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辦公室第一台電腦資料\第一台電腦D碟\1.110年勤務表\二大一中110年12月份勤務表\"/>
    </mc:Choice>
  </mc:AlternateContent>
  <bookViews>
    <workbookView xWindow="0" yWindow="0" windowWidth="15360" windowHeight="7305" tabRatio="753" activeTab="3"/>
  </bookViews>
  <sheets>
    <sheet name="日期輸入" sheetId="9" r:id="rId1"/>
    <sheet name="警職大表" sheetId="15" state="hidden" r:id="rId2"/>
    <sheet name="役男大表" sheetId="11" r:id="rId3"/>
    <sheet name="役男值班" sheetId="14" r:id="rId4"/>
    <sheet name="勤務分配表" sheetId="1" r:id="rId5"/>
    <sheet name="警力狀況表" sheetId="2" r:id="rId6"/>
    <sheet name="使用說明" sheetId="8" state="hidden" r:id="rId7"/>
    <sheet name="勤務定義" sheetId="4" r:id="rId8"/>
    <sheet name="勤務分配" sheetId="5" r:id="rId9"/>
    <sheet name="役男人力" sheetId="7" r:id="rId10"/>
    <sheet name="靶場 " sheetId="13" state="hidden" r:id="rId11"/>
    <sheet name="每日在營警力" sheetId="3" state="hidden" r:id="rId12"/>
    <sheet name="警職公式" sheetId="16" state="hidden" r:id="rId13"/>
    <sheet name=" 役男公式" sheetId="12" state="hidden" r:id="rId14"/>
    <sheet name="勤教人員" sheetId="18" r:id="rId15"/>
    <sheet name="暫1" sheetId="10" state="hidden" r:id="rId16"/>
    <sheet name="自動勤務" sheetId="17" state="hidden" r:id="rId17"/>
  </sheets>
  <functionGroups builtInGroupCount="18"/>
  <definedNames>
    <definedName name="_xlnm._FilterDatabase" localSheetId="0" hidden="1">日期輸入!$A$9:$A$10</definedName>
    <definedName name="_xlnm._FilterDatabase" localSheetId="9" hidden="1">役男人力!$A$1:$K$26</definedName>
    <definedName name="_xlnm.Print_Area" localSheetId="2">役男大表!$A$1:$AJ$75</definedName>
    <definedName name="_xlnm.Print_Area" localSheetId="3">役男值班!$A$1:$O$53</definedName>
    <definedName name="_xlnm.Print_Area" localSheetId="11">每日在營警力!$A$1:$O$42</definedName>
    <definedName name="_xlnm.Print_Area" localSheetId="4">勤務分配表!$A$1:$AW$130</definedName>
    <definedName name="_xlnm.Print_Area" localSheetId="5">警力狀況表!$A$1:$AC$42</definedName>
    <definedName name="_xlnm.Print_Area" localSheetId="1">警職大表!$A$1:$AJ$33</definedName>
    <definedName name="rank">警力狀況表!$F$11</definedName>
  </definedNames>
  <calcPr calcId="152511"/>
</workbook>
</file>

<file path=xl/calcChain.xml><?xml version="1.0" encoding="utf-8"?>
<calcChain xmlns="http://schemas.openxmlformats.org/spreadsheetml/2006/main">
  <c r="AU38" i="1" l="1"/>
  <c r="U31" i="1"/>
  <c r="F31" i="1"/>
  <c r="C2" i="17" l="1"/>
  <c r="D2" i="17" l="1"/>
  <c r="A2" i="17"/>
  <c r="B2"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3" i="17"/>
  <c r="A4" i="17"/>
  <c r="C4" i="17" s="1"/>
  <c r="A5" i="17"/>
  <c r="C5" i="17" s="1"/>
  <c r="A6" i="17"/>
  <c r="C6" i="17" s="1"/>
  <c r="A7" i="17"/>
  <c r="C7" i="17" s="1"/>
  <c r="A8" i="17"/>
  <c r="C8" i="17" s="1"/>
  <c r="A9" i="17"/>
  <c r="C9" i="17" s="1"/>
  <c r="A10" i="17"/>
  <c r="C10" i="17" s="1"/>
  <c r="A11" i="17"/>
  <c r="C11" i="17" s="1"/>
  <c r="A12" i="17"/>
  <c r="C12" i="17" s="1"/>
  <c r="A13" i="17"/>
  <c r="C13" i="17" s="1"/>
  <c r="A14" i="17"/>
  <c r="C14" i="17" s="1"/>
  <c r="A15" i="17"/>
  <c r="C15" i="17" s="1"/>
  <c r="A16" i="17"/>
  <c r="C16" i="17" s="1"/>
  <c r="A17" i="17"/>
  <c r="C17" i="17" s="1"/>
  <c r="A18" i="17"/>
  <c r="C18" i="17" s="1"/>
  <c r="A19" i="17"/>
  <c r="C19" i="17" s="1"/>
  <c r="A20" i="17"/>
  <c r="C20" i="17" s="1"/>
  <c r="A21" i="17"/>
  <c r="C21" i="17" s="1"/>
  <c r="A22" i="17"/>
  <c r="C22" i="17" s="1"/>
  <c r="A23" i="17"/>
  <c r="C23" i="17" s="1"/>
  <c r="A24" i="17"/>
  <c r="C24" i="17" s="1"/>
  <c r="A25" i="17"/>
  <c r="C25" i="17" s="1"/>
  <c r="A26" i="17"/>
  <c r="C26" i="17" s="1"/>
  <c r="A27" i="17"/>
  <c r="C27" i="17" s="1"/>
  <c r="A28" i="17"/>
  <c r="C28" i="17" s="1"/>
  <c r="A29" i="17"/>
  <c r="C29" i="17" s="1"/>
  <c r="A30" i="17"/>
  <c r="C30" i="17" s="1"/>
  <c r="A31" i="17"/>
  <c r="C31" i="17" s="1"/>
  <c r="A32" i="17"/>
  <c r="C32" i="17" s="1"/>
  <c r="A33" i="17"/>
  <c r="C33" i="17" s="1"/>
  <c r="A34" i="17"/>
  <c r="C34" i="17" s="1"/>
  <c r="A35" i="17"/>
  <c r="C35" i="17" s="1"/>
  <c r="A36" i="17"/>
  <c r="C36" i="17" s="1"/>
  <c r="A37" i="17"/>
  <c r="C37" i="17" s="1"/>
  <c r="A38" i="17"/>
  <c r="C38" i="17" s="1"/>
  <c r="A39" i="17"/>
  <c r="C39" i="17" s="1"/>
  <c r="A40" i="17"/>
  <c r="C40" i="17" s="1"/>
  <c r="A41" i="17"/>
  <c r="C41" i="17" s="1"/>
  <c r="A42" i="17"/>
  <c r="C42" i="17" s="1"/>
  <c r="A43" i="17"/>
  <c r="C43" i="17" s="1"/>
  <c r="A44" i="17"/>
  <c r="C44" i="17" s="1"/>
  <c r="A45" i="17"/>
  <c r="C45" i="17" s="1"/>
  <c r="A46" i="17"/>
  <c r="C46" i="17" s="1"/>
  <c r="A47" i="17"/>
  <c r="C47" i="17" s="1"/>
  <c r="A48" i="17"/>
  <c r="C48" i="17" s="1"/>
  <c r="A49" i="17"/>
  <c r="C49" i="17" s="1"/>
  <c r="A50" i="17"/>
  <c r="C50" i="17" s="1"/>
  <c r="A51" i="17"/>
  <c r="C51" i="17" s="1"/>
  <c r="A52" i="17"/>
  <c r="C52" i="17" s="1"/>
  <c r="A53" i="17"/>
  <c r="C53" i="17" s="1"/>
  <c r="A54" i="17"/>
  <c r="C54" i="17" s="1"/>
  <c r="A55" i="17"/>
  <c r="C55" i="17" s="1"/>
  <c r="A56" i="17"/>
  <c r="C56" i="17" s="1"/>
  <c r="A57" i="17"/>
  <c r="C57" i="17" s="1"/>
  <c r="A58" i="17"/>
  <c r="C58" i="17" s="1"/>
  <c r="A59" i="17"/>
  <c r="C59" i="17" s="1"/>
  <c r="A60" i="17"/>
  <c r="C60" i="17" s="1"/>
  <c r="A61" i="17"/>
  <c r="C61" i="17" s="1"/>
  <c r="A62" i="17"/>
  <c r="C62" i="17" s="1"/>
  <c r="A63" i="17"/>
  <c r="C63" i="17" s="1"/>
  <c r="A64" i="17"/>
  <c r="C64" i="17" s="1"/>
  <c r="A65" i="17"/>
  <c r="C65" i="17" s="1"/>
  <c r="A66" i="17"/>
  <c r="C66" i="17" s="1"/>
  <c r="A67" i="17"/>
  <c r="C67" i="17" s="1"/>
  <c r="A68" i="17"/>
  <c r="C68" i="17" s="1"/>
  <c r="A3" i="17"/>
  <c r="C3" i="17" s="1"/>
  <c r="D9" i="17" l="1"/>
  <c r="D15" i="17"/>
  <c r="E15" i="17" s="1"/>
  <c r="F14" i="7" s="1"/>
  <c r="D21" i="17"/>
  <c r="E21" i="17" s="1"/>
  <c r="F20" i="7" s="1"/>
  <c r="D27" i="17"/>
  <c r="E27" i="17" s="1"/>
  <c r="F26" i="7" s="1"/>
  <c r="D33" i="17"/>
  <c r="E33" i="17" s="1"/>
  <c r="F32" i="7" s="1"/>
  <c r="D39" i="17"/>
  <c r="E39" i="17" s="1"/>
  <c r="F38" i="7" s="1"/>
  <c r="D45" i="17"/>
  <c r="E45" i="17" s="1"/>
  <c r="F44" i="7" s="1"/>
  <c r="D51" i="17"/>
  <c r="E51" i="17" s="1"/>
  <c r="F50" i="7" s="1"/>
  <c r="D57" i="17"/>
  <c r="E57" i="17" s="1"/>
  <c r="F56" i="7" s="1"/>
  <c r="D63" i="17"/>
  <c r="E63" i="17" s="1"/>
  <c r="F62" i="7" s="1"/>
  <c r="D4" i="17"/>
  <c r="D10" i="17"/>
  <c r="D16" i="17"/>
  <c r="D22" i="17"/>
  <c r="D28" i="17"/>
  <c r="E28" i="17" s="1"/>
  <c r="F27" i="7" s="1"/>
  <c r="D34" i="17"/>
  <c r="D40" i="17"/>
  <c r="D46" i="17"/>
  <c r="D52" i="17"/>
  <c r="D58" i="17"/>
  <c r="D64" i="17"/>
  <c r="D5" i="17"/>
  <c r="D11" i="17"/>
  <c r="D17" i="17"/>
  <c r="D23" i="17"/>
  <c r="D29" i="17"/>
  <c r="D35" i="17"/>
  <c r="D41" i="17"/>
  <c r="D47" i="17"/>
  <c r="D53" i="17"/>
  <c r="D59" i="17"/>
  <c r="D65" i="17"/>
  <c r="E65" i="17" s="1"/>
  <c r="F64" i="7" s="1"/>
  <c r="D6" i="17"/>
  <c r="E6" i="17" s="1"/>
  <c r="F5" i="7" s="1"/>
  <c r="D12" i="17"/>
  <c r="E12" i="17" s="1"/>
  <c r="F11" i="7" s="1"/>
  <c r="D18" i="17"/>
  <c r="E18" i="17" s="1"/>
  <c r="F17" i="7" s="1"/>
  <c r="D24" i="17"/>
  <c r="E24" i="17" s="1"/>
  <c r="F23" i="7" s="1"/>
  <c r="D30" i="17"/>
  <c r="E30" i="17" s="1"/>
  <c r="F29" i="7" s="1"/>
  <c r="D36" i="17"/>
  <c r="E36" i="17" s="1"/>
  <c r="F35" i="7" s="1"/>
  <c r="D42" i="17"/>
  <c r="E42" i="17" s="1"/>
  <c r="F41" i="7" s="1"/>
  <c r="D48" i="17"/>
  <c r="E48" i="17" s="1"/>
  <c r="F47" i="7" s="1"/>
  <c r="D54" i="17"/>
  <c r="E54" i="17" s="1"/>
  <c r="F53" i="7" s="1"/>
  <c r="D60" i="17"/>
  <c r="E60" i="17" s="1"/>
  <c r="F59" i="7" s="1"/>
  <c r="D66" i="17"/>
  <c r="D20" i="17"/>
  <c r="E20" i="17" s="1"/>
  <c r="F19" i="7" s="1"/>
  <c r="D38" i="17"/>
  <c r="E38" i="17" s="1"/>
  <c r="F37" i="7" s="1"/>
  <c r="D56" i="17"/>
  <c r="E56" i="17" s="1"/>
  <c r="F55" i="7" s="1"/>
  <c r="D7" i="17"/>
  <c r="E7" i="17" s="1"/>
  <c r="F6" i="7" s="1"/>
  <c r="D25" i="17"/>
  <c r="E25" i="17" s="1"/>
  <c r="F24" i="7" s="1"/>
  <c r="D43" i="17"/>
  <c r="E43" i="17" s="1"/>
  <c r="F42" i="7" s="1"/>
  <c r="D61" i="17"/>
  <c r="E61" i="17" s="1"/>
  <c r="F60" i="7" s="1"/>
  <c r="D8" i="17"/>
  <c r="E8" i="17" s="1"/>
  <c r="F7" i="7" s="1"/>
  <c r="D26" i="17"/>
  <c r="E26" i="17" s="1"/>
  <c r="F25" i="7" s="1"/>
  <c r="D44" i="17"/>
  <c r="E44" i="17" s="1"/>
  <c r="F43" i="7" s="1"/>
  <c r="D62" i="17"/>
  <c r="D13" i="17"/>
  <c r="E13" i="17" s="1"/>
  <c r="F12" i="7" s="1"/>
  <c r="D31" i="17"/>
  <c r="E31" i="17" s="1"/>
  <c r="F30" i="7" s="1"/>
  <c r="D49" i="17"/>
  <c r="E49" i="17" s="1"/>
  <c r="F48" i="7" s="1"/>
  <c r="D67" i="17"/>
  <c r="E67" i="17" s="1"/>
  <c r="F66" i="7" s="1"/>
  <c r="D14" i="17"/>
  <c r="E14" i="17" s="1"/>
  <c r="F13" i="7" s="1"/>
  <c r="D32" i="17"/>
  <c r="E32" i="17" s="1"/>
  <c r="F31" i="7" s="1"/>
  <c r="D50" i="17"/>
  <c r="E50" i="17" s="1"/>
  <c r="F49" i="7" s="1"/>
  <c r="D68" i="17"/>
  <c r="E68" i="17" s="1"/>
  <c r="F67" i="7" s="1"/>
  <c r="D3" i="17"/>
  <c r="E3" i="17" s="1"/>
  <c r="F2" i="7" s="1"/>
  <c r="D19" i="17"/>
  <c r="E19" i="17" s="1"/>
  <c r="F18" i="7" s="1"/>
  <c r="D37" i="17"/>
  <c r="E37" i="17" s="1"/>
  <c r="F36" i="7" s="1"/>
  <c r="D55" i="17"/>
  <c r="E55" i="17" s="1"/>
  <c r="F54" i="7" s="1"/>
  <c r="E66" i="17"/>
  <c r="F65" i="7" s="1"/>
  <c r="E9" i="17"/>
  <c r="F8" i="7" s="1"/>
  <c r="E62" i="17"/>
  <c r="F61" i="7" s="1"/>
  <c r="E64" i="17"/>
  <c r="F63" i="7" s="1"/>
  <c r="E11" i="17" l="1"/>
  <c r="F10" i="7" s="1"/>
  <c r="E47" i="17"/>
  <c r="F46" i="7" s="1"/>
  <c r="E53" i="17"/>
  <c r="F52" i="7" s="1"/>
  <c r="E17" i="17"/>
  <c r="F16" i="7" s="1"/>
  <c r="E10" i="17"/>
  <c r="F9" i="7" s="1"/>
  <c r="E46" i="17"/>
  <c r="F45" i="7" s="1"/>
  <c r="E5" i="17"/>
  <c r="F4" i="7" s="1"/>
  <c r="E41" i="17"/>
  <c r="F40" i="7" s="1"/>
  <c r="E16" i="17"/>
  <c r="F15" i="7" s="1"/>
  <c r="E52" i="17"/>
  <c r="F51" i="7" s="1"/>
  <c r="E58" i="17"/>
  <c r="F57" i="7" s="1"/>
  <c r="E4" i="17"/>
  <c r="F3" i="7" s="1"/>
  <c r="E40" i="17"/>
  <c r="F39" i="7" s="1"/>
  <c r="E22" i="17"/>
  <c r="F21" i="7" s="1"/>
  <c r="E59" i="17"/>
  <c r="F58" i="7" s="1"/>
  <c r="E23" i="17"/>
  <c r="F22" i="7" s="1"/>
  <c r="E34" i="17"/>
  <c r="F33" i="7" s="1"/>
  <c r="E29" i="17"/>
  <c r="F28" i="7" s="1"/>
  <c r="E35" i="17"/>
  <c r="F34" i="7" s="1"/>
  <c r="F27" i="2"/>
  <c r="AJ31" i="1"/>
  <c r="AU31" i="1"/>
  <c r="AH34" i="15" l="1"/>
  <c r="AG34" i="15"/>
  <c r="AF34" i="15"/>
  <c r="AE34" i="15"/>
  <c r="AD34" i="15"/>
  <c r="AC34" i="15"/>
  <c r="AB34" i="15"/>
  <c r="AA34" i="15"/>
  <c r="Z34" i="15"/>
  <c r="Y34" i="15"/>
  <c r="X34" i="15"/>
  <c r="W34" i="15"/>
  <c r="V34" i="15"/>
  <c r="U34" i="15"/>
  <c r="T34" i="15"/>
  <c r="S34" i="15"/>
  <c r="R34" i="15"/>
  <c r="Q34" i="15"/>
  <c r="P34" i="15"/>
  <c r="O34" i="15"/>
  <c r="N34" i="15"/>
  <c r="M34" i="15"/>
  <c r="L34" i="15"/>
  <c r="K34" i="15"/>
  <c r="J34" i="15"/>
  <c r="I34" i="15"/>
  <c r="H34" i="15"/>
  <c r="G34" i="15"/>
  <c r="F34" i="15"/>
  <c r="E34" i="15"/>
  <c r="D34" i="15"/>
  <c r="AC31" i="15"/>
  <c r="AH30" i="15"/>
  <c r="AG30" i="15"/>
  <c r="AF30" i="15"/>
  <c r="AE30" i="15"/>
  <c r="AD30" i="15"/>
  <c r="AC30" i="15"/>
  <c r="AB30" i="15"/>
  <c r="AA30" i="15"/>
  <c r="Z30" i="15"/>
  <c r="Y30" i="15"/>
  <c r="X30" i="15"/>
  <c r="W30" i="15"/>
  <c r="V30" i="15"/>
  <c r="U30" i="15"/>
  <c r="T30" i="15"/>
  <c r="S30" i="15"/>
  <c r="R30" i="15"/>
  <c r="Q30" i="15"/>
  <c r="P30" i="15"/>
  <c r="O30" i="15"/>
  <c r="N30" i="15"/>
  <c r="M30" i="15"/>
  <c r="L30" i="15"/>
  <c r="K30" i="15"/>
  <c r="J30" i="15"/>
  <c r="I30" i="15"/>
  <c r="H30" i="15"/>
  <c r="G30" i="15"/>
  <c r="F30" i="15"/>
  <c r="E30" i="15"/>
  <c r="D30" i="15"/>
  <c r="AQ29" i="15"/>
  <c r="AN29" i="15"/>
  <c r="AL29" i="15"/>
  <c r="AK29" i="15"/>
  <c r="AJ29" i="15"/>
  <c r="AI29" i="15"/>
  <c r="AQ28" i="15"/>
  <c r="AN28" i="15"/>
  <c r="AL28" i="15"/>
  <c r="AJ28" i="15"/>
  <c r="AI28" i="15"/>
  <c r="AQ27" i="15"/>
  <c r="AN27" i="15"/>
  <c r="AL27" i="15"/>
  <c r="AK27" i="15"/>
  <c r="AJ27" i="15"/>
  <c r="AI27" i="15"/>
  <c r="AQ26" i="15"/>
  <c r="AN26" i="15"/>
  <c r="AL26" i="15"/>
  <c r="AK26" i="15"/>
  <c r="AJ26" i="15"/>
  <c r="AI26" i="15"/>
  <c r="AQ25" i="15"/>
  <c r="AN25" i="15"/>
  <c r="AL25" i="15"/>
  <c r="AK25" i="15"/>
  <c r="AJ25" i="15"/>
  <c r="AI25" i="15"/>
  <c r="AQ24" i="15"/>
  <c r="AP24" i="15"/>
  <c r="AO24" i="15"/>
  <c r="AN24" i="15"/>
  <c r="AM24" i="15"/>
  <c r="AL24" i="15"/>
  <c r="AK24" i="15"/>
  <c r="AJ24" i="15"/>
  <c r="AI24" i="15"/>
  <c r="AQ23" i="15"/>
  <c r="AP23" i="15"/>
  <c r="AO23" i="15"/>
  <c r="AN23" i="15"/>
  <c r="AM23" i="15"/>
  <c r="AL23" i="15"/>
  <c r="AK23" i="15"/>
  <c r="AJ23" i="15"/>
  <c r="AI23" i="15"/>
  <c r="AQ22" i="15"/>
  <c r="AP22" i="15"/>
  <c r="AO22" i="15"/>
  <c r="AN22" i="15"/>
  <c r="AM22" i="15"/>
  <c r="AL22" i="15"/>
  <c r="AK22" i="15"/>
  <c r="AJ22" i="15"/>
  <c r="AI22" i="15"/>
  <c r="AQ21" i="15"/>
  <c r="AP21" i="15"/>
  <c r="AO21" i="15"/>
  <c r="AN21" i="15"/>
  <c r="AM21" i="15"/>
  <c r="AL21" i="15"/>
  <c r="AK21" i="15"/>
  <c r="AJ21" i="15"/>
  <c r="AI21" i="15"/>
  <c r="AQ20" i="15"/>
  <c r="AP20" i="15"/>
  <c r="AO20" i="15"/>
  <c r="AM20" i="15"/>
  <c r="AL20" i="15"/>
  <c r="AK20" i="15"/>
  <c r="AJ20" i="15"/>
  <c r="AI20" i="15"/>
  <c r="AQ19" i="15"/>
  <c r="AP19" i="15"/>
  <c r="AO19" i="15"/>
  <c r="AN19" i="15"/>
  <c r="AM19" i="15"/>
  <c r="AL19" i="15"/>
  <c r="AK19" i="15"/>
  <c r="AJ19" i="15"/>
  <c r="AI19" i="15"/>
  <c r="AQ18" i="15"/>
  <c r="AP18" i="15"/>
  <c r="AO18" i="15"/>
  <c r="AN18" i="15"/>
  <c r="AM18" i="15"/>
  <c r="AL18" i="15"/>
  <c r="AK18" i="15"/>
  <c r="AJ18" i="15"/>
  <c r="AI18" i="15"/>
  <c r="AQ17" i="15"/>
  <c r="AP17" i="15"/>
  <c r="AO17" i="15"/>
  <c r="AN17" i="15"/>
  <c r="AM17" i="15"/>
  <c r="AL17" i="15"/>
  <c r="AK17" i="15"/>
  <c r="AJ17" i="15"/>
  <c r="AI17" i="15"/>
  <c r="AQ16" i="15"/>
  <c r="AP16" i="15"/>
  <c r="AO16" i="15"/>
  <c r="AN16" i="15"/>
  <c r="AM16" i="15"/>
  <c r="AL16" i="15"/>
  <c r="AK16" i="15"/>
  <c r="AJ16" i="15"/>
  <c r="AI16" i="15"/>
  <c r="AQ15" i="15"/>
  <c r="AP15" i="15"/>
  <c r="AO15" i="15"/>
  <c r="AN15" i="15"/>
  <c r="AM15" i="15"/>
  <c r="AL15" i="15"/>
  <c r="AK15" i="15"/>
  <c r="AJ15" i="15"/>
  <c r="AI15" i="15"/>
  <c r="AQ14" i="15"/>
  <c r="AP14" i="15"/>
  <c r="AO14" i="15"/>
  <c r="AN14" i="15"/>
  <c r="AM14" i="15"/>
  <c r="AL14" i="15"/>
  <c r="AK14" i="15"/>
  <c r="AJ14" i="15"/>
  <c r="AI14" i="15"/>
  <c r="AQ13" i="15"/>
  <c r="AP13" i="15"/>
  <c r="AO13" i="15"/>
  <c r="AN13" i="15"/>
  <c r="AM13" i="15"/>
  <c r="AL13" i="15"/>
  <c r="AK13" i="15"/>
  <c r="AJ13" i="15"/>
  <c r="AI13" i="15"/>
  <c r="AQ12" i="15"/>
  <c r="AP12" i="15"/>
  <c r="AO12" i="15"/>
  <c r="AN12" i="15"/>
  <c r="AM12" i="15"/>
  <c r="AL12" i="15"/>
  <c r="AK12" i="15"/>
  <c r="AJ12" i="15"/>
  <c r="AI12" i="15"/>
  <c r="AQ11" i="15"/>
  <c r="AP11" i="15"/>
  <c r="AO11" i="15"/>
  <c r="AN11" i="15"/>
  <c r="AM11" i="15"/>
  <c r="AL11" i="15"/>
  <c r="AK11" i="15"/>
  <c r="AJ11" i="15"/>
  <c r="AI11" i="15"/>
  <c r="AQ10" i="15"/>
  <c r="AP10" i="15"/>
  <c r="AO10" i="15"/>
  <c r="AN10" i="15"/>
  <c r="AM10" i="15"/>
  <c r="AL10" i="15"/>
  <c r="AK10" i="15"/>
  <c r="AJ10" i="15"/>
  <c r="AI10" i="15"/>
  <c r="AQ9" i="15"/>
  <c r="AP9" i="15"/>
  <c r="AO9" i="15"/>
  <c r="AN9" i="15"/>
  <c r="AM9" i="15"/>
  <c r="AL9" i="15"/>
  <c r="AK9" i="15"/>
  <c r="AJ9" i="15"/>
  <c r="AI9" i="15"/>
  <c r="AQ8" i="15"/>
  <c r="AP8" i="15"/>
  <c r="AO8" i="15"/>
  <c r="AN8" i="15"/>
  <c r="AM8" i="15"/>
  <c r="AL8" i="15"/>
  <c r="AK8" i="15"/>
  <c r="AJ8" i="15"/>
  <c r="AI8" i="15"/>
  <c r="AK7" i="15"/>
  <c r="AJ7" i="15"/>
  <c r="AI7" i="15"/>
  <c r="AK6" i="15"/>
  <c r="AJ6" i="15"/>
  <c r="AI6" i="15"/>
  <c r="AQ30" i="15" l="1"/>
  <c r="AN30" i="15"/>
  <c r="G6" i="7" l="1"/>
  <c r="G7" i="7"/>
  <c r="G8" i="7"/>
  <c r="G9" i="7"/>
  <c r="G14" i="7"/>
  <c r="G15" i="7"/>
  <c r="G16" i="7"/>
  <c r="G18" i="7"/>
  <c r="G20" i="7"/>
  <c r="G21" i="7"/>
  <c r="G23" i="7"/>
  <c r="H24" i="7"/>
  <c r="I24" i="7"/>
  <c r="J24" i="7"/>
  <c r="K24" i="7"/>
  <c r="L24" i="7"/>
  <c r="I25" i="7"/>
  <c r="L25" i="7"/>
  <c r="I31" i="7"/>
  <c r="L31" i="7"/>
  <c r="H33" i="7"/>
  <c r="I33" i="7"/>
  <c r="J33" i="7"/>
  <c r="K33" i="7"/>
  <c r="L33" i="7"/>
  <c r="H36" i="7"/>
  <c r="I36" i="7"/>
  <c r="J36" i="7"/>
  <c r="K36" i="7"/>
  <c r="L36" i="7"/>
  <c r="I40" i="7"/>
  <c r="L40" i="7"/>
  <c r="G42" i="7"/>
  <c r="G46" i="7"/>
  <c r="H48" i="7"/>
  <c r="I48" i="7"/>
  <c r="J48" i="7"/>
  <c r="K48" i="7"/>
  <c r="L48" i="7"/>
  <c r="G52" i="7"/>
  <c r="I53" i="7"/>
  <c r="L53" i="7"/>
  <c r="I57" i="7"/>
  <c r="L57" i="7"/>
  <c r="I59" i="7"/>
  <c r="L59" i="7"/>
  <c r="G62" i="7"/>
  <c r="G63" i="7"/>
  <c r="G67" i="7"/>
  <c r="K3" i="5"/>
  <c r="G12" i="5"/>
  <c r="G7" i="5"/>
  <c r="J9" i="5"/>
  <c r="O15" i="5"/>
  <c r="I7" i="5"/>
  <c r="T4" i="5"/>
  <c r="W12" i="5"/>
  <c r="S14" i="5"/>
  <c r="W4" i="5"/>
  <c r="O12" i="5"/>
  <c r="H17" i="5"/>
  <c r="M3" i="5"/>
  <c r="P13" i="5"/>
  <c r="K19" i="5"/>
  <c r="O17" i="5"/>
  <c r="J7" i="5"/>
  <c r="N9" i="5"/>
  <c r="S18" i="5"/>
  <c r="E47" i="1"/>
  <c r="O8" i="5"/>
  <c r="H10" i="5"/>
  <c r="I19" i="5"/>
  <c r="S9" i="5"/>
  <c r="T16" i="5"/>
  <c r="P12" i="5"/>
  <c r="S17" i="5"/>
  <c r="R15" i="5"/>
  <c r="O9" i="5"/>
  <c r="G4" i="5"/>
  <c r="I18" i="5"/>
  <c r="L8" i="5"/>
  <c r="F18" i="5"/>
  <c r="S4" i="5"/>
  <c r="T5" i="5"/>
  <c r="M11" i="5"/>
  <c r="J44" i="1"/>
  <c r="F12" i="5"/>
  <c r="R9" i="5"/>
  <c r="N17" i="5"/>
  <c r="J14" i="5"/>
  <c r="S6" i="5"/>
  <c r="S3" i="5"/>
  <c r="I17" i="5"/>
  <c r="F15" i="5"/>
  <c r="V4" i="5"/>
  <c r="W10" i="5"/>
  <c r="K12" i="5"/>
  <c r="N5" i="5"/>
  <c r="M10" i="5"/>
  <c r="R17" i="5"/>
  <c r="P14" i="5"/>
  <c r="R4" i="5"/>
  <c r="N13" i="5"/>
  <c r="G15" i="5"/>
  <c r="I16" i="5"/>
  <c r="U11" i="5"/>
  <c r="U8" i="5"/>
  <c r="O6" i="5"/>
  <c r="J11" i="5"/>
  <c r="O46" i="1"/>
  <c r="G13" i="5"/>
  <c r="O7" i="5"/>
  <c r="H5" i="5"/>
  <c r="N3" i="5"/>
  <c r="AI47" i="1"/>
  <c r="J17" i="5"/>
  <c r="Q18" i="5"/>
  <c r="V16" i="5"/>
  <c r="Q12" i="5"/>
  <c r="F16" i="5"/>
  <c r="U16" i="5"/>
  <c r="S10" i="5"/>
  <c r="I3" i="5"/>
  <c r="H9" i="5"/>
  <c r="P19" i="5"/>
  <c r="F13" i="5"/>
  <c r="M9" i="5"/>
  <c r="W11" i="5"/>
  <c r="L3" i="5"/>
  <c r="W18" i="5"/>
  <c r="E44" i="1"/>
  <c r="I5" i="5"/>
  <c r="N11" i="5"/>
  <c r="T14" i="5"/>
  <c r="V3" i="5"/>
  <c r="G3" i="5"/>
  <c r="K10" i="5"/>
  <c r="P11" i="5"/>
  <c r="M14" i="5"/>
  <c r="V12" i="5"/>
  <c r="H11" i="5"/>
  <c r="V5" i="5"/>
  <c r="V7" i="5"/>
  <c r="M8" i="5"/>
  <c r="H15" i="5"/>
  <c r="G17" i="5"/>
  <c r="F4" i="5"/>
  <c r="K8" i="5"/>
  <c r="W8" i="5"/>
  <c r="R5" i="5"/>
  <c r="H12" i="5"/>
  <c r="H14" i="5"/>
  <c r="K5" i="5"/>
  <c r="O19" i="5"/>
  <c r="G9" i="5"/>
  <c r="M17" i="5"/>
  <c r="O5" i="5"/>
  <c r="W17" i="5"/>
  <c r="K17" i="5"/>
  <c r="R12" i="5"/>
  <c r="L14" i="5"/>
  <c r="S15" i="5"/>
  <c r="W15" i="5"/>
  <c r="Y46" i="1"/>
  <c r="R14" i="5"/>
  <c r="V9" i="5"/>
  <c r="V14" i="5"/>
  <c r="P18" i="5"/>
  <c r="J6" i="5"/>
  <c r="K6" i="5"/>
  <c r="V18" i="5"/>
  <c r="AD44" i="1"/>
  <c r="I9" i="5"/>
  <c r="H3" i="5"/>
  <c r="M18" i="5"/>
  <c r="N18" i="5"/>
  <c r="T7" i="5"/>
  <c r="K16" i="5"/>
  <c r="I15" i="5"/>
  <c r="L10" i="5"/>
  <c r="V8" i="5"/>
  <c r="F11" i="5"/>
  <c r="W3" i="5"/>
  <c r="I11" i="5"/>
  <c r="R13" i="5"/>
  <c r="G10" i="5"/>
  <c r="AD46" i="1"/>
  <c r="T18" i="5"/>
  <c r="J13" i="5"/>
  <c r="L12" i="5"/>
  <c r="W13" i="5"/>
  <c r="Q17" i="5"/>
  <c r="M13" i="5"/>
  <c r="G8" i="5"/>
  <c r="O47" i="1"/>
  <c r="P3" i="5"/>
  <c r="T13" i="5"/>
  <c r="L6" i="5"/>
  <c r="R3" i="5"/>
  <c r="S16" i="5"/>
  <c r="M15" i="5"/>
  <c r="J12" i="5"/>
  <c r="Y44" i="1"/>
  <c r="U15" i="5"/>
  <c r="S8" i="5"/>
  <c r="V6" i="5"/>
  <c r="N7" i="5"/>
  <c r="F17" i="5"/>
  <c r="AD47" i="1"/>
  <c r="R19" i="5"/>
  <c r="M4" i="5"/>
  <c r="E46" i="1"/>
  <c r="U4" i="5"/>
  <c r="W5" i="5"/>
  <c r="P5" i="5"/>
  <c r="J10" i="5"/>
  <c r="L4" i="5"/>
  <c r="F7" i="5"/>
  <c r="U19" i="5"/>
  <c r="P7" i="5"/>
  <c r="O16" i="5"/>
  <c r="AI44" i="1"/>
  <c r="Y47" i="1"/>
  <c r="I6" i="5"/>
  <c r="R8" i="5"/>
  <c r="O13" i="5"/>
  <c r="I10" i="5"/>
  <c r="K11" i="5"/>
  <c r="F14" i="5"/>
  <c r="S19" i="5"/>
  <c r="T8" i="5"/>
  <c r="Q7" i="5"/>
  <c r="V10" i="5"/>
  <c r="T15" i="5"/>
  <c r="S11" i="5"/>
  <c r="Q6" i="5"/>
  <c r="T11" i="5"/>
  <c r="P9" i="5"/>
  <c r="K14" i="5"/>
  <c r="G6" i="5"/>
  <c r="R18" i="5"/>
  <c r="U5" i="5"/>
  <c r="O44" i="1"/>
  <c r="I14" i="5"/>
  <c r="L15" i="5"/>
  <c r="P16" i="5"/>
  <c r="U12" i="5"/>
  <c r="J8" i="5"/>
  <c r="T47" i="1"/>
  <c r="F8" i="5"/>
  <c r="H16" i="5"/>
  <c r="Q10" i="5"/>
  <c r="M19" i="5"/>
  <c r="K15" i="5"/>
  <c r="T10" i="5"/>
  <c r="G14" i="5"/>
  <c r="F10" i="5"/>
  <c r="I8" i="5"/>
  <c r="K18" i="5"/>
  <c r="N14" i="5"/>
  <c r="G16" i="5"/>
  <c r="W6" i="5"/>
  <c r="H19" i="5"/>
  <c r="Q11" i="5"/>
  <c r="K13" i="5"/>
  <c r="AI46" i="1"/>
  <c r="J18" i="5"/>
  <c r="S7" i="5"/>
  <c r="M6" i="5"/>
  <c r="U6" i="5"/>
  <c r="I4" i="5"/>
  <c r="W7" i="5"/>
  <c r="F5" i="5"/>
  <c r="W9" i="5"/>
  <c r="J46" i="1"/>
  <c r="G11" i="5"/>
  <c r="W14" i="5"/>
  <c r="U10" i="5"/>
  <c r="T9" i="5"/>
  <c r="T44" i="1"/>
  <c r="I13" i="5"/>
  <c r="L11" i="5"/>
  <c r="V17" i="5"/>
  <c r="R10" i="5"/>
  <c r="T17" i="5"/>
  <c r="M7" i="5"/>
  <c r="N15" i="5"/>
  <c r="V13" i="5"/>
  <c r="T46" i="1"/>
  <c r="L5" i="5"/>
  <c r="J47" i="1"/>
  <c r="K4" i="5"/>
  <c r="Q16" i="5"/>
  <c r="R6" i="5"/>
  <c r="T12" i="5"/>
  <c r="J19" i="5"/>
  <c r="F3" i="5"/>
  <c r="Q8" i="5"/>
  <c r="S13" i="5"/>
  <c r="I12" i="5"/>
  <c r="Q4" i="5"/>
  <c r="G5" i="5"/>
  <c r="Q19" i="5"/>
  <c r="U17" i="5"/>
  <c r="O4" i="5"/>
  <c r="P6" i="5"/>
  <c r="M16" i="5"/>
  <c r="N6" i="5"/>
  <c r="O10" i="5"/>
  <c r="L17" i="5"/>
  <c r="P15" i="5"/>
  <c r="P10" i="5"/>
  <c r="Q13" i="5"/>
  <c r="H8" i="5"/>
  <c r="M12" i="5"/>
  <c r="R7" i="5"/>
  <c r="H4" i="5"/>
  <c r="Q15" i="5"/>
  <c r="O14" i="5"/>
  <c r="O11" i="5"/>
  <c r="N16" i="5"/>
  <c r="L9" i="5"/>
  <c r="P17" i="5"/>
  <c r="L13" i="5"/>
  <c r="N12" i="5"/>
  <c r="J16" i="5"/>
  <c r="P8" i="5"/>
  <c r="U3" i="5"/>
  <c r="L7" i="5"/>
  <c r="N4" i="5"/>
  <c r="W19" i="5"/>
  <c r="N8" i="5"/>
  <c r="U13" i="5"/>
  <c r="S5" i="5"/>
  <c r="L18" i="5"/>
  <c r="J3" i="5"/>
  <c r="O3" i="5"/>
  <c r="K9" i="5"/>
  <c r="O18" i="5"/>
  <c r="R16" i="5"/>
  <c r="V15" i="5"/>
  <c r="Q3" i="5"/>
  <c r="U14" i="5"/>
  <c r="S12" i="5"/>
  <c r="L19" i="5"/>
  <c r="T3" i="5"/>
  <c r="F19" i="5"/>
  <c r="U9" i="5"/>
  <c r="U7" i="5"/>
  <c r="W16" i="5"/>
  <c r="P4" i="5"/>
  <c r="M5" i="5"/>
  <c r="J4" i="5"/>
  <c r="H18" i="5"/>
  <c r="H13" i="5"/>
  <c r="T19" i="5"/>
  <c r="N10" i="5"/>
  <c r="G18" i="5"/>
  <c r="T6" i="5"/>
  <c r="V11" i="5"/>
  <c r="J5" i="5"/>
  <c r="G19" i="5"/>
  <c r="V19" i="5"/>
  <c r="F9" i="5"/>
  <c r="Q5" i="5"/>
  <c r="L16" i="5"/>
  <c r="F6" i="5"/>
  <c r="J15" i="5"/>
  <c r="U18" i="5"/>
  <c r="Q14" i="5"/>
  <c r="H6" i="5"/>
  <c r="H7" i="5"/>
  <c r="N19" i="5"/>
  <c r="R11" i="5"/>
  <c r="Q9" i="5"/>
  <c r="K7" i="5"/>
  <c r="T3" i="7" l="1"/>
  <c r="L61" i="7" s="1"/>
  <c r="T6" i="7"/>
  <c r="T5" i="7"/>
  <c r="L38" i="7" s="1"/>
  <c r="T9" i="7"/>
  <c r="L55" i="7" s="1"/>
  <c r="T10" i="7"/>
  <c r="T13" i="7"/>
  <c r="T14" i="7"/>
  <c r="L66" i="7" l="1"/>
  <c r="L56" i="7"/>
  <c r="L58" i="7"/>
  <c r="L43" i="7"/>
  <c r="L34" i="7"/>
  <c r="L39" i="7"/>
  <c r="L32" i="7"/>
  <c r="L28" i="7"/>
  <c r="L46" i="7"/>
  <c r="L37" i="7"/>
  <c r="L50" i="7"/>
  <c r="L47" i="7"/>
  <c r="L5" i="7"/>
  <c r="L13" i="7"/>
  <c r="L21" i="7"/>
  <c r="L29" i="7"/>
  <c r="L45" i="7"/>
  <c r="L64" i="7"/>
  <c r="L67" i="7"/>
  <c r="L8" i="7"/>
  <c r="L16" i="7"/>
  <c r="L3" i="7"/>
  <c r="L11" i="7"/>
  <c r="L19" i="7"/>
  <c r="L27" i="7"/>
  <c r="L35" i="7"/>
  <c r="L51" i="7"/>
  <c r="L30" i="7"/>
  <c r="L54" i="7"/>
  <c r="L49" i="7"/>
  <c r="L60" i="7"/>
  <c r="L6" i="7"/>
  <c r="L14" i="7"/>
  <c r="L22" i="7"/>
  <c r="L62" i="7"/>
  <c r="L41" i="7"/>
  <c r="L65" i="7"/>
  <c r="L9" i="7"/>
  <c r="L17" i="7"/>
  <c r="L4" i="7"/>
  <c r="L12" i="7"/>
  <c r="L20" i="7"/>
  <c r="L44" i="7"/>
  <c r="L52" i="7"/>
  <c r="L63" i="7"/>
  <c r="L7" i="7"/>
  <c r="L15" i="7"/>
  <c r="L23" i="7"/>
  <c r="L10" i="7"/>
  <c r="L18" i="7"/>
  <c r="L26" i="7"/>
  <c r="L42" i="7"/>
  <c r="O61" i="14"/>
  <c r="P61" i="14"/>
  <c r="Q61" i="14"/>
  <c r="O62" i="14"/>
  <c r="P62" i="14"/>
  <c r="Q62" i="14"/>
  <c r="O63" i="14"/>
  <c r="P63" i="14"/>
  <c r="Q63" i="14"/>
  <c r="K64" i="14"/>
  <c r="L64" i="14"/>
  <c r="L65" i="14"/>
  <c r="M65" i="14"/>
  <c r="N65" i="14"/>
  <c r="O65" i="14"/>
  <c r="P65" i="14"/>
  <c r="Q65" i="14"/>
  <c r="M67" i="14"/>
  <c r="L68" i="14"/>
  <c r="M68" i="14"/>
  <c r="N68" i="14"/>
  <c r="O68" i="14"/>
  <c r="P68" i="14"/>
  <c r="Q68" i="14"/>
  <c r="P69" i="14"/>
  <c r="P70" i="14"/>
  <c r="P71" i="14"/>
  <c r="L72" i="14"/>
  <c r="M72" i="14"/>
  <c r="O72" i="14"/>
  <c r="P72" i="14"/>
  <c r="Q72" i="14"/>
  <c r="K75" i="14"/>
  <c r="L75" i="14"/>
  <c r="M75" i="14"/>
  <c r="O75" i="14"/>
  <c r="P75" i="14"/>
  <c r="K76" i="14"/>
  <c r="K77" i="14"/>
  <c r="L77" i="14"/>
  <c r="M77" i="14"/>
  <c r="P77" i="14"/>
  <c r="M78" i="14"/>
  <c r="O78" i="14"/>
  <c r="P78" i="14"/>
  <c r="Q78" i="14"/>
  <c r="K79" i="14"/>
  <c r="Q79" i="14"/>
  <c r="K80" i="14"/>
  <c r="L81" i="14"/>
  <c r="N81" i="14"/>
  <c r="Q81" i="14"/>
  <c r="K82" i="14"/>
  <c r="N82" i="14"/>
  <c r="O82" i="14"/>
  <c r="P82" i="14"/>
  <c r="Q82" i="14"/>
  <c r="P83" i="14"/>
  <c r="L85" i="14"/>
  <c r="M85" i="14"/>
  <c r="N85" i="14"/>
  <c r="Q85" i="14"/>
  <c r="L86" i="14"/>
  <c r="M86" i="14"/>
  <c r="Q86" i="14"/>
  <c r="AG5" i="14"/>
  <c r="K60" i="14" s="1"/>
  <c r="AG6" i="14"/>
  <c r="K67" i="14" s="1"/>
  <c r="AG7" i="14"/>
  <c r="Q75" i="14" s="1"/>
  <c r="AG8" i="14"/>
  <c r="N60" i="14" s="1"/>
  <c r="AG9" i="14"/>
  <c r="L62" i="14" s="1"/>
  <c r="AG10" i="14"/>
  <c r="M62" i="14" s="1"/>
  <c r="AG11" i="14"/>
  <c r="P64" i="14" s="1"/>
  <c r="AG12" i="14"/>
  <c r="N80" i="14" s="1"/>
  <c r="AG13" i="14"/>
  <c r="Q83" i="14" s="1"/>
  <c r="AG14" i="14"/>
  <c r="P66" i="14" s="1"/>
  <c r="AG15" i="14"/>
  <c r="O76" i="14" s="1"/>
  <c r="AG16" i="14"/>
  <c r="N73" i="14" s="1"/>
  <c r="AG17" i="14"/>
  <c r="O83" i="14" s="1"/>
  <c r="AG18" i="14"/>
  <c r="P76" i="14" s="1"/>
  <c r="AG19" i="14"/>
  <c r="O84" i="14" s="1"/>
  <c r="AG20" i="14"/>
  <c r="L84" i="14" s="1"/>
  <c r="AG21" i="14"/>
  <c r="M66" i="14" s="1"/>
  <c r="AG22" i="14"/>
  <c r="K66" i="14" s="1"/>
  <c r="AG23" i="14"/>
  <c r="N61" i="14" s="1"/>
  <c r="AG24" i="14"/>
  <c r="N67" i="14" s="1"/>
  <c r="AG4" i="14"/>
  <c r="K62" i="14" s="1"/>
  <c r="N86" i="14" l="1"/>
  <c r="K78" i="14"/>
  <c r="O85" i="14"/>
  <c r="M80" i="14"/>
  <c r="P86" i="14"/>
  <c r="N76" i="14"/>
  <c r="M83" i="14"/>
  <c r="Q73" i="14"/>
  <c r="O77" i="14"/>
  <c r="P80" i="14"/>
  <c r="Q67" i="14"/>
  <c r="O66" i="14"/>
  <c r="N62" i="14"/>
  <c r="M82" i="14"/>
  <c r="P60" i="14"/>
  <c r="L60" i="14"/>
  <c r="K85" i="14"/>
  <c r="O81" i="14"/>
  <c r="L73" i="14"/>
  <c r="O67" i="14"/>
  <c r="P85" i="14"/>
  <c r="Q84" i="14"/>
  <c r="O79" i="14"/>
  <c r="L78" i="14"/>
  <c r="M76" i="14"/>
  <c r="L83" i="14"/>
  <c r="P74" i="14"/>
  <c r="K68" i="14"/>
  <c r="K65" i="14"/>
  <c r="M63" i="14"/>
  <c r="Q71" i="14"/>
  <c r="O86" i="14"/>
  <c r="K84" i="14"/>
  <c r="P84" i="14"/>
  <c r="Q76" i="14"/>
  <c r="O73" i="14"/>
  <c r="N84" i="14"/>
  <c r="K81" i="14"/>
  <c r="L80" i="14"/>
  <c r="M79" i="14"/>
  <c r="N78" i="14"/>
  <c r="L66" i="14"/>
  <c r="N64" i="14"/>
  <c r="K61" i="14"/>
  <c r="Q60" i="14"/>
  <c r="K86" i="14"/>
  <c r="M84" i="14"/>
  <c r="N83" i="14"/>
  <c r="P81" i="14"/>
  <c r="Q80" i="14"/>
  <c r="L79" i="14"/>
  <c r="N77" i="14"/>
  <c r="Q74" i="14"/>
  <c r="M73" i="14"/>
  <c r="N72" i="14"/>
  <c r="Q70" i="14"/>
  <c r="P67" i="14"/>
  <c r="Q66" i="14"/>
  <c r="M64" i="14"/>
  <c r="N63" i="14"/>
  <c r="O60" i="14"/>
  <c r="O80" i="14"/>
  <c r="P79" i="14"/>
  <c r="N75" i="14"/>
  <c r="K73" i="14"/>
  <c r="Q69" i="14"/>
  <c r="Q64" i="14"/>
  <c r="L63" i="14"/>
  <c r="K83" i="14"/>
  <c r="M81" i="14"/>
  <c r="Q77" i="14"/>
  <c r="L76" i="14"/>
  <c r="P73" i="14"/>
  <c r="K72" i="14"/>
  <c r="N66" i="14"/>
  <c r="K63" i="14"/>
  <c r="M61" i="14"/>
  <c r="L82" i="14"/>
  <c r="L67" i="14"/>
  <c r="O64" i="14"/>
  <c r="L61" i="14"/>
  <c r="M60" i="14"/>
  <c r="N79" i="14"/>
  <c r="C1" i="12"/>
  <c r="C3" i="11"/>
  <c r="C3" i="12" l="1"/>
  <c r="C9" i="12"/>
  <c r="C15" i="12"/>
  <c r="C4" i="12"/>
  <c r="C10" i="12"/>
  <c r="C16" i="12"/>
  <c r="C5" i="12"/>
  <c r="C8" i="12"/>
  <c r="C14" i="12"/>
  <c r="C7" i="12"/>
  <c r="C19" i="12"/>
  <c r="C23" i="12"/>
  <c r="C29" i="12"/>
  <c r="C11" i="12"/>
  <c r="C24" i="12"/>
  <c r="C6" i="12"/>
  <c r="C25" i="12"/>
  <c r="C12" i="12"/>
  <c r="C22" i="12"/>
  <c r="C18" i="12"/>
  <c r="C26" i="12"/>
  <c r="C28" i="12"/>
  <c r="C31" i="12"/>
  <c r="C37" i="12"/>
  <c r="C17" i="12"/>
  <c r="C27" i="12"/>
  <c r="C32" i="12"/>
  <c r="C38" i="12"/>
  <c r="C33" i="12"/>
  <c r="C39" i="12"/>
  <c r="C30" i="12"/>
  <c r="C36" i="12"/>
  <c r="C42" i="12"/>
  <c r="C48" i="12"/>
  <c r="C54" i="12"/>
  <c r="C60" i="12"/>
  <c r="C66" i="12"/>
  <c r="C35" i="12"/>
  <c r="C40" i="12"/>
  <c r="C43" i="12"/>
  <c r="C49" i="12"/>
  <c r="C55" i="12"/>
  <c r="C61" i="12"/>
  <c r="C21" i="12"/>
  <c r="C34" i="12"/>
  <c r="C44" i="12"/>
  <c r="C50" i="12"/>
  <c r="C56" i="12"/>
  <c r="C62" i="12"/>
  <c r="C20" i="12"/>
  <c r="C41" i="12"/>
  <c r="C47" i="12"/>
  <c r="C53" i="12"/>
  <c r="C59" i="12"/>
  <c r="C58" i="12"/>
  <c r="C57" i="12"/>
  <c r="C45" i="12"/>
  <c r="C63" i="12"/>
  <c r="C46" i="12"/>
  <c r="C64" i="12"/>
  <c r="C65" i="12"/>
  <c r="C13" i="12"/>
  <c r="C52" i="12"/>
  <c r="C67" i="12"/>
  <c r="C51" i="12"/>
  <c r="C73" i="12"/>
  <c r="C68" i="12"/>
  <c r="C69" i="12"/>
  <c r="C71" i="12"/>
  <c r="C72" i="12"/>
  <c r="C70" i="12"/>
  <c r="B22" i="12"/>
  <c r="U40" i="14" l="1"/>
  <c r="V40" i="14"/>
  <c r="W40" i="14"/>
  <c r="X40" i="14"/>
  <c r="Y40" i="14"/>
  <c r="Z40" i="14"/>
  <c r="AA40" i="14"/>
  <c r="U41" i="14"/>
  <c r="V41" i="14"/>
  <c r="W41" i="14"/>
  <c r="X41" i="14"/>
  <c r="Y41" i="14"/>
  <c r="Z41" i="14"/>
  <c r="AA41" i="14"/>
  <c r="U42" i="14"/>
  <c r="V42" i="14"/>
  <c r="W42" i="14"/>
  <c r="X42" i="14"/>
  <c r="Y42" i="14"/>
  <c r="Z42" i="14"/>
  <c r="AA42" i="14"/>
  <c r="U43" i="14"/>
  <c r="V43" i="14"/>
  <c r="W43" i="14"/>
  <c r="X43" i="14"/>
  <c r="Y43" i="14"/>
  <c r="Z43" i="14"/>
  <c r="AA43" i="14"/>
  <c r="U44" i="14"/>
  <c r="V44" i="14"/>
  <c r="W44" i="14"/>
  <c r="X44" i="14"/>
  <c r="Y44" i="14"/>
  <c r="Z44" i="14"/>
  <c r="AA44" i="14"/>
  <c r="U45" i="14"/>
  <c r="V45" i="14"/>
  <c r="W45" i="14"/>
  <c r="X45" i="14"/>
  <c r="Y45" i="14"/>
  <c r="Z45" i="14"/>
  <c r="AA45" i="14"/>
  <c r="U46" i="14"/>
  <c r="V46" i="14"/>
  <c r="W46" i="14"/>
  <c r="X46" i="14"/>
  <c r="Y46" i="14"/>
  <c r="Z46" i="14"/>
  <c r="AA46" i="14"/>
  <c r="U47" i="14"/>
  <c r="V47" i="14"/>
  <c r="W47" i="14"/>
  <c r="X47" i="14"/>
  <c r="Y47" i="14"/>
  <c r="Z47" i="14"/>
  <c r="AA47" i="14"/>
  <c r="U48" i="14"/>
  <c r="V48" i="14"/>
  <c r="W48" i="14"/>
  <c r="X48" i="14"/>
  <c r="Y48" i="14"/>
  <c r="Z48" i="14"/>
  <c r="AA48" i="14"/>
  <c r="U49" i="14"/>
  <c r="V49" i="14"/>
  <c r="W49" i="14"/>
  <c r="X49" i="14"/>
  <c r="Y49" i="14"/>
  <c r="Z49" i="14"/>
  <c r="AA49" i="14"/>
  <c r="U50" i="14"/>
  <c r="V50" i="14"/>
  <c r="W50" i="14"/>
  <c r="X50" i="14"/>
  <c r="Y50" i="14"/>
  <c r="Z50" i="14"/>
  <c r="AA50" i="14"/>
  <c r="U51" i="14"/>
  <c r="V51" i="14"/>
  <c r="W51" i="14"/>
  <c r="X51" i="14"/>
  <c r="Y51" i="14"/>
  <c r="Z51" i="14"/>
  <c r="AA51" i="14"/>
  <c r="U52" i="14"/>
  <c r="V52" i="14"/>
  <c r="W52" i="14"/>
  <c r="X52" i="14"/>
  <c r="Y52" i="14"/>
  <c r="Z52" i="14"/>
  <c r="AA52" i="14"/>
  <c r="U53" i="14"/>
  <c r="V53" i="14"/>
  <c r="W53" i="14"/>
  <c r="X53" i="14"/>
  <c r="Y53" i="14"/>
  <c r="Z53" i="14"/>
  <c r="AA53" i="14"/>
  <c r="U54" i="14"/>
  <c r="V54" i="14"/>
  <c r="W54" i="14"/>
  <c r="X54" i="14"/>
  <c r="Y54" i="14"/>
  <c r="Z54" i="14"/>
  <c r="AA54" i="14"/>
  <c r="U55" i="14"/>
  <c r="V55" i="14"/>
  <c r="W55" i="14"/>
  <c r="X55" i="14"/>
  <c r="Y55" i="14"/>
  <c r="Z55" i="14"/>
  <c r="AA55" i="14"/>
  <c r="U56" i="14"/>
  <c r="V56" i="14"/>
  <c r="W56" i="14"/>
  <c r="X56" i="14"/>
  <c r="Y56" i="14"/>
  <c r="Z56" i="14"/>
  <c r="AA56" i="14"/>
  <c r="U57" i="14"/>
  <c r="V57" i="14"/>
  <c r="W57" i="14"/>
  <c r="X57" i="14"/>
  <c r="Y57" i="14"/>
  <c r="Z57" i="14"/>
  <c r="AA57" i="14"/>
  <c r="U58" i="14"/>
  <c r="V58" i="14"/>
  <c r="W58" i="14"/>
  <c r="X58" i="14"/>
  <c r="Y58" i="14"/>
  <c r="Z58" i="14"/>
  <c r="AA58" i="14"/>
  <c r="U59" i="14"/>
  <c r="V59" i="14"/>
  <c r="W59" i="14"/>
  <c r="X59" i="14"/>
  <c r="Y59" i="14"/>
  <c r="Z59" i="14"/>
  <c r="AA59" i="14"/>
  <c r="U60" i="14"/>
  <c r="V60" i="14"/>
  <c r="W60" i="14"/>
  <c r="X60" i="14"/>
  <c r="Y60" i="14"/>
  <c r="Z60" i="14"/>
  <c r="AA60" i="14"/>
  <c r="U61" i="14"/>
  <c r="V61" i="14"/>
  <c r="W61" i="14"/>
  <c r="X61" i="14"/>
  <c r="Y61" i="14"/>
  <c r="Z61" i="14"/>
  <c r="AA61" i="14"/>
  <c r="C49" i="14"/>
  <c r="D49" i="14"/>
  <c r="E49" i="14"/>
  <c r="F49" i="14"/>
  <c r="G49" i="14"/>
  <c r="H49" i="14"/>
  <c r="I49" i="14"/>
  <c r="J49" i="14"/>
  <c r="K49" i="14"/>
  <c r="L49" i="14"/>
  <c r="M49" i="14"/>
  <c r="O52" i="14"/>
  <c r="N52" i="14"/>
  <c r="M52" i="14"/>
  <c r="L52" i="14"/>
  <c r="K52" i="14"/>
  <c r="J52" i="14"/>
  <c r="I52" i="14"/>
  <c r="H52" i="14"/>
  <c r="G52" i="14"/>
  <c r="F52" i="14"/>
  <c r="E52" i="14"/>
  <c r="D52" i="14"/>
  <c r="C52" i="14"/>
  <c r="C53" i="14" s="1"/>
  <c r="B52" i="14"/>
  <c r="B53" i="14" s="1"/>
  <c r="O49" i="14"/>
  <c r="N49" i="14"/>
  <c r="B49" i="14"/>
  <c r="O45" i="14"/>
  <c r="O46" i="14" s="1"/>
  <c r="N45" i="14"/>
  <c r="N46" i="14" s="1"/>
  <c r="M45" i="14"/>
  <c r="M46" i="14" s="1"/>
  <c r="L45" i="14"/>
  <c r="L46" i="14" s="1"/>
  <c r="K45" i="14"/>
  <c r="K46" i="14" s="1"/>
  <c r="J45" i="14"/>
  <c r="J46" i="14" s="1"/>
  <c r="I45" i="14"/>
  <c r="I46" i="14" s="1"/>
  <c r="H45" i="14"/>
  <c r="H46" i="14" s="1"/>
  <c r="G45" i="14"/>
  <c r="G46" i="14" s="1"/>
  <c r="F45" i="14"/>
  <c r="F46" i="14" s="1"/>
  <c r="E45" i="14"/>
  <c r="E46" i="14" s="1"/>
  <c r="D45" i="14"/>
  <c r="D46" i="14" s="1"/>
  <c r="C45" i="14"/>
  <c r="C46" i="14" s="1"/>
  <c r="B45" i="14"/>
  <c r="B46" i="14" s="1"/>
  <c r="O41" i="14"/>
  <c r="N41" i="14"/>
  <c r="M41" i="14"/>
  <c r="L41" i="14"/>
  <c r="K41" i="14"/>
  <c r="J41" i="14"/>
  <c r="I41" i="14"/>
  <c r="H41" i="14"/>
  <c r="G41" i="14"/>
  <c r="F41" i="14"/>
  <c r="E41" i="14"/>
  <c r="D41" i="14"/>
  <c r="C41" i="14"/>
  <c r="B41" i="14"/>
  <c r="O37" i="14"/>
  <c r="C37" i="14"/>
  <c r="D37" i="14"/>
  <c r="E37" i="14"/>
  <c r="F37" i="14"/>
  <c r="G37" i="14"/>
  <c r="H37" i="14"/>
  <c r="I37" i="14"/>
  <c r="J37" i="14"/>
  <c r="K37" i="14"/>
  <c r="L37" i="14"/>
  <c r="M37" i="14"/>
  <c r="N37" i="14"/>
  <c r="B37" i="14"/>
  <c r="J51" i="14"/>
  <c r="K51" i="14"/>
  <c r="L51" i="14"/>
  <c r="M51" i="14"/>
  <c r="N51" i="14"/>
  <c r="O51" i="14"/>
  <c r="E53" i="14"/>
  <c r="F53" i="14"/>
  <c r="I53" i="14"/>
  <c r="J53" i="14"/>
  <c r="K53" i="14"/>
  <c r="L53" i="14"/>
  <c r="N53" i="14"/>
  <c r="O53" i="14"/>
  <c r="D53" i="14"/>
  <c r="G53" i="14"/>
  <c r="H53" i="14"/>
  <c r="M53" i="14"/>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J7" i="11"/>
  <c r="AJ8" i="11"/>
  <c r="AJ9" i="11"/>
  <c r="AJ10" i="11"/>
  <c r="AJ11" i="11"/>
  <c r="AJ12" i="11"/>
  <c r="AJ13" i="11"/>
  <c r="AJ14" i="11"/>
  <c r="AJ15" i="11"/>
  <c r="AJ16" i="11"/>
  <c r="AJ17" i="11"/>
  <c r="AJ18" i="11"/>
  <c r="AJ19" i="11"/>
  <c r="AJ20" i="11"/>
  <c r="AJ21" i="11"/>
  <c r="AJ22" i="11"/>
  <c r="AJ23" i="11"/>
  <c r="AJ24" i="11"/>
  <c r="AJ25" i="11"/>
  <c r="AJ26" i="11"/>
  <c r="AJ27" i="11"/>
  <c r="AJ28" i="11"/>
  <c r="AJ29" i="11"/>
  <c r="AJ30" i="11"/>
  <c r="AJ31" i="11"/>
  <c r="AJ32" i="11"/>
  <c r="AJ33" i="11"/>
  <c r="AJ34" i="11"/>
  <c r="AJ35" i="11"/>
  <c r="AJ36" i="11"/>
  <c r="AJ37" i="11"/>
  <c r="AJ38" i="11"/>
  <c r="AJ39" i="11"/>
  <c r="AJ40" i="11"/>
  <c r="AJ41" i="11"/>
  <c r="AJ42" i="11"/>
  <c r="AJ43" i="11"/>
  <c r="AJ44" i="11"/>
  <c r="AJ45" i="11"/>
  <c r="AJ46" i="11"/>
  <c r="AJ47" i="11"/>
  <c r="AJ48" i="11"/>
  <c r="AJ49" i="11"/>
  <c r="AJ50" i="11"/>
  <c r="AJ51" i="11"/>
  <c r="AJ52" i="11"/>
  <c r="AJ53" i="11"/>
  <c r="AJ54" i="11"/>
  <c r="AJ55" i="11"/>
  <c r="AJ56" i="11"/>
  <c r="AJ57" i="11"/>
  <c r="AJ58" i="11"/>
  <c r="AJ59" i="11"/>
  <c r="AJ60" i="11"/>
  <c r="AJ61" i="11"/>
  <c r="AJ62" i="11"/>
  <c r="AJ63" i="11"/>
  <c r="AJ64" i="11"/>
  <c r="AJ65" i="11"/>
  <c r="AJ66" i="11"/>
  <c r="AJ67" i="11"/>
  <c r="AI7" i="11"/>
  <c r="AI8" i="11"/>
  <c r="AI9" i="11"/>
  <c r="AI10" i="11"/>
  <c r="AI11" i="11"/>
  <c r="AI12" i="11"/>
  <c r="AI13" i="11"/>
  <c r="AI14" i="11"/>
  <c r="AI15" i="11"/>
  <c r="AI16" i="11"/>
  <c r="AI17" i="11"/>
  <c r="AI18" i="11"/>
  <c r="AI19" i="11"/>
  <c r="AI20" i="11"/>
  <c r="AI21" i="11"/>
  <c r="AI22" i="11"/>
  <c r="AI23" i="11"/>
  <c r="AI24" i="11"/>
  <c r="AI25" i="11"/>
  <c r="AI26" i="11"/>
  <c r="AI27" i="11"/>
  <c r="AI28" i="11"/>
  <c r="AI29" i="11"/>
  <c r="AI30" i="11"/>
  <c r="AI31" i="11"/>
  <c r="AI32" i="11"/>
  <c r="AI33" i="11"/>
  <c r="AI34" i="11"/>
  <c r="AI35" i="11"/>
  <c r="AI36" i="11"/>
  <c r="AI37" i="11"/>
  <c r="AI38" i="11"/>
  <c r="AI39" i="11"/>
  <c r="AI40" i="11"/>
  <c r="AI41" i="11"/>
  <c r="AI42" i="11"/>
  <c r="AI43" i="11"/>
  <c r="AI44" i="11"/>
  <c r="AI45" i="11"/>
  <c r="AI46" i="11"/>
  <c r="AI47" i="11"/>
  <c r="AI48" i="11"/>
  <c r="AI49" i="11"/>
  <c r="AI50" i="11"/>
  <c r="AI51" i="11"/>
  <c r="AI52" i="11"/>
  <c r="AI53" i="11"/>
  <c r="AI54" i="11"/>
  <c r="AI55" i="11"/>
  <c r="AI56" i="11"/>
  <c r="AI57" i="11"/>
  <c r="AI58" i="11"/>
  <c r="AI59" i="11"/>
  <c r="AI60" i="11"/>
  <c r="AI61" i="11"/>
  <c r="AI62" i="11"/>
  <c r="AI63" i="11"/>
  <c r="AI64" i="11"/>
  <c r="AI65" i="11"/>
  <c r="AI66" i="11"/>
  <c r="AI67" i="11"/>
  <c r="AI6" i="11"/>
  <c r="AI5" i="11"/>
  <c r="AH7" i="11"/>
  <c r="AH8" i="11"/>
  <c r="AH9" i="11"/>
  <c r="AH10" i="11"/>
  <c r="AH11" i="11"/>
  <c r="AH12" i="11"/>
  <c r="AH13" i="11"/>
  <c r="AH14" i="11"/>
  <c r="AH15" i="11"/>
  <c r="AH16" i="11"/>
  <c r="AH17" i="11"/>
  <c r="AH18" i="11"/>
  <c r="AH19" i="11"/>
  <c r="AH20" i="11"/>
  <c r="AH21" i="11"/>
  <c r="AH22" i="11"/>
  <c r="AH23" i="11"/>
  <c r="AH24" i="11"/>
  <c r="AH25" i="11"/>
  <c r="AH26" i="11"/>
  <c r="AH27" i="11"/>
  <c r="AH28" i="11"/>
  <c r="AH29" i="11"/>
  <c r="AH30" i="11"/>
  <c r="AH31" i="11"/>
  <c r="AH32" i="11"/>
  <c r="AH33" i="11"/>
  <c r="AH34" i="11"/>
  <c r="AH35" i="11"/>
  <c r="AH36" i="11"/>
  <c r="AH37" i="11"/>
  <c r="AH38" i="11"/>
  <c r="AH39" i="11"/>
  <c r="AH40" i="11"/>
  <c r="AH41" i="11"/>
  <c r="AH42" i="11"/>
  <c r="AH43" i="11"/>
  <c r="AH44" i="11"/>
  <c r="AH45" i="11"/>
  <c r="AH46" i="11"/>
  <c r="AH47" i="11"/>
  <c r="AH48" i="11"/>
  <c r="AH49" i="11"/>
  <c r="AH50" i="11"/>
  <c r="AH51" i="11"/>
  <c r="AH52" i="11"/>
  <c r="AH53" i="11"/>
  <c r="AH54" i="11"/>
  <c r="AH55" i="11"/>
  <c r="AH56" i="11"/>
  <c r="AH57" i="11"/>
  <c r="AH58" i="11"/>
  <c r="AH59" i="11"/>
  <c r="AH60" i="11"/>
  <c r="AH61" i="11"/>
  <c r="AH62" i="11"/>
  <c r="AH63" i="11"/>
  <c r="AH64" i="11"/>
  <c r="AH65" i="11"/>
  <c r="AH66" i="11"/>
  <c r="AH67" i="11"/>
  <c r="AI72" i="11"/>
  <c r="AI73" i="11"/>
  <c r="AI71" i="11"/>
  <c r="AH72" i="11"/>
  <c r="AH73" i="11"/>
  <c r="AH71" i="11"/>
  <c r="F51" i="14"/>
  <c r="M48" i="14"/>
  <c r="C48" i="14"/>
  <c r="J48" i="14"/>
  <c r="G44" i="14"/>
  <c r="K44" i="14"/>
  <c r="E44" i="14"/>
  <c r="M44" i="14"/>
  <c r="E51" i="14"/>
  <c r="L48" i="14"/>
  <c r="K48" i="14"/>
  <c r="I44" i="14"/>
  <c r="E48" i="14"/>
  <c r="G51" i="14"/>
  <c r="H48" i="14"/>
  <c r="I48" i="14"/>
  <c r="H51" i="14"/>
  <c r="J44" i="14"/>
  <c r="L44" i="14"/>
  <c r="D51" i="14"/>
  <c r="F44" i="14"/>
  <c r="O44" i="14"/>
  <c r="D44" i="14"/>
  <c r="C51" i="14"/>
  <c r="O48" i="14"/>
  <c r="B51" i="14"/>
  <c r="I51" i="14"/>
  <c r="B48" i="14"/>
  <c r="G48" i="14"/>
  <c r="C44" i="14"/>
  <c r="N48" i="14"/>
  <c r="D48" i="14"/>
  <c r="N44" i="14"/>
  <c r="H44" i="14"/>
  <c r="B44" i="14"/>
  <c r="F48" i="14"/>
  <c r="AJ72" i="11" l="1"/>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46" i="12"/>
  <c r="AH6" i="11"/>
  <c r="AH5" i="11"/>
  <c r="AN70" i="12" l="1"/>
  <c r="B169" i="12"/>
  <c r="B269" i="12" s="1"/>
  <c r="B369" i="12" s="1"/>
  <c r="B469" i="12" s="1"/>
  <c r="B569" i="12" s="1"/>
  <c r="B669" i="12" s="1"/>
  <c r="B769" i="12" s="1"/>
  <c r="B869" i="12" s="1"/>
  <c r="B969" i="12" s="1"/>
  <c r="B1069" i="12" s="1"/>
  <c r="B1169" i="12" s="1"/>
  <c r="B1269" i="12" s="1"/>
  <c r="B1369" i="12" s="1"/>
  <c r="AN64" i="12"/>
  <c r="K28" i="1" s="1"/>
  <c r="B163" i="12"/>
  <c r="B263" i="12" s="1"/>
  <c r="B363" i="12" s="1"/>
  <c r="B463" i="12" s="1"/>
  <c r="B563" i="12" s="1"/>
  <c r="B663" i="12" s="1"/>
  <c r="B763" i="12" s="1"/>
  <c r="B863" i="12" s="1"/>
  <c r="B963" i="12" s="1"/>
  <c r="B1063" i="12" s="1"/>
  <c r="B1163" i="12" s="1"/>
  <c r="B1263" i="12" s="1"/>
  <c r="B1363" i="12" s="1"/>
  <c r="AN58" i="12"/>
  <c r="AI27" i="1" s="1"/>
  <c r="B157" i="12"/>
  <c r="B257" i="12" s="1"/>
  <c r="B357" i="12" s="1"/>
  <c r="B457" i="12" s="1"/>
  <c r="B557" i="12" s="1"/>
  <c r="B657" i="12" s="1"/>
  <c r="B757" i="12" s="1"/>
  <c r="B857" i="12" s="1"/>
  <c r="B957" i="12" s="1"/>
  <c r="B1057" i="12" s="1"/>
  <c r="B1157" i="12" s="1"/>
  <c r="B1257" i="12" s="1"/>
  <c r="B1357" i="12" s="1"/>
  <c r="AN52" i="12"/>
  <c r="K27" i="1" s="1"/>
  <c r="B151" i="12"/>
  <c r="B251" i="12" s="1"/>
  <c r="B351" i="12" s="1"/>
  <c r="B451" i="12" s="1"/>
  <c r="B551" i="12" s="1"/>
  <c r="B651" i="12" s="1"/>
  <c r="B751" i="12" s="1"/>
  <c r="B851" i="12" s="1"/>
  <c r="B951" i="12" s="1"/>
  <c r="B1051" i="12" s="1"/>
  <c r="B1151" i="12" s="1"/>
  <c r="B1251" i="12" s="1"/>
  <c r="B1351" i="12" s="1"/>
  <c r="AN69" i="12"/>
  <c r="B168" i="12"/>
  <c r="B268" i="12" s="1"/>
  <c r="B368" i="12" s="1"/>
  <c r="B468" i="12" s="1"/>
  <c r="B568" i="12" s="1"/>
  <c r="B668" i="12" s="1"/>
  <c r="B768" i="12" s="1"/>
  <c r="B868" i="12" s="1"/>
  <c r="B968" i="12" s="1"/>
  <c r="B1068" i="12" s="1"/>
  <c r="B1168" i="12" s="1"/>
  <c r="B1268" i="12" s="1"/>
  <c r="B1368" i="12" s="1"/>
  <c r="AN63" i="12"/>
  <c r="G28" i="1" s="1"/>
  <c r="B162" i="12"/>
  <c r="B262" i="12" s="1"/>
  <c r="B362" i="12" s="1"/>
  <c r="B462" i="12" s="1"/>
  <c r="B562" i="12" s="1"/>
  <c r="B662" i="12" s="1"/>
  <c r="B762" i="12" s="1"/>
  <c r="B862" i="12" s="1"/>
  <c r="B962" i="12" s="1"/>
  <c r="B1062" i="12" s="1"/>
  <c r="B1162" i="12" s="1"/>
  <c r="B1262" i="12" s="1"/>
  <c r="B1362" i="12" s="1"/>
  <c r="AN57" i="12"/>
  <c r="AE27" i="1" s="1"/>
  <c r="B156" i="12"/>
  <c r="B256" i="12" s="1"/>
  <c r="B356" i="12" s="1"/>
  <c r="B456" i="12" s="1"/>
  <c r="B556" i="12" s="1"/>
  <c r="B656" i="12" s="1"/>
  <c r="B756" i="12" s="1"/>
  <c r="B856" i="12" s="1"/>
  <c r="B956" i="12" s="1"/>
  <c r="B1056" i="12" s="1"/>
  <c r="B1156" i="12" s="1"/>
  <c r="B1256" i="12" s="1"/>
  <c r="B1356" i="12" s="1"/>
  <c r="AN51" i="12"/>
  <c r="G27" i="1" s="1"/>
  <c r="B150" i="12"/>
  <c r="B250" i="12" s="1"/>
  <c r="B350" i="12" s="1"/>
  <c r="B450" i="12" s="1"/>
  <c r="B550" i="12" s="1"/>
  <c r="B650" i="12" s="1"/>
  <c r="B750" i="12" s="1"/>
  <c r="B850" i="12" s="1"/>
  <c r="B950" i="12" s="1"/>
  <c r="B1050" i="12" s="1"/>
  <c r="B1150" i="12" s="1"/>
  <c r="B1250" i="12" s="1"/>
  <c r="B1350" i="12" s="1"/>
  <c r="AN46" i="12"/>
  <c r="AI26" i="1" s="1"/>
  <c r="B145" i="12"/>
  <c r="B245" i="12" s="1"/>
  <c r="B345" i="12" s="1"/>
  <c r="B445" i="12" s="1"/>
  <c r="B545" i="12" s="1"/>
  <c r="B645" i="12" s="1"/>
  <c r="B745" i="12" s="1"/>
  <c r="B845" i="12" s="1"/>
  <c r="B945" i="12" s="1"/>
  <c r="B1045" i="12" s="1"/>
  <c r="B1145" i="12" s="1"/>
  <c r="B1245" i="12" s="1"/>
  <c r="B1345" i="12" s="1"/>
  <c r="AN68" i="12"/>
  <c r="B167" i="12"/>
  <c r="B267" i="12" s="1"/>
  <c r="B367" i="12" s="1"/>
  <c r="B467" i="12" s="1"/>
  <c r="B567" i="12" s="1"/>
  <c r="B667" i="12" s="1"/>
  <c r="B767" i="12" s="1"/>
  <c r="B867" i="12" s="1"/>
  <c r="B967" i="12" s="1"/>
  <c r="B1067" i="12" s="1"/>
  <c r="B1167" i="12" s="1"/>
  <c r="B1267" i="12" s="1"/>
  <c r="B1367" i="12" s="1"/>
  <c r="AN62" i="12"/>
  <c r="C28" i="1" s="1"/>
  <c r="B161" i="12"/>
  <c r="B261" i="12" s="1"/>
  <c r="B361" i="12" s="1"/>
  <c r="B461" i="12" s="1"/>
  <c r="B561" i="12" s="1"/>
  <c r="B661" i="12" s="1"/>
  <c r="B761" i="12" s="1"/>
  <c r="B861" i="12" s="1"/>
  <c r="B961" i="12" s="1"/>
  <c r="B1061" i="12" s="1"/>
  <c r="B1161" i="12" s="1"/>
  <c r="B1261" i="12" s="1"/>
  <c r="B1361" i="12" s="1"/>
  <c r="AN56" i="12"/>
  <c r="AA27" i="1" s="1"/>
  <c r="B155" i="12"/>
  <c r="B255" i="12" s="1"/>
  <c r="B355" i="12" s="1"/>
  <c r="B455" i="12" s="1"/>
  <c r="B555" i="12" s="1"/>
  <c r="B655" i="12" s="1"/>
  <c r="B755" i="12" s="1"/>
  <c r="B855" i="12" s="1"/>
  <c r="B955" i="12" s="1"/>
  <c r="B1055" i="12" s="1"/>
  <c r="B1155" i="12" s="1"/>
  <c r="B1255" i="12" s="1"/>
  <c r="B1355" i="12" s="1"/>
  <c r="AN50" i="12"/>
  <c r="C27" i="1" s="1"/>
  <c r="B149" i="12"/>
  <c r="B249" i="12" s="1"/>
  <c r="B349" i="12" s="1"/>
  <c r="B449" i="12" s="1"/>
  <c r="B549" i="12" s="1"/>
  <c r="B649" i="12" s="1"/>
  <c r="B749" i="12" s="1"/>
  <c r="B849" i="12" s="1"/>
  <c r="B949" i="12" s="1"/>
  <c r="B1049" i="12" s="1"/>
  <c r="B1149" i="12" s="1"/>
  <c r="B1249" i="12" s="1"/>
  <c r="B1349" i="12" s="1"/>
  <c r="AN73" i="12"/>
  <c r="B172" i="12"/>
  <c r="B272" i="12" s="1"/>
  <c r="B372" i="12" s="1"/>
  <c r="B472" i="12" s="1"/>
  <c r="B572" i="12" s="1"/>
  <c r="B672" i="12" s="1"/>
  <c r="B772" i="12" s="1"/>
  <c r="B872" i="12" s="1"/>
  <c r="B972" i="12" s="1"/>
  <c r="B1072" i="12" s="1"/>
  <c r="B1172" i="12" s="1"/>
  <c r="B1272" i="12" s="1"/>
  <c r="B1372" i="12" s="1"/>
  <c r="AN67" i="12"/>
  <c r="W28" i="1" s="1"/>
  <c r="B166" i="12"/>
  <c r="B266" i="12" s="1"/>
  <c r="B366" i="12" s="1"/>
  <c r="B466" i="12" s="1"/>
  <c r="B566" i="12" s="1"/>
  <c r="B666" i="12" s="1"/>
  <c r="B766" i="12" s="1"/>
  <c r="B866" i="12" s="1"/>
  <c r="B966" i="12" s="1"/>
  <c r="B1066" i="12" s="1"/>
  <c r="B1166" i="12" s="1"/>
  <c r="B1266" i="12" s="1"/>
  <c r="B1366" i="12" s="1"/>
  <c r="AN61" i="12"/>
  <c r="AU27" i="1" s="1"/>
  <c r="B160" i="12"/>
  <c r="B260" i="12" s="1"/>
  <c r="B360" i="12" s="1"/>
  <c r="B460" i="12" s="1"/>
  <c r="B560" i="12" s="1"/>
  <c r="B660" i="12" s="1"/>
  <c r="B760" i="12" s="1"/>
  <c r="B860" i="12" s="1"/>
  <c r="B960" i="12" s="1"/>
  <c r="B1060" i="12" s="1"/>
  <c r="B1160" i="12" s="1"/>
  <c r="B1260" i="12" s="1"/>
  <c r="B1360" i="12" s="1"/>
  <c r="AN55" i="12"/>
  <c r="W27" i="1" s="1"/>
  <c r="B154" i="12"/>
  <c r="B254" i="12" s="1"/>
  <c r="B354" i="12" s="1"/>
  <c r="B454" i="12" s="1"/>
  <c r="B554" i="12" s="1"/>
  <c r="B654" i="12" s="1"/>
  <c r="B754" i="12" s="1"/>
  <c r="B854" i="12" s="1"/>
  <c r="B954" i="12" s="1"/>
  <c r="B1054" i="12" s="1"/>
  <c r="B1154" i="12" s="1"/>
  <c r="B1254" i="12" s="1"/>
  <c r="B1354" i="12" s="1"/>
  <c r="AN49" i="12"/>
  <c r="AU26" i="1" s="1"/>
  <c r="B148" i="12"/>
  <c r="B248" i="12" s="1"/>
  <c r="B348" i="12" s="1"/>
  <c r="B448" i="12" s="1"/>
  <c r="B548" i="12" s="1"/>
  <c r="B648" i="12" s="1"/>
  <c r="B748" i="12" s="1"/>
  <c r="B848" i="12" s="1"/>
  <c r="B948" i="12" s="1"/>
  <c r="B1048" i="12" s="1"/>
  <c r="B1148" i="12" s="1"/>
  <c r="B1248" i="12" s="1"/>
  <c r="B1348" i="12" s="1"/>
  <c r="AN72" i="12"/>
  <c r="B171" i="12"/>
  <c r="B271" i="12" s="1"/>
  <c r="B371" i="12" s="1"/>
  <c r="B471" i="12" s="1"/>
  <c r="B571" i="12" s="1"/>
  <c r="B671" i="12" s="1"/>
  <c r="B771" i="12" s="1"/>
  <c r="B871" i="12" s="1"/>
  <c r="B971" i="12" s="1"/>
  <c r="B1071" i="12" s="1"/>
  <c r="B1171" i="12" s="1"/>
  <c r="B1271" i="12" s="1"/>
  <c r="B1371" i="12" s="1"/>
  <c r="AN66" i="12"/>
  <c r="S28" i="1" s="1"/>
  <c r="B165" i="12"/>
  <c r="B265" i="12" s="1"/>
  <c r="B365" i="12" s="1"/>
  <c r="B465" i="12" s="1"/>
  <c r="B565" i="12" s="1"/>
  <c r="B665" i="12" s="1"/>
  <c r="B765" i="12" s="1"/>
  <c r="B865" i="12" s="1"/>
  <c r="B965" i="12" s="1"/>
  <c r="B1065" i="12" s="1"/>
  <c r="B1165" i="12" s="1"/>
  <c r="B1265" i="12" s="1"/>
  <c r="B1365" i="12" s="1"/>
  <c r="AN60" i="12"/>
  <c r="AQ27" i="1" s="1"/>
  <c r="B159" i="12"/>
  <c r="B259" i="12" s="1"/>
  <c r="B359" i="12" s="1"/>
  <c r="B459" i="12" s="1"/>
  <c r="B559" i="12" s="1"/>
  <c r="B659" i="12" s="1"/>
  <c r="B759" i="12" s="1"/>
  <c r="B859" i="12" s="1"/>
  <c r="B959" i="12" s="1"/>
  <c r="B1059" i="12" s="1"/>
  <c r="B1159" i="12" s="1"/>
  <c r="B1259" i="12" s="1"/>
  <c r="B1359" i="12" s="1"/>
  <c r="AN54" i="12"/>
  <c r="S27" i="1" s="1"/>
  <c r="B153" i="12"/>
  <c r="B253" i="12" s="1"/>
  <c r="B353" i="12" s="1"/>
  <c r="B453" i="12" s="1"/>
  <c r="B553" i="12" s="1"/>
  <c r="B653" i="12" s="1"/>
  <c r="B753" i="12" s="1"/>
  <c r="B853" i="12" s="1"/>
  <c r="B953" i="12" s="1"/>
  <c r="B1053" i="12" s="1"/>
  <c r="B1153" i="12" s="1"/>
  <c r="B1253" i="12" s="1"/>
  <c r="B1353" i="12" s="1"/>
  <c r="AN48" i="12"/>
  <c r="AQ26" i="1" s="1"/>
  <c r="B147" i="12"/>
  <c r="B247" i="12" s="1"/>
  <c r="B347" i="12" s="1"/>
  <c r="B447" i="12" s="1"/>
  <c r="B547" i="12" s="1"/>
  <c r="B647" i="12" s="1"/>
  <c r="B747" i="12" s="1"/>
  <c r="B847" i="12" s="1"/>
  <c r="B947" i="12" s="1"/>
  <c r="B1047" i="12" s="1"/>
  <c r="B1147" i="12" s="1"/>
  <c r="B1247" i="12" s="1"/>
  <c r="B1347" i="12" s="1"/>
  <c r="AN71" i="12"/>
  <c r="B170" i="12"/>
  <c r="B270" i="12" s="1"/>
  <c r="B370" i="12" s="1"/>
  <c r="B470" i="12" s="1"/>
  <c r="B570" i="12" s="1"/>
  <c r="B670" i="12" s="1"/>
  <c r="B770" i="12" s="1"/>
  <c r="B870" i="12" s="1"/>
  <c r="B970" i="12" s="1"/>
  <c r="B1070" i="12" s="1"/>
  <c r="B1170" i="12" s="1"/>
  <c r="B1270" i="12" s="1"/>
  <c r="B1370" i="12" s="1"/>
  <c r="AN65" i="12"/>
  <c r="O28" i="1" s="1"/>
  <c r="B164" i="12"/>
  <c r="B264" i="12" s="1"/>
  <c r="B364" i="12" s="1"/>
  <c r="B464" i="12" s="1"/>
  <c r="B564" i="12" s="1"/>
  <c r="B664" i="12" s="1"/>
  <c r="B764" i="12" s="1"/>
  <c r="B864" i="12" s="1"/>
  <c r="B964" i="12" s="1"/>
  <c r="B1064" i="12" s="1"/>
  <c r="B1164" i="12" s="1"/>
  <c r="B1264" i="12" s="1"/>
  <c r="B1364" i="12" s="1"/>
  <c r="AN59" i="12"/>
  <c r="AM27" i="1" s="1"/>
  <c r="B158" i="12"/>
  <c r="B258" i="12" s="1"/>
  <c r="B358" i="12" s="1"/>
  <c r="B458" i="12" s="1"/>
  <c r="B558" i="12" s="1"/>
  <c r="B658" i="12" s="1"/>
  <c r="B758" i="12" s="1"/>
  <c r="B858" i="12" s="1"/>
  <c r="B958" i="12" s="1"/>
  <c r="B1058" i="12" s="1"/>
  <c r="B1158" i="12" s="1"/>
  <c r="B1258" i="12" s="1"/>
  <c r="B1358" i="12" s="1"/>
  <c r="AN53" i="12"/>
  <c r="O27" i="1" s="1"/>
  <c r="B152" i="12"/>
  <c r="B252" i="12" s="1"/>
  <c r="B352" i="12" s="1"/>
  <c r="B452" i="12" s="1"/>
  <c r="B552" i="12" s="1"/>
  <c r="B652" i="12" s="1"/>
  <c r="B752" i="12" s="1"/>
  <c r="B852" i="12" s="1"/>
  <c r="B952" i="12" s="1"/>
  <c r="B1052" i="12" s="1"/>
  <c r="B1152" i="12" s="1"/>
  <c r="B1252" i="12" s="1"/>
  <c r="B1352" i="12" s="1"/>
  <c r="AN47" i="12"/>
  <c r="AM26" i="1" s="1"/>
  <c r="B146" i="12"/>
  <c r="B246" i="12" s="1"/>
  <c r="B346" i="12" s="1"/>
  <c r="B446" i="12" s="1"/>
  <c r="B546" i="12" s="1"/>
  <c r="B646" i="12" s="1"/>
  <c r="B746" i="12" s="1"/>
  <c r="B846" i="12" s="1"/>
  <c r="B946" i="12" s="1"/>
  <c r="B1046" i="12" s="1"/>
  <c r="B1146" i="12" s="1"/>
  <c r="B1246" i="12" s="1"/>
  <c r="B1346" i="12" s="1"/>
  <c r="D1" i="12"/>
  <c r="C4" i="11"/>
  <c r="D3" i="11"/>
  <c r="V5" i="14"/>
  <c r="W5" i="14"/>
  <c r="X5" i="14"/>
  <c r="Y5" i="14"/>
  <c r="Z5" i="14"/>
  <c r="AA5" i="14"/>
  <c r="V6" i="14"/>
  <c r="W6" i="14"/>
  <c r="X6" i="14"/>
  <c r="Y6" i="14"/>
  <c r="Z6" i="14"/>
  <c r="AA6" i="14"/>
  <c r="V7" i="14"/>
  <c r="W7" i="14"/>
  <c r="X7" i="14"/>
  <c r="Y7" i="14"/>
  <c r="Z7" i="14"/>
  <c r="AA7" i="14"/>
  <c r="V8" i="14"/>
  <c r="W8" i="14"/>
  <c r="X8" i="14"/>
  <c r="Y8" i="14"/>
  <c r="Z8" i="14"/>
  <c r="AA8" i="14"/>
  <c r="V9" i="14"/>
  <c r="W9" i="14"/>
  <c r="X9" i="14"/>
  <c r="Y9" i="14"/>
  <c r="Z9" i="14"/>
  <c r="AA9" i="14"/>
  <c r="V10" i="14"/>
  <c r="W10" i="14"/>
  <c r="X10" i="14"/>
  <c r="Y10" i="14"/>
  <c r="Z10" i="14"/>
  <c r="AA10" i="14"/>
  <c r="V11" i="14"/>
  <c r="W11" i="14"/>
  <c r="X11" i="14"/>
  <c r="Y11" i="14"/>
  <c r="Z11" i="14"/>
  <c r="AA11" i="14"/>
  <c r="V12" i="14"/>
  <c r="W12" i="14"/>
  <c r="X12" i="14"/>
  <c r="Y12" i="14"/>
  <c r="Z12" i="14"/>
  <c r="AA12" i="14"/>
  <c r="V13" i="14"/>
  <c r="W13" i="14"/>
  <c r="X13" i="14"/>
  <c r="Y13" i="14"/>
  <c r="Z13" i="14"/>
  <c r="AA13" i="14"/>
  <c r="V14" i="14"/>
  <c r="W14" i="14"/>
  <c r="X14" i="14"/>
  <c r="Y14" i="14"/>
  <c r="Z14" i="14"/>
  <c r="AA14" i="14"/>
  <c r="V15" i="14"/>
  <c r="W15" i="14"/>
  <c r="X15" i="14"/>
  <c r="Y15" i="14"/>
  <c r="Z15" i="14"/>
  <c r="AA15" i="14"/>
  <c r="V16" i="14"/>
  <c r="W16" i="14"/>
  <c r="X16" i="14"/>
  <c r="Y16" i="14"/>
  <c r="Z16" i="14"/>
  <c r="AA16" i="14"/>
  <c r="V17" i="14"/>
  <c r="W17" i="14"/>
  <c r="X17" i="14"/>
  <c r="Y17" i="14"/>
  <c r="Z17" i="14"/>
  <c r="AA17" i="14"/>
  <c r="V18" i="14"/>
  <c r="W18" i="14"/>
  <c r="X18" i="14"/>
  <c r="Y18" i="14"/>
  <c r="Z18" i="14"/>
  <c r="AA18" i="14"/>
  <c r="V19" i="14"/>
  <c r="W19" i="14"/>
  <c r="X19" i="14"/>
  <c r="Y19" i="14"/>
  <c r="Z19" i="14"/>
  <c r="AA19" i="14"/>
  <c r="V20" i="14"/>
  <c r="W20" i="14"/>
  <c r="X20" i="14"/>
  <c r="Y20" i="14"/>
  <c r="Z20" i="14"/>
  <c r="AA20" i="14"/>
  <c r="V21" i="14"/>
  <c r="W21" i="14"/>
  <c r="X21" i="14"/>
  <c r="Y21" i="14"/>
  <c r="Z21" i="14"/>
  <c r="AA21" i="14"/>
  <c r="V22" i="14"/>
  <c r="W22" i="14"/>
  <c r="X22" i="14"/>
  <c r="Y22" i="14"/>
  <c r="Z22" i="14"/>
  <c r="AA22" i="14"/>
  <c r="V23" i="14"/>
  <c r="W23" i="14"/>
  <c r="X23" i="14"/>
  <c r="Y23" i="14"/>
  <c r="Z23" i="14"/>
  <c r="AA23" i="14"/>
  <c r="V24" i="14"/>
  <c r="W24" i="14"/>
  <c r="X24" i="14"/>
  <c r="Y24" i="14"/>
  <c r="Z24" i="14"/>
  <c r="AA24" i="14"/>
  <c r="V25" i="14"/>
  <c r="W25" i="14"/>
  <c r="X25" i="14"/>
  <c r="Y25" i="14"/>
  <c r="Z25" i="14"/>
  <c r="AA25" i="14"/>
  <c r="V26" i="14"/>
  <c r="W26" i="14"/>
  <c r="X26" i="14"/>
  <c r="Y26" i="14"/>
  <c r="Z26" i="14"/>
  <c r="AA26" i="14"/>
  <c r="V27" i="14"/>
  <c r="W27" i="14"/>
  <c r="X27" i="14"/>
  <c r="Y27" i="14"/>
  <c r="Z27" i="14"/>
  <c r="AA27" i="14"/>
  <c r="V28" i="14"/>
  <c r="W28" i="14"/>
  <c r="X28" i="14"/>
  <c r="Y28" i="14"/>
  <c r="Z28" i="14"/>
  <c r="AA28" i="14"/>
  <c r="V29" i="14"/>
  <c r="W29" i="14"/>
  <c r="X29" i="14"/>
  <c r="Y29" i="14"/>
  <c r="Z29" i="14"/>
  <c r="AA29" i="14"/>
  <c r="V30" i="14"/>
  <c r="W30" i="14"/>
  <c r="X30" i="14"/>
  <c r="Y30" i="14"/>
  <c r="Z30" i="14"/>
  <c r="AA30" i="14"/>
  <c r="V31" i="14"/>
  <c r="W31" i="14"/>
  <c r="X31" i="14"/>
  <c r="Y31" i="14"/>
  <c r="Z31" i="14"/>
  <c r="AA31" i="14"/>
  <c r="V32" i="14"/>
  <c r="W32" i="14"/>
  <c r="X32" i="14"/>
  <c r="Y32" i="14"/>
  <c r="Z32" i="14"/>
  <c r="AA32" i="14"/>
  <c r="V33" i="14"/>
  <c r="W33" i="14"/>
  <c r="X33" i="14"/>
  <c r="Y33" i="14"/>
  <c r="Z33" i="14"/>
  <c r="AA33" i="14"/>
  <c r="V34" i="14"/>
  <c r="W34" i="14"/>
  <c r="X34" i="14"/>
  <c r="Y34" i="14"/>
  <c r="Z34" i="14"/>
  <c r="AA34" i="14"/>
  <c r="V35" i="14"/>
  <c r="W35" i="14"/>
  <c r="X35" i="14"/>
  <c r="Y35" i="14"/>
  <c r="Z35" i="14"/>
  <c r="AA35" i="14"/>
  <c r="V36" i="14"/>
  <c r="W36" i="14"/>
  <c r="X36" i="14"/>
  <c r="Y36" i="14"/>
  <c r="Z36" i="14"/>
  <c r="AA36" i="14"/>
  <c r="V37" i="14"/>
  <c r="W37" i="14"/>
  <c r="X37" i="14"/>
  <c r="Y37" i="14"/>
  <c r="Z37" i="14"/>
  <c r="AA37" i="14"/>
  <c r="V38" i="14"/>
  <c r="W38" i="14"/>
  <c r="X38" i="14"/>
  <c r="Y38" i="14"/>
  <c r="Z38" i="14"/>
  <c r="AA38" i="14"/>
  <c r="V39" i="14"/>
  <c r="W39" i="14"/>
  <c r="X39" i="14"/>
  <c r="Y39" i="14"/>
  <c r="Z39" i="14"/>
  <c r="AA39" i="14"/>
  <c r="V4" i="14"/>
  <c r="W4" i="14"/>
  <c r="X4" i="14"/>
  <c r="Y4" i="14"/>
  <c r="Z4" i="14"/>
  <c r="AA4" i="14"/>
  <c r="U6" i="14"/>
  <c r="U7" i="14"/>
  <c r="U8" i="14"/>
  <c r="U9" i="14"/>
  <c r="U10" i="14"/>
  <c r="U11" i="14"/>
  <c r="U12" i="14"/>
  <c r="U13" i="14"/>
  <c r="U14" i="14"/>
  <c r="U15" i="14"/>
  <c r="U16" i="14"/>
  <c r="U17" i="14"/>
  <c r="U18" i="14"/>
  <c r="U19" i="14"/>
  <c r="U20" i="14"/>
  <c r="U21" i="14"/>
  <c r="U22" i="14"/>
  <c r="U23" i="14"/>
  <c r="U24" i="14"/>
  <c r="U25" i="14"/>
  <c r="U26" i="14"/>
  <c r="U27" i="14"/>
  <c r="U28" i="14"/>
  <c r="U29" i="14"/>
  <c r="U30" i="14"/>
  <c r="U31" i="14"/>
  <c r="U32" i="14"/>
  <c r="U33" i="14"/>
  <c r="U34" i="14"/>
  <c r="U35" i="14"/>
  <c r="U36" i="14"/>
  <c r="U37" i="14"/>
  <c r="U38" i="14"/>
  <c r="U39" i="14"/>
  <c r="U5" i="14"/>
  <c r="U4" i="14"/>
  <c r="D4" i="11" l="1"/>
  <c r="D8" i="12"/>
  <c r="D14" i="12"/>
  <c r="D3" i="12"/>
  <c r="D9" i="12"/>
  <c r="D15" i="12"/>
  <c r="D4" i="12"/>
  <c r="D7" i="12"/>
  <c r="D13" i="12"/>
  <c r="D12" i="12"/>
  <c r="D22" i="12"/>
  <c r="D28" i="12"/>
  <c r="D16" i="12"/>
  <c r="D19" i="12"/>
  <c r="D23" i="12"/>
  <c r="D29" i="12"/>
  <c r="D5" i="12"/>
  <c r="D11" i="12"/>
  <c r="D24" i="12"/>
  <c r="D17" i="12"/>
  <c r="D21" i="12"/>
  <c r="D30" i="12"/>
  <c r="D36" i="12"/>
  <c r="D10" i="12"/>
  <c r="D18" i="12"/>
  <c r="D26" i="12"/>
  <c r="D31" i="12"/>
  <c r="D37" i="12"/>
  <c r="D25" i="12"/>
  <c r="D27" i="12"/>
  <c r="D32" i="12"/>
  <c r="D38" i="12"/>
  <c r="D20" i="12"/>
  <c r="D35" i="12"/>
  <c r="D39" i="12"/>
  <c r="D41" i="12"/>
  <c r="D47" i="12"/>
  <c r="D53" i="12"/>
  <c r="D59" i="12"/>
  <c r="D65" i="12"/>
  <c r="D42" i="12"/>
  <c r="D48" i="12"/>
  <c r="D54" i="12"/>
  <c r="D60" i="12"/>
  <c r="D66" i="12"/>
  <c r="D40" i="12"/>
  <c r="D43" i="12"/>
  <c r="D49" i="12"/>
  <c r="D55" i="12"/>
  <c r="D61" i="12"/>
  <c r="D46" i="12"/>
  <c r="D52" i="12"/>
  <c r="D58" i="12"/>
  <c r="D64" i="12"/>
  <c r="D51" i="12"/>
  <c r="D56" i="12"/>
  <c r="D34" i="12"/>
  <c r="D50" i="12"/>
  <c r="D57" i="12"/>
  <c r="D33" i="12"/>
  <c r="D45" i="12"/>
  <c r="D63" i="12"/>
  <c r="D6" i="12"/>
  <c r="D44" i="12"/>
  <c r="D67" i="12"/>
  <c r="D62" i="12"/>
  <c r="E1" i="12"/>
  <c r="D71" i="12"/>
  <c r="D72" i="12"/>
  <c r="D73" i="12"/>
  <c r="D68" i="12"/>
  <c r="D70" i="12"/>
  <c r="D69" i="12"/>
  <c r="E3" i="11"/>
  <c r="E4" i="11" s="1"/>
  <c r="E7" i="12" l="1"/>
  <c r="E13" i="12"/>
  <c r="E19" i="12"/>
  <c r="E8" i="12"/>
  <c r="E14" i="12"/>
  <c r="E3" i="12"/>
  <c r="E6" i="12"/>
  <c r="E12" i="12"/>
  <c r="E17" i="12"/>
  <c r="E21" i="12"/>
  <c r="E27" i="12"/>
  <c r="E9" i="12"/>
  <c r="E22" i="12"/>
  <c r="E28" i="12"/>
  <c r="E16" i="12"/>
  <c r="E23" i="12"/>
  <c r="E10" i="12"/>
  <c r="E18" i="12"/>
  <c r="E20" i="12"/>
  <c r="E26" i="12"/>
  <c r="E5" i="12"/>
  <c r="E11" i="12"/>
  <c r="E35" i="12"/>
  <c r="E30" i="12"/>
  <c r="E36" i="12"/>
  <c r="E31" i="12"/>
  <c r="E37" i="12"/>
  <c r="E34" i="12"/>
  <c r="E4" i="12"/>
  <c r="E15" i="12"/>
  <c r="E29" i="12"/>
  <c r="E32" i="12"/>
  <c r="E46" i="12"/>
  <c r="E52" i="12"/>
  <c r="E58" i="12"/>
  <c r="E64" i="12"/>
  <c r="E24" i="12"/>
  <c r="E39" i="12"/>
  <c r="E41" i="12"/>
  <c r="E47" i="12"/>
  <c r="E53" i="12"/>
  <c r="E59" i="12"/>
  <c r="E65" i="12"/>
  <c r="E38" i="12"/>
  <c r="E42" i="12"/>
  <c r="E48" i="12"/>
  <c r="E54" i="12"/>
  <c r="E60" i="12"/>
  <c r="E66" i="12"/>
  <c r="E33" i="12"/>
  <c r="E45" i="12"/>
  <c r="E51" i="12"/>
  <c r="E57" i="12"/>
  <c r="E63" i="12"/>
  <c r="E44" i="12"/>
  <c r="E62" i="12"/>
  <c r="E67" i="12"/>
  <c r="E49" i="12"/>
  <c r="E40" i="12"/>
  <c r="E43" i="12"/>
  <c r="E61" i="12"/>
  <c r="E25" i="12"/>
  <c r="E50" i="12"/>
  <c r="E56" i="12"/>
  <c r="E55" i="12"/>
  <c r="F1" i="12"/>
  <c r="E70" i="12"/>
  <c r="E71" i="12"/>
  <c r="E72" i="12"/>
  <c r="E69" i="12"/>
  <c r="E68" i="12"/>
  <c r="E73" i="12"/>
  <c r="F3" i="11"/>
  <c r="F4" i="11" s="1"/>
  <c r="E36" i="14"/>
  <c r="N36" i="14"/>
  <c r="J40" i="14"/>
  <c r="G36" i="14"/>
  <c r="K36" i="14"/>
  <c r="D36" i="14"/>
  <c r="L40" i="14"/>
  <c r="I36" i="14"/>
  <c r="J36" i="14"/>
  <c r="D40" i="14"/>
  <c r="H40" i="14"/>
  <c r="O40" i="14"/>
  <c r="F40" i="14"/>
  <c r="H36" i="14"/>
  <c r="O36" i="14"/>
  <c r="C40" i="14"/>
  <c r="C36" i="14"/>
  <c r="I40" i="14"/>
  <c r="L36" i="14"/>
  <c r="N40" i="14"/>
  <c r="M40" i="14"/>
  <c r="B36" i="14"/>
  <c r="E40" i="14"/>
  <c r="M36" i="14"/>
  <c r="F36" i="14"/>
  <c r="G40" i="14"/>
  <c r="B40" i="14"/>
  <c r="K40" i="14"/>
  <c r="F6" i="12" l="1"/>
  <c r="F12" i="12"/>
  <c r="F18" i="12"/>
  <c r="F7" i="12"/>
  <c r="F13" i="12"/>
  <c r="F19" i="12"/>
  <c r="F5" i="12"/>
  <c r="F11" i="12"/>
  <c r="F17" i="12"/>
  <c r="F3" i="12"/>
  <c r="F10" i="12"/>
  <c r="F20" i="12"/>
  <c r="F26" i="12"/>
  <c r="F14" i="12"/>
  <c r="F21" i="12"/>
  <c r="F27" i="12"/>
  <c r="F9" i="12"/>
  <c r="F22" i="12"/>
  <c r="F4" i="12"/>
  <c r="F15" i="12"/>
  <c r="F25" i="12"/>
  <c r="F23" i="12"/>
  <c r="F34" i="12"/>
  <c r="F40" i="12"/>
  <c r="F28" i="12"/>
  <c r="F35" i="12"/>
  <c r="F16" i="12"/>
  <c r="F30" i="12"/>
  <c r="F36" i="12"/>
  <c r="F24" i="12"/>
  <c r="F33" i="12"/>
  <c r="F39" i="12"/>
  <c r="F8" i="12"/>
  <c r="F45" i="12"/>
  <c r="F51" i="12"/>
  <c r="F57" i="12"/>
  <c r="F63" i="12"/>
  <c r="F29" i="12"/>
  <c r="F32" i="12"/>
  <c r="F46" i="12"/>
  <c r="F52" i="12"/>
  <c r="F58" i="12"/>
  <c r="F64" i="12"/>
  <c r="F31" i="12"/>
  <c r="F41" i="12"/>
  <c r="F47" i="12"/>
  <c r="F53" i="12"/>
  <c r="F59" i="12"/>
  <c r="F65" i="12"/>
  <c r="F44" i="12"/>
  <c r="F50" i="12"/>
  <c r="F56" i="12"/>
  <c r="F62" i="12"/>
  <c r="F37" i="12"/>
  <c r="F55" i="12"/>
  <c r="F66" i="12"/>
  <c r="F38" i="12"/>
  <c r="F60" i="12"/>
  <c r="F54" i="12"/>
  <c r="F67" i="12"/>
  <c r="F43" i="12"/>
  <c r="F61" i="12"/>
  <c r="F42" i="12"/>
  <c r="F49" i="12"/>
  <c r="F48" i="12"/>
  <c r="G1" i="12"/>
  <c r="F71" i="12"/>
  <c r="F68" i="12"/>
  <c r="F69" i="12"/>
  <c r="F70" i="12"/>
  <c r="F73" i="12"/>
  <c r="F72" i="12"/>
  <c r="G3" i="11"/>
  <c r="C42" i="14"/>
  <c r="D42" i="14"/>
  <c r="E42" i="14"/>
  <c r="F42" i="14"/>
  <c r="G42" i="14"/>
  <c r="H42" i="14"/>
  <c r="I42" i="14"/>
  <c r="J42" i="14"/>
  <c r="K42" i="14"/>
  <c r="L42" i="14"/>
  <c r="M42" i="14"/>
  <c r="N42" i="14"/>
  <c r="B42" i="14"/>
  <c r="O42" i="14"/>
  <c r="O38" i="14"/>
  <c r="C38" i="14"/>
  <c r="D38" i="14"/>
  <c r="E38" i="14"/>
  <c r="F38" i="14"/>
  <c r="G38" i="14"/>
  <c r="H38" i="14"/>
  <c r="I38" i="14"/>
  <c r="J38" i="14"/>
  <c r="K38" i="14"/>
  <c r="L38" i="14"/>
  <c r="M38" i="14"/>
  <c r="N38" i="14"/>
  <c r="B38" i="14"/>
  <c r="AL1" i="1"/>
  <c r="G4" i="11" l="1"/>
  <c r="G5" i="12"/>
  <c r="G11" i="12"/>
  <c r="G17" i="12"/>
  <c r="G6" i="12"/>
  <c r="G12" i="12"/>
  <c r="G18" i="12"/>
  <c r="G4" i="12"/>
  <c r="G10" i="12"/>
  <c r="G16" i="12"/>
  <c r="G15" i="12"/>
  <c r="G25" i="12"/>
  <c r="G3" i="12"/>
  <c r="G7" i="12"/>
  <c r="G20" i="12"/>
  <c r="G26" i="12"/>
  <c r="G14" i="12"/>
  <c r="G19" i="12"/>
  <c r="G21" i="12"/>
  <c r="G27" i="12"/>
  <c r="G8" i="12"/>
  <c r="G24" i="12"/>
  <c r="G33" i="12"/>
  <c r="G39" i="12"/>
  <c r="G23" i="12"/>
  <c r="G34" i="12"/>
  <c r="G9" i="12"/>
  <c r="G22" i="12"/>
  <c r="G28" i="12"/>
  <c r="G35" i="12"/>
  <c r="G13" i="12"/>
  <c r="G29" i="12"/>
  <c r="G32" i="12"/>
  <c r="G38" i="12"/>
  <c r="G36" i="12"/>
  <c r="G44" i="12"/>
  <c r="G50" i="12"/>
  <c r="G56" i="12"/>
  <c r="G62" i="12"/>
  <c r="G45" i="12"/>
  <c r="G51" i="12"/>
  <c r="G57" i="12"/>
  <c r="G63" i="12"/>
  <c r="G46" i="12"/>
  <c r="G52" i="12"/>
  <c r="G58" i="12"/>
  <c r="G64" i="12"/>
  <c r="G37" i="12"/>
  <c r="G43" i="12"/>
  <c r="G49" i="12"/>
  <c r="G55" i="12"/>
  <c r="G61" i="12"/>
  <c r="G30" i="12"/>
  <c r="G48" i="12"/>
  <c r="G65" i="12"/>
  <c r="G47" i="12"/>
  <c r="G66" i="12"/>
  <c r="G31" i="12"/>
  <c r="G53" i="12"/>
  <c r="G40" i="12"/>
  <c r="G54" i="12"/>
  <c r="G67" i="12"/>
  <c r="G42" i="12"/>
  <c r="G60" i="12"/>
  <c r="G41" i="12"/>
  <c r="G59" i="12"/>
  <c r="H1" i="12"/>
  <c r="G68" i="12"/>
  <c r="G70" i="12"/>
  <c r="G73" i="12"/>
  <c r="G69" i="12"/>
  <c r="G72" i="12"/>
  <c r="G71" i="12"/>
  <c r="H3" i="11"/>
  <c r="H4" i="11" s="1"/>
  <c r="AT1" i="1"/>
  <c r="B2" i="10"/>
  <c r="L1" i="14"/>
  <c r="H4" i="12" l="1"/>
  <c r="H10" i="12"/>
  <c r="H16" i="12"/>
  <c r="H5" i="12"/>
  <c r="H11" i="12"/>
  <c r="H17" i="12"/>
  <c r="H3" i="12"/>
  <c r="H9" i="12"/>
  <c r="H15" i="12"/>
  <c r="H8" i="12"/>
  <c r="H18" i="12"/>
  <c r="H24" i="12"/>
  <c r="H12" i="12"/>
  <c r="H25" i="12"/>
  <c r="H7" i="12"/>
  <c r="H20" i="12"/>
  <c r="H26" i="12"/>
  <c r="H13" i="12"/>
  <c r="H23" i="12"/>
  <c r="H29" i="12"/>
  <c r="H32" i="12"/>
  <c r="H38" i="12"/>
  <c r="H33" i="12"/>
  <c r="H19" i="12"/>
  <c r="H34" i="12"/>
  <c r="H40" i="12"/>
  <c r="H6" i="12"/>
  <c r="H31" i="12"/>
  <c r="H37" i="12"/>
  <c r="H22" i="12"/>
  <c r="H27" i="12"/>
  <c r="H28" i="12"/>
  <c r="H43" i="12"/>
  <c r="H49" i="12"/>
  <c r="H55" i="12"/>
  <c r="H61" i="12"/>
  <c r="H36" i="12"/>
  <c r="H44" i="12"/>
  <c r="H50" i="12"/>
  <c r="H56" i="12"/>
  <c r="H62" i="12"/>
  <c r="H35" i="12"/>
  <c r="H39" i="12"/>
  <c r="H45" i="12"/>
  <c r="H51" i="12"/>
  <c r="H57" i="12"/>
  <c r="H63" i="12"/>
  <c r="H14" i="12"/>
  <c r="H30" i="12"/>
  <c r="H42" i="12"/>
  <c r="H48" i="12"/>
  <c r="H54" i="12"/>
  <c r="H60" i="12"/>
  <c r="H41" i="12"/>
  <c r="H59" i="12"/>
  <c r="H46" i="12"/>
  <c r="H58" i="12"/>
  <c r="H21" i="12"/>
  <c r="H47" i="12"/>
  <c r="H66" i="12"/>
  <c r="H64" i="12"/>
  <c r="H67" i="12"/>
  <c r="H53" i="12"/>
  <c r="H65" i="12"/>
  <c r="H52" i="12"/>
  <c r="I1" i="12"/>
  <c r="H68" i="12"/>
  <c r="H69" i="12"/>
  <c r="H72" i="12"/>
  <c r="H73" i="12"/>
  <c r="H70" i="12"/>
  <c r="H71" i="12"/>
  <c r="I3" i="11"/>
  <c r="I4" i="11" s="1"/>
  <c r="A4" i="14"/>
  <c r="AJ6" i="11"/>
  <c r="AJ5" i="11"/>
  <c r="I3" i="12" l="1"/>
  <c r="I9" i="12"/>
  <c r="I15" i="12"/>
  <c r="I4" i="12"/>
  <c r="I10" i="12"/>
  <c r="I16" i="12"/>
  <c r="I5" i="12"/>
  <c r="I8" i="12"/>
  <c r="I14" i="12"/>
  <c r="I13" i="12"/>
  <c r="I23" i="12"/>
  <c r="I29" i="12"/>
  <c r="I17" i="12"/>
  <c r="I18" i="12"/>
  <c r="I24" i="12"/>
  <c r="I12" i="12"/>
  <c r="I25" i="12"/>
  <c r="I6" i="12"/>
  <c r="I22" i="12"/>
  <c r="I20" i="12"/>
  <c r="I31" i="12"/>
  <c r="I37" i="12"/>
  <c r="I11" i="12"/>
  <c r="I32" i="12"/>
  <c r="I38" i="12"/>
  <c r="I26" i="12"/>
  <c r="I33" i="12"/>
  <c r="I39" i="12"/>
  <c r="I21" i="12"/>
  <c r="I30" i="12"/>
  <c r="I36" i="12"/>
  <c r="I42" i="12"/>
  <c r="I48" i="12"/>
  <c r="I54" i="12"/>
  <c r="I60" i="12"/>
  <c r="I66" i="12"/>
  <c r="I27" i="12"/>
  <c r="I28" i="12"/>
  <c r="I43" i="12"/>
  <c r="I49" i="12"/>
  <c r="I55" i="12"/>
  <c r="I61" i="12"/>
  <c r="I19" i="12"/>
  <c r="I44" i="12"/>
  <c r="I50" i="12"/>
  <c r="I56" i="12"/>
  <c r="I62" i="12"/>
  <c r="I7" i="12"/>
  <c r="I40" i="12"/>
  <c r="I41" i="12"/>
  <c r="I47" i="12"/>
  <c r="I53" i="12"/>
  <c r="I59" i="12"/>
  <c r="I52" i="12"/>
  <c r="I51" i="12"/>
  <c r="I57" i="12"/>
  <c r="I34" i="12"/>
  <c r="I58" i="12"/>
  <c r="I46" i="12"/>
  <c r="I64" i="12"/>
  <c r="I67" i="12"/>
  <c r="I35" i="12"/>
  <c r="I45" i="12"/>
  <c r="I65" i="12"/>
  <c r="I63" i="12"/>
  <c r="J1" i="12"/>
  <c r="I72" i="12"/>
  <c r="I73" i="12"/>
  <c r="I68" i="12"/>
  <c r="I69" i="12"/>
  <c r="I71" i="12"/>
  <c r="I70" i="12"/>
  <c r="J3" i="11"/>
  <c r="J4" i="11" s="1"/>
  <c r="B4" i="14"/>
  <c r="A5" i="14"/>
  <c r="J8" i="12" l="1"/>
  <c r="J14" i="12"/>
  <c r="J3" i="12"/>
  <c r="J9" i="12"/>
  <c r="J15" i="12"/>
  <c r="J4" i="12"/>
  <c r="J7" i="12"/>
  <c r="J13" i="12"/>
  <c r="J6" i="12"/>
  <c r="J22" i="12"/>
  <c r="J28" i="12"/>
  <c r="J10" i="12"/>
  <c r="J23" i="12"/>
  <c r="J17" i="12"/>
  <c r="J18" i="12"/>
  <c r="J24" i="12"/>
  <c r="J11" i="12"/>
  <c r="J19" i="12"/>
  <c r="J21" i="12"/>
  <c r="J12" i="12"/>
  <c r="J30" i="12"/>
  <c r="J36" i="12"/>
  <c r="J5" i="12"/>
  <c r="J20" i="12"/>
  <c r="J29" i="12"/>
  <c r="J31" i="12"/>
  <c r="J37" i="12"/>
  <c r="J32" i="12"/>
  <c r="J38" i="12"/>
  <c r="J27" i="12"/>
  <c r="J35" i="12"/>
  <c r="J33" i="12"/>
  <c r="J40" i="12"/>
  <c r="J41" i="12"/>
  <c r="J47" i="12"/>
  <c r="J53" i="12"/>
  <c r="J59" i="12"/>
  <c r="J65" i="12"/>
  <c r="J42" i="12"/>
  <c r="J48" i="12"/>
  <c r="J54" i="12"/>
  <c r="J60" i="12"/>
  <c r="J66" i="12"/>
  <c r="J16" i="12"/>
  <c r="J26" i="12"/>
  <c r="J43" i="12"/>
  <c r="J49" i="12"/>
  <c r="J55" i="12"/>
  <c r="J61" i="12"/>
  <c r="J25" i="12"/>
  <c r="J34" i="12"/>
  <c r="J46" i="12"/>
  <c r="J52" i="12"/>
  <c r="J58" i="12"/>
  <c r="J64" i="12"/>
  <c r="J45" i="12"/>
  <c r="J63" i="12"/>
  <c r="J39" i="12"/>
  <c r="J44" i="12"/>
  <c r="J62" i="12"/>
  <c r="J50" i="12"/>
  <c r="J51" i="12"/>
  <c r="J57" i="12"/>
  <c r="J67" i="12"/>
  <c r="J56" i="12"/>
  <c r="K1" i="12"/>
  <c r="J72" i="12"/>
  <c r="J68" i="12"/>
  <c r="J70" i="12"/>
  <c r="J71" i="12"/>
  <c r="J73" i="12"/>
  <c r="J69" i="12"/>
  <c r="K3" i="11"/>
  <c r="K4" i="11" s="1"/>
  <c r="B5" i="14"/>
  <c r="A6" i="14"/>
  <c r="C1245" i="12"/>
  <c r="D1245" i="12"/>
  <c r="E1245" i="12"/>
  <c r="F1245" i="12"/>
  <c r="G1245" i="12"/>
  <c r="H1245" i="12"/>
  <c r="I1245" i="12"/>
  <c r="C1246" i="12"/>
  <c r="D1246" i="12"/>
  <c r="E1246" i="12"/>
  <c r="F1246" i="12"/>
  <c r="G1246" i="12"/>
  <c r="H1246" i="12"/>
  <c r="I1246" i="12"/>
  <c r="C1247" i="12"/>
  <c r="D1247" i="12"/>
  <c r="E1247" i="12"/>
  <c r="F1247" i="12"/>
  <c r="G1247" i="12"/>
  <c r="H1247" i="12"/>
  <c r="I1247" i="12"/>
  <c r="C1250" i="12"/>
  <c r="D1250" i="12"/>
  <c r="E1250" i="12"/>
  <c r="F1250" i="12"/>
  <c r="G1250" i="12"/>
  <c r="H1250" i="12"/>
  <c r="I1250" i="12"/>
  <c r="C1251" i="12"/>
  <c r="D1251" i="12"/>
  <c r="E1251" i="12"/>
  <c r="F1251" i="12"/>
  <c r="G1251" i="12"/>
  <c r="H1251" i="12"/>
  <c r="I1251" i="12"/>
  <c r="C1252" i="12"/>
  <c r="D1252" i="12"/>
  <c r="E1252" i="12"/>
  <c r="F1252" i="12"/>
  <c r="G1252" i="12"/>
  <c r="H1252" i="12"/>
  <c r="I1252" i="12"/>
  <c r="C1253" i="12"/>
  <c r="D1253" i="12"/>
  <c r="E1253" i="12"/>
  <c r="F1253" i="12"/>
  <c r="G1253" i="12"/>
  <c r="H1253" i="12"/>
  <c r="I1253" i="12"/>
  <c r="C1254" i="12"/>
  <c r="D1254" i="12"/>
  <c r="E1254" i="12"/>
  <c r="F1254" i="12"/>
  <c r="G1254" i="12"/>
  <c r="H1254" i="12"/>
  <c r="I1254" i="12"/>
  <c r="C1255" i="12"/>
  <c r="D1255" i="12"/>
  <c r="E1255" i="12"/>
  <c r="F1255" i="12"/>
  <c r="G1255" i="12"/>
  <c r="H1255" i="12"/>
  <c r="I1255" i="12"/>
  <c r="C1256" i="12"/>
  <c r="D1256" i="12"/>
  <c r="E1256" i="12"/>
  <c r="F1256" i="12"/>
  <c r="G1256" i="12"/>
  <c r="H1256" i="12"/>
  <c r="I1256" i="12"/>
  <c r="C1257" i="12"/>
  <c r="D1257" i="12"/>
  <c r="E1257" i="12"/>
  <c r="F1257" i="12"/>
  <c r="G1257" i="12"/>
  <c r="H1257" i="12"/>
  <c r="I1257" i="12"/>
  <c r="C1258" i="12"/>
  <c r="D1258" i="12"/>
  <c r="E1258" i="12"/>
  <c r="F1258" i="12"/>
  <c r="G1258" i="12"/>
  <c r="H1258" i="12"/>
  <c r="I1258" i="12"/>
  <c r="C1259" i="12"/>
  <c r="D1259" i="12"/>
  <c r="E1259" i="12"/>
  <c r="G1259" i="12"/>
  <c r="H1259" i="12"/>
  <c r="I1259" i="12"/>
  <c r="D1260" i="12"/>
  <c r="E1260" i="12"/>
  <c r="G1260" i="12"/>
  <c r="H1260" i="12"/>
  <c r="I1260" i="12"/>
  <c r="C1261" i="12"/>
  <c r="D1261" i="12"/>
  <c r="E1261" i="12"/>
  <c r="F1261" i="12"/>
  <c r="G1261" i="12"/>
  <c r="H1261" i="12"/>
  <c r="I1261" i="12"/>
  <c r="C1262" i="12"/>
  <c r="D1262" i="12"/>
  <c r="E1262" i="12"/>
  <c r="F1262" i="12"/>
  <c r="G1262" i="12"/>
  <c r="H1262" i="12"/>
  <c r="I1262" i="12"/>
  <c r="C1263" i="12"/>
  <c r="D1263" i="12"/>
  <c r="E1263" i="12"/>
  <c r="F1263" i="12"/>
  <c r="G1263" i="12"/>
  <c r="H1263" i="12"/>
  <c r="I1263" i="12"/>
  <c r="C1264" i="12"/>
  <c r="D1264" i="12"/>
  <c r="E1264" i="12"/>
  <c r="F1264" i="12"/>
  <c r="G1264" i="12"/>
  <c r="H1264" i="12"/>
  <c r="I1264" i="12"/>
  <c r="C1265" i="12"/>
  <c r="D1265" i="12"/>
  <c r="E1265" i="12"/>
  <c r="F1265" i="12"/>
  <c r="G1265" i="12"/>
  <c r="H1265" i="12"/>
  <c r="I1265" i="12"/>
  <c r="C1266" i="12"/>
  <c r="D1266" i="12"/>
  <c r="E1266" i="12"/>
  <c r="F1266" i="12"/>
  <c r="G1266" i="12"/>
  <c r="H1266" i="12"/>
  <c r="I1266" i="12"/>
  <c r="C1267" i="12"/>
  <c r="D1267" i="12"/>
  <c r="E1267" i="12"/>
  <c r="F1267" i="12"/>
  <c r="G1267" i="12"/>
  <c r="H1267" i="12"/>
  <c r="I1267" i="12"/>
  <c r="C1268" i="12"/>
  <c r="D1268" i="12"/>
  <c r="E1268" i="12"/>
  <c r="F1268" i="12"/>
  <c r="G1268" i="12"/>
  <c r="H1268" i="12"/>
  <c r="I1268" i="12"/>
  <c r="C1269" i="12"/>
  <c r="D1269" i="12"/>
  <c r="E1269" i="12"/>
  <c r="F1269" i="12"/>
  <c r="G1269" i="12"/>
  <c r="H1269" i="12"/>
  <c r="I1269" i="12"/>
  <c r="C1270" i="12"/>
  <c r="D1270" i="12"/>
  <c r="E1270" i="12"/>
  <c r="F1270" i="12"/>
  <c r="G1270" i="12"/>
  <c r="H1270" i="12"/>
  <c r="I1270" i="12"/>
  <c r="C1271" i="12"/>
  <c r="D1271" i="12"/>
  <c r="E1271" i="12"/>
  <c r="F1271" i="12"/>
  <c r="G1271" i="12"/>
  <c r="H1271" i="12"/>
  <c r="I1271" i="12"/>
  <c r="C1272" i="12"/>
  <c r="D1272" i="12"/>
  <c r="E1272" i="12"/>
  <c r="F1272" i="12"/>
  <c r="G1272" i="12"/>
  <c r="H1272" i="12"/>
  <c r="I1272" i="12"/>
  <c r="C1273" i="12"/>
  <c r="D1273" i="12"/>
  <c r="E1273" i="12"/>
  <c r="F1273" i="12"/>
  <c r="G1273" i="12"/>
  <c r="H1273" i="12"/>
  <c r="I1273" i="12"/>
  <c r="J1273" i="12"/>
  <c r="K1273" i="12"/>
  <c r="L1273" i="12"/>
  <c r="M1273" i="12"/>
  <c r="N1273" i="12"/>
  <c r="O1273" i="12"/>
  <c r="P1273" i="12"/>
  <c r="Q1273" i="12"/>
  <c r="R1273" i="12"/>
  <c r="S1273" i="12"/>
  <c r="T1273" i="12"/>
  <c r="U1273" i="12"/>
  <c r="V1273" i="12"/>
  <c r="W1273" i="12"/>
  <c r="X1273" i="12"/>
  <c r="Y1273" i="12"/>
  <c r="Z1273" i="12"/>
  <c r="AA1273" i="12"/>
  <c r="AB1273" i="12"/>
  <c r="AC1273" i="12"/>
  <c r="AD1273" i="12"/>
  <c r="AE1273" i="12"/>
  <c r="AF1273" i="12"/>
  <c r="AG1273" i="12"/>
  <c r="C1274" i="12"/>
  <c r="D1274" i="12"/>
  <c r="E1274" i="12"/>
  <c r="F1274" i="12"/>
  <c r="G1274" i="12"/>
  <c r="H1274" i="12"/>
  <c r="I1274" i="12"/>
  <c r="J1274" i="12"/>
  <c r="K1274" i="12"/>
  <c r="L1274" i="12"/>
  <c r="M1274" i="12"/>
  <c r="N1274" i="12"/>
  <c r="O1274" i="12"/>
  <c r="P1274" i="12"/>
  <c r="Q1274" i="12"/>
  <c r="R1274" i="12"/>
  <c r="S1274" i="12"/>
  <c r="T1274" i="12"/>
  <c r="U1274" i="12"/>
  <c r="V1274" i="12"/>
  <c r="W1274" i="12"/>
  <c r="X1274" i="12"/>
  <c r="Y1274" i="12"/>
  <c r="Z1274" i="12"/>
  <c r="AA1274" i="12"/>
  <c r="AB1274" i="12"/>
  <c r="AC1274" i="12"/>
  <c r="AD1274" i="12"/>
  <c r="AE1274" i="12"/>
  <c r="AF1274" i="12"/>
  <c r="AG1274" i="12"/>
  <c r="C1275" i="12"/>
  <c r="D1275" i="12"/>
  <c r="E1275" i="12"/>
  <c r="F1275" i="12"/>
  <c r="G1275" i="12"/>
  <c r="H1275" i="12"/>
  <c r="I1275" i="12"/>
  <c r="J1275" i="12"/>
  <c r="K1275" i="12"/>
  <c r="L1275" i="12"/>
  <c r="M1275" i="12"/>
  <c r="N1275" i="12"/>
  <c r="O1275" i="12"/>
  <c r="P1275" i="12"/>
  <c r="Q1275" i="12"/>
  <c r="R1275" i="12"/>
  <c r="S1275" i="12"/>
  <c r="T1275" i="12"/>
  <c r="U1275" i="12"/>
  <c r="V1275" i="12"/>
  <c r="W1275" i="12"/>
  <c r="X1275" i="12"/>
  <c r="Y1275" i="12"/>
  <c r="Z1275" i="12"/>
  <c r="AA1275" i="12"/>
  <c r="AB1275" i="12"/>
  <c r="AC1275" i="12"/>
  <c r="AD1275" i="12"/>
  <c r="AE1275" i="12"/>
  <c r="AF1275" i="12"/>
  <c r="AG1275" i="12"/>
  <c r="C1276" i="12"/>
  <c r="D1276" i="12"/>
  <c r="E1276" i="12"/>
  <c r="F1276" i="12"/>
  <c r="G1276" i="12"/>
  <c r="H1276" i="12"/>
  <c r="I1276" i="12"/>
  <c r="J1276" i="12"/>
  <c r="K1276" i="12"/>
  <c r="L1276" i="12"/>
  <c r="M1276" i="12"/>
  <c r="N1276" i="12"/>
  <c r="O1276" i="12"/>
  <c r="P1276" i="12"/>
  <c r="Q1276" i="12"/>
  <c r="R1276" i="12"/>
  <c r="S1276" i="12"/>
  <c r="T1276" i="12"/>
  <c r="U1276" i="12"/>
  <c r="V1276" i="12"/>
  <c r="W1276" i="12"/>
  <c r="X1276" i="12"/>
  <c r="Y1276" i="12"/>
  <c r="Z1276" i="12"/>
  <c r="AA1276" i="12"/>
  <c r="AB1276" i="12"/>
  <c r="AC1276" i="12"/>
  <c r="AD1276" i="12"/>
  <c r="AE1276" i="12"/>
  <c r="AF1276" i="12"/>
  <c r="AG1276" i="12"/>
  <c r="C1277" i="12"/>
  <c r="D1277" i="12"/>
  <c r="E1277" i="12"/>
  <c r="F1277" i="12"/>
  <c r="G1277" i="12"/>
  <c r="H1277" i="12"/>
  <c r="I1277" i="12"/>
  <c r="J1277" i="12"/>
  <c r="K1277" i="12"/>
  <c r="L1277" i="12"/>
  <c r="M1277" i="12"/>
  <c r="N1277" i="12"/>
  <c r="O1277" i="12"/>
  <c r="P1277" i="12"/>
  <c r="Q1277" i="12"/>
  <c r="R1277" i="12"/>
  <c r="S1277" i="12"/>
  <c r="T1277" i="12"/>
  <c r="U1277" i="12"/>
  <c r="V1277" i="12"/>
  <c r="W1277" i="12"/>
  <c r="X1277" i="12"/>
  <c r="Y1277" i="12"/>
  <c r="Z1277" i="12"/>
  <c r="AA1277" i="12"/>
  <c r="AB1277" i="12"/>
  <c r="AC1277" i="12"/>
  <c r="AD1277" i="12"/>
  <c r="AE1277" i="12"/>
  <c r="AF1277" i="12"/>
  <c r="AG1277" i="12"/>
  <c r="C1278" i="12"/>
  <c r="D1278" i="12"/>
  <c r="E1278" i="12"/>
  <c r="F1278" i="12"/>
  <c r="G1278" i="12"/>
  <c r="H1278" i="12"/>
  <c r="I1278" i="12"/>
  <c r="J1278" i="12"/>
  <c r="K1278" i="12"/>
  <c r="L1278" i="12"/>
  <c r="M1278" i="12"/>
  <c r="N1278" i="12"/>
  <c r="O1278" i="12"/>
  <c r="P1278" i="12"/>
  <c r="Q1278" i="12"/>
  <c r="R1278" i="12"/>
  <c r="S1278" i="12"/>
  <c r="T1278" i="12"/>
  <c r="U1278" i="12"/>
  <c r="V1278" i="12"/>
  <c r="W1278" i="12"/>
  <c r="X1278" i="12"/>
  <c r="Y1278" i="12"/>
  <c r="Z1278" i="12"/>
  <c r="AA1278" i="12"/>
  <c r="AB1278" i="12"/>
  <c r="AC1278" i="12"/>
  <c r="AD1278" i="12"/>
  <c r="AE1278" i="12"/>
  <c r="AF1278" i="12"/>
  <c r="AG1278" i="12"/>
  <c r="C1279" i="12"/>
  <c r="D1279" i="12"/>
  <c r="E1279" i="12"/>
  <c r="F1279" i="12"/>
  <c r="G1279" i="12"/>
  <c r="H1279" i="12"/>
  <c r="I1279" i="12"/>
  <c r="J1279" i="12"/>
  <c r="K1279" i="12"/>
  <c r="L1279" i="12"/>
  <c r="M1279" i="12"/>
  <c r="N1279" i="12"/>
  <c r="O1279" i="12"/>
  <c r="P1279" i="12"/>
  <c r="Q1279" i="12"/>
  <c r="R1279" i="12"/>
  <c r="S1279" i="12"/>
  <c r="T1279" i="12"/>
  <c r="U1279" i="12"/>
  <c r="V1279" i="12"/>
  <c r="W1279" i="12"/>
  <c r="X1279" i="12"/>
  <c r="Y1279" i="12"/>
  <c r="Z1279" i="12"/>
  <c r="AA1279" i="12"/>
  <c r="AB1279" i="12"/>
  <c r="AC1279" i="12"/>
  <c r="AD1279" i="12"/>
  <c r="AE1279" i="12"/>
  <c r="AF1279" i="12"/>
  <c r="AG1279" i="12"/>
  <c r="C1280" i="12"/>
  <c r="D1280" i="12"/>
  <c r="E1280" i="12"/>
  <c r="F1280" i="12"/>
  <c r="G1280" i="12"/>
  <c r="H1280" i="12"/>
  <c r="I1280" i="12"/>
  <c r="J1280" i="12"/>
  <c r="K1280" i="12"/>
  <c r="L1280" i="12"/>
  <c r="M1280" i="12"/>
  <c r="N1280" i="12"/>
  <c r="O1280" i="12"/>
  <c r="P1280" i="12"/>
  <c r="Q1280" i="12"/>
  <c r="R1280" i="12"/>
  <c r="S1280" i="12"/>
  <c r="T1280" i="12"/>
  <c r="U1280" i="12"/>
  <c r="V1280" i="12"/>
  <c r="W1280" i="12"/>
  <c r="X1280" i="12"/>
  <c r="Y1280" i="12"/>
  <c r="Z1280" i="12"/>
  <c r="AA1280" i="12"/>
  <c r="AB1280" i="12"/>
  <c r="AC1280" i="12"/>
  <c r="AD1280" i="12"/>
  <c r="AE1280" i="12"/>
  <c r="AF1280" i="12"/>
  <c r="AG1280" i="12"/>
  <c r="C1281" i="12"/>
  <c r="D1281" i="12"/>
  <c r="E1281" i="12"/>
  <c r="F1281" i="12"/>
  <c r="G1281" i="12"/>
  <c r="H1281" i="12"/>
  <c r="I1281" i="12"/>
  <c r="J1281" i="12"/>
  <c r="K1281" i="12"/>
  <c r="L1281" i="12"/>
  <c r="M1281" i="12"/>
  <c r="N1281" i="12"/>
  <c r="O1281" i="12"/>
  <c r="P1281" i="12"/>
  <c r="Q1281" i="12"/>
  <c r="R1281" i="12"/>
  <c r="S1281" i="12"/>
  <c r="T1281" i="12"/>
  <c r="U1281" i="12"/>
  <c r="V1281" i="12"/>
  <c r="W1281" i="12"/>
  <c r="X1281" i="12"/>
  <c r="Y1281" i="12"/>
  <c r="Z1281" i="12"/>
  <c r="AA1281" i="12"/>
  <c r="AB1281" i="12"/>
  <c r="AC1281" i="12"/>
  <c r="AD1281" i="12"/>
  <c r="AE1281" i="12"/>
  <c r="AF1281" i="12"/>
  <c r="AG1281" i="12"/>
  <c r="C1282" i="12"/>
  <c r="D1282" i="12"/>
  <c r="E1282" i="12"/>
  <c r="F1282" i="12"/>
  <c r="G1282" i="12"/>
  <c r="H1282" i="12"/>
  <c r="I1282" i="12"/>
  <c r="J1282" i="12"/>
  <c r="K1282" i="12"/>
  <c r="L1282" i="12"/>
  <c r="M1282" i="12"/>
  <c r="N1282" i="12"/>
  <c r="O1282" i="12"/>
  <c r="P1282" i="12"/>
  <c r="Q1282" i="12"/>
  <c r="R1282" i="12"/>
  <c r="S1282" i="12"/>
  <c r="T1282" i="12"/>
  <c r="U1282" i="12"/>
  <c r="V1282" i="12"/>
  <c r="W1282" i="12"/>
  <c r="X1282" i="12"/>
  <c r="Y1282" i="12"/>
  <c r="Z1282" i="12"/>
  <c r="AA1282" i="12"/>
  <c r="AB1282" i="12"/>
  <c r="AC1282" i="12"/>
  <c r="AD1282" i="12"/>
  <c r="AE1282" i="12"/>
  <c r="AF1282" i="12"/>
  <c r="AG1282" i="12"/>
  <c r="C1283" i="12"/>
  <c r="D1283" i="12"/>
  <c r="E1283" i="12"/>
  <c r="F1283" i="12"/>
  <c r="G1283" i="12"/>
  <c r="H1283" i="12"/>
  <c r="I1283" i="12"/>
  <c r="J1283" i="12"/>
  <c r="K1283" i="12"/>
  <c r="L1283" i="12"/>
  <c r="M1283" i="12"/>
  <c r="N1283" i="12"/>
  <c r="O1283" i="12"/>
  <c r="P1283" i="12"/>
  <c r="Q1283" i="12"/>
  <c r="R1283" i="12"/>
  <c r="S1283" i="12"/>
  <c r="T1283" i="12"/>
  <c r="U1283" i="12"/>
  <c r="V1283" i="12"/>
  <c r="W1283" i="12"/>
  <c r="X1283" i="12"/>
  <c r="Y1283" i="12"/>
  <c r="Z1283" i="12"/>
  <c r="AA1283" i="12"/>
  <c r="AB1283" i="12"/>
  <c r="AC1283" i="12"/>
  <c r="AD1283" i="12"/>
  <c r="AE1283" i="12"/>
  <c r="AF1283" i="12"/>
  <c r="AG1283" i="12"/>
  <c r="C1284" i="12"/>
  <c r="D1284" i="12"/>
  <c r="E1284" i="12"/>
  <c r="F1284" i="12"/>
  <c r="G1284" i="12"/>
  <c r="H1284" i="12"/>
  <c r="I1284" i="12"/>
  <c r="J1284" i="12"/>
  <c r="K1284" i="12"/>
  <c r="L1284" i="12"/>
  <c r="M1284" i="12"/>
  <c r="N1284" i="12"/>
  <c r="O1284" i="12"/>
  <c r="P1284" i="12"/>
  <c r="Q1284" i="12"/>
  <c r="R1284" i="12"/>
  <c r="S1284" i="12"/>
  <c r="T1284" i="12"/>
  <c r="U1284" i="12"/>
  <c r="V1284" i="12"/>
  <c r="W1284" i="12"/>
  <c r="X1284" i="12"/>
  <c r="Y1284" i="12"/>
  <c r="Z1284" i="12"/>
  <c r="AA1284" i="12"/>
  <c r="AB1284" i="12"/>
  <c r="AC1284" i="12"/>
  <c r="AD1284" i="12"/>
  <c r="AE1284" i="12"/>
  <c r="AF1284" i="12"/>
  <c r="AG1284" i="12"/>
  <c r="C1285" i="12"/>
  <c r="D1285" i="12"/>
  <c r="E1285" i="12"/>
  <c r="F1285" i="12"/>
  <c r="G1285" i="12"/>
  <c r="H1285" i="12"/>
  <c r="I1285" i="12"/>
  <c r="J1285" i="12"/>
  <c r="K1285" i="12"/>
  <c r="L1285" i="12"/>
  <c r="M1285" i="12"/>
  <c r="N1285" i="12"/>
  <c r="O1285" i="12"/>
  <c r="P1285" i="12"/>
  <c r="Q1285" i="12"/>
  <c r="R1285" i="12"/>
  <c r="S1285" i="12"/>
  <c r="T1285" i="12"/>
  <c r="U1285" i="12"/>
  <c r="V1285" i="12"/>
  <c r="W1285" i="12"/>
  <c r="X1285" i="12"/>
  <c r="Y1285" i="12"/>
  <c r="Z1285" i="12"/>
  <c r="AA1285" i="12"/>
  <c r="AB1285" i="12"/>
  <c r="AC1285" i="12"/>
  <c r="AD1285" i="12"/>
  <c r="AE1285" i="12"/>
  <c r="AF1285" i="12"/>
  <c r="AG1285" i="12"/>
  <c r="C1286" i="12"/>
  <c r="D1286" i="12"/>
  <c r="E1286" i="12"/>
  <c r="F1286" i="12"/>
  <c r="G1286" i="12"/>
  <c r="H1286" i="12"/>
  <c r="I1286" i="12"/>
  <c r="J1286" i="12"/>
  <c r="K1286" i="12"/>
  <c r="L1286" i="12"/>
  <c r="M1286" i="12"/>
  <c r="N1286" i="12"/>
  <c r="O1286" i="12"/>
  <c r="P1286" i="12"/>
  <c r="Q1286" i="12"/>
  <c r="R1286" i="12"/>
  <c r="S1286" i="12"/>
  <c r="T1286" i="12"/>
  <c r="U1286" i="12"/>
  <c r="V1286" i="12"/>
  <c r="W1286" i="12"/>
  <c r="X1286" i="12"/>
  <c r="Y1286" i="12"/>
  <c r="Z1286" i="12"/>
  <c r="AA1286" i="12"/>
  <c r="AB1286" i="12"/>
  <c r="AC1286" i="12"/>
  <c r="AD1286" i="12"/>
  <c r="AE1286" i="12"/>
  <c r="AF1286" i="12"/>
  <c r="AG1286" i="12"/>
  <c r="C1287" i="12"/>
  <c r="D1287" i="12"/>
  <c r="E1287" i="12"/>
  <c r="F1287" i="12"/>
  <c r="G1287" i="12"/>
  <c r="H1287" i="12"/>
  <c r="I1287" i="12"/>
  <c r="J1287" i="12"/>
  <c r="K1287" i="12"/>
  <c r="L1287" i="12"/>
  <c r="M1287" i="12"/>
  <c r="N1287" i="12"/>
  <c r="O1287" i="12"/>
  <c r="P1287" i="12"/>
  <c r="Q1287" i="12"/>
  <c r="R1287" i="12"/>
  <c r="S1287" i="12"/>
  <c r="T1287" i="12"/>
  <c r="U1287" i="12"/>
  <c r="V1287" i="12"/>
  <c r="W1287" i="12"/>
  <c r="X1287" i="12"/>
  <c r="Y1287" i="12"/>
  <c r="Z1287" i="12"/>
  <c r="AA1287" i="12"/>
  <c r="AB1287" i="12"/>
  <c r="AC1287" i="12"/>
  <c r="AD1287" i="12"/>
  <c r="AE1287" i="12"/>
  <c r="AF1287" i="12"/>
  <c r="AG1287" i="12"/>
  <c r="C1288" i="12"/>
  <c r="D1288" i="12"/>
  <c r="E1288" i="12"/>
  <c r="F1288" i="12"/>
  <c r="G1288" i="12"/>
  <c r="H1288" i="12"/>
  <c r="I1288" i="12"/>
  <c r="J1288" i="12"/>
  <c r="K1288" i="12"/>
  <c r="L1288" i="12"/>
  <c r="M1288" i="12"/>
  <c r="N1288" i="12"/>
  <c r="O1288" i="12"/>
  <c r="P1288" i="12"/>
  <c r="Q1288" i="12"/>
  <c r="R1288" i="12"/>
  <c r="S1288" i="12"/>
  <c r="T1288" i="12"/>
  <c r="U1288" i="12"/>
  <c r="V1288" i="12"/>
  <c r="W1288" i="12"/>
  <c r="X1288" i="12"/>
  <c r="Y1288" i="12"/>
  <c r="Z1288" i="12"/>
  <c r="AA1288" i="12"/>
  <c r="AB1288" i="12"/>
  <c r="AC1288" i="12"/>
  <c r="AD1288" i="12"/>
  <c r="AE1288" i="12"/>
  <c r="AF1288" i="12"/>
  <c r="AG1288" i="12"/>
  <c r="C1289" i="12"/>
  <c r="D1289" i="12"/>
  <c r="E1289" i="12"/>
  <c r="F1289" i="12"/>
  <c r="G1289" i="12"/>
  <c r="H1289" i="12"/>
  <c r="I1289" i="12"/>
  <c r="J1289" i="12"/>
  <c r="K1289" i="12"/>
  <c r="L1289" i="12"/>
  <c r="M1289" i="12"/>
  <c r="N1289" i="12"/>
  <c r="O1289" i="12"/>
  <c r="P1289" i="12"/>
  <c r="Q1289" i="12"/>
  <c r="R1289" i="12"/>
  <c r="S1289" i="12"/>
  <c r="T1289" i="12"/>
  <c r="U1289" i="12"/>
  <c r="V1289" i="12"/>
  <c r="W1289" i="12"/>
  <c r="X1289" i="12"/>
  <c r="Y1289" i="12"/>
  <c r="Z1289" i="12"/>
  <c r="AA1289" i="12"/>
  <c r="AB1289" i="12"/>
  <c r="AC1289" i="12"/>
  <c r="AD1289" i="12"/>
  <c r="AE1289" i="12"/>
  <c r="AF1289" i="12"/>
  <c r="AG1289" i="12"/>
  <c r="C1290" i="12"/>
  <c r="D1290" i="12"/>
  <c r="E1290" i="12"/>
  <c r="F1290" i="12"/>
  <c r="G1290" i="12"/>
  <c r="H1290" i="12"/>
  <c r="I1290" i="12"/>
  <c r="J1290" i="12"/>
  <c r="K1290" i="12"/>
  <c r="L1290" i="12"/>
  <c r="M1290" i="12"/>
  <c r="N1290" i="12"/>
  <c r="O1290" i="12"/>
  <c r="P1290" i="12"/>
  <c r="Q1290" i="12"/>
  <c r="R1290" i="12"/>
  <c r="S1290" i="12"/>
  <c r="T1290" i="12"/>
  <c r="U1290" i="12"/>
  <c r="V1290" i="12"/>
  <c r="W1290" i="12"/>
  <c r="X1290" i="12"/>
  <c r="Y1290" i="12"/>
  <c r="Z1290" i="12"/>
  <c r="AA1290" i="12"/>
  <c r="AB1290" i="12"/>
  <c r="AC1290" i="12"/>
  <c r="AD1290" i="12"/>
  <c r="AE1290" i="12"/>
  <c r="AF1290" i="12"/>
  <c r="AG1290"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245" i="12" s="1"/>
  <c r="A345" i="12" s="1"/>
  <c r="A445" i="12" s="1"/>
  <c r="A545" i="12" s="1"/>
  <c r="A645" i="12" s="1"/>
  <c r="A745" i="12" s="1"/>
  <c r="A845" i="12" s="1"/>
  <c r="A945" i="12" s="1"/>
  <c r="A1045" i="12" s="1"/>
  <c r="A1145" i="12" s="1"/>
  <c r="A1245" i="12" s="1"/>
  <c r="A1345" i="12" s="1"/>
  <c r="A146" i="12"/>
  <c r="A246" i="12" s="1"/>
  <c r="A346" i="12" s="1"/>
  <c r="A446" i="12" s="1"/>
  <c r="A546" i="12" s="1"/>
  <c r="A646" i="12" s="1"/>
  <c r="A746" i="12" s="1"/>
  <c r="A846" i="12" s="1"/>
  <c r="A946" i="12" s="1"/>
  <c r="A1046" i="12" s="1"/>
  <c r="A1146" i="12" s="1"/>
  <c r="A1246" i="12" s="1"/>
  <c r="A1346" i="12" s="1"/>
  <c r="A147" i="12"/>
  <c r="A247" i="12" s="1"/>
  <c r="A347" i="12" s="1"/>
  <c r="A447" i="12" s="1"/>
  <c r="A547" i="12" s="1"/>
  <c r="A647" i="12" s="1"/>
  <c r="A747" i="12" s="1"/>
  <c r="A847" i="12" s="1"/>
  <c r="A947" i="12" s="1"/>
  <c r="A1047" i="12" s="1"/>
  <c r="A1147" i="12" s="1"/>
  <c r="A1247" i="12" s="1"/>
  <c r="A1347" i="12" s="1"/>
  <c r="A148" i="12"/>
  <c r="A248" i="12" s="1"/>
  <c r="A348" i="12" s="1"/>
  <c r="A448" i="12" s="1"/>
  <c r="A548" i="12" s="1"/>
  <c r="A648" i="12" s="1"/>
  <c r="A748" i="12" s="1"/>
  <c r="A848" i="12" s="1"/>
  <c r="A948" i="12" s="1"/>
  <c r="A1048" i="12" s="1"/>
  <c r="A1148" i="12" s="1"/>
  <c r="A1248" i="12" s="1"/>
  <c r="A1348" i="12" s="1"/>
  <c r="A149" i="12"/>
  <c r="A249" i="12" s="1"/>
  <c r="A349" i="12" s="1"/>
  <c r="A449" i="12" s="1"/>
  <c r="A549" i="12" s="1"/>
  <c r="A649" i="12" s="1"/>
  <c r="A749" i="12" s="1"/>
  <c r="A849" i="12" s="1"/>
  <c r="A949" i="12" s="1"/>
  <c r="A1049" i="12" s="1"/>
  <c r="A1149" i="12" s="1"/>
  <c r="A1249" i="12" s="1"/>
  <c r="A1349" i="12" s="1"/>
  <c r="A150" i="12"/>
  <c r="A250" i="12" s="1"/>
  <c r="A350" i="12" s="1"/>
  <c r="A450" i="12" s="1"/>
  <c r="A550" i="12" s="1"/>
  <c r="A650" i="12" s="1"/>
  <c r="A750" i="12" s="1"/>
  <c r="A850" i="12" s="1"/>
  <c r="A950" i="12" s="1"/>
  <c r="A1050" i="12" s="1"/>
  <c r="A1150" i="12" s="1"/>
  <c r="A1250" i="12" s="1"/>
  <c r="A1350" i="12" s="1"/>
  <c r="A151" i="12"/>
  <c r="A251" i="12" s="1"/>
  <c r="A351" i="12" s="1"/>
  <c r="A451" i="12" s="1"/>
  <c r="A551" i="12" s="1"/>
  <c r="A651" i="12" s="1"/>
  <c r="A751" i="12" s="1"/>
  <c r="A851" i="12" s="1"/>
  <c r="A951" i="12" s="1"/>
  <c r="A1051" i="12" s="1"/>
  <c r="A1151" i="12" s="1"/>
  <c r="A1251" i="12" s="1"/>
  <c r="A1351" i="12" s="1"/>
  <c r="A152" i="12"/>
  <c r="A252" i="12" s="1"/>
  <c r="A352" i="12" s="1"/>
  <c r="A452" i="12" s="1"/>
  <c r="A552" i="12" s="1"/>
  <c r="A652" i="12" s="1"/>
  <c r="A752" i="12" s="1"/>
  <c r="A852" i="12" s="1"/>
  <c r="A952" i="12" s="1"/>
  <c r="A1052" i="12" s="1"/>
  <c r="A1152" i="12" s="1"/>
  <c r="A1252" i="12" s="1"/>
  <c r="A1352" i="12" s="1"/>
  <c r="A153" i="12"/>
  <c r="A253" i="12" s="1"/>
  <c r="A353" i="12" s="1"/>
  <c r="A453" i="12" s="1"/>
  <c r="A553" i="12" s="1"/>
  <c r="A653" i="12" s="1"/>
  <c r="A753" i="12" s="1"/>
  <c r="A853" i="12" s="1"/>
  <c r="A953" i="12" s="1"/>
  <c r="A1053" i="12" s="1"/>
  <c r="A1153" i="12" s="1"/>
  <c r="A1253" i="12" s="1"/>
  <c r="A1353" i="12" s="1"/>
  <c r="A154" i="12"/>
  <c r="A254" i="12" s="1"/>
  <c r="A354" i="12" s="1"/>
  <c r="A454" i="12" s="1"/>
  <c r="A554" i="12" s="1"/>
  <c r="A654" i="12" s="1"/>
  <c r="A754" i="12" s="1"/>
  <c r="A854" i="12" s="1"/>
  <c r="A954" i="12" s="1"/>
  <c r="A1054" i="12" s="1"/>
  <c r="A1154" i="12" s="1"/>
  <c r="A1254" i="12" s="1"/>
  <c r="A1354" i="12" s="1"/>
  <c r="A155" i="12"/>
  <c r="A255" i="12" s="1"/>
  <c r="A355" i="12" s="1"/>
  <c r="A455" i="12" s="1"/>
  <c r="A555" i="12" s="1"/>
  <c r="A655" i="12" s="1"/>
  <c r="A755" i="12" s="1"/>
  <c r="A855" i="12" s="1"/>
  <c r="A955" i="12" s="1"/>
  <c r="A1055" i="12" s="1"/>
  <c r="A1155" i="12" s="1"/>
  <c r="A1255" i="12" s="1"/>
  <c r="A1355" i="12" s="1"/>
  <c r="A156" i="12"/>
  <c r="A256" i="12" s="1"/>
  <c r="A356" i="12" s="1"/>
  <c r="A456" i="12" s="1"/>
  <c r="A556" i="12" s="1"/>
  <c r="A656" i="12" s="1"/>
  <c r="A756" i="12" s="1"/>
  <c r="A856" i="12" s="1"/>
  <c r="A956" i="12" s="1"/>
  <c r="A1056" i="12" s="1"/>
  <c r="A1156" i="12" s="1"/>
  <c r="A1256" i="12" s="1"/>
  <c r="A1356" i="12" s="1"/>
  <c r="A157" i="12"/>
  <c r="A257" i="12" s="1"/>
  <c r="A357" i="12" s="1"/>
  <c r="A457" i="12" s="1"/>
  <c r="A557" i="12" s="1"/>
  <c r="A657" i="12" s="1"/>
  <c r="A757" i="12" s="1"/>
  <c r="A857" i="12" s="1"/>
  <c r="A957" i="12" s="1"/>
  <c r="A1057" i="12" s="1"/>
  <c r="A1157" i="12" s="1"/>
  <c r="A1257" i="12" s="1"/>
  <c r="A1357" i="12" s="1"/>
  <c r="A158" i="12"/>
  <c r="A258" i="12" s="1"/>
  <c r="A358" i="12" s="1"/>
  <c r="A458" i="12" s="1"/>
  <c r="A558" i="12" s="1"/>
  <c r="A658" i="12" s="1"/>
  <c r="A758" i="12" s="1"/>
  <c r="A858" i="12" s="1"/>
  <c r="A958" i="12" s="1"/>
  <c r="A1058" i="12" s="1"/>
  <c r="A1158" i="12" s="1"/>
  <c r="A1258" i="12" s="1"/>
  <c r="A1358" i="12" s="1"/>
  <c r="A159" i="12"/>
  <c r="A259" i="12" s="1"/>
  <c r="A359" i="12" s="1"/>
  <c r="A459" i="12" s="1"/>
  <c r="A559" i="12" s="1"/>
  <c r="A659" i="12" s="1"/>
  <c r="A759" i="12" s="1"/>
  <c r="A859" i="12" s="1"/>
  <c r="A959" i="12" s="1"/>
  <c r="A1059" i="12" s="1"/>
  <c r="A1159" i="12" s="1"/>
  <c r="A1259" i="12" s="1"/>
  <c r="A1359" i="12" s="1"/>
  <c r="A160" i="12"/>
  <c r="A260" i="12" s="1"/>
  <c r="A360" i="12" s="1"/>
  <c r="A460" i="12" s="1"/>
  <c r="A560" i="12" s="1"/>
  <c r="A660" i="12" s="1"/>
  <c r="A760" i="12" s="1"/>
  <c r="A860" i="12" s="1"/>
  <c r="A960" i="12" s="1"/>
  <c r="A1060" i="12" s="1"/>
  <c r="A1160" i="12" s="1"/>
  <c r="A1260" i="12" s="1"/>
  <c r="A1360" i="12" s="1"/>
  <c r="A161" i="12"/>
  <c r="A261" i="12" s="1"/>
  <c r="A361" i="12" s="1"/>
  <c r="A461" i="12" s="1"/>
  <c r="A561" i="12" s="1"/>
  <c r="A661" i="12" s="1"/>
  <c r="A761" i="12" s="1"/>
  <c r="A861" i="12" s="1"/>
  <c r="A961" i="12" s="1"/>
  <c r="A1061" i="12" s="1"/>
  <c r="A1161" i="12" s="1"/>
  <c r="A1261" i="12" s="1"/>
  <c r="A1361" i="12" s="1"/>
  <c r="A162" i="12"/>
  <c r="A262" i="12" s="1"/>
  <c r="A362" i="12" s="1"/>
  <c r="A462" i="12" s="1"/>
  <c r="A562" i="12" s="1"/>
  <c r="A662" i="12" s="1"/>
  <c r="A762" i="12" s="1"/>
  <c r="A862" i="12" s="1"/>
  <c r="A962" i="12" s="1"/>
  <c r="A1062" i="12" s="1"/>
  <c r="A1162" i="12" s="1"/>
  <c r="A1262" i="12" s="1"/>
  <c r="A1362" i="12" s="1"/>
  <c r="A163" i="12"/>
  <c r="A263" i="12" s="1"/>
  <c r="A363" i="12" s="1"/>
  <c r="A463" i="12" s="1"/>
  <c r="A563" i="12" s="1"/>
  <c r="A663" i="12" s="1"/>
  <c r="A763" i="12" s="1"/>
  <c r="A863" i="12" s="1"/>
  <c r="A963" i="12" s="1"/>
  <c r="A1063" i="12" s="1"/>
  <c r="A1163" i="12" s="1"/>
  <c r="A1263" i="12" s="1"/>
  <c r="A1363" i="12" s="1"/>
  <c r="A164" i="12"/>
  <c r="A264" i="12" s="1"/>
  <c r="A364" i="12" s="1"/>
  <c r="A464" i="12" s="1"/>
  <c r="A564" i="12" s="1"/>
  <c r="A664" i="12" s="1"/>
  <c r="A764" i="12" s="1"/>
  <c r="A864" i="12" s="1"/>
  <c r="A964" i="12" s="1"/>
  <c r="A1064" i="12" s="1"/>
  <c r="A1164" i="12" s="1"/>
  <c r="A1264" i="12" s="1"/>
  <c r="A1364" i="12" s="1"/>
  <c r="A165" i="12"/>
  <c r="A265" i="12" s="1"/>
  <c r="A365" i="12" s="1"/>
  <c r="A465" i="12" s="1"/>
  <c r="A565" i="12" s="1"/>
  <c r="A665" i="12" s="1"/>
  <c r="A765" i="12" s="1"/>
  <c r="A865" i="12" s="1"/>
  <c r="A965" i="12" s="1"/>
  <c r="A1065" i="12" s="1"/>
  <c r="A1165" i="12" s="1"/>
  <c r="A1265" i="12" s="1"/>
  <c r="A1365" i="12" s="1"/>
  <c r="A166" i="12"/>
  <c r="A266" i="12" s="1"/>
  <c r="A366" i="12" s="1"/>
  <c r="A466" i="12" s="1"/>
  <c r="A566" i="12" s="1"/>
  <c r="A666" i="12" s="1"/>
  <c r="A766" i="12" s="1"/>
  <c r="A866" i="12" s="1"/>
  <c r="A966" i="12" s="1"/>
  <c r="A1066" i="12" s="1"/>
  <c r="A1166" i="12" s="1"/>
  <c r="A1266" i="12" s="1"/>
  <c r="A1366" i="12" s="1"/>
  <c r="A167" i="12"/>
  <c r="A267" i="12" s="1"/>
  <c r="A367" i="12" s="1"/>
  <c r="A467" i="12" s="1"/>
  <c r="A567" i="12" s="1"/>
  <c r="A667" i="12" s="1"/>
  <c r="A767" i="12" s="1"/>
  <c r="A867" i="12" s="1"/>
  <c r="A967" i="12" s="1"/>
  <c r="A1067" i="12" s="1"/>
  <c r="A1167" i="12" s="1"/>
  <c r="A1267" i="12" s="1"/>
  <c r="A1367" i="12" s="1"/>
  <c r="A168" i="12"/>
  <c r="A268" i="12" s="1"/>
  <c r="A368" i="12" s="1"/>
  <c r="A468" i="12" s="1"/>
  <c r="A568" i="12" s="1"/>
  <c r="A668" i="12" s="1"/>
  <c r="A768" i="12" s="1"/>
  <c r="A868" i="12" s="1"/>
  <c r="A968" i="12" s="1"/>
  <c r="A1068" i="12" s="1"/>
  <c r="A1168" i="12" s="1"/>
  <c r="A1268" i="12" s="1"/>
  <c r="A1368" i="12" s="1"/>
  <c r="A169" i="12"/>
  <c r="A269" i="12" s="1"/>
  <c r="A369" i="12" s="1"/>
  <c r="A469" i="12" s="1"/>
  <c r="A569" i="12" s="1"/>
  <c r="A669" i="12" s="1"/>
  <c r="A769" i="12" s="1"/>
  <c r="A869" i="12" s="1"/>
  <c r="A969" i="12" s="1"/>
  <c r="A1069" i="12" s="1"/>
  <c r="A1169" i="12" s="1"/>
  <c r="A1269" i="12" s="1"/>
  <c r="A1369" i="12" s="1"/>
  <c r="A170" i="12"/>
  <c r="A270" i="12" s="1"/>
  <c r="A370" i="12" s="1"/>
  <c r="A470" i="12" s="1"/>
  <c r="A570" i="12" s="1"/>
  <c r="A670" i="12" s="1"/>
  <c r="A770" i="12" s="1"/>
  <c r="A870" i="12" s="1"/>
  <c r="A970" i="12" s="1"/>
  <c r="A1070" i="12" s="1"/>
  <c r="A1170" i="12" s="1"/>
  <c r="A1270" i="12" s="1"/>
  <c r="A1370" i="12" s="1"/>
  <c r="A171" i="12"/>
  <c r="A271" i="12" s="1"/>
  <c r="A371" i="12" s="1"/>
  <c r="A471" i="12" s="1"/>
  <c r="A571" i="12" s="1"/>
  <c r="A671" i="12" s="1"/>
  <c r="A771" i="12" s="1"/>
  <c r="A871" i="12" s="1"/>
  <c r="A971" i="12" s="1"/>
  <c r="A1071" i="12" s="1"/>
  <c r="A1171" i="12" s="1"/>
  <c r="A1271" i="12" s="1"/>
  <c r="A1371" i="12" s="1"/>
  <c r="A172" i="12"/>
  <c r="A272" i="12" s="1"/>
  <c r="A372" i="12" s="1"/>
  <c r="A472" i="12" s="1"/>
  <c r="A572" i="12" s="1"/>
  <c r="A672" i="12" s="1"/>
  <c r="A772" i="12" s="1"/>
  <c r="A872" i="12" s="1"/>
  <c r="A972" i="12" s="1"/>
  <c r="A1072" i="12" s="1"/>
  <c r="A1172" i="12" s="1"/>
  <c r="A1272" i="12" s="1"/>
  <c r="A1372" i="12" s="1"/>
  <c r="B100" i="12"/>
  <c r="AC1391" i="12"/>
  <c r="O1391" i="12"/>
  <c r="Y1391" i="12"/>
  <c r="N1391" i="12"/>
  <c r="P1391" i="12"/>
  <c r="R1391" i="12"/>
  <c r="W1391" i="12"/>
  <c r="E1391" i="12"/>
  <c r="D1391" i="12"/>
  <c r="Z1391" i="12"/>
  <c r="J1391" i="12"/>
  <c r="L1391" i="12"/>
  <c r="X1391" i="12"/>
  <c r="AA1391" i="12"/>
  <c r="U1391" i="12"/>
  <c r="T1391" i="12"/>
  <c r="M1391" i="12"/>
  <c r="Q1391" i="12"/>
  <c r="K1391" i="12"/>
  <c r="F1391" i="12"/>
  <c r="AE1391" i="12"/>
  <c r="H1391" i="12"/>
  <c r="V1391" i="12"/>
  <c r="AD1391" i="12"/>
  <c r="C1391" i="12"/>
  <c r="G1391" i="12"/>
  <c r="I1391" i="12"/>
  <c r="AG1391" i="12"/>
  <c r="AB1391" i="12"/>
  <c r="AF1391" i="12"/>
  <c r="S1391" i="12"/>
  <c r="J1271" i="12" l="1"/>
  <c r="J1263" i="12"/>
  <c r="J1260" i="12"/>
  <c r="J1265" i="12"/>
  <c r="J1258" i="12"/>
  <c r="J1268" i="12"/>
  <c r="J1261" i="12"/>
  <c r="J1257" i="12"/>
  <c r="J1259" i="12"/>
  <c r="J1252" i="12"/>
  <c r="J1272" i="12"/>
  <c r="J1255" i="12"/>
  <c r="J1251" i="12"/>
  <c r="J1246" i="12"/>
  <c r="J1270" i="12"/>
  <c r="J1266" i="12"/>
  <c r="J1245" i="12"/>
  <c r="J1247" i="12"/>
  <c r="J1269" i="12"/>
  <c r="J1256" i="12"/>
  <c r="J1262" i="12"/>
  <c r="J1267" i="12"/>
  <c r="J1250" i="12"/>
  <c r="J1264" i="12"/>
  <c r="K7" i="12"/>
  <c r="K13" i="12"/>
  <c r="K19" i="12"/>
  <c r="K8" i="12"/>
  <c r="K14" i="12"/>
  <c r="K3" i="12"/>
  <c r="K6" i="12"/>
  <c r="K12" i="12"/>
  <c r="K4" i="12"/>
  <c r="K11" i="12"/>
  <c r="K21" i="12"/>
  <c r="K27" i="12"/>
  <c r="K15" i="12"/>
  <c r="K22" i="12"/>
  <c r="K28" i="12"/>
  <c r="K10" i="12"/>
  <c r="K23" i="12"/>
  <c r="K5" i="12"/>
  <c r="K16" i="12"/>
  <c r="K20" i="12"/>
  <c r="K26" i="12"/>
  <c r="K24" i="12"/>
  <c r="K35" i="12"/>
  <c r="K30" i="12"/>
  <c r="K36" i="12"/>
  <c r="K17" i="12"/>
  <c r="K18" i="12"/>
  <c r="K29" i="12"/>
  <c r="K31" i="12"/>
  <c r="K37" i="12"/>
  <c r="K25" i="12"/>
  <c r="K34" i="12"/>
  <c r="K46" i="12"/>
  <c r="K52" i="12"/>
  <c r="K58" i="12"/>
  <c r="K64" i="12"/>
  <c r="K33" i="12"/>
  <c r="K40" i="12"/>
  <c r="K41" i="12"/>
  <c r="K47" i="12"/>
  <c r="K53" i="12"/>
  <c r="K59" i="12"/>
  <c r="K65" i="12"/>
  <c r="K9" i="12"/>
  <c r="K32" i="12"/>
  <c r="K42" i="12"/>
  <c r="K48" i="12"/>
  <c r="K54" i="12"/>
  <c r="K1253" i="12" s="1"/>
  <c r="K60" i="12"/>
  <c r="K66" i="12"/>
  <c r="K45" i="12"/>
  <c r="K51" i="12"/>
  <c r="K57" i="12"/>
  <c r="K63" i="12"/>
  <c r="K56" i="12"/>
  <c r="K67" i="12"/>
  <c r="K55" i="12"/>
  <c r="K43" i="12"/>
  <c r="K61" i="12"/>
  <c r="K39" i="12"/>
  <c r="K44" i="12"/>
  <c r="K62" i="12"/>
  <c r="K38" i="12"/>
  <c r="K50" i="12"/>
  <c r="K49" i="12"/>
  <c r="J1254" i="12"/>
  <c r="F1259" i="12"/>
  <c r="J1253" i="12"/>
  <c r="F1260" i="12"/>
  <c r="C1260" i="12"/>
  <c r="L1" i="12"/>
  <c r="K69" i="12"/>
  <c r="K70" i="12"/>
  <c r="K71" i="12"/>
  <c r="K72" i="12"/>
  <c r="K68" i="12"/>
  <c r="K73" i="12"/>
  <c r="L3" i="11"/>
  <c r="L4" i="11" s="1"/>
  <c r="A7" i="14"/>
  <c r="B7" i="14" s="1"/>
  <c r="B6" i="14"/>
  <c r="AM48" i="12"/>
  <c r="AM47" i="12"/>
  <c r="AM46" i="12"/>
  <c r="K1255" i="12" l="1"/>
  <c r="K1259" i="12"/>
  <c r="K1264" i="12"/>
  <c r="K1268" i="12"/>
  <c r="K1272" i="12"/>
  <c r="K1262" i="12"/>
  <c r="K1258" i="12"/>
  <c r="K1263" i="12"/>
  <c r="K1267" i="12"/>
  <c r="K1260" i="12"/>
  <c r="K1256" i="12"/>
  <c r="K1247" i="12"/>
  <c r="K1257" i="12"/>
  <c r="K1252" i="12"/>
  <c r="K1271" i="12"/>
  <c r="K1250" i="12"/>
  <c r="K1246" i="12"/>
  <c r="K1251" i="12"/>
  <c r="K1270" i="12"/>
  <c r="K1254" i="12"/>
  <c r="K1245" i="12"/>
  <c r="K1269" i="12"/>
  <c r="K1261" i="12"/>
  <c r="K1266" i="12"/>
  <c r="K1265" i="12"/>
  <c r="L6" i="12"/>
  <c r="L12" i="12"/>
  <c r="L18" i="12"/>
  <c r="L7" i="12"/>
  <c r="L13" i="12"/>
  <c r="L19" i="12"/>
  <c r="L5" i="12"/>
  <c r="L11" i="12"/>
  <c r="L17" i="12"/>
  <c r="L16" i="12"/>
  <c r="L20" i="12"/>
  <c r="L26" i="12"/>
  <c r="L4" i="12"/>
  <c r="L8" i="12"/>
  <c r="L21" i="12"/>
  <c r="L27" i="12"/>
  <c r="L3" i="12"/>
  <c r="L15" i="12"/>
  <c r="L22" i="12"/>
  <c r="L9" i="12"/>
  <c r="L25" i="12"/>
  <c r="L34" i="12"/>
  <c r="L24" i="12"/>
  <c r="L35" i="12"/>
  <c r="L10" i="12"/>
  <c r="L23" i="12"/>
  <c r="L30" i="12"/>
  <c r="L36" i="12"/>
  <c r="L14" i="12"/>
  <c r="L28" i="12"/>
  <c r="L33" i="12"/>
  <c r="L37" i="12"/>
  <c r="L45" i="12"/>
  <c r="L51" i="12"/>
  <c r="L57" i="12"/>
  <c r="L63" i="12"/>
  <c r="L46" i="12"/>
  <c r="L52" i="12"/>
  <c r="L58" i="12"/>
  <c r="L64" i="12"/>
  <c r="L29" i="12"/>
  <c r="L40" i="12"/>
  <c r="L41" i="12"/>
  <c r="L47" i="12"/>
  <c r="L53" i="12"/>
  <c r="L59" i="12"/>
  <c r="L65" i="12"/>
  <c r="L38" i="12"/>
  <c r="L39" i="12"/>
  <c r="L44" i="12"/>
  <c r="L50" i="12"/>
  <c r="L56" i="12"/>
  <c r="L62" i="12"/>
  <c r="L49" i="12"/>
  <c r="L54" i="12"/>
  <c r="L66" i="12"/>
  <c r="L32" i="12"/>
  <c r="L48" i="12"/>
  <c r="L67" i="12"/>
  <c r="L55" i="12"/>
  <c r="L31" i="12"/>
  <c r="L43" i="12"/>
  <c r="L61" i="12"/>
  <c r="L42" i="12"/>
  <c r="L60" i="12"/>
  <c r="M1" i="12"/>
  <c r="L69" i="12"/>
  <c r="L70" i="12"/>
  <c r="L71" i="12"/>
  <c r="L68" i="12"/>
  <c r="L73" i="12"/>
  <c r="L72" i="12"/>
  <c r="M3" i="11"/>
  <c r="M4" i="11" s="1"/>
  <c r="A8" i="14"/>
  <c r="B40" i="1"/>
  <c r="AU40" i="1" l="1"/>
  <c r="L1254" i="12"/>
  <c r="L1262" i="12"/>
  <c r="L1271" i="12"/>
  <c r="L1261" i="12"/>
  <c r="L1256" i="12"/>
  <c r="L1259" i="12"/>
  <c r="L1266" i="12"/>
  <c r="L1264" i="12"/>
  <c r="L1267" i="12"/>
  <c r="L1247" i="12"/>
  <c r="L1255" i="12"/>
  <c r="L1258" i="12"/>
  <c r="L1263" i="12"/>
  <c r="L1250" i="12"/>
  <c r="L1270" i="12"/>
  <c r="L1252" i="12"/>
  <c r="L1257" i="12"/>
  <c r="L1272" i="12"/>
  <c r="L1269" i="12"/>
  <c r="L1265" i="12"/>
  <c r="L1246" i="12"/>
  <c r="L1251" i="12"/>
  <c r="L1260" i="12"/>
  <c r="L1268" i="12"/>
  <c r="L1253" i="12"/>
  <c r="L1245" i="12"/>
  <c r="M5" i="12"/>
  <c r="M11" i="12"/>
  <c r="M17" i="12"/>
  <c r="M6" i="12"/>
  <c r="M12" i="12"/>
  <c r="M18" i="12"/>
  <c r="M4" i="12"/>
  <c r="M10" i="12"/>
  <c r="M16" i="12"/>
  <c r="M9" i="12"/>
  <c r="M19" i="12"/>
  <c r="M25" i="12"/>
  <c r="M13" i="12"/>
  <c r="M20" i="12"/>
  <c r="M26" i="12"/>
  <c r="M8" i="12"/>
  <c r="M21" i="12"/>
  <c r="M27" i="12"/>
  <c r="M14" i="12"/>
  <c r="M24" i="12"/>
  <c r="M3" i="12"/>
  <c r="M28" i="12"/>
  <c r="M33" i="12"/>
  <c r="M39" i="12"/>
  <c r="M34" i="12"/>
  <c r="M35" i="12"/>
  <c r="M7" i="12"/>
  <c r="M32" i="12"/>
  <c r="M38" i="12"/>
  <c r="M30" i="12"/>
  <c r="M44" i="12"/>
  <c r="M50" i="12"/>
  <c r="M56" i="12"/>
  <c r="M62" i="12"/>
  <c r="M15" i="12"/>
  <c r="M22" i="12"/>
  <c r="M37" i="12"/>
  <c r="M45" i="12"/>
  <c r="M51" i="12"/>
  <c r="M57" i="12"/>
  <c r="M63" i="12"/>
  <c r="M36" i="12"/>
  <c r="M46" i="12"/>
  <c r="M52" i="12"/>
  <c r="M58" i="12"/>
  <c r="M64" i="12"/>
  <c r="M31" i="12"/>
  <c r="M43" i="12"/>
  <c r="M49" i="12"/>
  <c r="M55" i="12"/>
  <c r="M61" i="12"/>
  <c r="M23" i="12"/>
  <c r="M42" i="12"/>
  <c r="M60" i="12"/>
  <c r="M65" i="12"/>
  <c r="M47" i="12"/>
  <c r="M41" i="12"/>
  <c r="M59" i="12"/>
  <c r="M40" i="12"/>
  <c r="M48" i="12"/>
  <c r="M67" i="12"/>
  <c r="M29" i="12"/>
  <c r="M54" i="12"/>
  <c r="M66" i="12"/>
  <c r="M53" i="12"/>
  <c r="N1" i="12"/>
  <c r="M69" i="12"/>
  <c r="M70" i="12"/>
  <c r="M73" i="12"/>
  <c r="M68" i="12"/>
  <c r="M71" i="12"/>
  <c r="M72" i="12"/>
  <c r="N3" i="11"/>
  <c r="N4" i="11" s="1"/>
  <c r="A9" i="14"/>
  <c r="B8" i="14"/>
  <c r="M1270" i="12" l="1"/>
  <c r="M1252" i="12"/>
  <c r="M1262" i="12"/>
  <c r="M1267" i="12"/>
  <c r="M1265" i="12"/>
  <c r="M1258" i="12"/>
  <c r="M1263" i="12"/>
  <c r="M1256" i="12"/>
  <c r="M1261" i="12"/>
  <c r="M1272" i="12"/>
  <c r="M1253" i="12"/>
  <c r="M1260" i="12"/>
  <c r="M1257" i="12"/>
  <c r="M1250" i="12"/>
  <c r="M1255" i="12"/>
  <c r="M1269" i="12"/>
  <c r="M1246" i="12"/>
  <c r="M1254" i="12"/>
  <c r="M1251" i="12"/>
  <c r="M1268" i="12"/>
  <c r="M1266" i="12"/>
  <c r="M1264" i="12"/>
  <c r="M1245" i="12"/>
  <c r="M1271" i="12"/>
  <c r="M1247" i="12"/>
  <c r="M1259" i="12"/>
  <c r="N4" i="12"/>
  <c r="N10" i="12"/>
  <c r="N16" i="12"/>
  <c r="N5" i="12"/>
  <c r="N11" i="12"/>
  <c r="N17" i="12"/>
  <c r="N3" i="12"/>
  <c r="N9" i="12"/>
  <c r="N15" i="12"/>
  <c r="N14" i="12"/>
  <c r="N24" i="12"/>
  <c r="N6" i="12"/>
  <c r="N19" i="12"/>
  <c r="N25" i="12"/>
  <c r="N13" i="12"/>
  <c r="N20" i="12"/>
  <c r="N26" i="12"/>
  <c r="N7" i="12"/>
  <c r="N23" i="12"/>
  <c r="N21" i="12"/>
  <c r="N27" i="12"/>
  <c r="N32" i="12"/>
  <c r="N38" i="12"/>
  <c r="N12" i="12"/>
  <c r="N28" i="12"/>
  <c r="N33" i="12"/>
  <c r="N34" i="12"/>
  <c r="N40" i="12"/>
  <c r="N22" i="12"/>
  <c r="N29" i="12"/>
  <c r="N31" i="12"/>
  <c r="N37" i="12"/>
  <c r="N18" i="12"/>
  <c r="N39" i="12"/>
  <c r="N43" i="12"/>
  <c r="N49" i="12"/>
  <c r="N55" i="12"/>
  <c r="N61" i="12"/>
  <c r="N8" i="12"/>
  <c r="N30" i="12"/>
  <c r="N44" i="12"/>
  <c r="N50" i="12"/>
  <c r="N56" i="12"/>
  <c r="N62" i="12"/>
  <c r="N45" i="12"/>
  <c r="N51" i="12"/>
  <c r="N57" i="12"/>
  <c r="N63" i="12"/>
  <c r="N42" i="12"/>
  <c r="N48" i="12"/>
  <c r="N54" i="12"/>
  <c r="N60" i="12"/>
  <c r="N35" i="12"/>
  <c r="N53" i="12"/>
  <c r="N58" i="12"/>
  <c r="N52" i="12"/>
  <c r="N65" i="12"/>
  <c r="N36" i="12"/>
  <c r="N67" i="12"/>
  <c r="N41" i="12"/>
  <c r="N59" i="12"/>
  <c r="N47" i="12"/>
  <c r="N46" i="12"/>
  <c r="N66" i="12"/>
  <c r="N64" i="12"/>
  <c r="O1" i="12"/>
  <c r="N73" i="12"/>
  <c r="N69" i="12"/>
  <c r="N70" i="12"/>
  <c r="N72" i="12"/>
  <c r="N68" i="12"/>
  <c r="N71" i="12"/>
  <c r="O3" i="11"/>
  <c r="O4" i="11" s="1"/>
  <c r="A10" i="14"/>
  <c r="B9" i="14"/>
  <c r="N1269" i="12" l="1"/>
  <c r="N1267" i="12"/>
  <c r="N1266" i="12"/>
  <c r="N1256" i="12"/>
  <c r="N1263" i="12"/>
  <c r="N1271" i="12"/>
  <c r="N1265" i="12"/>
  <c r="N1259" i="12"/>
  <c r="N1250" i="12"/>
  <c r="N1245" i="12"/>
  <c r="N1264" i="12"/>
  <c r="N1253" i="12"/>
  <c r="N1246" i="12"/>
  <c r="N1261" i="12"/>
  <c r="N1260" i="12"/>
  <c r="N1251" i="12"/>
  <c r="N1247" i="12"/>
  <c r="N1257" i="12"/>
  <c r="N1255" i="12"/>
  <c r="N1254" i="12"/>
  <c r="N1268" i="12"/>
  <c r="N1272" i="12"/>
  <c r="N1258" i="12"/>
  <c r="N1270" i="12"/>
  <c r="N1252" i="12"/>
  <c r="N1262" i="12"/>
  <c r="O3" i="12"/>
  <c r="O9" i="12"/>
  <c r="O15" i="12"/>
  <c r="O4" i="12"/>
  <c r="O10" i="12"/>
  <c r="O16" i="12"/>
  <c r="O5" i="12"/>
  <c r="O8" i="12"/>
  <c r="O14" i="12"/>
  <c r="O7" i="12"/>
  <c r="O23" i="12"/>
  <c r="O29" i="12"/>
  <c r="O11" i="12"/>
  <c r="O24" i="12"/>
  <c r="O6" i="12"/>
  <c r="O19" i="12"/>
  <c r="O25" i="12"/>
  <c r="O12" i="12"/>
  <c r="O18" i="12"/>
  <c r="O22" i="12"/>
  <c r="O13" i="12"/>
  <c r="O31" i="12"/>
  <c r="O37" i="12"/>
  <c r="O21" i="12"/>
  <c r="O27" i="12"/>
  <c r="O32" i="12"/>
  <c r="O38" i="12"/>
  <c r="O20" i="12"/>
  <c r="O28" i="12"/>
  <c r="O33" i="12"/>
  <c r="O39" i="12"/>
  <c r="O30" i="12"/>
  <c r="O36" i="12"/>
  <c r="O34" i="12"/>
  <c r="O42" i="12"/>
  <c r="O48" i="12"/>
  <c r="O54" i="12"/>
  <c r="O60" i="12"/>
  <c r="O66" i="12"/>
  <c r="O43" i="12"/>
  <c r="O49" i="12"/>
  <c r="O55" i="12"/>
  <c r="O61" i="12"/>
  <c r="O44" i="12"/>
  <c r="O50" i="12"/>
  <c r="O56" i="12"/>
  <c r="O62" i="12"/>
  <c r="O35" i="12"/>
  <c r="O41" i="12"/>
  <c r="O47" i="12"/>
  <c r="O53" i="12"/>
  <c r="O59" i="12"/>
  <c r="O17" i="12"/>
  <c r="O46" i="12"/>
  <c r="O64" i="12"/>
  <c r="O26" i="12"/>
  <c r="O45" i="12"/>
  <c r="O63" i="12"/>
  <c r="O52" i="12"/>
  <c r="O65" i="12"/>
  <c r="O51" i="12"/>
  <c r="O40" i="12"/>
  <c r="O58" i="12"/>
  <c r="O67" i="12"/>
  <c r="O57" i="12"/>
  <c r="P1" i="12"/>
  <c r="O73" i="12"/>
  <c r="O68" i="12"/>
  <c r="O69" i="12"/>
  <c r="O71" i="12"/>
  <c r="O72" i="12"/>
  <c r="O70" i="12"/>
  <c r="P3" i="11"/>
  <c r="P4" i="11" s="1"/>
  <c r="A11" i="14"/>
  <c r="B11" i="14" s="1"/>
  <c r="B10" i="14"/>
  <c r="P11" i="7"/>
  <c r="H40" i="7" s="1"/>
  <c r="R11" i="7"/>
  <c r="J40" i="7" s="1"/>
  <c r="S11" i="7"/>
  <c r="K40" i="7" s="1"/>
  <c r="Q13" i="7"/>
  <c r="S13" i="7"/>
  <c r="O14" i="7"/>
  <c r="P14" i="7"/>
  <c r="Q14" i="7"/>
  <c r="R14" i="7"/>
  <c r="S14" i="7"/>
  <c r="O1261" i="12" l="1"/>
  <c r="O1251" i="12"/>
  <c r="O1266" i="12"/>
  <c r="O1262" i="12"/>
  <c r="O1255" i="12"/>
  <c r="O1271" i="12"/>
  <c r="O1256" i="12"/>
  <c r="O1270" i="12"/>
  <c r="O1258" i="12"/>
  <c r="O1268" i="12"/>
  <c r="O1257" i="12"/>
  <c r="O1252" i="12"/>
  <c r="O1265" i="12"/>
  <c r="O1267" i="12"/>
  <c r="O1246" i="12"/>
  <c r="O1259" i="12"/>
  <c r="O1272" i="12"/>
  <c r="O1250" i="12"/>
  <c r="O1263" i="12"/>
  <c r="O1260" i="12"/>
  <c r="O1253" i="12"/>
  <c r="O1269" i="12"/>
  <c r="O1264" i="12"/>
  <c r="O1245" i="12"/>
  <c r="O1254" i="12"/>
  <c r="O1247" i="12"/>
  <c r="P8" i="12"/>
  <c r="P14" i="12"/>
  <c r="P3" i="12"/>
  <c r="P9" i="12"/>
  <c r="P15" i="12"/>
  <c r="P4" i="12"/>
  <c r="P7" i="12"/>
  <c r="P13" i="12"/>
  <c r="P5" i="12"/>
  <c r="P12" i="12"/>
  <c r="P18" i="12"/>
  <c r="P22" i="12"/>
  <c r="P28" i="12"/>
  <c r="P16" i="12"/>
  <c r="P23" i="12"/>
  <c r="P11" i="12"/>
  <c r="P24" i="12"/>
  <c r="P17" i="12"/>
  <c r="P21" i="12"/>
  <c r="P6" i="12"/>
  <c r="P25" i="12"/>
  <c r="P29" i="12"/>
  <c r="P30" i="12"/>
  <c r="P36" i="12"/>
  <c r="P31" i="12"/>
  <c r="P37" i="12"/>
  <c r="P27" i="12"/>
  <c r="P32" i="12"/>
  <c r="P38" i="12"/>
  <c r="P26" i="12"/>
  <c r="P35" i="12"/>
  <c r="P20" i="12"/>
  <c r="P41" i="12"/>
  <c r="P47" i="12"/>
  <c r="P53" i="12"/>
  <c r="P59" i="12"/>
  <c r="P65" i="12"/>
  <c r="P34" i="12"/>
  <c r="P39" i="12"/>
  <c r="P42" i="12"/>
  <c r="P48" i="12"/>
  <c r="P54" i="12"/>
  <c r="P60" i="12"/>
  <c r="P66" i="12"/>
  <c r="P33" i="12"/>
  <c r="P43" i="12"/>
  <c r="P49" i="12"/>
  <c r="P55" i="12"/>
  <c r="P61" i="12"/>
  <c r="P40" i="12"/>
  <c r="P46" i="12"/>
  <c r="P52" i="12"/>
  <c r="P58" i="12"/>
  <c r="P64" i="12"/>
  <c r="P57" i="12"/>
  <c r="P44" i="12"/>
  <c r="P19" i="12"/>
  <c r="P56" i="12"/>
  <c r="P10" i="12"/>
  <c r="P45" i="12"/>
  <c r="P63" i="12"/>
  <c r="P62" i="12"/>
  <c r="P51" i="12"/>
  <c r="P50" i="12"/>
  <c r="P67" i="12"/>
  <c r="Q1" i="12"/>
  <c r="P71" i="12"/>
  <c r="P72" i="12"/>
  <c r="P73" i="12"/>
  <c r="P68" i="12"/>
  <c r="P70" i="12"/>
  <c r="P69" i="12"/>
  <c r="Q3" i="11"/>
  <c r="Q4" i="11" s="1"/>
  <c r="A12" i="14"/>
  <c r="B12" i="14" s="1"/>
  <c r="A238" i="12"/>
  <c r="A338" i="12" s="1"/>
  <c r="A438" i="12" s="1"/>
  <c r="A538" i="12" s="1"/>
  <c r="A638" i="12" s="1"/>
  <c r="A738" i="12" s="1"/>
  <c r="A838" i="12" s="1"/>
  <c r="A938" i="12" s="1"/>
  <c r="A1038" i="12" s="1"/>
  <c r="A1138" i="12" s="1"/>
  <c r="A1238" i="12" s="1"/>
  <c r="A1338" i="12" s="1"/>
  <c r="A239" i="12"/>
  <c r="A339" i="12" s="1"/>
  <c r="A439" i="12" s="1"/>
  <c r="A539" i="12" s="1"/>
  <c r="A639" i="12" s="1"/>
  <c r="A739" i="12" s="1"/>
  <c r="A839" i="12" s="1"/>
  <c r="A939" i="12" s="1"/>
  <c r="A1039" i="12" s="1"/>
  <c r="A1139" i="12" s="1"/>
  <c r="A1239" i="12" s="1"/>
  <c r="A1339" i="12" s="1"/>
  <c r="A240" i="12"/>
  <c r="A340" i="12" s="1"/>
  <c r="A440" i="12" s="1"/>
  <c r="A540" i="12" s="1"/>
  <c r="A640" i="12" s="1"/>
  <c r="A740" i="12" s="1"/>
  <c r="A840" i="12" s="1"/>
  <c r="A940" i="12" s="1"/>
  <c r="A1040" i="12" s="1"/>
  <c r="A1140" i="12" s="1"/>
  <c r="A1240" i="12" s="1"/>
  <c r="A1340" i="12" s="1"/>
  <c r="A241" i="12"/>
  <c r="A341" i="12" s="1"/>
  <c r="A441" i="12" s="1"/>
  <c r="A541" i="12" s="1"/>
  <c r="A641" i="12" s="1"/>
  <c r="A741" i="12" s="1"/>
  <c r="A841" i="12" s="1"/>
  <c r="A941" i="12" s="1"/>
  <c r="A1041" i="12" s="1"/>
  <c r="A1141" i="12" s="1"/>
  <c r="A1241" i="12" s="1"/>
  <c r="A1341" i="12" s="1"/>
  <c r="A242" i="12"/>
  <c r="A342" i="12" s="1"/>
  <c r="A442" i="12" s="1"/>
  <c r="A542" i="12" s="1"/>
  <c r="A642" i="12" s="1"/>
  <c r="A742" i="12" s="1"/>
  <c r="A842" i="12" s="1"/>
  <c r="A942" i="12" s="1"/>
  <c r="A1042" i="12" s="1"/>
  <c r="A1142" i="12" s="1"/>
  <c r="A1242" i="12" s="1"/>
  <c r="A1342" i="12" s="1"/>
  <c r="A243" i="12"/>
  <c r="A343" i="12" s="1"/>
  <c r="A443" i="12" s="1"/>
  <c r="A543" i="12" s="1"/>
  <c r="A643" i="12" s="1"/>
  <c r="A743" i="12" s="1"/>
  <c r="A843" i="12" s="1"/>
  <c r="A943" i="12" s="1"/>
  <c r="A1043" i="12" s="1"/>
  <c r="A1143" i="12" s="1"/>
  <c r="A1243" i="12" s="1"/>
  <c r="A1343" i="12" s="1"/>
  <c r="A244" i="12"/>
  <c r="A344" i="12" s="1"/>
  <c r="A444" i="12" s="1"/>
  <c r="A544" i="12" s="1"/>
  <c r="A644" i="12" s="1"/>
  <c r="A744" i="12" s="1"/>
  <c r="A844" i="12" s="1"/>
  <c r="A944" i="12" s="1"/>
  <c r="A1044" i="12" s="1"/>
  <c r="A1144" i="12" s="1"/>
  <c r="A1244" i="12" s="1"/>
  <c r="A1344" i="12" s="1"/>
  <c r="P1271" i="12" l="1"/>
  <c r="P1257" i="12"/>
  <c r="P1247" i="12"/>
  <c r="P1252" i="12"/>
  <c r="P1270" i="12"/>
  <c r="P1255" i="12"/>
  <c r="P1251" i="12"/>
  <c r="P1246" i="12"/>
  <c r="P1268" i="12"/>
  <c r="P1250" i="12"/>
  <c r="P1245" i="12"/>
  <c r="P1269" i="12"/>
  <c r="P1261" i="12"/>
  <c r="P1265" i="12"/>
  <c r="P1266" i="12"/>
  <c r="P1267" i="12"/>
  <c r="P1262" i="12"/>
  <c r="P1256" i="12"/>
  <c r="P1260" i="12"/>
  <c r="P1259" i="12"/>
  <c r="P1264" i="12"/>
  <c r="P1272" i="12"/>
  <c r="P1263" i="12"/>
  <c r="P1254" i="12"/>
  <c r="P1253" i="12"/>
  <c r="P1258" i="12"/>
  <c r="Q7" i="12"/>
  <c r="Q13" i="12"/>
  <c r="Q8" i="12"/>
  <c r="Q14" i="12"/>
  <c r="Q3" i="12"/>
  <c r="Q6" i="12"/>
  <c r="Q12" i="12"/>
  <c r="Q17" i="12"/>
  <c r="Q21" i="12"/>
  <c r="Q27" i="12"/>
  <c r="Q5" i="12"/>
  <c r="Q9" i="12"/>
  <c r="Q18" i="12"/>
  <c r="Q22" i="12"/>
  <c r="Q28" i="12"/>
  <c r="Q4" i="12"/>
  <c r="Q16" i="12"/>
  <c r="Q23" i="12"/>
  <c r="Q10" i="12"/>
  <c r="Q20" i="12"/>
  <c r="Q26" i="12"/>
  <c r="Q35" i="12"/>
  <c r="Q25" i="12"/>
  <c r="Q29" i="12"/>
  <c r="Q30" i="12"/>
  <c r="Q36" i="12"/>
  <c r="Q11" i="12"/>
  <c r="Q24" i="12"/>
  <c r="Q31" i="12"/>
  <c r="Q37" i="12"/>
  <c r="Q15" i="12"/>
  <c r="Q19" i="12"/>
  <c r="Q34" i="12"/>
  <c r="Q38" i="12"/>
  <c r="Q40" i="12"/>
  <c r="Q46" i="12"/>
  <c r="Q52" i="12"/>
  <c r="Q58" i="12"/>
  <c r="Q64" i="12"/>
  <c r="Q41" i="12"/>
  <c r="Q47" i="12"/>
  <c r="Q53" i="12"/>
  <c r="Q59" i="12"/>
  <c r="Q65" i="12"/>
  <c r="Q39" i="12"/>
  <c r="Q42" i="12"/>
  <c r="Q48" i="12"/>
  <c r="Q54" i="12"/>
  <c r="Q60" i="12"/>
  <c r="Q66" i="12"/>
  <c r="Q45" i="12"/>
  <c r="Q51" i="12"/>
  <c r="Q57" i="12"/>
  <c r="Q63" i="12"/>
  <c r="Q50" i="12"/>
  <c r="Q67" i="12"/>
  <c r="Q49" i="12"/>
  <c r="Q32" i="12"/>
  <c r="Q56" i="12"/>
  <c r="Q55" i="12"/>
  <c r="Q44" i="12"/>
  <c r="Q62" i="12"/>
  <c r="Q33" i="12"/>
  <c r="Q43" i="12"/>
  <c r="Q61" i="12"/>
  <c r="R1" i="12"/>
  <c r="Q71" i="12"/>
  <c r="Q72" i="12"/>
  <c r="Q69" i="12"/>
  <c r="Q70" i="12"/>
  <c r="Q68" i="12"/>
  <c r="Q73" i="12"/>
  <c r="R3" i="11"/>
  <c r="A13" i="14"/>
  <c r="B13" i="14" s="1"/>
  <c r="AM39" i="12"/>
  <c r="AM40" i="12"/>
  <c r="AM41" i="12"/>
  <c r="AM42" i="12"/>
  <c r="AM43" i="12"/>
  <c r="AM44" i="12"/>
  <c r="AM45" i="12"/>
  <c r="AM49" i="12"/>
  <c r="AM50" i="12"/>
  <c r="B39" i="12"/>
  <c r="B40" i="12"/>
  <c r="B41" i="12"/>
  <c r="B42" i="12"/>
  <c r="B43" i="12"/>
  <c r="B44" i="12"/>
  <c r="B45" i="12"/>
  <c r="A234" i="12"/>
  <c r="A235" i="12"/>
  <c r="A236" i="12"/>
  <c r="A336" i="12" s="1"/>
  <c r="A237" i="12"/>
  <c r="A337" i="12" s="1"/>
  <c r="A437" i="12" s="1"/>
  <c r="A537" i="12" s="1"/>
  <c r="A637" i="12" s="1"/>
  <c r="A737" i="12" s="1"/>
  <c r="A837" i="12" s="1"/>
  <c r="A937" i="12" s="1"/>
  <c r="A1037" i="12" s="1"/>
  <c r="A1137" i="12" s="1"/>
  <c r="A1237" i="12" s="1"/>
  <c r="A1337" i="12" s="1"/>
  <c r="R4" i="11" l="1"/>
  <c r="Q1260" i="12"/>
  <c r="Q1255" i="12"/>
  <c r="Q1256" i="12"/>
  <c r="Q1247" i="12"/>
  <c r="Q1246" i="12"/>
  <c r="Q1269" i="12"/>
  <c r="Q1250" i="12"/>
  <c r="Q1267" i="12"/>
  <c r="Q1268" i="12"/>
  <c r="Q1263" i="12"/>
  <c r="Q1271" i="12"/>
  <c r="Q1261" i="12"/>
  <c r="Q1266" i="12"/>
  <c r="Q1265" i="12"/>
  <c r="Q1264" i="12"/>
  <c r="Q1257" i="12"/>
  <c r="Q1270" i="12"/>
  <c r="Q1259" i="12"/>
  <c r="Q1258" i="12"/>
  <c r="Q1251" i="12"/>
  <c r="Q1272" i="12"/>
  <c r="Q1254" i="12"/>
  <c r="Q1262" i="12"/>
  <c r="Q1253" i="12"/>
  <c r="Q1252" i="12"/>
  <c r="Q1245" i="12"/>
  <c r="R6" i="12"/>
  <c r="R12" i="12"/>
  <c r="R18" i="12"/>
  <c r="R7" i="12"/>
  <c r="R13" i="12"/>
  <c r="R5" i="12"/>
  <c r="R11" i="12"/>
  <c r="R17" i="12"/>
  <c r="R10" i="12"/>
  <c r="R20" i="12"/>
  <c r="R26" i="12"/>
  <c r="R14" i="12"/>
  <c r="R21" i="12"/>
  <c r="R27" i="12"/>
  <c r="R9" i="12"/>
  <c r="R22" i="12"/>
  <c r="R15" i="12"/>
  <c r="R19" i="12"/>
  <c r="R25" i="12"/>
  <c r="R34" i="12"/>
  <c r="R3" i="12"/>
  <c r="R35" i="12"/>
  <c r="R29" i="12"/>
  <c r="R30" i="12"/>
  <c r="R36" i="12"/>
  <c r="R8" i="12"/>
  <c r="R33" i="12"/>
  <c r="R31" i="12"/>
  <c r="R45" i="12"/>
  <c r="R51" i="12"/>
  <c r="R57" i="12"/>
  <c r="R63" i="12"/>
  <c r="R4" i="12"/>
  <c r="R38" i="12"/>
  <c r="R40" i="12"/>
  <c r="R46" i="12"/>
  <c r="R52" i="12"/>
  <c r="R58" i="12"/>
  <c r="R64" i="12"/>
  <c r="R24" i="12"/>
  <c r="R28" i="12"/>
  <c r="R37" i="12"/>
  <c r="R41" i="12"/>
  <c r="R47" i="12"/>
  <c r="R53" i="12"/>
  <c r="R59" i="12"/>
  <c r="R65" i="12"/>
  <c r="R23" i="12"/>
  <c r="R32" i="12"/>
  <c r="R44" i="12"/>
  <c r="R50" i="12"/>
  <c r="R56" i="12"/>
  <c r="R62" i="12"/>
  <c r="R43" i="12"/>
  <c r="R61" i="12"/>
  <c r="R66" i="12"/>
  <c r="R67" i="12"/>
  <c r="R42" i="12"/>
  <c r="R60" i="12"/>
  <c r="R48" i="12"/>
  <c r="R49" i="12"/>
  <c r="R39" i="12"/>
  <c r="R55" i="12"/>
  <c r="R16" i="12"/>
  <c r="R54" i="12"/>
  <c r="S1" i="12"/>
  <c r="R70" i="12"/>
  <c r="R68" i="12"/>
  <c r="R69" i="12"/>
  <c r="R71" i="12"/>
  <c r="R73" i="12"/>
  <c r="R72" i="12"/>
  <c r="S3" i="11"/>
  <c r="S4" i="11" s="1"/>
  <c r="A14" i="14"/>
  <c r="B14" i="14" s="1"/>
  <c r="AN43" i="12"/>
  <c r="W26" i="1" s="1"/>
  <c r="B142" i="12"/>
  <c r="B242" i="12" s="1"/>
  <c r="B342" i="12" s="1"/>
  <c r="B442" i="12" s="1"/>
  <c r="B542" i="12" s="1"/>
  <c r="B642" i="12" s="1"/>
  <c r="B742" i="12" s="1"/>
  <c r="B842" i="12" s="1"/>
  <c r="B942" i="12" s="1"/>
  <c r="B1042" i="12" s="1"/>
  <c r="B1142" i="12" s="1"/>
  <c r="B1242" i="12" s="1"/>
  <c r="B1342" i="12" s="1"/>
  <c r="AN42" i="12"/>
  <c r="S26" i="1" s="1"/>
  <c r="B141" i="12"/>
  <c r="B241" i="12" s="1"/>
  <c r="B341" i="12" s="1"/>
  <c r="B441" i="12" s="1"/>
  <c r="B541" i="12" s="1"/>
  <c r="B641" i="12" s="1"/>
  <c r="B741" i="12" s="1"/>
  <c r="B841" i="12" s="1"/>
  <c r="B941" i="12" s="1"/>
  <c r="B1041" i="12" s="1"/>
  <c r="B1141" i="12" s="1"/>
  <c r="B1241" i="12" s="1"/>
  <c r="B1341" i="12" s="1"/>
  <c r="B140" i="12"/>
  <c r="B240" i="12" s="1"/>
  <c r="B340" i="12" s="1"/>
  <c r="B440" i="12" s="1"/>
  <c r="B540" i="12" s="1"/>
  <c r="B640" i="12" s="1"/>
  <c r="B740" i="12" s="1"/>
  <c r="B840" i="12" s="1"/>
  <c r="B940" i="12" s="1"/>
  <c r="B1040" i="12" s="1"/>
  <c r="B1140" i="12" s="1"/>
  <c r="B1240" i="12" s="1"/>
  <c r="B1340" i="12" s="1"/>
  <c r="AN40" i="12"/>
  <c r="K26" i="1" s="1"/>
  <c r="B139" i="12"/>
  <c r="B239" i="12" s="1"/>
  <c r="B339" i="12" s="1"/>
  <c r="B439" i="12" s="1"/>
  <c r="B539" i="12" s="1"/>
  <c r="B639" i="12" s="1"/>
  <c r="B739" i="12" s="1"/>
  <c r="B839" i="12" s="1"/>
  <c r="B939" i="12" s="1"/>
  <c r="B1039" i="12" s="1"/>
  <c r="B1139" i="12" s="1"/>
  <c r="B1239" i="12" s="1"/>
  <c r="B1339" i="12" s="1"/>
  <c r="AN45" i="12"/>
  <c r="AE26" i="1" s="1"/>
  <c r="B144" i="12"/>
  <c r="B244" i="12" s="1"/>
  <c r="B344" i="12" s="1"/>
  <c r="B444" i="12" s="1"/>
  <c r="B544" i="12" s="1"/>
  <c r="B644" i="12" s="1"/>
  <c r="B744" i="12" s="1"/>
  <c r="B844" i="12" s="1"/>
  <c r="B944" i="12" s="1"/>
  <c r="B1044" i="12" s="1"/>
  <c r="B1144" i="12" s="1"/>
  <c r="B1244" i="12" s="1"/>
  <c r="B1344" i="12" s="1"/>
  <c r="AN39" i="12"/>
  <c r="G26" i="1" s="1"/>
  <c r="B138" i="12"/>
  <c r="B238" i="12" s="1"/>
  <c r="B338" i="12" s="1"/>
  <c r="B438" i="12" s="1"/>
  <c r="B538" i="12" s="1"/>
  <c r="B638" i="12" s="1"/>
  <c r="B738" i="12" s="1"/>
  <c r="B838" i="12" s="1"/>
  <c r="B938" i="12" s="1"/>
  <c r="B1038" i="12" s="1"/>
  <c r="B1138" i="12" s="1"/>
  <c r="B1238" i="12" s="1"/>
  <c r="B1338" i="12" s="1"/>
  <c r="AN44" i="12"/>
  <c r="AA26" i="1" s="1"/>
  <c r="B143" i="12"/>
  <c r="B243" i="12" s="1"/>
  <c r="B343" i="12" s="1"/>
  <c r="B443" i="12" s="1"/>
  <c r="B543" i="12" s="1"/>
  <c r="B643" i="12" s="1"/>
  <c r="B743" i="12" s="1"/>
  <c r="B843" i="12" s="1"/>
  <c r="B943" i="12" s="1"/>
  <c r="B1043" i="12" s="1"/>
  <c r="B1143" i="12" s="1"/>
  <c r="B1243" i="12" s="1"/>
  <c r="B1343" i="12" s="1"/>
  <c r="AN41" i="12"/>
  <c r="O26" i="1" s="1"/>
  <c r="AT14" i="1"/>
  <c r="B30" i="1"/>
  <c r="AU30" i="1" l="1"/>
  <c r="R1272" i="12"/>
  <c r="R1253" i="12"/>
  <c r="R1259" i="12"/>
  <c r="R1261" i="12"/>
  <c r="R1264" i="12"/>
  <c r="R1267" i="12"/>
  <c r="R1270" i="12"/>
  <c r="R1255" i="12"/>
  <c r="R1258" i="12"/>
  <c r="R1268" i="12"/>
  <c r="R1254" i="12"/>
  <c r="R1266" i="12"/>
  <c r="R1252" i="12"/>
  <c r="R1263" i="12"/>
  <c r="R1246" i="12"/>
  <c r="R1257" i="12"/>
  <c r="R1262" i="12"/>
  <c r="R1265" i="12"/>
  <c r="R1269" i="12"/>
  <c r="R1260" i="12"/>
  <c r="R1251" i="12"/>
  <c r="R1256" i="12"/>
  <c r="R1271" i="12"/>
  <c r="R1247" i="12"/>
  <c r="R1245" i="12"/>
  <c r="R1250" i="12"/>
  <c r="S5" i="12"/>
  <c r="S11" i="12"/>
  <c r="S17" i="12"/>
  <c r="S6" i="12"/>
  <c r="S12" i="12"/>
  <c r="S18" i="12"/>
  <c r="S4" i="12"/>
  <c r="S10" i="12"/>
  <c r="S16" i="12"/>
  <c r="S15" i="12"/>
  <c r="S19" i="12"/>
  <c r="S25" i="12"/>
  <c r="S7" i="12"/>
  <c r="S20" i="12"/>
  <c r="S26" i="12"/>
  <c r="S14" i="12"/>
  <c r="S21" i="12"/>
  <c r="S27" i="12"/>
  <c r="S3" i="12"/>
  <c r="S8" i="12"/>
  <c r="S24" i="12"/>
  <c r="S22" i="12"/>
  <c r="S33" i="12"/>
  <c r="S39" i="12"/>
  <c r="S13" i="12"/>
  <c r="S34" i="12"/>
  <c r="S35" i="12"/>
  <c r="S23" i="12"/>
  <c r="S32" i="12"/>
  <c r="S38" i="12"/>
  <c r="S44" i="12"/>
  <c r="S50" i="12"/>
  <c r="S56" i="12"/>
  <c r="S62" i="12"/>
  <c r="S31" i="12"/>
  <c r="S45" i="12"/>
  <c r="S51" i="12"/>
  <c r="S57" i="12"/>
  <c r="S63" i="12"/>
  <c r="S30" i="12"/>
  <c r="S40" i="12"/>
  <c r="S46" i="12"/>
  <c r="S52" i="12"/>
  <c r="S58" i="12"/>
  <c r="S64" i="12"/>
  <c r="S43" i="12"/>
  <c r="S49" i="12"/>
  <c r="S55" i="12"/>
  <c r="S61" i="12"/>
  <c r="S54" i="12"/>
  <c r="S9" i="12"/>
  <c r="S28" i="12"/>
  <c r="S37" i="12"/>
  <c r="S53" i="12"/>
  <c r="S66" i="12"/>
  <c r="S59" i="12"/>
  <c r="S65" i="12"/>
  <c r="S42" i="12"/>
  <c r="S60" i="12"/>
  <c r="S67" i="12"/>
  <c r="S41" i="12"/>
  <c r="S29" i="12"/>
  <c r="S36" i="12"/>
  <c r="S48" i="12"/>
  <c r="S47" i="12"/>
  <c r="T1" i="12"/>
  <c r="S68" i="12"/>
  <c r="S69" i="12"/>
  <c r="S70" i="12"/>
  <c r="S73" i="12"/>
  <c r="S72" i="12"/>
  <c r="S71" i="12"/>
  <c r="T3" i="11"/>
  <c r="T4" i="11" s="1"/>
  <c r="A15" i="14"/>
  <c r="B15" i="14" s="1"/>
  <c r="S1246" i="12" l="1"/>
  <c r="S1259" i="12"/>
  <c r="S1271" i="12"/>
  <c r="S1272" i="12"/>
  <c r="S1247" i="12"/>
  <c r="S1261" i="12"/>
  <c r="S1269" i="12"/>
  <c r="S1264" i="12"/>
  <c r="S1263" i="12"/>
  <c r="S1262" i="12"/>
  <c r="S1255" i="12"/>
  <c r="S1268" i="12"/>
  <c r="S1258" i="12"/>
  <c r="S1253" i="12"/>
  <c r="S1257" i="12"/>
  <c r="S1256" i="12"/>
  <c r="S1267" i="12"/>
  <c r="S1265" i="12"/>
  <c r="S1260" i="12"/>
  <c r="S1251" i="12"/>
  <c r="S1250" i="12"/>
  <c r="S1270" i="12"/>
  <c r="S1266" i="12"/>
  <c r="S1252" i="12"/>
  <c r="S1254" i="12"/>
  <c r="S1245" i="12"/>
  <c r="T4" i="12"/>
  <c r="T10" i="12"/>
  <c r="T16" i="12"/>
  <c r="T5" i="12"/>
  <c r="T11" i="12"/>
  <c r="T17" i="12"/>
  <c r="T3" i="12"/>
  <c r="T9" i="12"/>
  <c r="T15" i="12"/>
  <c r="T8" i="12"/>
  <c r="T24" i="12"/>
  <c r="T12" i="12"/>
  <c r="T19" i="12"/>
  <c r="T25" i="12"/>
  <c r="T7" i="12"/>
  <c r="T18" i="12"/>
  <c r="T20" i="12"/>
  <c r="T26" i="12"/>
  <c r="T13" i="12"/>
  <c r="T23" i="12"/>
  <c r="T14" i="12"/>
  <c r="T32" i="12"/>
  <c r="T38" i="12"/>
  <c r="T6" i="12"/>
  <c r="T22" i="12"/>
  <c r="T33" i="12"/>
  <c r="T21" i="12"/>
  <c r="T34" i="12"/>
  <c r="T28" i="12"/>
  <c r="T31" i="12"/>
  <c r="T37" i="12"/>
  <c r="T35" i="12"/>
  <c r="T43" i="12"/>
  <c r="T49" i="12"/>
  <c r="T55" i="12"/>
  <c r="T61" i="12"/>
  <c r="T44" i="12"/>
  <c r="T50" i="12"/>
  <c r="T56" i="12"/>
  <c r="T62" i="12"/>
  <c r="T27" i="12"/>
  <c r="T45" i="12"/>
  <c r="T51" i="12"/>
  <c r="T1250" i="12" s="1"/>
  <c r="T57" i="12"/>
  <c r="T63" i="12"/>
  <c r="T29" i="12"/>
  <c r="T36" i="12"/>
  <c r="T42" i="12"/>
  <c r="T48" i="12"/>
  <c r="T54" i="12"/>
  <c r="T60" i="12"/>
  <c r="T47" i="12"/>
  <c r="T52" i="12"/>
  <c r="T67" i="12"/>
  <c r="T30" i="12"/>
  <c r="T46" i="12"/>
  <c r="T64" i="12"/>
  <c r="T53" i="12"/>
  <c r="T66" i="12"/>
  <c r="T39" i="12"/>
  <c r="T41" i="12"/>
  <c r="T59" i="12"/>
  <c r="T65" i="12"/>
  <c r="T40" i="12"/>
  <c r="T58" i="12"/>
  <c r="U1" i="12"/>
  <c r="T73" i="12"/>
  <c r="T68" i="12"/>
  <c r="T69" i="12"/>
  <c r="T70" i="12"/>
  <c r="T72" i="12"/>
  <c r="T71" i="12"/>
  <c r="U3" i="11"/>
  <c r="U4" i="11" s="1"/>
  <c r="A16" i="14"/>
  <c r="H2" i="5"/>
  <c r="T1269" i="12" l="1"/>
  <c r="T1257" i="12"/>
  <c r="T1265" i="12"/>
  <c r="T1251" i="12"/>
  <c r="T1254" i="12"/>
  <c r="T1268" i="12"/>
  <c r="T1252" i="12"/>
  <c r="T1246" i="12"/>
  <c r="T1261" i="12"/>
  <c r="T1267" i="12"/>
  <c r="T1263" i="12"/>
  <c r="T1259" i="12"/>
  <c r="T1262" i="12"/>
  <c r="T1255" i="12"/>
  <c r="T1264" i="12"/>
  <c r="T1272" i="12"/>
  <c r="T1258" i="12"/>
  <c r="T1245" i="12"/>
  <c r="T1253" i="12"/>
  <c r="T1256" i="12"/>
  <c r="T1271" i="12"/>
  <c r="T1270" i="12"/>
  <c r="T1247" i="12"/>
  <c r="T1266" i="12"/>
  <c r="T1260" i="12"/>
  <c r="U3" i="12"/>
  <c r="U9" i="12"/>
  <c r="U15" i="12"/>
  <c r="U4" i="12"/>
  <c r="U10" i="12"/>
  <c r="U16" i="12"/>
  <c r="U5" i="12"/>
  <c r="U8" i="12"/>
  <c r="U14" i="12"/>
  <c r="U13" i="12"/>
  <c r="U23" i="12"/>
  <c r="U29" i="12"/>
  <c r="U17" i="12"/>
  <c r="U24" i="12"/>
  <c r="U12" i="12"/>
  <c r="U19" i="12"/>
  <c r="U25" i="12"/>
  <c r="U6" i="12"/>
  <c r="U22" i="12"/>
  <c r="U7" i="12"/>
  <c r="U26" i="12"/>
  <c r="U28" i="12"/>
  <c r="U31" i="12"/>
  <c r="U37" i="12"/>
  <c r="U32" i="12"/>
  <c r="U38" i="12"/>
  <c r="U33" i="12"/>
  <c r="U39" i="12"/>
  <c r="U30" i="12"/>
  <c r="U36" i="12"/>
  <c r="U11" i="12"/>
  <c r="U42" i="12"/>
  <c r="U48" i="12"/>
  <c r="U54" i="12"/>
  <c r="U60" i="12"/>
  <c r="U66" i="12"/>
  <c r="U18" i="12"/>
  <c r="U20" i="12"/>
  <c r="U35" i="12"/>
  <c r="U43" i="12"/>
  <c r="U49" i="12"/>
  <c r="U55" i="12"/>
  <c r="U61" i="12"/>
  <c r="U34" i="12"/>
  <c r="U44" i="12"/>
  <c r="U50" i="12"/>
  <c r="U56" i="12"/>
  <c r="U62" i="12"/>
  <c r="U41" i="12"/>
  <c r="U47" i="12"/>
  <c r="U53" i="12"/>
  <c r="U59" i="12"/>
  <c r="U40" i="12"/>
  <c r="U58" i="12"/>
  <c r="U63" i="12"/>
  <c r="U57" i="12"/>
  <c r="U46" i="12"/>
  <c r="U64" i="12"/>
  <c r="U45" i="12"/>
  <c r="U21" i="12"/>
  <c r="U52" i="12"/>
  <c r="U67" i="12"/>
  <c r="U27" i="12"/>
  <c r="U65" i="12"/>
  <c r="U51" i="12"/>
  <c r="V1" i="12"/>
  <c r="U72" i="12"/>
  <c r="U73" i="12"/>
  <c r="U68" i="12"/>
  <c r="U69" i="12"/>
  <c r="U71" i="12"/>
  <c r="U70" i="12"/>
  <c r="V3" i="11"/>
  <c r="V4" i="11" s="1"/>
  <c r="A17" i="14"/>
  <c r="B16" i="14"/>
  <c r="B37" i="12"/>
  <c r="AN37" i="12" s="1"/>
  <c r="B38" i="12"/>
  <c r="AM37" i="12"/>
  <c r="B13" i="12"/>
  <c r="B14" i="12"/>
  <c r="B15" i="12"/>
  <c r="B16" i="12"/>
  <c r="B17" i="12"/>
  <c r="B18" i="12"/>
  <c r="B19" i="12"/>
  <c r="B20" i="12"/>
  <c r="AN20" i="12" s="1"/>
  <c r="B23" i="12"/>
  <c r="AN23" i="12" s="1"/>
  <c r="B24" i="12"/>
  <c r="AN24" i="12" s="1"/>
  <c r="B29" i="12"/>
  <c r="AN29" i="12" s="1"/>
  <c r="B30" i="12"/>
  <c r="AN30" i="12" s="1"/>
  <c r="F9" i="1"/>
  <c r="U1257" i="12" l="1"/>
  <c r="U1261" i="12"/>
  <c r="U1254" i="12"/>
  <c r="U1265" i="12"/>
  <c r="U1269" i="12"/>
  <c r="U1255" i="12"/>
  <c r="U1259" i="12"/>
  <c r="U1264" i="12"/>
  <c r="U1263" i="12"/>
  <c r="U1258" i="12"/>
  <c r="U1253" i="12"/>
  <c r="U1267" i="12"/>
  <c r="U1245" i="12"/>
  <c r="U1252" i="12"/>
  <c r="U1247" i="12"/>
  <c r="U1268" i="12"/>
  <c r="U1266" i="12"/>
  <c r="U1256" i="12"/>
  <c r="U1246" i="12"/>
  <c r="U1270" i="12"/>
  <c r="U1250" i="12"/>
  <c r="U1272" i="12"/>
  <c r="U1271" i="12"/>
  <c r="U1251" i="12"/>
  <c r="U1262" i="12"/>
  <c r="U1260" i="12"/>
  <c r="V8" i="12"/>
  <c r="V14" i="12"/>
  <c r="V3" i="12"/>
  <c r="V9" i="12"/>
  <c r="V15" i="12"/>
  <c r="V4" i="12"/>
  <c r="V7" i="12"/>
  <c r="V13" i="12"/>
  <c r="V6" i="12"/>
  <c r="V22" i="12"/>
  <c r="V28" i="12"/>
  <c r="V10" i="12"/>
  <c r="V23" i="12"/>
  <c r="V5" i="12"/>
  <c r="V17" i="12"/>
  <c r="V24" i="12"/>
  <c r="V11" i="12"/>
  <c r="V21" i="12"/>
  <c r="V19" i="12"/>
  <c r="V30" i="12"/>
  <c r="V36" i="12"/>
  <c r="V26" i="12"/>
  <c r="V31" i="12"/>
  <c r="V37" i="12"/>
  <c r="V12" i="12"/>
  <c r="V25" i="12"/>
  <c r="V32" i="12"/>
  <c r="V38" i="12"/>
  <c r="V16" i="12"/>
  <c r="V18" i="12"/>
  <c r="V20" i="12"/>
  <c r="V27" i="12"/>
  <c r="V29" i="12"/>
  <c r="V35" i="12"/>
  <c r="V41" i="12"/>
  <c r="V47" i="12"/>
  <c r="V53" i="12"/>
  <c r="V59" i="12"/>
  <c r="V65" i="12"/>
  <c r="V42" i="12"/>
  <c r="V48" i="12"/>
  <c r="V54" i="12"/>
  <c r="V60" i="12"/>
  <c r="V66" i="12"/>
  <c r="V43" i="12"/>
  <c r="V49" i="12"/>
  <c r="V55" i="12"/>
  <c r="V61" i="12"/>
  <c r="V39" i="12"/>
  <c r="V40" i="12"/>
  <c r="V46" i="12"/>
  <c r="V52" i="12"/>
  <c r="V58" i="12"/>
  <c r="V64" i="12"/>
  <c r="V44" i="12"/>
  <c r="V33" i="12"/>
  <c r="V51" i="12"/>
  <c r="V50" i="12"/>
  <c r="V57" i="12"/>
  <c r="V34" i="12"/>
  <c r="V56" i="12"/>
  <c r="V45" i="12"/>
  <c r="V63" i="12"/>
  <c r="V62" i="12"/>
  <c r="V67" i="12"/>
  <c r="W1" i="12"/>
  <c r="V72" i="12"/>
  <c r="V73" i="12"/>
  <c r="V68" i="12"/>
  <c r="V70" i="12"/>
  <c r="V71" i="12"/>
  <c r="V69" i="12"/>
  <c r="A18" i="14"/>
  <c r="B18" i="14" s="1"/>
  <c r="W3" i="11"/>
  <c r="W4" i="11" s="1"/>
  <c r="B17" i="14"/>
  <c r="AN17" i="12"/>
  <c r="B116" i="12"/>
  <c r="AN16" i="12"/>
  <c r="B115" i="12"/>
  <c r="AN15" i="12"/>
  <c r="B114" i="12"/>
  <c r="AN13" i="12"/>
  <c r="B112" i="12"/>
  <c r="AN18" i="12"/>
  <c r="B117" i="12"/>
  <c r="AN14" i="12"/>
  <c r="B113" i="12"/>
  <c r="AN19" i="12"/>
  <c r="B118" i="12"/>
  <c r="AN38" i="12"/>
  <c r="B137" i="12"/>
  <c r="B237" i="12" s="1"/>
  <c r="B337" i="12" s="1"/>
  <c r="B437" i="12" s="1"/>
  <c r="B537" i="12" s="1"/>
  <c r="B637" i="12" s="1"/>
  <c r="B737" i="12" s="1"/>
  <c r="B837" i="12" s="1"/>
  <c r="B937" i="12" s="1"/>
  <c r="B1037" i="12" s="1"/>
  <c r="B1137" i="12" s="1"/>
  <c r="B1237" i="12" s="1"/>
  <c r="B1337" i="12" s="1"/>
  <c r="B136" i="12"/>
  <c r="B236" i="12" s="1"/>
  <c r="AU25" i="1"/>
  <c r="B28" i="12"/>
  <c r="AN28" i="12" s="1"/>
  <c r="B27" i="12"/>
  <c r="AN27" i="12" s="1"/>
  <c r="B25" i="12"/>
  <c r="AN25" i="12" s="1"/>
  <c r="B26" i="12"/>
  <c r="AN26" i="12" s="1"/>
  <c r="AN22" i="12"/>
  <c r="B21" i="12"/>
  <c r="AN21" i="12" s="1"/>
  <c r="V1247" i="12" l="1"/>
  <c r="V1261" i="12"/>
  <c r="V1251" i="12"/>
  <c r="V1245" i="12"/>
  <c r="V1264" i="12"/>
  <c r="V1256" i="12"/>
  <c r="V1269" i="12"/>
  <c r="V1272" i="12"/>
  <c r="V1265" i="12"/>
  <c r="V1258" i="12"/>
  <c r="V1266" i="12"/>
  <c r="V1254" i="12"/>
  <c r="V1262" i="12"/>
  <c r="V1271" i="12"/>
  <c r="V1255" i="12"/>
  <c r="V1259" i="12"/>
  <c r="V1252" i="12"/>
  <c r="V1270" i="12"/>
  <c r="V1257" i="12"/>
  <c r="V1267" i="12"/>
  <c r="V1250" i="12"/>
  <c r="V1268" i="12"/>
  <c r="V1263" i="12"/>
  <c r="V1260" i="12"/>
  <c r="V1253" i="12"/>
  <c r="V1246" i="12"/>
  <c r="W7" i="12"/>
  <c r="W13" i="12"/>
  <c r="W8" i="12"/>
  <c r="W14" i="12"/>
  <c r="W3" i="12"/>
  <c r="W6" i="12"/>
  <c r="W12" i="12"/>
  <c r="W11" i="12"/>
  <c r="W21" i="12"/>
  <c r="W27" i="12"/>
  <c r="W15" i="12"/>
  <c r="W22" i="12"/>
  <c r="W28" i="12"/>
  <c r="W10" i="12"/>
  <c r="W23" i="12"/>
  <c r="W16" i="12"/>
  <c r="W18" i="12"/>
  <c r="W20" i="12"/>
  <c r="W29" i="12"/>
  <c r="W35" i="12"/>
  <c r="W19" i="12"/>
  <c r="W30" i="12"/>
  <c r="W36" i="12"/>
  <c r="W5" i="12"/>
  <c r="W26" i="12"/>
  <c r="W31" i="12"/>
  <c r="W37" i="12"/>
  <c r="W4" i="12"/>
  <c r="W9" i="12"/>
  <c r="W34" i="12"/>
  <c r="W25" i="12"/>
  <c r="W32" i="12"/>
  <c r="W39" i="12"/>
  <c r="W40" i="12"/>
  <c r="W46" i="12"/>
  <c r="W52" i="12"/>
  <c r="W58" i="12"/>
  <c r="W64" i="12"/>
  <c r="W41" i="12"/>
  <c r="W47" i="12"/>
  <c r="W53" i="12"/>
  <c r="W59" i="12"/>
  <c r="W65" i="12"/>
  <c r="W38" i="12"/>
  <c r="W42" i="12"/>
  <c r="W48" i="12"/>
  <c r="W54" i="12"/>
  <c r="W60" i="12"/>
  <c r="W66" i="12"/>
  <c r="W17" i="12"/>
  <c r="W33" i="12"/>
  <c r="W45" i="12"/>
  <c r="W51" i="12"/>
  <c r="W57" i="12"/>
  <c r="W63" i="12"/>
  <c r="W44" i="12"/>
  <c r="W62" i="12"/>
  <c r="W67" i="12"/>
  <c r="W24" i="12"/>
  <c r="W43" i="12"/>
  <c r="W61" i="12"/>
  <c r="W50" i="12"/>
  <c r="W49" i="12"/>
  <c r="W56" i="12"/>
  <c r="W55" i="12"/>
  <c r="X1" i="12"/>
  <c r="W70" i="12"/>
  <c r="W71" i="12"/>
  <c r="W72" i="12"/>
  <c r="W69" i="12"/>
  <c r="W73" i="12"/>
  <c r="W68" i="12"/>
  <c r="A19" i="14"/>
  <c r="B19" i="14" s="1"/>
  <c r="X3" i="11"/>
  <c r="X4" i="11" s="1"/>
  <c r="W1272" i="12" l="1"/>
  <c r="W1253" i="12"/>
  <c r="W1245" i="12"/>
  <c r="W1254" i="12"/>
  <c r="W1250" i="12"/>
  <c r="W1252" i="12"/>
  <c r="W1268" i="12"/>
  <c r="W1255" i="12"/>
  <c r="W1266" i="12"/>
  <c r="W1247" i="12"/>
  <c r="W1246" i="12"/>
  <c r="W1271" i="12"/>
  <c r="W1261" i="12"/>
  <c r="W1270" i="12"/>
  <c r="W1263" i="12"/>
  <c r="W1269" i="12"/>
  <c r="W1260" i="12"/>
  <c r="W1262" i="12"/>
  <c r="W1265" i="12"/>
  <c r="W1264" i="12"/>
  <c r="W1257" i="12"/>
  <c r="W1267" i="12"/>
  <c r="W1256" i="12"/>
  <c r="W1259" i="12"/>
  <c r="W1258" i="12"/>
  <c r="W1251" i="12"/>
  <c r="X6" i="12"/>
  <c r="X12" i="12"/>
  <c r="X18" i="12"/>
  <c r="X7" i="12"/>
  <c r="X13" i="12"/>
  <c r="X5" i="12"/>
  <c r="X11" i="12"/>
  <c r="X17" i="12"/>
  <c r="X3" i="12"/>
  <c r="X16" i="12"/>
  <c r="X20" i="12"/>
  <c r="X26" i="12"/>
  <c r="X8" i="12"/>
  <c r="X21" i="12"/>
  <c r="X27" i="12"/>
  <c r="X15" i="12"/>
  <c r="X22" i="12"/>
  <c r="X4" i="12"/>
  <c r="X9" i="12"/>
  <c r="X19" i="12"/>
  <c r="X25" i="12"/>
  <c r="X23" i="12"/>
  <c r="X34" i="12"/>
  <c r="X14" i="12"/>
  <c r="X28" i="12"/>
  <c r="X29" i="12"/>
  <c r="X35" i="12"/>
  <c r="X30" i="12"/>
  <c r="X36" i="12"/>
  <c r="X24" i="12"/>
  <c r="X33" i="12"/>
  <c r="X45" i="12"/>
  <c r="X51" i="12"/>
  <c r="X57" i="12"/>
  <c r="X63" i="12"/>
  <c r="X32" i="12"/>
  <c r="X39" i="12"/>
  <c r="X40" i="12"/>
  <c r="X46" i="12"/>
  <c r="X52" i="12"/>
  <c r="X58" i="12"/>
  <c r="X64" i="12"/>
  <c r="X31" i="12"/>
  <c r="X41" i="12"/>
  <c r="X47" i="12"/>
  <c r="X53" i="12"/>
  <c r="X59" i="12"/>
  <c r="X65" i="12"/>
  <c r="X10" i="12"/>
  <c r="X44" i="12"/>
  <c r="X50" i="12"/>
  <c r="X56" i="12"/>
  <c r="X62" i="12"/>
  <c r="X55" i="12"/>
  <c r="X42" i="12"/>
  <c r="X54" i="12"/>
  <c r="X67" i="12"/>
  <c r="X37" i="12"/>
  <c r="X43" i="12"/>
  <c r="X61" i="12"/>
  <c r="X60" i="12"/>
  <c r="X66" i="12"/>
  <c r="X49" i="12"/>
  <c r="X38" i="12"/>
  <c r="X48" i="12"/>
  <c r="Y1" i="12"/>
  <c r="X69" i="12"/>
  <c r="X70" i="12"/>
  <c r="X71" i="12"/>
  <c r="X68" i="12"/>
  <c r="X73" i="12"/>
  <c r="X72" i="12"/>
  <c r="A20" i="14"/>
  <c r="B20" i="14" s="1"/>
  <c r="Y3" i="11"/>
  <c r="Y4" i="11" s="1"/>
  <c r="G3" i="10"/>
  <c r="D3" i="10"/>
  <c r="C3" i="10"/>
  <c r="B3" i="10"/>
  <c r="E3" i="10"/>
  <c r="X1272" i="12" l="1"/>
  <c r="X1261" i="12"/>
  <c r="X1258" i="12"/>
  <c r="X1257" i="12"/>
  <c r="X1262" i="12"/>
  <c r="X1267" i="12"/>
  <c r="X1255" i="12"/>
  <c r="X1252" i="12"/>
  <c r="X1251" i="12"/>
  <c r="X1256" i="12"/>
  <c r="X1247" i="12"/>
  <c r="X1270" i="12"/>
  <c r="X1266" i="12"/>
  <c r="X1246" i="12"/>
  <c r="X1245" i="12"/>
  <c r="X1250" i="12"/>
  <c r="X1269" i="12"/>
  <c r="X1265" i="12"/>
  <c r="X1253" i="12"/>
  <c r="X1268" i="12"/>
  <c r="X1259" i="12"/>
  <c r="X1271" i="12"/>
  <c r="X1260" i="12"/>
  <c r="X1254" i="12"/>
  <c r="X1264" i="12"/>
  <c r="X1263" i="12"/>
  <c r="Y5" i="12"/>
  <c r="Y11" i="12"/>
  <c r="Y17" i="12"/>
  <c r="Y6" i="12"/>
  <c r="Y12" i="12"/>
  <c r="Y18" i="12"/>
  <c r="Y4" i="12"/>
  <c r="Y10" i="12"/>
  <c r="Y16" i="12"/>
  <c r="Y9" i="12"/>
  <c r="Y19" i="12"/>
  <c r="Y25" i="12"/>
  <c r="Y3" i="12"/>
  <c r="Y13" i="12"/>
  <c r="Y20" i="12"/>
  <c r="Y26" i="12"/>
  <c r="Y8" i="12"/>
  <c r="Y21" i="12"/>
  <c r="Y27" i="12"/>
  <c r="Y14" i="12"/>
  <c r="Y24" i="12"/>
  <c r="Y15" i="12"/>
  <c r="Y33" i="12"/>
  <c r="Y39" i="12"/>
  <c r="Y7" i="12"/>
  <c r="Y23" i="12"/>
  <c r="Y34" i="12"/>
  <c r="Y22" i="12"/>
  <c r="Y28" i="12"/>
  <c r="Y29" i="12"/>
  <c r="Y35" i="12"/>
  <c r="Y32" i="12"/>
  <c r="Y38" i="12"/>
  <c r="Y36" i="12"/>
  <c r="Y44" i="12"/>
  <c r="Y50" i="12"/>
  <c r="Y56" i="12"/>
  <c r="Y1255" i="12" s="1"/>
  <c r="Y62" i="12"/>
  <c r="Y45" i="12"/>
  <c r="Y51" i="12"/>
  <c r="Y57" i="12"/>
  <c r="Y63" i="12"/>
  <c r="Y40" i="12"/>
  <c r="Y46" i="12"/>
  <c r="Y52" i="12"/>
  <c r="Y58" i="12"/>
  <c r="Y64" i="12"/>
  <c r="Y37" i="12"/>
  <c r="Y43" i="12"/>
  <c r="Y49" i="12"/>
  <c r="Y55" i="12"/>
  <c r="Y61" i="12"/>
  <c r="Y48" i="12"/>
  <c r="Y65" i="12"/>
  <c r="Y47" i="12"/>
  <c r="Y30" i="12"/>
  <c r="Y54" i="12"/>
  <c r="Y67" i="12"/>
  <c r="Y53" i="12"/>
  <c r="Y42" i="12"/>
  <c r="Y60" i="12"/>
  <c r="Y66" i="12"/>
  <c r="Y31" i="12"/>
  <c r="Y41" i="12"/>
  <c r="Y59" i="12"/>
  <c r="Z1" i="12"/>
  <c r="Y73" i="12"/>
  <c r="Y68" i="12"/>
  <c r="Y69" i="12"/>
  <c r="Y70" i="12"/>
  <c r="Y72" i="12"/>
  <c r="Y71" i="12"/>
  <c r="A21" i="14"/>
  <c r="Z3" i="11"/>
  <c r="Z4" i="11" s="1"/>
  <c r="Y1252" i="12" l="1"/>
  <c r="Y1247" i="12"/>
  <c r="Y1263" i="12"/>
  <c r="Y1256" i="12"/>
  <c r="Y1258" i="12"/>
  <c r="Y1266" i="12"/>
  <c r="Y1260" i="12"/>
  <c r="Y1257" i="12"/>
  <c r="Y1250" i="12"/>
  <c r="Y1269" i="12"/>
  <c r="Y1268" i="12"/>
  <c r="Y1267" i="12"/>
  <c r="Y1254" i="12"/>
  <c r="Y1272" i="12"/>
  <c r="Y1265" i="12"/>
  <c r="Y1245" i="12"/>
  <c r="Y1261" i="12"/>
  <c r="Y1251" i="12"/>
  <c r="Y1246" i="12"/>
  <c r="Y1253" i="12"/>
  <c r="Y1270" i="12"/>
  <c r="Y1259" i="12"/>
  <c r="Y1271" i="12"/>
  <c r="Y1264" i="12"/>
  <c r="Y1262" i="12"/>
  <c r="Z4" i="12"/>
  <c r="Z10" i="12"/>
  <c r="Z16" i="12"/>
  <c r="Z5" i="12"/>
  <c r="Z11" i="12"/>
  <c r="Z17" i="12"/>
  <c r="Z3" i="12"/>
  <c r="Z9" i="12"/>
  <c r="Z15" i="12"/>
  <c r="Z14" i="12"/>
  <c r="Z18" i="12"/>
  <c r="Z24" i="12"/>
  <c r="Z6" i="12"/>
  <c r="Z19" i="12"/>
  <c r="Z25" i="12"/>
  <c r="Z13" i="12"/>
  <c r="Z20" i="12"/>
  <c r="Z26" i="12"/>
  <c r="Z7" i="12"/>
  <c r="Z23" i="12"/>
  <c r="Z8" i="12"/>
  <c r="Z27" i="12"/>
  <c r="Z32" i="12"/>
  <c r="Z38" i="12"/>
  <c r="Z33" i="12"/>
  <c r="Z34" i="12"/>
  <c r="Z31" i="12"/>
  <c r="Z37" i="12"/>
  <c r="Z29" i="12"/>
  <c r="Z43" i="12"/>
  <c r="Z49" i="12"/>
  <c r="Z55" i="12"/>
  <c r="Z61" i="12"/>
  <c r="Z36" i="12"/>
  <c r="Z44" i="12"/>
  <c r="Z50" i="12"/>
  <c r="Z56" i="12"/>
  <c r="Z62" i="12"/>
  <c r="Z12" i="12"/>
  <c r="Z22" i="12"/>
  <c r="Z35" i="12"/>
  <c r="Z39" i="12"/>
  <c r="Z45" i="12"/>
  <c r="Z51" i="12"/>
  <c r="Z57" i="12"/>
  <c r="Z63" i="12"/>
  <c r="Z21" i="12"/>
  <c r="Z30" i="12"/>
  <c r="Z42" i="12"/>
  <c r="Z48" i="12"/>
  <c r="Z54" i="12"/>
  <c r="Z60" i="12"/>
  <c r="Z41" i="12"/>
  <c r="Z59" i="12"/>
  <c r="Z40" i="12"/>
  <c r="Z58" i="12"/>
  <c r="Z65" i="12"/>
  <c r="Z46" i="12"/>
  <c r="Z64" i="12"/>
  <c r="Z28" i="12"/>
  <c r="Z47" i="12"/>
  <c r="Z53" i="12"/>
  <c r="Z67" i="12"/>
  <c r="Z66" i="12"/>
  <c r="Z52" i="12"/>
  <c r="AA1" i="12"/>
  <c r="Z70" i="12"/>
  <c r="Z69" i="12"/>
  <c r="Z72" i="12"/>
  <c r="Z73" i="12"/>
  <c r="Z68" i="12"/>
  <c r="Z71" i="12"/>
  <c r="A22" i="14"/>
  <c r="B21" i="14"/>
  <c r="AA3" i="11"/>
  <c r="AA4" i="11" s="1"/>
  <c r="K18" i="10"/>
  <c r="AJ71" i="11"/>
  <c r="AJ73" i="11"/>
  <c r="Z1270" i="12" l="1"/>
  <c r="Z1258" i="12"/>
  <c r="Z1272" i="12"/>
  <c r="Z1265" i="12"/>
  <c r="Z1245" i="12"/>
  <c r="Z1259" i="12"/>
  <c r="Z1262" i="12"/>
  <c r="Z1263" i="12"/>
  <c r="Z1271" i="12"/>
  <c r="Z1266" i="12"/>
  <c r="Z1264" i="12"/>
  <c r="Z1253" i="12"/>
  <c r="Z1256" i="12"/>
  <c r="Z1260" i="12"/>
  <c r="Z1267" i="12"/>
  <c r="Z1268" i="12"/>
  <c r="Z1252" i="12"/>
  <c r="Z1257" i="12"/>
  <c r="Z1247" i="12"/>
  <c r="Z1250" i="12"/>
  <c r="Z1261" i="12"/>
  <c r="Z1254" i="12"/>
  <c r="Z1251" i="12"/>
  <c r="Z1269" i="12"/>
  <c r="Z1246" i="12"/>
  <c r="Z1255" i="12"/>
  <c r="AA3" i="12"/>
  <c r="AA9" i="12"/>
  <c r="AA15" i="12"/>
  <c r="AA4" i="12"/>
  <c r="AA10" i="12"/>
  <c r="AA16" i="12"/>
  <c r="AA8" i="12"/>
  <c r="AA14" i="12"/>
  <c r="AA7" i="12"/>
  <c r="AA23" i="12"/>
  <c r="AA11" i="12"/>
  <c r="AA18" i="12"/>
  <c r="AA24" i="12"/>
  <c r="AA6" i="12"/>
  <c r="AA19" i="12"/>
  <c r="AA25" i="12"/>
  <c r="AA12" i="12"/>
  <c r="AA22" i="12"/>
  <c r="AA20" i="12"/>
  <c r="AA31" i="12"/>
  <c r="AA37" i="12"/>
  <c r="AA27" i="12"/>
  <c r="AA32" i="12"/>
  <c r="AA38" i="12"/>
  <c r="AA13" i="12"/>
  <c r="AA33" i="12"/>
  <c r="AA39" i="12"/>
  <c r="AA17" i="12"/>
  <c r="AA21" i="12"/>
  <c r="AA30" i="12"/>
  <c r="AA36" i="12"/>
  <c r="AA42" i="12"/>
  <c r="AA48" i="12"/>
  <c r="AA54" i="12"/>
  <c r="AA60" i="12"/>
  <c r="AA66" i="12"/>
  <c r="AA29" i="12"/>
  <c r="AA43" i="12"/>
  <c r="AA49" i="12"/>
  <c r="AA55" i="12"/>
  <c r="AA61" i="12"/>
  <c r="AA5" i="12"/>
  <c r="AA44" i="12"/>
  <c r="AA50" i="12"/>
  <c r="AA56" i="12"/>
  <c r="AA62" i="12"/>
  <c r="AA28" i="12"/>
  <c r="AA41" i="12"/>
  <c r="AA47" i="12"/>
  <c r="AA53" i="12"/>
  <c r="AA59" i="12"/>
  <c r="AA52" i="12"/>
  <c r="AA35" i="12"/>
  <c r="AA51" i="12"/>
  <c r="AA57" i="12"/>
  <c r="AA40" i="12"/>
  <c r="AA58" i="12"/>
  <c r="AA65" i="12"/>
  <c r="AA26" i="12"/>
  <c r="AA34" i="12"/>
  <c r="AA46" i="12"/>
  <c r="AA64" i="12"/>
  <c r="AA67" i="12"/>
  <c r="AA45" i="12"/>
  <c r="AA63" i="12"/>
  <c r="AB1" i="12"/>
  <c r="AA68" i="12"/>
  <c r="AA69" i="12"/>
  <c r="AA71" i="12"/>
  <c r="AA72" i="12"/>
  <c r="AA73" i="12"/>
  <c r="AA70" i="12"/>
  <c r="A23" i="14"/>
  <c r="B23" i="14" s="1"/>
  <c r="B22" i="14"/>
  <c r="AB3" i="11"/>
  <c r="AB4" i="11" l="1"/>
  <c r="AC3" i="11"/>
  <c r="AC4" i="11" s="1"/>
  <c r="AA1272" i="12"/>
  <c r="AA1262" i="12"/>
  <c r="AA1260" i="12"/>
  <c r="AA1259" i="12"/>
  <c r="AA1261" i="12"/>
  <c r="AA1266" i="12"/>
  <c r="AA1258" i="12"/>
  <c r="AA1247" i="12"/>
  <c r="AA1264" i="12"/>
  <c r="AA1270" i="12"/>
  <c r="AA1257" i="12"/>
  <c r="AA1255" i="12"/>
  <c r="AA1268" i="12"/>
  <c r="AA1263" i="12"/>
  <c r="AA1252" i="12"/>
  <c r="AA1251" i="12"/>
  <c r="AA1254" i="12"/>
  <c r="AA1267" i="12"/>
  <c r="AA1245" i="12"/>
  <c r="AA1256" i="12"/>
  <c r="AA1246" i="12"/>
  <c r="AA1271" i="12"/>
  <c r="AA1253" i="12"/>
  <c r="AA1269" i="12"/>
  <c r="AA1250" i="12"/>
  <c r="AA1265" i="12"/>
  <c r="AB8" i="12"/>
  <c r="AB14" i="12"/>
  <c r="AB3" i="12"/>
  <c r="AB9" i="12"/>
  <c r="AB15" i="12"/>
  <c r="AB4" i="12"/>
  <c r="AB7" i="12"/>
  <c r="AB13" i="12"/>
  <c r="AB12" i="12"/>
  <c r="AB22" i="12"/>
  <c r="AB28" i="12"/>
  <c r="AB16" i="12"/>
  <c r="AB23" i="12"/>
  <c r="AB11" i="12"/>
  <c r="AB18" i="12"/>
  <c r="AB24" i="12"/>
  <c r="AB5" i="12"/>
  <c r="AB17" i="12"/>
  <c r="AB21" i="12"/>
  <c r="AB30" i="12"/>
  <c r="AB36" i="12"/>
  <c r="AB20" i="12"/>
  <c r="AB31" i="12"/>
  <c r="AB37" i="12"/>
  <c r="AB6" i="12"/>
  <c r="AB19" i="12"/>
  <c r="AB27" i="12"/>
  <c r="AB32" i="12"/>
  <c r="AB38" i="12"/>
  <c r="AB10" i="12"/>
  <c r="AB29" i="12"/>
  <c r="AB35" i="12"/>
  <c r="AB33" i="12"/>
  <c r="AB41" i="12"/>
  <c r="AB47" i="12"/>
  <c r="AB53" i="12"/>
  <c r="AB59" i="12"/>
  <c r="AB65" i="12"/>
  <c r="AB25" i="12"/>
  <c r="AB42" i="12"/>
  <c r="AB48" i="12"/>
  <c r="AB54" i="12"/>
  <c r="AB60" i="12"/>
  <c r="AB66" i="12"/>
  <c r="AB43" i="12"/>
  <c r="AB49" i="12"/>
  <c r="AB55" i="12"/>
  <c r="AB61" i="12"/>
  <c r="AB26" i="12"/>
  <c r="AB34" i="12"/>
  <c r="AB40" i="12"/>
  <c r="AB46" i="12"/>
  <c r="AB52" i="12"/>
  <c r="AB58" i="12"/>
  <c r="AB45" i="12"/>
  <c r="AB63" i="12"/>
  <c r="AB50" i="12"/>
  <c r="AB44" i="12"/>
  <c r="AB62" i="12"/>
  <c r="AB51" i="12"/>
  <c r="AB57" i="12"/>
  <c r="AB39" i="12"/>
  <c r="AB56" i="12"/>
  <c r="AB67" i="12"/>
  <c r="AB64" i="12"/>
  <c r="AC1" i="12"/>
  <c r="AB71" i="12"/>
  <c r="AB73" i="12"/>
  <c r="AB68" i="12"/>
  <c r="AB70" i="12"/>
  <c r="AB72" i="12"/>
  <c r="AB69" i="12"/>
  <c r="A24" i="14"/>
  <c r="B24" i="14" s="1"/>
  <c r="AB1245" i="12" l="1"/>
  <c r="AB1271" i="12"/>
  <c r="AB1263" i="12"/>
  <c r="AB1261" i="12"/>
  <c r="AB1251" i="12"/>
  <c r="AB1254" i="12"/>
  <c r="AB1247" i="12"/>
  <c r="AB1246" i="12"/>
  <c r="AB1266" i="12"/>
  <c r="AB1267" i="12"/>
  <c r="AB1255" i="12"/>
  <c r="AB1262" i="12"/>
  <c r="AB1265" i="12"/>
  <c r="AB1264" i="12"/>
  <c r="AB1270" i="12"/>
  <c r="AB1256" i="12"/>
  <c r="AB1259" i="12"/>
  <c r="AB1258" i="12"/>
  <c r="AB1269" i="12"/>
  <c r="AB1272" i="12"/>
  <c r="AB1268" i="12"/>
  <c r="AB1250" i="12"/>
  <c r="AB1257" i="12"/>
  <c r="AB1260" i="12"/>
  <c r="AB1253" i="12"/>
  <c r="AB1252" i="12"/>
  <c r="AD1" i="12"/>
  <c r="A25" i="14"/>
  <c r="AD3" i="11"/>
  <c r="AD4" i="11" s="1"/>
  <c r="AE1" i="12" l="1"/>
  <c r="A26" i="14"/>
  <c r="B25" i="14"/>
  <c r="AE3" i="11"/>
  <c r="AE4" i="11" l="1"/>
  <c r="AF1" i="12"/>
  <c r="A27" i="14"/>
  <c r="B27" i="14" s="1"/>
  <c r="B26" i="14"/>
  <c r="AF3" i="11"/>
  <c r="AE64" i="12" l="1"/>
  <c r="AE1263" i="12" s="1"/>
  <c r="AE15" i="12"/>
  <c r="AC62" i="12"/>
  <c r="AC1261" i="12" s="1"/>
  <c r="AD58" i="12"/>
  <c r="AD1257" i="12" s="1"/>
  <c r="AC57" i="12"/>
  <c r="AC1256" i="12" s="1"/>
  <c r="AC53" i="12"/>
  <c r="AC1252" i="12" s="1"/>
  <c r="AC72" i="12"/>
  <c r="AC1271" i="12" s="1"/>
  <c r="AC64" i="12"/>
  <c r="AC1263" i="12" s="1"/>
  <c r="AD73" i="12"/>
  <c r="AD1272" i="12" s="1"/>
  <c r="AE66" i="12"/>
  <c r="AE1265" i="12" s="1"/>
  <c r="AE28" i="12"/>
  <c r="AD25" i="12"/>
  <c r="AC9" i="12"/>
  <c r="AD54" i="12"/>
  <c r="AD1253" i="12" s="1"/>
  <c r="AE69" i="12"/>
  <c r="AE1268" i="12" s="1"/>
  <c r="AE44" i="12"/>
  <c r="AC69" i="12"/>
  <c r="AC1268" i="12" s="1"/>
  <c r="AD52" i="12"/>
  <c r="AD1251" i="12" s="1"/>
  <c r="AC54" i="12"/>
  <c r="AC1253" i="12" s="1"/>
  <c r="AD21" i="12"/>
  <c r="AE46" i="12"/>
  <c r="AE1245" i="12" s="1"/>
  <c r="AE4" i="12"/>
  <c r="AC20" i="12"/>
  <c r="AD48" i="12"/>
  <c r="AD1247" i="12" s="1"/>
  <c r="AC26" i="12"/>
  <c r="AC41" i="12"/>
  <c r="AF4" i="11"/>
  <c r="AG3" i="11"/>
  <c r="AG4" i="11" s="1"/>
  <c r="AF10" i="12"/>
  <c r="AF16" i="12"/>
  <c r="AF5" i="12"/>
  <c r="AF11" i="12"/>
  <c r="AF17" i="12"/>
  <c r="AF3" i="12"/>
  <c r="AF9" i="12"/>
  <c r="AF15" i="12"/>
  <c r="AF8" i="12"/>
  <c r="AF24" i="12"/>
  <c r="AF12" i="12"/>
  <c r="AF19" i="12"/>
  <c r="AF25" i="12"/>
  <c r="AF7" i="12"/>
  <c r="AF20" i="12"/>
  <c r="AF26" i="12"/>
  <c r="AF13" i="12"/>
  <c r="AF23" i="12"/>
  <c r="AF21" i="12"/>
  <c r="AF32" i="12"/>
  <c r="AF38" i="12"/>
  <c r="AF18" i="12"/>
  <c r="AF28" i="12"/>
  <c r="AF33" i="12"/>
  <c r="AF14" i="12"/>
  <c r="AF34" i="12"/>
  <c r="AF22" i="12"/>
  <c r="AF31" i="12"/>
  <c r="AF37" i="12"/>
  <c r="AF39" i="12"/>
  <c r="AF43" i="12"/>
  <c r="AF49" i="12"/>
  <c r="AF55" i="12"/>
  <c r="AF61" i="12"/>
  <c r="AF30" i="12"/>
  <c r="AF44" i="12"/>
  <c r="AF50" i="12"/>
  <c r="AF56" i="12"/>
  <c r="AF62" i="12"/>
  <c r="AF29" i="12"/>
  <c r="AF45" i="12"/>
  <c r="AF51" i="12"/>
  <c r="AF57" i="12"/>
  <c r="AF63" i="12"/>
  <c r="AF27" i="12"/>
  <c r="AF42" i="12"/>
  <c r="AF48" i="12"/>
  <c r="AF54" i="12"/>
  <c r="AF60" i="12"/>
  <c r="AF36" i="12"/>
  <c r="AF6" i="12"/>
  <c r="AF53" i="12"/>
  <c r="AF64" i="12"/>
  <c r="AF40" i="12"/>
  <c r="AF52" i="12"/>
  <c r="AF35" i="12"/>
  <c r="AF41" i="12"/>
  <c r="AF59" i="12"/>
  <c r="AF66" i="12"/>
  <c r="AF58" i="12"/>
  <c r="AF47" i="12"/>
  <c r="AF65" i="12"/>
  <c r="AF46" i="12"/>
  <c r="AF67" i="12"/>
  <c r="AG1" i="12"/>
  <c r="AF73" i="12"/>
  <c r="AF70" i="12"/>
  <c r="AF68" i="12"/>
  <c r="AF69" i="12"/>
  <c r="AF72" i="12"/>
  <c r="AF71" i="12"/>
  <c r="A28" i="14"/>
  <c r="AT58" i="12"/>
  <c r="AT60" i="12"/>
  <c r="AT54" i="12"/>
  <c r="AT65" i="12"/>
  <c r="AT64" i="12"/>
  <c r="AT62" i="12"/>
  <c r="AT57" i="12"/>
  <c r="AT59" i="12"/>
  <c r="AT53" i="12"/>
  <c r="AT61" i="12"/>
  <c r="AT55" i="12"/>
  <c r="AT67" i="12"/>
  <c r="AT66" i="12"/>
  <c r="AT63" i="12"/>
  <c r="AT51" i="12"/>
  <c r="AT52" i="12"/>
  <c r="AT56" i="12"/>
  <c r="AD40" i="12" l="1"/>
  <c r="AC48" i="12"/>
  <c r="AD34" i="12"/>
  <c r="AD72" i="12"/>
  <c r="AD1271" i="12" s="1"/>
  <c r="AE7" i="12"/>
  <c r="AE49" i="12"/>
  <c r="AC68" i="12"/>
  <c r="AC1267" i="12" s="1"/>
  <c r="AC45" i="12"/>
  <c r="AD7" i="12"/>
  <c r="AE11" i="12"/>
  <c r="AE51" i="12"/>
  <c r="AE1250" i="12" s="1"/>
  <c r="AD47" i="12"/>
  <c r="AD1246" i="12" s="1"/>
  <c r="AD8" i="12"/>
  <c r="AD71" i="12"/>
  <c r="AD1270" i="12" s="1"/>
  <c r="AC15" i="12"/>
  <c r="AE35" i="12"/>
  <c r="AE54" i="12"/>
  <c r="AE1253" i="12" s="1"/>
  <c r="AD43" i="12"/>
  <c r="AC32" i="12"/>
  <c r="AC11" i="12"/>
  <c r="AC7" i="12"/>
  <c r="AC61" i="12"/>
  <c r="AC1260" i="12" s="1"/>
  <c r="AD13" i="12"/>
  <c r="AD50" i="12"/>
  <c r="AE14" i="12"/>
  <c r="AE27" i="12"/>
  <c r="AC33" i="12"/>
  <c r="AD68" i="12"/>
  <c r="AD1267" i="12" s="1"/>
  <c r="AC10" i="12"/>
  <c r="AE19" i="12"/>
  <c r="AE31" i="12"/>
  <c r="AC73" i="12"/>
  <c r="AC1272" i="12" s="1"/>
  <c r="AC65" i="12"/>
  <c r="AC1264" i="12" s="1"/>
  <c r="AD3" i="12"/>
  <c r="AE18" i="12"/>
  <c r="AE40" i="12"/>
  <c r="AC52" i="12"/>
  <c r="AC1251" i="12" s="1"/>
  <c r="AC27" i="12"/>
  <c r="AD37" i="12"/>
  <c r="AE24" i="12"/>
  <c r="AE41" i="12"/>
  <c r="AC17" i="12"/>
  <c r="AD62" i="12"/>
  <c r="AD1261" i="12" s="1"/>
  <c r="AC39" i="12"/>
  <c r="AE10" i="12"/>
  <c r="AE52" i="12"/>
  <c r="AE1251" i="12" s="1"/>
  <c r="AD10" i="12"/>
  <c r="AC6" i="12"/>
  <c r="AD45" i="12"/>
  <c r="AC46" i="12"/>
  <c r="AE50" i="12"/>
  <c r="AE70" i="12"/>
  <c r="AE1269" i="12" s="1"/>
  <c r="AD66" i="12"/>
  <c r="AD1265" i="12" s="1"/>
  <c r="AD49" i="12"/>
  <c r="AC5" i="12"/>
  <c r="AC4" i="12"/>
  <c r="AD31" i="12"/>
  <c r="AC66" i="12"/>
  <c r="AC1265" i="12" s="1"/>
  <c r="AD27" i="12"/>
  <c r="AE33" i="12"/>
  <c r="AE48" i="12"/>
  <c r="AE1247" i="12" s="1"/>
  <c r="AC50" i="12"/>
  <c r="AD51" i="12"/>
  <c r="AD1250" i="12" s="1"/>
  <c r="AC31" i="12"/>
  <c r="AE21" i="12"/>
  <c r="AE42" i="12"/>
  <c r="AC8" i="12"/>
  <c r="AD60" i="12"/>
  <c r="AD1259" i="12" s="1"/>
  <c r="AC38" i="12"/>
  <c r="AE25" i="12"/>
  <c r="AE43" i="12"/>
  <c r="AD57" i="12"/>
  <c r="AD1256" i="12" s="1"/>
  <c r="AC24" i="12"/>
  <c r="AC25" i="12"/>
  <c r="AE3" i="12"/>
  <c r="AE65" i="12"/>
  <c r="AE1264" i="12" s="1"/>
  <c r="AC14" i="12"/>
  <c r="AD9" i="12"/>
  <c r="AD61" i="12"/>
  <c r="AD1260" i="12" s="1"/>
  <c r="AE20" i="12"/>
  <c r="AE55" i="12"/>
  <c r="AE1254" i="12" s="1"/>
  <c r="AC34" i="12"/>
  <c r="AC28" i="12"/>
  <c r="AC35" i="12"/>
  <c r="AE17" i="12"/>
  <c r="AE57" i="12"/>
  <c r="AE1256" i="12" s="1"/>
  <c r="AD70" i="12"/>
  <c r="AD1269" i="12" s="1"/>
  <c r="AD39" i="12"/>
  <c r="AD17" i="12"/>
  <c r="AD55" i="12"/>
  <c r="AD1254" i="12" s="1"/>
  <c r="AC42" i="12"/>
  <c r="AD22" i="12"/>
  <c r="AD42" i="12"/>
  <c r="AC19" i="12"/>
  <c r="AE32" i="12"/>
  <c r="AE22" i="12"/>
  <c r="AC47" i="12"/>
  <c r="AC23" i="12"/>
  <c r="AD53" i="12"/>
  <c r="AD1252" i="12" s="1"/>
  <c r="AE39" i="12"/>
  <c r="AE67" i="12"/>
  <c r="AE1266" i="12" s="1"/>
  <c r="AC16" i="12"/>
  <c r="AD30" i="12"/>
  <c r="AC43" i="12"/>
  <c r="AE8" i="12"/>
  <c r="AE60" i="12"/>
  <c r="AE1259" i="12" s="1"/>
  <c r="AC21" i="12"/>
  <c r="AD59" i="12"/>
  <c r="AD1258" i="12" s="1"/>
  <c r="AC40" i="12"/>
  <c r="AE30" i="12"/>
  <c r="AE68" i="12"/>
  <c r="AE1267" i="12" s="1"/>
  <c r="AD69" i="12"/>
  <c r="AD1268" i="12" s="1"/>
  <c r="AC60" i="12"/>
  <c r="AC1259" i="12" s="1"/>
  <c r="AD35" i="12"/>
  <c r="AE9" i="12"/>
  <c r="AE59" i="12"/>
  <c r="AE1258" i="12" s="1"/>
  <c r="AC29" i="12"/>
  <c r="AD65" i="12"/>
  <c r="AD1264" i="12" s="1"/>
  <c r="AC36" i="12"/>
  <c r="AE16" i="12"/>
  <c r="AE58" i="12"/>
  <c r="AE1257" i="12" s="1"/>
  <c r="AD41" i="12"/>
  <c r="AD24" i="12"/>
  <c r="AD63" i="12"/>
  <c r="AD1262" i="12" s="1"/>
  <c r="AD28" i="12"/>
  <c r="AD12" i="12"/>
  <c r="AC59" i="12"/>
  <c r="AC1258" i="12" s="1"/>
  <c r="AD23" i="12"/>
  <c r="AC70" i="12"/>
  <c r="AC1269" i="12" s="1"/>
  <c r="AE56" i="12"/>
  <c r="AE1255" i="12" s="1"/>
  <c r="AE73" i="12"/>
  <c r="AE1272" i="12" s="1"/>
  <c r="AD38" i="12"/>
  <c r="AC18" i="12"/>
  <c r="AD20" i="12"/>
  <c r="AE38" i="12"/>
  <c r="AE53" i="12"/>
  <c r="AE1252" i="12" s="1"/>
  <c r="AC71" i="12"/>
  <c r="AC1270" i="12" s="1"/>
  <c r="AC63" i="12"/>
  <c r="AC1262" i="12" s="1"/>
  <c r="AD46" i="12"/>
  <c r="AD1245" i="12" s="1"/>
  <c r="AE34" i="12"/>
  <c r="AE47" i="12"/>
  <c r="AE1246" i="12" s="1"/>
  <c r="AF4" i="12"/>
  <c r="AD19" i="12"/>
  <c r="AC22" i="12"/>
  <c r="AD26" i="12"/>
  <c r="AE5" i="12"/>
  <c r="AE45" i="12"/>
  <c r="AD44" i="12"/>
  <c r="AD36" i="12"/>
  <c r="AC67" i="12"/>
  <c r="AC1266" i="12" s="1"/>
  <c r="AC49" i="12"/>
  <c r="AE29" i="12"/>
  <c r="AE13" i="12"/>
  <c r="AC37" i="12"/>
  <c r="AD4" i="12"/>
  <c r="AD67" i="12"/>
  <c r="AD1266" i="12" s="1"/>
  <c r="AE26" i="12"/>
  <c r="AE61" i="12"/>
  <c r="AE1260" i="12" s="1"/>
  <c r="AD15" i="12"/>
  <c r="AC3" i="12"/>
  <c r="AD11" i="12"/>
  <c r="AD6" i="12"/>
  <c r="AC13" i="12"/>
  <c r="AC51" i="12"/>
  <c r="AC1250" i="12" s="1"/>
  <c r="AC55" i="12"/>
  <c r="AC1254" i="12" s="1"/>
  <c r="AE6" i="12"/>
  <c r="AE63" i="12"/>
  <c r="AE1262" i="12" s="1"/>
  <c r="AD33" i="12"/>
  <c r="AD14" i="12"/>
  <c r="AD32" i="12"/>
  <c r="AC30" i="12"/>
  <c r="AE62" i="12"/>
  <c r="AE1261" i="12" s="1"/>
  <c r="AE72" i="12"/>
  <c r="AE1271" i="12" s="1"/>
  <c r="AD64" i="12"/>
  <c r="AD1263" i="12" s="1"/>
  <c r="AC56" i="12"/>
  <c r="AC1255" i="12" s="1"/>
  <c r="AD18" i="12"/>
  <c r="AE23" i="12"/>
  <c r="AE71" i="12"/>
  <c r="AE1270" i="12" s="1"/>
  <c r="AC58" i="12"/>
  <c r="AC1257" i="12" s="1"/>
  <c r="AC12" i="12"/>
  <c r="AD16" i="12"/>
  <c r="AE12" i="12"/>
  <c r="AE36" i="12"/>
  <c r="AD29" i="12"/>
  <c r="AD5" i="12"/>
  <c r="AD56" i="12"/>
  <c r="AD1255" i="12" s="1"/>
  <c r="AC44" i="12"/>
  <c r="AE37" i="12"/>
  <c r="AF1266" i="12"/>
  <c r="AF1258" i="12"/>
  <c r="AF1252" i="12"/>
  <c r="AF1260" i="12"/>
  <c r="AF1245" i="12"/>
  <c r="AF1255" i="12"/>
  <c r="AF1271" i="12"/>
  <c r="AF1261" i="12"/>
  <c r="AF1246" i="12"/>
  <c r="AF1251" i="12"/>
  <c r="AF1259" i="12"/>
  <c r="AF1256" i="12"/>
  <c r="AF1268" i="12"/>
  <c r="AF1267" i="12"/>
  <c r="AF1262" i="12"/>
  <c r="AF1257" i="12"/>
  <c r="AF1253" i="12"/>
  <c r="AF1250" i="12"/>
  <c r="AF1254" i="12"/>
  <c r="AF1264" i="12"/>
  <c r="AF1269" i="12"/>
  <c r="AF1272" i="12"/>
  <c r="AF1270" i="12"/>
  <c r="AF1265" i="12"/>
  <c r="AF1263" i="12"/>
  <c r="AF1247" i="12"/>
  <c r="AG3" i="12"/>
  <c r="AG9" i="12"/>
  <c r="AG15" i="12"/>
  <c r="AG4" i="12"/>
  <c r="AG10" i="12"/>
  <c r="AG16" i="12"/>
  <c r="AG8" i="12"/>
  <c r="AG14" i="12"/>
  <c r="AG13" i="12"/>
  <c r="AG23" i="12"/>
  <c r="AG5" i="12"/>
  <c r="AG24" i="12"/>
  <c r="AG12" i="12"/>
  <c r="AG17" i="12"/>
  <c r="AG19" i="12"/>
  <c r="AG25" i="12"/>
  <c r="AG6" i="12"/>
  <c r="AG18" i="12"/>
  <c r="AG22" i="12"/>
  <c r="AG26" i="12"/>
  <c r="AG31" i="12"/>
  <c r="AG37" i="12"/>
  <c r="AG21" i="12"/>
  <c r="AG32" i="12"/>
  <c r="AG38" i="12"/>
  <c r="AG7" i="12"/>
  <c r="AG20" i="12"/>
  <c r="AG28" i="12"/>
  <c r="AG33" i="12"/>
  <c r="AG39" i="12"/>
  <c r="AG11" i="12"/>
  <c r="AG27" i="12"/>
  <c r="AG30" i="12"/>
  <c r="AG36" i="12"/>
  <c r="AG34" i="12"/>
  <c r="AG42" i="12"/>
  <c r="AG48" i="12"/>
  <c r="AG54" i="12"/>
  <c r="AG60" i="12"/>
  <c r="AG43" i="12"/>
  <c r="AG49" i="12"/>
  <c r="AG55" i="12"/>
  <c r="AG61" i="12"/>
  <c r="AG44" i="12"/>
  <c r="AG50" i="12"/>
  <c r="AG56" i="12"/>
  <c r="AG62" i="12"/>
  <c r="AG35" i="12"/>
  <c r="AG41" i="12"/>
  <c r="AG47" i="12"/>
  <c r="AG53" i="12"/>
  <c r="AG59" i="12"/>
  <c r="AG46" i="12"/>
  <c r="AG45" i="12"/>
  <c r="AG63" i="12"/>
  <c r="AG64" i="12"/>
  <c r="AG51" i="12"/>
  <c r="AG66" i="12"/>
  <c r="AG52" i="12"/>
  <c r="AG40" i="12"/>
  <c r="AG58" i="12"/>
  <c r="AG67" i="12"/>
  <c r="AG29" i="12"/>
  <c r="AG65" i="12"/>
  <c r="AG57" i="12"/>
  <c r="A29" i="14"/>
  <c r="AG72" i="12"/>
  <c r="AG73" i="12"/>
  <c r="AG68" i="12"/>
  <c r="AG69" i="12"/>
  <c r="AG71" i="12"/>
  <c r="AG70" i="12"/>
  <c r="B28" i="14"/>
  <c r="AT48" i="12"/>
  <c r="AT46" i="12"/>
  <c r="AT47" i="12"/>
  <c r="AC1246" i="12" l="1"/>
  <c r="AC1245" i="12"/>
  <c r="AC1247" i="12"/>
  <c r="AG1256" i="12"/>
  <c r="AG1251" i="12"/>
  <c r="AG1245" i="12"/>
  <c r="AG1261" i="12"/>
  <c r="AG1264" i="12"/>
  <c r="AG1265" i="12"/>
  <c r="AG1258" i="12"/>
  <c r="AG1255" i="12"/>
  <c r="AG1270" i="12"/>
  <c r="AG1267" i="12"/>
  <c r="AG1250" i="12"/>
  <c r="AG1252" i="12"/>
  <c r="AG1259" i="12"/>
  <c r="AG1263" i="12"/>
  <c r="AG1253" i="12"/>
  <c r="AG1268" i="12"/>
  <c r="AG1272" i="12"/>
  <c r="AG1246" i="12"/>
  <c r="AG1271" i="12"/>
  <c r="AG1257" i="12"/>
  <c r="AG1262" i="12"/>
  <c r="AG1260" i="12"/>
  <c r="AG1247" i="12"/>
  <c r="AG1266" i="12"/>
  <c r="AG1269" i="12"/>
  <c r="AG1254" i="12"/>
  <c r="A30" i="14"/>
  <c r="B29" i="14"/>
  <c r="A31" i="14" l="1"/>
  <c r="B30" i="14"/>
  <c r="A32" i="14" l="1"/>
  <c r="B31" i="14"/>
  <c r="C100" i="12"/>
  <c r="D100" i="12"/>
  <c r="F3" i="10"/>
  <c r="H3" i="10"/>
  <c r="I3" i="10"/>
  <c r="J3" i="10"/>
  <c r="K3" i="10"/>
  <c r="L3" i="10"/>
  <c r="M3" i="10"/>
  <c r="N3" i="10"/>
  <c r="O3" i="10"/>
  <c r="P3" i="10"/>
  <c r="E100" i="12"/>
  <c r="F100" i="12"/>
  <c r="G100" i="12"/>
  <c r="H100" i="12"/>
  <c r="I100" i="12"/>
  <c r="J100" i="12"/>
  <c r="K100" i="12"/>
  <c r="L100" i="12"/>
  <c r="M100" i="12"/>
  <c r="N100" i="12"/>
  <c r="O100" i="12"/>
  <c r="P100" i="12"/>
  <c r="Q100" i="12"/>
  <c r="R100" i="12"/>
  <c r="S100" i="12"/>
  <c r="T100" i="12"/>
  <c r="U100" i="12"/>
  <c r="V100" i="12"/>
  <c r="W100" i="12"/>
  <c r="X100" i="12"/>
  <c r="Y100" i="12"/>
  <c r="Z100" i="12"/>
  <c r="AA100" i="12"/>
  <c r="AB100" i="12"/>
  <c r="AC100" i="12"/>
  <c r="AD100" i="12"/>
  <c r="AE100" i="12"/>
  <c r="AF100" i="12"/>
  <c r="AG100" i="12"/>
  <c r="S5" i="7"/>
  <c r="K38" i="7" s="1"/>
  <c r="S8" i="7"/>
  <c r="S9" i="7"/>
  <c r="K55" i="7" s="1"/>
  <c r="S10" i="7"/>
  <c r="B19" i="10"/>
  <c r="C19" i="10"/>
  <c r="D19" i="10"/>
  <c r="E19" i="10"/>
  <c r="F19" i="10"/>
  <c r="G19" i="10"/>
  <c r="H19" i="10"/>
  <c r="I19" i="10"/>
  <c r="J19" i="10"/>
  <c r="K19" i="10"/>
  <c r="L19" i="10"/>
  <c r="M19" i="10"/>
  <c r="N19" i="10"/>
  <c r="O19" i="10"/>
  <c r="P19" i="10"/>
  <c r="A19" i="10"/>
  <c r="AO21" i="16"/>
  <c r="AP21" i="16"/>
  <c r="AQ21" i="16"/>
  <c r="AO22" i="16"/>
  <c r="AP22" i="16"/>
  <c r="AQ22" i="16"/>
  <c r="AO23" i="16"/>
  <c r="AP23" i="16"/>
  <c r="AQ23" i="16"/>
  <c r="AO24" i="16"/>
  <c r="AP24" i="16"/>
  <c r="AQ24" i="16"/>
  <c r="AO25" i="16"/>
  <c r="AP25" i="16"/>
  <c r="AQ25" i="16"/>
  <c r="AO26" i="16"/>
  <c r="AP26" i="16"/>
  <c r="AQ26" i="16"/>
  <c r="AO27" i="16"/>
  <c r="AP27" i="16"/>
  <c r="AQ27" i="16"/>
  <c r="AO28" i="16"/>
  <c r="AP28" i="16"/>
  <c r="AQ28" i="16"/>
  <c r="AO29" i="16"/>
  <c r="AP29" i="16"/>
  <c r="AQ29" i="16"/>
  <c r="AO30" i="16"/>
  <c r="AP30" i="16"/>
  <c r="AQ30" i="16"/>
  <c r="AO31" i="16"/>
  <c r="AP31" i="16"/>
  <c r="AQ31" i="16"/>
  <c r="AO32" i="16"/>
  <c r="AP32" i="16"/>
  <c r="AQ32" i="16"/>
  <c r="AO33" i="16"/>
  <c r="AP33" i="16"/>
  <c r="AQ33" i="16"/>
  <c r="AO34" i="16"/>
  <c r="AP34" i="16"/>
  <c r="AQ34" i="16"/>
  <c r="AO35" i="16"/>
  <c r="AP35" i="16"/>
  <c r="AQ35" i="16"/>
  <c r="AO36" i="16"/>
  <c r="AP36" i="16"/>
  <c r="AQ36" i="16"/>
  <c r="AO37" i="16"/>
  <c r="AP37" i="16"/>
  <c r="AQ37" i="16"/>
  <c r="A3" i="16"/>
  <c r="A4" i="16"/>
  <c r="A5" i="16"/>
  <c r="A6" i="16"/>
  <c r="A7" i="16"/>
  <c r="A8" i="16"/>
  <c r="A9" i="16"/>
  <c r="A10" i="16"/>
  <c r="A11" i="16"/>
  <c r="A12" i="16"/>
  <c r="A13" i="16"/>
  <c r="A14" i="16"/>
  <c r="A15" i="16"/>
  <c r="A16" i="16"/>
  <c r="A17" i="16"/>
  <c r="C17" i="16" s="1"/>
  <c r="D17" i="16" s="1"/>
  <c r="E17" i="16" s="1"/>
  <c r="F17" i="16" s="1"/>
  <c r="G17" i="16" s="1"/>
  <c r="H17" i="16" s="1"/>
  <c r="I17" i="16" s="1"/>
  <c r="J17" i="16" s="1"/>
  <c r="K17" i="16" s="1"/>
  <c r="L17" i="16" s="1"/>
  <c r="M17" i="16" s="1"/>
  <c r="N17" i="16" s="1"/>
  <c r="O17" i="16" s="1"/>
  <c r="P17" i="16" s="1"/>
  <c r="Q17" i="16" s="1"/>
  <c r="R17" i="16" s="1"/>
  <c r="S17" i="16" s="1"/>
  <c r="T17" i="16" s="1"/>
  <c r="U17" i="16" s="1"/>
  <c r="V17" i="16" s="1"/>
  <c r="W17" i="16" s="1"/>
  <c r="X17" i="16" s="1"/>
  <c r="Y17" i="16" s="1"/>
  <c r="Z17" i="16" s="1"/>
  <c r="AA17" i="16" s="1"/>
  <c r="AB17" i="16" s="1"/>
  <c r="AC17" i="16" s="1"/>
  <c r="AD17" i="16" s="1"/>
  <c r="AE17" i="16" s="1"/>
  <c r="AF17" i="16" s="1"/>
  <c r="AG17" i="16" s="1"/>
  <c r="A18" i="16"/>
  <c r="A19" i="16"/>
  <c r="A20" i="16"/>
  <c r="C20" i="16" s="1"/>
  <c r="D20" i="16" s="1"/>
  <c r="E20" i="16" s="1"/>
  <c r="F20" i="16" s="1"/>
  <c r="G20" i="16" s="1"/>
  <c r="H20" i="16" s="1"/>
  <c r="I20" i="16" s="1"/>
  <c r="J20" i="16" s="1"/>
  <c r="K20" i="16" s="1"/>
  <c r="L20" i="16" s="1"/>
  <c r="M20" i="16" s="1"/>
  <c r="N20" i="16" s="1"/>
  <c r="O20" i="16" s="1"/>
  <c r="P20" i="16" s="1"/>
  <c r="Q20" i="16" s="1"/>
  <c r="R20" i="16" s="1"/>
  <c r="S20" i="16" s="1"/>
  <c r="T20" i="16" s="1"/>
  <c r="U20" i="16" s="1"/>
  <c r="V20" i="16" s="1"/>
  <c r="W20" i="16" s="1"/>
  <c r="X20" i="16" s="1"/>
  <c r="Y20" i="16" s="1"/>
  <c r="Z20" i="16" s="1"/>
  <c r="AA20" i="16" s="1"/>
  <c r="AB20" i="16" s="1"/>
  <c r="AC20" i="16" s="1"/>
  <c r="AD20" i="16" s="1"/>
  <c r="AE20" i="16" s="1"/>
  <c r="AF20" i="16" s="1"/>
  <c r="AG20" i="16" s="1"/>
  <c r="A21" i="16"/>
  <c r="A22" i="16"/>
  <c r="AL22" i="16" s="1"/>
  <c r="A23" i="16"/>
  <c r="AL23" i="16" s="1"/>
  <c r="A24" i="16"/>
  <c r="AL24" i="16" s="1"/>
  <c r="A25" i="16"/>
  <c r="AL25" i="16" s="1"/>
  <c r="A26" i="16"/>
  <c r="A66" i="16" s="1"/>
  <c r="A27" i="16"/>
  <c r="AL27" i="16" s="1"/>
  <c r="A28" i="16"/>
  <c r="AL28" i="16" s="1"/>
  <c r="A29" i="16"/>
  <c r="A30" i="16"/>
  <c r="A70" i="16" s="1"/>
  <c r="A31" i="16"/>
  <c r="AL31" i="16" s="1"/>
  <c r="A32" i="16"/>
  <c r="A33" i="16"/>
  <c r="A34" i="16"/>
  <c r="B34" i="16" s="1"/>
  <c r="A35" i="16"/>
  <c r="A36" i="16"/>
  <c r="B36" i="16" s="1"/>
  <c r="A37" i="16"/>
  <c r="B37" i="16" s="1"/>
  <c r="AM37" i="16" s="1"/>
  <c r="A2" i="16"/>
  <c r="F22" i="1"/>
  <c r="J22" i="1" s="1"/>
  <c r="N22" i="1" s="1"/>
  <c r="R22" i="1" s="1"/>
  <c r="O8" i="7"/>
  <c r="G60" i="7" s="1"/>
  <c r="AS1" i="12"/>
  <c r="AR1" i="12"/>
  <c r="AQ1" i="12"/>
  <c r="AO1" i="12" s="1"/>
  <c r="J18" i="10"/>
  <c r="I18" i="10"/>
  <c r="H18" i="10"/>
  <c r="G18" i="10"/>
  <c r="F18" i="10"/>
  <c r="E18" i="10"/>
  <c r="D18" i="10"/>
  <c r="C18" i="10"/>
  <c r="B18" i="10"/>
  <c r="A18" i="10"/>
  <c r="D39" i="13"/>
  <c r="D41" i="13" s="1"/>
  <c r="E39" i="13"/>
  <c r="E41" i="13" s="1"/>
  <c r="F39" i="13"/>
  <c r="F41" i="13" s="1"/>
  <c r="G39" i="13"/>
  <c r="G41" i="13" s="1"/>
  <c r="C39" i="13"/>
  <c r="C41" i="13" s="1"/>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4" i="13"/>
  <c r="Q5" i="7"/>
  <c r="B200" i="12"/>
  <c r="B300" i="12" s="1"/>
  <c r="B400" i="12" s="1"/>
  <c r="B500" i="12" s="1"/>
  <c r="B600" i="12" s="1"/>
  <c r="B700" i="12" s="1"/>
  <c r="B800" i="12" s="1"/>
  <c r="B900" i="12" s="1"/>
  <c r="B1000" i="12" s="1"/>
  <c r="B1100" i="12" s="1"/>
  <c r="B1200" i="12" s="1"/>
  <c r="B1300" i="12" s="1"/>
  <c r="A100" i="12"/>
  <c r="R10" i="7"/>
  <c r="Q10" i="7"/>
  <c r="P10" i="7"/>
  <c r="R9" i="7"/>
  <c r="J55" i="7" s="1"/>
  <c r="Q9" i="7"/>
  <c r="I55" i="7" s="1"/>
  <c r="P9" i="7"/>
  <c r="H55" i="7" s="1"/>
  <c r="AT15" i="1"/>
  <c r="O7" i="7"/>
  <c r="Q6" i="7"/>
  <c r="R6" i="7"/>
  <c r="S6" i="7"/>
  <c r="P6" i="7"/>
  <c r="S4" i="7"/>
  <c r="R4" i="7"/>
  <c r="P4" i="7"/>
  <c r="Q3" i="7"/>
  <c r="I61" i="7" s="1"/>
  <c r="A11" i="1"/>
  <c r="O41" i="3"/>
  <c r="N41" i="3"/>
  <c r="O40" i="3"/>
  <c r="N40" i="3"/>
  <c r="O34" i="3"/>
  <c r="N34" i="3"/>
  <c r="X31" i="2"/>
  <c r="X19" i="2"/>
  <c r="AN44" i="1"/>
  <c r="I56" i="7" l="1"/>
  <c r="I43" i="7"/>
  <c r="I66" i="7"/>
  <c r="I58" i="7"/>
  <c r="J50" i="7"/>
  <c r="J53" i="7"/>
  <c r="K50" i="7"/>
  <c r="K53" i="7"/>
  <c r="H43" i="7"/>
  <c r="H38" i="7"/>
  <c r="H58" i="7"/>
  <c r="H46" i="7"/>
  <c r="K43" i="7"/>
  <c r="K58" i="7"/>
  <c r="K46" i="7"/>
  <c r="J38" i="7"/>
  <c r="J58" i="7"/>
  <c r="J43" i="7"/>
  <c r="J46" i="7"/>
  <c r="I38" i="7"/>
  <c r="H50" i="7"/>
  <c r="H53" i="7"/>
  <c r="G2" i="7"/>
  <c r="G35" i="7"/>
  <c r="G3" i="7"/>
  <c r="G10" i="7"/>
  <c r="G41" i="7"/>
  <c r="G4" i="7"/>
  <c r="G5" i="7"/>
  <c r="G11" i="7"/>
  <c r="G17" i="7"/>
  <c r="G12" i="7"/>
  <c r="G13" i="7"/>
  <c r="G19" i="7"/>
  <c r="G29" i="7"/>
  <c r="G59" i="7"/>
  <c r="G22" i="7"/>
  <c r="G54" i="7"/>
  <c r="A33" i="14"/>
  <c r="B32" i="14"/>
  <c r="J17" i="7"/>
  <c r="J18" i="7"/>
  <c r="J19" i="7"/>
  <c r="H31" i="7"/>
  <c r="H47" i="7"/>
  <c r="H61" i="7"/>
  <c r="H59" i="7"/>
  <c r="I5" i="7"/>
  <c r="I39" i="7"/>
  <c r="I34" i="7"/>
  <c r="I32" i="7"/>
  <c r="H32" i="7"/>
  <c r="H28" i="7"/>
  <c r="H37" i="7"/>
  <c r="H34" i="7"/>
  <c r="H39" i="7"/>
  <c r="K34" i="7"/>
  <c r="K39" i="7"/>
  <c r="K32" i="7"/>
  <c r="K28" i="7"/>
  <c r="K37" i="7"/>
  <c r="I28" i="7"/>
  <c r="J13" i="7"/>
  <c r="J34" i="7"/>
  <c r="J28" i="7"/>
  <c r="J37" i="7"/>
  <c r="J39" i="7"/>
  <c r="J32" i="7"/>
  <c r="G24" i="7"/>
  <c r="G26" i="7"/>
  <c r="G30" i="7"/>
  <c r="G27" i="7"/>
  <c r="G64" i="7"/>
  <c r="G65" i="7"/>
  <c r="G25" i="7"/>
  <c r="G51" i="7"/>
  <c r="G44" i="7"/>
  <c r="G45" i="7"/>
  <c r="G56" i="7"/>
  <c r="G66" i="7"/>
  <c r="G49" i="7"/>
  <c r="G57" i="7"/>
  <c r="J31" i="7"/>
  <c r="J47" i="7"/>
  <c r="J61" i="7"/>
  <c r="J59" i="7"/>
  <c r="K47" i="7"/>
  <c r="K31" i="7"/>
  <c r="K61" i="7"/>
  <c r="K59" i="7"/>
  <c r="I46" i="7"/>
  <c r="I47" i="7"/>
  <c r="I37" i="7"/>
  <c r="I50" i="7"/>
  <c r="H3" i="7"/>
  <c r="H11" i="7"/>
  <c r="H19" i="7"/>
  <c r="H27" i="7"/>
  <c r="H35" i="7"/>
  <c r="H51" i="7"/>
  <c r="H67" i="7"/>
  <c r="H54" i="7"/>
  <c r="H65" i="7"/>
  <c r="H62" i="7"/>
  <c r="H6" i="7"/>
  <c r="H14" i="7"/>
  <c r="H22" i="7"/>
  <c r="H30" i="7"/>
  <c r="H9" i="7"/>
  <c r="H17" i="7"/>
  <c r="H41" i="7"/>
  <c r="H49" i="7"/>
  <c r="H44" i="7"/>
  <c r="H60" i="7"/>
  <c r="H63" i="7"/>
  <c r="H2" i="7"/>
  <c r="H4" i="7"/>
  <c r="H12" i="7"/>
  <c r="H20" i="7"/>
  <c r="H52" i="7"/>
  <c r="H7" i="7"/>
  <c r="H15" i="7"/>
  <c r="H23" i="7"/>
  <c r="H10" i="7"/>
  <c r="H18" i="7"/>
  <c r="H26" i="7"/>
  <c r="H42" i="7"/>
  <c r="H5" i="7"/>
  <c r="H13" i="7"/>
  <c r="H21" i="7"/>
  <c r="H29" i="7"/>
  <c r="H45" i="7"/>
  <c r="H8" i="7"/>
  <c r="H16" i="7"/>
  <c r="H64" i="7"/>
  <c r="I8" i="7"/>
  <c r="I16" i="7"/>
  <c r="I19" i="7"/>
  <c r="I27" i="7"/>
  <c r="I35" i="7"/>
  <c r="I51" i="7"/>
  <c r="I67" i="7"/>
  <c r="I3" i="7"/>
  <c r="I11" i="7"/>
  <c r="I62" i="7"/>
  <c r="I13" i="7"/>
  <c r="I6" i="7"/>
  <c r="I14" i="7"/>
  <c r="I22" i="7"/>
  <c r="I30" i="7"/>
  <c r="I54" i="7"/>
  <c r="I9" i="7"/>
  <c r="I17" i="7"/>
  <c r="I41" i="7"/>
  <c r="I49" i="7"/>
  <c r="I65" i="7"/>
  <c r="I44" i="7"/>
  <c r="I52" i="7"/>
  <c r="I60" i="7"/>
  <c r="I21" i="7"/>
  <c r="I64" i="7"/>
  <c r="I4" i="7"/>
  <c r="I12" i="7"/>
  <c r="I20" i="7"/>
  <c r="I2" i="7"/>
  <c r="I7" i="7"/>
  <c r="I15" i="7"/>
  <c r="I23" i="7"/>
  <c r="I63" i="7"/>
  <c r="I45" i="7"/>
  <c r="I10" i="7"/>
  <c r="I18" i="7"/>
  <c r="I26" i="7"/>
  <c r="I42" i="7"/>
  <c r="I29" i="7"/>
  <c r="K56" i="7"/>
  <c r="K25" i="7"/>
  <c r="K57" i="7"/>
  <c r="K66" i="7"/>
  <c r="G43" i="7"/>
  <c r="G38" i="7"/>
  <c r="G40" i="7"/>
  <c r="G33" i="7"/>
  <c r="G28" i="7"/>
  <c r="G36" i="7"/>
  <c r="G55" i="7"/>
  <c r="G53" i="7"/>
  <c r="G48" i="7"/>
  <c r="G39" i="7"/>
  <c r="G61" i="7"/>
  <c r="G32" i="7"/>
  <c r="G31" i="7"/>
  <c r="G47" i="7"/>
  <c r="G50" i="7"/>
  <c r="G58" i="7"/>
  <c r="G34" i="7"/>
  <c r="G37" i="7"/>
  <c r="K5" i="7"/>
  <c r="K13" i="7"/>
  <c r="K21" i="7"/>
  <c r="K29" i="7"/>
  <c r="K45" i="7"/>
  <c r="K64" i="7"/>
  <c r="K67" i="7"/>
  <c r="K8" i="7"/>
  <c r="K16" i="7"/>
  <c r="K18" i="7"/>
  <c r="K51" i="7"/>
  <c r="K3" i="7"/>
  <c r="K11" i="7"/>
  <c r="K19" i="7"/>
  <c r="K27" i="7"/>
  <c r="K35" i="7"/>
  <c r="K10" i="7"/>
  <c r="K42" i="7"/>
  <c r="K6" i="7"/>
  <c r="K14" i="7"/>
  <c r="K22" i="7"/>
  <c r="K30" i="7"/>
  <c r="K54" i="7"/>
  <c r="K62" i="7"/>
  <c r="K2" i="7"/>
  <c r="K41" i="7"/>
  <c r="K65" i="7"/>
  <c r="K63" i="7"/>
  <c r="K49" i="7"/>
  <c r="K52" i="7"/>
  <c r="K9" i="7"/>
  <c r="K17" i="7"/>
  <c r="K44" i="7"/>
  <c r="K60" i="7"/>
  <c r="K4" i="7"/>
  <c r="K12" i="7"/>
  <c r="K20" i="7"/>
  <c r="K7" i="7"/>
  <c r="K15" i="7"/>
  <c r="K23" i="7"/>
  <c r="K26" i="7"/>
  <c r="J8" i="7"/>
  <c r="J16" i="7"/>
  <c r="J64" i="7"/>
  <c r="J51" i="7"/>
  <c r="J54" i="7"/>
  <c r="J3" i="7"/>
  <c r="J11" i="7"/>
  <c r="J27" i="7"/>
  <c r="J35" i="7"/>
  <c r="J67" i="7"/>
  <c r="J62" i="7"/>
  <c r="J6" i="7"/>
  <c r="J14" i="7"/>
  <c r="J22" i="7"/>
  <c r="J30" i="7"/>
  <c r="J41" i="7"/>
  <c r="J49" i="7"/>
  <c r="J65" i="7"/>
  <c r="J2" i="7"/>
  <c r="J44" i="7"/>
  <c r="J9" i="7"/>
  <c r="J52" i="7"/>
  <c r="J60" i="7"/>
  <c r="J4" i="7"/>
  <c r="J12" i="7"/>
  <c r="J20" i="7"/>
  <c r="J63" i="7"/>
  <c r="J7" i="7"/>
  <c r="J15" i="7"/>
  <c r="J23" i="7"/>
  <c r="J10" i="7"/>
  <c r="J26" i="7"/>
  <c r="J42" i="7"/>
  <c r="J5" i="7"/>
  <c r="J21" i="7"/>
  <c r="J29" i="7"/>
  <c r="J45" i="7"/>
  <c r="J56" i="7"/>
  <c r="J57" i="7"/>
  <c r="J66" i="7"/>
  <c r="J25" i="7"/>
  <c r="H57" i="7"/>
  <c r="H25" i="7"/>
  <c r="H66" i="7"/>
  <c r="H56" i="7"/>
  <c r="AP65" i="12"/>
  <c r="AP67" i="12"/>
  <c r="AP55" i="12"/>
  <c r="AP64" i="12"/>
  <c r="AP50" i="12"/>
  <c r="AP52" i="12"/>
  <c r="AP58" i="12"/>
  <c r="AP61" i="12"/>
  <c r="AP48" i="12"/>
  <c r="AP54" i="12"/>
  <c r="AP51" i="12"/>
  <c r="AP63" i="12"/>
  <c r="AP47" i="12"/>
  <c r="AP56" i="12"/>
  <c r="AP62" i="12"/>
  <c r="AP46" i="12"/>
  <c r="AP60" i="12"/>
  <c r="AP49" i="12"/>
  <c r="AP53" i="12"/>
  <c r="AP57" i="12"/>
  <c r="AP59" i="12"/>
  <c r="AP66" i="12"/>
  <c r="AU55" i="12"/>
  <c r="AU53" i="12"/>
  <c r="AU63" i="12"/>
  <c r="AU47" i="12"/>
  <c r="AU60" i="12"/>
  <c r="AU52" i="12"/>
  <c r="AU58" i="12"/>
  <c r="AU67" i="12"/>
  <c r="AU48" i="12"/>
  <c r="AU54" i="12"/>
  <c r="AU51" i="12"/>
  <c r="AU59" i="12"/>
  <c r="AU46" i="12"/>
  <c r="AU62" i="12"/>
  <c r="AU66" i="12"/>
  <c r="AU57" i="12"/>
  <c r="AU61" i="12"/>
  <c r="AU65" i="12"/>
  <c r="AU56" i="12"/>
  <c r="AU64" i="12"/>
  <c r="AJ3" i="12"/>
  <c r="AJ6" i="12"/>
  <c r="AJ5" i="12"/>
  <c r="AJ7" i="12"/>
  <c r="AJ9" i="12"/>
  <c r="AJ12" i="12"/>
  <c r="AJ15" i="12"/>
  <c r="AJ18" i="12"/>
  <c r="AJ21" i="12"/>
  <c r="AJ13" i="12"/>
  <c r="AJ17" i="12"/>
  <c r="AJ22" i="12"/>
  <c r="AJ8" i="12"/>
  <c r="AJ10" i="12"/>
  <c r="AJ4" i="12"/>
  <c r="AJ14" i="12"/>
  <c r="AJ16" i="12"/>
  <c r="AJ19" i="12"/>
  <c r="AJ24" i="12"/>
  <c r="AJ30" i="12"/>
  <c r="AJ33" i="12"/>
  <c r="AJ36" i="12"/>
  <c r="AJ20" i="12"/>
  <c r="AJ27" i="12"/>
  <c r="AJ11" i="12"/>
  <c r="AJ23" i="12"/>
  <c r="AJ29" i="12"/>
  <c r="AJ32" i="12"/>
  <c r="AJ26" i="12"/>
  <c r="AJ25" i="12"/>
  <c r="AJ28" i="12"/>
  <c r="AJ31" i="12"/>
  <c r="AJ34" i="12"/>
  <c r="AJ37" i="12"/>
  <c r="AJ40" i="12"/>
  <c r="AJ41" i="12"/>
  <c r="AJ43" i="12"/>
  <c r="AJ49" i="12"/>
  <c r="AJ35" i="12"/>
  <c r="AJ39" i="12"/>
  <c r="AJ38" i="12"/>
  <c r="AJ42" i="12"/>
  <c r="AJ44" i="12"/>
  <c r="AJ50" i="12"/>
  <c r="AJ45" i="12"/>
  <c r="AD1202" i="12"/>
  <c r="AD1205" i="12"/>
  <c r="AD1206" i="12"/>
  <c r="AD1204" i="12"/>
  <c r="AD1203" i="12"/>
  <c r="AD1208" i="12"/>
  <c r="AD1211" i="12"/>
  <c r="AD1214" i="12"/>
  <c r="AD1217" i="12"/>
  <c r="AD1220" i="12"/>
  <c r="AD1209" i="12"/>
  <c r="AD1213" i="12"/>
  <c r="AD1221" i="12"/>
  <c r="AD1210" i="12"/>
  <c r="AD1218" i="12"/>
  <c r="AD1207" i="12"/>
  <c r="AD1212" i="12"/>
  <c r="AD1219" i="12"/>
  <c r="AD1224" i="12"/>
  <c r="AD1229" i="12"/>
  <c r="AD1232" i="12"/>
  <c r="AD1235" i="12"/>
  <c r="AD1223" i="12"/>
  <c r="AD1226" i="12"/>
  <c r="AD1228" i="12"/>
  <c r="AD1231" i="12"/>
  <c r="AD1215" i="12"/>
  <c r="AD1222" i="12"/>
  <c r="AD1216" i="12"/>
  <c r="AD1225" i="12"/>
  <c r="AD1227" i="12"/>
  <c r="AD1230" i="12"/>
  <c r="AD1233" i="12"/>
  <c r="AD1236" i="12"/>
  <c r="AD1239" i="12"/>
  <c r="AD1237" i="12"/>
  <c r="AD1241" i="12"/>
  <c r="AD1242" i="12"/>
  <c r="AD1240" i="12"/>
  <c r="AD1238" i="12"/>
  <c r="AD1243" i="12"/>
  <c r="AD1244" i="12"/>
  <c r="AD1234" i="12"/>
  <c r="X1202" i="12"/>
  <c r="X1205" i="12"/>
  <c r="X1203" i="12"/>
  <c r="X1207" i="12"/>
  <c r="X1208" i="12"/>
  <c r="X1211" i="12"/>
  <c r="X1214" i="12"/>
  <c r="X1217" i="12"/>
  <c r="X1220" i="12"/>
  <c r="X1206" i="12"/>
  <c r="X1210" i="12"/>
  <c r="X1221" i="12"/>
  <c r="X1204" i="12"/>
  <c r="X1209" i="12"/>
  <c r="X1212" i="12"/>
  <c r="X1215" i="12"/>
  <c r="X1218" i="12"/>
  <c r="X1225" i="12"/>
  <c r="X1224" i="12"/>
  <c r="X1229" i="12"/>
  <c r="X1232" i="12"/>
  <c r="X1235" i="12"/>
  <c r="X1213" i="12"/>
  <c r="X1216" i="12"/>
  <c r="X1223" i="12"/>
  <c r="X1228" i="12"/>
  <c r="X1231" i="12"/>
  <c r="X1219" i="12"/>
  <c r="X1226" i="12"/>
  <c r="X1222" i="12"/>
  <c r="X1227" i="12"/>
  <c r="X1230" i="12"/>
  <c r="X1233" i="12"/>
  <c r="X1236" i="12"/>
  <c r="X1239" i="12"/>
  <c r="X1238" i="12"/>
  <c r="X1242" i="12"/>
  <c r="X1237" i="12"/>
  <c r="X1241" i="12"/>
  <c r="X1244" i="12"/>
  <c r="X1234" i="12"/>
  <c r="X1240" i="12"/>
  <c r="X1243" i="12"/>
  <c r="R1202" i="12"/>
  <c r="R1205" i="12"/>
  <c r="R1207" i="12"/>
  <c r="R1203" i="12"/>
  <c r="R1204" i="12"/>
  <c r="R1208" i="12"/>
  <c r="R1211" i="12"/>
  <c r="R1214" i="12"/>
  <c r="R1217" i="12"/>
  <c r="R1220" i="12"/>
  <c r="R1212" i="12"/>
  <c r="R1218" i="12"/>
  <c r="R1206" i="12"/>
  <c r="R1209" i="12"/>
  <c r="R1213" i="12"/>
  <c r="R1219" i="12"/>
  <c r="R1222" i="12"/>
  <c r="R1215" i="12"/>
  <c r="R1216" i="12"/>
  <c r="R1225" i="12"/>
  <c r="R1229" i="12"/>
  <c r="R1232" i="12"/>
  <c r="R1224" i="12"/>
  <c r="R1210" i="12"/>
  <c r="R1228" i="12"/>
  <c r="R1231" i="12"/>
  <c r="R1223" i="12"/>
  <c r="R1221" i="12"/>
  <c r="R1226" i="12"/>
  <c r="R1227" i="12"/>
  <c r="R1230" i="12"/>
  <c r="R1233" i="12"/>
  <c r="R1236" i="12"/>
  <c r="R1239" i="12"/>
  <c r="R1242" i="12"/>
  <c r="R1240" i="12"/>
  <c r="R1234" i="12"/>
  <c r="R1238" i="12"/>
  <c r="R1244" i="12"/>
  <c r="R1237" i="12"/>
  <c r="R1241" i="12"/>
  <c r="R1243" i="12"/>
  <c r="L1202" i="12"/>
  <c r="L1205" i="12"/>
  <c r="L1208" i="12"/>
  <c r="L1204" i="12"/>
  <c r="L1203" i="12"/>
  <c r="L1211" i="12"/>
  <c r="L1214" i="12"/>
  <c r="L1217" i="12"/>
  <c r="L1220" i="12"/>
  <c r="L1206" i="12"/>
  <c r="L1207" i="12"/>
  <c r="L1209" i="12"/>
  <c r="L1213" i="12"/>
  <c r="L1215" i="12"/>
  <c r="L1210" i="12"/>
  <c r="L1216" i="12"/>
  <c r="L1222" i="12"/>
  <c r="L1219" i="12"/>
  <c r="L1212" i="12"/>
  <c r="L1226" i="12"/>
  <c r="L1229" i="12"/>
  <c r="L1232" i="12"/>
  <c r="L1235" i="12"/>
  <c r="L1218" i="12"/>
  <c r="L1225" i="12"/>
  <c r="L1221" i="12"/>
  <c r="L1224" i="12"/>
  <c r="L1228" i="12"/>
  <c r="L1231" i="12"/>
  <c r="L1223" i="12"/>
  <c r="L1227" i="12"/>
  <c r="L1230" i="12"/>
  <c r="L1233" i="12"/>
  <c r="L1236" i="12"/>
  <c r="L1239" i="12"/>
  <c r="L1242" i="12"/>
  <c r="L1241" i="12"/>
  <c r="L1237" i="12"/>
  <c r="L1240" i="12"/>
  <c r="L1244" i="12"/>
  <c r="L1238" i="12"/>
  <c r="L1243" i="12"/>
  <c r="L1234" i="12"/>
  <c r="F1202" i="12"/>
  <c r="F1205" i="12"/>
  <c r="F1208" i="12"/>
  <c r="F1204" i="12"/>
  <c r="F1211" i="12"/>
  <c r="F1214" i="12"/>
  <c r="F1217" i="12"/>
  <c r="F1220" i="12"/>
  <c r="F1210" i="12"/>
  <c r="F1219" i="12"/>
  <c r="F1203" i="12"/>
  <c r="F1209" i="12"/>
  <c r="F1206" i="12"/>
  <c r="F1207" i="12"/>
  <c r="F1212" i="12"/>
  <c r="F1222" i="12"/>
  <c r="F1216" i="12"/>
  <c r="F1218" i="12"/>
  <c r="F1223" i="12"/>
  <c r="F1221" i="12"/>
  <c r="F1226" i="12"/>
  <c r="F1229" i="12"/>
  <c r="F1232" i="12"/>
  <c r="F1235" i="12"/>
  <c r="F1213" i="12"/>
  <c r="F1225" i="12"/>
  <c r="F1228" i="12"/>
  <c r="F1231" i="12"/>
  <c r="F1224" i="12"/>
  <c r="F1215" i="12"/>
  <c r="F1227" i="12"/>
  <c r="F1230" i="12"/>
  <c r="F1233" i="12"/>
  <c r="F1236" i="12"/>
  <c r="F1239" i="12"/>
  <c r="F1242" i="12"/>
  <c r="F1238" i="12"/>
  <c r="F1241" i="12"/>
  <c r="F1244" i="12"/>
  <c r="F1234" i="12"/>
  <c r="F1237" i="12"/>
  <c r="F1240" i="12"/>
  <c r="F1243" i="12"/>
  <c r="D1204" i="12"/>
  <c r="D1207" i="12"/>
  <c r="D1203" i="12"/>
  <c r="D1202" i="12"/>
  <c r="D1208" i="12"/>
  <c r="D1210" i="12"/>
  <c r="D1213" i="12"/>
  <c r="D1216" i="12"/>
  <c r="D1219" i="12"/>
  <c r="D1209" i="12"/>
  <c r="D1218" i="12"/>
  <c r="D1206" i="12"/>
  <c r="D1205" i="12"/>
  <c r="D1211" i="12"/>
  <c r="D1215" i="12"/>
  <c r="D1225" i="12"/>
  <c r="D1228" i="12"/>
  <c r="D1231" i="12"/>
  <c r="D1234" i="12"/>
  <c r="D1214" i="12"/>
  <c r="D1212" i="12"/>
  <c r="D1217" i="12"/>
  <c r="D1222" i="12"/>
  <c r="D1224" i="12"/>
  <c r="D1230" i="12"/>
  <c r="D1233" i="12"/>
  <c r="D1220" i="12"/>
  <c r="D1223" i="12"/>
  <c r="D1227" i="12"/>
  <c r="D1221" i="12"/>
  <c r="D1226" i="12"/>
  <c r="D1229" i="12"/>
  <c r="D1232" i="12"/>
  <c r="D1235" i="12"/>
  <c r="D1238" i="12"/>
  <c r="D1241" i="12"/>
  <c r="D1242" i="12"/>
  <c r="D1244" i="12"/>
  <c r="D1236" i="12"/>
  <c r="D1237" i="12"/>
  <c r="D1240" i="12"/>
  <c r="D1243" i="12"/>
  <c r="D1239" i="12"/>
  <c r="AI3" i="12"/>
  <c r="AI6" i="12"/>
  <c r="AI11" i="12"/>
  <c r="AI5" i="12"/>
  <c r="AI4" i="12"/>
  <c r="AI20" i="12"/>
  <c r="AI7" i="12"/>
  <c r="AI8" i="12"/>
  <c r="AI10" i="12"/>
  <c r="AI14" i="12"/>
  <c r="AI18" i="12"/>
  <c r="AI9" i="12"/>
  <c r="AI13" i="12"/>
  <c r="AI17" i="12"/>
  <c r="AI21" i="12"/>
  <c r="AI22" i="12"/>
  <c r="AI25" i="12"/>
  <c r="AI19" i="12"/>
  <c r="AI24" i="12"/>
  <c r="AI30" i="12"/>
  <c r="AI33" i="12"/>
  <c r="AI36" i="12"/>
  <c r="AI27" i="12"/>
  <c r="AI12" i="12"/>
  <c r="AI23" i="12"/>
  <c r="AI29" i="12"/>
  <c r="AI32" i="12"/>
  <c r="AI26" i="12"/>
  <c r="AI15" i="12"/>
  <c r="AI28" i="12"/>
  <c r="AI31" i="12"/>
  <c r="AI34" i="12"/>
  <c r="AI37" i="12"/>
  <c r="AI40" i="12"/>
  <c r="AI16" i="12"/>
  <c r="AI35" i="12"/>
  <c r="AI39" i="12"/>
  <c r="AI38" i="12"/>
  <c r="AI42" i="12"/>
  <c r="AI44" i="12"/>
  <c r="AI50" i="12"/>
  <c r="AI41" i="12"/>
  <c r="AI43" i="12"/>
  <c r="AI49" i="12"/>
  <c r="AI45" i="12"/>
  <c r="AC1210" i="12"/>
  <c r="AC1213" i="12"/>
  <c r="AC1202" i="12"/>
  <c r="AC1204" i="12"/>
  <c r="AC1206" i="12"/>
  <c r="AC1216" i="12"/>
  <c r="AC1220" i="12"/>
  <c r="AC1208" i="12"/>
  <c r="AC1205" i="12"/>
  <c r="AC1203" i="12"/>
  <c r="AC1207" i="12"/>
  <c r="AC1214" i="12"/>
  <c r="AC1209" i="12"/>
  <c r="AC1217" i="12"/>
  <c r="AC1221" i="12"/>
  <c r="AC1224" i="12"/>
  <c r="AC1229" i="12"/>
  <c r="AC1232" i="12"/>
  <c r="AC1235" i="12"/>
  <c r="AC1211" i="12"/>
  <c r="AC1223" i="12"/>
  <c r="AC1226" i="12"/>
  <c r="AC1228" i="12"/>
  <c r="AC1231" i="12"/>
  <c r="AC1215" i="12"/>
  <c r="AC1222" i="12"/>
  <c r="AC1218" i="12"/>
  <c r="AC1225" i="12"/>
  <c r="AC1227" i="12"/>
  <c r="AC1230" i="12"/>
  <c r="AC1233" i="12"/>
  <c r="AC1236" i="12"/>
  <c r="AC1239" i="12"/>
  <c r="AC1242" i="12"/>
  <c r="AC1212" i="12"/>
  <c r="AC1219" i="12"/>
  <c r="AC1244" i="12"/>
  <c r="AC1240" i="12"/>
  <c r="AC1238" i="12"/>
  <c r="AC1243" i="12"/>
  <c r="AC1234" i="12"/>
  <c r="AC1237" i="12"/>
  <c r="AC1241" i="12"/>
  <c r="W1206" i="12"/>
  <c r="W1210" i="12"/>
  <c r="W1213" i="12"/>
  <c r="W1205" i="12"/>
  <c r="W1204" i="12"/>
  <c r="W1203" i="12"/>
  <c r="W1217" i="12"/>
  <c r="W1207" i="12"/>
  <c r="W1209" i="12"/>
  <c r="W1208" i="12"/>
  <c r="W1218" i="12"/>
  <c r="W1202" i="12"/>
  <c r="W1211" i="12"/>
  <c r="W1214" i="12"/>
  <c r="W1221" i="12"/>
  <c r="W1224" i="12"/>
  <c r="W1229" i="12"/>
  <c r="W1232" i="12"/>
  <c r="W1235" i="12"/>
  <c r="W1215" i="12"/>
  <c r="W1216" i="12"/>
  <c r="W1223" i="12"/>
  <c r="W1228" i="12"/>
  <c r="W1231" i="12"/>
  <c r="W1219" i="12"/>
  <c r="W1226" i="12"/>
  <c r="W1212" i="12"/>
  <c r="W1222" i="12"/>
  <c r="W1227" i="12"/>
  <c r="W1230" i="12"/>
  <c r="W1233" i="12"/>
  <c r="W1236" i="12"/>
  <c r="W1239" i="12"/>
  <c r="W1242" i="12"/>
  <c r="W1220" i="12"/>
  <c r="W1225" i="12"/>
  <c r="W1237" i="12"/>
  <c r="W1241" i="12"/>
  <c r="W1244" i="12"/>
  <c r="W1234" i="12"/>
  <c r="W1240" i="12"/>
  <c r="W1243" i="12"/>
  <c r="W1238" i="12"/>
  <c r="Q1202" i="12"/>
  <c r="Q1203" i="12"/>
  <c r="Q1210" i="12"/>
  <c r="Q1213" i="12"/>
  <c r="Q1205" i="12"/>
  <c r="Q1207" i="12"/>
  <c r="Q1214" i="12"/>
  <c r="Q1221" i="12"/>
  <c r="Q1204" i="12"/>
  <c r="Q1206" i="12"/>
  <c r="Q1209" i="12"/>
  <c r="Q1215" i="12"/>
  <c r="Q1208" i="12"/>
  <c r="Q1212" i="12"/>
  <c r="Q1218" i="12"/>
  <c r="Q1224" i="12"/>
  <c r="Q1216" i="12"/>
  <c r="Q1222" i="12"/>
  <c r="Q1225" i="12"/>
  <c r="Q1229" i="12"/>
  <c r="Q1232" i="12"/>
  <c r="Q1235" i="12"/>
  <c r="Q1219" i="12"/>
  <c r="Q1211" i="12"/>
  <c r="Q1217" i="12"/>
  <c r="Q1228" i="12"/>
  <c r="Q1231" i="12"/>
  <c r="Q1220" i="12"/>
  <c r="Q1223" i="12"/>
  <c r="Q1226" i="12"/>
  <c r="Q1227" i="12"/>
  <c r="Q1230" i="12"/>
  <c r="Q1233" i="12"/>
  <c r="Q1236" i="12"/>
  <c r="Q1239" i="12"/>
  <c r="Q1242" i="12"/>
  <c r="Q1234" i="12"/>
  <c r="Q1238" i="12"/>
  <c r="Q1237" i="12"/>
  <c r="Q1241" i="12"/>
  <c r="Q1243" i="12"/>
  <c r="Q1244" i="12"/>
  <c r="Q1240" i="12"/>
  <c r="K1207" i="12"/>
  <c r="K1210" i="12"/>
  <c r="K1213" i="12"/>
  <c r="K1203" i="12"/>
  <c r="K1202" i="12"/>
  <c r="K1204" i="12"/>
  <c r="K1208" i="12"/>
  <c r="K1219" i="12"/>
  <c r="K1205" i="12"/>
  <c r="K1206" i="12"/>
  <c r="K1209" i="12"/>
  <c r="K1215" i="12"/>
  <c r="K1224" i="12"/>
  <c r="K1217" i="12"/>
  <c r="K1229" i="12"/>
  <c r="K1232" i="12"/>
  <c r="K1235" i="12"/>
  <c r="K1211" i="12"/>
  <c r="K1220" i="12"/>
  <c r="K1225" i="12"/>
  <c r="K1221" i="12"/>
  <c r="K1222" i="12"/>
  <c r="K1228" i="12"/>
  <c r="K1231" i="12"/>
  <c r="K1216" i="12"/>
  <c r="K1223" i="12"/>
  <c r="K1227" i="12"/>
  <c r="K1230" i="12"/>
  <c r="K1233" i="12"/>
  <c r="K1236" i="12"/>
  <c r="K1239" i="12"/>
  <c r="K1242" i="12"/>
  <c r="K1212" i="12"/>
  <c r="K1214" i="12"/>
  <c r="K1226" i="12"/>
  <c r="K1237" i="12"/>
  <c r="K1240" i="12"/>
  <c r="K1238" i="12"/>
  <c r="K1243" i="12"/>
  <c r="K1234" i="12"/>
  <c r="K1241" i="12"/>
  <c r="K1244" i="12"/>
  <c r="E1202" i="12"/>
  <c r="E1204" i="12"/>
  <c r="E1208" i="12"/>
  <c r="E1210" i="12"/>
  <c r="E1213" i="12"/>
  <c r="E1203" i="12"/>
  <c r="E1205" i="12"/>
  <c r="E1215" i="12"/>
  <c r="E1209" i="12"/>
  <c r="E1206" i="12"/>
  <c r="E1207" i="12"/>
  <c r="E1216" i="12"/>
  <c r="E1220" i="12"/>
  <c r="E1211" i="12"/>
  <c r="E1219" i="12"/>
  <c r="E1224" i="12"/>
  <c r="E1227" i="12"/>
  <c r="E1221" i="12"/>
  <c r="E1226" i="12"/>
  <c r="E1229" i="12"/>
  <c r="E1232" i="12"/>
  <c r="E1235" i="12"/>
  <c r="E1225" i="12"/>
  <c r="E1228" i="12"/>
  <c r="E1231" i="12"/>
  <c r="E1214" i="12"/>
  <c r="E1212" i="12"/>
  <c r="E1217" i="12"/>
  <c r="E1222" i="12"/>
  <c r="E1230" i="12"/>
  <c r="E1233" i="12"/>
  <c r="E1236" i="12"/>
  <c r="E1239" i="12"/>
  <c r="E1242" i="12"/>
  <c r="E1218" i="12"/>
  <c r="E1223" i="12"/>
  <c r="E1244" i="12"/>
  <c r="E1241" i="12"/>
  <c r="E1234" i="12"/>
  <c r="E1237" i="12"/>
  <c r="E1240" i="12"/>
  <c r="E1243" i="12"/>
  <c r="E1238" i="12"/>
  <c r="AH3" i="12"/>
  <c r="AH5" i="12"/>
  <c r="AH8" i="12"/>
  <c r="AH4" i="12"/>
  <c r="AH6" i="12"/>
  <c r="AH11" i="12"/>
  <c r="AH14" i="12"/>
  <c r="AH17" i="12"/>
  <c r="AH20" i="12"/>
  <c r="AH7" i="12"/>
  <c r="AH12" i="12"/>
  <c r="AH16" i="12"/>
  <c r="AH10" i="12"/>
  <c r="AH9" i="12"/>
  <c r="AH13" i="12"/>
  <c r="AH21" i="12"/>
  <c r="AH22" i="12"/>
  <c r="AH27" i="12"/>
  <c r="AH23" i="12"/>
  <c r="AH29" i="12"/>
  <c r="AH32" i="12"/>
  <c r="AH35" i="12"/>
  <c r="AH26" i="12"/>
  <c r="AH15" i="12"/>
  <c r="AH28" i="12"/>
  <c r="AH31" i="12"/>
  <c r="AH18" i="12"/>
  <c r="AH25" i="12"/>
  <c r="AH19" i="12"/>
  <c r="AH24" i="12"/>
  <c r="AH30" i="12"/>
  <c r="AH33" i="12"/>
  <c r="AH36" i="12"/>
  <c r="AH39" i="12"/>
  <c r="AH42" i="12"/>
  <c r="AH40" i="12"/>
  <c r="AH45" i="12"/>
  <c r="AH34" i="12"/>
  <c r="AH37" i="12"/>
  <c r="AH38" i="12"/>
  <c r="AH44" i="12"/>
  <c r="AH41" i="12"/>
  <c r="AH43" i="12"/>
  <c r="AH49" i="12"/>
  <c r="AH50" i="12"/>
  <c r="AB1204" i="12"/>
  <c r="AB1207" i="12"/>
  <c r="AB1205" i="12"/>
  <c r="AB1202" i="12"/>
  <c r="AB1203" i="12"/>
  <c r="AB1210" i="12"/>
  <c r="AB1213" i="12"/>
  <c r="AB1216" i="12"/>
  <c r="AB1219" i="12"/>
  <c r="AB1208" i="12"/>
  <c r="AB1212" i="12"/>
  <c r="AB1206" i="12"/>
  <c r="AB1209" i="12"/>
  <c r="AB1217" i="12"/>
  <c r="AB1221" i="12"/>
  <c r="AB1220" i="12"/>
  <c r="AB1211" i="12"/>
  <c r="AB1223" i="12"/>
  <c r="AB1214" i="12"/>
  <c r="AB1226" i="12"/>
  <c r="AB1228" i="12"/>
  <c r="AB1231" i="12"/>
  <c r="AB1234" i="12"/>
  <c r="AB1215" i="12"/>
  <c r="AB1222" i="12"/>
  <c r="AB1218" i="12"/>
  <c r="AB1225" i="12"/>
  <c r="AB1227" i="12"/>
  <c r="AB1230" i="12"/>
  <c r="AB1224" i="12"/>
  <c r="AB1229" i="12"/>
  <c r="AB1232" i="12"/>
  <c r="AB1235" i="12"/>
  <c r="AB1238" i="12"/>
  <c r="AB1241" i="12"/>
  <c r="AB1240" i="12"/>
  <c r="AB1244" i="12"/>
  <c r="AB1239" i="12"/>
  <c r="AB1236" i="12"/>
  <c r="AB1237" i="12"/>
  <c r="AB1233" i="12"/>
  <c r="AB1242" i="12"/>
  <c r="V1204" i="12"/>
  <c r="V1207" i="12"/>
  <c r="V1205" i="12"/>
  <c r="V1202" i="12"/>
  <c r="V1206" i="12"/>
  <c r="V1210" i="12"/>
  <c r="V1213" i="12"/>
  <c r="V1216" i="12"/>
  <c r="V1219" i="12"/>
  <c r="V1209" i="12"/>
  <c r="V1220" i="12"/>
  <c r="V1208" i="12"/>
  <c r="V1203" i="12"/>
  <c r="V1211" i="12"/>
  <c r="V1214" i="12"/>
  <c r="V1221" i="12"/>
  <c r="V1217" i="12"/>
  <c r="V1215" i="12"/>
  <c r="V1224" i="12"/>
  <c r="V1218" i="12"/>
  <c r="V1223" i="12"/>
  <c r="V1228" i="12"/>
  <c r="V1231" i="12"/>
  <c r="V1234" i="12"/>
  <c r="V1226" i="12"/>
  <c r="V1212" i="12"/>
  <c r="V1222" i="12"/>
  <c r="V1227" i="12"/>
  <c r="V1230" i="12"/>
  <c r="V1225" i="12"/>
  <c r="V1229" i="12"/>
  <c r="V1232" i="12"/>
  <c r="V1235" i="12"/>
  <c r="V1238" i="12"/>
  <c r="V1241" i="12"/>
  <c r="V1237" i="12"/>
  <c r="V1242" i="12"/>
  <c r="V1244" i="12"/>
  <c r="V1236" i="12"/>
  <c r="V1240" i="12"/>
  <c r="V1243" i="12"/>
  <c r="V1233" i="12"/>
  <c r="V1239" i="12"/>
  <c r="P1204" i="12"/>
  <c r="P1207" i="12"/>
  <c r="P1206" i="12"/>
  <c r="P1205" i="12"/>
  <c r="P1202" i="12"/>
  <c r="P1203" i="12"/>
  <c r="P1210" i="12"/>
  <c r="P1213" i="12"/>
  <c r="P1216" i="12"/>
  <c r="P1219" i="12"/>
  <c r="P1211" i="12"/>
  <c r="P1217" i="12"/>
  <c r="P1209" i="12"/>
  <c r="P1208" i="12"/>
  <c r="P1212" i="12"/>
  <c r="P1218" i="12"/>
  <c r="P1214" i="12"/>
  <c r="P1221" i="12"/>
  <c r="P1224" i="12"/>
  <c r="P1228" i="12"/>
  <c r="P1231" i="12"/>
  <c r="P1234" i="12"/>
  <c r="P1220" i="12"/>
  <c r="P1223" i="12"/>
  <c r="P1226" i="12"/>
  <c r="P1227" i="12"/>
  <c r="P1230" i="12"/>
  <c r="P1233" i="12"/>
  <c r="P1215" i="12"/>
  <c r="P1222" i="12"/>
  <c r="P1225" i="12"/>
  <c r="P1229" i="12"/>
  <c r="P1232" i="12"/>
  <c r="P1235" i="12"/>
  <c r="P1238" i="12"/>
  <c r="P1241" i="12"/>
  <c r="P1239" i="12"/>
  <c r="P1244" i="12"/>
  <c r="P1237" i="12"/>
  <c r="P1242" i="12"/>
  <c r="P1243" i="12"/>
  <c r="P1240" i="12"/>
  <c r="P1236" i="12"/>
  <c r="J1204" i="12"/>
  <c r="J1207" i="12"/>
  <c r="J1203" i="12"/>
  <c r="J1202" i="12"/>
  <c r="J1205" i="12"/>
  <c r="J1210" i="12"/>
  <c r="J1213" i="12"/>
  <c r="J1216" i="12"/>
  <c r="J1219" i="12"/>
  <c r="J1212" i="12"/>
  <c r="J1214" i="12"/>
  <c r="J1221" i="12"/>
  <c r="J1208" i="12"/>
  <c r="J1206" i="12"/>
  <c r="J1209" i="12"/>
  <c r="J1215" i="12"/>
  <c r="J1218" i="12"/>
  <c r="J1211" i="12"/>
  <c r="J1220" i="12"/>
  <c r="J1225" i="12"/>
  <c r="J1222" i="12"/>
  <c r="J1228" i="12"/>
  <c r="J1231" i="12"/>
  <c r="J1234" i="12"/>
  <c r="J1224" i="12"/>
  <c r="J1223" i="12"/>
  <c r="J1227" i="12"/>
  <c r="J1233" i="12"/>
  <c r="J1226" i="12"/>
  <c r="J1217" i="12"/>
  <c r="J1229" i="12"/>
  <c r="J1232" i="12"/>
  <c r="J1235" i="12"/>
  <c r="J1238" i="12"/>
  <c r="J1241" i="12"/>
  <c r="J1240" i="12"/>
  <c r="J1244" i="12"/>
  <c r="J1239" i="12"/>
  <c r="J1243" i="12"/>
  <c r="J1236" i="12"/>
  <c r="J1242" i="12"/>
  <c r="J1237" i="12"/>
  <c r="AG1204" i="12"/>
  <c r="AG1209" i="12"/>
  <c r="AG1212" i="12"/>
  <c r="AG1203" i="12"/>
  <c r="AG1202" i="12"/>
  <c r="AG1207" i="12"/>
  <c r="AG1218" i="12"/>
  <c r="AG1208" i="12"/>
  <c r="AG1216" i="12"/>
  <c r="AG1205" i="12"/>
  <c r="AG1206" i="12"/>
  <c r="AG1211" i="12"/>
  <c r="AG1215" i="12"/>
  <c r="AG1219" i="12"/>
  <c r="AG1223" i="12"/>
  <c r="AG1226" i="12"/>
  <c r="AG1222" i="12"/>
  <c r="AG1228" i="12"/>
  <c r="AG1231" i="12"/>
  <c r="AG1234" i="12"/>
  <c r="AG1213" i="12"/>
  <c r="AG1221" i="12"/>
  <c r="AG1225" i="12"/>
  <c r="AG1210" i="12"/>
  <c r="AG1214" i="12"/>
  <c r="AG1227" i="12"/>
  <c r="AG1230" i="12"/>
  <c r="AG1217" i="12"/>
  <c r="AG1224" i="12"/>
  <c r="AG1220" i="12"/>
  <c r="AG1229" i="12"/>
  <c r="AG1232" i="12"/>
  <c r="AG1235" i="12"/>
  <c r="AG1238" i="12"/>
  <c r="AG1241" i="12"/>
  <c r="AG1233" i="12"/>
  <c r="AG1236" i="12"/>
  <c r="AG1237" i="12"/>
  <c r="AG1240" i="12"/>
  <c r="AG1242" i="12"/>
  <c r="AG1243" i="12"/>
  <c r="AG1239" i="12"/>
  <c r="AG1244" i="12"/>
  <c r="AA1202" i="12"/>
  <c r="AA1209" i="12"/>
  <c r="AA1212" i="12"/>
  <c r="AA1204" i="12"/>
  <c r="AA1203" i="12"/>
  <c r="AA1205" i="12"/>
  <c r="AA1215" i="12"/>
  <c r="AA1219" i="12"/>
  <c r="AA1206" i="12"/>
  <c r="AA1207" i="12"/>
  <c r="AA1220" i="12"/>
  <c r="AA1208" i="12"/>
  <c r="AA1213" i="12"/>
  <c r="AA1216" i="12"/>
  <c r="AA1223" i="12"/>
  <c r="AA1226" i="12"/>
  <c r="AA1214" i="12"/>
  <c r="AA1228" i="12"/>
  <c r="AA1231" i="12"/>
  <c r="AA1234" i="12"/>
  <c r="AA1210" i="12"/>
  <c r="AA1217" i="12"/>
  <c r="AA1222" i="12"/>
  <c r="AA1218" i="12"/>
  <c r="AA1225" i="12"/>
  <c r="AA1227" i="12"/>
  <c r="AA1230" i="12"/>
  <c r="AA1221" i="12"/>
  <c r="AA1224" i="12"/>
  <c r="AA1229" i="12"/>
  <c r="AA1232" i="12"/>
  <c r="AA1235" i="12"/>
  <c r="AA1238" i="12"/>
  <c r="AA1241" i="12"/>
  <c r="AA1211" i="12"/>
  <c r="AA1239" i="12"/>
  <c r="AA1236" i="12"/>
  <c r="AA1237" i="12"/>
  <c r="AA1233" i="12"/>
  <c r="AA1242" i="12"/>
  <c r="AA1240" i="12"/>
  <c r="AA1244" i="12"/>
  <c r="U1205" i="12"/>
  <c r="U1209" i="12"/>
  <c r="U1212" i="12"/>
  <c r="U1202" i="12"/>
  <c r="U1204" i="12"/>
  <c r="U1203" i="12"/>
  <c r="U1207" i="12"/>
  <c r="U1216" i="12"/>
  <c r="U1208" i="12"/>
  <c r="U1217" i="12"/>
  <c r="U1206" i="12"/>
  <c r="U1210" i="12"/>
  <c r="U1220" i="12"/>
  <c r="U1223" i="12"/>
  <c r="U1226" i="12"/>
  <c r="U1218" i="12"/>
  <c r="U1228" i="12"/>
  <c r="U1231" i="12"/>
  <c r="U1234" i="12"/>
  <c r="U1221" i="12"/>
  <c r="U1213" i="12"/>
  <c r="U1219" i="12"/>
  <c r="U1222" i="12"/>
  <c r="U1227" i="12"/>
  <c r="U1230" i="12"/>
  <c r="U1225" i="12"/>
  <c r="U1211" i="12"/>
  <c r="U1214" i="12"/>
  <c r="U1229" i="12"/>
  <c r="U1232" i="12"/>
  <c r="U1235" i="12"/>
  <c r="U1238" i="12"/>
  <c r="U1241" i="12"/>
  <c r="U1215" i="12"/>
  <c r="U1224" i="12"/>
  <c r="U1236" i="12"/>
  <c r="U1240" i="12"/>
  <c r="U1243" i="12"/>
  <c r="U1233" i="12"/>
  <c r="U1239" i="12"/>
  <c r="U1237" i="12"/>
  <c r="U1242" i="12"/>
  <c r="U1244" i="12"/>
  <c r="O1209" i="12"/>
  <c r="O1212" i="12"/>
  <c r="O1205" i="12"/>
  <c r="O1204" i="12"/>
  <c r="O1206" i="12"/>
  <c r="O1220" i="12"/>
  <c r="O1203" i="12"/>
  <c r="O1207" i="12"/>
  <c r="O1208" i="12"/>
  <c r="O1202" i="12"/>
  <c r="O1214" i="12"/>
  <c r="O1221" i="12"/>
  <c r="O1211" i="12"/>
  <c r="O1217" i="12"/>
  <c r="O1223" i="12"/>
  <c r="O1226" i="12"/>
  <c r="O1219" i="12"/>
  <c r="O1224" i="12"/>
  <c r="O1228" i="12"/>
  <c r="O1231" i="12"/>
  <c r="O1234" i="12"/>
  <c r="O1237" i="12"/>
  <c r="O1213" i="12"/>
  <c r="O1210" i="12"/>
  <c r="O1227" i="12"/>
  <c r="O1230" i="12"/>
  <c r="O1215" i="12"/>
  <c r="O1218" i="12"/>
  <c r="O1222" i="12"/>
  <c r="O1225" i="12"/>
  <c r="O1229" i="12"/>
  <c r="O1232" i="12"/>
  <c r="O1235" i="12"/>
  <c r="O1238" i="12"/>
  <c r="O1241" i="12"/>
  <c r="O1216" i="12"/>
  <c r="O1233" i="12"/>
  <c r="O1240" i="12"/>
  <c r="O1236" i="12"/>
  <c r="O1242" i="12"/>
  <c r="O1243" i="12"/>
  <c r="O1239" i="12"/>
  <c r="O1244" i="12"/>
  <c r="I1202" i="12"/>
  <c r="I1206" i="12"/>
  <c r="I1209" i="12"/>
  <c r="I1212" i="12"/>
  <c r="I1205" i="12"/>
  <c r="I1203" i="12"/>
  <c r="I1207" i="12"/>
  <c r="I1204" i="12"/>
  <c r="I1208" i="12"/>
  <c r="I1217" i="12"/>
  <c r="I1218" i="12"/>
  <c r="I1213" i="12"/>
  <c r="I1214" i="12"/>
  <c r="I1221" i="12"/>
  <c r="I1223" i="12"/>
  <c r="I1226" i="12"/>
  <c r="I1222" i="12"/>
  <c r="I1228" i="12"/>
  <c r="I1231" i="12"/>
  <c r="I1234" i="12"/>
  <c r="I1237" i="12"/>
  <c r="I1210" i="12"/>
  <c r="I1215" i="12"/>
  <c r="I1224" i="12"/>
  <c r="I1227" i="12"/>
  <c r="I1230" i="12"/>
  <c r="I1233" i="12"/>
  <c r="I1216" i="12"/>
  <c r="I1219" i="12"/>
  <c r="I1229" i="12"/>
  <c r="I1232" i="12"/>
  <c r="I1235" i="12"/>
  <c r="I1238" i="12"/>
  <c r="I1241" i="12"/>
  <c r="I1211" i="12"/>
  <c r="I1220" i="12"/>
  <c r="I1225" i="12"/>
  <c r="I1239" i="12"/>
  <c r="I1236" i="12"/>
  <c r="I1242" i="12"/>
  <c r="I1240" i="12"/>
  <c r="I1244" i="12"/>
  <c r="I1243" i="12"/>
  <c r="AF1203" i="12"/>
  <c r="AF1206" i="12"/>
  <c r="AF1207" i="12"/>
  <c r="AF1204" i="12"/>
  <c r="AF1209" i="12"/>
  <c r="AF1212" i="12"/>
  <c r="AF1215" i="12"/>
  <c r="AF1218" i="12"/>
  <c r="AF1202" i="12"/>
  <c r="AF1210" i="12"/>
  <c r="AF1214" i="12"/>
  <c r="AF1208" i="12"/>
  <c r="AF1205" i="12"/>
  <c r="AF1211" i="12"/>
  <c r="AF1219" i="12"/>
  <c r="AF1213" i="12"/>
  <c r="AF1221" i="12"/>
  <c r="AF1225" i="12"/>
  <c r="AF1216" i="12"/>
  <c r="AF1227" i="12"/>
  <c r="AF1230" i="12"/>
  <c r="AF1233" i="12"/>
  <c r="AF1217" i="12"/>
  <c r="AF1224" i="12"/>
  <c r="AF1220" i="12"/>
  <c r="AF1229" i="12"/>
  <c r="AF1232" i="12"/>
  <c r="AF1223" i="12"/>
  <c r="AF1222" i="12"/>
  <c r="AF1226" i="12"/>
  <c r="AF1228" i="12"/>
  <c r="AF1231" i="12"/>
  <c r="AF1234" i="12"/>
  <c r="AF1237" i="12"/>
  <c r="AF1240" i="12"/>
  <c r="AF1238" i="12"/>
  <c r="AF1243" i="12"/>
  <c r="AF1241" i="12"/>
  <c r="AF1242" i="12"/>
  <c r="AF1239" i="12"/>
  <c r="AF1244" i="12"/>
  <c r="AF1235" i="12"/>
  <c r="AF1236" i="12"/>
  <c r="Z1203" i="12"/>
  <c r="Z1206" i="12"/>
  <c r="Z1202" i="12"/>
  <c r="Z1204" i="12"/>
  <c r="Z1209" i="12"/>
  <c r="Z1212" i="12"/>
  <c r="Z1215" i="12"/>
  <c r="Z1218" i="12"/>
  <c r="Z1211" i="12"/>
  <c r="Z1205" i="12"/>
  <c r="Z1207" i="12"/>
  <c r="Z1208" i="12"/>
  <c r="Z1213" i="12"/>
  <c r="Z1216" i="12"/>
  <c r="Z1219" i="12"/>
  <c r="Z1210" i="12"/>
  <c r="Z1217" i="12"/>
  <c r="Z1222" i="12"/>
  <c r="Z1226" i="12"/>
  <c r="Z1220" i="12"/>
  <c r="Z1225" i="12"/>
  <c r="Z1227" i="12"/>
  <c r="Z1230" i="12"/>
  <c r="Z1233" i="12"/>
  <c r="Z1221" i="12"/>
  <c r="Z1224" i="12"/>
  <c r="Z1229" i="12"/>
  <c r="Z1232" i="12"/>
  <c r="Z1214" i="12"/>
  <c r="Z1223" i="12"/>
  <c r="Z1228" i="12"/>
  <c r="Z1231" i="12"/>
  <c r="Z1234" i="12"/>
  <c r="Z1237" i="12"/>
  <c r="Z1240" i="12"/>
  <c r="Z1239" i="12"/>
  <c r="Z1236" i="12"/>
  <c r="Z1238" i="12"/>
  <c r="Z1235" i="12"/>
  <c r="Z1242" i="12"/>
  <c r="Z1241" i="12"/>
  <c r="Z1244" i="12"/>
  <c r="T1202" i="12"/>
  <c r="T1203" i="12"/>
  <c r="T1206" i="12"/>
  <c r="T1204" i="12"/>
  <c r="T1205" i="12"/>
  <c r="T1209" i="12"/>
  <c r="T1212" i="12"/>
  <c r="T1215" i="12"/>
  <c r="T1218" i="12"/>
  <c r="T1221" i="12"/>
  <c r="T1208" i="12"/>
  <c r="T1213" i="12"/>
  <c r="T1219" i="12"/>
  <c r="T1210" i="12"/>
  <c r="T1207" i="12"/>
  <c r="T1216" i="12"/>
  <c r="T1223" i="12"/>
  <c r="T1222" i="12"/>
  <c r="T1226" i="12"/>
  <c r="T1227" i="12"/>
  <c r="T1230" i="12"/>
  <c r="T1233" i="12"/>
  <c r="T1236" i="12"/>
  <c r="T1225" i="12"/>
  <c r="T1211" i="12"/>
  <c r="T1214" i="12"/>
  <c r="T1229" i="12"/>
  <c r="T1232" i="12"/>
  <c r="T1217" i="12"/>
  <c r="T1224" i="12"/>
  <c r="T1228" i="12"/>
  <c r="T1231" i="12"/>
  <c r="T1234" i="12"/>
  <c r="T1237" i="12"/>
  <c r="T1240" i="12"/>
  <c r="T1241" i="12"/>
  <c r="T1243" i="12"/>
  <c r="T1235" i="12"/>
  <c r="T1239" i="12"/>
  <c r="T1238" i="12"/>
  <c r="T1242" i="12"/>
  <c r="T1244" i="12"/>
  <c r="N1203" i="12"/>
  <c r="N1206" i="12"/>
  <c r="N1205" i="12"/>
  <c r="N1204" i="12"/>
  <c r="N1202" i="12"/>
  <c r="N1209" i="12"/>
  <c r="N1212" i="12"/>
  <c r="N1215" i="12"/>
  <c r="N1218" i="12"/>
  <c r="N1221" i="12"/>
  <c r="N1210" i="12"/>
  <c r="N1216" i="12"/>
  <c r="N1207" i="12"/>
  <c r="N1208" i="12"/>
  <c r="N1211" i="12"/>
  <c r="N1217" i="12"/>
  <c r="N1220" i="12"/>
  <c r="N1213" i="12"/>
  <c r="N1214" i="12"/>
  <c r="N1223" i="12"/>
  <c r="N1227" i="12"/>
  <c r="N1230" i="12"/>
  <c r="N1233" i="12"/>
  <c r="N1236" i="12"/>
  <c r="N1226" i="12"/>
  <c r="N1222" i="12"/>
  <c r="N1225" i="12"/>
  <c r="N1229" i="12"/>
  <c r="N1232" i="12"/>
  <c r="N1219" i="12"/>
  <c r="N1224" i="12"/>
  <c r="N1228" i="12"/>
  <c r="N1231" i="12"/>
  <c r="N1234" i="12"/>
  <c r="N1237" i="12"/>
  <c r="N1240" i="12"/>
  <c r="N1238" i="12"/>
  <c r="N1242" i="12"/>
  <c r="N1243" i="12"/>
  <c r="N1241" i="12"/>
  <c r="N1239" i="12"/>
  <c r="N1244" i="12"/>
  <c r="N1235" i="12"/>
  <c r="H1203" i="12"/>
  <c r="H1206" i="12"/>
  <c r="H1205" i="12"/>
  <c r="H1204" i="12"/>
  <c r="H1202" i="12"/>
  <c r="H1209" i="12"/>
  <c r="H1212" i="12"/>
  <c r="H1215" i="12"/>
  <c r="H1218" i="12"/>
  <c r="H1221" i="12"/>
  <c r="H1211" i="12"/>
  <c r="H1220" i="12"/>
  <c r="H1210" i="12"/>
  <c r="H1213" i="12"/>
  <c r="H1214" i="12"/>
  <c r="H1207" i="12"/>
  <c r="H1208" i="12"/>
  <c r="H1217" i="12"/>
  <c r="H1224" i="12"/>
  <c r="H1227" i="12"/>
  <c r="H1230" i="12"/>
  <c r="H1233" i="12"/>
  <c r="H1236" i="12"/>
  <c r="H1216" i="12"/>
  <c r="H1223" i="12"/>
  <c r="H1219" i="12"/>
  <c r="H1226" i="12"/>
  <c r="H1229" i="12"/>
  <c r="H1232" i="12"/>
  <c r="H1225" i="12"/>
  <c r="H1222" i="12"/>
  <c r="H1228" i="12"/>
  <c r="H1231" i="12"/>
  <c r="H1234" i="12"/>
  <c r="H1237" i="12"/>
  <c r="H1240" i="12"/>
  <c r="H1239" i="12"/>
  <c r="H1243" i="12"/>
  <c r="H1238" i="12"/>
  <c r="H1242" i="12"/>
  <c r="H1235" i="12"/>
  <c r="H1241" i="12"/>
  <c r="H1244" i="12"/>
  <c r="AE1203" i="12"/>
  <c r="AE1208" i="12"/>
  <c r="AE1211" i="12"/>
  <c r="AE1202" i="12"/>
  <c r="AE1207" i="12"/>
  <c r="AE1217" i="12"/>
  <c r="AE1209" i="12"/>
  <c r="AE1204" i="12"/>
  <c r="AE1205" i="12"/>
  <c r="AE1206" i="12"/>
  <c r="AE1215" i="12"/>
  <c r="AE1210" i="12"/>
  <c r="AE1214" i="12"/>
  <c r="AE1218" i="12"/>
  <c r="AE1222" i="12"/>
  <c r="AE1225" i="12"/>
  <c r="AE1216" i="12"/>
  <c r="AE1227" i="12"/>
  <c r="AE1230" i="12"/>
  <c r="AE1233" i="12"/>
  <c r="AE1236" i="12"/>
  <c r="AE1212" i="12"/>
  <c r="AE1219" i="12"/>
  <c r="AE1224" i="12"/>
  <c r="AE1220" i="12"/>
  <c r="AE1229" i="12"/>
  <c r="AE1232" i="12"/>
  <c r="AE1223" i="12"/>
  <c r="AE1226" i="12"/>
  <c r="AE1228" i="12"/>
  <c r="AE1231" i="12"/>
  <c r="AE1234" i="12"/>
  <c r="AE1237" i="12"/>
  <c r="AE1240" i="12"/>
  <c r="AE1213" i="12"/>
  <c r="AE1221" i="12"/>
  <c r="AE1242" i="12"/>
  <c r="AE1241" i="12"/>
  <c r="AE1239" i="12"/>
  <c r="AE1244" i="12"/>
  <c r="AE1235" i="12"/>
  <c r="AE1238" i="12"/>
  <c r="AE1243" i="12"/>
  <c r="Y1207" i="12"/>
  <c r="Y1208" i="12"/>
  <c r="Y1211" i="12"/>
  <c r="Y1203" i="12"/>
  <c r="Y1205" i="12"/>
  <c r="Y1202" i="12"/>
  <c r="Y1204" i="12"/>
  <c r="Y1214" i="12"/>
  <c r="Y1218" i="12"/>
  <c r="Y1206" i="12"/>
  <c r="Y1209" i="12"/>
  <c r="Y1219" i="12"/>
  <c r="Y1212" i="12"/>
  <c r="Y1215" i="12"/>
  <c r="Y1222" i="12"/>
  <c r="Y1225" i="12"/>
  <c r="Y1220" i="12"/>
  <c r="Y1227" i="12"/>
  <c r="Y1230" i="12"/>
  <c r="Y1233" i="12"/>
  <c r="Y1236" i="12"/>
  <c r="Y1221" i="12"/>
  <c r="Y1224" i="12"/>
  <c r="Y1229" i="12"/>
  <c r="Y1232" i="12"/>
  <c r="Y1213" i="12"/>
  <c r="Y1216" i="12"/>
  <c r="Y1223" i="12"/>
  <c r="Y1228" i="12"/>
  <c r="Y1231" i="12"/>
  <c r="Y1234" i="12"/>
  <c r="Y1237" i="12"/>
  <c r="Y1240" i="12"/>
  <c r="Y1210" i="12"/>
  <c r="Y1217" i="12"/>
  <c r="Y1226" i="12"/>
  <c r="Y1238" i="12"/>
  <c r="Y1235" i="12"/>
  <c r="Y1242" i="12"/>
  <c r="Y1241" i="12"/>
  <c r="Y1244" i="12"/>
  <c r="Y1239" i="12"/>
  <c r="Y1243" i="12"/>
  <c r="S1204" i="12"/>
  <c r="S1208" i="12"/>
  <c r="S1211" i="12"/>
  <c r="S1202" i="12"/>
  <c r="S1203" i="12"/>
  <c r="S1205" i="12"/>
  <c r="S1215" i="12"/>
  <c r="S1206" i="12"/>
  <c r="S1207" i="12"/>
  <c r="S1216" i="12"/>
  <c r="S1209" i="12"/>
  <c r="S1213" i="12"/>
  <c r="S1219" i="12"/>
  <c r="S1222" i="12"/>
  <c r="S1225" i="12"/>
  <c r="S1221" i="12"/>
  <c r="S1226" i="12"/>
  <c r="S1227" i="12"/>
  <c r="S1230" i="12"/>
  <c r="S1233" i="12"/>
  <c r="S1236" i="12"/>
  <c r="S1212" i="12"/>
  <c r="S1214" i="12"/>
  <c r="S1229" i="12"/>
  <c r="S1232" i="12"/>
  <c r="S1217" i="12"/>
  <c r="S1224" i="12"/>
  <c r="S1210" i="12"/>
  <c r="S1220" i="12"/>
  <c r="S1228" i="12"/>
  <c r="S1231" i="12"/>
  <c r="S1234" i="12"/>
  <c r="S1237" i="12"/>
  <c r="S1240" i="12"/>
  <c r="S1218" i="12"/>
  <c r="S1223" i="12"/>
  <c r="S1235" i="12"/>
  <c r="S1239" i="12"/>
  <c r="S1238" i="12"/>
  <c r="S1242" i="12"/>
  <c r="S1244" i="12"/>
  <c r="S1241" i="12"/>
  <c r="S1243" i="12"/>
  <c r="M1208" i="12"/>
  <c r="M1211" i="12"/>
  <c r="M1204" i="12"/>
  <c r="M1203" i="12"/>
  <c r="M1205" i="12"/>
  <c r="M1219" i="12"/>
  <c r="M1206" i="12"/>
  <c r="M1207" i="12"/>
  <c r="M1209" i="12"/>
  <c r="M1220" i="12"/>
  <c r="M1210" i="12"/>
  <c r="M1216" i="12"/>
  <c r="M1222" i="12"/>
  <c r="M1225" i="12"/>
  <c r="M1214" i="12"/>
  <c r="M1223" i="12"/>
  <c r="M1227" i="12"/>
  <c r="M1230" i="12"/>
  <c r="M1233" i="12"/>
  <c r="M1236" i="12"/>
  <c r="M1212" i="12"/>
  <c r="M1217" i="12"/>
  <c r="M1226" i="12"/>
  <c r="M1215" i="12"/>
  <c r="M1229" i="12"/>
  <c r="M1232" i="12"/>
  <c r="M1218" i="12"/>
  <c r="M1221" i="12"/>
  <c r="M1224" i="12"/>
  <c r="M1228" i="12"/>
  <c r="M1231" i="12"/>
  <c r="M1234" i="12"/>
  <c r="M1237" i="12"/>
  <c r="M1240" i="12"/>
  <c r="M1213" i="12"/>
  <c r="M1241" i="12"/>
  <c r="M1239" i="12"/>
  <c r="M1244" i="12"/>
  <c r="M1235" i="12"/>
  <c r="M1238" i="12"/>
  <c r="M1242" i="12"/>
  <c r="M1243" i="12"/>
  <c r="G1203" i="12"/>
  <c r="G1205" i="12"/>
  <c r="G1211" i="12"/>
  <c r="G1204" i="12"/>
  <c r="G1206" i="12"/>
  <c r="G1216" i="12"/>
  <c r="G1210" i="12"/>
  <c r="G1202" i="12"/>
  <c r="G1209" i="12"/>
  <c r="G1207" i="12"/>
  <c r="G1208" i="12"/>
  <c r="G1217" i="12"/>
  <c r="G1221" i="12"/>
  <c r="G1212" i="12"/>
  <c r="G1220" i="12"/>
  <c r="G1222" i="12"/>
  <c r="G1225" i="12"/>
  <c r="G1215" i="12"/>
  <c r="G1227" i="12"/>
  <c r="G1230" i="12"/>
  <c r="G1233" i="12"/>
  <c r="G1236" i="12"/>
  <c r="G1218" i="12"/>
  <c r="G1223" i="12"/>
  <c r="G1219" i="12"/>
  <c r="G1226" i="12"/>
  <c r="G1229" i="12"/>
  <c r="G1232" i="12"/>
  <c r="G1213" i="12"/>
  <c r="G1214" i="12"/>
  <c r="G1228" i="12"/>
  <c r="G1231" i="12"/>
  <c r="G1234" i="12"/>
  <c r="G1237" i="12"/>
  <c r="G1240" i="12"/>
  <c r="G1224" i="12"/>
  <c r="G1238" i="12"/>
  <c r="G1235" i="12"/>
  <c r="G1241" i="12"/>
  <c r="G1244" i="12"/>
  <c r="G1239" i="12"/>
  <c r="G1243" i="12"/>
  <c r="G1242" i="12"/>
  <c r="AP39" i="12"/>
  <c r="AP40" i="12"/>
  <c r="AP44" i="12"/>
  <c r="AP45" i="12"/>
  <c r="AP41" i="12"/>
  <c r="AP42" i="12"/>
  <c r="AP43" i="12"/>
  <c r="AP37" i="12"/>
  <c r="A200" i="12"/>
  <c r="AD200" i="12"/>
  <c r="X200" i="12"/>
  <c r="R200" i="12"/>
  <c r="L200" i="12"/>
  <c r="F200" i="12"/>
  <c r="D200" i="12"/>
  <c r="AC200" i="12"/>
  <c r="W200" i="12"/>
  <c r="Q200" i="12"/>
  <c r="K200" i="12"/>
  <c r="V200" i="12"/>
  <c r="P200" i="12"/>
  <c r="I200" i="12"/>
  <c r="AF200" i="12"/>
  <c r="Z200" i="12"/>
  <c r="T200" i="12"/>
  <c r="N200" i="12"/>
  <c r="H200" i="12"/>
  <c r="AE200" i="12"/>
  <c r="Y200" i="12"/>
  <c r="S200" i="12"/>
  <c r="M200" i="12"/>
  <c r="G200" i="12"/>
  <c r="C200" i="12"/>
  <c r="A56" i="16"/>
  <c r="AG16" i="16"/>
  <c r="A50" i="16"/>
  <c r="AG10" i="16"/>
  <c r="AG50" i="16" s="1"/>
  <c r="A44" i="16"/>
  <c r="AG4" i="16"/>
  <c r="AG44" i="16" s="1"/>
  <c r="A55" i="16"/>
  <c r="D15" i="16"/>
  <c r="J15" i="16"/>
  <c r="J55" i="16" s="1"/>
  <c r="E15" i="16"/>
  <c r="E55" i="16" s="1"/>
  <c r="K15" i="16"/>
  <c r="K55" i="16" s="1"/>
  <c r="F15" i="16"/>
  <c r="F55" i="16" s="1"/>
  <c r="L15" i="16"/>
  <c r="L55" i="16" s="1"/>
  <c r="G15" i="16"/>
  <c r="G55" i="16" s="1"/>
  <c r="M15" i="16"/>
  <c r="M55" i="16" s="1"/>
  <c r="H15" i="16"/>
  <c r="H55" i="16" s="1"/>
  <c r="AG15" i="16"/>
  <c r="AG55" i="16" s="1"/>
  <c r="C15" i="16"/>
  <c r="C55" i="16" s="1"/>
  <c r="I15" i="16"/>
  <c r="I55" i="16" s="1"/>
  <c r="AL9" i="16"/>
  <c r="AG9" i="16"/>
  <c r="AG49" i="16" s="1"/>
  <c r="AL3" i="16"/>
  <c r="B14" i="16"/>
  <c r="AM14" i="16" s="1"/>
  <c r="AG14" i="16"/>
  <c r="AG54" i="16" s="1"/>
  <c r="AL8" i="16"/>
  <c r="AG8" i="16"/>
  <c r="AG48" i="16" s="1"/>
  <c r="B19" i="16"/>
  <c r="B59" i="16" s="1"/>
  <c r="C19" i="16"/>
  <c r="D19" i="16" s="1"/>
  <c r="E19" i="16" s="1"/>
  <c r="F19" i="16" s="1"/>
  <c r="G19" i="16" s="1"/>
  <c r="H19" i="16" s="1"/>
  <c r="I19" i="16" s="1"/>
  <c r="J19" i="16" s="1"/>
  <c r="K19" i="16" s="1"/>
  <c r="L19" i="16" s="1"/>
  <c r="M19" i="16" s="1"/>
  <c r="N19" i="16" s="1"/>
  <c r="O19" i="16" s="1"/>
  <c r="P19" i="16" s="1"/>
  <c r="Q19" i="16" s="1"/>
  <c r="R19" i="16" s="1"/>
  <c r="S19" i="16" s="1"/>
  <c r="T19" i="16" s="1"/>
  <c r="U19" i="16" s="1"/>
  <c r="V19" i="16" s="1"/>
  <c r="W19" i="16" s="1"/>
  <c r="X19" i="16" s="1"/>
  <c r="Y19" i="16" s="1"/>
  <c r="Z19" i="16" s="1"/>
  <c r="AA19" i="16" s="1"/>
  <c r="AB19" i="16" s="1"/>
  <c r="AC19" i="16" s="1"/>
  <c r="AD19" i="16" s="1"/>
  <c r="AE19" i="16" s="1"/>
  <c r="AF19" i="16" s="1"/>
  <c r="AG19" i="16" s="1"/>
  <c r="B13" i="16"/>
  <c r="B53" i="16" s="1"/>
  <c r="AG13" i="16"/>
  <c r="AG53" i="16" s="1"/>
  <c r="B7" i="16"/>
  <c r="B47" i="16" s="1"/>
  <c r="AL18" i="16"/>
  <c r="C18" i="16"/>
  <c r="D18" i="16" s="1"/>
  <c r="E18" i="16" s="1"/>
  <c r="F18" i="16" s="1"/>
  <c r="G18" i="16" s="1"/>
  <c r="H18" i="16" s="1"/>
  <c r="I18" i="16" s="1"/>
  <c r="J18" i="16" s="1"/>
  <c r="K18" i="16" s="1"/>
  <c r="L18" i="16" s="1"/>
  <c r="M18" i="16" s="1"/>
  <c r="N18" i="16" s="1"/>
  <c r="O18" i="16" s="1"/>
  <c r="P18" i="16" s="1"/>
  <c r="Q18" i="16" s="1"/>
  <c r="R18" i="16" s="1"/>
  <c r="S18" i="16" s="1"/>
  <c r="T18" i="16" s="1"/>
  <c r="U18" i="16" s="1"/>
  <c r="V18" i="16" s="1"/>
  <c r="W18" i="16" s="1"/>
  <c r="X18" i="16" s="1"/>
  <c r="Y18" i="16" s="1"/>
  <c r="Z18" i="16" s="1"/>
  <c r="AA18" i="16" s="1"/>
  <c r="AB18" i="16" s="1"/>
  <c r="AC18" i="16" s="1"/>
  <c r="AD18" i="16" s="1"/>
  <c r="AE18" i="16" s="1"/>
  <c r="AF18" i="16" s="1"/>
  <c r="AG18" i="16" s="1"/>
  <c r="AG12" i="16"/>
  <c r="AG52" i="16" s="1"/>
  <c r="A46" i="16"/>
  <c r="AG6" i="16"/>
  <c r="AG46" i="16" s="1"/>
  <c r="AG11" i="16"/>
  <c r="AG51" i="16" s="1"/>
  <c r="B5" i="16"/>
  <c r="AM5" i="16" s="1"/>
  <c r="B2" i="16"/>
  <c r="B42" i="16" s="1"/>
  <c r="F1" i="3"/>
  <c r="AM10" i="12"/>
  <c r="B25" i="16"/>
  <c r="B65" i="16" s="1"/>
  <c r="A62" i="16"/>
  <c r="B77" i="16"/>
  <c r="B3" i="16"/>
  <c r="B43" i="16" s="1"/>
  <c r="B22" i="16"/>
  <c r="B28" i="16"/>
  <c r="G25" i="1"/>
  <c r="B9" i="16"/>
  <c r="C9" i="16" s="1"/>
  <c r="AL37" i="16"/>
  <c r="A65" i="16"/>
  <c r="AA2" i="12"/>
  <c r="AA901" i="12" s="1"/>
  <c r="AA902" i="12" s="1"/>
  <c r="AA903" i="12" s="1"/>
  <c r="AA904" i="12" s="1"/>
  <c r="AA905" i="12" s="1"/>
  <c r="AA906" i="12" s="1"/>
  <c r="AA907" i="12" s="1"/>
  <c r="AA908" i="12" s="1"/>
  <c r="AA909" i="12" s="1"/>
  <c r="AA910" i="12" s="1"/>
  <c r="AA911" i="12" s="1"/>
  <c r="AA912" i="12" s="1"/>
  <c r="AA913" i="12" s="1"/>
  <c r="AA914" i="12" s="1"/>
  <c r="AA915" i="12" s="1"/>
  <c r="AA916" i="12" s="1"/>
  <c r="AA917" i="12" s="1"/>
  <c r="AA918" i="12" s="1"/>
  <c r="AA919" i="12" s="1"/>
  <c r="AA920" i="12" s="1"/>
  <c r="AA921" i="12" s="1"/>
  <c r="AA922" i="12" s="1"/>
  <c r="AA923" i="12" s="1"/>
  <c r="AA924" i="12" s="1"/>
  <c r="AA925" i="12" s="1"/>
  <c r="AA926" i="12" s="1"/>
  <c r="AA927" i="12" s="1"/>
  <c r="AA928" i="12" s="1"/>
  <c r="AA929" i="12" s="1"/>
  <c r="AA930" i="12" s="1"/>
  <c r="AA931" i="12" s="1"/>
  <c r="AA932" i="12" s="1"/>
  <c r="AA933" i="12" s="1"/>
  <c r="AA934" i="12" s="1"/>
  <c r="AA935" i="12" s="1"/>
  <c r="AA936" i="12" s="1"/>
  <c r="AA937" i="12" s="1"/>
  <c r="AA938" i="12" s="1"/>
  <c r="AA939" i="12" s="1"/>
  <c r="AA940" i="12" s="1"/>
  <c r="AA941" i="12" s="1"/>
  <c r="AA942" i="12" s="1"/>
  <c r="AA943" i="12" s="1"/>
  <c r="AA944" i="12" s="1"/>
  <c r="AA945" i="12" s="1"/>
  <c r="AA946" i="12" s="1"/>
  <c r="AA947" i="12" s="1"/>
  <c r="AA948" i="12" s="1"/>
  <c r="AA949" i="12" s="1"/>
  <c r="AA950" i="12" s="1"/>
  <c r="AA951" i="12" s="1"/>
  <c r="AA952" i="12" s="1"/>
  <c r="AA953" i="12" s="1"/>
  <c r="AA954" i="12" s="1"/>
  <c r="AA955" i="12" s="1"/>
  <c r="AA956" i="12" s="1"/>
  <c r="AA957" i="12" s="1"/>
  <c r="AA958" i="12" s="1"/>
  <c r="AA959" i="12" s="1"/>
  <c r="AA960" i="12" s="1"/>
  <c r="AA961" i="12" s="1"/>
  <c r="AA962" i="12" s="1"/>
  <c r="AA963" i="12" s="1"/>
  <c r="AA964" i="12" s="1"/>
  <c r="AA965" i="12" s="1"/>
  <c r="AA966" i="12" s="1"/>
  <c r="AA967" i="12" s="1"/>
  <c r="AA968" i="12" s="1"/>
  <c r="AA969" i="12" s="1"/>
  <c r="AA970" i="12" s="1"/>
  <c r="AA971" i="12" s="1"/>
  <c r="AA972" i="12" s="1"/>
  <c r="AA973" i="12" s="1"/>
  <c r="AA974" i="12" s="1"/>
  <c r="AA975" i="12" s="1"/>
  <c r="AA976" i="12" s="1"/>
  <c r="AA977" i="12" s="1"/>
  <c r="AA978" i="12" s="1"/>
  <c r="AA979" i="12" s="1"/>
  <c r="AA980" i="12" s="1"/>
  <c r="AA981" i="12" s="1"/>
  <c r="AA982" i="12" s="1"/>
  <c r="AA983" i="12" s="1"/>
  <c r="AA984" i="12" s="1"/>
  <c r="AA985" i="12" s="1"/>
  <c r="AA986" i="12" s="1"/>
  <c r="AA987" i="12" s="1"/>
  <c r="AA988" i="12" s="1"/>
  <c r="AA989" i="12" s="1"/>
  <c r="AA990" i="12" s="1"/>
  <c r="AM13" i="12"/>
  <c r="B24" i="16"/>
  <c r="A48" i="16"/>
  <c r="AL4" i="16"/>
  <c r="AL30" i="16"/>
  <c r="A68" i="16"/>
  <c r="B4" i="16"/>
  <c r="C4" i="16" s="1"/>
  <c r="AL15" i="16"/>
  <c r="AL10" i="16"/>
  <c r="B8" i="16"/>
  <c r="C8" i="16" s="1"/>
  <c r="B6" i="16"/>
  <c r="C6" i="16" s="1"/>
  <c r="A45" i="16"/>
  <c r="B15" i="16"/>
  <c r="AL5" i="16"/>
  <c r="AL34" i="16"/>
  <c r="B10" i="16"/>
  <c r="C10" i="16" s="1"/>
  <c r="C50" i="16" s="1"/>
  <c r="B35" i="16"/>
  <c r="A75" i="16"/>
  <c r="AL29" i="16"/>
  <c r="A69" i="16"/>
  <c r="B17" i="16"/>
  <c r="B57" i="16" s="1"/>
  <c r="AL17" i="16"/>
  <c r="AL12" i="16"/>
  <c r="B12" i="16"/>
  <c r="C12" i="16" s="1"/>
  <c r="A49" i="16"/>
  <c r="A71" i="16"/>
  <c r="A77" i="16"/>
  <c r="AL14" i="16"/>
  <c r="E200" i="12"/>
  <c r="B33" i="16"/>
  <c r="A73" i="16"/>
  <c r="AL33" i="16"/>
  <c r="B21" i="16"/>
  <c r="AM21" i="16" s="1"/>
  <c r="A61" i="16"/>
  <c r="AL21" i="16"/>
  <c r="A42" i="16"/>
  <c r="AL2" i="16"/>
  <c r="AL32" i="16"/>
  <c r="A72" i="16"/>
  <c r="AL26" i="16"/>
  <c r="B26" i="16"/>
  <c r="AL20" i="16"/>
  <c r="A60" i="16"/>
  <c r="B20" i="16"/>
  <c r="AU59" i="1"/>
  <c r="N1" i="2"/>
  <c r="A67" i="16"/>
  <c r="B32" i="16"/>
  <c r="B27" i="16"/>
  <c r="AB200" i="12"/>
  <c r="J200" i="12"/>
  <c r="A47" i="16"/>
  <c r="AL7" i="16"/>
  <c r="AL16" i="16"/>
  <c r="B16" i="16"/>
  <c r="C16" i="16" s="1"/>
  <c r="A51" i="16"/>
  <c r="AL11" i="16"/>
  <c r="B11" i="16"/>
  <c r="C11" i="16" s="1"/>
  <c r="C51" i="16" s="1"/>
  <c r="A59" i="16"/>
  <c r="A54" i="16"/>
  <c r="B31" i="16"/>
  <c r="B29" i="16"/>
  <c r="U200" i="12"/>
  <c r="A57" i="16"/>
  <c r="AL35" i="16"/>
  <c r="AG200" i="12"/>
  <c r="O200" i="12"/>
  <c r="A43" i="16"/>
  <c r="AA200" i="12"/>
  <c r="R9" i="2"/>
  <c r="X9" i="2" s="1"/>
  <c r="AS44" i="1"/>
  <c r="F7" i="2"/>
  <c r="L7" i="2"/>
  <c r="H1" i="3"/>
  <c r="AN59" i="1"/>
  <c r="B74" i="16"/>
  <c r="AM34" i="16"/>
  <c r="B76" i="16"/>
  <c r="AM36" i="16"/>
  <c r="A53" i="16"/>
  <c r="A64" i="16"/>
  <c r="A58" i="16"/>
  <c r="AL13" i="16"/>
  <c r="AL6" i="16"/>
  <c r="B18" i="16"/>
  <c r="E33" i="16"/>
  <c r="E73" i="16" s="1"/>
  <c r="H33" i="16"/>
  <c r="H73" i="16" s="1"/>
  <c r="K33" i="16"/>
  <c r="K73" i="16" s="1"/>
  <c r="N33" i="16"/>
  <c r="N73" i="16" s="1"/>
  <c r="Q33" i="16"/>
  <c r="Q73" i="16" s="1"/>
  <c r="T33" i="16"/>
  <c r="T73" i="16" s="1"/>
  <c r="W33" i="16"/>
  <c r="W73" i="16" s="1"/>
  <c r="Z33" i="16"/>
  <c r="Z73" i="16" s="1"/>
  <c r="AC33" i="16"/>
  <c r="AC73" i="16" s="1"/>
  <c r="AF33" i="16"/>
  <c r="AF73" i="16" s="1"/>
  <c r="I33" i="16"/>
  <c r="I73" i="16" s="1"/>
  <c r="P33" i="16"/>
  <c r="P73" i="16" s="1"/>
  <c r="AA33" i="16"/>
  <c r="AA73" i="16" s="1"/>
  <c r="L33" i="16"/>
  <c r="L73" i="16" s="1"/>
  <c r="S33" i="16"/>
  <c r="S73" i="16" s="1"/>
  <c r="AD33" i="16"/>
  <c r="AD73" i="16" s="1"/>
  <c r="G33" i="16"/>
  <c r="G73" i="16" s="1"/>
  <c r="M33" i="16"/>
  <c r="M73" i="16" s="1"/>
  <c r="R33" i="16"/>
  <c r="R73" i="16" s="1"/>
  <c r="X33" i="16"/>
  <c r="X73" i="16" s="1"/>
  <c r="C33" i="16"/>
  <c r="C73" i="16" s="1"/>
  <c r="F33" i="16"/>
  <c r="F73" i="16" s="1"/>
  <c r="AE33" i="16"/>
  <c r="AE73" i="16" s="1"/>
  <c r="O33" i="16"/>
  <c r="O73" i="16" s="1"/>
  <c r="V33" i="16"/>
  <c r="V73" i="16" s="1"/>
  <c r="Y33" i="16"/>
  <c r="Y73" i="16" s="1"/>
  <c r="J33" i="16"/>
  <c r="J73" i="16" s="1"/>
  <c r="AG33" i="16"/>
  <c r="AG73" i="16" s="1"/>
  <c r="D33" i="16"/>
  <c r="D73" i="16" s="1"/>
  <c r="U33" i="16"/>
  <c r="U73" i="16" s="1"/>
  <c r="AB33" i="16"/>
  <c r="AB73" i="16" s="1"/>
  <c r="C27" i="16"/>
  <c r="C67" i="16" s="1"/>
  <c r="F27" i="16"/>
  <c r="F67" i="16" s="1"/>
  <c r="I27" i="16"/>
  <c r="I67" i="16" s="1"/>
  <c r="L27" i="16"/>
  <c r="L67" i="16" s="1"/>
  <c r="O27" i="16"/>
  <c r="O67" i="16" s="1"/>
  <c r="R27" i="16"/>
  <c r="R67" i="16" s="1"/>
  <c r="U27" i="16"/>
  <c r="U67" i="16" s="1"/>
  <c r="X27" i="16"/>
  <c r="X67" i="16" s="1"/>
  <c r="AA27" i="16"/>
  <c r="AA67" i="16" s="1"/>
  <c r="AD27" i="16"/>
  <c r="AD67" i="16" s="1"/>
  <c r="AG27" i="16"/>
  <c r="AG67" i="16" s="1"/>
  <c r="G27" i="16"/>
  <c r="G67" i="16" s="1"/>
  <c r="N27" i="16"/>
  <c r="N67" i="16" s="1"/>
  <c r="Y27" i="16"/>
  <c r="Y67" i="16" s="1"/>
  <c r="AF27" i="16"/>
  <c r="AF67" i="16" s="1"/>
  <c r="K27" i="16"/>
  <c r="K67" i="16" s="1"/>
  <c r="AB27" i="16"/>
  <c r="AB67" i="16" s="1"/>
  <c r="P27" i="16"/>
  <c r="P67" i="16" s="1"/>
  <c r="T27" i="16"/>
  <c r="T67" i="16" s="1"/>
  <c r="AC27" i="16"/>
  <c r="AC67" i="16" s="1"/>
  <c r="D27" i="16"/>
  <c r="D67" i="16" s="1"/>
  <c r="H27" i="16"/>
  <c r="H67" i="16" s="1"/>
  <c r="M27" i="16"/>
  <c r="M67" i="16" s="1"/>
  <c r="Q27" i="16"/>
  <c r="Q67" i="16" s="1"/>
  <c r="V27" i="16"/>
  <c r="V67" i="16" s="1"/>
  <c r="Z27" i="16"/>
  <c r="Z67" i="16" s="1"/>
  <c r="J27" i="16"/>
  <c r="J67" i="16" s="1"/>
  <c r="S27" i="16"/>
  <c r="S67" i="16" s="1"/>
  <c r="W27" i="16"/>
  <c r="W67" i="16" s="1"/>
  <c r="E27" i="16"/>
  <c r="E67" i="16" s="1"/>
  <c r="AE27" i="16"/>
  <c r="AE67" i="16" s="1"/>
  <c r="E22" i="16"/>
  <c r="E62" i="16" s="1"/>
  <c r="H22" i="16"/>
  <c r="H62" i="16" s="1"/>
  <c r="K22" i="16"/>
  <c r="K62" i="16" s="1"/>
  <c r="N22" i="16"/>
  <c r="N62" i="16" s="1"/>
  <c r="Q22" i="16"/>
  <c r="Q62" i="16" s="1"/>
  <c r="T22" i="16"/>
  <c r="T62" i="16" s="1"/>
  <c r="W22" i="16"/>
  <c r="W62" i="16" s="1"/>
  <c r="Z22" i="16"/>
  <c r="Z62" i="16" s="1"/>
  <c r="AC22" i="16"/>
  <c r="AC62" i="16" s="1"/>
  <c r="AF22" i="16"/>
  <c r="AF62" i="16" s="1"/>
  <c r="D22" i="16"/>
  <c r="D62" i="16" s="1"/>
  <c r="O22" i="16"/>
  <c r="O62" i="16" s="1"/>
  <c r="V22" i="16"/>
  <c r="V62" i="16" s="1"/>
  <c r="AG22" i="16"/>
  <c r="AG62" i="16" s="1"/>
  <c r="G22" i="16"/>
  <c r="G62" i="16" s="1"/>
  <c r="R22" i="16"/>
  <c r="R62" i="16" s="1"/>
  <c r="Y22" i="16"/>
  <c r="Y62" i="16" s="1"/>
  <c r="J22" i="16"/>
  <c r="J62" i="16" s="1"/>
  <c r="P22" i="16"/>
  <c r="P62" i="16" s="1"/>
  <c r="U22" i="16"/>
  <c r="U62" i="16" s="1"/>
  <c r="AA22" i="16"/>
  <c r="AA62" i="16" s="1"/>
  <c r="F22" i="16"/>
  <c r="F62" i="16" s="1"/>
  <c r="L22" i="16"/>
  <c r="L62" i="16" s="1"/>
  <c r="AB22" i="16"/>
  <c r="AB62" i="16" s="1"/>
  <c r="M22" i="16"/>
  <c r="M62" i="16" s="1"/>
  <c r="S22" i="16"/>
  <c r="S62" i="16" s="1"/>
  <c r="X22" i="16"/>
  <c r="X62" i="16" s="1"/>
  <c r="AD22" i="16"/>
  <c r="AD62" i="16" s="1"/>
  <c r="AE22" i="16"/>
  <c r="AE62" i="16" s="1"/>
  <c r="C22" i="16"/>
  <c r="C62" i="16" s="1"/>
  <c r="I22" i="16"/>
  <c r="I62" i="16" s="1"/>
  <c r="B23" i="16"/>
  <c r="C32" i="16"/>
  <c r="C72" i="16" s="1"/>
  <c r="F32" i="16"/>
  <c r="F72" i="16" s="1"/>
  <c r="I32" i="16"/>
  <c r="I72" i="16" s="1"/>
  <c r="L32" i="16"/>
  <c r="L72" i="16" s="1"/>
  <c r="O32" i="16"/>
  <c r="O72" i="16" s="1"/>
  <c r="R32" i="16"/>
  <c r="R72" i="16" s="1"/>
  <c r="U32" i="16"/>
  <c r="U72" i="16" s="1"/>
  <c r="X32" i="16"/>
  <c r="X72" i="16" s="1"/>
  <c r="AA32" i="16"/>
  <c r="AA72" i="16" s="1"/>
  <c r="AD32" i="16"/>
  <c r="AD72" i="16" s="1"/>
  <c r="AG32" i="16"/>
  <c r="AG72" i="16" s="1"/>
  <c r="D32" i="16"/>
  <c r="D72" i="16" s="1"/>
  <c r="K32" i="16"/>
  <c r="K72" i="16" s="1"/>
  <c r="V32" i="16"/>
  <c r="V72" i="16" s="1"/>
  <c r="AC32" i="16"/>
  <c r="AC72" i="16" s="1"/>
  <c r="G32" i="16"/>
  <c r="G72" i="16" s="1"/>
  <c r="N32" i="16"/>
  <c r="N72" i="16" s="1"/>
  <c r="Y32" i="16"/>
  <c r="Y72" i="16" s="1"/>
  <c r="AF32" i="16"/>
  <c r="AF72" i="16" s="1"/>
  <c r="Q32" i="16"/>
  <c r="Q72" i="16" s="1"/>
  <c r="W32" i="16"/>
  <c r="W72" i="16" s="1"/>
  <c r="AB32" i="16"/>
  <c r="AB72" i="16" s="1"/>
  <c r="M32" i="16"/>
  <c r="M72" i="16" s="1"/>
  <c r="T32" i="16"/>
  <c r="T72" i="16" s="1"/>
  <c r="E32" i="16"/>
  <c r="E72" i="16" s="1"/>
  <c r="H32" i="16"/>
  <c r="H72" i="16" s="1"/>
  <c r="AE32" i="16"/>
  <c r="AE72" i="16" s="1"/>
  <c r="P32" i="16"/>
  <c r="P72" i="16" s="1"/>
  <c r="S32" i="16"/>
  <c r="S72" i="16" s="1"/>
  <c r="Z32" i="16"/>
  <c r="Z72" i="16" s="1"/>
  <c r="J32" i="16"/>
  <c r="J72" i="16" s="1"/>
  <c r="D26" i="16"/>
  <c r="D66" i="16" s="1"/>
  <c r="G26" i="16"/>
  <c r="G66" i="16" s="1"/>
  <c r="J26" i="16"/>
  <c r="J66" i="16" s="1"/>
  <c r="M26" i="16"/>
  <c r="M66" i="16" s="1"/>
  <c r="P26" i="16"/>
  <c r="P66" i="16" s="1"/>
  <c r="S26" i="16"/>
  <c r="S66" i="16" s="1"/>
  <c r="V26" i="16"/>
  <c r="V66" i="16" s="1"/>
  <c r="Y26" i="16"/>
  <c r="Y66" i="16" s="1"/>
  <c r="AB26" i="16"/>
  <c r="AB66" i="16" s="1"/>
  <c r="AE26" i="16"/>
  <c r="AE66" i="16" s="1"/>
  <c r="I26" i="16"/>
  <c r="I66" i="16" s="1"/>
  <c r="T26" i="16"/>
  <c r="T66" i="16" s="1"/>
  <c r="AA26" i="16"/>
  <c r="AA66" i="16" s="1"/>
  <c r="C26" i="16"/>
  <c r="C66" i="16" s="1"/>
  <c r="AC26" i="16"/>
  <c r="AC66" i="16" s="1"/>
  <c r="AG26" i="16"/>
  <c r="AG66" i="16" s="1"/>
  <c r="H26" i="16"/>
  <c r="H66" i="16" s="1"/>
  <c r="L26" i="16"/>
  <c r="L66" i="16" s="1"/>
  <c r="Q26" i="16"/>
  <c r="Q66" i="16" s="1"/>
  <c r="U26" i="16"/>
  <c r="U66" i="16" s="1"/>
  <c r="Z26" i="16"/>
  <c r="Z66" i="16" s="1"/>
  <c r="AD26" i="16"/>
  <c r="AD66" i="16" s="1"/>
  <c r="E26" i="16"/>
  <c r="E66" i="16" s="1"/>
  <c r="N26" i="16"/>
  <c r="N66" i="16" s="1"/>
  <c r="R26" i="16"/>
  <c r="R66" i="16" s="1"/>
  <c r="K26" i="16"/>
  <c r="K66" i="16" s="1"/>
  <c r="O26" i="16"/>
  <c r="O66" i="16" s="1"/>
  <c r="X26" i="16"/>
  <c r="X66" i="16" s="1"/>
  <c r="F26" i="16"/>
  <c r="F66" i="16" s="1"/>
  <c r="AF26" i="16"/>
  <c r="AF66" i="16" s="1"/>
  <c r="W26" i="16"/>
  <c r="W66" i="16" s="1"/>
  <c r="C21" i="16"/>
  <c r="C61" i="16" s="1"/>
  <c r="F21" i="16"/>
  <c r="F61" i="16" s="1"/>
  <c r="I21" i="16"/>
  <c r="I61" i="16" s="1"/>
  <c r="L21" i="16"/>
  <c r="L61" i="16" s="1"/>
  <c r="O21" i="16"/>
  <c r="O61" i="16" s="1"/>
  <c r="R21" i="16"/>
  <c r="R61" i="16" s="1"/>
  <c r="U21" i="16"/>
  <c r="U61" i="16" s="1"/>
  <c r="X21" i="16"/>
  <c r="X61" i="16" s="1"/>
  <c r="AA21" i="16"/>
  <c r="AA61" i="16" s="1"/>
  <c r="AD21" i="16"/>
  <c r="AD61" i="16" s="1"/>
  <c r="AG21" i="16"/>
  <c r="AG61" i="16" s="1"/>
  <c r="J21" i="16"/>
  <c r="J61" i="16" s="1"/>
  <c r="Q21" i="16"/>
  <c r="Q61" i="16" s="1"/>
  <c r="AB21" i="16"/>
  <c r="AB61" i="16" s="1"/>
  <c r="M21" i="16"/>
  <c r="M61" i="16" s="1"/>
  <c r="T21" i="16"/>
  <c r="T61" i="16" s="1"/>
  <c r="AE21" i="16"/>
  <c r="AE61" i="16" s="1"/>
  <c r="D21" i="16"/>
  <c r="D61" i="16" s="1"/>
  <c r="Z21" i="16"/>
  <c r="Z61" i="16" s="1"/>
  <c r="AF21" i="16"/>
  <c r="AF61" i="16" s="1"/>
  <c r="E21" i="16"/>
  <c r="E61" i="16" s="1"/>
  <c r="K21" i="16"/>
  <c r="K61" i="16" s="1"/>
  <c r="P21" i="16"/>
  <c r="P61" i="16" s="1"/>
  <c r="V21" i="16"/>
  <c r="V61" i="16" s="1"/>
  <c r="G21" i="16"/>
  <c r="G61" i="16" s="1"/>
  <c r="H21" i="16"/>
  <c r="H61" i="16" s="1"/>
  <c r="N21" i="16"/>
  <c r="N61" i="16" s="1"/>
  <c r="S21" i="16"/>
  <c r="S61" i="16" s="1"/>
  <c r="Y21" i="16"/>
  <c r="Y61" i="16" s="1"/>
  <c r="W21" i="16"/>
  <c r="W61" i="16" s="1"/>
  <c r="AC21" i="16"/>
  <c r="AC61" i="16" s="1"/>
  <c r="B30" i="16"/>
  <c r="A74" i="16"/>
  <c r="A63" i="16"/>
  <c r="E37" i="16"/>
  <c r="E77" i="16" s="1"/>
  <c r="H37" i="16"/>
  <c r="H77" i="16" s="1"/>
  <c r="K37" i="16"/>
  <c r="K77" i="16" s="1"/>
  <c r="N37" i="16"/>
  <c r="N77" i="16" s="1"/>
  <c r="Q37" i="16"/>
  <c r="Q77" i="16" s="1"/>
  <c r="T37" i="16"/>
  <c r="T77" i="16" s="1"/>
  <c r="W37" i="16"/>
  <c r="W77" i="16" s="1"/>
  <c r="Z37" i="16"/>
  <c r="Z77" i="16" s="1"/>
  <c r="AC37" i="16"/>
  <c r="AC77" i="16" s="1"/>
  <c r="AF37" i="16"/>
  <c r="AF77" i="16" s="1"/>
  <c r="F37" i="16"/>
  <c r="F77" i="16" s="1"/>
  <c r="M37" i="16"/>
  <c r="M77" i="16" s="1"/>
  <c r="X37" i="16"/>
  <c r="X77" i="16" s="1"/>
  <c r="AE37" i="16"/>
  <c r="AE77" i="16" s="1"/>
  <c r="C37" i="16"/>
  <c r="C77" i="16" s="1"/>
  <c r="J37" i="16"/>
  <c r="J77" i="16" s="1"/>
  <c r="U37" i="16"/>
  <c r="U77" i="16" s="1"/>
  <c r="AB37" i="16"/>
  <c r="AB77" i="16" s="1"/>
  <c r="G37" i="16"/>
  <c r="G77" i="16" s="1"/>
  <c r="L37" i="16"/>
  <c r="L77" i="16" s="1"/>
  <c r="R37" i="16"/>
  <c r="R77" i="16" s="1"/>
  <c r="S37" i="16"/>
  <c r="S77" i="16" s="1"/>
  <c r="Y37" i="16"/>
  <c r="Y77" i="16" s="1"/>
  <c r="AD37" i="16"/>
  <c r="AD77" i="16" s="1"/>
  <c r="D37" i="16"/>
  <c r="D77" i="16" s="1"/>
  <c r="I37" i="16"/>
  <c r="I77" i="16" s="1"/>
  <c r="O37" i="16"/>
  <c r="O77" i="16" s="1"/>
  <c r="P37" i="16"/>
  <c r="P77" i="16" s="1"/>
  <c r="V37" i="16"/>
  <c r="V77" i="16" s="1"/>
  <c r="AA37" i="16"/>
  <c r="AA77" i="16" s="1"/>
  <c r="AG37" i="16"/>
  <c r="AG77" i="16" s="1"/>
  <c r="D31" i="16"/>
  <c r="D71" i="16" s="1"/>
  <c r="G31" i="16"/>
  <c r="G71" i="16" s="1"/>
  <c r="J31" i="16"/>
  <c r="J71" i="16" s="1"/>
  <c r="M31" i="16"/>
  <c r="M71" i="16" s="1"/>
  <c r="P31" i="16"/>
  <c r="P71" i="16" s="1"/>
  <c r="S31" i="16"/>
  <c r="S71" i="16" s="1"/>
  <c r="V31" i="16"/>
  <c r="V71" i="16" s="1"/>
  <c r="Y31" i="16"/>
  <c r="Y71" i="16" s="1"/>
  <c r="AB31" i="16"/>
  <c r="AB71" i="16" s="1"/>
  <c r="AE31" i="16"/>
  <c r="AE71" i="16" s="1"/>
  <c r="F31" i="16"/>
  <c r="F71" i="16" s="1"/>
  <c r="Q31" i="16"/>
  <c r="Q71" i="16" s="1"/>
  <c r="X31" i="16"/>
  <c r="X71" i="16" s="1"/>
  <c r="I31" i="16"/>
  <c r="I71" i="16" s="1"/>
  <c r="T31" i="16"/>
  <c r="T71" i="16" s="1"/>
  <c r="AA31" i="16"/>
  <c r="AA71" i="16" s="1"/>
  <c r="O31" i="16"/>
  <c r="O71" i="16" s="1"/>
  <c r="U31" i="16"/>
  <c r="U71" i="16" s="1"/>
  <c r="Z31" i="16"/>
  <c r="Z71" i="16" s="1"/>
  <c r="AF31" i="16"/>
  <c r="AF71" i="16" s="1"/>
  <c r="E31" i="16"/>
  <c r="E71" i="16" s="1"/>
  <c r="K31" i="16"/>
  <c r="K71" i="16" s="1"/>
  <c r="C31" i="16"/>
  <c r="C71" i="16" s="1"/>
  <c r="L31" i="16"/>
  <c r="L71" i="16" s="1"/>
  <c r="AC31" i="16"/>
  <c r="AC71" i="16" s="1"/>
  <c r="N31" i="16"/>
  <c r="N71" i="16" s="1"/>
  <c r="W31" i="16"/>
  <c r="W71" i="16" s="1"/>
  <c r="AD31" i="16"/>
  <c r="AD71" i="16" s="1"/>
  <c r="H31" i="16"/>
  <c r="H71" i="16" s="1"/>
  <c r="AG31" i="16"/>
  <c r="AG71" i="16" s="1"/>
  <c r="R31" i="16"/>
  <c r="R71" i="16" s="1"/>
  <c r="E25" i="16"/>
  <c r="E65" i="16" s="1"/>
  <c r="H25" i="16"/>
  <c r="H65" i="16" s="1"/>
  <c r="K25" i="16"/>
  <c r="K65" i="16" s="1"/>
  <c r="N25" i="16"/>
  <c r="N65" i="16" s="1"/>
  <c r="Q25" i="16"/>
  <c r="Q65" i="16" s="1"/>
  <c r="T25" i="16"/>
  <c r="T65" i="16" s="1"/>
  <c r="W25" i="16"/>
  <c r="W65" i="16" s="1"/>
  <c r="Z25" i="16"/>
  <c r="Z65" i="16" s="1"/>
  <c r="AC25" i="16"/>
  <c r="AC65" i="16" s="1"/>
  <c r="AF25" i="16"/>
  <c r="AF65" i="16" s="1"/>
  <c r="D25" i="16"/>
  <c r="D65" i="16" s="1"/>
  <c r="O25" i="16"/>
  <c r="O65" i="16" s="1"/>
  <c r="V25" i="16"/>
  <c r="V65" i="16" s="1"/>
  <c r="AG25" i="16"/>
  <c r="AG65" i="16" s="1"/>
  <c r="U25" i="16"/>
  <c r="U65" i="16" s="1"/>
  <c r="Y25" i="16"/>
  <c r="Y65" i="16" s="1"/>
  <c r="AD25" i="16"/>
  <c r="AD65" i="16" s="1"/>
  <c r="I25" i="16"/>
  <c r="I65" i="16" s="1"/>
  <c r="M25" i="16"/>
  <c r="M65" i="16" s="1"/>
  <c r="R25" i="16"/>
  <c r="R65" i="16" s="1"/>
  <c r="AA25" i="16"/>
  <c r="AA65" i="16" s="1"/>
  <c r="AE25" i="16"/>
  <c r="AE65" i="16" s="1"/>
  <c r="F25" i="16"/>
  <c r="F65" i="16" s="1"/>
  <c r="J25" i="16"/>
  <c r="J65" i="16" s="1"/>
  <c r="S25" i="16"/>
  <c r="S65" i="16" s="1"/>
  <c r="C25" i="16"/>
  <c r="C65" i="16" s="1"/>
  <c r="G25" i="16"/>
  <c r="G65" i="16" s="1"/>
  <c r="L25" i="16"/>
  <c r="L65" i="16" s="1"/>
  <c r="P25" i="16"/>
  <c r="P65" i="16" s="1"/>
  <c r="X25" i="16"/>
  <c r="X65" i="16" s="1"/>
  <c r="AB25" i="16"/>
  <c r="AB65" i="16" s="1"/>
  <c r="C60" i="16"/>
  <c r="C57" i="16"/>
  <c r="C36" i="16"/>
  <c r="C76" i="16" s="1"/>
  <c r="F36" i="16"/>
  <c r="F76" i="16" s="1"/>
  <c r="I36" i="16"/>
  <c r="I76" i="16" s="1"/>
  <c r="L36" i="16"/>
  <c r="L76" i="16" s="1"/>
  <c r="O36" i="16"/>
  <c r="O76" i="16" s="1"/>
  <c r="R36" i="16"/>
  <c r="R76" i="16" s="1"/>
  <c r="U36" i="16"/>
  <c r="U76" i="16" s="1"/>
  <c r="X36" i="16"/>
  <c r="X76" i="16" s="1"/>
  <c r="AA36" i="16"/>
  <c r="AA76" i="16" s="1"/>
  <c r="AD36" i="16"/>
  <c r="AD76" i="16" s="1"/>
  <c r="AG36" i="16"/>
  <c r="AG76" i="16" s="1"/>
  <c r="H36" i="16"/>
  <c r="H76" i="16" s="1"/>
  <c r="S36" i="16"/>
  <c r="S76" i="16" s="1"/>
  <c r="Z36" i="16"/>
  <c r="Z76" i="16" s="1"/>
  <c r="E36" i="16"/>
  <c r="E76" i="16" s="1"/>
  <c r="P36" i="16"/>
  <c r="P76" i="16" s="1"/>
  <c r="W36" i="16"/>
  <c r="W76" i="16" s="1"/>
  <c r="AF36" i="16"/>
  <c r="AF76" i="16" s="1"/>
  <c r="K36" i="16"/>
  <c r="K76" i="16" s="1"/>
  <c r="Q36" i="16"/>
  <c r="Q76" i="16" s="1"/>
  <c r="V36" i="16"/>
  <c r="V76" i="16" s="1"/>
  <c r="AB36" i="16"/>
  <c r="AB76" i="16" s="1"/>
  <c r="G36" i="16"/>
  <c r="G76" i="16" s="1"/>
  <c r="M36" i="16"/>
  <c r="M76" i="16" s="1"/>
  <c r="AC36" i="16"/>
  <c r="AC76" i="16" s="1"/>
  <c r="N36" i="16"/>
  <c r="N76" i="16" s="1"/>
  <c r="T36" i="16"/>
  <c r="T76" i="16" s="1"/>
  <c r="Y36" i="16"/>
  <c r="Y76" i="16" s="1"/>
  <c r="AE36" i="16"/>
  <c r="AE76" i="16" s="1"/>
  <c r="D36" i="16"/>
  <c r="D76" i="16" s="1"/>
  <c r="J36" i="16"/>
  <c r="J76" i="16" s="1"/>
  <c r="C30" i="16"/>
  <c r="C70" i="16" s="1"/>
  <c r="F30" i="16"/>
  <c r="F70" i="16" s="1"/>
  <c r="I30" i="16"/>
  <c r="I70" i="16" s="1"/>
  <c r="L30" i="16"/>
  <c r="L70" i="16" s="1"/>
  <c r="O30" i="16"/>
  <c r="O70" i="16" s="1"/>
  <c r="R30" i="16"/>
  <c r="R70" i="16" s="1"/>
  <c r="U30" i="16"/>
  <c r="U70" i="16" s="1"/>
  <c r="X30" i="16"/>
  <c r="X70" i="16" s="1"/>
  <c r="AA30" i="16"/>
  <c r="AA70" i="16" s="1"/>
  <c r="D30" i="16"/>
  <c r="D70" i="16" s="1"/>
  <c r="K30" i="16"/>
  <c r="K70" i="16" s="1"/>
  <c r="V30" i="16"/>
  <c r="V70" i="16" s="1"/>
  <c r="AC30" i="16"/>
  <c r="AC70" i="16" s="1"/>
  <c r="AF30" i="16"/>
  <c r="AF70" i="16" s="1"/>
  <c r="M30" i="16"/>
  <c r="M70" i="16" s="1"/>
  <c r="Q30" i="16"/>
  <c r="Q70" i="16" s="1"/>
  <c r="Z30" i="16"/>
  <c r="Z70" i="16" s="1"/>
  <c r="AD30" i="16"/>
  <c r="AD70" i="16" s="1"/>
  <c r="H30" i="16"/>
  <c r="H70" i="16" s="1"/>
  <c r="Y30" i="16"/>
  <c r="Y70" i="16" s="1"/>
  <c r="AG30" i="16"/>
  <c r="AG70" i="16" s="1"/>
  <c r="E30" i="16"/>
  <c r="E70" i="16" s="1"/>
  <c r="S30" i="16"/>
  <c r="S70" i="16" s="1"/>
  <c r="AE30" i="16"/>
  <c r="AE70" i="16" s="1"/>
  <c r="G30" i="16"/>
  <c r="G70" i="16" s="1"/>
  <c r="P30" i="16"/>
  <c r="P70" i="16" s="1"/>
  <c r="AB30" i="16"/>
  <c r="AB70" i="16" s="1"/>
  <c r="J30" i="16"/>
  <c r="J70" i="16" s="1"/>
  <c r="T30" i="16"/>
  <c r="T70" i="16" s="1"/>
  <c r="N30" i="16"/>
  <c r="N70" i="16" s="1"/>
  <c r="W30" i="16"/>
  <c r="W70" i="16" s="1"/>
  <c r="C24" i="16"/>
  <c r="C64" i="16" s="1"/>
  <c r="F24" i="16"/>
  <c r="F64" i="16" s="1"/>
  <c r="I24" i="16"/>
  <c r="I64" i="16" s="1"/>
  <c r="L24" i="16"/>
  <c r="L64" i="16" s="1"/>
  <c r="O24" i="16"/>
  <c r="O64" i="16" s="1"/>
  <c r="R24" i="16"/>
  <c r="R64" i="16" s="1"/>
  <c r="U24" i="16"/>
  <c r="U64" i="16" s="1"/>
  <c r="X24" i="16"/>
  <c r="X64" i="16" s="1"/>
  <c r="AA24" i="16"/>
  <c r="AA64" i="16" s="1"/>
  <c r="AD24" i="16"/>
  <c r="AD64" i="16" s="1"/>
  <c r="AG24" i="16"/>
  <c r="AG64" i="16" s="1"/>
  <c r="J24" i="16"/>
  <c r="J64" i="16" s="1"/>
  <c r="Q24" i="16"/>
  <c r="Q64" i="16" s="1"/>
  <c r="AB24" i="16"/>
  <c r="AB64" i="16" s="1"/>
  <c r="M24" i="16"/>
  <c r="M64" i="16" s="1"/>
  <c r="V24" i="16"/>
  <c r="V64" i="16" s="1"/>
  <c r="Z24" i="16"/>
  <c r="Z64" i="16" s="1"/>
  <c r="E24" i="16"/>
  <c r="E64" i="16" s="1"/>
  <c r="N24" i="16"/>
  <c r="N64" i="16" s="1"/>
  <c r="AE24" i="16"/>
  <c r="AE64" i="16" s="1"/>
  <c r="S24" i="16"/>
  <c r="S64" i="16" s="1"/>
  <c r="W24" i="16"/>
  <c r="W64" i="16" s="1"/>
  <c r="AF24" i="16"/>
  <c r="AF64" i="16" s="1"/>
  <c r="G24" i="16"/>
  <c r="G64" i="16" s="1"/>
  <c r="K24" i="16"/>
  <c r="K64" i="16" s="1"/>
  <c r="D24" i="16"/>
  <c r="D64" i="16" s="1"/>
  <c r="H24" i="16"/>
  <c r="H64" i="16" s="1"/>
  <c r="T24" i="16"/>
  <c r="T64" i="16" s="1"/>
  <c r="P24" i="16"/>
  <c r="P64" i="16" s="1"/>
  <c r="Y24" i="16"/>
  <c r="Y64" i="16" s="1"/>
  <c r="AC24" i="16"/>
  <c r="AC64" i="16" s="1"/>
  <c r="A52" i="16"/>
  <c r="AL36" i="16"/>
  <c r="C35" i="16"/>
  <c r="C75" i="16" s="1"/>
  <c r="F35" i="16"/>
  <c r="F75" i="16" s="1"/>
  <c r="I35" i="16"/>
  <c r="I75" i="16" s="1"/>
  <c r="L35" i="16"/>
  <c r="L75" i="16" s="1"/>
  <c r="O35" i="16"/>
  <c r="O75" i="16" s="1"/>
  <c r="R35" i="16"/>
  <c r="R75" i="16" s="1"/>
  <c r="U35" i="16"/>
  <c r="U75" i="16" s="1"/>
  <c r="D35" i="16"/>
  <c r="D75" i="16" s="1"/>
  <c r="K35" i="16"/>
  <c r="K75" i="16" s="1"/>
  <c r="V35" i="16"/>
  <c r="V75" i="16" s="1"/>
  <c r="Y35" i="16"/>
  <c r="Y75" i="16" s="1"/>
  <c r="AB35" i="16"/>
  <c r="AB75" i="16" s="1"/>
  <c r="AE35" i="16"/>
  <c r="AE75" i="16" s="1"/>
  <c r="H35" i="16"/>
  <c r="H75" i="16" s="1"/>
  <c r="AF35" i="16"/>
  <c r="AF75" i="16" s="1"/>
  <c r="M35" i="16"/>
  <c r="M75" i="16" s="1"/>
  <c r="Q35" i="16"/>
  <c r="Q75" i="16" s="1"/>
  <c r="AC35" i="16"/>
  <c r="AC75" i="16" s="1"/>
  <c r="Z35" i="16"/>
  <c r="Z75" i="16" s="1"/>
  <c r="G35" i="16"/>
  <c r="G75" i="16" s="1"/>
  <c r="N35" i="16"/>
  <c r="N75" i="16" s="1"/>
  <c r="T35" i="16"/>
  <c r="T75" i="16" s="1"/>
  <c r="AA35" i="16"/>
  <c r="AA75" i="16" s="1"/>
  <c r="AG35" i="16"/>
  <c r="AG75" i="16" s="1"/>
  <c r="J35" i="16"/>
  <c r="J75" i="16" s="1"/>
  <c r="P35" i="16"/>
  <c r="P75" i="16" s="1"/>
  <c r="W35" i="16"/>
  <c r="W75" i="16" s="1"/>
  <c r="E35" i="16"/>
  <c r="E75" i="16" s="1"/>
  <c r="S35" i="16"/>
  <c r="S75" i="16" s="1"/>
  <c r="X35" i="16"/>
  <c r="X75" i="16" s="1"/>
  <c r="AD35" i="16"/>
  <c r="AD75" i="16" s="1"/>
  <c r="D29" i="16"/>
  <c r="D69" i="16" s="1"/>
  <c r="G29" i="16"/>
  <c r="G69" i="16" s="1"/>
  <c r="J29" i="16"/>
  <c r="J69" i="16" s="1"/>
  <c r="M29" i="16"/>
  <c r="M69" i="16" s="1"/>
  <c r="P29" i="16"/>
  <c r="P69" i="16" s="1"/>
  <c r="S29" i="16"/>
  <c r="S69" i="16" s="1"/>
  <c r="V29" i="16"/>
  <c r="V69" i="16" s="1"/>
  <c r="Y29" i="16"/>
  <c r="Y69" i="16" s="1"/>
  <c r="AB29" i="16"/>
  <c r="AB69" i="16" s="1"/>
  <c r="AE29" i="16"/>
  <c r="AE69" i="16" s="1"/>
  <c r="F29" i="16"/>
  <c r="F69" i="16" s="1"/>
  <c r="Q29" i="16"/>
  <c r="Q69" i="16" s="1"/>
  <c r="X29" i="16"/>
  <c r="X69" i="16" s="1"/>
  <c r="E29" i="16"/>
  <c r="E69" i="16" s="1"/>
  <c r="I29" i="16"/>
  <c r="I69" i="16" s="1"/>
  <c r="N29" i="16"/>
  <c r="N69" i="16" s="1"/>
  <c r="R29" i="16"/>
  <c r="R69" i="16" s="1"/>
  <c r="Z29" i="16"/>
  <c r="Z69" i="16" s="1"/>
  <c r="AD29" i="16"/>
  <c r="AD69" i="16" s="1"/>
  <c r="C29" i="16"/>
  <c r="C69" i="16" s="1"/>
  <c r="W29" i="16"/>
  <c r="W69" i="16" s="1"/>
  <c r="AC29" i="16"/>
  <c r="AC69" i="16" s="1"/>
  <c r="K29" i="16"/>
  <c r="K69" i="16" s="1"/>
  <c r="AA29" i="16"/>
  <c r="AA69" i="16" s="1"/>
  <c r="H29" i="16"/>
  <c r="H69" i="16" s="1"/>
  <c r="T29" i="16"/>
  <c r="T69" i="16" s="1"/>
  <c r="AF29" i="16"/>
  <c r="AF69" i="16" s="1"/>
  <c r="L29" i="16"/>
  <c r="L69" i="16" s="1"/>
  <c r="U29" i="16"/>
  <c r="U69" i="16" s="1"/>
  <c r="AG29" i="16"/>
  <c r="AG69" i="16" s="1"/>
  <c r="O29" i="16"/>
  <c r="O69" i="16" s="1"/>
  <c r="AL19" i="16"/>
  <c r="A76" i="16"/>
  <c r="D34" i="16"/>
  <c r="D74" i="16" s="1"/>
  <c r="G34" i="16"/>
  <c r="G74" i="16" s="1"/>
  <c r="J34" i="16"/>
  <c r="J74" i="16" s="1"/>
  <c r="M34" i="16"/>
  <c r="M74" i="16" s="1"/>
  <c r="P34" i="16"/>
  <c r="P74" i="16" s="1"/>
  <c r="S34" i="16"/>
  <c r="S74" i="16" s="1"/>
  <c r="V34" i="16"/>
  <c r="V74" i="16" s="1"/>
  <c r="Y34" i="16"/>
  <c r="Y74" i="16" s="1"/>
  <c r="AB34" i="16"/>
  <c r="AB74" i="16" s="1"/>
  <c r="AE34" i="16"/>
  <c r="AE74" i="16" s="1"/>
  <c r="C34" i="16"/>
  <c r="C74" i="16" s="1"/>
  <c r="N34" i="16"/>
  <c r="N74" i="16" s="1"/>
  <c r="U34" i="16"/>
  <c r="U74" i="16" s="1"/>
  <c r="F34" i="16"/>
  <c r="F74" i="16" s="1"/>
  <c r="Q34" i="16"/>
  <c r="Q74" i="16" s="1"/>
  <c r="X34" i="16"/>
  <c r="X74" i="16" s="1"/>
  <c r="AD34" i="16"/>
  <c r="AD74" i="16" s="1"/>
  <c r="I34" i="16"/>
  <c r="I74" i="16" s="1"/>
  <c r="O34" i="16"/>
  <c r="O74" i="16" s="1"/>
  <c r="T34" i="16"/>
  <c r="T74" i="16" s="1"/>
  <c r="Z34" i="16"/>
  <c r="Z74" i="16" s="1"/>
  <c r="W34" i="16"/>
  <c r="W74" i="16" s="1"/>
  <c r="AF34" i="16"/>
  <c r="AF74" i="16" s="1"/>
  <c r="H34" i="16"/>
  <c r="H74" i="16" s="1"/>
  <c r="K34" i="16"/>
  <c r="K74" i="16" s="1"/>
  <c r="R34" i="16"/>
  <c r="R74" i="16" s="1"/>
  <c r="AG34" i="16"/>
  <c r="AG74" i="16" s="1"/>
  <c r="AA34" i="16"/>
  <c r="AA74" i="16" s="1"/>
  <c r="E34" i="16"/>
  <c r="E74" i="16" s="1"/>
  <c r="L34" i="16"/>
  <c r="L74" i="16" s="1"/>
  <c r="AC34" i="16"/>
  <c r="AC74" i="16" s="1"/>
  <c r="E28" i="16"/>
  <c r="E68" i="16" s="1"/>
  <c r="H28" i="16"/>
  <c r="H68" i="16" s="1"/>
  <c r="K28" i="16"/>
  <c r="K68" i="16" s="1"/>
  <c r="N28" i="16"/>
  <c r="N68" i="16" s="1"/>
  <c r="Q28" i="16"/>
  <c r="Q68" i="16" s="1"/>
  <c r="T28" i="16"/>
  <c r="T68" i="16" s="1"/>
  <c r="W28" i="16"/>
  <c r="W68" i="16" s="1"/>
  <c r="Z28" i="16"/>
  <c r="Z68" i="16" s="1"/>
  <c r="AC28" i="16"/>
  <c r="AC68" i="16" s="1"/>
  <c r="AF28" i="16"/>
  <c r="AF68" i="16" s="1"/>
  <c r="L28" i="16"/>
  <c r="L68" i="16" s="1"/>
  <c r="S28" i="16"/>
  <c r="S68" i="16" s="1"/>
  <c r="AD28" i="16"/>
  <c r="AD68" i="16" s="1"/>
  <c r="F28" i="16"/>
  <c r="F68" i="16" s="1"/>
  <c r="J28" i="16"/>
  <c r="J68" i="16" s="1"/>
  <c r="C28" i="16"/>
  <c r="C68" i="16" s="1"/>
  <c r="G28" i="16"/>
  <c r="G68" i="16" s="1"/>
  <c r="P28" i="16"/>
  <c r="P68" i="16" s="1"/>
  <c r="U28" i="16"/>
  <c r="U68" i="16" s="1"/>
  <c r="Y28" i="16"/>
  <c r="Y68" i="16" s="1"/>
  <c r="R28" i="16"/>
  <c r="R68" i="16" s="1"/>
  <c r="V28" i="16"/>
  <c r="V68" i="16" s="1"/>
  <c r="AA28" i="16"/>
  <c r="AA68" i="16" s="1"/>
  <c r="AE28" i="16"/>
  <c r="AE68" i="16" s="1"/>
  <c r="O28" i="16"/>
  <c r="O68" i="16" s="1"/>
  <c r="AB28" i="16"/>
  <c r="AB68" i="16" s="1"/>
  <c r="I28" i="16"/>
  <c r="I68" i="16" s="1"/>
  <c r="M28" i="16"/>
  <c r="M68" i="16" s="1"/>
  <c r="AG28" i="16"/>
  <c r="AG68" i="16" s="1"/>
  <c r="X28" i="16"/>
  <c r="X68" i="16" s="1"/>
  <c r="D28" i="16"/>
  <c r="D68" i="16" s="1"/>
  <c r="D23" i="16"/>
  <c r="D63" i="16" s="1"/>
  <c r="G23" i="16"/>
  <c r="G63" i="16" s="1"/>
  <c r="J23" i="16"/>
  <c r="J63" i="16" s="1"/>
  <c r="M23" i="16"/>
  <c r="M63" i="16" s="1"/>
  <c r="P23" i="16"/>
  <c r="P63" i="16" s="1"/>
  <c r="S23" i="16"/>
  <c r="S63" i="16" s="1"/>
  <c r="V23" i="16"/>
  <c r="V63" i="16" s="1"/>
  <c r="Y23" i="16"/>
  <c r="Y63" i="16" s="1"/>
  <c r="AB23" i="16"/>
  <c r="AB63" i="16" s="1"/>
  <c r="AE23" i="16"/>
  <c r="AE63" i="16" s="1"/>
  <c r="I23" i="16"/>
  <c r="I63" i="16" s="1"/>
  <c r="T23" i="16"/>
  <c r="T63" i="16" s="1"/>
  <c r="E23" i="16"/>
  <c r="E63" i="16" s="1"/>
  <c r="L23" i="16"/>
  <c r="L63" i="16" s="1"/>
  <c r="W23" i="16"/>
  <c r="W63" i="16" s="1"/>
  <c r="AD23" i="16"/>
  <c r="AD63" i="16" s="1"/>
  <c r="AA23" i="16"/>
  <c r="AA63" i="16" s="1"/>
  <c r="R23" i="16"/>
  <c r="R63" i="16" s="1"/>
  <c r="AF23" i="16"/>
  <c r="AF63" i="16" s="1"/>
  <c r="C23" i="16"/>
  <c r="C63" i="16" s="1"/>
  <c r="H23" i="16"/>
  <c r="H63" i="16" s="1"/>
  <c r="N23" i="16"/>
  <c r="N63" i="16" s="1"/>
  <c r="X23" i="16"/>
  <c r="X63" i="16" s="1"/>
  <c r="AC23" i="16"/>
  <c r="AC63" i="16" s="1"/>
  <c r="AG23" i="16"/>
  <c r="AG63" i="16" s="1"/>
  <c r="F23" i="16"/>
  <c r="F63" i="16" s="1"/>
  <c r="K23" i="16"/>
  <c r="K63" i="16" s="1"/>
  <c r="Q23" i="16"/>
  <c r="Q63" i="16" s="1"/>
  <c r="Z23" i="16"/>
  <c r="Z63" i="16" s="1"/>
  <c r="O23" i="16"/>
  <c r="O63" i="16" s="1"/>
  <c r="U23" i="16"/>
  <c r="U63" i="16" s="1"/>
  <c r="AT41" i="12"/>
  <c r="AT43" i="12"/>
  <c r="AT49" i="12"/>
  <c r="AT42" i="12"/>
  <c r="AT37" i="12"/>
  <c r="AT39" i="12"/>
  <c r="AT44" i="12"/>
  <c r="AT10" i="12"/>
  <c r="AT45" i="12"/>
  <c r="AT40" i="12"/>
  <c r="AT13" i="12"/>
  <c r="AT50" i="12"/>
  <c r="A34" i="14" l="1"/>
  <c r="B34" i="14" s="1"/>
  <c r="AA801" i="12"/>
  <c r="AA802" i="12" s="1"/>
  <c r="AA803" i="12" s="1"/>
  <c r="AA804" i="12" s="1"/>
  <c r="AA805" i="12" s="1"/>
  <c r="AA806" i="12" s="1"/>
  <c r="AA807" i="12" s="1"/>
  <c r="AA808" i="12" s="1"/>
  <c r="AA809" i="12" s="1"/>
  <c r="AA810" i="12" s="1"/>
  <c r="AA811" i="12" s="1"/>
  <c r="AA812" i="12" s="1"/>
  <c r="AA813" i="12" s="1"/>
  <c r="AA814" i="12" s="1"/>
  <c r="AA815" i="12" s="1"/>
  <c r="AA816" i="12" s="1"/>
  <c r="AA817" i="12" s="1"/>
  <c r="AA818" i="12" s="1"/>
  <c r="AA819" i="12" s="1"/>
  <c r="AA820" i="12" s="1"/>
  <c r="AA821" i="12" s="1"/>
  <c r="AA822" i="12" s="1"/>
  <c r="AA823" i="12" s="1"/>
  <c r="AA824" i="12" s="1"/>
  <c r="AA825" i="12" s="1"/>
  <c r="AA826" i="12" s="1"/>
  <c r="M1202" i="12"/>
  <c r="AU49" i="12"/>
  <c r="C1238" i="12"/>
  <c r="C1205" i="12"/>
  <c r="C1241" i="12"/>
  <c r="C1227" i="12"/>
  <c r="C1217" i="12"/>
  <c r="C1228" i="12"/>
  <c r="C1219" i="12"/>
  <c r="C1204" i="12"/>
  <c r="C1207" i="12"/>
  <c r="C1235" i="12"/>
  <c r="C1233" i="12"/>
  <c r="C1216" i="12"/>
  <c r="C1226" i="12"/>
  <c r="C1208" i="12"/>
  <c r="C1202" i="12"/>
  <c r="C1220" i="12"/>
  <c r="C1225" i="12"/>
  <c r="C1243" i="12"/>
  <c r="C1232" i="12"/>
  <c r="C1230" i="12"/>
  <c r="C1237" i="12"/>
  <c r="C1223" i="12"/>
  <c r="C1221" i="12"/>
  <c r="C1203" i="12"/>
  <c r="C1213" i="12"/>
  <c r="C1244" i="12"/>
  <c r="C1240" i="12"/>
  <c r="C1229" i="12"/>
  <c r="C1224" i="12"/>
  <c r="C1234" i="12"/>
  <c r="C1218" i="12"/>
  <c r="C1214" i="12"/>
  <c r="C1212" i="12"/>
  <c r="C1239" i="12"/>
  <c r="C1215" i="12"/>
  <c r="AU50" i="12"/>
  <c r="C1242" i="12"/>
  <c r="C1236" i="12"/>
  <c r="C1211" i="12"/>
  <c r="C1222" i="12"/>
  <c r="C1231" i="12"/>
  <c r="C1210" i="12"/>
  <c r="C1206" i="12"/>
  <c r="C1209" i="12"/>
  <c r="AF162" i="12"/>
  <c r="Y162" i="12"/>
  <c r="R162" i="12"/>
  <c r="AA162" i="12"/>
  <c r="U162" i="12"/>
  <c r="V162" i="12"/>
  <c r="S162" i="12"/>
  <c r="F162" i="12"/>
  <c r="P162" i="12"/>
  <c r="AG162" i="12"/>
  <c r="E162" i="12"/>
  <c r="W162" i="12"/>
  <c r="L162" i="12"/>
  <c r="AC162" i="12"/>
  <c r="AB162" i="12"/>
  <c r="M162" i="12"/>
  <c r="O162" i="12"/>
  <c r="I162" i="12"/>
  <c r="AE162" i="12"/>
  <c r="C162" i="12"/>
  <c r="H162" i="12"/>
  <c r="G162" i="12"/>
  <c r="D162" i="12"/>
  <c r="X162" i="12"/>
  <c r="N162" i="12"/>
  <c r="Q162" i="12"/>
  <c r="J162" i="12"/>
  <c r="T162" i="12"/>
  <c r="AD162" i="12"/>
  <c r="Z162" i="12"/>
  <c r="K162" i="12"/>
  <c r="V151" i="12"/>
  <c r="Q151" i="12"/>
  <c r="T151" i="12"/>
  <c r="P151" i="12"/>
  <c r="G151" i="12"/>
  <c r="F151" i="12"/>
  <c r="Z151" i="12"/>
  <c r="AC151" i="12"/>
  <c r="H151" i="12"/>
  <c r="K151" i="12"/>
  <c r="I151" i="12"/>
  <c r="AF151" i="12"/>
  <c r="J151" i="12"/>
  <c r="L151" i="12"/>
  <c r="O151" i="12"/>
  <c r="AA151" i="12"/>
  <c r="Y151" i="12"/>
  <c r="W151" i="12"/>
  <c r="E151" i="12"/>
  <c r="X151" i="12"/>
  <c r="D151" i="12"/>
  <c r="C151" i="12"/>
  <c r="R151" i="12"/>
  <c r="AG151" i="12"/>
  <c r="M151" i="12"/>
  <c r="AD151" i="12"/>
  <c r="N151" i="12"/>
  <c r="U151" i="12"/>
  <c r="AE151" i="12"/>
  <c r="AB151" i="12"/>
  <c r="S151" i="12"/>
  <c r="AE159" i="12"/>
  <c r="AG159" i="12"/>
  <c r="I159" i="12"/>
  <c r="X159" i="12"/>
  <c r="AD159" i="12"/>
  <c r="AF159" i="12"/>
  <c r="E159" i="12"/>
  <c r="AA159" i="12"/>
  <c r="Y159" i="12"/>
  <c r="C159" i="12"/>
  <c r="U159" i="12"/>
  <c r="N159" i="12"/>
  <c r="K159" i="12"/>
  <c r="V159" i="12"/>
  <c r="AC159" i="12"/>
  <c r="S159" i="12"/>
  <c r="Q159" i="12"/>
  <c r="R159" i="12"/>
  <c r="T159" i="12"/>
  <c r="O159" i="12"/>
  <c r="AB159" i="12"/>
  <c r="M159" i="12"/>
  <c r="H159" i="12"/>
  <c r="Z159" i="12"/>
  <c r="P159" i="12"/>
  <c r="G159" i="12"/>
  <c r="D159" i="12"/>
  <c r="F159" i="12"/>
  <c r="J159" i="12"/>
  <c r="L159" i="12"/>
  <c r="W159" i="12"/>
  <c r="AF150" i="12"/>
  <c r="K150" i="12"/>
  <c r="U150" i="12"/>
  <c r="S150" i="12"/>
  <c r="L150" i="12"/>
  <c r="AA150" i="12"/>
  <c r="AB150" i="12"/>
  <c r="M150" i="12"/>
  <c r="N150" i="12"/>
  <c r="G150" i="12"/>
  <c r="E150" i="12"/>
  <c r="H150" i="12"/>
  <c r="O150" i="12"/>
  <c r="Y150" i="12"/>
  <c r="V150" i="12"/>
  <c r="C150" i="12"/>
  <c r="I150" i="12"/>
  <c r="F150" i="12"/>
  <c r="T150" i="12"/>
  <c r="AE150" i="12"/>
  <c r="W150" i="12"/>
  <c r="J150" i="12"/>
  <c r="P150" i="12"/>
  <c r="X150" i="12"/>
  <c r="Z150" i="12"/>
  <c r="D150" i="12"/>
  <c r="AD150" i="12"/>
  <c r="Q150" i="12"/>
  <c r="AC150" i="12"/>
  <c r="AG150" i="12"/>
  <c r="R150" i="12"/>
  <c r="S165" i="12"/>
  <c r="AA165" i="12"/>
  <c r="M165" i="12"/>
  <c r="AE165" i="12"/>
  <c r="G165" i="12"/>
  <c r="D165" i="12"/>
  <c r="N165" i="12"/>
  <c r="AG165" i="12"/>
  <c r="C165" i="12"/>
  <c r="AB165" i="12"/>
  <c r="T165" i="12"/>
  <c r="Q165" i="12"/>
  <c r="E165" i="12"/>
  <c r="Z165" i="12"/>
  <c r="V165" i="12"/>
  <c r="Y165" i="12"/>
  <c r="X165" i="12"/>
  <c r="O165" i="12"/>
  <c r="AF165" i="12"/>
  <c r="F165" i="12"/>
  <c r="U165" i="12"/>
  <c r="I165" i="12"/>
  <c r="H165" i="12"/>
  <c r="P165" i="12"/>
  <c r="J165" i="12"/>
  <c r="R165" i="12"/>
  <c r="K165" i="12"/>
  <c r="W165" i="12"/>
  <c r="AD165" i="12"/>
  <c r="L165" i="12"/>
  <c r="AC165" i="12"/>
  <c r="M145" i="12"/>
  <c r="V145" i="12"/>
  <c r="G145" i="12"/>
  <c r="H145" i="12"/>
  <c r="S145" i="12"/>
  <c r="O145" i="12"/>
  <c r="U145" i="12"/>
  <c r="AB145" i="12"/>
  <c r="I145" i="12"/>
  <c r="J145" i="12"/>
  <c r="P145" i="12"/>
  <c r="W145" i="12"/>
  <c r="D145" i="12"/>
  <c r="E145" i="12"/>
  <c r="K145" i="12"/>
  <c r="C145" i="12"/>
  <c r="AD145" i="12"/>
  <c r="AE145" i="12"/>
  <c r="F145" i="12"/>
  <c r="AC145" i="12"/>
  <c r="Y145" i="12"/>
  <c r="N145" i="12"/>
  <c r="X145" i="12"/>
  <c r="T145" i="12"/>
  <c r="Z145" i="12"/>
  <c r="AG145" i="12"/>
  <c r="AF145" i="12"/>
  <c r="AA145" i="12"/>
  <c r="R145" i="12"/>
  <c r="Q145" i="12"/>
  <c r="L145" i="12"/>
  <c r="C153" i="12"/>
  <c r="AE153" i="12"/>
  <c r="AC153" i="12"/>
  <c r="D153" i="12"/>
  <c r="AB153" i="12"/>
  <c r="AD153" i="12"/>
  <c r="J153" i="12"/>
  <c r="V153" i="12"/>
  <c r="W153" i="12"/>
  <c r="AF153" i="12"/>
  <c r="E153" i="12"/>
  <c r="L153" i="12"/>
  <c r="AA153" i="12"/>
  <c r="F153" i="12"/>
  <c r="U153" i="12"/>
  <c r="X153" i="12"/>
  <c r="O153" i="12"/>
  <c r="N153" i="12"/>
  <c r="S153" i="12"/>
  <c r="R153" i="12"/>
  <c r="Y153" i="12"/>
  <c r="AG153" i="12"/>
  <c r="H153" i="12"/>
  <c r="Q153" i="12"/>
  <c r="P153" i="12"/>
  <c r="Z153" i="12"/>
  <c r="I153" i="12"/>
  <c r="G153" i="12"/>
  <c r="M153" i="12"/>
  <c r="K153" i="12"/>
  <c r="T153" i="12"/>
  <c r="AD163" i="12"/>
  <c r="AF163" i="12"/>
  <c r="X163" i="12"/>
  <c r="K163" i="12"/>
  <c r="D163" i="12"/>
  <c r="Q163" i="12"/>
  <c r="O163" i="12"/>
  <c r="G163" i="12"/>
  <c r="AB163" i="12"/>
  <c r="W163" i="12"/>
  <c r="N163" i="12"/>
  <c r="P163" i="12"/>
  <c r="Y163" i="12"/>
  <c r="U163" i="12"/>
  <c r="M163" i="12"/>
  <c r="H163" i="12"/>
  <c r="AG163" i="12"/>
  <c r="F163" i="12"/>
  <c r="AC163" i="12"/>
  <c r="V163" i="12"/>
  <c r="J163" i="12"/>
  <c r="S163" i="12"/>
  <c r="T163" i="12"/>
  <c r="R163" i="12"/>
  <c r="Z163" i="12"/>
  <c r="I163" i="12"/>
  <c r="AE163" i="12"/>
  <c r="C163" i="12"/>
  <c r="E163" i="12"/>
  <c r="L163" i="12"/>
  <c r="AA163" i="12"/>
  <c r="F158" i="12"/>
  <c r="D158" i="12"/>
  <c r="S158" i="12"/>
  <c r="I158" i="12"/>
  <c r="Y158" i="12"/>
  <c r="E158" i="12"/>
  <c r="J158" i="12"/>
  <c r="G158" i="12"/>
  <c r="Z158" i="12"/>
  <c r="AB158" i="12"/>
  <c r="N158" i="12"/>
  <c r="AC158" i="12"/>
  <c r="O158" i="12"/>
  <c r="X158" i="12"/>
  <c r="M158" i="12"/>
  <c r="K158" i="12"/>
  <c r="U158" i="12"/>
  <c r="Q158" i="12"/>
  <c r="W158" i="12"/>
  <c r="AD158" i="12"/>
  <c r="AG158" i="12"/>
  <c r="P158" i="12"/>
  <c r="V158" i="12"/>
  <c r="L158" i="12"/>
  <c r="R158" i="12"/>
  <c r="C158" i="12"/>
  <c r="AE158" i="12"/>
  <c r="AA158" i="12"/>
  <c r="AF158" i="12"/>
  <c r="T158" i="12"/>
  <c r="H158" i="12"/>
  <c r="AA161" i="12"/>
  <c r="P161" i="12"/>
  <c r="I161" i="12"/>
  <c r="Z161" i="12"/>
  <c r="H161" i="12"/>
  <c r="R161" i="12"/>
  <c r="AE161" i="12"/>
  <c r="F161" i="12"/>
  <c r="C161" i="12"/>
  <c r="M161" i="12"/>
  <c r="AC161" i="12"/>
  <c r="L161" i="12"/>
  <c r="J161" i="12"/>
  <c r="Y161" i="12"/>
  <c r="G161" i="12"/>
  <c r="D161" i="12"/>
  <c r="E161" i="12"/>
  <c r="W161" i="12"/>
  <c r="AG161" i="12"/>
  <c r="N161" i="12"/>
  <c r="O161" i="12"/>
  <c r="AF161" i="12"/>
  <c r="V161" i="12"/>
  <c r="X161" i="12"/>
  <c r="U161" i="12"/>
  <c r="AB161" i="12"/>
  <c r="K161" i="12"/>
  <c r="AD161" i="12"/>
  <c r="Q161" i="12"/>
  <c r="S161" i="12"/>
  <c r="T161" i="12"/>
  <c r="Q147" i="12"/>
  <c r="AF147" i="12"/>
  <c r="W147" i="12"/>
  <c r="M147" i="12"/>
  <c r="N147" i="12"/>
  <c r="J147" i="12"/>
  <c r="K147" i="12"/>
  <c r="V147" i="12"/>
  <c r="H147" i="12"/>
  <c r="I147" i="12"/>
  <c r="E147" i="12"/>
  <c r="AD147" i="12"/>
  <c r="C147" i="12"/>
  <c r="D147" i="12"/>
  <c r="AE147" i="12"/>
  <c r="L147" i="12"/>
  <c r="AC147" i="12"/>
  <c r="Y147" i="12"/>
  <c r="Z147" i="12"/>
  <c r="G147" i="12"/>
  <c r="X147" i="12"/>
  <c r="AA147" i="12"/>
  <c r="AB147" i="12"/>
  <c r="S147" i="12"/>
  <c r="O147" i="12"/>
  <c r="P147" i="12"/>
  <c r="R147" i="12"/>
  <c r="T147" i="12"/>
  <c r="U147" i="12"/>
  <c r="AG147" i="12"/>
  <c r="F147" i="12"/>
  <c r="AA154" i="12"/>
  <c r="AC154" i="12"/>
  <c r="AF154" i="12"/>
  <c r="V154" i="12"/>
  <c r="U154" i="12"/>
  <c r="W154" i="12"/>
  <c r="AD154" i="12"/>
  <c r="Y154" i="12"/>
  <c r="E154" i="12"/>
  <c r="Z154" i="12"/>
  <c r="J154" i="12"/>
  <c r="I154" i="12"/>
  <c r="S154" i="12"/>
  <c r="P154" i="12"/>
  <c r="AG154" i="12"/>
  <c r="D154" i="12"/>
  <c r="N154" i="12"/>
  <c r="T154" i="12"/>
  <c r="AB154" i="12"/>
  <c r="K154" i="12"/>
  <c r="R154" i="12"/>
  <c r="M154" i="12"/>
  <c r="F154" i="12"/>
  <c r="C154" i="12"/>
  <c r="O154" i="12"/>
  <c r="H154" i="12"/>
  <c r="Q154" i="12"/>
  <c r="X154" i="12"/>
  <c r="G154" i="12"/>
  <c r="L154" i="12"/>
  <c r="AE154" i="12"/>
  <c r="X156" i="12"/>
  <c r="S156" i="12"/>
  <c r="F156" i="12"/>
  <c r="AG156" i="12"/>
  <c r="R156" i="12"/>
  <c r="V156" i="12"/>
  <c r="G156" i="12"/>
  <c r="N156" i="12"/>
  <c r="M156" i="12"/>
  <c r="C156" i="12"/>
  <c r="H156" i="12"/>
  <c r="Y156" i="12"/>
  <c r="AD156" i="12"/>
  <c r="AE156" i="12"/>
  <c r="Q156" i="12"/>
  <c r="AF156" i="12"/>
  <c r="E156" i="12"/>
  <c r="I156" i="12"/>
  <c r="T156" i="12"/>
  <c r="J156" i="12"/>
  <c r="K156" i="12"/>
  <c r="P156" i="12"/>
  <c r="AA156" i="12"/>
  <c r="U156" i="12"/>
  <c r="AB156" i="12"/>
  <c r="W156" i="12"/>
  <c r="D156" i="12"/>
  <c r="AC156" i="12"/>
  <c r="L156" i="12"/>
  <c r="O156" i="12"/>
  <c r="Z156" i="12"/>
  <c r="AF155" i="12"/>
  <c r="L155" i="12"/>
  <c r="R155" i="12"/>
  <c r="G155" i="12"/>
  <c r="J155" i="12"/>
  <c r="U155" i="12"/>
  <c r="D155" i="12"/>
  <c r="Q155" i="12"/>
  <c r="AD155" i="12"/>
  <c r="E155" i="12"/>
  <c r="V155" i="12"/>
  <c r="P155" i="12"/>
  <c r="X155" i="12"/>
  <c r="O155" i="12"/>
  <c r="M155" i="12"/>
  <c r="AA155" i="12"/>
  <c r="AB155" i="12"/>
  <c r="I155" i="12"/>
  <c r="Z155" i="12"/>
  <c r="F155" i="12"/>
  <c r="AG155" i="12"/>
  <c r="C155" i="12"/>
  <c r="T155" i="12"/>
  <c r="AE155" i="12"/>
  <c r="S155" i="12"/>
  <c r="W155" i="12"/>
  <c r="AC155" i="12"/>
  <c r="K155" i="12"/>
  <c r="N155" i="12"/>
  <c r="Y155" i="12"/>
  <c r="H155" i="12"/>
  <c r="P160" i="12"/>
  <c r="M160" i="12"/>
  <c r="H160" i="12"/>
  <c r="G160" i="12"/>
  <c r="F160" i="12"/>
  <c r="T160" i="12"/>
  <c r="L160" i="12"/>
  <c r="Y160" i="12"/>
  <c r="N160" i="12"/>
  <c r="U160" i="12"/>
  <c r="AC160" i="12"/>
  <c r="X160" i="12"/>
  <c r="E160" i="12"/>
  <c r="Q160" i="12"/>
  <c r="O160" i="12"/>
  <c r="R160" i="12"/>
  <c r="C160" i="12"/>
  <c r="K160" i="12"/>
  <c r="AG160" i="12"/>
  <c r="D160" i="12"/>
  <c r="AA160" i="12"/>
  <c r="Z160" i="12"/>
  <c r="V160" i="12"/>
  <c r="AD160" i="12"/>
  <c r="W160" i="12"/>
  <c r="AF160" i="12"/>
  <c r="I160" i="12"/>
  <c r="AB160" i="12"/>
  <c r="S160" i="12"/>
  <c r="J160" i="12"/>
  <c r="AE160" i="12"/>
  <c r="AF166" i="12"/>
  <c r="H166" i="12"/>
  <c r="I166" i="12"/>
  <c r="C166" i="12"/>
  <c r="M166" i="12"/>
  <c r="S166" i="12"/>
  <c r="AE166" i="12"/>
  <c r="U166" i="12"/>
  <c r="O166" i="12"/>
  <c r="Q166" i="12"/>
  <c r="AD166" i="12"/>
  <c r="D166" i="12"/>
  <c r="F166" i="12"/>
  <c r="L166" i="12"/>
  <c r="AG166" i="12"/>
  <c r="Y166" i="12"/>
  <c r="G166" i="12"/>
  <c r="K166" i="12"/>
  <c r="J166" i="12"/>
  <c r="AA166" i="12"/>
  <c r="N166" i="12"/>
  <c r="P166" i="12"/>
  <c r="T166" i="12"/>
  <c r="AC166" i="12"/>
  <c r="X166" i="12"/>
  <c r="V166" i="12"/>
  <c r="Z166" i="12"/>
  <c r="AB166" i="12"/>
  <c r="E166" i="12"/>
  <c r="W166" i="12"/>
  <c r="R166" i="12"/>
  <c r="L152" i="12"/>
  <c r="O152" i="12"/>
  <c r="AE152" i="12"/>
  <c r="S152" i="12"/>
  <c r="F152" i="12"/>
  <c r="G152" i="12"/>
  <c r="Q152" i="12"/>
  <c r="T152" i="12"/>
  <c r="AC152" i="12"/>
  <c r="N152" i="12"/>
  <c r="Z152" i="12"/>
  <c r="AG152" i="12"/>
  <c r="X152" i="12"/>
  <c r="E152" i="12"/>
  <c r="P152" i="12"/>
  <c r="W152" i="12"/>
  <c r="I152" i="12"/>
  <c r="AA152" i="12"/>
  <c r="M152" i="12"/>
  <c r="AF152" i="12"/>
  <c r="R152" i="12"/>
  <c r="D152" i="12"/>
  <c r="V152" i="12"/>
  <c r="U152" i="12"/>
  <c r="AB152" i="12"/>
  <c r="AD152" i="12"/>
  <c r="Y152" i="12"/>
  <c r="C152" i="12"/>
  <c r="H152" i="12"/>
  <c r="J152" i="12"/>
  <c r="K152" i="12"/>
  <c r="R146" i="12"/>
  <c r="AA146" i="12"/>
  <c r="V146" i="12"/>
  <c r="W146" i="12"/>
  <c r="AC146" i="12"/>
  <c r="T146" i="12"/>
  <c r="Z146" i="12"/>
  <c r="AE146" i="12"/>
  <c r="M146" i="12"/>
  <c r="Q146" i="12"/>
  <c r="N146" i="12"/>
  <c r="J146" i="12"/>
  <c r="P146" i="12"/>
  <c r="AB146" i="12"/>
  <c r="X146" i="12"/>
  <c r="AG146" i="12"/>
  <c r="AF146" i="12"/>
  <c r="I146" i="12"/>
  <c r="G146" i="12"/>
  <c r="L146" i="12"/>
  <c r="AD146" i="12"/>
  <c r="K146" i="12"/>
  <c r="H146" i="12"/>
  <c r="O146" i="12"/>
  <c r="F146" i="12"/>
  <c r="D146" i="12"/>
  <c r="C146" i="12"/>
  <c r="E146" i="12"/>
  <c r="S146" i="12"/>
  <c r="Y146" i="12"/>
  <c r="U146" i="12"/>
  <c r="F157" i="12"/>
  <c r="G157" i="12"/>
  <c r="P157" i="12"/>
  <c r="U157" i="12"/>
  <c r="J157" i="12"/>
  <c r="AE157" i="12"/>
  <c r="H157" i="12"/>
  <c r="K157" i="12"/>
  <c r="AD157" i="12"/>
  <c r="I157" i="12"/>
  <c r="W157" i="12"/>
  <c r="C157" i="12"/>
  <c r="AB157" i="12"/>
  <c r="Y157" i="12"/>
  <c r="O157" i="12"/>
  <c r="X157" i="12"/>
  <c r="AC157" i="12"/>
  <c r="R157" i="12"/>
  <c r="S157" i="12"/>
  <c r="T157" i="12"/>
  <c r="L157" i="12"/>
  <c r="M157" i="12"/>
  <c r="Z157" i="12"/>
  <c r="AF157" i="12"/>
  <c r="Q157" i="12"/>
  <c r="AA157" i="12"/>
  <c r="E157" i="12"/>
  <c r="V157" i="12"/>
  <c r="AG157" i="12"/>
  <c r="D157" i="12"/>
  <c r="N157" i="12"/>
  <c r="D164" i="12"/>
  <c r="N164" i="12"/>
  <c r="W164" i="12"/>
  <c r="AC164" i="12"/>
  <c r="H164" i="12"/>
  <c r="F164" i="12"/>
  <c r="Q164" i="12"/>
  <c r="J164" i="12"/>
  <c r="G164" i="12"/>
  <c r="T164" i="12"/>
  <c r="C164" i="12"/>
  <c r="X164" i="12"/>
  <c r="S164" i="12"/>
  <c r="E164" i="12"/>
  <c r="P164" i="12"/>
  <c r="R164" i="12"/>
  <c r="M164" i="12"/>
  <c r="L164" i="12"/>
  <c r="AG164" i="12"/>
  <c r="I164" i="12"/>
  <c r="U164" i="12"/>
  <c r="AF164" i="12"/>
  <c r="V164" i="12"/>
  <c r="AB164" i="12"/>
  <c r="AE164" i="12"/>
  <c r="AA164" i="12"/>
  <c r="AD164" i="12"/>
  <c r="K164" i="12"/>
  <c r="O164" i="12"/>
  <c r="Z164" i="12"/>
  <c r="Y164" i="12"/>
  <c r="N1249" i="12"/>
  <c r="N149" i="12"/>
  <c r="P1249" i="12"/>
  <c r="P149" i="12"/>
  <c r="AB1249" i="12"/>
  <c r="AB149" i="12"/>
  <c r="AB1243" i="12"/>
  <c r="E1249" i="12"/>
  <c r="E149" i="12"/>
  <c r="F1248" i="12"/>
  <c r="F148" i="12"/>
  <c r="R1248" i="12"/>
  <c r="R148" i="12"/>
  <c r="S1249" i="12"/>
  <c r="S149" i="12"/>
  <c r="AE1249" i="12"/>
  <c r="AE149" i="12"/>
  <c r="T1248" i="12"/>
  <c r="T148" i="12"/>
  <c r="Z1248" i="12"/>
  <c r="Z148" i="12"/>
  <c r="I1249" i="12"/>
  <c r="I149" i="12"/>
  <c r="AG1249" i="12"/>
  <c r="AG149" i="12"/>
  <c r="J1249" i="12"/>
  <c r="J149" i="12"/>
  <c r="P1248" i="12"/>
  <c r="P148" i="12"/>
  <c r="W1248" i="12"/>
  <c r="W148" i="12"/>
  <c r="AD1249" i="12"/>
  <c r="AD149" i="12"/>
  <c r="G1249" i="12"/>
  <c r="G149" i="12"/>
  <c r="S1248" i="12"/>
  <c r="S148" i="12"/>
  <c r="Z1249" i="12"/>
  <c r="Z149" i="12"/>
  <c r="AA1248" i="12"/>
  <c r="AA148" i="12"/>
  <c r="K1248" i="12"/>
  <c r="K148" i="12"/>
  <c r="K1249" i="12"/>
  <c r="K149" i="12"/>
  <c r="D1249" i="12"/>
  <c r="D149" i="12"/>
  <c r="X1249" i="12"/>
  <c r="X149" i="12"/>
  <c r="H1248" i="12"/>
  <c r="H148" i="12"/>
  <c r="Z1243" i="12"/>
  <c r="I1248" i="12"/>
  <c r="I148" i="12"/>
  <c r="O1249" i="12"/>
  <c r="O149" i="12"/>
  <c r="O1248" i="12"/>
  <c r="O148" i="12"/>
  <c r="U1249" i="12"/>
  <c r="U149" i="12"/>
  <c r="AA1243" i="12"/>
  <c r="AG1248" i="12"/>
  <c r="AG148" i="12"/>
  <c r="V1248" i="12"/>
  <c r="V148" i="12"/>
  <c r="V1249" i="12"/>
  <c r="V149" i="12"/>
  <c r="AB1248" i="12"/>
  <c r="AB148" i="12"/>
  <c r="C1248" i="12"/>
  <c r="C148" i="12"/>
  <c r="W1249" i="12"/>
  <c r="W149" i="12"/>
  <c r="D1248" i="12"/>
  <c r="D148" i="12"/>
  <c r="L1249" i="12"/>
  <c r="L149" i="12"/>
  <c r="L1248" i="12"/>
  <c r="L148" i="12"/>
  <c r="M1249" i="12"/>
  <c r="M149" i="12"/>
  <c r="Y1248" i="12"/>
  <c r="Y148" i="12"/>
  <c r="AE1248" i="12"/>
  <c r="AE148" i="12"/>
  <c r="H1249" i="12"/>
  <c r="H149" i="12"/>
  <c r="T1249" i="12"/>
  <c r="T149" i="12"/>
  <c r="AF1248" i="12"/>
  <c r="AF148" i="12"/>
  <c r="U1248" i="12"/>
  <c r="U148" i="12"/>
  <c r="J1248" i="12"/>
  <c r="J148" i="12"/>
  <c r="E1248" i="12"/>
  <c r="E148" i="12"/>
  <c r="Q1248" i="12"/>
  <c r="Q148" i="12"/>
  <c r="Q1249" i="12"/>
  <c r="Q149" i="12"/>
  <c r="AC1248" i="12"/>
  <c r="AC148" i="12"/>
  <c r="AC1249" i="12"/>
  <c r="AC149" i="12"/>
  <c r="X1248" i="12"/>
  <c r="X148" i="12"/>
  <c r="G1248" i="12"/>
  <c r="G148" i="12"/>
  <c r="M1248" i="12"/>
  <c r="M148" i="12"/>
  <c r="Y1249" i="12"/>
  <c r="Y149" i="12"/>
  <c r="N1248" i="12"/>
  <c r="N148" i="12"/>
  <c r="AF1249" i="12"/>
  <c r="AF149" i="12"/>
  <c r="AA1249" i="12"/>
  <c r="AA149" i="12"/>
  <c r="C1249" i="12"/>
  <c r="C149" i="12"/>
  <c r="F1249" i="12"/>
  <c r="F149" i="12"/>
  <c r="R1249" i="12"/>
  <c r="R149" i="12"/>
  <c r="AD1248" i="12"/>
  <c r="AD148" i="12"/>
  <c r="B33" i="14"/>
  <c r="AA701" i="12"/>
  <c r="P140" i="12"/>
  <c r="O300" i="12"/>
  <c r="O400" i="12" s="1"/>
  <c r="O500" i="12" s="1"/>
  <c r="O600" i="12" s="1"/>
  <c r="O700" i="12" s="1"/>
  <c r="O800" i="12" s="1"/>
  <c r="O900" i="12" s="1"/>
  <c r="O1000" i="12" s="1"/>
  <c r="AB300" i="12"/>
  <c r="AB400" i="12" s="1"/>
  <c r="AB500" i="12" s="1"/>
  <c r="AB600" i="12" s="1"/>
  <c r="AB700" i="12" s="1"/>
  <c r="AB800" i="12" s="1"/>
  <c r="AB900" i="12" s="1"/>
  <c r="M300" i="12"/>
  <c r="M400" i="12" s="1"/>
  <c r="M500" i="12" s="1"/>
  <c r="M600" i="12" s="1"/>
  <c r="M700" i="12" s="1"/>
  <c r="M800" i="12" s="1"/>
  <c r="M900" i="12" s="1"/>
  <c r="M1000" i="12" s="1"/>
  <c r="Q300" i="12"/>
  <c r="Q400" i="12" s="1"/>
  <c r="Q500" i="12" s="1"/>
  <c r="Q600" i="12" s="1"/>
  <c r="Q700" i="12" s="1"/>
  <c r="Q800" i="12" s="1"/>
  <c r="Q900" i="12" s="1"/>
  <c r="D300" i="12"/>
  <c r="D400" i="12" s="1"/>
  <c r="D500" i="12" s="1"/>
  <c r="D600" i="12" s="1"/>
  <c r="D700" i="12" s="1"/>
  <c r="D800" i="12" s="1"/>
  <c r="D900" i="12" s="1"/>
  <c r="R300" i="12"/>
  <c r="R400" i="12" s="1"/>
  <c r="R500" i="12" s="1"/>
  <c r="R600" i="12" s="1"/>
  <c r="R700" i="12" s="1"/>
  <c r="R800" i="12" s="1"/>
  <c r="R900" i="12" s="1"/>
  <c r="AG300" i="12"/>
  <c r="AG400" i="12" s="1"/>
  <c r="AG500" i="12" s="1"/>
  <c r="AG600" i="12" s="1"/>
  <c r="AG700" i="12" s="1"/>
  <c r="AG800" i="12" s="1"/>
  <c r="AG900" i="12" s="1"/>
  <c r="S300" i="12"/>
  <c r="S400" i="12" s="1"/>
  <c r="S500" i="12" s="1"/>
  <c r="S600" i="12" s="1"/>
  <c r="S700" i="12" s="1"/>
  <c r="S800" i="12" s="1"/>
  <c r="S900" i="12" s="1"/>
  <c r="N300" i="12"/>
  <c r="N400" i="12" s="1"/>
  <c r="N500" i="12" s="1"/>
  <c r="N600" i="12" s="1"/>
  <c r="N700" i="12" s="1"/>
  <c r="N800" i="12" s="1"/>
  <c r="N900" i="12" s="1"/>
  <c r="N1000" i="12" s="1"/>
  <c r="AF300" i="12"/>
  <c r="AF400" i="12" s="1"/>
  <c r="AF500" i="12" s="1"/>
  <c r="AF600" i="12" s="1"/>
  <c r="AF700" i="12" s="1"/>
  <c r="AF800" i="12" s="1"/>
  <c r="AF900" i="12" s="1"/>
  <c r="F300" i="12"/>
  <c r="F400" i="12" s="1"/>
  <c r="F500" i="12" s="1"/>
  <c r="F600" i="12" s="1"/>
  <c r="F700" i="12" s="1"/>
  <c r="F800" i="12" s="1"/>
  <c r="F900" i="12" s="1"/>
  <c r="Y300" i="12"/>
  <c r="Y400" i="12" s="1"/>
  <c r="Y500" i="12" s="1"/>
  <c r="Y600" i="12" s="1"/>
  <c r="Y700" i="12" s="1"/>
  <c r="Y800" i="12" s="1"/>
  <c r="Y900" i="12" s="1"/>
  <c r="T300" i="12"/>
  <c r="T400" i="12" s="1"/>
  <c r="T500" i="12" s="1"/>
  <c r="T600" i="12" s="1"/>
  <c r="T700" i="12" s="1"/>
  <c r="T800" i="12" s="1"/>
  <c r="T900" i="12" s="1"/>
  <c r="P300" i="12"/>
  <c r="P400" i="12" s="1"/>
  <c r="P500" i="12" s="1"/>
  <c r="P600" i="12" s="1"/>
  <c r="P700" i="12" s="1"/>
  <c r="P800" i="12" s="1"/>
  <c r="P900" i="12" s="1"/>
  <c r="P1000" i="12" s="1"/>
  <c r="E300" i="12"/>
  <c r="E400" i="12" s="1"/>
  <c r="E500" i="12" s="1"/>
  <c r="E600" i="12" s="1"/>
  <c r="E700" i="12" s="1"/>
  <c r="E800" i="12" s="1"/>
  <c r="E900" i="12" s="1"/>
  <c r="AE300" i="12"/>
  <c r="AE400" i="12" s="1"/>
  <c r="AE500" i="12" s="1"/>
  <c r="AE600" i="12" s="1"/>
  <c r="AE700" i="12" s="1"/>
  <c r="AE800" i="12" s="1"/>
  <c r="AE900" i="12" s="1"/>
  <c r="I300" i="12"/>
  <c r="I400" i="12" s="1"/>
  <c r="I500" i="12" s="1"/>
  <c r="I600" i="12" s="1"/>
  <c r="I700" i="12" s="1"/>
  <c r="I800" i="12" s="1"/>
  <c r="I900" i="12" s="1"/>
  <c r="AC300" i="12"/>
  <c r="AC400" i="12" s="1"/>
  <c r="AC500" i="12" s="1"/>
  <c r="AC600" i="12" s="1"/>
  <c r="AC700" i="12" s="1"/>
  <c r="AC800" i="12" s="1"/>
  <c r="AC900" i="12" s="1"/>
  <c r="X300" i="12"/>
  <c r="X400" i="12" s="1"/>
  <c r="X500" i="12" s="1"/>
  <c r="X600" i="12" s="1"/>
  <c r="X700" i="12" s="1"/>
  <c r="X800" i="12" s="1"/>
  <c r="X900" i="12" s="1"/>
  <c r="AA300" i="12"/>
  <c r="AA400" i="12" s="1"/>
  <c r="AA500" i="12" s="1"/>
  <c r="AA600" i="12" s="1"/>
  <c r="AA700" i="12" s="1"/>
  <c r="AA800" i="12" s="1"/>
  <c r="AA900" i="12" s="1"/>
  <c r="C300" i="12"/>
  <c r="H300" i="12"/>
  <c r="H400" i="12" s="1"/>
  <c r="H500" i="12" s="1"/>
  <c r="H600" i="12" s="1"/>
  <c r="H700" i="12" s="1"/>
  <c r="H800" i="12" s="1"/>
  <c r="H900" i="12" s="1"/>
  <c r="Z300" i="12"/>
  <c r="Z400" i="12" s="1"/>
  <c r="Z500" i="12" s="1"/>
  <c r="Z600" i="12" s="1"/>
  <c r="Z700" i="12" s="1"/>
  <c r="Z800" i="12" s="1"/>
  <c r="Z900" i="12" s="1"/>
  <c r="V300" i="12"/>
  <c r="V400" i="12" s="1"/>
  <c r="V500" i="12" s="1"/>
  <c r="V600" i="12" s="1"/>
  <c r="V700" i="12" s="1"/>
  <c r="V800" i="12" s="1"/>
  <c r="V900" i="12" s="1"/>
  <c r="W300" i="12"/>
  <c r="W400" i="12" s="1"/>
  <c r="W500" i="12" s="1"/>
  <c r="W600" i="12" s="1"/>
  <c r="W700" i="12" s="1"/>
  <c r="W800" i="12" s="1"/>
  <c r="W900" i="12" s="1"/>
  <c r="L300" i="12"/>
  <c r="L400" i="12" s="1"/>
  <c r="L500" i="12" s="1"/>
  <c r="L600" i="12" s="1"/>
  <c r="L700" i="12" s="1"/>
  <c r="L800" i="12" s="1"/>
  <c r="L900" i="12" s="1"/>
  <c r="L1000" i="12" s="1"/>
  <c r="AD300" i="12"/>
  <c r="AD400" i="12" s="1"/>
  <c r="AD500" i="12" s="1"/>
  <c r="AD600" i="12" s="1"/>
  <c r="AD700" i="12" s="1"/>
  <c r="AD800" i="12" s="1"/>
  <c r="AD900" i="12" s="1"/>
  <c r="U300" i="12"/>
  <c r="U400" i="12" s="1"/>
  <c r="U500" i="12" s="1"/>
  <c r="U600" i="12" s="1"/>
  <c r="U700" i="12" s="1"/>
  <c r="U800" i="12" s="1"/>
  <c r="U900" i="12" s="1"/>
  <c r="U1000" i="12" s="1"/>
  <c r="J300" i="12"/>
  <c r="J400" i="12" s="1"/>
  <c r="J500" i="12" s="1"/>
  <c r="J600" i="12" s="1"/>
  <c r="J700" i="12" s="1"/>
  <c r="J800" i="12" s="1"/>
  <c r="J900" i="12" s="1"/>
  <c r="J1000" i="12" s="1"/>
  <c r="G300" i="12"/>
  <c r="G400" i="12" s="1"/>
  <c r="G500" i="12" s="1"/>
  <c r="G600" i="12" s="1"/>
  <c r="G700" i="12" s="1"/>
  <c r="G800" i="12" s="1"/>
  <c r="G900" i="12" s="1"/>
  <c r="K300" i="12"/>
  <c r="K400" i="12" s="1"/>
  <c r="K500" i="12" s="1"/>
  <c r="K600" i="12" s="1"/>
  <c r="K700" i="12" s="1"/>
  <c r="K800" i="12" s="1"/>
  <c r="K900" i="12" s="1"/>
  <c r="A300" i="12"/>
  <c r="A400" i="12" s="1"/>
  <c r="A500" i="12" s="1"/>
  <c r="A600" i="12" s="1"/>
  <c r="Q138" i="12"/>
  <c r="W136" i="12"/>
  <c r="AA141" i="12"/>
  <c r="E142" i="12"/>
  <c r="Z144" i="12"/>
  <c r="P143" i="12"/>
  <c r="C139" i="12"/>
  <c r="AF139" i="12"/>
  <c r="AE139" i="12"/>
  <c r="W139" i="12"/>
  <c r="E139" i="12"/>
  <c r="AC139" i="12"/>
  <c r="V139" i="12"/>
  <c r="D139" i="12"/>
  <c r="AD139" i="12"/>
  <c r="R139" i="12"/>
  <c r="G139" i="12"/>
  <c r="H139" i="12"/>
  <c r="K139" i="12"/>
  <c r="AB139" i="12"/>
  <c r="U139" i="12"/>
  <c r="N139" i="12"/>
  <c r="J139" i="12"/>
  <c r="AG139" i="12"/>
  <c r="T139" i="12"/>
  <c r="Q139" i="12"/>
  <c r="I139" i="12"/>
  <c r="F139" i="12"/>
  <c r="Z139" i="12"/>
  <c r="X139" i="12"/>
  <c r="P139" i="12"/>
  <c r="S139" i="12"/>
  <c r="L139" i="12"/>
  <c r="Y139" i="12"/>
  <c r="O143" i="12"/>
  <c r="O140" i="12"/>
  <c r="AA144" i="12"/>
  <c r="AA142" i="12"/>
  <c r="AB138" i="12"/>
  <c r="T138" i="12"/>
  <c r="AC138" i="12"/>
  <c r="L138" i="12"/>
  <c r="Y138" i="12"/>
  <c r="D138" i="12"/>
  <c r="AA138" i="12"/>
  <c r="S138" i="12"/>
  <c r="AF138" i="12"/>
  <c r="Z138" i="12"/>
  <c r="I138" i="12"/>
  <c r="C138" i="12"/>
  <c r="J138" i="12"/>
  <c r="G138" i="12"/>
  <c r="AG138" i="12"/>
  <c r="X138" i="12"/>
  <c r="O138" i="12"/>
  <c r="P138" i="12"/>
  <c r="F138" i="12"/>
  <c r="N138" i="12"/>
  <c r="H138" i="12"/>
  <c r="AD138" i="12"/>
  <c r="V138" i="12"/>
  <c r="M138" i="12"/>
  <c r="U138" i="12"/>
  <c r="E138" i="12"/>
  <c r="W138" i="12"/>
  <c r="K138" i="12"/>
  <c r="N141" i="12"/>
  <c r="R144" i="12"/>
  <c r="Q142" i="12"/>
  <c r="E144" i="12"/>
  <c r="M139" i="12"/>
  <c r="E143" i="12"/>
  <c r="F144" i="12"/>
  <c r="AA139" i="12"/>
  <c r="X136" i="12"/>
  <c r="C142" i="12"/>
  <c r="H142" i="12"/>
  <c r="V142" i="12"/>
  <c r="M142" i="12"/>
  <c r="AG142" i="12"/>
  <c r="N142" i="12"/>
  <c r="AC142" i="12"/>
  <c r="U142" i="12"/>
  <c r="J142" i="12"/>
  <c r="T142" i="12"/>
  <c r="AB142" i="12"/>
  <c r="S142" i="12"/>
  <c r="L142" i="12"/>
  <c r="Z142" i="12"/>
  <c r="I142" i="12"/>
  <c r="D142" i="12"/>
  <c r="AE142" i="12"/>
  <c r="X142" i="12"/>
  <c r="AF142" i="12"/>
  <c r="G142" i="12"/>
  <c r="R142" i="12"/>
  <c r="K142" i="12"/>
  <c r="O142" i="12"/>
  <c r="F142" i="12"/>
  <c r="AD142" i="12"/>
  <c r="W142" i="12"/>
  <c r="E141" i="12"/>
  <c r="AB143" i="12"/>
  <c r="O139" i="12"/>
  <c r="K141" i="12"/>
  <c r="G141" i="12"/>
  <c r="AD141" i="12"/>
  <c r="W141" i="12"/>
  <c r="J141" i="12"/>
  <c r="R141" i="12"/>
  <c r="I141" i="12"/>
  <c r="S141" i="12"/>
  <c r="L141" i="12"/>
  <c r="F141" i="12"/>
  <c r="P141" i="12"/>
  <c r="Y141" i="12"/>
  <c r="Q141" i="12"/>
  <c r="AC141" i="12"/>
  <c r="U141" i="12"/>
  <c r="V141" i="12"/>
  <c r="AF141" i="12"/>
  <c r="X141" i="12"/>
  <c r="AG141" i="12"/>
  <c r="C141" i="12"/>
  <c r="D141" i="12"/>
  <c r="AB141" i="12"/>
  <c r="AE141" i="12"/>
  <c r="H141" i="12"/>
  <c r="T141" i="12"/>
  <c r="M141" i="12"/>
  <c r="P144" i="12"/>
  <c r="AG144" i="12"/>
  <c r="V144" i="12"/>
  <c r="H144" i="12"/>
  <c r="K144" i="12"/>
  <c r="D144" i="12"/>
  <c r="AB144" i="12"/>
  <c r="O144" i="12"/>
  <c r="G144" i="12"/>
  <c r="T144" i="12"/>
  <c r="M144" i="12"/>
  <c r="W144" i="12"/>
  <c r="N144" i="12"/>
  <c r="I144" i="12"/>
  <c r="AF144" i="12"/>
  <c r="Y144" i="12"/>
  <c r="C144" i="12"/>
  <c r="AD144" i="12"/>
  <c r="U144" i="12"/>
  <c r="S144" i="12"/>
  <c r="L144" i="12"/>
  <c r="J144" i="12"/>
  <c r="AC144" i="12"/>
  <c r="AE144" i="12"/>
  <c r="X144" i="12"/>
  <c r="AA143" i="12"/>
  <c r="AE138" i="12"/>
  <c r="Y142" i="12"/>
  <c r="Q144" i="12"/>
  <c r="O141" i="12"/>
  <c r="R138" i="12"/>
  <c r="T136" i="12"/>
  <c r="F136" i="12"/>
  <c r="AG136" i="12"/>
  <c r="O136" i="12"/>
  <c r="Z136" i="12"/>
  <c r="E136" i="12"/>
  <c r="M136" i="12"/>
  <c r="AC136" i="12"/>
  <c r="Q136" i="12"/>
  <c r="J136" i="12"/>
  <c r="AF136" i="12"/>
  <c r="L136" i="12"/>
  <c r="U136" i="12"/>
  <c r="AE136" i="12"/>
  <c r="D136" i="12"/>
  <c r="S136" i="12"/>
  <c r="AB136" i="12"/>
  <c r="K136" i="12"/>
  <c r="H136" i="12"/>
  <c r="AA136" i="12"/>
  <c r="R136" i="12"/>
  <c r="P136" i="12"/>
  <c r="G136" i="12"/>
  <c r="C136" i="12"/>
  <c r="N136" i="12"/>
  <c r="Y136" i="12"/>
  <c r="AD136" i="12"/>
  <c r="V136" i="12"/>
  <c r="AF140" i="12"/>
  <c r="F140" i="12"/>
  <c r="G140" i="12"/>
  <c r="I140" i="12"/>
  <c r="C140" i="12"/>
  <c r="L140" i="12"/>
  <c r="N140" i="12"/>
  <c r="E140" i="12"/>
  <c r="S140" i="12"/>
  <c r="K140" i="12"/>
  <c r="R140" i="12"/>
  <c r="U140" i="12"/>
  <c r="M140" i="12"/>
  <c r="H140" i="12"/>
  <c r="AE140" i="12"/>
  <c r="W140" i="12"/>
  <c r="X140" i="12"/>
  <c r="AB140" i="12"/>
  <c r="T140" i="12"/>
  <c r="Q140" i="12"/>
  <c r="J140" i="12"/>
  <c r="AG140" i="12"/>
  <c r="D140" i="12"/>
  <c r="AD140" i="12"/>
  <c r="AA140" i="12"/>
  <c r="AC140" i="12"/>
  <c r="V140" i="12"/>
  <c r="L143" i="12"/>
  <c r="AG143" i="12"/>
  <c r="Y143" i="12"/>
  <c r="H143" i="12"/>
  <c r="AE143" i="12"/>
  <c r="W143" i="12"/>
  <c r="R143" i="12"/>
  <c r="AF143" i="12"/>
  <c r="T143" i="12"/>
  <c r="M143" i="12"/>
  <c r="C143" i="12"/>
  <c r="X143" i="12"/>
  <c r="AC143" i="12"/>
  <c r="V143" i="12"/>
  <c r="AD143" i="12"/>
  <c r="K143" i="12"/>
  <c r="D143" i="12"/>
  <c r="S143" i="12"/>
  <c r="J143" i="12"/>
  <c r="I143" i="12"/>
  <c r="F143" i="12"/>
  <c r="Z143" i="12"/>
  <c r="Q143" i="12"/>
  <c r="U143" i="12"/>
  <c r="N143" i="12"/>
  <c r="Z141" i="12"/>
  <c r="I136" i="12"/>
  <c r="Y140" i="12"/>
  <c r="P142" i="12"/>
  <c r="G143" i="12"/>
  <c r="Z140" i="12"/>
  <c r="AU43" i="12"/>
  <c r="AU39" i="12"/>
  <c r="AU44" i="12"/>
  <c r="AU42" i="12"/>
  <c r="AU41" i="12"/>
  <c r="AU45" i="12"/>
  <c r="AU40" i="12"/>
  <c r="AU37" i="12"/>
  <c r="AP13" i="12"/>
  <c r="AB112" i="12" s="1"/>
  <c r="AP10" i="12"/>
  <c r="E109" i="12" s="1"/>
  <c r="C7" i="16"/>
  <c r="C47" i="16" s="1"/>
  <c r="AM19" i="12"/>
  <c r="D16" i="16"/>
  <c r="E16" i="16" s="1"/>
  <c r="F16" i="16" s="1"/>
  <c r="G16" i="16" s="1"/>
  <c r="H16" i="16" s="1"/>
  <c r="I16" i="16" s="1"/>
  <c r="J16" i="16" s="1"/>
  <c r="K16" i="16" s="1"/>
  <c r="L16" i="16" s="1"/>
  <c r="M16" i="16" s="1"/>
  <c r="N16" i="16" s="1"/>
  <c r="O16" i="16" s="1"/>
  <c r="P16" i="16" s="1"/>
  <c r="Q16" i="16" s="1"/>
  <c r="R16" i="16" s="1"/>
  <c r="S16" i="16" s="1"/>
  <c r="T16" i="16" s="1"/>
  <c r="U16" i="16" s="1"/>
  <c r="V16" i="16" s="1"/>
  <c r="W16" i="16" s="1"/>
  <c r="X16" i="16" s="1"/>
  <c r="Y16" i="16" s="1"/>
  <c r="Z16" i="16" s="1"/>
  <c r="AA16" i="16" s="1"/>
  <c r="AB16" i="16" s="1"/>
  <c r="AC16" i="16" s="1"/>
  <c r="AD16" i="16" s="1"/>
  <c r="AE16" i="16" s="1"/>
  <c r="AF16" i="16" s="1"/>
  <c r="C56" i="16"/>
  <c r="C49" i="16"/>
  <c r="D9" i="16"/>
  <c r="C48" i="16"/>
  <c r="D8" i="16"/>
  <c r="C52" i="16"/>
  <c r="D12" i="16"/>
  <c r="C14" i="16"/>
  <c r="AO14" i="16" s="1"/>
  <c r="C13" i="16"/>
  <c r="D11" i="16"/>
  <c r="C44" i="16"/>
  <c r="D4" i="16"/>
  <c r="C46" i="16"/>
  <c r="D6" i="16"/>
  <c r="C5" i="16"/>
  <c r="D5" i="16" s="1"/>
  <c r="E5" i="16" s="1"/>
  <c r="F5" i="16" s="1"/>
  <c r="F45" i="16" s="1"/>
  <c r="C3" i="16"/>
  <c r="C43" i="16" s="1"/>
  <c r="C2" i="16"/>
  <c r="N15" i="16"/>
  <c r="D10" i="16"/>
  <c r="D7" i="16"/>
  <c r="D47" i="16" s="1"/>
  <c r="AJ2" i="12"/>
  <c r="W2" i="12"/>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M2" i="12"/>
  <c r="M901" i="12" s="1"/>
  <c r="M902" i="12" s="1"/>
  <c r="M903" i="12" s="1"/>
  <c r="M904" i="12" s="1"/>
  <c r="M905" i="12" s="1"/>
  <c r="M906" i="12" s="1"/>
  <c r="M907" i="12" s="1"/>
  <c r="M908" i="12" s="1"/>
  <c r="M909" i="12" s="1"/>
  <c r="M910" i="12" s="1"/>
  <c r="M911" i="12" s="1"/>
  <c r="M912" i="12" s="1"/>
  <c r="M913" i="12" s="1"/>
  <c r="M914" i="12" s="1"/>
  <c r="M915" i="12" s="1"/>
  <c r="M916" i="12" s="1"/>
  <c r="M917" i="12" s="1"/>
  <c r="M918" i="12" s="1"/>
  <c r="M919" i="12" s="1"/>
  <c r="M920" i="12" s="1"/>
  <c r="M921" i="12" s="1"/>
  <c r="M922" i="12" s="1"/>
  <c r="M923" i="12" s="1"/>
  <c r="M924" i="12" s="1"/>
  <c r="M925" i="12" s="1"/>
  <c r="M926" i="12" s="1"/>
  <c r="M927" i="12" s="1"/>
  <c r="M928" i="12" s="1"/>
  <c r="M929" i="12" s="1"/>
  <c r="M930" i="12" s="1"/>
  <c r="M931" i="12" s="1"/>
  <c r="M932" i="12" s="1"/>
  <c r="M933" i="12" s="1"/>
  <c r="M934" i="12" s="1"/>
  <c r="M935" i="12" s="1"/>
  <c r="M936" i="12" s="1"/>
  <c r="M937" i="12" s="1"/>
  <c r="M938" i="12" s="1"/>
  <c r="M939" i="12" s="1"/>
  <c r="M940" i="12" s="1"/>
  <c r="M941" i="12" s="1"/>
  <c r="M942" i="12" s="1"/>
  <c r="M943" i="12" s="1"/>
  <c r="M944" i="12" s="1"/>
  <c r="M945" i="12" s="1"/>
  <c r="M946" i="12" s="1"/>
  <c r="M947" i="12" s="1"/>
  <c r="M948" i="12" s="1"/>
  <c r="M949" i="12" s="1"/>
  <c r="M950" i="12" s="1"/>
  <c r="M951" i="12" s="1"/>
  <c r="M952" i="12" s="1"/>
  <c r="M953" i="12" s="1"/>
  <c r="M954" i="12" s="1"/>
  <c r="M955" i="12" s="1"/>
  <c r="M956" i="12" s="1"/>
  <c r="M957" i="12" s="1"/>
  <c r="M958" i="12" s="1"/>
  <c r="M959" i="12" s="1"/>
  <c r="M960" i="12" s="1"/>
  <c r="M961" i="12" s="1"/>
  <c r="M962" i="12" s="1"/>
  <c r="M963" i="12" s="1"/>
  <c r="M964" i="12" s="1"/>
  <c r="M965" i="12" s="1"/>
  <c r="M966" i="12" s="1"/>
  <c r="M967" i="12" s="1"/>
  <c r="M968" i="12" s="1"/>
  <c r="M969" i="12" s="1"/>
  <c r="M970" i="12" s="1"/>
  <c r="M971" i="12" s="1"/>
  <c r="M972" i="12" s="1"/>
  <c r="M973" i="12" s="1"/>
  <c r="M974" i="12" s="1"/>
  <c r="M975" i="12" s="1"/>
  <c r="M976" i="12" s="1"/>
  <c r="M977" i="12" s="1"/>
  <c r="M978" i="12" s="1"/>
  <c r="M979" i="12" s="1"/>
  <c r="M980" i="12" s="1"/>
  <c r="M981" i="12" s="1"/>
  <c r="M982" i="12" s="1"/>
  <c r="M983" i="12" s="1"/>
  <c r="M984" i="12" s="1"/>
  <c r="M985" i="12" s="1"/>
  <c r="M986" i="12" s="1"/>
  <c r="M987" i="12" s="1"/>
  <c r="M988" i="12" s="1"/>
  <c r="M989" i="12" s="1"/>
  <c r="M990" i="12" s="1"/>
  <c r="AF2" i="12"/>
  <c r="AF901" i="12" s="1"/>
  <c r="AF902" i="12" s="1"/>
  <c r="AF903" i="12" s="1"/>
  <c r="AF904" i="12" s="1"/>
  <c r="AF905" i="12" s="1"/>
  <c r="AF906" i="12" s="1"/>
  <c r="AF907" i="12" s="1"/>
  <c r="AF908" i="12" s="1"/>
  <c r="AF909" i="12" s="1"/>
  <c r="AF910" i="12" s="1"/>
  <c r="AF911" i="12" s="1"/>
  <c r="AF912" i="12" s="1"/>
  <c r="AF913" i="12" s="1"/>
  <c r="AF914" i="12" s="1"/>
  <c r="AF915" i="12" s="1"/>
  <c r="AF916" i="12" s="1"/>
  <c r="AF917" i="12" s="1"/>
  <c r="AF918" i="12" s="1"/>
  <c r="AF919" i="12" s="1"/>
  <c r="AF920" i="12" s="1"/>
  <c r="AF921" i="12" s="1"/>
  <c r="AF922" i="12" s="1"/>
  <c r="AF923" i="12" s="1"/>
  <c r="AF924" i="12" s="1"/>
  <c r="AF925" i="12" s="1"/>
  <c r="AF926" i="12" s="1"/>
  <c r="AF927" i="12" s="1"/>
  <c r="AF928" i="12" s="1"/>
  <c r="AF929" i="12" s="1"/>
  <c r="AF930" i="12" s="1"/>
  <c r="AF931" i="12" s="1"/>
  <c r="AF932" i="12" s="1"/>
  <c r="AF933" i="12" s="1"/>
  <c r="AF934" i="12" s="1"/>
  <c r="AF935" i="12" s="1"/>
  <c r="AF936" i="12" s="1"/>
  <c r="AF937" i="12" s="1"/>
  <c r="AF938" i="12" s="1"/>
  <c r="AF939" i="12" s="1"/>
  <c r="AF940" i="12" s="1"/>
  <c r="AF941" i="12" s="1"/>
  <c r="AF942" i="12" s="1"/>
  <c r="AF943" i="12" s="1"/>
  <c r="AF944" i="12" s="1"/>
  <c r="AF945" i="12" s="1"/>
  <c r="AF946" i="12" s="1"/>
  <c r="AF947" i="12" s="1"/>
  <c r="AF948" i="12" s="1"/>
  <c r="AF949" i="12" s="1"/>
  <c r="AF950" i="12" s="1"/>
  <c r="AF951" i="12" s="1"/>
  <c r="AF952" i="12" s="1"/>
  <c r="AF953" i="12" s="1"/>
  <c r="AF954" i="12" s="1"/>
  <c r="AF955" i="12" s="1"/>
  <c r="AF956" i="12" s="1"/>
  <c r="AF957" i="12" s="1"/>
  <c r="AF958" i="12" s="1"/>
  <c r="AF959" i="12" s="1"/>
  <c r="AF960" i="12" s="1"/>
  <c r="AF961" i="12" s="1"/>
  <c r="AF962" i="12" s="1"/>
  <c r="AF963" i="12" s="1"/>
  <c r="AF964" i="12" s="1"/>
  <c r="AF965" i="12" s="1"/>
  <c r="AF966" i="12" s="1"/>
  <c r="AF967" i="12" s="1"/>
  <c r="AF968" i="12" s="1"/>
  <c r="AF969" i="12" s="1"/>
  <c r="AF970" i="12" s="1"/>
  <c r="AF971" i="12" s="1"/>
  <c r="AF972" i="12" s="1"/>
  <c r="AF973" i="12" s="1"/>
  <c r="AF974" i="12" s="1"/>
  <c r="AF975" i="12" s="1"/>
  <c r="AF976" i="12" s="1"/>
  <c r="AF977" i="12" s="1"/>
  <c r="AF978" i="12" s="1"/>
  <c r="AF979" i="12" s="1"/>
  <c r="AF980" i="12" s="1"/>
  <c r="AF981" i="12" s="1"/>
  <c r="AF982" i="12" s="1"/>
  <c r="AF983" i="12" s="1"/>
  <c r="AF984" i="12" s="1"/>
  <c r="AF985" i="12" s="1"/>
  <c r="AF986" i="12" s="1"/>
  <c r="AF987" i="12" s="1"/>
  <c r="AF988" i="12" s="1"/>
  <c r="AF989" i="12" s="1"/>
  <c r="AF990" i="12" s="1"/>
  <c r="G2" i="12"/>
  <c r="G901" i="12" s="1"/>
  <c r="G902" i="12" s="1"/>
  <c r="G903" i="12" s="1"/>
  <c r="G904" i="12" s="1"/>
  <c r="G905" i="12" s="1"/>
  <c r="G906" i="12" s="1"/>
  <c r="G907" i="12" s="1"/>
  <c r="G908" i="12" s="1"/>
  <c r="G909" i="12" s="1"/>
  <c r="G910" i="12" s="1"/>
  <c r="G911" i="12" s="1"/>
  <c r="G912" i="12" s="1"/>
  <c r="G913" i="12" s="1"/>
  <c r="G914" i="12" s="1"/>
  <c r="G915" i="12" s="1"/>
  <c r="G916" i="12" s="1"/>
  <c r="G917" i="12" s="1"/>
  <c r="G918" i="12" s="1"/>
  <c r="G919" i="12" s="1"/>
  <c r="G920" i="12" s="1"/>
  <c r="G921" i="12" s="1"/>
  <c r="G922" i="12" s="1"/>
  <c r="G923" i="12" s="1"/>
  <c r="G924" i="12" s="1"/>
  <c r="G925" i="12" s="1"/>
  <c r="G926" i="12" s="1"/>
  <c r="G927" i="12" s="1"/>
  <c r="G928" i="12" s="1"/>
  <c r="G929" i="12" s="1"/>
  <c r="G930" i="12" s="1"/>
  <c r="G931" i="12" s="1"/>
  <c r="G932" i="12" s="1"/>
  <c r="G933" i="12" s="1"/>
  <c r="G934" i="12" s="1"/>
  <c r="G935" i="12" s="1"/>
  <c r="G936" i="12" s="1"/>
  <c r="G937" i="12" s="1"/>
  <c r="G938" i="12" s="1"/>
  <c r="G939" i="12" s="1"/>
  <c r="G940" i="12" s="1"/>
  <c r="G941" i="12" s="1"/>
  <c r="G942" i="12" s="1"/>
  <c r="G943" i="12" s="1"/>
  <c r="G944" i="12" s="1"/>
  <c r="G945" i="12" s="1"/>
  <c r="G946" i="12" s="1"/>
  <c r="G947" i="12" s="1"/>
  <c r="G948" i="12" s="1"/>
  <c r="G949" i="12" s="1"/>
  <c r="G950" i="12" s="1"/>
  <c r="G951" i="12" s="1"/>
  <c r="G952" i="12" s="1"/>
  <c r="G953" i="12" s="1"/>
  <c r="G954" i="12" s="1"/>
  <c r="G955" i="12" s="1"/>
  <c r="G956" i="12" s="1"/>
  <c r="G957" i="12" s="1"/>
  <c r="G958" i="12" s="1"/>
  <c r="G959" i="12" s="1"/>
  <c r="G960" i="12" s="1"/>
  <c r="G961" i="12" s="1"/>
  <c r="G962" i="12" s="1"/>
  <c r="G963" i="12" s="1"/>
  <c r="G964" i="12" s="1"/>
  <c r="G965" i="12" s="1"/>
  <c r="G966" i="12" s="1"/>
  <c r="G967" i="12" s="1"/>
  <c r="G968" i="12" s="1"/>
  <c r="G969" i="12" s="1"/>
  <c r="G970" i="12" s="1"/>
  <c r="G971" i="12" s="1"/>
  <c r="G972" i="12" s="1"/>
  <c r="G973" i="12" s="1"/>
  <c r="G974" i="12" s="1"/>
  <c r="G975" i="12" s="1"/>
  <c r="G976" i="12" s="1"/>
  <c r="G977" i="12" s="1"/>
  <c r="G978" i="12" s="1"/>
  <c r="G979" i="12" s="1"/>
  <c r="G980" i="12" s="1"/>
  <c r="G981" i="12" s="1"/>
  <c r="G982" i="12" s="1"/>
  <c r="G983" i="12" s="1"/>
  <c r="G984" i="12" s="1"/>
  <c r="G985" i="12" s="1"/>
  <c r="G986" i="12" s="1"/>
  <c r="G987" i="12" s="1"/>
  <c r="G988" i="12" s="1"/>
  <c r="G989" i="12" s="1"/>
  <c r="G990" i="12" s="1"/>
  <c r="C2" i="12"/>
  <c r="C901" i="12" s="1"/>
  <c r="C902" i="12" s="1"/>
  <c r="C903" i="12" s="1"/>
  <c r="C904" i="12" s="1"/>
  <c r="C905" i="12" s="1"/>
  <c r="C906" i="12" s="1"/>
  <c r="C907" i="12" s="1"/>
  <c r="C908" i="12" s="1"/>
  <c r="C909" i="12" s="1"/>
  <c r="C910" i="12" s="1"/>
  <c r="C911" i="12" s="1"/>
  <c r="C912" i="12" s="1"/>
  <c r="C913" i="12" s="1"/>
  <c r="C914" i="12" s="1"/>
  <c r="C915" i="12" s="1"/>
  <c r="C916" i="12" s="1"/>
  <c r="C917" i="12" s="1"/>
  <c r="C918" i="12" s="1"/>
  <c r="C919" i="12" s="1"/>
  <c r="C920" i="12" s="1"/>
  <c r="C921" i="12" s="1"/>
  <c r="C922" i="12" s="1"/>
  <c r="C923" i="12" s="1"/>
  <c r="C924" i="12" s="1"/>
  <c r="C925" i="12" s="1"/>
  <c r="C926" i="12" s="1"/>
  <c r="C927" i="12" s="1"/>
  <c r="C928" i="12" s="1"/>
  <c r="C929" i="12" s="1"/>
  <c r="C930" i="12" s="1"/>
  <c r="C931" i="12" s="1"/>
  <c r="C932" i="12" s="1"/>
  <c r="C933" i="12" s="1"/>
  <c r="C934" i="12" s="1"/>
  <c r="C935" i="12" s="1"/>
  <c r="C936" i="12" s="1"/>
  <c r="C937" i="12" s="1"/>
  <c r="C938" i="12" s="1"/>
  <c r="C939" i="12" s="1"/>
  <c r="C940" i="12" s="1"/>
  <c r="C941" i="12" s="1"/>
  <c r="C942" i="12" s="1"/>
  <c r="C943" i="12" s="1"/>
  <c r="C944" i="12" s="1"/>
  <c r="C945" i="12" s="1"/>
  <c r="C946" i="12" s="1"/>
  <c r="C947" i="12" s="1"/>
  <c r="C948" i="12" s="1"/>
  <c r="C949" i="12" s="1"/>
  <c r="C950" i="12" s="1"/>
  <c r="C951" i="12" s="1"/>
  <c r="C952" i="12" s="1"/>
  <c r="C953" i="12" s="1"/>
  <c r="C954" i="12" s="1"/>
  <c r="C955" i="12" s="1"/>
  <c r="C956" i="12" s="1"/>
  <c r="C957" i="12" s="1"/>
  <c r="C958" i="12" s="1"/>
  <c r="C959" i="12" s="1"/>
  <c r="C960" i="12" s="1"/>
  <c r="C961" i="12" s="1"/>
  <c r="C962" i="12" s="1"/>
  <c r="C963" i="12" s="1"/>
  <c r="C964" i="12" s="1"/>
  <c r="C965" i="12" s="1"/>
  <c r="C966" i="12" s="1"/>
  <c r="C967" i="12" s="1"/>
  <c r="C968" i="12" s="1"/>
  <c r="C969" i="12" s="1"/>
  <c r="C970" i="12" s="1"/>
  <c r="C971" i="12" s="1"/>
  <c r="C972" i="12" s="1"/>
  <c r="C973" i="12" s="1"/>
  <c r="C974" i="12" s="1"/>
  <c r="C975" i="12" s="1"/>
  <c r="C976" i="12" s="1"/>
  <c r="C977" i="12" s="1"/>
  <c r="C978" i="12" s="1"/>
  <c r="C979" i="12" s="1"/>
  <c r="C980" i="12" s="1"/>
  <c r="C981" i="12" s="1"/>
  <c r="C982" i="12" s="1"/>
  <c r="C983" i="12" s="1"/>
  <c r="C984" i="12" s="1"/>
  <c r="C985" i="12" s="1"/>
  <c r="C986" i="12" s="1"/>
  <c r="C987" i="12" s="1"/>
  <c r="C988" i="12" s="1"/>
  <c r="C989" i="12" s="1"/>
  <c r="C990" i="12" s="1"/>
  <c r="Z2" i="12"/>
  <c r="Z901" i="12" s="1"/>
  <c r="Z902" i="12" s="1"/>
  <c r="Z903" i="12" s="1"/>
  <c r="Z904" i="12" s="1"/>
  <c r="Z905" i="12" s="1"/>
  <c r="Z906" i="12" s="1"/>
  <c r="Z907" i="12" s="1"/>
  <c r="Z908" i="12" s="1"/>
  <c r="Z909" i="12" s="1"/>
  <c r="Z910" i="12" s="1"/>
  <c r="Z911" i="12" s="1"/>
  <c r="Z912" i="12" s="1"/>
  <c r="Z913" i="12" s="1"/>
  <c r="Z914" i="12" s="1"/>
  <c r="Z915" i="12" s="1"/>
  <c r="Z916" i="12" s="1"/>
  <c r="Z917" i="12" s="1"/>
  <c r="Z918" i="12" s="1"/>
  <c r="Z919" i="12" s="1"/>
  <c r="Z920" i="12" s="1"/>
  <c r="Z921" i="12" s="1"/>
  <c r="Z922" i="12" s="1"/>
  <c r="Z923" i="12" s="1"/>
  <c r="Z924" i="12" s="1"/>
  <c r="Z925" i="12" s="1"/>
  <c r="Z926" i="12" s="1"/>
  <c r="Z927" i="12" s="1"/>
  <c r="Z928" i="12" s="1"/>
  <c r="Z929" i="12" s="1"/>
  <c r="Z930" i="12" s="1"/>
  <c r="Z931" i="12" s="1"/>
  <c r="Z932" i="12" s="1"/>
  <c r="Z933" i="12" s="1"/>
  <c r="Z934" i="12" s="1"/>
  <c r="Z935" i="12" s="1"/>
  <c r="Z936" i="12" s="1"/>
  <c r="Z937" i="12" s="1"/>
  <c r="Z938" i="12" s="1"/>
  <c r="Z939" i="12" s="1"/>
  <c r="Z940" i="12" s="1"/>
  <c r="Z941" i="12" s="1"/>
  <c r="Z942" i="12" s="1"/>
  <c r="Z943" i="12" s="1"/>
  <c r="Z944" i="12" s="1"/>
  <c r="Z945" i="12" s="1"/>
  <c r="Z946" i="12" s="1"/>
  <c r="Z947" i="12" s="1"/>
  <c r="Z948" i="12" s="1"/>
  <c r="Z949" i="12" s="1"/>
  <c r="Z950" i="12" s="1"/>
  <c r="Z951" i="12" s="1"/>
  <c r="Z952" i="12" s="1"/>
  <c r="Z953" i="12" s="1"/>
  <c r="Z954" i="12" s="1"/>
  <c r="Z955" i="12" s="1"/>
  <c r="Z956" i="12" s="1"/>
  <c r="Z957" i="12" s="1"/>
  <c r="Z958" i="12" s="1"/>
  <c r="Z959" i="12" s="1"/>
  <c r="Z960" i="12" s="1"/>
  <c r="Z961" i="12" s="1"/>
  <c r="Z962" i="12" s="1"/>
  <c r="Z963" i="12" s="1"/>
  <c r="Z964" i="12" s="1"/>
  <c r="Z965" i="12" s="1"/>
  <c r="Z966" i="12" s="1"/>
  <c r="Z967" i="12" s="1"/>
  <c r="Z968" i="12" s="1"/>
  <c r="Z969" i="12" s="1"/>
  <c r="Z970" i="12" s="1"/>
  <c r="Z971" i="12" s="1"/>
  <c r="Z972" i="12" s="1"/>
  <c r="Z973" i="12" s="1"/>
  <c r="Z974" i="12" s="1"/>
  <c r="Z975" i="12" s="1"/>
  <c r="Z976" i="12" s="1"/>
  <c r="Z977" i="12" s="1"/>
  <c r="Z978" i="12" s="1"/>
  <c r="Z979" i="12" s="1"/>
  <c r="Z980" i="12" s="1"/>
  <c r="Z981" i="12" s="1"/>
  <c r="Z982" i="12" s="1"/>
  <c r="Z983" i="12" s="1"/>
  <c r="Z984" i="12" s="1"/>
  <c r="Z985" i="12" s="1"/>
  <c r="Z986" i="12" s="1"/>
  <c r="Z987" i="12" s="1"/>
  <c r="Z988" i="12" s="1"/>
  <c r="Z989" i="12" s="1"/>
  <c r="Z990" i="12" s="1"/>
  <c r="AD2" i="12"/>
  <c r="AD901" i="12" s="1"/>
  <c r="AD902" i="12" s="1"/>
  <c r="AD903" i="12" s="1"/>
  <c r="AD904" i="12" s="1"/>
  <c r="AD905" i="12" s="1"/>
  <c r="AD906" i="12" s="1"/>
  <c r="AD907" i="12" s="1"/>
  <c r="AD908" i="12" s="1"/>
  <c r="AD909" i="12" s="1"/>
  <c r="AD910" i="12" s="1"/>
  <c r="AD911" i="12" s="1"/>
  <c r="AD912" i="12" s="1"/>
  <c r="AD913" i="12" s="1"/>
  <c r="AD914" i="12" s="1"/>
  <c r="AD915" i="12" s="1"/>
  <c r="AD916" i="12" s="1"/>
  <c r="AD917" i="12" s="1"/>
  <c r="AD918" i="12" s="1"/>
  <c r="AD919" i="12" s="1"/>
  <c r="AD920" i="12" s="1"/>
  <c r="AD921" i="12" s="1"/>
  <c r="AD922" i="12" s="1"/>
  <c r="AD923" i="12" s="1"/>
  <c r="AD924" i="12" s="1"/>
  <c r="AD925" i="12" s="1"/>
  <c r="AD926" i="12" s="1"/>
  <c r="AD927" i="12" s="1"/>
  <c r="AD928" i="12" s="1"/>
  <c r="AD929" i="12" s="1"/>
  <c r="AD930" i="12" s="1"/>
  <c r="AD931" i="12" s="1"/>
  <c r="AD932" i="12" s="1"/>
  <c r="AD933" i="12" s="1"/>
  <c r="AD934" i="12" s="1"/>
  <c r="AD935" i="12" s="1"/>
  <c r="AD936" i="12" s="1"/>
  <c r="AD937" i="12" s="1"/>
  <c r="AD938" i="12" s="1"/>
  <c r="AD939" i="12" s="1"/>
  <c r="AD940" i="12" s="1"/>
  <c r="AD941" i="12" s="1"/>
  <c r="AD942" i="12" s="1"/>
  <c r="AD943" i="12" s="1"/>
  <c r="AD944" i="12" s="1"/>
  <c r="AD945" i="12" s="1"/>
  <c r="AD946" i="12" s="1"/>
  <c r="AD947" i="12" s="1"/>
  <c r="AD948" i="12" s="1"/>
  <c r="AD949" i="12" s="1"/>
  <c r="AD950" i="12" s="1"/>
  <c r="AD951" i="12" s="1"/>
  <c r="AD952" i="12" s="1"/>
  <c r="AD953" i="12" s="1"/>
  <c r="AD954" i="12" s="1"/>
  <c r="AD955" i="12" s="1"/>
  <c r="AD956" i="12" s="1"/>
  <c r="AD957" i="12" s="1"/>
  <c r="AD958" i="12" s="1"/>
  <c r="AD959" i="12" s="1"/>
  <c r="AD960" i="12" s="1"/>
  <c r="AD961" i="12" s="1"/>
  <c r="AD962" i="12" s="1"/>
  <c r="AD963" i="12" s="1"/>
  <c r="AD964" i="12" s="1"/>
  <c r="AD965" i="12" s="1"/>
  <c r="AD966" i="12" s="1"/>
  <c r="AD967" i="12" s="1"/>
  <c r="AD968" i="12" s="1"/>
  <c r="AD969" i="12" s="1"/>
  <c r="AD970" i="12" s="1"/>
  <c r="AD971" i="12" s="1"/>
  <c r="AD972" i="12" s="1"/>
  <c r="AD973" i="12" s="1"/>
  <c r="AD974" i="12" s="1"/>
  <c r="AD975" i="12" s="1"/>
  <c r="AD976" i="12" s="1"/>
  <c r="AD977" i="12" s="1"/>
  <c r="AD978" i="12" s="1"/>
  <c r="AD979" i="12" s="1"/>
  <c r="AD980" i="12" s="1"/>
  <c r="AD981" i="12" s="1"/>
  <c r="AD982" i="12" s="1"/>
  <c r="AD983" i="12" s="1"/>
  <c r="AD984" i="12" s="1"/>
  <c r="AD985" i="12" s="1"/>
  <c r="AD986" i="12" s="1"/>
  <c r="AD987" i="12" s="1"/>
  <c r="AD988" i="12" s="1"/>
  <c r="AD989" i="12" s="1"/>
  <c r="AD990" i="12" s="1"/>
  <c r="K2" i="12"/>
  <c r="K901" i="12" s="1"/>
  <c r="K902" i="12" s="1"/>
  <c r="K903" i="12" s="1"/>
  <c r="K904" i="12" s="1"/>
  <c r="K905" i="12" s="1"/>
  <c r="K906" i="12" s="1"/>
  <c r="K907" i="12" s="1"/>
  <c r="K908" i="12" s="1"/>
  <c r="K909" i="12" s="1"/>
  <c r="K910" i="12" s="1"/>
  <c r="K911" i="12" s="1"/>
  <c r="K912" i="12" s="1"/>
  <c r="K913" i="12" s="1"/>
  <c r="K914" i="12" s="1"/>
  <c r="K915" i="12" s="1"/>
  <c r="K916" i="12" s="1"/>
  <c r="K917" i="12" s="1"/>
  <c r="K918" i="12" s="1"/>
  <c r="K919" i="12" s="1"/>
  <c r="K920" i="12" s="1"/>
  <c r="K921" i="12" s="1"/>
  <c r="K922" i="12" s="1"/>
  <c r="K923" i="12" s="1"/>
  <c r="K924" i="12" s="1"/>
  <c r="K925" i="12" s="1"/>
  <c r="K926" i="12" s="1"/>
  <c r="K927" i="12" s="1"/>
  <c r="K928" i="12" s="1"/>
  <c r="K929" i="12" s="1"/>
  <c r="K930" i="12" s="1"/>
  <c r="K931" i="12" s="1"/>
  <c r="K932" i="12" s="1"/>
  <c r="K933" i="12" s="1"/>
  <c r="K934" i="12" s="1"/>
  <c r="K935" i="12" s="1"/>
  <c r="K936" i="12" s="1"/>
  <c r="K937" i="12" s="1"/>
  <c r="K938" i="12" s="1"/>
  <c r="K939" i="12" s="1"/>
  <c r="K940" i="12" s="1"/>
  <c r="K941" i="12" s="1"/>
  <c r="K942" i="12" s="1"/>
  <c r="K943" i="12" s="1"/>
  <c r="K944" i="12" s="1"/>
  <c r="K945" i="12" s="1"/>
  <c r="K946" i="12" s="1"/>
  <c r="K947" i="12" s="1"/>
  <c r="K948" i="12" s="1"/>
  <c r="K949" i="12" s="1"/>
  <c r="K950" i="12" s="1"/>
  <c r="K951" i="12" s="1"/>
  <c r="K952" i="12" s="1"/>
  <c r="K953" i="12" s="1"/>
  <c r="K954" i="12" s="1"/>
  <c r="K955" i="12" s="1"/>
  <c r="K956" i="12" s="1"/>
  <c r="K957" i="12" s="1"/>
  <c r="K958" i="12" s="1"/>
  <c r="K959" i="12" s="1"/>
  <c r="K960" i="12" s="1"/>
  <c r="K961" i="12" s="1"/>
  <c r="K962" i="12" s="1"/>
  <c r="K963" i="12" s="1"/>
  <c r="K964" i="12" s="1"/>
  <c r="K965" i="12" s="1"/>
  <c r="K966" i="12" s="1"/>
  <c r="K967" i="12" s="1"/>
  <c r="K968" i="12" s="1"/>
  <c r="K969" i="12" s="1"/>
  <c r="K970" i="12" s="1"/>
  <c r="K971" i="12" s="1"/>
  <c r="K972" i="12" s="1"/>
  <c r="K973" i="12" s="1"/>
  <c r="K974" i="12" s="1"/>
  <c r="K975" i="12" s="1"/>
  <c r="K976" i="12" s="1"/>
  <c r="K977" i="12" s="1"/>
  <c r="K978" i="12" s="1"/>
  <c r="K979" i="12" s="1"/>
  <c r="K980" i="12" s="1"/>
  <c r="K981" i="12" s="1"/>
  <c r="K982" i="12" s="1"/>
  <c r="K983" i="12" s="1"/>
  <c r="K984" i="12" s="1"/>
  <c r="K985" i="12" s="1"/>
  <c r="K986" i="12" s="1"/>
  <c r="K987" i="12" s="1"/>
  <c r="K988" i="12" s="1"/>
  <c r="K989" i="12" s="1"/>
  <c r="K990" i="12" s="1"/>
  <c r="D2" i="12"/>
  <c r="D901" i="12" s="1"/>
  <c r="D902" i="12" s="1"/>
  <c r="D903" i="12" s="1"/>
  <c r="D904" i="12" s="1"/>
  <c r="D905" i="12" s="1"/>
  <c r="D906" i="12" s="1"/>
  <c r="D907" i="12" s="1"/>
  <c r="D908" i="12" s="1"/>
  <c r="D909" i="12" s="1"/>
  <c r="D910" i="12" s="1"/>
  <c r="D911" i="12" s="1"/>
  <c r="D912" i="12" s="1"/>
  <c r="D913" i="12" s="1"/>
  <c r="D914" i="12" s="1"/>
  <c r="D915" i="12" s="1"/>
  <c r="D916" i="12" s="1"/>
  <c r="D917" i="12" s="1"/>
  <c r="D918" i="12" s="1"/>
  <c r="D919" i="12" s="1"/>
  <c r="D920" i="12" s="1"/>
  <c r="D921" i="12" s="1"/>
  <c r="D922" i="12" s="1"/>
  <c r="D923" i="12" s="1"/>
  <c r="D924" i="12" s="1"/>
  <c r="D925" i="12" s="1"/>
  <c r="D926" i="12" s="1"/>
  <c r="D927" i="12" s="1"/>
  <c r="D928" i="12" s="1"/>
  <c r="D929" i="12" s="1"/>
  <c r="D930" i="12" s="1"/>
  <c r="D931" i="12" s="1"/>
  <c r="D932" i="12" s="1"/>
  <c r="D933" i="12" s="1"/>
  <c r="D934" i="12" s="1"/>
  <c r="D935" i="12" s="1"/>
  <c r="D936" i="12" s="1"/>
  <c r="D937" i="12" s="1"/>
  <c r="D938" i="12" s="1"/>
  <c r="D939" i="12" s="1"/>
  <c r="D940" i="12" s="1"/>
  <c r="D941" i="12" s="1"/>
  <c r="D942" i="12" s="1"/>
  <c r="D943" i="12" s="1"/>
  <c r="D944" i="12" s="1"/>
  <c r="D945" i="12" s="1"/>
  <c r="D946" i="12" s="1"/>
  <c r="D947" i="12" s="1"/>
  <c r="D948" i="12" s="1"/>
  <c r="D949" i="12" s="1"/>
  <c r="D950" i="12" s="1"/>
  <c r="D951" i="12" s="1"/>
  <c r="D952" i="12" s="1"/>
  <c r="D953" i="12" s="1"/>
  <c r="D954" i="12" s="1"/>
  <c r="D955" i="12" s="1"/>
  <c r="D956" i="12" s="1"/>
  <c r="D957" i="12" s="1"/>
  <c r="D958" i="12" s="1"/>
  <c r="D959" i="12" s="1"/>
  <c r="D960" i="12" s="1"/>
  <c r="D961" i="12" s="1"/>
  <c r="D962" i="12" s="1"/>
  <c r="D963" i="12" s="1"/>
  <c r="D964" i="12" s="1"/>
  <c r="D965" i="12" s="1"/>
  <c r="D966" i="12" s="1"/>
  <c r="D967" i="12" s="1"/>
  <c r="D968" i="12" s="1"/>
  <c r="D969" i="12" s="1"/>
  <c r="D970" i="12" s="1"/>
  <c r="D971" i="12" s="1"/>
  <c r="D972" i="12" s="1"/>
  <c r="D973" i="12" s="1"/>
  <c r="D974" i="12" s="1"/>
  <c r="D975" i="12" s="1"/>
  <c r="D976" i="12" s="1"/>
  <c r="D977" i="12" s="1"/>
  <c r="D978" i="12" s="1"/>
  <c r="D979" i="12" s="1"/>
  <c r="D980" i="12" s="1"/>
  <c r="D981" i="12" s="1"/>
  <c r="D982" i="12" s="1"/>
  <c r="D983" i="12" s="1"/>
  <c r="D984" i="12" s="1"/>
  <c r="D985" i="12" s="1"/>
  <c r="D986" i="12" s="1"/>
  <c r="D987" i="12" s="1"/>
  <c r="D988" i="12" s="1"/>
  <c r="D989" i="12" s="1"/>
  <c r="D990" i="12" s="1"/>
  <c r="S2" i="12"/>
  <c r="S901" i="12" s="1"/>
  <c r="S902" i="12" s="1"/>
  <c r="S903" i="12" s="1"/>
  <c r="S904" i="12" s="1"/>
  <c r="S905" i="12" s="1"/>
  <c r="S906" i="12" s="1"/>
  <c r="S907" i="12" s="1"/>
  <c r="S908" i="12" s="1"/>
  <c r="S909" i="12" s="1"/>
  <c r="S910" i="12" s="1"/>
  <c r="S911" i="12" s="1"/>
  <c r="S912" i="12" s="1"/>
  <c r="S913" i="12" s="1"/>
  <c r="S914" i="12" s="1"/>
  <c r="S915" i="12" s="1"/>
  <c r="S916" i="12" s="1"/>
  <c r="S917" i="12" s="1"/>
  <c r="S918" i="12" s="1"/>
  <c r="S919" i="12" s="1"/>
  <c r="S920" i="12" s="1"/>
  <c r="S921" i="12" s="1"/>
  <c r="S922" i="12" s="1"/>
  <c r="S923" i="12" s="1"/>
  <c r="S924" i="12" s="1"/>
  <c r="S925" i="12" s="1"/>
  <c r="S926" i="12" s="1"/>
  <c r="S927" i="12" s="1"/>
  <c r="S928" i="12" s="1"/>
  <c r="S929" i="12" s="1"/>
  <c r="S930" i="12" s="1"/>
  <c r="S931" i="12" s="1"/>
  <c r="S932" i="12" s="1"/>
  <c r="S933" i="12" s="1"/>
  <c r="S934" i="12" s="1"/>
  <c r="S935" i="12" s="1"/>
  <c r="S936" i="12" s="1"/>
  <c r="S937" i="12" s="1"/>
  <c r="S938" i="12" s="1"/>
  <c r="S939" i="12" s="1"/>
  <c r="S940" i="12" s="1"/>
  <c r="S941" i="12" s="1"/>
  <c r="S942" i="12" s="1"/>
  <c r="S943" i="12" s="1"/>
  <c r="S944" i="12" s="1"/>
  <c r="S945" i="12" s="1"/>
  <c r="S946" i="12" s="1"/>
  <c r="S947" i="12" s="1"/>
  <c r="S948" i="12" s="1"/>
  <c r="S949" i="12" s="1"/>
  <c r="S950" i="12" s="1"/>
  <c r="S951" i="12" s="1"/>
  <c r="S952" i="12" s="1"/>
  <c r="S953" i="12" s="1"/>
  <c r="S954" i="12" s="1"/>
  <c r="S955" i="12" s="1"/>
  <c r="S956" i="12" s="1"/>
  <c r="S957" i="12" s="1"/>
  <c r="S958" i="12" s="1"/>
  <c r="S959" i="12" s="1"/>
  <c r="S960" i="12" s="1"/>
  <c r="S961" i="12" s="1"/>
  <c r="S962" i="12" s="1"/>
  <c r="S963" i="12" s="1"/>
  <c r="S964" i="12" s="1"/>
  <c r="S965" i="12" s="1"/>
  <c r="S966" i="12" s="1"/>
  <c r="S967" i="12" s="1"/>
  <c r="S968" i="12" s="1"/>
  <c r="S969" i="12" s="1"/>
  <c r="S970" i="12" s="1"/>
  <c r="S971" i="12" s="1"/>
  <c r="S972" i="12" s="1"/>
  <c r="S973" i="12" s="1"/>
  <c r="S974" i="12" s="1"/>
  <c r="S975" i="12" s="1"/>
  <c r="S976" i="12" s="1"/>
  <c r="S977" i="12" s="1"/>
  <c r="S978" i="12" s="1"/>
  <c r="S979" i="12" s="1"/>
  <c r="S980" i="12" s="1"/>
  <c r="S981" i="12" s="1"/>
  <c r="S982" i="12" s="1"/>
  <c r="S983" i="12" s="1"/>
  <c r="S984" i="12" s="1"/>
  <c r="S985" i="12" s="1"/>
  <c r="S986" i="12" s="1"/>
  <c r="S987" i="12" s="1"/>
  <c r="S988" i="12" s="1"/>
  <c r="S989" i="12" s="1"/>
  <c r="S990" i="12" s="1"/>
  <c r="AI2" i="12"/>
  <c r="Q2" i="12"/>
  <c r="Q901" i="12" s="1"/>
  <c r="Q902" i="12" s="1"/>
  <c r="Q903" i="12" s="1"/>
  <c r="Q904" i="12" s="1"/>
  <c r="Q905" i="12" s="1"/>
  <c r="Q906" i="12" s="1"/>
  <c r="Q907" i="12" s="1"/>
  <c r="Q908" i="12" s="1"/>
  <c r="Q909" i="12" s="1"/>
  <c r="Q910" i="12" s="1"/>
  <c r="Q911" i="12" s="1"/>
  <c r="Q912" i="12" s="1"/>
  <c r="Q913" i="12" s="1"/>
  <c r="Q914" i="12" s="1"/>
  <c r="Q915" i="12" s="1"/>
  <c r="Q916" i="12" s="1"/>
  <c r="Q917" i="12" s="1"/>
  <c r="Q918" i="12" s="1"/>
  <c r="Q919" i="12" s="1"/>
  <c r="Q920" i="12" s="1"/>
  <c r="Q921" i="12" s="1"/>
  <c r="Q922" i="12" s="1"/>
  <c r="Q923" i="12" s="1"/>
  <c r="Q924" i="12" s="1"/>
  <c r="Q925" i="12" s="1"/>
  <c r="Q926" i="12" s="1"/>
  <c r="Q927" i="12" s="1"/>
  <c r="Q928" i="12" s="1"/>
  <c r="Q929" i="12" s="1"/>
  <c r="Q930" i="12" s="1"/>
  <c r="Q931" i="12" s="1"/>
  <c r="Q932" i="12" s="1"/>
  <c r="Q933" i="12" s="1"/>
  <c r="Q934" i="12" s="1"/>
  <c r="Q935" i="12" s="1"/>
  <c r="Q936" i="12" s="1"/>
  <c r="Q937" i="12" s="1"/>
  <c r="Q938" i="12" s="1"/>
  <c r="Q939" i="12" s="1"/>
  <c r="Q940" i="12" s="1"/>
  <c r="Q941" i="12" s="1"/>
  <c r="Q942" i="12" s="1"/>
  <c r="Q943" i="12" s="1"/>
  <c r="Q944" i="12" s="1"/>
  <c r="Q945" i="12" s="1"/>
  <c r="Q946" i="12" s="1"/>
  <c r="Q947" i="12" s="1"/>
  <c r="Q948" i="12" s="1"/>
  <c r="Q949" i="12" s="1"/>
  <c r="Q950" i="12" s="1"/>
  <c r="Q951" i="12" s="1"/>
  <c r="Q952" i="12" s="1"/>
  <c r="Q953" i="12" s="1"/>
  <c r="Q954" i="12" s="1"/>
  <c r="Q955" i="12" s="1"/>
  <c r="Q956" i="12" s="1"/>
  <c r="Q957" i="12" s="1"/>
  <c r="Q958" i="12" s="1"/>
  <c r="Q959" i="12" s="1"/>
  <c r="Q960" i="12" s="1"/>
  <c r="Q961" i="12" s="1"/>
  <c r="Q962" i="12" s="1"/>
  <c r="Q963" i="12" s="1"/>
  <c r="Q964" i="12" s="1"/>
  <c r="Q965" i="12" s="1"/>
  <c r="Q966" i="12" s="1"/>
  <c r="Q967" i="12" s="1"/>
  <c r="Q968" i="12" s="1"/>
  <c r="Q969" i="12" s="1"/>
  <c r="Q970" i="12" s="1"/>
  <c r="Q971" i="12" s="1"/>
  <c r="Q972" i="12" s="1"/>
  <c r="Q973" i="12" s="1"/>
  <c r="Q974" i="12" s="1"/>
  <c r="Q975" i="12" s="1"/>
  <c r="Q976" i="12" s="1"/>
  <c r="Q977" i="12" s="1"/>
  <c r="Q978" i="12" s="1"/>
  <c r="Q979" i="12" s="1"/>
  <c r="Q980" i="12" s="1"/>
  <c r="Q981" i="12" s="1"/>
  <c r="Q982" i="12" s="1"/>
  <c r="Q983" i="12" s="1"/>
  <c r="Q984" i="12" s="1"/>
  <c r="Q985" i="12" s="1"/>
  <c r="Q986" i="12" s="1"/>
  <c r="Q987" i="12" s="1"/>
  <c r="Q988" i="12" s="1"/>
  <c r="Q989" i="12" s="1"/>
  <c r="Q990" i="12" s="1"/>
  <c r="Y2" i="12"/>
  <c r="Y901" i="12" s="1"/>
  <c r="Y902" i="12" s="1"/>
  <c r="Y903" i="12" s="1"/>
  <c r="Y904" i="12" s="1"/>
  <c r="Y905" i="12" s="1"/>
  <c r="Y906" i="12" s="1"/>
  <c r="Y907" i="12" s="1"/>
  <c r="Y908" i="12" s="1"/>
  <c r="Y909" i="12" s="1"/>
  <c r="Y910" i="12" s="1"/>
  <c r="Y911" i="12" s="1"/>
  <c r="Y912" i="12" s="1"/>
  <c r="Y913" i="12" s="1"/>
  <c r="Y914" i="12" s="1"/>
  <c r="Y915" i="12" s="1"/>
  <c r="Y916" i="12" s="1"/>
  <c r="Y917" i="12" s="1"/>
  <c r="Y918" i="12" s="1"/>
  <c r="Y919" i="12" s="1"/>
  <c r="Y920" i="12" s="1"/>
  <c r="Y921" i="12" s="1"/>
  <c r="Y922" i="12" s="1"/>
  <c r="Y923" i="12" s="1"/>
  <c r="Y924" i="12" s="1"/>
  <c r="Y925" i="12" s="1"/>
  <c r="Y926" i="12" s="1"/>
  <c r="Y927" i="12" s="1"/>
  <c r="Y928" i="12" s="1"/>
  <c r="Y929" i="12" s="1"/>
  <c r="Y930" i="12" s="1"/>
  <c r="Y931" i="12" s="1"/>
  <c r="Y932" i="12" s="1"/>
  <c r="Y933" i="12" s="1"/>
  <c r="Y934" i="12" s="1"/>
  <c r="Y935" i="12" s="1"/>
  <c r="Y936" i="12" s="1"/>
  <c r="Y937" i="12" s="1"/>
  <c r="Y938" i="12" s="1"/>
  <c r="Y939" i="12" s="1"/>
  <c r="Y940" i="12" s="1"/>
  <c r="Y941" i="12" s="1"/>
  <c r="Y942" i="12" s="1"/>
  <c r="Y943" i="12" s="1"/>
  <c r="Y944" i="12" s="1"/>
  <c r="Y945" i="12" s="1"/>
  <c r="Y946" i="12" s="1"/>
  <c r="Y947" i="12" s="1"/>
  <c r="Y948" i="12" s="1"/>
  <c r="Y949" i="12" s="1"/>
  <c r="Y950" i="12" s="1"/>
  <c r="Y951" i="12" s="1"/>
  <c r="Y952" i="12" s="1"/>
  <c r="Y953" i="12" s="1"/>
  <c r="Y954" i="12" s="1"/>
  <c r="Y955" i="12" s="1"/>
  <c r="Y956" i="12" s="1"/>
  <c r="Y957" i="12" s="1"/>
  <c r="Y958" i="12" s="1"/>
  <c r="Y959" i="12" s="1"/>
  <c r="Y960" i="12" s="1"/>
  <c r="Y961" i="12" s="1"/>
  <c r="Y962" i="12" s="1"/>
  <c r="Y963" i="12" s="1"/>
  <c r="Y964" i="12" s="1"/>
  <c r="Y965" i="12" s="1"/>
  <c r="Y966" i="12" s="1"/>
  <c r="Y967" i="12" s="1"/>
  <c r="Y968" i="12" s="1"/>
  <c r="Y969" i="12" s="1"/>
  <c r="Y970" i="12" s="1"/>
  <c r="Y971" i="12" s="1"/>
  <c r="Y972" i="12" s="1"/>
  <c r="Y973" i="12" s="1"/>
  <c r="Y974" i="12" s="1"/>
  <c r="Y975" i="12" s="1"/>
  <c r="Y976" i="12" s="1"/>
  <c r="Y977" i="12" s="1"/>
  <c r="Y978" i="12" s="1"/>
  <c r="Y979" i="12" s="1"/>
  <c r="Y980" i="12" s="1"/>
  <c r="Y981" i="12" s="1"/>
  <c r="Y982" i="12" s="1"/>
  <c r="Y983" i="12" s="1"/>
  <c r="Y984" i="12" s="1"/>
  <c r="Y985" i="12" s="1"/>
  <c r="Y986" i="12" s="1"/>
  <c r="Y987" i="12" s="1"/>
  <c r="Y988" i="12" s="1"/>
  <c r="Y989" i="12" s="1"/>
  <c r="Y990" i="12" s="1"/>
  <c r="H2" i="12"/>
  <c r="H901" i="12" s="1"/>
  <c r="H902" i="12" s="1"/>
  <c r="H903" i="12" s="1"/>
  <c r="H904" i="12" s="1"/>
  <c r="H905" i="12" s="1"/>
  <c r="H906" i="12" s="1"/>
  <c r="H907" i="12" s="1"/>
  <c r="H908" i="12" s="1"/>
  <c r="H909" i="12" s="1"/>
  <c r="H910" i="12" s="1"/>
  <c r="H911" i="12" s="1"/>
  <c r="H912" i="12" s="1"/>
  <c r="H913" i="12" s="1"/>
  <c r="H914" i="12" s="1"/>
  <c r="H915" i="12" s="1"/>
  <c r="H916" i="12" s="1"/>
  <c r="H917" i="12" s="1"/>
  <c r="H918" i="12" s="1"/>
  <c r="H919" i="12" s="1"/>
  <c r="H920" i="12" s="1"/>
  <c r="H921" i="12" s="1"/>
  <c r="H922" i="12" s="1"/>
  <c r="H923" i="12" s="1"/>
  <c r="H924" i="12" s="1"/>
  <c r="H925" i="12" s="1"/>
  <c r="H926" i="12" s="1"/>
  <c r="H927" i="12" s="1"/>
  <c r="H928" i="12" s="1"/>
  <c r="H929" i="12" s="1"/>
  <c r="H930" i="12" s="1"/>
  <c r="H931" i="12" s="1"/>
  <c r="H932" i="12" s="1"/>
  <c r="H933" i="12" s="1"/>
  <c r="H934" i="12" s="1"/>
  <c r="H935" i="12" s="1"/>
  <c r="H936" i="12" s="1"/>
  <c r="H937" i="12" s="1"/>
  <c r="H938" i="12" s="1"/>
  <c r="H939" i="12" s="1"/>
  <c r="H940" i="12" s="1"/>
  <c r="H941" i="12" s="1"/>
  <c r="H942" i="12" s="1"/>
  <c r="H943" i="12" s="1"/>
  <c r="H944" i="12" s="1"/>
  <c r="H945" i="12" s="1"/>
  <c r="H946" i="12" s="1"/>
  <c r="H947" i="12" s="1"/>
  <c r="H948" i="12" s="1"/>
  <c r="H949" i="12" s="1"/>
  <c r="H950" i="12" s="1"/>
  <c r="H951" i="12" s="1"/>
  <c r="H952" i="12" s="1"/>
  <c r="H953" i="12" s="1"/>
  <c r="H954" i="12" s="1"/>
  <c r="H955" i="12" s="1"/>
  <c r="H956" i="12" s="1"/>
  <c r="H957" i="12" s="1"/>
  <c r="H958" i="12" s="1"/>
  <c r="H959" i="12" s="1"/>
  <c r="H960" i="12" s="1"/>
  <c r="H961" i="12" s="1"/>
  <c r="H962" i="12" s="1"/>
  <c r="H963" i="12" s="1"/>
  <c r="H964" i="12" s="1"/>
  <c r="H965" i="12" s="1"/>
  <c r="H966" i="12" s="1"/>
  <c r="H967" i="12" s="1"/>
  <c r="H968" i="12" s="1"/>
  <c r="H969" i="12" s="1"/>
  <c r="H970" i="12" s="1"/>
  <c r="H971" i="12" s="1"/>
  <c r="H972" i="12" s="1"/>
  <c r="H973" i="12" s="1"/>
  <c r="H974" i="12" s="1"/>
  <c r="H975" i="12" s="1"/>
  <c r="H976" i="12" s="1"/>
  <c r="H977" i="12" s="1"/>
  <c r="H978" i="12" s="1"/>
  <c r="H979" i="12" s="1"/>
  <c r="H980" i="12" s="1"/>
  <c r="H981" i="12" s="1"/>
  <c r="H982" i="12" s="1"/>
  <c r="H983" i="12" s="1"/>
  <c r="H984" i="12" s="1"/>
  <c r="H985" i="12" s="1"/>
  <c r="H986" i="12" s="1"/>
  <c r="H987" i="12" s="1"/>
  <c r="H988" i="12" s="1"/>
  <c r="H989" i="12" s="1"/>
  <c r="H990" i="12" s="1"/>
  <c r="L2" i="12"/>
  <c r="L901" i="12" s="1"/>
  <c r="L902" i="12" s="1"/>
  <c r="L903" i="12" s="1"/>
  <c r="L904" i="12" s="1"/>
  <c r="L905" i="12" s="1"/>
  <c r="L906" i="12" s="1"/>
  <c r="L907" i="12" s="1"/>
  <c r="L908" i="12" s="1"/>
  <c r="L909" i="12" s="1"/>
  <c r="L910" i="12" s="1"/>
  <c r="L911" i="12" s="1"/>
  <c r="L912" i="12" s="1"/>
  <c r="L913" i="12" s="1"/>
  <c r="L914" i="12" s="1"/>
  <c r="L915" i="12" s="1"/>
  <c r="L916" i="12" s="1"/>
  <c r="L917" i="12" s="1"/>
  <c r="L918" i="12" s="1"/>
  <c r="L919" i="12" s="1"/>
  <c r="L920" i="12" s="1"/>
  <c r="L921" i="12" s="1"/>
  <c r="L922" i="12" s="1"/>
  <c r="L923" i="12" s="1"/>
  <c r="L924" i="12" s="1"/>
  <c r="L925" i="12" s="1"/>
  <c r="L926" i="12" s="1"/>
  <c r="L927" i="12" s="1"/>
  <c r="L928" i="12" s="1"/>
  <c r="L929" i="12" s="1"/>
  <c r="L930" i="12" s="1"/>
  <c r="L931" i="12" s="1"/>
  <c r="L932" i="12" s="1"/>
  <c r="L933" i="12" s="1"/>
  <c r="L934" i="12" s="1"/>
  <c r="L935" i="12" s="1"/>
  <c r="L936" i="12" s="1"/>
  <c r="L937" i="12" s="1"/>
  <c r="L938" i="12" s="1"/>
  <c r="L939" i="12" s="1"/>
  <c r="L940" i="12" s="1"/>
  <c r="L941" i="12" s="1"/>
  <c r="L942" i="12" s="1"/>
  <c r="L943" i="12" s="1"/>
  <c r="L944" i="12" s="1"/>
  <c r="L945" i="12" s="1"/>
  <c r="L946" i="12" s="1"/>
  <c r="L947" i="12" s="1"/>
  <c r="L948" i="12" s="1"/>
  <c r="L949" i="12" s="1"/>
  <c r="L950" i="12" s="1"/>
  <c r="L951" i="12" s="1"/>
  <c r="L952" i="12" s="1"/>
  <c r="L953" i="12" s="1"/>
  <c r="L954" i="12" s="1"/>
  <c r="L955" i="12" s="1"/>
  <c r="L956" i="12" s="1"/>
  <c r="L957" i="12" s="1"/>
  <c r="L958" i="12" s="1"/>
  <c r="L959" i="12" s="1"/>
  <c r="L960" i="12" s="1"/>
  <c r="L961" i="12" s="1"/>
  <c r="L962" i="12" s="1"/>
  <c r="L963" i="12" s="1"/>
  <c r="L964" i="12" s="1"/>
  <c r="L965" i="12" s="1"/>
  <c r="L966" i="12" s="1"/>
  <c r="L967" i="12" s="1"/>
  <c r="L968" i="12" s="1"/>
  <c r="L969" i="12" s="1"/>
  <c r="L970" i="12" s="1"/>
  <c r="L971" i="12" s="1"/>
  <c r="L972" i="12" s="1"/>
  <c r="L973" i="12" s="1"/>
  <c r="L974" i="12" s="1"/>
  <c r="L975" i="12" s="1"/>
  <c r="L976" i="12" s="1"/>
  <c r="L977" i="12" s="1"/>
  <c r="L978" i="12" s="1"/>
  <c r="L979" i="12" s="1"/>
  <c r="L980" i="12" s="1"/>
  <c r="L981" i="12" s="1"/>
  <c r="L982" i="12" s="1"/>
  <c r="L983" i="12" s="1"/>
  <c r="L984" i="12" s="1"/>
  <c r="L985" i="12" s="1"/>
  <c r="L986" i="12" s="1"/>
  <c r="L987" i="12" s="1"/>
  <c r="L988" i="12" s="1"/>
  <c r="L989" i="12" s="1"/>
  <c r="L990" i="12" s="1"/>
  <c r="I2" i="12"/>
  <c r="I901" i="12" s="1"/>
  <c r="I902" i="12" s="1"/>
  <c r="I903" i="12" s="1"/>
  <c r="I904" i="12" s="1"/>
  <c r="I905" i="12" s="1"/>
  <c r="I906" i="12" s="1"/>
  <c r="I907" i="12" s="1"/>
  <c r="I908" i="12" s="1"/>
  <c r="I909" i="12" s="1"/>
  <c r="I910" i="12" s="1"/>
  <c r="I911" i="12" s="1"/>
  <c r="I912" i="12" s="1"/>
  <c r="I913" i="12" s="1"/>
  <c r="I914" i="12" s="1"/>
  <c r="I915" i="12" s="1"/>
  <c r="I916" i="12" s="1"/>
  <c r="I917" i="12" s="1"/>
  <c r="I918" i="12" s="1"/>
  <c r="I919" i="12" s="1"/>
  <c r="I920" i="12" s="1"/>
  <c r="I921" i="12" s="1"/>
  <c r="I922" i="12" s="1"/>
  <c r="I923" i="12" s="1"/>
  <c r="I924" i="12" s="1"/>
  <c r="I925" i="12" s="1"/>
  <c r="I926" i="12" s="1"/>
  <c r="I927" i="12" s="1"/>
  <c r="I928" i="12" s="1"/>
  <c r="I929" i="12" s="1"/>
  <c r="I930" i="12" s="1"/>
  <c r="I931" i="12" s="1"/>
  <c r="I932" i="12" s="1"/>
  <c r="I933" i="12" s="1"/>
  <c r="I934" i="12" s="1"/>
  <c r="I935" i="12" s="1"/>
  <c r="I936" i="12" s="1"/>
  <c r="I937" i="12" s="1"/>
  <c r="I938" i="12" s="1"/>
  <c r="I939" i="12" s="1"/>
  <c r="I940" i="12" s="1"/>
  <c r="I941" i="12" s="1"/>
  <c r="I942" i="12" s="1"/>
  <c r="I943" i="12" s="1"/>
  <c r="I944" i="12" s="1"/>
  <c r="I945" i="12" s="1"/>
  <c r="I946" i="12" s="1"/>
  <c r="I947" i="12" s="1"/>
  <c r="I948" i="12" s="1"/>
  <c r="I949" i="12" s="1"/>
  <c r="I950" i="12" s="1"/>
  <c r="I951" i="12" s="1"/>
  <c r="I952" i="12" s="1"/>
  <c r="I953" i="12" s="1"/>
  <c r="I954" i="12" s="1"/>
  <c r="I955" i="12" s="1"/>
  <c r="I956" i="12" s="1"/>
  <c r="I957" i="12" s="1"/>
  <c r="I958" i="12" s="1"/>
  <c r="I959" i="12" s="1"/>
  <c r="I960" i="12" s="1"/>
  <c r="I961" i="12" s="1"/>
  <c r="I962" i="12" s="1"/>
  <c r="I963" i="12" s="1"/>
  <c r="I964" i="12" s="1"/>
  <c r="I965" i="12" s="1"/>
  <c r="I966" i="12" s="1"/>
  <c r="I967" i="12" s="1"/>
  <c r="I968" i="12" s="1"/>
  <c r="I969" i="12" s="1"/>
  <c r="I970" i="12" s="1"/>
  <c r="I971" i="12" s="1"/>
  <c r="I972" i="12" s="1"/>
  <c r="I973" i="12" s="1"/>
  <c r="I974" i="12" s="1"/>
  <c r="I975" i="12" s="1"/>
  <c r="I976" i="12" s="1"/>
  <c r="I977" i="12" s="1"/>
  <c r="I978" i="12" s="1"/>
  <c r="I979" i="12" s="1"/>
  <c r="I980" i="12" s="1"/>
  <c r="I981" i="12" s="1"/>
  <c r="I982" i="12" s="1"/>
  <c r="I983" i="12" s="1"/>
  <c r="I984" i="12" s="1"/>
  <c r="I985" i="12" s="1"/>
  <c r="I986" i="12" s="1"/>
  <c r="I987" i="12" s="1"/>
  <c r="I988" i="12" s="1"/>
  <c r="I989" i="12" s="1"/>
  <c r="I990" i="12" s="1"/>
  <c r="J2" i="12"/>
  <c r="J901" i="12" s="1"/>
  <c r="J902" i="12" s="1"/>
  <c r="J903" i="12" s="1"/>
  <c r="J904" i="12" s="1"/>
  <c r="J905" i="12" s="1"/>
  <c r="J906" i="12" s="1"/>
  <c r="J907" i="12" s="1"/>
  <c r="J908" i="12" s="1"/>
  <c r="J909" i="12" s="1"/>
  <c r="J910" i="12" s="1"/>
  <c r="J911" i="12" s="1"/>
  <c r="J912" i="12" s="1"/>
  <c r="J913" i="12" s="1"/>
  <c r="J914" i="12" s="1"/>
  <c r="J915" i="12" s="1"/>
  <c r="J916" i="12" s="1"/>
  <c r="J917" i="12" s="1"/>
  <c r="J918" i="12" s="1"/>
  <c r="J919" i="12" s="1"/>
  <c r="J920" i="12" s="1"/>
  <c r="J921" i="12" s="1"/>
  <c r="J922" i="12" s="1"/>
  <c r="J923" i="12" s="1"/>
  <c r="J924" i="12" s="1"/>
  <c r="J925" i="12" s="1"/>
  <c r="J926" i="12" s="1"/>
  <c r="J927" i="12" s="1"/>
  <c r="J928" i="12" s="1"/>
  <c r="J929" i="12" s="1"/>
  <c r="J930" i="12" s="1"/>
  <c r="J931" i="12" s="1"/>
  <c r="J932" i="12" s="1"/>
  <c r="J933" i="12" s="1"/>
  <c r="J934" i="12" s="1"/>
  <c r="J935" i="12" s="1"/>
  <c r="J936" i="12" s="1"/>
  <c r="J937" i="12" s="1"/>
  <c r="J938" i="12" s="1"/>
  <c r="J939" i="12" s="1"/>
  <c r="J940" i="12" s="1"/>
  <c r="J941" i="12" s="1"/>
  <c r="J942" i="12" s="1"/>
  <c r="J943" i="12" s="1"/>
  <c r="J944" i="12" s="1"/>
  <c r="J945" i="12" s="1"/>
  <c r="J946" i="12" s="1"/>
  <c r="J947" i="12" s="1"/>
  <c r="J948" i="12" s="1"/>
  <c r="J949" i="12" s="1"/>
  <c r="J950" i="12" s="1"/>
  <c r="J951" i="12" s="1"/>
  <c r="J952" i="12" s="1"/>
  <c r="J953" i="12" s="1"/>
  <c r="J954" i="12" s="1"/>
  <c r="J955" i="12" s="1"/>
  <c r="J956" i="12" s="1"/>
  <c r="J957" i="12" s="1"/>
  <c r="J958" i="12" s="1"/>
  <c r="J959" i="12" s="1"/>
  <c r="J960" i="12" s="1"/>
  <c r="J961" i="12" s="1"/>
  <c r="J962" i="12" s="1"/>
  <c r="J963" i="12" s="1"/>
  <c r="J964" i="12" s="1"/>
  <c r="J965" i="12" s="1"/>
  <c r="J966" i="12" s="1"/>
  <c r="J967" i="12" s="1"/>
  <c r="J968" i="12" s="1"/>
  <c r="J969" i="12" s="1"/>
  <c r="J970" i="12" s="1"/>
  <c r="J971" i="12" s="1"/>
  <c r="J972" i="12" s="1"/>
  <c r="J973" i="12" s="1"/>
  <c r="J974" i="12" s="1"/>
  <c r="J975" i="12" s="1"/>
  <c r="J976" i="12" s="1"/>
  <c r="J977" i="12" s="1"/>
  <c r="J978" i="12" s="1"/>
  <c r="J979" i="12" s="1"/>
  <c r="J980" i="12" s="1"/>
  <c r="J981" i="12" s="1"/>
  <c r="J982" i="12" s="1"/>
  <c r="J983" i="12" s="1"/>
  <c r="J984" i="12" s="1"/>
  <c r="J985" i="12" s="1"/>
  <c r="J986" i="12" s="1"/>
  <c r="J987" i="12" s="1"/>
  <c r="J988" i="12" s="1"/>
  <c r="J989" i="12" s="1"/>
  <c r="J990" i="12" s="1"/>
  <c r="AC2" i="12"/>
  <c r="AC901" i="12" s="1"/>
  <c r="AC902" i="12" s="1"/>
  <c r="AC903" i="12" s="1"/>
  <c r="AC904" i="12" s="1"/>
  <c r="AC905" i="12" s="1"/>
  <c r="AC906" i="12" s="1"/>
  <c r="AC907" i="12" s="1"/>
  <c r="AC908" i="12" s="1"/>
  <c r="AC909" i="12" s="1"/>
  <c r="AC910" i="12" s="1"/>
  <c r="AC911" i="12" s="1"/>
  <c r="AC912" i="12" s="1"/>
  <c r="AC913" i="12" s="1"/>
  <c r="AC914" i="12" s="1"/>
  <c r="AC915" i="12" s="1"/>
  <c r="AC916" i="12" s="1"/>
  <c r="AC917" i="12" s="1"/>
  <c r="AC918" i="12" s="1"/>
  <c r="AC919" i="12" s="1"/>
  <c r="AC920" i="12" s="1"/>
  <c r="AC921" i="12" s="1"/>
  <c r="AC922" i="12" s="1"/>
  <c r="AC923" i="12" s="1"/>
  <c r="AC924" i="12" s="1"/>
  <c r="AC925" i="12" s="1"/>
  <c r="AC926" i="12" s="1"/>
  <c r="AC927" i="12" s="1"/>
  <c r="AC928" i="12" s="1"/>
  <c r="AC929" i="12" s="1"/>
  <c r="AC930" i="12" s="1"/>
  <c r="AC931" i="12" s="1"/>
  <c r="AC932" i="12" s="1"/>
  <c r="AC933" i="12" s="1"/>
  <c r="F2" i="12"/>
  <c r="F901" i="12" s="1"/>
  <c r="F902" i="12" s="1"/>
  <c r="F903" i="12" s="1"/>
  <c r="F904" i="12" s="1"/>
  <c r="F905" i="12" s="1"/>
  <c r="F906" i="12" s="1"/>
  <c r="F907" i="12" s="1"/>
  <c r="F908" i="12" s="1"/>
  <c r="F909" i="12" s="1"/>
  <c r="F910" i="12" s="1"/>
  <c r="F911" i="12" s="1"/>
  <c r="F912" i="12" s="1"/>
  <c r="F913" i="12" s="1"/>
  <c r="F914" i="12" s="1"/>
  <c r="F915" i="12" s="1"/>
  <c r="F916" i="12" s="1"/>
  <c r="F917" i="12" s="1"/>
  <c r="F918" i="12" s="1"/>
  <c r="F919" i="12" s="1"/>
  <c r="F920" i="12" s="1"/>
  <c r="F921" i="12" s="1"/>
  <c r="F922" i="12" s="1"/>
  <c r="F923" i="12" s="1"/>
  <c r="F924" i="12" s="1"/>
  <c r="F925" i="12" s="1"/>
  <c r="F926" i="12" s="1"/>
  <c r="F927" i="12" s="1"/>
  <c r="F928" i="12" s="1"/>
  <c r="F929" i="12" s="1"/>
  <c r="F930" i="12" s="1"/>
  <c r="F931" i="12" s="1"/>
  <c r="F932" i="12" s="1"/>
  <c r="F933" i="12" s="1"/>
  <c r="F934" i="12" s="1"/>
  <c r="F935" i="12" s="1"/>
  <c r="F936" i="12" s="1"/>
  <c r="F937" i="12" s="1"/>
  <c r="F938" i="12" s="1"/>
  <c r="F939" i="12" s="1"/>
  <c r="F940" i="12" s="1"/>
  <c r="F941" i="12" s="1"/>
  <c r="F942" i="12" s="1"/>
  <c r="F943" i="12" s="1"/>
  <c r="F944" i="12" s="1"/>
  <c r="F945" i="12" s="1"/>
  <c r="F946" i="12" s="1"/>
  <c r="F947" i="12" s="1"/>
  <c r="F948" i="12" s="1"/>
  <c r="F949" i="12" s="1"/>
  <c r="F950" i="12" s="1"/>
  <c r="F951" i="12" s="1"/>
  <c r="F952" i="12" s="1"/>
  <c r="F953" i="12" s="1"/>
  <c r="F954" i="12" s="1"/>
  <c r="F955" i="12" s="1"/>
  <c r="F956" i="12" s="1"/>
  <c r="F957" i="12" s="1"/>
  <c r="F958" i="12" s="1"/>
  <c r="F959" i="12" s="1"/>
  <c r="F960" i="12" s="1"/>
  <c r="F961" i="12" s="1"/>
  <c r="F962" i="12" s="1"/>
  <c r="F963" i="12" s="1"/>
  <c r="F964" i="12" s="1"/>
  <c r="F965" i="12" s="1"/>
  <c r="F966" i="12" s="1"/>
  <c r="F967" i="12" s="1"/>
  <c r="F968" i="12" s="1"/>
  <c r="F969" i="12" s="1"/>
  <c r="F970" i="12" s="1"/>
  <c r="F971" i="12" s="1"/>
  <c r="F972" i="12" s="1"/>
  <c r="F973" i="12" s="1"/>
  <c r="F974" i="12" s="1"/>
  <c r="F975" i="12" s="1"/>
  <c r="F976" i="12" s="1"/>
  <c r="F977" i="12" s="1"/>
  <c r="F978" i="12" s="1"/>
  <c r="F979" i="12" s="1"/>
  <c r="F980" i="12" s="1"/>
  <c r="F981" i="12" s="1"/>
  <c r="F982" i="12" s="1"/>
  <c r="F983" i="12" s="1"/>
  <c r="F984" i="12" s="1"/>
  <c r="F985" i="12" s="1"/>
  <c r="F986" i="12" s="1"/>
  <c r="F987" i="12" s="1"/>
  <c r="F988" i="12" s="1"/>
  <c r="F989" i="12" s="1"/>
  <c r="F990" i="12" s="1"/>
  <c r="AE2" i="12"/>
  <c r="AE901" i="12" s="1"/>
  <c r="AE902" i="12" s="1"/>
  <c r="AE903" i="12" s="1"/>
  <c r="AE904" i="12" s="1"/>
  <c r="AE905" i="12" s="1"/>
  <c r="AE906" i="12" s="1"/>
  <c r="AE907" i="12" s="1"/>
  <c r="AE908" i="12" s="1"/>
  <c r="AE909" i="12" s="1"/>
  <c r="AE910" i="12" s="1"/>
  <c r="AE911" i="12" s="1"/>
  <c r="AE912" i="12" s="1"/>
  <c r="AE913" i="12" s="1"/>
  <c r="AE914" i="12" s="1"/>
  <c r="AE915" i="12" s="1"/>
  <c r="AE916" i="12" s="1"/>
  <c r="AE917" i="12" s="1"/>
  <c r="AE918" i="12" s="1"/>
  <c r="AE919" i="12" s="1"/>
  <c r="AE920" i="12" s="1"/>
  <c r="AE921" i="12" s="1"/>
  <c r="AE922" i="12" s="1"/>
  <c r="AE923" i="12" s="1"/>
  <c r="AE924" i="12" s="1"/>
  <c r="AE925" i="12" s="1"/>
  <c r="AE926" i="12" s="1"/>
  <c r="AE927" i="12" s="1"/>
  <c r="AE928" i="12" s="1"/>
  <c r="AE929" i="12" s="1"/>
  <c r="AE930" i="12" s="1"/>
  <c r="AE931" i="12" s="1"/>
  <c r="AE932" i="12" s="1"/>
  <c r="AE933" i="12" s="1"/>
  <c r="AE934" i="12" s="1"/>
  <c r="AE935" i="12" s="1"/>
  <c r="AE936" i="12" s="1"/>
  <c r="AE937" i="12" s="1"/>
  <c r="AE938" i="12" s="1"/>
  <c r="AE939" i="12" s="1"/>
  <c r="AE940" i="12" s="1"/>
  <c r="AE941" i="12" s="1"/>
  <c r="AE942" i="12" s="1"/>
  <c r="AE943" i="12" s="1"/>
  <c r="AE944" i="12" s="1"/>
  <c r="AE945" i="12" s="1"/>
  <c r="AE946" i="12" s="1"/>
  <c r="AE947" i="12" s="1"/>
  <c r="AE948" i="12" s="1"/>
  <c r="AE949" i="12" s="1"/>
  <c r="AE950" i="12" s="1"/>
  <c r="AE951" i="12" s="1"/>
  <c r="AE952" i="12" s="1"/>
  <c r="AE953" i="12" s="1"/>
  <c r="AE954" i="12" s="1"/>
  <c r="AE955" i="12" s="1"/>
  <c r="AE956" i="12" s="1"/>
  <c r="AE957" i="12" s="1"/>
  <c r="AE958" i="12" s="1"/>
  <c r="AE959" i="12" s="1"/>
  <c r="AE960" i="12" s="1"/>
  <c r="AE961" i="12" s="1"/>
  <c r="AE962" i="12" s="1"/>
  <c r="AE963" i="12" s="1"/>
  <c r="AE964" i="12" s="1"/>
  <c r="AE965" i="12" s="1"/>
  <c r="AE966" i="12" s="1"/>
  <c r="AE967" i="12" s="1"/>
  <c r="AE968" i="12" s="1"/>
  <c r="AE969" i="12" s="1"/>
  <c r="AE970" i="12" s="1"/>
  <c r="AE971" i="12" s="1"/>
  <c r="AE972" i="12" s="1"/>
  <c r="AE973" i="12" s="1"/>
  <c r="AE974" i="12" s="1"/>
  <c r="AE975" i="12" s="1"/>
  <c r="AE976" i="12" s="1"/>
  <c r="AE977" i="12" s="1"/>
  <c r="AE978" i="12" s="1"/>
  <c r="AE979" i="12" s="1"/>
  <c r="AE980" i="12" s="1"/>
  <c r="AE981" i="12" s="1"/>
  <c r="AE982" i="12" s="1"/>
  <c r="AE983" i="12" s="1"/>
  <c r="AE984" i="12" s="1"/>
  <c r="AE985" i="12" s="1"/>
  <c r="AE986" i="12" s="1"/>
  <c r="AE987" i="12" s="1"/>
  <c r="AE988" i="12" s="1"/>
  <c r="AE989" i="12" s="1"/>
  <c r="AE990" i="12" s="1"/>
  <c r="N2" i="12"/>
  <c r="N901" i="12" s="1"/>
  <c r="N902" i="12" s="1"/>
  <c r="N903" i="12" s="1"/>
  <c r="N904" i="12" s="1"/>
  <c r="N905" i="12" s="1"/>
  <c r="N906" i="12" s="1"/>
  <c r="N907" i="12" s="1"/>
  <c r="N908" i="12" s="1"/>
  <c r="N909" i="12" s="1"/>
  <c r="N910" i="12" s="1"/>
  <c r="N911" i="12" s="1"/>
  <c r="N912" i="12" s="1"/>
  <c r="N913" i="12" s="1"/>
  <c r="N914" i="12" s="1"/>
  <c r="N915" i="12" s="1"/>
  <c r="N916" i="12" s="1"/>
  <c r="N917" i="12" s="1"/>
  <c r="N918" i="12" s="1"/>
  <c r="N919" i="12" s="1"/>
  <c r="N920" i="12" s="1"/>
  <c r="N921" i="12" s="1"/>
  <c r="N922" i="12" s="1"/>
  <c r="N923" i="12" s="1"/>
  <c r="N924" i="12" s="1"/>
  <c r="N925" i="12" s="1"/>
  <c r="N926" i="12" s="1"/>
  <c r="N927" i="12" s="1"/>
  <c r="N928" i="12" s="1"/>
  <c r="N929" i="12" s="1"/>
  <c r="N930" i="12" s="1"/>
  <c r="N931" i="12" s="1"/>
  <c r="N932" i="12" s="1"/>
  <c r="N933" i="12" s="1"/>
  <c r="N934" i="12" s="1"/>
  <c r="N935" i="12" s="1"/>
  <c r="N936" i="12" s="1"/>
  <c r="N937" i="12" s="1"/>
  <c r="N938" i="12" s="1"/>
  <c r="N939" i="12" s="1"/>
  <c r="N940" i="12" s="1"/>
  <c r="N941" i="12" s="1"/>
  <c r="N942" i="12" s="1"/>
  <c r="N943" i="12" s="1"/>
  <c r="N944" i="12" s="1"/>
  <c r="N945" i="12" s="1"/>
  <c r="N946" i="12" s="1"/>
  <c r="N947" i="12" s="1"/>
  <c r="N948" i="12" s="1"/>
  <c r="N949" i="12" s="1"/>
  <c r="N950" i="12" s="1"/>
  <c r="N951" i="12" s="1"/>
  <c r="N952" i="12" s="1"/>
  <c r="N953" i="12" s="1"/>
  <c r="N954" i="12" s="1"/>
  <c r="N955" i="12" s="1"/>
  <c r="N956" i="12" s="1"/>
  <c r="N957" i="12" s="1"/>
  <c r="N958" i="12" s="1"/>
  <c r="N959" i="12" s="1"/>
  <c r="N960" i="12" s="1"/>
  <c r="N961" i="12" s="1"/>
  <c r="N962" i="12" s="1"/>
  <c r="N963" i="12" s="1"/>
  <c r="N964" i="12" s="1"/>
  <c r="N965" i="12" s="1"/>
  <c r="N966" i="12" s="1"/>
  <c r="N967" i="12" s="1"/>
  <c r="N968" i="12" s="1"/>
  <c r="N969" i="12" s="1"/>
  <c r="N970" i="12" s="1"/>
  <c r="N971" i="12" s="1"/>
  <c r="N972" i="12" s="1"/>
  <c r="N973" i="12" s="1"/>
  <c r="N974" i="12" s="1"/>
  <c r="N975" i="12" s="1"/>
  <c r="N976" i="12" s="1"/>
  <c r="N977" i="12" s="1"/>
  <c r="N978" i="12" s="1"/>
  <c r="N979" i="12" s="1"/>
  <c r="N980" i="12" s="1"/>
  <c r="N981" i="12" s="1"/>
  <c r="N982" i="12" s="1"/>
  <c r="N983" i="12" s="1"/>
  <c r="N984" i="12" s="1"/>
  <c r="N985" i="12" s="1"/>
  <c r="N986" i="12" s="1"/>
  <c r="N987" i="12" s="1"/>
  <c r="N988" i="12" s="1"/>
  <c r="N989" i="12" s="1"/>
  <c r="N990" i="12" s="1"/>
  <c r="R2" i="12"/>
  <c r="R901" i="12" s="1"/>
  <c r="R902" i="12" s="1"/>
  <c r="R903" i="12" s="1"/>
  <c r="R904" i="12" s="1"/>
  <c r="R905" i="12" s="1"/>
  <c r="R906" i="12" s="1"/>
  <c r="R907" i="12" s="1"/>
  <c r="R908" i="12" s="1"/>
  <c r="R909" i="12" s="1"/>
  <c r="R910" i="12" s="1"/>
  <c r="R911" i="12" s="1"/>
  <c r="R912" i="12" s="1"/>
  <c r="R913" i="12" s="1"/>
  <c r="R914" i="12" s="1"/>
  <c r="R915" i="12" s="1"/>
  <c r="R916" i="12" s="1"/>
  <c r="R917" i="12" s="1"/>
  <c r="R918" i="12" s="1"/>
  <c r="R919" i="12" s="1"/>
  <c r="R920" i="12" s="1"/>
  <c r="R921" i="12" s="1"/>
  <c r="R922" i="12" s="1"/>
  <c r="R923" i="12" s="1"/>
  <c r="R924" i="12" s="1"/>
  <c r="R925" i="12" s="1"/>
  <c r="R926" i="12" s="1"/>
  <c r="R927" i="12" s="1"/>
  <c r="R928" i="12" s="1"/>
  <c r="R929" i="12" s="1"/>
  <c r="R930" i="12" s="1"/>
  <c r="R931" i="12" s="1"/>
  <c r="R932" i="12" s="1"/>
  <c r="R933" i="12" s="1"/>
  <c r="R934" i="12" s="1"/>
  <c r="R935" i="12" s="1"/>
  <c r="R936" i="12" s="1"/>
  <c r="R937" i="12" s="1"/>
  <c r="R938" i="12" s="1"/>
  <c r="R939" i="12" s="1"/>
  <c r="R940" i="12" s="1"/>
  <c r="R941" i="12" s="1"/>
  <c r="R942" i="12" s="1"/>
  <c r="R943" i="12" s="1"/>
  <c r="R944" i="12" s="1"/>
  <c r="R945" i="12" s="1"/>
  <c r="R946" i="12" s="1"/>
  <c r="R947" i="12" s="1"/>
  <c r="R948" i="12" s="1"/>
  <c r="R949" i="12" s="1"/>
  <c r="R950" i="12" s="1"/>
  <c r="R951" i="12" s="1"/>
  <c r="R952" i="12" s="1"/>
  <c r="R953" i="12" s="1"/>
  <c r="R954" i="12" s="1"/>
  <c r="R955" i="12" s="1"/>
  <c r="R956" i="12" s="1"/>
  <c r="R957" i="12" s="1"/>
  <c r="R958" i="12" s="1"/>
  <c r="R959" i="12" s="1"/>
  <c r="R960" i="12" s="1"/>
  <c r="R961" i="12" s="1"/>
  <c r="R962" i="12" s="1"/>
  <c r="R963" i="12" s="1"/>
  <c r="R964" i="12" s="1"/>
  <c r="R965" i="12" s="1"/>
  <c r="R966" i="12" s="1"/>
  <c r="R967" i="12" s="1"/>
  <c r="R968" i="12" s="1"/>
  <c r="R969" i="12" s="1"/>
  <c r="R970" i="12" s="1"/>
  <c r="R971" i="12" s="1"/>
  <c r="R972" i="12" s="1"/>
  <c r="R973" i="12" s="1"/>
  <c r="R974" i="12" s="1"/>
  <c r="R975" i="12" s="1"/>
  <c r="R976" i="12" s="1"/>
  <c r="R977" i="12" s="1"/>
  <c r="R978" i="12" s="1"/>
  <c r="R979" i="12" s="1"/>
  <c r="R980" i="12" s="1"/>
  <c r="R981" i="12" s="1"/>
  <c r="R982" i="12" s="1"/>
  <c r="R983" i="12" s="1"/>
  <c r="R984" i="12" s="1"/>
  <c r="R985" i="12" s="1"/>
  <c r="R986" i="12" s="1"/>
  <c r="R987" i="12" s="1"/>
  <c r="R988" i="12" s="1"/>
  <c r="R989" i="12" s="1"/>
  <c r="R990" i="12" s="1"/>
  <c r="U2" i="12"/>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V2" i="12"/>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T2" i="12"/>
  <c r="T901" i="12" s="1"/>
  <c r="T902" i="12" s="1"/>
  <c r="T903" i="12" s="1"/>
  <c r="T904" i="12" s="1"/>
  <c r="T905" i="12" s="1"/>
  <c r="T906" i="12" s="1"/>
  <c r="T907" i="12" s="1"/>
  <c r="T908" i="12" s="1"/>
  <c r="T909" i="12" s="1"/>
  <c r="T910" i="12" s="1"/>
  <c r="T911" i="12" s="1"/>
  <c r="T912" i="12" s="1"/>
  <c r="T913" i="12" s="1"/>
  <c r="T914" i="12" s="1"/>
  <c r="T915" i="12" s="1"/>
  <c r="T916" i="12" s="1"/>
  <c r="T917" i="12" s="1"/>
  <c r="T918" i="12" s="1"/>
  <c r="T919" i="12" s="1"/>
  <c r="T920" i="12" s="1"/>
  <c r="T921" i="12" s="1"/>
  <c r="T922" i="12" s="1"/>
  <c r="T923" i="12" s="1"/>
  <c r="T924" i="12" s="1"/>
  <c r="T925" i="12" s="1"/>
  <c r="T926" i="12" s="1"/>
  <c r="T927" i="12" s="1"/>
  <c r="T928" i="12" s="1"/>
  <c r="T929" i="12" s="1"/>
  <c r="T930" i="12" s="1"/>
  <c r="T931" i="12" s="1"/>
  <c r="T932" i="12" s="1"/>
  <c r="T933" i="12" s="1"/>
  <c r="T934" i="12" s="1"/>
  <c r="T935" i="12" s="1"/>
  <c r="T936" i="12" s="1"/>
  <c r="T937" i="12" s="1"/>
  <c r="T938" i="12" s="1"/>
  <c r="T939" i="12" s="1"/>
  <c r="T940" i="12" s="1"/>
  <c r="T941" i="12" s="1"/>
  <c r="T942" i="12" s="1"/>
  <c r="T943" i="12" s="1"/>
  <c r="T944" i="12" s="1"/>
  <c r="T945" i="12" s="1"/>
  <c r="T946" i="12" s="1"/>
  <c r="T947" i="12" s="1"/>
  <c r="T948" i="12" s="1"/>
  <c r="T949" i="12" s="1"/>
  <c r="T950" i="12" s="1"/>
  <c r="T951" i="12" s="1"/>
  <c r="T952" i="12" s="1"/>
  <c r="T953" i="12" s="1"/>
  <c r="T954" i="12" s="1"/>
  <c r="T955" i="12" s="1"/>
  <c r="T956" i="12" s="1"/>
  <c r="T957" i="12" s="1"/>
  <c r="T958" i="12" s="1"/>
  <c r="T959" i="12" s="1"/>
  <c r="T960" i="12" s="1"/>
  <c r="T961" i="12" s="1"/>
  <c r="T962" i="12" s="1"/>
  <c r="T963" i="12" s="1"/>
  <c r="T964" i="12" s="1"/>
  <c r="T965" i="12" s="1"/>
  <c r="T966" i="12" s="1"/>
  <c r="T967" i="12" s="1"/>
  <c r="T968" i="12" s="1"/>
  <c r="T969" i="12" s="1"/>
  <c r="T970" i="12" s="1"/>
  <c r="T971" i="12" s="1"/>
  <c r="T972" i="12" s="1"/>
  <c r="T973" i="12" s="1"/>
  <c r="T974" i="12" s="1"/>
  <c r="T975" i="12" s="1"/>
  <c r="T976" i="12" s="1"/>
  <c r="T977" i="12" s="1"/>
  <c r="T978" i="12" s="1"/>
  <c r="T979" i="12" s="1"/>
  <c r="T980" i="12" s="1"/>
  <c r="T981" i="12" s="1"/>
  <c r="T982" i="12" s="1"/>
  <c r="T983" i="12" s="1"/>
  <c r="T984" i="12" s="1"/>
  <c r="T985" i="12" s="1"/>
  <c r="T986" i="12" s="1"/>
  <c r="T987" i="12" s="1"/>
  <c r="T988" i="12" s="1"/>
  <c r="T989" i="12" s="1"/>
  <c r="T990" i="12" s="1"/>
  <c r="X2" i="12"/>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AG2" i="12"/>
  <c r="AG901" i="12" s="1"/>
  <c r="AG902" i="12" s="1"/>
  <c r="AG903" i="12" s="1"/>
  <c r="AG904" i="12" s="1"/>
  <c r="AG905" i="12" s="1"/>
  <c r="AG906" i="12" s="1"/>
  <c r="AG907" i="12" s="1"/>
  <c r="AG908" i="12" s="1"/>
  <c r="AG909" i="12" s="1"/>
  <c r="AG910" i="12" s="1"/>
  <c r="AG911" i="12" s="1"/>
  <c r="AG912" i="12" s="1"/>
  <c r="AG913" i="12" s="1"/>
  <c r="AG914" i="12" s="1"/>
  <c r="AG915" i="12" s="1"/>
  <c r="AG916" i="12" s="1"/>
  <c r="AG917" i="12" s="1"/>
  <c r="AG918" i="12" s="1"/>
  <c r="AG919" i="12" s="1"/>
  <c r="AG920" i="12" s="1"/>
  <c r="AG921" i="12" s="1"/>
  <c r="AG922" i="12" s="1"/>
  <c r="AG923" i="12" s="1"/>
  <c r="AG924" i="12" s="1"/>
  <c r="AG925" i="12" s="1"/>
  <c r="AG926" i="12" s="1"/>
  <c r="AG927" i="12" s="1"/>
  <c r="AG928" i="12" s="1"/>
  <c r="AG929" i="12" s="1"/>
  <c r="AG930" i="12" s="1"/>
  <c r="AG931" i="12" s="1"/>
  <c r="AG932" i="12" s="1"/>
  <c r="AG933" i="12" s="1"/>
  <c r="AG934" i="12" s="1"/>
  <c r="AG935" i="12" s="1"/>
  <c r="AG936" i="12" s="1"/>
  <c r="AG937" i="12" s="1"/>
  <c r="AG938" i="12" s="1"/>
  <c r="AG939" i="12" s="1"/>
  <c r="AG940" i="12" s="1"/>
  <c r="AG941" i="12" s="1"/>
  <c r="AG942" i="12" s="1"/>
  <c r="AG943" i="12" s="1"/>
  <c r="AG944" i="12" s="1"/>
  <c r="AG945" i="12" s="1"/>
  <c r="AG946" i="12" s="1"/>
  <c r="AG947" i="12" s="1"/>
  <c r="AG948" i="12" s="1"/>
  <c r="AG949" i="12" s="1"/>
  <c r="AG950" i="12" s="1"/>
  <c r="AG951" i="12" s="1"/>
  <c r="AG952" i="12" s="1"/>
  <c r="AG953" i="12" s="1"/>
  <c r="AG954" i="12" s="1"/>
  <c r="AG955" i="12" s="1"/>
  <c r="AG956" i="12" s="1"/>
  <c r="AG957" i="12" s="1"/>
  <c r="AG958" i="12" s="1"/>
  <c r="AG959" i="12" s="1"/>
  <c r="AG960" i="12" s="1"/>
  <c r="AG961" i="12" s="1"/>
  <c r="AG962" i="12" s="1"/>
  <c r="AG963" i="12" s="1"/>
  <c r="AG964" i="12" s="1"/>
  <c r="AG965" i="12" s="1"/>
  <c r="AG966" i="12" s="1"/>
  <c r="AG967" i="12" s="1"/>
  <c r="AG968" i="12" s="1"/>
  <c r="AG969" i="12" s="1"/>
  <c r="AG970" i="12" s="1"/>
  <c r="AG971" i="12" s="1"/>
  <c r="AG972" i="12" s="1"/>
  <c r="AG973" i="12" s="1"/>
  <c r="AG974" i="12" s="1"/>
  <c r="AG975" i="12" s="1"/>
  <c r="AG976" i="12" s="1"/>
  <c r="AG977" i="12" s="1"/>
  <c r="AG978" i="12" s="1"/>
  <c r="AG979" i="12" s="1"/>
  <c r="AG980" i="12" s="1"/>
  <c r="AG981" i="12" s="1"/>
  <c r="AG982" i="12" s="1"/>
  <c r="AG983" i="12" s="1"/>
  <c r="AG984" i="12" s="1"/>
  <c r="AG985" i="12" s="1"/>
  <c r="AG986" i="12" s="1"/>
  <c r="AG987" i="12" s="1"/>
  <c r="AG988" i="12" s="1"/>
  <c r="AG989" i="12" s="1"/>
  <c r="AG990" i="12" s="1"/>
  <c r="AH2" i="12"/>
  <c r="AB2" i="12"/>
  <c r="AB901" i="12" s="1"/>
  <c r="AB902" i="12" s="1"/>
  <c r="AB903" i="12" s="1"/>
  <c r="AB904" i="12" s="1"/>
  <c r="AB905" i="12" s="1"/>
  <c r="AB906" i="12" s="1"/>
  <c r="AB907" i="12" s="1"/>
  <c r="AB908" i="12" s="1"/>
  <c r="AB909" i="12" s="1"/>
  <c r="AB910" i="12" s="1"/>
  <c r="AB911" i="12" s="1"/>
  <c r="AB912" i="12" s="1"/>
  <c r="AB913" i="12" s="1"/>
  <c r="AB914" i="12" s="1"/>
  <c r="AB915" i="12" s="1"/>
  <c r="AB916" i="12" s="1"/>
  <c r="AB917" i="12" s="1"/>
  <c r="AB918" i="12" s="1"/>
  <c r="AB919" i="12" s="1"/>
  <c r="AB920" i="12" s="1"/>
  <c r="AB921" i="12" s="1"/>
  <c r="AB922" i="12" s="1"/>
  <c r="AB923" i="12" s="1"/>
  <c r="AB924" i="12" s="1"/>
  <c r="AB925" i="12" s="1"/>
  <c r="AB926" i="12" s="1"/>
  <c r="AB927" i="12" s="1"/>
  <c r="AB928" i="12" s="1"/>
  <c r="AB929" i="12" s="1"/>
  <c r="AB930" i="12" s="1"/>
  <c r="AB931" i="12" s="1"/>
  <c r="AB932" i="12" s="1"/>
  <c r="AB933" i="12" s="1"/>
  <c r="AB934" i="12" s="1"/>
  <c r="AB935" i="12" s="1"/>
  <c r="AB936" i="12" s="1"/>
  <c r="AB937" i="12" s="1"/>
  <c r="AB938" i="12" s="1"/>
  <c r="AB939" i="12" s="1"/>
  <c r="AB940" i="12" s="1"/>
  <c r="AB941" i="12" s="1"/>
  <c r="AB942" i="12" s="1"/>
  <c r="AB943" i="12" s="1"/>
  <c r="AB944" i="12" s="1"/>
  <c r="AB945" i="12" s="1"/>
  <c r="AB946" i="12" s="1"/>
  <c r="AB947" i="12" s="1"/>
  <c r="AB948" i="12" s="1"/>
  <c r="AB949" i="12" s="1"/>
  <c r="AB950" i="12" s="1"/>
  <c r="AB951" i="12" s="1"/>
  <c r="AB952" i="12" s="1"/>
  <c r="AB953" i="12" s="1"/>
  <c r="AB954" i="12" s="1"/>
  <c r="AB955" i="12" s="1"/>
  <c r="AB956" i="12" s="1"/>
  <c r="AB957" i="12" s="1"/>
  <c r="AB958" i="12" s="1"/>
  <c r="AB959" i="12" s="1"/>
  <c r="AB960" i="12" s="1"/>
  <c r="AB961" i="12" s="1"/>
  <c r="AB962" i="12" s="1"/>
  <c r="AB963" i="12" s="1"/>
  <c r="AB964" i="12" s="1"/>
  <c r="AB965" i="12" s="1"/>
  <c r="AB966" i="12" s="1"/>
  <c r="AB967" i="12" s="1"/>
  <c r="AB968" i="12" s="1"/>
  <c r="AB969" i="12" s="1"/>
  <c r="AB970" i="12" s="1"/>
  <c r="AB971" i="12" s="1"/>
  <c r="AB972" i="12" s="1"/>
  <c r="AB973" i="12" s="1"/>
  <c r="AB974" i="12" s="1"/>
  <c r="AB975" i="12" s="1"/>
  <c r="AB976" i="12" s="1"/>
  <c r="AB977" i="12" s="1"/>
  <c r="AB978" i="12" s="1"/>
  <c r="AB979" i="12" s="1"/>
  <c r="AB980" i="12" s="1"/>
  <c r="AB981" i="12" s="1"/>
  <c r="AB982" i="12" s="1"/>
  <c r="AB983" i="12" s="1"/>
  <c r="AB984" i="12" s="1"/>
  <c r="AB985" i="12" s="1"/>
  <c r="AB986" i="12" s="1"/>
  <c r="AB987" i="12" s="1"/>
  <c r="AB988" i="12" s="1"/>
  <c r="AB989" i="12" s="1"/>
  <c r="AB990" i="12" s="1"/>
  <c r="AM7" i="16"/>
  <c r="O2" i="12"/>
  <c r="O901" i="12" s="1"/>
  <c r="O902" i="12" s="1"/>
  <c r="O903" i="12" s="1"/>
  <c r="O904" i="12" s="1"/>
  <c r="O905" i="12" s="1"/>
  <c r="O906" i="12" s="1"/>
  <c r="O907" i="12" s="1"/>
  <c r="O908" i="12" s="1"/>
  <c r="O909" i="12" s="1"/>
  <c r="O910" i="12" s="1"/>
  <c r="O911" i="12" s="1"/>
  <c r="O912" i="12" s="1"/>
  <c r="O913" i="12" s="1"/>
  <c r="O914" i="12" s="1"/>
  <c r="O915" i="12" s="1"/>
  <c r="O916" i="12" s="1"/>
  <c r="O917" i="12" s="1"/>
  <c r="O918" i="12" s="1"/>
  <c r="O919" i="12" s="1"/>
  <c r="O920" i="12" s="1"/>
  <c r="O921" i="12" s="1"/>
  <c r="O922" i="12" s="1"/>
  <c r="O923" i="12" s="1"/>
  <c r="O924" i="12" s="1"/>
  <c r="O925" i="12" s="1"/>
  <c r="O926" i="12" s="1"/>
  <c r="O927" i="12" s="1"/>
  <c r="O928" i="12" s="1"/>
  <c r="O929" i="12" s="1"/>
  <c r="O930" i="12" s="1"/>
  <c r="O931" i="12" s="1"/>
  <c r="O932" i="12" s="1"/>
  <c r="O933" i="12" s="1"/>
  <c r="O934" i="12" s="1"/>
  <c r="O935" i="12" s="1"/>
  <c r="O936" i="12" s="1"/>
  <c r="O937" i="12" s="1"/>
  <c r="O938" i="12" s="1"/>
  <c r="O939" i="12" s="1"/>
  <c r="O940" i="12" s="1"/>
  <c r="O941" i="12" s="1"/>
  <c r="O942" i="12" s="1"/>
  <c r="O943" i="12" s="1"/>
  <c r="O944" i="12" s="1"/>
  <c r="O945" i="12" s="1"/>
  <c r="O946" i="12" s="1"/>
  <c r="O947" i="12" s="1"/>
  <c r="O948" i="12" s="1"/>
  <c r="O949" i="12" s="1"/>
  <c r="O950" i="12" s="1"/>
  <c r="O951" i="12" s="1"/>
  <c r="O952" i="12" s="1"/>
  <c r="O953" i="12" s="1"/>
  <c r="O954" i="12" s="1"/>
  <c r="O955" i="12" s="1"/>
  <c r="O956" i="12" s="1"/>
  <c r="O957" i="12" s="1"/>
  <c r="O958" i="12" s="1"/>
  <c r="O959" i="12" s="1"/>
  <c r="O960" i="12" s="1"/>
  <c r="O961" i="12" s="1"/>
  <c r="O962" i="12" s="1"/>
  <c r="O963" i="12" s="1"/>
  <c r="O964" i="12" s="1"/>
  <c r="O965" i="12" s="1"/>
  <c r="O966" i="12" s="1"/>
  <c r="O967" i="12" s="1"/>
  <c r="O968" i="12" s="1"/>
  <c r="O969" i="12" s="1"/>
  <c r="O970" i="12" s="1"/>
  <c r="O971" i="12" s="1"/>
  <c r="O972" i="12" s="1"/>
  <c r="O973" i="12" s="1"/>
  <c r="O974" i="12" s="1"/>
  <c r="O975" i="12" s="1"/>
  <c r="O976" i="12" s="1"/>
  <c r="O977" i="12" s="1"/>
  <c r="O978" i="12" s="1"/>
  <c r="O979" i="12" s="1"/>
  <c r="O980" i="12" s="1"/>
  <c r="O981" i="12" s="1"/>
  <c r="O982" i="12" s="1"/>
  <c r="O983" i="12" s="1"/>
  <c r="O984" i="12" s="1"/>
  <c r="O985" i="12" s="1"/>
  <c r="O986" i="12" s="1"/>
  <c r="O987" i="12" s="1"/>
  <c r="O988" i="12" s="1"/>
  <c r="O989" i="12" s="1"/>
  <c r="O990" i="12" s="1"/>
  <c r="P2" i="12"/>
  <c r="P901" i="12" s="1"/>
  <c r="P902" i="12" s="1"/>
  <c r="P903" i="12" s="1"/>
  <c r="P904" i="12" s="1"/>
  <c r="P905" i="12" s="1"/>
  <c r="P906" i="12" s="1"/>
  <c r="P907" i="12" s="1"/>
  <c r="P908" i="12" s="1"/>
  <c r="P909" i="12" s="1"/>
  <c r="P910" i="12" s="1"/>
  <c r="P911" i="12" s="1"/>
  <c r="P912" i="12" s="1"/>
  <c r="P913" i="12" s="1"/>
  <c r="P914" i="12" s="1"/>
  <c r="P915" i="12" s="1"/>
  <c r="P916" i="12" s="1"/>
  <c r="P917" i="12" s="1"/>
  <c r="P918" i="12" s="1"/>
  <c r="P919" i="12" s="1"/>
  <c r="P920" i="12" s="1"/>
  <c r="P921" i="12" s="1"/>
  <c r="P922" i="12" s="1"/>
  <c r="P923" i="12" s="1"/>
  <c r="P924" i="12" s="1"/>
  <c r="P925" i="12" s="1"/>
  <c r="P926" i="12" s="1"/>
  <c r="P927" i="12" s="1"/>
  <c r="P928" i="12" s="1"/>
  <c r="P929" i="12" s="1"/>
  <c r="P930" i="12" s="1"/>
  <c r="P931" i="12" s="1"/>
  <c r="P932" i="12" s="1"/>
  <c r="P933" i="12" s="1"/>
  <c r="P934" i="12" s="1"/>
  <c r="P935" i="12" s="1"/>
  <c r="P936" i="12" s="1"/>
  <c r="P937" i="12" s="1"/>
  <c r="P938" i="12" s="1"/>
  <c r="P939" i="12" s="1"/>
  <c r="P940" i="12" s="1"/>
  <c r="P941" i="12" s="1"/>
  <c r="P942" i="12" s="1"/>
  <c r="P943" i="12" s="1"/>
  <c r="P944" i="12" s="1"/>
  <c r="P945" i="12" s="1"/>
  <c r="P946" i="12" s="1"/>
  <c r="P947" i="12" s="1"/>
  <c r="P948" i="12" s="1"/>
  <c r="P949" i="12" s="1"/>
  <c r="P950" i="12" s="1"/>
  <c r="P951" i="12" s="1"/>
  <c r="P952" i="12" s="1"/>
  <c r="P953" i="12" s="1"/>
  <c r="P954" i="12" s="1"/>
  <c r="P955" i="12" s="1"/>
  <c r="P956" i="12" s="1"/>
  <c r="P957" i="12" s="1"/>
  <c r="P958" i="12" s="1"/>
  <c r="P959" i="12" s="1"/>
  <c r="P960" i="12" s="1"/>
  <c r="P961" i="12" s="1"/>
  <c r="P962" i="12" s="1"/>
  <c r="P963" i="12" s="1"/>
  <c r="P964" i="12" s="1"/>
  <c r="P965" i="12" s="1"/>
  <c r="P966" i="12" s="1"/>
  <c r="P967" i="12" s="1"/>
  <c r="P968" i="12" s="1"/>
  <c r="P969" i="12" s="1"/>
  <c r="P970" i="12" s="1"/>
  <c r="P971" i="12" s="1"/>
  <c r="P972" i="12" s="1"/>
  <c r="P973" i="12" s="1"/>
  <c r="P974" i="12" s="1"/>
  <c r="P975" i="12" s="1"/>
  <c r="P976" i="12" s="1"/>
  <c r="P977" i="12" s="1"/>
  <c r="P978" i="12" s="1"/>
  <c r="P979" i="12" s="1"/>
  <c r="P980" i="12" s="1"/>
  <c r="P981" i="12" s="1"/>
  <c r="P982" i="12" s="1"/>
  <c r="P983" i="12" s="1"/>
  <c r="P984" i="12" s="1"/>
  <c r="P985" i="12" s="1"/>
  <c r="P986" i="12" s="1"/>
  <c r="P987" i="12" s="1"/>
  <c r="P988" i="12" s="1"/>
  <c r="P989" i="12" s="1"/>
  <c r="P990" i="12" s="1"/>
  <c r="AM15" i="12"/>
  <c r="AM13" i="16"/>
  <c r="B54" i="16"/>
  <c r="C58" i="16"/>
  <c r="C59" i="16"/>
  <c r="AM19" i="16"/>
  <c r="AO19" i="16" s="1"/>
  <c r="AM2" i="16"/>
  <c r="B45" i="16"/>
  <c r="B10" i="12"/>
  <c r="A209" i="12"/>
  <c r="A309" i="12" s="1"/>
  <c r="A409" i="12" s="1"/>
  <c r="A509" i="12" s="1"/>
  <c r="A609" i="12" s="1"/>
  <c r="A709" i="12" s="1"/>
  <c r="A809" i="12" s="1"/>
  <c r="A909" i="12" s="1"/>
  <c r="A1009" i="12" s="1"/>
  <c r="A1109" i="12" s="1"/>
  <c r="A1209" i="12" s="1"/>
  <c r="A1309" i="12" s="1"/>
  <c r="A101" i="12"/>
  <c r="E2" i="12"/>
  <c r="E901" i="12" s="1"/>
  <c r="E902" i="12" s="1"/>
  <c r="E903" i="12" s="1"/>
  <c r="E904" i="12" s="1"/>
  <c r="E905" i="12" s="1"/>
  <c r="E906" i="12" s="1"/>
  <c r="E907" i="12" s="1"/>
  <c r="E908" i="12" s="1"/>
  <c r="E909" i="12" s="1"/>
  <c r="E910" i="12" s="1"/>
  <c r="E911" i="12" s="1"/>
  <c r="E912" i="12" s="1"/>
  <c r="E913" i="12" s="1"/>
  <c r="E914" i="12" s="1"/>
  <c r="E915" i="12" s="1"/>
  <c r="E916" i="12" s="1"/>
  <c r="E917" i="12" s="1"/>
  <c r="E918" i="12" s="1"/>
  <c r="E919" i="12" s="1"/>
  <c r="E920" i="12" s="1"/>
  <c r="E921" i="12" s="1"/>
  <c r="E922" i="12" s="1"/>
  <c r="E923" i="12" s="1"/>
  <c r="E924" i="12" s="1"/>
  <c r="E925" i="12" s="1"/>
  <c r="E926" i="12" s="1"/>
  <c r="E927" i="12" s="1"/>
  <c r="E928" i="12" s="1"/>
  <c r="E929" i="12" s="1"/>
  <c r="E930" i="12" s="1"/>
  <c r="E931" i="12" s="1"/>
  <c r="E932" i="12" s="1"/>
  <c r="E933" i="12" s="1"/>
  <c r="E934" i="12" s="1"/>
  <c r="E935" i="12" s="1"/>
  <c r="E936" i="12" s="1"/>
  <c r="E937" i="12" s="1"/>
  <c r="E938" i="12" s="1"/>
  <c r="E939" i="12" s="1"/>
  <c r="E940" i="12" s="1"/>
  <c r="E941" i="12" s="1"/>
  <c r="E942" i="12" s="1"/>
  <c r="E943" i="12" s="1"/>
  <c r="E944" i="12" s="1"/>
  <c r="E945" i="12" s="1"/>
  <c r="E946" i="12" s="1"/>
  <c r="E947" i="12" s="1"/>
  <c r="E948" i="12" s="1"/>
  <c r="E949" i="12" s="1"/>
  <c r="E950" i="12" s="1"/>
  <c r="E951" i="12" s="1"/>
  <c r="E952" i="12" s="1"/>
  <c r="E953" i="12" s="1"/>
  <c r="E954" i="12" s="1"/>
  <c r="E955" i="12" s="1"/>
  <c r="E956" i="12" s="1"/>
  <c r="E957" i="12" s="1"/>
  <c r="E958" i="12" s="1"/>
  <c r="E959" i="12" s="1"/>
  <c r="E960" i="12" s="1"/>
  <c r="E961" i="12" s="1"/>
  <c r="E962" i="12" s="1"/>
  <c r="E963" i="12" s="1"/>
  <c r="E964" i="12" s="1"/>
  <c r="E965" i="12" s="1"/>
  <c r="E966" i="12" s="1"/>
  <c r="E967" i="12" s="1"/>
  <c r="E968" i="12" s="1"/>
  <c r="E969" i="12" s="1"/>
  <c r="E970" i="12" s="1"/>
  <c r="E971" i="12" s="1"/>
  <c r="E972" i="12" s="1"/>
  <c r="E973" i="12" s="1"/>
  <c r="E974" i="12" s="1"/>
  <c r="E975" i="12" s="1"/>
  <c r="E976" i="12" s="1"/>
  <c r="E977" i="12" s="1"/>
  <c r="E978" i="12" s="1"/>
  <c r="E979" i="12" s="1"/>
  <c r="E980" i="12" s="1"/>
  <c r="E981" i="12" s="1"/>
  <c r="E982" i="12" s="1"/>
  <c r="E983" i="12" s="1"/>
  <c r="E984" i="12" s="1"/>
  <c r="E985" i="12" s="1"/>
  <c r="E986" i="12" s="1"/>
  <c r="E987" i="12" s="1"/>
  <c r="E988" i="12" s="1"/>
  <c r="E989" i="12" s="1"/>
  <c r="E990" i="12" s="1"/>
  <c r="AM7" i="12"/>
  <c r="AA1201" i="12"/>
  <c r="A226" i="12"/>
  <c r="A326" i="12" s="1"/>
  <c r="A426" i="12" s="1"/>
  <c r="A526" i="12" s="1"/>
  <c r="A626" i="12" s="1"/>
  <c r="A726" i="12" s="1"/>
  <c r="A826" i="12" s="1"/>
  <c r="A926" i="12" s="1"/>
  <c r="A1026" i="12" s="1"/>
  <c r="A1126" i="12" s="1"/>
  <c r="A1226" i="12" s="1"/>
  <c r="A1326" i="12" s="1"/>
  <c r="AM27" i="12"/>
  <c r="B2" i="12"/>
  <c r="D60" i="16"/>
  <c r="B61" i="16"/>
  <c r="AM25" i="16"/>
  <c r="AM2" i="12"/>
  <c r="AP2" i="12" s="1"/>
  <c r="B126" i="12"/>
  <c r="B226" i="12" s="1"/>
  <c r="B326" i="12" s="1"/>
  <c r="B426" i="12" s="1"/>
  <c r="B526" i="12" s="1"/>
  <c r="B626" i="12" s="1"/>
  <c r="AN32" i="16"/>
  <c r="AM17" i="16"/>
  <c r="AO17" i="16" s="1"/>
  <c r="AM3" i="16"/>
  <c r="B68" i="16"/>
  <c r="AM28" i="16"/>
  <c r="B62" i="16"/>
  <c r="AM22" i="16"/>
  <c r="AM21" i="12"/>
  <c r="A220" i="12"/>
  <c r="A320" i="12" s="1"/>
  <c r="A420" i="12" s="1"/>
  <c r="A520" i="12" s="1"/>
  <c r="A620" i="12" s="1"/>
  <c r="A720" i="12" s="1"/>
  <c r="A820" i="12" s="1"/>
  <c r="A920" i="12" s="1"/>
  <c r="A1020" i="12" s="1"/>
  <c r="A1120" i="12" s="1"/>
  <c r="A1220" i="12" s="1"/>
  <c r="A1320" i="12" s="1"/>
  <c r="A212" i="12"/>
  <c r="A312" i="12" s="1"/>
  <c r="A412" i="12" s="1"/>
  <c r="A512" i="12" s="1"/>
  <c r="A612" i="12" s="1"/>
  <c r="A712" i="12" s="1"/>
  <c r="A812" i="12" s="1"/>
  <c r="A912" i="12" s="1"/>
  <c r="A1012" i="12" s="1"/>
  <c r="A1112" i="12" s="1"/>
  <c r="A1212" i="12" s="1"/>
  <c r="A1312" i="12" s="1"/>
  <c r="AU23" i="1"/>
  <c r="B49" i="16"/>
  <c r="AM9" i="16"/>
  <c r="AO9" i="16" s="1"/>
  <c r="AM9" i="12"/>
  <c r="A208" i="12"/>
  <c r="A308" i="12" s="1"/>
  <c r="A408" i="12" s="1"/>
  <c r="A508" i="12" s="1"/>
  <c r="A608" i="12" s="1"/>
  <c r="A708" i="12" s="1"/>
  <c r="A808" i="12" s="1"/>
  <c r="A908" i="12" s="1"/>
  <c r="A1008" i="12" s="1"/>
  <c r="A1108" i="12" s="1"/>
  <c r="A1208" i="12" s="1"/>
  <c r="A1308" i="12" s="1"/>
  <c r="B9" i="12"/>
  <c r="B31" i="12"/>
  <c r="AN31" i="12" s="1"/>
  <c r="AM31" i="12"/>
  <c r="A230" i="12"/>
  <c r="A330" i="12" s="1"/>
  <c r="A430" i="12" s="1"/>
  <c r="A530" i="12" s="1"/>
  <c r="A630" i="12" s="1"/>
  <c r="A730" i="12" s="1"/>
  <c r="A830" i="12" s="1"/>
  <c r="A930" i="12" s="1"/>
  <c r="A1030" i="12" s="1"/>
  <c r="A1130" i="12" s="1"/>
  <c r="A1230" i="12" s="1"/>
  <c r="A1330" i="12" s="1"/>
  <c r="AM6" i="12"/>
  <c r="B6" i="12"/>
  <c r="A205" i="12"/>
  <c r="A305" i="12" s="1"/>
  <c r="A405" i="12" s="1"/>
  <c r="A505" i="12" s="1"/>
  <c r="A605" i="12" s="1"/>
  <c r="A705" i="12" s="1"/>
  <c r="A805" i="12" s="1"/>
  <c r="A905" i="12" s="1"/>
  <c r="A1005" i="12" s="1"/>
  <c r="A1105" i="12" s="1"/>
  <c r="A1205" i="12" s="1"/>
  <c r="A1305" i="12" s="1"/>
  <c r="A228" i="12"/>
  <c r="A328" i="12" s="1"/>
  <c r="A428" i="12" s="1"/>
  <c r="A528" i="12" s="1"/>
  <c r="A628" i="12" s="1"/>
  <c r="A728" i="12" s="1"/>
  <c r="A828" i="12" s="1"/>
  <c r="A928" i="12" s="1"/>
  <c r="A1028" i="12" s="1"/>
  <c r="A1128" i="12" s="1"/>
  <c r="A1228" i="12" s="1"/>
  <c r="A1328" i="12" s="1"/>
  <c r="AM29" i="12"/>
  <c r="A225" i="12"/>
  <c r="A325" i="12" s="1"/>
  <c r="A425" i="12" s="1"/>
  <c r="A525" i="12" s="1"/>
  <c r="A625" i="12" s="1"/>
  <c r="A725" i="12" s="1"/>
  <c r="A825" i="12" s="1"/>
  <c r="A925" i="12" s="1"/>
  <c r="A1025" i="12" s="1"/>
  <c r="A1125" i="12" s="1"/>
  <c r="A1225" i="12" s="1"/>
  <c r="A1325" i="12" s="1"/>
  <c r="AM26" i="12"/>
  <c r="AM8" i="16"/>
  <c r="B48" i="16"/>
  <c r="AM17" i="12"/>
  <c r="A216" i="12"/>
  <c r="A316" i="12" s="1"/>
  <c r="A416" i="12" s="1"/>
  <c r="A516" i="12" s="1"/>
  <c r="A616" i="12" s="1"/>
  <c r="A716" i="12" s="1"/>
  <c r="A816" i="12" s="1"/>
  <c r="A916" i="12" s="1"/>
  <c r="A1016" i="12" s="1"/>
  <c r="A1116" i="12" s="1"/>
  <c r="A1216" i="12" s="1"/>
  <c r="A1316" i="12" s="1"/>
  <c r="AM4" i="16"/>
  <c r="B44" i="16"/>
  <c r="AM38" i="12"/>
  <c r="A436" i="12"/>
  <c r="A536" i="12" s="1"/>
  <c r="A636" i="12" s="1"/>
  <c r="A736" i="12" s="1"/>
  <c r="A836" i="12" s="1"/>
  <c r="B64" i="16"/>
  <c r="AM24" i="16"/>
  <c r="B7" i="12"/>
  <c r="A206" i="12"/>
  <c r="A306" i="12" s="1"/>
  <c r="A406" i="12" s="1"/>
  <c r="A506" i="12" s="1"/>
  <c r="A606" i="12" s="1"/>
  <c r="A706" i="12" s="1"/>
  <c r="A806" i="12" s="1"/>
  <c r="A906" i="12" s="1"/>
  <c r="A1006" i="12" s="1"/>
  <c r="A1106" i="12" s="1"/>
  <c r="A1206" i="12" s="1"/>
  <c r="A1306" i="12" s="1"/>
  <c r="B46" i="16"/>
  <c r="AM6" i="16"/>
  <c r="AO6" i="16" s="1"/>
  <c r="AM22" i="12"/>
  <c r="A221" i="12"/>
  <c r="A321" i="12" s="1"/>
  <c r="A421" i="12" s="1"/>
  <c r="A521" i="12" s="1"/>
  <c r="A621" i="12" s="1"/>
  <c r="A721" i="12" s="1"/>
  <c r="A821" i="12" s="1"/>
  <c r="A921" i="12" s="1"/>
  <c r="A1021" i="12" s="1"/>
  <c r="A1121" i="12" s="1"/>
  <c r="A1221" i="12" s="1"/>
  <c r="A1321" i="12" s="1"/>
  <c r="A231" i="12"/>
  <c r="A331" i="12" s="1"/>
  <c r="A431" i="12" s="1"/>
  <c r="A531" i="12" s="1"/>
  <c r="A631" i="12" s="1"/>
  <c r="A731" i="12" s="1"/>
  <c r="A831" i="12" s="1"/>
  <c r="A931" i="12" s="1"/>
  <c r="A1031" i="12" s="1"/>
  <c r="A1131" i="12" s="1"/>
  <c r="A1231" i="12" s="1"/>
  <c r="A1331" i="12" s="1"/>
  <c r="B32" i="12"/>
  <c r="AN32" i="12" s="1"/>
  <c r="AM32" i="12"/>
  <c r="B8" i="12"/>
  <c r="A207" i="12"/>
  <c r="A307" i="12" s="1"/>
  <c r="A407" i="12" s="1"/>
  <c r="A507" i="12" s="1"/>
  <c r="A607" i="12" s="1"/>
  <c r="A707" i="12" s="1"/>
  <c r="A807" i="12" s="1"/>
  <c r="A907" i="12" s="1"/>
  <c r="A1007" i="12" s="1"/>
  <c r="A1107" i="12" s="1"/>
  <c r="A1207" i="12" s="1"/>
  <c r="A1307" i="12" s="1"/>
  <c r="AM8" i="12"/>
  <c r="B50" i="16"/>
  <c r="AM10" i="16"/>
  <c r="AO10" i="16" s="1"/>
  <c r="AM25" i="12"/>
  <c r="A224" i="12"/>
  <c r="A324" i="12" s="1"/>
  <c r="A424" i="12" s="1"/>
  <c r="A524" i="12" s="1"/>
  <c r="A624" i="12" s="1"/>
  <c r="A724" i="12" s="1"/>
  <c r="A824" i="12" s="1"/>
  <c r="A924" i="12" s="1"/>
  <c r="A1024" i="12" s="1"/>
  <c r="A1124" i="12" s="1"/>
  <c r="A1224" i="12" s="1"/>
  <c r="A1324" i="12" s="1"/>
  <c r="B55" i="16"/>
  <c r="AM15" i="16"/>
  <c r="AO15" i="16" s="1"/>
  <c r="AM33" i="12"/>
  <c r="B33" i="12"/>
  <c r="AN33" i="12" s="1"/>
  <c r="A232" i="12"/>
  <c r="A332" i="12" s="1"/>
  <c r="A432" i="12" s="1"/>
  <c r="A532" i="12" s="1"/>
  <c r="A632" i="12" s="1"/>
  <c r="A732" i="12" s="1"/>
  <c r="A832" i="12" s="1"/>
  <c r="A932" i="12" s="1"/>
  <c r="A1032" i="12" s="1"/>
  <c r="A1132" i="12" s="1"/>
  <c r="A1232" i="12" s="1"/>
  <c r="A1332" i="12" s="1"/>
  <c r="AM30" i="12"/>
  <c r="A229" i="12"/>
  <c r="A329" i="12" s="1"/>
  <c r="A429" i="12" s="1"/>
  <c r="A529" i="12" s="1"/>
  <c r="A629" i="12" s="1"/>
  <c r="A729" i="12" s="1"/>
  <c r="A829" i="12" s="1"/>
  <c r="A929" i="12" s="1"/>
  <c r="A1029" i="12" s="1"/>
  <c r="A1129" i="12" s="1"/>
  <c r="A1229" i="12" s="1"/>
  <c r="A1329" i="12" s="1"/>
  <c r="A218" i="12"/>
  <c r="A318" i="12" s="1"/>
  <c r="A418" i="12" s="1"/>
  <c r="A518" i="12" s="1"/>
  <c r="A618" i="12" s="1"/>
  <c r="A718" i="12" s="1"/>
  <c r="A818" i="12" s="1"/>
  <c r="A918" i="12" s="1"/>
  <c r="A1018" i="12" s="1"/>
  <c r="A1118" i="12" s="1"/>
  <c r="A1218" i="12" s="1"/>
  <c r="A1318" i="12" s="1"/>
  <c r="AM4" i="12"/>
  <c r="B4" i="12"/>
  <c r="A203" i="12"/>
  <c r="A303" i="12" s="1"/>
  <c r="A403" i="12" s="1"/>
  <c r="A503" i="12" s="1"/>
  <c r="A603" i="12" s="1"/>
  <c r="A703" i="12" s="1"/>
  <c r="A803" i="12" s="1"/>
  <c r="A903" i="12" s="1"/>
  <c r="A1003" i="12" s="1"/>
  <c r="A1103" i="12" s="1"/>
  <c r="A1203" i="12" s="1"/>
  <c r="A1303" i="12" s="1"/>
  <c r="D55" i="16"/>
  <c r="B35" i="12"/>
  <c r="AN35" i="12" s="1"/>
  <c r="A334" i="12"/>
  <c r="A434" i="12" s="1"/>
  <c r="A534" i="12" s="1"/>
  <c r="A634" i="12" s="1"/>
  <c r="A734" i="12" s="1"/>
  <c r="A834" i="12" s="1"/>
  <c r="AM35" i="12"/>
  <c r="B52" i="16"/>
  <c r="AM12" i="16"/>
  <c r="AO12" i="16" s="1"/>
  <c r="B75" i="16"/>
  <c r="AM35" i="16"/>
  <c r="AM24" i="12"/>
  <c r="A223" i="12"/>
  <c r="A323" i="12" s="1"/>
  <c r="A423" i="12" s="1"/>
  <c r="A523" i="12" s="1"/>
  <c r="A623" i="12" s="1"/>
  <c r="A723" i="12" s="1"/>
  <c r="A823" i="12" s="1"/>
  <c r="A923" i="12" s="1"/>
  <c r="A1023" i="12" s="1"/>
  <c r="A1123" i="12" s="1"/>
  <c r="A1223" i="12" s="1"/>
  <c r="A1323" i="12" s="1"/>
  <c r="B69" i="16"/>
  <c r="AM29" i="16"/>
  <c r="B72" i="16"/>
  <c r="AM32" i="16"/>
  <c r="AM28" i="12"/>
  <c r="A227" i="12"/>
  <c r="A327" i="12" s="1"/>
  <c r="A427" i="12" s="1"/>
  <c r="A527" i="12" s="1"/>
  <c r="A627" i="12" s="1"/>
  <c r="A727" i="12" s="1"/>
  <c r="A827" i="12" s="1"/>
  <c r="A927" i="12" s="1"/>
  <c r="A1027" i="12" s="1"/>
  <c r="A1127" i="12" s="1"/>
  <c r="A1227" i="12" s="1"/>
  <c r="A1327" i="12" s="1"/>
  <c r="B71" i="16"/>
  <c r="AM31" i="16"/>
  <c r="B60" i="16"/>
  <c r="AM20" i="16"/>
  <c r="AN36" i="16"/>
  <c r="AM36" i="12"/>
  <c r="B36" i="12"/>
  <c r="AN36" i="12" s="1"/>
  <c r="A335" i="12"/>
  <c r="A435" i="12" s="1"/>
  <c r="A535" i="12" s="1"/>
  <c r="A635" i="12" s="1"/>
  <c r="A735" i="12" s="1"/>
  <c r="A835" i="12" s="1"/>
  <c r="AM16" i="16"/>
  <c r="AO16" i="16" s="1"/>
  <c r="B56" i="16"/>
  <c r="X7" i="2"/>
  <c r="B73" i="16"/>
  <c r="AM33" i="16"/>
  <c r="A214" i="12"/>
  <c r="A314" i="12" s="1"/>
  <c r="A414" i="12" s="1"/>
  <c r="A514" i="12" s="1"/>
  <c r="A614" i="12" s="1"/>
  <c r="A714" i="12" s="1"/>
  <c r="A814" i="12" s="1"/>
  <c r="A914" i="12" s="1"/>
  <c r="A1014" i="12" s="1"/>
  <c r="A1114" i="12" s="1"/>
  <c r="A1214" i="12" s="1"/>
  <c r="A1314" i="12" s="1"/>
  <c r="B66" i="16"/>
  <c r="AM26" i="16"/>
  <c r="AM18" i="12"/>
  <c r="A217" i="12"/>
  <c r="A317" i="12" s="1"/>
  <c r="A417" i="12" s="1"/>
  <c r="A517" i="12" s="1"/>
  <c r="A617" i="12" s="1"/>
  <c r="A717" i="12" s="1"/>
  <c r="A817" i="12" s="1"/>
  <c r="A917" i="12" s="1"/>
  <c r="A1017" i="12" s="1"/>
  <c r="A1117" i="12" s="1"/>
  <c r="A1217" i="12" s="1"/>
  <c r="A1317" i="12" s="1"/>
  <c r="B51" i="16"/>
  <c r="AM11" i="16"/>
  <c r="B67" i="16"/>
  <c r="AM27" i="16"/>
  <c r="AN24" i="16"/>
  <c r="AN34" i="16"/>
  <c r="AN30" i="16"/>
  <c r="D58" i="16"/>
  <c r="B63" i="16"/>
  <c r="AM23" i="16"/>
  <c r="AN25" i="16"/>
  <c r="AN31" i="16"/>
  <c r="AN27" i="16"/>
  <c r="AN21" i="16"/>
  <c r="D57" i="16"/>
  <c r="AM18" i="16"/>
  <c r="B58" i="16"/>
  <c r="AN23" i="16"/>
  <c r="AN35" i="16"/>
  <c r="AN37" i="16"/>
  <c r="AN28" i="16"/>
  <c r="AN26" i="16"/>
  <c r="AN22" i="16"/>
  <c r="B70" i="16"/>
  <c r="AM30" i="16"/>
  <c r="AN29" i="16"/>
  <c r="AN33" i="16"/>
  <c r="AM12" i="12"/>
  <c r="A211" i="12"/>
  <c r="A311" i="12" s="1"/>
  <c r="A411" i="12" s="1"/>
  <c r="A511" i="12" s="1"/>
  <c r="A611" i="12" s="1"/>
  <c r="A711" i="12" s="1"/>
  <c r="A811" i="12" s="1"/>
  <c r="A911" i="12" s="1"/>
  <c r="A1011" i="12" s="1"/>
  <c r="A1111" i="12" s="1"/>
  <c r="A1211" i="12" s="1"/>
  <c r="A1311" i="12" s="1"/>
  <c r="B12" i="12"/>
  <c r="A202" i="12"/>
  <c r="A302" i="12" s="1"/>
  <c r="A402" i="12" s="1"/>
  <c r="A502" i="12" s="1"/>
  <c r="A602" i="12" s="1"/>
  <c r="A702" i="12" s="1"/>
  <c r="A802" i="12" s="1"/>
  <c r="A902" i="12" s="1"/>
  <c r="A1002" i="12" s="1"/>
  <c r="A1102" i="12" s="1"/>
  <c r="B3" i="12"/>
  <c r="AM3" i="12"/>
  <c r="AM11" i="12"/>
  <c r="B11" i="12"/>
  <c r="A210" i="12"/>
  <c r="A310" i="12" s="1"/>
  <c r="A410" i="12" s="1"/>
  <c r="A510" i="12" s="1"/>
  <c r="A610" i="12" s="1"/>
  <c r="A710" i="12" s="1"/>
  <c r="A810" i="12" s="1"/>
  <c r="A910" i="12" s="1"/>
  <c r="A1010" i="12" s="1"/>
  <c r="A1110" i="12" s="1"/>
  <c r="A1210" i="12" s="1"/>
  <c r="A1310" i="12" s="1"/>
  <c r="AM14" i="12"/>
  <c r="A213" i="12"/>
  <c r="A313" i="12" s="1"/>
  <c r="A413" i="12" s="1"/>
  <c r="A513" i="12" s="1"/>
  <c r="A613" i="12" s="1"/>
  <c r="A713" i="12" s="1"/>
  <c r="A813" i="12" s="1"/>
  <c r="A913" i="12" s="1"/>
  <c r="A1013" i="12" s="1"/>
  <c r="A1113" i="12" s="1"/>
  <c r="A1213" i="12" s="1"/>
  <c r="A1313" i="12" s="1"/>
  <c r="AM23" i="12"/>
  <c r="A222" i="12"/>
  <c r="A322" i="12" s="1"/>
  <c r="A422" i="12" s="1"/>
  <c r="A522" i="12" s="1"/>
  <c r="A622" i="12" s="1"/>
  <c r="A722" i="12" s="1"/>
  <c r="A822" i="12" s="1"/>
  <c r="A922" i="12" s="1"/>
  <c r="A1022" i="12" s="1"/>
  <c r="A1122" i="12" s="1"/>
  <c r="A1222" i="12" s="1"/>
  <c r="A1322" i="12" s="1"/>
  <c r="AM16" i="12"/>
  <c r="A215" i="12"/>
  <c r="A315" i="12" s="1"/>
  <c r="A415" i="12" s="1"/>
  <c r="A515" i="12" s="1"/>
  <c r="A615" i="12" s="1"/>
  <c r="A715" i="12" s="1"/>
  <c r="A815" i="12" s="1"/>
  <c r="A915" i="12" s="1"/>
  <c r="A1015" i="12" s="1"/>
  <c r="A1115" i="12" s="1"/>
  <c r="A1215" i="12" s="1"/>
  <c r="A1315" i="12" s="1"/>
  <c r="AM20" i="12"/>
  <c r="A219" i="12"/>
  <c r="A319" i="12" s="1"/>
  <c r="A419" i="12" s="1"/>
  <c r="A519" i="12" s="1"/>
  <c r="A619" i="12" s="1"/>
  <c r="A719" i="12" s="1"/>
  <c r="A819" i="12" s="1"/>
  <c r="A919" i="12" s="1"/>
  <c r="A1019" i="12" s="1"/>
  <c r="A1119" i="12" s="1"/>
  <c r="A1219" i="12" s="1"/>
  <c r="A1319" i="12" s="1"/>
  <c r="B34" i="12"/>
  <c r="AN34" i="12" s="1"/>
  <c r="A233" i="12"/>
  <c r="A333" i="12" s="1"/>
  <c r="A433" i="12" s="1"/>
  <c r="A533" i="12" s="1"/>
  <c r="A633" i="12" s="1"/>
  <c r="A733" i="12" s="1"/>
  <c r="A833" i="12" s="1"/>
  <c r="A933" i="12" s="1"/>
  <c r="A1033" i="12" s="1"/>
  <c r="A1133" i="12" s="1"/>
  <c r="A1233" i="12" s="1"/>
  <c r="A1333" i="12" s="1"/>
  <c r="AM34" i="12"/>
  <c r="AM5" i="12"/>
  <c r="B5" i="12"/>
  <c r="AT28" i="12"/>
  <c r="AT17" i="12"/>
  <c r="AT38" i="12"/>
  <c r="AT4" i="12"/>
  <c r="N4" i="1"/>
  <c r="AT32" i="12"/>
  <c r="AT33" i="12"/>
  <c r="AT22" i="12"/>
  <c r="Z4" i="1"/>
  <c r="AT25" i="12"/>
  <c r="AT6" i="12"/>
  <c r="AA991" i="12"/>
  <c r="R4" i="1"/>
  <c r="AA1291" i="12"/>
  <c r="AT8" i="12"/>
  <c r="AT9" i="12"/>
  <c r="AT26" i="12"/>
  <c r="AT16" i="12"/>
  <c r="AT2" i="12"/>
  <c r="AT34" i="12"/>
  <c r="J4" i="1"/>
  <c r="AT18" i="12"/>
  <c r="AT23" i="12"/>
  <c r="AT14" i="12"/>
  <c r="AT11" i="12"/>
  <c r="V4" i="1"/>
  <c r="AT5" i="12"/>
  <c r="AT29" i="12"/>
  <c r="AT15" i="12"/>
  <c r="AT36" i="12"/>
  <c r="AT31" i="12"/>
  <c r="AT30" i="12"/>
  <c r="AT19" i="12"/>
  <c r="B4" i="1"/>
  <c r="AT24" i="12"/>
  <c r="AT7" i="12"/>
  <c r="AT27" i="12"/>
  <c r="AT20" i="12"/>
  <c r="F4" i="1"/>
  <c r="AT3" i="12"/>
  <c r="AT21" i="12"/>
  <c r="AT12" i="12"/>
  <c r="AT35" i="12"/>
  <c r="AA827" i="12" l="1"/>
  <c r="AA828" i="12" s="1"/>
  <c r="AA829" i="12" s="1"/>
  <c r="AA830" i="12" s="1"/>
  <c r="AA831" i="12" s="1"/>
  <c r="AA832" i="12" s="1"/>
  <c r="AA833" i="12" s="1"/>
  <c r="AA834" i="12" s="1"/>
  <c r="AA835" i="12" s="1"/>
  <c r="AA836" i="12" s="1"/>
  <c r="AA837" i="12" s="1"/>
  <c r="AA838" i="12" s="1"/>
  <c r="AA839" i="12" s="1"/>
  <c r="AA840" i="12" s="1"/>
  <c r="AA841" i="12" s="1"/>
  <c r="AA842" i="12" s="1"/>
  <c r="AA843" i="12" s="1"/>
  <c r="AA844" i="12" s="1"/>
  <c r="AA845" i="12" s="1"/>
  <c r="AA846" i="12" s="1"/>
  <c r="AA847" i="12" s="1"/>
  <c r="AA848" i="12" s="1"/>
  <c r="AA849" i="12" s="1"/>
  <c r="AA850" i="12" s="1"/>
  <c r="AA851" i="12" s="1"/>
  <c r="AA852" i="12" s="1"/>
  <c r="AA853" i="12" s="1"/>
  <c r="AA854" i="12" s="1"/>
  <c r="AA855" i="12" s="1"/>
  <c r="AA856" i="12" s="1"/>
  <c r="AA857" i="12" s="1"/>
  <c r="AA858" i="12" s="1"/>
  <c r="AA859" i="12" s="1"/>
  <c r="AA860" i="12" s="1"/>
  <c r="AA861" i="12" s="1"/>
  <c r="AA862" i="12" s="1"/>
  <c r="AA863" i="12" s="1"/>
  <c r="AA864" i="12" s="1"/>
  <c r="AA865" i="12" s="1"/>
  <c r="AA866" i="12" s="1"/>
  <c r="AA867" i="12" s="1"/>
  <c r="AA868" i="12" s="1"/>
  <c r="AA869" i="12" s="1"/>
  <c r="AA870" i="12" s="1"/>
  <c r="AA871" i="12" s="1"/>
  <c r="AA872" i="12" s="1"/>
  <c r="AA873" i="12" s="1"/>
  <c r="AA874" i="12" s="1"/>
  <c r="AA875" i="12" s="1"/>
  <c r="AA876" i="12" s="1"/>
  <c r="AA877" i="12" s="1"/>
  <c r="AA878" i="12" s="1"/>
  <c r="AA879" i="12" s="1"/>
  <c r="AA880" i="12" s="1"/>
  <c r="AA881" i="12" s="1"/>
  <c r="AA882" i="12" s="1"/>
  <c r="AA883" i="12" s="1"/>
  <c r="AA884" i="12" s="1"/>
  <c r="AA885" i="12" s="1"/>
  <c r="AA886" i="12" s="1"/>
  <c r="AA887" i="12" s="1"/>
  <c r="AA888" i="12" s="1"/>
  <c r="AA889" i="12" s="1"/>
  <c r="AA890" i="12" s="1"/>
  <c r="K801" i="12"/>
  <c r="K802" i="12" s="1"/>
  <c r="K803" i="12" s="1"/>
  <c r="K804" i="12" s="1"/>
  <c r="K805" i="12" s="1"/>
  <c r="K806" i="12" s="1"/>
  <c r="K807" i="12" s="1"/>
  <c r="K808" i="12" s="1"/>
  <c r="K809" i="12" s="1"/>
  <c r="K810" i="12" s="1"/>
  <c r="K811" i="12" s="1"/>
  <c r="K812" i="12" s="1"/>
  <c r="K813" i="12" s="1"/>
  <c r="K814" i="12" s="1"/>
  <c r="K815" i="12" s="1"/>
  <c r="K816" i="12" s="1"/>
  <c r="K817" i="12" s="1"/>
  <c r="K818" i="12" s="1"/>
  <c r="K819" i="12" s="1"/>
  <c r="K820" i="12" s="1"/>
  <c r="K821" i="12" s="1"/>
  <c r="K822" i="12" s="1"/>
  <c r="K823" i="12" s="1"/>
  <c r="K824" i="12" s="1"/>
  <c r="K825" i="12" s="1"/>
  <c r="K826" i="12" s="1"/>
  <c r="K827" i="12" s="1"/>
  <c r="K828" i="12" s="1"/>
  <c r="K829" i="12" s="1"/>
  <c r="K830" i="12" s="1"/>
  <c r="K831" i="12" s="1"/>
  <c r="K832" i="12" s="1"/>
  <c r="K833" i="12" s="1"/>
  <c r="K834" i="12" s="1"/>
  <c r="K835" i="12" s="1"/>
  <c r="K836" i="12" s="1"/>
  <c r="K837" i="12" s="1"/>
  <c r="K838" i="12" s="1"/>
  <c r="K839" i="12" s="1"/>
  <c r="K840" i="12" s="1"/>
  <c r="K841" i="12" s="1"/>
  <c r="K842" i="12" s="1"/>
  <c r="K843" i="12" s="1"/>
  <c r="K844" i="12" s="1"/>
  <c r="K845" i="12" s="1"/>
  <c r="K846" i="12" s="1"/>
  <c r="K847" i="12" s="1"/>
  <c r="K848" i="12" s="1"/>
  <c r="K849" i="12" s="1"/>
  <c r="K850" i="12" s="1"/>
  <c r="K851" i="12" s="1"/>
  <c r="K852" i="12" s="1"/>
  <c r="K853" i="12" s="1"/>
  <c r="K854" i="12" s="1"/>
  <c r="K855" i="12" s="1"/>
  <c r="K856" i="12" s="1"/>
  <c r="K857" i="12" s="1"/>
  <c r="K858" i="12" s="1"/>
  <c r="K859" i="12" s="1"/>
  <c r="K860" i="12" s="1"/>
  <c r="K861" i="12" s="1"/>
  <c r="K862" i="12" s="1"/>
  <c r="K863" i="12" s="1"/>
  <c r="K864" i="12" s="1"/>
  <c r="K865" i="12" s="1"/>
  <c r="K866" i="12" s="1"/>
  <c r="K867" i="12" s="1"/>
  <c r="K868" i="12" s="1"/>
  <c r="K869" i="12" s="1"/>
  <c r="K870" i="12" s="1"/>
  <c r="K871" i="12" s="1"/>
  <c r="K872" i="12" s="1"/>
  <c r="K873" i="12" s="1"/>
  <c r="K874" i="12" s="1"/>
  <c r="K875" i="12" s="1"/>
  <c r="K876" i="12" s="1"/>
  <c r="K877" i="12" s="1"/>
  <c r="K878" i="12" s="1"/>
  <c r="K879" i="12" s="1"/>
  <c r="K880" i="12" s="1"/>
  <c r="K881" i="12" s="1"/>
  <c r="K882" i="12" s="1"/>
  <c r="K883" i="12" s="1"/>
  <c r="K884" i="12" s="1"/>
  <c r="K885" i="12" s="1"/>
  <c r="K886" i="12" s="1"/>
  <c r="K887" i="12" s="1"/>
  <c r="K888" i="12" s="1"/>
  <c r="K889" i="12" s="1"/>
  <c r="K890" i="12" s="1"/>
  <c r="AG801" i="12"/>
  <c r="AG802" i="12" s="1"/>
  <c r="AG803" i="12" s="1"/>
  <c r="AG804" i="12" s="1"/>
  <c r="AG805" i="12" s="1"/>
  <c r="AG806" i="12" s="1"/>
  <c r="AG807" i="12" s="1"/>
  <c r="AG808" i="12" s="1"/>
  <c r="AG809" i="12" s="1"/>
  <c r="AG810" i="12" s="1"/>
  <c r="AG811" i="12" s="1"/>
  <c r="AG812" i="12" s="1"/>
  <c r="AG813" i="12" s="1"/>
  <c r="AG814" i="12" s="1"/>
  <c r="AG815" i="12" s="1"/>
  <c r="AG816" i="12" s="1"/>
  <c r="AG817" i="12" s="1"/>
  <c r="AG818" i="12" s="1"/>
  <c r="AG819" i="12" s="1"/>
  <c r="AG820" i="12" s="1"/>
  <c r="AG821" i="12" s="1"/>
  <c r="AG822" i="12" s="1"/>
  <c r="AG823" i="12" s="1"/>
  <c r="AG824" i="12" s="1"/>
  <c r="AG825" i="12" s="1"/>
  <c r="AG826" i="12" s="1"/>
  <c r="AG827" i="12" s="1"/>
  <c r="AG828" i="12" s="1"/>
  <c r="AG829" i="12" s="1"/>
  <c r="AG830" i="12" s="1"/>
  <c r="AG831" i="12" s="1"/>
  <c r="AG832" i="12" s="1"/>
  <c r="AG833" i="12" s="1"/>
  <c r="AG834" i="12" s="1"/>
  <c r="AG835" i="12" s="1"/>
  <c r="AG836" i="12" s="1"/>
  <c r="AG837" i="12" s="1"/>
  <c r="AG838" i="12" s="1"/>
  <c r="AG839" i="12" s="1"/>
  <c r="AG840" i="12" s="1"/>
  <c r="AG841" i="12" s="1"/>
  <c r="AG842" i="12" s="1"/>
  <c r="AG843" i="12" s="1"/>
  <c r="AG844" i="12" s="1"/>
  <c r="AG845" i="12" s="1"/>
  <c r="AG846" i="12" s="1"/>
  <c r="AG847" i="12" s="1"/>
  <c r="AG848" i="12" s="1"/>
  <c r="AG849" i="12" s="1"/>
  <c r="AG850" i="12" s="1"/>
  <c r="AG851" i="12" s="1"/>
  <c r="AG852" i="12" s="1"/>
  <c r="AG853" i="12" s="1"/>
  <c r="AG854" i="12" s="1"/>
  <c r="AG855" i="12" s="1"/>
  <c r="AG856" i="12" s="1"/>
  <c r="AG857" i="12" s="1"/>
  <c r="AG858" i="12" s="1"/>
  <c r="AG859" i="12" s="1"/>
  <c r="AG860" i="12" s="1"/>
  <c r="AG861" i="12" s="1"/>
  <c r="AG862" i="12" s="1"/>
  <c r="AG863" i="12" s="1"/>
  <c r="AG864" i="12" s="1"/>
  <c r="AG865" i="12" s="1"/>
  <c r="AG866" i="12" s="1"/>
  <c r="AG867" i="12" s="1"/>
  <c r="AG868" i="12" s="1"/>
  <c r="AG869" i="12" s="1"/>
  <c r="AG870" i="12" s="1"/>
  <c r="AG871" i="12" s="1"/>
  <c r="AG872" i="12" s="1"/>
  <c r="AG873" i="12" s="1"/>
  <c r="AG874" i="12" s="1"/>
  <c r="AG875" i="12" s="1"/>
  <c r="AG876" i="12" s="1"/>
  <c r="AG877" i="12" s="1"/>
  <c r="AG878" i="12" s="1"/>
  <c r="AG879" i="12" s="1"/>
  <c r="AG880" i="12" s="1"/>
  <c r="AG881" i="12" s="1"/>
  <c r="AG882" i="12" s="1"/>
  <c r="AG883" i="12" s="1"/>
  <c r="AG884" i="12" s="1"/>
  <c r="AG885" i="12" s="1"/>
  <c r="AG886" i="12" s="1"/>
  <c r="AG887" i="12" s="1"/>
  <c r="AG888" i="12" s="1"/>
  <c r="AG889" i="12" s="1"/>
  <c r="AG890" i="12" s="1"/>
  <c r="N801" i="12"/>
  <c r="N802" i="12" s="1"/>
  <c r="N803" i="12" s="1"/>
  <c r="N804" i="12" s="1"/>
  <c r="N805" i="12" s="1"/>
  <c r="N806" i="12" s="1"/>
  <c r="N807" i="12" s="1"/>
  <c r="N808" i="12" s="1"/>
  <c r="N809" i="12" s="1"/>
  <c r="N810" i="12" s="1"/>
  <c r="N811" i="12" s="1"/>
  <c r="N812" i="12" s="1"/>
  <c r="N813" i="12" s="1"/>
  <c r="N814" i="12" s="1"/>
  <c r="N815" i="12" s="1"/>
  <c r="N816" i="12" s="1"/>
  <c r="N817" i="12" s="1"/>
  <c r="N818" i="12" s="1"/>
  <c r="N819" i="12" s="1"/>
  <c r="N820" i="12" s="1"/>
  <c r="N821" i="12" s="1"/>
  <c r="N822" i="12" s="1"/>
  <c r="N823" i="12" s="1"/>
  <c r="N824" i="12" s="1"/>
  <c r="N825" i="12" s="1"/>
  <c r="N826" i="12" s="1"/>
  <c r="N827" i="12" s="1"/>
  <c r="N828" i="12" s="1"/>
  <c r="N829" i="12" s="1"/>
  <c r="N830" i="12" s="1"/>
  <c r="N831" i="12" s="1"/>
  <c r="N832" i="12" s="1"/>
  <c r="N833" i="12" s="1"/>
  <c r="N834" i="12" s="1"/>
  <c r="N835" i="12" s="1"/>
  <c r="N836" i="12" s="1"/>
  <c r="N837" i="12" s="1"/>
  <c r="N838" i="12" s="1"/>
  <c r="N839" i="12" s="1"/>
  <c r="N840" i="12" s="1"/>
  <c r="N841" i="12" s="1"/>
  <c r="N842" i="12" s="1"/>
  <c r="N843" i="12" s="1"/>
  <c r="N844" i="12" s="1"/>
  <c r="N845" i="12" s="1"/>
  <c r="N846" i="12" s="1"/>
  <c r="N847" i="12" s="1"/>
  <c r="N848" i="12" s="1"/>
  <c r="N849" i="12" s="1"/>
  <c r="N850" i="12" s="1"/>
  <c r="N851" i="12" s="1"/>
  <c r="N852" i="12" s="1"/>
  <c r="N853" i="12" s="1"/>
  <c r="N854" i="12" s="1"/>
  <c r="N855" i="12" s="1"/>
  <c r="N856" i="12" s="1"/>
  <c r="N857" i="12" s="1"/>
  <c r="N858" i="12" s="1"/>
  <c r="N859" i="12" s="1"/>
  <c r="N860" i="12" s="1"/>
  <c r="N861" i="12" s="1"/>
  <c r="N862" i="12" s="1"/>
  <c r="N863" i="12" s="1"/>
  <c r="N864" i="12" s="1"/>
  <c r="N865" i="12" s="1"/>
  <c r="N866" i="12" s="1"/>
  <c r="N867" i="12" s="1"/>
  <c r="N868" i="12" s="1"/>
  <c r="N869" i="12" s="1"/>
  <c r="N870" i="12" s="1"/>
  <c r="N871" i="12" s="1"/>
  <c r="N872" i="12" s="1"/>
  <c r="N873" i="12" s="1"/>
  <c r="N874" i="12" s="1"/>
  <c r="N875" i="12" s="1"/>
  <c r="N876" i="12" s="1"/>
  <c r="N877" i="12" s="1"/>
  <c r="N878" i="12" s="1"/>
  <c r="N879" i="12" s="1"/>
  <c r="N880" i="12" s="1"/>
  <c r="N881" i="12" s="1"/>
  <c r="N882" i="12" s="1"/>
  <c r="N883" i="12" s="1"/>
  <c r="N884" i="12" s="1"/>
  <c r="N885" i="12" s="1"/>
  <c r="N886" i="12" s="1"/>
  <c r="N887" i="12" s="1"/>
  <c r="N888" i="12" s="1"/>
  <c r="N889" i="12" s="1"/>
  <c r="N890" i="12" s="1"/>
  <c r="L801" i="12"/>
  <c r="L802" i="12" s="1"/>
  <c r="L803" i="12" s="1"/>
  <c r="L804" i="12" s="1"/>
  <c r="L805" i="12" s="1"/>
  <c r="L806" i="12" s="1"/>
  <c r="L807" i="12" s="1"/>
  <c r="L808" i="12" s="1"/>
  <c r="L809" i="12" s="1"/>
  <c r="L810" i="12" s="1"/>
  <c r="L811" i="12" s="1"/>
  <c r="L812" i="12" s="1"/>
  <c r="L813" i="12" s="1"/>
  <c r="L814" i="12" s="1"/>
  <c r="L815" i="12" s="1"/>
  <c r="L816" i="12" s="1"/>
  <c r="L817" i="12" s="1"/>
  <c r="L818" i="12" s="1"/>
  <c r="L819" i="12" s="1"/>
  <c r="L820" i="12" s="1"/>
  <c r="L821" i="12" s="1"/>
  <c r="L822" i="12" s="1"/>
  <c r="L823" i="12" s="1"/>
  <c r="L824" i="12" s="1"/>
  <c r="L825" i="12" s="1"/>
  <c r="L826" i="12" s="1"/>
  <c r="L827" i="12" s="1"/>
  <c r="L828" i="12" s="1"/>
  <c r="L829" i="12" s="1"/>
  <c r="L830" i="12" s="1"/>
  <c r="L831" i="12" s="1"/>
  <c r="L832" i="12" s="1"/>
  <c r="L833" i="12" s="1"/>
  <c r="L834" i="12" s="1"/>
  <c r="L835" i="12" s="1"/>
  <c r="L836" i="12" s="1"/>
  <c r="L837" i="12" s="1"/>
  <c r="L838" i="12" s="1"/>
  <c r="L839" i="12" s="1"/>
  <c r="L840" i="12" s="1"/>
  <c r="L841" i="12" s="1"/>
  <c r="L842" i="12" s="1"/>
  <c r="L843" i="12" s="1"/>
  <c r="L844" i="12" s="1"/>
  <c r="L845" i="12" s="1"/>
  <c r="L846" i="12" s="1"/>
  <c r="L847" i="12" s="1"/>
  <c r="L848" i="12" s="1"/>
  <c r="L849" i="12" s="1"/>
  <c r="L850" i="12" s="1"/>
  <c r="L851" i="12" s="1"/>
  <c r="L852" i="12" s="1"/>
  <c r="L853" i="12" s="1"/>
  <c r="L854" i="12" s="1"/>
  <c r="L855" i="12" s="1"/>
  <c r="L856" i="12" s="1"/>
  <c r="L857" i="12" s="1"/>
  <c r="L858" i="12" s="1"/>
  <c r="L859" i="12" s="1"/>
  <c r="L860" i="12" s="1"/>
  <c r="L861" i="12" s="1"/>
  <c r="L862" i="12" s="1"/>
  <c r="L863" i="12" s="1"/>
  <c r="L864" i="12" s="1"/>
  <c r="L865" i="12" s="1"/>
  <c r="L866" i="12" s="1"/>
  <c r="L867" i="12" s="1"/>
  <c r="L868" i="12" s="1"/>
  <c r="L869" i="12" s="1"/>
  <c r="L870" i="12" s="1"/>
  <c r="L871" i="12" s="1"/>
  <c r="L872" i="12" s="1"/>
  <c r="L873" i="12" s="1"/>
  <c r="L874" i="12" s="1"/>
  <c r="L875" i="12" s="1"/>
  <c r="L876" i="12" s="1"/>
  <c r="L877" i="12" s="1"/>
  <c r="L878" i="12" s="1"/>
  <c r="L879" i="12" s="1"/>
  <c r="L880" i="12" s="1"/>
  <c r="L881" i="12" s="1"/>
  <c r="L882" i="12" s="1"/>
  <c r="L883" i="12" s="1"/>
  <c r="L884" i="12" s="1"/>
  <c r="L885" i="12" s="1"/>
  <c r="L886" i="12" s="1"/>
  <c r="L887" i="12" s="1"/>
  <c r="L888" i="12" s="1"/>
  <c r="L889" i="12" s="1"/>
  <c r="L890" i="12" s="1"/>
  <c r="D801" i="12"/>
  <c r="D802" i="12" s="1"/>
  <c r="D803" i="12" s="1"/>
  <c r="D804" i="12" s="1"/>
  <c r="D805" i="12" s="1"/>
  <c r="D806" i="12" s="1"/>
  <c r="D807" i="12" s="1"/>
  <c r="D808" i="12" s="1"/>
  <c r="D809" i="12" s="1"/>
  <c r="D810" i="12" s="1"/>
  <c r="D811" i="12" s="1"/>
  <c r="D812" i="12" s="1"/>
  <c r="D813" i="12" s="1"/>
  <c r="D814" i="12" s="1"/>
  <c r="D815" i="12" s="1"/>
  <c r="D816" i="12" s="1"/>
  <c r="D817" i="12" s="1"/>
  <c r="D818" i="12" s="1"/>
  <c r="D819" i="12" s="1"/>
  <c r="D820" i="12" s="1"/>
  <c r="D821" i="12" s="1"/>
  <c r="D822" i="12" s="1"/>
  <c r="D823" i="12" s="1"/>
  <c r="D824" i="12" s="1"/>
  <c r="D825" i="12" s="1"/>
  <c r="D826" i="12" s="1"/>
  <c r="D827" i="12" s="1"/>
  <c r="D828" i="12" s="1"/>
  <c r="D829" i="12" s="1"/>
  <c r="D830" i="12" s="1"/>
  <c r="D831" i="12" s="1"/>
  <c r="D832" i="12" s="1"/>
  <c r="D833" i="12" s="1"/>
  <c r="D834" i="12" s="1"/>
  <c r="D835" i="12" s="1"/>
  <c r="D836" i="12" s="1"/>
  <c r="D837" i="12" s="1"/>
  <c r="D838" i="12" s="1"/>
  <c r="D839" i="12" s="1"/>
  <c r="D840" i="12" s="1"/>
  <c r="D841" i="12" s="1"/>
  <c r="D842" i="12" s="1"/>
  <c r="D843" i="12" s="1"/>
  <c r="D844" i="12" s="1"/>
  <c r="D845" i="12" s="1"/>
  <c r="D846" i="12" s="1"/>
  <c r="D847" i="12" s="1"/>
  <c r="D848" i="12" s="1"/>
  <c r="D849" i="12" s="1"/>
  <c r="D850" i="12" s="1"/>
  <c r="D851" i="12" s="1"/>
  <c r="D852" i="12" s="1"/>
  <c r="D853" i="12" s="1"/>
  <c r="D854" i="12" s="1"/>
  <c r="D855" i="12" s="1"/>
  <c r="D856" i="12" s="1"/>
  <c r="D857" i="12" s="1"/>
  <c r="D858" i="12" s="1"/>
  <c r="D859" i="12" s="1"/>
  <c r="D860" i="12" s="1"/>
  <c r="D861" i="12" s="1"/>
  <c r="D862" i="12" s="1"/>
  <c r="D863" i="12" s="1"/>
  <c r="D864" i="12" s="1"/>
  <c r="D865" i="12" s="1"/>
  <c r="D866" i="12" s="1"/>
  <c r="D867" i="12" s="1"/>
  <c r="D868" i="12" s="1"/>
  <c r="D869" i="12" s="1"/>
  <c r="D870" i="12" s="1"/>
  <c r="D871" i="12" s="1"/>
  <c r="D872" i="12" s="1"/>
  <c r="D873" i="12" s="1"/>
  <c r="D874" i="12" s="1"/>
  <c r="D875" i="12" s="1"/>
  <c r="D876" i="12" s="1"/>
  <c r="D877" i="12" s="1"/>
  <c r="D878" i="12" s="1"/>
  <c r="D879" i="12" s="1"/>
  <c r="D880" i="12" s="1"/>
  <c r="D881" i="12" s="1"/>
  <c r="D882" i="12" s="1"/>
  <c r="D883" i="12" s="1"/>
  <c r="D884" i="12" s="1"/>
  <c r="D885" i="12" s="1"/>
  <c r="D886" i="12" s="1"/>
  <c r="D887" i="12" s="1"/>
  <c r="D888" i="12" s="1"/>
  <c r="D889" i="12" s="1"/>
  <c r="D890" i="12" s="1"/>
  <c r="O801" i="12"/>
  <c r="O802" i="12" s="1"/>
  <c r="O803" i="12" s="1"/>
  <c r="O804" i="12" s="1"/>
  <c r="O805" i="12" s="1"/>
  <c r="O806" i="12" s="1"/>
  <c r="O807" i="12" s="1"/>
  <c r="O808" i="12" s="1"/>
  <c r="O809" i="12" s="1"/>
  <c r="O810" i="12" s="1"/>
  <c r="O811" i="12" s="1"/>
  <c r="O812" i="12" s="1"/>
  <c r="O813" i="12" s="1"/>
  <c r="O814" i="12" s="1"/>
  <c r="O815" i="12" s="1"/>
  <c r="O816" i="12" s="1"/>
  <c r="O817" i="12" s="1"/>
  <c r="O818" i="12" s="1"/>
  <c r="O819" i="12" s="1"/>
  <c r="O820" i="12" s="1"/>
  <c r="O821" i="12" s="1"/>
  <c r="O822" i="12" s="1"/>
  <c r="O823" i="12" s="1"/>
  <c r="O824" i="12" s="1"/>
  <c r="O825" i="12" s="1"/>
  <c r="O826" i="12" s="1"/>
  <c r="O827" i="12" s="1"/>
  <c r="O828" i="12" s="1"/>
  <c r="O829" i="12" s="1"/>
  <c r="O830" i="12" s="1"/>
  <c r="O831" i="12" s="1"/>
  <c r="O832" i="12" s="1"/>
  <c r="O833" i="12" s="1"/>
  <c r="O834" i="12" s="1"/>
  <c r="O835" i="12" s="1"/>
  <c r="O836" i="12" s="1"/>
  <c r="O837" i="12" s="1"/>
  <c r="O838" i="12" s="1"/>
  <c r="O839" i="12" s="1"/>
  <c r="O840" i="12" s="1"/>
  <c r="O841" i="12" s="1"/>
  <c r="O842" i="12" s="1"/>
  <c r="O843" i="12" s="1"/>
  <c r="O844" i="12" s="1"/>
  <c r="O845" i="12" s="1"/>
  <c r="O846" i="12" s="1"/>
  <c r="O847" i="12" s="1"/>
  <c r="O848" i="12" s="1"/>
  <c r="O849" i="12" s="1"/>
  <c r="O850" i="12" s="1"/>
  <c r="O851" i="12" s="1"/>
  <c r="O852" i="12" s="1"/>
  <c r="O853" i="12" s="1"/>
  <c r="O854" i="12" s="1"/>
  <c r="O855" i="12" s="1"/>
  <c r="O856" i="12" s="1"/>
  <c r="O857" i="12" s="1"/>
  <c r="O858" i="12" s="1"/>
  <c r="O859" i="12" s="1"/>
  <c r="O860" i="12" s="1"/>
  <c r="O861" i="12" s="1"/>
  <c r="O862" i="12" s="1"/>
  <c r="O863" i="12" s="1"/>
  <c r="O864" i="12" s="1"/>
  <c r="O865" i="12" s="1"/>
  <c r="O866" i="12" s="1"/>
  <c r="O867" i="12" s="1"/>
  <c r="O868" i="12" s="1"/>
  <c r="O869" i="12" s="1"/>
  <c r="O870" i="12" s="1"/>
  <c r="O871" i="12" s="1"/>
  <c r="O872" i="12" s="1"/>
  <c r="O873" i="12" s="1"/>
  <c r="O874" i="12" s="1"/>
  <c r="O875" i="12" s="1"/>
  <c r="O876" i="12" s="1"/>
  <c r="O877" i="12" s="1"/>
  <c r="O878" i="12" s="1"/>
  <c r="O879" i="12" s="1"/>
  <c r="O880" i="12" s="1"/>
  <c r="O881" i="12" s="1"/>
  <c r="O882" i="12" s="1"/>
  <c r="O883" i="12" s="1"/>
  <c r="O884" i="12" s="1"/>
  <c r="O885" i="12" s="1"/>
  <c r="O886" i="12" s="1"/>
  <c r="O887" i="12" s="1"/>
  <c r="O888" i="12" s="1"/>
  <c r="O889" i="12" s="1"/>
  <c r="O890" i="12" s="1"/>
  <c r="T801" i="12"/>
  <c r="T802" i="12" s="1"/>
  <c r="T803" i="12" s="1"/>
  <c r="T804" i="12" s="1"/>
  <c r="T805" i="12" s="1"/>
  <c r="T806" i="12" s="1"/>
  <c r="T807" i="12" s="1"/>
  <c r="T808" i="12" s="1"/>
  <c r="T809" i="12" s="1"/>
  <c r="T810" i="12" s="1"/>
  <c r="T811" i="12" s="1"/>
  <c r="T812" i="12" s="1"/>
  <c r="T813" i="12" s="1"/>
  <c r="T814" i="12" s="1"/>
  <c r="T815" i="12" s="1"/>
  <c r="T816" i="12" s="1"/>
  <c r="T817" i="12" s="1"/>
  <c r="T818" i="12" s="1"/>
  <c r="T819" i="12" s="1"/>
  <c r="T820" i="12" s="1"/>
  <c r="T821" i="12" s="1"/>
  <c r="T822" i="12" s="1"/>
  <c r="T823" i="12" s="1"/>
  <c r="T824" i="12" s="1"/>
  <c r="T825" i="12" s="1"/>
  <c r="T826" i="12" s="1"/>
  <c r="T827" i="12" s="1"/>
  <c r="T828" i="12" s="1"/>
  <c r="T829" i="12" s="1"/>
  <c r="T830" i="12" s="1"/>
  <c r="T831" i="12" s="1"/>
  <c r="T832" i="12" s="1"/>
  <c r="T833" i="12" s="1"/>
  <c r="T834" i="12" s="1"/>
  <c r="T835" i="12" s="1"/>
  <c r="T836" i="12" s="1"/>
  <c r="T837" i="12" s="1"/>
  <c r="T838" i="12" s="1"/>
  <c r="T839" i="12" s="1"/>
  <c r="T840" i="12" s="1"/>
  <c r="T841" i="12" s="1"/>
  <c r="T842" i="12" s="1"/>
  <c r="T843" i="12" s="1"/>
  <c r="T844" i="12" s="1"/>
  <c r="T845" i="12" s="1"/>
  <c r="T846" i="12" s="1"/>
  <c r="T847" i="12" s="1"/>
  <c r="T848" i="12" s="1"/>
  <c r="T849" i="12" s="1"/>
  <c r="T850" i="12" s="1"/>
  <c r="T851" i="12" s="1"/>
  <c r="T852" i="12" s="1"/>
  <c r="T853" i="12" s="1"/>
  <c r="T854" i="12" s="1"/>
  <c r="T855" i="12" s="1"/>
  <c r="T856" i="12" s="1"/>
  <c r="T857" i="12" s="1"/>
  <c r="T858" i="12" s="1"/>
  <c r="T859" i="12" s="1"/>
  <c r="T860" i="12" s="1"/>
  <c r="T861" i="12" s="1"/>
  <c r="T862" i="12" s="1"/>
  <c r="T863" i="12" s="1"/>
  <c r="T864" i="12" s="1"/>
  <c r="T865" i="12" s="1"/>
  <c r="T866" i="12" s="1"/>
  <c r="T867" i="12" s="1"/>
  <c r="T868" i="12" s="1"/>
  <c r="T869" i="12" s="1"/>
  <c r="T870" i="12" s="1"/>
  <c r="T871" i="12" s="1"/>
  <c r="T872" i="12" s="1"/>
  <c r="T873" i="12" s="1"/>
  <c r="T874" i="12" s="1"/>
  <c r="T875" i="12" s="1"/>
  <c r="T876" i="12" s="1"/>
  <c r="T877" i="12" s="1"/>
  <c r="T878" i="12" s="1"/>
  <c r="T879" i="12" s="1"/>
  <c r="T880" i="12" s="1"/>
  <c r="T881" i="12" s="1"/>
  <c r="T882" i="12" s="1"/>
  <c r="T883" i="12" s="1"/>
  <c r="T884" i="12" s="1"/>
  <c r="T885" i="12" s="1"/>
  <c r="T886" i="12" s="1"/>
  <c r="T887" i="12" s="1"/>
  <c r="T888" i="12" s="1"/>
  <c r="T889" i="12" s="1"/>
  <c r="T890" i="12" s="1"/>
  <c r="F801" i="12"/>
  <c r="F802" i="12" s="1"/>
  <c r="F803" i="12" s="1"/>
  <c r="F804" i="12" s="1"/>
  <c r="F805" i="12" s="1"/>
  <c r="F806" i="12" s="1"/>
  <c r="F807" i="12" s="1"/>
  <c r="F808" i="12" s="1"/>
  <c r="F809" i="12" s="1"/>
  <c r="F810" i="12" s="1"/>
  <c r="F811" i="12" s="1"/>
  <c r="F812" i="12" s="1"/>
  <c r="F813" i="12" s="1"/>
  <c r="F814" i="12" s="1"/>
  <c r="F815" i="12" s="1"/>
  <c r="F816" i="12" s="1"/>
  <c r="F817" i="12" s="1"/>
  <c r="F818" i="12" s="1"/>
  <c r="F819" i="12" s="1"/>
  <c r="F820" i="12" s="1"/>
  <c r="F821" i="12" s="1"/>
  <c r="F822" i="12" s="1"/>
  <c r="F823" i="12" s="1"/>
  <c r="F824" i="12" s="1"/>
  <c r="F825" i="12" s="1"/>
  <c r="F826" i="12" s="1"/>
  <c r="F827" i="12" s="1"/>
  <c r="F828" i="12" s="1"/>
  <c r="F829" i="12" s="1"/>
  <c r="F830" i="12" s="1"/>
  <c r="F831" i="12" s="1"/>
  <c r="F832" i="12" s="1"/>
  <c r="F833" i="12" s="1"/>
  <c r="F834" i="12" s="1"/>
  <c r="F835" i="12" s="1"/>
  <c r="F836" i="12" s="1"/>
  <c r="F837" i="12" s="1"/>
  <c r="F838" i="12" s="1"/>
  <c r="F839" i="12" s="1"/>
  <c r="F840" i="12" s="1"/>
  <c r="F841" i="12" s="1"/>
  <c r="F842" i="12" s="1"/>
  <c r="F843" i="12" s="1"/>
  <c r="F844" i="12" s="1"/>
  <c r="F845" i="12" s="1"/>
  <c r="F846" i="12" s="1"/>
  <c r="F847" i="12" s="1"/>
  <c r="F848" i="12" s="1"/>
  <c r="F849" i="12" s="1"/>
  <c r="F850" i="12" s="1"/>
  <c r="F851" i="12" s="1"/>
  <c r="F852" i="12" s="1"/>
  <c r="F853" i="12" s="1"/>
  <c r="F854" i="12" s="1"/>
  <c r="F855" i="12" s="1"/>
  <c r="F856" i="12" s="1"/>
  <c r="F857" i="12" s="1"/>
  <c r="F858" i="12" s="1"/>
  <c r="F859" i="12" s="1"/>
  <c r="F860" i="12" s="1"/>
  <c r="F861" i="12" s="1"/>
  <c r="F862" i="12" s="1"/>
  <c r="F863" i="12" s="1"/>
  <c r="F864" i="12" s="1"/>
  <c r="F865" i="12" s="1"/>
  <c r="F866" i="12" s="1"/>
  <c r="F867" i="12" s="1"/>
  <c r="F868" i="12" s="1"/>
  <c r="F869" i="12" s="1"/>
  <c r="F870" i="12" s="1"/>
  <c r="F871" i="12" s="1"/>
  <c r="F872" i="12" s="1"/>
  <c r="F873" i="12" s="1"/>
  <c r="F874" i="12" s="1"/>
  <c r="F875" i="12" s="1"/>
  <c r="F876" i="12" s="1"/>
  <c r="F877" i="12" s="1"/>
  <c r="F878" i="12" s="1"/>
  <c r="F879" i="12" s="1"/>
  <c r="F880" i="12" s="1"/>
  <c r="F881" i="12" s="1"/>
  <c r="F882" i="12" s="1"/>
  <c r="F883" i="12" s="1"/>
  <c r="F884" i="12" s="1"/>
  <c r="F885" i="12" s="1"/>
  <c r="F886" i="12" s="1"/>
  <c r="F887" i="12" s="1"/>
  <c r="F888" i="12" s="1"/>
  <c r="F889" i="12" s="1"/>
  <c r="F890" i="12" s="1"/>
  <c r="Y801" i="12"/>
  <c r="Y802" i="12" s="1"/>
  <c r="Y803" i="12" s="1"/>
  <c r="Y804" i="12" s="1"/>
  <c r="Y805" i="12" s="1"/>
  <c r="Y806" i="12" s="1"/>
  <c r="Y807" i="12" s="1"/>
  <c r="Y808" i="12" s="1"/>
  <c r="Y809" i="12" s="1"/>
  <c r="Y810" i="12" s="1"/>
  <c r="Y811" i="12" s="1"/>
  <c r="Y812" i="12" s="1"/>
  <c r="Y813" i="12" s="1"/>
  <c r="Y814" i="12" s="1"/>
  <c r="Y815" i="12" s="1"/>
  <c r="Y816" i="12" s="1"/>
  <c r="Y817" i="12" s="1"/>
  <c r="Y818" i="12" s="1"/>
  <c r="Y819" i="12" s="1"/>
  <c r="Y820" i="12" s="1"/>
  <c r="Y821" i="12" s="1"/>
  <c r="Y822" i="12" s="1"/>
  <c r="Y823" i="12" s="1"/>
  <c r="Y824" i="12" s="1"/>
  <c r="Y825" i="12" s="1"/>
  <c r="Y826" i="12" s="1"/>
  <c r="Y827" i="12" s="1"/>
  <c r="Y828" i="12" s="1"/>
  <c r="Y829" i="12" s="1"/>
  <c r="Y830" i="12" s="1"/>
  <c r="Y831" i="12" s="1"/>
  <c r="Y832" i="12" s="1"/>
  <c r="Y833" i="12" s="1"/>
  <c r="Y834" i="12" s="1"/>
  <c r="Y835" i="12" s="1"/>
  <c r="Y836" i="12" s="1"/>
  <c r="Y837" i="12" s="1"/>
  <c r="Y838" i="12" s="1"/>
  <c r="Y839" i="12" s="1"/>
  <c r="Y840" i="12" s="1"/>
  <c r="Y841" i="12" s="1"/>
  <c r="Y842" i="12" s="1"/>
  <c r="Y843" i="12" s="1"/>
  <c r="Y844" i="12" s="1"/>
  <c r="Y845" i="12" s="1"/>
  <c r="Y846" i="12" s="1"/>
  <c r="Y847" i="12" s="1"/>
  <c r="Y848" i="12" s="1"/>
  <c r="Y849" i="12" s="1"/>
  <c r="Y850" i="12" s="1"/>
  <c r="Y851" i="12" s="1"/>
  <c r="Y852" i="12" s="1"/>
  <c r="Y853" i="12" s="1"/>
  <c r="Y854" i="12" s="1"/>
  <c r="Y855" i="12" s="1"/>
  <c r="Y856" i="12" s="1"/>
  <c r="Y857" i="12" s="1"/>
  <c r="Y858" i="12" s="1"/>
  <c r="Y859" i="12" s="1"/>
  <c r="Y860" i="12" s="1"/>
  <c r="Y861" i="12" s="1"/>
  <c r="Y862" i="12" s="1"/>
  <c r="Y863" i="12" s="1"/>
  <c r="Y864" i="12" s="1"/>
  <c r="Y865" i="12" s="1"/>
  <c r="Y866" i="12" s="1"/>
  <c r="Y867" i="12" s="1"/>
  <c r="Y868" i="12" s="1"/>
  <c r="Y869" i="12" s="1"/>
  <c r="Y870" i="12" s="1"/>
  <c r="Y871" i="12" s="1"/>
  <c r="Y872" i="12" s="1"/>
  <c r="Y873" i="12" s="1"/>
  <c r="Y874" i="12" s="1"/>
  <c r="Y875" i="12" s="1"/>
  <c r="Y876" i="12" s="1"/>
  <c r="Y877" i="12" s="1"/>
  <c r="Y878" i="12" s="1"/>
  <c r="Y879" i="12" s="1"/>
  <c r="Y880" i="12" s="1"/>
  <c r="Y881" i="12" s="1"/>
  <c r="Y882" i="12" s="1"/>
  <c r="Y883" i="12" s="1"/>
  <c r="Y884" i="12" s="1"/>
  <c r="Y885" i="12" s="1"/>
  <c r="Y886" i="12" s="1"/>
  <c r="Y887" i="12" s="1"/>
  <c r="Y888" i="12" s="1"/>
  <c r="Y889" i="12" s="1"/>
  <c r="Y890" i="12" s="1"/>
  <c r="AD801" i="12"/>
  <c r="AD802" i="12" s="1"/>
  <c r="AD803" i="12" s="1"/>
  <c r="AD804" i="12" s="1"/>
  <c r="AD805" i="12" s="1"/>
  <c r="AD806" i="12" s="1"/>
  <c r="AD807" i="12" s="1"/>
  <c r="AD808" i="12" s="1"/>
  <c r="AD809" i="12" s="1"/>
  <c r="AD810" i="12" s="1"/>
  <c r="AD811" i="12" s="1"/>
  <c r="AD812" i="12" s="1"/>
  <c r="AD813" i="12" s="1"/>
  <c r="AD814" i="12" s="1"/>
  <c r="AD815" i="12" s="1"/>
  <c r="AD816" i="12" s="1"/>
  <c r="AD817" i="12" s="1"/>
  <c r="AD818" i="12" s="1"/>
  <c r="AD819" i="12" s="1"/>
  <c r="AD820" i="12" s="1"/>
  <c r="AD821" i="12" s="1"/>
  <c r="AD822" i="12" s="1"/>
  <c r="AD823" i="12" s="1"/>
  <c r="AD824" i="12" s="1"/>
  <c r="AD825" i="12" s="1"/>
  <c r="AD826" i="12" s="1"/>
  <c r="AD827" i="12" s="1"/>
  <c r="AD828" i="12" s="1"/>
  <c r="AD829" i="12" s="1"/>
  <c r="AD830" i="12" s="1"/>
  <c r="AD831" i="12" s="1"/>
  <c r="AD832" i="12" s="1"/>
  <c r="AD833" i="12" s="1"/>
  <c r="AD834" i="12" s="1"/>
  <c r="AD835" i="12" s="1"/>
  <c r="AD836" i="12" s="1"/>
  <c r="AD837" i="12" s="1"/>
  <c r="AD838" i="12" s="1"/>
  <c r="AD839" i="12" s="1"/>
  <c r="AD840" i="12" s="1"/>
  <c r="AD841" i="12" s="1"/>
  <c r="AD842" i="12" s="1"/>
  <c r="AD843" i="12" s="1"/>
  <c r="AD844" i="12" s="1"/>
  <c r="AD845" i="12" s="1"/>
  <c r="AD846" i="12" s="1"/>
  <c r="AD847" i="12" s="1"/>
  <c r="AD848" i="12" s="1"/>
  <c r="AD849" i="12" s="1"/>
  <c r="AD850" i="12" s="1"/>
  <c r="AD851" i="12" s="1"/>
  <c r="AD852" i="12" s="1"/>
  <c r="AD853" i="12" s="1"/>
  <c r="AD854" i="12" s="1"/>
  <c r="AD855" i="12" s="1"/>
  <c r="AD856" i="12" s="1"/>
  <c r="AD857" i="12" s="1"/>
  <c r="AD858" i="12" s="1"/>
  <c r="AD859" i="12" s="1"/>
  <c r="AD860" i="12" s="1"/>
  <c r="AD861" i="12" s="1"/>
  <c r="AD862" i="12" s="1"/>
  <c r="AD863" i="12" s="1"/>
  <c r="AD864" i="12" s="1"/>
  <c r="AD865" i="12" s="1"/>
  <c r="AD866" i="12" s="1"/>
  <c r="AD867" i="12" s="1"/>
  <c r="AD868" i="12" s="1"/>
  <c r="AD869" i="12" s="1"/>
  <c r="AD870" i="12" s="1"/>
  <c r="AD871" i="12" s="1"/>
  <c r="AD872" i="12" s="1"/>
  <c r="AD873" i="12" s="1"/>
  <c r="AD874" i="12" s="1"/>
  <c r="AD875" i="12" s="1"/>
  <c r="AD876" i="12" s="1"/>
  <c r="AD877" i="12" s="1"/>
  <c r="AD878" i="12" s="1"/>
  <c r="AD879" i="12" s="1"/>
  <c r="AD880" i="12" s="1"/>
  <c r="AD881" i="12" s="1"/>
  <c r="AD882" i="12" s="1"/>
  <c r="AD883" i="12" s="1"/>
  <c r="AD884" i="12" s="1"/>
  <c r="AD885" i="12" s="1"/>
  <c r="AD886" i="12" s="1"/>
  <c r="AD887" i="12" s="1"/>
  <c r="AD888" i="12" s="1"/>
  <c r="AD889" i="12" s="1"/>
  <c r="AD890" i="12" s="1"/>
  <c r="W801" i="12"/>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P801" i="12"/>
  <c r="P802" i="12" s="1"/>
  <c r="P803" i="12" s="1"/>
  <c r="P804" i="12" s="1"/>
  <c r="P805" i="12" s="1"/>
  <c r="P806" i="12" s="1"/>
  <c r="P807" i="12" s="1"/>
  <c r="P808" i="12" s="1"/>
  <c r="P809" i="12" s="1"/>
  <c r="P810" i="12" s="1"/>
  <c r="P811" i="12" s="1"/>
  <c r="P812" i="12" s="1"/>
  <c r="P813" i="12" s="1"/>
  <c r="P814" i="12" s="1"/>
  <c r="P815" i="12" s="1"/>
  <c r="P816" i="12" s="1"/>
  <c r="P817" i="12" s="1"/>
  <c r="P818" i="12" s="1"/>
  <c r="P819" i="12" s="1"/>
  <c r="P820" i="12" s="1"/>
  <c r="P821" i="12" s="1"/>
  <c r="P822" i="12" s="1"/>
  <c r="P823" i="12" s="1"/>
  <c r="P824" i="12" s="1"/>
  <c r="P825" i="12" s="1"/>
  <c r="P826" i="12" s="1"/>
  <c r="P827" i="12" s="1"/>
  <c r="P828" i="12" s="1"/>
  <c r="P829" i="12" s="1"/>
  <c r="P830" i="12" s="1"/>
  <c r="P831" i="12" s="1"/>
  <c r="P832" i="12" s="1"/>
  <c r="P833" i="12" s="1"/>
  <c r="P834" i="12" s="1"/>
  <c r="P835" i="12" s="1"/>
  <c r="P836" i="12" s="1"/>
  <c r="P837" i="12" s="1"/>
  <c r="P838" i="12" s="1"/>
  <c r="P839" i="12" s="1"/>
  <c r="P840" i="12" s="1"/>
  <c r="P841" i="12" s="1"/>
  <c r="P842" i="12" s="1"/>
  <c r="P843" i="12" s="1"/>
  <c r="P844" i="12" s="1"/>
  <c r="P845" i="12" s="1"/>
  <c r="P846" i="12" s="1"/>
  <c r="P847" i="12" s="1"/>
  <c r="P848" i="12" s="1"/>
  <c r="P849" i="12" s="1"/>
  <c r="P850" i="12" s="1"/>
  <c r="P851" i="12" s="1"/>
  <c r="P852" i="12" s="1"/>
  <c r="P853" i="12" s="1"/>
  <c r="P854" i="12" s="1"/>
  <c r="P855" i="12" s="1"/>
  <c r="P856" i="12" s="1"/>
  <c r="P857" i="12" s="1"/>
  <c r="P858" i="12" s="1"/>
  <c r="P859" i="12" s="1"/>
  <c r="P860" i="12" s="1"/>
  <c r="P861" i="12" s="1"/>
  <c r="P862" i="12" s="1"/>
  <c r="P863" i="12" s="1"/>
  <c r="P864" i="12" s="1"/>
  <c r="P865" i="12" s="1"/>
  <c r="P866" i="12" s="1"/>
  <c r="P867" i="12" s="1"/>
  <c r="P868" i="12" s="1"/>
  <c r="P869" i="12" s="1"/>
  <c r="P870" i="12" s="1"/>
  <c r="P871" i="12" s="1"/>
  <c r="P872" i="12" s="1"/>
  <c r="P873" i="12" s="1"/>
  <c r="P874" i="12" s="1"/>
  <c r="P875" i="12" s="1"/>
  <c r="P876" i="12" s="1"/>
  <c r="P877" i="12" s="1"/>
  <c r="P878" i="12" s="1"/>
  <c r="P879" i="12" s="1"/>
  <c r="P880" i="12" s="1"/>
  <c r="P881" i="12" s="1"/>
  <c r="P882" i="12" s="1"/>
  <c r="P883" i="12" s="1"/>
  <c r="P884" i="12" s="1"/>
  <c r="P885" i="12" s="1"/>
  <c r="P886" i="12" s="1"/>
  <c r="P887" i="12" s="1"/>
  <c r="P888" i="12" s="1"/>
  <c r="P889" i="12" s="1"/>
  <c r="P890" i="12" s="1"/>
  <c r="H801" i="12"/>
  <c r="H802" i="12" s="1"/>
  <c r="H803" i="12" s="1"/>
  <c r="H804" i="12" s="1"/>
  <c r="H805" i="12" s="1"/>
  <c r="H806" i="12" s="1"/>
  <c r="H807" i="12" s="1"/>
  <c r="H808" i="12" s="1"/>
  <c r="H809" i="12" s="1"/>
  <c r="H810" i="12" s="1"/>
  <c r="H811" i="12" s="1"/>
  <c r="H812" i="12" s="1"/>
  <c r="H813" i="12" s="1"/>
  <c r="H814" i="12" s="1"/>
  <c r="H815" i="12" s="1"/>
  <c r="H816" i="12" s="1"/>
  <c r="H817" i="12" s="1"/>
  <c r="H818" i="12" s="1"/>
  <c r="H819" i="12" s="1"/>
  <c r="H820" i="12" s="1"/>
  <c r="H821" i="12" s="1"/>
  <c r="H822" i="12" s="1"/>
  <c r="H823" i="12" s="1"/>
  <c r="H824" i="12" s="1"/>
  <c r="H825" i="12" s="1"/>
  <c r="H826" i="12" s="1"/>
  <c r="H827" i="12" s="1"/>
  <c r="H828" i="12" s="1"/>
  <c r="H829" i="12" s="1"/>
  <c r="H830" i="12" s="1"/>
  <c r="H831" i="12" s="1"/>
  <c r="H832" i="12" s="1"/>
  <c r="H833" i="12" s="1"/>
  <c r="H834" i="12" s="1"/>
  <c r="H835" i="12" s="1"/>
  <c r="H836" i="12" s="1"/>
  <c r="H837" i="12" s="1"/>
  <c r="H838" i="12" s="1"/>
  <c r="H839" i="12" s="1"/>
  <c r="H840" i="12" s="1"/>
  <c r="H841" i="12" s="1"/>
  <c r="H842" i="12" s="1"/>
  <c r="H843" i="12" s="1"/>
  <c r="H844" i="12" s="1"/>
  <c r="H845" i="12" s="1"/>
  <c r="H846" i="12" s="1"/>
  <c r="H847" i="12" s="1"/>
  <c r="H848" i="12" s="1"/>
  <c r="H849" i="12" s="1"/>
  <c r="H850" i="12" s="1"/>
  <c r="H851" i="12" s="1"/>
  <c r="H852" i="12" s="1"/>
  <c r="H853" i="12" s="1"/>
  <c r="H854" i="12" s="1"/>
  <c r="H855" i="12" s="1"/>
  <c r="H856" i="12" s="1"/>
  <c r="H857" i="12" s="1"/>
  <c r="H858" i="12" s="1"/>
  <c r="H859" i="12" s="1"/>
  <c r="H860" i="12" s="1"/>
  <c r="H861" i="12" s="1"/>
  <c r="H862" i="12" s="1"/>
  <c r="H863" i="12" s="1"/>
  <c r="H864" i="12" s="1"/>
  <c r="H865" i="12" s="1"/>
  <c r="H866" i="12" s="1"/>
  <c r="H867" i="12" s="1"/>
  <c r="H868" i="12" s="1"/>
  <c r="H869" i="12" s="1"/>
  <c r="H870" i="12" s="1"/>
  <c r="H871" i="12" s="1"/>
  <c r="H872" i="12" s="1"/>
  <c r="H873" i="12" s="1"/>
  <c r="H874" i="12" s="1"/>
  <c r="H875" i="12" s="1"/>
  <c r="H876" i="12" s="1"/>
  <c r="H877" i="12" s="1"/>
  <c r="H878" i="12" s="1"/>
  <c r="H879" i="12" s="1"/>
  <c r="H880" i="12" s="1"/>
  <c r="H881" i="12" s="1"/>
  <c r="H882" i="12" s="1"/>
  <c r="H883" i="12" s="1"/>
  <c r="H884" i="12" s="1"/>
  <c r="H885" i="12" s="1"/>
  <c r="H886" i="12" s="1"/>
  <c r="H887" i="12" s="1"/>
  <c r="H888" i="12" s="1"/>
  <c r="H889" i="12" s="1"/>
  <c r="H890" i="12" s="1"/>
  <c r="AC801" i="12"/>
  <c r="AC802" i="12" s="1"/>
  <c r="AC803" i="12" s="1"/>
  <c r="AC804" i="12" s="1"/>
  <c r="AC805" i="12" s="1"/>
  <c r="AC806" i="12" s="1"/>
  <c r="AC807" i="12" s="1"/>
  <c r="AC808" i="12" s="1"/>
  <c r="AC809" i="12" s="1"/>
  <c r="AC810" i="12" s="1"/>
  <c r="AC811" i="12" s="1"/>
  <c r="AC812" i="12" s="1"/>
  <c r="AC813" i="12" s="1"/>
  <c r="AC814" i="12" s="1"/>
  <c r="AC815" i="12" s="1"/>
  <c r="AC816" i="12" s="1"/>
  <c r="AC817" i="12" s="1"/>
  <c r="AC818" i="12" s="1"/>
  <c r="AC819" i="12" s="1"/>
  <c r="AC820" i="12" s="1"/>
  <c r="AC821" i="12" s="1"/>
  <c r="AC822" i="12" s="1"/>
  <c r="AC823" i="12" s="1"/>
  <c r="AC824" i="12" s="1"/>
  <c r="AC825" i="12" s="1"/>
  <c r="AC826" i="12" s="1"/>
  <c r="AC827" i="12" s="1"/>
  <c r="AC828" i="12" s="1"/>
  <c r="AC829" i="12" s="1"/>
  <c r="AC830" i="12" s="1"/>
  <c r="AC831" i="12" s="1"/>
  <c r="AC832" i="12" s="1"/>
  <c r="AC833" i="12" s="1"/>
  <c r="AC834" i="12" s="1"/>
  <c r="AC835" i="12" s="1"/>
  <c r="AC836" i="12" s="1"/>
  <c r="AC837" i="12" s="1"/>
  <c r="AC838" i="12" s="1"/>
  <c r="AC839" i="12" s="1"/>
  <c r="AC840" i="12" s="1"/>
  <c r="AC841" i="12" s="1"/>
  <c r="AC842" i="12" s="1"/>
  <c r="AC843" i="12" s="1"/>
  <c r="AC844" i="12" s="1"/>
  <c r="AC845" i="12" s="1"/>
  <c r="AC846" i="12" s="1"/>
  <c r="AC847" i="12" s="1"/>
  <c r="AC848" i="12" s="1"/>
  <c r="AC849" i="12" s="1"/>
  <c r="AC850" i="12" s="1"/>
  <c r="AC851" i="12" s="1"/>
  <c r="AC852" i="12" s="1"/>
  <c r="AC853" i="12" s="1"/>
  <c r="AC854" i="12" s="1"/>
  <c r="AC855" i="12" s="1"/>
  <c r="AC856" i="12" s="1"/>
  <c r="AC857" i="12" s="1"/>
  <c r="AC858" i="12" s="1"/>
  <c r="AC859" i="12" s="1"/>
  <c r="AC860" i="12" s="1"/>
  <c r="AC861" i="12" s="1"/>
  <c r="AC862" i="12" s="1"/>
  <c r="AC863" i="12" s="1"/>
  <c r="AC864" i="12" s="1"/>
  <c r="AC865" i="12" s="1"/>
  <c r="AC866" i="12" s="1"/>
  <c r="AC867" i="12" s="1"/>
  <c r="AC868" i="12" s="1"/>
  <c r="AC869" i="12" s="1"/>
  <c r="AC870" i="12" s="1"/>
  <c r="AC871" i="12" s="1"/>
  <c r="AC872" i="12" s="1"/>
  <c r="AC873" i="12" s="1"/>
  <c r="AC874" i="12" s="1"/>
  <c r="AC875" i="12" s="1"/>
  <c r="AC876" i="12" s="1"/>
  <c r="AC877" i="12" s="1"/>
  <c r="AC878" i="12" s="1"/>
  <c r="AC879" i="12" s="1"/>
  <c r="AC880" i="12" s="1"/>
  <c r="AC881" i="12" s="1"/>
  <c r="AC882" i="12" s="1"/>
  <c r="AC883" i="12" s="1"/>
  <c r="AC884" i="12" s="1"/>
  <c r="AC885" i="12" s="1"/>
  <c r="AC886" i="12" s="1"/>
  <c r="AC887" i="12" s="1"/>
  <c r="AC888" i="12" s="1"/>
  <c r="AC889" i="12" s="1"/>
  <c r="AC890" i="12" s="1"/>
  <c r="E801" i="12"/>
  <c r="E802" i="12" s="1"/>
  <c r="E803" i="12" s="1"/>
  <c r="E804" i="12" s="1"/>
  <c r="E805" i="12" s="1"/>
  <c r="E806" i="12" s="1"/>
  <c r="E807" i="12" s="1"/>
  <c r="E808" i="12" s="1"/>
  <c r="E809" i="12" s="1"/>
  <c r="E810" i="12" s="1"/>
  <c r="E811" i="12" s="1"/>
  <c r="E812" i="12" s="1"/>
  <c r="E813" i="12" s="1"/>
  <c r="E814" i="12" s="1"/>
  <c r="E815" i="12" s="1"/>
  <c r="E816" i="12" s="1"/>
  <c r="E817" i="12" s="1"/>
  <c r="E818" i="12" s="1"/>
  <c r="E819" i="12" s="1"/>
  <c r="E820" i="12" s="1"/>
  <c r="E821" i="12" s="1"/>
  <c r="E822" i="12" s="1"/>
  <c r="E823" i="12" s="1"/>
  <c r="E824" i="12" s="1"/>
  <c r="E825" i="12" s="1"/>
  <c r="E826" i="12" s="1"/>
  <c r="E827" i="12" s="1"/>
  <c r="E828" i="12" s="1"/>
  <c r="E829" i="12" s="1"/>
  <c r="E830" i="12" s="1"/>
  <c r="E831" i="12" s="1"/>
  <c r="E832" i="12" s="1"/>
  <c r="E833" i="12" s="1"/>
  <c r="E834" i="12" s="1"/>
  <c r="E835" i="12" s="1"/>
  <c r="E836" i="12" s="1"/>
  <c r="E837" i="12" s="1"/>
  <c r="E838" i="12" s="1"/>
  <c r="E839" i="12" s="1"/>
  <c r="E840" i="12" s="1"/>
  <c r="E841" i="12" s="1"/>
  <c r="E842" i="12" s="1"/>
  <c r="E843" i="12" s="1"/>
  <c r="E844" i="12" s="1"/>
  <c r="E845" i="12" s="1"/>
  <c r="E846" i="12" s="1"/>
  <c r="E847" i="12" s="1"/>
  <c r="E848" i="12" s="1"/>
  <c r="E849" i="12" s="1"/>
  <c r="E850" i="12" s="1"/>
  <c r="E851" i="12" s="1"/>
  <c r="E852" i="12" s="1"/>
  <c r="E853" i="12" s="1"/>
  <c r="E854" i="12" s="1"/>
  <c r="E855" i="12" s="1"/>
  <c r="E856" i="12" s="1"/>
  <c r="E857" i="12" s="1"/>
  <c r="E858" i="12" s="1"/>
  <c r="E859" i="12" s="1"/>
  <c r="E860" i="12" s="1"/>
  <c r="E861" i="12" s="1"/>
  <c r="E862" i="12" s="1"/>
  <c r="E863" i="12" s="1"/>
  <c r="E864" i="12" s="1"/>
  <c r="E865" i="12" s="1"/>
  <c r="E866" i="12" s="1"/>
  <c r="E867" i="12" s="1"/>
  <c r="E868" i="12" s="1"/>
  <c r="E869" i="12" s="1"/>
  <c r="E870" i="12" s="1"/>
  <c r="E871" i="12" s="1"/>
  <c r="E872" i="12" s="1"/>
  <c r="E873" i="12" s="1"/>
  <c r="E874" i="12" s="1"/>
  <c r="E875" i="12" s="1"/>
  <c r="E876" i="12" s="1"/>
  <c r="E877" i="12" s="1"/>
  <c r="E878" i="12" s="1"/>
  <c r="E879" i="12" s="1"/>
  <c r="E880" i="12" s="1"/>
  <c r="E881" i="12" s="1"/>
  <c r="E882" i="12" s="1"/>
  <c r="E883" i="12" s="1"/>
  <c r="E884" i="12" s="1"/>
  <c r="E885" i="12" s="1"/>
  <c r="E886" i="12" s="1"/>
  <c r="E887" i="12" s="1"/>
  <c r="E888" i="12" s="1"/>
  <c r="E889" i="12" s="1"/>
  <c r="E890" i="12" s="1"/>
  <c r="X801" i="12"/>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M801" i="12"/>
  <c r="M802" i="12" s="1"/>
  <c r="M803" i="12" s="1"/>
  <c r="M804" i="12" s="1"/>
  <c r="M805" i="12" s="1"/>
  <c r="M806" i="12" s="1"/>
  <c r="M807" i="12" s="1"/>
  <c r="M808" i="12" s="1"/>
  <c r="M809" i="12" s="1"/>
  <c r="M810" i="12" s="1"/>
  <c r="M811" i="12" s="1"/>
  <c r="M812" i="12" s="1"/>
  <c r="M813" i="12" s="1"/>
  <c r="M814" i="12" s="1"/>
  <c r="M815" i="12" s="1"/>
  <c r="M816" i="12" s="1"/>
  <c r="M817" i="12" s="1"/>
  <c r="M818" i="12" s="1"/>
  <c r="M819" i="12" s="1"/>
  <c r="M820" i="12" s="1"/>
  <c r="M821" i="12" s="1"/>
  <c r="M822" i="12" s="1"/>
  <c r="M823" i="12" s="1"/>
  <c r="M824" i="12" s="1"/>
  <c r="M825" i="12" s="1"/>
  <c r="M826" i="12" s="1"/>
  <c r="M827" i="12" s="1"/>
  <c r="M828" i="12" s="1"/>
  <c r="M829" i="12" s="1"/>
  <c r="M830" i="12" s="1"/>
  <c r="M831" i="12" s="1"/>
  <c r="M832" i="12" s="1"/>
  <c r="M833" i="12" s="1"/>
  <c r="M834" i="12" s="1"/>
  <c r="M835" i="12" s="1"/>
  <c r="M836" i="12" s="1"/>
  <c r="M837" i="12" s="1"/>
  <c r="M838" i="12" s="1"/>
  <c r="M839" i="12" s="1"/>
  <c r="M840" i="12" s="1"/>
  <c r="M841" i="12" s="1"/>
  <c r="M842" i="12" s="1"/>
  <c r="M843" i="12" s="1"/>
  <c r="M844" i="12" s="1"/>
  <c r="M845" i="12" s="1"/>
  <c r="M846" i="12" s="1"/>
  <c r="M847" i="12" s="1"/>
  <c r="M848" i="12" s="1"/>
  <c r="M849" i="12" s="1"/>
  <c r="M850" i="12" s="1"/>
  <c r="M851" i="12" s="1"/>
  <c r="M852" i="12" s="1"/>
  <c r="M853" i="12" s="1"/>
  <c r="M854" i="12" s="1"/>
  <c r="M855" i="12" s="1"/>
  <c r="M856" i="12" s="1"/>
  <c r="M857" i="12" s="1"/>
  <c r="M858" i="12" s="1"/>
  <c r="M859" i="12" s="1"/>
  <c r="M860" i="12" s="1"/>
  <c r="M861" i="12" s="1"/>
  <c r="M862" i="12" s="1"/>
  <c r="M863" i="12" s="1"/>
  <c r="M864" i="12" s="1"/>
  <c r="M865" i="12" s="1"/>
  <c r="M866" i="12" s="1"/>
  <c r="M867" i="12" s="1"/>
  <c r="M868" i="12" s="1"/>
  <c r="M869" i="12" s="1"/>
  <c r="M870" i="12" s="1"/>
  <c r="M871" i="12" s="1"/>
  <c r="M872" i="12" s="1"/>
  <c r="M873" i="12" s="1"/>
  <c r="M874" i="12" s="1"/>
  <c r="M875" i="12" s="1"/>
  <c r="M876" i="12" s="1"/>
  <c r="M877" i="12" s="1"/>
  <c r="M878" i="12" s="1"/>
  <c r="M879" i="12" s="1"/>
  <c r="M880" i="12" s="1"/>
  <c r="M881" i="12" s="1"/>
  <c r="M882" i="12" s="1"/>
  <c r="M883" i="12" s="1"/>
  <c r="M884" i="12" s="1"/>
  <c r="M885" i="12" s="1"/>
  <c r="M886" i="12" s="1"/>
  <c r="M887" i="12" s="1"/>
  <c r="M888" i="12" s="1"/>
  <c r="M889" i="12" s="1"/>
  <c r="M890" i="12" s="1"/>
  <c r="Z801" i="12"/>
  <c r="Z802" i="12" s="1"/>
  <c r="Z803" i="12" s="1"/>
  <c r="Z804" i="12" s="1"/>
  <c r="Z805" i="12" s="1"/>
  <c r="Z806" i="12" s="1"/>
  <c r="Z807" i="12" s="1"/>
  <c r="Z808" i="12" s="1"/>
  <c r="Z809" i="12" s="1"/>
  <c r="Z810" i="12" s="1"/>
  <c r="Z811" i="12" s="1"/>
  <c r="Z812" i="12" s="1"/>
  <c r="Z813" i="12" s="1"/>
  <c r="Z814" i="12" s="1"/>
  <c r="Z815" i="12" s="1"/>
  <c r="Z816" i="12" s="1"/>
  <c r="Z817" i="12" s="1"/>
  <c r="Z818" i="12" s="1"/>
  <c r="Z819" i="12" s="1"/>
  <c r="Z820" i="12" s="1"/>
  <c r="Z821" i="12" s="1"/>
  <c r="Z822" i="12" s="1"/>
  <c r="Z823" i="12" s="1"/>
  <c r="Z824" i="12" s="1"/>
  <c r="Z825" i="12" s="1"/>
  <c r="Z826" i="12" s="1"/>
  <c r="Z827" i="12" s="1"/>
  <c r="Z828" i="12" s="1"/>
  <c r="Z829" i="12" s="1"/>
  <c r="Z830" i="12" s="1"/>
  <c r="Z831" i="12" s="1"/>
  <c r="Z832" i="12" s="1"/>
  <c r="Z833" i="12" s="1"/>
  <c r="Z834" i="12" s="1"/>
  <c r="Z835" i="12" s="1"/>
  <c r="Z836" i="12" s="1"/>
  <c r="Z837" i="12" s="1"/>
  <c r="Z838" i="12" s="1"/>
  <c r="Z839" i="12" s="1"/>
  <c r="Z840" i="12" s="1"/>
  <c r="Z841" i="12" s="1"/>
  <c r="Z842" i="12" s="1"/>
  <c r="Z843" i="12" s="1"/>
  <c r="Z844" i="12" s="1"/>
  <c r="Z845" i="12" s="1"/>
  <c r="Z846" i="12" s="1"/>
  <c r="Z847" i="12" s="1"/>
  <c r="Z848" i="12" s="1"/>
  <c r="Z849" i="12" s="1"/>
  <c r="Z850" i="12" s="1"/>
  <c r="Z851" i="12" s="1"/>
  <c r="Z852" i="12" s="1"/>
  <c r="Z853" i="12" s="1"/>
  <c r="Z854" i="12" s="1"/>
  <c r="Z855" i="12" s="1"/>
  <c r="Z856" i="12" s="1"/>
  <c r="Z857" i="12" s="1"/>
  <c r="Z858" i="12" s="1"/>
  <c r="Z859" i="12" s="1"/>
  <c r="Z860" i="12" s="1"/>
  <c r="Z861" i="12" s="1"/>
  <c r="Z862" i="12" s="1"/>
  <c r="Z863" i="12" s="1"/>
  <c r="Z864" i="12" s="1"/>
  <c r="Z865" i="12" s="1"/>
  <c r="Z866" i="12" s="1"/>
  <c r="Z867" i="12" s="1"/>
  <c r="Z868" i="12" s="1"/>
  <c r="Z869" i="12" s="1"/>
  <c r="Z870" i="12" s="1"/>
  <c r="Z871" i="12" s="1"/>
  <c r="Z872" i="12" s="1"/>
  <c r="Z873" i="12" s="1"/>
  <c r="Z874" i="12" s="1"/>
  <c r="Z875" i="12" s="1"/>
  <c r="Z876" i="12" s="1"/>
  <c r="Z877" i="12" s="1"/>
  <c r="Z878" i="12" s="1"/>
  <c r="Z879" i="12" s="1"/>
  <c r="Z880" i="12" s="1"/>
  <c r="Z881" i="12" s="1"/>
  <c r="Z882" i="12" s="1"/>
  <c r="Z883" i="12" s="1"/>
  <c r="Z884" i="12" s="1"/>
  <c r="Z885" i="12" s="1"/>
  <c r="Z886" i="12" s="1"/>
  <c r="Z887" i="12" s="1"/>
  <c r="Z888" i="12" s="1"/>
  <c r="Z889" i="12" s="1"/>
  <c r="Z890" i="12" s="1"/>
  <c r="V801" i="12"/>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Q801" i="12"/>
  <c r="Q802" i="12" s="1"/>
  <c r="Q803" i="12" s="1"/>
  <c r="Q804" i="12" s="1"/>
  <c r="Q805" i="12" s="1"/>
  <c r="Q806" i="12" s="1"/>
  <c r="Q807" i="12" s="1"/>
  <c r="Q808" i="12" s="1"/>
  <c r="Q809" i="12" s="1"/>
  <c r="Q810" i="12" s="1"/>
  <c r="Q811" i="12" s="1"/>
  <c r="Q812" i="12" s="1"/>
  <c r="Q813" i="12" s="1"/>
  <c r="Q814" i="12" s="1"/>
  <c r="Q815" i="12" s="1"/>
  <c r="Q816" i="12" s="1"/>
  <c r="Q817" i="12" s="1"/>
  <c r="Q818" i="12" s="1"/>
  <c r="Q819" i="12" s="1"/>
  <c r="Q820" i="12" s="1"/>
  <c r="Q821" i="12" s="1"/>
  <c r="Q822" i="12" s="1"/>
  <c r="Q823" i="12" s="1"/>
  <c r="Q824" i="12" s="1"/>
  <c r="Q825" i="12" s="1"/>
  <c r="Q826" i="12" s="1"/>
  <c r="Q827" i="12" s="1"/>
  <c r="Q828" i="12" s="1"/>
  <c r="Q829" i="12" s="1"/>
  <c r="Q830" i="12" s="1"/>
  <c r="Q831" i="12" s="1"/>
  <c r="Q832" i="12" s="1"/>
  <c r="Q833" i="12" s="1"/>
  <c r="Q834" i="12" s="1"/>
  <c r="Q835" i="12" s="1"/>
  <c r="Q836" i="12" s="1"/>
  <c r="Q837" i="12" s="1"/>
  <c r="Q838" i="12" s="1"/>
  <c r="Q839" i="12" s="1"/>
  <c r="Q840" i="12" s="1"/>
  <c r="Q841" i="12" s="1"/>
  <c r="Q842" i="12" s="1"/>
  <c r="Q843" i="12" s="1"/>
  <c r="Q844" i="12" s="1"/>
  <c r="Q845" i="12" s="1"/>
  <c r="Q846" i="12" s="1"/>
  <c r="Q847" i="12" s="1"/>
  <c r="Q848" i="12" s="1"/>
  <c r="Q849" i="12" s="1"/>
  <c r="Q850" i="12" s="1"/>
  <c r="Q851" i="12" s="1"/>
  <c r="Q852" i="12" s="1"/>
  <c r="Q853" i="12" s="1"/>
  <c r="Q854" i="12" s="1"/>
  <c r="Q855" i="12" s="1"/>
  <c r="Q856" i="12" s="1"/>
  <c r="Q857" i="12" s="1"/>
  <c r="Q858" i="12" s="1"/>
  <c r="Q859" i="12" s="1"/>
  <c r="Q860" i="12" s="1"/>
  <c r="Q861" i="12" s="1"/>
  <c r="Q862" i="12" s="1"/>
  <c r="Q863" i="12" s="1"/>
  <c r="Q864" i="12" s="1"/>
  <c r="Q865" i="12" s="1"/>
  <c r="Q866" i="12" s="1"/>
  <c r="Q867" i="12" s="1"/>
  <c r="Q868" i="12" s="1"/>
  <c r="Q869" i="12" s="1"/>
  <c r="Q870" i="12" s="1"/>
  <c r="Q871" i="12" s="1"/>
  <c r="Q872" i="12" s="1"/>
  <c r="Q873" i="12" s="1"/>
  <c r="Q874" i="12" s="1"/>
  <c r="Q875" i="12" s="1"/>
  <c r="Q876" i="12" s="1"/>
  <c r="Q877" i="12" s="1"/>
  <c r="Q878" i="12" s="1"/>
  <c r="Q879" i="12" s="1"/>
  <c r="Q880" i="12" s="1"/>
  <c r="Q881" i="12" s="1"/>
  <c r="Q882" i="12" s="1"/>
  <c r="Q883" i="12" s="1"/>
  <c r="Q884" i="12" s="1"/>
  <c r="Q885" i="12" s="1"/>
  <c r="Q886" i="12" s="1"/>
  <c r="Q887" i="12" s="1"/>
  <c r="Q888" i="12" s="1"/>
  <c r="Q889" i="12" s="1"/>
  <c r="Q890" i="12" s="1"/>
  <c r="AB801" i="12"/>
  <c r="AB802" i="12" s="1"/>
  <c r="AB803" i="12" s="1"/>
  <c r="AB804" i="12" s="1"/>
  <c r="AB805" i="12" s="1"/>
  <c r="AB806" i="12" s="1"/>
  <c r="AB807" i="12" s="1"/>
  <c r="AB808" i="12" s="1"/>
  <c r="AB809" i="12" s="1"/>
  <c r="AB810" i="12" s="1"/>
  <c r="AB811" i="12" s="1"/>
  <c r="AB812" i="12" s="1"/>
  <c r="AB813" i="12" s="1"/>
  <c r="AB814" i="12" s="1"/>
  <c r="AB815" i="12" s="1"/>
  <c r="AB816" i="12" s="1"/>
  <c r="AB817" i="12" s="1"/>
  <c r="AB818" i="12" s="1"/>
  <c r="AB819" i="12" s="1"/>
  <c r="AB820" i="12" s="1"/>
  <c r="AB821" i="12" s="1"/>
  <c r="AB822" i="12" s="1"/>
  <c r="AB823" i="12" s="1"/>
  <c r="AB824" i="12" s="1"/>
  <c r="AB825" i="12" s="1"/>
  <c r="AB826" i="12" s="1"/>
  <c r="AB827" i="12" s="1"/>
  <c r="AB828" i="12" s="1"/>
  <c r="AB829" i="12" s="1"/>
  <c r="AB830" i="12" s="1"/>
  <c r="AB831" i="12" s="1"/>
  <c r="AB832" i="12" s="1"/>
  <c r="AB833" i="12" s="1"/>
  <c r="AB834" i="12" s="1"/>
  <c r="AB835" i="12" s="1"/>
  <c r="AB836" i="12" s="1"/>
  <c r="AB837" i="12" s="1"/>
  <c r="AB838" i="12" s="1"/>
  <c r="AB839" i="12" s="1"/>
  <c r="AB840" i="12" s="1"/>
  <c r="AB841" i="12" s="1"/>
  <c r="AB842" i="12" s="1"/>
  <c r="AB843" i="12" s="1"/>
  <c r="AB844" i="12" s="1"/>
  <c r="AB845" i="12" s="1"/>
  <c r="AB846" i="12" s="1"/>
  <c r="AB847" i="12" s="1"/>
  <c r="AB848" i="12" s="1"/>
  <c r="AB849" i="12" s="1"/>
  <c r="AB850" i="12" s="1"/>
  <c r="AB851" i="12" s="1"/>
  <c r="AB852" i="12" s="1"/>
  <c r="AB853" i="12" s="1"/>
  <c r="AB854" i="12" s="1"/>
  <c r="AB855" i="12" s="1"/>
  <c r="AB856" i="12" s="1"/>
  <c r="AB857" i="12" s="1"/>
  <c r="AB858" i="12" s="1"/>
  <c r="AB859" i="12" s="1"/>
  <c r="AB860" i="12" s="1"/>
  <c r="AB861" i="12" s="1"/>
  <c r="AB862" i="12" s="1"/>
  <c r="AB863" i="12" s="1"/>
  <c r="AB864" i="12" s="1"/>
  <c r="AB865" i="12" s="1"/>
  <c r="AB866" i="12" s="1"/>
  <c r="AB867" i="12" s="1"/>
  <c r="AB868" i="12" s="1"/>
  <c r="AB869" i="12" s="1"/>
  <c r="AB870" i="12" s="1"/>
  <c r="AB871" i="12" s="1"/>
  <c r="AB872" i="12" s="1"/>
  <c r="AB873" i="12" s="1"/>
  <c r="AB874" i="12" s="1"/>
  <c r="AB875" i="12" s="1"/>
  <c r="AB876" i="12" s="1"/>
  <c r="AB877" i="12" s="1"/>
  <c r="AB878" i="12" s="1"/>
  <c r="AB879" i="12" s="1"/>
  <c r="AB880" i="12" s="1"/>
  <c r="AB881" i="12" s="1"/>
  <c r="AB882" i="12" s="1"/>
  <c r="AB883" i="12" s="1"/>
  <c r="AB884" i="12" s="1"/>
  <c r="AB885" i="12" s="1"/>
  <c r="AB886" i="12" s="1"/>
  <c r="AB887" i="12" s="1"/>
  <c r="AB888" i="12" s="1"/>
  <c r="AB889" i="12" s="1"/>
  <c r="AB890" i="12" s="1"/>
  <c r="U801" i="12"/>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J801" i="12"/>
  <c r="J802" i="12" s="1"/>
  <c r="J803" i="12" s="1"/>
  <c r="J804" i="12" s="1"/>
  <c r="J805" i="12" s="1"/>
  <c r="J806" i="12" s="1"/>
  <c r="J807" i="12" s="1"/>
  <c r="J808" i="12" s="1"/>
  <c r="J809" i="12" s="1"/>
  <c r="J810" i="12" s="1"/>
  <c r="J811" i="12" s="1"/>
  <c r="J812" i="12" s="1"/>
  <c r="J813" i="12" s="1"/>
  <c r="J814" i="12" s="1"/>
  <c r="J815" i="12" s="1"/>
  <c r="J816" i="12" s="1"/>
  <c r="J817" i="12" s="1"/>
  <c r="J818" i="12" s="1"/>
  <c r="J819" i="12" s="1"/>
  <c r="J820" i="12" s="1"/>
  <c r="J821" i="12" s="1"/>
  <c r="J822" i="12" s="1"/>
  <c r="J823" i="12" s="1"/>
  <c r="J824" i="12" s="1"/>
  <c r="J825" i="12" s="1"/>
  <c r="J826" i="12" s="1"/>
  <c r="J827" i="12" s="1"/>
  <c r="J828" i="12" s="1"/>
  <c r="J829" i="12" s="1"/>
  <c r="J830" i="12" s="1"/>
  <c r="J831" i="12" s="1"/>
  <c r="J832" i="12" s="1"/>
  <c r="J833" i="12" s="1"/>
  <c r="J834" i="12" s="1"/>
  <c r="J835" i="12" s="1"/>
  <c r="J836" i="12" s="1"/>
  <c r="J837" i="12" s="1"/>
  <c r="J838" i="12" s="1"/>
  <c r="J839" i="12" s="1"/>
  <c r="J840" i="12" s="1"/>
  <c r="J841" i="12" s="1"/>
  <c r="J842" i="12" s="1"/>
  <c r="J843" i="12" s="1"/>
  <c r="J844" i="12" s="1"/>
  <c r="J845" i="12" s="1"/>
  <c r="J846" i="12" s="1"/>
  <c r="J847" i="12" s="1"/>
  <c r="J848" i="12" s="1"/>
  <c r="J849" i="12" s="1"/>
  <c r="J850" i="12" s="1"/>
  <c r="J851" i="12" s="1"/>
  <c r="J852" i="12" s="1"/>
  <c r="J853" i="12" s="1"/>
  <c r="J854" i="12" s="1"/>
  <c r="J855" i="12" s="1"/>
  <c r="J856" i="12" s="1"/>
  <c r="J857" i="12" s="1"/>
  <c r="J858" i="12" s="1"/>
  <c r="J859" i="12" s="1"/>
  <c r="J860" i="12" s="1"/>
  <c r="J861" i="12" s="1"/>
  <c r="J862" i="12" s="1"/>
  <c r="J863" i="12" s="1"/>
  <c r="J864" i="12" s="1"/>
  <c r="J865" i="12" s="1"/>
  <c r="J866" i="12" s="1"/>
  <c r="J867" i="12" s="1"/>
  <c r="J868" i="12" s="1"/>
  <c r="J869" i="12" s="1"/>
  <c r="J870" i="12" s="1"/>
  <c r="J871" i="12" s="1"/>
  <c r="J872" i="12" s="1"/>
  <c r="J873" i="12" s="1"/>
  <c r="J874" i="12" s="1"/>
  <c r="J875" i="12" s="1"/>
  <c r="J876" i="12" s="1"/>
  <c r="J877" i="12" s="1"/>
  <c r="J878" i="12" s="1"/>
  <c r="J879" i="12" s="1"/>
  <c r="J880" i="12" s="1"/>
  <c r="J881" i="12" s="1"/>
  <c r="J882" i="12" s="1"/>
  <c r="J883" i="12" s="1"/>
  <c r="J884" i="12" s="1"/>
  <c r="J885" i="12" s="1"/>
  <c r="J886" i="12" s="1"/>
  <c r="J887" i="12" s="1"/>
  <c r="J888" i="12" s="1"/>
  <c r="J889" i="12" s="1"/>
  <c r="J890" i="12" s="1"/>
  <c r="R801" i="12"/>
  <c r="R802" i="12" s="1"/>
  <c r="R803" i="12" s="1"/>
  <c r="R804" i="12" s="1"/>
  <c r="R805" i="12" s="1"/>
  <c r="R806" i="12" s="1"/>
  <c r="R807" i="12" s="1"/>
  <c r="R808" i="12" s="1"/>
  <c r="R809" i="12" s="1"/>
  <c r="R810" i="12" s="1"/>
  <c r="R811" i="12" s="1"/>
  <c r="R812" i="12" s="1"/>
  <c r="R813" i="12" s="1"/>
  <c r="R814" i="12" s="1"/>
  <c r="R815" i="12" s="1"/>
  <c r="R816" i="12" s="1"/>
  <c r="R817" i="12" s="1"/>
  <c r="R818" i="12" s="1"/>
  <c r="R819" i="12" s="1"/>
  <c r="R820" i="12" s="1"/>
  <c r="R821" i="12" s="1"/>
  <c r="R822" i="12" s="1"/>
  <c r="R823" i="12" s="1"/>
  <c r="R824" i="12" s="1"/>
  <c r="R825" i="12" s="1"/>
  <c r="R826" i="12" s="1"/>
  <c r="R827" i="12" s="1"/>
  <c r="R828" i="12" s="1"/>
  <c r="R829" i="12" s="1"/>
  <c r="R830" i="12" s="1"/>
  <c r="R831" i="12" s="1"/>
  <c r="R832" i="12" s="1"/>
  <c r="R833" i="12" s="1"/>
  <c r="R834" i="12" s="1"/>
  <c r="R835" i="12" s="1"/>
  <c r="R836" i="12" s="1"/>
  <c r="R837" i="12" s="1"/>
  <c r="R838" i="12" s="1"/>
  <c r="R839" i="12" s="1"/>
  <c r="R840" i="12" s="1"/>
  <c r="R841" i="12" s="1"/>
  <c r="R842" i="12" s="1"/>
  <c r="R843" i="12" s="1"/>
  <c r="R844" i="12" s="1"/>
  <c r="R845" i="12" s="1"/>
  <c r="R846" i="12" s="1"/>
  <c r="R847" i="12" s="1"/>
  <c r="R848" i="12" s="1"/>
  <c r="R849" i="12" s="1"/>
  <c r="R850" i="12" s="1"/>
  <c r="R851" i="12" s="1"/>
  <c r="R852" i="12" s="1"/>
  <c r="R853" i="12" s="1"/>
  <c r="R854" i="12" s="1"/>
  <c r="R855" i="12" s="1"/>
  <c r="R856" i="12" s="1"/>
  <c r="R857" i="12" s="1"/>
  <c r="R858" i="12" s="1"/>
  <c r="R859" i="12" s="1"/>
  <c r="R860" i="12" s="1"/>
  <c r="R861" i="12" s="1"/>
  <c r="R862" i="12" s="1"/>
  <c r="R863" i="12" s="1"/>
  <c r="R864" i="12" s="1"/>
  <c r="R865" i="12" s="1"/>
  <c r="R866" i="12" s="1"/>
  <c r="R867" i="12" s="1"/>
  <c r="R868" i="12" s="1"/>
  <c r="R869" i="12" s="1"/>
  <c r="R870" i="12" s="1"/>
  <c r="R871" i="12" s="1"/>
  <c r="R872" i="12" s="1"/>
  <c r="R873" i="12" s="1"/>
  <c r="R874" i="12" s="1"/>
  <c r="R875" i="12" s="1"/>
  <c r="R876" i="12" s="1"/>
  <c r="R877" i="12" s="1"/>
  <c r="R878" i="12" s="1"/>
  <c r="R879" i="12" s="1"/>
  <c r="R880" i="12" s="1"/>
  <c r="R881" i="12" s="1"/>
  <c r="R882" i="12" s="1"/>
  <c r="R883" i="12" s="1"/>
  <c r="R884" i="12" s="1"/>
  <c r="R885" i="12" s="1"/>
  <c r="R886" i="12" s="1"/>
  <c r="R887" i="12" s="1"/>
  <c r="R888" i="12" s="1"/>
  <c r="R889" i="12" s="1"/>
  <c r="R890" i="12" s="1"/>
  <c r="I801" i="12"/>
  <c r="I802" i="12" s="1"/>
  <c r="I803" i="12" s="1"/>
  <c r="I804" i="12" s="1"/>
  <c r="I805" i="12" s="1"/>
  <c r="I806" i="12" s="1"/>
  <c r="I807" i="12" s="1"/>
  <c r="I808" i="12" s="1"/>
  <c r="I809" i="12" s="1"/>
  <c r="I810" i="12" s="1"/>
  <c r="I811" i="12" s="1"/>
  <c r="I812" i="12" s="1"/>
  <c r="I813" i="12" s="1"/>
  <c r="I814" i="12" s="1"/>
  <c r="I815" i="12" s="1"/>
  <c r="I816" i="12" s="1"/>
  <c r="I817" i="12" s="1"/>
  <c r="I818" i="12" s="1"/>
  <c r="I819" i="12" s="1"/>
  <c r="I820" i="12" s="1"/>
  <c r="I821" i="12" s="1"/>
  <c r="I822" i="12" s="1"/>
  <c r="I823" i="12" s="1"/>
  <c r="I824" i="12" s="1"/>
  <c r="I825" i="12" s="1"/>
  <c r="I826" i="12" s="1"/>
  <c r="I827" i="12" s="1"/>
  <c r="I828" i="12" s="1"/>
  <c r="I829" i="12" s="1"/>
  <c r="I830" i="12" s="1"/>
  <c r="I831" i="12" s="1"/>
  <c r="I832" i="12" s="1"/>
  <c r="I833" i="12" s="1"/>
  <c r="I834" i="12" s="1"/>
  <c r="I835" i="12" s="1"/>
  <c r="I836" i="12" s="1"/>
  <c r="I837" i="12" s="1"/>
  <c r="I838" i="12" s="1"/>
  <c r="I839" i="12" s="1"/>
  <c r="I840" i="12" s="1"/>
  <c r="I841" i="12" s="1"/>
  <c r="I842" i="12" s="1"/>
  <c r="I843" i="12" s="1"/>
  <c r="I844" i="12" s="1"/>
  <c r="I845" i="12" s="1"/>
  <c r="I846" i="12" s="1"/>
  <c r="I847" i="12" s="1"/>
  <c r="I848" i="12" s="1"/>
  <c r="I849" i="12" s="1"/>
  <c r="I850" i="12" s="1"/>
  <c r="I851" i="12" s="1"/>
  <c r="I852" i="12" s="1"/>
  <c r="I853" i="12" s="1"/>
  <c r="I854" i="12" s="1"/>
  <c r="I855" i="12" s="1"/>
  <c r="I856" i="12" s="1"/>
  <c r="I857" i="12" s="1"/>
  <c r="I858" i="12" s="1"/>
  <c r="I859" i="12" s="1"/>
  <c r="I860" i="12" s="1"/>
  <c r="I861" i="12" s="1"/>
  <c r="I862" i="12" s="1"/>
  <c r="I863" i="12" s="1"/>
  <c r="I864" i="12" s="1"/>
  <c r="I865" i="12" s="1"/>
  <c r="I866" i="12" s="1"/>
  <c r="I867" i="12" s="1"/>
  <c r="I868" i="12" s="1"/>
  <c r="I869" i="12" s="1"/>
  <c r="I870" i="12" s="1"/>
  <c r="I871" i="12" s="1"/>
  <c r="I872" i="12" s="1"/>
  <c r="I873" i="12" s="1"/>
  <c r="I874" i="12" s="1"/>
  <c r="I875" i="12" s="1"/>
  <c r="I876" i="12" s="1"/>
  <c r="I877" i="12" s="1"/>
  <c r="I878" i="12" s="1"/>
  <c r="I879" i="12" s="1"/>
  <c r="I880" i="12" s="1"/>
  <c r="I881" i="12" s="1"/>
  <c r="I882" i="12" s="1"/>
  <c r="I883" i="12" s="1"/>
  <c r="I884" i="12" s="1"/>
  <c r="I885" i="12" s="1"/>
  <c r="I886" i="12" s="1"/>
  <c r="I887" i="12" s="1"/>
  <c r="I888" i="12" s="1"/>
  <c r="I889" i="12" s="1"/>
  <c r="I890" i="12" s="1"/>
  <c r="S801" i="12"/>
  <c r="S802" i="12" s="1"/>
  <c r="S803" i="12" s="1"/>
  <c r="S804" i="12" s="1"/>
  <c r="S805" i="12" s="1"/>
  <c r="S806" i="12" s="1"/>
  <c r="S807" i="12" s="1"/>
  <c r="S808" i="12" s="1"/>
  <c r="S809" i="12" s="1"/>
  <c r="S810" i="12" s="1"/>
  <c r="S811" i="12" s="1"/>
  <c r="S812" i="12" s="1"/>
  <c r="S813" i="12" s="1"/>
  <c r="S814" i="12" s="1"/>
  <c r="S815" i="12" s="1"/>
  <c r="S816" i="12" s="1"/>
  <c r="S817" i="12" s="1"/>
  <c r="S818" i="12" s="1"/>
  <c r="S819" i="12" s="1"/>
  <c r="S820" i="12" s="1"/>
  <c r="S821" i="12" s="1"/>
  <c r="S822" i="12" s="1"/>
  <c r="S823" i="12" s="1"/>
  <c r="S824" i="12" s="1"/>
  <c r="S825" i="12" s="1"/>
  <c r="S826" i="12" s="1"/>
  <c r="S827" i="12" s="1"/>
  <c r="S828" i="12" s="1"/>
  <c r="S829" i="12" s="1"/>
  <c r="S830" i="12" s="1"/>
  <c r="S831" i="12" s="1"/>
  <c r="S832" i="12" s="1"/>
  <c r="S833" i="12" s="1"/>
  <c r="S834" i="12" s="1"/>
  <c r="S835" i="12" s="1"/>
  <c r="S836" i="12" s="1"/>
  <c r="S837" i="12" s="1"/>
  <c r="S838" i="12" s="1"/>
  <c r="S839" i="12" s="1"/>
  <c r="S840" i="12" s="1"/>
  <c r="S841" i="12" s="1"/>
  <c r="S842" i="12" s="1"/>
  <c r="S843" i="12" s="1"/>
  <c r="S844" i="12" s="1"/>
  <c r="S845" i="12" s="1"/>
  <c r="S846" i="12" s="1"/>
  <c r="S847" i="12" s="1"/>
  <c r="S848" i="12" s="1"/>
  <c r="S849" i="12" s="1"/>
  <c r="S850" i="12" s="1"/>
  <c r="S851" i="12" s="1"/>
  <c r="S852" i="12" s="1"/>
  <c r="S853" i="12" s="1"/>
  <c r="S854" i="12" s="1"/>
  <c r="S855" i="12" s="1"/>
  <c r="S856" i="12" s="1"/>
  <c r="S857" i="12" s="1"/>
  <c r="S858" i="12" s="1"/>
  <c r="S859" i="12" s="1"/>
  <c r="S860" i="12" s="1"/>
  <c r="S861" i="12" s="1"/>
  <c r="S862" i="12" s="1"/>
  <c r="S863" i="12" s="1"/>
  <c r="S864" i="12" s="1"/>
  <c r="S865" i="12" s="1"/>
  <c r="S866" i="12" s="1"/>
  <c r="S867" i="12" s="1"/>
  <c r="S868" i="12" s="1"/>
  <c r="S869" i="12" s="1"/>
  <c r="S870" i="12" s="1"/>
  <c r="S871" i="12" s="1"/>
  <c r="S872" i="12" s="1"/>
  <c r="S873" i="12" s="1"/>
  <c r="S874" i="12" s="1"/>
  <c r="S875" i="12" s="1"/>
  <c r="S876" i="12" s="1"/>
  <c r="S877" i="12" s="1"/>
  <c r="S878" i="12" s="1"/>
  <c r="S879" i="12" s="1"/>
  <c r="S880" i="12" s="1"/>
  <c r="S881" i="12" s="1"/>
  <c r="S882" i="12" s="1"/>
  <c r="S883" i="12" s="1"/>
  <c r="S884" i="12" s="1"/>
  <c r="S885" i="12" s="1"/>
  <c r="S886" i="12" s="1"/>
  <c r="S887" i="12" s="1"/>
  <c r="S888" i="12" s="1"/>
  <c r="S889" i="12" s="1"/>
  <c r="S890" i="12" s="1"/>
  <c r="G801" i="12"/>
  <c r="G802" i="12" s="1"/>
  <c r="G803" i="12" s="1"/>
  <c r="G804" i="12" s="1"/>
  <c r="G805" i="12" s="1"/>
  <c r="G806" i="12" s="1"/>
  <c r="G807" i="12" s="1"/>
  <c r="G808" i="12" s="1"/>
  <c r="G809" i="12" s="1"/>
  <c r="G810" i="12" s="1"/>
  <c r="G811" i="12" s="1"/>
  <c r="G812" i="12" s="1"/>
  <c r="G813" i="12" s="1"/>
  <c r="G814" i="12" s="1"/>
  <c r="G815" i="12" s="1"/>
  <c r="G816" i="12" s="1"/>
  <c r="G817" i="12" s="1"/>
  <c r="G818" i="12" s="1"/>
  <c r="G819" i="12" s="1"/>
  <c r="G820" i="12" s="1"/>
  <c r="G821" i="12" s="1"/>
  <c r="G822" i="12" s="1"/>
  <c r="G823" i="12" s="1"/>
  <c r="G824" i="12" s="1"/>
  <c r="G825" i="12" s="1"/>
  <c r="G826" i="12" s="1"/>
  <c r="G827" i="12" s="1"/>
  <c r="G828" i="12" s="1"/>
  <c r="G829" i="12" s="1"/>
  <c r="G830" i="12" s="1"/>
  <c r="G831" i="12" s="1"/>
  <c r="G832" i="12" s="1"/>
  <c r="G833" i="12" s="1"/>
  <c r="G834" i="12" s="1"/>
  <c r="G835" i="12" s="1"/>
  <c r="G836" i="12" s="1"/>
  <c r="G837" i="12" s="1"/>
  <c r="G838" i="12" s="1"/>
  <c r="G839" i="12" s="1"/>
  <c r="G840" i="12" s="1"/>
  <c r="G841" i="12" s="1"/>
  <c r="G842" i="12" s="1"/>
  <c r="G843" i="12" s="1"/>
  <c r="G844" i="12" s="1"/>
  <c r="G845" i="12" s="1"/>
  <c r="G846" i="12" s="1"/>
  <c r="G847" i="12" s="1"/>
  <c r="G848" i="12" s="1"/>
  <c r="G849" i="12" s="1"/>
  <c r="G850" i="12" s="1"/>
  <c r="G851" i="12" s="1"/>
  <c r="G852" i="12" s="1"/>
  <c r="G853" i="12" s="1"/>
  <c r="G854" i="12" s="1"/>
  <c r="G855" i="12" s="1"/>
  <c r="G856" i="12" s="1"/>
  <c r="G857" i="12" s="1"/>
  <c r="G858" i="12" s="1"/>
  <c r="G859" i="12" s="1"/>
  <c r="G860" i="12" s="1"/>
  <c r="G861" i="12" s="1"/>
  <c r="G862" i="12" s="1"/>
  <c r="G863" i="12" s="1"/>
  <c r="G864" i="12" s="1"/>
  <c r="G865" i="12" s="1"/>
  <c r="G866" i="12" s="1"/>
  <c r="G867" i="12" s="1"/>
  <c r="G868" i="12" s="1"/>
  <c r="G869" i="12" s="1"/>
  <c r="G870" i="12" s="1"/>
  <c r="G871" i="12" s="1"/>
  <c r="G872" i="12" s="1"/>
  <c r="G873" i="12" s="1"/>
  <c r="G874" i="12" s="1"/>
  <c r="G875" i="12" s="1"/>
  <c r="G876" i="12" s="1"/>
  <c r="G877" i="12" s="1"/>
  <c r="G878" i="12" s="1"/>
  <c r="G879" i="12" s="1"/>
  <c r="G880" i="12" s="1"/>
  <c r="G881" i="12" s="1"/>
  <c r="G882" i="12" s="1"/>
  <c r="G883" i="12" s="1"/>
  <c r="G884" i="12" s="1"/>
  <c r="G885" i="12" s="1"/>
  <c r="G886" i="12" s="1"/>
  <c r="G887" i="12" s="1"/>
  <c r="G888" i="12" s="1"/>
  <c r="G889" i="12" s="1"/>
  <c r="G890" i="12" s="1"/>
  <c r="C801" i="12"/>
  <c r="C802" i="12" s="1"/>
  <c r="C803" i="12" s="1"/>
  <c r="C804" i="12" s="1"/>
  <c r="C805" i="12" s="1"/>
  <c r="C806" i="12" s="1"/>
  <c r="C807" i="12" s="1"/>
  <c r="C808" i="12" s="1"/>
  <c r="C809" i="12" s="1"/>
  <c r="C810" i="12" s="1"/>
  <c r="C811" i="12" s="1"/>
  <c r="C812" i="12" s="1"/>
  <c r="C813" i="12" s="1"/>
  <c r="C814" i="12" s="1"/>
  <c r="C815" i="12" s="1"/>
  <c r="C816" i="12" s="1"/>
  <c r="C817" i="12" s="1"/>
  <c r="C818" i="12" s="1"/>
  <c r="C819" i="12" s="1"/>
  <c r="C820" i="12" s="1"/>
  <c r="C821" i="12" s="1"/>
  <c r="C822" i="12" s="1"/>
  <c r="C823" i="12" s="1"/>
  <c r="C824" i="12" s="1"/>
  <c r="C825" i="12" s="1"/>
  <c r="C826" i="12" s="1"/>
  <c r="C827" i="12" s="1"/>
  <c r="C828" i="12" s="1"/>
  <c r="C829" i="12" s="1"/>
  <c r="C830" i="12" s="1"/>
  <c r="C831" i="12" s="1"/>
  <c r="C832" i="12" s="1"/>
  <c r="C833" i="12" s="1"/>
  <c r="C834" i="12" s="1"/>
  <c r="C835" i="12" s="1"/>
  <c r="C836" i="12" s="1"/>
  <c r="C837" i="12" s="1"/>
  <c r="C838" i="12" s="1"/>
  <c r="C839" i="12" s="1"/>
  <c r="C840" i="12" s="1"/>
  <c r="C841" i="12" s="1"/>
  <c r="C842" i="12" s="1"/>
  <c r="C843" i="12" s="1"/>
  <c r="C844" i="12" s="1"/>
  <c r="C845" i="12" s="1"/>
  <c r="C846" i="12" s="1"/>
  <c r="C847" i="12" s="1"/>
  <c r="C848" i="12" s="1"/>
  <c r="C849" i="12" s="1"/>
  <c r="C850" i="12" s="1"/>
  <c r="C851" i="12" s="1"/>
  <c r="C852" i="12" s="1"/>
  <c r="C853" i="12" s="1"/>
  <c r="C854" i="12" s="1"/>
  <c r="C855" i="12" s="1"/>
  <c r="C856" i="12" s="1"/>
  <c r="C857" i="12" s="1"/>
  <c r="C858" i="12" s="1"/>
  <c r="C859" i="12" s="1"/>
  <c r="C860" i="12" s="1"/>
  <c r="C861" i="12" s="1"/>
  <c r="C862" i="12" s="1"/>
  <c r="C863" i="12" s="1"/>
  <c r="C864" i="12" s="1"/>
  <c r="C865" i="12" s="1"/>
  <c r="C866" i="12" s="1"/>
  <c r="C867" i="12" s="1"/>
  <c r="C868" i="12" s="1"/>
  <c r="C869" i="12" s="1"/>
  <c r="C870" i="12" s="1"/>
  <c r="C871" i="12" s="1"/>
  <c r="C872" i="12" s="1"/>
  <c r="C873" i="12" s="1"/>
  <c r="C874" i="12" s="1"/>
  <c r="C875" i="12" s="1"/>
  <c r="C876" i="12" s="1"/>
  <c r="C877" i="12" s="1"/>
  <c r="C878" i="12" s="1"/>
  <c r="C879" i="12" s="1"/>
  <c r="C880" i="12" s="1"/>
  <c r="C881" i="12" s="1"/>
  <c r="C882" i="12" s="1"/>
  <c r="C883" i="12" s="1"/>
  <c r="C884" i="12" s="1"/>
  <c r="C885" i="12" s="1"/>
  <c r="C886" i="12" s="1"/>
  <c r="C887" i="12" s="1"/>
  <c r="C888" i="12" s="1"/>
  <c r="C889" i="12" s="1"/>
  <c r="C890" i="12" s="1"/>
  <c r="AA702" i="12"/>
  <c r="AP3" i="12"/>
  <c r="AE102" i="12" s="1"/>
  <c r="AP38" i="12"/>
  <c r="G137" i="12" s="1"/>
  <c r="AP36" i="12"/>
  <c r="Z135" i="12" s="1"/>
  <c r="AP35" i="12"/>
  <c r="M134" i="12" s="1"/>
  <c r="AP34" i="12"/>
  <c r="J133" i="12" s="1"/>
  <c r="C400" i="12"/>
  <c r="C500" i="12" s="1"/>
  <c r="C600" i="12" s="1"/>
  <c r="C700" i="12" s="1"/>
  <c r="B101" i="12"/>
  <c r="B201" i="12" s="1"/>
  <c r="B301" i="12" s="1"/>
  <c r="B401" i="12" s="1"/>
  <c r="B501" i="12" s="1"/>
  <c r="B601" i="12" s="1"/>
  <c r="B701" i="12" s="1"/>
  <c r="B801" i="12" s="1"/>
  <c r="B901" i="12" s="1"/>
  <c r="B1001" i="12" s="1"/>
  <c r="B1101" i="12" s="1"/>
  <c r="B1201" i="12" s="1"/>
  <c r="B1301" i="12" s="1"/>
  <c r="AQ47" i="12"/>
  <c r="AQ46" i="12"/>
  <c r="AS64" i="12"/>
  <c r="AS48" i="12"/>
  <c r="AR53" i="12"/>
  <c r="AS47" i="12"/>
  <c r="AQ66" i="12"/>
  <c r="AR64" i="12"/>
  <c r="AR66" i="12"/>
  <c r="AS46" i="12"/>
  <c r="AS60" i="12"/>
  <c r="AR57" i="12"/>
  <c r="AQ62" i="12"/>
  <c r="AS67" i="12"/>
  <c r="AR46" i="12"/>
  <c r="AR48" i="12"/>
  <c r="AR65" i="12"/>
  <c r="AQ51" i="12"/>
  <c r="AQ55" i="12"/>
  <c r="AR51" i="12"/>
  <c r="AS51" i="12"/>
  <c r="AQ61" i="12"/>
  <c r="AS53" i="12"/>
  <c r="AR58" i="12"/>
  <c r="AR60" i="12"/>
  <c r="AQ53" i="12"/>
  <c r="AS63" i="12"/>
  <c r="AR56" i="12"/>
  <c r="AS62" i="12"/>
  <c r="AR67" i="12"/>
  <c r="AQ56" i="12"/>
  <c r="AQ65" i="12"/>
  <c r="AR47" i="12"/>
  <c r="AQ64" i="12"/>
  <c r="AS55" i="12"/>
  <c r="AS57" i="12"/>
  <c r="AS66" i="12"/>
  <c r="AR59" i="12"/>
  <c r="AQ60" i="12"/>
  <c r="AS56" i="12"/>
  <c r="AS65" i="12"/>
  <c r="AR52" i="12"/>
  <c r="AR61" i="12"/>
  <c r="AQ57" i="12"/>
  <c r="AR63" i="12"/>
  <c r="AS58" i="12"/>
  <c r="AQ59" i="12"/>
  <c r="AS52" i="12"/>
  <c r="AQ58" i="12"/>
  <c r="AQ67" i="12"/>
  <c r="AQ63" i="12"/>
  <c r="AS61" i="12"/>
  <c r="AR62" i="12"/>
  <c r="AS59" i="12"/>
  <c r="AR55" i="12"/>
  <c r="AQ52" i="12"/>
  <c r="AQ48" i="12"/>
  <c r="AS49" i="12"/>
  <c r="AQ54" i="12"/>
  <c r="AR49" i="12"/>
  <c r="AS54" i="12"/>
  <c r="AR50" i="12"/>
  <c r="AR54" i="12"/>
  <c r="AQ50" i="12"/>
  <c r="AS50" i="12"/>
  <c r="AP4" i="12"/>
  <c r="L103" i="12" s="1"/>
  <c r="AU4" i="12"/>
  <c r="AQ49" i="12"/>
  <c r="K1218" i="12"/>
  <c r="T1220" i="12"/>
  <c r="J1230" i="12"/>
  <c r="A1202" i="12"/>
  <c r="A1302" i="12" s="1"/>
  <c r="W1000" i="12"/>
  <c r="W1100" i="12" s="1"/>
  <c r="W1200" i="12" s="1"/>
  <c r="W1300" i="12" s="1"/>
  <c r="I1000" i="12"/>
  <c r="V1000" i="12"/>
  <c r="AE1000" i="12"/>
  <c r="S1000" i="12"/>
  <c r="S1100" i="12" s="1"/>
  <c r="S1200" i="12" s="1"/>
  <c r="S1300" i="12" s="1"/>
  <c r="K1000" i="12"/>
  <c r="Z1000" i="12"/>
  <c r="E1000" i="12"/>
  <c r="AG1000" i="12"/>
  <c r="AG1100" i="12" s="1"/>
  <c r="AG1200" i="12" s="1"/>
  <c r="AG1300" i="12" s="1"/>
  <c r="G1000" i="12"/>
  <c r="H1000" i="12"/>
  <c r="R1000" i="12"/>
  <c r="T1000" i="12"/>
  <c r="T1100" i="12" s="1"/>
  <c r="T1200" i="12" s="1"/>
  <c r="T1300" i="12" s="1"/>
  <c r="D1000" i="12"/>
  <c r="D1100" i="12" s="1"/>
  <c r="D1200" i="12" s="1"/>
  <c r="D1300" i="12" s="1"/>
  <c r="AA1000" i="12"/>
  <c r="AA1100" i="12" s="1"/>
  <c r="AA1200" i="12" s="1"/>
  <c r="AA1300" i="12" s="1"/>
  <c r="Y1000" i="12"/>
  <c r="Y1100" i="12" s="1"/>
  <c r="Y1200" i="12" s="1"/>
  <c r="Y1300" i="12" s="1"/>
  <c r="Q1000" i="12"/>
  <c r="Q1100" i="12" s="1"/>
  <c r="Q1200" i="12" s="1"/>
  <c r="Q1300" i="12" s="1"/>
  <c r="AD1000" i="12"/>
  <c r="AD1100" i="12" s="1"/>
  <c r="AD1200" i="12" s="1"/>
  <c r="AD1300" i="12" s="1"/>
  <c r="X1000" i="12"/>
  <c r="X1100" i="12" s="1"/>
  <c r="X1200" i="12" s="1"/>
  <c r="X1300" i="12" s="1"/>
  <c r="F1000" i="12"/>
  <c r="AC1000" i="12"/>
  <c r="AC1100" i="12" s="1"/>
  <c r="AC1200" i="12" s="1"/>
  <c r="AC1300" i="12" s="1"/>
  <c r="AF1000" i="12"/>
  <c r="AF1100" i="12" s="1"/>
  <c r="AF1200" i="12" s="1"/>
  <c r="AF1300" i="12" s="1"/>
  <c r="AB1000" i="12"/>
  <c r="AB1100" i="12" s="1"/>
  <c r="AB1200" i="12" s="1"/>
  <c r="AB1300" i="12" s="1"/>
  <c r="U1100" i="12"/>
  <c r="U1200" i="12" s="1"/>
  <c r="U1300" i="12" s="1"/>
  <c r="AA101" i="12"/>
  <c r="AN11" i="12"/>
  <c r="AM23" i="1" s="1"/>
  <c r="B110" i="12"/>
  <c r="B210" i="12" s="1"/>
  <c r="B310" i="12" s="1"/>
  <c r="B410" i="12" s="1"/>
  <c r="B510" i="12" s="1"/>
  <c r="B610" i="12" s="1"/>
  <c r="AN3" i="12"/>
  <c r="G23" i="1" s="1"/>
  <c r="B102" i="12"/>
  <c r="X101" i="12"/>
  <c r="N101" i="12"/>
  <c r="N1100" i="12" s="1"/>
  <c r="N1200" i="12" s="1"/>
  <c r="N1300" i="12" s="1"/>
  <c r="G101" i="12"/>
  <c r="W109" i="12"/>
  <c r="AA112" i="12"/>
  <c r="G109" i="12"/>
  <c r="J109" i="12"/>
  <c r="F109" i="12"/>
  <c r="H112" i="12"/>
  <c r="AA109" i="12"/>
  <c r="AN9" i="12"/>
  <c r="AE23" i="1" s="1"/>
  <c r="B108" i="12"/>
  <c r="B208" i="12" s="1"/>
  <c r="B308" i="12" s="1"/>
  <c r="B408" i="12" s="1"/>
  <c r="B508" i="12" s="1"/>
  <c r="B608" i="12" s="1"/>
  <c r="AN10" i="12"/>
  <c r="AI23" i="1" s="1"/>
  <c r="B109" i="12"/>
  <c r="B209" i="12" s="1"/>
  <c r="B309" i="12" s="1"/>
  <c r="B409" i="12" s="1"/>
  <c r="B509" i="12" s="1"/>
  <c r="B609" i="12" s="1"/>
  <c r="T101" i="12"/>
  <c r="AE101" i="12"/>
  <c r="L101" i="12"/>
  <c r="S101" i="12"/>
  <c r="AF101" i="12"/>
  <c r="H109" i="12"/>
  <c r="AC112" i="12"/>
  <c r="J112" i="12"/>
  <c r="M112" i="12"/>
  <c r="X109" i="12"/>
  <c r="AC109" i="12"/>
  <c r="AF109" i="12"/>
  <c r="N109" i="12"/>
  <c r="AN5" i="12"/>
  <c r="O23" i="1" s="1"/>
  <c r="B104" i="12"/>
  <c r="B204" i="12" s="1"/>
  <c r="B304" i="12" s="1"/>
  <c r="B404" i="12" s="1"/>
  <c r="B504" i="12" s="1"/>
  <c r="B604" i="12" s="1"/>
  <c r="AN12" i="12"/>
  <c r="B111" i="12"/>
  <c r="B211" i="12" s="1"/>
  <c r="B311" i="12" s="1"/>
  <c r="B411" i="12" s="1"/>
  <c r="B511" i="12" s="1"/>
  <c r="B611" i="12" s="1"/>
  <c r="AN6" i="12"/>
  <c r="S23" i="1" s="1"/>
  <c r="B105" i="12"/>
  <c r="B205" i="12" s="1"/>
  <c r="B305" i="12" s="1"/>
  <c r="B405" i="12" s="1"/>
  <c r="B505" i="12" s="1"/>
  <c r="B605" i="12" s="1"/>
  <c r="H101" i="12"/>
  <c r="D101" i="12"/>
  <c r="M101" i="12"/>
  <c r="D112" i="12"/>
  <c r="O112" i="12"/>
  <c r="V112" i="12"/>
  <c r="AG112" i="12"/>
  <c r="Y109" i="12"/>
  <c r="M109" i="12"/>
  <c r="U112" i="12"/>
  <c r="F112" i="12"/>
  <c r="C112" i="12"/>
  <c r="Y101" i="12"/>
  <c r="K101" i="12"/>
  <c r="R112" i="12"/>
  <c r="AF112" i="12"/>
  <c r="N112" i="12"/>
  <c r="AG109" i="12"/>
  <c r="K112" i="12"/>
  <c r="T112" i="12"/>
  <c r="K109" i="12"/>
  <c r="X112" i="12"/>
  <c r="E101" i="12"/>
  <c r="P101" i="12"/>
  <c r="P1100" i="12" s="1"/>
  <c r="P1200" i="12" s="1"/>
  <c r="P1300" i="12" s="1"/>
  <c r="V101" i="12"/>
  <c r="F101" i="12"/>
  <c r="AD101" i="12"/>
  <c r="W101" i="12"/>
  <c r="O109" i="12"/>
  <c r="AB109" i="12"/>
  <c r="W112" i="12"/>
  <c r="P109" i="12"/>
  <c r="G112" i="12"/>
  <c r="D109" i="12"/>
  <c r="Q109" i="12"/>
  <c r="AN8" i="12"/>
  <c r="B107" i="12"/>
  <c r="B207" i="12" s="1"/>
  <c r="B307" i="12" s="1"/>
  <c r="B407" i="12" s="1"/>
  <c r="B507" i="12" s="1"/>
  <c r="B607" i="12" s="1"/>
  <c r="O101" i="12"/>
  <c r="AB101" i="12"/>
  <c r="U101" i="12"/>
  <c r="AC101" i="12"/>
  <c r="Q101" i="12"/>
  <c r="Z101" i="12"/>
  <c r="S109" i="12"/>
  <c r="E112" i="12"/>
  <c r="AE109" i="12"/>
  <c r="R109" i="12"/>
  <c r="L112" i="12"/>
  <c r="C109" i="12"/>
  <c r="Z112" i="12"/>
  <c r="J101" i="12"/>
  <c r="I112" i="12"/>
  <c r="AE112" i="12"/>
  <c r="Q112" i="12"/>
  <c r="T109" i="12"/>
  <c r="P112" i="12"/>
  <c r="AD109" i="12"/>
  <c r="I109" i="12"/>
  <c r="AN4" i="12"/>
  <c r="B103" i="12"/>
  <c r="B203" i="12" s="1"/>
  <c r="B303" i="12" s="1"/>
  <c r="B403" i="12" s="1"/>
  <c r="B503" i="12" s="1"/>
  <c r="B603" i="12" s="1"/>
  <c r="AN7" i="12"/>
  <c r="B106" i="12"/>
  <c r="B206" i="12" s="1"/>
  <c r="B306" i="12" s="1"/>
  <c r="B406" i="12" s="1"/>
  <c r="B506" i="12" s="1"/>
  <c r="B606" i="12" s="1"/>
  <c r="AG101" i="12"/>
  <c r="R101" i="12"/>
  <c r="I101" i="12"/>
  <c r="C101" i="12"/>
  <c r="V109" i="12"/>
  <c r="S112" i="12"/>
  <c r="AD112" i="12"/>
  <c r="U109" i="12"/>
  <c r="Z109" i="12"/>
  <c r="Y112" i="12"/>
  <c r="L109" i="12"/>
  <c r="E701" i="12"/>
  <c r="V701" i="12"/>
  <c r="O701" i="12"/>
  <c r="AB701" i="12"/>
  <c r="U701" i="12"/>
  <c r="AC701" i="12"/>
  <c r="Q701" i="12"/>
  <c r="Z701" i="12"/>
  <c r="W701" i="12"/>
  <c r="J701" i="12"/>
  <c r="P701" i="12"/>
  <c r="F701" i="12"/>
  <c r="AD701" i="12"/>
  <c r="AG701" i="12"/>
  <c r="R701" i="12"/>
  <c r="I701" i="12"/>
  <c r="X701" i="12"/>
  <c r="N701" i="12"/>
  <c r="G701" i="12"/>
  <c r="AE701" i="12"/>
  <c r="AF701" i="12"/>
  <c r="T701" i="12"/>
  <c r="L701" i="12"/>
  <c r="H701" i="12"/>
  <c r="D701" i="12"/>
  <c r="M701" i="12"/>
  <c r="S701" i="12"/>
  <c r="Y701" i="12"/>
  <c r="K701" i="12"/>
  <c r="A700" i="12"/>
  <c r="A800" i="12" s="1"/>
  <c r="A900" i="12" s="1"/>
  <c r="A1000" i="12" s="1"/>
  <c r="AO7" i="16"/>
  <c r="D56" i="16"/>
  <c r="AR34" i="12"/>
  <c r="AQ34" i="12"/>
  <c r="AS34" i="12"/>
  <c r="AN2" i="12"/>
  <c r="C23" i="1" s="1"/>
  <c r="AQ39" i="12"/>
  <c r="AQ45" i="12"/>
  <c r="AR38" i="12"/>
  <c r="AR44" i="12"/>
  <c r="AR41" i="12"/>
  <c r="AS39" i="12"/>
  <c r="AQ37" i="12"/>
  <c r="AQ40" i="12"/>
  <c r="AR39" i="12"/>
  <c r="AR45" i="12"/>
  <c r="AS44" i="12"/>
  <c r="AR43" i="12"/>
  <c r="AS41" i="12"/>
  <c r="AR40" i="12"/>
  <c r="AQ41" i="12"/>
  <c r="AS42" i="12"/>
  <c r="AR37" i="12"/>
  <c r="AQ42" i="12"/>
  <c r="AS43" i="12"/>
  <c r="AS40" i="12"/>
  <c r="AQ38" i="12"/>
  <c r="AQ44" i="12"/>
  <c r="AS37" i="12"/>
  <c r="AQ43" i="12"/>
  <c r="AS38" i="12"/>
  <c r="AS45" i="12"/>
  <c r="AR42" i="12"/>
  <c r="R137" i="12"/>
  <c r="AR36" i="12"/>
  <c r="AQ36" i="12"/>
  <c r="AS36" i="12"/>
  <c r="AQ35" i="12"/>
  <c r="AS35" i="12"/>
  <c r="AR35" i="12"/>
  <c r="L137" i="12"/>
  <c r="A935" i="12"/>
  <c r="A1035" i="12" s="1"/>
  <c r="A1135" i="12" s="1"/>
  <c r="A1235" i="12" s="1"/>
  <c r="A936" i="12"/>
  <c r="A1036" i="12" s="1"/>
  <c r="A1136" i="12" s="1"/>
  <c r="A1236" i="12" s="1"/>
  <c r="A1336" i="12" s="1"/>
  <c r="O1201" i="12"/>
  <c r="T1201" i="12"/>
  <c r="S1201" i="12"/>
  <c r="C1201" i="12"/>
  <c r="AF1201" i="12"/>
  <c r="A934" i="12"/>
  <c r="A1034" i="12" s="1"/>
  <c r="A1134" i="12" s="1"/>
  <c r="A1234" i="12" s="1"/>
  <c r="A1334" i="12" s="1"/>
  <c r="J1201" i="12"/>
  <c r="D1201" i="12"/>
  <c r="M1201" i="12"/>
  <c r="AE1201" i="12"/>
  <c r="Q1201" i="12"/>
  <c r="K1201" i="12"/>
  <c r="W1201" i="12"/>
  <c r="L1201" i="12"/>
  <c r="Z1201" i="12"/>
  <c r="X1201" i="12"/>
  <c r="H1201" i="12"/>
  <c r="G1201" i="12"/>
  <c r="B726" i="12"/>
  <c r="B826" i="12" s="1"/>
  <c r="B926" i="12" s="1"/>
  <c r="B1026" i="12" s="1"/>
  <c r="B1126" i="12" s="1"/>
  <c r="B1226" i="12" s="1"/>
  <c r="B1326" i="12" s="1"/>
  <c r="AU35" i="12"/>
  <c r="AU34" i="12"/>
  <c r="B134" i="12"/>
  <c r="B234" i="12" s="1"/>
  <c r="B334" i="12" s="1"/>
  <c r="B434" i="12" s="1"/>
  <c r="B534" i="12" s="1"/>
  <c r="B634" i="12" s="1"/>
  <c r="AU38" i="12"/>
  <c r="B133" i="12"/>
  <c r="AQ33" i="12"/>
  <c r="AR33" i="12"/>
  <c r="AS33" i="12"/>
  <c r="AU32" i="12"/>
  <c r="AP32" i="12"/>
  <c r="C131" i="12" s="1"/>
  <c r="AU33" i="12"/>
  <c r="AP33" i="12"/>
  <c r="C132" i="12" s="1"/>
  <c r="B135" i="12"/>
  <c r="B235" i="12" s="1"/>
  <c r="B335" i="12" s="1"/>
  <c r="B435" i="12" s="1"/>
  <c r="B535" i="12" s="1"/>
  <c r="B635" i="12" s="1"/>
  <c r="AU36" i="12"/>
  <c r="AU10" i="12"/>
  <c r="AP28" i="12"/>
  <c r="C127" i="12" s="1"/>
  <c r="AU28" i="12"/>
  <c r="AP16" i="12"/>
  <c r="AU16" i="12"/>
  <c r="AP24" i="12"/>
  <c r="C123" i="12" s="1"/>
  <c r="AU24" i="12"/>
  <c r="AP11" i="12"/>
  <c r="AU11" i="12"/>
  <c r="AP12" i="12"/>
  <c r="AU12" i="12"/>
  <c r="AP26" i="12"/>
  <c r="C125" i="12" s="1"/>
  <c r="AU26" i="12"/>
  <c r="AP6" i="12"/>
  <c r="AU6" i="12"/>
  <c r="AP21" i="12"/>
  <c r="C120" i="12" s="1"/>
  <c r="AU21" i="12"/>
  <c r="AP31" i="12"/>
  <c r="C130" i="12" s="1"/>
  <c r="AU31" i="12"/>
  <c r="A201" i="12"/>
  <c r="A301" i="12" s="1"/>
  <c r="A401" i="12" s="1"/>
  <c r="A501" i="12" s="1"/>
  <c r="A601" i="12" s="1"/>
  <c r="A701" i="12" s="1"/>
  <c r="C701" i="12" s="1"/>
  <c r="AP23" i="12"/>
  <c r="C122" i="12" s="1"/>
  <c r="AU23" i="12"/>
  <c r="AP30" i="12"/>
  <c r="C129" i="12" s="1"/>
  <c r="AU30" i="12"/>
  <c r="AP8" i="12"/>
  <c r="AU8" i="12"/>
  <c r="AP17" i="12"/>
  <c r="AU17" i="12"/>
  <c r="AP19" i="12"/>
  <c r="AU19" i="12"/>
  <c r="AP20" i="12"/>
  <c r="C119" i="12" s="1"/>
  <c r="AU20" i="12"/>
  <c r="AP14" i="12"/>
  <c r="AU14" i="12"/>
  <c r="AP18" i="12"/>
  <c r="AU18" i="12"/>
  <c r="AP22" i="12"/>
  <c r="C121" i="12" s="1"/>
  <c r="AU22" i="12"/>
  <c r="AP27" i="12"/>
  <c r="C126" i="12" s="1"/>
  <c r="AU27" i="12"/>
  <c r="AP7" i="12"/>
  <c r="AU7" i="12"/>
  <c r="AP15" i="12"/>
  <c r="AU15" i="12"/>
  <c r="AP25" i="12"/>
  <c r="C124" i="12" s="1"/>
  <c r="AU25" i="12"/>
  <c r="AP29" i="12"/>
  <c r="C128" i="12" s="1"/>
  <c r="AU29" i="12"/>
  <c r="AP9" i="12"/>
  <c r="AU9" i="12"/>
  <c r="AP8" i="16"/>
  <c r="AQ27" i="12"/>
  <c r="AS27" i="12"/>
  <c r="AR27" i="12"/>
  <c r="D51" i="16"/>
  <c r="E11" i="16"/>
  <c r="AQ11" i="16" s="1"/>
  <c r="C53" i="16"/>
  <c r="D13" i="16"/>
  <c r="AP13" i="16" s="1"/>
  <c r="C54" i="16"/>
  <c r="D14" i="16"/>
  <c r="D52" i="16"/>
  <c r="E12" i="16"/>
  <c r="AQ12" i="16" s="1"/>
  <c r="D48" i="16"/>
  <c r="E8" i="16"/>
  <c r="AQ8" i="16" s="1"/>
  <c r="D49" i="16"/>
  <c r="E9" i="16"/>
  <c r="AQ9" i="16" s="1"/>
  <c r="AP4" i="16"/>
  <c r="AO5" i="16"/>
  <c r="G5" i="16"/>
  <c r="H5" i="16" s="1"/>
  <c r="I5" i="16" s="1"/>
  <c r="J5" i="16" s="1"/>
  <c r="K5" i="16" s="1"/>
  <c r="L5" i="16" s="1"/>
  <c r="M5" i="16" s="1"/>
  <c r="N5" i="16" s="1"/>
  <c r="O5" i="16" s="1"/>
  <c r="P5" i="16" s="1"/>
  <c r="Q5" i="16" s="1"/>
  <c r="R5" i="16" s="1"/>
  <c r="S5" i="16" s="1"/>
  <c r="T5" i="16" s="1"/>
  <c r="U5" i="16" s="1"/>
  <c r="V5" i="16" s="1"/>
  <c r="W5" i="16" s="1"/>
  <c r="X5" i="16" s="1"/>
  <c r="Y5" i="16" s="1"/>
  <c r="Z5" i="16" s="1"/>
  <c r="AA5" i="16" s="1"/>
  <c r="AB5" i="16" s="1"/>
  <c r="AC5" i="16" s="1"/>
  <c r="AD5" i="16" s="1"/>
  <c r="AE5" i="16" s="1"/>
  <c r="AF5" i="16" s="1"/>
  <c r="AG5" i="16" s="1"/>
  <c r="C45" i="16"/>
  <c r="D45" i="16"/>
  <c r="D46" i="16"/>
  <c r="E6" i="16"/>
  <c r="AQ6" i="16" s="1"/>
  <c r="D44" i="16"/>
  <c r="E4" i="16"/>
  <c r="AQ4" i="16" s="1"/>
  <c r="D3" i="16"/>
  <c r="D43" i="16" s="1"/>
  <c r="C42" i="16"/>
  <c r="D2" i="16"/>
  <c r="O15" i="16"/>
  <c r="N55" i="16"/>
  <c r="D50" i="16"/>
  <c r="E10" i="16"/>
  <c r="AQ10" i="16" s="1"/>
  <c r="E7" i="16"/>
  <c r="AQ7" i="16" s="1"/>
  <c r="V1201" i="12"/>
  <c r="Y1201" i="12"/>
  <c r="R1201" i="12"/>
  <c r="F1201" i="12"/>
  <c r="N1201" i="12"/>
  <c r="U1201" i="12"/>
  <c r="I1201" i="12"/>
  <c r="AD1201" i="12"/>
  <c r="AG1201" i="12"/>
  <c r="AC1201" i="12"/>
  <c r="P1201" i="12"/>
  <c r="AB1201" i="12"/>
  <c r="AO2" i="16"/>
  <c r="AP7" i="16"/>
  <c r="AO13" i="16"/>
  <c r="AP5" i="16"/>
  <c r="E1201" i="12"/>
  <c r="AU2" i="12"/>
  <c r="AU3" i="12"/>
  <c r="AU13" i="12"/>
  <c r="AP19" i="16"/>
  <c r="D59" i="16"/>
  <c r="E60" i="16"/>
  <c r="B212" i="12"/>
  <c r="B312" i="12" s="1"/>
  <c r="B412" i="12" s="1"/>
  <c r="B512" i="12" s="1"/>
  <c r="B612" i="12" s="1"/>
  <c r="AO20" i="16"/>
  <c r="AP20" i="16"/>
  <c r="AP9" i="16"/>
  <c r="AP10" i="16"/>
  <c r="AO3" i="16"/>
  <c r="AQ15" i="16"/>
  <c r="AO8" i="16"/>
  <c r="AO4" i="16"/>
  <c r="AO11" i="16"/>
  <c r="B130" i="12"/>
  <c r="B230" i="12" s="1"/>
  <c r="B330" i="12" s="1"/>
  <c r="B430" i="12" s="1"/>
  <c r="B530" i="12" s="1"/>
  <c r="B630" i="12" s="1"/>
  <c r="AE24" i="1"/>
  <c r="B120" i="12"/>
  <c r="B220" i="12" s="1"/>
  <c r="B320" i="12" s="1"/>
  <c r="B420" i="12" s="1"/>
  <c r="B520" i="12" s="1"/>
  <c r="B620" i="12" s="1"/>
  <c r="AP12" i="16"/>
  <c r="B125" i="12"/>
  <c r="B225" i="12" s="1"/>
  <c r="B325" i="12" s="1"/>
  <c r="B425" i="12" s="1"/>
  <c r="B525" i="12" s="1"/>
  <c r="B625" i="12" s="1"/>
  <c r="B128" i="12"/>
  <c r="B228" i="12" s="1"/>
  <c r="B328" i="12" s="1"/>
  <c r="B428" i="12" s="1"/>
  <c r="B528" i="12" s="1"/>
  <c r="B628" i="12" s="1"/>
  <c r="B336" i="12"/>
  <c r="B436" i="12" s="1"/>
  <c r="B536" i="12" s="1"/>
  <c r="B636" i="12" s="1"/>
  <c r="B216" i="12"/>
  <c r="B316" i="12" s="1"/>
  <c r="B416" i="12" s="1"/>
  <c r="B516" i="12" s="1"/>
  <c r="B616" i="12" s="1"/>
  <c r="O24" i="1"/>
  <c r="AP6" i="16"/>
  <c r="B131" i="12"/>
  <c r="B231" i="12" s="1"/>
  <c r="B331" i="12" s="1"/>
  <c r="B431" i="12" s="1"/>
  <c r="B531" i="12" s="1"/>
  <c r="B631" i="12" s="1"/>
  <c r="B121" i="12"/>
  <c r="B221" i="12" s="1"/>
  <c r="B321" i="12" s="1"/>
  <c r="B421" i="12" s="1"/>
  <c r="B521" i="12" s="1"/>
  <c r="B621" i="12" s="1"/>
  <c r="AI24" i="1"/>
  <c r="B132" i="12"/>
  <c r="B232" i="12" s="1"/>
  <c r="B332" i="12" s="1"/>
  <c r="B432" i="12" s="1"/>
  <c r="B532" i="12" s="1"/>
  <c r="B632" i="12" s="1"/>
  <c r="B124" i="12"/>
  <c r="B224" i="12" s="1"/>
  <c r="B324" i="12" s="1"/>
  <c r="B424" i="12" s="1"/>
  <c r="B524" i="12" s="1"/>
  <c r="B624" i="12" s="1"/>
  <c r="AU24" i="1"/>
  <c r="AP15" i="16"/>
  <c r="B218" i="12"/>
  <c r="B318" i="12" s="1"/>
  <c r="B418" i="12" s="1"/>
  <c r="B518" i="12" s="1"/>
  <c r="B618" i="12" s="1"/>
  <c r="W24" i="1"/>
  <c r="B129" i="12"/>
  <c r="B229" i="12" s="1"/>
  <c r="B329" i="12" s="1"/>
  <c r="B429" i="12" s="1"/>
  <c r="B529" i="12" s="1"/>
  <c r="B629" i="12" s="1"/>
  <c r="AP11" i="16"/>
  <c r="AQ24" i="1"/>
  <c r="B123" i="12"/>
  <c r="B223" i="12" s="1"/>
  <c r="B323" i="12" s="1"/>
  <c r="B423" i="12" s="1"/>
  <c r="B523" i="12" s="1"/>
  <c r="B623" i="12" s="1"/>
  <c r="B217" i="12"/>
  <c r="B317" i="12" s="1"/>
  <c r="B417" i="12" s="1"/>
  <c r="B517" i="12" s="1"/>
  <c r="B617" i="12" s="1"/>
  <c r="S24" i="1"/>
  <c r="B214" i="12"/>
  <c r="B314" i="12" s="1"/>
  <c r="B414" i="12" s="1"/>
  <c r="B514" i="12" s="1"/>
  <c r="B614" i="12" s="1"/>
  <c r="G24" i="1"/>
  <c r="B127" i="12"/>
  <c r="B227" i="12" s="1"/>
  <c r="B327" i="12" s="1"/>
  <c r="B427" i="12" s="1"/>
  <c r="B527" i="12" s="1"/>
  <c r="B627" i="12" s="1"/>
  <c r="E56" i="16"/>
  <c r="AP16" i="16"/>
  <c r="E57" i="16"/>
  <c r="AP17" i="16"/>
  <c r="E59" i="16"/>
  <c r="AO18" i="16"/>
  <c r="AP18" i="16"/>
  <c r="B119" i="12"/>
  <c r="B219" i="12" s="1"/>
  <c r="B319" i="12" s="1"/>
  <c r="B419" i="12" s="1"/>
  <c r="B519" i="12" s="1"/>
  <c r="B619" i="12" s="1"/>
  <c r="AA24" i="1"/>
  <c r="B213" i="12"/>
  <c r="B313" i="12" s="1"/>
  <c r="B413" i="12" s="1"/>
  <c r="B513" i="12" s="1"/>
  <c r="B613" i="12" s="1"/>
  <c r="C24" i="1"/>
  <c r="B215" i="12"/>
  <c r="B315" i="12" s="1"/>
  <c r="B415" i="12" s="1"/>
  <c r="B515" i="12" s="1"/>
  <c r="B615" i="12" s="1"/>
  <c r="K24" i="1"/>
  <c r="B122" i="12"/>
  <c r="B222" i="12" s="1"/>
  <c r="B322" i="12" s="1"/>
  <c r="B422" i="12" s="1"/>
  <c r="B522" i="12" s="1"/>
  <c r="B622" i="12" s="1"/>
  <c r="AM24" i="1"/>
  <c r="B202" i="12"/>
  <c r="B302" i="12" s="1"/>
  <c r="B402" i="12" s="1"/>
  <c r="B502" i="12" s="1"/>
  <c r="B602" i="12" s="1"/>
  <c r="B702" i="12" s="1"/>
  <c r="B802" i="12" s="1"/>
  <c r="B902" i="12" s="1"/>
  <c r="B1002" i="12" s="1"/>
  <c r="B1102" i="12" s="1"/>
  <c r="B1202" i="12" s="1"/>
  <c r="B1302" i="12" s="1"/>
  <c r="AS13" i="12"/>
  <c r="AQ13" i="12"/>
  <c r="AR13" i="12"/>
  <c r="A204" i="12"/>
  <c r="A304" i="12" s="1"/>
  <c r="A404" i="12" s="1"/>
  <c r="A504" i="12" s="1"/>
  <c r="A604" i="12" s="1"/>
  <c r="A704" i="12" s="1"/>
  <c r="A804" i="12" s="1"/>
  <c r="A904" i="12" s="1"/>
  <c r="A1004" i="12" s="1"/>
  <c r="A1104" i="12" s="1"/>
  <c r="A1204" i="12" s="1"/>
  <c r="A1304" i="12" s="1"/>
  <c r="AP5" i="12"/>
  <c r="AU5" i="12"/>
  <c r="E991" i="12"/>
  <c r="V991" i="12"/>
  <c r="Z1291" i="12"/>
  <c r="AG1291" i="12"/>
  <c r="AC1291" i="12"/>
  <c r="Q991" i="12"/>
  <c r="E1291" i="12"/>
  <c r="C991" i="12"/>
  <c r="G1291" i="12"/>
  <c r="K991" i="12"/>
  <c r="O1291" i="12"/>
  <c r="W991" i="12"/>
  <c r="P991" i="12"/>
  <c r="D1291" i="12"/>
  <c r="AE991" i="12"/>
  <c r="R991" i="12"/>
  <c r="I991" i="12"/>
  <c r="N1291" i="12"/>
  <c r="AG991" i="12"/>
  <c r="L1291" i="12"/>
  <c r="AD991" i="12"/>
  <c r="G991" i="12"/>
  <c r="O991" i="12"/>
  <c r="Q1291" i="12"/>
  <c r="I1291" i="12"/>
  <c r="H1291" i="12"/>
  <c r="AF1291" i="12"/>
  <c r="V1291" i="12"/>
  <c r="D991" i="12"/>
  <c r="N991" i="12"/>
  <c r="F1291" i="12"/>
  <c r="AF991" i="12"/>
  <c r="S1291" i="12"/>
  <c r="T991" i="12"/>
  <c r="F991" i="12"/>
  <c r="P1291" i="12"/>
  <c r="T1291" i="12"/>
  <c r="S991" i="12"/>
  <c r="Y991" i="12"/>
  <c r="M1291" i="12"/>
  <c r="AD1291" i="12"/>
  <c r="U1291" i="12"/>
  <c r="C1291" i="12"/>
  <c r="W1291" i="12"/>
  <c r="X991" i="12"/>
  <c r="X1291" i="12"/>
  <c r="AA891" i="12"/>
  <c r="K1291" i="12"/>
  <c r="J991" i="12"/>
  <c r="AB1291" i="12"/>
  <c r="J1291" i="12"/>
  <c r="Y1291" i="12"/>
  <c r="U991" i="12"/>
  <c r="AE1291" i="12"/>
  <c r="Z991" i="12"/>
  <c r="L991" i="12"/>
  <c r="AB991" i="12"/>
  <c r="H991" i="12"/>
  <c r="M991" i="12"/>
  <c r="AC934" i="12" l="1"/>
  <c r="AC935" i="12" s="1"/>
  <c r="AC936" i="12" s="1"/>
  <c r="AC937" i="12" s="1"/>
  <c r="AC938" i="12" s="1"/>
  <c r="AC939" i="12" s="1"/>
  <c r="AC940" i="12" s="1"/>
  <c r="AC941" i="12" s="1"/>
  <c r="AC942" i="12" s="1"/>
  <c r="AC943" i="12" s="1"/>
  <c r="AC944" i="12" s="1"/>
  <c r="AC945" i="12" s="1"/>
  <c r="AC946" i="12" s="1"/>
  <c r="AC947" i="12" s="1"/>
  <c r="AC948" i="12" s="1"/>
  <c r="AC949" i="12" s="1"/>
  <c r="AC950" i="12" s="1"/>
  <c r="AC951" i="12" s="1"/>
  <c r="AC952" i="12" s="1"/>
  <c r="AC953" i="12" s="1"/>
  <c r="AC954" i="12" s="1"/>
  <c r="AC955" i="12" s="1"/>
  <c r="AC956" i="12" s="1"/>
  <c r="AC957" i="12" s="1"/>
  <c r="AC958" i="12" s="1"/>
  <c r="AC959" i="12" s="1"/>
  <c r="AC960" i="12" s="1"/>
  <c r="AC961" i="12" s="1"/>
  <c r="AC962" i="12" s="1"/>
  <c r="AC963" i="12" s="1"/>
  <c r="AC964" i="12" s="1"/>
  <c r="AC965" i="12" s="1"/>
  <c r="AC966" i="12" s="1"/>
  <c r="AC967" i="12" s="1"/>
  <c r="AC968" i="12" s="1"/>
  <c r="AC969" i="12" s="1"/>
  <c r="AC970" i="12" s="1"/>
  <c r="AC971" i="12" s="1"/>
  <c r="AC972" i="12" s="1"/>
  <c r="AC973" i="12" s="1"/>
  <c r="AC974" i="12" s="1"/>
  <c r="AC975" i="12" s="1"/>
  <c r="AC976" i="12" s="1"/>
  <c r="AC977" i="12" s="1"/>
  <c r="AC978" i="12" s="1"/>
  <c r="AC979" i="12" s="1"/>
  <c r="AC980" i="12" s="1"/>
  <c r="AC981" i="12" s="1"/>
  <c r="AC982" i="12" s="1"/>
  <c r="AC983" i="12" s="1"/>
  <c r="AC984" i="12" s="1"/>
  <c r="AC985" i="12" s="1"/>
  <c r="AC986" i="12" s="1"/>
  <c r="AC987" i="12" s="1"/>
  <c r="AC988" i="12" s="1"/>
  <c r="AC989" i="12" s="1"/>
  <c r="AC990" i="12" s="1"/>
  <c r="E137" i="12"/>
  <c r="D137" i="12"/>
  <c r="C102" i="12"/>
  <c r="AD134" i="12"/>
  <c r="P137" i="12"/>
  <c r="U134" i="12"/>
  <c r="C137" i="12"/>
  <c r="W137" i="12"/>
  <c r="AF137" i="12"/>
  <c r="S134" i="12"/>
  <c r="F134" i="12"/>
  <c r="AG137" i="12"/>
  <c r="V134" i="12"/>
  <c r="AB137" i="12"/>
  <c r="P134" i="12"/>
  <c r="J134" i="12"/>
  <c r="AF134" i="12"/>
  <c r="Y137" i="12"/>
  <c r="Q137" i="12"/>
  <c r="F133" i="12"/>
  <c r="D134" i="12"/>
  <c r="X137" i="12"/>
  <c r="Z134" i="12"/>
  <c r="G134" i="12"/>
  <c r="AA137" i="12"/>
  <c r="N133" i="12"/>
  <c r="AB135" i="12"/>
  <c r="S137" i="12"/>
  <c r="X134" i="12"/>
  <c r="F137" i="12"/>
  <c r="AF133" i="12"/>
  <c r="Y134" i="12"/>
  <c r="O137" i="12"/>
  <c r="E134" i="12"/>
  <c r="AF103" i="12"/>
  <c r="AC102" i="12"/>
  <c r="D102" i="12"/>
  <c r="U133" i="12"/>
  <c r="L134" i="12"/>
  <c r="K134" i="12"/>
  <c r="Q134" i="12"/>
  <c r="N134" i="12"/>
  <c r="AA134" i="12"/>
  <c r="P133" i="12"/>
  <c r="T134" i="12"/>
  <c r="M137" i="12"/>
  <c r="Y102" i="12"/>
  <c r="K133" i="12"/>
  <c r="L133" i="12"/>
  <c r="N137" i="12"/>
  <c r="AD137" i="12"/>
  <c r="U137" i="12"/>
  <c r="AC137" i="12"/>
  <c r="AE137" i="12"/>
  <c r="V137" i="12"/>
  <c r="J137" i="12"/>
  <c r="J102" i="12"/>
  <c r="P102" i="12"/>
  <c r="R102" i="12"/>
  <c r="W102" i="12"/>
  <c r="AF102" i="12"/>
  <c r="F102" i="12"/>
  <c r="O133" i="12"/>
  <c r="R135" i="12"/>
  <c r="O135" i="12"/>
  <c r="V133" i="12"/>
  <c r="P103" i="12"/>
  <c r="S102" i="12"/>
  <c r="U102" i="12"/>
  <c r="AE134" i="12"/>
  <c r="C134" i="12"/>
  <c r="D133" i="12"/>
  <c r="R134" i="12"/>
  <c r="W134" i="12"/>
  <c r="AC134" i="12"/>
  <c r="O134" i="12"/>
  <c r="AA102" i="12"/>
  <c r="I133" i="12"/>
  <c r="AC133" i="12"/>
  <c r="E133" i="12"/>
  <c r="G133" i="12"/>
  <c r="AE133" i="12"/>
  <c r="I102" i="12"/>
  <c r="AB102" i="12"/>
  <c r="O103" i="12"/>
  <c r="Z102" i="12"/>
  <c r="V102" i="12"/>
  <c r="X103" i="12"/>
  <c r="R133" i="12"/>
  <c r="AA133" i="12"/>
  <c r="X133" i="12"/>
  <c r="N102" i="12"/>
  <c r="L102" i="12"/>
  <c r="D103" i="12"/>
  <c r="Y133" i="12"/>
  <c r="AD133" i="12"/>
  <c r="AB133" i="12"/>
  <c r="P135" i="12"/>
  <c r="M133" i="12"/>
  <c r="K102" i="12"/>
  <c r="X102" i="12"/>
  <c r="M103" i="12"/>
  <c r="AD102" i="12"/>
  <c r="O102" i="12"/>
  <c r="G103" i="12"/>
  <c r="AD103" i="12"/>
  <c r="W135" i="12"/>
  <c r="T135" i="12"/>
  <c r="C135" i="12"/>
  <c r="U135" i="12"/>
  <c r="Z133" i="12"/>
  <c r="H133" i="12"/>
  <c r="S135" i="12"/>
  <c r="E135" i="12"/>
  <c r="X135" i="12"/>
  <c r="I135" i="12"/>
  <c r="V135" i="12"/>
  <c r="AG135" i="12"/>
  <c r="K135" i="12"/>
  <c r="AD135" i="12"/>
  <c r="M135" i="12"/>
  <c r="AE135" i="12"/>
  <c r="H135" i="12"/>
  <c r="Q135" i="12"/>
  <c r="L135" i="12"/>
  <c r="F135" i="12"/>
  <c r="Y135" i="12"/>
  <c r="D135" i="12"/>
  <c r="G135" i="12"/>
  <c r="N135" i="12"/>
  <c r="H103" i="12"/>
  <c r="AE103" i="12"/>
  <c r="E103" i="12"/>
  <c r="AA103" i="12"/>
  <c r="AF135" i="12"/>
  <c r="AC135" i="12"/>
  <c r="C133" i="12"/>
  <c r="AG134" i="12"/>
  <c r="I137" i="12"/>
  <c r="W133" i="12"/>
  <c r="AA135" i="12"/>
  <c r="AG133" i="12"/>
  <c r="H102" i="12"/>
  <c r="Z103" i="12"/>
  <c r="T103" i="12"/>
  <c r="AG103" i="12"/>
  <c r="Q103" i="12"/>
  <c r="Q133" i="12"/>
  <c r="AB134" i="12"/>
  <c r="I134" i="12"/>
  <c r="J135" i="12"/>
  <c r="T133" i="12"/>
  <c r="H134" i="12"/>
  <c r="H137" i="12"/>
  <c r="Z137" i="12"/>
  <c r="E102" i="12"/>
  <c r="U103" i="12"/>
  <c r="AB103" i="12"/>
  <c r="K103" i="12"/>
  <c r="S133" i="12"/>
  <c r="T137" i="12"/>
  <c r="Q102" i="12"/>
  <c r="AG102" i="12"/>
  <c r="W103" i="12"/>
  <c r="T102" i="12"/>
  <c r="AC103" i="12"/>
  <c r="C103" i="12"/>
  <c r="I103" i="12"/>
  <c r="S103" i="12"/>
  <c r="K137" i="12"/>
  <c r="J103" i="12"/>
  <c r="N103" i="12"/>
  <c r="V103" i="12"/>
  <c r="G102" i="12"/>
  <c r="M102" i="12"/>
  <c r="A1335" i="12"/>
  <c r="R1235" i="12"/>
  <c r="R103" i="12"/>
  <c r="AA703" i="12"/>
  <c r="AA704" i="12" s="1"/>
  <c r="AA705" i="12" s="1"/>
  <c r="AA706" i="12" s="1"/>
  <c r="AA707" i="12" s="1"/>
  <c r="AA708" i="12" s="1"/>
  <c r="AA709" i="12" s="1"/>
  <c r="AA710" i="12" s="1"/>
  <c r="AA711" i="12" s="1"/>
  <c r="AA712" i="12" s="1"/>
  <c r="AA713" i="12" s="1"/>
  <c r="AA714" i="12" s="1"/>
  <c r="AA715" i="12" s="1"/>
  <c r="AA716" i="12" s="1"/>
  <c r="AA717" i="12" s="1"/>
  <c r="AA718" i="12" s="1"/>
  <c r="AA719" i="12" s="1"/>
  <c r="AA720" i="12" s="1"/>
  <c r="AA721" i="12" s="1"/>
  <c r="AA722" i="12" s="1"/>
  <c r="AA723" i="12" s="1"/>
  <c r="AA724" i="12" s="1"/>
  <c r="AA725" i="12" s="1"/>
  <c r="AA726" i="12" s="1"/>
  <c r="AA727" i="12" s="1"/>
  <c r="AA728" i="12" s="1"/>
  <c r="AA729" i="12" s="1"/>
  <c r="AA730" i="12" s="1"/>
  <c r="AA731" i="12" s="1"/>
  <c r="AA732" i="12" s="1"/>
  <c r="AA733" i="12" s="1"/>
  <c r="AA734" i="12" s="1"/>
  <c r="AA735" i="12" s="1"/>
  <c r="AA736" i="12" s="1"/>
  <c r="AA737" i="12" s="1"/>
  <c r="AA738" i="12" s="1"/>
  <c r="AA739" i="12" s="1"/>
  <c r="AA740" i="12" s="1"/>
  <c r="AA741" i="12" s="1"/>
  <c r="AA742" i="12" s="1"/>
  <c r="AA743" i="12" s="1"/>
  <c r="AA744" i="12" s="1"/>
  <c r="AA745" i="12" s="1"/>
  <c r="AA746" i="12" s="1"/>
  <c r="AA747" i="12" s="1"/>
  <c r="AA748" i="12" s="1"/>
  <c r="AA749" i="12" s="1"/>
  <c r="AA750" i="12" s="1"/>
  <c r="AA751" i="12" s="1"/>
  <c r="AA752" i="12" s="1"/>
  <c r="AA753" i="12" s="1"/>
  <c r="AA754" i="12" s="1"/>
  <c r="AA755" i="12" s="1"/>
  <c r="AA756" i="12" s="1"/>
  <c r="AA757" i="12" s="1"/>
  <c r="AA758" i="12" s="1"/>
  <c r="AA759" i="12" s="1"/>
  <c r="AA760" i="12" s="1"/>
  <c r="AA761" i="12" s="1"/>
  <c r="AA762" i="12" s="1"/>
  <c r="AA763" i="12" s="1"/>
  <c r="AA764" i="12" s="1"/>
  <c r="AA765" i="12" s="1"/>
  <c r="AA766" i="12" s="1"/>
  <c r="AA767" i="12" s="1"/>
  <c r="AA768" i="12" s="1"/>
  <c r="AA769" i="12" s="1"/>
  <c r="AA770" i="12" s="1"/>
  <c r="AA771" i="12" s="1"/>
  <c r="AA772" i="12" s="1"/>
  <c r="AA773" i="12" s="1"/>
  <c r="AA774" i="12" s="1"/>
  <c r="AA775" i="12" s="1"/>
  <c r="AA776" i="12" s="1"/>
  <c r="AA777" i="12" s="1"/>
  <c r="AA778" i="12" s="1"/>
  <c r="AA779" i="12" s="1"/>
  <c r="AA780" i="12" s="1"/>
  <c r="AA781" i="12" s="1"/>
  <c r="AA782" i="12" s="1"/>
  <c r="AA783" i="12" s="1"/>
  <c r="AA784" i="12" s="1"/>
  <c r="AA785" i="12" s="1"/>
  <c r="AA786" i="12" s="1"/>
  <c r="AA787" i="12" s="1"/>
  <c r="AA788" i="12" s="1"/>
  <c r="AA789" i="12" s="1"/>
  <c r="AA790" i="12" s="1"/>
  <c r="D702" i="12"/>
  <c r="G702" i="12"/>
  <c r="AD702" i="12"/>
  <c r="AD703" i="12" s="1"/>
  <c r="AD704" i="12" s="1"/>
  <c r="AD705" i="12" s="1"/>
  <c r="AD706" i="12" s="1"/>
  <c r="AD707" i="12" s="1"/>
  <c r="AD708" i="12" s="1"/>
  <c r="AD709" i="12" s="1"/>
  <c r="AD710" i="12" s="1"/>
  <c r="AD711" i="12" s="1"/>
  <c r="AD712" i="12" s="1"/>
  <c r="AD713" i="12" s="1"/>
  <c r="AD714" i="12" s="1"/>
  <c r="AD715" i="12" s="1"/>
  <c r="AD716" i="12" s="1"/>
  <c r="AD717" i="12" s="1"/>
  <c r="AD718" i="12" s="1"/>
  <c r="AD719" i="12" s="1"/>
  <c r="AD720" i="12" s="1"/>
  <c r="AD721" i="12" s="1"/>
  <c r="AD722" i="12" s="1"/>
  <c r="AD723" i="12" s="1"/>
  <c r="AD724" i="12" s="1"/>
  <c r="AD725" i="12" s="1"/>
  <c r="AD726" i="12" s="1"/>
  <c r="AD727" i="12" s="1"/>
  <c r="AD728" i="12" s="1"/>
  <c r="AD729" i="12" s="1"/>
  <c r="AD730" i="12" s="1"/>
  <c r="AD731" i="12" s="1"/>
  <c r="AD732" i="12" s="1"/>
  <c r="AD733" i="12" s="1"/>
  <c r="AD734" i="12" s="1"/>
  <c r="AD735" i="12" s="1"/>
  <c r="AD736" i="12" s="1"/>
  <c r="AD737" i="12" s="1"/>
  <c r="AD738" i="12" s="1"/>
  <c r="AD739" i="12" s="1"/>
  <c r="AD740" i="12" s="1"/>
  <c r="AD741" i="12" s="1"/>
  <c r="AD742" i="12" s="1"/>
  <c r="AD743" i="12" s="1"/>
  <c r="AD744" i="12" s="1"/>
  <c r="AD745" i="12" s="1"/>
  <c r="AD746" i="12" s="1"/>
  <c r="AD747" i="12" s="1"/>
  <c r="AD748" i="12" s="1"/>
  <c r="AD749" i="12" s="1"/>
  <c r="AD750" i="12" s="1"/>
  <c r="AD751" i="12" s="1"/>
  <c r="AD752" i="12" s="1"/>
  <c r="AD753" i="12" s="1"/>
  <c r="AD754" i="12" s="1"/>
  <c r="AD755" i="12" s="1"/>
  <c r="AD756" i="12" s="1"/>
  <c r="AD757" i="12" s="1"/>
  <c r="AD758" i="12" s="1"/>
  <c r="AD759" i="12" s="1"/>
  <c r="AD760" i="12" s="1"/>
  <c r="AD761" i="12" s="1"/>
  <c r="AD762" i="12" s="1"/>
  <c r="AD763" i="12" s="1"/>
  <c r="AD764" i="12" s="1"/>
  <c r="AD765" i="12" s="1"/>
  <c r="AD766" i="12" s="1"/>
  <c r="AD767" i="12" s="1"/>
  <c r="AD768" i="12" s="1"/>
  <c r="AD769" i="12" s="1"/>
  <c r="AD770" i="12" s="1"/>
  <c r="AD771" i="12" s="1"/>
  <c r="AD772" i="12" s="1"/>
  <c r="AD773" i="12" s="1"/>
  <c r="AD774" i="12" s="1"/>
  <c r="AD775" i="12" s="1"/>
  <c r="AD776" i="12" s="1"/>
  <c r="AD777" i="12" s="1"/>
  <c r="AD778" i="12" s="1"/>
  <c r="AD779" i="12" s="1"/>
  <c r="AD780" i="12" s="1"/>
  <c r="AD781" i="12" s="1"/>
  <c r="AD782" i="12" s="1"/>
  <c r="AD783" i="12" s="1"/>
  <c r="AD784" i="12" s="1"/>
  <c r="AD785" i="12" s="1"/>
  <c r="AD786" i="12" s="1"/>
  <c r="AD787" i="12" s="1"/>
  <c r="AD788" i="12" s="1"/>
  <c r="AD789" i="12" s="1"/>
  <c r="AD790" i="12" s="1"/>
  <c r="Q702" i="12"/>
  <c r="E702" i="12"/>
  <c r="F702" i="12"/>
  <c r="F703" i="12" s="1"/>
  <c r="F704" i="12" s="1"/>
  <c r="F705" i="12" s="1"/>
  <c r="F706" i="12" s="1"/>
  <c r="F707" i="12" s="1"/>
  <c r="F708" i="12" s="1"/>
  <c r="F709" i="12" s="1"/>
  <c r="F710" i="12" s="1"/>
  <c r="F711" i="12" s="1"/>
  <c r="F712" i="12" s="1"/>
  <c r="F713" i="12" s="1"/>
  <c r="F714" i="12" s="1"/>
  <c r="F715" i="12" s="1"/>
  <c r="F716" i="12" s="1"/>
  <c r="F717" i="12" s="1"/>
  <c r="F718" i="12" s="1"/>
  <c r="F719" i="12" s="1"/>
  <c r="F720" i="12" s="1"/>
  <c r="F721" i="12" s="1"/>
  <c r="F722" i="12" s="1"/>
  <c r="F723" i="12" s="1"/>
  <c r="F724" i="12" s="1"/>
  <c r="F725" i="12" s="1"/>
  <c r="F726" i="12" s="1"/>
  <c r="F727" i="12" s="1"/>
  <c r="F728" i="12" s="1"/>
  <c r="F729" i="12" s="1"/>
  <c r="F730" i="12" s="1"/>
  <c r="F731" i="12" s="1"/>
  <c r="F732" i="12" s="1"/>
  <c r="F733" i="12" s="1"/>
  <c r="F734" i="12" s="1"/>
  <c r="F735" i="12" s="1"/>
  <c r="F736" i="12" s="1"/>
  <c r="F737" i="12" s="1"/>
  <c r="F738" i="12" s="1"/>
  <c r="F739" i="12" s="1"/>
  <c r="F740" i="12" s="1"/>
  <c r="F741" i="12" s="1"/>
  <c r="F742" i="12" s="1"/>
  <c r="F743" i="12" s="1"/>
  <c r="F744" i="12" s="1"/>
  <c r="F745" i="12" s="1"/>
  <c r="F746" i="12" s="1"/>
  <c r="F747" i="12" s="1"/>
  <c r="F748" i="12" s="1"/>
  <c r="F749" i="12" s="1"/>
  <c r="F750" i="12" s="1"/>
  <c r="F751" i="12" s="1"/>
  <c r="F752" i="12" s="1"/>
  <c r="F753" i="12" s="1"/>
  <c r="F754" i="12" s="1"/>
  <c r="F755" i="12" s="1"/>
  <c r="F756" i="12" s="1"/>
  <c r="F757" i="12" s="1"/>
  <c r="F758" i="12" s="1"/>
  <c r="F759" i="12" s="1"/>
  <c r="F760" i="12" s="1"/>
  <c r="F761" i="12" s="1"/>
  <c r="F762" i="12" s="1"/>
  <c r="F763" i="12" s="1"/>
  <c r="F764" i="12" s="1"/>
  <c r="F765" i="12" s="1"/>
  <c r="F766" i="12" s="1"/>
  <c r="F767" i="12" s="1"/>
  <c r="F768" i="12" s="1"/>
  <c r="F769" i="12" s="1"/>
  <c r="F770" i="12" s="1"/>
  <c r="F771" i="12" s="1"/>
  <c r="F772" i="12" s="1"/>
  <c r="F773" i="12" s="1"/>
  <c r="F774" i="12" s="1"/>
  <c r="F775" i="12" s="1"/>
  <c r="F776" i="12" s="1"/>
  <c r="F777" i="12" s="1"/>
  <c r="F778" i="12" s="1"/>
  <c r="F779" i="12" s="1"/>
  <c r="F780" i="12" s="1"/>
  <c r="F781" i="12" s="1"/>
  <c r="F782" i="12" s="1"/>
  <c r="F783" i="12" s="1"/>
  <c r="F784" i="12" s="1"/>
  <c r="F785" i="12" s="1"/>
  <c r="F786" i="12" s="1"/>
  <c r="F787" i="12" s="1"/>
  <c r="F788" i="12" s="1"/>
  <c r="F789" i="12" s="1"/>
  <c r="F790" i="12" s="1"/>
  <c r="Y702" i="12"/>
  <c r="T702" i="12"/>
  <c r="I702" i="12"/>
  <c r="I703" i="12" s="1"/>
  <c r="I704" i="12" s="1"/>
  <c r="I705" i="12" s="1"/>
  <c r="I706" i="12" s="1"/>
  <c r="I707" i="12" s="1"/>
  <c r="I708" i="12" s="1"/>
  <c r="I709" i="12" s="1"/>
  <c r="I710" i="12" s="1"/>
  <c r="I711" i="12" s="1"/>
  <c r="I712" i="12" s="1"/>
  <c r="I713" i="12" s="1"/>
  <c r="I714" i="12" s="1"/>
  <c r="I715" i="12" s="1"/>
  <c r="I716" i="12" s="1"/>
  <c r="I717" i="12" s="1"/>
  <c r="I718" i="12" s="1"/>
  <c r="I719" i="12" s="1"/>
  <c r="I720" i="12" s="1"/>
  <c r="I721" i="12" s="1"/>
  <c r="I722" i="12" s="1"/>
  <c r="I723" i="12" s="1"/>
  <c r="I724" i="12" s="1"/>
  <c r="I725" i="12" s="1"/>
  <c r="I726" i="12" s="1"/>
  <c r="I727" i="12" s="1"/>
  <c r="I728" i="12" s="1"/>
  <c r="I729" i="12" s="1"/>
  <c r="I730" i="12" s="1"/>
  <c r="I731" i="12" s="1"/>
  <c r="I732" i="12" s="1"/>
  <c r="I733" i="12" s="1"/>
  <c r="I734" i="12" s="1"/>
  <c r="I735" i="12" s="1"/>
  <c r="I736" i="12" s="1"/>
  <c r="I737" i="12" s="1"/>
  <c r="I738" i="12" s="1"/>
  <c r="I739" i="12" s="1"/>
  <c r="I740" i="12" s="1"/>
  <c r="I741" i="12" s="1"/>
  <c r="I742" i="12" s="1"/>
  <c r="I743" i="12" s="1"/>
  <c r="I744" i="12" s="1"/>
  <c r="I745" i="12" s="1"/>
  <c r="I746" i="12" s="1"/>
  <c r="I747" i="12" s="1"/>
  <c r="I748" i="12" s="1"/>
  <c r="I749" i="12" s="1"/>
  <c r="I750" i="12" s="1"/>
  <c r="I751" i="12" s="1"/>
  <c r="I752" i="12" s="1"/>
  <c r="I753" i="12" s="1"/>
  <c r="I754" i="12" s="1"/>
  <c r="I755" i="12" s="1"/>
  <c r="I756" i="12" s="1"/>
  <c r="I757" i="12" s="1"/>
  <c r="I758" i="12" s="1"/>
  <c r="I759" i="12" s="1"/>
  <c r="I760" i="12" s="1"/>
  <c r="I761" i="12" s="1"/>
  <c r="I762" i="12" s="1"/>
  <c r="I763" i="12" s="1"/>
  <c r="I764" i="12" s="1"/>
  <c r="I765" i="12" s="1"/>
  <c r="I766" i="12" s="1"/>
  <c r="I767" i="12" s="1"/>
  <c r="I768" i="12" s="1"/>
  <c r="I769" i="12" s="1"/>
  <c r="I770" i="12" s="1"/>
  <c r="I771" i="12" s="1"/>
  <c r="I772" i="12" s="1"/>
  <c r="I773" i="12" s="1"/>
  <c r="I774" i="12" s="1"/>
  <c r="I775" i="12" s="1"/>
  <c r="I776" i="12" s="1"/>
  <c r="I777" i="12" s="1"/>
  <c r="I778" i="12" s="1"/>
  <c r="I779" i="12" s="1"/>
  <c r="I780" i="12" s="1"/>
  <c r="I781" i="12" s="1"/>
  <c r="I782" i="12" s="1"/>
  <c r="I783" i="12" s="1"/>
  <c r="I784" i="12" s="1"/>
  <c r="I785" i="12" s="1"/>
  <c r="I786" i="12" s="1"/>
  <c r="I787" i="12" s="1"/>
  <c r="I788" i="12" s="1"/>
  <c r="I789" i="12" s="1"/>
  <c r="I790" i="12" s="1"/>
  <c r="J702" i="12"/>
  <c r="AB702" i="12"/>
  <c r="H702" i="12"/>
  <c r="H703" i="12" s="1"/>
  <c r="H704" i="12" s="1"/>
  <c r="H705" i="12" s="1"/>
  <c r="H706" i="12" s="1"/>
  <c r="H707" i="12" s="1"/>
  <c r="H708" i="12" s="1"/>
  <c r="H709" i="12" s="1"/>
  <c r="H710" i="12" s="1"/>
  <c r="H711" i="12" s="1"/>
  <c r="H712" i="12" s="1"/>
  <c r="H713" i="12" s="1"/>
  <c r="H714" i="12" s="1"/>
  <c r="H715" i="12" s="1"/>
  <c r="H716" i="12" s="1"/>
  <c r="H717" i="12" s="1"/>
  <c r="H718" i="12" s="1"/>
  <c r="H719" i="12" s="1"/>
  <c r="H720" i="12" s="1"/>
  <c r="H721" i="12" s="1"/>
  <c r="H722" i="12" s="1"/>
  <c r="H723" i="12" s="1"/>
  <c r="H724" i="12" s="1"/>
  <c r="H725" i="12" s="1"/>
  <c r="H726" i="12" s="1"/>
  <c r="H727" i="12" s="1"/>
  <c r="H728" i="12" s="1"/>
  <c r="H729" i="12" s="1"/>
  <c r="H730" i="12" s="1"/>
  <c r="H731" i="12" s="1"/>
  <c r="H732" i="12" s="1"/>
  <c r="H733" i="12" s="1"/>
  <c r="H734" i="12" s="1"/>
  <c r="H735" i="12" s="1"/>
  <c r="H736" i="12" s="1"/>
  <c r="H737" i="12" s="1"/>
  <c r="H738" i="12" s="1"/>
  <c r="H739" i="12" s="1"/>
  <c r="H740" i="12" s="1"/>
  <c r="H741" i="12" s="1"/>
  <c r="H742" i="12" s="1"/>
  <c r="H743" i="12" s="1"/>
  <c r="H744" i="12" s="1"/>
  <c r="H745" i="12" s="1"/>
  <c r="H746" i="12" s="1"/>
  <c r="H747" i="12" s="1"/>
  <c r="H748" i="12" s="1"/>
  <c r="H749" i="12" s="1"/>
  <c r="H750" i="12" s="1"/>
  <c r="H751" i="12" s="1"/>
  <c r="H752" i="12" s="1"/>
  <c r="H753" i="12" s="1"/>
  <c r="H754" i="12" s="1"/>
  <c r="H755" i="12" s="1"/>
  <c r="H756" i="12" s="1"/>
  <c r="H757" i="12" s="1"/>
  <c r="H758" i="12" s="1"/>
  <c r="H759" i="12" s="1"/>
  <c r="H760" i="12" s="1"/>
  <c r="H761" i="12" s="1"/>
  <c r="H762" i="12" s="1"/>
  <c r="H763" i="12" s="1"/>
  <c r="H764" i="12" s="1"/>
  <c r="H765" i="12" s="1"/>
  <c r="H766" i="12" s="1"/>
  <c r="H767" i="12" s="1"/>
  <c r="H768" i="12" s="1"/>
  <c r="H769" i="12" s="1"/>
  <c r="H770" i="12" s="1"/>
  <c r="H771" i="12" s="1"/>
  <c r="H772" i="12" s="1"/>
  <c r="H773" i="12" s="1"/>
  <c r="H774" i="12" s="1"/>
  <c r="H775" i="12" s="1"/>
  <c r="H776" i="12" s="1"/>
  <c r="H777" i="12" s="1"/>
  <c r="H778" i="12" s="1"/>
  <c r="H779" i="12" s="1"/>
  <c r="H780" i="12" s="1"/>
  <c r="H781" i="12" s="1"/>
  <c r="H782" i="12" s="1"/>
  <c r="H783" i="12" s="1"/>
  <c r="H784" i="12" s="1"/>
  <c r="H785" i="12" s="1"/>
  <c r="H786" i="12" s="1"/>
  <c r="H787" i="12" s="1"/>
  <c r="H788" i="12" s="1"/>
  <c r="H789" i="12" s="1"/>
  <c r="H790" i="12" s="1"/>
  <c r="N702" i="12"/>
  <c r="AC702" i="12"/>
  <c r="K702" i="12"/>
  <c r="K703" i="12" s="1"/>
  <c r="K704" i="12" s="1"/>
  <c r="K705" i="12" s="1"/>
  <c r="K706" i="12" s="1"/>
  <c r="K707" i="12" s="1"/>
  <c r="K708" i="12" s="1"/>
  <c r="K709" i="12" s="1"/>
  <c r="K710" i="12" s="1"/>
  <c r="K711" i="12" s="1"/>
  <c r="K712" i="12" s="1"/>
  <c r="K713" i="12" s="1"/>
  <c r="K714" i="12" s="1"/>
  <c r="K715" i="12" s="1"/>
  <c r="K716" i="12" s="1"/>
  <c r="K717" i="12" s="1"/>
  <c r="K718" i="12" s="1"/>
  <c r="K719" i="12" s="1"/>
  <c r="K720" i="12" s="1"/>
  <c r="K721" i="12" s="1"/>
  <c r="K722" i="12" s="1"/>
  <c r="K723" i="12" s="1"/>
  <c r="K724" i="12" s="1"/>
  <c r="K725" i="12" s="1"/>
  <c r="K726" i="12" s="1"/>
  <c r="K727" i="12" s="1"/>
  <c r="K728" i="12" s="1"/>
  <c r="K729" i="12" s="1"/>
  <c r="K730" i="12" s="1"/>
  <c r="K731" i="12" s="1"/>
  <c r="K732" i="12" s="1"/>
  <c r="K733" i="12" s="1"/>
  <c r="K734" i="12" s="1"/>
  <c r="K735" i="12" s="1"/>
  <c r="K736" i="12" s="1"/>
  <c r="K737" i="12" s="1"/>
  <c r="K738" i="12" s="1"/>
  <c r="K739" i="12" s="1"/>
  <c r="K740" i="12" s="1"/>
  <c r="K741" i="12" s="1"/>
  <c r="K742" i="12" s="1"/>
  <c r="K743" i="12" s="1"/>
  <c r="K744" i="12" s="1"/>
  <c r="K745" i="12" s="1"/>
  <c r="K746" i="12" s="1"/>
  <c r="K747" i="12" s="1"/>
  <c r="K748" i="12" s="1"/>
  <c r="K749" i="12" s="1"/>
  <c r="K750" i="12" s="1"/>
  <c r="K751" i="12" s="1"/>
  <c r="K752" i="12" s="1"/>
  <c r="K753" i="12" s="1"/>
  <c r="K754" i="12" s="1"/>
  <c r="K755" i="12" s="1"/>
  <c r="K756" i="12" s="1"/>
  <c r="K757" i="12" s="1"/>
  <c r="K758" i="12" s="1"/>
  <c r="K759" i="12" s="1"/>
  <c r="K760" i="12" s="1"/>
  <c r="K761" i="12" s="1"/>
  <c r="K762" i="12" s="1"/>
  <c r="K763" i="12" s="1"/>
  <c r="K764" i="12" s="1"/>
  <c r="K765" i="12" s="1"/>
  <c r="K766" i="12" s="1"/>
  <c r="K767" i="12" s="1"/>
  <c r="K768" i="12" s="1"/>
  <c r="K769" i="12" s="1"/>
  <c r="K770" i="12" s="1"/>
  <c r="K771" i="12" s="1"/>
  <c r="K772" i="12" s="1"/>
  <c r="K773" i="12" s="1"/>
  <c r="K774" i="12" s="1"/>
  <c r="K775" i="12" s="1"/>
  <c r="K776" i="12" s="1"/>
  <c r="K777" i="12" s="1"/>
  <c r="K778" i="12" s="1"/>
  <c r="K779" i="12" s="1"/>
  <c r="K780" i="12" s="1"/>
  <c r="K781" i="12" s="1"/>
  <c r="K782" i="12" s="1"/>
  <c r="K783" i="12" s="1"/>
  <c r="K784" i="12" s="1"/>
  <c r="K785" i="12" s="1"/>
  <c r="K786" i="12" s="1"/>
  <c r="K787" i="12" s="1"/>
  <c r="K788" i="12" s="1"/>
  <c r="K789" i="12" s="1"/>
  <c r="K790" i="12" s="1"/>
  <c r="L702" i="12"/>
  <c r="X702" i="12"/>
  <c r="P702" i="12"/>
  <c r="P703" i="12" s="1"/>
  <c r="P704" i="12" s="1"/>
  <c r="P705" i="12" s="1"/>
  <c r="P706" i="12" s="1"/>
  <c r="P707" i="12" s="1"/>
  <c r="P708" i="12" s="1"/>
  <c r="P709" i="12" s="1"/>
  <c r="P710" i="12" s="1"/>
  <c r="P711" i="12" s="1"/>
  <c r="P712" i="12" s="1"/>
  <c r="P713" i="12" s="1"/>
  <c r="P714" i="12" s="1"/>
  <c r="P715" i="12" s="1"/>
  <c r="P716" i="12" s="1"/>
  <c r="P717" i="12" s="1"/>
  <c r="P718" i="12" s="1"/>
  <c r="P719" i="12" s="1"/>
  <c r="P720" i="12" s="1"/>
  <c r="P721" i="12" s="1"/>
  <c r="P722" i="12" s="1"/>
  <c r="P723" i="12" s="1"/>
  <c r="P724" i="12" s="1"/>
  <c r="P725" i="12" s="1"/>
  <c r="P726" i="12" s="1"/>
  <c r="P727" i="12" s="1"/>
  <c r="P728" i="12" s="1"/>
  <c r="P729" i="12" s="1"/>
  <c r="P730" i="12" s="1"/>
  <c r="P731" i="12" s="1"/>
  <c r="P732" i="12" s="1"/>
  <c r="P733" i="12" s="1"/>
  <c r="P734" i="12" s="1"/>
  <c r="P735" i="12" s="1"/>
  <c r="P736" i="12" s="1"/>
  <c r="P737" i="12" s="1"/>
  <c r="P738" i="12" s="1"/>
  <c r="P739" i="12" s="1"/>
  <c r="P740" i="12" s="1"/>
  <c r="P741" i="12" s="1"/>
  <c r="P742" i="12" s="1"/>
  <c r="P743" i="12" s="1"/>
  <c r="P744" i="12" s="1"/>
  <c r="P745" i="12" s="1"/>
  <c r="P746" i="12" s="1"/>
  <c r="P747" i="12" s="1"/>
  <c r="P748" i="12" s="1"/>
  <c r="P749" i="12" s="1"/>
  <c r="P750" i="12" s="1"/>
  <c r="P751" i="12" s="1"/>
  <c r="P752" i="12" s="1"/>
  <c r="P753" i="12" s="1"/>
  <c r="P754" i="12" s="1"/>
  <c r="P755" i="12" s="1"/>
  <c r="P756" i="12" s="1"/>
  <c r="P757" i="12" s="1"/>
  <c r="P758" i="12" s="1"/>
  <c r="P759" i="12" s="1"/>
  <c r="P760" i="12" s="1"/>
  <c r="P761" i="12" s="1"/>
  <c r="P762" i="12" s="1"/>
  <c r="P763" i="12" s="1"/>
  <c r="P764" i="12" s="1"/>
  <c r="P765" i="12" s="1"/>
  <c r="P766" i="12" s="1"/>
  <c r="P767" i="12" s="1"/>
  <c r="P768" i="12" s="1"/>
  <c r="P769" i="12" s="1"/>
  <c r="P770" i="12" s="1"/>
  <c r="P771" i="12" s="1"/>
  <c r="P772" i="12" s="1"/>
  <c r="P773" i="12" s="1"/>
  <c r="P774" i="12" s="1"/>
  <c r="P775" i="12" s="1"/>
  <c r="P776" i="12" s="1"/>
  <c r="P777" i="12" s="1"/>
  <c r="P778" i="12" s="1"/>
  <c r="P779" i="12" s="1"/>
  <c r="P780" i="12" s="1"/>
  <c r="P781" i="12" s="1"/>
  <c r="P782" i="12" s="1"/>
  <c r="P783" i="12" s="1"/>
  <c r="P784" i="12" s="1"/>
  <c r="P785" i="12" s="1"/>
  <c r="P786" i="12" s="1"/>
  <c r="P787" i="12" s="1"/>
  <c r="P788" i="12" s="1"/>
  <c r="P789" i="12" s="1"/>
  <c r="P790" i="12" s="1"/>
  <c r="U702" i="12"/>
  <c r="S702" i="12"/>
  <c r="W702" i="12"/>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AF702" i="12"/>
  <c r="R702" i="12"/>
  <c r="O702" i="12"/>
  <c r="O703" i="12" s="1"/>
  <c r="O704" i="12" s="1"/>
  <c r="O705" i="12" s="1"/>
  <c r="O706" i="12" s="1"/>
  <c r="O707" i="12" s="1"/>
  <c r="O708" i="12" s="1"/>
  <c r="O709" i="12" s="1"/>
  <c r="O710" i="12" s="1"/>
  <c r="O711" i="12" s="1"/>
  <c r="O712" i="12" s="1"/>
  <c r="O713" i="12" s="1"/>
  <c r="O714" i="12" s="1"/>
  <c r="O715" i="12" s="1"/>
  <c r="O716" i="12" s="1"/>
  <c r="O717" i="12" s="1"/>
  <c r="O718" i="12" s="1"/>
  <c r="O719" i="12" s="1"/>
  <c r="O720" i="12" s="1"/>
  <c r="O721" i="12" s="1"/>
  <c r="O722" i="12" s="1"/>
  <c r="O723" i="12" s="1"/>
  <c r="O724" i="12" s="1"/>
  <c r="O725" i="12" s="1"/>
  <c r="O726" i="12" s="1"/>
  <c r="O727" i="12" s="1"/>
  <c r="O728" i="12" s="1"/>
  <c r="O729" i="12" s="1"/>
  <c r="O730" i="12" s="1"/>
  <c r="O731" i="12" s="1"/>
  <c r="O732" i="12" s="1"/>
  <c r="O733" i="12" s="1"/>
  <c r="O734" i="12" s="1"/>
  <c r="O735" i="12" s="1"/>
  <c r="O736" i="12" s="1"/>
  <c r="O737" i="12" s="1"/>
  <c r="O738" i="12" s="1"/>
  <c r="O739" i="12" s="1"/>
  <c r="O740" i="12" s="1"/>
  <c r="O741" i="12" s="1"/>
  <c r="O742" i="12" s="1"/>
  <c r="O743" i="12" s="1"/>
  <c r="O744" i="12" s="1"/>
  <c r="O745" i="12" s="1"/>
  <c r="O746" i="12" s="1"/>
  <c r="O747" i="12" s="1"/>
  <c r="O748" i="12" s="1"/>
  <c r="O749" i="12" s="1"/>
  <c r="O750" i="12" s="1"/>
  <c r="O751" i="12" s="1"/>
  <c r="O752" i="12" s="1"/>
  <c r="O753" i="12" s="1"/>
  <c r="O754" i="12" s="1"/>
  <c r="O755" i="12" s="1"/>
  <c r="O756" i="12" s="1"/>
  <c r="O757" i="12" s="1"/>
  <c r="O758" i="12" s="1"/>
  <c r="O759" i="12" s="1"/>
  <c r="O760" i="12" s="1"/>
  <c r="O761" i="12" s="1"/>
  <c r="O762" i="12" s="1"/>
  <c r="O763" i="12" s="1"/>
  <c r="O764" i="12" s="1"/>
  <c r="O765" i="12" s="1"/>
  <c r="O766" i="12" s="1"/>
  <c r="O767" i="12" s="1"/>
  <c r="O768" i="12" s="1"/>
  <c r="O769" i="12" s="1"/>
  <c r="O770" i="12" s="1"/>
  <c r="O771" i="12" s="1"/>
  <c r="O772" i="12" s="1"/>
  <c r="O773" i="12" s="1"/>
  <c r="O774" i="12" s="1"/>
  <c r="O775" i="12" s="1"/>
  <c r="O776" i="12" s="1"/>
  <c r="O777" i="12" s="1"/>
  <c r="O778" i="12" s="1"/>
  <c r="O779" i="12" s="1"/>
  <c r="O780" i="12" s="1"/>
  <c r="O781" i="12" s="1"/>
  <c r="O782" i="12" s="1"/>
  <c r="O783" i="12" s="1"/>
  <c r="O784" i="12" s="1"/>
  <c r="O785" i="12" s="1"/>
  <c r="O786" i="12" s="1"/>
  <c r="O787" i="12" s="1"/>
  <c r="O788" i="12" s="1"/>
  <c r="O789" i="12" s="1"/>
  <c r="O790" i="12" s="1"/>
  <c r="M702" i="12"/>
  <c r="AE702" i="12"/>
  <c r="AG702" i="12"/>
  <c r="AG703" i="12" s="1"/>
  <c r="AG704" i="12" s="1"/>
  <c r="AG705" i="12" s="1"/>
  <c r="AG706" i="12" s="1"/>
  <c r="AG707" i="12" s="1"/>
  <c r="AG708" i="12" s="1"/>
  <c r="AG709" i="12" s="1"/>
  <c r="AG710" i="12" s="1"/>
  <c r="AG711" i="12" s="1"/>
  <c r="AG712" i="12" s="1"/>
  <c r="AG713" i="12" s="1"/>
  <c r="AG714" i="12" s="1"/>
  <c r="AG715" i="12" s="1"/>
  <c r="AG716" i="12" s="1"/>
  <c r="AG717" i="12" s="1"/>
  <c r="AG718" i="12" s="1"/>
  <c r="AG719" i="12" s="1"/>
  <c r="AG720" i="12" s="1"/>
  <c r="AG721" i="12" s="1"/>
  <c r="AG722" i="12" s="1"/>
  <c r="AG723" i="12" s="1"/>
  <c r="AG724" i="12" s="1"/>
  <c r="AG725" i="12" s="1"/>
  <c r="AG726" i="12" s="1"/>
  <c r="AG727" i="12" s="1"/>
  <c r="AG728" i="12" s="1"/>
  <c r="AG729" i="12" s="1"/>
  <c r="AG730" i="12" s="1"/>
  <c r="AG731" i="12" s="1"/>
  <c r="AG732" i="12" s="1"/>
  <c r="AG733" i="12" s="1"/>
  <c r="AG734" i="12" s="1"/>
  <c r="AG735" i="12" s="1"/>
  <c r="AG736" i="12" s="1"/>
  <c r="AG737" i="12" s="1"/>
  <c r="AG738" i="12" s="1"/>
  <c r="AG739" i="12" s="1"/>
  <c r="AG740" i="12" s="1"/>
  <c r="AG741" i="12" s="1"/>
  <c r="AG742" i="12" s="1"/>
  <c r="AG743" i="12" s="1"/>
  <c r="AG744" i="12" s="1"/>
  <c r="AG745" i="12" s="1"/>
  <c r="AG746" i="12" s="1"/>
  <c r="AG747" i="12" s="1"/>
  <c r="AG748" i="12" s="1"/>
  <c r="AG749" i="12" s="1"/>
  <c r="AG750" i="12" s="1"/>
  <c r="AG751" i="12" s="1"/>
  <c r="AG752" i="12" s="1"/>
  <c r="AG753" i="12" s="1"/>
  <c r="AG754" i="12" s="1"/>
  <c r="AG755" i="12" s="1"/>
  <c r="AG756" i="12" s="1"/>
  <c r="AG757" i="12" s="1"/>
  <c r="AG758" i="12" s="1"/>
  <c r="AG759" i="12" s="1"/>
  <c r="AG760" i="12" s="1"/>
  <c r="AG761" i="12" s="1"/>
  <c r="AG762" i="12" s="1"/>
  <c r="AG763" i="12" s="1"/>
  <c r="AG764" i="12" s="1"/>
  <c r="AG765" i="12" s="1"/>
  <c r="AG766" i="12" s="1"/>
  <c r="AG767" i="12" s="1"/>
  <c r="AG768" i="12" s="1"/>
  <c r="AG769" i="12" s="1"/>
  <c r="AG770" i="12" s="1"/>
  <c r="AG771" i="12" s="1"/>
  <c r="AG772" i="12" s="1"/>
  <c r="AG773" i="12" s="1"/>
  <c r="AG774" i="12" s="1"/>
  <c r="AG775" i="12" s="1"/>
  <c r="AG776" i="12" s="1"/>
  <c r="AG777" i="12" s="1"/>
  <c r="AG778" i="12" s="1"/>
  <c r="AG779" i="12" s="1"/>
  <c r="AG780" i="12" s="1"/>
  <c r="AG781" i="12" s="1"/>
  <c r="AG782" i="12" s="1"/>
  <c r="AG783" i="12" s="1"/>
  <c r="AG784" i="12" s="1"/>
  <c r="AG785" i="12" s="1"/>
  <c r="AG786" i="12" s="1"/>
  <c r="AG787" i="12" s="1"/>
  <c r="AG788" i="12" s="1"/>
  <c r="AG789" i="12" s="1"/>
  <c r="AG790" i="12" s="1"/>
  <c r="Z702" i="12"/>
  <c r="V702" i="12"/>
  <c r="C702" i="12"/>
  <c r="C703" i="12" s="1"/>
  <c r="C704" i="12" s="1"/>
  <c r="C705" i="12" s="1"/>
  <c r="C706" i="12" s="1"/>
  <c r="C707" i="12" s="1"/>
  <c r="C708" i="12" s="1"/>
  <c r="C709" i="12" s="1"/>
  <c r="C710" i="12" s="1"/>
  <c r="C711" i="12" s="1"/>
  <c r="C712" i="12" s="1"/>
  <c r="C713" i="12" s="1"/>
  <c r="C714" i="12" s="1"/>
  <c r="C715" i="12" s="1"/>
  <c r="C716" i="12" s="1"/>
  <c r="C717" i="12" s="1"/>
  <c r="C718" i="12" s="1"/>
  <c r="C719" i="12" s="1"/>
  <c r="C720" i="12" s="1"/>
  <c r="C721" i="12" s="1"/>
  <c r="C722" i="12" s="1"/>
  <c r="C723" i="12" s="1"/>
  <c r="C724" i="12" s="1"/>
  <c r="C725" i="12" s="1"/>
  <c r="C726" i="12" s="1"/>
  <c r="C727" i="12" s="1"/>
  <c r="C728" i="12" s="1"/>
  <c r="C729" i="12" s="1"/>
  <c r="C730" i="12" s="1"/>
  <c r="C731" i="12" s="1"/>
  <c r="C732" i="12" s="1"/>
  <c r="C733" i="12" s="1"/>
  <c r="C734" i="12" s="1"/>
  <c r="C735" i="12" s="1"/>
  <c r="C736" i="12" s="1"/>
  <c r="C737" i="12" s="1"/>
  <c r="C738" i="12" s="1"/>
  <c r="C739" i="12" s="1"/>
  <c r="C740" i="12" s="1"/>
  <c r="C741" i="12" s="1"/>
  <c r="C742" i="12" s="1"/>
  <c r="C743" i="12" s="1"/>
  <c r="C744" i="12" s="1"/>
  <c r="C745" i="12" s="1"/>
  <c r="C746" i="12" s="1"/>
  <c r="C747" i="12" s="1"/>
  <c r="C748" i="12" s="1"/>
  <c r="C749" i="12" s="1"/>
  <c r="C750" i="12" s="1"/>
  <c r="C751" i="12" s="1"/>
  <c r="C752" i="12" s="1"/>
  <c r="C753" i="12" s="1"/>
  <c r="C754" i="12" s="1"/>
  <c r="C755" i="12" s="1"/>
  <c r="C756" i="12" s="1"/>
  <c r="C757" i="12" s="1"/>
  <c r="C758" i="12" s="1"/>
  <c r="C759" i="12" s="1"/>
  <c r="C760" i="12" s="1"/>
  <c r="C761" i="12" s="1"/>
  <c r="C762" i="12" s="1"/>
  <c r="C763" i="12" s="1"/>
  <c r="C764" i="12" s="1"/>
  <c r="C765" i="12" s="1"/>
  <c r="C766" i="12" s="1"/>
  <c r="C767" i="12" s="1"/>
  <c r="C768" i="12" s="1"/>
  <c r="C769" i="12" s="1"/>
  <c r="C770" i="12" s="1"/>
  <c r="C771" i="12" s="1"/>
  <c r="C772" i="12" s="1"/>
  <c r="C800" i="12"/>
  <c r="C900" i="12" s="1"/>
  <c r="F103" i="12"/>
  <c r="Y103" i="12"/>
  <c r="F1100" i="12"/>
  <c r="F1200" i="12" s="1"/>
  <c r="F1300" i="12" s="1"/>
  <c r="R1100" i="12"/>
  <c r="R1200" i="12" s="1"/>
  <c r="R1300" i="12" s="1"/>
  <c r="E1100" i="12"/>
  <c r="E1200" i="12" s="1"/>
  <c r="E1300" i="12" s="1"/>
  <c r="AE1100" i="12"/>
  <c r="AE1200" i="12" s="1"/>
  <c r="AE1300" i="12" s="1"/>
  <c r="H1100" i="12"/>
  <c r="H1200" i="12" s="1"/>
  <c r="H1300" i="12" s="1"/>
  <c r="Z1100" i="12"/>
  <c r="Z1200" i="12" s="1"/>
  <c r="Z1300" i="12" s="1"/>
  <c r="V1100" i="12"/>
  <c r="V1200" i="12" s="1"/>
  <c r="V1300" i="12" s="1"/>
  <c r="G1100" i="12"/>
  <c r="G1200" i="12" s="1"/>
  <c r="G1300" i="12" s="1"/>
  <c r="K1100" i="12"/>
  <c r="K1200" i="12" s="1"/>
  <c r="K1300" i="12" s="1"/>
  <c r="I1100" i="12"/>
  <c r="I1200" i="12" s="1"/>
  <c r="I1300" i="12" s="1"/>
  <c r="J1100" i="12"/>
  <c r="J1200" i="12" s="1"/>
  <c r="J1300" i="12" s="1"/>
  <c r="O1100" i="12"/>
  <c r="O1200" i="12" s="1"/>
  <c r="O1300" i="12" s="1"/>
  <c r="L1100" i="12"/>
  <c r="L1200" i="12" s="1"/>
  <c r="L1300" i="12" s="1"/>
  <c r="M1100" i="12"/>
  <c r="M1200" i="12" s="1"/>
  <c r="M1300" i="12" s="1"/>
  <c r="K115" i="12"/>
  <c r="AD115" i="12"/>
  <c r="AF115" i="12"/>
  <c r="L115" i="12"/>
  <c r="R115" i="12"/>
  <c r="N115" i="12"/>
  <c r="X115" i="12"/>
  <c r="AG115" i="12"/>
  <c r="AA115" i="12"/>
  <c r="I115" i="12"/>
  <c r="P115" i="12"/>
  <c r="O115" i="12"/>
  <c r="AE115" i="12"/>
  <c r="T115" i="12"/>
  <c r="W115" i="12"/>
  <c r="Q115" i="12"/>
  <c r="Z115" i="12"/>
  <c r="M115" i="12"/>
  <c r="D115" i="12"/>
  <c r="C115" i="12"/>
  <c r="Y115" i="12"/>
  <c r="E115" i="12"/>
  <c r="F115" i="12"/>
  <c r="S115" i="12"/>
  <c r="U115" i="12"/>
  <c r="AB115" i="12"/>
  <c r="G115" i="12"/>
  <c r="H115" i="12"/>
  <c r="J115" i="12"/>
  <c r="V115" i="12"/>
  <c r="AC115" i="12"/>
  <c r="T114" i="12"/>
  <c r="N114" i="12"/>
  <c r="D114" i="12"/>
  <c r="F114" i="12"/>
  <c r="S114" i="12"/>
  <c r="P114" i="12"/>
  <c r="G114" i="12"/>
  <c r="K114" i="12"/>
  <c r="Q114" i="12"/>
  <c r="I114" i="12"/>
  <c r="AG114" i="12"/>
  <c r="J114" i="12"/>
  <c r="M114" i="12"/>
  <c r="O114" i="12"/>
  <c r="U114" i="12"/>
  <c r="W114" i="12"/>
  <c r="L114" i="12"/>
  <c r="Y114" i="12"/>
  <c r="H114" i="12"/>
  <c r="E114" i="12"/>
  <c r="X114" i="12"/>
  <c r="AF114" i="12"/>
  <c r="R114" i="12"/>
  <c r="Z114" i="12"/>
  <c r="C114" i="12"/>
  <c r="AE114" i="12"/>
  <c r="V114" i="12"/>
  <c r="AB114" i="12"/>
  <c r="AA114" i="12"/>
  <c r="AC114" i="12"/>
  <c r="AD114" i="12"/>
  <c r="I117" i="12"/>
  <c r="AB117" i="12"/>
  <c r="AA117" i="12"/>
  <c r="M117" i="12"/>
  <c r="H117" i="12"/>
  <c r="K117" i="12"/>
  <c r="O117" i="12"/>
  <c r="AD117" i="12"/>
  <c r="Y117" i="12"/>
  <c r="AC117" i="12"/>
  <c r="X117" i="12"/>
  <c r="G117" i="12"/>
  <c r="P117" i="12"/>
  <c r="D117" i="12"/>
  <c r="L117" i="12"/>
  <c r="S117" i="12"/>
  <c r="R117" i="12"/>
  <c r="AG117" i="12"/>
  <c r="C117" i="12"/>
  <c r="E117" i="12"/>
  <c r="AE117" i="12"/>
  <c r="W117" i="12"/>
  <c r="V117" i="12"/>
  <c r="J117" i="12"/>
  <c r="AF117" i="12"/>
  <c r="F117" i="12"/>
  <c r="Q117" i="12"/>
  <c r="U117" i="12"/>
  <c r="T117" i="12"/>
  <c r="N117" i="12"/>
  <c r="Z117" i="12"/>
  <c r="Z116" i="12"/>
  <c r="Q116" i="12"/>
  <c r="W116" i="12"/>
  <c r="J116" i="12"/>
  <c r="N116" i="12"/>
  <c r="AE116" i="12"/>
  <c r="M116" i="12"/>
  <c r="AA116" i="12"/>
  <c r="L116" i="12"/>
  <c r="V116" i="12"/>
  <c r="P116" i="12"/>
  <c r="T116" i="12"/>
  <c r="AC116" i="12"/>
  <c r="R116" i="12"/>
  <c r="AF116" i="12"/>
  <c r="Y116" i="12"/>
  <c r="O116" i="12"/>
  <c r="AG116" i="12"/>
  <c r="AD116" i="12"/>
  <c r="S116" i="12"/>
  <c r="H116" i="12"/>
  <c r="G116" i="12"/>
  <c r="E116" i="12"/>
  <c r="F116" i="12"/>
  <c r="K116" i="12"/>
  <c r="I116" i="12"/>
  <c r="AB116" i="12"/>
  <c r="D116" i="12"/>
  <c r="U116" i="12"/>
  <c r="C116" i="12"/>
  <c r="X116" i="12"/>
  <c r="AC104" i="12"/>
  <c r="F104" i="12"/>
  <c r="AA104" i="12"/>
  <c r="AD104" i="12"/>
  <c r="L104" i="12"/>
  <c r="Q104" i="12"/>
  <c r="J104" i="12"/>
  <c r="K104" i="12"/>
  <c r="N104" i="12"/>
  <c r="W104" i="12"/>
  <c r="C104" i="12"/>
  <c r="M104" i="12"/>
  <c r="I104" i="12"/>
  <c r="H104" i="12"/>
  <c r="P104" i="12"/>
  <c r="G104" i="12"/>
  <c r="U104" i="12"/>
  <c r="S104" i="12"/>
  <c r="D104" i="12"/>
  <c r="R104" i="12"/>
  <c r="AG104" i="12"/>
  <c r="Z104" i="12"/>
  <c r="O104" i="12"/>
  <c r="V104" i="12"/>
  <c r="T104" i="12"/>
  <c r="Y104" i="12"/>
  <c r="AF104" i="12"/>
  <c r="AB104" i="12"/>
  <c r="X104" i="12"/>
  <c r="AE104" i="12"/>
  <c r="E104" i="12"/>
  <c r="E111" i="12"/>
  <c r="P111" i="12"/>
  <c r="Z111" i="12"/>
  <c r="W111" i="12"/>
  <c r="F111" i="12"/>
  <c r="L111" i="12"/>
  <c r="T111" i="12"/>
  <c r="AD111" i="12"/>
  <c r="AF111" i="12"/>
  <c r="U111" i="12"/>
  <c r="K111" i="12"/>
  <c r="S111" i="12"/>
  <c r="N111" i="12"/>
  <c r="AE111" i="12"/>
  <c r="J111" i="12"/>
  <c r="O111" i="12"/>
  <c r="D111" i="12"/>
  <c r="G111" i="12"/>
  <c r="V111" i="12"/>
  <c r="AG111" i="12"/>
  <c r="R111" i="12"/>
  <c r="C111" i="12"/>
  <c r="H111" i="12"/>
  <c r="AA111" i="12"/>
  <c r="AC111" i="12"/>
  <c r="M111" i="12"/>
  <c r="AB111" i="12"/>
  <c r="Q111" i="12"/>
  <c r="Y111" i="12"/>
  <c r="I111" i="12"/>
  <c r="X111" i="12"/>
  <c r="I108" i="12"/>
  <c r="X108" i="12"/>
  <c r="M108" i="12"/>
  <c r="T108" i="12"/>
  <c r="Y108" i="12"/>
  <c r="W108" i="12"/>
  <c r="AG108" i="12"/>
  <c r="H108" i="12"/>
  <c r="P108" i="12"/>
  <c r="G108" i="12"/>
  <c r="O108" i="12"/>
  <c r="J108" i="12"/>
  <c r="K108" i="12"/>
  <c r="C108" i="12"/>
  <c r="AE108" i="12"/>
  <c r="R108" i="12"/>
  <c r="V108" i="12"/>
  <c r="L108" i="12"/>
  <c r="E108" i="12"/>
  <c r="AD108" i="12"/>
  <c r="N108" i="12"/>
  <c r="AB108" i="12"/>
  <c r="Z108" i="12"/>
  <c r="S108" i="12"/>
  <c r="AF108" i="12"/>
  <c r="U108" i="12"/>
  <c r="AC108" i="12"/>
  <c r="F108" i="12"/>
  <c r="AA108" i="12"/>
  <c r="Q108" i="12"/>
  <c r="D108" i="12"/>
  <c r="AA106" i="12"/>
  <c r="F106" i="12"/>
  <c r="C106" i="12"/>
  <c r="Y106" i="12"/>
  <c r="W106" i="12"/>
  <c r="I106" i="12"/>
  <c r="P106" i="12"/>
  <c r="AB106" i="12"/>
  <c r="D106" i="12"/>
  <c r="T106" i="12"/>
  <c r="V106" i="12"/>
  <c r="Q106" i="12"/>
  <c r="AD106" i="12"/>
  <c r="AE106" i="12"/>
  <c r="AF106" i="12"/>
  <c r="L106" i="12"/>
  <c r="H106" i="12"/>
  <c r="N106" i="12"/>
  <c r="U106" i="12"/>
  <c r="K106" i="12"/>
  <c r="AG106" i="12"/>
  <c r="M106" i="12"/>
  <c r="R106" i="12"/>
  <c r="Z106" i="12"/>
  <c r="O106" i="12"/>
  <c r="X106" i="12"/>
  <c r="J106" i="12"/>
  <c r="E106" i="12"/>
  <c r="AC106" i="12"/>
  <c r="S106" i="12"/>
  <c r="G106" i="12"/>
  <c r="AD113" i="12"/>
  <c r="P113" i="12"/>
  <c r="AG113" i="12"/>
  <c r="I113" i="12"/>
  <c r="V113" i="12"/>
  <c r="AE113" i="12"/>
  <c r="AA113" i="12"/>
  <c r="J113" i="12"/>
  <c r="O113" i="12"/>
  <c r="N113" i="12"/>
  <c r="AB113" i="12"/>
  <c r="E113" i="12"/>
  <c r="X113" i="12"/>
  <c r="F113" i="12"/>
  <c r="U113" i="12"/>
  <c r="AC113" i="12"/>
  <c r="R113" i="12"/>
  <c r="S113" i="12"/>
  <c r="H113" i="12"/>
  <c r="K113" i="12"/>
  <c r="AF113" i="12"/>
  <c r="T113" i="12"/>
  <c r="G113" i="12"/>
  <c r="D113" i="12"/>
  <c r="W113" i="12"/>
  <c r="Q113" i="12"/>
  <c r="L113" i="12"/>
  <c r="M113" i="12"/>
  <c r="Z113" i="12"/>
  <c r="C113" i="12"/>
  <c r="Y113" i="12"/>
  <c r="N107" i="12"/>
  <c r="AC107" i="12"/>
  <c r="V107" i="12"/>
  <c r="AG107" i="12"/>
  <c r="Z107" i="12"/>
  <c r="Q107" i="12"/>
  <c r="O107" i="12"/>
  <c r="L107" i="12"/>
  <c r="T107" i="12"/>
  <c r="I107" i="12"/>
  <c r="E107" i="12"/>
  <c r="S107" i="12"/>
  <c r="D107" i="12"/>
  <c r="P107" i="12"/>
  <c r="W107" i="12"/>
  <c r="R107" i="12"/>
  <c r="AA107" i="12"/>
  <c r="H107" i="12"/>
  <c r="AB107" i="12"/>
  <c r="X107" i="12"/>
  <c r="M107" i="12"/>
  <c r="AD107" i="12"/>
  <c r="U107" i="12"/>
  <c r="AF107" i="12"/>
  <c r="J107" i="12"/>
  <c r="F107" i="12"/>
  <c r="C107" i="12"/>
  <c r="K107" i="12"/>
  <c r="G107" i="12"/>
  <c r="Y107" i="12"/>
  <c r="AE107" i="12"/>
  <c r="U105" i="12"/>
  <c r="G105" i="12"/>
  <c r="C105" i="12"/>
  <c r="Q105" i="12"/>
  <c r="M105" i="12"/>
  <c r="AB105" i="12"/>
  <c r="Y105" i="12"/>
  <c r="AD105" i="12"/>
  <c r="S105" i="12"/>
  <c r="AC105" i="12"/>
  <c r="F105" i="12"/>
  <c r="R105" i="12"/>
  <c r="AE105" i="12"/>
  <c r="N105" i="12"/>
  <c r="T105" i="12"/>
  <c r="E105" i="12"/>
  <c r="L105" i="12"/>
  <c r="AA105" i="12"/>
  <c r="AG105" i="12"/>
  <c r="Z105" i="12"/>
  <c r="I105" i="12"/>
  <c r="J105" i="12"/>
  <c r="V105" i="12"/>
  <c r="O105" i="12"/>
  <c r="P105" i="12"/>
  <c r="AF105" i="12"/>
  <c r="W105" i="12"/>
  <c r="H105" i="12"/>
  <c r="D105" i="12"/>
  <c r="K105" i="12"/>
  <c r="X105" i="12"/>
  <c r="I118" i="12"/>
  <c r="AG118" i="12"/>
  <c r="AC118" i="12"/>
  <c r="J118" i="12"/>
  <c r="L118" i="12"/>
  <c r="F118" i="12"/>
  <c r="M118" i="12"/>
  <c r="G118" i="12"/>
  <c r="Q118" i="12"/>
  <c r="C118" i="12"/>
  <c r="AD118" i="12"/>
  <c r="E118" i="12"/>
  <c r="X118" i="12"/>
  <c r="S118" i="12"/>
  <c r="H118" i="12"/>
  <c r="V118" i="12"/>
  <c r="AE118" i="12"/>
  <c r="Z118" i="12"/>
  <c r="AB118" i="12"/>
  <c r="N118" i="12"/>
  <c r="W118" i="12"/>
  <c r="D118" i="12"/>
  <c r="T118" i="12"/>
  <c r="O118" i="12"/>
  <c r="P118" i="12"/>
  <c r="AA118" i="12"/>
  <c r="U118" i="12"/>
  <c r="Y118" i="12"/>
  <c r="K118" i="12"/>
  <c r="R118" i="12"/>
  <c r="AF118" i="12"/>
  <c r="AE110" i="12"/>
  <c r="H110" i="12"/>
  <c r="K110" i="12"/>
  <c r="T110" i="12"/>
  <c r="I110" i="12"/>
  <c r="AA110" i="12"/>
  <c r="AG110" i="12"/>
  <c r="N110" i="12"/>
  <c r="AF110" i="12"/>
  <c r="AB110" i="12"/>
  <c r="O110" i="12"/>
  <c r="M110" i="12"/>
  <c r="R110" i="12"/>
  <c r="P110" i="12"/>
  <c r="AC110" i="12"/>
  <c r="S110" i="12"/>
  <c r="W110" i="12"/>
  <c r="L110" i="12"/>
  <c r="Z110" i="12"/>
  <c r="AD110" i="12"/>
  <c r="Q110" i="12"/>
  <c r="X110" i="12"/>
  <c r="U110" i="12"/>
  <c r="D110" i="12"/>
  <c r="V110" i="12"/>
  <c r="G110" i="12"/>
  <c r="Y110" i="12"/>
  <c r="E110" i="12"/>
  <c r="F110" i="12"/>
  <c r="J110" i="12"/>
  <c r="C110" i="12"/>
  <c r="P201" i="12"/>
  <c r="AA201" i="12"/>
  <c r="AB201" i="12"/>
  <c r="W201" i="12"/>
  <c r="S201" i="12"/>
  <c r="H201" i="12"/>
  <c r="E201" i="12"/>
  <c r="U201" i="12"/>
  <c r="N201" i="12"/>
  <c r="AG201" i="12"/>
  <c r="Q201" i="12"/>
  <c r="AF201" i="12"/>
  <c r="Y201" i="12"/>
  <c r="AC201" i="12"/>
  <c r="I201" i="12"/>
  <c r="C201" i="12"/>
  <c r="R201" i="12"/>
  <c r="AE201" i="12"/>
  <c r="AD501" i="12"/>
  <c r="AD201" i="12"/>
  <c r="F401" i="12"/>
  <c r="F201" i="12"/>
  <c r="Z301" i="12"/>
  <c r="Z201" i="12"/>
  <c r="D301" i="12"/>
  <c r="D201" i="12"/>
  <c r="K301" i="12"/>
  <c r="K201" i="12"/>
  <c r="X301" i="12"/>
  <c r="X201" i="12"/>
  <c r="G401" i="12"/>
  <c r="G201" i="12"/>
  <c r="V601" i="12"/>
  <c r="V201" i="12"/>
  <c r="J401" i="12"/>
  <c r="J201" i="12"/>
  <c r="T401" i="12"/>
  <c r="T201" i="12"/>
  <c r="L301" i="12"/>
  <c r="L201" i="12"/>
  <c r="M501" i="12"/>
  <c r="M201" i="12"/>
  <c r="O501" i="12"/>
  <c r="O201" i="12"/>
  <c r="C601" i="12"/>
  <c r="E301" i="12"/>
  <c r="Y401" i="12"/>
  <c r="A1100" i="12"/>
  <c r="A1200" i="12" s="1"/>
  <c r="A1300" i="12" s="1"/>
  <c r="AQ2" i="12"/>
  <c r="AR2" i="12"/>
  <c r="AS2" i="12"/>
  <c r="A801" i="12"/>
  <c r="N401" i="12"/>
  <c r="D128" i="12"/>
  <c r="K128" i="12"/>
  <c r="J128" i="12"/>
  <c r="AC128" i="12"/>
  <c r="P128" i="12"/>
  <c r="V128" i="12"/>
  <c r="AB128" i="12"/>
  <c r="E128" i="12"/>
  <c r="Q128" i="12"/>
  <c r="W128" i="12"/>
  <c r="AF128" i="12"/>
  <c r="AE128" i="12"/>
  <c r="H128" i="12"/>
  <c r="AD128" i="12"/>
  <c r="O128" i="12"/>
  <c r="T128" i="12"/>
  <c r="Z128" i="12"/>
  <c r="M128" i="12"/>
  <c r="X128" i="12"/>
  <c r="N128" i="12"/>
  <c r="U128" i="12"/>
  <c r="I128" i="12"/>
  <c r="L128" i="12"/>
  <c r="R128" i="12"/>
  <c r="F128" i="12"/>
  <c r="AA128" i="12"/>
  <c r="Y128" i="12"/>
  <c r="AG128" i="12"/>
  <c r="S128" i="12"/>
  <c r="G128" i="12"/>
  <c r="D129" i="12"/>
  <c r="V129" i="12"/>
  <c r="AC129" i="12"/>
  <c r="J129" i="12"/>
  <c r="W129" i="12"/>
  <c r="AB129" i="12"/>
  <c r="K129" i="12"/>
  <c r="E129" i="12"/>
  <c r="Q129" i="12"/>
  <c r="P129" i="12"/>
  <c r="X129" i="12"/>
  <c r="H129" i="12"/>
  <c r="R129" i="12"/>
  <c r="AD129" i="12"/>
  <c r="O129" i="12"/>
  <c r="L129" i="12"/>
  <c r="AE129" i="12"/>
  <c r="T129" i="12"/>
  <c r="N129" i="12"/>
  <c r="I129" i="12"/>
  <c r="M129" i="12"/>
  <c r="AG129" i="12"/>
  <c r="AA129" i="12"/>
  <c r="AF129" i="12"/>
  <c r="U129" i="12"/>
  <c r="F129" i="12"/>
  <c r="G129" i="12"/>
  <c r="Z129" i="12"/>
  <c r="S129" i="12"/>
  <c r="Y129" i="12"/>
  <c r="E120" i="12"/>
  <c r="K120" i="12"/>
  <c r="P120" i="12"/>
  <c r="D120" i="12"/>
  <c r="AB120" i="12"/>
  <c r="Q120" i="12"/>
  <c r="J120" i="12"/>
  <c r="AC120" i="12"/>
  <c r="V120" i="12"/>
  <c r="W120" i="12"/>
  <c r="F120" i="12"/>
  <c r="Y120" i="12"/>
  <c r="R120" i="12"/>
  <c r="AE120" i="12"/>
  <c r="O120" i="12"/>
  <c r="I120" i="12"/>
  <c r="S120" i="12"/>
  <c r="AD120" i="12"/>
  <c r="H120" i="12"/>
  <c r="AF120" i="12"/>
  <c r="AA120" i="12"/>
  <c r="Z120" i="12"/>
  <c r="AG120" i="12"/>
  <c r="M120" i="12"/>
  <c r="T120" i="12"/>
  <c r="N120" i="12"/>
  <c r="G120" i="12"/>
  <c r="X120" i="12"/>
  <c r="U120" i="12"/>
  <c r="L120" i="12"/>
  <c r="P132" i="12"/>
  <c r="AC132" i="12"/>
  <c r="E132" i="12"/>
  <c r="W132" i="12"/>
  <c r="V132" i="12"/>
  <c r="D132" i="12"/>
  <c r="K132" i="12"/>
  <c r="AB132" i="12"/>
  <c r="Q132" i="12"/>
  <c r="J132" i="12"/>
  <c r="X132" i="12"/>
  <c r="M132" i="12"/>
  <c r="S132" i="12"/>
  <c r="O132" i="12"/>
  <c r="T132" i="12"/>
  <c r="U132" i="12"/>
  <c r="L132" i="12"/>
  <c r="AD132" i="12"/>
  <c r="Y132" i="12"/>
  <c r="AE132" i="12"/>
  <c r="I132" i="12"/>
  <c r="G132" i="12"/>
  <c r="AF132" i="12"/>
  <c r="N132" i="12"/>
  <c r="AA132" i="12"/>
  <c r="H132" i="12"/>
  <c r="Z132" i="12"/>
  <c r="F132" i="12"/>
  <c r="AG132" i="12"/>
  <c r="R132" i="12"/>
  <c r="D124" i="12"/>
  <c r="Q124" i="12"/>
  <c r="AC124" i="12"/>
  <c r="J124" i="12"/>
  <c r="AB124" i="12"/>
  <c r="K124" i="12"/>
  <c r="W124" i="12"/>
  <c r="E124" i="12"/>
  <c r="P124" i="12"/>
  <c r="V124" i="12"/>
  <c r="M124" i="12"/>
  <c r="L124" i="12"/>
  <c r="AG124" i="12"/>
  <c r="G124" i="12"/>
  <c r="R124" i="12"/>
  <c r="U124" i="12"/>
  <c r="Z124" i="12"/>
  <c r="T124" i="12"/>
  <c r="N124" i="12"/>
  <c r="F124" i="12"/>
  <c r="S124" i="12"/>
  <c r="O124" i="12"/>
  <c r="AD124" i="12"/>
  <c r="I124" i="12"/>
  <c r="AE124" i="12"/>
  <c r="AF124" i="12"/>
  <c r="X124" i="12"/>
  <c r="H124" i="12"/>
  <c r="AA124" i="12"/>
  <c r="Y124" i="12"/>
  <c r="V126" i="12"/>
  <c r="W126" i="12"/>
  <c r="D126" i="12"/>
  <c r="AC126" i="12"/>
  <c r="P126" i="12"/>
  <c r="J126" i="12"/>
  <c r="AB126" i="12"/>
  <c r="E126" i="12"/>
  <c r="K126" i="12"/>
  <c r="Q126" i="12"/>
  <c r="G126" i="12"/>
  <c r="S126" i="12"/>
  <c r="AG126" i="12"/>
  <c r="I126" i="12"/>
  <c r="U126" i="12"/>
  <c r="X126" i="12"/>
  <c r="AD126" i="12"/>
  <c r="O126" i="12"/>
  <c r="M126" i="12"/>
  <c r="AA126" i="12"/>
  <c r="Y126" i="12"/>
  <c r="AE126" i="12"/>
  <c r="AF126" i="12"/>
  <c r="L126" i="12"/>
  <c r="N126" i="12"/>
  <c r="H126" i="12"/>
  <c r="R126" i="12"/>
  <c r="T126" i="12"/>
  <c r="Z126" i="12"/>
  <c r="F126" i="12"/>
  <c r="J122" i="12"/>
  <c r="Q122" i="12"/>
  <c r="D122" i="12"/>
  <c r="P122" i="12"/>
  <c r="AC122" i="12"/>
  <c r="V122" i="12"/>
  <c r="E122" i="12"/>
  <c r="AB122" i="12"/>
  <c r="K122" i="12"/>
  <c r="W122" i="12"/>
  <c r="N122" i="12"/>
  <c r="F122" i="12"/>
  <c r="AF122" i="12"/>
  <c r="AA122" i="12"/>
  <c r="G122" i="12"/>
  <c r="O122" i="12"/>
  <c r="Y122" i="12"/>
  <c r="X122" i="12"/>
  <c r="H122" i="12"/>
  <c r="L122" i="12"/>
  <c r="Z122" i="12"/>
  <c r="AE122" i="12"/>
  <c r="AG122" i="12"/>
  <c r="U122" i="12"/>
  <c r="R122" i="12"/>
  <c r="M122" i="12"/>
  <c r="T122" i="12"/>
  <c r="AD122" i="12"/>
  <c r="S122" i="12"/>
  <c r="I122" i="12"/>
  <c r="AB127" i="12"/>
  <c r="D127" i="12"/>
  <c r="J127" i="12"/>
  <c r="Q127" i="12"/>
  <c r="AC127" i="12"/>
  <c r="V127" i="12"/>
  <c r="P127" i="12"/>
  <c r="W127" i="12"/>
  <c r="K127" i="12"/>
  <c r="E127" i="12"/>
  <c r="AG127" i="12"/>
  <c r="N127" i="12"/>
  <c r="Y127" i="12"/>
  <c r="S127" i="12"/>
  <c r="O127" i="12"/>
  <c r="U127" i="12"/>
  <c r="X127" i="12"/>
  <c r="R127" i="12"/>
  <c r="F127" i="12"/>
  <c r="T127" i="12"/>
  <c r="AE127" i="12"/>
  <c r="G127" i="12"/>
  <c r="AF127" i="12"/>
  <c r="I127" i="12"/>
  <c r="AA127" i="12"/>
  <c r="M127" i="12"/>
  <c r="H127" i="12"/>
  <c r="AD127" i="12"/>
  <c r="L127" i="12"/>
  <c r="Z127" i="12"/>
  <c r="J131" i="12"/>
  <c r="E131" i="12"/>
  <c r="Q131" i="12"/>
  <c r="P131" i="12"/>
  <c r="D131" i="12"/>
  <c r="V131" i="12"/>
  <c r="AB131" i="12"/>
  <c r="K131" i="12"/>
  <c r="AC131" i="12"/>
  <c r="W131" i="12"/>
  <c r="L131" i="12"/>
  <c r="T131" i="12"/>
  <c r="Z131" i="12"/>
  <c r="AF131" i="12"/>
  <c r="G131" i="12"/>
  <c r="U131" i="12"/>
  <c r="F131" i="12"/>
  <c r="O131" i="12"/>
  <c r="R131" i="12"/>
  <c r="H131" i="12"/>
  <c r="AE131" i="12"/>
  <c r="S131" i="12"/>
  <c r="Y131" i="12"/>
  <c r="N131" i="12"/>
  <c r="AG131" i="12"/>
  <c r="X131" i="12"/>
  <c r="I131" i="12"/>
  <c r="M131" i="12"/>
  <c r="AA131" i="12"/>
  <c r="AD131" i="12"/>
  <c r="P121" i="12"/>
  <c r="V121" i="12"/>
  <c r="K121" i="12"/>
  <c r="W121" i="12"/>
  <c r="AC121" i="12"/>
  <c r="AB121" i="12"/>
  <c r="E121" i="12"/>
  <c r="Q121" i="12"/>
  <c r="D121" i="12"/>
  <c r="J121" i="12"/>
  <c r="M121" i="12"/>
  <c r="T121" i="12"/>
  <c r="AE121" i="12"/>
  <c r="X121" i="12"/>
  <c r="R121" i="12"/>
  <c r="AA121" i="12"/>
  <c r="Y121" i="12"/>
  <c r="AD121" i="12"/>
  <c r="U121" i="12"/>
  <c r="L121" i="12"/>
  <c r="H121" i="12"/>
  <c r="AF121" i="12"/>
  <c r="I121" i="12"/>
  <c r="Z121" i="12"/>
  <c r="F121" i="12"/>
  <c r="N121" i="12"/>
  <c r="G121" i="12"/>
  <c r="S121" i="12"/>
  <c r="AG121" i="12"/>
  <c r="O121" i="12"/>
  <c r="D119" i="12"/>
  <c r="E119" i="12"/>
  <c r="K119" i="12"/>
  <c r="J119" i="12"/>
  <c r="P119" i="12"/>
  <c r="V119" i="12"/>
  <c r="W119" i="12"/>
  <c r="Q119" i="12"/>
  <c r="AC119" i="12"/>
  <c r="AB119" i="12"/>
  <c r="AG119" i="12"/>
  <c r="AA119" i="12"/>
  <c r="F119" i="12"/>
  <c r="G119" i="12"/>
  <c r="U119" i="12"/>
  <c r="R119" i="12"/>
  <c r="N119" i="12"/>
  <c r="O119" i="12"/>
  <c r="S119" i="12"/>
  <c r="Y119" i="12"/>
  <c r="I119" i="12"/>
  <c r="H119" i="12"/>
  <c r="AE119" i="12"/>
  <c r="L119" i="12"/>
  <c r="X119" i="12"/>
  <c r="AD119" i="12"/>
  <c r="M119" i="12"/>
  <c r="T119" i="12"/>
  <c r="AF119" i="12"/>
  <c r="Z119" i="12"/>
  <c r="Q130" i="12"/>
  <c r="E130" i="12"/>
  <c r="K130" i="12"/>
  <c r="D130" i="12"/>
  <c r="AB130" i="12"/>
  <c r="P130" i="12"/>
  <c r="W130" i="12"/>
  <c r="V130" i="12"/>
  <c r="J130" i="12"/>
  <c r="AC130" i="12"/>
  <c r="AA130" i="12"/>
  <c r="R130" i="12"/>
  <c r="F130" i="12"/>
  <c r="L130" i="12"/>
  <c r="Z130" i="12"/>
  <c r="O130" i="12"/>
  <c r="S130" i="12"/>
  <c r="G130" i="12"/>
  <c r="I130" i="12"/>
  <c r="AD130" i="12"/>
  <c r="N130" i="12"/>
  <c r="AE130" i="12"/>
  <c r="M130" i="12"/>
  <c r="U130" i="12"/>
  <c r="X130" i="12"/>
  <c r="AF130" i="12"/>
  <c r="T130" i="12"/>
  <c r="Y130" i="12"/>
  <c r="H130" i="12"/>
  <c r="AG130" i="12"/>
  <c r="V125" i="12"/>
  <c r="E125" i="12"/>
  <c r="D125" i="12"/>
  <c r="AB125" i="12"/>
  <c r="W125" i="12"/>
  <c r="J125" i="12"/>
  <c r="AC125" i="12"/>
  <c r="P125" i="12"/>
  <c r="K125" i="12"/>
  <c r="Q125" i="12"/>
  <c r="Z125" i="12"/>
  <c r="X125" i="12"/>
  <c r="I125" i="12"/>
  <c r="U125" i="12"/>
  <c r="M125" i="12"/>
  <c r="Y125" i="12"/>
  <c r="AG125" i="12"/>
  <c r="L125" i="12"/>
  <c r="AE125" i="12"/>
  <c r="T125" i="12"/>
  <c r="F125" i="12"/>
  <c r="R125" i="12"/>
  <c r="O125" i="12"/>
  <c r="AD125" i="12"/>
  <c r="AA125" i="12"/>
  <c r="G125" i="12"/>
  <c r="S125" i="12"/>
  <c r="H125" i="12"/>
  <c r="N125" i="12"/>
  <c r="AF125" i="12"/>
  <c r="AC123" i="12"/>
  <c r="V123" i="12"/>
  <c r="E123" i="12"/>
  <c r="K123" i="12"/>
  <c r="J123" i="12"/>
  <c r="P123" i="12"/>
  <c r="Q123" i="12"/>
  <c r="D123" i="12"/>
  <c r="W123" i="12"/>
  <c r="AB123" i="12"/>
  <c r="Y123" i="12"/>
  <c r="AE123" i="12"/>
  <c r="G123" i="12"/>
  <c r="M123" i="12"/>
  <c r="AG123" i="12"/>
  <c r="AA123" i="12"/>
  <c r="S123" i="12"/>
  <c r="Z123" i="12"/>
  <c r="U123" i="12"/>
  <c r="R123" i="12"/>
  <c r="T123" i="12"/>
  <c r="I123" i="12"/>
  <c r="H123" i="12"/>
  <c r="N123" i="12"/>
  <c r="O123" i="12"/>
  <c r="L123" i="12"/>
  <c r="AD123" i="12"/>
  <c r="X123" i="12"/>
  <c r="AF123" i="12"/>
  <c r="F123" i="12"/>
  <c r="B734" i="12"/>
  <c r="B834" i="12" s="1"/>
  <c r="B719" i="12"/>
  <c r="B819" i="12" s="1"/>
  <c r="B919" i="12" s="1"/>
  <c r="B1019" i="12" s="1"/>
  <c r="B1119" i="12" s="1"/>
  <c r="B1219" i="12" s="1"/>
  <c r="B1319" i="12" s="1"/>
  <c r="B717" i="12"/>
  <c r="B817" i="12" s="1"/>
  <c r="B917" i="12" s="1"/>
  <c r="B1017" i="12" s="1"/>
  <c r="B1117" i="12" s="1"/>
  <c r="B1217" i="12" s="1"/>
  <c r="B1317" i="12" s="1"/>
  <c r="B706" i="12"/>
  <c r="B806" i="12" s="1"/>
  <c r="B906" i="12" s="1"/>
  <c r="B1006" i="12" s="1"/>
  <c r="B1106" i="12" s="1"/>
  <c r="B1206" i="12" s="1"/>
  <c r="B1306" i="12" s="1"/>
  <c r="B721" i="12"/>
  <c r="B821" i="12" s="1"/>
  <c r="B921" i="12" s="1"/>
  <c r="B1021" i="12" s="1"/>
  <c r="B1121" i="12" s="1"/>
  <c r="B1221" i="12" s="1"/>
  <c r="B1321" i="12" s="1"/>
  <c r="B705" i="12"/>
  <c r="B805" i="12" s="1"/>
  <c r="B905" i="12" s="1"/>
  <c r="B1005" i="12" s="1"/>
  <c r="B1105" i="12" s="1"/>
  <c r="B1205" i="12" s="1"/>
  <c r="B1305" i="12" s="1"/>
  <c r="B720" i="12"/>
  <c r="B820" i="12" s="1"/>
  <c r="B920" i="12" s="1"/>
  <c r="B1020" i="12" s="1"/>
  <c r="B1120" i="12" s="1"/>
  <c r="B1220" i="12" s="1"/>
  <c r="B1320" i="12" s="1"/>
  <c r="B710" i="12"/>
  <c r="B810" i="12" s="1"/>
  <c r="B910" i="12" s="1"/>
  <c r="B1010" i="12" s="1"/>
  <c r="B1110" i="12" s="1"/>
  <c r="B1210" i="12" s="1"/>
  <c r="B1310" i="12" s="1"/>
  <c r="B727" i="12"/>
  <c r="B827" i="12" s="1"/>
  <c r="B927" i="12" s="1"/>
  <c r="B1027" i="12" s="1"/>
  <c r="B1127" i="12" s="1"/>
  <c r="B1227" i="12" s="1"/>
  <c r="B1327" i="12" s="1"/>
  <c r="B718" i="12"/>
  <c r="B818" i="12" s="1"/>
  <c r="B918" i="12" s="1"/>
  <c r="B1018" i="12" s="1"/>
  <c r="B1118" i="12" s="1"/>
  <c r="B1218" i="12" s="1"/>
  <c r="B1318" i="12" s="1"/>
  <c r="B731" i="12"/>
  <c r="B831" i="12" s="1"/>
  <c r="B931" i="12" s="1"/>
  <c r="B1031" i="12" s="1"/>
  <c r="B1131" i="12" s="1"/>
  <c r="B1231" i="12" s="1"/>
  <c r="B1331" i="12" s="1"/>
  <c r="B725" i="12"/>
  <c r="B825" i="12" s="1"/>
  <c r="B925" i="12" s="1"/>
  <c r="B1025" i="12" s="1"/>
  <c r="B1125" i="12" s="1"/>
  <c r="B1225" i="12" s="1"/>
  <c r="B1325" i="12" s="1"/>
  <c r="B730" i="12"/>
  <c r="B830" i="12" s="1"/>
  <c r="B930" i="12" s="1"/>
  <c r="B1030" i="12" s="1"/>
  <c r="B1130" i="12" s="1"/>
  <c r="B1230" i="12" s="1"/>
  <c r="B1330" i="12" s="1"/>
  <c r="B715" i="12"/>
  <c r="B815" i="12" s="1"/>
  <c r="B915" i="12" s="1"/>
  <c r="B1015" i="12" s="1"/>
  <c r="B1115" i="12" s="1"/>
  <c r="B1215" i="12" s="1"/>
  <c r="B1315" i="12" s="1"/>
  <c r="B713" i="12"/>
  <c r="B813" i="12" s="1"/>
  <c r="B913" i="12" s="1"/>
  <c r="B1013" i="12" s="1"/>
  <c r="B1113" i="12" s="1"/>
  <c r="B1213" i="12" s="1"/>
  <c r="B1313" i="12" s="1"/>
  <c r="B711" i="12"/>
  <c r="B811" i="12" s="1"/>
  <c r="B911" i="12" s="1"/>
  <c r="B1011" i="12" s="1"/>
  <c r="B1111" i="12" s="1"/>
  <c r="B1211" i="12" s="1"/>
  <c r="B1311" i="12" s="1"/>
  <c r="B703" i="12"/>
  <c r="B803" i="12" s="1"/>
  <c r="B903" i="12" s="1"/>
  <c r="B1003" i="12" s="1"/>
  <c r="B1103" i="12" s="1"/>
  <c r="B1203" i="12" s="1"/>
  <c r="B1303" i="12" s="1"/>
  <c r="B724" i="12"/>
  <c r="B824" i="12" s="1"/>
  <c r="B924" i="12" s="1"/>
  <c r="B1024" i="12" s="1"/>
  <c r="B1124" i="12" s="1"/>
  <c r="B1224" i="12" s="1"/>
  <c r="B1324" i="12" s="1"/>
  <c r="B716" i="12"/>
  <c r="B816" i="12" s="1"/>
  <c r="B916" i="12" s="1"/>
  <c r="B1016" i="12" s="1"/>
  <c r="B1116" i="12" s="1"/>
  <c r="B1216" i="12" s="1"/>
  <c r="B1316" i="12" s="1"/>
  <c r="B712" i="12"/>
  <c r="B812" i="12" s="1"/>
  <c r="B912" i="12" s="1"/>
  <c r="B1012" i="12" s="1"/>
  <c r="B1112" i="12" s="1"/>
  <c r="B1212" i="12" s="1"/>
  <c r="B1312" i="12" s="1"/>
  <c r="B709" i="12"/>
  <c r="B809" i="12" s="1"/>
  <c r="B909" i="12" s="1"/>
  <c r="B1009" i="12" s="1"/>
  <c r="B1109" i="12" s="1"/>
  <c r="B1209" i="12" s="1"/>
  <c r="B1309" i="12" s="1"/>
  <c r="B735" i="12"/>
  <c r="B835" i="12" s="1"/>
  <c r="B714" i="12"/>
  <c r="B814" i="12" s="1"/>
  <c r="B914" i="12" s="1"/>
  <c r="B1014" i="12" s="1"/>
  <c r="B1114" i="12" s="1"/>
  <c r="B1214" i="12" s="1"/>
  <c r="B1314" i="12" s="1"/>
  <c r="B732" i="12"/>
  <c r="B832" i="12" s="1"/>
  <c r="B932" i="12" s="1"/>
  <c r="B1032" i="12" s="1"/>
  <c r="B1132" i="12" s="1"/>
  <c r="B1232" i="12" s="1"/>
  <c r="B1332" i="12" s="1"/>
  <c r="B736" i="12"/>
  <c r="B836" i="12" s="1"/>
  <c r="B723" i="12"/>
  <c r="B823" i="12" s="1"/>
  <c r="B923" i="12" s="1"/>
  <c r="B1023" i="12" s="1"/>
  <c r="B1123" i="12" s="1"/>
  <c r="B1223" i="12" s="1"/>
  <c r="B1323" i="12" s="1"/>
  <c r="B704" i="12"/>
  <c r="B804" i="12" s="1"/>
  <c r="B904" i="12" s="1"/>
  <c r="B1004" i="12" s="1"/>
  <c r="B1104" i="12" s="1"/>
  <c r="B1204" i="12" s="1"/>
  <c r="B1304" i="12" s="1"/>
  <c r="B722" i="12"/>
  <c r="B822" i="12" s="1"/>
  <c r="B922" i="12" s="1"/>
  <c r="B1022" i="12" s="1"/>
  <c r="B1122" i="12" s="1"/>
  <c r="B1222" i="12" s="1"/>
  <c r="B1322" i="12" s="1"/>
  <c r="B729" i="12"/>
  <c r="B829" i="12" s="1"/>
  <c r="B929" i="12" s="1"/>
  <c r="B1029" i="12" s="1"/>
  <c r="B1129" i="12" s="1"/>
  <c r="B1229" i="12" s="1"/>
  <c r="B1329" i="12" s="1"/>
  <c r="B707" i="12"/>
  <c r="B807" i="12" s="1"/>
  <c r="B907" i="12" s="1"/>
  <c r="B1007" i="12" s="1"/>
  <c r="B1107" i="12" s="1"/>
  <c r="B1207" i="12" s="1"/>
  <c r="B1307" i="12" s="1"/>
  <c r="B728" i="12"/>
  <c r="B828" i="12" s="1"/>
  <c r="B928" i="12" s="1"/>
  <c r="B1028" i="12" s="1"/>
  <c r="B1128" i="12" s="1"/>
  <c r="B1228" i="12" s="1"/>
  <c r="B1328" i="12" s="1"/>
  <c r="B708" i="12"/>
  <c r="B808" i="12" s="1"/>
  <c r="B908" i="12" s="1"/>
  <c r="B1008" i="12" s="1"/>
  <c r="B1108" i="12" s="1"/>
  <c r="B1208" i="12" s="1"/>
  <c r="B1308" i="12" s="1"/>
  <c r="B233" i="12"/>
  <c r="B333" i="12" s="1"/>
  <c r="B433" i="12" s="1"/>
  <c r="B533" i="12" s="1"/>
  <c r="B633" i="12" s="1"/>
  <c r="AR32" i="12"/>
  <c r="AS32" i="12"/>
  <c r="AQ32" i="12"/>
  <c r="AP3" i="16"/>
  <c r="K25" i="1"/>
  <c r="AR28" i="12"/>
  <c r="AS28" i="12"/>
  <c r="AQ28" i="12"/>
  <c r="S25" i="1"/>
  <c r="AS30" i="12"/>
  <c r="AQ30" i="12"/>
  <c r="AR30" i="12"/>
  <c r="AQ25" i="1"/>
  <c r="AM25" i="1"/>
  <c r="C26" i="1"/>
  <c r="C25" i="1"/>
  <c r="AS26" i="12"/>
  <c r="AQ26" i="12"/>
  <c r="AR26" i="12"/>
  <c r="W25" i="1"/>
  <c r="AQ31" i="12"/>
  <c r="AS31" i="12"/>
  <c r="AR31" i="12"/>
  <c r="AI25" i="1"/>
  <c r="AA25" i="1"/>
  <c r="O25" i="1"/>
  <c r="AS29" i="12"/>
  <c r="AR29" i="12"/>
  <c r="AQ29" i="12"/>
  <c r="AE25" i="1"/>
  <c r="AS8" i="12"/>
  <c r="AA23" i="1"/>
  <c r="AQ7" i="12"/>
  <c r="W23" i="1"/>
  <c r="AS12" i="12"/>
  <c r="AQ23" i="1"/>
  <c r="AR4" i="12"/>
  <c r="K23" i="1"/>
  <c r="Y301" i="12"/>
  <c r="AQ25" i="12"/>
  <c r="AR25" i="12"/>
  <c r="AS25" i="12"/>
  <c r="AR24" i="12"/>
  <c r="AQ24" i="12"/>
  <c r="AS24" i="12"/>
  <c r="AQ21" i="12"/>
  <c r="AR21" i="12"/>
  <c r="AS21" i="12"/>
  <c r="AR23" i="12"/>
  <c r="AS23" i="12"/>
  <c r="AQ23" i="12"/>
  <c r="AQ22" i="12"/>
  <c r="AR22" i="12"/>
  <c r="AS22" i="12"/>
  <c r="E48" i="16"/>
  <c r="F8" i="16"/>
  <c r="E52" i="16"/>
  <c r="F12" i="16"/>
  <c r="D54" i="16"/>
  <c r="E14" i="16"/>
  <c r="AP14" i="16"/>
  <c r="D53" i="16"/>
  <c r="E13" i="16"/>
  <c r="E49" i="16"/>
  <c r="F9" i="16"/>
  <c r="E51" i="16"/>
  <c r="F11" i="16"/>
  <c r="E44" i="16"/>
  <c r="F4" i="16"/>
  <c r="E46" i="16"/>
  <c r="F6" i="16"/>
  <c r="E3" i="16"/>
  <c r="AQ3" i="16" s="1"/>
  <c r="D42" i="16"/>
  <c r="E2" i="16"/>
  <c r="AP2" i="16"/>
  <c r="Y501" i="12"/>
  <c r="O55" i="16"/>
  <c r="P15" i="16"/>
  <c r="E50" i="16"/>
  <c r="F10" i="16"/>
  <c r="E47" i="16"/>
  <c r="F7" i="16"/>
  <c r="AE601" i="12"/>
  <c r="AE401" i="12"/>
  <c r="AE501" i="12"/>
  <c r="AE301" i="12"/>
  <c r="T501" i="12"/>
  <c r="D401" i="12"/>
  <c r="Z501" i="12"/>
  <c r="D501" i="12"/>
  <c r="D601" i="12"/>
  <c r="V301" i="12"/>
  <c r="F501" i="12"/>
  <c r="C301" i="12"/>
  <c r="K501" i="12"/>
  <c r="AQ10" i="12"/>
  <c r="T301" i="12"/>
  <c r="AS10" i="12"/>
  <c r="V401" i="12"/>
  <c r="V501" i="12"/>
  <c r="Z401" i="12"/>
  <c r="Z601" i="12"/>
  <c r="G301" i="12"/>
  <c r="I601" i="12"/>
  <c r="O601" i="12"/>
  <c r="O301" i="12"/>
  <c r="O401" i="12"/>
  <c r="X601" i="12"/>
  <c r="AR10" i="12"/>
  <c r="I401" i="12"/>
  <c r="E501" i="12"/>
  <c r="X401" i="12"/>
  <c r="N501" i="12"/>
  <c r="N601" i="12"/>
  <c r="X501" i="12"/>
  <c r="N301" i="12"/>
  <c r="AD401" i="12"/>
  <c r="M601" i="12"/>
  <c r="F601" i="12"/>
  <c r="U601" i="12"/>
  <c r="U301" i="12"/>
  <c r="F301" i="12"/>
  <c r="U401" i="12"/>
  <c r="K601" i="12"/>
  <c r="K401" i="12"/>
  <c r="U501" i="12"/>
  <c r="C401" i="12"/>
  <c r="C501" i="12"/>
  <c r="G501" i="12"/>
  <c r="G601" i="12"/>
  <c r="L601" i="12"/>
  <c r="L401" i="12"/>
  <c r="L501" i="12"/>
  <c r="M401" i="12"/>
  <c r="M301" i="12"/>
  <c r="Y601" i="12"/>
  <c r="E401" i="12"/>
  <c r="E601" i="12"/>
  <c r="AG601" i="12"/>
  <c r="AG301" i="12"/>
  <c r="AG401" i="12"/>
  <c r="AG501" i="12"/>
  <c r="I501" i="12"/>
  <c r="I301" i="12"/>
  <c r="S401" i="12"/>
  <c r="S301" i="12"/>
  <c r="S501" i="12"/>
  <c r="S601" i="12"/>
  <c r="W601" i="12"/>
  <c r="W401" i="12"/>
  <c r="W501" i="12"/>
  <c r="W301" i="12"/>
  <c r="T601" i="12"/>
  <c r="AD301" i="12"/>
  <c r="AD601" i="12"/>
  <c r="R301" i="12"/>
  <c r="R501" i="12"/>
  <c r="R601" i="12"/>
  <c r="R401" i="12"/>
  <c r="AQ9" i="12"/>
  <c r="AS9" i="12"/>
  <c r="AR9" i="12"/>
  <c r="AQ12" i="12"/>
  <c r="AC501" i="12"/>
  <c r="AC401" i="12"/>
  <c r="AC301" i="12"/>
  <c r="AC601" i="12"/>
  <c r="AQ18" i="16"/>
  <c r="E58" i="16"/>
  <c r="H301" i="12"/>
  <c r="H501" i="12"/>
  <c r="H601" i="12"/>
  <c r="H401" i="12"/>
  <c r="AF401" i="12"/>
  <c r="AF501" i="12"/>
  <c r="AF601" i="12"/>
  <c r="AF301" i="12"/>
  <c r="J501" i="12"/>
  <c r="J301" i="12"/>
  <c r="J601" i="12"/>
  <c r="E45" i="16"/>
  <c r="AQ5" i="16"/>
  <c r="G45" i="16"/>
  <c r="F60" i="16"/>
  <c r="AQ20" i="16"/>
  <c r="AR15" i="12"/>
  <c r="AR6" i="12"/>
  <c r="AQ6" i="12"/>
  <c r="AS6" i="12"/>
  <c r="Q301" i="12"/>
  <c r="Q401" i="12"/>
  <c r="Q501" i="12"/>
  <c r="Q601" i="12"/>
  <c r="P601" i="12"/>
  <c r="P501" i="12"/>
  <c r="P401" i="12"/>
  <c r="P301" i="12"/>
  <c r="AB401" i="12"/>
  <c r="AB501" i="12"/>
  <c r="AB601" i="12"/>
  <c r="AB301" i="12"/>
  <c r="AA501" i="12"/>
  <c r="AA601" i="12"/>
  <c r="AA301" i="12"/>
  <c r="AA401" i="12"/>
  <c r="AQ19" i="12"/>
  <c r="AS19" i="12"/>
  <c r="AR19" i="12"/>
  <c r="AQ17" i="12"/>
  <c r="AR17" i="12"/>
  <c r="AS7" i="12"/>
  <c r="AQ18" i="12"/>
  <c r="AS15" i="12"/>
  <c r="AQ15" i="12"/>
  <c r="AQ14" i="12"/>
  <c r="AS14" i="12"/>
  <c r="AS17" i="12"/>
  <c r="AR18" i="12"/>
  <c r="AS18" i="12"/>
  <c r="AR16" i="12"/>
  <c r="AQ16" i="12"/>
  <c r="AR7" i="12"/>
  <c r="AR8" i="12"/>
  <c r="AQ8" i="12"/>
  <c r="AR11" i="12"/>
  <c r="AS16" i="12"/>
  <c r="AQ4" i="12"/>
  <c r="AS4" i="12"/>
  <c r="AR14" i="12"/>
  <c r="AQ11" i="12"/>
  <c r="F58" i="16"/>
  <c r="F57" i="16"/>
  <c r="AQ17" i="16"/>
  <c r="F56" i="16"/>
  <c r="AQ16" i="16"/>
  <c r="F59" i="16"/>
  <c r="AQ19" i="16"/>
  <c r="AS11" i="12"/>
  <c r="AS3" i="12"/>
  <c r="AR3" i="12"/>
  <c r="AQ3" i="12"/>
  <c r="AQ20" i="12"/>
  <c r="AR20" i="12"/>
  <c r="AS20" i="12"/>
  <c r="AR12" i="12"/>
  <c r="AS5" i="12"/>
  <c r="AQ5" i="12"/>
  <c r="AR5" i="12"/>
  <c r="F891" i="12"/>
  <c r="W791" i="12"/>
  <c r="P791" i="12"/>
  <c r="Y891" i="12"/>
  <c r="K791" i="12"/>
  <c r="AD791" i="12"/>
  <c r="AG791" i="12"/>
  <c r="I891" i="12"/>
  <c r="I791" i="12"/>
  <c r="AG891" i="12"/>
  <c r="O791" i="12"/>
  <c r="H791" i="12"/>
  <c r="K891" i="12"/>
  <c r="L891" i="12"/>
  <c r="R1291" i="12"/>
  <c r="F791" i="12"/>
  <c r="AC991" i="12"/>
  <c r="AD891" i="12"/>
  <c r="H891" i="12"/>
  <c r="AA791" i="12"/>
  <c r="AF801" i="12" l="1"/>
  <c r="AF802" i="12" s="1"/>
  <c r="AF803" i="12" s="1"/>
  <c r="AF804" i="12" s="1"/>
  <c r="AF805" i="12" s="1"/>
  <c r="AF806" i="12" s="1"/>
  <c r="AF807" i="12" s="1"/>
  <c r="AF808" i="12" s="1"/>
  <c r="AF809" i="12" s="1"/>
  <c r="AF810" i="12" s="1"/>
  <c r="AF811" i="12" s="1"/>
  <c r="AF812" i="12" s="1"/>
  <c r="AF813" i="12" s="1"/>
  <c r="AF814" i="12" s="1"/>
  <c r="AF815" i="12" s="1"/>
  <c r="AF816" i="12" s="1"/>
  <c r="AF817" i="12" s="1"/>
  <c r="AF818" i="12" s="1"/>
  <c r="AF819" i="12" s="1"/>
  <c r="AF820" i="12" s="1"/>
  <c r="AF821" i="12" s="1"/>
  <c r="AF822" i="12" s="1"/>
  <c r="AF823" i="12" s="1"/>
  <c r="AF824" i="12" s="1"/>
  <c r="AF825" i="12" s="1"/>
  <c r="AF826" i="12" s="1"/>
  <c r="AF827" i="12" s="1"/>
  <c r="AF828" i="12" s="1"/>
  <c r="AF829" i="12" s="1"/>
  <c r="AF830" i="12" s="1"/>
  <c r="AF831" i="12" s="1"/>
  <c r="AF832" i="12" s="1"/>
  <c r="AF833" i="12" s="1"/>
  <c r="AF834" i="12" s="1"/>
  <c r="AF835" i="12" s="1"/>
  <c r="AF836" i="12" s="1"/>
  <c r="AF837" i="12" s="1"/>
  <c r="AF838" i="12" s="1"/>
  <c r="AF839" i="12" s="1"/>
  <c r="AF840" i="12" s="1"/>
  <c r="AF841" i="12" s="1"/>
  <c r="AF842" i="12" s="1"/>
  <c r="AF843" i="12" s="1"/>
  <c r="AF844" i="12" s="1"/>
  <c r="AF845" i="12" s="1"/>
  <c r="AF846" i="12" s="1"/>
  <c r="AF847" i="12" s="1"/>
  <c r="AF848" i="12" s="1"/>
  <c r="AF849" i="12" s="1"/>
  <c r="AF850" i="12" s="1"/>
  <c r="AF851" i="12" s="1"/>
  <c r="AF852" i="12" s="1"/>
  <c r="AF853" i="12" s="1"/>
  <c r="AF854" i="12" s="1"/>
  <c r="AF855" i="12" s="1"/>
  <c r="AF856" i="12" s="1"/>
  <c r="AF857" i="12" s="1"/>
  <c r="AF858" i="12" s="1"/>
  <c r="AF859" i="12" s="1"/>
  <c r="AF860" i="12" s="1"/>
  <c r="AF861" i="12" s="1"/>
  <c r="AF862" i="12" s="1"/>
  <c r="AF863" i="12" s="1"/>
  <c r="AF864" i="12" s="1"/>
  <c r="AF865" i="12" s="1"/>
  <c r="AF866" i="12" s="1"/>
  <c r="AF867" i="12" s="1"/>
  <c r="AF868" i="12" s="1"/>
  <c r="AF869" i="12" s="1"/>
  <c r="AF870" i="12" s="1"/>
  <c r="AF871" i="12" s="1"/>
  <c r="AF872" i="12" s="1"/>
  <c r="AF873" i="12" s="1"/>
  <c r="AF874" i="12" s="1"/>
  <c r="AF875" i="12" s="1"/>
  <c r="AF876" i="12" s="1"/>
  <c r="AF877" i="12" s="1"/>
  <c r="AF878" i="12" s="1"/>
  <c r="AF879" i="12" s="1"/>
  <c r="AF880" i="12" s="1"/>
  <c r="AF881" i="12" s="1"/>
  <c r="AF882" i="12" s="1"/>
  <c r="AF883" i="12" s="1"/>
  <c r="AF884" i="12" s="1"/>
  <c r="AF885" i="12" s="1"/>
  <c r="AF886" i="12" s="1"/>
  <c r="AF887" i="12" s="1"/>
  <c r="AF888" i="12" s="1"/>
  <c r="AF889" i="12" s="1"/>
  <c r="AF890" i="12" s="1"/>
  <c r="AE801" i="12"/>
  <c r="AE802" i="12" s="1"/>
  <c r="AE803" i="12" s="1"/>
  <c r="AE804" i="12" s="1"/>
  <c r="AE805" i="12" s="1"/>
  <c r="AE806" i="12" s="1"/>
  <c r="AE807" i="12" s="1"/>
  <c r="AE808" i="12" s="1"/>
  <c r="AE809" i="12" s="1"/>
  <c r="AE810" i="12" s="1"/>
  <c r="AE811" i="12" s="1"/>
  <c r="AE812" i="12" s="1"/>
  <c r="AE813" i="12" s="1"/>
  <c r="AE814" i="12" s="1"/>
  <c r="AE815" i="12" s="1"/>
  <c r="AE816" i="12" s="1"/>
  <c r="AE817" i="12" s="1"/>
  <c r="AE818" i="12" s="1"/>
  <c r="AE819" i="12" s="1"/>
  <c r="AE820" i="12" s="1"/>
  <c r="AE821" i="12" s="1"/>
  <c r="AE822" i="12" s="1"/>
  <c r="AE823" i="12" s="1"/>
  <c r="AE824" i="12" s="1"/>
  <c r="AE825" i="12" s="1"/>
  <c r="AE826" i="12" s="1"/>
  <c r="AE827" i="12" s="1"/>
  <c r="AE828" i="12" s="1"/>
  <c r="AE829" i="12" s="1"/>
  <c r="AE830" i="12" s="1"/>
  <c r="AE831" i="12" s="1"/>
  <c r="AE832" i="12" s="1"/>
  <c r="AE833" i="12" s="1"/>
  <c r="AE834" i="12" s="1"/>
  <c r="AE835" i="12" s="1"/>
  <c r="AE836" i="12" s="1"/>
  <c r="AE837" i="12" s="1"/>
  <c r="AE838" i="12" s="1"/>
  <c r="AE839" i="12" s="1"/>
  <c r="AE840" i="12" s="1"/>
  <c r="AE841" i="12" s="1"/>
  <c r="AE842" i="12" s="1"/>
  <c r="AE843" i="12" s="1"/>
  <c r="AE844" i="12" s="1"/>
  <c r="AE845" i="12" s="1"/>
  <c r="AE846" i="12" s="1"/>
  <c r="AE847" i="12" s="1"/>
  <c r="AE848" i="12" s="1"/>
  <c r="AE849" i="12" s="1"/>
  <c r="AE850" i="12" s="1"/>
  <c r="AE851" i="12" s="1"/>
  <c r="AE852" i="12" s="1"/>
  <c r="AE853" i="12" s="1"/>
  <c r="AE854" i="12" s="1"/>
  <c r="AE855" i="12" s="1"/>
  <c r="AE856" i="12" s="1"/>
  <c r="AE857" i="12" s="1"/>
  <c r="AE858" i="12" s="1"/>
  <c r="AE859" i="12" s="1"/>
  <c r="AE860" i="12" s="1"/>
  <c r="AE861" i="12" s="1"/>
  <c r="AE862" i="12" s="1"/>
  <c r="AE863" i="12" s="1"/>
  <c r="AE864" i="12" s="1"/>
  <c r="AE865" i="12" s="1"/>
  <c r="AE866" i="12" s="1"/>
  <c r="AE867" i="12" s="1"/>
  <c r="AE868" i="12" s="1"/>
  <c r="AE869" i="12" s="1"/>
  <c r="AE870" i="12" s="1"/>
  <c r="AE871" i="12" s="1"/>
  <c r="AE872" i="12" s="1"/>
  <c r="AE873" i="12" s="1"/>
  <c r="AE874" i="12" s="1"/>
  <c r="AE875" i="12" s="1"/>
  <c r="AE876" i="12" s="1"/>
  <c r="AE877" i="12" s="1"/>
  <c r="AE878" i="12" s="1"/>
  <c r="AE879" i="12" s="1"/>
  <c r="AE880" i="12" s="1"/>
  <c r="AE881" i="12" s="1"/>
  <c r="AE882" i="12" s="1"/>
  <c r="AE883" i="12" s="1"/>
  <c r="AE884" i="12" s="1"/>
  <c r="AE885" i="12" s="1"/>
  <c r="AE886" i="12" s="1"/>
  <c r="AE887" i="12" s="1"/>
  <c r="AE888" i="12" s="1"/>
  <c r="AE889" i="12" s="1"/>
  <c r="AE890" i="12" s="1"/>
  <c r="C1000" i="12"/>
  <c r="C1100" i="12" s="1"/>
  <c r="AE703" i="12"/>
  <c r="AE704" i="12" s="1"/>
  <c r="AE705" i="12" s="1"/>
  <c r="AE706" i="12" s="1"/>
  <c r="AE707" i="12" s="1"/>
  <c r="AE708" i="12" s="1"/>
  <c r="AE709" i="12" s="1"/>
  <c r="AE710" i="12" s="1"/>
  <c r="AE711" i="12" s="1"/>
  <c r="AE712" i="12" s="1"/>
  <c r="AE713" i="12" s="1"/>
  <c r="AE714" i="12" s="1"/>
  <c r="AE715" i="12" s="1"/>
  <c r="AE716" i="12" s="1"/>
  <c r="AE717" i="12" s="1"/>
  <c r="AE718" i="12" s="1"/>
  <c r="AE719" i="12" s="1"/>
  <c r="AE720" i="12" s="1"/>
  <c r="AE721" i="12" s="1"/>
  <c r="AE722" i="12" s="1"/>
  <c r="AE723" i="12" s="1"/>
  <c r="AE724" i="12" s="1"/>
  <c r="AE725" i="12" s="1"/>
  <c r="AE726" i="12" s="1"/>
  <c r="AE727" i="12" s="1"/>
  <c r="AE728" i="12" s="1"/>
  <c r="AE729" i="12" s="1"/>
  <c r="AE730" i="12" s="1"/>
  <c r="AE731" i="12" s="1"/>
  <c r="AE732" i="12" s="1"/>
  <c r="AE733" i="12" s="1"/>
  <c r="AE734" i="12" s="1"/>
  <c r="AE735" i="12" s="1"/>
  <c r="AE736" i="12" s="1"/>
  <c r="AE737" i="12" s="1"/>
  <c r="AE738" i="12" s="1"/>
  <c r="AE739" i="12" s="1"/>
  <c r="AE740" i="12" s="1"/>
  <c r="AE741" i="12" s="1"/>
  <c r="AE742" i="12" s="1"/>
  <c r="AE743" i="12" s="1"/>
  <c r="AE744" i="12" s="1"/>
  <c r="AE745" i="12" s="1"/>
  <c r="AE746" i="12" s="1"/>
  <c r="AE747" i="12" s="1"/>
  <c r="AE748" i="12" s="1"/>
  <c r="AE749" i="12" s="1"/>
  <c r="AE750" i="12" s="1"/>
  <c r="AE751" i="12" s="1"/>
  <c r="AE752" i="12" s="1"/>
  <c r="AE753" i="12" s="1"/>
  <c r="AE754" i="12" s="1"/>
  <c r="AE755" i="12" s="1"/>
  <c r="AE756" i="12" s="1"/>
  <c r="AE757" i="12" s="1"/>
  <c r="AE758" i="12" s="1"/>
  <c r="AE759" i="12" s="1"/>
  <c r="AE760" i="12" s="1"/>
  <c r="AE761" i="12" s="1"/>
  <c r="AE762" i="12" s="1"/>
  <c r="AE763" i="12" s="1"/>
  <c r="AE764" i="12" s="1"/>
  <c r="AE765" i="12" s="1"/>
  <c r="AE766" i="12" s="1"/>
  <c r="AE767" i="12" s="1"/>
  <c r="AE768" i="12" s="1"/>
  <c r="AE769" i="12" s="1"/>
  <c r="AE770" i="12" s="1"/>
  <c r="AE771" i="12" s="1"/>
  <c r="AE772" i="12" s="1"/>
  <c r="AE773" i="12" s="1"/>
  <c r="AE774" i="12" s="1"/>
  <c r="AE775" i="12" s="1"/>
  <c r="AE776" i="12" s="1"/>
  <c r="AE777" i="12" s="1"/>
  <c r="AE778" i="12" s="1"/>
  <c r="AE779" i="12" s="1"/>
  <c r="AE780" i="12" s="1"/>
  <c r="AE781" i="12" s="1"/>
  <c r="AE782" i="12" s="1"/>
  <c r="AE783" i="12" s="1"/>
  <c r="AE784" i="12" s="1"/>
  <c r="AE785" i="12" s="1"/>
  <c r="AE786" i="12" s="1"/>
  <c r="AE787" i="12" s="1"/>
  <c r="AE788" i="12" s="1"/>
  <c r="AE789" i="12" s="1"/>
  <c r="AE790" i="12" s="1"/>
  <c r="X703" i="12"/>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T703" i="12"/>
  <c r="T704" i="12" s="1"/>
  <c r="T705" i="12" s="1"/>
  <c r="T706" i="12" s="1"/>
  <c r="T707" i="12" s="1"/>
  <c r="T708" i="12" s="1"/>
  <c r="T709" i="12" s="1"/>
  <c r="T710" i="12" s="1"/>
  <c r="T711" i="12" s="1"/>
  <c r="T712" i="12" s="1"/>
  <c r="T713" i="12" s="1"/>
  <c r="T714" i="12" s="1"/>
  <c r="T715" i="12" s="1"/>
  <c r="T716" i="12" s="1"/>
  <c r="T717" i="12" s="1"/>
  <c r="T718" i="12" s="1"/>
  <c r="T719" i="12" s="1"/>
  <c r="T720" i="12" s="1"/>
  <c r="T721" i="12" s="1"/>
  <c r="T722" i="12" s="1"/>
  <c r="T723" i="12" s="1"/>
  <c r="T724" i="12" s="1"/>
  <c r="T725" i="12" s="1"/>
  <c r="T726" i="12" s="1"/>
  <c r="T727" i="12" s="1"/>
  <c r="T728" i="12" s="1"/>
  <c r="T729" i="12" s="1"/>
  <c r="T730" i="12" s="1"/>
  <c r="T731" i="12" s="1"/>
  <c r="T732" i="12" s="1"/>
  <c r="T733" i="12" s="1"/>
  <c r="T734" i="12" s="1"/>
  <c r="T735" i="12" s="1"/>
  <c r="T736" i="12" s="1"/>
  <c r="T737" i="12" s="1"/>
  <c r="T738" i="12" s="1"/>
  <c r="T739" i="12" s="1"/>
  <c r="T740" i="12" s="1"/>
  <c r="T741" i="12" s="1"/>
  <c r="T742" i="12" s="1"/>
  <c r="T743" i="12" s="1"/>
  <c r="T744" i="12" s="1"/>
  <c r="T745" i="12" s="1"/>
  <c r="T746" i="12" s="1"/>
  <c r="T747" i="12" s="1"/>
  <c r="T748" i="12" s="1"/>
  <c r="T749" i="12" s="1"/>
  <c r="T750" i="12" s="1"/>
  <c r="T751" i="12" s="1"/>
  <c r="T752" i="12" s="1"/>
  <c r="T753" i="12" s="1"/>
  <c r="T754" i="12" s="1"/>
  <c r="T755" i="12" s="1"/>
  <c r="T756" i="12" s="1"/>
  <c r="T757" i="12" s="1"/>
  <c r="T758" i="12" s="1"/>
  <c r="T759" i="12" s="1"/>
  <c r="T760" i="12" s="1"/>
  <c r="T761" i="12" s="1"/>
  <c r="T762" i="12" s="1"/>
  <c r="T763" i="12" s="1"/>
  <c r="T764" i="12" s="1"/>
  <c r="T765" i="12" s="1"/>
  <c r="T766" i="12" s="1"/>
  <c r="T767" i="12" s="1"/>
  <c r="T768" i="12" s="1"/>
  <c r="T769" i="12" s="1"/>
  <c r="T770" i="12" s="1"/>
  <c r="T771" i="12" s="1"/>
  <c r="T772" i="12" s="1"/>
  <c r="T773" i="12" s="1"/>
  <c r="T774" i="12" s="1"/>
  <c r="T775" i="12" s="1"/>
  <c r="T776" i="12" s="1"/>
  <c r="T777" i="12" s="1"/>
  <c r="T778" i="12" s="1"/>
  <c r="T779" i="12" s="1"/>
  <c r="T780" i="12" s="1"/>
  <c r="T781" i="12" s="1"/>
  <c r="T782" i="12" s="1"/>
  <c r="T783" i="12" s="1"/>
  <c r="T784" i="12" s="1"/>
  <c r="T785" i="12" s="1"/>
  <c r="T786" i="12" s="1"/>
  <c r="T787" i="12" s="1"/>
  <c r="T788" i="12" s="1"/>
  <c r="T789" i="12" s="1"/>
  <c r="T790" i="12" s="1"/>
  <c r="M703" i="12"/>
  <c r="M704" i="12" s="1"/>
  <c r="M705" i="12" s="1"/>
  <c r="M706" i="12" s="1"/>
  <c r="M707" i="12" s="1"/>
  <c r="M708" i="12" s="1"/>
  <c r="M709" i="12" s="1"/>
  <c r="M710" i="12" s="1"/>
  <c r="M711" i="12" s="1"/>
  <c r="M712" i="12" s="1"/>
  <c r="M713" i="12" s="1"/>
  <c r="M714" i="12" s="1"/>
  <c r="M715" i="12" s="1"/>
  <c r="M716" i="12" s="1"/>
  <c r="M717" i="12" s="1"/>
  <c r="M718" i="12" s="1"/>
  <c r="M719" i="12" s="1"/>
  <c r="M720" i="12" s="1"/>
  <c r="M721" i="12" s="1"/>
  <c r="M722" i="12" s="1"/>
  <c r="M723" i="12" s="1"/>
  <c r="M724" i="12" s="1"/>
  <c r="M725" i="12" s="1"/>
  <c r="M726" i="12" s="1"/>
  <c r="M727" i="12" s="1"/>
  <c r="M728" i="12" s="1"/>
  <c r="M729" i="12" s="1"/>
  <c r="M730" i="12" s="1"/>
  <c r="M731" i="12" s="1"/>
  <c r="M732" i="12" s="1"/>
  <c r="M733" i="12" s="1"/>
  <c r="M734" i="12" s="1"/>
  <c r="M735" i="12" s="1"/>
  <c r="M736" i="12" s="1"/>
  <c r="M737" i="12" s="1"/>
  <c r="M738" i="12" s="1"/>
  <c r="M739" i="12" s="1"/>
  <c r="M740" i="12" s="1"/>
  <c r="M741" i="12" s="1"/>
  <c r="M742" i="12" s="1"/>
  <c r="M743" i="12" s="1"/>
  <c r="M744" i="12" s="1"/>
  <c r="M745" i="12" s="1"/>
  <c r="M746" i="12" s="1"/>
  <c r="M747" i="12" s="1"/>
  <c r="M748" i="12" s="1"/>
  <c r="M749" i="12" s="1"/>
  <c r="M750" i="12" s="1"/>
  <c r="M751" i="12" s="1"/>
  <c r="M752" i="12" s="1"/>
  <c r="M753" i="12" s="1"/>
  <c r="M754" i="12" s="1"/>
  <c r="M755" i="12" s="1"/>
  <c r="M756" i="12" s="1"/>
  <c r="M757" i="12" s="1"/>
  <c r="M758" i="12" s="1"/>
  <c r="M759" i="12" s="1"/>
  <c r="M760" i="12" s="1"/>
  <c r="M761" i="12" s="1"/>
  <c r="M762" i="12" s="1"/>
  <c r="M763" i="12" s="1"/>
  <c r="M764" i="12" s="1"/>
  <c r="M765" i="12" s="1"/>
  <c r="M766" i="12" s="1"/>
  <c r="M767" i="12" s="1"/>
  <c r="M768" i="12" s="1"/>
  <c r="M769" i="12" s="1"/>
  <c r="M770" i="12" s="1"/>
  <c r="M771" i="12" s="1"/>
  <c r="M772" i="12" s="1"/>
  <c r="M773" i="12" s="1"/>
  <c r="M774" i="12" s="1"/>
  <c r="M775" i="12" s="1"/>
  <c r="M776" i="12" s="1"/>
  <c r="M777" i="12" s="1"/>
  <c r="M778" i="12" s="1"/>
  <c r="M779" i="12" s="1"/>
  <c r="M780" i="12" s="1"/>
  <c r="M781" i="12" s="1"/>
  <c r="M782" i="12" s="1"/>
  <c r="M783" i="12" s="1"/>
  <c r="M784" i="12" s="1"/>
  <c r="M785" i="12" s="1"/>
  <c r="M786" i="12" s="1"/>
  <c r="M787" i="12" s="1"/>
  <c r="M788" i="12" s="1"/>
  <c r="M789" i="12" s="1"/>
  <c r="M790" i="12" s="1"/>
  <c r="L703" i="12"/>
  <c r="L704" i="12" s="1"/>
  <c r="L705" i="12" s="1"/>
  <c r="L706" i="12" s="1"/>
  <c r="L707" i="12" s="1"/>
  <c r="L708" i="12" s="1"/>
  <c r="L709" i="12" s="1"/>
  <c r="L710" i="12" s="1"/>
  <c r="L711" i="12" s="1"/>
  <c r="L712" i="12" s="1"/>
  <c r="L713" i="12" s="1"/>
  <c r="L714" i="12" s="1"/>
  <c r="L715" i="12" s="1"/>
  <c r="L716" i="12" s="1"/>
  <c r="L717" i="12" s="1"/>
  <c r="L718" i="12" s="1"/>
  <c r="L719" i="12" s="1"/>
  <c r="L720" i="12" s="1"/>
  <c r="L721" i="12" s="1"/>
  <c r="L722" i="12" s="1"/>
  <c r="L723" i="12" s="1"/>
  <c r="L724" i="12" s="1"/>
  <c r="L725" i="12" s="1"/>
  <c r="L726" i="12" s="1"/>
  <c r="L727" i="12" s="1"/>
  <c r="L728" i="12" s="1"/>
  <c r="L729" i="12" s="1"/>
  <c r="L730" i="12" s="1"/>
  <c r="L731" i="12" s="1"/>
  <c r="L732" i="12" s="1"/>
  <c r="L733" i="12" s="1"/>
  <c r="L734" i="12" s="1"/>
  <c r="L735" i="12" s="1"/>
  <c r="L736" i="12" s="1"/>
  <c r="L737" i="12" s="1"/>
  <c r="L738" i="12" s="1"/>
  <c r="L739" i="12" s="1"/>
  <c r="L740" i="12" s="1"/>
  <c r="L741" i="12" s="1"/>
  <c r="L742" i="12" s="1"/>
  <c r="L743" i="12" s="1"/>
  <c r="L744" i="12" s="1"/>
  <c r="L745" i="12" s="1"/>
  <c r="L746" i="12" s="1"/>
  <c r="L747" i="12" s="1"/>
  <c r="L748" i="12" s="1"/>
  <c r="L749" i="12" s="1"/>
  <c r="L750" i="12" s="1"/>
  <c r="L751" i="12" s="1"/>
  <c r="L752" i="12" s="1"/>
  <c r="L753" i="12" s="1"/>
  <c r="L754" i="12" s="1"/>
  <c r="L755" i="12" s="1"/>
  <c r="L756" i="12" s="1"/>
  <c r="L757" i="12" s="1"/>
  <c r="L758" i="12" s="1"/>
  <c r="L759" i="12" s="1"/>
  <c r="L760" i="12" s="1"/>
  <c r="L761" i="12" s="1"/>
  <c r="L762" i="12" s="1"/>
  <c r="L763" i="12" s="1"/>
  <c r="L764" i="12" s="1"/>
  <c r="L765" i="12" s="1"/>
  <c r="L766" i="12" s="1"/>
  <c r="L767" i="12" s="1"/>
  <c r="L768" i="12" s="1"/>
  <c r="L769" i="12" s="1"/>
  <c r="L770" i="12" s="1"/>
  <c r="L771" i="12" s="1"/>
  <c r="L772" i="12" s="1"/>
  <c r="L773" i="12" s="1"/>
  <c r="L774" i="12" s="1"/>
  <c r="L775" i="12" s="1"/>
  <c r="L776" i="12" s="1"/>
  <c r="L777" i="12" s="1"/>
  <c r="L778" i="12" s="1"/>
  <c r="L779" i="12" s="1"/>
  <c r="L780" i="12" s="1"/>
  <c r="L781" i="12" s="1"/>
  <c r="L782" i="12" s="1"/>
  <c r="L783" i="12" s="1"/>
  <c r="L784" i="12" s="1"/>
  <c r="L785" i="12" s="1"/>
  <c r="L786" i="12" s="1"/>
  <c r="L787" i="12" s="1"/>
  <c r="L788" i="12" s="1"/>
  <c r="L789" i="12" s="1"/>
  <c r="L790" i="12" s="1"/>
  <c r="Y703" i="12"/>
  <c r="Y704" i="12" s="1"/>
  <c r="Y705" i="12" s="1"/>
  <c r="Y706" i="12" s="1"/>
  <c r="Y707" i="12" s="1"/>
  <c r="Y708" i="12" s="1"/>
  <c r="Y709" i="12" s="1"/>
  <c r="Y710" i="12" s="1"/>
  <c r="Y711" i="12" s="1"/>
  <c r="Y712" i="12" s="1"/>
  <c r="Y713" i="12" s="1"/>
  <c r="Y714" i="12" s="1"/>
  <c r="Y715" i="12" s="1"/>
  <c r="Y716" i="12" s="1"/>
  <c r="Y717" i="12" s="1"/>
  <c r="Y718" i="12" s="1"/>
  <c r="Y719" i="12" s="1"/>
  <c r="Y720" i="12" s="1"/>
  <c r="Y721" i="12" s="1"/>
  <c r="Y722" i="12" s="1"/>
  <c r="Y723" i="12" s="1"/>
  <c r="Y724" i="12" s="1"/>
  <c r="Y725" i="12" s="1"/>
  <c r="Y726" i="12" s="1"/>
  <c r="Y727" i="12" s="1"/>
  <c r="Y728" i="12" s="1"/>
  <c r="Y729" i="12" s="1"/>
  <c r="Y730" i="12" s="1"/>
  <c r="Y731" i="12" s="1"/>
  <c r="Y732" i="12" s="1"/>
  <c r="Y733" i="12" s="1"/>
  <c r="Y734" i="12" s="1"/>
  <c r="Y735" i="12" s="1"/>
  <c r="Y736" i="12" s="1"/>
  <c r="Y737" i="12" s="1"/>
  <c r="Y738" i="12" s="1"/>
  <c r="Y739" i="12" s="1"/>
  <c r="Y740" i="12" s="1"/>
  <c r="Y741" i="12" s="1"/>
  <c r="Y742" i="12" s="1"/>
  <c r="Y743" i="12" s="1"/>
  <c r="Y744" i="12" s="1"/>
  <c r="Y745" i="12" s="1"/>
  <c r="Y746" i="12" s="1"/>
  <c r="Y747" i="12" s="1"/>
  <c r="Y748" i="12" s="1"/>
  <c r="Y749" i="12" s="1"/>
  <c r="Y750" i="12" s="1"/>
  <c r="Y751" i="12" s="1"/>
  <c r="Y752" i="12" s="1"/>
  <c r="Y753" i="12" s="1"/>
  <c r="Y754" i="12" s="1"/>
  <c r="Y755" i="12" s="1"/>
  <c r="Y756" i="12" s="1"/>
  <c r="Y757" i="12" s="1"/>
  <c r="Y758" i="12" s="1"/>
  <c r="Y759" i="12" s="1"/>
  <c r="Y760" i="12" s="1"/>
  <c r="Y761" i="12" s="1"/>
  <c r="Y762" i="12" s="1"/>
  <c r="Y763" i="12" s="1"/>
  <c r="Y764" i="12" s="1"/>
  <c r="Y765" i="12" s="1"/>
  <c r="Y766" i="12" s="1"/>
  <c r="Y767" i="12" s="1"/>
  <c r="Y768" i="12" s="1"/>
  <c r="Y769" i="12" s="1"/>
  <c r="Y770" i="12" s="1"/>
  <c r="Y771" i="12" s="1"/>
  <c r="Y772" i="12" s="1"/>
  <c r="Y773" i="12" s="1"/>
  <c r="Y774" i="12" s="1"/>
  <c r="Y775" i="12" s="1"/>
  <c r="Y776" i="12" s="1"/>
  <c r="Y777" i="12" s="1"/>
  <c r="Y778" i="12" s="1"/>
  <c r="Y779" i="12" s="1"/>
  <c r="Y780" i="12" s="1"/>
  <c r="Y781" i="12" s="1"/>
  <c r="Y782" i="12" s="1"/>
  <c r="Y783" i="12" s="1"/>
  <c r="Y784" i="12" s="1"/>
  <c r="Y785" i="12" s="1"/>
  <c r="Y786" i="12" s="1"/>
  <c r="Y787" i="12" s="1"/>
  <c r="Y788" i="12" s="1"/>
  <c r="Y789" i="12" s="1"/>
  <c r="Y790" i="12" s="1"/>
  <c r="S703" i="12"/>
  <c r="S704" i="12" s="1"/>
  <c r="S705" i="12" s="1"/>
  <c r="S706" i="12" s="1"/>
  <c r="S707" i="12" s="1"/>
  <c r="S708" i="12" s="1"/>
  <c r="S709" i="12" s="1"/>
  <c r="S710" i="12" s="1"/>
  <c r="S711" i="12" s="1"/>
  <c r="S712" i="12" s="1"/>
  <c r="S713" i="12" s="1"/>
  <c r="S714" i="12" s="1"/>
  <c r="S715" i="12" s="1"/>
  <c r="S716" i="12" s="1"/>
  <c r="S717" i="12" s="1"/>
  <c r="S718" i="12" s="1"/>
  <c r="S719" i="12" s="1"/>
  <c r="S720" i="12" s="1"/>
  <c r="S721" i="12" s="1"/>
  <c r="S722" i="12" s="1"/>
  <c r="S723" i="12" s="1"/>
  <c r="S724" i="12" s="1"/>
  <c r="S725" i="12" s="1"/>
  <c r="S726" i="12" s="1"/>
  <c r="S727" i="12" s="1"/>
  <c r="S728" i="12" s="1"/>
  <c r="S729" i="12" s="1"/>
  <c r="S730" i="12" s="1"/>
  <c r="S731" i="12" s="1"/>
  <c r="S732" i="12" s="1"/>
  <c r="S733" i="12" s="1"/>
  <c r="S734" i="12" s="1"/>
  <c r="S735" i="12" s="1"/>
  <c r="S736" i="12" s="1"/>
  <c r="S737" i="12" s="1"/>
  <c r="S738" i="12" s="1"/>
  <c r="S739" i="12" s="1"/>
  <c r="S740" i="12" s="1"/>
  <c r="S741" i="12" s="1"/>
  <c r="S742" i="12" s="1"/>
  <c r="S743" i="12" s="1"/>
  <c r="S744" i="12" s="1"/>
  <c r="S745" i="12" s="1"/>
  <c r="S746" i="12" s="1"/>
  <c r="S747" i="12" s="1"/>
  <c r="S748" i="12" s="1"/>
  <c r="S749" i="12" s="1"/>
  <c r="S750" i="12" s="1"/>
  <c r="S751" i="12" s="1"/>
  <c r="S752" i="12" s="1"/>
  <c r="S753" i="12" s="1"/>
  <c r="S754" i="12" s="1"/>
  <c r="S755" i="12" s="1"/>
  <c r="S756" i="12" s="1"/>
  <c r="S757" i="12" s="1"/>
  <c r="S758" i="12" s="1"/>
  <c r="S759" i="12" s="1"/>
  <c r="S760" i="12" s="1"/>
  <c r="S761" i="12" s="1"/>
  <c r="S762" i="12" s="1"/>
  <c r="S763" i="12" s="1"/>
  <c r="S764" i="12" s="1"/>
  <c r="S765" i="12" s="1"/>
  <c r="S766" i="12" s="1"/>
  <c r="S767" i="12" s="1"/>
  <c r="S768" i="12" s="1"/>
  <c r="S769" i="12" s="1"/>
  <c r="S770" i="12" s="1"/>
  <c r="S771" i="12" s="1"/>
  <c r="S772" i="12" s="1"/>
  <c r="S773" i="12" s="1"/>
  <c r="S774" i="12" s="1"/>
  <c r="S775" i="12" s="1"/>
  <c r="S776" i="12" s="1"/>
  <c r="S777" i="12" s="1"/>
  <c r="S778" i="12" s="1"/>
  <c r="S779" i="12" s="1"/>
  <c r="S780" i="12" s="1"/>
  <c r="S781" i="12" s="1"/>
  <c r="S782" i="12" s="1"/>
  <c r="S783" i="12" s="1"/>
  <c r="S784" i="12" s="1"/>
  <c r="S785" i="12" s="1"/>
  <c r="S786" i="12" s="1"/>
  <c r="S787" i="12" s="1"/>
  <c r="S788" i="12" s="1"/>
  <c r="S789" i="12" s="1"/>
  <c r="S790" i="12" s="1"/>
  <c r="AB703" i="12"/>
  <c r="AB704" i="12" s="1"/>
  <c r="AB705" i="12" s="1"/>
  <c r="AB706" i="12" s="1"/>
  <c r="AB707" i="12" s="1"/>
  <c r="AB708" i="12" s="1"/>
  <c r="AB709" i="12" s="1"/>
  <c r="AB710" i="12" s="1"/>
  <c r="AB711" i="12" s="1"/>
  <c r="AB712" i="12" s="1"/>
  <c r="AB713" i="12" s="1"/>
  <c r="AB714" i="12" s="1"/>
  <c r="AB715" i="12" s="1"/>
  <c r="AB716" i="12" s="1"/>
  <c r="AB717" i="12" s="1"/>
  <c r="AB718" i="12" s="1"/>
  <c r="AB719" i="12" s="1"/>
  <c r="AB720" i="12" s="1"/>
  <c r="AB721" i="12" s="1"/>
  <c r="AB722" i="12" s="1"/>
  <c r="AB723" i="12" s="1"/>
  <c r="AB724" i="12" s="1"/>
  <c r="AB725" i="12" s="1"/>
  <c r="AB726" i="12" s="1"/>
  <c r="AB727" i="12" s="1"/>
  <c r="AB728" i="12" s="1"/>
  <c r="AB729" i="12" s="1"/>
  <c r="AB730" i="12" s="1"/>
  <c r="AB731" i="12" s="1"/>
  <c r="AB732" i="12" s="1"/>
  <c r="AB733" i="12" s="1"/>
  <c r="AB734" i="12" s="1"/>
  <c r="AB735" i="12" s="1"/>
  <c r="AB736" i="12" s="1"/>
  <c r="AB737" i="12" s="1"/>
  <c r="AB738" i="12" s="1"/>
  <c r="AB739" i="12" s="1"/>
  <c r="AB740" i="12" s="1"/>
  <c r="AB741" i="12" s="1"/>
  <c r="AB742" i="12" s="1"/>
  <c r="AB743" i="12" s="1"/>
  <c r="AB744" i="12" s="1"/>
  <c r="AB745" i="12" s="1"/>
  <c r="AB746" i="12" s="1"/>
  <c r="AB747" i="12" s="1"/>
  <c r="AB748" i="12" s="1"/>
  <c r="AB749" i="12" s="1"/>
  <c r="AB750" i="12" s="1"/>
  <c r="AB751" i="12" s="1"/>
  <c r="AB752" i="12" s="1"/>
  <c r="AB753" i="12" s="1"/>
  <c r="AB754" i="12" s="1"/>
  <c r="AB755" i="12" s="1"/>
  <c r="AB756" i="12" s="1"/>
  <c r="AB757" i="12" s="1"/>
  <c r="AB758" i="12" s="1"/>
  <c r="AB759" i="12" s="1"/>
  <c r="AB760" i="12" s="1"/>
  <c r="AB761" i="12" s="1"/>
  <c r="AB762" i="12" s="1"/>
  <c r="AB763" i="12" s="1"/>
  <c r="AB764" i="12" s="1"/>
  <c r="AB765" i="12" s="1"/>
  <c r="AB766" i="12" s="1"/>
  <c r="AB767" i="12" s="1"/>
  <c r="AB768" i="12" s="1"/>
  <c r="AB769" i="12" s="1"/>
  <c r="AB770" i="12" s="1"/>
  <c r="AB771" i="12" s="1"/>
  <c r="AB772" i="12" s="1"/>
  <c r="AB773" i="12" s="1"/>
  <c r="AB774" i="12" s="1"/>
  <c r="AB775" i="12" s="1"/>
  <c r="AB776" i="12" s="1"/>
  <c r="AB777" i="12" s="1"/>
  <c r="AB778" i="12" s="1"/>
  <c r="AB779" i="12" s="1"/>
  <c r="AB780" i="12" s="1"/>
  <c r="AB781" i="12" s="1"/>
  <c r="AB782" i="12" s="1"/>
  <c r="AB783" i="12" s="1"/>
  <c r="AB784" i="12" s="1"/>
  <c r="AB785" i="12" s="1"/>
  <c r="AB786" i="12" s="1"/>
  <c r="AB787" i="12" s="1"/>
  <c r="AB788" i="12" s="1"/>
  <c r="AB789" i="12" s="1"/>
  <c r="AB790" i="12" s="1"/>
  <c r="G703" i="12"/>
  <c r="G704" i="12" s="1"/>
  <c r="G705" i="12" s="1"/>
  <c r="G706" i="12" s="1"/>
  <c r="G707" i="12" s="1"/>
  <c r="G708" i="12" s="1"/>
  <c r="G709" i="12" s="1"/>
  <c r="G710" i="12" s="1"/>
  <c r="G711" i="12" s="1"/>
  <c r="G712" i="12" s="1"/>
  <c r="G713" i="12" s="1"/>
  <c r="G714" i="12" s="1"/>
  <c r="G715" i="12" s="1"/>
  <c r="G716" i="12" s="1"/>
  <c r="G717" i="12" s="1"/>
  <c r="G718" i="12" s="1"/>
  <c r="G719" i="12" s="1"/>
  <c r="G720" i="12" s="1"/>
  <c r="G721" i="12" s="1"/>
  <c r="G722" i="12" s="1"/>
  <c r="G723" i="12" s="1"/>
  <c r="G724" i="12" s="1"/>
  <c r="G725" i="12" s="1"/>
  <c r="G726" i="12" s="1"/>
  <c r="G727" i="12" s="1"/>
  <c r="G728" i="12" s="1"/>
  <c r="G729" i="12" s="1"/>
  <c r="G730" i="12" s="1"/>
  <c r="G731" i="12" s="1"/>
  <c r="G732" i="12" s="1"/>
  <c r="G733" i="12" s="1"/>
  <c r="G734" i="12" s="1"/>
  <c r="G735" i="12" s="1"/>
  <c r="G736" i="12" s="1"/>
  <c r="G737" i="12" s="1"/>
  <c r="G738" i="12" s="1"/>
  <c r="G739" i="12" s="1"/>
  <c r="G740" i="12" s="1"/>
  <c r="G741" i="12" s="1"/>
  <c r="G742" i="12" s="1"/>
  <c r="G743" i="12" s="1"/>
  <c r="G744" i="12" s="1"/>
  <c r="G745" i="12" s="1"/>
  <c r="G746" i="12" s="1"/>
  <c r="G747" i="12" s="1"/>
  <c r="G748" i="12" s="1"/>
  <c r="G749" i="12" s="1"/>
  <c r="G750" i="12" s="1"/>
  <c r="G751" i="12" s="1"/>
  <c r="G752" i="12" s="1"/>
  <c r="G753" i="12" s="1"/>
  <c r="G754" i="12" s="1"/>
  <c r="G755" i="12" s="1"/>
  <c r="G756" i="12" s="1"/>
  <c r="G757" i="12" s="1"/>
  <c r="G758" i="12" s="1"/>
  <c r="G759" i="12" s="1"/>
  <c r="G760" i="12" s="1"/>
  <c r="G761" i="12" s="1"/>
  <c r="G762" i="12" s="1"/>
  <c r="G763" i="12" s="1"/>
  <c r="G764" i="12" s="1"/>
  <c r="G765" i="12" s="1"/>
  <c r="G766" i="12" s="1"/>
  <c r="G767" i="12" s="1"/>
  <c r="G768" i="12" s="1"/>
  <c r="G769" i="12" s="1"/>
  <c r="G770" i="12" s="1"/>
  <c r="G771" i="12" s="1"/>
  <c r="G772" i="12" s="1"/>
  <c r="G773" i="12" s="1"/>
  <c r="G774" i="12" s="1"/>
  <c r="G775" i="12" s="1"/>
  <c r="G776" i="12" s="1"/>
  <c r="G777" i="12" s="1"/>
  <c r="G778" i="12" s="1"/>
  <c r="G779" i="12" s="1"/>
  <c r="G780" i="12" s="1"/>
  <c r="G781" i="12" s="1"/>
  <c r="G782" i="12" s="1"/>
  <c r="G783" i="12" s="1"/>
  <c r="G784" i="12" s="1"/>
  <c r="G785" i="12" s="1"/>
  <c r="G786" i="12" s="1"/>
  <c r="G787" i="12" s="1"/>
  <c r="G788" i="12" s="1"/>
  <c r="G789" i="12" s="1"/>
  <c r="G790" i="12" s="1"/>
  <c r="V703" i="12"/>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Z703" i="12"/>
  <c r="Z704" i="12" s="1"/>
  <c r="Z705" i="12" s="1"/>
  <c r="Z706" i="12" s="1"/>
  <c r="Z707" i="12" s="1"/>
  <c r="Z708" i="12" s="1"/>
  <c r="Z709" i="12" s="1"/>
  <c r="Z710" i="12" s="1"/>
  <c r="Z711" i="12" s="1"/>
  <c r="Z712" i="12" s="1"/>
  <c r="Z713" i="12" s="1"/>
  <c r="Z714" i="12" s="1"/>
  <c r="Z715" i="12" s="1"/>
  <c r="Z716" i="12" s="1"/>
  <c r="Z717" i="12" s="1"/>
  <c r="Z718" i="12" s="1"/>
  <c r="Z719" i="12" s="1"/>
  <c r="Z720" i="12" s="1"/>
  <c r="Z721" i="12" s="1"/>
  <c r="Z722" i="12" s="1"/>
  <c r="Z723" i="12" s="1"/>
  <c r="Z724" i="12" s="1"/>
  <c r="Z725" i="12" s="1"/>
  <c r="Z726" i="12" s="1"/>
  <c r="Z727" i="12" s="1"/>
  <c r="Z728" i="12" s="1"/>
  <c r="Z729" i="12" s="1"/>
  <c r="Z730" i="12" s="1"/>
  <c r="Z731" i="12" s="1"/>
  <c r="Z732" i="12" s="1"/>
  <c r="Z733" i="12" s="1"/>
  <c r="Z734" i="12" s="1"/>
  <c r="Z735" i="12" s="1"/>
  <c r="Z736" i="12" s="1"/>
  <c r="Z737" i="12" s="1"/>
  <c r="Z738" i="12" s="1"/>
  <c r="Z739" i="12" s="1"/>
  <c r="Z740" i="12" s="1"/>
  <c r="Z741" i="12" s="1"/>
  <c r="Z742" i="12" s="1"/>
  <c r="Z743" i="12" s="1"/>
  <c r="Z744" i="12" s="1"/>
  <c r="Z745" i="12" s="1"/>
  <c r="Z746" i="12" s="1"/>
  <c r="Z747" i="12" s="1"/>
  <c r="Z748" i="12" s="1"/>
  <c r="Z749" i="12" s="1"/>
  <c r="Z750" i="12" s="1"/>
  <c r="Z751" i="12" s="1"/>
  <c r="Z752" i="12" s="1"/>
  <c r="Z753" i="12" s="1"/>
  <c r="Z754" i="12" s="1"/>
  <c r="Z755" i="12" s="1"/>
  <c r="Z756" i="12" s="1"/>
  <c r="Z757" i="12" s="1"/>
  <c r="Z758" i="12" s="1"/>
  <c r="Z759" i="12" s="1"/>
  <c r="Z760" i="12" s="1"/>
  <c r="Z761" i="12" s="1"/>
  <c r="Z762" i="12" s="1"/>
  <c r="Z763" i="12" s="1"/>
  <c r="Z764" i="12" s="1"/>
  <c r="Z765" i="12" s="1"/>
  <c r="Z766" i="12" s="1"/>
  <c r="Z767" i="12" s="1"/>
  <c r="Z768" i="12" s="1"/>
  <c r="Z769" i="12" s="1"/>
  <c r="Z770" i="12" s="1"/>
  <c r="Z771" i="12" s="1"/>
  <c r="Z772" i="12" s="1"/>
  <c r="Z773" i="12" s="1"/>
  <c r="Z774" i="12" s="1"/>
  <c r="Z775" i="12" s="1"/>
  <c r="Z776" i="12" s="1"/>
  <c r="Z777" i="12" s="1"/>
  <c r="Z778" i="12" s="1"/>
  <c r="Z779" i="12" s="1"/>
  <c r="Z780" i="12" s="1"/>
  <c r="Z781" i="12" s="1"/>
  <c r="Z782" i="12" s="1"/>
  <c r="Z783" i="12" s="1"/>
  <c r="Z784" i="12" s="1"/>
  <c r="Z785" i="12" s="1"/>
  <c r="Z786" i="12" s="1"/>
  <c r="Z787" i="12" s="1"/>
  <c r="Z788" i="12" s="1"/>
  <c r="Z789" i="12" s="1"/>
  <c r="Z790" i="12" s="1"/>
  <c r="U703" i="12"/>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J703" i="12"/>
  <c r="J704" i="12" s="1"/>
  <c r="J705" i="12" s="1"/>
  <c r="J706" i="12" s="1"/>
  <c r="J707" i="12" s="1"/>
  <c r="J708" i="12" s="1"/>
  <c r="J709" i="12" s="1"/>
  <c r="J710" i="12" s="1"/>
  <c r="J711" i="12" s="1"/>
  <c r="J712" i="12" s="1"/>
  <c r="J713" i="12" s="1"/>
  <c r="J714" i="12" s="1"/>
  <c r="J715" i="12" s="1"/>
  <c r="J716" i="12" s="1"/>
  <c r="J717" i="12" s="1"/>
  <c r="J718" i="12" s="1"/>
  <c r="J719" i="12" s="1"/>
  <c r="J720" i="12" s="1"/>
  <c r="J721" i="12" s="1"/>
  <c r="J722" i="12" s="1"/>
  <c r="J723" i="12" s="1"/>
  <c r="J724" i="12" s="1"/>
  <c r="J725" i="12" s="1"/>
  <c r="J726" i="12" s="1"/>
  <c r="J727" i="12" s="1"/>
  <c r="J728" i="12" s="1"/>
  <c r="J729" i="12" s="1"/>
  <c r="J730" i="12" s="1"/>
  <c r="J731" i="12" s="1"/>
  <c r="J732" i="12" s="1"/>
  <c r="J733" i="12" s="1"/>
  <c r="J734" i="12" s="1"/>
  <c r="J735" i="12" s="1"/>
  <c r="J736" i="12" s="1"/>
  <c r="J737" i="12" s="1"/>
  <c r="J738" i="12" s="1"/>
  <c r="J739" i="12" s="1"/>
  <c r="J740" i="12" s="1"/>
  <c r="J741" i="12" s="1"/>
  <c r="J742" i="12" s="1"/>
  <c r="J743" i="12" s="1"/>
  <c r="J744" i="12" s="1"/>
  <c r="J745" i="12" s="1"/>
  <c r="J746" i="12" s="1"/>
  <c r="J747" i="12" s="1"/>
  <c r="J748" i="12" s="1"/>
  <c r="J749" i="12" s="1"/>
  <c r="J750" i="12" s="1"/>
  <c r="J751" i="12" s="1"/>
  <c r="J752" i="12" s="1"/>
  <c r="J753" i="12" s="1"/>
  <c r="J754" i="12" s="1"/>
  <c r="J755" i="12" s="1"/>
  <c r="J756" i="12" s="1"/>
  <c r="J757" i="12" s="1"/>
  <c r="J758" i="12" s="1"/>
  <c r="J759" i="12" s="1"/>
  <c r="J760" i="12" s="1"/>
  <c r="J761" i="12" s="1"/>
  <c r="J762" i="12" s="1"/>
  <c r="J763" i="12" s="1"/>
  <c r="J764" i="12" s="1"/>
  <c r="J765" i="12" s="1"/>
  <c r="J766" i="12" s="1"/>
  <c r="J767" i="12" s="1"/>
  <c r="J768" i="12" s="1"/>
  <c r="J769" i="12" s="1"/>
  <c r="J770" i="12" s="1"/>
  <c r="J771" i="12" s="1"/>
  <c r="J772" i="12" s="1"/>
  <c r="J773" i="12" s="1"/>
  <c r="J774" i="12" s="1"/>
  <c r="J775" i="12" s="1"/>
  <c r="J776" i="12" s="1"/>
  <c r="J777" i="12" s="1"/>
  <c r="J778" i="12" s="1"/>
  <c r="J779" i="12" s="1"/>
  <c r="J780" i="12" s="1"/>
  <c r="J781" i="12" s="1"/>
  <c r="J782" i="12" s="1"/>
  <c r="J783" i="12" s="1"/>
  <c r="J784" i="12" s="1"/>
  <c r="J785" i="12" s="1"/>
  <c r="J786" i="12" s="1"/>
  <c r="J787" i="12" s="1"/>
  <c r="J788" i="12" s="1"/>
  <c r="J789" i="12" s="1"/>
  <c r="J790" i="12" s="1"/>
  <c r="D703" i="12"/>
  <c r="D704" i="12" s="1"/>
  <c r="D705" i="12" s="1"/>
  <c r="D706" i="12" s="1"/>
  <c r="D707" i="12" s="1"/>
  <c r="D708" i="12" s="1"/>
  <c r="D709" i="12" s="1"/>
  <c r="D710" i="12" s="1"/>
  <c r="D711" i="12" s="1"/>
  <c r="D712" i="12" s="1"/>
  <c r="D713" i="12" s="1"/>
  <c r="D714" i="12" s="1"/>
  <c r="D715" i="12" s="1"/>
  <c r="D716" i="12" s="1"/>
  <c r="D717" i="12" s="1"/>
  <c r="D718" i="12" s="1"/>
  <c r="D719" i="12" s="1"/>
  <c r="D720" i="12" s="1"/>
  <c r="D721" i="12" s="1"/>
  <c r="D722" i="12" s="1"/>
  <c r="D723" i="12" s="1"/>
  <c r="D724" i="12" s="1"/>
  <c r="D725" i="12" s="1"/>
  <c r="D726" i="12" s="1"/>
  <c r="D727" i="12" s="1"/>
  <c r="D728" i="12" s="1"/>
  <c r="D729" i="12" s="1"/>
  <c r="D730" i="12" s="1"/>
  <c r="D731" i="12" s="1"/>
  <c r="D732" i="12" s="1"/>
  <c r="D733" i="12" s="1"/>
  <c r="D734" i="12" s="1"/>
  <c r="D735" i="12" s="1"/>
  <c r="D736" i="12" s="1"/>
  <c r="D737" i="12" s="1"/>
  <c r="D738" i="12" s="1"/>
  <c r="D739" i="12" s="1"/>
  <c r="D740" i="12" s="1"/>
  <c r="D741" i="12" s="1"/>
  <c r="D742" i="12" s="1"/>
  <c r="D743" i="12" s="1"/>
  <c r="D744" i="12" s="1"/>
  <c r="D745" i="12" s="1"/>
  <c r="D746" i="12" s="1"/>
  <c r="D747" i="12" s="1"/>
  <c r="D748" i="12" s="1"/>
  <c r="D749" i="12" s="1"/>
  <c r="D750" i="12" s="1"/>
  <c r="D751" i="12" s="1"/>
  <c r="D752" i="12" s="1"/>
  <c r="D753" i="12" s="1"/>
  <c r="D754" i="12" s="1"/>
  <c r="D755" i="12" s="1"/>
  <c r="D756" i="12" s="1"/>
  <c r="D757" i="12" s="1"/>
  <c r="D758" i="12" s="1"/>
  <c r="D759" i="12" s="1"/>
  <c r="D760" i="12" s="1"/>
  <c r="D761" i="12" s="1"/>
  <c r="D762" i="12" s="1"/>
  <c r="D763" i="12" s="1"/>
  <c r="D764" i="12" s="1"/>
  <c r="D765" i="12" s="1"/>
  <c r="D766" i="12" s="1"/>
  <c r="D767" i="12" s="1"/>
  <c r="D768" i="12" s="1"/>
  <c r="D769" i="12" s="1"/>
  <c r="D770" i="12" s="1"/>
  <c r="D771" i="12" s="1"/>
  <c r="D772" i="12" s="1"/>
  <c r="D773" i="12" s="1"/>
  <c r="D774" i="12" s="1"/>
  <c r="D775" i="12" s="1"/>
  <c r="D776" i="12" s="1"/>
  <c r="D777" i="12" s="1"/>
  <c r="D778" i="12" s="1"/>
  <c r="D779" i="12" s="1"/>
  <c r="D780" i="12" s="1"/>
  <c r="D781" i="12" s="1"/>
  <c r="D782" i="12" s="1"/>
  <c r="D783" i="12" s="1"/>
  <c r="D784" i="12" s="1"/>
  <c r="D785" i="12" s="1"/>
  <c r="D786" i="12" s="1"/>
  <c r="D787" i="12" s="1"/>
  <c r="D788" i="12" s="1"/>
  <c r="D789" i="12" s="1"/>
  <c r="D790" i="12" s="1"/>
  <c r="AC703" i="12"/>
  <c r="AC704" i="12" s="1"/>
  <c r="AC705" i="12" s="1"/>
  <c r="AC706" i="12" s="1"/>
  <c r="AC707" i="12" s="1"/>
  <c r="AC708" i="12" s="1"/>
  <c r="AC709" i="12" s="1"/>
  <c r="AC710" i="12" s="1"/>
  <c r="AC711" i="12" s="1"/>
  <c r="AC712" i="12" s="1"/>
  <c r="AC713" i="12" s="1"/>
  <c r="AC714" i="12" s="1"/>
  <c r="AC715" i="12" s="1"/>
  <c r="AC716" i="12" s="1"/>
  <c r="AC717" i="12" s="1"/>
  <c r="AC718" i="12" s="1"/>
  <c r="AC719" i="12" s="1"/>
  <c r="AC720" i="12" s="1"/>
  <c r="AC721" i="12" s="1"/>
  <c r="AC722" i="12" s="1"/>
  <c r="AC723" i="12" s="1"/>
  <c r="AC724" i="12" s="1"/>
  <c r="AC725" i="12" s="1"/>
  <c r="AC726" i="12" s="1"/>
  <c r="AC727" i="12" s="1"/>
  <c r="AC728" i="12" s="1"/>
  <c r="AC729" i="12" s="1"/>
  <c r="AC730" i="12" s="1"/>
  <c r="AC731" i="12" s="1"/>
  <c r="AC732" i="12" s="1"/>
  <c r="AC733" i="12" s="1"/>
  <c r="AC734" i="12" s="1"/>
  <c r="AC735" i="12" s="1"/>
  <c r="AC736" i="12" s="1"/>
  <c r="AC737" i="12" s="1"/>
  <c r="AC738" i="12" s="1"/>
  <c r="AC739" i="12" s="1"/>
  <c r="AC740" i="12" s="1"/>
  <c r="AC741" i="12" s="1"/>
  <c r="AC742" i="12" s="1"/>
  <c r="AC743" i="12" s="1"/>
  <c r="AC744" i="12" s="1"/>
  <c r="AC745" i="12" s="1"/>
  <c r="AC746" i="12" s="1"/>
  <c r="AC747" i="12" s="1"/>
  <c r="AC748" i="12" s="1"/>
  <c r="AC749" i="12" s="1"/>
  <c r="AC750" i="12" s="1"/>
  <c r="AC751" i="12" s="1"/>
  <c r="AC752" i="12" s="1"/>
  <c r="AC753" i="12" s="1"/>
  <c r="AC754" i="12" s="1"/>
  <c r="AC755" i="12" s="1"/>
  <c r="AC756" i="12" s="1"/>
  <c r="AC757" i="12" s="1"/>
  <c r="AC758" i="12" s="1"/>
  <c r="AC759" i="12" s="1"/>
  <c r="AC760" i="12" s="1"/>
  <c r="AC761" i="12" s="1"/>
  <c r="AC762" i="12" s="1"/>
  <c r="AC763" i="12" s="1"/>
  <c r="AC764" i="12" s="1"/>
  <c r="AC765" i="12" s="1"/>
  <c r="AC766" i="12" s="1"/>
  <c r="AC767" i="12" s="1"/>
  <c r="AC768" i="12" s="1"/>
  <c r="AC769" i="12" s="1"/>
  <c r="AC770" i="12" s="1"/>
  <c r="AC771" i="12" s="1"/>
  <c r="AC772" i="12" s="1"/>
  <c r="AC773" i="12" s="1"/>
  <c r="AC774" i="12" s="1"/>
  <c r="AC775" i="12" s="1"/>
  <c r="AC776" i="12" s="1"/>
  <c r="AC777" i="12" s="1"/>
  <c r="AC778" i="12" s="1"/>
  <c r="AC779" i="12" s="1"/>
  <c r="AC780" i="12" s="1"/>
  <c r="AC781" i="12" s="1"/>
  <c r="AC782" i="12" s="1"/>
  <c r="AC783" i="12" s="1"/>
  <c r="AC784" i="12" s="1"/>
  <c r="AC785" i="12" s="1"/>
  <c r="AC786" i="12" s="1"/>
  <c r="AC787" i="12" s="1"/>
  <c r="AC788" i="12" s="1"/>
  <c r="AC789" i="12" s="1"/>
  <c r="AC790" i="12" s="1"/>
  <c r="E703" i="12"/>
  <c r="E704" i="12" s="1"/>
  <c r="E705" i="12" s="1"/>
  <c r="E706" i="12" s="1"/>
  <c r="E707" i="12" s="1"/>
  <c r="E708" i="12" s="1"/>
  <c r="E709" i="12" s="1"/>
  <c r="E710" i="12" s="1"/>
  <c r="E711" i="12" s="1"/>
  <c r="E712" i="12" s="1"/>
  <c r="E713" i="12" s="1"/>
  <c r="E714" i="12" s="1"/>
  <c r="E715" i="12" s="1"/>
  <c r="E716" i="12" s="1"/>
  <c r="E717" i="12" s="1"/>
  <c r="E718" i="12" s="1"/>
  <c r="E719" i="12" s="1"/>
  <c r="E720" i="12" s="1"/>
  <c r="E721" i="12" s="1"/>
  <c r="E722" i="12" s="1"/>
  <c r="E723" i="12" s="1"/>
  <c r="E724" i="12" s="1"/>
  <c r="E725" i="12" s="1"/>
  <c r="E726" i="12" s="1"/>
  <c r="E727" i="12" s="1"/>
  <c r="E728" i="12" s="1"/>
  <c r="E729" i="12" s="1"/>
  <c r="E730" i="12" s="1"/>
  <c r="E731" i="12" s="1"/>
  <c r="E732" i="12" s="1"/>
  <c r="E733" i="12" s="1"/>
  <c r="E734" i="12" s="1"/>
  <c r="E735" i="12" s="1"/>
  <c r="E736" i="12" s="1"/>
  <c r="E737" i="12" s="1"/>
  <c r="E738" i="12" s="1"/>
  <c r="E739" i="12" s="1"/>
  <c r="E740" i="12" s="1"/>
  <c r="E741" i="12" s="1"/>
  <c r="E742" i="12" s="1"/>
  <c r="E743" i="12" s="1"/>
  <c r="E744" i="12" s="1"/>
  <c r="E745" i="12" s="1"/>
  <c r="E746" i="12" s="1"/>
  <c r="E747" i="12" s="1"/>
  <c r="E748" i="12" s="1"/>
  <c r="E749" i="12" s="1"/>
  <c r="E750" i="12" s="1"/>
  <c r="E751" i="12" s="1"/>
  <c r="E752" i="12" s="1"/>
  <c r="E753" i="12" s="1"/>
  <c r="E754" i="12" s="1"/>
  <c r="E755" i="12" s="1"/>
  <c r="E756" i="12" s="1"/>
  <c r="E757" i="12" s="1"/>
  <c r="E758" i="12" s="1"/>
  <c r="E759" i="12" s="1"/>
  <c r="E760" i="12" s="1"/>
  <c r="E761" i="12" s="1"/>
  <c r="E762" i="12" s="1"/>
  <c r="E763" i="12" s="1"/>
  <c r="E764" i="12" s="1"/>
  <c r="E765" i="12" s="1"/>
  <c r="E766" i="12" s="1"/>
  <c r="E767" i="12" s="1"/>
  <c r="E768" i="12" s="1"/>
  <c r="E769" i="12" s="1"/>
  <c r="E770" i="12" s="1"/>
  <c r="E771" i="12" s="1"/>
  <c r="E772" i="12" s="1"/>
  <c r="E773" i="12" s="1"/>
  <c r="E774" i="12" s="1"/>
  <c r="E775" i="12" s="1"/>
  <c r="E776" i="12" s="1"/>
  <c r="E777" i="12" s="1"/>
  <c r="E778" i="12" s="1"/>
  <c r="E779" i="12" s="1"/>
  <c r="E780" i="12" s="1"/>
  <c r="E781" i="12" s="1"/>
  <c r="E782" i="12" s="1"/>
  <c r="E783" i="12" s="1"/>
  <c r="E784" i="12" s="1"/>
  <c r="E785" i="12" s="1"/>
  <c r="E786" i="12" s="1"/>
  <c r="E787" i="12" s="1"/>
  <c r="E788" i="12" s="1"/>
  <c r="E789" i="12" s="1"/>
  <c r="E790" i="12" s="1"/>
  <c r="R703" i="12"/>
  <c r="R704" i="12" s="1"/>
  <c r="R705" i="12" s="1"/>
  <c r="R706" i="12" s="1"/>
  <c r="R707" i="12" s="1"/>
  <c r="R708" i="12" s="1"/>
  <c r="R709" i="12" s="1"/>
  <c r="R710" i="12" s="1"/>
  <c r="R711" i="12" s="1"/>
  <c r="R712" i="12" s="1"/>
  <c r="R713" i="12" s="1"/>
  <c r="R714" i="12" s="1"/>
  <c r="R715" i="12" s="1"/>
  <c r="R716" i="12" s="1"/>
  <c r="R717" i="12" s="1"/>
  <c r="R718" i="12" s="1"/>
  <c r="R719" i="12" s="1"/>
  <c r="R720" i="12" s="1"/>
  <c r="R721" i="12" s="1"/>
  <c r="R722" i="12" s="1"/>
  <c r="R723" i="12" s="1"/>
  <c r="R724" i="12" s="1"/>
  <c r="R725" i="12" s="1"/>
  <c r="R726" i="12" s="1"/>
  <c r="R727" i="12" s="1"/>
  <c r="R728" i="12" s="1"/>
  <c r="R729" i="12" s="1"/>
  <c r="R730" i="12" s="1"/>
  <c r="R731" i="12" s="1"/>
  <c r="R732" i="12" s="1"/>
  <c r="R733" i="12" s="1"/>
  <c r="R734" i="12" s="1"/>
  <c r="R735" i="12" s="1"/>
  <c r="R736" i="12" s="1"/>
  <c r="R737" i="12" s="1"/>
  <c r="R738" i="12" s="1"/>
  <c r="R739" i="12" s="1"/>
  <c r="R740" i="12" s="1"/>
  <c r="R741" i="12" s="1"/>
  <c r="R742" i="12" s="1"/>
  <c r="R743" i="12" s="1"/>
  <c r="R744" i="12" s="1"/>
  <c r="R745" i="12" s="1"/>
  <c r="R746" i="12" s="1"/>
  <c r="R747" i="12" s="1"/>
  <c r="R748" i="12" s="1"/>
  <c r="R749" i="12" s="1"/>
  <c r="R750" i="12" s="1"/>
  <c r="R751" i="12" s="1"/>
  <c r="R752" i="12" s="1"/>
  <c r="R753" i="12" s="1"/>
  <c r="R754" i="12" s="1"/>
  <c r="R755" i="12" s="1"/>
  <c r="R756" i="12" s="1"/>
  <c r="R757" i="12" s="1"/>
  <c r="R758" i="12" s="1"/>
  <c r="R759" i="12" s="1"/>
  <c r="R760" i="12" s="1"/>
  <c r="R761" i="12" s="1"/>
  <c r="R762" i="12" s="1"/>
  <c r="R763" i="12" s="1"/>
  <c r="R764" i="12" s="1"/>
  <c r="R765" i="12" s="1"/>
  <c r="R766" i="12" s="1"/>
  <c r="R767" i="12" s="1"/>
  <c r="R768" i="12" s="1"/>
  <c r="R769" i="12" s="1"/>
  <c r="R770" i="12" s="1"/>
  <c r="R771" i="12" s="1"/>
  <c r="R772" i="12" s="1"/>
  <c r="R773" i="12" s="1"/>
  <c r="R774" i="12" s="1"/>
  <c r="R775" i="12" s="1"/>
  <c r="R776" i="12" s="1"/>
  <c r="R777" i="12" s="1"/>
  <c r="R778" i="12" s="1"/>
  <c r="R779" i="12" s="1"/>
  <c r="R780" i="12" s="1"/>
  <c r="R781" i="12" s="1"/>
  <c r="R782" i="12" s="1"/>
  <c r="R783" i="12" s="1"/>
  <c r="R784" i="12" s="1"/>
  <c r="R785" i="12" s="1"/>
  <c r="R786" i="12" s="1"/>
  <c r="R787" i="12" s="1"/>
  <c r="R788" i="12" s="1"/>
  <c r="R789" i="12" s="1"/>
  <c r="R790" i="12" s="1"/>
  <c r="AF703" i="12"/>
  <c r="AF704" i="12" s="1"/>
  <c r="AF705" i="12" s="1"/>
  <c r="AF706" i="12" s="1"/>
  <c r="AF707" i="12" s="1"/>
  <c r="AF708" i="12" s="1"/>
  <c r="AF709" i="12" s="1"/>
  <c r="AF710" i="12" s="1"/>
  <c r="AF711" i="12" s="1"/>
  <c r="AF712" i="12" s="1"/>
  <c r="AF713" i="12" s="1"/>
  <c r="AF714" i="12" s="1"/>
  <c r="AF715" i="12" s="1"/>
  <c r="AF716" i="12" s="1"/>
  <c r="AF717" i="12" s="1"/>
  <c r="AF718" i="12" s="1"/>
  <c r="AF719" i="12" s="1"/>
  <c r="AF720" i="12" s="1"/>
  <c r="AF721" i="12" s="1"/>
  <c r="AF722" i="12" s="1"/>
  <c r="AF723" i="12" s="1"/>
  <c r="AF724" i="12" s="1"/>
  <c r="AF725" i="12" s="1"/>
  <c r="AF726" i="12" s="1"/>
  <c r="AF727" i="12" s="1"/>
  <c r="AF728" i="12" s="1"/>
  <c r="AF729" i="12" s="1"/>
  <c r="AF730" i="12" s="1"/>
  <c r="AF731" i="12" s="1"/>
  <c r="AF732" i="12" s="1"/>
  <c r="AF733" i="12" s="1"/>
  <c r="AF734" i="12" s="1"/>
  <c r="AF735" i="12" s="1"/>
  <c r="AF736" i="12" s="1"/>
  <c r="AF737" i="12" s="1"/>
  <c r="AF738" i="12" s="1"/>
  <c r="AF739" i="12" s="1"/>
  <c r="AF740" i="12" s="1"/>
  <c r="AF741" i="12" s="1"/>
  <c r="AF742" i="12" s="1"/>
  <c r="AF743" i="12" s="1"/>
  <c r="AF744" i="12" s="1"/>
  <c r="AF745" i="12" s="1"/>
  <c r="AF746" i="12" s="1"/>
  <c r="AF747" i="12" s="1"/>
  <c r="AF748" i="12" s="1"/>
  <c r="AF749" i="12" s="1"/>
  <c r="AF750" i="12" s="1"/>
  <c r="AF751" i="12" s="1"/>
  <c r="AF752" i="12" s="1"/>
  <c r="AF753" i="12" s="1"/>
  <c r="AF754" i="12" s="1"/>
  <c r="AF755" i="12" s="1"/>
  <c r="AF756" i="12" s="1"/>
  <c r="AF757" i="12" s="1"/>
  <c r="AF758" i="12" s="1"/>
  <c r="AF759" i="12" s="1"/>
  <c r="AF760" i="12" s="1"/>
  <c r="AF761" i="12" s="1"/>
  <c r="AF762" i="12" s="1"/>
  <c r="AF763" i="12" s="1"/>
  <c r="AF764" i="12" s="1"/>
  <c r="AF765" i="12" s="1"/>
  <c r="AF766" i="12" s="1"/>
  <c r="AF767" i="12" s="1"/>
  <c r="AF768" i="12" s="1"/>
  <c r="AF769" i="12" s="1"/>
  <c r="AF770" i="12" s="1"/>
  <c r="AF771" i="12" s="1"/>
  <c r="AF772" i="12" s="1"/>
  <c r="AF773" i="12" s="1"/>
  <c r="AF774" i="12" s="1"/>
  <c r="AF775" i="12" s="1"/>
  <c r="AF776" i="12" s="1"/>
  <c r="AF777" i="12" s="1"/>
  <c r="AF778" i="12" s="1"/>
  <c r="AF779" i="12" s="1"/>
  <c r="AF780" i="12" s="1"/>
  <c r="AF781" i="12" s="1"/>
  <c r="AF782" i="12" s="1"/>
  <c r="AF783" i="12" s="1"/>
  <c r="AF784" i="12" s="1"/>
  <c r="AF785" i="12" s="1"/>
  <c r="AF786" i="12" s="1"/>
  <c r="AF787" i="12" s="1"/>
  <c r="AF788" i="12" s="1"/>
  <c r="AF789" i="12" s="1"/>
  <c r="AF790" i="12" s="1"/>
  <c r="N703" i="12"/>
  <c r="N704" i="12" s="1"/>
  <c r="N705" i="12" s="1"/>
  <c r="N706" i="12" s="1"/>
  <c r="N707" i="12" s="1"/>
  <c r="N708" i="12" s="1"/>
  <c r="N709" i="12" s="1"/>
  <c r="N710" i="12" s="1"/>
  <c r="N711" i="12" s="1"/>
  <c r="N712" i="12" s="1"/>
  <c r="N713" i="12" s="1"/>
  <c r="N714" i="12" s="1"/>
  <c r="N715" i="12" s="1"/>
  <c r="N716" i="12" s="1"/>
  <c r="N717" i="12" s="1"/>
  <c r="N718" i="12" s="1"/>
  <c r="N719" i="12" s="1"/>
  <c r="N720" i="12" s="1"/>
  <c r="N721" i="12" s="1"/>
  <c r="N722" i="12" s="1"/>
  <c r="N723" i="12" s="1"/>
  <c r="N724" i="12" s="1"/>
  <c r="N725" i="12" s="1"/>
  <c r="N726" i="12" s="1"/>
  <c r="N727" i="12" s="1"/>
  <c r="N728" i="12" s="1"/>
  <c r="N729" i="12" s="1"/>
  <c r="N730" i="12" s="1"/>
  <c r="N731" i="12" s="1"/>
  <c r="N732" i="12" s="1"/>
  <c r="N733" i="12" s="1"/>
  <c r="N734" i="12" s="1"/>
  <c r="N735" i="12" s="1"/>
  <c r="N736" i="12" s="1"/>
  <c r="N737" i="12" s="1"/>
  <c r="N738" i="12" s="1"/>
  <c r="N739" i="12" s="1"/>
  <c r="N740" i="12" s="1"/>
  <c r="N741" i="12" s="1"/>
  <c r="N742" i="12" s="1"/>
  <c r="N743" i="12" s="1"/>
  <c r="N744" i="12" s="1"/>
  <c r="N745" i="12" s="1"/>
  <c r="N746" i="12" s="1"/>
  <c r="N747" i="12" s="1"/>
  <c r="N748" i="12" s="1"/>
  <c r="N749" i="12" s="1"/>
  <c r="N750" i="12" s="1"/>
  <c r="N751" i="12" s="1"/>
  <c r="N752" i="12" s="1"/>
  <c r="N753" i="12" s="1"/>
  <c r="N754" i="12" s="1"/>
  <c r="N755" i="12" s="1"/>
  <c r="N756" i="12" s="1"/>
  <c r="N757" i="12" s="1"/>
  <c r="N758" i="12" s="1"/>
  <c r="N759" i="12" s="1"/>
  <c r="N760" i="12" s="1"/>
  <c r="N761" i="12" s="1"/>
  <c r="N762" i="12" s="1"/>
  <c r="N763" i="12" s="1"/>
  <c r="N764" i="12" s="1"/>
  <c r="N765" i="12" s="1"/>
  <c r="N766" i="12" s="1"/>
  <c r="N767" i="12" s="1"/>
  <c r="N768" i="12" s="1"/>
  <c r="N769" i="12" s="1"/>
  <c r="N770" i="12" s="1"/>
  <c r="N771" i="12" s="1"/>
  <c r="N772" i="12" s="1"/>
  <c r="N773" i="12" s="1"/>
  <c r="N774" i="12" s="1"/>
  <c r="N775" i="12" s="1"/>
  <c r="N776" i="12" s="1"/>
  <c r="N777" i="12" s="1"/>
  <c r="N778" i="12" s="1"/>
  <c r="N779" i="12" s="1"/>
  <c r="N780" i="12" s="1"/>
  <c r="N781" i="12" s="1"/>
  <c r="N782" i="12" s="1"/>
  <c r="N783" i="12" s="1"/>
  <c r="N784" i="12" s="1"/>
  <c r="N785" i="12" s="1"/>
  <c r="N786" i="12" s="1"/>
  <c r="N787" i="12" s="1"/>
  <c r="N788" i="12" s="1"/>
  <c r="N789" i="12" s="1"/>
  <c r="N790" i="12" s="1"/>
  <c r="Q703" i="12"/>
  <c r="Q704" i="12" s="1"/>
  <c r="Q705" i="12" s="1"/>
  <c r="Q706" i="12" s="1"/>
  <c r="Q707" i="12" s="1"/>
  <c r="Q708" i="12" s="1"/>
  <c r="Q709" i="12" s="1"/>
  <c r="Q710" i="12" s="1"/>
  <c r="Q711" i="12" s="1"/>
  <c r="Q712" i="12" s="1"/>
  <c r="Q713" i="12" s="1"/>
  <c r="Q714" i="12" s="1"/>
  <c r="Q715" i="12" s="1"/>
  <c r="Q716" i="12" s="1"/>
  <c r="Q717" i="12" s="1"/>
  <c r="Q718" i="12" s="1"/>
  <c r="Q719" i="12" s="1"/>
  <c r="Q720" i="12" s="1"/>
  <c r="Q721" i="12" s="1"/>
  <c r="Q722" i="12" s="1"/>
  <c r="Q723" i="12" s="1"/>
  <c r="Q724" i="12" s="1"/>
  <c r="Q725" i="12" s="1"/>
  <c r="Q726" i="12" s="1"/>
  <c r="Q727" i="12" s="1"/>
  <c r="Q728" i="12" s="1"/>
  <c r="Q729" i="12" s="1"/>
  <c r="Q730" i="12" s="1"/>
  <c r="Q731" i="12" s="1"/>
  <c r="Q732" i="12" s="1"/>
  <c r="Q733" i="12" s="1"/>
  <c r="Q734" i="12" s="1"/>
  <c r="Q735" i="12" s="1"/>
  <c r="Q736" i="12" s="1"/>
  <c r="Q737" i="12" s="1"/>
  <c r="Q738" i="12" s="1"/>
  <c r="Q739" i="12" s="1"/>
  <c r="Q740" i="12" s="1"/>
  <c r="Q741" i="12" s="1"/>
  <c r="Q742" i="12" s="1"/>
  <c r="Q743" i="12" s="1"/>
  <c r="Q744" i="12" s="1"/>
  <c r="Q745" i="12" s="1"/>
  <c r="Q746" i="12" s="1"/>
  <c r="Q747" i="12" s="1"/>
  <c r="Q748" i="12" s="1"/>
  <c r="Q749" i="12" s="1"/>
  <c r="Q750" i="12" s="1"/>
  <c r="Q751" i="12" s="1"/>
  <c r="Q752" i="12" s="1"/>
  <c r="Q753" i="12" s="1"/>
  <c r="Q754" i="12" s="1"/>
  <c r="Q755" i="12" s="1"/>
  <c r="Q756" i="12" s="1"/>
  <c r="Q757" i="12" s="1"/>
  <c r="Q758" i="12" s="1"/>
  <c r="Q759" i="12" s="1"/>
  <c r="Q760" i="12" s="1"/>
  <c r="Q761" i="12" s="1"/>
  <c r="Q762" i="12" s="1"/>
  <c r="Q763" i="12" s="1"/>
  <c r="Q764" i="12" s="1"/>
  <c r="Q765" i="12" s="1"/>
  <c r="Q766" i="12" s="1"/>
  <c r="Q767" i="12" s="1"/>
  <c r="Q768" i="12" s="1"/>
  <c r="Q769" i="12" s="1"/>
  <c r="Q770" i="12" s="1"/>
  <c r="Q771" i="12" s="1"/>
  <c r="Q772" i="12" s="1"/>
  <c r="Q773" i="12" s="1"/>
  <c r="Q774" i="12" s="1"/>
  <c r="Q775" i="12" s="1"/>
  <c r="Q776" i="12" s="1"/>
  <c r="Q777" i="12" s="1"/>
  <c r="Q778" i="12" s="1"/>
  <c r="Q779" i="12" s="1"/>
  <c r="Q780" i="12" s="1"/>
  <c r="Q781" i="12" s="1"/>
  <c r="Q782" i="12" s="1"/>
  <c r="Q783" i="12" s="1"/>
  <c r="Q784" i="12" s="1"/>
  <c r="Q785" i="12" s="1"/>
  <c r="Q786" i="12" s="1"/>
  <c r="Q787" i="12" s="1"/>
  <c r="Q788" i="12" s="1"/>
  <c r="Q789" i="12" s="1"/>
  <c r="Q790" i="12" s="1"/>
  <c r="C773" i="12"/>
  <c r="C774" i="12" s="1"/>
  <c r="C775" i="12" s="1"/>
  <c r="C776" i="12" s="1"/>
  <c r="C777" i="12" s="1"/>
  <c r="C778" i="12" s="1"/>
  <c r="C779" i="12" s="1"/>
  <c r="C780" i="12" s="1"/>
  <c r="C781" i="12" s="1"/>
  <c r="C782" i="12" s="1"/>
  <c r="C783" i="12" s="1"/>
  <c r="C784" i="12" s="1"/>
  <c r="C785" i="12" s="1"/>
  <c r="C786" i="12" s="1"/>
  <c r="C787" i="12" s="1"/>
  <c r="C788" i="12" s="1"/>
  <c r="C789" i="12" s="1"/>
  <c r="C790" i="12" s="1"/>
  <c r="C602" i="12"/>
  <c r="C603" i="12" s="1"/>
  <c r="C604" i="12" s="1"/>
  <c r="C605" i="12" s="1"/>
  <c r="C606" i="12" s="1"/>
  <c r="C607" i="12" s="1"/>
  <c r="C608" i="12" s="1"/>
  <c r="C609" i="12" s="1"/>
  <c r="C610" i="12" s="1"/>
  <c r="C611" i="12" s="1"/>
  <c r="C612" i="12" s="1"/>
  <c r="C613" i="12" s="1"/>
  <c r="C614" i="12" s="1"/>
  <c r="C615" i="12" s="1"/>
  <c r="C616" i="12" s="1"/>
  <c r="C617" i="12" s="1"/>
  <c r="C618" i="12" s="1"/>
  <c r="C619" i="12" s="1"/>
  <c r="C620" i="12" s="1"/>
  <c r="C621" i="12" s="1"/>
  <c r="C622" i="12" s="1"/>
  <c r="C623" i="12" s="1"/>
  <c r="C624" i="12" s="1"/>
  <c r="C625" i="12" s="1"/>
  <c r="C626" i="12" s="1"/>
  <c r="C627" i="12" s="1"/>
  <c r="C628" i="12" s="1"/>
  <c r="C629" i="12" s="1"/>
  <c r="C630" i="12" s="1"/>
  <c r="C631" i="12" s="1"/>
  <c r="C632" i="12" s="1"/>
  <c r="C633" i="12" s="1"/>
  <c r="C634" i="12" s="1"/>
  <c r="C635" i="12" s="1"/>
  <c r="C636" i="12" s="1"/>
  <c r="C637" i="12" s="1"/>
  <c r="C638" i="12" s="1"/>
  <c r="C639" i="12" s="1"/>
  <c r="C640" i="12" s="1"/>
  <c r="C641" i="12" s="1"/>
  <c r="C642" i="12" s="1"/>
  <c r="C643" i="12" s="1"/>
  <c r="C644" i="12" s="1"/>
  <c r="C645" i="12" s="1"/>
  <c r="C646" i="12" s="1"/>
  <c r="C647" i="12" s="1"/>
  <c r="C648" i="12" s="1"/>
  <c r="C649" i="12" s="1"/>
  <c r="C650" i="12" s="1"/>
  <c r="C651" i="12" s="1"/>
  <c r="C652" i="12" s="1"/>
  <c r="C653" i="12" s="1"/>
  <c r="C654" i="12" s="1"/>
  <c r="C655" i="12" s="1"/>
  <c r="C656" i="12" s="1"/>
  <c r="C657" i="12" s="1"/>
  <c r="C658" i="12" s="1"/>
  <c r="C659" i="12" s="1"/>
  <c r="C660" i="12" s="1"/>
  <c r="C661" i="12" s="1"/>
  <c r="C662" i="12" s="1"/>
  <c r="C663" i="12" s="1"/>
  <c r="C664" i="12" s="1"/>
  <c r="C665" i="12" s="1"/>
  <c r="C666" i="12" s="1"/>
  <c r="C667" i="12" s="1"/>
  <c r="C668" i="12" s="1"/>
  <c r="C669" i="12" s="1"/>
  <c r="C670" i="12" s="1"/>
  <c r="C671" i="12" s="1"/>
  <c r="C672" i="12" s="1"/>
  <c r="C673" i="12" s="1"/>
  <c r="C674" i="12" s="1"/>
  <c r="C675" i="12" s="1"/>
  <c r="C676" i="12" s="1"/>
  <c r="C677" i="12" s="1"/>
  <c r="C678" i="12" s="1"/>
  <c r="C679" i="12" s="1"/>
  <c r="C680" i="12" s="1"/>
  <c r="C681" i="12" s="1"/>
  <c r="C682" i="12" s="1"/>
  <c r="C683" i="12" s="1"/>
  <c r="C684" i="12" s="1"/>
  <c r="C685" i="12" s="1"/>
  <c r="C686" i="12" s="1"/>
  <c r="C687" i="12" s="1"/>
  <c r="C688" i="12" s="1"/>
  <c r="C689" i="12" s="1"/>
  <c r="C690" i="12" s="1"/>
  <c r="W402" i="12"/>
  <c r="C402" i="12"/>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AA402" i="12"/>
  <c r="H402" i="12"/>
  <c r="AC402" i="12"/>
  <c r="Z402" i="12"/>
  <c r="C202" i="12"/>
  <c r="C203" i="12" s="1"/>
  <c r="C204" i="12" s="1"/>
  <c r="C205" i="12" s="1"/>
  <c r="C206" i="12" s="1"/>
  <c r="C207" i="12" s="1"/>
  <c r="C208" i="12" s="1"/>
  <c r="C209" i="12" s="1"/>
  <c r="C210" i="12" s="1"/>
  <c r="C211" i="12" s="1"/>
  <c r="O402" i="12"/>
  <c r="O403" i="12" s="1"/>
  <c r="O404" i="12" s="1"/>
  <c r="O405" i="12" s="1"/>
  <c r="O406" i="12" s="1"/>
  <c r="O407" i="12" s="1"/>
  <c r="O408" i="12" s="1"/>
  <c r="O409" i="12" s="1"/>
  <c r="O410" i="12" s="1"/>
  <c r="O411" i="12" s="1"/>
  <c r="O412" i="12" s="1"/>
  <c r="O413" i="12" s="1"/>
  <c r="O414" i="12" s="1"/>
  <c r="O415" i="12" s="1"/>
  <c r="O416" i="12" s="1"/>
  <c r="O417" i="12" s="1"/>
  <c r="O418" i="12" s="1"/>
  <c r="O419" i="12" s="1"/>
  <c r="O420" i="12" s="1"/>
  <c r="O421" i="12" s="1"/>
  <c r="O422" i="12" s="1"/>
  <c r="O423" i="12" s="1"/>
  <c r="O424" i="12" s="1"/>
  <c r="O425" i="12" s="1"/>
  <c r="O426" i="12" s="1"/>
  <c r="O427" i="12" s="1"/>
  <c r="O428" i="12" s="1"/>
  <c r="O429" i="12" s="1"/>
  <c r="O430" i="12" s="1"/>
  <c r="O431" i="12" s="1"/>
  <c r="O432" i="12" s="1"/>
  <c r="O433" i="12" s="1"/>
  <c r="O434" i="12" s="1"/>
  <c r="O435" i="12" s="1"/>
  <c r="O436" i="12" s="1"/>
  <c r="O437" i="12" s="1"/>
  <c r="O438" i="12" s="1"/>
  <c r="O439" i="12" s="1"/>
  <c r="O440" i="12" s="1"/>
  <c r="O441" i="12" s="1"/>
  <c r="O442" i="12" s="1"/>
  <c r="O443" i="12" s="1"/>
  <c r="O444" i="12" s="1"/>
  <c r="O445" i="12" s="1"/>
  <c r="AE402" i="12"/>
  <c r="F402" i="12"/>
  <c r="AG402" i="12"/>
  <c r="X402" i="12"/>
  <c r="Y402" i="12"/>
  <c r="G402" i="12"/>
  <c r="K402" i="12"/>
  <c r="AD402" i="12"/>
  <c r="I402" i="12"/>
  <c r="T402" i="12"/>
  <c r="Q402" i="12"/>
  <c r="R402" i="12"/>
  <c r="S402" i="12"/>
  <c r="E402" i="12"/>
  <c r="D402" i="12"/>
  <c r="AB402" i="12"/>
  <c r="AF402" i="12"/>
  <c r="J402" i="12"/>
  <c r="V402" i="12"/>
  <c r="L402" i="12"/>
  <c r="L403" i="12" s="1"/>
  <c r="L404" i="12" s="1"/>
  <c r="L405" i="12" s="1"/>
  <c r="L406" i="12" s="1"/>
  <c r="L407" i="12" s="1"/>
  <c r="L408" i="12" s="1"/>
  <c r="L409" i="12" s="1"/>
  <c r="L410" i="12" s="1"/>
  <c r="L411" i="12" s="1"/>
  <c r="L412" i="12" s="1"/>
  <c r="L413" i="12" s="1"/>
  <c r="L414" i="12" s="1"/>
  <c r="L415" i="12" s="1"/>
  <c r="L416" i="12" s="1"/>
  <c r="L417" i="12" s="1"/>
  <c r="L418" i="12" s="1"/>
  <c r="L419" i="12" s="1"/>
  <c r="L420" i="12" s="1"/>
  <c r="L421" i="12" s="1"/>
  <c r="L422" i="12" s="1"/>
  <c r="L423" i="12" s="1"/>
  <c r="L424" i="12" s="1"/>
  <c r="L425" i="12" s="1"/>
  <c r="L426" i="12" s="1"/>
  <c r="L427" i="12" s="1"/>
  <c r="L428" i="12" s="1"/>
  <c r="L429" i="12" s="1"/>
  <c r="L430" i="12" s="1"/>
  <c r="L431" i="12" s="1"/>
  <c r="L432" i="12" s="1"/>
  <c r="L433" i="12" s="1"/>
  <c r="L434" i="12" s="1"/>
  <c r="L435" i="12" s="1"/>
  <c r="L436" i="12" s="1"/>
  <c r="L437" i="12" s="1"/>
  <c r="L438" i="12" s="1"/>
  <c r="L439" i="12" s="1"/>
  <c r="L440" i="12" s="1"/>
  <c r="L441" i="12" s="1"/>
  <c r="L442" i="12" s="1"/>
  <c r="L443" i="12" s="1"/>
  <c r="L444" i="12" s="1"/>
  <c r="L445" i="12" s="1"/>
  <c r="N402" i="12"/>
  <c r="N403" i="12" s="1"/>
  <c r="N404" i="12" s="1"/>
  <c r="N405" i="12" s="1"/>
  <c r="N406" i="12" s="1"/>
  <c r="N407" i="12" s="1"/>
  <c r="N408" i="12" s="1"/>
  <c r="N409" i="12" s="1"/>
  <c r="N410" i="12" s="1"/>
  <c r="N411" i="12" s="1"/>
  <c r="N412" i="12" s="1"/>
  <c r="N413" i="12" s="1"/>
  <c r="N414" i="12" s="1"/>
  <c r="N415" i="12" s="1"/>
  <c r="N416" i="12" s="1"/>
  <c r="N417" i="12" s="1"/>
  <c r="N418" i="12" s="1"/>
  <c r="N419" i="12" s="1"/>
  <c r="N420" i="12" s="1"/>
  <c r="N421" i="12" s="1"/>
  <c r="N422" i="12" s="1"/>
  <c r="N423" i="12" s="1"/>
  <c r="N424" i="12" s="1"/>
  <c r="N425" i="12" s="1"/>
  <c r="N426" i="12" s="1"/>
  <c r="N427" i="12" s="1"/>
  <c r="N428" i="12" s="1"/>
  <c r="N429" i="12" s="1"/>
  <c r="N430" i="12" s="1"/>
  <c r="N431" i="12" s="1"/>
  <c r="N432" i="12" s="1"/>
  <c r="N433" i="12" s="1"/>
  <c r="N434" i="12" s="1"/>
  <c r="N435" i="12" s="1"/>
  <c r="N436" i="12" s="1"/>
  <c r="N437" i="12" s="1"/>
  <c r="N438" i="12" s="1"/>
  <c r="N439" i="12" s="1"/>
  <c r="N440" i="12" s="1"/>
  <c r="N441" i="12" s="1"/>
  <c r="N442" i="12" s="1"/>
  <c r="N443" i="12" s="1"/>
  <c r="N444" i="12" s="1"/>
  <c r="N445" i="12" s="1"/>
  <c r="U402" i="12"/>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P402" i="12"/>
  <c r="P403" i="12" s="1"/>
  <c r="P404" i="12" s="1"/>
  <c r="P405" i="12" s="1"/>
  <c r="P406" i="12" s="1"/>
  <c r="P407" i="12" s="1"/>
  <c r="P408" i="12" s="1"/>
  <c r="P409" i="12" s="1"/>
  <c r="P410" i="12" s="1"/>
  <c r="P411" i="12" s="1"/>
  <c r="P412" i="12" s="1"/>
  <c r="P413" i="12" s="1"/>
  <c r="P414" i="12" s="1"/>
  <c r="P415" i="12" s="1"/>
  <c r="P416" i="12" s="1"/>
  <c r="P417" i="12" s="1"/>
  <c r="P418" i="12" s="1"/>
  <c r="P419" i="12" s="1"/>
  <c r="P420" i="12" s="1"/>
  <c r="P421" i="12" s="1"/>
  <c r="P422" i="12" s="1"/>
  <c r="P423" i="12" s="1"/>
  <c r="P424" i="12" s="1"/>
  <c r="P425" i="12" s="1"/>
  <c r="P426" i="12" s="1"/>
  <c r="P427" i="12" s="1"/>
  <c r="P428" i="12" s="1"/>
  <c r="P429" i="12" s="1"/>
  <c r="P430" i="12" s="1"/>
  <c r="P431" i="12" s="1"/>
  <c r="P432" i="12" s="1"/>
  <c r="P433" i="12" s="1"/>
  <c r="P434" i="12" s="1"/>
  <c r="P435" i="12" s="1"/>
  <c r="P436" i="12" s="1"/>
  <c r="P437" i="12" s="1"/>
  <c r="P438" i="12" s="1"/>
  <c r="P439" i="12" s="1"/>
  <c r="P440" i="12" s="1"/>
  <c r="P441" i="12" s="1"/>
  <c r="P442" i="12" s="1"/>
  <c r="P443" i="12" s="1"/>
  <c r="P444" i="12" s="1"/>
  <c r="P445" i="12" s="1"/>
  <c r="M402" i="12"/>
  <c r="M403" i="12" s="1"/>
  <c r="M404" i="12" s="1"/>
  <c r="M405" i="12" s="1"/>
  <c r="M406" i="12" s="1"/>
  <c r="M407" i="12" s="1"/>
  <c r="M408" i="12" s="1"/>
  <c r="M409" i="12" s="1"/>
  <c r="M410" i="12" s="1"/>
  <c r="M411" i="12" s="1"/>
  <c r="M412" i="12" s="1"/>
  <c r="M413" i="12" s="1"/>
  <c r="M414" i="12" s="1"/>
  <c r="M415" i="12" s="1"/>
  <c r="M416" i="12" s="1"/>
  <c r="M417" i="12" s="1"/>
  <c r="M418" i="12" s="1"/>
  <c r="M419" i="12" s="1"/>
  <c r="M420" i="12" s="1"/>
  <c r="M421" i="12" s="1"/>
  <c r="M422" i="12" s="1"/>
  <c r="M423" i="12" s="1"/>
  <c r="M424" i="12" s="1"/>
  <c r="M425" i="12" s="1"/>
  <c r="M426" i="12" s="1"/>
  <c r="M427" i="12" s="1"/>
  <c r="M428" i="12" s="1"/>
  <c r="M429" i="12" s="1"/>
  <c r="M430" i="12" s="1"/>
  <c r="M431" i="12" s="1"/>
  <c r="M432" i="12" s="1"/>
  <c r="M433" i="12" s="1"/>
  <c r="M434" i="12" s="1"/>
  <c r="M435" i="12" s="1"/>
  <c r="M436" i="12" s="1"/>
  <c r="M437" i="12" s="1"/>
  <c r="M438" i="12" s="1"/>
  <c r="M439" i="12" s="1"/>
  <c r="M440" i="12" s="1"/>
  <c r="M441" i="12" s="1"/>
  <c r="M442" i="12" s="1"/>
  <c r="M443" i="12" s="1"/>
  <c r="M444" i="12" s="1"/>
  <c r="M445" i="12" s="1"/>
  <c r="I202" i="12"/>
  <c r="I203" i="12" s="1"/>
  <c r="I204" i="12" s="1"/>
  <c r="I205" i="12" s="1"/>
  <c r="I206" i="12" s="1"/>
  <c r="I207" i="12" s="1"/>
  <c r="I208" i="12" s="1"/>
  <c r="I209" i="12" s="1"/>
  <c r="I210" i="12" s="1"/>
  <c r="I211" i="12" s="1"/>
  <c r="I212" i="12" s="1"/>
  <c r="I213" i="12" s="1"/>
  <c r="I214" i="12" s="1"/>
  <c r="I215" i="12" s="1"/>
  <c r="I216" i="12" s="1"/>
  <c r="I217" i="12" s="1"/>
  <c r="I218" i="12" s="1"/>
  <c r="I219" i="12" s="1"/>
  <c r="I220" i="12" s="1"/>
  <c r="I221" i="12" s="1"/>
  <c r="I222" i="12" s="1"/>
  <c r="I223" i="12" s="1"/>
  <c r="I224" i="12" s="1"/>
  <c r="I225" i="12" s="1"/>
  <c r="I226" i="12" s="1"/>
  <c r="I227" i="12" s="1"/>
  <c r="I228" i="12" s="1"/>
  <c r="I229" i="12" s="1"/>
  <c r="I230" i="12" s="1"/>
  <c r="I231" i="12" s="1"/>
  <c r="I232" i="12" s="1"/>
  <c r="I233" i="12" s="1"/>
  <c r="I234" i="12" s="1"/>
  <c r="I235" i="12" s="1"/>
  <c r="I236" i="12" s="1"/>
  <c r="I237" i="12" s="1"/>
  <c r="I238" i="12" s="1"/>
  <c r="I239" i="12" s="1"/>
  <c r="I240" i="12" s="1"/>
  <c r="I241" i="12" s="1"/>
  <c r="I242" i="12" s="1"/>
  <c r="I243" i="12" s="1"/>
  <c r="I244" i="12" s="1"/>
  <c r="I245" i="12" s="1"/>
  <c r="I246" i="12" s="1"/>
  <c r="I247" i="12" s="1"/>
  <c r="I248" i="12" s="1"/>
  <c r="I249" i="12" s="1"/>
  <c r="I250" i="12" s="1"/>
  <c r="I251" i="12" s="1"/>
  <c r="I252" i="12" s="1"/>
  <c r="I253" i="12" s="1"/>
  <c r="I254" i="12" s="1"/>
  <c r="I255" i="12" s="1"/>
  <c r="I256" i="12" s="1"/>
  <c r="I257" i="12" s="1"/>
  <c r="I258" i="12" s="1"/>
  <c r="I259" i="12" s="1"/>
  <c r="I260" i="12" s="1"/>
  <c r="I261" i="12" s="1"/>
  <c r="I262" i="12" s="1"/>
  <c r="I263" i="12" s="1"/>
  <c r="I264" i="12" s="1"/>
  <c r="I265" i="12" s="1"/>
  <c r="I266" i="12" s="1"/>
  <c r="I267" i="12" s="1"/>
  <c r="I268" i="12" s="1"/>
  <c r="I269" i="12" s="1"/>
  <c r="I270" i="12" s="1"/>
  <c r="I271" i="12" s="1"/>
  <c r="I272" i="12" s="1"/>
  <c r="I273" i="12" s="1"/>
  <c r="I274" i="12" s="1"/>
  <c r="I275" i="12" s="1"/>
  <c r="I276" i="12" s="1"/>
  <c r="I277" i="12" s="1"/>
  <c r="I278" i="12" s="1"/>
  <c r="I279" i="12" s="1"/>
  <c r="I280" i="12" s="1"/>
  <c r="I281" i="12" s="1"/>
  <c r="I282" i="12" s="1"/>
  <c r="I283" i="12" s="1"/>
  <c r="I284" i="12" s="1"/>
  <c r="I285" i="12" s="1"/>
  <c r="I286" i="12" s="1"/>
  <c r="I287" i="12" s="1"/>
  <c r="I288" i="12" s="1"/>
  <c r="I289" i="12" s="1"/>
  <c r="I290" i="12" s="1"/>
  <c r="Y202" i="12"/>
  <c r="Y203" i="12" s="1"/>
  <c r="Y204" i="12" s="1"/>
  <c r="Y205" i="12" s="1"/>
  <c r="Y206" i="12" s="1"/>
  <c r="Y207" i="12" s="1"/>
  <c r="Y208" i="12" s="1"/>
  <c r="Y209" i="12" s="1"/>
  <c r="Y210" i="12" s="1"/>
  <c r="Y211" i="12" s="1"/>
  <c r="Y212" i="12" s="1"/>
  <c r="Y213" i="12" s="1"/>
  <c r="Y214" i="12" s="1"/>
  <c r="Y215" i="12" s="1"/>
  <c r="Y216" i="12" s="1"/>
  <c r="Y217" i="12" s="1"/>
  <c r="Y218" i="12" s="1"/>
  <c r="Y219" i="12" s="1"/>
  <c r="Y220" i="12" s="1"/>
  <c r="Y221" i="12" s="1"/>
  <c r="Y222" i="12" s="1"/>
  <c r="Y223" i="12" s="1"/>
  <c r="Y224" i="12" s="1"/>
  <c r="Y225" i="12" s="1"/>
  <c r="Y226" i="12" s="1"/>
  <c r="Y227" i="12" s="1"/>
  <c r="Y228" i="12" s="1"/>
  <c r="Y229" i="12" s="1"/>
  <c r="Y230" i="12" s="1"/>
  <c r="Y231" i="12" s="1"/>
  <c r="Y232" i="12" s="1"/>
  <c r="Y233" i="12" s="1"/>
  <c r="Y234" i="12" s="1"/>
  <c r="Y235" i="12" s="1"/>
  <c r="Y236" i="12" s="1"/>
  <c r="Y237" i="12" s="1"/>
  <c r="Y238" i="12" s="1"/>
  <c r="Y239" i="12" s="1"/>
  <c r="Y240" i="12" s="1"/>
  <c r="Y241" i="12" s="1"/>
  <c r="Y242" i="12" s="1"/>
  <c r="Y243" i="12" s="1"/>
  <c r="Y244" i="12" s="1"/>
  <c r="Y245" i="12" s="1"/>
  <c r="Y246" i="12" s="1"/>
  <c r="Y247" i="12" s="1"/>
  <c r="Y248" i="12" s="1"/>
  <c r="Y249" i="12" s="1"/>
  <c r="Y250" i="12" s="1"/>
  <c r="Y251" i="12" s="1"/>
  <c r="Y252" i="12" s="1"/>
  <c r="Y253" i="12" s="1"/>
  <c r="Y254" i="12" s="1"/>
  <c r="Y255" i="12" s="1"/>
  <c r="Y256" i="12" s="1"/>
  <c r="Y257" i="12" s="1"/>
  <c r="Y258" i="12" s="1"/>
  <c r="Y259" i="12" s="1"/>
  <c r="Y260" i="12" s="1"/>
  <c r="Y261" i="12" s="1"/>
  <c r="Y262" i="12" s="1"/>
  <c r="Y263" i="12" s="1"/>
  <c r="Y264" i="12" s="1"/>
  <c r="Y265" i="12" s="1"/>
  <c r="Y266" i="12" s="1"/>
  <c r="Y267" i="12" s="1"/>
  <c r="Y268" i="12" s="1"/>
  <c r="Y269" i="12" s="1"/>
  <c r="Y270" i="12" s="1"/>
  <c r="Y271" i="12" s="1"/>
  <c r="Y272" i="12" s="1"/>
  <c r="Y273" i="12" s="1"/>
  <c r="Y274" i="12" s="1"/>
  <c r="Y275" i="12" s="1"/>
  <c r="Y276" i="12" s="1"/>
  <c r="Y277" i="12" s="1"/>
  <c r="Y278" i="12" s="1"/>
  <c r="Y279" i="12" s="1"/>
  <c r="Y280" i="12" s="1"/>
  <c r="Y281" i="12" s="1"/>
  <c r="Y282" i="12" s="1"/>
  <c r="Y283" i="12" s="1"/>
  <c r="Y284" i="12" s="1"/>
  <c r="Y285" i="12" s="1"/>
  <c r="Y286" i="12" s="1"/>
  <c r="Y287" i="12" s="1"/>
  <c r="Y288" i="12" s="1"/>
  <c r="Y289" i="12" s="1"/>
  <c r="Y290" i="12" s="1"/>
  <c r="AE202" i="12"/>
  <c r="AE203" i="12" s="1"/>
  <c r="AE204" i="12" s="1"/>
  <c r="AE205" i="12" s="1"/>
  <c r="AE206" i="12" s="1"/>
  <c r="AE207" i="12" s="1"/>
  <c r="AE208" i="12" s="1"/>
  <c r="AE209" i="12" s="1"/>
  <c r="AE210" i="12" s="1"/>
  <c r="AE211" i="12" s="1"/>
  <c r="AE212" i="12" s="1"/>
  <c r="AE213" i="12" s="1"/>
  <c r="AE214" i="12" s="1"/>
  <c r="AE215" i="12" s="1"/>
  <c r="AE216" i="12" s="1"/>
  <c r="AE217" i="12" s="1"/>
  <c r="AE218" i="12" s="1"/>
  <c r="AE219" i="12" s="1"/>
  <c r="AE220" i="12" s="1"/>
  <c r="AE221" i="12" s="1"/>
  <c r="AE222" i="12" s="1"/>
  <c r="AE223" i="12" s="1"/>
  <c r="AE224" i="12" s="1"/>
  <c r="AE225" i="12" s="1"/>
  <c r="AE226" i="12" s="1"/>
  <c r="AE227" i="12" s="1"/>
  <c r="AE228" i="12" s="1"/>
  <c r="AE229" i="12" s="1"/>
  <c r="AE230" i="12" s="1"/>
  <c r="AE231" i="12" s="1"/>
  <c r="AE232" i="12" s="1"/>
  <c r="AE233" i="12" s="1"/>
  <c r="AE234" i="12" s="1"/>
  <c r="AE235" i="12" s="1"/>
  <c r="AE236" i="12" s="1"/>
  <c r="AE237" i="12" s="1"/>
  <c r="AE238" i="12" s="1"/>
  <c r="AE239" i="12" s="1"/>
  <c r="AE240" i="12" s="1"/>
  <c r="AE241" i="12" s="1"/>
  <c r="AE242" i="12" s="1"/>
  <c r="AE243" i="12" s="1"/>
  <c r="AE244" i="12" s="1"/>
  <c r="AE245" i="12" s="1"/>
  <c r="AE246" i="12" s="1"/>
  <c r="AE247" i="12" s="1"/>
  <c r="AE248" i="12" s="1"/>
  <c r="AE249" i="12" s="1"/>
  <c r="AE250" i="12" s="1"/>
  <c r="AE251" i="12" s="1"/>
  <c r="AE252" i="12" s="1"/>
  <c r="AE253" i="12" s="1"/>
  <c r="AE254" i="12" s="1"/>
  <c r="AE255" i="12" s="1"/>
  <c r="AE256" i="12" s="1"/>
  <c r="AE257" i="12" s="1"/>
  <c r="AE258" i="12" s="1"/>
  <c r="AE259" i="12" s="1"/>
  <c r="AE260" i="12" s="1"/>
  <c r="AE261" i="12" s="1"/>
  <c r="AE262" i="12" s="1"/>
  <c r="AE263" i="12" s="1"/>
  <c r="AE264" i="12" s="1"/>
  <c r="AE265" i="12" s="1"/>
  <c r="AE266" i="12" s="1"/>
  <c r="AE267" i="12" s="1"/>
  <c r="AE268" i="12" s="1"/>
  <c r="AE269" i="12" s="1"/>
  <c r="AE270" i="12" s="1"/>
  <c r="AE271" i="12" s="1"/>
  <c r="AE272" i="12" s="1"/>
  <c r="AE273" i="12" s="1"/>
  <c r="AE274" i="12" s="1"/>
  <c r="AE275" i="12" s="1"/>
  <c r="AE276" i="12" s="1"/>
  <c r="AE277" i="12" s="1"/>
  <c r="AE278" i="12" s="1"/>
  <c r="AE279" i="12" s="1"/>
  <c r="AE280" i="12" s="1"/>
  <c r="AE281" i="12" s="1"/>
  <c r="AE282" i="12" s="1"/>
  <c r="AE283" i="12" s="1"/>
  <c r="AE284" i="12" s="1"/>
  <c r="AE285" i="12" s="1"/>
  <c r="AE286" i="12" s="1"/>
  <c r="AE287" i="12" s="1"/>
  <c r="AE288" i="12" s="1"/>
  <c r="AE289" i="12" s="1"/>
  <c r="AE290" i="12" s="1"/>
  <c r="S202" i="12"/>
  <c r="S203" i="12" s="1"/>
  <c r="S204" i="12" s="1"/>
  <c r="S205" i="12" s="1"/>
  <c r="S206" i="12" s="1"/>
  <c r="S207" i="12" s="1"/>
  <c r="S208" i="12" s="1"/>
  <c r="S209" i="12" s="1"/>
  <c r="S210" i="12" s="1"/>
  <c r="S211" i="12" s="1"/>
  <c r="S212" i="12" s="1"/>
  <c r="S213" i="12" s="1"/>
  <c r="S214" i="12" s="1"/>
  <c r="S215" i="12" s="1"/>
  <c r="S216" i="12" s="1"/>
  <c r="S217" i="12" s="1"/>
  <c r="S218" i="12" s="1"/>
  <c r="S219" i="12" s="1"/>
  <c r="S220" i="12" s="1"/>
  <c r="S221" i="12" s="1"/>
  <c r="S222" i="12" s="1"/>
  <c r="S223" i="12" s="1"/>
  <c r="S224" i="12" s="1"/>
  <c r="S225" i="12" s="1"/>
  <c r="S226" i="12" s="1"/>
  <c r="S227" i="12" s="1"/>
  <c r="S228" i="12" s="1"/>
  <c r="S229" i="12" s="1"/>
  <c r="S230" i="12" s="1"/>
  <c r="S231" i="12" s="1"/>
  <c r="S232" i="12" s="1"/>
  <c r="S233" i="12" s="1"/>
  <c r="S234" i="12" s="1"/>
  <c r="S235" i="12" s="1"/>
  <c r="S236" i="12" s="1"/>
  <c r="S237" i="12" s="1"/>
  <c r="S238" i="12" s="1"/>
  <c r="S239" i="12" s="1"/>
  <c r="S240" i="12" s="1"/>
  <c r="S241" i="12" s="1"/>
  <c r="S242" i="12" s="1"/>
  <c r="S243" i="12" s="1"/>
  <c r="S244" i="12" s="1"/>
  <c r="S245" i="12" s="1"/>
  <c r="S246" i="12" s="1"/>
  <c r="S247" i="12" s="1"/>
  <c r="S248" i="12" s="1"/>
  <c r="S249" i="12" s="1"/>
  <c r="S250" i="12" s="1"/>
  <c r="S251" i="12" s="1"/>
  <c r="S252" i="12" s="1"/>
  <c r="S253" i="12" s="1"/>
  <c r="S254" i="12" s="1"/>
  <c r="S255" i="12" s="1"/>
  <c r="S256" i="12" s="1"/>
  <c r="S257" i="12" s="1"/>
  <c r="S258" i="12" s="1"/>
  <c r="S259" i="12" s="1"/>
  <c r="S260" i="12" s="1"/>
  <c r="S261" i="12" s="1"/>
  <c r="S262" i="12" s="1"/>
  <c r="S263" i="12" s="1"/>
  <c r="S264" i="12" s="1"/>
  <c r="S265" i="12" s="1"/>
  <c r="S266" i="12" s="1"/>
  <c r="S267" i="12" s="1"/>
  <c r="S268" i="12" s="1"/>
  <c r="S269" i="12" s="1"/>
  <c r="S270" i="12" s="1"/>
  <c r="S271" i="12" s="1"/>
  <c r="S272" i="12" s="1"/>
  <c r="S273" i="12" s="1"/>
  <c r="S274" i="12" s="1"/>
  <c r="S275" i="12" s="1"/>
  <c r="S276" i="12" s="1"/>
  <c r="S277" i="12" s="1"/>
  <c r="S278" i="12" s="1"/>
  <c r="S279" i="12" s="1"/>
  <c r="S280" i="12" s="1"/>
  <c r="S281" i="12" s="1"/>
  <c r="S282" i="12" s="1"/>
  <c r="S283" i="12" s="1"/>
  <c r="S284" i="12" s="1"/>
  <c r="S285" i="12" s="1"/>
  <c r="S286" i="12" s="1"/>
  <c r="S287" i="12" s="1"/>
  <c r="S288" i="12" s="1"/>
  <c r="S289" i="12" s="1"/>
  <c r="S290" i="12" s="1"/>
  <c r="E202" i="12"/>
  <c r="E203" i="12" s="1"/>
  <c r="E204" i="12" s="1"/>
  <c r="E205" i="12" s="1"/>
  <c r="E206" i="12" s="1"/>
  <c r="E207" i="12" s="1"/>
  <c r="E208" i="12" s="1"/>
  <c r="E209" i="12" s="1"/>
  <c r="E210" i="12" s="1"/>
  <c r="E211" i="12" s="1"/>
  <c r="E212" i="12" s="1"/>
  <c r="E213" i="12" s="1"/>
  <c r="E214" i="12" s="1"/>
  <c r="E215" i="12" s="1"/>
  <c r="E216" i="12" s="1"/>
  <c r="E217" i="12" s="1"/>
  <c r="E218" i="12" s="1"/>
  <c r="E219" i="12" s="1"/>
  <c r="E220" i="12" s="1"/>
  <c r="E221" i="12" s="1"/>
  <c r="E222" i="12" s="1"/>
  <c r="E223" i="12" s="1"/>
  <c r="E224" i="12" s="1"/>
  <c r="E225" i="12" s="1"/>
  <c r="E226" i="12" s="1"/>
  <c r="E227" i="12" s="1"/>
  <c r="E228" i="12" s="1"/>
  <c r="E229" i="12" s="1"/>
  <c r="E230" i="12" s="1"/>
  <c r="E231" i="12" s="1"/>
  <c r="E232" i="12" s="1"/>
  <c r="E233" i="12" s="1"/>
  <c r="E234" i="12" s="1"/>
  <c r="E235" i="12" s="1"/>
  <c r="E236" i="12" s="1"/>
  <c r="E237" i="12" s="1"/>
  <c r="E238" i="12" s="1"/>
  <c r="E239" i="12" s="1"/>
  <c r="E240" i="12" s="1"/>
  <c r="E241" i="12" s="1"/>
  <c r="E242" i="12" s="1"/>
  <c r="E243" i="12" s="1"/>
  <c r="E244" i="12" s="1"/>
  <c r="E245" i="12" s="1"/>
  <c r="E246" i="12" s="1"/>
  <c r="E247" i="12" s="1"/>
  <c r="E248" i="12" s="1"/>
  <c r="E249" i="12" s="1"/>
  <c r="E250" i="12" s="1"/>
  <c r="E251" i="12" s="1"/>
  <c r="E252" i="12" s="1"/>
  <c r="E253" i="12" s="1"/>
  <c r="E254" i="12" s="1"/>
  <c r="E255" i="12" s="1"/>
  <c r="E256" i="12" s="1"/>
  <c r="E257" i="12" s="1"/>
  <c r="E258" i="12" s="1"/>
  <c r="E259" i="12" s="1"/>
  <c r="E260" i="12" s="1"/>
  <c r="E261" i="12" s="1"/>
  <c r="E262" i="12" s="1"/>
  <c r="E263" i="12" s="1"/>
  <c r="E264" i="12" s="1"/>
  <c r="E265" i="12" s="1"/>
  <c r="E266" i="12" s="1"/>
  <c r="E267" i="12" s="1"/>
  <c r="E268" i="12" s="1"/>
  <c r="E269" i="12" s="1"/>
  <c r="E270" i="12" s="1"/>
  <c r="E271" i="12" s="1"/>
  <c r="E272" i="12" s="1"/>
  <c r="E273" i="12" s="1"/>
  <c r="E274" i="12" s="1"/>
  <c r="E275" i="12" s="1"/>
  <c r="E276" i="12" s="1"/>
  <c r="E277" i="12" s="1"/>
  <c r="E278" i="12" s="1"/>
  <c r="E279" i="12" s="1"/>
  <c r="E280" i="12" s="1"/>
  <c r="E281" i="12" s="1"/>
  <c r="E282" i="12" s="1"/>
  <c r="E283" i="12" s="1"/>
  <c r="E284" i="12" s="1"/>
  <c r="E285" i="12" s="1"/>
  <c r="E286" i="12" s="1"/>
  <c r="E287" i="12" s="1"/>
  <c r="E288" i="12" s="1"/>
  <c r="E289" i="12" s="1"/>
  <c r="E290" i="12" s="1"/>
  <c r="AC202" i="12"/>
  <c r="AC203" i="12" s="1"/>
  <c r="AC204" i="12" s="1"/>
  <c r="AC205" i="12" s="1"/>
  <c r="AC206" i="12" s="1"/>
  <c r="AC207" i="12" s="1"/>
  <c r="AC208" i="12" s="1"/>
  <c r="AC209" i="12" s="1"/>
  <c r="AC210" i="12" s="1"/>
  <c r="AC211" i="12" s="1"/>
  <c r="AC212" i="12" s="1"/>
  <c r="AC213" i="12" s="1"/>
  <c r="AC214" i="12" s="1"/>
  <c r="AC215" i="12" s="1"/>
  <c r="AC216" i="12" s="1"/>
  <c r="AC217" i="12" s="1"/>
  <c r="AC218" i="12" s="1"/>
  <c r="AC219" i="12" s="1"/>
  <c r="AC220" i="12" s="1"/>
  <c r="AC221" i="12" s="1"/>
  <c r="AC222" i="12" s="1"/>
  <c r="AC223" i="12" s="1"/>
  <c r="AC224" i="12" s="1"/>
  <c r="AC225" i="12" s="1"/>
  <c r="AC226" i="12" s="1"/>
  <c r="AC227" i="12" s="1"/>
  <c r="AC228" i="12" s="1"/>
  <c r="AC229" i="12" s="1"/>
  <c r="AC230" i="12" s="1"/>
  <c r="AC231" i="12" s="1"/>
  <c r="AC232" i="12" s="1"/>
  <c r="AC233" i="12" s="1"/>
  <c r="AC234" i="12" s="1"/>
  <c r="AC235" i="12" s="1"/>
  <c r="AC236" i="12" s="1"/>
  <c r="AC237" i="12" s="1"/>
  <c r="AC238" i="12" s="1"/>
  <c r="AC239" i="12" s="1"/>
  <c r="AC240" i="12" s="1"/>
  <c r="AC241" i="12" s="1"/>
  <c r="AC242" i="12" s="1"/>
  <c r="AC243" i="12" s="1"/>
  <c r="AC244" i="12" s="1"/>
  <c r="AC245" i="12" s="1"/>
  <c r="AC246" i="12" s="1"/>
  <c r="AC247" i="12" s="1"/>
  <c r="AC248" i="12" s="1"/>
  <c r="AC249" i="12" s="1"/>
  <c r="AC250" i="12" s="1"/>
  <c r="AC251" i="12" s="1"/>
  <c r="AC252" i="12" s="1"/>
  <c r="AC253" i="12" s="1"/>
  <c r="AC254" i="12" s="1"/>
  <c r="AC255" i="12" s="1"/>
  <c r="AC256" i="12" s="1"/>
  <c r="AC257" i="12" s="1"/>
  <c r="AC258" i="12" s="1"/>
  <c r="AC259" i="12" s="1"/>
  <c r="AC260" i="12" s="1"/>
  <c r="AC261" i="12" s="1"/>
  <c r="AC262" i="12" s="1"/>
  <c r="AC263" i="12" s="1"/>
  <c r="AC264" i="12" s="1"/>
  <c r="AC265" i="12" s="1"/>
  <c r="AC266" i="12" s="1"/>
  <c r="AC267" i="12" s="1"/>
  <c r="AC268" i="12" s="1"/>
  <c r="AC269" i="12" s="1"/>
  <c r="AC270" i="12" s="1"/>
  <c r="AC271" i="12" s="1"/>
  <c r="AC272" i="12" s="1"/>
  <c r="AC273" i="12" s="1"/>
  <c r="AC274" i="12" s="1"/>
  <c r="AC275" i="12" s="1"/>
  <c r="AC276" i="12" s="1"/>
  <c r="AC277" i="12" s="1"/>
  <c r="AC278" i="12" s="1"/>
  <c r="AC279" i="12" s="1"/>
  <c r="AC280" i="12" s="1"/>
  <c r="AC281" i="12" s="1"/>
  <c r="AC282" i="12" s="1"/>
  <c r="AC283" i="12" s="1"/>
  <c r="AC284" i="12" s="1"/>
  <c r="AC285" i="12" s="1"/>
  <c r="AC286" i="12" s="1"/>
  <c r="AC287" i="12" s="1"/>
  <c r="AC288" i="12" s="1"/>
  <c r="AC289" i="12" s="1"/>
  <c r="AC290" i="12" s="1"/>
  <c r="AF202" i="12"/>
  <c r="AF203" i="12" s="1"/>
  <c r="AF204" i="12" s="1"/>
  <c r="AF205" i="12" s="1"/>
  <c r="AF206" i="12" s="1"/>
  <c r="AF207" i="12" s="1"/>
  <c r="AF208" i="12" s="1"/>
  <c r="AF209" i="12" s="1"/>
  <c r="AF210" i="12" s="1"/>
  <c r="AF211" i="12" s="1"/>
  <c r="AF212" i="12" s="1"/>
  <c r="AF213" i="12" s="1"/>
  <c r="AF214" i="12" s="1"/>
  <c r="AF215" i="12" s="1"/>
  <c r="AF216" i="12" s="1"/>
  <c r="AF217" i="12" s="1"/>
  <c r="AF218" i="12" s="1"/>
  <c r="AF219" i="12" s="1"/>
  <c r="AF220" i="12" s="1"/>
  <c r="AF221" i="12" s="1"/>
  <c r="AF222" i="12" s="1"/>
  <c r="AF223" i="12" s="1"/>
  <c r="AF224" i="12" s="1"/>
  <c r="AF225" i="12" s="1"/>
  <c r="AF226" i="12" s="1"/>
  <c r="AF227" i="12" s="1"/>
  <c r="AF228" i="12" s="1"/>
  <c r="AF229" i="12" s="1"/>
  <c r="AF230" i="12" s="1"/>
  <c r="AF231" i="12" s="1"/>
  <c r="AF232" i="12" s="1"/>
  <c r="AF233" i="12" s="1"/>
  <c r="AF234" i="12" s="1"/>
  <c r="AF235" i="12" s="1"/>
  <c r="AF236" i="12" s="1"/>
  <c r="AF237" i="12" s="1"/>
  <c r="AF238" i="12" s="1"/>
  <c r="AF239" i="12" s="1"/>
  <c r="AF240" i="12" s="1"/>
  <c r="AF241" i="12" s="1"/>
  <c r="AF242" i="12" s="1"/>
  <c r="AF243" i="12" s="1"/>
  <c r="AF244" i="12" s="1"/>
  <c r="AF245" i="12" s="1"/>
  <c r="AF246" i="12" s="1"/>
  <c r="AF247" i="12" s="1"/>
  <c r="AF248" i="12" s="1"/>
  <c r="AF249" i="12" s="1"/>
  <c r="AF250" i="12" s="1"/>
  <c r="AF251" i="12" s="1"/>
  <c r="AF252" i="12" s="1"/>
  <c r="AF253" i="12" s="1"/>
  <c r="AF254" i="12" s="1"/>
  <c r="AF255" i="12" s="1"/>
  <c r="AF256" i="12" s="1"/>
  <c r="AF257" i="12" s="1"/>
  <c r="AF258" i="12" s="1"/>
  <c r="AF259" i="12" s="1"/>
  <c r="AF260" i="12" s="1"/>
  <c r="AF261" i="12" s="1"/>
  <c r="AF262" i="12" s="1"/>
  <c r="AF263" i="12" s="1"/>
  <c r="AF264" i="12" s="1"/>
  <c r="AF265" i="12" s="1"/>
  <c r="AF266" i="12" s="1"/>
  <c r="AF267" i="12" s="1"/>
  <c r="AF268" i="12" s="1"/>
  <c r="AF269" i="12" s="1"/>
  <c r="AF270" i="12" s="1"/>
  <c r="AF271" i="12" s="1"/>
  <c r="AF272" i="12" s="1"/>
  <c r="AF273" i="12" s="1"/>
  <c r="AF274" i="12" s="1"/>
  <c r="AF275" i="12" s="1"/>
  <c r="AF276" i="12" s="1"/>
  <c r="AF277" i="12" s="1"/>
  <c r="AF278" i="12" s="1"/>
  <c r="AF279" i="12" s="1"/>
  <c r="AF280" i="12" s="1"/>
  <c r="AF281" i="12" s="1"/>
  <c r="AF282" i="12" s="1"/>
  <c r="AF283" i="12" s="1"/>
  <c r="AF284" i="12" s="1"/>
  <c r="AF285" i="12" s="1"/>
  <c r="AF286" i="12" s="1"/>
  <c r="AF287" i="12" s="1"/>
  <c r="AF288" i="12" s="1"/>
  <c r="AF289" i="12" s="1"/>
  <c r="AF290" i="12" s="1"/>
  <c r="W202" i="12"/>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AG202" i="12"/>
  <c r="AG203" i="12" s="1"/>
  <c r="AG204" i="12" s="1"/>
  <c r="AG205" i="12" s="1"/>
  <c r="AG206" i="12" s="1"/>
  <c r="AG207" i="12" s="1"/>
  <c r="AG208" i="12" s="1"/>
  <c r="AG209" i="12" s="1"/>
  <c r="AG210" i="12" s="1"/>
  <c r="AG211" i="12" s="1"/>
  <c r="AG212" i="12" s="1"/>
  <c r="AG213" i="12" s="1"/>
  <c r="AG214" i="12" s="1"/>
  <c r="AG215" i="12" s="1"/>
  <c r="AG216" i="12" s="1"/>
  <c r="AG217" i="12" s="1"/>
  <c r="AG218" i="12" s="1"/>
  <c r="AG219" i="12" s="1"/>
  <c r="AG220" i="12" s="1"/>
  <c r="AG221" i="12" s="1"/>
  <c r="AG222" i="12" s="1"/>
  <c r="AG223" i="12" s="1"/>
  <c r="AG224" i="12" s="1"/>
  <c r="AG225" i="12" s="1"/>
  <c r="AG226" i="12" s="1"/>
  <c r="AG227" i="12" s="1"/>
  <c r="AG228" i="12" s="1"/>
  <c r="AG229" i="12" s="1"/>
  <c r="AG230" i="12" s="1"/>
  <c r="AG231" i="12" s="1"/>
  <c r="AG232" i="12" s="1"/>
  <c r="AG233" i="12" s="1"/>
  <c r="AG234" i="12" s="1"/>
  <c r="AG235" i="12" s="1"/>
  <c r="AG236" i="12" s="1"/>
  <c r="AG237" i="12" s="1"/>
  <c r="AG238" i="12" s="1"/>
  <c r="AG239" i="12" s="1"/>
  <c r="AG240" i="12" s="1"/>
  <c r="AG241" i="12" s="1"/>
  <c r="AG242" i="12" s="1"/>
  <c r="AG243" i="12" s="1"/>
  <c r="AG244" i="12" s="1"/>
  <c r="AG245" i="12" s="1"/>
  <c r="AG246" i="12" s="1"/>
  <c r="AG247" i="12" s="1"/>
  <c r="AG248" i="12" s="1"/>
  <c r="AG249" i="12" s="1"/>
  <c r="AG250" i="12" s="1"/>
  <c r="AG251" i="12" s="1"/>
  <c r="AG252" i="12" s="1"/>
  <c r="AG253" i="12" s="1"/>
  <c r="AG254" i="12" s="1"/>
  <c r="AG255" i="12" s="1"/>
  <c r="AG256" i="12" s="1"/>
  <c r="AG257" i="12" s="1"/>
  <c r="AG258" i="12" s="1"/>
  <c r="AG259" i="12" s="1"/>
  <c r="AG260" i="12" s="1"/>
  <c r="AG261" i="12" s="1"/>
  <c r="AG262" i="12" s="1"/>
  <c r="AG263" i="12" s="1"/>
  <c r="AG264" i="12" s="1"/>
  <c r="AG265" i="12" s="1"/>
  <c r="AG266" i="12" s="1"/>
  <c r="AG267" i="12" s="1"/>
  <c r="AG268" i="12" s="1"/>
  <c r="AG269" i="12" s="1"/>
  <c r="AG270" i="12" s="1"/>
  <c r="AG271" i="12" s="1"/>
  <c r="AG272" i="12" s="1"/>
  <c r="AG273" i="12" s="1"/>
  <c r="AG274" i="12" s="1"/>
  <c r="AG275" i="12" s="1"/>
  <c r="AG276" i="12" s="1"/>
  <c r="AG277" i="12" s="1"/>
  <c r="AG278" i="12" s="1"/>
  <c r="AG279" i="12" s="1"/>
  <c r="AG280" i="12" s="1"/>
  <c r="AG281" i="12" s="1"/>
  <c r="AG282" i="12" s="1"/>
  <c r="AG283" i="12" s="1"/>
  <c r="AG284" i="12" s="1"/>
  <c r="AG285" i="12" s="1"/>
  <c r="AG286" i="12" s="1"/>
  <c r="AG287" i="12" s="1"/>
  <c r="AG288" i="12" s="1"/>
  <c r="AG289" i="12" s="1"/>
  <c r="AG290" i="12" s="1"/>
  <c r="Q202" i="12"/>
  <c r="Q203" i="12" s="1"/>
  <c r="Q204" i="12" s="1"/>
  <c r="Q205" i="12" s="1"/>
  <c r="Q206" i="12" s="1"/>
  <c r="Q207" i="12" s="1"/>
  <c r="Q208" i="12" s="1"/>
  <c r="Q209" i="12" s="1"/>
  <c r="Q210" i="12" s="1"/>
  <c r="Q211" i="12" s="1"/>
  <c r="Q212" i="12" s="1"/>
  <c r="Q213" i="12" s="1"/>
  <c r="Q214" i="12" s="1"/>
  <c r="Q215" i="12" s="1"/>
  <c r="Q216" i="12" s="1"/>
  <c r="Q217" i="12" s="1"/>
  <c r="Q218" i="12" s="1"/>
  <c r="Q219" i="12" s="1"/>
  <c r="Q220" i="12" s="1"/>
  <c r="Q221" i="12" s="1"/>
  <c r="Q222" i="12" s="1"/>
  <c r="Q223" i="12" s="1"/>
  <c r="Q224" i="12" s="1"/>
  <c r="Q225" i="12" s="1"/>
  <c r="Q226" i="12" s="1"/>
  <c r="Q227" i="12" s="1"/>
  <c r="Q228" i="12" s="1"/>
  <c r="Q229" i="12" s="1"/>
  <c r="Q230" i="12" s="1"/>
  <c r="Q231" i="12" s="1"/>
  <c r="Q232" i="12" s="1"/>
  <c r="Q233" i="12" s="1"/>
  <c r="Q234" i="12" s="1"/>
  <c r="Q235" i="12" s="1"/>
  <c r="Q236" i="12" s="1"/>
  <c r="Q237" i="12" s="1"/>
  <c r="Q238" i="12" s="1"/>
  <c r="Q239" i="12" s="1"/>
  <c r="Q240" i="12" s="1"/>
  <c r="Q241" i="12" s="1"/>
  <c r="Q242" i="12" s="1"/>
  <c r="Q243" i="12" s="1"/>
  <c r="Q244" i="12" s="1"/>
  <c r="Q245" i="12" s="1"/>
  <c r="Q246" i="12" s="1"/>
  <c r="Q247" i="12" s="1"/>
  <c r="Q248" i="12" s="1"/>
  <c r="Q249" i="12" s="1"/>
  <c r="Q250" i="12" s="1"/>
  <c r="Q251" i="12" s="1"/>
  <c r="Q252" i="12" s="1"/>
  <c r="Q253" i="12" s="1"/>
  <c r="Q254" i="12" s="1"/>
  <c r="Q255" i="12" s="1"/>
  <c r="Q256" i="12" s="1"/>
  <c r="Q257" i="12" s="1"/>
  <c r="Q258" i="12" s="1"/>
  <c r="Q259" i="12" s="1"/>
  <c r="Q260" i="12" s="1"/>
  <c r="Q261" i="12" s="1"/>
  <c r="Q262" i="12" s="1"/>
  <c r="Q263" i="12" s="1"/>
  <c r="Q264" i="12" s="1"/>
  <c r="Q265" i="12" s="1"/>
  <c r="Q266" i="12" s="1"/>
  <c r="Q267" i="12" s="1"/>
  <c r="Q268" i="12" s="1"/>
  <c r="Q269" i="12" s="1"/>
  <c r="Q270" i="12" s="1"/>
  <c r="Q271" i="12" s="1"/>
  <c r="Q272" i="12" s="1"/>
  <c r="Q273" i="12" s="1"/>
  <c r="Q274" i="12" s="1"/>
  <c r="Q275" i="12" s="1"/>
  <c r="Q276" i="12" s="1"/>
  <c r="Q277" i="12" s="1"/>
  <c r="Q278" i="12" s="1"/>
  <c r="Q279" i="12" s="1"/>
  <c r="Q280" i="12" s="1"/>
  <c r="Q281" i="12" s="1"/>
  <c r="Q282" i="12" s="1"/>
  <c r="Q283" i="12" s="1"/>
  <c r="Q284" i="12" s="1"/>
  <c r="Q285" i="12" s="1"/>
  <c r="Q286" i="12" s="1"/>
  <c r="Q287" i="12" s="1"/>
  <c r="Q288" i="12" s="1"/>
  <c r="Q289" i="12" s="1"/>
  <c r="Q290" i="12" s="1"/>
  <c r="AB202" i="12"/>
  <c r="AB203" i="12" s="1"/>
  <c r="AB204" i="12" s="1"/>
  <c r="AB205" i="12" s="1"/>
  <c r="AB206" i="12" s="1"/>
  <c r="AB207" i="12" s="1"/>
  <c r="AB208" i="12" s="1"/>
  <c r="AB209" i="12" s="1"/>
  <c r="AB210" i="12" s="1"/>
  <c r="AB211" i="12" s="1"/>
  <c r="AB212" i="12" s="1"/>
  <c r="AB213" i="12" s="1"/>
  <c r="AB214" i="12" s="1"/>
  <c r="AB215" i="12" s="1"/>
  <c r="AB216" i="12" s="1"/>
  <c r="AB217" i="12" s="1"/>
  <c r="AB218" i="12" s="1"/>
  <c r="AB219" i="12" s="1"/>
  <c r="AB220" i="12" s="1"/>
  <c r="AB221" i="12" s="1"/>
  <c r="AB222" i="12" s="1"/>
  <c r="AB223" i="12" s="1"/>
  <c r="AB224" i="12" s="1"/>
  <c r="AB225" i="12" s="1"/>
  <c r="AB226" i="12" s="1"/>
  <c r="AB227" i="12" s="1"/>
  <c r="AB228" i="12" s="1"/>
  <c r="AB229" i="12" s="1"/>
  <c r="AB230" i="12" s="1"/>
  <c r="AB231" i="12" s="1"/>
  <c r="AB232" i="12" s="1"/>
  <c r="AB233" i="12" s="1"/>
  <c r="AB234" i="12" s="1"/>
  <c r="AB235" i="12" s="1"/>
  <c r="AB236" i="12" s="1"/>
  <c r="AB237" i="12" s="1"/>
  <c r="AB238" i="12" s="1"/>
  <c r="AB239" i="12" s="1"/>
  <c r="AB240" i="12" s="1"/>
  <c r="AB241" i="12" s="1"/>
  <c r="AB242" i="12" s="1"/>
  <c r="AB243" i="12" s="1"/>
  <c r="AB244" i="12" s="1"/>
  <c r="AB245" i="12" s="1"/>
  <c r="AB246" i="12" s="1"/>
  <c r="AB247" i="12" s="1"/>
  <c r="AB248" i="12" s="1"/>
  <c r="AB249" i="12" s="1"/>
  <c r="AB250" i="12" s="1"/>
  <c r="AB251" i="12" s="1"/>
  <c r="AB252" i="12" s="1"/>
  <c r="AB253" i="12" s="1"/>
  <c r="AB254" i="12" s="1"/>
  <c r="AB255" i="12" s="1"/>
  <c r="AB256" i="12" s="1"/>
  <c r="AB257" i="12" s="1"/>
  <c r="AB258" i="12" s="1"/>
  <c r="AB259" i="12" s="1"/>
  <c r="AB260" i="12" s="1"/>
  <c r="AB261" i="12" s="1"/>
  <c r="AB262" i="12" s="1"/>
  <c r="AB263" i="12" s="1"/>
  <c r="AB264" i="12" s="1"/>
  <c r="AB265" i="12" s="1"/>
  <c r="AB266" i="12" s="1"/>
  <c r="AB267" i="12" s="1"/>
  <c r="AB268" i="12" s="1"/>
  <c r="AB269" i="12" s="1"/>
  <c r="AB270" i="12" s="1"/>
  <c r="AB271" i="12" s="1"/>
  <c r="AB272" i="12" s="1"/>
  <c r="AB273" i="12" s="1"/>
  <c r="AB274" i="12" s="1"/>
  <c r="AB275" i="12" s="1"/>
  <c r="AB276" i="12" s="1"/>
  <c r="AB277" i="12" s="1"/>
  <c r="AB278" i="12" s="1"/>
  <c r="AB279" i="12" s="1"/>
  <c r="AB280" i="12" s="1"/>
  <c r="AB281" i="12" s="1"/>
  <c r="AB282" i="12" s="1"/>
  <c r="AB283" i="12" s="1"/>
  <c r="AB284" i="12" s="1"/>
  <c r="AB285" i="12" s="1"/>
  <c r="AB286" i="12" s="1"/>
  <c r="AB287" i="12" s="1"/>
  <c r="AB288" i="12" s="1"/>
  <c r="AB289" i="12" s="1"/>
  <c r="AB290" i="12" s="1"/>
  <c r="AA202" i="12"/>
  <c r="AA203" i="12" s="1"/>
  <c r="AA204" i="12" s="1"/>
  <c r="AA205" i="12" s="1"/>
  <c r="AA206" i="12" s="1"/>
  <c r="AA207" i="12" s="1"/>
  <c r="AA208" i="12" s="1"/>
  <c r="AA209" i="12" s="1"/>
  <c r="AA210" i="12" s="1"/>
  <c r="AA211" i="12" s="1"/>
  <c r="AA212" i="12" s="1"/>
  <c r="AA213" i="12" s="1"/>
  <c r="AA214" i="12" s="1"/>
  <c r="AA215" i="12" s="1"/>
  <c r="AA216" i="12" s="1"/>
  <c r="AA217" i="12" s="1"/>
  <c r="AA218" i="12" s="1"/>
  <c r="AA219" i="12" s="1"/>
  <c r="AA220" i="12" s="1"/>
  <c r="AA221" i="12" s="1"/>
  <c r="AA222" i="12" s="1"/>
  <c r="AA223" i="12" s="1"/>
  <c r="AA224" i="12" s="1"/>
  <c r="AA225" i="12" s="1"/>
  <c r="AA226" i="12" s="1"/>
  <c r="AA227" i="12" s="1"/>
  <c r="AA228" i="12" s="1"/>
  <c r="AA229" i="12" s="1"/>
  <c r="AA230" i="12" s="1"/>
  <c r="AA231" i="12" s="1"/>
  <c r="AA232" i="12" s="1"/>
  <c r="AA233" i="12" s="1"/>
  <c r="AA234" i="12" s="1"/>
  <c r="AA235" i="12" s="1"/>
  <c r="AA236" i="12" s="1"/>
  <c r="AA237" i="12" s="1"/>
  <c r="AA238" i="12" s="1"/>
  <c r="AA239" i="12" s="1"/>
  <c r="AA240" i="12" s="1"/>
  <c r="AA241" i="12" s="1"/>
  <c r="AA242" i="12" s="1"/>
  <c r="AA243" i="12" s="1"/>
  <c r="AA244" i="12" s="1"/>
  <c r="AA245" i="12" s="1"/>
  <c r="AA246" i="12" s="1"/>
  <c r="AA247" i="12" s="1"/>
  <c r="AA248" i="12" s="1"/>
  <c r="AA249" i="12" s="1"/>
  <c r="AA250" i="12" s="1"/>
  <c r="AA251" i="12" s="1"/>
  <c r="AA252" i="12" s="1"/>
  <c r="AA253" i="12" s="1"/>
  <c r="AA254" i="12" s="1"/>
  <c r="AA255" i="12" s="1"/>
  <c r="AA256" i="12" s="1"/>
  <c r="AA257" i="12" s="1"/>
  <c r="AA258" i="12" s="1"/>
  <c r="AA259" i="12" s="1"/>
  <c r="AA260" i="12" s="1"/>
  <c r="AA261" i="12" s="1"/>
  <c r="AA262" i="12" s="1"/>
  <c r="AA263" i="12" s="1"/>
  <c r="AA264" i="12" s="1"/>
  <c r="AA265" i="12" s="1"/>
  <c r="AA266" i="12" s="1"/>
  <c r="AA267" i="12" s="1"/>
  <c r="AA268" i="12" s="1"/>
  <c r="AA269" i="12" s="1"/>
  <c r="AA270" i="12" s="1"/>
  <c r="AA271" i="12" s="1"/>
  <c r="AA272" i="12" s="1"/>
  <c r="AA273" i="12" s="1"/>
  <c r="AA274" i="12" s="1"/>
  <c r="AA275" i="12" s="1"/>
  <c r="AA276" i="12" s="1"/>
  <c r="AA277" i="12" s="1"/>
  <c r="AA278" i="12" s="1"/>
  <c r="AA279" i="12" s="1"/>
  <c r="AA280" i="12" s="1"/>
  <c r="AA281" i="12" s="1"/>
  <c r="AA282" i="12" s="1"/>
  <c r="AA283" i="12" s="1"/>
  <c r="AA284" i="12" s="1"/>
  <c r="AA285" i="12" s="1"/>
  <c r="AA286" i="12" s="1"/>
  <c r="AA287" i="12" s="1"/>
  <c r="AA288" i="12" s="1"/>
  <c r="AA289" i="12" s="1"/>
  <c r="AA290" i="12" s="1"/>
  <c r="H202" i="12"/>
  <c r="H203" i="12" s="1"/>
  <c r="H204" i="12" s="1"/>
  <c r="H205" i="12" s="1"/>
  <c r="H206" i="12" s="1"/>
  <c r="H207" i="12" s="1"/>
  <c r="H208" i="12" s="1"/>
  <c r="H209" i="12" s="1"/>
  <c r="H210" i="12" s="1"/>
  <c r="H211" i="12" s="1"/>
  <c r="H212" i="12" s="1"/>
  <c r="H213" i="12" s="1"/>
  <c r="H214" i="12" s="1"/>
  <c r="H215" i="12" s="1"/>
  <c r="H216" i="12" s="1"/>
  <c r="H217" i="12" s="1"/>
  <c r="H218" i="12" s="1"/>
  <c r="H219" i="12" s="1"/>
  <c r="H220" i="12" s="1"/>
  <c r="H221" i="12" s="1"/>
  <c r="H222" i="12" s="1"/>
  <c r="H223" i="12" s="1"/>
  <c r="H224" i="12" s="1"/>
  <c r="H225" i="12" s="1"/>
  <c r="H226" i="12" s="1"/>
  <c r="H227" i="12" s="1"/>
  <c r="H228" i="12" s="1"/>
  <c r="H229" i="12" s="1"/>
  <c r="H230" i="12" s="1"/>
  <c r="H231" i="12" s="1"/>
  <c r="H232" i="12" s="1"/>
  <c r="H233" i="12" s="1"/>
  <c r="H234" i="12" s="1"/>
  <c r="H235" i="12" s="1"/>
  <c r="H236" i="12" s="1"/>
  <c r="H237" i="12" s="1"/>
  <c r="H238" i="12" s="1"/>
  <c r="H239" i="12" s="1"/>
  <c r="H240" i="12" s="1"/>
  <c r="H241" i="12" s="1"/>
  <c r="H242" i="12" s="1"/>
  <c r="H243" i="12" s="1"/>
  <c r="H244" i="12" s="1"/>
  <c r="H245" i="12" s="1"/>
  <c r="H246" i="12" s="1"/>
  <c r="H247" i="12" s="1"/>
  <c r="H248" i="12" s="1"/>
  <c r="H249" i="12" s="1"/>
  <c r="H250" i="12" s="1"/>
  <c r="H251" i="12" s="1"/>
  <c r="H252" i="12" s="1"/>
  <c r="H253" i="12" s="1"/>
  <c r="H254" i="12" s="1"/>
  <c r="H255" i="12" s="1"/>
  <c r="H256" i="12" s="1"/>
  <c r="H257" i="12" s="1"/>
  <c r="H258" i="12" s="1"/>
  <c r="H259" i="12" s="1"/>
  <c r="H260" i="12" s="1"/>
  <c r="H261" i="12" s="1"/>
  <c r="H262" i="12" s="1"/>
  <c r="H263" i="12" s="1"/>
  <c r="H264" i="12" s="1"/>
  <c r="H265" i="12" s="1"/>
  <c r="H266" i="12" s="1"/>
  <c r="H267" i="12" s="1"/>
  <c r="H268" i="12" s="1"/>
  <c r="H269" i="12" s="1"/>
  <c r="H270" i="12" s="1"/>
  <c r="H271" i="12" s="1"/>
  <c r="H272" i="12" s="1"/>
  <c r="H273" i="12" s="1"/>
  <c r="H274" i="12" s="1"/>
  <c r="H275" i="12" s="1"/>
  <c r="H276" i="12" s="1"/>
  <c r="H277" i="12" s="1"/>
  <c r="H278" i="12" s="1"/>
  <c r="H279" i="12" s="1"/>
  <c r="H280" i="12" s="1"/>
  <c r="H281" i="12" s="1"/>
  <c r="H282" i="12" s="1"/>
  <c r="H283" i="12" s="1"/>
  <c r="H284" i="12" s="1"/>
  <c r="H285" i="12" s="1"/>
  <c r="H286" i="12" s="1"/>
  <c r="H287" i="12" s="1"/>
  <c r="H288" i="12" s="1"/>
  <c r="H289" i="12" s="1"/>
  <c r="H290" i="12" s="1"/>
  <c r="R202" i="12"/>
  <c r="R203" i="12" s="1"/>
  <c r="R204" i="12" s="1"/>
  <c r="R205" i="12" s="1"/>
  <c r="R206" i="12" s="1"/>
  <c r="R207" i="12" s="1"/>
  <c r="R208" i="12" s="1"/>
  <c r="R209" i="12" s="1"/>
  <c r="R210" i="12" s="1"/>
  <c r="R211" i="12" s="1"/>
  <c r="R212" i="12" s="1"/>
  <c r="R213" i="12" s="1"/>
  <c r="R214" i="12" s="1"/>
  <c r="R215" i="12" s="1"/>
  <c r="R216" i="12" s="1"/>
  <c r="R217" i="12" s="1"/>
  <c r="R218" i="12" s="1"/>
  <c r="R219" i="12" s="1"/>
  <c r="R220" i="12" s="1"/>
  <c r="R221" i="12" s="1"/>
  <c r="R222" i="12" s="1"/>
  <c r="R223" i="12" s="1"/>
  <c r="R224" i="12" s="1"/>
  <c r="R225" i="12" s="1"/>
  <c r="R226" i="12" s="1"/>
  <c r="R227" i="12" s="1"/>
  <c r="R228" i="12" s="1"/>
  <c r="R229" i="12" s="1"/>
  <c r="R230" i="12" s="1"/>
  <c r="R231" i="12" s="1"/>
  <c r="R232" i="12" s="1"/>
  <c r="R233" i="12" s="1"/>
  <c r="R234" i="12" s="1"/>
  <c r="R235" i="12" s="1"/>
  <c r="R236" i="12" s="1"/>
  <c r="R237" i="12" s="1"/>
  <c r="R238" i="12" s="1"/>
  <c r="R239" i="12" s="1"/>
  <c r="R240" i="12" s="1"/>
  <c r="R241" i="12" s="1"/>
  <c r="R242" i="12" s="1"/>
  <c r="R243" i="12" s="1"/>
  <c r="R244" i="12" s="1"/>
  <c r="R245" i="12" s="1"/>
  <c r="R246" i="12" s="1"/>
  <c r="R247" i="12" s="1"/>
  <c r="R248" i="12" s="1"/>
  <c r="R249" i="12" s="1"/>
  <c r="R250" i="12" s="1"/>
  <c r="R251" i="12" s="1"/>
  <c r="R252" i="12" s="1"/>
  <c r="R253" i="12" s="1"/>
  <c r="R254" i="12" s="1"/>
  <c r="R255" i="12" s="1"/>
  <c r="R256" i="12" s="1"/>
  <c r="R257" i="12" s="1"/>
  <c r="R258" i="12" s="1"/>
  <c r="R259" i="12" s="1"/>
  <c r="R260" i="12" s="1"/>
  <c r="R261" i="12" s="1"/>
  <c r="R262" i="12" s="1"/>
  <c r="R263" i="12" s="1"/>
  <c r="R264" i="12" s="1"/>
  <c r="R265" i="12" s="1"/>
  <c r="R266" i="12" s="1"/>
  <c r="R267" i="12" s="1"/>
  <c r="R268" i="12" s="1"/>
  <c r="R269" i="12" s="1"/>
  <c r="R270" i="12" s="1"/>
  <c r="R271" i="12" s="1"/>
  <c r="R272" i="12" s="1"/>
  <c r="R273" i="12" s="1"/>
  <c r="R274" i="12" s="1"/>
  <c r="R275" i="12" s="1"/>
  <c r="R276" i="12" s="1"/>
  <c r="R277" i="12" s="1"/>
  <c r="R278" i="12" s="1"/>
  <c r="R279" i="12" s="1"/>
  <c r="R280" i="12" s="1"/>
  <c r="R281" i="12" s="1"/>
  <c r="R282" i="12" s="1"/>
  <c r="R283" i="12" s="1"/>
  <c r="R284" i="12" s="1"/>
  <c r="R285" i="12" s="1"/>
  <c r="R286" i="12" s="1"/>
  <c r="R287" i="12" s="1"/>
  <c r="R288" i="12" s="1"/>
  <c r="R289" i="12" s="1"/>
  <c r="R290" i="12" s="1"/>
  <c r="T602" i="12"/>
  <c r="T603" i="12" s="1"/>
  <c r="T604" i="12" s="1"/>
  <c r="T605" i="12" s="1"/>
  <c r="T606" i="12" s="1"/>
  <c r="T607" i="12" s="1"/>
  <c r="T608" i="12" s="1"/>
  <c r="T609" i="12" s="1"/>
  <c r="T610" i="12" s="1"/>
  <c r="T611" i="12" s="1"/>
  <c r="T612" i="12" s="1"/>
  <c r="T613" i="12" s="1"/>
  <c r="T614" i="12" s="1"/>
  <c r="T615" i="12" s="1"/>
  <c r="T616" i="12" s="1"/>
  <c r="T617" i="12" s="1"/>
  <c r="T618" i="12" s="1"/>
  <c r="T619" i="12" s="1"/>
  <c r="T620" i="12" s="1"/>
  <c r="T621" i="12" s="1"/>
  <c r="T622" i="12" s="1"/>
  <c r="T623" i="12" s="1"/>
  <c r="T624" i="12" s="1"/>
  <c r="T625" i="12" s="1"/>
  <c r="T626" i="12" s="1"/>
  <c r="T627" i="12" s="1"/>
  <c r="T628" i="12" s="1"/>
  <c r="T629" i="12" s="1"/>
  <c r="T630" i="12" s="1"/>
  <c r="T631" i="12" s="1"/>
  <c r="T632" i="12" s="1"/>
  <c r="T633" i="12" s="1"/>
  <c r="T634" i="12" s="1"/>
  <c r="T635" i="12" s="1"/>
  <c r="T636" i="12" s="1"/>
  <c r="T637" i="12" s="1"/>
  <c r="T638" i="12" s="1"/>
  <c r="T639" i="12" s="1"/>
  <c r="T640" i="12" s="1"/>
  <c r="T641" i="12" s="1"/>
  <c r="T642" i="12" s="1"/>
  <c r="T643" i="12" s="1"/>
  <c r="T644" i="12" s="1"/>
  <c r="T645" i="12" s="1"/>
  <c r="T646" i="12" s="1"/>
  <c r="T647" i="12" s="1"/>
  <c r="T648" i="12" s="1"/>
  <c r="T649" i="12" s="1"/>
  <c r="T650" i="12" s="1"/>
  <c r="T651" i="12" s="1"/>
  <c r="T652" i="12" s="1"/>
  <c r="T653" i="12" s="1"/>
  <c r="T654" i="12" s="1"/>
  <c r="T655" i="12" s="1"/>
  <c r="T656" i="12" s="1"/>
  <c r="T657" i="12" s="1"/>
  <c r="T658" i="12" s="1"/>
  <c r="T659" i="12" s="1"/>
  <c r="T660" i="12" s="1"/>
  <c r="T661" i="12" s="1"/>
  <c r="T662" i="12" s="1"/>
  <c r="T663" i="12" s="1"/>
  <c r="T664" i="12" s="1"/>
  <c r="T665" i="12" s="1"/>
  <c r="T666" i="12" s="1"/>
  <c r="T667" i="12" s="1"/>
  <c r="T668" i="12" s="1"/>
  <c r="T669" i="12" s="1"/>
  <c r="T670" i="12" s="1"/>
  <c r="T671" i="12" s="1"/>
  <c r="T672" i="12" s="1"/>
  <c r="T673" i="12" s="1"/>
  <c r="T674" i="12" s="1"/>
  <c r="T675" i="12" s="1"/>
  <c r="T676" i="12" s="1"/>
  <c r="T677" i="12" s="1"/>
  <c r="T678" i="12" s="1"/>
  <c r="T679" i="12" s="1"/>
  <c r="T680" i="12" s="1"/>
  <c r="T681" i="12" s="1"/>
  <c r="T682" i="12" s="1"/>
  <c r="T683" i="12" s="1"/>
  <c r="T684" i="12" s="1"/>
  <c r="T685" i="12" s="1"/>
  <c r="T686" i="12" s="1"/>
  <c r="T687" i="12" s="1"/>
  <c r="T688" i="12" s="1"/>
  <c r="T689" i="12" s="1"/>
  <c r="T690" i="12" s="1"/>
  <c r="K502" i="12"/>
  <c r="S302" i="12"/>
  <c r="S303" i="12" s="1"/>
  <c r="S304" i="12" s="1"/>
  <c r="S305" i="12" s="1"/>
  <c r="S306" i="12" s="1"/>
  <c r="S307" i="12" s="1"/>
  <c r="S308" i="12" s="1"/>
  <c r="S309" i="12" s="1"/>
  <c r="S310" i="12" s="1"/>
  <c r="S311" i="12" s="1"/>
  <c r="S312" i="12" s="1"/>
  <c r="S313" i="12" s="1"/>
  <c r="S314" i="12" s="1"/>
  <c r="S315" i="12" s="1"/>
  <c r="S316" i="12" s="1"/>
  <c r="S317" i="12" s="1"/>
  <c r="S318" i="12" s="1"/>
  <c r="S319" i="12" s="1"/>
  <c r="S320" i="12" s="1"/>
  <c r="S321" i="12" s="1"/>
  <c r="S322" i="12" s="1"/>
  <c r="S323" i="12" s="1"/>
  <c r="S324" i="12" s="1"/>
  <c r="S325" i="12" s="1"/>
  <c r="S326" i="12" s="1"/>
  <c r="S327" i="12" s="1"/>
  <c r="S328" i="12" s="1"/>
  <c r="S329" i="12" s="1"/>
  <c r="S330" i="12" s="1"/>
  <c r="S331" i="12" s="1"/>
  <c r="S332" i="12" s="1"/>
  <c r="S333" i="12" s="1"/>
  <c r="S334" i="12" s="1"/>
  <c r="S335" i="12" s="1"/>
  <c r="S336" i="12" s="1"/>
  <c r="S337" i="12" s="1"/>
  <c r="S338" i="12" s="1"/>
  <c r="S339" i="12" s="1"/>
  <c r="S340" i="12" s="1"/>
  <c r="S341" i="12" s="1"/>
  <c r="S342" i="12" s="1"/>
  <c r="S343" i="12" s="1"/>
  <c r="S344" i="12" s="1"/>
  <c r="S345" i="12" s="1"/>
  <c r="S346" i="12" s="1"/>
  <c r="S347" i="12" s="1"/>
  <c r="S348" i="12" s="1"/>
  <c r="S349" i="12" s="1"/>
  <c r="S350" i="12" s="1"/>
  <c r="S351" i="12" s="1"/>
  <c r="S352" i="12" s="1"/>
  <c r="S353" i="12" s="1"/>
  <c r="S354" i="12" s="1"/>
  <c r="S355" i="12" s="1"/>
  <c r="S356" i="12" s="1"/>
  <c r="S357" i="12" s="1"/>
  <c r="S358" i="12" s="1"/>
  <c r="S359" i="12" s="1"/>
  <c r="S360" i="12" s="1"/>
  <c r="S361" i="12" s="1"/>
  <c r="S362" i="12" s="1"/>
  <c r="S363" i="12" s="1"/>
  <c r="S364" i="12" s="1"/>
  <c r="S365" i="12" s="1"/>
  <c r="S366" i="12" s="1"/>
  <c r="S367" i="12" s="1"/>
  <c r="S368" i="12" s="1"/>
  <c r="S369" i="12" s="1"/>
  <c r="S370" i="12" s="1"/>
  <c r="S371" i="12" s="1"/>
  <c r="S372" i="12" s="1"/>
  <c r="S373" i="12" s="1"/>
  <c r="S374" i="12" s="1"/>
  <c r="S375" i="12" s="1"/>
  <c r="S376" i="12" s="1"/>
  <c r="S377" i="12" s="1"/>
  <c r="S378" i="12" s="1"/>
  <c r="S379" i="12" s="1"/>
  <c r="S380" i="12" s="1"/>
  <c r="S381" i="12" s="1"/>
  <c r="S382" i="12" s="1"/>
  <c r="S383" i="12" s="1"/>
  <c r="S384" i="12" s="1"/>
  <c r="S385" i="12" s="1"/>
  <c r="S386" i="12" s="1"/>
  <c r="S387" i="12" s="1"/>
  <c r="S388" i="12" s="1"/>
  <c r="S389" i="12" s="1"/>
  <c r="S390" i="12" s="1"/>
  <c r="Y502" i="12"/>
  <c r="Z202" i="12"/>
  <c r="Z203" i="12" s="1"/>
  <c r="Z204" i="12" s="1"/>
  <c r="Z205" i="12" s="1"/>
  <c r="Z206" i="12" s="1"/>
  <c r="Z207" i="12" s="1"/>
  <c r="Z208" i="12" s="1"/>
  <c r="Z209" i="12" s="1"/>
  <c r="Z210" i="12" s="1"/>
  <c r="Z211" i="12" s="1"/>
  <c r="Z212" i="12" s="1"/>
  <c r="Z213" i="12" s="1"/>
  <c r="Z214" i="12" s="1"/>
  <c r="Z215" i="12" s="1"/>
  <c r="Z216" i="12" s="1"/>
  <c r="Z217" i="12" s="1"/>
  <c r="Z218" i="12" s="1"/>
  <c r="Z219" i="12" s="1"/>
  <c r="Z220" i="12" s="1"/>
  <c r="Z221" i="12" s="1"/>
  <c r="Z222" i="12" s="1"/>
  <c r="Z223" i="12" s="1"/>
  <c r="Z224" i="12" s="1"/>
  <c r="Z225" i="12" s="1"/>
  <c r="Z226" i="12" s="1"/>
  <c r="Z227" i="12" s="1"/>
  <c r="Z228" i="12" s="1"/>
  <c r="Z229" i="12" s="1"/>
  <c r="Z230" i="12" s="1"/>
  <c r="Z231" i="12" s="1"/>
  <c r="Z232" i="12" s="1"/>
  <c r="Z233" i="12" s="1"/>
  <c r="Z234" i="12" s="1"/>
  <c r="Z235" i="12" s="1"/>
  <c r="Z236" i="12" s="1"/>
  <c r="Z237" i="12" s="1"/>
  <c r="Z238" i="12" s="1"/>
  <c r="Z239" i="12" s="1"/>
  <c r="Z240" i="12" s="1"/>
  <c r="Z241" i="12" s="1"/>
  <c r="Z242" i="12" s="1"/>
  <c r="Z243" i="12" s="1"/>
  <c r="Z244" i="12" s="1"/>
  <c r="Z245" i="12" s="1"/>
  <c r="Z246" i="12" s="1"/>
  <c r="Z247" i="12" s="1"/>
  <c r="Z248" i="12" s="1"/>
  <c r="Z249" i="12" s="1"/>
  <c r="Z250" i="12" s="1"/>
  <c r="Z251" i="12" s="1"/>
  <c r="Z252" i="12" s="1"/>
  <c r="Z253" i="12" s="1"/>
  <c r="Z254" i="12" s="1"/>
  <c r="Z255" i="12" s="1"/>
  <c r="Z256" i="12" s="1"/>
  <c r="Z257" i="12" s="1"/>
  <c r="Z258" i="12" s="1"/>
  <c r="Z259" i="12" s="1"/>
  <c r="Z260" i="12" s="1"/>
  <c r="Z261" i="12" s="1"/>
  <c r="Z262" i="12" s="1"/>
  <c r="Z263" i="12" s="1"/>
  <c r="Z264" i="12" s="1"/>
  <c r="Z265" i="12" s="1"/>
  <c r="Z266" i="12" s="1"/>
  <c r="Z267" i="12" s="1"/>
  <c r="Z268" i="12" s="1"/>
  <c r="Z269" i="12" s="1"/>
  <c r="Z270" i="12" s="1"/>
  <c r="Z271" i="12" s="1"/>
  <c r="Z272" i="12" s="1"/>
  <c r="Z273" i="12" s="1"/>
  <c r="Z274" i="12" s="1"/>
  <c r="Z275" i="12" s="1"/>
  <c r="Z276" i="12" s="1"/>
  <c r="Z277" i="12" s="1"/>
  <c r="Z278" i="12" s="1"/>
  <c r="Z279" i="12" s="1"/>
  <c r="Z280" i="12" s="1"/>
  <c r="Z281" i="12" s="1"/>
  <c r="Z282" i="12" s="1"/>
  <c r="Z283" i="12" s="1"/>
  <c r="Z284" i="12" s="1"/>
  <c r="Z285" i="12" s="1"/>
  <c r="Z286" i="12" s="1"/>
  <c r="Z287" i="12" s="1"/>
  <c r="Z288" i="12" s="1"/>
  <c r="Z289" i="12" s="1"/>
  <c r="Z290" i="12" s="1"/>
  <c r="AA502" i="12"/>
  <c r="R302" i="12"/>
  <c r="R303" i="12" s="1"/>
  <c r="R304" i="12" s="1"/>
  <c r="R305" i="12" s="1"/>
  <c r="R306" i="12" s="1"/>
  <c r="R307" i="12" s="1"/>
  <c r="R308" i="12" s="1"/>
  <c r="R309" i="12" s="1"/>
  <c r="R310" i="12" s="1"/>
  <c r="R311" i="12" s="1"/>
  <c r="R312" i="12" s="1"/>
  <c r="R313" i="12" s="1"/>
  <c r="R314" i="12" s="1"/>
  <c r="R315" i="12" s="1"/>
  <c r="R316" i="12" s="1"/>
  <c r="R317" i="12" s="1"/>
  <c r="R318" i="12" s="1"/>
  <c r="R319" i="12" s="1"/>
  <c r="R320" i="12" s="1"/>
  <c r="R321" i="12" s="1"/>
  <c r="R322" i="12" s="1"/>
  <c r="R323" i="12" s="1"/>
  <c r="R324" i="12" s="1"/>
  <c r="R325" i="12" s="1"/>
  <c r="R326" i="12" s="1"/>
  <c r="R327" i="12" s="1"/>
  <c r="R328" i="12" s="1"/>
  <c r="R329" i="12" s="1"/>
  <c r="R330" i="12" s="1"/>
  <c r="R331" i="12" s="1"/>
  <c r="R332" i="12" s="1"/>
  <c r="R333" i="12" s="1"/>
  <c r="R334" i="12" s="1"/>
  <c r="R335" i="12" s="1"/>
  <c r="R336" i="12" s="1"/>
  <c r="R337" i="12" s="1"/>
  <c r="R338" i="12" s="1"/>
  <c r="R339" i="12" s="1"/>
  <c r="R340" i="12" s="1"/>
  <c r="R341" i="12" s="1"/>
  <c r="R342" i="12" s="1"/>
  <c r="R343" i="12" s="1"/>
  <c r="R344" i="12" s="1"/>
  <c r="R345" i="12" s="1"/>
  <c r="R346" i="12" s="1"/>
  <c r="R347" i="12" s="1"/>
  <c r="R348" i="12" s="1"/>
  <c r="R349" i="12" s="1"/>
  <c r="R350" i="12" s="1"/>
  <c r="R351" i="12" s="1"/>
  <c r="R352" i="12" s="1"/>
  <c r="R353" i="12" s="1"/>
  <c r="R354" i="12" s="1"/>
  <c r="R355" i="12" s="1"/>
  <c r="R356" i="12" s="1"/>
  <c r="R357" i="12" s="1"/>
  <c r="R358" i="12" s="1"/>
  <c r="R359" i="12" s="1"/>
  <c r="R360" i="12" s="1"/>
  <c r="R361" i="12" s="1"/>
  <c r="R362" i="12" s="1"/>
  <c r="R363" i="12" s="1"/>
  <c r="R364" i="12" s="1"/>
  <c r="R365" i="12" s="1"/>
  <c r="R366" i="12" s="1"/>
  <c r="R367" i="12" s="1"/>
  <c r="R368" i="12" s="1"/>
  <c r="R369" i="12" s="1"/>
  <c r="R370" i="12" s="1"/>
  <c r="R371" i="12" s="1"/>
  <c r="R372" i="12" s="1"/>
  <c r="R373" i="12" s="1"/>
  <c r="R374" i="12" s="1"/>
  <c r="R375" i="12" s="1"/>
  <c r="R376" i="12" s="1"/>
  <c r="R377" i="12" s="1"/>
  <c r="R378" i="12" s="1"/>
  <c r="R379" i="12" s="1"/>
  <c r="R380" i="12" s="1"/>
  <c r="R381" i="12" s="1"/>
  <c r="R382" i="12" s="1"/>
  <c r="R383" i="12" s="1"/>
  <c r="R384" i="12" s="1"/>
  <c r="R385" i="12" s="1"/>
  <c r="R386" i="12" s="1"/>
  <c r="R387" i="12" s="1"/>
  <c r="R388" i="12" s="1"/>
  <c r="R389" i="12" s="1"/>
  <c r="R390" i="12" s="1"/>
  <c r="AG302" i="12"/>
  <c r="AG303" i="12" s="1"/>
  <c r="AG304" i="12" s="1"/>
  <c r="AG305" i="12" s="1"/>
  <c r="AG306" i="12" s="1"/>
  <c r="AG307" i="12" s="1"/>
  <c r="AG308" i="12" s="1"/>
  <c r="AG309" i="12" s="1"/>
  <c r="AG310" i="12" s="1"/>
  <c r="AG311" i="12" s="1"/>
  <c r="AG312" i="12" s="1"/>
  <c r="AG313" i="12" s="1"/>
  <c r="AG314" i="12" s="1"/>
  <c r="AG315" i="12" s="1"/>
  <c r="AG316" i="12" s="1"/>
  <c r="AG317" i="12" s="1"/>
  <c r="AG318" i="12" s="1"/>
  <c r="AG319" i="12" s="1"/>
  <c r="AG320" i="12" s="1"/>
  <c r="AG321" i="12" s="1"/>
  <c r="AG322" i="12" s="1"/>
  <c r="AG323" i="12" s="1"/>
  <c r="AG324" i="12" s="1"/>
  <c r="AG325" i="12" s="1"/>
  <c r="AG326" i="12" s="1"/>
  <c r="AG327" i="12" s="1"/>
  <c r="AG328" i="12" s="1"/>
  <c r="AG329" i="12" s="1"/>
  <c r="AG330" i="12" s="1"/>
  <c r="AG331" i="12" s="1"/>
  <c r="AG332" i="12" s="1"/>
  <c r="AG333" i="12" s="1"/>
  <c r="AG334" i="12" s="1"/>
  <c r="AG335" i="12" s="1"/>
  <c r="AG336" i="12" s="1"/>
  <c r="AG337" i="12" s="1"/>
  <c r="AG338" i="12" s="1"/>
  <c r="AG339" i="12" s="1"/>
  <c r="AG340" i="12" s="1"/>
  <c r="AG341" i="12" s="1"/>
  <c r="AG342" i="12" s="1"/>
  <c r="AG343" i="12" s="1"/>
  <c r="AG344" i="12" s="1"/>
  <c r="AG345" i="12" s="1"/>
  <c r="AG346" i="12" s="1"/>
  <c r="AG347" i="12" s="1"/>
  <c r="AG348" i="12" s="1"/>
  <c r="AG349" i="12" s="1"/>
  <c r="AG350" i="12" s="1"/>
  <c r="AG351" i="12" s="1"/>
  <c r="AG352" i="12" s="1"/>
  <c r="AG353" i="12" s="1"/>
  <c r="AG354" i="12" s="1"/>
  <c r="AG355" i="12" s="1"/>
  <c r="AG356" i="12" s="1"/>
  <c r="AG357" i="12" s="1"/>
  <c r="AG358" i="12" s="1"/>
  <c r="AG359" i="12" s="1"/>
  <c r="AG360" i="12" s="1"/>
  <c r="AG361" i="12" s="1"/>
  <c r="AG362" i="12" s="1"/>
  <c r="AG363" i="12" s="1"/>
  <c r="AG364" i="12" s="1"/>
  <c r="AG365" i="12" s="1"/>
  <c r="AG366" i="12" s="1"/>
  <c r="AG367" i="12" s="1"/>
  <c r="AG368" i="12" s="1"/>
  <c r="AG369" i="12" s="1"/>
  <c r="AG370" i="12" s="1"/>
  <c r="AG371" i="12" s="1"/>
  <c r="AG372" i="12" s="1"/>
  <c r="AG373" i="12" s="1"/>
  <c r="AG374" i="12" s="1"/>
  <c r="AG375" i="12" s="1"/>
  <c r="AG376" i="12" s="1"/>
  <c r="AG377" i="12" s="1"/>
  <c r="AG378" i="12" s="1"/>
  <c r="AG379" i="12" s="1"/>
  <c r="AG380" i="12" s="1"/>
  <c r="AG381" i="12" s="1"/>
  <c r="AG382" i="12" s="1"/>
  <c r="AG383" i="12" s="1"/>
  <c r="AG384" i="12" s="1"/>
  <c r="AG385" i="12" s="1"/>
  <c r="AG386" i="12" s="1"/>
  <c r="AG387" i="12" s="1"/>
  <c r="AG388" i="12" s="1"/>
  <c r="AG389" i="12" s="1"/>
  <c r="AG390" i="12" s="1"/>
  <c r="K602" i="12"/>
  <c r="K603" i="12" s="1"/>
  <c r="K604" i="12" s="1"/>
  <c r="K605" i="12" s="1"/>
  <c r="K606" i="12" s="1"/>
  <c r="K607" i="12" s="1"/>
  <c r="K608" i="12" s="1"/>
  <c r="K609" i="12" s="1"/>
  <c r="K610" i="12" s="1"/>
  <c r="K611" i="12" s="1"/>
  <c r="K612" i="12" s="1"/>
  <c r="K613" i="12" s="1"/>
  <c r="K614" i="12" s="1"/>
  <c r="K615" i="12" s="1"/>
  <c r="K616" i="12" s="1"/>
  <c r="K617" i="12" s="1"/>
  <c r="K618" i="12" s="1"/>
  <c r="K619" i="12" s="1"/>
  <c r="K620" i="12" s="1"/>
  <c r="K621" i="12" s="1"/>
  <c r="K622" i="12" s="1"/>
  <c r="K623" i="12" s="1"/>
  <c r="K624" i="12" s="1"/>
  <c r="K625" i="12" s="1"/>
  <c r="K626" i="12" s="1"/>
  <c r="K627" i="12" s="1"/>
  <c r="K628" i="12" s="1"/>
  <c r="K629" i="12" s="1"/>
  <c r="K630" i="12" s="1"/>
  <c r="K631" i="12" s="1"/>
  <c r="K632" i="12" s="1"/>
  <c r="K633" i="12" s="1"/>
  <c r="K634" i="12" s="1"/>
  <c r="K635" i="12" s="1"/>
  <c r="K636" i="12" s="1"/>
  <c r="K637" i="12" s="1"/>
  <c r="K638" i="12" s="1"/>
  <c r="K639" i="12" s="1"/>
  <c r="K640" i="12" s="1"/>
  <c r="K641" i="12" s="1"/>
  <c r="K642" i="12" s="1"/>
  <c r="K643" i="12" s="1"/>
  <c r="K644" i="12" s="1"/>
  <c r="K645" i="12" s="1"/>
  <c r="K646" i="12" s="1"/>
  <c r="K647" i="12" s="1"/>
  <c r="K648" i="12" s="1"/>
  <c r="K649" i="12" s="1"/>
  <c r="K650" i="12" s="1"/>
  <c r="K651" i="12" s="1"/>
  <c r="K652" i="12" s="1"/>
  <c r="K653" i="12" s="1"/>
  <c r="K654" i="12" s="1"/>
  <c r="K655" i="12" s="1"/>
  <c r="K656" i="12" s="1"/>
  <c r="K657" i="12" s="1"/>
  <c r="K658" i="12" s="1"/>
  <c r="K659" i="12" s="1"/>
  <c r="K660" i="12" s="1"/>
  <c r="K661" i="12" s="1"/>
  <c r="K662" i="12" s="1"/>
  <c r="K663" i="12" s="1"/>
  <c r="K664" i="12" s="1"/>
  <c r="K665" i="12" s="1"/>
  <c r="K666" i="12" s="1"/>
  <c r="K667" i="12" s="1"/>
  <c r="K668" i="12" s="1"/>
  <c r="K669" i="12" s="1"/>
  <c r="K670" i="12" s="1"/>
  <c r="K671" i="12" s="1"/>
  <c r="K672" i="12" s="1"/>
  <c r="K673" i="12" s="1"/>
  <c r="K674" i="12" s="1"/>
  <c r="K675" i="12" s="1"/>
  <c r="K676" i="12" s="1"/>
  <c r="K677" i="12" s="1"/>
  <c r="K678" i="12" s="1"/>
  <c r="K679" i="12" s="1"/>
  <c r="K680" i="12" s="1"/>
  <c r="K681" i="12" s="1"/>
  <c r="K682" i="12" s="1"/>
  <c r="K683" i="12" s="1"/>
  <c r="K684" i="12" s="1"/>
  <c r="K685" i="12" s="1"/>
  <c r="K686" i="12" s="1"/>
  <c r="K687" i="12" s="1"/>
  <c r="K688" i="12" s="1"/>
  <c r="K689" i="12" s="1"/>
  <c r="K690" i="12" s="1"/>
  <c r="I602" i="12"/>
  <c r="I603" i="12" s="1"/>
  <c r="I604" i="12" s="1"/>
  <c r="I605" i="12" s="1"/>
  <c r="I606" i="12" s="1"/>
  <c r="I607" i="12" s="1"/>
  <c r="I608" i="12" s="1"/>
  <c r="I609" i="12" s="1"/>
  <c r="I610" i="12" s="1"/>
  <c r="I611" i="12" s="1"/>
  <c r="I612" i="12" s="1"/>
  <c r="I613" i="12" s="1"/>
  <c r="I614" i="12" s="1"/>
  <c r="I615" i="12" s="1"/>
  <c r="I616" i="12" s="1"/>
  <c r="I617" i="12" s="1"/>
  <c r="I618" i="12" s="1"/>
  <c r="I619" i="12" s="1"/>
  <c r="I620" i="12" s="1"/>
  <c r="I621" i="12" s="1"/>
  <c r="I622" i="12" s="1"/>
  <c r="I623" i="12" s="1"/>
  <c r="I624" i="12" s="1"/>
  <c r="I625" i="12" s="1"/>
  <c r="I626" i="12" s="1"/>
  <c r="I627" i="12" s="1"/>
  <c r="I628" i="12" s="1"/>
  <c r="I629" i="12" s="1"/>
  <c r="I630" i="12" s="1"/>
  <c r="I631" i="12" s="1"/>
  <c r="I632" i="12" s="1"/>
  <c r="I633" i="12" s="1"/>
  <c r="I634" i="12" s="1"/>
  <c r="I635" i="12" s="1"/>
  <c r="I636" i="12" s="1"/>
  <c r="I637" i="12" s="1"/>
  <c r="I638" i="12" s="1"/>
  <c r="I639" i="12" s="1"/>
  <c r="I640" i="12" s="1"/>
  <c r="I641" i="12" s="1"/>
  <c r="I642" i="12" s="1"/>
  <c r="I643" i="12" s="1"/>
  <c r="I644" i="12" s="1"/>
  <c r="I645" i="12" s="1"/>
  <c r="I646" i="12" s="1"/>
  <c r="I647" i="12" s="1"/>
  <c r="I648" i="12" s="1"/>
  <c r="I649" i="12" s="1"/>
  <c r="I650" i="12" s="1"/>
  <c r="I651" i="12" s="1"/>
  <c r="I652" i="12" s="1"/>
  <c r="I653" i="12" s="1"/>
  <c r="I654" i="12" s="1"/>
  <c r="I655" i="12" s="1"/>
  <c r="I656" i="12" s="1"/>
  <c r="I657" i="12" s="1"/>
  <c r="I658" i="12" s="1"/>
  <c r="I659" i="12" s="1"/>
  <c r="I660" i="12" s="1"/>
  <c r="I661" i="12" s="1"/>
  <c r="I662" i="12" s="1"/>
  <c r="I663" i="12" s="1"/>
  <c r="I664" i="12" s="1"/>
  <c r="I665" i="12" s="1"/>
  <c r="I666" i="12" s="1"/>
  <c r="I667" i="12" s="1"/>
  <c r="I668" i="12" s="1"/>
  <c r="I669" i="12" s="1"/>
  <c r="I670" i="12" s="1"/>
  <c r="I671" i="12" s="1"/>
  <c r="I672" i="12" s="1"/>
  <c r="I673" i="12" s="1"/>
  <c r="I674" i="12" s="1"/>
  <c r="I675" i="12" s="1"/>
  <c r="I676" i="12" s="1"/>
  <c r="I677" i="12" s="1"/>
  <c r="I678" i="12" s="1"/>
  <c r="I679" i="12" s="1"/>
  <c r="I680" i="12" s="1"/>
  <c r="I681" i="12" s="1"/>
  <c r="I682" i="12" s="1"/>
  <c r="I683" i="12" s="1"/>
  <c r="I684" i="12" s="1"/>
  <c r="I685" i="12" s="1"/>
  <c r="I686" i="12" s="1"/>
  <c r="I687" i="12" s="1"/>
  <c r="I688" i="12" s="1"/>
  <c r="I689" i="12" s="1"/>
  <c r="I690" i="12" s="1"/>
  <c r="AA602" i="12"/>
  <c r="AA603" i="12" s="1"/>
  <c r="AA604" i="12" s="1"/>
  <c r="AA605" i="12" s="1"/>
  <c r="AA606" i="12" s="1"/>
  <c r="AA607" i="12" s="1"/>
  <c r="AA608" i="12" s="1"/>
  <c r="AA609" i="12" s="1"/>
  <c r="AA610" i="12" s="1"/>
  <c r="AA611" i="12" s="1"/>
  <c r="AA612" i="12" s="1"/>
  <c r="AA613" i="12" s="1"/>
  <c r="AA614" i="12" s="1"/>
  <c r="AA615" i="12" s="1"/>
  <c r="AA616" i="12" s="1"/>
  <c r="AA617" i="12" s="1"/>
  <c r="AA618" i="12" s="1"/>
  <c r="AA619" i="12" s="1"/>
  <c r="AA620" i="12" s="1"/>
  <c r="AA621" i="12" s="1"/>
  <c r="AA622" i="12" s="1"/>
  <c r="AA623" i="12" s="1"/>
  <c r="AA624" i="12" s="1"/>
  <c r="AA625" i="12" s="1"/>
  <c r="AA626" i="12" s="1"/>
  <c r="AA627" i="12" s="1"/>
  <c r="AA628" i="12" s="1"/>
  <c r="AA629" i="12" s="1"/>
  <c r="AA630" i="12" s="1"/>
  <c r="AA631" i="12" s="1"/>
  <c r="AA632" i="12" s="1"/>
  <c r="AA633" i="12" s="1"/>
  <c r="AA634" i="12" s="1"/>
  <c r="AA635" i="12" s="1"/>
  <c r="AA636" i="12" s="1"/>
  <c r="AA637" i="12" s="1"/>
  <c r="AA638" i="12" s="1"/>
  <c r="AA639" i="12" s="1"/>
  <c r="AA640" i="12" s="1"/>
  <c r="AA641" i="12" s="1"/>
  <c r="AA642" i="12" s="1"/>
  <c r="AA643" i="12" s="1"/>
  <c r="AA644" i="12" s="1"/>
  <c r="AA645" i="12" s="1"/>
  <c r="AA646" i="12" s="1"/>
  <c r="AA647" i="12" s="1"/>
  <c r="AA648" i="12" s="1"/>
  <c r="AA649" i="12" s="1"/>
  <c r="AA650" i="12" s="1"/>
  <c r="AA651" i="12" s="1"/>
  <c r="AA652" i="12" s="1"/>
  <c r="AA653" i="12" s="1"/>
  <c r="AA654" i="12" s="1"/>
  <c r="AA655" i="12" s="1"/>
  <c r="AA656" i="12" s="1"/>
  <c r="AA657" i="12" s="1"/>
  <c r="AA658" i="12" s="1"/>
  <c r="AA659" i="12" s="1"/>
  <c r="AA660" i="12" s="1"/>
  <c r="AA661" i="12" s="1"/>
  <c r="AA662" i="12" s="1"/>
  <c r="AA663" i="12" s="1"/>
  <c r="AA664" i="12" s="1"/>
  <c r="AA665" i="12" s="1"/>
  <c r="AA666" i="12" s="1"/>
  <c r="AA667" i="12" s="1"/>
  <c r="AA668" i="12" s="1"/>
  <c r="AA669" i="12" s="1"/>
  <c r="AA670" i="12" s="1"/>
  <c r="AA671" i="12" s="1"/>
  <c r="AA672" i="12" s="1"/>
  <c r="AA673" i="12" s="1"/>
  <c r="AA674" i="12" s="1"/>
  <c r="AA675" i="12" s="1"/>
  <c r="AA676" i="12" s="1"/>
  <c r="AA677" i="12" s="1"/>
  <c r="AA678" i="12" s="1"/>
  <c r="AA679" i="12" s="1"/>
  <c r="AA680" i="12" s="1"/>
  <c r="AA681" i="12" s="1"/>
  <c r="AA682" i="12" s="1"/>
  <c r="AA683" i="12" s="1"/>
  <c r="AA684" i="12" s="1"/>
  <c r="AA685" i="12" s="1"/>
  <c r="AA686" i="12" s="1"/>
  <c r="AA687" i="12" s="1"/>
  <c r="AA688" i="12" s="1"/>
  <c r="AA689" i="12" s="1"/>
  <c r="AA690" i="12" s="1"/>
  <c r="J302" i="12"/>
  <c r="J303" i="12" s="1"/>
  <c r="J304" i="12" s="1"/>
  <c r="J305" i="12" s="1"/>
  <c r="J306" i="12" s="1"/>
  <c r="J307" i="12" s="1"/>
  <c r="J308" i="12" s="1"/>
  <c r="J309" i="12" s="1"/>
  <c r="J310" i="12" s="1"/>
  <c r="J311" i="12" s="1"/>
  <c r="J312" i="12" s="1"/>
  <c r="J313" i="12" s="1"/>
  <c r="J314" i="12" s="1"/>
  <c r="J315" i="12" s="1"/>
  <c r="J316" i="12" s="1"/>
  <c r="J317" i="12" s="1"/>
  <c r="J318" i="12" s="1"/>
  <c r="J319" i="12" s="1"/>
  <c r="J320" i="12" s="1"/>
  <c r="J321" i="12" s="1"/>
  <c r="J322" i="12" s="1"/>
  <c r="J323" i="12" s="1"/>
  <c r="J324" i="12" s="1"/>
  <c r="J325" i="12" s="1"/>
  <c r="J326" i="12" s="1"/>
  <c r="J327" i="12" s="1"/>
  <c r="J328" i="12" s="1"/>
  <c r="J329" i="12" s="1"/>
  <c r="J330" i="12" s="1"/>
  <c r="J331" i="12" s="1"/>
  <c r="J332" i="12" s="1"/>
  <c r="J333" i="12" s="1"/>
  <c r="J334" i="12" s="1"/>
  <c r="J335" i="12" s="1"/>
  <c r="J336" i="12" s="1"/>
  <c r="J337" i="12" s="1"/>
  <c r="J338" i="12" s="1"/>
  <c r="J339" i="12" s="1"/>
  <c r="J340" i="12" s="1"/>
  <c r="J341" i="12" s="1"/>
  <c r="J342" i="12" s="1"/>
  <c r="J343" i="12" s="1"/>
  <c r="J344" i="12" s="1"/>
  <c r="J345" i="12" s="1"/>
  <c r="J346" i="12" s="1"/>
  <c r="J347" i="12" s="1"/>
  <c r="J348" i="12" s="1"/>
  <c r="J349" i="12" s="1"/>
  <c r="J350" i="12" s="1"/>
  <c r="J351" i="12" s="1"/>
  <c r="J352" i="12" s="1"/>
  <c r="J353" i="12" s="1"/>
  <c r="J354" i="12" s="1"/>
  <c r="J355" i="12" s="1"/>
  <c r="J356" i="12" s="1"/>
  <c r="J357" i="12" s="1"/>
  <c r="J358" i="12" s="1"/>
  <c r="J359" i="12" s="1"/>
  <c r="J360" i="12" s="1"/>
  <c r="J361" i="12" s="1"/>
  <c r="J362" i="12" s="1"/>
  <c r="J363" i="12" s="1"/>
  <c r="J364" i="12" s="1"/>
  <c r="J365" i="12" s="1"/>
  <c r="J366" i="12" s="1"/>
  <c r="J367" i="12" s="1"/>
  <c r="J368" i="12" s="1"/>
  <c r="J369" i="12" s="1"/>
  <c r="J370" i="12" s="1"/>
  <c r="J371" i="12" s="1"/>
  <c r="J372" i="12" s="1"/>
  <c r="J373" i="12" s="1"/>
  <c r="J374" i="12" s="1"/>
  <c r="J375" i="12" s="1"/>
  <c r="J376" i="12" s="1"/>
  <c r="J377" i="12" s="1"/>
  <c r="J378" i="12" s="1"/>
  <c r="J379" i="12" s="1"/>
  <c r="J380" i="12" s="1"/>
  <c r="J381" i="12" s="1"/>
  <c r="J382" i="12" s="1"/>
  <c r="J383" i="12" s="1"/>
  <c r="J384" i="12" s="1"/>
  <c r="J385" i="12" s="1"/>
  <c r="J386" i="12" s="1"/>
  <c r="J387" i="12" s="1"/>
  <c r="J388" i="12" s="1"/>
  <c r="J389" i="12" s="1"/>
  <c r="J390" i="12" s="1"/>
  <c r="E302" i="12"/>
  <c r="E303" i="12" s="1"/>
  <c r="E304" i="12" s="1"/>
  <c r="E305" i="12" s="1"/>
  <c r="E306" i="12" s="1"/>
  <c r="E307" i="12" s="1"/>
  <c r="E308" i="12" s="1"/>
  <c r="E309" i="12" s="1"/>
  <c r="E310" i="12" s="1"/>
  <c r="E311" i="12" s="1"/>
  <c r="E312" i="12" s="1"/>
  <c r="E313" i="12" s="1"/>
  <c r="E314" i="12" s="1"/>
  <c r="E315" i="12" s="1"/>
  <c r="E316" i="12" s="1"/>
  <c r="E317" i="12" s="1"/>
  <c r="E318" i="12" s="1"/>
  <c r="E319" i="12" s="1"/>
  <c r="E320" i="12" s="1"/>
  <c r="E321" i="12" s="1"/>
  <c r="E322" i="12" s="1"/>
  <c r="E323" i="12" s="1"/>
  <c r="E324" i="12" s="1"/>
  <c r="E325" i="12" s="1"/>
  <c r="E326" i="12" s="1"/>
  <c r="E327" i="12" s="1"/>
  <c r="E328" i="12" s="1"/>
  <c r="E329" i="12" s="1"/>
  <c r="E330" i="12" s="1"/>
  <c r="E331" i="12" s="1"/>
  <c r="E332" i="12" s="1"/>
  <c r="E333" i="12" s="1"/>
  <c r="E334" i="12" s="1"/>
  <c r="E335" i="12" s="1"/>
  <c r="E336" i="12" s="1"/>
  <c r="E337" i="12" s="1"/>
  <c r="E338" i="12" s="1"/>
  <c r="E339" i="12" s="1"/>
  <c r="E340" i="12" s="1"/>
  <c r="E341" i="12" s="1"/>
  <c r="E342" i="12" s="1"/>
  <c r="E343" i="12" s="1"/>
  <c r="E344" i="12" s="1"/>
  <c r="E345" i="12" s="1"/>
  <c r="E346" i="12" s="1"/>
  <c r="E347" i="12" s="1"/>
  <c r="E348" i="12" s="1"/>
  <c r="E349" i="12" s="1"/>
  <c r="E350" i="12" s="1"/>
  <c r="E351" i="12" s="1"/>
  <c r="E352" i="12" s="1"/>
  <c r="E353" i="12" s="1"/>
  <c r="E354" i="12" s="1"/>
  <c r="E355" i="12" s="1"/>
  <c r="E356" i="12" s="1"/>
  <c r="E357" i="12" s="1"/>
  <c r="E358" i="12" s="1"/>
  <c r="E359" i="12" s="1"/>
  <c r="E360" i="12" s="1"/>
  <c r="E361" i="12" s="1"/>
  <c r="E362" i="12" s="1"/>
  <c r="E363" i="12" s="1"/>
  <c r="E364" i="12" s="1"/>
  <c r="E365" i="12" s="1"/>
  <c r="E366" i="12" s="1"/>
  <c r="E367" i="12" s="1"/>
  <c r="E368" i="12" s="1"/>
  <c r="E369" i="12" s="1"/>
  <c r="E370" i="12" s="1"/>
  <c r="E371" i="12" s="1"/>
  <c r="E372" i="12" s="1"/>
  <c r="E373" i="12" s="1"/>
  <c r="E374" i="12" s="1"/>
  <c r="E375" i="12" s="1"/>
  <c r="E376" i="12" s="1"/>
  <c r="E377" i="12" s="1"/>
  <c r="E378" i="12" s="1"/>
  <c r="E379" i="12" s="1"/>
  <c r="E380" i="12" s="1"/>
  <c r="E381" i="12" s="1"/>
  <c r="E382" i="12" s="1"/>
  <c r="E383" i="12" s="1"/>
  <c r="E384" i="12" s="1"/>
  <c r="E385" i="12" s="1"/>
  <c r="E386" i="12" s="1"/>
  <c r="E387" i="12" s="1"/>
  <c r="E388" i="12" s="1"/>
  <c r="E389" i="12" s="1"/>
  <c r="E390" i="12" s="1"/>
  <c r="Z302" i="12"/>
  <c r="Z303" i="12" s="1"/>
  <c r="Z304" i="12" s="1"/>
  <c r="Z305" i="12" s="1"/>
  <c r="Z306" i="12" s="1"/>
  <c r="Z307" i="12" s="1"/>
  <c r="Z308" i="12" s="1"/>
  <c r="Z309" i="12" s="1"/>
  <c r="Z310" i="12" s="1"/>
  <c r="Z311" i="12" s="1"/>
  <c r="Z312" i="12" s="1"/>
  <c r="Z313" i="12" s="1"/>
  <c r="Z314" i="12" s="1"/>
  <c r="Z315" i="12" s="1"/>
  <c r="Z316" i="12" s="1"/>
  <c r="Z317" i="12" s="1"/>
  <c r="Z318" i="12" s="1"/>
  <c r="Z319" i="12" s="1"/>
  <c r="Z320" i="12" s="1"/>
  <c r="Z321" i="12" s="1"/>
  <c r="Z322" i="12" s="1"/>
  <c r="Z323" i="12" s="1"/>
  <c r="Z324" i="12" s="1"/>
  <c r="Z325" i="12" s="1"/>
  <c r="Z326" i="12" s="1"/>
  <c r="Z327" i="12" s="1"/>
  <c r="Z328" i="12" s="1"/>
  <c r="Z329" i="12" s="1"/>
  <c r="Z330" i="12" s="1"/>
  <c r="Z331" i="12" s="1"/>
  <c r="Z332" i="12" s="1"/>
  <c r="Z333" i="12" s="1"/>
  <c r="Z334" i="12" s="1"/>
  <c r="Z335" i="12" s="1"/>
  <c r="Z336" i="12" s="1"/>
  <c r="Z337" i="12" s="1"/>
  <c r="Z338" i="12" s="1"/>
  <c r="Z339" i="12" s="1"/>
  <c r="Z340" i="12" s="1"/>
  <c r="Z341" i="12" s="1"/>
  <c r="Z342" i="12" s="1"/>
  <c r="Z343" i="12" s="1"/>
  <c r="Z344" i="12" s="1"/>
  <c r="Z345" i="12" s="1"/>
  <c r="Z346" i="12" s="1"/>
  <c r="Z347" i="12" s="1"/>
  <c r="Z348" i="12" s="1"/>
  <c r="Z349" i="12" s="1"/>
  <c r="Z350" i="12" s="1"/>
  <c r="Z351" i="12" s="1"/>
  <c r="Z352" i="12" s="1"/>
  <c r="Z353" i="12" s="1"/>
  <c r="Z354" i="12" s="1"/>
  <c r="Z355" i="12" s="1"/>
  <c r="Z356" i="12" s="1"/>
  <c r="Z357" i="12" s="1"/>
  <c r="Z358" i="12" s="1"/>
  <c r="Z359" i="12" s="1"/>
  <c r="Z360" i="12" s="1"/>
  <c r="Z361" i="12" s="1"/>
  <c r="Z362" i="12" s="1"/>
  <c r="Z363" i="12" s="1"/>
  <c r="Z364" i="12" s="1"/>
  <c r="Z365" i="12" s="1"/>
  <c r="Z366" i="12" s="1"/>
  <c r="Z367" i="12" s="1"/>
  <c r="Z368" i="12" s="1"/>
  <c r="Z369" i="12" s="1"/>
  <c r="Z370" i="12" s="1"/>
  <c r="Z371" i="12" s="1"/>
  <c r="Z372" i="12" s="1"/>
  <c r="Z373" i="12" s="1"/>
  <c r="Z374" i="12" s="1"/>
  <c r="Z375" i="12" s="1"/>
  <c r="Z376" i="12" s="1"/>
  <c r="Z377" i="12" s="1"/>
  <c r="Z378" i="12" s="1"/>
  <c r="Z379" i="12" s="1"/>
  <c r="Z380" i="12" s="1"/>
  <c r="Z381" i="12" s="1"/>
  <c r="Z382" i="12" s="1"/>
  <c r="Z383" i="12" s="1"/>
  <c r="Z384" i="12" s="1"/>
  <c r="Z385" i="12" s="1"/>
  <c r="Z386" i="12" s="1"/>
  <c r="Z387" i="12" s="1"/>
  <c r="Z388" i="12" s="1"/>
  <c r="Z389" i="12" s="1"/>
  <c r="Z390" i="12" s="1"/>
  <c r="D502" i="12"/>
  <c r="S502" i="12"/>
  <c r="G302" i="12"/>
  <c r="G303" i="12" s="1"/>
  <c r="G304" i="12" s="1"/>
  <c r="G305" i="12" s="1"/>
  <c r="G306" i="12" s="1"/>
  <c r="G307" i="12" s="1"/>
  <c r="G308" i="12" s="1"/>
  <c r="G309" i="12" s="1"/>
  <c r="G310" i="12" s="1"/>
  <c r="G311" i="12" s="1"/>
  <c r="G312" i="12" s="1"/>
  <c r="G313" i="12" s="1"/>
  <c r="G314" i="12" s="1"/>
  <c r="G315" i="12" s="1"/>
  <c r="G316" i="12" s="1"/>
  <c r="G317" i="12" s="1"/>
  <c r="G318" i="12" s="1"/>
  <c r="G319" i="12" s="1"/>
  <c r="G320" i="12" s="1"/>
  <c r="G321" i="12" s="1"/>
  <c r="G322" i="12" s="1"/>
  <c r="G323" i="12" s="1"/>
  <c r="G324" i="12" s="1"/>
  <c r="G325" i="12" s="1"/>
  <c r="G326" i="12" s="1"/>
  <c r="G327" i="12" s="1"/>
  <c r="G328" i="12" s="1"/>
  <c r="G329" i="12" s="1"/>
  <c r="G330" i="12" s="1"/>
  <c r="G331" i="12" s="1"/>
  <c r="G332" i="12" s="1"/>
  <c r="G333" i="12" s="1"/>
  <c r="G334" i="12" s="1"/>
  <c r="G335" i="12" s="1"/>
  <c r="G336" i="12" s="1"/>
  <c r="G337" i="12" s="1"/>
  <c r="G338" i="12" s="1"/>
  <c r="G339" i="12" s="1"/>
  <c r="G340" i="12" s="1"/>
  <c r="G341" i="12" s="1"/>
  <c r="G342" i="12" s="1"/>
  <c r="G343" i="12" s="1"/>
  <c r="G344" i="12" s="1"/>
  <c r="G345" i="12" s="1"/>
  <c r="G346" i="12" s="1"/>
  <c r="G347" i="12" s="1"/>
  <c r="G348" i="12" s="1"/>
  <c r="G349" i="12" s="1"/>
  <c r="G350" i="12" s="1"/>
  <c r="G351" i="12" s="1"/>
  <c r="G352" i="12" s="1"/>
  <c r="G353" i="12" s="1"/>
  <c r="G354" i="12" s="1"/>
  <c r="G355" i="12" s="1"/>
  <c r="G356" i="12" s="1"/>
  <c r="G357" i="12" s="1"/>
  <c r="G358" i="12" s="1"/>
  <c r="G359" i="12" s="1"/>
  <c r="G360" i="12" s="1"/>
  <c r="G361" i="12" s="1"/>
  <c r="G362" i="12" s="1"/>
  <c r="G363" i="12" s="1"/>
  <c r="G364" i="12" s="1"/>
  <c r="G365" i="12" s="1"/>
  <c r="G366" i="12" s="1"/>
  <c r="G367" i="12" s="1"/>
  <c r="G368" i="12" s="1"/>
  <c r="G369" i="12" s="1"/>
  <c r="G370" i="12" s="1"/>
  <c r="G371" i="12" s="1"/>
  <c r="G372" i="12" s="1"/>
  <c r="G373" i="12" s="1"/>
  <c r="G374" i="12" s="1"/>
  <c r="G375" i="12" s="1"/>
  <c r="G376" i="12" s="1"/>
  <c r="G377" i="12" s="1"/>
  <c r="G378" i="12" s="1"/>
  <c r="G379" i="12" s="1"/>
  <c r="G380" i="12" s="1"/>
  <c r="G381" i="12" s="1"/>
  <c r="G382" i="12" s="1"/>
  <c r="G383" i="12" s="1"/>
  <c r="G384" i="12" s="1"/>
  <c r="G385" i="12" s="1"/>
  <c r="G386" i="12" s="1"/>
  <c r="G387" i="12" s="1"/>
  <c r="G388" i="12" s="1"/>
  <c r="G389" i="12" s="1"/>
  <c r="G390" i="12" s="1"/>
  <c r="AE302" i="12"/>
  <c r="AE303" i="12" s="1"/>
  <c r="AE304" i="12" s="1"/>
  <c r="AE305" i="12" s="1"/>
  <c r="AE306" i="12" s="1"/>
  <c r="AE307" i="12" s="1"/>
  <c r="AE308" i="12" s="1"/>
  <c r="AE309" i="12" s="1"/>
  <c r="AE310" i="12" s="1"/>
  <c r="AE311" i="12" s="1"/>
  <c r="AE312" i="12" s="1"/>
  <c r="AE313" i="12" s="1"/>
  <c r="AE314" i="12" s="1"/>
  <c r="AE315" i="12" s="1"/>
  <c r="AE316" i="12" s="1"/>
  <c r="AE317" i="12" s="1"/>
  <c r="AE318" i="12" s="1"/>
  <c r="AE319" i="12" s="1"/>
  <c r="AE320" i="12" s="1"/>
  <c r="AE321" i="12" s="1"/>
  <c r="AE322" i="12" s="1"/>
  <c r="AE323" i="12" s="1"/>
  <c r="AE324" i="12" s="1"/>
  <c r="AE325" i="12" s="1"/>
  <c r="AE326" i="12" s="1"/>
  <c r="AE327" i="12" s="1"/>
  <c r="AE328" i="12" s="1"/>
  <c r="AE329" i="12" s="1"/>
  <c r="AE330" i="12" s="1"/>
  <c r="AE331" i="12" s="1"/>
  <c r="AE332" i="12" s="1"/>
  <c r="AE333" i="12" s="1"/>
  <c r="AE334" i="12" s="1"/>
  <c r="AE335" i="12" s="1"/>
  <c r="AE336" i="12" s="1"/>
  <c r="AE337" i="12" s="1"/>
  <c r="AE338" i="12" s="1"/>
  <c r="AE339" i="12" s="1"/>
  <c r="AE340" i="12" s="1"/>
  <c r="AE341" i="12" s="1"/>
  <c r="AE342" i="12" s="1"/>
  <c r="AE343" i="12" s="1"/>
  <c r="AE344" i="12" s="1"/>
  <c r="AE345" i="12" s="1"/>
  <c r="AE346" i="12" s="1"/>
  <c r="AE347" i="12" s="1"/>
  <c r="AE348" i="12" s="1"/>
  <c r="AE349" i="12" s="1"/>
  <c r="AE350" i="12" s="1"/>
  <c r="AE351" i="12" s="1"/>
  <c r="AE352" i="12" s="1"/>
  <c r="AE353" i="12" s="1"/>
  <c r="AE354" i="12" s="1"/>
  <c r="AE355" i="12" s="1"/>
  <c r="AE356" i="12" s="1"/>
  <c r="AE357" i="12" s="1"/>
  <c r="AE358" i="12" s="1"/>
  <c r="AE359" i="12" s="1"/>
  <c r="AE360" i="12" s="1"/>
  <c r="AE361" i="12" s="1"/>
  <c r="AE362" i="12" s="1"/>
  <c r="AE363" i="12" s="1"/>
  <c r="AE364" i="12" s="1"/>
  <c r="AE365" i="12" s="1"/>
  <c r="AE366" i="12" s="1"/>
  <c r="AE367" i="12" s="1"/>
  <c r="AE368" i="12" s="1"/>
  <c r="AE369" i="12" s="1"/>
  <c r="AE370" i="12" s="1"/>
  <c r="AE371" i="12" s="1"/>
  <c r="AE372" i="12" s="1"/>
  <c r="AE373" i="12" s="1"/>
  <c r="AE374" i="12" s="1"/>
  <c r="AE375" i="12" s="1"/>
  <c r="AE376" i="12" s="1"/>
  <c r="AE377" i="12" s="1"/>
  <c r="AE378" i="12" s="1"/>
  <c r="AE379" i="12" s="1"/>
  <c r="AE380" i="12" s="1"/>
  <c r="AE381" i="12" s="1"/>
  <c r="AE382" i="12" s="1"/>
  <c r="AE383" i="12" s="1"/>
  <c r="AE384" i="12" s="1"/>
  <c r="AE385" i="12" s="1"/>
  <c r="AE386" i="12" s="1"/>
  <c r="AE387" i="12" s="1"/>
  <c r="AE388" i="12" s="1"/>
  <c r="AE389" i="12" s="1"/>
  <c r="AE390" i="12" s="1"/>
  <c r="AC302" i="12"/>
  <c r="AC303" i="12" s="1"/>
  <c r="AC304" i="12" s="1"/>
  <c r="AC305" i="12" s="1"/>
  <c r="AC306" i="12" s="1"/>
  <c r="AC307" i="12" s="1"/>
  <c r="AC308" i="12" s="1"/>
  <c r="AC309" i="12" s="1"/>
  <c r="AC310" i="12" s="1"/>
  <c r="AC311" i="12" s="1"/>
  <c r="AC312" i="12" s="1"/>
  <c r="AC313" i="12" s="1"/>
  <c r="AC314" i="12" s="1"/>
  <c r="AC315" i="12" s="1"/>
  <c r="AC316" i="12" s="1"/>
  <c r="AC317" i="12" s="1"/>
  <c r="AC318" i="12" s="1"/>
  <c r="AC319" i="12" s="1"/>
  <c r="AC320" i="12" s="1"/>
  <c r="AC321" i="12" s="1"/>
  <c r="AC322" i="12" s="1"/>
  <c r="AC323" i="12" s="1"/>
  <c r="AC324" i="12" s="1"/>
  <c r="AC325" i="12" s="1"/>
  <c r="AC326" i="12" s="1"/>
  <c r="AC327" i="12" s="1"/>
  <c r="AC328" i="12" s="1"/>
  <c r="AC329" i="12" s="1"/>
  <c r="AC330" i="12" s="1"/>
  <c r="AC331" i="12" s="1"/>
  <c r="AC332" i="12" s="1"/>
  <c r="AC333" i="12" s="1"/>
  <c r="AC334" i="12" s="1"/>
  <c r="AC335" i="12" s="1"/>
  <c r="AC336" i="12" s="1"/>
  <c r="AC337" i="12" s="1"/>
  <c r="AC338" i="12" s="1"/>
  <c r="AC339" i="12" s="1"/>
  <c r="AC340" i="12" s="1"/>
  <c r="AC341" i="12" s="1"/>
  <c r="AC342" i="12" s="1"/>
  <c r="AC343" i="12" s="1"/>
  <c r="AC344" i="12" s="1"/>
  <c r="AC345" i="12" s="1"/>
  <c r="AC346" i="12" s="1"/>
  <c r="AC347" i="12" s="1"/>
  <c r="AC348" i="12" s="1"/>
  <c r="AC349" i="12" s="1"/>
  <c r="AC350" i="12" s="1"/>
  <c r="AC351" i="12" s="1"/>
  <c r="AC352" i="12" s="1"/>
  <c r="AC353" i="12" s="1"/>
  <c r="AC354" i="12" s="1"/>
  <c r="AC355" i="12" s="1"/>
  <c r="AC356" i="12" s="1"/>
  <c r="AC357" i="12" s="1"/>
  <c r="AC358" i="12" s="1"/>
  <c r="AC359" i="12" s="1"/>
  <c r="AC360" i="12" s="1"/>
  <c r="AC361" i="12" s="1"/>
  <c r="AC362" i="12" s="1"/>
  <c r="AC363" i="12" s="1"/>
  <c r="AC364" i="12" s="1"/>
  <c r="AC365" i="12" s="1"/>
  <c r="AC366" i="12" s="1"/>
  <c r="AC367" i="12" s="1"/>
  <c r="AC368" i="12" s="1"/>
  <c r="AC369" i="12" s="1"/>
  <c r="AC370" i="12" s="1"/>
  <c r="AC371" i="12" s="1"/>
  <c r="AC372" i="12" s="1"/>
  <c r="AC373" i="12" s="1"/>
  <c r="AC374" i="12" s="1"/>
  <c r="AC375" i="12" s="1"/>
  <c r="AC376" i="12" s="1"/>
  <c r="AC377" i="12" s="1"/>
  <c r="AC378" i="12" s="1"/>
  <c r="AC379" i="12" s="1"/>
  <c r="AC380" i="12" s="1"/>
  <c r="AC381" i="12" s="1"/>
  <c r="AC382" i="12" s="1"/>
  <c r="AC383" i="12" s="1"/>
  <c r="AC384" i="12" s="1"/>
  <c r="AC385" i="12" s="1"/>
  <c r="AC386" i="12" s="1"/>
  <c r="AC387" i="12" s="1"/>
  <c r="AC388" i="12" s="1"/>
  <c r="AC389" i="12" s="1"/>
  <c r="AC390" i="12" s="1"/>
  <c r="W502" i="12"/>
  <c r="X502" i="12"/>
  <c r="Z602" i="12"/>
  <c r="Z603" i="12" s="1"/>
  <c r="Z604" i="12" s="1"/>
  <c r="Z605" i="12" s="1"/>
  <c r="Z606" i="12" s="1"/>
  <c r="Z607" i="12" s="1"/>
  <c r="Z608" i="12" s="1"/>
  <c r="Z609" i="12" s="1"/>
  <c r="Z610" i="12" s="1"/>
  <c r="Z611" i="12" s="1"/>
  <c r="Z612" i="12" s="1"/>
  <c r="Z613" i="12" s="1"/>
  <c r="Z614" i="12" s="1"/>
  <c r="Z615" i="12" s="1"/>
  <c r="Z616" i="12" s="1"/>
  <c r="Z617" i="12" s="1"/>
  <c r="Z618" i="12" s="1"/>
  <c r="Z619" i="12" s="1"/>
  <c r="Z620" i="12" s="1"/>
  <c r="Z621" i="12" s="1"/>
  <c r="Z622" i="12" s="1"/>
  <c r="Z623" i="12" s="1"/>
  <c r="Z624" i="12" s="1"/>
  <c r="Z625" i="12" s="1"/>
  <c r="Z626" i="12" s="1"/>
  <c r="Z627" i="12" s="1"/>
  <c r="Z628" i="12" s="1"/>
  <c r="Z629" i="12" s="1"/>
  <c r="Z630" i="12" s="1"/>
  <c r="Z631" i="12" s="1"/>
  <c r="Z632" i="12" s="1"/>
  <c r="Z633" i="12" s="1"/>
  <c r="Z634" i="12" s="1"/>
  <c r="Z635" i="12" s="1"/>
  <c r="Z636" i="12" s="1"/>
  <c r="Z637" i="12" s="1"/>
  <c r="Z638" i="12" s="1"/>
  <c r="Z639" i="12" s="1"/>
  <c r="Z640" i="12" s="1"/>
  <c r="Z641" i="12" s="1"/>
  <c r="Z642" i="12" s="1"/>
  <c r="Z643" i="12" s="1"/>
  <c r="Z644" i="12" s="1"/>
  <c r="Z645" i="12" s="1"/>
  <c r="Z646" i="12" s="1"/>
  <c r="Z647" i="12" s="1"/>
  <c r="Z648" i="12" s="1"/>
  <c r="Z649" i="12" s="1"/>
  <c r="Z650" i="12" s="1"/>
  <c r="Z651" i="12" s="1"/>
  <c r="Z652" i="12" s="1"/>
  <c r="Z653" i="12" s="1"/>
  <c r="Z654" i="12" s="1"/>
  <c r="Z655" i="12" s="1"/>
  <c r="Z656" i="12" s="1"/>
  <c r="Z657" i="12" s="1"/>
  <c r="Z658" i="12" s="1"/>
  <c r="Z659" i="12" s="1"/>
  <c r="Z660" i="12" s="1"/>
  <c r="Z661" i="12" s="1"/>
  <c r="Z662" i="12" s="1"/>
  <c r="Z663" i="12" s="1"/>
  <c r="Z664" i="12" s="1"/>
  <c r="Z665" i="12" s="1"/>
  <c r="Z666" i="12" s="1"/>
  <c r="Z667" i="12" s="1"/>
  <c r="Z668" i="12" s="1"/>
  <c r="Z669" i="12" s="1"/>
  <c r="Z670" i="12" s="1"/>
  <c r="Z671" i="12" s="1"/>
  <c r="Z672" i="12" s="1"/>
  <c r="Z673" i="12" s="1"/>
  <c r="Z674" i="12" s="1"/>
  <c r="Z675" i="12" s="1"/>
  <c r="Z676" i="12" s="1"/>
  <c r="Z677" i="12" s="1"/>
  <c r="Z678" i="12" s="1"/>
  <c r="Z679" i="12" s="1"/>
  <c r="Z680" i="12" s="1"/>
  <c r="Z681" i="12" s="1"/>
  <c r="Z682" i="12" s="1"/>
  <c r="Z683" i="12" s="1"/>
  <c r="Z684" i="12" s="1"/>
  <c r="Z685" i="12" s="1"/>
  <c r="Z686" i="12" s="1"/>
  <c r="Z687" i="12" s="1"/>
  <c r="Z688" i="12" s="1"/>
  <c r="Z689" i="12" s="1"/>
  <c r="Z690" i="12" s="1"/>
  <c r="D602" i="12"/>
  <c r="D603" i="12" s="1"/>
  <c r="D604" i="12" s="1"/>
  <c r="D605" i="12" s="1"/>
  <c r="D606" i="12" s="1"/>
  <c r="D607" i="12" s="1"/>
  <c r="D608" i="12" s="1"/>
  <c r="D609" i="12" s="1"/>
  <c r="D610" i="12" s="1"/>
  <c r="D611" i="12" s="1"/>
  <c r="D612" i="12" s="1"/>
  <c r="D613" i="12" s="1"/>
  <c r="D614" i="12" s="1"/>
  <c r="D615" i="12" s="1"/>
  <c r="D616" i="12" s="1"/>
  <c r="D617" i="12" s="1"/>
  <c r="D618" i="12" s="1"/>
  <c r="D619" i="12" s="1"/>
  <c r="D620" i="12" s="1"/>
  <c r="D621" i="12" s="1"/>
  <c r="D622" i="12" s="1"/>
  <c r="D623" i="12" s="1"/>
  <c r="D624" i="12" s="1"/>
  <c r="D625" i="12" s="1"/>
  <c r="D626" i="12" s="1"/>
  <c r="D627" i="12" s="1"/>
  <c r="D628" i="12" s="1"/>
  <c r="D629" i="12" s="1"/>
  <c r="D630" i="12" s="1"/>
  <c r="D631" i="12" s="1"/>
  <c r="D632" i="12" s="1"/>
  <c r="D633" i="12" s="1"/>
  <c r="D634" i="12" s="1"/>
  <c r="D635" i="12" s="1"/>
  <c r="D636" i="12" s="1"/>
  <c r="D637" i="12" s="1"/>
  <c r="D638" i="12" s="1"/>
  <c r="D639" i="12" s="1"/>
  <c r="D640" i="12" s="1"/>
  <c r="D641" i="12" s="1"/>
  <c r="D642" i="12" s="1"/>
  <c r="D643" i="12" s="1"/>
  <c r="D644" i="12" s="1"/>
  <c r="D645" i="12" s="1"/>
  <c r="D646" i="12" s="1"/>
  <c r="D647" i="12" s="1"/>
  <c r="D648" i="12" s="1"/>
  <c r="D649" i="12" s="1"/>
  <c r="D650" i="12" s="1"/>
  <c r="D651" i="12" s="1"/>
  <c r="D652" i="12" s="1"/>
  <c r="D653" i="12" s="1"/>
  <c r="D654" i="12" s="1"/>
  <c r="D655" i="12" s="1"/>
  <c r="D656" i="12" s="1"/>
  <c r="D657" i="12" s="1"/>
  <c r="D658" i="12" s="1"/>
  <c r="D659" i="12" s="1"/>
  <c r="D660" i="12" s="1"/>
  <c r="D661" i="12" s="1"/>
  <c r="D662" i="12" s="1"/>
  <c r="D663" i="12" s="1"/>
  <c r="D664" i="12" s="1"/>
  <c r="D665" i="12" s="1"/>
  <c r="D666" i="12" s="1"/>
  <c r="D667" i="12" s="1"/>
  <c r="D668" i="12" s="1"/>
  <c r="D669" i="12" s="1"/>
  <c r="D670" i="12" s="1"/>
  <c r="D671" i="12" s="1"/>
  <c r="D672" i="12" s="1"/>
  <c r="D673" i="12" s="1"/>
  <c r="D674" i="12" s="1"/>
  <c r="D675" i="12" s="1"/>
  <c r="D676" i="12" s="1"/>
  <c r="D677" i="12" s="1"/>
  <c r="D678" i="12" s="1"/>
  <c r="D679" i="12" s="1"/>
  <c r="D680" i="12" s="1"/>
  <c r="D681" i="12" s="1"/>
  <c r="D682" i="12" s="1"/>
  <c r="D683" i="12" s="1"/>
  <c r="D684" i="12" s="1"/>
  <c r="D685" i="12" s="1"/>
  <c r="D686" i="12" s="1"/>
  <c r="D687" i="12" s="1"/>
  <c r="D688" i="12" s="1"/>
  <c r="D689" i="12" s="1"/>
  <c r="D690" i="12" s="1"/>
  <c r="T202" i="12"/>
  <c r="T203" i="12" s="1"/>
  <c r="T204" i="12" s="1"/>
  <c r="T205" i="12" s="1"/>
  <c r="T206" i="12" s="1"/>
  <c r="T207" i="12" s="1"/>
  <c r="T208" i="12" s="1"/>
  <c r="T209" i="12" s="1"/>
  <c r="T210" i="12" s="1"/>
  <c r="T211" i="12" s="1"/>
  <c r="T212" i="12" s="1"/>
  <c r="T213" i="12" s="1"/>
  <c r="T214" i="12" s="1"/>
  <c r="T215" i="12" s="1"/>
  <c r="T216" i="12" s="1"/>
  <c r="T217" i="12" s="1"/>
  <c r="T218" i="12" s="1"/>
  <c r="T219" i="12" s="1"/>
  <c r="T220" i="12" s="1"/>
  <c r="T221" i="12" s="1"/>
  <c r="T222" i="12" s="1"/>
  <c r="T223" i="12" s="1"/>
  <c r="T224" i="12" s="1"/>
  <c r="T225" i="12" s="1"/>
  <c r="T226" i="12" s="1"/>
  <c r="T227" i="12" s="1"/>
  <c r="T228" i="12" s="1"/>
  <c r="T229" i="12" s="1"/>
  <c r="T230" i="12" s="1"/>
  <c r="T231" i="12" s="1"/>
  <c r="T232" i="12" s="1"/>
  <c r="T233" i="12" s="1"/>
  <c r="T234" i="12" s="1"/>
  <c r="T235" i="12" s="1"/>
  <c r="T236" i="12" s="1"/>
  <c r="T237" i="12" s="1"/>
  <c r="T238" i="12" s="1"/>
  <c r="T239" i="12" s="1"/>
  <c r="T240" i="12" s="1"/>
  <c r="T241" i="12" s="1"/>
  <c r="T242" i="12" s="1"/>
  <c r="T243" i="12" s="1"/>
  <c r="T244" i="12" s="1"/>
  <c r="T245" i="12" s="1"/>
  <c r="T246" i="12" s="1"/>
  <c r="T247" i="12" s="1"/>
  <c r="T248" i="12" s="1"/>
  <c r="T249" i="12" s="1"/>
  <c r="T250" i="12" s="1"/>
  <c r="T251" i="12" s="1"/>
  <c r="T252" i="12" s="1"/>
  <c r="T253" i="12" s="1"/>
  <c r="T254" i="12" s="1"/>
  <c r="T255" i="12" s="1"/>
  <c r="T256" i="12" s="1"/>
  <c r="T257" i="12" s="1"/>
  <c r="T258" i="12" s="1"/>
  <c r="T259" i="12" s="1"/>
  <c r="T260" i="12" s="1"/>
  <c r="T261" i="12" s="1"/>
  <c r="T262" i="12" s="1"/>
  <c r="T263" i="12" s="1"/>
  <c r="T264" i="12" s="1"/>
  <c r="T265" i="12" s="1"/>
  <c r="T266" i="12" s="1"/>
  <c r="T267" i="12" s="1"/>
  <c r="T268" i="12" s="1"/>
  <c r="T269" i="12" s="1"/>
  <c r="T270" i="12" s="1"/>
  <c r="T271" i="12" s="1"/>
  <c r="T272" i="12" s="1"/>
  <c r="T273" i="12" s="1"/>
  <c r="T274" i="12" s="1"/>
  <c r="T275" i="12" s="1"/>
  <c r="T276" i="12" s="1"/>
  <c r="T277" i="12" s="1"/>
  <c r="T278" i="12" s="1"/>
  <c r="T279" i="12" s="1"/>
  <c r="T280" i="12" s="1"/>
  <c r="T281" i="12" s="1"/>
  <c r="T282" i="12" s="1"/>
  <c r="T283" i="12" s="1"/>
  <c r="T284" i="12" s="1"/>
  <c r="T285" i="12" s="1"/>
  <c r="T286" i="12" s="1"/>
  <c r="T287" i="12" s="1"/>
  <c r="T288" i="12" s="1"/>
  <c r="T289" i="12" s="1"/>
  <c r="T290" i="12" s="1"/>
  <c r="K202" i="12"/>
  <c r="K203" i="12" s="1"/>
  <c r="K204" i="12" s="1"/>
  <c r="K205" i="12" s="1"/>
  <c r="K206" i="12" s="1"/>
  <c r="K207" i="12" s="1"/>
  <c r="K208" i="12" s="1"/>
  <c r="K209" i="12" s="1"/>
  <c r="K210" i="12" s="1"/>
  <c r="K211" i="12" s="1"/>
  <c r="K212" i="12" s="1"/>
  <c r="K213" i="12" s="1"/>
  <c r="K214" i="12" s="1"/>
  <c r="K215" i="12" s="1"/>
  <c r="K216" i="12" s="1"/>
  <c r="K217" i="12" s="1"/>
  <c r="K218" i="12" s="1"/>
  <c r="K219" i="12" s="1"/>
  <c r="K220" i="12" s="1"/>
  <c r="K221" i="12" s="1"/>
  <c r="K222" i="12" s="1"/>
  <c r="K223" i="12" s="1"/>
  <c r="K224" i="12" s="1"/>
  <c r="K225" i="12" s="1"/>
  <c r="K226" i="12" s="1"/>
  <c r="K227" i="12" s="1"/>
  <c r="K228" i="12" s="1"/>
  <c r="K229" i="12" s="1"/>
  <c r="K230" i="12" s="1"/>
  <c r="K231" i="12" s="1"/>
  <c r="K232" i="12" s="1"/>
  <c r="K233" i="12" s="1"/>
  <c r="K234" i="12" s="1"/>
  <c r="K235" i="12" s="1"/>
  <c r="K236" i="12" s="1"/>
  <c r="K237" i="12" s="1"/>
  <c r="K238" i="12" s="1"/>
  <c r="K239" i="12" s="1"/>
  <c r="K240" i="12" s="1"/>
  <c r="K241" i="12" s="1"/>
  <c r="K242" i="12" s="1"/>
  <c r="K243" i="12" s="1"/>
  <c r="K244" i="12" s="1"/>
  <c r="K245" i="12" s="1"/>
  <c r="K246" i="12" s="1"/>
  <c r="K247" i="12" s="1"/>
  <c r="K248" i="12" s="1"/>
  <c r="K249" i="12" s="1"/>
  <c r="K250" i="12" s="1"/>
  <c r="K251" i="12" s="1"/>
  <c r="K252" i="12" s="1"/>
  <c r="K253" i="12" s="1"/>
  <c r="K254" i="12" s="1"/>
  <c r="K255" i="12" s="1"/>
  <c r="K256" i="12" s="1"/>
  <c r="K257" i="12" s="1"/>
  <c r="K258" i="12" s="1"/>
  <c r="K259" i="12" s="1"/>
  <c r="K260" i="12" s="1"/>
  <c r="K261" i="12" s="1"/>
  <c r="K262" i="12" s="1"/>
  <c r="K263" i="12" s="1"/>
  <c r="K264" i="12" s="1"/>
  <c r="K265" i="12" s="1"/>
  <c r="K266" i="12" s="1"/>
  <c r="K267" i="12" s="1"/>
  <c r="K268" i="12" s="1"/>
  <c r="K269" i="12" s="1"/>
  <c r="K270" i="12" s="1"/>
  <c r="K271" i="12" s="1"/>
  <c r="K272" i="12" s="1"/>
  <c r="K273" i="12" s="1"/>
  <c r="K274" i="12" s="1"/>
  <c r="K275" i="12" s="1"/>
  <c r="K276" i="12" s="1"/>
  <c r="K277" i="12" s="1"/>
  <c r="K278" i="12" s="1"/>
  <c r="K279" i="12" s="1"/>
  <c r="K280" i="12" s="1"/>
  <c r="K281" i="12" s="1"/>
  <c r="K282" i="12" s="1"/>
  <c r="K283" i="12" s="1"/>
  <c r="K284" i="12" s="1"/>
  <c r="K285" i="12" s="1"/>
  <c r="K286" i="12" s="1"/>
  <c r="K287" i="12" s="1"/>
  <c r="K288" i="12" s="1"/>
  <c r="K289" i="12" s="1"/>
  <c r="K290" i="12" s="1"/>
  <c r="D202" i="12"/>
  <c r="D203" i="12" s="1"/>
  <c r="D204" i="12" s="1"/>
  <c r="D205" i="12" s="1"/>
  <c r="D206" i="12" s="1"/>
  <c r="D207" i="12" s="1"/>
  <c r="D208" i="12" s="1"/>
  <c r="D209" i="12" s="1"/>
  <c r="D210" i="12" s="1"/>
  <c r="D211" i="12" s="1"/>
  <c r="D212" i="12" s="1"/>
  <c r="D213" i="12" s="1"/>
  <c r="D214" i="12" s="1"/>
  <c r="D215" i="12" s="1"/>
  <c r="D216" i="12" s="1"/>
  <c r="D217" i="12" s="1"/>
  <c r="D218" i="12" s="1"/>
  <c r="D219" i="12" s="1"/>
  <c r="D220" i="12" s="1"/>
  <c r="D221" i="12" s="1"/>
  <c r="D222" i="12" s="1"/>
  <c r="D223" i="12" s="1"/>
  <c r="D224" i="12" s="1"/>
  <c r="D225" i="12" s="1"/>
  <c r="D226" i="12" s="1"/>
  <c r="D227" i="12" s="1"/>
  <c r="D228" i="12" s="1"/>
  <c r="D229" i="12" s="1"/>
  <c r="D230" i="12" s="1"/>
  <c r="D231" i="12" s="1"/>
  <c r="D232" i="12" s="1"/>
  <c r="D233" i="12" s="1"/>
  <c r="D234" i="12" s="1"/>
  <c r="D235" i="12" s="1"/>
  <c r="D236" i="12" s="1"/>
  <c r="D237" i="12" s="1"/>
  <c r="D238" i="12" s="1"/>
  <c r="D239" i="12" s="1"/>
  <c r="D240" i="12" s="1"/>
  <c r="D241" i="12" s="1"/>
  <c r="D242" i="12" s="1"/>
  <c r="D243" i="12" s="1"/>
  <c r="D244" i="12" s="1"/>
  <c r="D245" i="12" s="1"/>
  <c r="D246" i="12" s="1"/>
  <c r="D247" i="12" s="1"/>
  <c r="D248" i="12" s="1"/>
  <c r="D249" i="12" s="1"/>
  <c r="D250" i="12" s="1"/>
  <c r="D251" i="12" s="1"/>
  <c r="D252" i="12" s="1"/>
  <c r="D253" i="12" s="1"/>
  <c r="D254" i="12" s="1"/>
  <c r="D255" i="12" s="1"/>
  <c r="D256" i="12" s="1"/>
  <c r="D257" i="12" s="1"/>
  <c r="D258" i="12" s="1"/>
  <c r="D259" i="12" s="1"/>
  <c r="D260" i="12" s="1"/>
  <c r="D261" i="12" s="1"/>
  <c r="D262" i="12" s="1"/>
  <c r="D263" i="12" s="1"/>
  <c r="D264" i="12" s="1"/>
  <c r="D265" i="12" s="1"/>
  <c r="D266" i="12" s="1"/>
  <c r="D267" i="12" s="1"/>
  <c r="D268" i="12" s="1"/>
  <c r="D269" i="12" s="1"/>
  <c r="D270" i="12" s="1"/>
  <c r="D271" i="12" s="1"/>
  <c r="D272" i="12" s="1"/>
  <c r="D273" i="12" s="1"/>
  <c r="D274" i="12" s="1"/>
  <c r="D275" i="12" s="1"/>
  <c r="D276" i="12" s="1"/>
  <c r="D277" i="12" s="1"/>
  <c r="D278" i="12" s="1"/>
  <c r="D279" i="12" s="1"/>
  <c r="D280" i="12" s="1"/>
  <c r="D281" i="12" s="1"/>
  <c r="D282" i="12" s="1"/>
  <c r="D283" i="12" s="1"/>
  <c r="D284" i="12" s="1"/>
  <c r="D285" i="12" s="1"/>
  <c r="D286" i="12" s="1"/>
  <c r="D287" i="12" s="1"/>
  <c r="D288" i="12" s="1"/>
  <c r="D289" i="12" s="1"/>
  <c r="D290" i="12" s="1"/>
  <c r="F202" i="12"/>
  <c r="F203" i="12" s="1"/>
  <c r="F204" i="12" s="1"/>
  <c r="F205" i="12" s="1"/>
  <c r="F206" i="12" s="1"/>
  <c r="F207" i="12" s="1"/>
  <c r="F208" i="12" s="1"/>
  <c r="F209" i="12" s="1"/>
  <c r="F210" i="12" s="1"/>
  <c r="F211" i="12" s="1"/>
  <c r="F212" i="12" s="1"/>
  <c r="F213" i="12" s="1"/>
  <c r="F214" i="12" s="1"/>
  <c r="F215" i="12" s="1"/>
  <c r="F216" i="12" s="1"/>
  <c r="F217" i="12" s="1"/>
  <c r="F218" i="12" s="1"/>
  <c r="F219" i="12" s="1"/>
  <c r="F220" i="12" s="1"/>
  <c r="F221" i="12" s="1"/>
  <c r="F222" i="12" s="1"/>
  <c r="F223" i="12" s="1"/>
  <c r="F224" i="12" s="1"/>
  <c r="F225" i="12" s="1"/>
  <c r="F226" i="12" s="1"/>
  <c r="F227" i="12" s="1"/>
  <c r="F228" i="12" s="1"/>
  <c r="F229" i="12" s="1"/>
  <c r="F230" i="12" s="1"/>
  <c r="F231" i="12" s="1"/>
  <c r="F232" i="12" s="1"/>
  <c r="F233" i="12" s="1"/>
  <c r="F234" i="12" s="1"/>
  <c r="F235" i="12" s="1"/>
  <c r="F236" i="12" s="1"/>
  <c r="F237" i="12" s="1"/>
  <c r="F238" i="12" s="1"/>
  <c r="F239" i="12" s="1"/>
  <c r="F240" i="12" s="1"/>
  <c r="F241" i="12" s="1"/>
  <c r="F242" i="12" s="1"/>
  <c r="F243" i="12" s="1"/>
  <c r="F244" i="12" s="1"/>
  <c r="F245" i="12" s="1"/>
  <c r="F246" i="12" s="1"/>
  <c r="F247" i="12" s="1"/>
  <c r="F248" i="12" s="1"/>
  <c r="F249" i="12" s="1"/>
  <c r="F250" i="12" s="1"/>
  <c r="F251" i="12" s="1"/>
  <c r="F252" i="12" s="1"/>
  <c r="F253" i="12" s="1"/>
  <c r="F254" i="12" s="1"/>
  <c r="F255" i="12" s="1"/>
  <c r="F256" i="12" s="1"/>
  <c r="F257" i="12" s="1"/>
  <c r="F258" i="12" s="1"/>
  <c r="F259" i="12" s="1"/>
  <c r="F260" i="12" s="1"/>
  <c r="F261" i="12" s="1"/>
  <c r="F262" i="12" s="1"/>
  <c r="F263" i="12" s="1"/>
  <c r="F264" i="12" s="1"/>
  <c r="F265" i="12" s="1"/>
  <c r="F266" i="12" s="1"/>
  <c r="F267" i="12" s="1"/>
  <c r="F268" i="12" s="1"/>
  <c r="F269" i="12" s="1"/>
  <c r="F270" i="12" s="1"/>
  <c r="F271" i="12" s="1"/>
  <c r="F272" i="12" s="1"/>
  <c r="F273" i="12" s="1"/>
  <c r="F274" i="12" s="1"/>
  <c r="F275" i="12" s="1"/>
  <c r="F276" i="12" s="1"/>
  <c r="F277" i="12" s="1"/>
  <c r="F278" i="12" s="1"/>
  <c r="F279" i="12" s="1"/>
  <c r="F280" i="12" s="1"/>
  <c r="F281" i="12" s="1"/>
  <c r="F282" i="12" s="1"/>
  <c r="F283" i="12" s="1"/>
  <c r="F284" i="12" s="1"/>
  <c r="F285" i="12" s="1"/>
  <c r="F286" i="12" s="1"/>
  <c r="F287" i="12" s="1"/>
  <c r="F288" i="12" s="1"/>
  <c r="F289" i="12" s="1"/>
  <c r="F290" i="12" s="1"/>
  <c r="AD202" i="12"/>
  <c r="AD203" i="12" s="1"/>
  <c r="AD204" i="12" s="1"/>
  <c r="AD205" i="12" s="1"/>
  <c r="AD206" i="12" s="1"/>
  <c r="AD207" i="12" s="1"/>
  <c r="AD208" i="12" s="1"/>
  <c r="AD209" i="12" s="1"/>
  <c r="AD210" i="12" s="1"/>
  <c r="AD211" i="12" s="1"/>
  <c r="AD212" i="12" s="1"/>
  <c r="AD213" i="12" s="1"/>
  <c r="AD214" i="12" s="1"/>
  <c r="AD215" i="12" s="1"/>
  <c r="AD216" i="12" s="1"/>
  <c r="AD217" i="12" s="1"/>
  <c r="AD218" i="12" s="1"/>
  <c r="AD219" i="12" s="1"/>
  <c r="AD220" i="12" s="1"/>
  <c r="AD221" i="12" s="1"/>
  <c r="AD222" i="12" s="1"/>
  <c r="AD223" i="12" s="1"/>
  <c r="AD224" i="12" s="1"/>
  <c r="AD225" i="12" s="1"/>
  <c r="AD226" i="12" s="1"/>
  <c r="AD227" i="12" s="1"/>
  <c r="AD228" i="12" s="1"/>
  <c r="AD229" i="12" s="1"/>
  <c r="AD230" i="12" s="1"/>
  <c r="AD231" i="12" s="1"/>
  <c r="AD232" i="12" s="1"/>
  <c r="AD233" i="12" s="1"/>
  <c r="AD234" i="12" s="1"/>
  <c r="AD235" i="12" s="1"/>
  <c r="AD236" i="12" s="1"/>
  <c r="AD237" i="12" s="1"/>
  <c r="AD238" i="12" s="1"/>
  <c r="AD239" i="12" s="1"/>
  <c r="AD240" i="12" s="1"/>
  <c r="AD241" i="12" s="1"/>
  <c r="AD242" i="12" s="1"/>
  <c r="AD243" i="12" s="1"/>
  <c r="AD244" i="12" s="1"/>
  <c r="AD245" i="12" s="1"/>
  <c r="AD246" i="12" s="1"/>
  <c r="AD247" i="12" s="1"/>
  <c r="AD248" i="12" s="1"/>
  <c r="AD249" i="12" s="1"/>
  <c r="AD250" i="12" s="1"/>
  <c r="AD251" i="12" s="1"/>
  <c r="AD252" i="12" s="1"/>
  <c r="AD253" i="12" s="1"/>
  <c r="AD254" i="12" s="1"/>
  <c r="AD255" i="12" s="1"/>
  <c r="AD256" i="12" s="1"/>
  <c r="AD257" i="12" s="1"/>
  <c r="AD258" i="12" s="1"/>
  <c r="AD259" i="12" s="1"/>
  <c r="AD260" i="12" s="1"/>
  <c r="AD261" i="12" s="1"/>
  <c r="AD262" i="12" s="1"/>
  <c r="AD263" i="12" s="1"/>
  <c r="AD264" i="12" s="1"/>
  <c r="AD265" i="12" s="1"/>
  <c r="AD266" i="12" s="1"/>
  <c r="AD267" i="12" s="1"/>
  <c r="AD268" i="12" s="1"/>
  <c r="AD269" i="12" s="1"/>
  <c r="AD270" i="12" s="1"/>
  <c r="AD271" i="12" s="1"/>
  <c r="AD272" i="12" s="1"/>
  <c r="AD273" i="12" s="1"/>
  <c r="AD274" i="12" s="1"/>
  <c r="AD275" i="12" s="1"/>
  <c r="AD276" i="12" s="1"/>
  <c r="AD277" i="12" s="1"/>
  <c r="AD278" i="12" s="1"/>
  <c r="AD279" i="12" s="1"/>
  <c r="AD280" i="12" s="1"/>
  <c r="AD281" i="12" s="1"/>
  <c r="AD282" i="12" s="1"/>
  <c r="AD283" i="12" s="1"/>
  <c r="AD284" i="12" s="1"/>
  <c r="AD285" i="12" s="1"/>
  <c r="AD286" i="12" s="1"/>
  <c r="AD287" i="12" s="1"/>
  <c r="AD288" i="12" s="1"/>
  <c r="AD289" i="12" s="1"/>
  <c r="AD290" i="12" s="1"/>
  <c r="AG502" i="12"/>
  <c r="F602" i="12"/>
  <c r="F603" i="12" s="1"/>
  <c r="F604" i="12" s="1"/>
  <c r="F605" i="12" s="1"/>
  <c r="F606" i="12" s="1"/>
  <c r="F607" i="12" s="1"/>
  <c r="F608" i="12" s="1"/>
  <c r="F609" i="12" s="1"/>
  <c r="F610" i="12" s="1"/>
  <c r="F611" i="12" s="1"/>
  <c r="F612" i="12" s="1"/>
  <c r="F613" i="12" s="1"/>
  <c r="F614" i="12" s="1"/>
  <c r="F615" i="12" s="1"/>
  <c r="F616" i="12" s="1"/>
  <c r="F617" i="12" s="1"/>
  <c r="F618" i="12" s="1"/>
  <c r="F619" i="12" s="1"/>
  <c r="F620" i="12" s="1"/>
  <c r="F621" i="12" s="1"/>
  <c r="F622" i="12" s="1"/>
  <c r="F623" i="12" s="1"/>
  <c r="F624" i="12" s="1"/>
  <c r="F625" i="12" s="1"/>
  <c r="F626" i="12" s="1"/>
  <c r="F627" i="12" s="1"/>
  <c r="F628" i="12" s="1"/>
  <c r="F629" i="12" s="1"/>
  <c r="F630" i="12" s="1"/>
  <c r="F631" i="12" s="1"/>
  <c r="F632" i="12" s="1"/>
  <c r="F633" i="12" s="1"/>
  <c r="F634" i="12" s="1"/>
  <c r="F635" i="12" s="1"/>
  <c r="F636" i="12" s="1"/>
  <c r="F637" i="12" s="1"/>
  <c r="F638" i="12" s="1"/>
  <c r="F639" i="12" s="1"/>
  <c r="F640" i="12" s="1"/>
  <c r="F641" i="12" s="1"/>
  <c r="F642" i="12" s="1"/>
  <c r="F643" i="12" s="1"/>
  <c r="F644" i="12" s="1"/>
  <c r="F645" i="12" s="1"/>
  <c r="F646" i="12" s="1"/>
  <c r="F647" i="12" s="1"/>
  <c r="F648" i="12" s="1"/>
  <c r="F649" i="12" s="1"/>
  <c r="F650" i="12" s="1"/>
  <c r="F651" i="12" s="1"/>
  <c r="F652" i="12" s="1"/>
  <c r="F653" i="12" s="1"/>
  <c r="F654" i="12" s="1"/>
  <c r="F655" i="12" s="1"/>
  <c r="F656" i="12" s="1"/>
  <c r="F657" i="12" s="1"/>
  <c r="F658" i="12" s="1"/>
  <c r="F659" i="12" s="1"/>
  <c r="F660" i="12" s="1"/>
  <c r="F661" i="12" s="1"/>
  <c r="F662" i="12" s="1"/>
  <c r="F663" i="12" s="1"/>
  <c r="F664" i="12" s="1"/>
  <c r="F665" i="12" s="1"/>
  <c r="F666" i="12" s="1"/>
  <c r="F667" i="12" s="1"/>
  <c r="F668" i="12" s="1"/>
  <c r="F669" i="12" s="1"/>
  <c r="F670" i="12" s="1"/>
  <c r="F671" i="12" s="1"/>
  <c r="F672" i="12" s="1"/>
  <c r="F673" i="12" s="1"/>
  <c r="F674" i="12" s="1"/>
  <c r="F675" i="12" s="1"/>
  <c r="F676" i="12" s="1"/>
  <c r="F677" i="12" s="1"/>
  <c r="F678" i="12" s="1"/>
  <c r="F679" i="12" s="1"/>
  <c r="F680" i="12" s="1"/>
  <c r="F681" i="12" s="1"/>
  <c r="F682" i="12" s="1"/>
  <c r="F683" i="12" s="1"/>
  <c r="F684" i="12" s="1"/>
  <c r="F685" i="12" s="1"/>
  <c r="F686" i="12" s="1"/>
  <c r="F687" i="12" s="1"/>
  <c r="F688" i="12" s="1"/>
  <c r="F689" i="12" s="1"/>
  <c r="F690" i="12" s="1"/>
  <c r="AA302" i="12"/>
  <c r="AA303" i="12" s="1"/>
  <c r="AA304" i="12" s="1"/>
  <c r="AA305" i="12" s="1"/>
  <c r="AA306" i="12" s="1"/>
  <c r="AA307" i="12" s="1"/>
  <c r="AA308" i="12" s="1"/>
  <c r="AA309" i="12" s="1"/>
  <c r="AA310" i="12" s="1"/>
  <c r="AA311" i="12" s="1"/>
  <c r="AA312" i="12" s="1"/>
  <c r="AA313" i="12" s="1"/>
  <c r="AA314" i="12" s="1"/>
  <c r="AA315" i="12" s="1"/>
  <c r="AA316" i="12" s="1"/>
  <c r="AA317" i="12" s="1"/>
  <c r="AA318" i="12" s="1"/>
  <c r="AA319" i="12" s="1"/>
  <c r="AA320" i="12" s="1"/>
  <c r="AA321" i="12" s="1"/>
  <c r="AA322" i="12" s="1"/>
  <c r="AA323" i="12" s="1"/>
  <c r="AA324" i="12" s="1"/>
  <c r="AA325" i="12" s="1"/>
  <c r="AA326" i="12" s="1"/>
  <c r="AA327" i="12" s="1"/>
  <c r="AA328" i="12" s="1"/>
  <c r="AA329" i="12" s="1"/>
  <c r="AA330" i="12" s="1"/>
  <c r="AA331" i="12" s="1"/>
  <c r="AA332" i="12" s="1"/>
  <c r="AA333" i="12" s="1"/>
  <c r="AA334" i="12" s="1"/>
  <c r="AA335" i="12" s="1"/>
  <c r="AA336" i="12" s="1"/>
  <c r="AA337" i="12" s="1"/>
  <c r="AA338" i="12" s="1"/>
  <c r="AA339" i="12" s="1"/>
  <c r="AA340" i="12" s="1"/>
  <c r="AA341" i="12" s="1"/>
  <c r="AA342" i="12" s="1"/>
  <c r="AA343" i="12" s="1"/>
  <c r="AA344" i="12" s="1"/>
  <c r="AA345" i="12" s="1"/>
  <c r="AA346" i="12" s="1"/>
  <c r="AA347" i="12" s="1"/>
  <c r="AA348" i="12" s="1"/>
  <c r="AA349" i="12" s="1"/>
  <c r="AA350" i="12" s="1"/>
  <c r="AA351" i="12" s="1"/>
  <c r="AA352" i="12" s="1"/>
  <c r="AA353" i="12" s="1"/>
  <c r="AA354" i="12" s="1"/>
  <c r="AA355" i="12" s="1"/>
  <c r="AA356" i="12" s="1"/>
  <c r="AA357" i="12" s="1"/>
  <c r="AA358" i="12" s="1"/>
  <c r="AA359" i="12" s="1"/>
  <c r="AA360" i="12" s="1"/>
  <c r="AA361" i="12" s="1"/>
  <c r="AA362" i="12" s="1"/>
  <c r="AA363" i="12" s="1"/>
  <c r="AA364" i="12" s="1"/>
  <c r="AA365" i="12" s="1"/>
  <c r="AA366" i="12" s="1"/>
  <c r="AA367" i="12" s="1"/>
  <c r="AA368" i="12" s="1"/>
  <c r="AA369" i="12" s="1"/>
  <c r="AA370" i="12" s="1"/>
  <c r="AA371" i="12" s="1"/>
  <c r="AA372" i="12" s="1"/>
  <c r="AA373" i="12" s="1"/>
  <c r="AA374" i="12" s="1"/>
  <c r="AA375" i="12" s="1"/>
  <c r="AA376" i="12" s="1"/>
  <c r="AA377" i="12" s="1"/>
  <c r="AA378" i="12" s="1"/>
  <c r="AA379" i="12" s="1"/>
  <c r="AA380" i="12" s="1"/>
  <c r="AA381" i="12" s="1"/>
  <c r="AA382" i="12" s="1"/>
  <c r="AA383" i="12" s="1"/>
  <c r="AA384" i="12" s="1"/>
  <c r="AA385" i="12" s="1"/>
  <c r="AA386" i="12" s="1"/>
  <c r="AA387" i="12" s="1"/>
  <c r="AA388" i="12" s="1"/>
  <c r="AA389" i="12" s="1"/>
  <c r="AA390" i="12" s="1"/>
  <c r="J602" i="12"/>
  <c r="J603" i="12" s="1"/>
  <c r="J604" i="12" s="1"/>
  <c r="J605" i="12" s="1"/>
  <c r="J606" i="12" s="1"/>
  <c r="J607" i="12" s="1"/>
  <c r="J608" i="12" s="1"/>
  <c r="J609" i="12" s="1"/>
  <c r="J610" i="12" s="1"/>
  <c r="J611" i="12" s="1"/>
  <c r="J612" i="12" s="1"/>
  <c r="J613" i="12" s="1"/>
  <c r="J614" i="12" s="1"/>
  <c r="J615" i="12" s="1"/>
  <c r="J616" i="12" s="1"/>
  <c r="J617" i="12" s="1"/>
  <c r="J618" i="12" s="1"/>
  <c r="J619" i="12" s="1"/>
  <c r="J620" i="12" s="1"/>
  <c r="J621" i="12" s="1"/>
  <c r="J622" i="12" s="1"/>
  <c r="J623" i="12" s="1"/>
  <c r="J624" i="12" s="1"/>
  <c r="J625" i="12" s="1"/>
  <c r="J626" i="12" s="1"/>
  <c r="J627" i="12" s="1"/>
  <c r="J628" i="12" s="1"/>
  <c r="J629" i="12" s="1"/>
  <c r="J630" i="12" s="1"/>
  <c r="J631" i="12" s="1"/>
  <c r="J632" i="12" s="1"/>
  <c r="J633" i="12" s="1"/>
  <c r="J634" i="12" s="1"/>
  <c r="J635" i="12" s="1"/>
  <c r="J636" i="12" s="1"/>
  <c r="J637" i="12" s="1"/>
  <c r="J638" i="12" s="1"/>
  <c r="J639" i="12" s="1"/>
  <c r="J640" i="12" s="1"/>
  <c r="J641" i="12" s="1"/>
  <c r="J642" i="12" s="1"/>
  <c r="J643" i="12" s="1"/>
  <c r="J644" i="12" s="1"/>
  <c r="J645" i="12" s="1"/>
  <c r="J646" i="12" s="1"/>
  <c r="J647" i="12" s="1"/>
  <c r="J648" i="12" s="1"/>
  <c r="J649" i="12" s="1"/>
  <c r="J650" i="12" s="1"/>
  <c r="J651" i="12" s="1"/>
  <c r="J652" i="12" s="1"/>
  <c r="J653" i="12" s="1"/>
  <c r="J654" i="12" s="1"/>
  <c r="J655" i="12" s="1"/>
  <c r="J656" i="12" s="1"/>
  <c r="J657" i="12" s="1"/>
  <c r="J658" i="12" s="1"/>
  <c r="J659" i="12" s="1"/>
  <c r="J660" i="12" s="1"/>
  <c r="J661" i="12" s="1"/>
  <c r="J662" i="12" s="1"/>
  <c r="J663" i="12" s="1"/>
  <c r="J664" i="12" s="1"/>
  <c r="J665" i="12" s="1"/>
  <c r="J666" i="12" s="1"/>
  <c r="J667" i="12" s="1"/>
  <c r="J668" i="12" s="1"/>
  <c r="J669" i="12" s="1"/>
  <c r="J670" i="12" s="1"/>
  <c r="J671" i="12" s="1"/>
  <c r="J672" i="12" s="1"/>
  <c r="J673" i="12" s="1"/>
  <c r="J674" i="12" s="1"/>
  <c r="J675" i="12" s="1"/>
  <c r="J676" i="12" s="1"/>
  <c r="J677" i="12" s="1"/>
  <c r="J678" i="12" s="1"/>
  <c r="J679" i="12" s="1"/>
  <c r="J680" i="12" s="1"/>
  <c r="J681" i="12" s="1"/>
  <c r="J682" i="12" s="1"/>
  <c r="J683" i="12" s="1"/>
  <c r="J684" i="12" s="1"/>
  <c r="J685" i="12" s="1"/>
  <c r="J686" i="12" s="1"/>
  <c r="J687" i="12" s="1"/>
  <c r="J688" i="12" s="1"/>
  <c r="J689" i="12" s="1"/>
  <c r="J690" i="12" s="1"/>
  <c r="W302" i="12"/>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X602" i="12"/>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Q502" i="12"/>
  <c r="AC602" i="12"/>
  <c r="AC603" i="12" s="1"/>
  <c r="AC604" i="12" s="1"/>
  <c r="AC605" i="12" s="1"/>
  <c r="AC606" i="12" s="1"/>
  <c r="AC607" i="12" s="1"/>
  <c r="AC608" i="12" s="1"/>
  <c r="AC609" i="12" s="1"/>
  <c r="AC610" i="12" s="1"/>
  <c r="AC611" i="12" s="1"/>
  <c r="AC612" i="12" s="1"/>
  <c r="AC613" i="12" s="1"/>
  <c r="AC614" i="12" s="1"/>
  <c r="AC615" i="12" s="1"/>
  <c r="AC616" i="12" s="1"/>
  <c r="AC617" i="12" s="1"/>
  <c r="AC618" i="12" s="1"/>
  <c r="AC619" i="12" s="1"/>
  <c r="AC620" i="12" s="1"/>
  <c r="AC621" i="12" s="1"/>
  <c r="AC622" i="12" s="1"/>
  <c r="AC623" i="12" s="1"/>
  <c r="AC624" i="12" s="1"/>
  <c r="AC625" i="12" s="1"/>
  <c r="AC626" i="12" s="1"/>
  <c r="AC627" i="12" s="1"/>
  <c r="AC628" i="12" s="1"/>
  <c r="AC629" i="12" s="1"/>
  <c r="AC630" i="12" s="1"/>
  <c r="AC631" i="12" s="1"/>
  <c r="AC632" i="12" s="1"/>
  <c r="AC633" i="12" s="1"/>
  <c r="AC634" i="12" s="1"/>
  <c r="AC635" i="12" s="1"/>
  <c r="AC636" i="12" s="1"/>
  <c r="AC637" i="12" s="1"/>
  <c r="AC638" i="12" s="1"/>
  <c r="AC639" i="12" s="1"/>
  <c r="AC640" i="12" s="1"/>
  <c r="AC641" i="12" s="1"/>
  <c r="AC642" i="12" s="1"/>
  <c r="AC643" i="12" s="1"/>
  <c r="AC644" i="12" s="1"/>
  <c r="AC645" i="12" s="1"/>
  <c r="AC646" i="12" s="1"/>
  <c r="AC647" i="12" s="1"/>
  <c r="AC648" i="12" s="1"/>
  <c r="AC649" i="12" s="1"/>
  <c r="AC650" i="12" s="1"/>
  <c r="AC651" i="12" s="1"/>
  <c r="AC652" i="12" s="1"/>
  <c r="AC653" i="12" s="1"/>
  <c r="AC654" i="12" s="1"/>
  <c r="AC655" i="12" s="1"/>
  <c r="AC656" i="12" s="1"/>
  <c r="AC657" i="12" s="1"/>
  <c r="AC658" i="12" s="1"/>
  <c r="AC659" i="12" s="1"/>
  <c r="AC660" i="12" s="1"/>
  <c r="AC661" i="12" s="1"/>
  <c r="AC662" i="12" s="1"/>
  <c r="AC663" i="12" s="1"/>
  <c r="AC664" i="12" s="1"/>
  <c r="AC665" i="12" s="1"/>
  <c r="AC666" i="12" s="1"/>
  <c r="AC667" i="12" s="1"/>
  <c r="AC668" i="12" s="1"/>
  <c r="AC669" i="12" s="1"/>
  <c r="AC670" i="12" s="1"/>
  <c r="AC671" i="12" s="1"/>
  <c r="AC672" i="12" s="1"/>
  <c r="AC673" i="12" s="1"/>
  <c r="AC674" i="12" s="1"/>
  <c r="AC675" i="12" s="1"/>
  <c r="AC676" i="12" s="1"/>
  <c r="AC677" i="12" s="1"/>
  <c r="AC678" i="12" s="1"/>
  <c r="AC679" i="12" s="1"/>
  <c r="AC680" i="12" s="1"/>
  <c r="AC681" i="12" s="1"/>
  <c r="AC682" i="12" s="1"/>
  <c r="AC683" i="12" s="1"/>
  <c r="AC684" i="12" s="1"/>
  <c r="AC685" i="12" s="1"/>
  <c r="AC686" i="12" s="1"/>
  <c r="AC687" i="12" s="1"/>
  <c r="AC688" i="12" s="1"/>
  <c r="AC689" i="12" s="1"/>
  <c r="AC690" i="12" s="1"/>
  <c r="AG602" i="12"/>
  <c r="AG603" i="12" s="1"/>
  <c r="AG604" i="12" s="1"/>
  <c r="AG605" i="12" s="1"/>
  <c r="AG606" i="12" s="1"/>
  <c r="AG607" i="12" s="1"/>
  <c r="AG608" i="12" s="1"/>
  <c r="AG609" i="12" s="1"/>
  <c r="AG610" i="12" s="1"/>
  <c r="AG611" i="12" s="1"/>
  <c r="AG612" i="12" s="1"/>
  <c r="AG613" i="12" s="1"/>
  <c r="AG614" i="12" s="1"/>
  <c r="AG615" i="12" s="1"/>
  <c r="AG616" i="12" s="1"/>
  <c r="AG617" i="12" s="1"/>
  <c r="AG618" i="12" s="1"/>
  <c r="AG619" i="12" s="1"/>
  <c r="AG620" i="12" s="1"/>
  <c r="AG621" i="12" s="1"/>
  <c r="AG622" i="12" s="1"/>
  <c r="AG623" i="12" s="1"/>
  <c r="AG624" i="12" s="1"/>
  <c r="AG625" i="12" s="1"/>
  <c r="AG626" i="12" s="1"/>
  <c r="AG627" i="12" s="1"/>
  <c r="AG628" i="12" s="1"/>
  <c r="AG629" i="12" s="1"/>
  <c r="AG630" i="12" s="1"/>
  <c r="AG631" i="12" s="1"/>
  <c r="AG632" i="12" s="1"/>
  <c r="AG633" i="12" s="1"/>
  <c r="AG634" i="12" s="1"/>
  <c r="AG635" i="12" s="1"/>
  <c r="AG636" i="12" s="1"/>
  <c r="AG637" i="12" s="1"/>
  <c r="AG638" i="12" s="1"/>
  <c r="AG639" i="12" s="1"/>
  <c r="AG640" i="12" s="1"/>
  <c r="AG641" i="12" s="1"/>
  <c r="AG642" i="12" s="1"/>
  <c r="AG643" i="12" s="1"/>
  <c r="AG644" i="12" s="1"/>
  <c r="AG645" i="12" s="1"/>
  <c r="AG646" i="12" s="1"/>
  <c r="AG647" i="12" s="1"/>
  <c r="AG648" i="12" s="1"/>
  <c r="AG649" i="12" s="1"/>
  <c r="AG650" i="12" s="1"/>
  <c r="AG651" i="12" s="1"/>
  <c r="AG652" i="12" s="1"/>
  <c r="AG653" i="12" s="1"/>
  <c r="AG654" i="12" s="1"/>
  <c r="AG655" i="12" s="1"/>
  <c r="AG656" i="12" s="1"/>
  <c r="AG657" i="12" s="1"/>
  <c r="AG658" i="12" s="1"/>
  <c r="AG659" i="12" s="1"/>
  <c r="AG660" i="12" s="1"/>
  <c r="AG661" i="12" s="1"/>
  <c r="AG662" i="12" s="1"/>
  <c r="AG663" i="12" s="1"/>
  <c r="AG664" i="12" s="1"/>
  <c r="AG665" i="12" s="1"/>
  <c r="AG666" i="12" s="1"/>
  <c r="AG667" i="12" s="1"/>
  <c r="AG668" i="12" s="1"/>
  <c r="AG669" i="12" s="1"/>
  <c r="AG670" i="12" s="1"/>
  <c r="AG671" i="12" s="1"/>
  <c r="AG672" i="12" s="1"/>
  <c r="AG673" i="12" s="1"/>
  <c r="AG674" i="12" s="1"/>
  <c r="AG675" i="12" s="1"/>
  <c r="AG676" i="12" s="1"/>
  <c r="AG677" i="12" s="1"/>
  <c r="AG678" i="12" s="1"/>
  <c r="AG679" i="12" s="1"/>
  <c r="AG680" i="12" s="1"/>
  <c r="AG681" i="12" s="1"/>
  <c r="AG682" i="12" s="1"/>
  <c r="AG683" i="12" s="1"/>
  <c r="AG684" i="12" s="1"/>
  <c r="AG685" i="12" s="1"/>
  <c r="AG686" i="12" s="1"/>
  <c r="AG687" i="12" s="1"/>
  <c r="AG688" i="12" s="1"/>
  <c r="AG689" i="12" s="1"/>
  <c r="AG690" i="12" s="1"/>
  <c r="AD502" i="12"/>
  <c r="Q302" i="12"/>
  <c r="Q303" i="12" s="1"/>
  <c r="Q304" i="12" s="1"/>
  <c r="Q305" i="12" s="1"/>
  <c r="Q306" i="12" s="1"/>
  <c r="Q307" i="12" s="1"/>
  <c r="Q308" i="12" s="1"/>
  <c r="Q309" i="12" s="1"/>
  <c r="Q310" i="12" s="1"/>
  <c r="Q311" i="12" s="1"/>
  <c r="Q312" i="12" s="1"/>
  <c r="Q313" i="12" s="1"/>
  <c r="Q314" i="12" s="1"/>
  <c r="Q315" i="12" s="1"/>
  <c r="Q316" i="12" s="1"/>
  <c r="Q317" i="12" s="1"/>
  <c r="Q318" i="12" s="1"/>
  <c r="Q319" i="12" s="1"/>
  <c r="Q320" i="12" s="1"/>
  <c r="Q321" i="12" s="1"/>
  <c r="Q322" i="12" s="1"/>
  <c r="Q323" i="12" s="1"/>
  <c r="Q324" i="12" s="1"/>
  <c r="Q325" i="12" s="1"/>
  <c r="Q326" i="12" s="1"/>
  <c r="Q327" i="12" s="1"/>
  <c r="Q328" i="12" s="1"/>
  <c r="Q329" i="12" s="1"/>
  <c r="Q330" i="12" s="1"/>
  <c r="Q331" i="12" s="1"/>
  <c r="Q332" i="12" s="1"/>
  <c r="Q333" i="12" s="1"/>
  <c r="Q334" i="12" s="1"/>
  <c r="Q335" i="12" s="1"/>
  <c r="Q336" i="12" s="1"/>
  <c r="Q337" i="12" s="1"/>
  <c r="Q338" i="12" s="1"/>
  <c r="Q339" i="12" s="1"/>
  <c r="Q340" i="12" s="1"/>
  <c r="Q341" i="12" s="1"/>
  <c r="Q342" i="12" s="1"/>
  <c r="Q343" i="12" s="1"/>
  <c r="Q344" i="12" s="1"/>
  <c r="Q345" i="12" s="1"/>
  <c r="Q346" i="12" s="1"/>
  <c r="Q347" i="12" s="1"/>
  <c r="Q348" i="12" s="1"/>
  <c r="Q349" i="12" s="1"/>
  <c r="Q350" i="12" s="1"/>
  <c r="Q351" i="12" s="1"/>
  <c r="Q352" i="12" s="1"/>
  <c r="Q353" i="12" s="1"/>
  <c r="Q354" i="12" s="1"/>
  <c r="Q355" i="12" s="1"/>
  <c r="Q356" i="12" s="1"/>
  <c r="Q357" i="12" s="1"/>
  <c r="Q358" i="12" s="1"/>
  <c r="Q359" i="12" s="1"/>
  <c r="Q360" i="12" s="1"/>
  <c r="Q361" i="12" s="1"/>
  <c r="Q362" i="12" s="1"/>
  <c r="Q363" i="12" s="1"/>
  <c r="Q364" i="12" s="1"/>
  <c r="Q365" i="12" s="1"/>
  <c r="Q366" i="12" s="1"/>
  <c r="Q367" i="12" s="1"/>
  <c r="Q368" i="12" s="1"/>
  <c r="Q369" i="12" s="1"/>
  <c r="Q370" i="12" s="1"/>
  <c r="Q371" i="12" s="1"/>
  <c r="Q372" i="12" s="1"/>
  <c r="Q373" i="12" s="1"/>
  <c r="Q374" i="12" s="1"/>
  <c r="Q375" i="12" s="1"/>
  <c r="Q376" i="12" s="1"/>
  <c r="Q377" i="12" s="1"/>
  <c r="Q378" i="12" s="1"/>
  <c r="Q379" i="12" s="1"/>
  <c r="Q380" i="12" s="1"/>
  <c r="Q381" i="12" s="1"/>
  <c r="Q382" i="12" s="1"/>
  <c r="Q383" i="12" s="1"/>
  <c r="Q384" i="12" s="1"/>
  <c r="Q385" i="12" s="1"/>
  <c r="Q386" i="12" s="1"/>
  <c r="Q387" i="12" s="1"/>
  <c r="Q388" i="12" s="1"/>
  <c r="Q389" i="12" s="1"/>
  <c r="Q390" i="12" s="1"/>
  <c r="H602" i="12"/>
  <c r="H603" i="12" s="1"/>
  <c r="H604" i="12" s="1"/>
  <c r="H605" i="12" s="1"/>
  <c r="H606" i="12" s="1"/>
  <c r="H607" i="12" s="1"/>
  <c r="H608" i="12" s="1"/>
  <c r="H609" i="12" s="1"/>
  <c r="H610" i="12" s="1"/>
  <c r="H611" i="12" s="1"/>
  <c r="H612" i="12" s="1"/>
  <c r="H613" i="12" s="1"/>
  <c r="H614" i="12" s="1"/>
  <c r="H615" i="12" s="1"/>
  <c r="H616" i="12" s="1"/>
  <c r="H617" i="12" s="1"/>
  <c r="H618" i="12" s="1"/>
  <c r="H619" i="12" s="1"/>
  <c r="H620" i="12" s="1"/>
  <c r="H621" i="12" s="1"/>
  <c r="H622" i="12" s="1"/>
  <c r="H623" i="12" s="1"/>
  <c r="H624" i="12" s="1"/>
  <c r="H625" i="12" s="1"/>
  <c r="H626" i="12" s="1"/>
  <c r="H627" i="12" s="1"/>
  <c r="H628" i="12" s="1"/>
  <c r="H629" i="12" s="1"/>
  <c r="H630" i="12" s="1"/>
  <c r="H631" i="12" s="1"/>
  <c r="H632" i="12" s="1"/>
  <c r="H633" i="12" s="1"/>
  <c r="H634" i="12" s="1"/>
  <c r="H635" i="12" s="1"/>
  <c r="H636" i="12" s="1"/>
  <c r="H637" i="12" s="1"/>
  <c r="H638" i="12" s="1"/>
  <c r="H639" i="12" s="1"/>
  <c r="H640" i="12" s="1"/>
  <c r="H641" i="12" s="1"/>
  <c r="H642" i="12" s="1"/>
  <c r="H643" i="12" s="1"/>
  <c r="H644" i="12" s="1"/>
  <c r="H645" i="12" s="1"/>
  <c r="H646" i="12" s="1"/>
  <c r="H647" i="12" s="1"/>
  <c r="H648" i="12" s="1"/>
  <c r="H649" i="12" s="1"/>
  <c r="H650" i="12" s="1"/>
  <c r="H651" i="12" s="1"/>
  <c r="H652" i="12" s="1"/>
  <c r="H653" i="12" s="1"/>
  <c r="H654" i="12" s="1"/>
  <c r="H655" i="12" s="1"/>
  <c r="H656" i="12" s="1"/>
  <c r="H657" i="12" s="1"/>
  <c r="H658" i="12" s="1"/>
  <c r="H659" i="12" s="1"/>
  <c r="H660" i="12" s="1"/>
  <c r="H661" i="12" s="1"/>
  <c r="H662" i="12" s="1"/>
  <c r="H663" i="12" s="1"/>
  <c r="H664" i="12" s="1"/>
  <c r="H665" i="12" s="1"/>
  <c r="H666" i="12" s="1"/>
  <c r="H667" i="12" s="1"/>
  <c r="H668" i="12" s="1"/>
  <c r="H669" i="12" s="1"/>
  <c r="H670" i="12" s="1"/>
  <c r="H671" i="12" s="1"/>
  <c r="H672" i="12" s="1"/>
  <c r="H673" i="12" s="1"/>
  <c r="H674" i="12" s="1"/>
  <c r="H675" i="12" s="1"/>
  <c r="H676" i="12" s="1"/>
  <c r="H677" i="12" s="1"/>
  <c r="H678" i="12" s="1"/>
  <c r="H679" i="12" s="1"/>
  <c r="H680" i="12" s="1"/>
  <c r="H681" i="12" s="1"/>
  <c r="H682" i="12" s="1"/>
  <c r="H683" i="12" s="1"/>
  <c r="H684" i="12" s="1"/>
  <c r="H685" i="12" s="1"/>
  <c r="H686" i="12" s="1"/>
  <c r="H687" i="12" s="1"/>
  <c r="H688" i="12" s="1"/>
  <c r="H689" i="12" s="1"/>
  <c r="H690" i="12" s="1"/>
  <c r="E602" i="12"/>
  <c r="E603" i="12" s="1"/>
  <c r="E604" i="12" s="1"/>
  <c r="E605" i="12" s="1"/>
  <c r="E606" i="12" s="1"/>
  <c r="E607" i="12" s="1"/>
  <c r="E608" i="12" s="1"/>
  <c r="E609" i="12" s="1"/>
  <c r="E610" i="12" s="1"/>
  <c r="E611" i="12" s="1"/>
  <c r="E612" i="12" s="1"/>
  <c r="E613" i="12" s="1"/>
  <c r="E614" i="12" s="1"/>
  <c r="E615" i="12" s="1"/>
  <c r="E616" i="12" s="1"/>
  <c r="E617" i="12" s="1"/>
  <c r="E618" i="12" s="1"/>
  <c r="E619" i="12" s="1"/>
  <c r="E620" i="12" s="1"/>
  <c r="E621" i="12" s="1"/>
  <c r="E622" i="12" s="1"/>
  <c r="E623" i="12" s="1"/>
  <c r="E624" i="12" s="1"/>
  <c r="E625" i="12" s="1"/>
  <c r="E626" i="12" s="1"/>
  <c r="E627" i="12" s="1"/>
  <c r="E628" i="12" s="1"/>
  <c r="E629" i="12" s="1"/>
  <c r="E630" i="12" s="1"/>
  <c r="E631" i="12" s="1"/>
  <c r="E632" i="12" s="1"/>
  <c r="E633" i="12" s="1"/>
  <c r="E634" i="12" s="1"/>
  <c r="E635" i="12" s="1"/>
  <c r="E636" i="12" s="1"/>
  <c r="E637" i="12" s="1"/>
  <c r="E638" i="12" s="1"/>
  <c r="E639" i="12" s="1"/>
  <c r="E640" i="12" s="1"/>
  <c r="E641" i="12" s="1"/>
  <c r="E642" i="12" s="1"/>
  <c r="E643" i="12" s="1"/>
  <c r="E644" i="12" s="1"/>
  <c r="E645" i="12" s="1"/>
  <c r="E646" i="12" s="1"/>
  <c r="E647" i="12" s="1"/>
  <c r="E648" i="12" s="1"/>
  <c r="E649" i="12" s="1"/>
  <c r="E650" i="12" s="1"/>
  <c r="E651" i="12" s="1"/>
  <c r="E652" i="12" s="1"/>
  <c r="E653" i="12" s="1"/>
  <c r="E654" i="12" s="1"/>
  <c r="E655" i="12" s="1"/>
  <c r="E656" i="12" s="1"/>
  <c r="E657" i="12" s="1"/>
  <c r="E658" i="12" s="1"/>
  <c r="E659" i="12" s="1"/>
  <c r="E660" i="12" s="1"/>
  <c r="E661" i="12" s="1"/>
  <c r="E662" i="12" s="1"/>
  <c r="E663" i="12" s="1"/>
  <c r="E664" i="12" s="1"/>
  <c r="E665" i="12" s="1"/>
  <c r="E666" i="12" s="1"/>
  <c r="E667" i="12" s="1"/>
  <c r="E668" i="12" s="1"/>
  <c r="E669" i="12" s="1"/>
  <c r="E670" i="12" s="1"/>
  <c r="E671" i="12" s="1"/>
  <c r="E672" i="12" s="1"/>
  <c r="E673" i="12" s="1"/>
  <c r="E674" i="12" s="1"/>
  <c r="E675" i="12" s="1"/>
  <c r="E676" i="12" s="1"/>
  <c r="E677" i="12" s="1"/>
  <c r="E678" i="12" s="1"/>
  <c r="E679" i="12" s="1"/>
  <c r="E680" i="12" s="1"/>
  <c r="E681" i="12" s="1"/>
  <c r="E682" i="12" s="1"/>
  <c r="E683" i="12" s="1"/>
  <c r="E684" i="12" s="1"/>
  <c r="E685" i="12" s="1"/>
  <c r="E686" i="12" s="1"/>
  <c r="E687" i="12" s="1"/>
  <c r="E688" i="12" s="1"/>
  <c r="E689" i="12" s="1"/>
  <c r="E690" i="12" s="1"/>
  <c r="F302" i="12"/>
  <c r="F303" i="12" s="1"/>
  <c r="F304" i="12" s="1"/>
  <c r="F305" i="12" s="1"/>
  <c r="F306" i="12" s="1"/>
  <c r="F307" i="12" s="1"/>
  <c r="F308" i="12" s="1"/>
  <c r="F309" i="12" s="1"/>
  <c r="F310" i="12" s="1"/>
  <c r="F311" i="12" s="1"/>
  <c r="F312" i="12" s="1"/>
  <c r="F313" i="12" s="1"/>
  <c r="F314" i="12" s="1"/>
  <c r="F315" i="12" s="1"/>
  <c r="F316" i="12" s="1"/>
  <c r="F317" i="12" s="1"/>
  <c r="F318" i="12" s="1"/>
  <c r="F319" i="12" s="1"/>
  <c r="F320" i="12" s="1"/>
  <c r="F321" i="12" s="1"/>
  <c r="F322" i="12" s="1"/>
  <c r="F323" i="12" s="1"/>
  <c r="F324" i="12" s="1"/>
  <c r="F325" i="12" s="1"/>
  <c r="F326" i="12" s="1"/>
  <c r="F327" i="12" s="1"/>
  <c r="F328" i="12" s="1"/>
  <c r="F329" i="12" s="1"/>
  <c r="F330" i="12" s="1"/>
  <c r="F331" i="12" s="1"/>
  <c r="F332" i="12" s="1"/>
  <c r="F333" i="12" s="1"/>
  <c r="F334" i="12" s="1"/>
  <c r="F335" i="12" s="1"/>
  <c r="F336" i="12" s="1"/>
  <c r="F337" i="12" s="1"/>
  <c r="F338" i="12" s="1"/>
  <c r="F339" i="12" s="1"/>
  <c r="F340" i="12" s="1"/>
  <c r="F341" i="12" s="1"/>
  <c r="F342" i="12" s="1"/>
  <c r="F343" i="12" s="1"/>
  <c r="F344" i="12" s="1"/>
  <c r="F345" i="12" s="1"/>
  <c r="F346" i="12" s="1"/>
  <c r="F347" i="12" s="1"/>
  <c r="F348" i="12" s="1"/>
  <c r="F349" i="12" s="1"/>
  <c r="F350" i="12" s="1"/>
  <c r="F351" i="12" s="1"/>
  <c r="F352" i="12" s="1"/>
  <c r="F353" i="12" s="1"/>
  <c r="F354" i="12" s="1"/>
  <c r="F355" i="12" s="1"/>
  <c r="F356" i="12" s="1"/>
  <c r="F357" i="12" s="1"/>
  <c r="F358" i="12" s="1"/>
  <c r="F359" i="12" s="1"/>
  <c r="F360" i="12" s="1"/>
  <c r="F361" i="12" s="1"/>
  <c r="F362" i="12" s="1"/>
  <c r="F363" i="12" s="1"/>
  <c r="F364" i="12" s="1"/>
  <c r="F365" i="12" s="1"/>
  <c r="F366" i="12" s="1"/>
  <c r="F367" i="12" s="1"/>
  <c r="F368" i="12" s="1"/>
  <c r="F369" i="12" s="1"/>
  <c r="F370" i="12" s="1"/>
  <c r="F371" i="12" s="1"/>
  <c r="F372" i="12" s="1"/>
  <c r="F373" i="12" s="1"/>
  <c r="F374" i="12" s="1"/>
  <c r="F375" i="12" s="1"/>
  <c r="F376" i="12" s="1"/>
  <c r="F377" i="12" s="1"/>
  <c r="F378" i="12" s="1"/>
  <c r="F379" i="12" s="1"/>
  <c r="F380" i="12" s="1"/>
  <c r="F381" i="12" s="1"/>
  <c r="F382" i="12" s="1"/>
  <c r="F383" i="12" s="1"/>
  <c r="F384" i="12" s="1"/>
  <c r="F385" i="12" s="1"/>
  <c r="F386" i="12" s="1"/>
  <c r="F387" i="12" s="1"/>
  <c r="F388" i="12" s="1"/>
  <c r="F389" i="12" s="1"/>
  <c r="F390" i="12" s="1"/>
  <c r="AB302" i="12"/>
  <c r="AB303" i="12" s="1"/>
  <c r="AB304" i="12" s="1"/>
  <c r="AB305" i="12" s="1"/>
  <c r="AB306" i="12" s="1"/>
  <c r="AB307" i="12" s="1"/>
  <c r="AB308" i="12" s="1"/>
  <c r="AB309" i="12" s="1"/>
  <c r="AB310" i="12" s="1"/>
  <c r="AB311" i="12" s="1"/>
  <c r="AB312" i="12" s="1"/>
  <c r="AB313" i="12" s="1"/>
  <c r="AB314" i="12" s="1"/>
  <c r="AB315" i="12" s="1"/>
  <c r="AB316" i="12" s="1"/>
  <c r="AB317" i="12" s="1"/>
  <c r="AB318" i="12" s="1"/>
  <c r="AB319" i="12" s="1"/>
  <c r="AB320" i="12" s="1"/>
  <c r="AB321" i="12" s="1"/>
  <c r="AB322" i="12" s="1"/>
  <c r="AB323" i="12" s="1"/>
  <c r="AB324" i="12" s="1"/>
  <c r="AB325" i="12" s="1"/>
  <c r="AB326" i="12" s="1"/>
  <c r="AB327" i="12" s="1"/>
  <c r="AB328" i="12" s="1"/>
  <c r="AB329" i="12" s="1"/>
  <c r="AB330" i="12" s="1"/>
  <c r="AB331" i="12" s="1"/>
  <c r="AB332" i="12" s="1"/>
  <c r="AB333" i="12" s="1"/>
  <c r="AB334" i="12" s="1"/>
  <c r="AB335" i="12" s="1"/>
  <c r="AB336" i="12" s="1"/>
  <c r="AB337" i="12" s="1"/>
  <c r="AB338" i="12" s="1"/>
  <c r="AB339" i="12" s="1"/>
  <c r="AB340" i="12" s="1"/>
  <c r="AB341" i="12" s="1"/>
  <c r="AB342" i="12" s="1"/>
  <c r="AB343" i="12" s="1"/>
  <c r="AB344" i="12" s="1"/>
  <c r="AB345" i="12" s="1"/>
  <c r="AB346" i="12" s="1"/>
  <c r="AB347" i="12" s="1"/>
  <c r="AB348" i="12" s="1"/>
  <c r="AB349" i="12" s="1"/>
  <c r="AB350" i="12" s="1"/>
  <c r="AB351" i="12" s="1"/>
  <c r="AB352" i="12" s="1"/>
  <c r="AB353" i="12" s="1"/>
  <c r="AB354" i="12" s="1"/>
  <c r="AB355" i="12" s="1"/>
  <c r="AB356" i="12" s="1"/>
  <c r="AB357" i="12" s="1"/>
  <c r="AB358" i="12" s="1"/>
  <c r="AB359" i="12" s="1"/>
  <c r="AB360" i="12" s="1"/>
  <c r="AB361" i="12" s="1"/>
  <c r="AB362" i="12" s="1"/>
  <c r="AB363" i="12" s="1"/>
  <c r="AB364" i="12" s="1"/>
  <c r="AB365" i="12" s="1"/>
  <c r="AB366" i="12" s="1"/>
  <c r="AB367" i="12" s="1"/>
  <c r="AB368" i="12" s="1"/>
  <c r="AB369" i="12" s="1"/>
  <c r="AB370" i="12" s="1"/>
  <c r="AB371" i="12" s="1"/>
  <c r="AB372" i="12" s="1"/>
  <c r="AB373" i="12" s="1"/>
  <c r="AB374" i="12" s="1"/>
  <c r="AB375" i="12" s="1"/>
  <c r="AB376" i="12" s="1"/>
  <c r="AB377" i="12" s="1"/>
  <c r="AB378" i="12" s="1"/>
  <c r="AB379" i="12" s="1"/>
  <c r="AB380" i="12" s="1"/>
  <c r="AB381" i="12" s="1"/>
  <c r="AB382" i="12" s="1"/>
  <c r="AB383" i="12" s="1"/>
  <c r="AB384" i="12" s="1"/>
  <c r="AB385" i="12" s="1"/>
  <c r="AB386" i="12" s="1"/>
  <c r="AB387" i="12" s="1"/>
  <c r="AB388" i="12" s="1"/>
  <c r="AB389" i="12" s="1"/>
  <c r="AB390" i="12" s="1"/>
  <c r="AF302" i="12"/>
  <c r="AF303" i="12" s="1"/>
  <c r="AF304" i="12" s="1"/>
  <c r="AF305" i="12" s="1"/>
  <c r="AF306" i="12" s="1"/>
  <c r="AF307" i="12" s="1"/>
  <c r="AF308" i="12" s="1"/>
  <c r="AF309" i="12" s="1"/>
  <c r="AF310" i="12" s="1"/>
  <c r="AF311" i="12" s="1"/>
  <c r="AF312" i="12" s="1"/>
  <c r="AF313" i="12" s="1"/>
  <c r="AF314" i="12" s="1"/>
  <c r="AF315" i="12" s="1"/>
  <c r="AF316" i="12" s="1"/>
  <c r="AF317" i="12" s="1"/>
  <c r="AF318" i="12" s="1"/>
  <c r="AF319" i="12" s="1"/>
  <c r="AF320" i="12" s="1"/>
  <c r="AF321" i="12" s="1"/>
  <c r="AF322" i="12" s="1"/>
  <c r="AF323" i="12" s="1"/>
  <c r="AF324" i="12" s="1"/>
  <c r="AF325" i="12" s="1"/>
  <c r="AF326" i="12" s="1"/>
  <c r="AF327" i="12" s="1"/>
  <c r="AF328" i="12" s="1"/>
  <c r="AF329" i="12" s="1"/>
  <c r="AF330" i="12" s="1"/>
  <c r="AF331" i="12" s="1"/>
  <c r="AF332" i="12" s="1"/>
  <c r="AF333" i="12" s="1"/>
  <c r="AF334" i="12" s="1"/>
  <c r="AF335" i="12" s="1"/>
  <c r="AF336" i="12" s="1"/>
  <c r="AF337" i="12" s="1"/>
  <c r="AF338" i="12" s="1"/>
  <c r="AF339" i="12" s="1"/>
  <c r="AF340" i="12" s="1"/>
  <c r="AF341" i="12" s="1"/>
  <c r="AF342" i="12" s="1"/>
  <c r="AF343" i="12" s="1"/>
  <c r="AF344" i="12" s="1"/>
  <c r="AF345" i="12" s="1"/>
  <c r="AF346" i="12" s="1"/>
  <c r="AF347" i="12" s="1"/>
  <c r="AF348" i="12" s="1"/>
  <c r="AF349" i="12" s="1"/>
  <c r="AF350" i="12" s="1"/>
  <c r="AF351" i="12" s="1"/>
  <c r="AF352" i="12" s="1"/>
  <c r="AF353" i="12" s="1"/>
  <c r="AF354" i="12" s="1"/>
  <c r="AF355" i="12" s="1"/>
  <c r="AF356" i="12" s="1"/>
  <c r="AF357" i="12" s="1"/>
  <c r="AF358" i="12" s="1"/>
  <c r="AF359" i="12" s="1"/>
  <c r="AF360" i="12" s="1"/>
  <c r="AF361" i="12" s="1"/>
  <c r="AF362" i="12" s="1"/>
  <c r="AF363" i="12" s="1"/>
  <c r="AF364" i="12" s="1"/>
  <c r="AF365" i="12" s="1"/>
  <c r="AF366" i="12" s="1"/>
  <c r="AF367" i="12" s="1"/>
  <c r="AF368" i="12" s="1"/>
  <c r="AF369" i="12" s="1"/>
  <c r="AF370" i="12" s="1"/>
  <c r="AF371" i="12" s="1"/>
  <c r="AF372" i="12" s="1"/>
  <c r="AF373" i="12" s="1"/>
  <c r="AF374" i="12" s="1"/>
  <c r="AF375" i="12" s="1"/>
  <c r="AF376" i="12" s="1"/>
  <c r="AF377" i="12" s="1"/>
  <c r="AF378" i="12" s="1"/>
  <c r="AF379" i="12" s="1"/>
  <c r="AF380" i="12" s="1"/>
  <c r="AF381" i="12" s="1"/>
  <c r="AF382" i="12" s="1"/>
  <c r="AF383" i="12" s="1"/>
  <c r="AF384" i="12" s="1"/>
  <c r="AF385" i="12" s="1"/>
  <c r="AF386" i="12" s="1"/>
  <c r="AF387" i="12" s="1"/>
  <c r="AF388" i="12" s="1"/>
  <c r="AF389" i="12" s="1"/>
  <c r="AF390" i="12" s="1"/>
  <c r="AC502" i="12"/>
  <c r="R502" i="12"/>
  <c r="AD602" i="12"/>
  <c r="AD603" i="12" s="1"/>
  <c r="AD604" i="12" s="1"/>
  <c r="AD605" i="12" s="1"/>
  <c r="AD606" i="12" s="1"/>
  <c r="AD607" i="12" s="1"/>
  <c r="AD608" i="12" s="1"/>
  <c r="AD609" i="12" s="1"/>
  <c r="AD610" i="12" s="1"/>
  <c r="AD611" i="12" s="1"/>
  <c r="AD612" i="12" s="1"/>
  <c r="AD613" i="12" s="1"/>
  <c r="AD614" i="12" s="1"/>
  <c r="AD615" i="12" s="1"/>
  <c r="AD616" i="12" s="1"/>
  <c r="AD617" i="12" s="1"/>
  <c r="AD618" i="12" s="1"/>
  <c r="AD619" i="12" s="1"/>
  <c r="AD620" i="12" s="1"/>
  <c r="AD621" i="12" s="1"/>
  <c r="AD622" i="12" s="1"/>
  <c r="AD623" i="12" s="1"/>
  <c r="AD624" i="12" s="1"/>
  <c r="AD625" i="12" s="1"/>
  <c r="AD626" i="12" s="1"/>
  <c r="AD627" i="12" s="1"/>
  <c r="AD628" i="12" s="1"/>
  <c r="AD629" i="12" s="1"/>
  <c r="AD630" i="12" s="1"/>
  <c r="AD631" i="12" s="1"/>
  <c r="AD632" i="12" s="1"/>
  <c r="AD633" i="12" s="1"/>
  <c r="AD634" i="12" s="1"/>
  <c r="AD635" i="12" s="1"/>
  <c r="AD636" i="12" s="1"/>
  <c r="AD637" i="12" s="1"/>
  <c r="AD638" i="12" s="1"/>
  <c r="AD639" i="12" s="1"/>
  <c r="AD640" i="12" s="1"/>
  <c r="AD641" i="12" s="1"/>
  <c r="AD642" i="12" s="1"/>
  <c r="AD643" i="12" s="1"/>
  <c r="AD644" i="12" s="1"/>
  <c r="AD645" i="12" s="1"/>
  <c r="AD646" i="12" s="1"/>
  <c r="AD647" i="12" s="1"/>
  <c r="AD648" i="12" s="1"/>
  <c r="AD649" i="12" s="1"/>
  <c r="AD650" i="12" s="1"/>
  <c r="AD651" i="12" s="1"/>
  <c r="AD652" i="12" s="1"/>
  <c r="AD653" i="12" s="1"/>
  <c r="AD654" i="12" s="1"/>
  <c r="AD655" i="12" s="1"/>
  <c r="AD656" i="12" s="1"/>
  <c r="AD657" i="12" s="1"/>
  <c r="AD658" i="12" s="1"/>
  <c r="AD659" i="12" s="1"/>
  <c r="AD660" i="12" s="1"/>
  <c r="AD661" i="12" s="1"/>
  <c r="AD662" i="12" s="1"/>
  <c r="AD663" i="12" s="1"/>
  <c r="AD664" i="12" s="1"/>
  <c r="AD665" i="12" s="1"/>
  <c r="AD666" i="12" s="1"/>
  <c r="AD667" i="12" s="1"/>
  <c r="AD668" i="12" s="1"/>
  <c r="AD669" i="12" s="1"/>
  <c r="AD670" i="12" s="1"/>
  <c r="AD671" i="12" s="1"/>
  <c r="AD672" i="12" s="1"/>
  <c r="AD673" i="12" s="1"/>
  <c r="AD674" i="12" s="1"/>
  <c r="AD675" i="12" s="1"/>
  <c r="AD676" i="12" s="1"/>
  <c r="AD677" i="12" s="1"/>
  <c r="AD678" i="12" s="1"/>
  <c r="AD679" i="12" s="1"/>
  <c r="AD680" i="12" s="1"/>
  <c r="AD681" i="12" s="1"/>
  <c r="AD682" i="12" s="1"/>
  <c r="AD683" i="12" s="1"/>
  <c r="AD684" i="12" s="1"/>
  <c r="AD685" i="12" s="1"/>
  <c r="AD686" i="12" s="1"/>
  <c r="AD687" i="12" s="1"/>
  <c r="AD688" i="12" s="1"/>
  <c r="AD689" i="12" s="1"/>
  <c r="AD690" i="12" s="1"/>
  <c r="W602" i="12"/>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E502" i="12"/>
  <c r="Z502" i="12"/>
  <c r="AE502" i="12"/>
  <c r="Y302" i="12"/>
  <c r="Y303" i="12" s="1"/>
  <c r="Y304" i="12" s="1"/>
  <c r="Y305" i="12" s="1"/>
  <c r="Y306" i="12" s="1"/>
  <c r="Y307" i="12" s="1"/>
  <c r="Y308" i="12" s="1"/>
  <c r="Y309" i="12" s="1"/>
  <c r="Y310" i="12" s="1"/>
  <c r="Y311" i="12" s="1"/>
  <c r="Y312" i="12" s="1"/>
  <c r="Y313" i="12" s="1"/>
  <c r="Y314" i="12" s="1"/>
  <c r="Y315" i="12" s="1"/>
  <c r="Y316" i="12" s="1"/>
  <c r="Y317" i="12" s="1"/>
  <c r="Y318" i="12" s="1"/>
  <c r="Y319" i="12" s="1"/>
  <c r="Y320" i="12" s="1"/>
  <c r="Y321" i="12" s="1"/>
  <c r="Y322" i="12" s="1"/>
  <c r="Y323" i="12" s="1"/>
  <c r="Y324" i="12" s="1"/>
  <c r="Y325" i="12" s="1"/>
  <c r="Y326" i="12" s="1"/>
  <c r="Y327" i="12" s="1"/>
  <c r="Y328" i="12" s="1"/>
  <c r="Y329" i="12" s="1"/>
  <c r="Y330" i="12" s="1"/>
  <c r="Y331" i="12" s="1"/>
  <c r="Y332" i="12" s="1"/>
  <c r="Y333" i="12" s="1"/>
  <c r="Y334" i="12" s="1"/>
  <c r="Y335" i="12" s="1"/>
  <c r="Y336" i="12" s="1"/>
  <c r="Y337" i="12" s="1"/>
  <c r="Y338" i="12" s="1"/>
  <c r="Y339" i="12" s="1"/>
  <c r="Y340" i="12" s="1"/>
  <c r="Y341" i="12" s="1"/>
  <c r="Y342" i="12" s="1"/>
  <c r="Y343" i="12" s="1"/>
  <c r="Y344" i="12" s="1"/>
  <c r="Y345" i="12" s="1"/>
  <c r="Y346" i="12" s="1"/>
  <c r="Y347" i="12" s="1"/>
  <c r="Y348" i="12" s="1"/>
  <c r="Y349" i="12" s="1"/>
  <c r="Y350" i="12" s="1"/>
  <c r="Y351" i="12" s="1"/>
  <c r="Y352" i="12" s="1"/>
  <c r="Y353" i="12" s="1"/>
  <c r="Y354" i="12" s="1"/>
  <c r="Y355" i="12" s="1"/>
  <c r="Y356" i="12" s="1"/>
  <c r="Y357" i="12" s="1"/>
  <c r="Y358" i="12" s="1"/>
  <c r="Y359" i="12" s="1"/>
  <c r="Y360" i="12" s="1"/>
  <c r="Y361" i="12" s="1"/>
  <c r="Y362" i="12" s="1"/>
  <c r="Y363" i="12" s="1"/>
  <c r="Y364" i="12" s="1"/>
  <c r="Y365" i="12" s="1"/>
  <c r="Y366" i="12" s="1"/>
  <c r="Y367" i="12" s="1"/>
  <c r="Y368" i="12" s="1"/>
  <c r="Y369" i="12" s="1"/>
  <c r="Y370" i="12" s="1"/>
  <c r="Y371" i="12" s="1"/>
  <c r="Y372" i="12" s="1"/>
  <c r="Y373" i="12" s="1"/>
  <c r="Y374" i="12" s="1"/>
  <c r="Y375" i="12" s="1"/>
  <c r="Y376" i="12" s="1"/>
  <c r="Y377" i="12" s="1"/>
  <c r="Y378" i="12" s="1"/>
  <c r="Y379" i="12" s="1"/>
  <c r="Y380" i="12" s="1"/>
  <c r="Y381" i="12" s="1"/>
  <c r="Y382" i="12" s="1"/>
  <c r="Y383" i="12" s="1"/>
  <c r="Y384" i="12" s="1"/>
  <c r="Y385" i="12" s="1"/>
  <c r="Y386" i="12" s="1"/>
  <c r="Y387" i="12" s="1"/>
  <c r="Y388" i="12" s="1"/>
  <c r="Y389" i="12" s="1"/>
  <c r="Y390" i="12" s="1"/>
  <c r="T502" i="12"/>
  <c r="K302" i="12"/>
  <c r="K303" i="12" s="1"/>
  <c r="K304" i="12" s="1"/>
  <c r="K305" i="12" s="1"/>
  <c r="K306" i="12" s="1"/>
  <c r="K307" i="12" s="1"/>
  <c r="K308" i="12" s="1"/>
  <c r="K309" i="12" s="1"/>
  <c r="K310" i="12" s="1"/>
  <c r="K311" i="12" s="1"/>
  <c r="K312" i="12" s="1"/>
  <c r="K313" i="12" s="1"/>
  <c r="K314" i="12" s="1"/>
  <c r="K315" i="12" s="1"/>
  <c r="K316" i="12" s="1"/>
  <c r="K317" i="12" s="1"/>
  <c r="K318" i="12" s="1"/>
  <c r="K319" i="12" s="1"/>
  <c r="K320" i="12" s="1"/>
  <c r="K321" i="12" s="1"/>
  <c r="K322" i="12" s="1"/>
  <c r="K323" i="12" s="1"/>
  <c r="K324" i="12" s="1"/>
  <c r="K325" i="12" s="1"/>
  <c r="K326" i="12" s="1"/>
  <c r="K327" i="12" s="1"/>
  <c r="K328" i="12" s="1"/>
  <c r="K329" i="12" s="1"/>
  <c r="K330" i="12" s="1"/>
  <c r="K331" i="12" s="1"/>
  <c r="K332" i="12" s="1"/>
  <c r="K333" i="12" s="1"/>
  <c r="K334" i="12" s="1"/>
  <c r="K335" i="12" s="1"/>
  <c r="K336" i="12" s="1"/>
  <c r="K337" i="12" s="1"/>
  <c r="K338" i="12" s="1"/>
  <c r="K339" i="12" s="1"/>
  <c r="K340" i="12" s="1"/>
  <c r="K341" i="12" s="1"/>
  <c r="K342" i="12" s="1"/>
  <c r="K343" i="12" s="1"/>
  <c r="K344" i="12" s="1"/>
  <c r="K345" i="12" s="1"/>
  <c r="K346" i="12" s="1"/>
  <c r="K347" i="12" s="1"/>
  <c r="K348" i="12" s="1"/>
  <c r="K349" i="12" s="1"/>
  <c r="K350" i="12" s="1"/>
  <c r="K351" i="12" s="1"/>
  <c r="K352" i="12" s="1"/>
  <c r="K353" i="12" s="1"/>
  <c r="K354" i="12" s="1"/>
  <c r="K355" i="12" s="1"/>
  <c r="K356" i="12" s="1"/>
  <c r="K357" i="12" s="1"/>
  <c r="K358" i="12" s="1"/>
  <c r="K359" i="12" s="1"/>
  <c r="K360" i="12" s="1"/>
  <c r="K361" i="12" s="1"/>
  <c r="K362" i="12" s="1"/>
  <c r="K363" i="12" s="1"/>
  <c r="K364" i="12" s="1"/>
  <c r="K365" i="12" s="1"/>
  <c r="K366" i="12" s="1"/>
  <c r="K367" i="12" s="1"/>
  <c r="K368" i="12" s="1"/>
  <c r="K369" i="12" s="1"/>
  <c r="K370" i="12" s="1"/>
  <c r="K371" i="12" s="1"/>
  <c r="K372" i="12" s="1"/>
  <c r="K373" i="12" s="1"/>
  <c r="K374" i="12" s="1"/>
  <c r="K375" i="12" s="1"/>
  <c r="K376" i="12" s="1"/>
  <c r="K377" i="12" s="1"/>
  <c r="K378" i="12" s="1"/>
  <c r="K379" i="12" s="1"/>
  <c r="K380" i="12" s="1"/>
  <c r="K381" i="12" s="1"/>
  <c r="K382" i="12" s="1"/>
  <c r="K383" i="12" s="1"/>
  <c r="K384" i="12" s="1"/>
  <c r="K385" i="12" s="1"/>
  <c r="K386" i="12" s="1"/>
  <c r="K387" i="12" s="1"/>
  <c r="K388" i="12" s="1"/>
  <c r="K389" i="12" s="1"/>
  <c r="K390" i="12" s="1"/>
  <c r="D302" i="12"/>
  <c r="D303" i="12" s="1"/>
  <c r="D304" i="12" s="1"/>
  <c r="D305" i="12" s="1"/>
  <c r="D306" i="12" s="1"/>
  <c r="D307" i="12" s="1"/>
  <c r="D308" i="12" s="1"/>
  <c r="D309" i="12" s="1"/>
  <c r="D310" i="12" s="1"/>
  <c r="D311" i="12" s="1"/>
  <c r="D312" i="12" s="1"/>
  <c r="D313" i="12" s="1"/>
  <c r="D314" i="12" s="1"/>
  <c r="D315" i="12" s="1"/>
  <c r="D316" i="12" s="1"/>
  <c r="D317" i="12" s="1"/>
  <c r="D318" i="12" s="1"/>
  <c r="D319" i="12" s="1"/>
  <c r="D320" i="12" s="1"/>
  <c r="D321" i="12" s="1"/>
  <c r="D322" i="12" s="1"/>
  <c r="D323" i="12" s="1"/>
  <c r="D324" i="12" s="1"/>
  <c r="D325" i="12" s="1"/>
  <c r="D326" i="12" s="1"/>
  <c r="D327" i="12" s="1"/>
  <c r="D328" i="12" s="1"/>
  <c r="D329" i="12" s="1"/>
  <c r="D330" i="12" s="1"/>
  <c r="D331" i="12" s="1"/>
  <c r="D332" i="12" s="1"/>
  <c r="D333" i="12" s="1"/>
  <c r="D334" i="12" s="1"/>
  <c r="D335" i="12" s="1"/>
  <c r="D336" i="12" s="1"/>
  <c r="D337" i="12" s="1"/>
  <c r="D338" i="12" s="1"/>
  <c r="D339" i="12" s="1"/>
  <c r="D340" i="12" s="1"/>
  <c r="D341" i="12" s="1"/>
  <c r="D342" i="12" s="1"/>
  <c r="D343" i="12" s="1"/>
  <c r="D344" i="12" s="1"/>
  <c r="D345" i="12" s="1"/>
  <c r="D346" i="12" s="1"/>
  <c r="D347" i="12" s="1"/>
  <c r="D348" i="12" s="1"/>
  <c r="D349" i="12" s="1"/>
  <c r="D350" i="12" s="1"/>
  <c r="D351" i="12" s="1"/>
  <c r="D352" i="12" s="1"/>
  <c r="D353" i="12" s="1"/>
  <c r="D354" i="12" s="1"/>
  <c r="D355" i="12" s="1"/>
  <c r="D356" i="12" s="1"/>
  <c r="D357" i="12" s="1"/>
  <c r="D358" i="12" s="1"/>
  <c r="D359" i="12" s="1"/>
  <c r="D360" i="12" s="1"/>
  <c r="D361" i="12" s="1"/>
  <c r="D362" i="12" s="1"/>
  <c r="D363" i="12" s="1"/>
  <c r="D364" i="12" s="1"/>
  <c r="D365" i="12" s="1"/>
  <c r="D366" i="12" s="1"/>
  <c r="D367" i="12" s="1"/>
  <c r="D368" i="12" s="1"/>
  <c r="D369" i="12" s="1"/>
  <c r="D370" i="12" s="1"/>
  <c r="D371" i="12" s="1"/>
  <c r="D372" i="12" s="1"/>
  <c r="D373" i="12" s="1"/>
  <c r="D374" i="12" s="1"/>
  <c r="D375" i="12" s="1"/>
  <c r="D376" i="12" s="1"/>
  <c r="D377" i="12" s="1"/>
  <c r="D378" i="12" s="1"/>
  <c r="D379" i="12" s="1"/>
  <c r="D380" i="12" s="1"/>
  <c r="D381" i="12" s="1"/>
  <c r="D382" i="12" s="1"/>
  <c r="D383" i="12" s="1"/>
  <c r="D384" i="12" s="1"/>
  <c r="D385" i="12" s="1"/>
  <c r="D386" i="12" s="1"/>
  <c r="D387" i="12" s="1"/>
  <c r="D388" i="12" s="1"/>
  <c r="D389" i="12" s="1"/>
  <c r="D390" i="12" s="1"/>
  <c r="F502" i="12"/>
  <c r="Q602" i="12"/>
  <c r="Q603" i="12" s="1"/>
  <c r="Q604" i="12" s="1"/>
  <c r="Q605" i="12" s="1"/>
  <c r="Q606" i="12" s="1"/>
  <c r="Q607" i="12" s="1"/>
  <c r="Q608" i="12" s="1"/>
  <c r="Q609" i="12" s="1"/>
  <c r="Q610" i="12" s="1"/>
  <c r="Q611" i="12" s="1"/>
  <c r="Q612" i="12" s="1"/>
  <c r="Q613" i="12" s="1"/>
  <c r="Q614" i="12" s="1"/>
  <c r="Q615" i="12" s="1"/>
  <c r="Q616" i="12" s="1"/>
  <c r="Q617" i="12" s="1"/>
  <c r="Q618" i="12" s="1"/>
  <c r="Q619" i="12" s="1"/>
  <c r="Q620" i="12" s="1"/>
  <c r="Q621" i="12" s="1"/>
  <c r="Q622" i="12" s="1"/>
  <c r="Q623" i="12" s="1"/>
  <c r="Q624" i="12" s="1"/>
  <c r="Q625" i="12" s="1"/>
  <c r="Q626" i="12" s="1"/>
  <c r="Q627" i="12" s="1"/>
  <c r="Q628" i="12" s="1"/>
  <c r="Q629" i="12" s="1"/>
  <c r="Q630" i="12" s="1"/>
  <c r="Q631" i="12" s="1"/>
  <c r="Q632" i="12" s="1"/>
  <c r="Q633" i="12" s="1"/>
  <c r="Q634" i="12" s="1"/>
  <c r="Q635" i="12" s="1"/>
  <c r="Q636" i="12" s="1"/>
  <c r="Q637" i="12" s="1"/>
  <c r="Q638" i="12" s="1"/>
  <c r="Q639" i="12" s="1"/>
  <c r="Q640" i="12" s="1"/>
  <c r="Q641" i="12" s="1"/>
  <c r="Q642" i="12" s="1"/>
  <c r="Q643" i="12" s="1"/>
  <c r="Q644" i="12" s="1"/>
  <c r="Q645" i="12" s="1"/>
  <c r="Q646" i="12" s="1"/>
  <c r="Q647" i="12" s="1"/>
  <c r="Q648" i="12" s="1"/>
  <c r="Q649" i="12" s="1"/>
  <c r="Q650" i="12" s="1"/>
  <c r="Q651" i="12" s="1"/>
  <c r="Q652" i="12" s="1"/>
  <c r="Q653" i="12" s="1"/>
  <c r="Q654" i="12" s="1"/>
  <c r="Q655" i="12" s="1"/>
  <c r="Q656" i="12" s="1"/>
  <c r="Q657" i="12" s="1"/>
  <c r="Q658" i="12" s="1"/>
  <c r="Q659" i="12" s="1"/>
  <c r="Q660" i="12" s="1"/>
  <c r="Q661" i="12" s="1"/>
  <c r="Q662" i="12" s="1"/>
  <c r="Q663" i="12" s="1"/>
  <c r="Q664" i="12" s="1"/>
  <c r="Q665" i="12" s="1"/>
  <c r="Q666" i="12" s="1"/>
  <c r="Q667" i="12" s="1"/>
  <c r="Q668" i="12" s="1"/>
  <c r="Q669" i="12" s="1"/>
  <c r="Q670" i="12" s="1"/>
  <c r="Q671" i="12" s="1"/>
  <c r="Q672" i="12" s="1"/>
  <c r="Q673" i="12" s="1"/>
  <c r="Q674" i="12" s="1"/>
  <c r="Q675" i="12" s="1"/>
  <c r="Q676" i="12" s="1"/>
  <c r="Q677" i="12" s="1"/>
  <c r="Q678" i="12" s="1"/>
  <c r="Q679" i="12" s="1"/>
  <c r="Q680" i="12" s="1"/>
  <c r="Q681" i="12" s="1"/>
  <c r="Q682" i="12" s="1"/>
  <c r="Q683" i="12" s="1"/>
  <c r="Q684" i="12" s="1"/>
  <c r="Q685" i="12" s="1"/>
  <c r="Q686" i="12" s="1"/>
  <c r="Q687" i="12" s="1"/>
  <c r="Q688" i="12" s="1"/>
  <c r="Q689" i="12" s="1"/>
  <c r="Q690" i="12" s="1"/>
  <c r="AB502" i="12"/>
  <c r="AF502" i="12"/>
  <c r="G602" i="12"/>
  <c r="G603" i="12" s="1"/>
  <c r="G604" i="12" s="1"/>
  <c r="G605" i="12" s="1"/>
  <c r="G606" i="12" s="1"/>
  <c r="G607" i="12" s="1"/>
  <c r="G608" i="12" s="1"/>
  <c r="G609" i="12" s="1"/>
  <c r="G610" i="12" s="1"/>
  <c r="G611" i="12" s="1"/>
  <c r="G612" i="12" s="1"/>
  <c r="G613" i="12" s="1"/>
  <c r="G614" i="12" s="1"/>
  <c r="G615" i="12" s="1"/>
  <c r="G616" i="12" s="1"/>
  <c r="G617" i="12" s="1"/>
  <c r="G618" i="12" s="1"/>
  <c r="G619" i="12" s="1"/>
  <c r="G620" i="12" s="1"/>
  <c r="G621" i="12" s="1"/>
  <c r="G622" i="12" s="1"/>
  <c r="G623" i="12" s="1"/>
  <c r="G624" i="12" s="1"/>
  <c r="G625" i="12" s="1"/>
  <c r="G626" i="12" s="1"/>
  <c r="G627" i="12" s="1"/>
  <c r="G628" i="12" s="1"/>
  <c r="G629" i="12" s="1"/>
  <c r="G630" i="12" s="1"/>
  <c r="G631" i="12" s="1"/>
  <c r="G632" i="12" s="1"/>
  <c r="G633" i="12" s="1"/>
  <c r="G634" i="12" s="1"/>
  <c r="G635" i="12" s="1"/>
  <c r="G636" i="12" s="1"/>
  <c r="G637" i="12" s="1"/>
  <c r="G638" i="12" s="1"/>
  <c r="G639" i="12" s="1"/>
  <c r="G640" i="12" s="1"/>
  <c r="G641" i="12" s="1"/>
  <c r="G642" i="12" s="1"/>
  <c r="G643" i="12" s="1"/>
  <c r="G644" i="12" s="1"/>
  <c r="G645" i="12" s="1"/>
  <c r="G646" i="12" s="1"/>
  <c r="G647" i="12" s="1"/>
  <c r="G648" i="12" s="1"/>
  <c r="G649" i="12" s="1"/>
  <c r="G650" i="12" s="1"/>
  <c r="G651" i="12" s="1"/>
  <c r="G652" i="12" s="1"/>
  <c r="G653" i="12" s="1"/>
  <c r="G654" i="12" s="1"/>
  <c r="G655" i="12" s="1"/>
  <c r="G656" i="12" s="1"/>
  <c r="G657" i="12" s="1"/>
  <c r="G658" i="12" s="1"/>
  <c r="G659" i="12" s="1"/>
  <c r="G660" i="12" s="1"/>
  <c r="G661" i="12" s="1"/>
  <c r="G662" i="12" s="1"/>
  <c r="G663" i="12" s="1"/>
  <c r="G664" i="12" s="1"/>
  <c r="G665" i="12" s="1"/>
  <c r="G666" i="12" s="1"/>
  <c r="G667" i="12" s="1"/>
  <c r="G668" i="12" s="1"/>
  <c r="G669" i="12" s="1"/>
  <c r="G670" i="12" s="1"/>
  <c r="G671" i="12" s="1"/>
  <c r="G672" i="12" s="1"/>
  <c r="G673" i="12" s="1"/>
  <c r="G674" i="12" s="1"/>
  <c r="G675" i="12" s="1"/>
  <c r="G676" i="12" s="1"/>
  <c r="G677" i="12" s="1"/>
  <c r="G678" i="12" s="1"/>
  <c r="G679" i="12" s="1"/>
  <c r="G680" i="12" s="1"/>
  <c r="G681" i="12" s="1"/>
  <c r="G682" i="12" s="1"/>
  <c r="G683" i="12" s="1"/>
  <c r="G684" i="12" s="1"/>
  <c r="G685" i="12" s="1"/>
  <c r="G686" i="12" s="1"/>
  <c r="G687" i="12" s="1"/>
  <c r="G688" i="12" s="1"/>
  <c r="G689" i="12" s="1"/>
  <c r="G690" i="12" s="1"/>
  <c r="H502" i="12"/>
  <c r="I302" i="12"/>
  <c r="I303" i="12" s="1"/>
  <c r="I304" i="12" s="1"/>
  <c r="I305" i="12" s="1"/>
  <c r="I306" i="12" s="1"/>
  <c r="I307" i="12" s="1"/>
  <c r="I308" i="12" s="1"/>
  <c r="I309" i="12" s="1"/>
  <c r="I310" i="12" s="1"/>
  <c r="I311" i="12" s="1"/>
  <c r="I312" i="12" s="1"/>
  <c r="I313" i="12" s="1"/>
  <c r="I314" i="12" s="1"/>
  <c r="I315" i="12" s="1"/>
  <c r="I316" i="12" s="1"/>
  <c r="I317" i="12" s="1"/>
  <c r="I318" i="12" s="1"/>
  <c r="I319" i="12" s="1"/>
  <c r="I320" i="12" s="1"/>
  <c r="I321" i="12" s="1"/>
  <c r="I322" i="12" s="1"/>
  <c r="I323" i="12" s="1"/>
  <c r="I324" i="12" s="1"/>
  <c r="I325" i="12" s="1"/>
  <c r="I326" i="12" s="1"/>
  <c r="I327" i="12" s="1"/>
  <c r="I328" i="12" s="1"/>
  <c r="I329" i="12" s="1"/>
  <c r="I330" i="12" s="1"/>
  <c r="I331" i="12" s="1"/>
  <c r="I332" i="12" s="1"/>
  <c r="I333" i="12" s="1"/>
  <c r="I334" i="12" s="1"/>
  <c r="I335" i="12" s="1"/>
  <c r="I336" i="12" s="1"/>
  <c r="I337" i="12" s="1"/>
  <c r="I338" i="12" s="1"/>
  <c r="I339" i="12" s="1"/>
  <c r="I340" i="12" s="1"/>
  <c r="I341" i="12" s="1"/>
  <c r="I342" i="12" s="1"/>
  <c r="I343" i="12" s="1"/>
  <c r="I344" i="12" s="1"/>
  <c r="I345" i="12" s="1"/>
  <c r="I346" i="12" s="1"/>
  <c r="I347" i="12" s="1"/>
  <c r="I348" i="12" s="1"/>
  <c r="I349" i="12" s="1"/>
  <c r="I350" i="12" s="1"/>
  <c r="I351" i="12" s="1"/>
  <c r="I352" i="12" s="1"/>
  <c r="I353" i="12" s="1"/>
  <c r="I354" i="12" s="1"/>
  <c r="I355" i="12" s="1"/>
  <c r="I356" i="12" s="1"/>
  <c r="I357" i="12" s="1"/>
  <c r="I358" i="12" s="1"/>
  <c r="I359" i="12" s="1"/>
  <c r="I360" i="12" s="1"/>
  <c r="I361" i="12" s="1"/>
  <c r="I362" i="12" s="1"/>
  <c r="I363" i="12" s="1"/>
  <c r="I364" i="12" s="1"/>
  <c r="I365" i="12" s="1"/>
  <c r="I366" i="12" s="1"/>
  <c r="I367" i="12" s="1"/>
  <c r="I368" i="12" s="1"/>
  <c r="I369" i="12" s="1"/>
  <c r="I370" i="12" s="1"/>
  <c r="I371" i="12" s="1"/>
  <c r="I372" i="12" s="1"/>
  <c r="I373" i="12" s="1"/>
  <c r="I374" i="12" s="1"/>
  <c r="I375" i="12" s="1"/>
  <c r="I376" i="12" s="1"/>
  <c r="I377" i="12" s="1"/>
  <c r="I378" i="12" s="1"/>
  <c r="I379" i="12" s="1"/>
  <c r="I380" i="12" s="1"/>
  <c r="I381" i="12" s="1"/>
  <c r="I382" i="12" s="1"/>
  <c r="I383" i="12" s="1"/>
  <c r="I384" i="12" s="1"/>
  <c r="I385" i="12" s="1"/>
  <c r="I386" i="12" s="1"/>
  <c r="I387" i="12" s="1"/>
  <c r="I388" i="12" s="1"/>
  <c r="I389" i="12" s="1"/>
  <c r="I390" i="12" s="1"/>
  <c r="T302" i="12"/>
  <c r="T303" i="12" s="1"/>
  <c r="T304" i="12" s="1"/>
  <c r="T305" i="12" s="1"/>
  <c r="T306" i="12" s="1"/>
  <c r="T307" i="12" s="1"/>
  <c r="T308" i="12" s="1"/>
  <c r="T309" i="12" s="1"/>
  <c r="T310" i="12" s="1"/>
  <c r="T311" i="12" s="1"/>
  <c r="T312" i="12" s="1"/>
  <c r="T313" i="12" s="1"/>
  <c r="T314" i="12" s="1"/>
  <c r="T315" i="12" s="1"/>
  <c r="T316" i="12" s="1"/>
  <c r="T317" i="12" s="1"/>
  <c r="T318" i="12" s="1"/>
  <c r="T319" i="12" s="1"/>
  <c r="T320" i="12" s="1"/>
  <c r="T321" i="12" s="1"/>
  <c r="T322" i="12" s="1"/>
  <c r="T323" i="12" s="1"/>
  <c r="T324" i="12" s="1"/>
  <c r="T325" i="12" s="1"/>
  <c r="T326" i="12" s="1"/>
  <c r="T327" i="12" s="1"/>
  <c r="T328" i="12" s="1"/>
  <c r="T329" i="12" s="1"/>
  <c r="T330" i="12" s="1"/>
  <c r="T331" i="12" s="1"/>
  <c r="T332" i="12" s="1"/>
  <c r="T333" i="12" s="1"/>
  <c r="T334" i="12" s="1"/>
  <c r="T335" i="12" s="1"/>
  <c r="T336" i="12" s="1"/>
  <c r="T337" i="12" s="1"/>
  <c r="T338" i="12" s="1"/>
  <c r="T339" i="12" s="1"/>
  <c r="T340" i="12" s="1"/>
  <c r="T341" i="12" s="1"/>
  <c r="T342" i="12" s="1"/>
  <c r="T343" i="12" s="1"/>
  <c r="T344" i="12" s="1"/>
  <c r="T345" i="12" s="1"/>
  <c r="T346" i="12" s="1"/>
  <c r="T347" i="12" s="1"/>
  <c r="T348" i="12" s="1"/>
  <c r="T349" i="12" s="1"/>
  <c r="T350" i="12" s="1"/>
  <c r="T351" i="12" s="1"/>
  <c r="T352" i="12" s="1"/>
  <c r="T353" i="12" s="1"/>
  <c r="T354" i="12" s="1"/>
  <c r="T355" i="12" s="1"/>
  <c r="T356" i="12" s="1"/>
  <c r="T357" i="12" s="1"/>
  <c r="T358" i="12" s="1"/>
  <c r="T359" i="12" s="1"/>
  <c r="T360" i="12" s="1"/>
  <c r="T361" i="12" s="1"/>
  <c r="T362" i="12" s="1"/>
  <c r="T363" i="12" s="1"/>
  <c r="T364" i="12" s="1"/>
  <c r="T365" i="12" s="1"/>
  <c r="T366" i="12" s="1"/>
  <c r="T367" i="12" s="1"/>
  <c r="T368" i="12" s="1"/>
  <c r="T369" i="12" s="1"/>
  <c r="T370" i="12" s="1"/>
  <c r="T371" i="12" s="1"/>
  <c r="T372" i="12" s="1"/>
  <c r="T373" i="12" s="1"/>
  <c r="T374" i="12" s="1"/>
  <c r="T375" i="12" s="1"/>
  <c r="T376" i="12" s="1"/>
  <c r="T377" i="12" s="1"/>
  <c r="T378" i="12" s="1"/>
  <c r="T379" i="12" s="1"/>
  <c r="T380" i="12" s="1"/>
  <c r="T381" i="12" s="1"/>
  <c r="T382" i="12" s="1"/>
  <c r="T383" i="12" s="1"/>
  <c r="T384" i="12" s="1"/>
  <c r="T385" i="12" s="1"/>
  <c r="T386" i="12" s="1"/>
  <c r="T387" i="12" s="1"/>
  <c r="T388" i="12" s="1"/>
  <c r="T389" i="12" s="1"/>
  <c r="T390" i="12" s="1"/>
  <c r="AB602" i="12"/>
  <c r="AB603" i="12" s="1"/>
  <c r="AB604" i="12" s="1"/>
  <c r="AB605" i="12" s="1"/>
  <c r="AB606" i="12" s="1"/>
  <c r="AB607" i="12" s="1"/>
  <c r="AB608" i="12" s="1"/>
  <c r="AB609" i="12" s="1"/>
  <c r="AB610" i="12" s="1"/>
  <c r="AB611" i="12" s="1"/>
  <c r="AB612" i="12" s="1"/>
  <c r="AB613" i="12" s="1"/>
  <c r="AB614" i="12" s="1"/>
  <c r="AB615" i="12" s="1"/>
  <c r="AB616" i="12" s="1"/>
  <c r="AB617" i="12" s="1"/>
  <c r="AB618" i="12" s="1"/>
  <c r="AB619" i="12" s="1"/>
  <c r="AB620" i="12" s="1"/>
  <c r="AB621" i="12" s="1"/>
  <c r="AB622" i="12" s="1"/>
  <c r="AB623" i="12" s="1"/>
  <c r="AB624" i="12" s="1"/>
  <c r="AB625" i="12" s="1"/>
  <c r="AB626" i="12" s="1"/>
  <c r="AB627" i="12" s="1"/>
  <c r="AB628" i="12" s="1"/>
  <c r="AB629" i="12" s="1"/>
  <c r="AB630" i="12" s="1"/>
  <c r="AB631" i="12" s="1"/>
  <c r="AB632" i="12" s="1"/>
  <c r="AB633" i="12" s="1"/>
  <c r="AB634" i="12" s="1"/>
  <c r="AB635" i="12" s="1"/>
  <c r="AB636" i="12" s="1"/>
  <c r="AB637" i="12" s="1"/>
  <c r="AB638" i="12" s="1"/>
  <c r="AB639" i="12" s="1"/>
  <c r="AB640" i="12" s="1"/>
  <c r="AB641" i="12" s="1"/>
  <c r="AB642" i="12" s="1"/>
  <c r="AB643" i="12" s="1"/>
  <c r="AB644" i="12" s="1"/>
  <c r="AB645" i="12" s="1"/>
  <c r="AB646" i="12" s="1"/>
  <c r="AB647" i="12" s="1"/>
  <c r="AB648" i="12" s="1"/>
  <c r="AB649" i="12" s="1"/>
  <c r="AB650" i="12" s="1"/>
  <c r="AB651" i="12" s="1"/>
  <c r="AB652" i="12" s="1"/>
  <c r="AB653" i="12" s="1"/>
  <c r="AB654" i="12" s="1"/>
  <c r="AB655" i="12" s="1"/>
  <c r="AB656" i="12" s="1"/>
  <c r="AB657" i="12" s="1"/>
  <c r="AB658" i="12" s="1"/>
  <c r="AB659" i="12" s="1"/>
  <c r="AB660" i="12" s="1"/>
  <c r="AB661" i="12" s="1"/>
  <c r="AB662" i="12" s="1"/>
  <c r="AB663" i="12" s="1"/>
  <c r="AB664" i="12" s="1"/>
  <c r="AB665" i="12" s="1"/>
  <c r="AB666" i="12" s="1"/>
  <c r="AB667" i="12" s="1"/>
  <c r="AB668" i="12" s="1"/>
  <c r="AB669" i="12" s="1"/>
  <c r="AB670" i="12" s="1"/>
  <c r="AB671" i="12" s="1"/>
  <c r="AB672" i="12" s="1"/>
  <c r="AB673" i="12" s="1"/>
  <c r="AB674" i="12" s="1"/>
  <c r="AB675" i="12" s="1"/>
  <c r="AB676" i="12" s="1"/>
  <c r="AB677" i="12" s="1"/>
  <c r="AB678" i="12" s="1"/>
  <c r="AB679" i="12" s="1"/>
  <c r="AB680" i="12" s="1"/>
  <c r="AB681" i="12" s="1"/>
  <c r="AB682" i="12" s="1"/>
  <c r="AB683" i="12" s="1"/>
  <c r="AB684" i="12" s="1"/>
  <c r="AB685" i="12" s="1"/>
  <c r="AB686" i="12" s="1"/>
  <c r="AB687" i="12" s="1"/>
  <c r="AB688" i="12" s="1"/>
  <c r="AB689" i="12" s="1"/>
  <c r="AB690" i="12" s="1"/>
  <c r="AF602" i="12"/>
  <c r="AF603" i="12" s="1"/>
  <c r="AF604" i="12" s="1"/>
  <c r="AF605" i="12" s="1"/>
  <c r="AF606" i="12" s="1"/>
  <c r="AF607" i="12" s="1"/>
  <c r="AF608" i="12" s="1"/>
  <c r="AF609" i="12" s="1"/>
  <c r="AF610" i="12" s="1"/>
  <c r="AF611" i="12" s="1"/>
  <c r="AF612" i="12" s="1"/>
  <c r="AF613" i="12" s="1"/>
  <c r="AF614" i="12" s="1"/>
  <c r="AF615" i="12" s="1"/>
  <c r="AF616" i="12" s="1"/>
  <c r="AF617" i="12" s="1"/>
  <c r="AF618" i="12" s="1"/>
  <c r="AF619" i="12" s="1"/>
  <c r="AF620" i="12" s="1"/>
  <c r="AF621" i="12" s="1"/>
  <c r="AF622" i="12" s="1"/>
  <c r="AF623" i="12" s="1"/>
  <c r="AF624" i="12" s="1"/>
  <c r="AF625" i="12" s="1"/>
  <c r="AF626" i="12" s="1"/>
  <c r="AF627" i="12" s="1"/>
  <c r="AF628" i="12" s="1"/>
  <c r="AF629" i="12" s="1"/>
  <c r="AF630" i="12" s="1"/>
  <c r="AF631" i="12" s="1"/>
  <c r="AF632" i="12" s="1"/>
  <c r="AF633" i="12" s="1"/>
  <c r="AF634" i="12" s="1"/>
  <c r="AF635" i="12" s="1"/>
  <c r="AF636" i="12" s="1"/>
  <c r="AF637" i="12" s="1"/>
  <c r="AF638" i="12" s="1"/>
  <c r="AF639" i="12" s="1"/>
  <c r="AF640" i="12" s="1"/>
  <c r="AF641" i="12" s="1"/>
  <c r="AF642" i="12" s="1"/>
  <c r="AF643" i="12" s="1"/>
  <c r="AF644" i="12" s="1"/>
  <c r="AF645" i="12" s="1"/>
  <c r="AF646" i="12" s="1"/>
  <c r="AF647" i="12" s="1"/>
  <c r="AF648" i="12" s="1"/>
  <c r="AF649" i="12" s="1"/>
  <c r="AF650" i="12" s="1"/>
  <c r="AF651" i="12" s="1"/>
  <c r="AF652" i="12" s="1"/>
  <c r="AF653" i="12" s="1"/>
  <c r="AF654" i="12" s="1"/>
  <c r="AF655" i="12" s="1"/>
  <c r="AF656" i="12" s="1"/>
  <c r="AF657" i="12" s="1"/>
  <c r="AF658" i="12" s="1"/>
  <c r="AF659" i="12" s="1"/>
  <c r="AF660" i="12" s="1"/>
  <c r="AF661" i="12" s="1"/>
  <c r="AF662" i="12" s="1"/>
  <c r="AF663" i="12" s="1"/>
  <c r="AF664" i="12" s="1"/>
  <c r="AF665" i="12" s="1"/>
  <c r="AF666" i="12" s="1"/>
  <c r="AF667" i="12" s="1"/>
  <c r="AF668" i="12" s="1"/>
  <c r="AF669" i="12" s="1"/>
  <c r="AF670" i="12" s="1"/>
  <c r="AF671" i="12" s="1"/>
  <c r="AF672" i="12" s="1"/>
  <c r="AF673" i="12" s="1"/>
  <c r="AF674" i="12" s="1"/>
  <c r="AF675" i="12" s="1"/>
  <c r="AF676" i="12" s="1"/>
  <c r="AF677" i="12" s="1"/>
  <c r="AF678" i="12" s="1"/>
  <c r="AF679" i="12" s="1"/>
  <c r="AF680" i="12" s="1"/>
  <c r="AF681" i="12" s="1"/>
  <c r="AF682" i="12" s="1"/>
  <c r="AF683" i="12" s="1"/>
  <c r="AF684" i="12" s="1"/>
  <c r="AF685" i="12" s="1"/>
  <c r="AF686" i="12" s="1"/>
  <c r="AF687" i="12" s="1"/>
  <c r="AF688" i="12" s="1"/>
  <c r="AF689" i="12" s="1"/>
  <c r="AF690" i="12" s="1"/>
  <c r="H302" i="12"/>
  <c r="H303" i="12" s="1"/>
  <c r="H304" i="12" s="1"/>
  <c r="H305" i="12" s="1"/>
  <c r="H306" i="12" s="1"/>
  <c r="H307" i="12" s="1"/>
  <c r="H308" i="12" s="1"/>
  <c r="H309" i="12" s="1"/>
  <c r="H310" i="12" s="1"/>
  <c r="H311" i="12" s="1"/>
  <c r="H312" i="12" s="1"/>
  <c r="H313" i="12" s="1"/>
  <c r="H314" i="12" s="1"/>
  <c r="H315" i="12" s="1"/>
  <c r="H316" i="12" s="1"/>
  <c r="H317" i="12" s="1"/>
  <c r="H318" i="12" s="1"/>
  <c r="H319" i="12" s="1"/>
  <c r="H320" i="12" s="1"/>
  <c r="H321" i="12" s="1"/>
  <c r="H322" i="12" s="1"/>
  <c r="H323" i="12" s="1"/>
  <c r="H324" i="12" s="1"/>
  <c r="H325" i="12" s="1"/>
  <c r="H326" i="12" s="1"/>
  <c r="H327" i="12" s="1"/>
  <c r="H328" i="12" s="1"/>
  <c r="H329" i="12" s="1"/>
  <c r="H330" i="12" s="1"/>
  <c r="H331" i="12" s="1"/>
  <c r="H332" i="12" s="1"/>
  <c r="H333" i="12" s="1"/>
  <c r="H334" i="12" s="1"/>
  <c r="H335" i="12" s="1"/>
  <c r="H336" i="12" s="1"/>
  <c r="H337" i="12" s="1"/>
  <c r="H338" i="12" s="1"/>
  <c r="H339" i="12" s="1"/>
  <c r="H340" i="12" s="1"/>
  <c r="H341" i="12" s="1"/>
  <c r="H342" i="12" s="1"/>
  <c r="H343" i="12" s="1"/>
  <c r="H344" i="12" s="1"/>
  <c r="H345" i="12" s="1"/>
  <c r="H346" i="12" s="1"/>
  <c r="H347" i="12" s="1"/>
  <c r="H348" i="12" s="1"/>
  <c r="H349" i="12" s="1"/>
  <c r="H350" i="12" s="1"/>
  <c r="H351" i="12" s="1"/>
  <c r="H352" i="12" s="1"/>
  <c r="H353" i="12" s="1"/>
  <c r="H354" i="12" s="1"/>
  <c r="H355" i="12" s="1"/>
  <c r="H356" i="12" s="1"/>
  <c r="H357" i="12" s="1"/>
  <c r="H358" i="12" s="1"/>
  <c r="H359" i="12" s="1"/>
  <c r="H360" i="12" s="1"/>
  <c r="H361" i="12" s="1"/>
  <c r="H362" i="12" s="1"/>
  <c r="H363" i="12" s="1"/>
  <c r="H364" i="12" s="1"/>
  <c r="H365" i="12" s="1"/>
  <c r="H366" i="12" s="1"/>
  <c r="H367" i="12" s="1"/>
  <c r="H368" i="12" s="1"/>
  <c r="H369" i="12" s="1"/>
  <c r="H370" i="12" s="1"/>
  <c r="H371" i="12" s="1"/>
  <c r="H372" i="12" s="1"/>
  <c r="H373" i="12" s="1"/>
  <c r="H374" i="12" s="1"/>
  <c r="H375" i="12" s="1"/>
  <c r="H376" i="12" s="1"/>
  <c r="H377" i="12" s="1"/>
  <c r="H378" i="12" s="1"/>
  <c r="H379" i="12" s="1"/>
  <c r="H380" i="12" s="1"/>
  <c r="H381" i="12" s="1"/>
  <c r="H382" i="12" s="1"/>
  <c r="H383" i="12" s="1"/>
  <c r="H384" i="12" s="1"/>
  <c r="H385" i="12" s="1"/>
  <c r="H386" i="12" s="1"/>
  <c r="H387" i="12" s="1"/>
  <c r="H388" i="12" s="1"/>
  <c r="H389" i="12" s="1"/>
  <c r="H390" i="12" s="1"/>
  <c r="R602" i="12"/>
  <c r="R603" i="12" s="1"/>
  <c r="R604" i="12" s="1"/>
  <c r="R605" i="12" s="1"/>
  <c r="R606" i="12" s="1"/>
  <c r="R607" i="12" s="1"/>
  <c r="R608" i="12" s="1"/>
  <c r="R609" i="12" s="1"/>
  <c r="R610" i="12" s="1"/>
  <c r="R611" i="12" s="1"/>
  <c r="R612" i="12" s="1"/>
  <c r="R613" i="12" s="1"/>
  <c r="R614" i="12" s="1"/>
  <c r="R615" i="12" s="1"/>
  <c r="R616" i="12" s="1"/>
  <c r="R617" i="12" s="1"/>
  <c r="R618" i="12" s="1"/>
  <c r="R619" i="12" s="1"/>
  <c r="R620" i="12" s="1"/>
  <c r="R621" i="12" s="1"/>
  <c r="R622" i="12" s="1"/>
  <c r="R623" i="12" s="1"/>
  <c r="R624" i="12" s="1"/>
  <c r="R625" i="12" s="1"/>
  <c r="R626" i="12" s="1"/>
  <c r="R627" i="12" s="1"/>
  <c r="R628" i="12" s="1"/>
  <c r="R629" i="12" s="1"/>
  <c r="R630" i="12" s="1"/>
  <c r="R631" i="12" s="1"/>
  <c r="R632" i="12" s="1"/>
  <c r="R633" i="12" s="1"/>
  <c r="R634" i="12" s="1"/>
  <c r="R635" i="12" s="1"/>
  <c r="R636" i="12" s="1"/>
  <c r="R637" i="12" s="1"/>
  <c r="R638" i="12" s="1"/>
  <c r="R639" i="12" s="1"/>
  <c r="R640" i="12" s="1"/>
  <c r="R641" i="12" s="1"/>
  <c r="R642" i="12" s="1"/>
  <c r="R643" i="12" s="1"/>
  <c r="R644" i="12" s="1"/>
  <c r="R645" i="12" s="1"/>
  <c r="R646" i="12" s="1"/>
  <c r="R647" i="12" s="1"/>
  <c r="R648" i="12" s="1"/>
  <c r="R649" i="12" s="1"/>
  <c r="R650" i="12" s="1"/>
  <c r="R651" i="12" s="1"/>
  <c r="R652" i="12" s="1"/>
  <c r="R653" i="12" s="1"/>
  <c r="R654" i="12" s="1"/>
  <c r="R655" i="12" s="1"/>
  <c r="R656" i="12" s="1"/>
  <c r="R657" i="12" s="1"/>
  <c r="R658" i="12" s="1"/>
  <c r="R659" i="12" s="1"/>
  <c r="R660" i="12" s="1"/>
  <c r="R661" i="12" s="1"/>
  <c r="R662" i="12" s="1"/>
  <c r="R663" i="12" s="1"/>
  <c r="R664" i="12" s="1"/>
  <c r="R665" i="12" s="1"/>
  <c r="R666" i="12" s="1"/>
  <c r="R667" i="12" s="1"/>
  <c r="R668" i="12" s="1"/>
  <c r="R669" i="12" s="1"/>
  <c r="R670" i="12" s="1"/>
  <c r="R671" i="12" s="1"/>
  <c r="R672" i="12" s="1"/>
  <c r="R673" i="12" s="1"/>
  <c r="R674" i="12" s="1"/>
  <c r="R675" i="12" s="1"/>
  <c r="R676" i="12" s="1"/>
  <c r="R677" i="12" s="1"/>
  <c r="R678" i="12" s="1"/>
  <c r="R679" i="12" s="1"/>
  <c r="R680" i="12" s="1"/>
  <c r="R681" i="12" s="1"/>
  <c r="R682" i="12" s="1"/>
  <c r="R683" i="12" s="1"/>
  <c r="R684" i="12" s="1"/>
  <c r="R685" i="12" s="1"/>
  <c r="R686" i="12" s="1"/>
  <c r="R687" i="12" s="1"/>
  <c r="R688" i="12" s="1"/>
  <c r="R689" i="12" s="1"/>
  <c r="R690" i="12" s="1"/>
  <c r="AD302" i="12"/>
  <c r="AD303" i="12" s="1"/>
  <c r="AD304" i="12" s="1"/>
  <c r="AD305" i="12" s="1"/>
  <c r="AD306" i="12" s="1"/>
  <c r="AD307" i="12" s="1"/>
  <c r="AD308" i="12" s="1"/>
  <c r="AD309" i="12" s="1"/>
  <c r="AD310" i="12" s="1"/>
  <c r="AD311" i="12" s="1"/>
  <c r="AD312" i="12" s="1"/>
  <c r="AD313" i="12" s="1"/>
  <c r="AD314" i="12" s="1"/>
  <c r="AD315" i="12" s="1"/>
  <c r="AD316" i="12" s="1"/>
  <c r="AD317" i="12" s="1"/>
  <c r="AD318" i="12" s="1"/>
  <c r="AD319" i="12" s="1"/>
  <c r="AD320" i="12" s="1"/>
  <c r="AD321" i="12" s="1"/>
  <c r="AD322" i="12" s="1"/>
  <c r="AD323" i="12" s="1"/>
  <c r="AD324" i="12" s="1"/>
  <c r="AD325" i="12" s="1"/>
  <c r="AD326" i="12" s="1"/>
  <c r="AD327" i="12" s="1"/>
  <c r="AD328" i="12" s="1"/>
  <c r="AD329" i="12" s="1"/>
  <c r="AD330" i="12" s="1"/>
  <c r="AD331" i="12" s="1"/>
  <c r="AD332" i="12" s="1"/>
  <c r="AD333" i="12" s="1"/>
  <c r="AD334" i="12" s="1"/>
  <c r="AD335" i="12" s="1"/>
  <c r="AD336" i="12" s="1"/>
  <c r="AD337" i="12" s="1"/>
  <c r="AD338" i="12" s="1"/>
  <c r="AD339" i="12" s="1"/>
  <c r="AD340" i="12" s="1"/>
  <c r="AD341" i="12" s="1"/>
  <c r="AD342" i="12" s="1"/>
  <c r="AD343" i="12" s="1"/>
  <c r="AD344" i="12" s="1"/>
  <c r="AD345" i="12" s="1"/>
  <c r="AD346" i="12" s="1"/>
  <c r="AD347" i="12" s="1"/>
  <c r="AD348" i="12" s="1"/>
  <c r="AD349" i="12" s="1"/>
  <c r="AD350" i="12" s="1"/>
  <c r="AD351" i="12" s="1"/>
  <c r="AD352" i="12" s="1"/>
  <c r="AD353" i="12" s="1"/>
  <c r="AD354" i="12" s="1"/>
  <c r="AD355" i="12" s="1"/>
  <c r="AD356" i="12" s="1"/>
  <c r="AD357" i="12" s="1"/>
  <c r="AD358" i="12" s="1"/>
  <c r="AD359" i="12" s="1"/>
  <c r="AD360" i="12" s="1"/>
  <c r="AD361" i="12" s="1"/>
  <c r="AD362" i="12" s="1"/>
  <c r="AD363" i="12" s="1"/>
  <c r="AD364" i="12" s="1"/>
  <c r="AD365" i="12" s="1"/>
  <c r="AD366" i="12" s="1"/>
  <c r="AD367" i="12" s="1"/>
  <c r="AD368" i="12" s="1"/>
  <c r="AD369" i="12" s="1"/>
  <c r="AD370" i="12" s="1"/>
  <c r="AD371" i="12" s="1"/>
  <c r="AD372" i="12" s="1"/>
  <c r="AD373" i="12" s="1"/>
  <c r="AD374" i="12" s="1"/>
  <c r="AD375" i="12" s="1"/>
  <c r="AD376" i="12" s="1"/>
  <c r="AD377" i="12" s="1"/>
  <c r="AD378" i="12" s="1"/>
  <c r="AD379" i="12" s="1"/>
  <c r="AD380" i="12" s="1"/>
  <c r="AD381" i="12" s="1"/>
  <c r="AD382" i="12" s="1"/>
  <c r="AD383" i="12" s="1"/>
  <c r="AD384" i="12" s="1"/>
  <c r="AD385" i="12" s="1"/>
  <c r="AD386" i="12" s="1"/>
  <c r="AD387" i="12" s="1"/>
  <c r="AD388" i="12" s="1"/>
  <c r="AD389" i="12" s="1"/>
  <c r="AD390" i="12" s="1"/>
  <c r="S602" i="12"/>
  <c r="S603" i="12" s="1"/>
  <c r="S604" i="12" s="1"/>
  <c r="S605" i="12" s="1"/>
  <c r="S606" i="12" s="1"/>
  <c r="S607" i="12" s="1"/>
  <c r="S608" i="12" s="1"/>
  <c r="S609" i="12" s="1"/>
  <c r="S610" i="12" s="1"/>
  <c r="S611" i="12" s="1"/>
  <c r="S612" i="12" s="1"/>
  <c r="S613" i="12" s="1"/>
  <c r="S614" i="12" s="1"/>
  <c r="S615" i="12" s="1"/>
  <c r="S616" i="12" s="1"/>
  <c r="S617" i="12" s="1"/>
  <c r="S618" i="12" s="1"/>
  <c r="S619" i="12" s="1"/>
  <c r="S620" i="12" s="1"/>
  <c r="S621" i="12" s="1"/>
  <c r="S622" i="12" s="1"/>
  <c r="S623" i="12" s="1"/>
  <c r="S624" i="12" s="1"/>
  <c r="S625" i="12" s="1"/>
  <c r="S626" i="12" s="1"/>
  <c r="S627" i="12" s="1"/>
  <c r="S628" i="12" s="1"/>
  <c r="S629" i="12" s="1"/>
  <c r="S630" i="12" s="1"/>
  <c r="S631" i="12" s="1"/>
  <c r="S632" i="12" s="1"/>
  <c r="S633" i="12" s="1"/>
  <c r="S634" i="12" s="1"/>
  <c r="S635" i="12" s="1"/>
  <c r="S636" i="12" s="1"/>
  <c r="S637" i="12" s="1"/>
  <c r="S638" i="12" s="1"/>
  <c r="S639" i="12" s="1"/>
  <c r="S640" i="12" s="1"/>
  <c r="S641" i="12" s="1"/>
  <c r="S642" i="12" s="1"/>
  <c r="S643" i="12" s="1"/>
  <c r="S644" i="12" s="1"/>
  <c r="S645" i="12" s="1"/>
  <c r="S646" i="12" s="1"/>
  <c r="S647" i="12" s="1"/>
  <c r="S648" i="12" s="1"/>
  <c r="S649" i="12" s="1"/>
  <c r="S650" i="12" s="1"/>
  <c r="S651" i="12" s="1"/>
  <c r="S652" i="12" s="1"/>
  <c r="S653" i="12" s="1"/>
  <c r="S654" i="12" s="1"/>
  <c r="S655" i="12" s="1"/>
  <c r="S656" i="12" s="1"/>
  <c r="S657" i="12" s="1"/>
  <c r="S658" i="12" s="1"/>
  <c r="S659" i="12" s="1"/>
  <c r="S660" i="12" s="1"/>
  <c r="S661" i="12" s="1"/>
  <c r="S662" i="12" s="1"/>
  <c r="S663" i="12" s="1"/>
  <c r="S664" i="12" s="1"/>
  <c r="S665" i="12" s="1"/>
  <c r="S666" i="12" s="1"/>
  <c r="S667" i="12" s="1"/>
  <c r="S668" i="12" s="1"/>
  <c r="S669" i="12" s="1"/>
  <c r="S670" i="12" s="1"/>
  <c r="S671" i="12" s="1"/>
  <c r="S672" i="12" s="1"/>
  <c r="S673" i="12" s="1"/>
  <c r="S674" i="12" s="1"/>
  <c r="S675" i="12" s="1"/>
  <c r="S676" i="12" s="1"/>
  <c r="S677" i="12" s="1"/>
  <c r="S678" i="12" s="1"/>
  <c r="S679" i="12" s="1"/>
  <c r="S680" i="12" s="1"/>
  <c r="S681" i="12" s="1"/>
  <c r="S682" i="12" s="1"/>
  <c r="S683" i="12" s="1"/>
  <c r="S684" i="12" s="1"/>
  <c r="S685" i="12" s="1"/>
  <c r="S686" i="12" s="1"/>
  <c r="S687" i="12" s="1"/>
  <c r="S688" i="12" s="1"/>
  <c r="S689" i="12" s="1"/>
  <c r="S690" i="12" s="1"/>
  <c r="Y602" i="12"/>
  <c r="Y603" i="12" s="1"/>
  <c r="Y604" i="12" s="1"/>
  <c r="Y605" i="12" s="1"/>
  <c r="Y606" i="12" s="1"/>
  <c r="Y607" i="12" s="1"/>
  <c r="Y608" i="12" s="1"/>
  <c r="Y609" i="12" s="1"/>
  <c r="Y610" i="12" s="1"/>
  <c r="Y611" i="12" s="1"/>
  <c r="Y612" i="12" s="1"/>
  <c r="Y613" i="12" s="1"/>
  <c r="Y614" i="12" s="1"/>
  <c r="Y615" i="12" s="1"/>
  <c r="Y616" i="12" s="1"/>
  <c r="Y617" i="12" s="1"/>
  <c r="Y618" i="12" s="1"/>
  <c r="Y619" i="12" s="1"/>
  <c r="Y620" i="12" s="1"/>
  <c r="Y621" i="12" s="1"/>
  <c r="Y622" i="12" s="1"/>
  <c r="Y623" i="12" s="1"/>
  <c r="Y624" i="12" s="1"/>
  <c r="Y625" i="12" s="1"/>
  <c r="Y626" i="12" s="1"/>
  <c r="Y627" i="12" s="1"/>
  <c r="Y628" i="12" s="1"/>
  <c r="Y629" i="12" s="1"/>
  <c r="Y630" i="12" s="1"/>
  <c r="Y631" i="12" s="1"/>
  <c r="Y632" i="12" s="1"/>
  <c r="Y633" i="12" s="1"/>
  <c r="Y634" i="12" s="1"/>
  <c r="Y635" i="12" s="1"/>
  <c r="Y636" i="12" s="1"/>
  <c r="Y637" i="12" s="1"/>
  <c r="Y638" i="12" s="1"/>
  <c r="Y639" i="12" s="1"/>
  <c r="Y640" i="12" s="1"/>
  <c r="Y641" i="12" s="1"/>
  <c r="Y642" i="12" s="1"/>
  <c r="Y643" i="12" s="1"/>
  <c r="Y644" i="12" s="1"/>
  <c r="Y645" i="12" s="1"/>
  <c r="Y646" i="12" s="1"/>
  <c r="Y647" i="12" s="1"/>
  <c r="Y648" i="12" s="1"/>
  <c r="Y649" i="12" s="1"/>
  <c r="Y650" i="12" s="1"/>
  <c r="Y651" i="12" s="1"/>
  <c r="Y652" i="12" s="1"/>
  <c r="Y653" i="12" s="1"/>
  <c r="Y654" i="12" s="1"/>
  <c r="Y655" i="12" s="1"/>
  <c r="Y656" i="12" s="1"/>
  <c r="Y657" i="12" s="1"/>
  <c r="Y658" i="12" s="1"/>
  <c r="Y659" i="12" s="1"/>
  <c r="Y660" i="12" s="1"/>
  <c r="Y661" i="12" s="1"/>
  <c r="Y662" i="12" s="1"/>
  <c r="Y663" i="12" s="1"/>
  <c r="Y664" i="12" s="1"/>
  <c r="Y665" i="12" s="1"/>
  <c r="Y666" i="12" s="1"/>
  <c r="Y667" i="12" s="1"/>
  <c r="Y668" i="12" s="1"/>
  <c r="Y669" i="12" s="1"/>
  <c r="Y670" i="12" s="1"/>
  <c r="Y671" i="12" s="1"/>
  <c r="Y672" i="12" s="1"/>
  <c r="Y673" i="12" s="1"/>
  <c r="Y674" i="12" s="1"/>
  <c r="Y675" i="12" s="1"/>
  <c r="Y676" i="12" s="1"/>
  <c r="Y677" i="12" s="1"/>
  <c r="Y678" i="12" s="1"/>
  <c r="Y679" i="12" s="1"/>
  <c r="Y680" i="12" s="1"/>
  <c r="Y681" i="12" s="1"/>
  <c r="Y682" i="12" s="1"/>
  <c r="Y683" i="12" s="1"/>
  <c r="Y684" i="12" s="1"/>
  <c r="Y685" i="12" s="1"/>
  <c r="Y686" i="12" s="1"/>
  <c r="Y687" i="12" s="1"/>
  <c r="Y688" i="12" s="1"/>
  <c r="Y689" i="12" s="1"/>
  <c r="Y690" i="12" s="1"/>
  <c r="I502" i="12"/>
  <c r="AE602" i="12"/>
  <c r="AE603" i="12" s="1"/>
  <c r="AE604" i="12" s="1"/>
  <c r="AE605" i="12" s="1"/>
  <c r="AE606" i="12" s="1"/>
  <c r="AE607" i="12" s="1"/>
  <c r="AE608" i="12" s="1"/>
  <c r="AE609" i="12" s="1"/>
  <c r="AE610" i="12" s="1"/>
  <c r="AE611" i="12" s="1"/>
  <c r="AE612" i="12" s="1"/>
  <c r="AE613" i="12" s="1"/>
  <c r="AE614" i="12" s="1"/>
  <c r="AE615" i="12" s="1"/>
  <c r="AE616" i="12" s="1"/>
  <c r="AE617" i="12" s="1"/>
  <c r="AE618" i="12" s="1"/>
  <c r="AE619" i="12" s="1"/>
  <c r="AE620" i="12" s="1"/>
  <c r="AE621" i="12" s="1"/>
  <c r="AE622" i="12" s="1"/>
  <c r="AE623" i="12" s="1"/>
  <c r="AE624" i="12" s="1"/>
  <c r="AE625" i="12" s="1"/>
  <c r="AE626" i="12" s="1"/>
  <c r="AE627" i="12" s="1"/>
  <c r="AE628" i="12" s="1"/>
  <c r="AE629" i="12" s="1"/>
  <c r="AE630" i="12" s="1"/>
  <c r="AE631" i="12" s="1"/>
  <c r="AE632" i="12" s="1"/>
  <c r="AE633" i="12" s="1"/>
  <c r="AE634" i="12" s="1"/>
  <c r="AE635" i="12" s="1"/>
  <c r="AE636" i="12" s="1"/>
  <c r="AE637" i="12" s="1"/>
  <c r="AE638" i="12" s="1"/>
  <c r="AE639" i="12" s="1"/>
  <c r="AE640" i="12" s="1"/>
  <c r="AE641" i="12" s="1"/>
  <c r="AE642" i="12" s="1"/>
  <c r="AE643" i="12" s="1"/>
  <c r="AE644" i="12" s="1"/>
  <c r="AE645" i="12" s="1"/>
  <c r="AE646" i="12" s="1"/>
  <c r="AE647" i="12" s="1"/>
  <c r="AE648" i="12" s="1"/>
  <c r="AE649" i="12" s="1"/>
  <c r="AE650" i="12" s="1"/>
  <c r="AE651" i="12" s="1"/>
  <c r="AE652" i="12" s="1"/>
  <c r="AE653" i="12" s="1"/>
  <c r="AE654" i="12" s="1"/>
  <c r="AE655" i="12" s="1"/>
  <c r="AE656" i="12" s="1"/>
  <c r="AE657" i="12" s="1"/>
  <c r="AE658" i="12" s="1"/>
  <c r="AE659" i="12" s="1"/>
  <c r="AE660" i="12" s="1"/>
  <c r="AE661" i="12" s="1"/>
  <c r="AE662" i="12" s="1"/>
  <c r="AE663" i="12" s="1"/>
  <c r="AE664" i="12" s="1"/>
  <c r="AE665" i="12" s="1"/>
  <c r="AE666" i="12" s="1"/>
  <c r="AE667" i="12" s="1"/>
  <c r="AE668" i="12" s="1"/>
  <c r="AE669" i="12" s="1"/>
  <c r="AE670" i="12" s="1"/>
  <c r="AE671" i="12" s="1"/>
  <c r="AE672" i="12" s="1"/>
  <c r="AE673" i="12" s="1"/>
  <c r="AE674" i="12" s="1"/>
  <c r="AE675" i="12" s="1"/>
  <c r="AE676" i="12" s="1"/>
  <c r="AE677" i="12" s="1"/>
  <c r="AE678" i="12" s="1"/>
  <c r="AE679" i="12" s="1"/>
  <c r="AE680" i="12" s="1"/>
  <c r="AE681" i="12" s="1"/>
  <c r="AE682" i="12" s="1"/>
  <c r="AE683" i="12" s="1"/>
  <c r="AE684" i="12" s="1"/>
  <c r="AE685" i="12" s="1"/>
  <c r="AE686" i="12" s="1"/>
  <c r="AE687" i="12" s="1"/>
  <c r="AE688" i="12" s="1"/>
  <c r="AE689" i="12" s="1"/>
  <c r="AE690" i="12" s="1"/>
  <c r="J202" i="12"/>
  <c r="J203" i="12" s="1"/>
  <c r="J204" i="12" s="1"/>
  <c r="J205" i="12" s="1"/>
  <c r="J206" i="12" s="1"/>
  <c r="J207" i="12" s="1"/>
  <c r="J208" i="12" s="1"/>
  <c r="J209" i="12" s="1"/>
  <c r="J210" i="12" s="1"/>
  <c r="J211" i="12" s="1"/>
  <c r="J212" i="12" s="1"/>
  <c r="J213" i="12" s="1"/>
  <c r="J214" i="12" s="1"/>
  <c r="J215" i="12" s="1"/>
  <c r="J216" i="12" s="1"/>
  <c r="J217" i="12" s="1"/>
  <c r="J218" i="12" s="1"/>
  <c r="J219" i="12" s="1"/>
  <c r="J220" i="12" s="1"/>
  <c r="J221" i="12" s="1"/>
  <c r="J222" i="12" s="1"/>
  <c r="J223" i="12" s="1"/>
  <c r="J224" i="12" s="1"/>
  <c r="J225" i="12" s="1"/>
  <c r="J226" i="12" s="1"/>
  <c r="J227" i="12" s="1"/>
  <c r="J228" i="12" s="1"/>
  <c r="J229" i="12" s="1"/>
  <c r="J230" i="12" s="1"/>
  <c r="J231" i="12" s="1"/>
  <c r="J232" i="12" s="1"/>
  <c r="J233" i="12" s="1"/>
  <c r="J234" i="12" s="1"/>
  <c r="J235" i="12" s="1"/>
  <c r="J236" i="12" s="1"/>
  <c r="J237" i="12" s="1"/>
  <c r="J238" i="12" s="1"/>
  <c r="J239" i="12" s="1"/>
  <c r="J240" i="12" s="1"/>
  <c r="J241" i="12" s="1"/>
  <c r="J242" i="12" s="1"/>
  <c r="J243" i="12" s="1"/>
  <c r="J244" i="12" s="1"/>
  <c r="J245" i="12" s="1"/>
  <c r="J246" i="12" s="1"/>
  <c r="J247" i="12" s="1"/>
  <c r="J248" i="12" s="1"/>
  <c r="J249" i="12" s="1"/>
  <c r="J250" i="12" s="1"/>
  <c r="J251" i="12" s="1"/>
  <c r="J252" i="12" s="1"/>
  <c r="J253" i="12" s="1"/>
  <c r="J254" i="12" s="1"/>
  <c r="J255" i="12" s="1"/>
  <c r="J256" i="12" s="1"/>
  <c r="J257" i="12" s="1"/>
  <c r="J258" i="12" s="1"/>
  <c r="J259" i="12" s="1"/>
  <c r="J260" i="12" s="1"/>
  <c r="J261" i="12" s="1"/>
  <c r="J262" i="12" s="1"/>
  <c r="J263" i="12" s="1"/>
  <c r="J264" i="12" s="1"/>
  <c r="J265" i="12" s="1"/>
  <c r="J266" i="12" s="1"/>
  <c r="J267" i="12" s="1"/>
  <c r="J268" i="12" s="1"/>
  <c r="J269" i="12" s="1"/>
  <c r="J270" i="12" s="1"/>
  <c r="J271" i="12" s="1"/>
  <c r="J272" i="12" s="1"/>
  <c r="J273" i="12" s="1"/>
  <c r="J274" i="12" s="1"/>
  <c r="J275" i="12" s="1"/>
  <c r="J276" i="12" s="1"/>
  <c r="J277" i="12" s="1"/>
  <c r="J278" i="12" s="1"/>
  <c r="J279" i="12" s="1"/>
  <c r="J280" i="12" s="1"/>
  <c r="J281" i="12" s="1"/>
  <c r="J282" i="12" s="1"/>
  <c r="J283" i="12" s="1"/>
  <c r="J284" i="12" s="1"/>
  <c r="J285" i="12" s="1"/>
  <c r="J286" i="12" s="1"/>
  <c r="J287" i="12" s="1"/>
  <c r="J288" i="12" s="1"/>
  <c r="J289" i="12" s="1"/>
  <c r="J290" i="12" s="1"/>
  <c r="G202" i="12"/>
  <c r="G203" i="12" s="1"/>
  <c r="G204" i="12" s="1"/>
  <c r="G205" i="12" s="1"/>
  <c r="G206" i="12" s="1"/>
  <c r="G207" i="12" s="1"/>
  <c r="G208" i="12" s="1"/>
  <c r="G209" i="12" s="1"/>
  <c r="G210" i="12" s="1"/>
  <c r="G211" i="12" s="1"/>
  <c r="G212" i="12" s="1"/>
  <c r="G213" i="12" s="1"/>
  <c r="G214" i="12" s="1"/>
  <c r="G215" i="12" s="1"/>
  <c r="G216" i="12" s="1"/>
  <c r="G217" i="12" s="1"/>
  <c r="G218" i="12" s="1"/>
  <c r="G219" i="12" s="1"/>
  <c r="G220" i="12" s="1"/>
  <c r="G221" i="12" s="1"/>
  <c r="G222" i="12" s="1"/>
  <c r="G223" i="12" s="1"/>
  <c r="G224" i="12" s="1"/>
  <c r="G225" i="12" s="1"/>
  <c r="G226" i="12" s="1"/>
  <c r="G227" i="12" s="1"/>
  <c r="G228" i="12" s="1"/>
  <c r="G229" i="12" s="1"/>
  <c r="G230" i="12" s="1"/>
  <c r="G231" i="12" s="1"/>
  <c r="G232" i="12" s="1"/>
  <c r="G233" i="12" s="1"/>
  <c r="G234" i="12" s="1"/>
  <c r="G235" i="12" s="1"/>
  <c r="G236" i="12" s="1"/>
  <c r="G237" i="12" s="1"/>
  <c r="G238" i="12" s="1"/>
  <c r="G239" i="12" s="1"/>
  <c r="G240" i="12" s="1"/>
  <c r="G241" i="12" s="1"/>
  <c r="G242" i="12" s="1"/>
  <c r="G243" i="12" s="1"/>
  <c r="G244" i="12" s="1"/>
  <c r="G245" i="12" s="1"/>
  <c r="G246" i="12" s="1"/>
  <c r="G247" i="12" s="1"/>
  <c r="G248" i="12" s="1"/>
  <c r="G249" i="12" s="1"/>
  <c r="G250" i="12" s="1"/>
  <c r="G251" i="12" s="1"/>
  <c r="G252" i="12" s="1"/>
  <c r="G253" i="12" s="1"/>
  <c r="G254" i="12" s="1"/>
  <c r="G255" i="12" s="1"/>
  <c r="G256" i="12" s="1"/>
  <c r="G257" i="12" s="1"/>
  <c r="G258" i="12" s="1"/>
  <c r="G259" i="12" s="1"/>
  <c r="G260" i="12" s="1"/>
  <c r="G261" i="12" s="1"/>
  <c r="G262" i="12" s="1"/>
  <c r="G263" i="12" s="1"/>
  <c r="G264" i="12" s="1"/>
  <c r="G265" i="12" s="1"/>
  <c r="G266" i="12" s="1"/>
  <c r="G267" i="12" s="1"/>
  <c r="G268" i="12" s="1"/>
  <c r="G269" i="12" s="1"/>
  <c r="G270" i="12" s="1"/>
  <c r="G271" i="12" s="1"/>
  <c r="G272" i="12" s="1"/>
  <c r="G273" i="12" s="1"/>
  <c r="G274" i="12" s="1"/>
  <c r="G275" i="12" s="1"/>
  <c r="G276" i="12" s="1"/>
  <c r="G277" i="12" s="1"/>
  <c r="G278" i="12" s="1"/>
  <c r="G279" i="12" s="1"/>
  <c r="G280" i="12" s="1"/>
  <c r="G281" i="12" s="1"/>
  <c r="G282" i="12" s="1"/>
  <c r="G283" i="12" s="1"/>
  <c r="G284" i="12" s="1"/>
  <c r="G285" i="12" s="1"/>
  <c r="G286" i="12" s="1"/>
  <c r="G287" i="12" s="1"/>
  <c r="G288" i="12" s="1"/>
  <c r="G289" i="12" s="1"/>
  <c r="G290" i="12" s="1"/>
  <c r="X202" i="12"/>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J502" i="12"/>
  <c r="G502" i="12"/>
  <c r="X302" i="12"/>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U602" i="12"/>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L602" i="12"/>
  <c r="L603" i="12" s="1"/>
  <c r="L604" i="12" s="1"/>
  <c r="L605" i="12" s="1"/>
  <c r="L606" i="12" s="1"/>
  <c r="L607" i="12" s="1"/>
  <c r="L608" i="12" s="1"/>
  <c r="L609" i="12" s="1"/>
  <c r="L610" i="12" s="1"/>
  <c r="L611" i="12" s="1"/>
  <c r="L612" i="12" s="1"/>
  <c r="L613" i="12" s="1"/>
  <c r="L614" i="12" s="1"/>
  <c r="L615" i="12" s="1"/>
  <c r="L616" i="12" s="1"/>
  <c r="L617" i="12" s="1"/>
  <c r="L618" i="12" s="1"/>
  <c r="L619" i="12" s="1"/>
  <c r="L620" i="12" s="1"/>
  <c r="L621" i="12" s="1"/>
  <c r="L622" i="12" s="1"/>
  <c r="L623" i="12" s="1"/>
  <c r="L624" i="12" s="1"/>
  <c r="L625" i="12" s="1"/>
  <c r="L626" i="12" s="1"/>
  <c r="L627" i="12" s="1"/>
  <c r="L628" i="12" s="1"/>
  <c r="L629" i="12" s="1"/>
  <c r="L630" i="12" s="1"/>
  <c r="L631" i="12" s="1"/>
  <c r="L632" i="12" s="1"/>
  <c r="L633" i="12" s="1"/>
  <c r="L634" i="12" s="1"/>
  <c r="L635" i="12" s="1"/>
  <c r="L636" i="12" s="1"/>
  <c r="L637" i="12" s="1"/>
  <c r="L638" i="12" s="1"/>
  <c r="L639" i="12" s="1"/>
  <c r="L640" i="12" s="1"/>
  <c r="L641" i="12" s="1"/>
  <c r="L642" i="12" s="1"/>
  <c r="L643" i="12" s="1"/>
  <c r="L644" i="12" s="1"/>
  <c r="L645" i="12" s="1"/>
  <c r="L646" i="12" s="1"/>
  <c r="L647" i="12" s="1"/>
  <c r="L648" i="12" s="1"/>
  <c r="L649" i="12" s="1"/>
  <c r="L650" i="12" s="1"/>
  <c r="L651" i="12" s="1"/>
  <c r="L652" i="12" s="1"/>
  <c r="L653" i="12" s="1"/>
  <c r="L654" i="12" s="1"/>
  <c r="L655" i="12" s="1"/>
  <c r="L656" i="12" s="1"/>
  <c r="L657" i="12" s="1"/>
  <c r="L658" i="12" s="1"/>
  <c r="L659" i="12" s="1"/>
  <c r="L660" i="12" s="1"/>
  <c r="L661" i="12" s="1"/>
  <c r="L662" i="12" s="1"/>
  <c r="L663" i="12" s="1"/>
  <c r="L664" i="12" s="1"/>
  <c r="L665" i="12" s="1"/>
  <c r="L666" i="12" s="1"/>
  <c r="L667" i="12" s="1"/>
  <c r="L668" i="12" s="1"/>
  <c r="L669" i="12" s="1"/>
  <c r="L670" i="12" s="1"/>
  <c r="L671" i="12" s="1"/>
  <c r="L672" i="12" s="1"/>
  <c r="L673" i="12" s="1"/>
  <c r="L674" i="12" s="1"/>
  <c r="L675" i="12" s="1"/>
  <c r="L676" i="12" s="1"/>
  <c r="L677" i="12" s="1"/>
  <c r="L678" i="12" s="1"/>
  <c r="L679" i="12" s="1"/>
  <c r="L680" i="12" s="1"/>
  <c r="L681" i="12" s="1"/>
  <c r="L682" i="12" s="1"/>
  <c r="L683" i="12" s="1"/>
  <c r="L684" i="12" s="1"/>
  <c r="L685" i="12" s="1"/>
  <c r="L686" i="12" s="1"/>
  <c r="L687" i="12" s="1"/>
  <c r="L688" i="12" s="1"/>
  <c r="L689" i="12" s="1"/>
  <c r="L690" i="12" s="1"/>
  <c r="V602" i="12"/>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N602" i="12"/>
  <c r="N603" i="12" s="1"/>
  <c r="N604" i="12" s="1"/>
  <c r="N605" i="12" s="1"/>
  <c r="N606" i="12" s="1"/>
  <c r="N607" i="12" s="1"/>
  <c r="N608" i="12" s="1"/>
  <c r="N609" i="12" s="1"/>
  <c r="N610" i="12" s="1"/>
  <c r="N611" i="12" s="1"/>
  <c r="N612" i="12" s="1"/>
  <c r="N613" i="12" s="1"/>
  <c r="N614" i="12" s="1"/>
  <c r="N615" i="12" s="1"/>
  <c r="N616" i="12" s="1"/>
  <c r="N617" i="12" s="1"/>
  <c r="N618" i="12" s="1"/>
  <c r="N619" i="12" s="1"/>
  <c r="N620" i="12" s="1"/>
  <c r="N621" i="12" s="1"/>
  <c r="N622" i="12" s="1"/>
  <c r="N623" i="12" s="1"/>
  <c r="N624" i="12" s="1"/>
  <c r="N625" i="12" s="1"/>
  <c r="N626" i="12" s="1"/>
  <c r="N627" i="12" s="1"/>
  <c r="N628" i="12" s="1"/>
  <c r="N629" i="12" s="1"/>
  <c r="N630" i="12" s="1"/>
  <c r="N631" i="12" s="1"/>
  <c r="N632" i="12" s="1"/>
  <c r="N633" i="12" s="1"/>
  <c r="N634" i="12" s="1"/>
  <c r="N635" i="12" s="1"/>
  <c r="N636" i="12" s="1"/>
  <c r="N637" i="12" s="1"/>
  <c r="N638" i="12" s="1"/>
  <c r="N639" i="12" s="1"/>
  <c r="N640" i="12" s="1"/>
  <c r="N641" i="12" s="1"/>
  <c r="N642" i="12" s="1"/>
  <c r="N643" i="12" s="1"/>
  <c r="N644" i="12" s="1"/>
  <c r="N645" i="12" s="1"/>
  <c r="N646" i="12" s="1"/>
  <c r="N647" i="12" s="1"/>
  <c r="N648" i="12" s="1"/>
  <c r="N649" i="12" s="1"/>
  <c r="N650" i="12" s="1"/>
  <c r="N651" i="12" s="1"/>
  <c r="N652" i="12" s="1"/>
  <c r="N653" i="12" s="1"/>
  <c r="N654" i="12" s="1"/>
  <c r="N655" i="12" s="1"/>
  <c r="N656" i="12" s="1"/>
  <c r="N657" i="12" s="1"/>
  <c r="N658" i="12" s="1"/>
  <c r="N659" i="12" s="1"/>
  <c r="N660" i="12" s="1"/>
  <c r="N661" i="12" s="1"/>
  <c r="N662" i="12" s="1"/>
  <c r="N663" i="12" s="1"/>
  <c r="N664" i="12" s="1"/>
  <c r="N665" i="12" s="1"/>
  <c r="N666" i="12" s="1"/>
  <c r="N667" i="12" s="1"/>
  <c r="N668" i="12" s="1"/>
  <c r="N669" i="12" s="1"/>
  <c r="N670" i="12" s="1"/>
  <c r="N671" i="12" s="1"/>
  <c r="N672" i="12" s="1"/>
  <c r="N673" i="12" s="1"/>
  <c r="N674" i="12" s="1"/>
  <c r="N675" i="12" s="1"/>
  <c r="N676" i="12" s="1"/>
  <c r="N677" i="12" s="1"/>
  <c r="N678" i="12" s="1"/>
  <c r="N679" i="12" s="1"/>
  <c r="N680" i="12" s="1"/>
  <c r="N681" i="12" s="1"/>
  <c r="N682" i="12" s="1"/>
  <c r="N683" i="12" s="1"/>
  <c r="N684" i="12" s="1"/>
  <c r="N685" i="12" s="1"/>
  <c r="N686" i="12" s="1"/>
  <c r="N687" i="12" s="1"/>
  <c r="N688" i="12" s="1"/>
  <c r="N689" i="12" s="1"/>
  <c r="N690" i="12" s="1"/>
  <c r="O602" i="12"/>
  <c r="O603" i="12" s="1"/>
  <c r="O604" i="12" s="1"/>
  <c r="O605" i="12" s="1"/>
  <c r="O606" i="12" s="1"/>
  <c r="O607" i="12" s="1"/>
  <c r="O608" i="12" s="1"/>
  <c r="O609" i="12" s="1"/>
  <c r="O610" i="12" s="1"/>
  <c r="O611" i="12" s="1"/>
  <c r="O612" i="12" s="1"/>
  <c r="O613" i="12" s="1"/>
  <c r="O614" i="12" s="1"/>
  <c r="O615" i="12" s="1"/>
  <c r="O616" i="12" s="1"/>
  <c r="O617" i="12" s="1"/>
  <c r="O618" i="12" s="1"/>
  <c r="O619" i="12" s="1"/>
  <c r="O620" i="12" s="1"/>
  <c r="O621" i="12" s="1"/>
  <c r="O622" i="12" s="1"/>
  <c r="O623" i="12" s="1"/>
  <c r="O624" i="12" s="1"/>
  <c r="O625" i="12" s="1"/>
  <c r="O626" i="12" s="1"/>
  <c r="O627" i="12" s="1"/>
  <c r="O628" i="12" s="1"/>
  <c r="O629" i="12" s="1"/>
  <c r="O630" i="12" s="1"/>
  <c r="O631" i="12" s="1"/>
  <c r="O632" i="12" s="1"/>
  <c r="O633" i="12" s="1"/>
  <c r="O634" i="12" s="1"/>
  <c r="O635" i="12" s="1"/>
  <c r="O636" i="12" s="1"/>
  <c r="O637" i="12" s="1"/>
  <c r="O638" i="12" s="1"/>
  <c r="O639" i="12" s="1"/>
  <c r="O640" i="12" s="1"/>
  <c r="O641" i="12" s="1"/>
  <c r="O642" i="12" s="1"/>
  <c r="O643" i="12" s="1"/>
  <c r="O644" i="12" s="1"/>
  <c r="O645" i="12" s="1"/>
  <c r="O646" i="12" s="1"/>
  <c r="O647" i="12" s="1"/>
  <c r="O648" i="12" s="1"/>
  <c r="O649" i="12" s="1"/>
  <c r="O650" i="12" s="1"/>
  <c r="O651" i="12" s="1"/>
  <c r="O652" i="12" s="1"/>
  <c r="O653" i="12" s="1"/>
  <c r="O654" i="12" s="1"/>
  <c r="O655" i="12" s="1"/>
  <c r="O656" i="12" s="1"/>
  <c r="O657" i="12" s="1"/>
  <c r="O658" i="12" s="1"/>
  <c r="O659" i="12" s="1"/>
  <c r="O660" i="12" s="1"/>
  <c r="O661" i="12" s="1"/>
  <c r="O662" i="12" s="1"/>
  <c r="O663" i="12" s="1"/>
  <c r="O664" i="12" s="1"/>
  <c r="O665" i="12" s="1"/>
  <c r="O666" i="12" s="1"/>
  <c r="O667" i="12" s="1"/>
  <c r="O668" i="12" s="1"/>
  <c r="O669" i="12" s="1"/>
  <c r="O670" i="12" s="1"/>
  <c r="O671" i="12" s="1"/>
  <c r="O672" i="12" s="1"/>
  <c r="O673" i="12" s="1"/>
  <c r="O674" i="12" s="1"/>
  <c r="O675" i="12" s="1"/>
  <c r="O676" i="12" s="1"/>
  <c r="O677" i="12" s="1"/>
  <c r="O678" i="12" s="1"/>
  <c r="O679" i="12" s="1"/>
  <c r="O680" i="12" s="1"/>
  <c r="O681" i="12" s="1"/>
  <c r="O682" i="12" s="1"/>
  <c r="O683" i="12" s="1"/>
  <c r="O684" i="12" s="1"/>
  <c r="O685" i="12" s="1"/>
  <c r="O686" i="12" s="1"/>
  <c r="O687" i="12" s="1"/>
  <c r="O688" i="12" s="1"/>
  <c r="O689" i="12" s="1"/>
  <c r="O690" i="12" s="1"/>
  <c r="P602" i="12"/>
  <c r="P603" i="12" s="1"/>
  <c r="P604" i="12" s="1"/>
  <c r="P605" i="12" s="1"/>
  <c r="P606" i="12" s="1"/>
  <c r="P607" i="12" s="1"/>
  <c r="P608" i="12" s="1"/>
  <c r="P609" i="12" s="1"/>
  <c r="P610" i="12" s="1"/>
  <c r="P611" i="12" s="1"/>
  <c r="P612" i="12" s="1"/>
  <c r="P613" i="12" s="1"/>
  <c r="P614" i="12" s="1"/>
  <c r="P615" i="12" s="1"/>
  <c r="P616" i="12" s="1"/>
  <c r="P617" i="12" s="1"/>
  <c r="P618" i="12" s="1"/>
  <c r="P619" i="12" s="1"/>
  <c r="P620" i="12" s="1"/>
  <c r="P621" i="12" s="1"/>
  <c r="P622" i="12" s="1"/>
  <c r="P623" i="12" s="1"/>
  <c r="P624" i="12" s="1"/>
  <c r="P625" i="12" s="1"/>
  <c r="P626" i="12" s="1"/>
  <c r="P627" i="12" s="1"/>
  <c r="P628" i="12" s="1"/>
  <c r="P629" i="12" s="1"/>
  <c r="P630" i="12" s="1"/>
  <c r="P631" i="12" s="1"/>
  <c r="P632" i="12" s="1"/>
  <c r="P633" i="12" s="1"/>
  <c r="P634" i="12" s="1"/>
  <c r="P635" i="12" s="1"/>
  <c r="P636" i="12" s="1"/>
  <c r="P637" i="12" s="1"/>
  <c r="P638" i="12" s="1"/>
  <c r="P639" i="12" s="1"/>
  <c r="P640" i="12" s="1"/>
  <c r="P641" i="12" s="1"/>
  <c r="P642" i="12" s="1"/>
  <c r="P643" i="12" s="1"/>
  <c r="P644" i="12" s="1"/>
  <c r="P645" i="12" s="1"/>
  <c r="P646" i="12" s="1"/>
  <c r="P647" i="12" s="1"/>
  <c r="P648" i="12" s="1"/>
  <c r="P649" i="12" s="1"/>
  <c r="P650" i="12" s="1"/>
  <c r="P651" i="12" s="1"/>
  <c r="P652" i="12" s="1"/>
  <c r="P653" i="12" s="1"/>
  <c r="P654" i="12" s="1"/>
  <c r="P655" i="12" s="1"/>
  <c r="P656" i="12" s="1"/>
  <c r="P657" i="12" s="1"/>
  <c r="P658" i="12" s="1"/>
  <c r="P659" i="12" s="1"/>
  <c r="P660" i="12" s="1"/>
  <c r="P661" i="12" s="1"/>
  <c r="P662" i="12" s="1"/>
  <c r="P663" i="12" s="1"/>
  <c r="P664" i="12" s="1"/>
  <c r="P665" i="12" s="1"/>
  <c r="P666" i="12" s="1"/>
  <c r="P667" i="12" s="1"/>
  <c r="P668" i="12" s="1"/>
  <c r="P669" i="12" s="1"/>
  <c r="P670" i="12" s="1"/>
  <c r="P671" i="12" s="1"/>
  <c r="P672" i="12" s="1"/>
  <c r="P673" i="12" s="1"/>
  <c r="P674" i="12" s="1"/>
  <c r="P675" i="12" s="1"/>
  <c r="P676" i="12" s="1"/>
  <c r="P677" i="12" s="1"/>
  <c r="P678" i="12" s="1"/>
  <c r="P679" i="12" s="1"/>
  <c r="P680" i="12" s="1"/>
  <c r="P681" i="12" s="1"/>
  <c r="P682" i="12" s="1"/>
  <c r="P683" i="12" s="1"/>
  <c r="P684" i="12" s="1"/>
  <c r="P685" i="12" s="1"/>
  <c r="P686" i="12" s="1"/>
  <c r="P687" i="12" s="1"/>
  <c r="P688" i="12" s="1"/>
  <c r="P689" i="12" s="1"/>
  <c r="P690" i="12" s="1"/>
  <c r="M602" i="12"/>
  <c r="M603" i="12" s="1"/>
  <c r="M604" i="12" s="1"/>
  <c r="M605" i="12" s="1"/>
  <c r="M606" i="12" s="1"/>
  <c r="M607" i="12" s="1"/>
  <c r="M608" i="12" s="1"/>
  <c r="M609" i="12" s="1"/>
  <c r="M610" i="12" s="1"/>
  <c r="M611" i="12" s="1"/>
  <c r="M612" i="12" s="1"/>
  <c r="M613" i="12" s="1"/>
  <c r="M614" i="12" s="1"/>
  <c r="M615" i="12" s="1"/>
  <c r="M616" i="12" s="1"/>
  <c r="M617" i="12" s="1"/>
  <c r="M618" i="12" s="1"/>
  <c r="M619" i="12" s="1"/>
  <c r="M620" i="12" s="1"/>
  <c r="M621" i="12" s="1"/>
  <c r="M622" i="12" s="1"/>
  <c r="M623" i="12" s="1"/>
  <c r="M624" i="12" s="1"/>
  <c r="M625" i="12" s="1"/>
  <c r="M626" i="12" s="1"/>
  <c r="M627" i="12" s="1"/>
  <c r="M628" i="12" s="1"/>
  <c r="M629" i="12" s="1"/>
  <c r="M630" i="12" s="1"/>
  <c r="M631" i="12" s="1"/>
  <c r="M632" i="12" s="1"/>
  <c r="M633" i="12" s="1"/>
  <c r="M634" i="12" s="1"/>
  <c r="M635" i="12" s="1"/>
  <c r="M636" i="12" s="1"/>
  <c r="M637" i="12" s="1"/>
  <c r="M638" i="12" s="1"/>
  <c r="M639" i="12" s="1"/>
  <c r="M640" i="12" s="1"/>
  <c r="M641" i="12" s="1"/>
  <c r="M642" i="12" s="1"/>
  <c r="M643" i="12" s="1"/>
  <c r="M644" i="12" s="1"/>
  <c r="M645" i="12" s="1"/>
  <c r="M646" i="12" s="1"/>
  <c r="M647" i="12" s="1"/>
  <c r="M648" i="12" s="1"/>
  <c r="M649" i="12" s="1"/>
  <c r="M650" i="12" s="1"/>
  <c r="M651" i="12" s="1"/>
  <c r="M652" i="12" s="1"/>
  <c r="M653" i="12" s="1"/>
  <c r="M654" i="12" s="1"/>
  <c r="M655" i="12" s="1"/>
  <c r="M656" i="12" s="1"/>
  <c r="M657" i="12" s="1"/>
  <c r="M658" i="12" s="1"/>
  <c r="M659" i="12" s="1"/>
  <c r="M660" i="12" s="1"/>
  <c r="M661" i="12" s="1"/>
  <c r="M662" i="12" s="1"/>
  <c r="M663" i="12" s="1"/>
  <c r="M664" i="12" s="1"/>
  <c r="M665" i="12" s="1"/>
  <c r="M666" i="12" s="1"/>
  <c r="M667" i="12" s="1"/>
  <c r="M668" i="12" s="1"/>
  <c r="M669" i="12" s="1"/>
  <c r="M670" i="12" s="1"/>
  <c r="M671" i="12" s="1"/>
  <c r="M672" i="12" s="1"/>
  <c r="M673" i="12" s="1"/>
  <c r="M674" i="12" s="1"/>
  <c r="M675" i="12" s="1"/>
  <c r="M676" i="12" s="1"/>
  <c r="M677" i="12" s="1"/>
  <c r="M678" i="12" s="1"/>
  <c r="M679" i="12" s="1"/>
  <c r="M680" i="12" s="1"/>
  <c r="M681" i="12" s="1"/>
  <c r="M682" i="12" s="1"/>
  <c r="M683" i="12" s="1"/>
  <c r="M684" i="12" s="1"/>
  <c r="M685" i="12" s="1"/>
  <c r="M686" i="12" s="1"/>
  <c r="M687" i="12" s="1"/>
  <c r="M688" i="12" s="1"/>
  <c r="M689" i="12" s="1"/>
  <c r="M690" i="12" s="1"/>
  <c r="U502" i="12"/>
  <c r="C502" i="12"/>
  <c r="P502" i="12"/>
  <c r="V502" i="12"/>
  <c r="O502" i="12"/>
  <c r="M502" i="12"/>
  <c r="L502" i="12"/>
  <c r="N502" i="12"/>
  <c r="V202" i="12"/>
  <c r="L202" i="12"/>
  <c r="L203" i="12" s="1"/>
  <c r="L204" i="12" s="1"/>
  <c r="L205" i="12" s="1"/>
  <c r="L206" i="12" s="1"/>
  <c r="L207" i="12" s="1"/>
  <c r="L208" i="12" s="1"/>
  <c r="L209" i="12" s="1"/>
  <c r="L210" i="12" s="1"/>
  <c r="L211" i="12" s="1"/>
  <c r="L212" i="12" s="1"/>
  <c r="L213" i="12" s="1"/>
  <c r="L214" i="12" s="1"/>
  <c r="L215" i="12" s="1"/>
  <c r="L216" i="12" s="1"/>
  <c r="L217" i="12" s="1"/>
  <c r="L218" i="12" s="1"/>
  <c r="L219" i="12" s="1"/>
  <c r="L220" i="12" s="1"/>
  <c r="L221" i="12" s="1"/>
  <c r="L222" i="12" s="1"/>
  <c r="L223" i="12" s="1"/>
  <c r="L224" i="12" s="1"/>
  <c r="L225" i="12" s="1"/>
  <c r="L226" i="12" s="1"/>
  <c r="L227" i="12" s="1"/>
  <c r="L228" i="12" s="1"/>
  <c r="L229" i="12" s="1"/>
  <c r="L230" i="12" s="1"/>
  <c r="L231" i="12" s="1"/>
  <c r="L232" i="12" s="1"/>
  <c r="L233" i="12" s="1"/>
  <c r="L234" i="12" s="1"/>
  <c r="L235" i="12" s="1"/>
  <c r="L236" i="12" s="1"/>
  <c r="L237" i="12" s="1"/>
  <c r="L238" i="12" s="1"/>
  <c r="L239" i="12" s="1"/>
  <c r="L240" i="12" s="1"/>
  <c r="L241" i="12" s="1"/>
  <c r="L242" i="12" s="1"/>
  <c r="L243" i="12" s="1"/>
  <c r="L244" i="12" s="1"/>
  <c r="L245" i="12" s="1"/>
  <c r="L246" i="12" s="1"/>
  <c r="L247" i="12" s="1"/>
  <c r="L248" i="12" s="1"/>
  <c r="L249" i="12" s="1"/>
  <c r="L250" i="12" s="1"/>
  <c r="L251" i="12" s="1"/>
  <c r="L252" i="12" s="1"/>
  <c r="L253" i="12" s="1"/>
  <c r="L254" i="12" s="1"/>
  <c r="L255" i="12" s="1"/>
  <c r="L256" i="12" s="1"/>
  <c r="L257" i="12" s="1"/>
  <c r="L258" i="12" s="1"/>
  <c r="L259" i="12" s="1"/>
  <c r="L260" i="12" s="1"/>
  <c r="L261" i="12" s="1"/>
  <c r="L262" i="12" s="1"/>
  <c r="L263" i="12" s="1"/>
  <c r="L264" i="12" s="1"/>
  <c r="L265" i="12" s="1"/>
  <c r="L266" i="12" s="1"/>
  <c r="L267" i="12" s="1"/>
  <c r="L268" i="12" s="1"/>
  <c r="L269" i="12" s="1"/>
  <c r="L270" i="12" s="1"/>
  <c r="L271" i="12" s="1"/>
  <c r="L272" i="12" s="1"/>
  <c r="L273" i="12" s="1"/>
  <c r="L274" i="12" s="1"/>
  <c r="L275" i="12" s="1"/>
  <c r="L276" i="12" s="1"/>
  <c r="L277" i="12" s="1"/>
  <c r="L278" i="12" s="1"/>
  <c r="L279" i="12" s="1"/>
  <c r="L280" i="12" s="1"/>
  <c r="L281" i="12" s="1"/>
  <c r="L282" i="12" s="1"/>
  <c r="L283" i="12" s="1"/>
  <c r="L284" i="12" s="1"/>
  <c r="L285" i="12" s="1"/>
  <c r="L286" i="12" s="1"/>
  <c r="L287" i="12" s="1"/>
  <c r="L288" i="12" s="1"/>
  <c r="L289" i="12" s="1"/>
  <c r="L290" i="12" s="1"/>
  <c r="U202" i="12"/>
  <c r="N202" i="12"/>
  <c r="P202" i="12"/>
  <c r="M202" i="12"/>
  <c r="M203" i="12" s="1"/>
  <c r="M204" i="12" s="1"/>
  <c r="M205" i="12" s="1"/>
  <c r="M206" i="12" s="1"/>
  <c r="M207" i="12" s="1"/>
  <c r="M208" i="12" s="1"/>
  <c r="M209" i="12" s="1"/>
  <c r="M210" i="12" s="1"/>
  <c r="M211" i="12" s="1"/>
  <c r="M212" i="12" s="1"/>
  <c r="M213" i="12" s="1"/>
  <c r="M214" i="12" s="1"/>
  <c r="M215" i="12" s="1"/>
  <c r="M216" i="12" s="1"/>
  <c r="M217" i="12" s="1"/>
  <c r="M218" i="12" s="1"/>
  <c r="M219" i="12" s="1"/>
  <c r="M220" i="12" s="1"/>
  <c r="M221" i="12" s="1"/>
  <c r="M222" i="12" s="1"/>
  <c r="M223" i="12" s="1"/>
  <c r="M224" i="12" s="1"/>
  <c r="M225" i="12" s="1"/>
  <c r="M226" i="12" s="1"/>
  <c r="M227" i="12" s="1"/>
  <c r="M228" i="12" s="1"/>
  <c r="M229" i="12" s="1"/>
  <c r="M230" i="12" s="1"/>
  <c r="M231" i="12" s="1"/>
  <c r="M232" i="12" s="1"/>
  <c r="M233" i="12" s="1"/>
  <c r="M234" i="12" s="1"/>
  <c r="M235" i="12" s="1"/>
  <c r="M236" i="12" s="1"/>
  <c r="M237" i="12" s="1"/>
  <c r="M238" i="12" s="1"/>
  <c r="M239" i="12" s="1"/>
  <c r="M240" i="12" s="1"/>
  <c r="M241" i="12" s="1"/>
  <c r="M242" i="12" s="1"/>
  <c r="M243" i="12" s="1"/>
  <c r="M244" i="12" s="1"/>
  <c r="M245" i="12" s="1"/>
  <c r="M246" i="12" s="1"/>
  <c r="M247" i="12" s="1"/>
  <c r="M248" i="12" s="1"/>
  <c r="M249" i="12" s="1"/>
  <c r="M250" i="12" s="1"/>
  <c r="M251" i="12" s="1"/>
  <c r="M252" i="12" s="1"/>
  <c r="M253" i="12" s="1"/>
  <c r="M254" i="12" s="1"/>
  <c r="M255" i="12" s="1"/>
  <c r="M256" i="12" s="1"/>
  <c r="M257" i="12" s="1"/>
  <c r="M258" i="12" s="1"/>
  <c r="M259" i="12" s="1"/>
  <c r="M260" i="12" s="1"/>
  <c r="M261" i="12" s="1"/>
  <c r="M262" i="12" s="1"/>
  <c r="M263" i="12" s="1"/>
  <c r="M264" i="12" s="1"/>
  <c r="M265" i="12" s="1"/>
  <c r="M266" i="12" s="1"/>
  <c r="M267" i="12" s="1"/>
  <c r="M268" i="12" s="1"/>
  <c r="M269" i="12" s="1"/>
  <c r="M270" i="12" s="1"/>
  <c r="M271" i="12" s="1"/>
  <c r="M272" i="12" s="1"/>
  <c r="M273" i="12" s="1"/>
  <c r="M274" i="12" s="1"/>
  <c r="M275" i="12" s="1"/>
  <c r="M276" i="12" s="1"/>
  <c r="M277" i="12" s="1"/>
  <c r="M278" i="12" s="1"/>
  <c r="M279" i="12" s="1"/>
  <c r="M280" i="12" s="1"/>
  <c r="M281" i="12" s="1"/>
  <c r="M282" i="12" s="1"/>
  <c r="M283" i="12" s="1"/>
  <c r="M284" i="12" s="1"/>
  <c r="M285" i="12" s="1"/>
  <c r="M286" i="12" s="1"/>
  <c r="M287" i="12" s="1"/>
  <c r="M288" i="12" s="1"/>
  <c r="M289" i="12" s="1"/>
  <c r="M290" i="12" s="1"/>
  <c r="O202" i="12"/>
  <c r="O203" i="12" s="1"/>
  <c r="O204" i="12" s="1"/>
  <c r="O205" i="12" s="1"/>
  <c r="O206" i="12" s="1"/>
  <c r="O207" i="12" s="1"/>
  <c r="O208" i="12" s="1"/>
  <c r="O209" i="12" s="1"/>
  <c r="O210" i="12" s="1"/>
  <c r="O211" i="12" s="1"/>
  <c r="O212" i="12" s="1"/>
  <c r="O213" i="12" s="1"/>
  <c r="O214" i="12" s="1"/>
  <c r="O215" i="12" s="1"/>
  <c r="O216" i="12" s="1"/>
  <c r="O217" i="12" s="1"/>
  <c r="O218" i="12" s="1"/>
  <c r="O219" i="12" s="1"/>
  <c r="O220" i="12" s="1"/>
  <c r="O221" i="12" s="1"/>
  <c r="O222" i="12" s="1"/>
  <c r="O223" i="12" s="1"/>
  <c r="O224" i="12" s="1"/>
  <c r="O225" i="12" s="1"/>
  <c r="O226" i="12" s="1"/>
  <c r="O227" i="12" s="1"/>
  <c r="O228" i="12" s="1"/>
  <c r="O229" i="12" s="1"/>
  <c r="O230" i="12" s="1"/>
  <c r="O231" i="12" s="1"/>
  <c r="O232" i="12" s="1"/>
  <c r="O233" i="12" s="1"/>
  <c r="O234" i="12" s="1"/>
  <c r="O235" i="12" s="1"/>
  <c r="O236" i="12" s="1"/>
  <c r="O237" i="12" s="1"/>
  <c r="O238" i="12" s="1"/>
  <c r="O239" i="12" s="1"/>
  <c r="O240" i="12" s="1"/>
  <c r="O241" i="12" s="1"/>
  <c r="O242" i="12" s="1"/>
  <c r="O243" i="12" s="1"/>
  <c r="O244" i="12" s="1"/>
  <c r="O245" i="12" s="1"/>
  <c r="O246" i="12" s="1"/>
  <c r="O247" i="12" s="1"/>
  <c r="O248" i="12" s="1"/>
  <c r="O249" i="12" s="1"/>
  <c r="O250" i="12" s="1"/>
  <c r="O251" i="12" s="1"/>
  <c r="O252" i="12" s="1"/>
  <c r="O253" i="12" s="1"/>
  <c r="O254" i="12" s="1"/>
  <c r="O255" i="12" s="1"/>
  <c r="O256" i="12" s="1"/>
  <c r="O257" i="12" s="1"/>
  <c r="O258" i="12" s="1"/>
  <c r="O259" i="12" s="1"/>
  <c r="O260" i="12" s="1"/>
  <c r="O261" i="12" s="1"/>
  <c r="O262" i="12" s="1"/>
  <c r="O263" i="12" s="1"/>
  <c r="O264" i="12" s="1"/>
  <c r="O265" i="12" s="1"/>
  <c r="O266" i="12" s="1"/>
  <c r="O267" i="12" s="1"/>
  <c r="O268" i="12" s="1"/>
  <c r="O269" i="12" s="1"/>
  <c r="O270" i="12" s="1"/>
  <c r="O271" i="12" s="1"/>
  <c r="O272" i="12" s="1"/>
  <c r="O273" i="12" s="1"/>
  <c r="O274" i="12" s="1"/>
  <c r="O275" i="12" s="1"/>
  <c r="O276" i="12" s="1"/>
  <c r="O277" i="12" s="1"/>
  <c r="O278" i="12" s="1"/>
  <c r="O279" i="12" s="1"/>
  <c r="O280" i="12" s="1"/>
  <c r="O281" i="12" s="1"/>
  <c r="O282" i="12" s="1"/>
  <c r="O283" i="12" s="1"/>
  <c r="O284" i="12" s="1"/>
  <c r="O285" i="12" s="1"/>
  <c r="O286" i="12" s="1"/>
  <c r="O287" i="12" s="1"/>
  <c r="O288" i="12" s="1"/>
  <c r="O289" i="12" s="1"/>
  <c r="O290" i="12" s="1"/>
  <c r="V302" i="12"/>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U302" i="12"/>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C302" i="12"/>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L302" i="12"/>
  <c r="L303" i="12" s="1"/>
  <c r="L304" i="12" s="1"/>
  <c r="L305" i="12" s="1"/>
  <c r="L306" i="12" s="1"/>
  <c r="L307" i="12" s="1"/>
  <c r="L308" i="12" s="1"/>
  <c r="L309" i="12" s="1"/>
  <c r="L310" i="12" s="1"/>
  <c r="L311" i="12" s="1"/>
  <c r="L312" i="12" s="1"/>
  <c r="L313" i="12" s="1"/>
  <c r="L314" i="12" s="1"/>
  <c r="L315" i="12" s="1"/>
  <c r="L316" i="12" s="1"/>
  <c r="L317" i="12" s="1"/>
  <c r="L318" i="12" s="1"/>
  <c r="L319" i="12" s="1"/>
  <c r="L320" i="12" s="1"/>
  <c r="L321" i="12" s="1"/>
  <c r="L322" i="12" s="1"/>
  <c r="L323" i="12" s="1"/>
  <c r="L324" i="12" s="1"/>
  <c r="L325" i="12" s="1"/>
  <c r="L326" i="12" s="1"/>
  <c r="L327" i="12" s="1"/>
  <c r="L328" i="12" s="1"/>
  <c r="L329" i="12" s="1"/>
  <c r="L330" i="12" s="1"/>
  <c r="L331" i="12" s="1"/>
  <c r="L332" i="12" s="1"/>
  <c r="L333" i="12" s="1"/>
  <c r="L334" i="12" s="1"/>
  <c r="L335" i="12" s="1"/>
  <c r="L336" i="12" s="1"/>
  <c r="L337" i="12" s="1"/>
  <c r="L338" i="12" s="1"/>
  <c r="L339" i="12" s="1"/>
  <c r="L340" i="12" s="1"/>
  <c r="L341" i="12" s="1"/>
  <c r="L342" i="12" s="1"/>
  <c r="L343" i="12" s="1"/>
  <c r="L344" i="12" s="1"/>
  <c r="L345" i="12" s="1"/>
  <c r="L346" i="12" s="1"/>
  <c r="L347" i="12" s="1"/>
  <c r="L348" i="12" s="1"/>
  <c r="L349" i="12" s="1"/>
  <c r="L350" i="12" s="1"/>
  <c r="L351" i="12" s="1"/>
  <c r="L352" i="12" s="1"/>
  <c r="L353" i="12" s="1"/>
  <c r="L354" i="12" s="1"/>
  <c r="L355" i="12" s="1"/>
  <c r="L356" i="12" s="1"/>
  <c r="L357" i="12" s="1"/>
  <c r="L358" i="12" s="1"/>
  <c r="L359" i="12" s="1"/>
  <c r="L360" i="12" s="1"/>
  <c r="L361" i="12" s="1"/>
  <c r="L362" i="12" s="1"/>
  <c r="L363" i="12" s="1"/>
  <c r="L364" i="12" s="1"/>
  <c r="L365" i="12" s="1"/>
  <c r="L366" i="12" s="1"/>
  <c r="L367" i="12" s="1"/>
  <c r="L368" i="12" s="1"/>
  <c r="L369" i="12" s="1"/>
  <c r="L370" i="12" s="1"/>
  <c r="L371" i="12" s="1"/>
  <c r="L372" i="12" s="1"/>
  <c r="L373" i="12" s="1"/>
  <c r="L374" i="12" s="1"/>
  <c r="L375" i="12" s="1"/>
  <c r="L376" i="12" s="1"/>
  <c r="L377" i="12" s="1"/>
  <c r="L378" i="12" s="1"/>
  <c r="L379" i="12" s="1"/>
  <c r="L380" i="12" s="1"/>
  <c r="L381" i="12" s="1"/>
  <c r="L382" i="12" s="1"/>
  <c r="L383" i="12" s="1"/>
  <c r="L384" i="12" s="1"/>
  <c r="L385" i="12" s="1"/>
  <c r="L386" i="12" s="1"/>
  <c r="L387" i="12" s="1"/>
  <c r="L388" i="12" s="1"/>
  <c r="L389" i="12" s="1"/>
  <c r="L390" i="12" s="1"/>
  <c r="M302" i="12"/>
  <c r="M303" i="12" s="1"/>
  <c r="M304" i="12" s="1"/>
  <c r="M305" i="12" s="1"/>
  <c r="M306" i="12" s="1"/>
  <c r="M307" i="12" s="1"/>
  <c r="M308" i="12" s="1"/>
  <c r="M309" i="12" s="1"/>
  <c r="M310" i="12" s="1"/>
  <c r="M311" i="12" s="1"/>
  <c r="M312" i="12" s="1"/>
  <c r="M313" i="12" s="1"/>
  <c r="M314" i="12" s="1"/>
  <c r="M315" i="12" s="1"/>
  <c r="M316" i="12" s="1"/>
  <c r="M317" i="12" s="1"/>
  <c r="M318" i="12" s="1"/>
  <c r="M319" i="12" s="1"/>
  <c r="M320" i="12" s="1"/>
  <c r="M321" i="12" s="1"/>
  <c r="M322" i="12" s="1"/>
  <c r="M323" i="12" s="1"/>
  <c r="M324" i="12" s="1"/>
  <c r="M325" i="12" s="1"/>
  <c r="M326" i="12" s="1"/>
  <c r="M327" i="12" s="1"/>
  <c r="M328" i="12" s="1"/>
  <c r="M329" i="12" s="1"/>
  <c r="M330" i="12" s="1"/>
  <c r="M331" i="12" s="1"/>
  <c r="M332" i="12" s="1"/>
  <c r="M333" i="12" s="1"/>
  <c r="M334" i="12" s="1"/>
  <c r="M335" i="12" s="1"/>
  <c r="M336" i="12" s="1"/>
  <c r="M337" i="12" s="1"/>
  <c r="M338" i="12" s="1"/>
  <c r="M339" i="12" s="1"/>
  <c r="M340" i="12" s="1"/>
  <c r="M341" i="12" s="1"/>
  <c r="M342" i="12" s="1"/>
  <c r="M343" i="12" s="1"/>
  <c r="M344" i="12" s="1"/>
  <c r="M345" i="12" s="1"/>
  <c r="M346" i="12" s="1"/>
  <c r="M347" i="12" s="1"/>
  <c r="M348" i="12" s="1"/>
  <c r="M349" i="12" s="1"/>
  <c r="M350" i="12" s="1"/>
  <c r="M351" i="12" s="1"/>
  <c r="M352" i="12" s="1"/>
  <c r="M353" i="12" s="1"/>
  <c r="M354" i="12" s="1"/>
  <c r="M355" i="12" s="1"/>
  <c r="M356" i="12" s="1"/>
  <c r="M357" i="12" s="1"/>
  <c r="M358" i="12" s="1"/>
  <c r="M359" i="12" s="1"/>
  <c r="M360" i="12" s="1"/>
  <c r="M361" i="12" s="1"/>
  <c r="M362" i="12" s="1"/>
  <c r="M363" i="12" s="1"/>
  <c r="M364" i="12" s="1"/>
  <c r="M365" i="12" s="1"/>
  <c r="M366" i="12" s="1"/>
  <c r="M367" i="12" s="1"/>
  <c r="M368" i="12" s="1"/>
  <c r="M369" i="12" s="1"/>
  <c r="M370" i="12" s="1"/>
  <c r="M371" i="12" s="1"/>
  <c r="M372" i="12" s="1"/>
  <c r="M373" i="12" s="1"/>
  <c r="M374" i="12" s="1"/>
  <c r="M375" i="12" s="1"/>
  <c r="M376" i="12" s="1"/>
  <c r="M377" i="12" s="1"/>
  <c r="M378" i="12" s="1"/>
  <c r="M379" i="12" s="1"/>
  <c r="M380" i="12" s="1"/>
  <c r="M381" i="12" s="1"/>
  <c r="M382" i="12" s="1"/>
  <c r="M383" i="12" s="1"/>
  <c r="M384" i="12" s="1"/>
  <c r="M385" i="12" s="1"/>
  <c r="M386" i="12" s="1"/>
  <c r="M387" i="12" s="1"/>
  <c r="M388" i="12" s="1"/>
  <c r="M389" i="12" s="1"/>
  <c r="M390" i="12" s="1"/>
  <c r="O302" i="12"/>
  <c r="O303" i="12" s="1"/>
  <c r="O304" i="12" s="1"/>
  <c r="O305" i="12" s="1"/>
  <c r="O306" i="12" s="1"/>
  <c r="O307" i="12" s="1"/>
  <c r="O308" i="12" s="1"/>
  <c r="O309" i="12" s="1"/>
  <c r="O310" i="12" s="1"/>
  <c r="O311" i="12" s="1"/>
  <c r="O312" i="12" s="1"/>
  <c r="O313" i="12" s="1"/>
  <c r="O314" i="12" s="1"/>
  <c r="O315" i="12" s="1"/>
  <c r="O316" i="12" s="1"/>
  <c r="O317" i="12" s="1"/>
  <c r="O318" i="12" s="1"/>
  <c r="O319" i="12" s="1"/>
  <c r="O320" i="12" s="1"/>
  <c r="O321" i="12" s="1"/>
  <c r="O322" i="12" s="1"/>
  <c r="O323" i="12" s="1"/>
  <c r="O324" i="12" s="1"/>
  <c r="O325" i="12" s="1"/>
  <c r="O326" i="12" s="1"/>
  <c r="O327" i="12" s="1"/>
  <c r="O328" i="12" s="1"/>
  <c r="O329" i="12" s="1"/>
  <c r="O330" i="12" s="1"/>
  <c r="O331" i="12" s="1"/>
  <c r="O332" i="12" s="1"/>
  <c r="O333" i="12" s="1"/>
  <c r="O334" i="12" s="1"/>
  <c r="O335" i="12" s="1"/>
  <c r="O336" i="12" s="1"/>
  <c r="O337" i="12" s="1"/>
  <c r="O338" i="12" s="1"/>
  <c r="O339" i="12" s="1"/>
  <c r="O340" i="12" s="1"/>
  <c r="O341" i="12" s="1"/>
  <c r="O342" i="12" s="1"/>
  <c r="O343" i="12" s="1"/>
  <c r="O344" i="12" s="1"/>
  <c r="O345" i="12" s="1"/>
  <c r="O346" i="12" s="1"/>
  <c r="O347" i="12" s="1"/>
  <c r="O348" i="12" s="1"/>
  <c r="O349" i="12" s="1"/>
  <c r="O350" i="12" s="1"/>
  <c r="O351" i="12" s="1"/>
  <c r="O352" i="12" s="1"/>
  <c r="O353" i="12" s="1"/>
  <c r="O354" i="12" s="1"/>
  <c r="O355" i="12" s="1"/>
  <c r="O356" i="12" s="1"/>
  <c r="O357" i="12" s="1"/>
  <c r="O358" i="12" s="1"/>
  <c r="O359" i="12" s="1"/>
  <c r="O360" i="12" s="1"/>
  <c r="O361" i="12" s="1"/>
  <c r="O362" i="12" s="1"/>
  <c r="O363" i="12" s="1"/>
  <c r="O364" i="12" s="1"/>
  <c r="O365" i="12" s="1"/>
  <c r="O366" i="12" s="1"/>
  <c r="O367" i="12" s="1"/>
  <c r="O368" i="12" s="1"/>
  <c r="O369" i="12" s="1"/>
  <c r="O370" i="12" s="1"/>
  <c r="O371" i="12" s="1"/>
  <c r="O372" i="12" s="1"/>
  <c r="O373" i="12" s="1"/>
  <c r="O374" i="12" s="1"/>
  <c r="O375" i="12" s="1"/>
  <c r="O376" i="12" s="1"/>
  <c r="O377" i="12" s="1"/>
  <c r="O378" i="12" s="1"/>
  <c r="O379" i="12" s="1"/>
  <c r="O380" i="12" s="1"/>
  <c r="O381" i="12" s="1"/>
  <c r="O382" i="12" s="1"/>
  <c r="O383" i="12" s="1"/>
  <c r="O384" i="12" s="1"/>
  <c r="O385" i="12" s="1"/>
  <c r="O386" i="12" s="1"/>
  <c r="O387" i="12" s="1"/>
  <c r="O388" i="12" s="1"/>
  <c r="O389" i="12" s="1"/>
  <c r="O390" i="12" s="1"/>
  <c r="P302" i="12"/>
  <c r="P303" i="12" s="1"/>
  <c r="P304" i="12" s="1"/>
  <c r="P305" i="12" s="1"/>
  <c r="P306" i="12" s="1"/>
  <c r="P307" i="12" s="1"/>
  <c r="P308" i="12" s="1"/>
  <c r="P309" i="12" s="1"/>
  <c r="P310" i="12" s="1"/>
  <c r="P311" i="12" s="1"/>
  <c r="P312" i="12" s="1"/>
  <c r="P313" i="12" s="1"/>
  <c r="P314" i="12" s="1"/>
  <c r="P315" i="12" s="1"/>
  <c r="P316" i="12" s="1"/>
  <c r="P317" i="12" s="1"/>
  <c r="P318" i="12" s="1"/>
  <c r="P319" i="12" s="1"/>
  <c r="P320" i="12" s="1"/>
  <c r="P321" i="12" s="1"/>
  <c r="P322" i="12" s="1"/>
  <c r="P323" i="12" s="1"/>
  <c r="P324" i="12" s="1"/>
  <c r="P325" i="12" s="1"/>
  <c r="P326" i="12" s="1"/>
  <c r="P327" i="12" s="1"/>
  <c r="P328" i="12" s="1"/>
  <c r="P329" i="12" s="1"/>
  <c r="P330" i="12" s="1"/>
  <c r="P331" i="12" s="1"/>
  <c r="P332" i="12" s="1"/>
  <c r="P333" i="12" s="1"/>
  <c r="P334" i="12" s="1"/>
  <c r="P335" i="12" s="1"/>
  <c r="P336" i="12" s="1"/>
  <c r="P337" i="12" s="1"/>
  <c r="P338" i="12" s="1"/>
  <c r="P339" i="12" s="1"/>
  <c r="P340" i="12" s="1"/>
  <c r="P341" i="12" s="1"/>
  <c r="P342" i="12" s="1"/>
  <c r="P343" i="12" s="1"/>
  <c r="P344" i="12" s="1"/>
  <c r="P345" i="12" s="1"/>
  <c r="P346" i="12" s="1"/>
  <c r="P347" i="12" s="1"/>
  <c r="P348" i="12" s="1"/>
  <c r="P349" i="12" s="1"/>
  <c r="P350" i="12" s="1"/>
  <c r="P351" i="12" s="1"/>
  <c r="P352" i="12" s="1"/>
  <c r="P353" i="12" s="1"/>
  <c r="P354" i="12" s="1"/>
  <c r="P355" i="12" s="1"/>
  <c r="P356" i="12" s="1"/>
  <c r="P357" i="12" s="1"/>
  <c r="P358" i="12" s="1"/>
  <c r="P359" i="12" s="1"/>
  <c r="P360" i="12" s="1"/>
  <c r="P361" i="12" s="1"/>
  <c r="P362" i="12" s="1"/>
  <c r="P363" i="12" s="1"/>
  <c r="P364" i="12" s="1"/>
  <c r="P365" i="12" s="1"/>
  <c r="P366" i="12" s="1"/>
  <c r="P367" i="12" s="1"/>
  <c r="P368" i="12" s="1"/>
  <c r="P369" i="12" s="1"/>
  <c r="P370" i="12" s="1"/>
  <c r="P371" i="12" s="1"/>
  <c r="P372" i="12" s="1"/>
  <c r="P373" i="12" s="1"/>
  <c r="P374" i="12" s="1"/>
  <c r="P375" i="12" s="1"/>
  <c r="P376" i="12" s="1"/>
  <c r="P377" i="12" s="1"/>
  <c r="P378" i="12" s="1"/>
  <c r="P379" i="12" s="1"/>
  <c r="P380" i="12" s="1"/>
  <c r="P381" i="12" s="1"/>
  <c r="P382" i="12" s="1"/>
  <c r="P383" i="12" s="1"/>
  <c r="P384" i="12" s="1"/>
  <c r="P385" i="12" s="1"/>
  <c r="P386" i="12" s="1"/>
  <c r="P387" i="12" s="1"/>
  <c r="P388" i="12" s="1"/>
  <c r="P389" i="12" s="1"/>
  <c r="P390" i="12" s="1"/>
  <c r="N302" i="12"/>
  <c r="N303" i="12" s="1"/>
  <c r="N304" i="12" s="1"/>
  <c r="N305" i="12" s="1"/>
  <c r="N306" i="12" s="1"/>
  <c r="N307" i="12" s="1"/>
  <c r="N308" i="12" s="1"/>
  <c r="N309" i="12" s="1"/>
  <c r="N310" i="12" s="1"/>
  <c r="N311" i="12" s="1"/>
  <c r="N312" i="12" s="1"/>
  <c r="N313" i="12" s="1"/>
  <c r="N314" i="12" s="1"/>
  <c r="N315" i="12" s="1"/>
  <c r="N316" i="12" s="1"/>
  <c r="N317" i="12" s="1"/>
  <c r="N318" i="12" s="1"/>
  <c r="N319" i="12" s="1"/>
  <c r="N320" i="12" s="1"/>
  <c r="N321" i="12" s="1"/>
  <c r="N322" i="12" s="1"/>
  <c r="N323" i="12" s="1"/>
  <c r="N324" i="12" s="1"/>
  <c r="N325" i="12" s="1"/>
  <c r="N326" i="12" s="1"/>
  <c r="N327" i="12" s="1"/>
  <c r="N328" i="12" s="1"/>
  <c r="N329" i="12" s="1"/>
  <c r="N330" i="12" s="1"/>
  <c r="N331" i="12" s="1"/>
  <c r="N332" i="12" s="1"/>
  <c r="N333" i="12" s="1"/>
  <c r="N334" i="12" s="1"/>
  <c r="N335" i="12" s="1"/>
  <c r="N336" i="12" s="1"/>
  <c r="N337" i="12" s="1"/>
  <c r="N338" i="12" s="1"/>
  <c r="N339" i="12" s="1"/>
  <c r="N340" i="12" s="1"/>
  <c r="N341" i="12" s="1"/>
  <c r="N342" i="12" s="1"/>
  <c r="N343" i="12" s="1"/>
  <c r="N344" i="12" s="1"/>
  <c r="N345" i="12" s="1"/>
  <c r="N346" i="12" s="1"/>
  <c r="N347" i="12" s="1"/>
  <c r="N348" i="12" s="1"/>
  <c r="N349" i="12" s="1"/>
  <c r="N350" i="12" s="1"/>
  <c r="N351" i="12" s="1"/>
  <c r="N352" i="12" s="1"/>
  <c r="N353" i="12" s="1"/>
  <c r="N354" i="12" s="1"/>
  <c r="N355" i="12" s="1"/>
  <c r="N356" i="12" s="1"/>
  <c r="N357" i="12" s="1"/>
  <c r="N358" i="12" s="1"/>
  <c r="N359" i="12" s="1"/>
  <c r="N360" i="12" s="1"/>
  <c r="N361" i="12" s="1"/>
  <c r="N362" i="12" s="1"/>
  <c r="N363" i="12" s="1"/>
  <c r="N364" i="12" s="1"/>
  <c r="N365" i="12" s="1"/>
  <c r="N366" i="12" s="1"/>
  <c r="N367" i="12" s="1"/>
  <c r="N368" i="12" s="1"/>
  <c r="N369" i="12" s="1"/>
  <c r="N370" i="12" s="1"/>
  <c r="N371" i="12" s="1"/>
  <c r="N372" i="12" s="1"/>
  <c r="N373" i="12" s="1"/>
  <c r="N374" i="12" s="1"/>
  <c r="N375" i="12" s="1"/>
  <c r="N376" i="12" s="1"/>
  <c r="N377" i="12" s="1"/>
  <c r="N378" i="12" s="1"/>
  <c r="N379" i="12" s="1"/>
  <c r="N380" i="12" s="1"/>
  <c r="N381" i="12" s="1"/>
  <c r="N382" i="12" s="1"/>
  <c r="N383" i="12" s="1"/>
  <c r="N384" i="12" s="1"/>
  <c r="N385" i="12" s="1"/>
  <c r="N386" i="12" s="1"/>
  <c r="N387" i="12" s="1"/>
  <c r="N388" i="12" s="1"/>
  <c r="N389" i="12" s="1"/>
  <c r="N390" i="12" s="1"/>
  <c r="A901" i="12"/>
  <c r="B935" i="12"/>
  <c r="B1035" i="12" s="1"/>
  <c r="B1135" i="12" s="1"/>
  <c r="B1235" i="12" s="1"/>
  <c r="B1335" i="12" s="1"/>
  <c r="B936" i="12"/>
  <c r="B1036" i="12" s="1"/>
  <c r="B1136" i="12" s="1"/>
  <c r="B1236" i="12" s="1"/>
  <c r="B1336" i="12" s="1"/>
  <c r="B934" i="12"/>
  <c r="B1034" i="12" s="1"/>
  <c r="B1134" i="12" s="1"/>
  <c r="B1234" i="12" s="1"/>
  <c r="B1334" i="12" s="1"/>
  <c r="B733" i="12"/>
  <c r="B833" i="12" s="1"/>
  <c r="B933" i="12" s="1"/>
  <c r="B1033" i="12" s="1"/>
  <c r="B1133" i="12" s="1"/>
  <c r="B1233" i="12" s="1"/>
  <c r="B1333" i="12" s="1"/>
  <c r="F49" i="16"/>
  <c r="G9" i="16"/>
  <c r="E53" i="16"/>
  <c r="F13" i="16"/>
  <c r="AQ13" i="16"/>
  <c r="E54" i="16"/>
  <c r="F14" i="16"/>
  <c r="AQ14" i="16"/>
  <c r="F52" i="16"/>
  <c r="G12" i="16"/>
  <c r="F48" i="16"/>
  <c r="G8" i="16"/>
  <c r="F51" i="16"/>
  <c r="G11" i="16"/>
  <c r="F46" i="16"/>
  <c r="G6" i="16"/>
  <c r="F44" i="16"/>
  <c r="G4" i="16"/>
  <c r="F3" i="16"/>
  <c r="F43" i="16" s="1"/>
  <c r="E43" i="16"/>
  <c r="E42" i="16"/>
  <c r="F2" i="16"/>
  <c r="AQ2" i="16"/>
  <c r="P55" i="16"/>
  <c r="Q15" i="16"/>
  <c r="F50" i="16"/>
  <c r="G10" i="16"/>
  <c r="F47" i="16"/>
  <c r="G7" i="16"/>
  <c r="H45" i="16"/>
  <c r="G60" i="16"/>
  <c r="G59" i="16"/>
  <c r="G56" i="16"/>
  <c r="G58" i="16"/>
  <c r="G57" i="16"/>
  <c r="AD691" i="12"/>
  <c r="N791" i="12"/>
  <c r="M691" i="12"/>
  <c r="D691" i="12"/>
  <c r="O691" i="12"/>
  <c r="AB891" i="12"/>
  <c r="C791" i="12"/>
  <c r="G891" i="12"/>
  <c r="E691" i="12"/>
  <c r="Z691" i="12"/>
  <c r="P891" i="12"/>
  <c r="S791" i="12"/>
  <c r="X791" i="12"/>
  <c r="AB691" i="12"/>
  <c r="Y791" i="12"/>
  <c r="J691" i="12"/>
  <c r="D891" i="12"/>
  <c r="AC791" i="12"/>
  <c r="R691" i="12"/>
  <c r="W691" i="12"/>
  <c r="T791" i="12"/>
  <c r="Q691" i="12"/>
  <c r="K691" i="12"/>
  <c r="P691" i="12"/>
  <c r="N891" i="12"/>
  <c r="X691" i="12"/>
  <c r="R791" i="12"/>
  <c r="J791" i="12"/>
  <c r="S691" i="12"/>
  <c r="H691" i="12"/>
  <c r="Q791" i="12"/>
  <c r="AE691" i="12"/>
  <c r="Y691" i="12"/>
  <c r="AG691" i="12"/>
  <c r="X891" i="12"/>
  <c r="M891" i="12"/>
  <c r="C691" i="12"/>
  <c r="AB791" i="12"/>
  <c r="C891" i="12"/>
  <c r="L691" i="12"/>
  <c r="AC691" i="12"/>
  <c r="D791" i="12"/>
  <c r="E791" i="12"/>
  <c r="W891" i="12"/>
  <c r="AF691" i="12"/>
  <c r="J891" i="12"/>
  <c r="AC891" i="12"/>
  <c r="G691" i="12"/>
  <c r="N691" i="12"/>
  <c r="T691" i="12"/>
  <c r="L791" i="12"/>
  <c r="E891" i="12"/>
  <c r="AF791" i="12"/>
  <c r="V891" i="12"/>
  <c r="T891" i="12"/>
  <c r="Q891" i="12"/>
  <c r="V791" i="12"/>
  <c r="Z891" i="12"/>
  <c r="AA691" i="12"/>
  <c r="U691" i="12"/>
  <c r="U791" i="12"/>
  <c r="Z791" i="12"/>
  <c r="G791" i="12"/>
  <c r="AE791" i="12"/>
  <c r="M791" i="12"/>
  <c r="U891" i="12"/>
  <c r="I691" i="12"/>
  <c r="O891" i="12"/>
  <c r="F691" i="12"/>
  <c r="C1200" i="12" l="1"/>
  <c r="AF403" i="12"/>
  <c r="AF503" i="12"/>
  <c r="I403" i="12"/>
  <c r="I503" i="12"/>
  <c r="AE403" i="12"/>
  <c r="AE503" i="12"/>
  <c r="W403" i="12"/>
  <c r="W503" i="12"/>
  <c r="AB503" i="12"/>
  <c r="AB403" i="12"/>
  <c r="AD403" i="12"/>
  <c r="AD503" i="12"/>
  <c r="D503" i="12"/>
  <c r="D403" i="12"/>
  <c r="K503" i="12"/>
  <c r="K403" i="12"/>
  <c r="E503" i="12"/>
  <c r="E403" i="12"/>
  <c r="G403" i="12"/>
  <c r="G503" i="12"/>
  <c r="Z503" i="12"/>
  <c r="Z403" i="12"/>
  <c r="S403" i="12"/>
  <c r="S503" i="12"/>
  <c r="Y503" i="12"/>
  <c r="Y403" i="12"/>
  <c r="AC403" i="12"/>
  <c r="AC503" i="12"/>
  <c r="R503" i="12"/>
  <c r="R403" i="12"/>
  <c r="X403" i="12"/>
  <c r="X503" i="12"/>
  <c r="H403" i="12"/>
  <c r="H503" i="12"/>
  <c r="Q503" i="12"/>
  <c r="Q403" i="12"/>
  <c r="AG503" i="12"/>
  <c r="AG403" i="12"/>
  <c r="AA503" i="12"/>
  <c r="AA403" i="12"/>
  <c r="J503" i="12"/>
  <c r="J403" i="12"/>
  <c r="T403" i="12"/>
  <c r="T503" i="12"/>
  <c r="F403" i="12"/>
  <c r="F503" i="12"/>
  <c r="M446" i="12"/>
  <c r="M546" i="12"/>
  <c r="O446" i="12"/>
  <c r="O546" i="12"/>
  <c r="P446" i="12"/>
  <c r="P546" i="12"/>
  <c r="U446" i="12"/>
  <c r="U546" i="12"/>
  <c r="N446" i="12"/>
  <c r="N546" i="12"/>
  <c r="L446" i="12"/>
  <c r="L546" i="12"/>
  <c r="V503" i="12"/>
  <c r="V403" i="12"/>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C446" i="12"/>
  <c r="C546" i="12"/>
  <c r="U503" i="12"/>
  <c r="N503" i="12"/>
  <c r="L503" i="12"/>
  <c r="P503" i="12"/>
  <c r="C503" i="12"/>
  <c r="M503" i="12"/>
  <c r="O503" i="12"/>
  <c r="C212" i="12"/>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G391" i="12"/>
  <c r="D391" i="12"/>
  <c r="Z391" i="12"/>
  <c r="X391" i="12"/>
  <c r="AG391" i="12"/>
  <c r="S391" i="12"/>
  <c r="K391" i="12"/>
  <c r="H391" i="12"/>
  <c r="F391" i="12"/>
  <c r="AD391" i="12"/>
  <c r="I391" i="12"/>
  <c r="E391" i="12"/>
  <c r="J391" i="12"/>
  <c r="U391" i="12"/>
  <c r="W391" i="12"/>
  <c r="R391" i="12"/>
  <c r="AE391" i="12"/>
  <c r="AC391" i="12"/>
  <c r="AF391" i="12"/>
  <c r="AA391" i="12"/>
  <c r="T391" i="12"/>
  <c r="Q391" i="12"/>
  <c r="AB391" i="12"/>
  <c r="Y391" i="12"/>
  <c r="M391" i="12"/>
  <c r="P391" i="12"/>
  <c r="O391" i="12"/>
  <c r="N391" i="12"/>
  <c r="C391" i="12"/>
  <c r="N203" i="12"/>
  <c r="N204" i="12" s="1"/>
  <c r="N205" i="12" s="1"/>
  <c r="N206" i="12" s="1"/>
  <c r="N207" i="12" s="1"/>
  <c r="N208" i="12" s="1"/>
  <c r="N209" i="12" s="1"/>
  <c r="N210" i="12" s="1"/>
  <c r="N211" i="12" s="1"/>
  <c r="N212" i="12" s="1"/>
  <c r="N213" i="12" s="1"/>
  <c r="N214" i="12" s="1"/>
  <c r="N215" i="12" s="1"/>
  <c r="N216" i="12" s="1"/>
  <c r="N217" i="12" s="1"/>
  <c r="N218" i="12" s="1"/>
  <c r="N219" i="12" s="1"/>
  <c r="N220" i="12" s="1"/>
  <c r="N221" i="12" s="1"/>
  <c r="N222" i="12" s="1"/>
  <c r="N223" i="12" s="1"/>
  <c r="N224" i="12" s="1"/>
  <c r="N225" i="12" s="1"/>
  <c r="N226" i="12" s="1"/>
  <c r="N227" i="12" s="1"/>
  <c r="N228" i="12" s="1"/>
  <c r="N229" i="12" s="1"/>
  <c r="N230" i="12" s="1"/>
  <c r="N231" i="12" s="1"/>
  <c r="N232" i="12" s="1"/>
  <c r="N233" i="12" s="1"/>
  <c r="N234" i="12" s="1"/>
  <c r="N235" i="12" s="1"/>
  <c r="N236" i="12" s="1"/>
  <c r="N237" i="12" s="1"/>
  <c r="N238" i="12" s="1"/>
  <c r="N239" i="12" s="1"/>
  <c r="N240" i="12" s="1"/>
  <c r="N241" i="12" s="1"/>
  <c r="N242" i="12" s="1"/>
  <c r="N243" i="12" s="1"/>
  <c r="N244" i="12" s="1"/>
  <c r="N245" i="12" s="1"/>
  <c r="N246" i="12" s="1"/>
  <c r="N247" i="12" s="1"/>
  <c r="N248" i="12" s="1"/>
  <c r="N249" i="12" s="1"/>
  <c r="N250" i="12" s="1"/>
  <c r="N251" i="12" s="1"/>
  <c r="N252" i="12" s="1"/>
  <c r="N253" i="12" s="1"/>
  <c r="N254" i="12" s="1"/>
  <c r="N255" i="12" s="1"/>
  <c r="N256" i="12" s="1"/>
  <c r="N257" i="12" s="1"/>
  <c r="N258" i="12" s="1"/>
  <c r="N259" i="12" s="1"/>
  <c r="N260" i="12" s="1"/>
  <c r="N261" i="12" s="1"/>
  <c r="N262" i="12" s="1"/>
  <c r="N263" i="12" s="1"/>
  <c r="N264" i="12" s="1"/>
  <c r="N265" i="12" s="1"/>
  <c r="N266" i="12" s="1"/>
  <c r="N267" i="12" s="1"/>
  <c r="N268" i="12" s="1"/>
  <c r="N269" i="12" s="1"/>
  <c r="N270" i="12" s="1"/>
  <c r="N271" i="12" s="1"/>
  <c r="N272" i="12" s="1"/>
  <c r="N273" i="12" s="1"/>
  <c r="N274" i="12" s="1"/>
  <c r="N275" i="12" s="1"/>
  <c r="N276" i="12" s="1"/>
  <c r="N277" i="12" s="1"/>
  <c r="N278" i="12" s="1"/>
  <c r="N279" i="12" s="1"/>
  <c r="N280" i="12" s="1"/>
  <c r="N281" i="12" s="1"/>
  <c r="N282" i="12" s="1"/>
  <c r="N283" i="12" s="1"/>
  <c r="N284" i="12" s="1"/>
  <c r="N285" i="12" s="1"/>
  <c r="N286" i="12" s="1"/>
  <c r="N287" i="12" s="1"/>
  <c r="N288" i="12" s="1"/>
  <c r="N289" i="12" s="1"/>
  <c r="N290" i="12" s="1"/>
  <c r="U203" i="12"/>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V203" i="12"/>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P203" i="12"/>
  <c r="P204" i="12" s="1"/>
  <c r="P205" i="12" s="1"/>
  <c r="P206" i="12" s="1"/>
  <c r="P207" i="12" s="1"/>
  <c r="P208" i="12" s="1"/>
  <c r="P209" i="12" s="1"/>
  <c r="P210" i="12" s="1"/>
  <c r="P211" i="12" s="1"/>
  <c r="P212" i="12" s="1"/>
  <c r="P213" i="12" s="1"/>
  <c r="P214" i="12" s="1"/>
  <c r="P215" i="12" s="1"/>
  <c r="P216" i="12" s="1"/>
  <c r="P217" i="12" s="1"/>
  <c r="P218" i="12" s="1"/>
  <c r="P219" i="12" s="1"/>
  <c r="P220" i="12" s="1"/>
  <c r="P221" i="12" s="1"/>
  <c r="P222" i="12" s="1"/>
  <c r="P223" i="12" s="1"/>
  <c r="P224" i="12" s="1"/>
  <c r="P225" i="12" s="1"/>
  <c r="P226" i="12" s="1"/>
  <c r="P227" i="12" s="1"/>
  <c r="P228" i="12" s="1"/>
  <c r="P229" i="12" s="1"/>
  <c r="P230" i="12" s="1"/>
  <c r="P231" i="12" s="1"/>
  <c r="P232" i="12" s="1"/>
  <c r="P233" i="12" s="1"/>
  <c r="P234" i="12" s="1"/>
  <c r="P235" i="12" s="1"/>
  <c r="P236" i="12" s="1"/>
  <c r="P237" i="12" s="1"/>
  <c r="P238" i="12" s="1"/>
  <c r="P239" i="12" s="1"/>
  <c r="P240" i="12" s="1"/>
  <c r="P241" i="12" s="1"/>
  <c r="P242" i="12" s="1"/>
  <c r="P243" i="12" s="1"/>
  <c r="P244" i="12" s="1"/>
  <c r="P245" i="12" s="1"/>
  <c r="P246" i="12" s="1"/>
  <c r="P247" i="12" s="1"/>
  <c r="P248" i="12" s="1"/>
  <c r="P249" i="12" s="1"/>
  <c r="P250" i="12" s="1"/>
  <c r="P251" i="12" s="1"/>
  <c r="P252" i="12" s="1"/>
  <c r="P253" i="12" s="1"/>
  <c r="P254" i="12" s="1"/>
  <c r="P255" i="12" s="1"/>
  <c r="P256" i="12" s="1"/>
  <c r="P257" i="12" s="1"/>
  <c r="P258" i="12" s="1"/>
  <c r="P259" i="12" s="1"/>
  <c r="P260" i="12" s="1"/>
  <c r="P261" i="12" s="1"/>
  <c r="P262" i="12" s="1"/>
  <c r="P263" i="12" s="1"/>
  <c r="P264" i="12" s="1"/>
  <c r="P265" i="12" s="1"/>
  <c r="P266" i="12" s="1"/>
  <c r="P267" i="12" s="1"/>
  <c r="P268" i="12" s="1"/>
  <c r="P269" i="12" s="1"/>
  <c r="P270" i="12" s="1"/>
  <c r="P271" i="12" s="1"/>
  <c r="P272" i="12" s="1"/>
  <c r="P273" i="12" s="1"/>
  <c r="P274" i="12" s="1"/>
  <c r="P275" i="12" s="1"/>
  <c r="P276" i="12" s="1"/>
  <c r="P277" i="12" s="1"/>
  <c r="P278" i="12" s="1"/>
  <c r="P279" i="12" s="1"/>
  <c r="P280" i="12" s="1"/>
  <c r="P281" i="12" s="1"/>
  <c r="P282" i="12" s="1"/>
  <c r="P283" i="12" s="1"/>
  <c r="P284" i="12" s="1"/>
  <c r="P285" i="12" s="1"/>
  <c r="P286" i="12" s="1"/>
  <c r="P287" i="12" s="1"/>
  <c r="P288" i="12" s="1"/>
  <c r="P289" i="12" s="1"/>
  <c r="P290" i="12" s="1"/>
  <c r="A1001" i="12"/>
  <c r="H8" i="16"/>
  <c r="G48" i="16"/>
  <c r="H12" i="16"/>
  <c r="G52" i="16"/>
  <c r="F54" i="16"/>
  <c r="G14" i="16"/>
  <c r="F53" i="16"/>
  <c r="G13" i="16"/>
  <c r="H11" i="16"/>
  <c r="G51" i="16"/>
  <c r="H9" i="16"/>
  <c r="G49" i="16"/>
  <c r="G44" i="16"/>
  <c r="H4" i="16"/>
  <c r="H6" i="16"/>
  <c r="G46" i="16"/>
  <c r="G3" i="16"/>
  <c r="G43" i="16" s="1"/>
  <c r="F42" i="16"/>
  <c r="G2" i="16"/>
  <c r="Q55" i="16"/>
  <c r="R15" i="16"/>
  <c r="H10" i="16"/>
  <c r="G50" i="16"/>
  <c r="H7" i="16"/>
  <c r="G47" i="16"/>
  <c r="I45" i="16"/>
  <c r="H60" i="16"/>
  <c r="H58" i="16"/>
  <c r="H56" i="16"/>
  <c r="H57" i="16"/>
  <c r="H59" i="16"/>
  <c r="S891" i="12"/>
  <c r="AF891" i="12"/>
  <c r="V691" i="12"/>
  <c r="BG17" i="12"/>
  <c r="BG8" i="12"/>
  <c r="R891" i="12"/>
  <c r="BG2" i="12"/>
  <c r="AE891" i="12"/>
  <c r="C291" i="12"/>
  <c r="C1300" i="12" l="1"/>
  <c r="Z404" i="12"/>
  <c r="Z504" i="12"/>
  <c r="AA504" i="12"/>
  <c r="AA404" i="12"/>
  <c r="K504" i="12"/>
  <c r="K404" i="12"/>
  <c r="X404" i="12"/>
  <c r="X504" i="12"/>
  <c r="S504" i="12"/>
  <c r="S404" i="12"/>
  <c r="W504" i="12"/>
  <c r="W404" i="12"/>
  <c r="F504" i="12"/>
  <c r="F404" i="12"/>
  <c r="AE504" i="12"/>
  <c r="AE404" i="12"/>
  <c r="Q504" i="12"/>
  <c r="Q404" i="12"/>
  <c r="AG404" i="12"/>
  <c r="AG504" i="12"/>
  <c r="R404" i="12"/>
  <c r="R504" i="12"/>
  <c r="D504" i="12"/>
  <c r="D404" i="12"/>
  <c r="T504" i="12"/>
  <c r="T404" i="12"/>
  <c r="AC504" i="12"/>
  <c r="AC404" i="12"/>
  <c r="G404" i="12"/>
  <c r="G504" i="12"/>
  <c r="AD504" i="12"/>
  <c r="AD404" i="12"/>
  <c r="I404" i="12"/>
  <c r="I504" i="12"/>
  <c r="J404" i="12"/>
  <c r="J504" i="12"/>
  <c r="Y404" i="12"/>
  <c r="Y504" i="12"/>
  <c r="E504" i="12"/>
  <c r="E404" i="12"/>
  <c r="AB504" i="12"/>
  <c r="AB404" i="12"/>
  <c r="H404" i="12"/>
  <c r="H504" i="12"/>
  <c r="AF504" i="12"/>
  <c r="AF404" i="12"/>
  <c r="N547" i="12"/>
  <c r="N447" i="12"/>
  <c r="P447" i="12"/>
  <c r="P547" i="12"/>
  <c r="V446" i="12"/>
  <c r="V546" i="12"/>
  <c r="C447" i="12"/>
  <c r="C547" i="12"/>
  <c r="U447" i="12"/>
  <c r="U547" i="12"/>
  <c r="O447" i="12"/>
  <c r="O547" i="12"/>
  <c r="L547" i="12"/>
  <c r="L447" i="12"/>
  <c r="M447" i="12"/>
  <c r="M547" i="12"/>
  <c r="P504" i="12"/>
  <c r="V504" i="12"/>
  <c r="O504" i="12"/>
  <c r="L504" i="12"/>
  <c r="M504" i="12"/>
  <c r="N504" i="12"/>
  <c r="C504" i="12"/>
  <c r="U504" i="12"/>
  <c r="N1001" i="12"/>
  <c r="O1001" i="12"/>
  <c r="M1001" i="12"/>
  <c r="L1001" i="12"/>
  <c r="C1001" i="12"/>
  <c r="J1001" i="12"/>
  <c r="P1001" i="12"/>
  <c r="U1001" i="12"/>
  <c r="F1001" i="12"/>
  <c r="X1001" i="12"/>
  <c r="AD1001" i="12"/>
  <c r="AC1001" i="12"/>
  <c r="W1001" i="12"/>
  <c r="R1001" i="12"/>
  <c r="AA1001" i="12"/>
  <c r="D1001" i="12"/>
  <c r="Q1001" i="12"/>
  <c r="T1001" i="12"/>
  <c r="E1001" i="12"/>
  <c r="H1001" i="12"/>
  <c r="AE1001" i="12"/>
  <c r="Z1001" i="12"/>
  <c r="G1001" i="12"/>
  <c r="Y1001" i="12"/>
  <c r="V1001" i="12"/>
  <c r="K1001" i="12"/>
  <c r="AG1001" i="12"/>
  <c r="AB1001" i="12"/>
  <c r="AF1001" i="12"/>
  <c r="I1001" i="12"/>
  <c r="S1001" i="12"/>
  <c r="V391" i="12"/>
  <c r="L391" i="12"/>
  <c r="A1101" i="12"/>
  <c r="AG1101" i="12" s="1"/>
  <c r="AG1102" i="12" s="1"/>
  <c r="AG1103" i="12" s="1"/>
  <c r="AG1104" i="12" s="1"/>
  <c r="AG1105" i="12" s="1"/>
  <c r="AG1106" i="12" s="1"/>
  <c r="AG1107" i="12" s="1"/>
  <c r="AG1108" i="12" s="1"/>
  <c r="AG1109" i="12" s="1"/>
  <c r="AG1110" i="12" s="1"/>
  <c r="AG1111" i="12" s="1"/>
  <c r="AG1112" i="12" s="1"/>
  <c r="AG1113" i="12" s="1"/>
  <c r="AG1114" i="12" s="1"/>
  <c r="AG1115" i="12" s="1"/>
  <c r="AG1116" i="12" s="1"/>
  <c r="AG1117" i="12" s="1"/>
  <c r="AG1118" i="12" s="1"/>
  <c r="AG1119" i="12" s="1"/>
  <c r="AG1120" i="12" s="1"/>
  <c r="AG1121" i="12" s="1"/>
  <c r="AG1122" i="12" s="1"/>
  <c r="AG1123" i="12" s="1"/>
  <c r="AG1124" i="12" s="1"/>
  <c r="AG1125" i="12" s="1"/>
  <c r="AG1126" i="12" s="1"/>
  <c r="AG1127" i="12" s="1"/>
  <c r="AG1128" i="12" s="1"/>
  <c r="AG1129" i="12" s="1"/>
  <c r="AG1130" i="12" s="1"/>
  <c r="AG1131" i="12" s="1"/>
  <c r="AG1132" i="12" s="1"/>
  <c r="AG1133" i="12" s="1"/>
  <c r="AG1134" i="12" s="1"/>
  <c r="AG1135" i="12" s="1"/>
  <c r="AG1136" i="12" s="1"/>
  <c r="AG1137" i="12" s="1"/>
  <c r="AG1138" i="12" s="1"/>
  <c r="AG1139" i="12" s="1"/>
  <c r="AG1140" i="12" s="1"/>
  <c r="AG1141" i="12" s="1"/>
  <c r="AG1142" i="12" s="1"/>
  <c r="AG1143" i="12" s="1"/>
  <c r="AG1144" i="12" s="1"/>
  <c r="I9" i="16"/>
  <c r="H49" i="16"/>
  <c r="I11" i="16"/>
  <c r="H51" i="16"/>
  <c r="G53" i="16"/>
  <c r="H13" i="16"/>
  <c r="G54" i="16"/>
  <c r="H14" i="16"/>
  <c r="I12" i="16"/>
  <c r="H52" i="16"/>
  <c r="I8" i="16"/>
  <c r="H48" i="16"/>
  <c r="I6" i="16"/>
  <c r="H46" i="16"/>
  <c r="H44" i="16"/>
  <c r="I4" i="16"/>
  <c r="H3" i="16"/>
  <c r="I3" i="16" s="1"/>
  <c r="G42" i="16"/>
  <c r="H2" i="16"/>
  <c r="R55" i="16"/>
  <c r="S15" i="16"/>
  <c r="I10" i="16"/>
  <c r="H50" i="16"/>
  <c r="I7" i="16"/>
  <c r="H47" i="16"/>
  <c r="J45" i="16"/>
  <c r="I60" i="16"/>
  <c r="I59" i="16"/>
  <c r="I58" i="16"/>
  <c r="I57" i="16"/>
  <c r="I56" i="16"/>
  <c r="BG12" i="12"/>
  <c r="AG1191" i="12"/>
  <c r="BG15" i="12"/>
  <c r="B39" i="1"/>
  <c r="AU39" i="1" l="1"/>
  <c r="I1002" i="12"/>
  <c r="Y1002" i="12"/>
  <c r="T1002" i="12"/>
  <c r="AC1002" i="12"/>
  <c r="J1002" i="12"/>
  <c r="AF1002" i="12"/>
  <c r="G1002" i="12"/>
  <c r="Q1002" i="12"/>
  <c r="AD1002" i="12"/>
  <c r="S1002" i="12"/>
  <c r="E1002" i="12"/>
  <c r="AG1002" i="12"/>
  <c r="AE1002" i="12"/>
  <c r="AA1002" i="12"/>
  <c r="F1002" i="12"/>
  <c r="M1002" i="12"/>
  <c r="AB1002" i="12"/>
  <c r="Z1002" i="12"/>
  <c r="D1002" i="12"/>
  <c r="X1002" i="12"/>
  <c r="L1002" i="12"/>
  <c r="K1002" i="12"/>
  <c r="H1002" i="12"/>
  <c r="R1002" i="12"/>
  <c r="U1002" i="12"/>
  <c r="O1002" i="12"/>
  <c r="V1002" i="12"/>
  <c r="W1002" i="12"/>
  <c r="P1002" i="12"/>
  <c r="N1002" i="12"/>
  <c r="C1002" i="12"/>
  <c r="X1101" i="12"/>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AB1101" i="12"/>
  <c r="AB1102" i="12" s="1"/>
  <c r="AB1103" i="12" s="1"/>
  <c r="AB1104" i="12" s="1"/>
  <c r="AB1105" i="12" s="1"/>
  <c r="AB1106" i="12" s="1"/>
  <c r="AB1107" i="12" s="1"/>
  <c r="AB1108" i="12" s="1"/>
  <c r="AB1109" i="12" s="1"/>
  <c r="AB1110" i="12" s="1"/>
  <c r="AB1111" i="12" s="1"/>
  <c r="AB1112" i="12" s="1"/>
  <c r="AB1113" i="12" s="1"/>
  <c r="AB1114" i="12" s="1"/>
  <c r="AB1115" i="12" s="1"/>
  <c r="AB1116" i="12" s="1"/>
  <c r="AB1117" i="12" s="1"/>
  <c r="AB1118" i="12" s="1"/>
  <c r="AB1119" i="12" s="1"/>
  <c r="AB1120" i="12" s="1"/>
  <c r="AB1121" i="12" s="1"/>
  <c r="AB1122" i="12" s="1"/>
  <c r="AB1123" i="12" s="1"/>
  <c r="AB1124" i="12" s="1"/>
  <c r="AB1125" i="12" s="1"/>
  <c r="AB1126" i="12" s="1"/>
  <c r="AB1127" i="12" s="1"/>
  <c r="AB1128" i="12" s="1"/>
  <c r="AB1129" i="12" s="1"/>
  <c r="AB1130" i="12" s="1"/>
  <c r="AB1131" i="12" s="1"/>
  <c r="AB1132" i="12" s="1"/>
  <c r="AB1133" i="12" s="1"/>
  <c r="AB1134" i="12" s="1"/>
  <c r="AB1135" i="12" s="1"/>
  <c r="AB1136" i="12" s="1"/>
  <c r="AB1137" i="12" s="1"/>
  <c r="AB1138" i="12" s="1"/>
  <c r="AB1139" i="12" s="1"/>
  <c r="AB1140" i="12" s="1"/>
  <c r="AB1141" i="12" s="1"/>
  <c r="AB1142" i="12" s="1"/>
  <c r="AB1143" i="12" s="1"/>
  <c r="AB1144" i="12" s="1"/>
  <c r="AE1101" i="12"/>
  <c r="AE1102" i="12" s="1"/>
  <c r="AE1103" i="12" s="1"/>
  <c r="AE1104" i="12" s="1"/>
  <c r="AE1105" i="12" s="1"/>
  <c r="AE1106" i="12" s="1"/>
  <c r="AE1107" i="12" s="1"/>
  <c r="AE1108" i="12" s="1"/>
  <c r="AE1109" i="12" s="1"/>
  <c r="AE1110" i="12" s="1"/>
  <c r="AE1111" i="12" s="1"/>
  <c r="AE1112" i="12" s="1"/>
  <c r="AE1113" i="12" s="1"/>
  <c r="AE1114" i="12" s="1"/>
  <c r="AE1115" i="12" s="1"/>
  <c r="AE1116" i="12" s="1"/>
  <c r="AE1117" i="12" s="1"/>
  <c r="AE1118" i="12" s="1"/>
  <c r="AE1119" i="12" s="1"/>
  <c r="AE1120" i="12" s="1"/>
  <c r="AE1121" i="12" s="1"/>
  <c r="AE1122" i="12" s="1"/>
  <c r="AE1123" i="12" s="1"/>
  <c r="AE1124" i="12" s="1"/>
  <c r="AE1125" i="12" s="1"/>
  <c r="AE1126" i="12" s="1"/>
  <c r="AE1127" i="12" s="1"/>
  <c r="AE1128" i="12" s="1"/>
  <c r="AE1129" i="12" s="1"/>
  <c r="AE1130" i="12" s="1"/>
  <c r="AE1131" i="12" s="1"/>
  <c r="AE1132" i="12" s="1"/>
  <c r="AE1133" i="12" s="1"/>
  <c r="AE1134" i="12" s="1"/>
  <c r="AE1135" i="12" s="1"/>
  <c r="AE1136" i="12" s="1"/>
  <c r="AE1137" i="12" s="1"/>
  <c r="AE1138" i="12" s="1"/>
  <c r="AE1139" i="12" s="1"/>
  <c r="AE1140" i="12" s="1"/>
  <c r="AE1141" i="12" s="1"/>
  <c r="AE1142" i="12" s="1"/>
  <c r="AE1143" i="12" s="1"/>
  <c r="AE1144" i="12" s="1"/>
  <c r="N1101" i="12"/>
  <c r="N1102" i="12" s="1"/>
  <c r="N1103" i="12" s="1"/>
  <c r="N1104" i="12" s="1"/>
  <c r="N1105" i="12" s="1"/>
  <c r="N1106" i="12" s="1"/>
  <c r="N1107" i="12" s="1"/>
  <c r="N1108" i="12" s="1"/>
  <c r="N1109" i="12" s="1"/>
  <c r="N1110" i="12" s="1"/>
  <c r="N1111" i="12" s="1"/>
  <c r="N1112" i="12" s="1"/>
  <c r="N1113" i="12" s="1"/>
  <c r="N1114" i="12" s="1"/>
  <c r="N1115" i="12" s="1"/>
  <c r="N1116" i="12" s="1"/>
  <c r="N1117" i="12" s="1"/>
  <c r="N1118" i="12" s="1"/>
  <c r="N1119" i="12" s="1"/>
  <c r="N1120" i="12" s="1"/>
  <c r="N1121" i="12" s="1"/>
  <c r="N1122" i="12" s="1"/>
  <c r="N1123" i="12" s="1"/>
  <c r="N1124" i="12" s="1"/>
  <c r="N1125" i="12" s="1"/>
  <c r="N1126" i="12" s="1"/>
  <c r="N1127" i="12" s="1"/>
  <c r="N1128" i="12" s="1"/>
  <c r="N1129" i="12" s="1"/>
  <c r="N1130" i="12" s="1"/>
  <c r="N1131" i="12" s="1"/>
  <c r="N1132" i="12" s="1"/>
  <c r="N1133" i="12" s="1"/>
  <c r="N1134" i="12" s="1"/>
  <c r="N1135" i="12" s="1"/>
  <c r="N1136" i="12" s="1"/>
  <c r="N1137" i="12" s="1"/>
  <c r="N1138" i="12" s="1"/>
  <c r="N1139" i="12" s="1"/>
  <c r="N1140" i="12" s="1"/>
  <c r="N1141" i="12" s="1"/>
  <c r="N1142" i="12" s="1"/>
  <c r="N1143" i="12" s="1"/>
  <c r="N1144" i="12" s="1"/>
  <c r="H1101" i="12"/>
  <c r="H1102" i="12" s="1"/>
  <c r="H1103" i="12" s="1"/>
  <c r="H1104" i="12" s="1"/>
  <c r="H1105" i="12" s="1"/>
  <c r="H1106" i="12" s="1"/>
  <c r="H1107" i="12" s="1"/>
  <c r="H1108" i="12" s="1"/>
  <c r="H1109" i="12" s="1"/>
  <c r="H1110" i="12" s="1"/>
  <c r="H1111" i="12" s="1"/>
  <c r="H1112" i="12" s="1"/>
  <c r="H1113" i="12" s="1"/>
  <c r="H1114" i="12" s="1"/>
  <c r="H1115" i="12" s="1"/>
  <c r="H1116" i="12" s="1"/>
  <c r="H1117" i="12" s="1"/>
  <c r="H1118" i="12" s="1"/>
  <c r="H1119" i="12" s="1"/>
  <c r="H1120" i="12" s="1"/>
  <c r="H1121" i="12" s="1"/>
  <c r="H1122" i="12" s="1"/>
  <c r="H1123" i="12" s="1"/>
  <c r="H1124" i="12" s="1"/>
  <c r="H1125" i="12" s="1"/>
  <c r="H1126" i="12" s="1"/>
  <c r="H1127" i="12" s="1"/>
  <c r="H1128" i="12" s="1"/>
  <c r="H1129" i="12" s="1"/>
  <c r="H1130" i="12" s="1"/>
  <c r="H1131" i="12" s="1"/>
  <c r="H1132" i="12" s="1"/>
  <c r="H1133" i="12" s="1"/>
  <c r="H1134" i="12" s="1"/>
  <c r="H1135" i="12" s="1"/>
  <c r="H1136" i="12" s="1"/>
  <c r="H1137" i="12" s="1"/>
  <c r="H1138" i="12" s="1"/>
  <c r="H1139" i="12" s="1"/>
  <c r="H1140" i="12" s="1"/>
  <c r="H1141" i="12" s="1"/>
  <c r="H1142" i="12" s="1"/>
  <c r="H1143" i="12" s="1"/>
  <c r="H1144" i="12" s="1"/>
  <c r="U1101" i="12"/>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J1101" i="12"/>
  <c r="J1102" i="12" s="1"/>
  <c r="J1103" i="12" s="1"/>
  <c r="J1104" i="12" s="1"/>
  <c r="J1105" i="12" s="1"/>
  <c r="J1106" i="12" s="1"/>
  <c r="J1107" i="12" s="1"/>
  <c r="J1108" i="12" s="1"/>
  <c r="J1109" i="12" s="1"/>
  <c r="J1110" i="12" s="1"/>
  <c r="J1111" i="12" s="1"/>
  <c r="J1112" i="12" s="1"/>
  <c r="J1113" i="12" s="1"/>
  <c r="J1114" i="12" s="1"/>
  <c r="J1115" i="12" s="1"/>
  <c r="J1116" i="12" s="1"/>
  <c r="J1117" i="12" s="1"/>
  <c r="J1118" i="12" s="1"/>
  <c r="J1119" i="12" s="1"/>
  <c r="J1120" i="12" s="1"/>
  <c r="J1121" i="12" s="1"/>
  <c r="J1122" i="12" s="1"/>
  <c r="J1123" i="12" s="1"/>
  <c r="J1124" i="12" s="1"/>
  <c r="J1125" i="12" s="1"/>
  <c r="J1126" i="12" s="1"/>
  <c r="J1127" i="12" s="1"/>
  <c r="J1128" i="12" s="1"/>
  <c r="J1129" i="12" s="1"/>
  <c r="J1130" i="12" s="1"/>
  <c r="J1131" i="12" s="1"/>
  <c r="J1132" i="12" s="1"/>
  <c r="J1133" i="12" s="1"/>
  <c r="J1134" i="12" s="1"/>
  <c r="J1135" i="12" s="1"/>
  <c r="J1136" i="12" s="1"/>
  <c r="J1137" i="12" s="1"/>
  <c r="J1138" i="12" s="1"/>
  <c r="J1139" i="12" s="1"/>
  <c r="J1140" i="12" s="1"/>
  <c r="J1141" i="12" s="1"/>
  <c r="J1142" i="12" s="1"/>
  <c r="J1143" i="12" s="1"/>
  <c r="J1144" i="12" s="1"/>
  <c r="Q1101" i="12"/>
  <c r="Q1102" i="12" s="1"/>
  <c r="Q1103" i="12" s="1"/>
  <c r="Q1104" i="12" s="1"/>
  <c r="Q1105" i="12" s="1"/>
  <c r="Q1106" i="12" s="1"/>
  <c r="Q1107" i="12" s="1"/>
  <c r="Q1108" i="12" s="1"/>
  <c r="Q1109" i="12" s="1"/>
  <c r="Q1110" i="12" s="1"/>
  <c r="Q1111" i="12" s="1"/>
  <c r="Q1112" i="12" s="1"/>
  <c r="Q1113" i="12" s="1"/>
  <c r="Q1114" i="12" s="1"/>
  <c r="Q1115" i="12" s="1"/>
  <c r="Q1116" i="12" s="1"/>
  <c r="Q1117" i="12" s="1"/>
  <c r="Q1118" i="12" s="1"/>
  <c r="Q1119" i="12" s="1"/>
  <c r="Q1120" i="12" s="1"/>
  <c r="Q1121" i="12" s="1"/>
  <c r="Q1122" i="12" s="1"/>
  <c r="Q1123" i="12" s="1"/>
  <c r="Q1124" i="12" s="1"/>
  <c r="Q1125" i="12" s="1"/>
  <c r="Q1126" i="12" s="1"/>
  <c r="Q1127" i="12" s="1"/>
  <c r="Q1128" i="12" s="1"/>
  <c r="Q1129" i="12" s="1"/>
  <c r="Q1130" i="12" s="1"/>
  <c r="Q1131" i="12" s="1"/>
  <c r="Q1132" i="12" s="1"/>
  <c r="Q1133" i="12" s="1"/>
  <c r="Q1134" i="12" s="1"/>
  <c r="Q1135" i="12" s="1"/>
  <c r="Q1136" i="12" s="1"/>
  <c r="Q1137" i="12" s="1"/>
  <c r="Q1138" i="12" s="1"/>
  <c r="Q1139" i="12" s="1"/>
  <c r="Q1140" i="12" s="1"/>
  <c r="Q1141" i="12" s="1"/>
  <c r="Q1142" i="12" s="1"/>
  <c r="Q1143" i="12" s="1"/>
  <c r="Q1144" i="12" s="1"/>
  <c r="P1101" i="12"/>
  <c r="P1102" i="12" s="1"/>
  <c r="P1103" i="12" s="1"/>
  <c r="P1104" i="12" s="1"/>
  <c r="P1105" i="12" s="1"/>
  <c r="P1106" i="12" s="1"/>
  <c r="P1107" i="12" s="1"/>
  <c r="P1108" i="12" s="1"/>
  <c r="P1109" i="12" s="1"/>
  <c r="P1110" i="12" s="1"/>
  <c r="P1111" i="12" s="1"/>
  <c r="P1112" i="12" s="1"/>
  <c r="P1113" i="12" s="1"/>
  <c r="P1114" i="12" s="1"/>
  <c r="P1115" i="12" s="1"/>
  <c r="P1116" i="12" s="1"/>
  <c r="P1117" i="12" s="1"/>
  <c r="P1118" i="12" s="1"/>
  <c r="P1119" i="12" s="1"/>
  <c r="P1120" i="12" s="1"/>
  <c r="P1121" i="12" s="1"/>
  <c r="P1122" i="12" s="1"/>
  <c r="P1123" i="12" s="1"/>
  <c r="P1124" i="12" s="1"/>
  <c r="P1125" i="12" s="1"/>
  <c r="P1126" i="12" s="1"/>
  <c r="P1127" i="12" s="1"/>
  <c r="P1128" i="12" s="1"/>
  <c r="P1129" i="12" s="1"/>
  <c r="P1130" i="12" s="1"/>
  <c r="P1131" i="12" s="1"/>
  <c r="P1132" i="12" s="1"/>
  <c r="P1133" i="12" s="1"/>
  <c r="P1134" i="12" s="1"/>
  <c r="P1135" i="12" s="1"/>
  <c r="P1136" i="12" s="1"/>
  <c r="P1137" i="12" s="1"/>
  <c r="P1138" i="12" s="1"/>
  <c r="P1139" i="12" s="1"/>
  <c r="P1140" i="12" s="1"/>
  <c r="P1141" i="12" s="1"/>
  <c r="P1142" i="12" s="1"/>
  <c r="P1143" i="12" s="1"/>
  <c r="P1144" i="12" s="1"/>
  <c r="AD1101" i="12"/>
  <c r="AD1102" i="12" s="1"/>
  <c r="AD1103" i="12" s="1"/>
  <c r="AD1104" i="12" s="1"/>
  <c r="AD1105" i="12" s="1"/>
  <c r="AD1106" i="12" s="1"/>
  <c r="AD1107" i="12" s="1"/>
  <c r="AD1108" i="12" s="1"/>
  <c r="AD1109" i="12" s="1"/>
  <c r="AD1110" i="12" s="1"/>
  <c r="AD1111" i="12" s="1"/>
  <c r="AD1112" i="12" s="1"/>
  <c r="AD1113" i="12" s="1"/>
  <c r="AD1114" i="12" s="1"/>
  <c r="AD1115" i="12" s="1"/>
  <c r="AD1116" i="12" s="1"/>
  <c r="AD1117" i="12" s="1"/>
  <c r="AD1118" i="12" s="1"/>
  <c r="AD1119" i="12" s="1"/>
  <c r="AD1120" i="12" s="1"/>
  <c r="AD1121" i="12" s="1"/>
  <c r="AD1122" i="12" s="1"/>
  <c r="AD1123" i="12" s="1"/>
  <c r="AD1124" i="12" s="1"/>
  <c r="AD1125" i="12" s="1"/>
  <c r="AD1126" i="12" s="1"/>
  <c r="AD1127" i="12" s="1"/>
  <c r="AD1128" i="12" s="1"/>
  <c r="AD1129" i="12" s="1"/>
  <c r="AD1130" i="12" s="1"/>
  <c r="AD1131" i="12" s="1"/>
  <c r="AD1132" i="12" s="1"/>
  <c r="AD1133" i="12" s="1"/>
  <c r="AD1134" i="12" s="1"/>
  <c r="AD1135" i="12" s="1"/>
  <c r="AD1136" i="12" s="1"/>
  <c r="AD1137" i="12" s="1"/>
  <c r="AD1138" i="12" s="1"/>
  <c r="AD1139" i="12" s="1"/>
  <c r="AD1140" i="12" s="1"/>
  <c r="AD1141" i="12" s="1"/>
  <c r="AD1142" i="12" s="1"/>
  <c r="AD1143" i="12" s="1"/>
  <c r="AD1144" i="12" s="1"/>
  <c r="E1101" i="12"/>
  <c r="E1102" i="12" s="1"/>
  <c r="E1103" i="12" s="1"/>
  <c r="E1104" i="12" s="1"/>
  <c r="E1105" i="12" s="1"/>
  <c r="E1106" i="12" s="1"/>
  <c r="E1107" i="12" s="1"/>
  <c r="E1108" i="12" s="1"/>
  <c r="E1109" i="12" s="1"/>
  <c r="E1110" i="12" s="1"/>
  <c r="E1111" i="12" s="1"/>
  <c r="E1112" i="12" s="1"/>
  <c r="E1113" i="12" s="1"/>
  <c r="E1114" i="12" s="1"/>
  <c r="E1115" i="12" s="1"/>
  <c r="E1116" i="12" s="1"/>
  <c r="E1117" i="12" s="1"/>
  <c r="E1118" i="12" s="1"/>
  <c r="E1119" i="12" s="1"/>
  <c r="E1120" i="12" s="1"/>
  <c r="E1121" i="12" s="1"/>
  <c r="E1122" i="12" s="1"/>
  <c r="E1123" i="12" s="1"/>
  <c r="E1124" i="12" s="1"/>
  <c r="E1125" i="12" s="1"/>
  <c r="E1126" i="12" s="1"/>
  <c r="E1127" i="12" s="1"/>
  <c r="E1128" i="12" s="1"/>
  <c r="E1129" i="12" s="1"/>
  <c r="E1130" i="12" s="1"/>
  <c r="E1131" i="12" s="1"/>
  <c r="E1132" i="12" s="1"/>
  <c r="E1133" i="12" s="1"/>
  <c r="E1134" i="12" s="1"/>
  <c r="E1135" i="12" s="1"/>
  <c r="E1136" i="12" s="1"/>
  <c r="E1137" i="12" s="1"/>
  <c r="E1138" i="12" s="1"/>
  <c r="E1139" i="12" s="1"/>
  <c r="E1140" i="12" s="1"/>
  <c r="E1141" i="12" s="1"/>
  <c r="E1142" i="12" s="1"/>
  <c r="E1143" i="12" s="1"/>
  <c r="E1144" i="12" s="1"/>
  <c r="AF1101" i="12"/>
  <c r="AF1102" i="12" s="1"/>
  <c r="AF1103" i="12" s="1"/>
  <c r="AF1104" i="12" s="1"/>
  <c r="AF1105" i="12" s="1"/>
  <c r="AF1106" i="12" s="1"/>
  <c r="AF1107" i="12" s="1"/>
  <c r="AF1108" i="12" s="1"/>
  <c r="AF1109" i="12" s="1"/>
  <c r="AF1110" i="12" s="1"/>
  <c r="AF1111" i="12" s="1"/>
  <c r="AF1112" i="12" s="1"/>
  <c r="AF1113" i="12" s="1"/>
  <c r="AF1114" i="12" s="1"/>
  <c r="AF1115" i="12" s="1"/>
  <c r="AF1116" i="12" s="1"/>
  <c r="AF1117" i="12" s="1"/>
  <c r="AF1118" i="12" s="1"/>
  <c r="AF1119" i="12" s="1"/>
  <c r="AF1120" i="12" s="1"/>
  <c r="AF1121" i="12" s="1"/>
  <c r="AF1122" i="12" s="1"/>
  <c r="AF1123" i="12" s="1"/>
  <c r="AF1124" i="12" s="1"/>
  <c r="AF1125" i="12" s="1"/>
  <c r="AF1126" i="12" s="1"/>
  <c r="AF1127" i="12" s="1"/>
  <c r="AF1128" i="12" s="1"/>
  <c r="AF1129" i="12" s="1"/>
  <c r="AF1130" i="12" s="1"/>
  <c r="AF1131" i="12" s="1"/>
  <c r="AF1132" i="12" s="1"/>
  <c r="AF1133" i="12" s="1"/>
  <c r="AF1134" i="12" s="1"/>
  <c r="AF1135" i="12" s="1"/>
  <c r="AF1136" i="12" s="1"/>
  <c r="AF1137" i="12" s="1"/>
  <c r="AF1138" i="12" s="1"/>
  <c r="AF1139" i="12" s="1"/>
  <c r="AF1140" i="12" s="1"/>
  <c r="AF1141" i="12" s="1"/>
  <c r="AF1142" i="12" s="1"/>
  <c r="AF1143" i="12" s="1"/>
  <c r="AF1144" i="12" s="1"/>
  <c r="Z1101" i="12"/>
  <c r="Z1102" i="12" s="1"/>
  <c r="Z1103" i="12" s="1"/>
  <c r="Z1104" i="12" s="1"/>
  <c r="Z1105" i="12" s="1"/>
  <c r="Z1106" i="12" s="1"/>
  <c r="Z1107" i="12" s="1"/>
  <c r="Z1108" i="12" s="1"/>
  <c r="Z1109" i="12" s="1"/>
  <c r="Z1110" i="12" s="1"/>
  <c r="Z1111" i="12" s="1"/>
  <c r="Z1112" i="12" s="1"/>
  <c r="Z1113" i="12" s="1"/>
  <c r="Z1114" i="12" s="1"/>
  <c r="Z1115" i="12" s="1"/>
  <c r="Z1116" i="12" s="1"/>
  <c r="Z1117" i="12" s="1"/>
  <c r="Z1118" i="12" s="1"/>
  <c r="Z1119" i="12" s="1"/>
  <c r="Z1120" i="12" s="1"/>
  <c r="Z1121" i="12" s="1"/>
  <c r="Z1122" i="12" s="1"/>
  <c r="Z1123" i="12" s="1"/>
  <c r="Z1124" i="12" s="1"/>
  <c r="Z1125" i="12" s="1"/>
  <c r="Z1126" i="12" s="1"/>
  <c r="Z1127" i="12" s="1"/>
  <c r="Z1128" i="12" s="1"/>
  <c r="Z1129" i="12" s="1"/>
  <c r="Z1130" i="12" s="1"/>
  <c r="Z1131" i="12" s="1"/>
  <c r="Z1132" i="12" s="1"/>
  <c r="Z1133" i="12" s="1"/>
  <c r="Z1134" i="12" s="1"/>
  <c r="Z1135" i="12" s="1"/>
  <c r="Z1136" i="12" s="1"/>
  <c r="Z1137" i="12" s="1"/>
  <c r="Z1138" i="12" s="1"/>
  <c r="Z1139" i="12" s="1"/>
  <c r="Z1140" i="12" s="1"/>
  <c r="Z1141" i="12" s="1"/>
  <c r="Z1142" i="12" s="1"/>
  <c r="Z1143" i="12" s="1"/>
  <c r="Z1144" i="12" s="1"/>
  <c r="K1101" i="12"/>
  <c r="K1102" i="12" s="1"/>
  <c r="K1103" i="12" s="1"/>
  <c r="K1104" i="12" s="1"/>
  <c r="K1105" i="12" s="1"/>
  <c r="K1106" i="12" s="1"/>
  <c r="K1107" i="12" s="1"/>
  <c r="K1108" i="12" s="1"/>
  <c r="K1109" i="12" s="1"/>
  <c r="K1110" i="12" s="1"/>
  <c r="K1111" i="12" s="1"/>
  <c r="K1112" i="12" s="1"/>
  <c r="K1113" i="12" s="1"/>
  <c r="K1114" i="12" s="1"/>
  <c r="K1115" i="12" s="1"/>
  <c r="K1116" i="12" s="1"/>
  <c r="K1117" i="12" s="1"/>
  <c r="K1118" i="12" s="1"/>
  <c r="K1119" i="12" s="1"/>
  <c r="K1120" i="12" s="1"/>
  <c r="K1121" i="12" s="1"/>
  <c r="K1122" i="12" s="1"/>
  <c r="K1123" i="12" s="1"/>
  <c r="K1124" i="12" s="1"/>
  <c r="K1125" i="12" s="1"/>
  <c r="K1126" i="12" s="1"/>
  <c r="K1127" i="12" s="1"/>
  <c r="K1128" i="12" s="1"/>
  <c r="K1129" i="12" s="1"/>
  <c r="K1130" i="12" s="1"/>
  <c r="K1131" i="12" s="1"/>
  <c r="K1132" i="12" s="1"/>
  <c r="K1133" i="12" s="1"/>
  <c r="K1134" i="12" s="1"/>
  <c r="K1135" i="12" s="1"/>
  <c r="K1136" i="12" s="1"/>
  <c r="K1137" i="12" s="1"/>
  <c r="K1138" i="12" s="1"/>
  <c r="K1139" i="12" s="1"/>
  <c r="K1140" i="12" s="1"/>
  <c r="K1141" i="12" s="1"/>
  <c r="K1142" i="12" s="1"/>
  <c r="K1143" i="12" s="1"/>
  <c r="K1144" i="12" s="1"/>
  <c r="D1101" i="12"/>
  <c r="D1102" i="12" s="1"/>
  <c r="D1103" i="12" s="1"/>
  <c r="D1104" i="12" s="1"/>
  <c r="D1105" i="12" s="1"/>
  <c r="D1106" i="12" s="1"/>
  <c r="D1107" i="12" s="1"/>
  <c r="D1108" i="12" s="1"/>
  <c r="D1109" i="12" s="1"/>
  <c r="D1110" i="12" s="1"/>
  <c r="D1111" i="12" s="1"/>
  <c r="D1112" i="12" s="1"/>
  <c r="D1113" i="12" s="1"/>
  <c r="D1114" i="12" s="1"/>
  <c r="D1115" i="12" s="1"/>
  <c r="D1116" i="12" s="1"/>
  <c r="D1117" i="12" s="1"/>
  <c r="D1118" i="12" s="1"/>
  <c r="D1119" i="12" s="1"/>
  <c r="D1120" i="12" s="1"/>
  <c r="D1121" i="12" s="1"/>
  <c r="D1122" i="12" s="1"/>
  <c r="D1123" i="12" s="1"/>
  <c r="D1124" i="12" s="1"/>
  <c r="D1125" i="12" s="1"/>
  <c r="D1126" i="12" s="1"/>
  <c r="D1127" i="12" s="1"/>
  <c r="D1128" i="12" s="1"/>
  <c r="D1129" i="12" s="1"/>
  <c r="D1130" i="12" s="1"/>
  <c r="D1131" i="12" s="1"/>
  <c r="D1132" i="12" s="1"/>
  <c r="D1133" i="12" s="1"/>
  <c r="D1134" i="12" s="1"/>
  <c r="D1135" i="12" s="1"/>
  <c r="D1136" i="12" s="1"/>
  <c r="D1137" i="12" s="1"/>
  <c r="D1138" i="12" s="1"/>
  <c r="D1139" i="12" s="1"/>
  <c r="D1140" i="12" s="1"/>
  <c r="D1141" i="12" s="1"/>
  <c r="D1142" i="12" s="1"/>
  <c r="D1143" i="12" s="1"/>
  <c r="D1144" i="12" s="1"/>
  <c r="T1101" i="12"/>
  <c r="T1102" i="12" s="1"/>
  <c r="T1103" i="12" s="1"/>
  <c r="T1104" i="12" s="1"/>
  <c r="T1105" i="12" s="1"/>
  <c r="T1106" i="12" s="1"/>
  <c r="T1107" i="12" s="1"/>
  <c r="T1108" i="12" s="1"/>
  <c r="T1109" i="12" s="1"/>
  <c r="T1110" i="12" s="1"/>
  <c r="T1111" i="12" s="1"/>
  <c r="T1112" i="12" s="1"/>
  <c r="T1113" i="12" s="1"/>
  <c r="T1114" i="12" s="1"/>
  <c r="T1115" i="12" s="1"/>
  <c r="T1116" i="12" s="1"/>
  <c r="T1117" i="12" s="1"/>
  <c r="T1118" i="12" s="1"/>
  <c r="T1119" i="12" s="1"/>
  <c r="T1120" i="12" s="1"/>
  <c r="T1121" i="12" s="1"/>
  <c r="T1122" i="12" s="1"/>
  <c r="T1123" i="12" s="1"/>
  <c r="T1124" i="12" s="1"/>
  <c r="T1125" i="12" s="1"/>
  <c r="T1126" i="12" s="1"/>
  <c r="T1127" i="12" s="1"/>
  <c r="T1128" i="12" s="1"/>
  <c r="T1129" i="12" s="1"/>
  <c r="T1130" i="12" s="1"/>
  <c r="T1131" i="12" s="1"/>
  <c r="T1132" i="12" s="1"/>
  <c r="T1133" i="12" s="1"/>
  <c r="T1134" i="12" s="1"/>
  <c r="T1135" i="12" s="1"/>
  <c r="T1136" i="12" s="1"/>
  <c r="T1137" i="12" s="1"/>
  <c r="T1138" i="12" s="1"/>
  <c r="T1139" i="12" s="1"/>
  <c r="T1140" i="12" s="1"/>
  <c r="T1141" i="12" s="1"/>
  <c r="T1142" i="12" s="1"/>
  <c r="T1143" i="12" s="1"/>
  <c r="T1144" i="12" s="1"/>
  <c r="AC1101" i="12"/>
  <c r="AC1102" i="12" s="1"/>
  <c r="AC1103" i="12" s="1"/>
  <c r="AC1104" i="12" s="1"/>
  <c r="AC1105" i="12" s="1"/>
  <c r="AC1106" i="12" s="1"/>
  <c r="AC1107" i="12" s="1"/>
  <c r="AC1108" i="12" s="1"/>
  <c r="AC1109" i="12" s="1"/>
  <c r="AC1110" i="12" s="1"/>
  <c r="AC1111" i="12" s="1"/>
  <c r="AC1112" i="12" s="1"/>
  <c r="AC1113" i="12" s="1"/>
  <c r="AC1114" i="12" s="1"/>
  <c r="AC1115" i="12" s="1"/>
  <c r="AC1116" i="12" s="1"/>
  <c r="AC1117" i="12" s="1"/>
  <c r="AC1118" i="12" s="1"/>
  <c r="AC1119" i="12" s="1"/>
  <c r="AC1120" i="12" s="1"/>
  <c r="AC1121" i="12" s="1"/>
  <c r="AC1122" i="12" s="1"/>
  <c r="AC1123" i="12" s="1"/>
  <c r="AC1124" i="12" s="1"/>
  <c r="AC1125" i="12" s="1"/>
  <c r="AC1126" i="12" s="1"/>
  <c r="AC1127" i="12" s="1"/>
  <c r="AC1128" i="12" s="1"/>
  <c r="AC1129" i="12" s="1"/>
  <c r="AC1130" i="12" s="1"/>
  <c r="AC1131" i="12" s="1"/>
  <c r="AC1132" i="12" s="1"/>
  <c r="AC1133" i="12" s="1"/>
  <c r="AC1134" i="12" s="1"/>
  <c r="AC1135" i="12" s="1"/>
  <c r="AC1136" i="12" s="1"/>
  <c r="AC1137" i="12" s="1"/>
  <c r="AC1138" i="12" s="1"/>
  <c r="AC1139" i="12" s="1"/>
  <c r="AC1140" i="12" s="1"/>
  <c r="AC1141" i="12" s="1"/>
  <c r="AC1142" i="12" s="1"/>
  <c r="AC1143" i="12" s="1"/>
  <c r="AC1144" i="12" s="1"/>
  <c r="S1101" i="12"/>
  <c r="S1102" i="12" s="1"/>
  <c r="S1103" i="12" s="1"/>
  <c r="S1104" i="12" s="1"/>
  <c r="S1105" i="12" s="1"/>
  <c r="S1106" i="12" s="1"/>
  <c r="S1107" i="12" s="1"/>
  <c r="S1108" i="12" s="1"/>
  <c r="S1109" i="12" s="1"/>
  <c r="S1110" i="12" s="1"/>
  <c r="S1111" i="12" s="1"/>
  <c r="S1112" i="12" s="1"/>
  <c r="S1113" i="12" s="1"/>
  <c r="S1114" i="12" s="1"/>
  <c r="S1115" i="12" s="1"/>
  <c r="S1116" i="12" s="1"/>
  <c r="S1117" i="12" s="1"/>
  <c r="S1118" i="12" s="1"/>
  <c r="S1119" i="12" s="1"/>
  <c r="S1120" i="12" s="1"/>
  <c r="S1121" i="12" s="1"/>
  <c r="S1122" i="12" s="1"/>
  <c r="S1123" i="12" s="1"/>
  <c r="S1124" i="12" s="1"/>
  <c r="S1125" i="12" s="1"/>
  <c r="S1126" i="12" s="1"/>
  <c r="S1127" i="12" s="1"/>
  <c r="S1128" i="12" s="1"/>
  <c r="S1129" i="12" s="1"/>
  <c r="S1130" i="12" s="1"/>
  <c r="S1131" i="12" s="1"/>
  <c r="S1132" i="12" s="1"/>
  <c r="S1133" i="12" s="1"/>
  <c r="S1134" i="12" s="1"/>
  <c r="S1135" i="12" s="1"/>
  <c r="S1136" i="12" s="1"/>
  <c r="S1137" i="12" s="1"/>
  <c r="S1138" i="12" s="1"/>
  <c r="S1139" i="12" s="1"/>
  <c r="S1140" i="12" s="1"/>
  <c r="S1141" i="12" s="1"/>
  <c r="S1142" i="12" s="1"/>
  <c r="S1143" i="12" s="1"/>
  <c r="S1144" i="12" s="1"/>
  <c r="M1101" i="12"/>
  <c r="M1102" i="12" s="1"/>
  <c r="M1103" i="12" s="1"/>
  <c r="M1104" i="12" s="1"/>
  <c r="M1105" i="12" s="1"/>
  <c r="M1106" i="12" s="1"/>
  <c r="M1107" i="12" s="1"/>
  <c r="M1108" i="12" s="1"/>
  <c r="M1109" i="12" s="1"/>
  <c r="M1110" i="12" s="1"/>
  <c r="M1111" i="12" s="1"/>
  <c r="M1112" i="12" s="1"/>
  <c r="M1113" i="12" s="1"/>
  <c r="M1114" i="12" s="1"/>
  <c r="M1115" i="12" s="1"/>
  <c r="M1116" i="12" s="1"/>
  <c r="M1117" i="12" s="1"/>
  <c r="M1118" i="12" s="1"/>
  <c r="M1119" i="12" s="1"/>
  <c r="M1120" i="12" s="1"/>
  <c r="M1121" i="12" s="1"/>
  <c r="M1122" i="12" s="1"/>
  <c r="M1123" i="12" s="1"/>
  <c r="M1124" i="12" s="1"/>
  <c r="M1125" i="12" s="1"/>
  <c r="M1126" i="12" s="1"/>
  <c r="M1127" i="12" s="1"/>
  <c r="M1128" i="12" s="1"/>
  <c r="M1129" i="12" s="1"/>
  <c r="M1130" i="12" s="1"/>
  <c r="M1131" i="12" s="1"/>
  <c r="M1132" i="12" s="1"/>
  <c r="M1133" i="12" s="1"/>
  <c r="M1134" i="12" s="1"/>
  <c r="M1135" i="12" s="1"/>
  <c r="M1136" i="12" s="1"/>
  <c r="M1137" i="12" s="1"/>
  <c r="M1138" i="12" s="1"/>
  <c r="M1139" i="12" s="1"/>
  <c r="M1140" i="12" s="1"/>
  <c r="M1141" i="12" s="1"/>
  <c r="M1142" i="12" s="1"/>
  <c r="M1143" i="12" s="1"/>
  <c r="M1144" i="12" s="1"/>
  <c r="F1101" i="12"/>
  <c r="F1102" i="12" s="1"/>
  <c r="F1103" i="12" s="1"/>
  <c r="F1104" i="12" s="1"/>
  <c r="F1105" i="12" s="1"/>
  <c r="F1106" i="12" s="1"/>
  <c r="F1107" i="12" s="1"/>
  <c r="F1108" i="12" s="1"/>
  <c r="F1109" i="12" s="1"/>
  <c r="F1110" i="12" s="1"/>
  <c r="F1111" i="12" s="1"/>
  <c r="F1112" i="12" s="1"/>
  <c r="F1113" i="12" s="1"/>
  <c r="F1114" i="12" s="1"/>
  <c r="F1115" i="12" s="1"/>
  <c r="F1116" i="12" s="1"/>
  <c r="F1117" i="12" s="1"/>
  <c r="F1118" i="12" s="1"/>
  <c r="F1119" i="12" s="1"/>
  <c r="F1120" i="12" s="1"/>
  <c r="F1121" i="12" s="1"/>
  <c r="F1122" i="12" s="1"/>
  <c r="F1123" i="12" s="1"/>
  <c r="F1124" i="12" s="1"/>
  <c r="F1125" i="12" s="1"/>
  <c r="F1126" i="12" s="1"/>
  <c r="F1127" i="12" s="1"/>
  <c r="F1128" i="12" s="1"/>
  <c r="F1129" i="12" s="1"/>
  <c r="F1130" i="12" s="1"/>
  <c r="F1131" i="12" s="1"/>
  <c r="F1132" i="12" s="1"/>
  <c r="F1133" i="12" s="1"/>
  <c r="F1134" i="12" s="1"/>
  <c r="F1135" i="12" s="1"/>
  <c r="F1136" i="12" s="1"/>
  <c r="F1137" i="12" s="1"/>
  <c r="F1138" i="12" s="1"/>
  <c r="F1139" i="12" s="1"/>
  <c r="F1140" i="12" s="1"/>
  <c r="F1141" i="12" s="1"/>
  <c r="F1142" i="12" s="1"/>
  <c r="F1143" i="12" s="1"/>
  <c r="F1144" i="12" s="1"/>
  <c r="V1101" i="12"/>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AA1101" i="12"/>
  <c r="AA1102" i="12" s="1"/>
  <c r="AA1103" i="12" s="1"/>
  <c r="AA1104" i="12" s="1"/>
  <c r="AA1105" i="12" s="1"/>
  <c r="AA1106" i="12" s="1"/>
  <c r="AA1107" i="12" s="1"/>
  <c r="AA1108" i="12" s="1"/>
  <c r="AA1109" i="12" s="1"/>
  <c r="AA1110" i="12" s="1"/>
  <c r="AA1111" i="12" s="1"/>
  <c r="AA1112" i="12" s="1"/>
  <c r="AA1113" i="12" s="1"/>
  <c r="AA1114" i="12" s="1"/>
  <c r="AA1115" i="12" s="1"/>
  <c r="AA1116" i="12" s="1"/>
  <c r="AA1117" i="12" s="1"/>
  <c r="AA1118" i="12" s="1"/>
  <c r="AA1119" i="12" s="1"/>
  <c r="AA1120" i="12" s="1"/>
  <c r="AA1121" i="12" s="1"/>
  <c r="AA1122" i="12" s="1"/>
  <c r="AA1123" i="12" s="1"/>
  <c r="AA1124" i="12" s="1"/>
  <c r="AA1125" i="12" s="1"/>
  <c r="AA1126" i="12" s="1"/>
  <c r="AA1127" i="12" s="1"/>
  <c r="AA1128" i="12" s="1"/>
  <c r="AA1129" i="12" s="1"/>
  <c r="AA1130" i="12" s="1"/>
  <c r="AA1131" i="12" s="1"/>
  <c r="AA1132" i="12" s="1"/>
  <c r="AA1133" i="12" s="1"/>
  <c r="AA1134" i="12" s="1"/>
  <c r="AA1135" i="12" s="1"/>
  <c r="AA1136" i="12" s="1"/>
  <c r="AA1137" i="12" s="1"/>
  <c r="AA1138" i="12" s="1"/>
  <c r="AA1139" i="12" s="1"/>
  <c r="AA1140" i="12" s="1"/>
  <c r="AA1141" i="12" s="1"/>
  <c r="AA1142" i="12" s="1"/>
  <c r="AA1143" i="12" s="1"/>
  <c r="AA1144" i="12" s="1"/>
  <c r="Y1101" i="12"/>
  <c r="Y1102" i="12" s="1"/>
  <c r="Y1103" i="12" s="1"/>
  <c r="Y1104" i="12" s="1"/>
  <c r="Y1105" i="12" s="1"/>
  <c r="Y1106" i="12" s="1"/>
  <c r="Y1107" i="12" s="1"/>
  <c r="Y1108" i="12" s="1"/>
  <c r="Y1109" i="12" s="1"/>
  <c r="Y1110" i="12" s="1"/>
  <c r="Y1111" i="12" s="1"/>
  <c r="Y1112" i="12" s="1"/>
  <c r="Y1113" i="12" s="1"/>
  <c r="Y1114" i="12" s="1"/>
  <c r="Y1115" i="12" s="1"/>
  <c r="Y1116" i="12" s="1"/>
  <c r="Y1117" i="12" s="1"/>
  <c r="Y1118" i="12" s="1"/>
  <c r="Y1119" i="12" s="1"/>
  <c r="Y1120" i="12" s="1"/>
  <c r="Y1121" i="12" s="1"/>
  <c r="Y1122" i="12" s="1"/>
  <c r="Y1123" i="12" s="1"/>
  <c r="Y1124" i="12" s="1"/>
  <c r="Y1125" i="12" s="1"/>
  <c r="Y1126" i="12" s="1"/>
  <c r="Y1127" i="12" s="1"/>
  <c r="Y1128" i="12" s="1"/>
  <c r="Y1129" i="12" s="1"/>
  <c r="Y1130" i="12" s="1"/>
  <c r="Y1131" i="12" s="1"/>
  <c r="Y1132" i="12" s="1"/>
  <c r="Y1133" i="12" s="1"/>
  <c r="Y1134" i="12" s="1"/>
  <c r="Y1135" i="12" s="1"/>
  <c r="Y1136" i="12" s="1"/>
  <c r="Y1137" i="12" s="1"/>
  <c r="Y1138" i="12" s="1"/>
  <c r="Y1139" i="12" s="1"/>
  <c r="Y1140" i="12" s="1"/>
  <c r="Y1141" i="12" s="1"/>
  <c r="Y1142" i="12" s="1"/>
  <c r="Y1143" i="12" s="1"/>
  <c r="Y1144" i="12" s="1"/>
  <c r="I1101" i="12"/>
  <c r="I1102" i="12" s="1"/>
  <c r="I1103" i="12" s="1"/>
  <c r="I1104" i="12" s="1"/>
  <c r="I1105" i="12" s="1"/>
  <c r="I1106" i="12" s="1"/>
  <c r="I1107" i="12" s="1"/>
  <c r="I1108" i="12" s="1"/>
  <c r="I1109" i="12" s="1"/>
  <c r="I1110" i="12" s="1"/>
  <c r="I1111" i="12" s="1"/>
  <c r="I1112" i="12" s="1"/>
  <c r="I1113" i="12" s="1"/>
  <c r="I1114" i="12" s="1"/>
  <c r="I1115" i="12" s="1"/>
  <c r="I1116" i="12" s="1"/>
  <c r="I1117" i="12" s="1"/>
  <c r="I1118" i="12" s="1"/>
  <c r="I1119" i="12" s="1"/>
  <c r="I1120" i="12" s="1"/>
  <c r="I1121" i="12" s="1"/>
  <c r="I1122" i="12" s="1"/>
  <c r="I1123" i="12" s="1"/>
  <c r="I1124" i="12" s="1"/>
  <c r="I1125" i="12" s="1"/>
  <c r="I1126" i="12" s="1"/>
  <c r="I1127" i="12" s="1"/>
  <c r="I1128" i="12" s="1"/>
  <c r="I1129" i="12" s="1"/>
  <c r="I1130" i="12" s="1"/>
  <c r="I1131" i="12" s="1"/>
  <c r="I1132" i="12" s="1"/>
  <c r="I1133" i="12" s="1"/>
  <c r="I1134" i="12" s="1"/>
  <c r="I1135" i="12" s="1"/>
  <c r="I1136" i="12" s="1"/>
  <c r="I1137" i="12" s="1"/>
  <c r="I1138" i="12" s="1"/>
  <c r="I1139" i="12" s="1"/>
  <c r="I1140" i="12" s="1"/>
  <c r="I1141" i="12" s="1"/>
  <c r="I1142" i="12" s="1"/>
  <c r="I1143" i="12" s="1"/>
  <c r="I1144" i="12" s="1"/>
  <c r="C1101" i="12"/>
  <c r="C1102" i="12" s="1"/>
  <c r="C1103" i="12" s="1"/>
  <c r="C1104" i="12" s="1"/>
  <c r="C1105" i="12" s="1"/>
  <c r="C1106" i="12" s="1"/>
  <c r="C1107" i="12" s="1"/>
  <c r="C1108" i="12" s="1"/>
  <c r="C1109" i="12" s="1"/>
  <c r="C1110" i="12" s="1"/>
  <c r="C1111" i="12" s="1"/>
  <c r="C1112" i="12" s="1"/>
  <c r="C1113" i="12" s="1"/>
  <c r="C1114" i="12" s="1"/>
  <c r="C1115" i="12" s="1"/>
  <c r="C1116" i="12" s="1"/>
  <c r="C1117" i="12" s="1"/>
  <c r="C1118" i="12" s="1"/>
  <c r="C1119" i="12" s="1"/>
  <c r="C1120" i="12" s="1"/>
  <c r="C1121" i="12" s="1"/>
  <c r="C1122" i="12" s="1"/>
  <c r="C1123" i="12" s="1"/>
  <c r="C1124" i="12" s="1"/>
  <c r="C1125" i="12" s="1"/>
  <c r="C1126" i="12" s="1"/>
  <c r="C1127" i="12" s="1"/>
  <c r="C1128" i="12" s="1"/>
  <c r="C1129" i="12" s="1"/>
  <c r="C1130" i="12" s="1"/>
  <c r="C1131" i="12" s="1"/>
  <c r="C1132" i="12" s="1"/>
  <c r="C1133" i="12" s="1"/>
  <c r="C1134" i="12" s="1"/>
  <c r="C1135" i="12" s="1"/>
  <c r="C1136" i="12" s="1"/>
  <c r="C1137" i="12" s="1"/>
  <c r="C1138" i="12" s="1"/>
  <c r="C1139" i="12" s="1"/>
  <c r="C1140" i="12" s="1"/>
  <c r="C1141" i="12" s="1"/>
  <c r="C1142" i="12" s="1"/>
  <c r="C1143" i="12" s="1"/>
  <c r="C1144" i="12" s="1"/>
  <c r="W1101" i="12"/>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L1101" i="12"/>
  <c r="L1102" i="12" s="1"/>
  <c r="L1103" i="12" s="1"/>
  <c r="L1104" i="12" s="1"/>
  <c r="L1105" i="12" s="1"/>
  <c r="L1106" i="12" s="1"/>
  <c r="L1107" i="12" s="1"/>
  <c r="L1108" i="12" s="1"/>
  <c r="L1109" i="12" s="1"/>
  <c r="L1110" i="12" s="1"/>
  <c r="L1111" i="12" s="1"/>
  <c r="L1112" i="12" s="1"/>
  <c r="L1113" i="12" s="1"/>
  <c r="L1114" i="12" s="1"/>
  <c r="L1115" i="12" s="1"/>
  <c r="L1116" i="12" s="1"/>
  <c r="L1117" i="12" s="1"/>
  <c r="L1118" i="12" s="1"/>
  <c r="L1119" i="12" s="1"/>
  <c r="L1120" i="12" s="1"/>
  <c r="L1121" i="12" s="1"/>
  <c r="L1122" i="12" s="1"/>
  <c r="L1123" i="12" s="1"/>
  <c r="L1124" i="12" s="1"/>
  <c r="L1125" i="12" s="1"/>
  <c r="L1126" i="12" s="1"/>
  <c r="L1127" i="12" s="1"/>
  <c r="L1128" i="12" s="1"/>
  <c r="L1129" i="12" s="1"/>
  <c r="L1130" i="12" s="1"/>
  <c r="L1131" i="12" s="1"/>
  <c r="L1132" i="12" s="1"/>
  <c r="L1133" i="12" s="1"/>
  <c r="L1134" i="12" s="1"/>
  <c r="L1135" i="12" s="1"/>
  <c r="L1136" i="12" s="1"/>
  <c r="L1137" i="12" s="1"/>
  <c r="L1138" i="12" s="1"/>
  <c r="L1139" i="12" s="1"/>
  <c r="L1140" i="12" s="1"/>
  <c r="L1141" i="12" s="1"/>
  <c r="L1142" i="12" s="1"/>
  <c r="L1143" i="12" s="1"/>
  <c r="L1144" i="12" s="1"/>
  <c r="A1201" i="12"/>
  <c r="A1301" i="12" s="1"/>
  <c r="G1101" i="12"/>
  <c r="G1102" i="12" s="1"/>
  <c r="G1103" i="12" s="1"/>
  <c r="G1104" i="12" s="1"/>
  <c r="G1105" i="12" s="1"/>
  <c r="G1106" i="12" s="1"/>
  <c r="G1107" i="12" s="1"/>
  <c r="G1108" i="12" s="1"/>
  <c r="G1109" i="12" s="1"/>
  <c r="G1110" i="12" s="1"/>
  <c r="G1111" i="12" s="1"/>
  <c r="G1112" i="12" s="1"/>
  <c r="G1113" i="12" s="1"/>
  <c r="G1114" i="12" s="1"/>
  <c r="G1115" i="12" s="1"/>
  <c r="G1116" i="12" s="1"/>
  <c r="G1117" i="12" s="1"/>
  <c r="G1118" i="12" s="1"/>
  <c r="G1119" i="12" s="1"/>
  <c r="G1120" i="12" s="1"/>
  <c r="G1121" i="12" s="1"/>
  <c r="G1122" i="12" s="1"/>
  <c r="G1123" i="12" s="1"/>
  <c r="G1124" i="12" s="1"/>
  <c r="G1125" i="12" s="1"/>
  <c r="G1126" i="12" s="1"/>
  <c r="G1127" i="12" s="1"/>
  <c r="G1128" i="12" s="1"/>
  <c r="G1129" i="12" s="1"/>
  <c r="G1130" i="12" s="1"/>
  <c r="G1131" i="12" s="1"/>
  <c r="G1132" i="12" s="1"/>
  <c r="G1133" i="12" s="1"/>
  <c r="G1134" i="12" s="1"/>
  <c r="G1135" i="12" s="1"/>
  <c r="G1136" i="12" s="1"/>
  <c r="G1137" i="12" s="1"/>
  <c r="G1138" i="12" s="1"/>
  <c r="G1139" i="12" s="1"/>
  <c r="G1140" i="12" s="1"/>
  <c r="G1141" i="12" s="1"/>
  <c r="G1142" i="12" s="1"/>
  <c r="G1143" i="12" s="1"/>
  <c r="G1144" i="12" s="1"/>
  <c r="R1101" i="12"/>
  <c r="R1102" i="12" s="1"/>
  <c r="R1103" i="12" s="1"/>
  <c r="R1104" i="12" s="1"/>
  <c r="R1105" i="12" s="1"/>
  <c r="R1106" i="12" s="1"/>
  <c r="R1107" i="12" s="1"/>
  <c r="R1108" i="12" s="1"/>
  <c r="R1109" i="12" s="1"/>
  <c r="R1110" i="12" s="1"/>
  <c r="R1111" i="12" s="1"/>
  <c r="R1112" i="12" s="1"/>
  <c r="R1113" i="12" s="1"/>
  <c r="R1114" i="12" s="1"/>
  <c r="R1115" i="12" s="1"/>
  <c r="R1116" i="12" s="1"/>
  <c r="R1117" i="12" s="1"/>
  <c r="R1118" i="12" s="1"/>
  <c r="R1119" i="12" s="1"/>
  <c r="R1120" i="12" s="1"/>
  <c r="R1121" i="12" s="1"/>
  <c r="R1122" i="12" s="1"/>
  <c r="R1123" i="12" s="1"/>
  <c r="R1124" i="12" s="1"/>
  <c r="R1125" i="12" s="1"/>
  <c r="R1126" i="12" s="1"/>
  <c r="R1127" i="12" s="1"/>
  <c r="R1128" i="12" s="1"/>
  <c r="R1129" i="12" s="1"/>
  <c r="R1130" i="12" s="1"/>
  <c r="R1131" i="12" s="1"/>
  <c r="R1132" i="12" s="1"/>
  <c r="R1133" i="12" s="1"/>
  <c r="R1134" i="12" s="1"/>
  <c r="R1135" i="12" s="1"/>
  <c r="R1136" i="12" s="1"/>
  <c r="R1137" i="12" s="1"/>
  <c r="R1138" i="12" s="1"/>
  <c r="R1139" i="12" s="1"/>
  <c r="R1140" i="12" s="1"/>
  <c r="R1141" i="12" s="1"/>
  <c r="R1142" i="12" s="1"/>
  <c r="R1143" i="12" s="1"/>
  <c r="R1144" i="12" s="1"/>
  <c r="O1101" i="12"/>
  <c r="O1102" i="12" s="1"/>
  <c r="O1103" i="12" s="1"/>
  <c r="O1104" i="12" s="1"/>
  <c r="O1105" i="12" s="1"/>
  <c r="O1106" i="12" s="1"/>
  <c r="O1107" i="12" s="1"/>
  <c r="O1108" i="12" s="1"/>
  <c r="O1109" i="12" s="1"/>
  <c r="O1110" i="12" s="1"/>
  <c r="O1111" i="12" s="1"/>
  <c r="O1112" i="12" s="1"/>
  <c r="O1113" i="12" s="1"/>
  <c r="O1114" i="12" s="1"/>
  <c r="O1115" i="12" s="1"/>
  <c r="O1116" i="12" s="1"/>
  <c r="O1117" i="12" s="1"/>
  <c r="O1118" i="12" s="1"/>
  <c r="O1119" i="12" s="1"/>
  <c r="O1120" i="12" s="1"/>
  <c r="O1121" i="12" s="1"/>
  <c r="O1122" i="12" s="1"/>
  <c r="O1123" i="12" s="1"/>
  <c r="O1124" i="12" s="1"/>
  <c r="O1125" i="12" s="1"/>
  <c r="O1126" i="12" s="1"/>
  <c r="O1127" i="12" s="1"/>
  <c r="O1128" i="12" s="1"/>
  <c r="O1129" i="12" s="1"/>
  <c r="O1130" i="12" s="1"/>
  <c r="O1131" i="12" s="1"/>
  <c r="O1132" i="12" s="1"/>
  <c r="O1133" i="12" s="1"/>
  <c r="O1134" i="12" s="1"/>
  <c r="O1135" i="12" s="1"/>
  <c r="O1136" i="12" s="1"/>
  <c r="O1137" i="12" s="1"/>
  <c r="O1138" i="12" s="1"/>
  <c r="O1139" i="12" s="1"/>
  <c r="O1140" i="12" s="1"/>
  <c r="O1141" i="12" s="1"/>
  <c r="O1142" i="12" s="1"/>
  <c r="O1143" i="12" s="1"/>
  <c r="O1144" i="12" s="1"/>
  <c r="E505" i="12"/>
  <c r="E405" i="12"/>
  <c r="AD505" i="12"/>
  <c r="AD405" i="12"/>
  <c r="D505" i="12"/>
  <c r="D405" i="12"/>
  <c r="AE405" i="12"/>
  <c r="AE505" i="12"/>
  <c r="X405" i="12"/>
  <c r="X505" i="12"/>
  <c r="F505" i="12"/>
  <c r="F405" i="12"/>
  <c r="Y405" i="12"/>
  <c r="Y505" i="12"/>
  <c r="G505" i="12"/>
  <c r="G405" i="12"/>
  <c r="R405" i="12"/>
  <c r="R505" i="12"/>
  <c r="AC505" i="12"/>
  <c r="AC405" i="12"/>
  <c r="W405" i="12"/>
  <c r="W505" i="12"/>
  <c r="AA405" i="12"/>
  <c r="AA505" i="12"/>
  <c r="K405" i="12"/>
  <c r="K505" i="12"/>
  <c r="H505" i="12"/>
  <c r="H405" i="12"/>
  <c r="J405" i="12"/>
  <c r="J505" i="12"/>
  <c r="AG405" i="12"/>
  <c r="AG505" i="12"/>
  <c r="AF405" i="12"/>
  <c r="AF505" i="12"/>
  <c r="AB505" i="12"/>
  <c r="AB405" i="12"/>
  <c r="T405" i="12"/>
  <c r="T505" i="12"/>
  <c r="Q505" i="12"/>
  <c r="Q405" i="12"/>
  <c r="S405" i="12"/>
  <c r="S505" i="12"/>
  <c r="I505" i="12"/>
  <c r="I405" i="12"/>
  <c r="Z405" i="12"/>
  <c r="Z505" i="12"/>
  <c r="V447" i="12"/>
  <c r="V547" i="12"/>
  <c r="L448" i="12"/>
  <c r="L548" i="12"/>
  <c r="N448" i="12"/>
  <c r="N548" i="12"/>
  <c r="M448" i="12"/>
  <c r="M548" i="12"/>
  <c r="O548" i="12"/>
  <c r="O448" i="12"/>
  <c r="C448" i="12"/>
  <c r="C548" i="12"/>
  <c r="U448" i="12"/>
  <c r="U548" i="12"/>
  <c r="P448" i="12"/>
  <c r="P548" i="12"/>
  <c r="U505" i="12"/>
  <c r="L505" i="12"/>
  <c r="C505" i="12"/>
  <c r="O505" i="12"/>
  <c r="N505" i="12"/>
  <c r="V505" i="12"/>
  <c r="M505" i="12"/>
  <c r="P505" i="12"/>
  <c r="BH1" i="12"/>
  <c r="BH7" i="12"/>
  <c r="J9" i="16"/>
  <c r="I49" i="16"/>
  <c r="J8" i="16"/>
  <c r="I48" i="16"/>
  <c r="J12" i="16"/>
  <c r="I52" i="16"/>
  <c r="H54" i="16"/>
  <c r="I14" i="16"/>
  <c r="H53" i="16"/>
  <c r="I13" i="16"/>
  <c r="J11" i="16"/>
  <c r="I51" i="16"/>
  <c r="H43" i="16"/>
  <c r="I44" i="16"/>
  <c r="J4" i="16"/>
  <c r="J6" i="16"/>
  <c r="I46" i="16"/>
  <c r="H42" i="16"/>
  <c r="I2" i="16"/>
  <c r="S55" i="16"/>
  <c r="T15" i="16"/>
  <c r="J10" i="16"/>
  <c r="I50" i="16"/>
  <c r="J7" i="16"/>
  <c r="I47" i="16"/>
  <c r="I43" i="16"/>
  <c r="J3" i="16"/>
  <c r="K45" i="16"/>
  <c r="J60" i="16"/>
  <c r="J57" i="16"/>
  <c r="J59" i="16"/>
  <c r="J56" i="16"/>
  <c r="J58" i="16"/>
  <c r="AV28" i="12"/>
  <c r="AV34" i="12"/>
  <c r="AV35" i="12"/>
  <c r="J1191" i="12"/>
  <c r="AV40" i="12"/>
  <c r="AV45" i="12"/>
  <c r="AV20" i="12"/>
  <c r="AV52" i="12"/>
  <c r="AV27" i="12"/>
  <c r="AE1191" i="12"/>
  <c r="AV62" i="12"/>
  <c r="AV14" i="12"/>
  <c r="AV15" i="12"/>
  <c r="AV47" i="12"/>
  <c r="AV55" i="12"/>
  <c r="AV10" i="12"/>
  <c r="AV44" i="12"/>
  <c r="W1191" i="12"/>
  <c r="AV54" i="12"/>
  <c r="AV53" i="12"/>
  <c r="AV43" i="12"/>
  <c r="AV49" i="12"/>
  <c r="AV38" i="12"/>
  <c r="H1191" i="12"/>
  <c r="AV17" i="12"/>
  <c r="AD1191" i="12"/>
  <c r="AV9" i="12"/>
  <c r="Y1191" i="12"/>
  <c r="AV50" i="12"/>
  <c r="AV48" i="12"/>
  <c r="AV39" i="12"/>
  <c r="S1191" i="12"/>
  <c r="AV5" i="12"/>
  <c r="AC1191" i="12"/>
  <c r="G1191" i="12"/>
  <c r="AV46" i="12"/>
  <c r="AV25" i="12"/>
  <c r="Q1191" i="12"/>
  <c r="AV31" i="12"/>
  <c r="AV6" i="12"/>
  <c r="AV22" i="12"/>
  <c r="AV8" i="12"/>
  <c r="AV63" i="12"/>
  <c r="F1191" i="12"/>
  <c r="L1191" i="12"/>
  <c r="AV59" i="12"/>
  <c r="AV58" i="12"/>
  <c r="C1191" i="12"/>
  <c r="AV19" i="12"/>
  <c r="O1191" i="12"/>
  <c r="AV26" i="12"/>
  <c r="AV60" i="12"/>
  <c r="Z1191" i="12"/>
  <c r="M1191" i="12"/>
  <c r="AV36" i="12"/>
  <c r="AV2" i="12"/>
  <c r="U1191" i="12"/>
  <c r="AV33" i="12"/>
  <c r="N1191" i="12"/>
  <c r="X1191" i="12"/>
  <c r="AF1191" i="12"/>
  <c r="AV51" i="12"/>
  <c r="AA1191" i="12"/>
  <c r="AV12" i="12"/>
  <c r="AV13" i="12"/>
  <c r="AV41" i="12"/>
  <c r="AV29" i="12"/>
  <c r="R1191" i="12"/>
  <c r="AV37" i="12"/>
  <c r="AV4" i="12"/>
  <c r="T1191" i="12"/>
  <c r="AV21" i="12"/>
  <c r="AV16" i="12"/>
  <c r="P1191" i="12"/>
  <c r="K1191" i="12"/>
  <c r="AV23" i="12"/>
  <c r="V1191" i="12"/>
  <c r="AV30" i="12"/>
  <c r="AV18" i="12"/>
  <c r="AV24" i="12"/>
  <c r="AV57" i="12"/>
  <c r="I1191" i="12"/>
  <c r="AB1191" i="12"/>
  <c r="D1191" i="12"/>
  <c r="AV11" i="12"/>
  <c r="AV3" i="12"/>
  <c r="AV64" i="12"/>
  <c r="AV7" i="12"/>
  <c r="AV42" i="12"/>
  <c r="AV56" i="12"/>
  <c r="AV66" i="12"/>
  <c r="E1191" i="12"/>
  <c r="N1003" i="12" l="1"/>
  <c r="N1004" i="12" s="1"/>
  <c r="N1005" i="12" s="1"/>
  <c r="N1006" i="12" s="1"/>
  <c r="N1007" i="12" s="1"/>
  <c r="N1008" i="12" s="1"/>
  <c r="N1009" i="12" s="1"/>
  <c r="N1010" i="12" s="1"/>
  <c r="N1011" i="12" s="1"/>
  <c r="N1012" i="12" s="1"/>
  <c r="N1013" i="12" s="1"/>
  <c r="N1014" i="12" s="1"/>
  <c r="N1015" i="12" s="1"/>
  <c r="N1016" i="12" s="1"/>
  <c r="N1017" i="12" s="1"/>
  <c r="N1018" i="12" s="1"/>
  <c r="N1019" i="12" s="1"/>
  <c r="N1020" i="12" s="1"/>
  <c r="N1021" i="12" s="1"/>
  <c r="N1022" i="12" s="1"/>
  <c r="N1023" i="12" s="1"/>
  <c r="N1024" i="12" s="1"/>
  <c r="N1025" i="12" s="1"/>
  <c r="N1026" i="12" s="1"/>
  <c r="N1027" i="12" s="1"/>
  <c r="N1028" i="12" s="1"/>
  <c r="N1029" i="12" s="1"/>
  <c r="N1030" i="12" s="1"/>
  <c r="N1031" i="12" s="1"/>
  <c r="N1032" i="12" s="1"/>
  <c r="N1033" i="12" s="1"/>
  <c r="N1034" i="12" s="1"/>
  <c r="N1035" i="12" s="1"/>
  <c r="N1036" i="12" s="1"/>
  <c r="N1037" i="12" s="1"/>
  <c r="N1038" i="12" s="1"/>
  <c r="N1039" i="12" s="1"/>
  <c r="N1040" i="12" s="1"/>
  <c r="N1041" i="12" s="1"/>
  <c r="N1042" i="12" s="1"/>
  <c r="N1043" i="12" s="1"/>
  <c r="N1044" i="12" s="1"/>
  <c r="N1045" i="12" s="1"/>
  <c r="N1046" i="12" s="1"/>
  <c r="N1047" i="12" s="1"/>
  <c r="N1048" i="12" s="1"/>
  <c r="N1049" i="12" s="1"/>
  <c r="N1050" i="12" s="1"/>
  <c r="N1051" i="12" s="1"/>
  <c r="N1052" i="12" s="1"/>
  <c r="N1053" i="12" s="1"/>
  <c r="N1054" i="12" s="1"/>
  <c r="N1055" i="12" s="1"/>
  <c r="N1056" i="12" s="1"/>
  <c r="N1057" i="12" s="1"/>
  <c r="N1058" i="12" s="1"/>
  <c r="N1059" i="12" s="1"/>
  <c r="N1060" i="12" s="1"/>
  <c r="N1061" i="12" s="1"/>
  <c r="N1062" i="12" s="1"/>
  <c r="N1063" i="12" s="1"/>
  <c r="N1064" i="12" s="1"/>
  <c r="N1065" i="12" s="1"/>
  <c r="N1066" i="12" s="1"/>
  <c r="N1067" i="12" s="1"/>
  <c r="N1068" i="12" s="1"/>
  <c r="N1069" i="12" s="1"/>
  <c r="N1070" i="12" s="1"/>
  <c r="N1071" i="12" s="1"/>
  <c r="N1072" i="12" s="1"/>
  <c r="N1073" i="12" s="1"/>
  <c r="N1074" i="12" s="1"/>
  <c r="N1075" i="12" s="1"/>
  <c r="N1076" i="12" s="1"/>
  <c r="N1077" i="12" s="1"/>
  <c r="N1078" i="12" s="1"/>
  <c r="N1079" i="12" s="1"/>
  <c r="N1080" i="12" s="1"/>
  <c r="N1081" i="12" s="1"/>
  <c r="N1082" i="12" s="1"/>
  <c r="N1083" i="12" s="1"/>
  <c r="N1084" i="12" s="1"/>
  <c r="N1085" i="12" s="1"/>
  <c r="N1086" i="12" s="1"/>
  <c r="N1087" i="12" s="1"/>
  <c r="N1088" i="12" s="1"/>
  <c r="N1089" i="12" s="1"/>
  <c r="N1090" i="12" s="1"/>
  <c r="R1003" i="12"/>
  <c r="R1004" i="12" s="1"/>
  <c r="R1005" i="12" s="1"/>
  <c r="R1006" i="12" s="1"/>
  <c r="R1007" i="12" s="1"/>
  <c r="R1008" i="12" s="1"/>
  <c r="R1009" i="12" s="1"/>
  <c r="R1010" i="12" s="1"/>
  <c r="R1011" i="12" s="1"/>
  <c r="R1012" i="12" s="1"/>
  <c r="R1013" i="12" s="1"/>
  <c r="R1014" i="12" s="1"/>
  <c r="R1015" i="12" s="1"/>
  <c r="R1016" i="12" s="1"/>
  <c r="R1017" i="12" s="1"/>
  <c r="R1018" i="12" s="1"/>
  <c r="R1019" i="12" s="1"/>
  <c r="R1020" i="12" s="1"/>
  <c r="R1021" i="12" s="1"/>
  <c r="R1022" i="12" s="1"/>
  <c r="R1023" i="12" s="1"/>
  <c r="R1024" i="12" s="1"/>
  <c r="R1025" i="12" s="1"/>
  <c r="R1026" i="12" s="1"/>
  <c r="R1027" i="12" s="1"/>
  <c r="R1028" i="12" s="1"/>
  <c r="R1029" i="12" s="1"/>
  <c r="R1030" i="12" s="1"/>
  <c r="R1031" i="12" s="1"/>
  <c r="R1032" i="12" s="1"/>
  <c r="R1033" i="12" s="1"/>
  <c r="R1034" i="12" s="1"/>
  <c r="R1035" i="12" s="1"/>
  <c r="R1036" i="12" s="1"/>
  <c r="R1037" i="12" s="1"/>
  <c r="R1038" i="12" s="1"/>
  <c r="R1039" i="12" s="1"/>
  <c r="R1040" i="12" s="1"/>
  <c r="R1041" i="12" s="1"/>
  <c r="R1042" i="12" s="1"/>
  <c r="R1043" i="12" s="1"/>
  <c r="R1044" i="12" s="1"/>
  <c r="R1045" i="12" s="1"/>
  <c r="R1046" i="12" s="1"/>
  <c r="R1047" i="12" s="1"/>
  <c r="R1048" i="12" s="1"/>
  <c r="R1049" i="12" s="1"/>
  <c r="R1050" i="12" s="1"/>
  <c r="R1051" i="12" s="1"/>
  <c r="R1052" i="12" s="1"/>
  <c r="R1053" i="12" s="1"/>
  <c r="R1054" i="12" s="1"/>
  <c r="R1055" i="12" s="1"/>
  <c r="R1056" i="12" s="1"/>
  <c r="R1057" i="12" s="1"/>
  <c r="R1058" i="12" s="1"/>
  <c r="R1059" i="12" s="1"/>
  <c r="R1060" i="12" s="1"/>
  <c r="R1061" i="12" s="1"/>
  <c r="R1062" i="12" s="1"/>
  <c r="R1063" i="12" s="1"/>
  <c r="R1064" i="12" s="1"/>
  <c r="R1065" i="12" s="1"/>
  <c r="R1066" i="12" s="1"/>
  <c r="R1067" i="12" s="1"/>
  <c r="R1068" i="12" s="1"/>
  <c r="R1069" i="12" s="1"/>
  <c r="R1070" i="12" s="1"/>
  <c r="R1071" i="12" s="1"/>
  <c r="R1072" i="12" s="1"/>
  <c r="R1073" i="12" s="1"/>
  <c r="R1074" i="12" s="1"/>
  <c r="R1075" i="12" s="1"/>
  <c r="R1076" i="12" s="1"/>
  <c r="R1077" i="12" s="1"/>
  <c r="R1078" i="12" s="1"/>
  <c r="R1079" i="12" s="1"/>
  <c r="R1080" i="12" s="1"/>
  <c r="R1081" i="12" s="1"/>
  <c r="R1082" i="12" s="1"/>
  <c r="R1083" i="12" s="1"/>
  <c r="R1084" i="12" s="1"/>
  <c r="R1085" i="12" s="1"/>
  <c r="R1086" i="12" s="1"/>
  <c r="R1087" i="12" s="1"/>
  <c r="R1088" i="12" s="1"/>
  <c r="R1089" i="12" s="1"/>
  <c r="R1090" i="12" s="1"/>
  <c r="Z1003" i="12"/>
  <c r="Z1004" i="12" s="1"/>
  <c r="Z1005" i="12" s="1"/>
  <c r="Z1006" i="12" s="1"/>
  <c r="Z1007" i="12" s="1"/>
  <c r="Z1008" i="12" s="1"/>
  <c r="Z1009" i="12" s="1"/>
  <c r="Z1010" i="12" s="1"/>
  <c r="Z1011" i="12" s="1"/>
  <c r="Z1012" i="12" s="1"/>
  <c r="Z1013" i="12" s="1"/>
  <c r="Z1014" i="12" s="1"/>
  <c r="Z1015" i="12" s="1"/>
  <c r="Z1016" i="12" s="1"/>
  <c r="Z1017" i="12" s="1"/>
  <c r="Z1018" i="12" s="1"/>
  <c r="Z1019" i="12" s="1"/>
  <c r="Z1020" i="12" s="1"/>
  <c r="Z1021" i="12" s="1"/>
  <c r="Z1022" i="12" s="1"/>
  <c r="Z1023" i="12" s="1"/>
  <c r="Z1024" i="12" s="1"/>
  <c r="Z1025" i="12" s="1"/>
  <c r="Z1026" i="12" s="1"/>
  <c r="Z1027" i="12" s="1"/>
  <c r="Z1028" i="12" s="1"/>
  <c r="Z1029" i="12" s="1"/>
  <c r="Z1030" i="12" s="1"/>
  <c r="Z1031" i="12" s="1"/>
  <c r="Z1032" i="12" s="1"/>
  <c r="Z1033" i="12" s="1"/>
  <c r="Z1034" i="12" s="1"/>
  <c r="Z1035" i="12" s="1"/>
  <c r="Z1036" i="12" s="1"/>
  <c r="Z1037" i="12" s="1"/>
  <c r="Z1038" i="12" s="1"/>
  <c r="Z1039" i="12" s="1"/>
  <c r="Z1040" i="12" s="1"/>
  <c r="Z1041" i="12" s="1"/>
  <c r="Z1042" i="12" s="1"/>
  <c r="Z1043" i="12" s="1"/>
  <c r="Z1044" i="12" s="1"/>
  <c r="Z1045" i="12" s="1"/>
  <c r="Z1046" i="12" s="1"/>
  <c r="Z1047" i="12" s="1"/>
  <c r="Z1048" i="12" s="1"/>
  <c r="Z1049" i="12" s="1"/>
  <c r="Z1050" i="12" s="1"/>
  <c r="Z1051" i="12" s="1"/>
  <c r="Z1052" i="12" s="1"/>
  <c r="Z1053" i="12" s="1"/>
  <c r="Z1054" i="12" s="1"/>
  <c r="Z1055" i="12" s="1"/>
  <c r="Z1056" i="12" s="1"/>
  <c r="Z1057" i="12" s="1"/>
  <c r="Z1058" i="12" s="1"/>
  <c r="Z1059" i="12" s="1"/>
  <c r="Z1060" i="12" s="1"/>
  <c r="Z1061" i="12" s="1"/>
  <c r="Z1062" i="12" s="1"/>
  <c r="Z1063" i="12" s="1"/>
  <c r="Z1064" i="12" s="1"/>
  <c r="Z1065" i="12" s="1"/>
  <c r="Z1066" i="12" s="1"/>
  <c r="Z1067" i="12" s="1"/>
  <c r="Z1068" i="12" s="1"/>
  <c r="Z1069" i="12" s="1"/>
  <c r="Z1070" i="12" s="1"/>
  <c r="Z1071" i="12" s="1"/>
  <c r="Z1072" i="12" s="1"/>
  <c r="Z1073" i="12" s="1"/>
  <c r="Z1074" i="12" s="1"/>
  <c r="Z1075" i="12" s="1"/>
  <c r="Z1076" i="12" s="1"/>
  <c r="Z1077" i="12" s="1"/>
  <c r="Z1078" i="12" s="1"/>
  <c r="Z1079" i="12" s="1"/>
  <c r="Z1080" i="12" s="1"/>
  <c r="Z1081" i="12" s="1"/>
  <c r="Z1082" i="12" s="1"/>
  <c r="Z1083" i="12" s="1"/>
  <c r="Z1084" i="12" s="1"/>
  <c r="Z1085" i="12" s="1"/>
  <c r="Z1086" i="12" s="1"/>
  <c r="Z1087" i="12" s="1"/>
  <c r="Z1088" i="12" s="1"/>
  <c r="Z1089" i="12" s="1"/>
  <c r="Z1090" i="12" s="1"/>
  <c r="AG1003" i="12"/>
  <c r="AG1004" i="12" s="1"/>
  <c r="AG1005" i="12" s="1"/>
  <c r="AG1006" i="12" s="1"/>
  <c r="AG1007" i="12" s="1"/>
  <c r="AG1008" i="12" s="1"/>
  <c r="AG1009" i="12" s="1"/>
  <c r="AG1010" i="12" s="1"/>
  <c r="AG1011" i="12" s="1"/>
  <c r="AG1012" i="12" s="1"/>
  <c r="AG1013" i="12" s="1"/>
  <c r="AG1014" i="12" s="1"/>
  <c r="AG1015" i="12" s="1"/>
  <c r="AG1016" i="12" s="1"/>
  <c r="AG1017" i="12" s="1"/>
  <c r="AG1018" i="12" s="1"/>
  <c r="AG1019" i="12" s="1"/>
  <c r="AG1020" i="12" s="1"/>
  <c r="AG1021" i="12" s="1"/>
  <c r="AG1022" i="12" s="1"/>
  <c r="AG1023" i="12" s="1"/>
  <c r="AG1024" i="12" s="1"/>
  <c r="AG1025" i="12" s="1"/>
  <c r="AG1026" i="12" s="1"/>
  <c r="AG1027" i="12" s="1"/>
  <c r="AG1028" i="12" s="1"/>
  <c r="AG1029" i="12" s="1"/>
  <c r="AG1030" i="12" s="1"/>
  <c r="AG1031" i="12" s="1"/>
  <c r="AG1032" i="12" s="1"/>
  <c r="AG1033" i="12" s="1"/>
  <c r="AG1034" i="12" s="1"/>
  <c r="AG1035" i="12" s="1"/>
  <c r="AG1036" i="12" s="1"/>
  <c r="AG1037" i="12" s="1"/>
  <c r="AG1038" i="12" s="1"/>
  <c r="AG1039" i="12" s="1"/>
  <c r="AG1040" i="12" s="1"/>
  <c r="AG1041" i="12" s="1"/>
  <c r="AG1042" i="12" s="1"/>
  <c r="AG1043" i="12" s="1"/>
  <c r="AG1044" i="12" s="1"/>
  <c r="AG1045" i="12" s="1"/>
  <c r="AG1046" i="12" s="1"/>
  <c r="AG1047" i="12" s="1"/>
  <c r="AG1048" i="12" s="1"/>
  <c r="AG1049" i="12" s="1"/>
  <c r="AG1050" i="12" s="1"/>
  <c r="AG1051" i="12" s="1"/>
  <c r="AG1052" i="12" s="1"/>
  <c r="AG1053" i="12" s="1"/>
  <c r="AG1054" i="12" s="1"/>
  <c r="AG1055" i="12" s="1"/>
  <c r="AG1056" i="12" s="1"/>
  <c r="AG1057" i="12" s="1"/>
  <c r="AG1058" i="12" s="1"/>
  <c r="AG1059" i="12" s="1"/>
  <c r="AG1060" i="12" s="1"/>
  <c r="AG1061" i="12" s="1"/>
  <c r="AG1062" i="12" s="1"/>
  <c r="AG1063" i="12" s="1"/>
  <c r="AG1064" i="12" s="1"/>
  <c r="AG1065" i="12" s="1"/>
  <c r="AG1066" i="12" s="1"/>
  <c r="AG1067" i="12" s="1"/>
  <c r="AG1068" i="12" s="1"/>
  <c r="AG1069" i="12" s="1"/>
  <c r="AG1070" i="12" s="1"/>
  <c r="AG1071" i="12" s="1"/>
  <c r="AG1072" i="12" s="1"/>
  <c r="AG1073" i="12" s="1"/>
  <c r="AG1074" i="12" s="1"/>
  <c r="AG1075" i="12" s="1"/>
  <c r="AG1076" i="12" s="1"/>
  <c r="AG1077" i="12" s="1"/>
  <c r="AG1078" i="12" s="1"/>
  <c r="AG1079" i="12" s="1"/>
  <c r="AG1080" i="12" s="1"/>
  <c r="AG1081" i="12" s="1"/>
  <c r="AG1082" i="12" s="1"/>
  <c r="AG1083" i="12" s="1"/>
  <c r="AG1084" i="12" s="1"/>
  <c r="AG1085" i="12" s="1"/>
  <c r="AG1086" i="12" s="1"/>
  <c r="AG1087" i="12" s="1"/>
  <c r="AG1088" i="12" s="1"/>
  <c r="AG1089" i="12" s="1"/>
  <c r="AG1090" i="12" s="1"/>
  <c r="AF1003" i="12"/>
  <c r="AF1004" i="12" s="1"/>
  <c r="AF1005" i="12" s="1"/>
  <c r="AF1006" i="12" s="1"/>
  <c r="AF1007" i="12" s="1"/>
  <c r="AF1008" i="12" s="1"/>
  <c r="AF1009" i="12" s="1"/>
  <c r="AF1010" i="12" s="1"/>
  <c r="AF1011" i="12" s="1"/>
  <c r="AF1012" i="12" s="1"/>
  <c r="AF1013" i="12" s="1"/>
  <c r="AF1014" i="12" s="1"/>
  <c r="AF1015" i="12" s="1"/>
  <c r="AF1016" i="12" s="1"/>
  <c r="AF1017" i="12" s="1"/>
  <c r="AF1018" i="12" s="1"/>
  <c r="AF1019" i="12" s="1"/>
  <c r="AF1020" i="12" s="1"/>
  <c r="AF1021" i="12" s="1"/>
  <c r="AF1022" i="12" s="1"/>
  <c r="AF1023" i="12" s="1"/>
  <c r="AF1024" i="12" s="1"/>
  <c r="AF1025" i="12" s="1"/>
  <c r="AF1026" i="12" s="1"/>
  <c r="AF1027" i="12" s="1"/>
  <c r="AF1028" i="12" s="1"/>
  <c r="AF1029" i="12" s="1"/>
  <c r="AF1030" i="12" s="1"/>
  <c r="AF1031" i="12" s="1"/>
  <c r="AF1032" i="12" s="1"/>
  <c r="AF1033" i="12" s="1"/>
  <c r="AF1034" i="12" s="1"/>
  <c r="AF1035" i="12" s="1"/>
  <c r="AF1036" i="12" s="1"/>
  <c r="AF1037" i="12" s="1"/>
  <c r="AF1038" i="12" s="1"/>
  <c r="AF1039" i="12" s="1"/>
  <c r="AF1040" i="12" s="1"/>
  <c r="AF1041" i="12" s="1"/>
  <c r="AF1042" i="12" s="1"/>
  <c r="AF1043" i="12" s="1"/>
  <c r="AF1044" i="12" s="1"/>
  <c r="AF1045" i="12" s="1"/>
  <c r="AF1046" i="12" s="1"/>
  <c r="AF1047" i="12" s="1"/>
  <c r="AF1048" i="12" s="1"/>
  <c r="AF1049" i="12" s="1"/>
  <c r="AF1050" i="12" s="1"/>
  <c r="AF1051" i="12" s="1"/>
  <c r="AF1052" i="12" s="1"/>
  <c r="AF1053" i="12" s="1"/>
  <c r="AF1054" i="12" s="1"/>
  <c r="AF1055" i="12" s="1"/>
  <c r="AF1056" i="12" s="1"/>
  <c r="AF1057" i="12" s="1"/>
  <c r="AF1058" i="12" s="1"/>
  <c r="AF1059" i="12" s="1"/>
  <c r="AF1060" i="12" s="1"/>
  <c r="AF1061" i="12" s="1"/>
  <c r="AF1062" i="12" s="1"/>
  <c r="AF1063" i="12" s="1"/>
  <c r="AF1064" i="12" s="1"/>
  <c r="AF1065" i="12" s="1"/>
  <c r="AF1066" i="12" s="1"/>
  <c r="AF1067" i="12" s="1"/>
  <c r="AF1068" i="12" s="1"/>
  <c r="AF1069" i="12" s="1"/>
  <c r="AF1070" i="12" s="1"/>
  <c r="AF1071" i="12" s="1"/>
  <c r="AF1072" i="12" s="1"/>
  <c r="AF1073" i="12" s="1"/>
  <c r="AF1074" i="12" s="1"/>
  <c r="AF1075" i="12" s="1"/>
  <c r="AF1076" i="12" s="1"/>
  <c r="AF1077" i="12" s="1"/>
  <c r="AF1078" i="12" s="1"/>
  <c r="AF1079" i="12" s="1"/>
  <c r="AF1080" i="12" s="1"/>
  <c r="AF1081" i="12" s="1"/>
  <c r="AF1082" i="12" s="1"/>
  <c r="AF1083" i="12" s="1"/>
  <c r="AF1084" i="12" s="1"/>
  <c r="AF1085" i="12" s="1"/>
  <c r="AF1086" i="12" s="1"/>
  <c r="AF1087" i="12" s="1"/>
  <c r="AF1088" i="12" s="1"/>
  <c r="AF1089" i="12" s="1"/>
  <c r="AF1090" i="12" s="1"/>
  <c r="P1003" i="12"/>
  <c r="P1004" i="12" s="1"/>
  <c r="P1005" i="12" s="1"/>
  <c r="P1006" i="12" s="1"/>
  <c r="P1007" i="12" s="1"/>
  <c r="P1008" i="12" s="1"/>
  <c r="P1009" i="12" s="1"/>
  <c r="P1010" i="12" s="1"/>
  <c r="P1011" i="12" s="1"/>
  <c r="P1012" i="12" s="1"/>
  <c r="P1013" i="12" s="1"/>
  <c r="P1014" i="12" s="1"/>
  <c r="P1015" i="12" s="1"/>
  <c r="P1016" i="12" s="1"/>
  <c r="P1017" i="12" s="1"/>
  <c r="P1018" i="12" s="1"/>
  <c r="P1019" i="12" s="1"/>
  <c r="P1020" i="12" s="1"/>
  <c r="P1021" i="12" s="1"/>
  <c r="P1022" i="12" s="1"/>
  <c r="P1023" i="12" s="1"/>
  <c r="P1024" i="12" s="1"/>
  <c r="P1025" i="12" s="1"/>
  <c r="P1026" i="12" s="1"/>
  <c r="P1027" i="12" s="1"/>
  <c r="P1028" i="12" s="1"/>
  <c r="P1029" i="12" s="1"/>
  <c r="P1030" i="12" s="1"/>
  <c r="P1031" i="12" s="1"/>
  <c r="P1032" i="12" s="1"/>
  <c r="P1033" i="12" s="1"/>
  <c r="P1034" i="12" s="1"/>
  <c r="P1035" i="12" s="1"/>
  <c r="P1036" i="12" s="1"/>
  <c r="P1037" i="12" s="1"/>
  <c r="P1038" i="12" s="1"/>
  <c r="P1039" i="12" s="1"/>
  <c r="P1040" i="12" s="1"/>
  <c r="P1041" i="12" s="1"/>
  <c r="P1042" i="12" s="1"/>
  <c r="P1043" i="12" s="1"/>
  <c r="P1044" i="12" s="1"/>
  <c r="P1045" i="12" s="1"/>
  <c r="P1046" i="12" s="1"/>
  <c r="P1047" i="12" s="1"/>
  <c r="P1048" i="12" s="1"/>
  <c r="P1049" i="12" s="1"/>
  <c r="P1050" i="12" s="1"/>
  <c r="P1051" i="12" s="1"/>
  <c r="P1052" i="12" s="1"/>
  <c r="P1053" i="12" s="1"/>
  <c r="P1054" i="12" s="1"/>
  <c r="P1055" i="12" s="1"/>
  <c r="P1056" i="12" s="1"/>
  <c r="P1057" i="12" s="1"/>
  <c r="P1058" i="12" s="1"/>
  <c r="P1059" i="12" s="1"/>
  <c r="P1060" i="12" s="1"/>
  <c r="P1061" i="12" s="1"/>
  <c r="P1062" i="12" s="1"/>
  <c r="P1063" i="12" s="1"/>
  <c r="P1064" i="12" s="1"/>
  <c r="P1065" i="12" s="1"/>
  <c r="P1066" i="12" s="1"/>
  <c r="P1067" i="12" s="1"/>
  <c r="P1068" i="12" s="1"/>
  <c r="P1069" i="12" s="1"/>
  <c r="P1070" i="12" s="1"/>
  <c r="P1071" i="12" s="1"/>
  <c r="P1072" i="12" s="1"/>
  <c r="P1073" i="12" s="1"/>
  <c r="P1074" i="12" s="1"/>
  <c r="P1075" i="12" s="1"/>
  <c r="P1076" i="12" s="1"/>
  <c r="P1077" i="12" s="1"/>
  <c r="P1078" i="12" s="1"/>
  <c r="P1079" i="12" s="1"/>
  <c r="P1080" i="12" s="1"/>
  <c r="P1081" i="12" s="1"/>
  <c r="P1082" i="12" s="1"/>
  <c r="P1083" i="12" s="1"/>
  <c r="P1084" i="12" s="1"/>
  <c r="P1085" i="12" s="1"/>
  <c r="P1086" i="12" s="1"/>
  <c r="P1087" i="12" s="1"/>
  <c r="P1088" i="12" s="1"/>
  <c r="P1089" i="12" s="1"/>
  <c r="P1090" i="12" s="1"/>
  <c r="H1003" i="12"/>
  <c r="H1004" i="12" s="1"/>
  <c r="H1005" i="12" s="1"/>
  <c r="H1006" i="12" s="1"/>
  <c r="H1007" i="12" s="1"/>
  <c r="H1008" i="12" s="1"/>
  <c r="H1009" i="12" s="1"/>
  <c r="H1010" i="12" s="1"/>
  <c r="H1011" i="12" s="1"/>
  <c r="H1012" i="12" s="1"/>
  <c r="H1013" i="12" s="1"/>
  <c r="H1014" i="12" s="1"/>
  <c r="H1015" i="12" s="1"/>
  <c r="H1016" i="12" s="1"/>
  <c r="H1017" i="12" s="1"/>
  <c r="H1018" i="12" s="1"/>
  <c r="H1019" i="12" s="1"/>
  <c r="H1020" i="12" s="1"/>
  <c r="H1021" i="12" s="1"/>
  <c r="H1022" i="12" s="1"/>
  <c r="H1023" i="12" s="1"/>
  <c r="H1024" i="12" s="1"/>
  <c r="H1025" i="12" s="1"/>
  <c r="H1026" i="12" s="1"/>
  <c r="H1027" i="12" s="1"/>
  <c r="H1028" i="12" s="1"/>
  <c r="H1029" i="12" s="1"/>
  <c r="H1030" i="12" s="1"/>
  <c r="H1031" i="12" s="1"/>
  <c r="H1032" i="12" s="1"/>
  <c r="H1033" i="12" s="1"/>
  <c r="H1034" i="12" s="1"/>
  <c r="H1035" i="12" s="1"/>
  <c r="H1036" i="12" s="1"/>
  <c r="H1037" i="12" s="1"/>
  <c r="H1038" i="12" s="1"/>
  <c r="H1039" i="12" s="1"/>
  <c r="H1040" i="12" s="1"/>
  <c r="H1041" i="12" s="1"/>
  <c r="H1042" i="12" s="1"/>
  <c r="H1043" i="12" s="1"/>
  <c r="H1044" i="12" s="1"/>
  <c r="H1045" i="12" s="1"/>
  <c r="H1046" i="12" s="1"/>
  <c r="H1047" i="12" s="1"/>
  <c r="H1048" i="12" s="1"/>
  <c r="H1049" i="12" s="1"/>
  <c r="H1050" i="12" s="1"/>
  <c r="H1051" i="12" s="1"/>
  <c r="H1052" i="12" s="1"/>
  <c r="H1053" i="12" s="1"/>
  <c r="H1054" i="12" s="1"/>
  <c r="H1055" i="12" s="1"/>
  <c r="H1056" i="12" s="1"/>
  <c r="H1057" i="12" s="1"/>
  <c r="H1058" i="12" s="1"/>
  <c r="H1059" i="12" s="1"/>
  <c r="H1060" i="12" s="1"/>
  <c r="H1061" i="12" s="1"/>
  <c r="H1062" i="12" s="1"/>
  <c r="H1063" i="12" s="1"/>
  <c r="H1064" i="12" s="1"/>
  <c r="H1065" i="12" s="1"/>
  <c r="H1066" i="12" s="1"/>
  <c r="H1067" i="12" s="1"/>
  <c r="H1068" i="12" s="1"/>
  <c r="H1069" i="12" s="1"/>
  <c r="H1070" i="12" s="1"/>
  <c r="H1071" i="12" s="1"/>
  <c r="H1072" i="12" s="1"/>
  <c r="H1073" i="12" s="1"/>
  <c r="H1074" i="12" s="1"/>
  <c r="H1075" i="12" s="1"/>
  <c r="H1076" i="12" s="1"/>
  <c r="H1077" i="12" s="1"/>
  <c r="H1078" i="12" s="1"/>
  <c r="H1079" i="12" s="1"/>
  <c r="H1080" i="12" s="1"/>
  <c r="H1081" i="12" s="1"/>
  <c r="H1082" i="12" s="1"/>
  <c r="H1083" i="12" s="1"/>
  <c r="H1084" i="12" s="1"/>
  <c r="H1085" i="12" s="1"/>
  <c r="H1086" i="12" s="1"/>
  <c r="H1087" i="12" s="1"/>
  <c r="H1088" i="12" s="1"/>
  <c r="H1089" i="12" s="1"/>
  <c r="H1090" i="12" s="1"/>
  <c r="AB1003" i="12"/>
  <c r="AB1004" i="12" s="1"/>
  <c r="AB1005" i="12" s="1"/>
  <c r="AB1006" i="12" s="1"/>
  <c r="AB1007" i="12" s="1"/>
  <c r="AB1008" i="12" s="1"/>
  <c r="AB1009" i="12" s="1"/>
  <c r="AB1010" i="12" s="1"/>
  <c r="AB1011" i="12" s="1"/>
  <c r="AB1012" i="12" s="1"/>
  <c r="AB1013" i="12" s="1"/>
  <c r="AB1014" i="12" s="1"/>
  <c r="AB1015" i="12" s="1"/>
  <c r="AB1016" i="12" s="1"/>
  <c r="AB1017" i="12" s="1"/>
  <c r="AB1018" i="12" s="1"/>
  <c r="AB1019" i="12" s="1"/>
  <c r="AB1020" i="12" s="1"/>
  <c r="AB1021" i="12" s="1"/>
  <c r="AB1022" i="12" s="1"/>
  <c r="AB1023" i="12" s="1"/>
  <c r="AB1024" i="12" s="1"/>
  <c r="AB1025" i="12" s="1"/>
  <c r="AB1026" i="12" s="1"/>
  <c r="AB1027" i="12" s="1"/>
  <c r="AB1028" i="12" s="1"/>
  <c r="AB1029" i="12" s="1"/>
  <c r="AB1030" i="12" s="1"/>
  <c r="AB1031" i="12" s="1"/>
  <c r="AB1032" i="12" s="1"/>
  <c r="AB1033" i="12" s="1"/>
  <c r="AB1034" i="12" s="1"/>
  <c r="AB1035" i="12" s="1"/>
  <c r="AB1036" i="12" s="1"/>
  <c r="AB1037" i="12" s="1"/>
  <c r="AB1038" i="12" s="1"/>
  <c r="AB1039" i="12" s="1"/>
  <c r="AB1040" i="12" s="1"/>
  <c r="AB1041" i="12" s="1"/>
  <c r="AB1042" i="12" s="1"/>
  <c r="AB1043" i="12" s="1"/>
  <c r="AB1044" i="12" s="1"/>
  <c r="AB1045" i="12" s="1"/>
  <c r="AB1046" i="12" s="1"/>
  <c r="AB1047" i="12" s="1"/>
  <c r="AB1048" i="12" s="1"/>
  <c r="AB1049" i="12" s="1"/>
  <c r="AB1050" i="12" s="1"/>
  <c r="AB1051" i="12" s="1"/>
  <c r="AB1052" i="12" s="1"/>
  <c r="AB1053" i="12" s="1"/>
  <c r="AB1054" i="12" s="1"/>
  <c r="AB1055" i="12" s="1"/>
  <c r="AB1056" i="12" s="1"/>
  <c r="AB1057" i="12" s="1"/>
  <c r="AB1058" i="12" s="1"/>
  <c r="AB1059" i="12" s="1"/>
  <c r="AB1060" i="12" s="1"/>
  <c r="AB1061" i="12" s="1"/>
  <c r="AB1062" i="12" s="1"/>
  <c r="AB1063" i="12" s="1"/>
  <c r="AB1064" i="12" s="1"/>
  <c r="AB1065" i="12" s="1"/>
  <c r="AB1066" i="12" s="1"/>
  <c r="AB1067" i="12" s="1"/>
  <c r="AB1068" i="12" s="1"/>
  <c r="AB1069" i="12" s="1"/>
  <c r="AB1070" i="12" s="1"/>
  <c r="AB1071" i="12" s="1"/>
  <c r="AB1072" i="12" s="1"/>
  <c r="AB1073" i="12" s="1"/>
  <c r="AB1074" i="12" s="1"/>
  <c r="AB1075" i="12" s="1"/>
  <c r="AB1076" i="12" s="1"/>
  <c r="AB1077" i="12" s="1"/>
  <c r="AB1078" i="12" s="1"/>
  <c r="AB1079" i="12" s="1"/>
  <c r="AB1080" i="12" s="1"/>
  <c r="AB1081" i="12" s="1"/>
  <c r="AB1082" i="12" s="1"/>
  <c r="AB1083" i="12" s="1"/>
  <c r="AB1084" i="12" s="1"/>
  <c r="AB1085" i="12" s="1"/>
  <c r="AB1086" i="12" s="1"/>
  <c r="AB1087" i="12" s="1"/>
  <c r="AB1088" i="12" s="1"/>
  <c r="AB1089" i="12" s="1"/>
  <c r="AB1090" i="12" s="1"/>
  <c r="E1003" i="12"/>
  <c r="E1004" i="12" s="1"/>
  <c r="E1005" i="12" s="1"/>
  <c r="E1006" i="12" s="1"/>
  <c r="E1007" i="12" s="1"/>
  <c r="E1008" i="12" s="1"/>
  <c r="E1009" i="12" s="1"/>
  <c r="E1010" i="12" s="1"/>
  <c r="E1011" i="12" s="1"/>
  <c r="E1012" i="12" s="1"/>
  <c r="E1013" i="12" s="1"/>
  <c r="E1014" i="12" s="1"/>
  <c r="E1015" i="12" s="1"/>
  <c r="E1016" i="12" s="1"/>
  <c r="E1017" i="12" s="1"/>
  <c r="E1018" i="12" s="1"/>
  <c r="E1019" i="12" s="1"/>
  <c r="E1020" i="12" s="1"/>
  <c r="E1021" i="12" s="1"/>
  <c r="E1022" i="12" s="1"/>
  <c r="E1023" i="12" s="1"/>
  <c r="E1024" i="12" s="1"/>
  <c r="E1025" i="12" s="1"/>
  <c r="E1026" i="12" s="1"/>
  <c r="E1027" i="12" s="1"/>
  <c r="E1028" i="12" s="1"/>
  <c r="E1029" i="12" s="1"/>
  <c r="E1030" i="12" s="1"/>
  <c r="E1031" i="12" s="1"/>
  <c r="E1032" i="12" s="1"/>
  <c r="E1033" i="12" s="1"/>
  <c r="E1034" i="12" s="1"/>
  <c r="E1035" i="12" s="1"/>
  <c r="E1036" i="12" s="1"/>
  <c r="E1037" i="12" s="1"/>
  <c r="E1038" i="12" s="1"/>
  <c r="E1039" i="12" s="1"/>
  <c r="E1040" i="12" s="1"/>
  <c r="E1041" i="12" s="1"/>
  <c r="E1042" i="12" s="1"/>
  <c r="E1043" i="12" s="1"/>
  <c r="E1044" i="12" s="1"/>
  <c r="E1045" i="12" s="1"/>
  <c r="E1046" i="12" s="1"/>
  <c r="E1047" i="12" s="1"/>
  <c r="E1048" i="12" s="1"/>
  <c r="E1049" i="12" s="1"/>
  <c r="E1050" i="12" s="1"/>
  <c r="E1051" i="12" s="1"/>
  <c r="E1052" i="12" s="1"/>
  <c r="E1053" i="12" s="1"/>
  <c r="E1054" i="12" s="1"/>
  <c r="E1055" i="12" s="1"/>
  <c r="E1056" i="12" s="1"/>
  <c r="E1057" i="12" s="1"/>
  <c r="E1058" i="12" s="1"/>
  <c r="E1059" i="12" s="1"/>
  <c r="E1060" i="12" s="1"/>
  <c r="E1061" i="12" s="1"/>
  <c r="E1062" i="12" s="1"/>
  <c r="E1063" i="12" s="1"/>
  <c r="E1064" i="12" s="1"/>
  <c r="E1065" i="12" s="1"/>
  <c r="E1066" i="12" s="1"/>
  <c r="E1067" i="12" s="1"/>
  <c r="E1068" i="12" s="1"/>
  <c r="E1069" i="12" s="1"/>
  <c r="E1070" i="12" s="1"/>
  <c r="E1071" i="12" s="1"/>
  <c r="E1072" i="12" s="1"/>
  <c r="E1073" i="12" s="1"/>
  <c r="E1074" i="12" s="1"/>
  <c r="E1075" i="12" s="1"/>
  <c r="E1076" i="12" s="1"/>
  <c r="E1077" i="12" s="1"/>
  <c r="E1078" i="12" s="1"/>
  <c r="E1079" i="12" s="1"/>
  <c r="E1080" i="12" s="1"/>
  <c r="E1081" i="12" s="1"/>
  <c r="E1082" i="12" s="1"/>
  <c r="E1083" i="12" s="1"/>
  <c r="E1084" i="12" s="1"/>
  <c r="E1085" i="12" s="1"/>
  <c r="E1086" i="12" s="1"/>
  <c r="E1087" i="12" s="1"/>
  <c r="E1088" i="12" s="1"/>
  <c r="E1089" i="12" s="1"/>
  <c r="E1090" i="12" s="1"/>
  <c r="J1003" i="12"/>
  <c r="J1004" i="12" s="1"/>
  <c r="J1005" i="12" s="1"/>
  <c r="J1006" i="12" s="1"/>
  <c r="J1007" i="12" s="1"/>
  <c r="J1008" i="12" s="1"/>
  <c r="J1009" i="12" s="1"/>
  <c r="J1010" i="12" s="1"/>
  <c r="J1011" i="12" s="1"/>
  <c r="J1012" i="12" s="1"/>
  <c r="J1013" i="12" s="1"/>
  <c r="J1014" i="12" s="1"/>
  <c r="J1015" i="12" s="1"/>
  <c r="J1016" i="12" s="1"/>
  <c r="J1017" i="12" s="1"/>
  <c r="J1018" i="12" s="1"/>
  <c r="J1019" i="12" s="1"/>
  <c r="J1020" i="12" s="1"/>
  <c r="J1021" i="12" s="1"/>
  <c r="J1022" i="12" s="1"/>
  <c r="J1023" i="12" s="1"/>
  <c r="J1024" i="12" s="1"/>
  <c r="J1025" i="12" s="1"/>
  <c r="J1026" i="12" s="1"/>
  <c r="J1027" i="12" s="1"/>
  <c r="J1028" i="12" s="1"/>
  <c r="J1029" i="12" s="1"/>
  <c r="J1030" i="12" s="1"/>
  <c r="J1031" i="12" s="1"/>
  <c r="J1032" i="12" s="1"/>
  <c r="J1033" i="12" s="1"/>
  <c r="J1034" i="12" s="1"/>
  <c r="J1035" i="12" s="1"/>
  <c r="J1036" i="12" s="1"/>
  <c r="J1037" i="12" s="1"/>
  <c r="J1038" i="12" s="1"/>
  <c r="J1039" i="12" s="1"/>
  <c r="J1040" i="12" s="1"/>
  <c r="J1041" i="12" s="1"/>
  <c r="J1042" i="12" s="1"/>
  <c r="J1043" i="12" s="1"/>
  <c r="J1044" i="12" s="1"/>
  <c r="J1045" i="12" s="1"/>
  <c r="J1046" i="12" s="1"/>
  <c r="J1047" i="12" s="1"/>
  <c r="J1048" i="12" s="1"/>
  <c r="J1049" i="12" s="1"/>
  <c r="J1050" i="12" s="1"/>
  <c r="J1051" i="12" s="1"/>
  <c r="J1052" i="12" s="1"/>
  <c r="J1053" i="12" s="1"/>
  <c r="J1054" i="12" s="1"/>
  <c r="J1055" i="12" s="1"/>
  <c r="J1056" i="12" s="1"/>
  <c r="J1057" i="12" s="1"/>
  <c r="J1058" i="12" s="1"/>
  <c r="J1059" i="12" s="1"/>
  <c r="J1060" i="12" s="1"/>
  <c r="J1061" i="12" s="1"/>
  <c r="J1062" i="12" s="1"/>
  <c r="J1063" i="12" s="1"/>
  <c r="J1064" i="12" s="1"/>
  <c r="J1065" i="12" s="1"/>
  <c r="J1066" i="12" s="1"/>
  <c r="J1067" i="12" s="1"/>
  <c r="J1068" i="12" s="1"/>
  <c r="J1069" i="12" s="1"/>
  <c r="J1070" i="12" s="1"/>
  <c r="J1071" i="12" s="1"/>
  <c r="J1072" i="12" s="1"/>
  <c r="J1073" i="12" s="1"/>
  <c r="J1074" i="12" s="1"/>
  <c r="J1075" i="12" s="1"/>
  <c r="J1076" i="12" s="1"/>
  <c r="J1077" i="12" s="1"/>
  <c r="J1078" i="12" s="1"/>
  <c r="J1079" i="12" s="1"/>
  <c r="J1080" i="12" s="1"/>
  <c r="J1081" i="12" s="1"/>
  <c r="J1082" i="12" s="1"/>
  <c r="J1083" i="12" s="1"/>
  <c r="J1084" i="12" s="1"/>
  <c r="J1085" i="12" s="1"/>
  <c r="J1086" i="12" s="1"/>
  <c r="J1087" i="12" s="1"/>
  <c r="J1088" i="12" s="1"/>
  <c r="J1089" i="12" s="1"/>
  <c r="J1090" i="12" s="1"/>
  <c r="W1003" i="12"/>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K1003" i="12"/>
  <c r="K1004" i="12" s="1"/>
  <c r="K1005" i="12" s="1"/>
  <c r="K1006" i="12" s="1"/>
  <c r="K1007" i="12" s="1"/>
  <c r="K1008" i="12" s="1"/>
  <c r="K1009" i="12" s="1"/>
  <c r="K1010" i="12" s="1"/>
  <c r="K1011" i="12" s="1"/>
  <c r="K1012" i="12" s="1"/>
  <c r="K1013" i="12" s="1"/>
  <c r="K1014" i="12" s="1"/>
  <c r="K1015" i="12" s="1"/>
  <c r="K1016" i="12" s="1"/>
  <c r="K1017" i="12" s="1"/>
  <c r="K1018" i="12" s="1"/>
  <c r="K1019" i="12" s="1"/>
  <c r="K1020" i="12" s="1"/>
  <c r="K1021" i="12" s="1"/>
  <c r="K1022" i="12" s="1"/>
  <c r="K1023" i="12" s="1"/>
  <c r="K1024" i="12" s="1"/>
  <c r="K1025" i="12" s="1"/>
  <c r="K1026" i="12" s="1"/>
  <c r="K1027" i="12" s="1"/>
  <c r="K1028" i="12" s="1"/>
  <c r="K1029" i="12" s="1"/>
  <c r="K1030" i="12" s="1"/>
  <c r="K1031" i="12" s="1"/>
  <c r="K1032" i="12" s="1"/>
  <c r="K1033" i="12" s="1"/>
  <c r="K1034" i="12" s="1"/>
  <c r="K1035" i="12" s="1"/>
  <c r="K1036" i="12" s="1"/>
  <c r="K1037" i="12" s="1"/>
  <c r="K1038" i="12" s="1"/>
  <c r="K1039" i="12" s="1"/>
  <c r="K1040" i="12" s="1"/>
  <c r="K1041" i="12" s="1"/>
  <c r="K1042" i="12" s="1"/>
  <c r="K1043" i="12" s="1"/>
  <c r="K1044" i="12" s="1"/>
  <c r="K1045" i="12" s="1"/>
  <c r="K1046" i="12" s="1"/>
  <c r="K1047" i="12" s="1"/>
  <c r="K1048" i="12" s="1"/>
  <c r="K1049" i="12" s="1"/>
  <c r="K1050" i="12" s="1"/>
  <c r="K1051" i="12" s="1"/>
  <c r="K1052" i="12" s="1"/>
  <c r="K1053" i="12" s="1"/>
  <c r="K1054" i="12" s="1"/>
  <c r="K1055" i="12" s="1"/>
  <c r="K1056" i="12" s="1"/>
  <c r="K1057" i="12" s="1"/>
  <c r="K1058" i="12" s="1"/>
  <c r="K1059" i="12" s="1"/>
  <c r="K1060" i="12" s="1"/>
  <c r="K1061" i="12" s="1"/>
  <c r="K1062" i="12" s="1"/>
  <c r="K1063" i="12" s="1"/>
  <c r="K1064" i="12" s="1"/>
  <c r="K1065" i="12" s="1"/>
  <c r="K1066" i="12" s="1"/>
  <c r="K1067" i="12" s="1"/>
  <c r="K1068" i="12" s="1"/>
  <c r="K1069" i="12" s="1"/>
  <c r="K1070" i="12" s="1"/>
  <c r="K1071" i="12" s="1"/>
  <c r="K1072" i="12" s="1"/>
  <c r="K1073" i="12" s="1"/>
  <c r="K1074" i="12" s="1"/>
  <c r="K1075" i="12" s="1"/>
  <c r="K1076" i="12" s="1"/>
  <c r="K1077" i="12" s="1"/>
  <c r="K1078" i="12" s="1"/>
  <c r="K1079" i="12" s="1"/>
  <c r="K1080" i="12" s="1"/>
  <c r="K1081" i="12" s="1"/>
  <c r="K1082" i="12" s="1"/>
  <c r="K1083" i="12" s="1"/>
  <c r="K1084" i="12" s="1"/>
  <c r="K1085" i="12" s="1"/>
  <c r="K1086" i="12" s="1"/>
  <c r="K1087" i="12" s="1"/>
  <c r="K1088" i="12" s="1"/>
  <c r="K1089" i="12" s="1"/>
  <c r="K1090" i="12" s="1"/>
  <c r="M1003" i="12"/>
  <c r="M1004" i="12" s="1"/>
  <c r="M1005" i="12" s="1"/>
  <c r="M1006" i="12" s="1"/>
  <c r="M1007" i="12" s="1"/>
  <c r="M1008" i="12" s="1"/>
  <c r="M1009" i="12" s="1"/>
  <c r="M1010" i="12" s="1"/>
  <c r="M1011" i="12" s="1"/>
  <c r="M1012" i="12" s="1"/>
  <c r="M1013" i="12" s="1"/>
  <c r="M1014" i="12" s="1"/>
  <c r="M1015" i="12" s="1"/>
  <c r="M1016" i="12" s="1"/>
  <c r="M1017" i="12" s="1"/>
  <c r="M1018" i="12" s="1"/>
  <c r="M1019" i="12" s="1"/>
  <c r="M1020" i="12" s="1"/>
  <c r="M1021" i="12" s="1"/>
  <c r="M1022" i="12" s="1"/>
  <c r="M1023" i="12" s="1"/>
  <c r="M1024" i="12" s="1"/>
  <c r="M1025" i="12" s="1"/>
  <c r="M1026" i="12" s="1"/>
  <c r="M1027" i="12" s="1"/>
  <c r="M1028" i="12" s="1"/>
  <c r="M1029" i="12" s="1"/>
  <c r="M1030" i="12" s="1"/>
  <c r="M1031" i="12" s="1"/>
  <c r="M1032" i="12" s="1"/>
  <c r="M1033" i="12" s="1"/>
  <c r="M1034" i="12" s="1"/>
  <c r="M1035" i="12" s="1"/>
  <c r="M1036" i="12" s="1"/>
  <c r="M1037" i="12" s="1"/>
  <c r="M1038" i="12" s="1"/>
  <c r="M1039" i="12" s="1"/>
  <c r="M1040" i="12" s="1"/>
  <c r="M1041" i="12" s="1"/>
  <c r="M1042" i="12" s="1"/>
  <c r="M1043" i="12" s="1"/>
  <c r="M1044" i="12" s="1"/>
  <c r="M1045" i="12" s="1"/>
  <c r="M1046" i="12" s="1"/>
  <c r="M1047" i="12" s="1"/>
  <c r="M1048" i="12" s="1"/>
  <c r="M1049" i="12" s="1"/>
  <c r="M1050" i="12" s="1"/>
  <c r="M1051" i="12" s="1"/>
  <c r="M1052" i="12" s="1"/>
  <c r="M1053" i="12" s="1"/>
  <c r="M1054" i="12" s="1"/>
  <c r="M1055" i="12" s="1"/>
  <c r="M1056" i="12" s="1"/>
  <c r="M1057" i="12" s="1"/>
  <c r="M1058" i="12" s="1"/>
  <c r="M1059" i="12" s="1"/>
  <c r="M1060" i="12" s="1"/>
  <c r="M1061" i="12" s="1"/>
  <c r="M1062" i="12" s="1"/>
  <c r="M1063" i="12" s="1"/>
  <c r="M1064" i="12" s="1"/>
  <c r="M1065" i="12" s="1"/>
  <c r="M1066" i="12" s="1"/>
  <c r="M1067" i="12" s="1"/>
  <c r="M1068" i="12" s="1"/>
  <c r="M1069" i="12" s="1"/>
  <c r="M1070" i="12" s="1"/>
  <c r="M1071" i="12" s="1"/>
  <c r="M1072" i="12" s="1"/>
  <c r="M1073" i="12" s="1"/>
  <c r="M1074" i="12" s="1"/>
  <c r="M1075" i="12" s="1"/>
  <c r="M1076" i="12" s="1"/>
  <c r="M1077" i="12" s="1"/>
  <c r="M1078" i="12" s="1"/>
  <c r="M1079" i="12" s="1"/>
  <c r="M1080" i="12" s="1"/>
  <c r="M1081" i="12" s="1"/>
  <c r="M1082" i="12" s="1"/>
  <c r="M1083" i="12" s="1"/>
  <c r="M1084" i="12" s="1"/>
  <c r="M1085" i="12" s="1"/>
  <c r="M1086" i="12" s="1"/>
  <c r="M1087" i="12" s="1"/>
  <c r="M1088" i="12" s="1"/>
  <c r="M1089" i="12" s="1"/>
  <c r="M1090" i="12" s="1"/>
  <c r="S1003" i="12"/>
  <c r="S1004" i="12" s="1"/>
  <c r="S1005" i="12" s="1"/>
  <c r="S1006" i="12" s="1"/>
  <c r="S1007" i="12" s="1"/>
  <c r="S1008" i="12" s="1"/>
  <c r="S1009" i="12" s="1"/>
  <c r="S1010" i="12" s="1"/>
  <c r="S1011" i="12" s="1"/>
  <c r="S1012" i="12" s="1"/>
  <c r="S1013" i="12" s="1"/>
  <c r="S1014" i="12" s="1"/>
  <c r="S1015" i="12" s="1"/>
  <c r="S1016" i="12" s="1"/>
  <c r="S1017" i="12" s="1"/>
  <c r="S1018" i="12" s="1"/>
  <c r="S1019" i="12" s="1"/>
  <c r="S1020" i="12" s="1"/>
  <c r="S1021" i="12" s="1"/>
  <c r="S1022" i="12" s="1"/>
  <c r="S1023" i="12" s="1"/>
  <c r="S1024" i="12" s="1"/>
  <c r="S1025" i="12" s="1"/>
  <c r="S1026" i="12" s="1"/>
  <c r="S1027" i="12" s="1"/>
  <c r="S1028" i="12" s="1"/>
  <c r="S1029" i="12" s="1"/>
  <c r="S1030" i="12" s="1"/>
  <c r="S1031" i="12" s="1"/>
  <c r="S1032" i="12" s="1"/>
  <c r="S1033" i="12" s="1"/>
  <c r="S1034" i="12" s="1"/>
  <c r="S1035" i="12" s="1"/>
  <c r="S1036" i="12" s="1"/>
  <c r="S1037" i="12" s="1"/>
  <c r="S1038" i="12" s="1"/>
  <c r="S1039" i="12" s="1"/>
  <c r="S1040" i="12" s="1"/>
  <c r="S1041" i="12" s="1"/>
  <c r="S1042" i="12" s="1"/>
  <c r="S1043" i="12" s="1"/>
  <c r="S1044" i="12" s="1"/>
  <c r="S1045" i="12" s="1"/>
  <c r="S1046" i="12" s="1"/>
  <c r="S1047" i="12" s="1"/>
  <c r="S1048" i="12" s="1"/>
  <c r="S1049" i="12" s="1"/>
  <c r="S1050" i="12" s="1"/>
  <c r="S1051" i="12" s="1"/>
  <c r="S1052" i="12" s="1"/>
  <c r="S1053" i="12" s="1"/>
  <c r="S1054" i="12" s="1"/>
  <c r="S1055" i="12" s="1"/>
  <c r="S1056" i="12" s="1"/>
  <c r="S1057" i="12" s="1"/>
  <c r="S1058" i="12" s="1"/>
  <c r="S1059" i="12" s="1"/>
  <c r="S1060" i="12" s="1"/>
  <c r="S1061" i="12" s="1"/>
  <c r="S1062" i="12" s="1"/>
  <c r="S1063" i="12" s="1"/>
  <c r="S1064" i="12" s="1"/>
  <c r="S1065" i="12" s="1"/>
  <c r="S1066" i="12" s="1"/>
  <c r="S1067" i="12" s="1"/>
  <c r="S1068" i="12" s="1"/>
  <c r="S1069" i="12" s="1"/>
  <c r="S1070" i="12" s="1"/>
  <c r="S1071" i="12" s="1"/>
  <c r="S1072" i="12" s="1"/>
  <c r="S1073" i="12" s="1"/>
  <c r="S1074" i="12" s="1"/>
  <c r="S1075" i="12" s="1"/>
  <c r="S1076" i="12" s="1"/>
  <c r="S1077" i="12" s="1"/>
  <c r="S1078" i="12" s="1"/>
  <c r="S1079" i="12" s="1"/>
  <c r="S1080" i="12" s="1"/>
  <c r="S1081" i="12" s="1"/>
  <c r="S1082" i="12" s="1"/>
  <c r="S1083" i="12" s="1"/>
  <c r="S1084" i="12" s="1"/>
  <c r="S1085" i="12" s="1"/>
  <c r="S1086" i="12" s="1"/>
  <c r="S1087" i="12" s="1"/>
  <c r="S1088" i="12" s="1"/>
  <c r="S1089" i="12" s="1"/>
  <c r="S1090" i="12" s="1"/>
  <c r="AC1003" i="12"/>
  <c r="AC1004" i="12" s="1"/>
  <c r="AC1005" i="12" s="1"/>
  <c r="AC1006" i="12" s="1"/>
  <c r="AC1007" i="12" s="1"/>
  <c r="AC1008" i="12" s="1"/>
  <c r="AC1009" i="12" s="1"/>
  <c r="AC1010" i="12" s="1"/>
  <c r="AC1011" i="12" s="1"/>
  <c r="AC1012" i="12" s="1"/>
  <c r="AC1013" i="12" s="1"/>
  <c r="AC1014" i="12" s="1"/>
  <c r="AC1015" i="12" s="1"/>
  <c r="AC1016" i="12" s="1"/>
  <c r="AC1017" i="12" s="1"/>
  <c r="AC1018" i="12" s="1"/>
  <c r="AC1019" i="12" s="1"/>
  <c r="AC1020" i="12" s="1"/>
  <c r="AC1021" i="12" s="1"/>
  <c r="AC1022" i="12" s="1"/>
  <c r="AC1023" i="12" s="1"/>
  <c r="AC1024" i="12" s="1"/>
  <c r="AC1025" i="12" s="1"/>
  <c r="AC1026" i="12" s="1"/>
  <c r="AC1027" i="12" s="1"/>
  <c r="AC1028" i="12" s="1"/>
  <c r="AC1029" i="12" s="1"/>
  <c r="AC1030" i="12" s="1"/>
  <c r="AC1031" i="12" s="1"/>
  <c r="AC1032" i="12" s="1"/>
  <c r="AC1033" i="12" s="1"/>
  <c r="AC1034" i="12" s="1"/>
  <c r="AC1035" i="12" s="1"/>
  <c r="AC1036" i="12" s="1"/>
  <c r="AC1037" i="12" s="1"/>
  <c r="AC1038" i="12" s="1"/>
  <c r="AC1039" i="12" s="1"/>
  <c r="AC1040" i="12" s="1"/>
  <c r="AC1041" i="12" s="1"/>
  <c r="AC1042" i="12" s="1"/>
  <c r="AC1043" i="12" s="1"/>
  <c r="AC1044" i="12" s="1"/>
  <c r="AC1045" i="12" s="1"/>
  <c r="AC1046" i="12" s="1"/>
  <c r="AC1047" i="12" s="1"/>
  <c r="AC1048" i="12" s="1"/>
  <c r="AC1049" i="12" s="1"/>
  <c r="AC1050" i="12" s="1"/>
  <c r="AC1051" i="12" s="1"/>
  <c r="AC1052" i="12" s="1"/>
  <c r="AC1053" i="12" s="1"/>
  <c r="AC1054" i="12" s="1"/>
  <c r="AC1055" i="12" s="1"/>
  <c r="AC1056" i="12" s="1"/>
  <c r="AC1057" i="12" s="1"/>
  <c r="AC1058" i="12" s="1"/>
  <c r="AC1059" i="12" s="1"/>
  <c r="AC1060" i="12" s="1"/>
  <c r="AC1061" i="12" s="1"/>
  <c r="AC1062" i="12" s="1"/>
  <c r="AC1063" i="12" s="1"/>
  <c r="AC1064" i="12" s="1"/>
  <c r="AC1065" i="12" s="1"/>
  <c r="AC1066" i="12" s="1"/>
  <c r="AC1067" i="12" s="1"/>
  <c r="AC1068" i="12" s="1"/>
  <c r="AC1069" i="12" s="1"/>
  <c r="AC1070" i="12" s="1"/>
  <c r="AC1071" i="12" s="1"/>
  <c r="AC1072" i="12" s="1"/>
  <c r="AC1073" i="12" s="1"/>
  <c r="AC1074" i="12" s="1"/>
  <c r="AC1075" i="12" s="1"/>
  <c r="AC1076" i="12" s="1"/>
  <c r="AC1077" i="12" s="1"/>
  <c r="AC1078" i="12" s="1"/>
  <c r="AC1079" i="12" s="1"/>
  <c r="AC1080" i="12" s="1"/>
  <c r="AC1081" i="12" s="1"/>
  <c r="AC1082" i="12" s="1"/>
  <c r="AC1083" i="12" s="1"/>
  <c r="AC1084" i="12" s="1"/>
  <c r="AC1085" i="12" s="1"/>
  <c r="AC1086" i="12" s="1"/>
  <c r="AC1087" i="12" s="1"/>
  <c r="AC1088" i="12" s="1"/>
  <c r="AC1089" i="12" s="1"/>
  <c r="AC1090" i="12" s="1"/>
  <c r="V1003" i="12"/>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L1003" i="12"/>
  <c r="L1004" i="12" s="1"/>
  <c r="L1005" i="12" s="1"/>
  <c r="L1006" i="12" s="1"/>
  <c r="L1007" i="12" s="1"/>
  <c r="L1008" i="12" s="1"/>
  <c r="L1009" i="12" s="1"/>
  <c r="L1010" i="12" s="1"/>
  <c r="L1011" i="12" s="1"/>
  <c r="L1012" i="12" s="1"/>
  <c r="L1013" i="12" s="1"/>
  <c r="L1014" i="12" s="1"/>
  <c r="L1015" i="12" s="1"/>
  <c r="L1016" i="12" s="1"/>
  <c r="L1017" i="12" s="1"/>
  <c r="L1018" i="12" s="1"/>
  <c r="L1019" i="12" s="1"/>
  <c r="L1020" i="12" s="1"/>
  <c r="L1021" i="12" s="1"/>
  <c r="L1022" i="12" s="1"/>
  <c r="L1023" i="12" s="1"/>
  <c r="L1024" i="12" s="1"/>
  <c r="L1025" i="12" s="1"/>
  <c r="L1026" i="12" s="1"/>
  <c r="L1027" i="12" s="1"/>
  <c r="L1028" i="12" s="1"/>
  <c r="L1029" i="12" s="1"/>
  <c r="L1030" i="12" s="1"/>
  <c r="L1031" i="12" s="1"/>
  <c r="L1032" i="12" s="1"/>
  <c r="L1033" i="12" s="1"/>
  <c r="L1034" i="12" s="1"/>
  <c r="L1035" i="12" s="1"/>
  <c r="L1036" i="12" s="1"/>
  <c r="L1037" i="12" s="1"/>
  <c r="L1038" i="12" s="1"/>
  <c r="L1039" i="12" s="1"/>
  <c r="L1040" i="12" s="1"/>
  <c r="L1041" i="12" s="1"/>
  <c r="L1042" i="12" s="1"/>
  <c r="L1043" i="12" s="1"/>
  <c r="L1044" i="12" s="1"/>
  <c r="L1045" i="12" s="1"/>
  <c r="L1046" i="12" s="1"/>
  <c r="L1047" i="12" s="1"/>
  <c r="L1048" i="12" s="1"/>
  <c r="L1049" i="12" s="1"/>
  <c r="L1050" i="12" s="1"/>
  <c r="L1051" i="12" s="1"/>
  <c r="L1052" i="12" s="1"/>
  <c r="L1053" i="12" s="1"/>
  <c r="L1054" i="12" s="1"/>
  <c r="L1055" i="12" s="1"/>
  <c r="L1056" i="12" s="1"/>
  <c r="L1057" i="12" s="1"/>
  <c r="L1058" i="12" s="1"/>
  <c r="L1059" i="12" s="1"/>
  <c r="L1060" i="12" s="1"/>
  <c r="L1061" i="12" s="1"/>
  <c r="L1062" i="12" s="1"/>
  <c r="L1063" i="12" s="1"/>
  <c r="L1064" i="12" s="1"/>
  <c r="L1065" i="12" s="1"/>
  <c r="L1066" i="12" s="1"/>
  <c r="L1067" i="12" s="1"/>
  <c r="L1068" i="12" s="1"/>
  <c r="L1069" i="12" s="1"/>
  <c r="L1070" i="12" s="1"/>
  <c r="L1071" i="12" s="1"/>
  <c r="L1072" i="12" s="1"/>
  <c r="L1073" i="12" s="1"/>
  <c r="L1074" i="12" s="1"/>
  <c r="L1075" i="12" s="1"/>
  <c r="L1076" i="12" s="1"/>
  <c r="L1077" i="12" s="1"/>
  <c r="L1078" i="12" s="1"/>
  <c r="L1079" i="12" s="1"/>
  <c r="L1080" i="12" s="1"/>
  <c r="L1081" i="12" s="1"/>
  <c r="L1082" i="12" s="1"/>
  <c r="L1083" i="12" s="1"/>
  <c r="L1084" i="12" s="1"/>
  <c r="L1085" i="12" s="1"/>
  <c r="L1086" i="12" s="1"/>
  <c r="L1087" i="12" s="1"/>
  <c r="L1088" i="12" s="1"/>
  <c r="L1089" i="12" s="1"/>
  <c r="L1090" i="12" s="1"/>
  <c r="F1003" i="12"/>
  <c r="F1004" i="12" s="1"/>
  <c r="F1005" i="12" s="1"/>
  <c r="F1006" i="12" s="1"/>
  <c r="F1007" i="12" s="1"/>
  <c r="F1008" i="12" s="1"/>
  <c r="F1009" i="12" s="1"/>
  <c r="F1010" i="12" s="1"/>
  <c r="F1011" i="12" s="1"/>
  <c r="F1012" i="12" s="1"/>
  <c r="F1013" i="12" s="1"/>
  <c r="F1014" i="12" s="1"/>
  <c r="F1015" i="12" s="1"/>
  <c r="F1016" i="12" s="1"/>
  <c r="F1017" i="12" s="1"/>
  <c r="F1018" i="12" s="1"/>
  <c r="F1019" i="12" s="1"/>
  <c r="F1020" i="12" s="1"/>
  <c r="F1021" i="12" s="1"/>
  <c r="F1022" i="12" s="1"/>
  <c r="F1023" i="12" s="1"/>
  <c r="F1024" i="12" s="1"/>
  <c r="F1025" i="12" s="1"/>
  <c r="F1026" i="12" s="1"/>
  <c r="F1027" i="12" s="1"/>
  <c r="F1028" i="12" s="1"/>
  <c r="F1029" i="12" s="1"/>
  <c r="F1030" i="12" s="1"/>
  <c r="F1031" i="12" s="1"/>
  <c r="F1032" i="12" s="1"/>
  <c r="F1033" i="12" s="1"/>
  <c r="F1034" i="12" s="1"/>
  <c r="F1035" i="12" s="1"/>
  <c r="F1036" i="12" s="1"/>
  <c r="F1037" i="12" s="1"/>
  <c r="F1038" i="12" s="1"/>
  <c r="F1039" i="12" s="1"/>
  <c r="F1040" i="12" s="1"/>
  <c r="F1041" i="12" s="1"/>
  <c r="F1042" i="12" s="1"/>
  <c r="F1043" i="12" s="1"/>
  <c r="F1044" i="12" s="1"/>
  <c r="F1045" i="12" s="1"/>
  <c r="F1046" i="12" s="1"/>
  <c r="F1047" i="12" s="1"/>
  <c r="F1048" i="12" s="1"/>
  <c r="F1049" i="12" s="1"/>
  <c r="F1050" i="12" s="1"/>
  <c r="F1051" i="12" s="1"/>
  <c r="F1052" i="12" s="1"/>
  <c r="F1053" i="12" s="1"/>
  <c r="F1054" i="12" s="1"/>
  <c r="F1055" i="12" s="1"/>
  <c r="F1056" i="12" s="1"/>
  <c r="F1057" i="12" s="1"/>
  <c r="F1058" i="12" s="1"/>
  <c r="F1059" i="12" s="1"/>
  <c r="F1060" i="12" s="1"/>
  <c r="F1061" i="12" s="1"/>
  <c r="F1062" i="12" s="1"/>
  <c r="F1063" i="12" s="1"/>
  <c r="F1064" i="12" s="1"/>
  <c r="F1065" i="12" s="1"/>
  <c r="F1066" i="12" s="1"/>
  <c r="F1067" i="12" s="1"/>
  <c r="F1068" i="12" s="1"/>
  <c r="F1069" i="12" s="1"/>
  <c r="F1070" i="12" s="1"/>
  <c r="F1071" i="12" s="1"/>
  <c r="F1072" i="12" s="1"/>
  <c r="F1073" i="12" s="1"/>
  <c r="F1074" i="12" s="1"/>
  <c r="F1075" i="12" s="1"/>
  <c r="F1076" i="12" s="1"/>
  <c r="F1077" i="12" s="1"/>
  <c r="F1078" i="12" s="1"/>
  <c r="F1079" i="12" s="1"/>
  <c r="F1080" i="12" s="1"/>
  <c r="F1081" i="12" s="1"/>
  <c r="F1082" i="12" s="1"/>
  <c r="F1083" i="12" s="1"/>
  <c r="F1084" i="12" s="1"/>
  <c r="F1085" i="12" s="1"/>
  <c r="F1086" i="12" s="1"/>
  <c r="F1087" i="12" s="1"/>
  <c r="F1088" i="12" s="1"/>
  <c r="F1089" i="12" s="1"/>
  <c r="F1090" i="12" s="1"/>
  <c r="AD1003" i="12"/>
  <c r="AD1004" i="12" s="1"/>
  <c r="AD1005" i="12" s="1"/>
  <c r="AD1006" i="12" s="1"/>
  <c r="AD1007" i="12" s="1"/>
  <c r="AD1008" i="12" s="1"/>
  <c r="AD1009" i="12" s="1"/>
  <c r="AD1010" i="12" s="1"/>
  <c r="AD1011" i="12" s="1"/>
  <c r="AD1012" i="12" s="1"/>
  <c r="AD1013" i="12" s="1"/>
  <c r="AD1014" i="12" s="1"/>
  <c r="AD1015" i="12" s="1"/>
  <c r="AD1016" i="12" s="1"/>
  <c r="AD1017" i="12" s="1"/>
  <c r="AD1018" i="12" s="1"/>
  <c r="AD1019" i="12" s="1"/>
  <c r="AD1020" i="12" s="1"/>
  <c r="AD1021" i="12" s="1"/>
  <c r="AD1022" i="12" s="1"/>
  <c r="AD1023" i="12" s="1"/>
  <c r="AD1024" i="12" s="1"/>
  <c r="AD1025" i="12" s="1"/>
  <c r="AD1026" i="12" s="1"/>
  <c r="AD1027" i="12" s="1"/>
  <c r="AD1028" i="12" s="1"/>
  <c r="AD1029" i="12" s="1"/>
  <c r="AD1030" i="12" s="1"/>
  <c r="AD1031" i="12" s="1"/>
  <c r="AD1032" i="12" s="1"/>
  <c r="AD1033" i="12" s="1"/>
  <c r="AD1034" i="12" s="1"/>
  <c r="AD1035" i="12" s="1"/>
  <c r="AD1036" i="12" s="1"/>
  <c r="AD1037" i="12" s="1"/>
  <c r="AD1038" i="12" s="1"/>
  <c r="AD1039" i="12" s="1"/>
  <c r="AD1040" i="12" s="1"/>
  <c r="AD1041" i="12" s="1"/>
  <c r="AD1042" i="12" s="1"/>
  <c r="AD1043" i="12" s="1"/>
  <c r="AD1044" i="12" s="1"/>
  <c r="AD1045" i="12" s="1"/>
  <c r="AD1046" i="12" s="1"/>
  <c r="AD1047" i="12" s="1"/>
  <c r="AD1048" i="12" s="1"/>
  <c r="AD1049" i="12" s="1"/>
  <c r="AD1050" i="12" s="1"/>
  <c r="AD1051" i="12" s="1"/>
  <c r="AD1052" i="12" s="1"/>
  <c r="AD1053" i="12" s="1"/>
  <c r="AD1054" i="12" s="1"/>
  <c r="AD1055" i="12" s="1"/>
  <c r="AD1056" i="12" s="1"/>
  <c r="AD1057" i="12" s="1"/>
  <c r="AD1058" i="12" s="1"/>
  <c r="AD1059" i="12" s="1"/>
  <c r="AD1060" i="12" s="1"/>
  <c r="AD1061" i="12" s="1"/>
  <c r="AD1062" i="12" s="1"/>
  <c r="AD1063" i="12" s="1"/>
  <c r="AD1064" i="12" s="1"/>
  <c r="AD1065" i="12" s="1"/>
  <c r="AD1066" i="12" s="1"/>
  <c r="AD1067" i="12" s="1"/>
  <c r="AD1068" i="12" s="1"/>
  <c r="AD1069" i="12" s="1"/>
  <c r="AD1070" i="12" s="1"/>
  <c r="AD1071" i="12" s="1"/>
  <c r="AD1072" i="12" s="1"/>
  <c r="AD1073" i="12" s="1"/>
  <c r="AD1074" i="12" s="1"/>
  <c r="AD1075" i="12" s="1"/>
  <c r="AD1076" i="12" s="1"/>
  <c r="AD1077" i="12" s="1"/>
  <c r="AD1078" i="12" s="1"/>
  <c r="AD1079" i="12" s="1"/>
  <c r="AD1080" i="12" s="1"/>
  <c r="AD1081" i="12" s="1"/>
  <c r="AD1082" i="12" s="1"/>
  <c r="AD1083" i="12" s="1"/>
  <c r="AD1084" i="12" s="1"/>
  <c r="AD1085" i="12" s="1"/>
  <c r="AD1086" i="12" s="1"/>
  <c r="AD1087" i="12" s="1"/>
  <c r="AD1088" i="12" s="1"/>
  <c r="AD1089" i="12" s="1"/>
  <c r="AD1090" i="12" s="1"/>
  <c r="T1003" i="12"/>
  <c r="T1004" i="12" s="1"/>
  <c r="T1005" i="12" s="1"/>
  <c r="T1006" i="12" s="1"/>
  <c r="T1007" i="12" s="1"/>
  <c r="T1008" i="12" s="1"/>
  <c r="T1009" i="12" s="1"/>
  <c r="T1010" i="12" s="1"/>
  <c r="T1011" i="12" s="1"/>
  <c r="T1012" i="12" s="1"/>
  <c r="T1013" i="12" s="1"/>
  <c r="T1014" i="12" s="1"/>
  <c r="T1015" i="12" s="1"/>
  <c r="T1016" i="12" s="1"/>
  <c r="T1017" i="12" s="1"/>
  <c r="T1018" i="12" s="1"/>
  <c r="T1019" i="12" s="1"/>
  <c r="T1020" i="12" s="1"/>
  <c r="T1021" i="12" s="1"/>
  <c r="T1022" i="12" s="1"/>
  <c r="T1023" i="12" s="1"/>
  <c r="T1024" i="12" s="1"/>
  <c r="T1025" i="12" s="1"/>
  <c r="T1026" i="12" s="1"/>
  <c r="T1027" i="12" s="1"/>
  <c r="T1028" i="12" s="1"/>
  <c r="T1029" i="12" s="1"/>
  <c r="T1030" i="12" s="1"/>
  <c r="T1031" i="12" s="1"/>
  <c r="T1032" i="12" s="1"/>
  <c r="T1033" i="12" s="1"/>
  <c r="T1034" i="12" s="1"/>
  <c r="T1035" i="12" s="1"/>
  <c r="T1036" i="12" s="1"/>
  <c r="T1037" i="12" s="1"/>
  <c r="T1038" i="12" s="1"/>
  <c r="T1039" i="12" s="1"/>
  <c r="T1040" i="12" s="1"/>
  <c r="T1041" i="12" s="1"/>
  <c r="T1042" i="12" s="1"/>
  <c r="T1043" i="12" s="1"/>
  <c r="T1044" i="12" s="1"/>
  <c r="T1045" i="12" s="1"/>
  <c r="T1046" i="12" s="1"/>
  <c r="T1047" i="12" s="1"/>
  <c r="T1048" i="12" s="1"/>
  <c r="T1049" i="12" s="1"/>
  <c r="T1050" i="12" s="1"/>
  <c r="T1051" i="12" s="1"/>
  <c r="T1052" i="12" s="1"/>
  <c r="T1053" i="12" s="1"/>
  <c r="T1054" i="12" s="1"/>
  <c r="T1055" i="12" s="1"/>
  <c r="T1056" i="12" s="1"/>
  <c r="T1057" i="12" s="1"/>
  <c r="T1058" i="12" s="1"/>
  <c r="T1059" i="12" s="1"/>
  <c r="T1060" i="12" s="1"/>
  <c r="T1061" i="12" s="1"/>
  <c r="T1062" i="12" s="1"/>
  <c r="T1063" i="12" s="1"/>
  <c r="T1064" i="12" s="1"/>
  <c r="T1065" i="12" s="1"/>
  <c r="T1066" i="12" s="1"/>
  <c r="T1067" i="12" s="1"/>
  <c r="T1068" i="12" s="1"/>
  <c r="T1069" i="12" s="1"/>
  <c r="T1070" i="12" s="1"/>
  <c r="T1071" i="12" s="1"/>
  <c r="T1072" i="12" s="1"/>
  <c r="T1073" i="12" s="1"/>
  <c r="T1074" i="12" s="1"/>
  <c r="T1075" i="12" s="1"/>
  <c r="T1076" i="12" s="1"/>
  <c r="T1077" i="12" s="1"/>
  <c r="T1078" i="12" s="1"/>
  <c r="T1079" i="12" s="1"/>
  <c r="T1080" i="12" s="1"/>
  <c r="T1081" i="12" s="1"/>
  <c r="T1082" i="12" s="1"/>
  <c r="T1083" i="12" s="1"/>
  <c r="T1084" i="12" s="1"/>
  <c r="T1085" i="12" s="1"/>
  <c r="T1086" i="12" s="1"/>
  <c r="T1087" i="12" s="1"/>
  <c r="T1088" i="12" s="1"/>
  <c r="T1089" i="12" s="1"/>
  <c r="T1090" i="12" s="1"/>
  <c r="O1003" i="12"/>
  <c r="O1004" i="12" s="1"/>
  <c r="O1005" i="12" s="1"/>
  <c r="O1006" i="12" s="1"/>
  <c r="O1007" i="12" s="1"/>
  <c r="O1008" i="12" s="1"/>
  <c r="O1009" i="12" s="1"/>
  <c r="O1010" i="12" s="1"/>
  <c r="O1011" i="12" s="1"/>
  <c r="O1012" i="12" s="1"/>
  <c r="O1013" i="12" s="1"/>
  <c r="O1014" i="12" s="1"/>
  <c r="O1015" i="12" s="1"/>
  <c r="O1016" i="12" s="1"/>
  <c r="O1017" i="12" s="1"/>
  <c r="O1018" i="12" s="1"/>
  <c r="O1019" i="12" s="1"/>
  <c r="O1020" i="12" s="1"/>
  <c r="O1021" i="12" s="1"/>
  <c r="O1022" i="12" s="1"/>
  <c r="O1023" i="12" s="1"/>
  <c r="O1024" i="12" s="1"/>
  <c r="O1025" i="12" s="1"/>
  <c r="O1026" i="12" s="1"/>
  <c r="O1027" i="12" s="1"/>
  <c r="O1028" i="12" s="1"/>
  <c r="O1029" i="12" s="1"/>
  <c r="O1030" i="12" s="1"/>
  <c r="O1031" i="12" s="1"/>
  <c r="O1032" i="12" s="1"/>
  <c r="O1033" i="12" s="1"/>
  <c r="O1034" i="12" s="1"/>
  <c r="O1035" i="12" s="1"/>
  <c r="O1036" i="12" s="1"/>
  <c r="O1037" i="12" s="1"/>
  <c r="O1038" i="12" s="1"/>
  <c r="O1039" i="12" s="1"/>
  <c r="O1040" i="12" s="1"/>
  <c r="O1041" i="12" s="1"/>
  <c r="O1042" i="12" s="1"/>
  <c r="O1043" i="12" s="1"/>
  <c r="O1044" i="12" s="1"/>
  <c r="O1045" i="12" s="1"/>
  <c r="O1046" i="12" s="1"/>
  <c r="O1047" i="12" s="1"/>
  <c r="O1048" i="12" s="1"/>
  <c r="O1049" i="12" s="1"/>
  <c r="O1050" i="12" s="1"/>
  <c r="O1051" i="12" s="1"/>
  <c r="O1052" i="12" s="1"/>
  <c r="O1053" i="12" s="1"/>
  <c r="O1054" i="12" s="1"/>
  <c r="O1055" i="12" s="1"/>
  <c r="O1056" i="12" s="1"/>
  <c r="O1057" i="12" s="1"/>
  <c r="O1058" i="12" s="1"/>
  <c r="O1059" i="12" s="1"/>
  <c r="O1060" i="12" s="1"/>
  <c r="O1061" i="12" s="1"/>
  <c r="O1062" i="12" s="1"/>
  <c r="O1063" i="12" s="1"/>
  <c r="O1064" i="12" s="1"/>
  <c r="O1065" i="12" s="1"/>
  <c r="O1066" i="12" s="1"/>
  <c r="O1067" i="12" s="1"/>
  <c r="O1068" i="12" s="1"/>
  <c r="O1069" i="12" s="1"/>
  <c r="O1070" i="12" s="1"/>
  <c r="O1071" i="12" s="1"/>
  <c r="O1072" i="12" s="1"/>
  <c r="O1073" i="12" s="1"/>
  <c r="O1074" i="12" s="1"/>
  <c r="O1075" i="12" s="1"/>
  <c r="O1076" i="12" s="1"/>
  <c r="O1077" i="12" s="1"/>
  <c r="O1078" i="12" s="1"/>
  <c r="O1079" i="12" s="1"/>
  <c r="O1080" i="12" s="1"/>
  <c r="O1081" i="12" s="1"/>
  <c r="O1082" i="12" s="1"/>
  <c r="O1083" i="12" s="1"/>
  <c r="O1084" i="12" s="1"/>
  <c r="O1085" i="12" s="1"/>
  <c r="O1086" i="12" s="1"/>
  <c r="O1087" i="12" s="1"/>
  <c r="O1088" i="12" s="1"/>
  <c r="O1089" i="12" s="1"/>
  <c r="O1090" i="12" s="1"/>
  <c r="X1003" i="12"/>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AA1003" i="12"/>
  <c r="AA1004" i="12" s="1"/>
  <c r="AA1005" i="12" s="1"/>
  <c r="AA1006" i="12" s="1"/>
  <c r="AA1007" i="12" s="1"/>
  <c r="AA1008" i="12" s="1"/>
  <c r="AA1009" i="12" s="1"/>
  <c r="AA1010" i="12" s="1"/>
  <c r="AA1011" i="12" s="1"/>
  <c r="AA1012" i="12" s="1"/>
  <c r="AA1013" i="12" s="1"/>
  <c r="AA1014" i="12" s="1"/>
  <c r="AA1015" i="12" s="1"/>
  <c r="AA1016" i="12" s="1"/>
  <c r="AA1017" i="12" s="1"/>
  <c r="AA1018" i="12" s="1"/>
  <c r="AA1019" i="12" s="1"/>
  <c r="AA1020" i="12" s="1"/>
  <c r="AA1021" i="12" s="1"/>
  <c r="AA1022" i="12" s="1"/>
  <c r="AA1023" i="12" s="1"/>
  <c r="AA1024" i="12" s="1"/>
  <c r="AA1025" i="12" s="1"/>
  <c r="AA1026" i="12" s="1"/>
  <c r="AA1027" i="12" s="1"/>
  <c r="AA1028" i="12" s="1"/>
  <c r="AA1029" i="12" s="1"/>
  <c r="AA1030" i="12" s="1"/>
  <c r="AA1031" i="12" s="1"/>
  <c r="AA1032" i="12" s="1"/>
  <c r="AA1033" i="12" s="1"/>
  <c r="AA1034" i="12" s="1"/>
  <c r="AA1035" i="12" s="1"/>
  <c r="AA1036" i="12" s="1"/>
  <c r="AA1037" i="12" s="1"/>
  <c r="AA1038" i="12" s="1"/>
  <c r="AA1039" i="12" s="1"/>
  <c r="AA1040" i="12" s="1"/>
  <c r="AA1041" i="12" s="1"/>
  <c r="AA1042" i="12" s="1"/>
  <c r="AA1043" i="12" s="1"/>
  <c r="AA1044" i="12" s="1"/>
  <c r="AA1045" i="12" s="1"/>
  <c r="AA1046" i="12" s="1"/>
  <c r="AA1047" i="12" s="1"/>
  <c r="AA1048" i="12" s="1"/>
  <c r="AA1049" i="12" s="1"/>
  <c r="AA1050" i="12" s="1"/>
  <c r="AA1051" i="12" s="1"/>
  <c r="AA1052" i="12" s="1"/>
  <c r="AA1053" i="12" s="1"/>
  <c r="AA1054" i="12" s="1"/>
  <c r="AA1055" i="12" s="1"/>
  <c r="AA1056" i="12" s="1"/>
  <c r="AA1057" i="12" s="1"/>
  <c r="AA1058" i="12" s="1"/>
  <c r="AA1059" i="12" s="1"/>
  <c r="AA1060" i="12" s="1"/>
  <c r="AA1061" i="12" s="1"/>
  <c r="AA1062" i="12" s="1"/>
  <c r="AA1063" i="12" s="1"/>
  <c r="AA1064" i="12" s="1"/>
  <c r="AA1065" i="12" s="1"/>
  <c r="AA1066" i="12" s="1"/>
  <c r="AA1067" i="12" s="1"/>
  <c r="AA1068" i="12" s="1"/>
  <c r="AA1069" i="12" s="1"/>
  <c r="AA1070" i="12" s="1"/>
  <c r="AA1071" i="12" s="1"/>
  <c r="AA1072" i="12" s="1"/>
  <c r="AA1073" i="12" s="1"/>
  <c r="AA1074" i="12" s="1"/>
  <c r="AA1075" i="12" s="1"/>
  <c r="AA1076" i="12" s="1"/>
  <c r="AA1077" i="12" s="1"/>
  <c r="AA1078" i="12" s="1"/>
  <c r="AA1079" i="12" s="1"/>
  <c r="AA1080" i="12" s="1"/>
  <c r="AA1081" i="12" s="1"/>
  <c r="AA1082" i="12" s="1"/>
  <c r="AA1083" i="12" s="1"/>
  <c r="AA1084" i="12" s="1"/>
  <c r="AA1085" i="12" s="1"/>
  <c r="AA1086" i="12" s="1"/>
  <c r="AA1087" i="12" s="1"/>
  <c r="AA1088" i="12" s="1"/>
  <c r="AA1089" i="12" s="1"/>
  <c r="AA1090" i="12" s="1"/>
  <c r="Q1003" i="12"/>
  <c r="Q1004" i="12" s="1"/>
  <c r="Q1005" i="12" s="1"/>
  <c r="Q1006" i="12" s="1"/>
  <c r="Q1007" i="12" s="1"/>
  <c r="Q1008" i="12" s="1"/>
  <c r="Q1009" i="12" s="1"/>
  <c r="Q1010" i="12" s="1"/>
  <c r="Q1011" i="12" s="1"/>
  <c r="Q1012" i="12" s="1"/>
  <c r="Q1013" i="12" s="1"/>
  <c r="Q1014" i="12" s="1"/>
  <c r="Q1015" i="12" s="1"/>
  <c r="Q1016" i="12" s="1"/>
  <c r="Q1017" i="12" s="1"/>
  <c r="Q1018" i="12" s="1"/>
  <c r="Q1019" i="12" s="1"/>
  <c r="Q1020" i="12" s="1"/>
  <c r="Q1021" i="12" s="1"/>
  <c r="Q1022" i="12" s="1"/>
  <c r="Q1023" i="12" s="1"/>
  <c r="Q1024" i="12" s="1"/>
  <c r="Q1025" i="12" s="1"/>
  <c r="Q1026" i="12" s="1"/>
  <c r="Q1027" i="12" s="1"/>
  <c r="Q1028" i="12" s="1"/>
  <c r="Q1029" i="12" s="1"/>
  <c r="Q1030" i="12" s="1"/>
  <c r="Q1031" i="12" s="1"/>
  <c r="Q1032" i="12" s="1"/>
  <c r="Q1033" i="12" s="1"/>
  <c r="Q1034" i="12" s="1"/>
  <c r="Q1035" i="12" s="1"/>
  <c r="Q1036" i="12" s="1"/>
  <c r="Q1037" i="12" s="1"/>
  <c r="Q1038" i="12" s="1"/>
  <c r="Q1039" i="12" s="1"/>
  <c r="Q1040" i="12" s="1"/>
  <c r="Q1041" i="12" s="1"/>
  <c r="Q1042" i="12" s="1"/>
  <c r="Q1043" i="12" s="1"/>
  <c r="Q1044" i="12" s="1"/>
  <c r="Q1045" i="12" s="1"/>
  <c r="Q1046" i="12" s="1"/>
  <c r="Q1047" i="12" s="1"/>
  <c r="Q1048" i="12" s="1"/>
  <c r="Q1049" i="12" s="1"/>
  <c r="Q1050" i="12" s="1"/>
  <c r="Q1051" i="12" s="1"/>
  <c r="Q1052" i="12" s="1"/>
  <c r="Q1053" i="12" s="1"/>
  <c r="Q1054" i="12" s="1"/>
  <c r="Q1055" i="12" s="1"/>
  <c r="Q1056" i="12" s="1"/>
  <c r="Q1057" i="12" s="1"/>
  <c r="Q1058" i="12" s="1"/>
  <c r="Q1059" i="12" s="1"/>
  <c r="Q1060" i="12" s="1"/>
  <c r="Q1061" i="12" s="1"/>
  <c r="Q1062" i="12" s="1"/>
  <c r="Q1063" i="12" s="1"/>
  <c r="Q1064" i="12" s="1"/>
  <c r="Q1065" i="12" s="1"/>
  <c r="Q1066" i="12" s="1"/>
  <c r="Q1067" i="12" s="1"/>
  <c r="Q1068" i="12" s="1"/>
  <c r="Q1069" i="12" s="1"/>
  <c r="Q1070" i="12" s="1"/>
  <c r="Q1071" i="12" s="1"/>
  <c r="Q1072" i="12" s="1"/>
  <c r="Q1073" i="12" s="1"/>
  <c r="Q1074" i="12" s="1"/>
  <c r="Q1075" i="12" s="1"/>
  <c r="Q1076" i="12" s="1"/>
  <c r="Q1077" i="12" s="1"/>
  <c r="Q1078" i="12" s="1"/>
  <c r="Q1079" i="12" s="1"/>
  <c r="Q1080" i="12" s="1"/>
  <c r="Q1081" i="12" s="1"/>
  <c r="Q1082" i="12" s="1"/>
  <c r="Q1083" i="12" s="1"/>
  <c r="Q1084" i="12" s="1"/>
  <c r="Q1085" i="12" s="1"/>
  <c r="Q1086" i="12" s="1"/>
  <c r="Q1087" i="12" s="1"/>
  <c r="Q1088" i="12" s="1"/>
  <c r="Q1089" i="12" s="1"/>
  <c r="Q1090" i="12" s="1"/>
  <c r="Y1003" i="12"/>
  <c r="Y1004" i="12" s="1"/>
  <c r="Y1005" i="12" s="1"/>
  <c r="Y1006" i="12" s="1"/>
  <c r="Y1007" i="12" s="1"/>
  <c r="Y1008" i="12" s="1"/>
  <c r="Y1009" i="12" s="1"/>
  <c r="Y1010" i="12" s="1"/>
  <c r="Y1011" i="12" s="1"/>
  <c r="Y1012" i="12" s="1"/>
  <c r="Y1013" i="12" s="1"/>
  <c r="Y1014" i="12" s="1"/>
  <c r="Y1015" i="12" s="1"/>
  <c r="Y1016" i="12" s="1"/>
  <c r="Y1017" i="12" s="1"/>
  <c r="Y1018" i="12" s="1"/>
  <c r="Y1019" i="12" s="1"/>
  <c r="Y1020" i="12" s="1"/>
  <c r="Y1021" i="12" s="1"/>
  <c r="Y1022" i="12" s="1"/>
  <c r="Y1023" i="12" s="1"/>
  <c r="Y1024" i="12" s="1"/>
  <c r="Y1025" i="12" s="1"/>
  <c r="Y1026" i="12" s="1"/>
  <c r="Y1027" i="12" s="1"/>
  <c r="Y1028" i="12" s="1"/>
  <c r="Y1029" i="12" s="1"/>
  <c r="Y1030" i="12" s="1"/>
  <c r="Y1031" i="12" s="1"/>
  <c r="Y1032" i="12" s="1"/>
  <c r="Y1033" i="12" s="1"/>
  <c r="Y1034" i="12" s="1"/>
  <c r="Y1035" i="12" s="1"/>
  <c r="Y1036" i="12" s="1"/>
  <c r="Y1037" i="12" s="1"/>
  <c r="Y1038" i="12" s="1"/>
  <c r="Y1039" i="12" s="1"/>
  <c r="Y1040" i="12" s="1"/>
  <c r="Y1041" i="12" s="1"/>
  <c r="Y1042" i="12" s="1"/>
  <c r="Y1043" i="12" s="1"/>
  <c r="Y1044" i="12" s="1"/>
  <c r="Y1045" i="12" s="1"/>
  <c r="Y1046" i="12" s="1"/>
  <c r="Y1047" i="12" s="1"/>
  <c r="Y1048" i="12" s="1"/>
  <c r="Y1049" i="12" s="1"/>
  <c r="Y1050" i="12" s="1"/>
  <c r="Y1051" i="12" s="1"/>
  <c r="Y1052" i="12" s="1"/>
  <c r="Y1053" i="12" s="1"/>
  <c r="Y1054" i="12" s="1"/>
  <c r="Y1055" i="12" s="1"/>
  <c r="Y1056" i="12" s="1"/>
  <c r="Y1057" i="12" s="1"/>
  <c r="Y1058" i="12" s="1"/>
  <c r="Y1059" i="12" s="1"/>
  <c r="Y1060" i="12" s="1"/>
  <c r="Y1061" i="12" s="1"/>
  <c r="Y1062" i="12" s="1"/>
  <c r="Y1063" i="12" s="1"/>
  <c r="Y1064" i="12" s="1"/>
  <c r="Y1065" i="12" s="1"/>
  <c r="Y1066" i="12" s="1"/>
  <c r="Y1067" i="12" s="1"/>
  <c r="Y1068" i="12" s="1"/>
  <c r="Y1069" i="12" s="1"/>
  <c r="Y1070" i="12" s="1"/>
  <c r="Y1071" i="12" s="1"/>
  <c r="Y1072" i="12" s="1"/>
  <c r="Y1073" i="12" s="1"/>
  <c r="Y1074" i="12" s="1"/>
  <c r="Y1075" i="12" s="1"/>
  <c r="Y1076" i="12" s="1"/>
  <c r="Y1077" i="12" s="1"/>
  <c r="Y1078" i="12" s="1"/>
  <c r="Y1079" i="12" s="1"/>
  <c r="Y1080" i="12" s="1"/>
  <c r="Y1081" i="12" s="1"/>
  <c r="Y1082" i="12" s="1"/>
  <c r="Y1083" i="12" s="1"/>
  <c r="Y1084" i="12" s="1"/>
  <c r="Y1085" i="12" s="1"/>
  <c r="Y1086" i="12" s="1"/>
  <c r="Y1087" i="12" s="1"/>
  <c r="Y1088" i="12" s="1"/>
  <c r="Y1089" i="12" s="1"/>
  <c r="Y1090" i="12" s="1"/>
  <c r="C1003" i="12"/>
  <c r="C1004" i="12" s="1"/>
  <c r="C1005" i="12" s="1"/>
  <c r="C1006" i="12" s="1"/>
  <c r="C1007" i="12" s="1"/>
  <c r="C1008" i="12" s="1"/>
  <c r="C1009" i="12" s="1"/>
  <c r="C1010" i="12" s="1"/>
  <c r="C1011" i="12" s="1"/>
  <c r="C1012" i="12" s="1"/>
  <c r="C1013" i="12" s="1"/>
  <c r="C1014" i="12" s="1"/>
  <c r="C1015" i="12" s="1"/>
  <c r="C1016" i="12" s="1"/>
  <c r="C1017" i="12" s="1"/>
  <c r="C1018" i="12" s="1"/>
  <c r="C1019" i="12" s="1"/>
  <c r="C1020" i="12" s="1"/>
  <c r="C1021" i="12" s="1"/>
  <c r="C1022" i="12" s="1"/>
  <c r="C1023" i="12" s="1"/>
  <c r="C1024" i="12" s="1"/>
  <c r="C1025" i="12" s="1"/>
  <c r="C1026" i="12" s="1"/>
  <c r="C1027" i="12" s="1"/>
  <c r="C1028" i="12" s="1"/>
  <c r="C1029" i="12" s="1"/>
  <c r="C1030" i="12" s="1"/>
  <c r="C1031" i="12" s="1"/>
  <c r="C1032" i="12" s="1"/>
  <c r="C1033" i="12" s="1"/>
  <c r="C1034" i="12" s="1"/>
  <c r="C1035" i="12" s="1"/>
  <c r="C1036" i="12" s="1"/>
  <c r="C1037" i="12" s="1"/>
  <c r="C1038" i="12" s="1"/>
  <c r="C1039" i="12" s="1"/>
  <c r="C1040" i="12" s="1"/>
  <c r="C1041" i="12" s="1"/>
  <c r="C1042" i="12" s="1"/>
  <c r="C1043" i="12" s="1"/>
  <c r="C1044" i="12" s="1"/>
  <c r="C1045" i="12" s="1"/>
  <c r="C1046" i="12" s="1"/>
  <c r="C1047" i="12" s="1"/>
  <c r="C1048" i="12" s="1"/>
  <c r="C1049" i="12" s="1"/>
  <c r="C1050" i="12" s="1"/>
  <c r="C1051" i="12" s="1"/>
  <c r="C1052" i="12" s="1"/>
  <c r="C1053" i="12" s="1"/>
  <c r="C1054" i="12" s="1"/>
  <c r="C1055" i="12" s="1"/>
  <c r="C1056" i="12" s="1"/>
  <c r="C1057" i="12" s="1"/>
  <c r="C1058" i="12" s="1"/>
  <c r="C1059" i="12" s="1"/>
  <c r="C1060" i="12" s="1"/>
  <c r="C1061" i="12" s="1"/>
  <c r="C1062" i="12" s="1"/>
  <c r="C1063" i="12" s="1"/>
  <c r="C1064" i="12" s="1"/>
  <c r="C1065" i="12" s="1"/>
  <c r="C1066" i="12" s="1"/>
  <c r="C1067" i="12" s="1"/>
  <c r="C1068" i="12" s="1"/>
  <c r="C1069" i="12" s="1"/>
  <c r="C1070" i="12" s="1"/>
  <c r="C1071" i="12" s="1"/>
  <c r="C1072" i="12" s="1"/>
  <c r="C1073" i="12" s="1"/>
  <c r="C1074" i="12" s="1"/>
  <c r="C1075" i="12" s="1"/>
  <c r="C1076" i="12" s="1"/>
  <c r="C1077" i="12" s="1"/>
  <c r="C1078" i="12" s="1"/>
  <c r="C1079" i="12" s="1"/>
  <c r="C1080" i="12" s="1"/>
  <c r="C1081" i="12" s="1"/>
  <c r="C1082" i="12" s="1"/>
  <c r="C1083" i="12" s="1"/>
  <c r="C1084" i="12" s="1"/>
  <c r="C1085" i="12" s="1"/>
  <c r="C1086" i="12" s="1"/>
  <c r="C1087" i="12" s="1"/>
  <c r="C1088" i="12" s="1"/>
  <c r="C1089" i="12" s="1"/>
  <c r="C1090" i="12" s="1"/>
  <c r="U1003" i="12"/>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D1003" i="12"/>
  <c r="D1004" i="12" s="1"/>
  <c r="D1005" i="12" s="1"/>
  <c r="D1006" i="12" s="1"/>
  <c r="D1007" i="12" s="1"/>
  <c r="D1008" i="12" s="1"/>
  <c r="D1009" i="12" s="1"/>
  <c r="D1010" i="12" s="1"/>
  <c r="D1011" i="12" s="1"/>
  <c r="D1012" i="12" s="1"/>
  <c r="D1013" i="12" s="1"/>
  <c r="D1014" i="12" s="1"/>
  <c r="D1015" i="12" s="1"/>
  <c r="D1016" i="12" s="1"/>
  <c r="D1017" i="12" s="1"/>
  <c r="D1018" i="12" s="1"/>
  <c r="D1019" i="12" s="1"/>
  <c r="D1020" i="12" s="1"/>
  <c r="D1021" i="12" s="1"/>
  <c r="D1022" i="12" s="1"/>
  <c r="D1023" i="12" s="1"/>
  <c r="D1024" i="12" s="1"/>
  <c r="D1025" i="12" s="1"/>
  <c r="D1026" i="12" s="1"/>
  <c r="D1027" i="12" s="1"/>
  <c r="D1028" i="12" s="1"/>
  <c r="D1029" i="12" s="1"/>
  <c r="D1030" i="12" s="1"/>
  <c r="D1031" i="12" s="1"/>
  <c r="D1032" i="12" s="1"/>
  <c r="D1033" i="12" s="1"/>
  <c r="D1034" i="12" s="1"/>
  <c r="D1035" i="12" s="1"/>
  <c r="D1036" i="12" s="1"/>
  <c r="D1037" i="12" s="1"/>
  <c r="D1038" i="12" s="1"/>
  <c r="D1039" i="12" s="1"/>
  <c r="D1040" i="12" s="1"/>
  <c r="D1041" i="12" s="1"/>
  <c r="D1042" i="12" s="1"/>
  <c r="D1043" i="12" s="1"/>
  <c r="D1044" i="12" s="1"/>
  <c r="D1045" i="12" s="1"/>
  <c r="D1046" i="12" s="1"/>
  <c r="D1047" i="12" s="1"/>
  <c r="D1048" i="12" s="1"/>
  <c r="D1049" i="12" s="1"/>
  <c r="D1050" i="12" s="1"/>
  <c r="D1051" i="12" s="1"/>
  <c r="D1052" i="12" s="1"/>
  <c r="D1053" i="12" s="1"/>
  <c r="D1054" i="12" s="1"/>
  <c r="D1055" i="12" s="1"/>
  <c r="D1056" i="12" s="1"/>
  <c r="D1057" i="12" s="1"/>
  <c r="D1058" i="12" s="1"/>
  <c r="D1059" i="12" s="1"/>
  <c r="D1060" i="12" s="1"/>
  <c r="D1061" i="12" s="1"/>
  <c r="D1062" i="12" s="1"/>
  <c r="D1063" i="12" s="1"/>
  <c r="D1064" i="12" s="1"/>
  <c r="D1065" i="12" s="1"/>
  <c r="D1066" i="12" s="1"/>
  <c r="D1067" i="12" s="1"/>
  <c r="D1068" i="12" s="1"/>
  <c r="D1069" i="12" s="1"/>
  <c r="D1070" i="12" s="1"/>
  <c r="D1071" i="12" s="1"/>
  <c r="D1072" i="12" s="1"/>
  <c r="D1073" i="12" s="1"/>
  <c r="D1074" i="12" s="1"/>
  <c r="D1075" i="12" s="1"/>
  <c r="D1076" i="12" s="1"/>
  <c r="D1077" i="12" s="1"/>
  <c r="D1078" i="12" s="1"/>
  <c r="D1079" i="12" s="1"/>
  <c r="D1080" i="12" s="1"/>
  <c r="D1081" i="12" s="1"/>
  <c r="D1082" i="12" s="1"/>
  <c r="D1083" i="12" s="1"/>
  <c r="D1084" i="12" s="1"/>
  <c r="D1085" i="12" s="1"/>
  <c r="D1086" i="12" s="1"/>
  <c r="D1087" i="12" s="1"/>
  <c r="D1088" i="12" s="1"/>
  <c r="D1089" i="12" s="1"/>
  <c r="D1090" i="12" s="1"/>
  <c r="AE1003" i="12"/>
  <c r="AE1004" i="12" s="1"/>
  <c r="AE1005" i="12" s="1"/>
  <c r="AE1006" i="12" s="1"/>
  <c r="AE1007" i="12" s="1"/>
  <c r="AE1008" i="12" s="1"/>
  <c r="AE1009" i="12" s="1"/>
  <c r="AE1010" i="12" s="1"/>
  <c r="AE1011" i="12" s="1"/>
  <c r="AE1012" i="12" s="1"/>
  <c r="AE1013" i="12" s="1"/>
  <c r="AE1014" i="12" s="1"/>
  <c r="AE1015" i="12" s="1"/>
  <c r="AE1016" i="12" s="1"/>
  <c r="AE1017" i="12" s="1"/>
  <c r="AE1018" i="12" s="1"/>
  <c r="AE1019" i="12" s="1"/>
  <c r="AE1020" i="12" s="1"/>
  <c r="AE1021" i="12" s="1"/>
  <c r="AE1022" i="12" s="1"/>
  <c r="AE1023" i="12" s="1"/>
  <c r="AE1024" i="12" s="1"/>
  <c r="AE1025" i="12" s="1"/>
  <c r="AE1026" i="12" s="1"/>
  <c r="AE1027" i="12" s="1"/>
  <c r="AE1028" i="12" s="1"/>
  <c r="AE1029" i="12" s="1"/>
  <c r="AE1030" i="12" s="1"/>
  <c r="AE1031" i="12" s="1"/>
  <c r="AE1032" i="12" s="1"/>
  <c r="AE1033" i="12" s="1"/>
  <c r="AE1034" i="12" s="1"/>
  <c r="AE1035" i="12" s="1"/>
  <c r="AE1036" i="12" s="1"/>
  <c r="AE1037" i="12" s="1"/>
  <c r="AE1038" i="12" s="1"/>
  <c r="AE1039" i="12" s="1"/>
  <c r="AE1040" i="12" s="1"/>
  <c r="AE1041" i="12" s="1"/>
  <c r="AE1042" i="12" s="1"/>
  <c r="AE1043" i="12" s="1"/>
  <c r="AE1044" i="12" s="1"/>
  <c r="AE1045" i="12" s="1"/>
  <c r="AE1046" i="12" s="1"/>
  <c r="AE1047" i="12" s="1"/>
  <c r="AE1048" i="12" s="1"/>
  <c r="AE1049" i="12" s="1"/>
  <c r="AE1050" i="12" s="1"/>
  <c r="AE1051" i="12" s="1"/>
  <c r="AE1052" i="12" s="1"/>
  <c r="AE1053" i="12" s="1"/>
  <c r="AE1054" i="12" s="1"/>
  <c r="AE1055" i="12" s="1"/>
  <c r="AE1056" i="12" s="1"/>
  <c r="AE1057" i="12" s="1"/>
  <c r="AE1058" i="12" s="1"/>
  <c r="AE1059" i="12" s="1"/>
  <c r="AE1060" i="12" s="1"/>
  <c r="AE1061" i="12" s="1"/>
  <c r="AE1062" i="12" s="1"/>
  <c r="AE1063" i="12" s="1"/>
  <c r="AE1064" i="12" s="1"/>
  <c r="AE1065" i="12" s="1"/>
  <c r="AE1066" i="12" s="1"/>
  <c r="AE1067" i="12" s="1"/>
  <c r="AE1068" i="12" s="1"/>
  <c r="AE1069" i="12" s="1"/>
  <c r="AE1070" i="12" s="1"/>
  <c r="AE1071" i="12" s="1"/>
  <c r="AE1072" i="12" s="1"/>
  <c r="AE1073" i="12" s="1"/>
  <c r="AE1074" i="12" s="1"/>
  <c r="AE1075" i="12" s="1"/>
  <c r="AE1076" i="12" s="1"/>
  <c r="AE1077" i="12" s="1"/>
  <c r="AE1078" i="12" s="1"/>
  <c r="AE1079" i="12" s="1"/>
  <c r="AE1080" i="12" s="1"/>
  <c r="AE1081" i="12" s="1"/>
  <c r="AE1082" i="12" s="1"/>
  <c r="AE1083" i="12" s="1"/>
  <c r="AE1084" i="12" s="1"/>
  <c r="AE1085" i="12" s="1"/>
  <c r="AE1086" i="12" s="1"/>
  <c r="AE1087" i="12" s="1"/>
  <c r="AE1088" i="12" s="1"/>
  <c r="AE1089" i="12" s="1"/>
  <c r="AE1090" i="12" s="1"/>
  <c r="G1003" i="12"/>
  <c r="G1004" i="12" s="1"/>
  <c r="G1005" i="12" s="1"/>
  <c r="G1006" i="12" s="1"/>
  <c r="G1007" i="12" s="1"/>
  <c r="G1008" i="12" s="1"/>
  <c r="G1009" i="12" s="1"/>
  <c r="G1010" i="12" s="1"/>
  <c r="G1011" i="12" s="1"/>
  <c r="G1012" i="12" s="1"/>
  <c r="G1013" i="12" s="1"/>
  <c r="G1014" i="12" s="1"/>
  <c r="G1015" i="12" s="1"/>
  <c r="G1016" i="12" s="1"/>
  <c r="G1017" i="12" s="1"/>
  <c r="G1018" i="12" s="1"/>
  <c r="G1019" i="12" s="1"/>
  <c r="G1020" i="12" s="1"/>
  <c r="G1021" i="12" s="1"/>
  <c r="G1022" i="12" s="1"/>
  <c r="G1023" i="12" s="1"/>
  <c r="G1024" i="12" s="1"/>
  <c r="G1025" i="12" s="1"/>
  <c r="G1026" i="12" s="1"/>
  <c r="G1027" i="12" s="1"/>
  <c r="G1028" i="12" s="1"/>
  <c r="G1029" i="12" s="1"/>
  <c r="G1030" i="12" s="1"/>
  <c r="G1031" i="12" s="1"/>
  <c r="G1032" i="12" s="1"/>
  <c r="G1033" i="12" s="1"/>
  <c r="G1034" i="12" s="1"/>
  <c r="G1035" i="12" s="1"/>
  <c r="G1036" i="12" s="1"/>
  <c r="G1037" i="12" s="1"/>
  <c r="G1038" i="12" s="1"/>
  <c r="G1039" i="12" s="1"/>
  <c r="G1040" i="12" s="1"/>
  <c r="G1041" i="12" s="1"/>
  <c r="G1042" i="12" s="1"/>
  <c r="G1043" i="12" s="1"/>
  <c r="G1044" i="12" s="1"/>
  <c r="G1045" i="12" s="1"/>
  <c r="G1046" i="12" s="1"/>
  <c r="G1047" i="12" s="1"/>
  <c r="G1048" i="12" s="1"/>
  <c r="G1049" i="12" s="1"/>
  <c r="G1050" i="12" s="1"/>
  <c r="G1051" i="12" s="1"/>
  <c r="G1052" i="12" s="1"/>
  <c r="G1053" i="12" s="1"/>
  <c r="G1054" i="12" s="1"/>
  <c r="G1055" i="12" s="1"/>
  <c r="G1056" i="12" s="1"/>
  <c r="G1057" i="12" s="1"/>
  <c r="G1058" i="12" s="1"/>
  <c r="G1059" i="12" s="1"/>
  <c r="G1060" i="12" s="1"/>
  <c r="G1061" i="12" s="1"/>
  <c r="G1062" i="12" s="1"/>
  <c r="G1063" i="12" s="1"/>
  <c r="G1064" i="12" s="1"/>
  <c r="G1065" i="12" s="1"/>
  <c r="G1066" i="12" s="1"/>
  <c r="G1067" i="12" s="1"/>
  <c r="G1068" i="12" s="1"/>
  <c r="G1069" i="12" s="1"/>
  <c r="G1070" i="12" s="1"/>
  <c r="G1071" i="12" s="1"/>
  <c r="G1072" i="12" s="1"/>
  <c r="G1073" i="12" s="1"/>
  <c r="G1074" i="12" s="1"/>
  <c r="G1075" i="12" s="1"/>
  <c r="G1076" i="12" s="1"/>
  <c r="G1077" i="12" s="1"/>
  <c r="G1078" i="12" s="1"/>
  <c r="G1079" i="12" s="1"/>
  <c r="G1080" i="12" s="1"/>
  <c r="G1081" i="12" s="1"/>
  <c r="G1082" i="12" s="1"/>
  <c r="G1083" i="12" s="1"/>
  <c r="G1084" i="12" s="1"/>
  <c r="G1085" i="12" s="1"/>
  <c r="G1086" i="12" s="1"/>
  <c r="G1087" i="12" s="1"/>
  <c r="G1088" i="12" s="1"/>
  <c r="G1089" i="12" s="1"/>
  <c r="G1090" i="12" s="1"/>
  <c r="I1003" i="12"/>
  <c r="I1004" i="12" s="1"/>
  <c r="I1005" i="12" s="1"/>
  <c r="I1006" i="12" s="1"/>
  <c r="I1007" i="12" s="1"/>
  <c r="I1008" i="12" s="1"/>
  <c r="I1009" i="12" s="1"/>
  <c r="I1010" i="12" s="1"/>
  <c r="I1011" i="12" s="1"/>
  <c r="I1012" i="12" s="1"/>
  <c r="I1013" i="12" s="1"/>
  <c r="I1014" i="12" s="1"/>
  <c r="I1015" i="12" s="1"/>
  <c r="I1016" i="12" s="1"/>
  <c r="I1017" i="12" s="1"/>
  <c r="I1018" i="12" s="1"/>
  <c r="I1019" i="12" s="1"/>
  <c r="I1020" i="12" s="1"/>
  <c r="I1021" i="12" s="1"/>
  <c r="I1022" i="12" s="1"/>
  <c r="I1023" i="12" s="1"/>
  <c r="I1024" i="12" s="1"/>
  <c r="I1025" i="12" s="1"/>
  <c r="I1026" i="12" s="1"/>
  <c r="I1027" i="12" s="1"/>
  <c r="I1028" i="12" s="1"/>
  <c r="I1029" i="12" s="1"/>
  <c r="I1030" i="12" s="1"/>
  <c r="I1031" i="12" s="1"/>
  <c r="I1032" i="12" s="1"/>
  <c r="I1033" i="12" s="1"/>
  <c r="I1034" i="12" s="1"/>
  <c r="I1035" i="12" s="1"/>
  <c r="I1036" i="12" s="1"/>
  <c r="I1037" i="12" s="1"/>
  <c r="I1038" i="12" s="1"/>
  <c r="I1039" i="12" s="1"/>
  <c r="I1040" i="12" s="1"/>
  <c r="I1041" i="12" s="1"/>
  <c r="I1042" i="12" s="1"/>
  <c r="I1043" i="12" s="1"/>
  <c r="I1044" i="12" s="1"/>
  <c r="I1045" i="12" s="1"/>
  <c r="I1046" i="12" s="1"/>
  <c r="I1047" i="12" s="1"/>
  <c r="I1048" i="12" s="1"/>
  <c r="I1049" i="12" s="1"/>
  <c r="I1050" i="12" s="1"/>
  <c r="I1051" i="12" s="1"/>
  <c r="I1052" i="12" s="1"/>
  <c r="I1053" i="12" s="1"/>
  <c r="I1054" i="12" s="1"/>
  <c r="I1055" i="12" s="1"/>
  <c r="I1056" i="12" s="1"/>
  <c r="I1057" i="12" s="1"/>
  <c r="I1058" i="12" s="1"/>
  <c r="I1059" i="12" s="1"/>
  <c r="I1060" i="12" s="1"/>
  <c r="I1061" i="12" s="1"/>
  <c r="I1062" i="12" s="1"/>
  <c r="I1063" i="12" s="1"/>
  <c r="I1064" i="12" s="1"/>
  <c r="I1065" i="12" s="1"/>
  <c r="I1066" i="12" s="1"/>
  <c r="I1067" i="12" s="1"/>
  <c r="I1068" i="12" s="1"/>
  <c r="I1069" i="12" s="1"/>
  <c r="I1070" i="12" s="1"/>
  <c r="I1071" i="12" s="1"/>
  <c r="I1072" i="12" s="1"/>
  <c r="I1073" i="12" s="1"/>
  <c r="I1074" i="12" s="1"/>
  <c r="I1075" i="12" s="1"/>
  <c r="I1076" i="12" s="1"/>
  <c r="I1077" i="12" s="1"/>
  <c r="I1078" i="12" s="1"/>
  <c r="I1079" i="12" s="1"/>
  <c r="I1080" i="12" s="1"/>
  <c r="I1081" i="12" s="1"/>
  <c r="I1082" i="12" s="1"/>
  <c r="I1083" i="12" s="1"/>
  <c r="I1084" i="12" s="1"/>
  <c r="I1085" i="12" s="1"/>
  <c r="I1086" i="12" s="1"/>
  <c r="I1087" i="12" s="1"/>
  <c r="I1088" i="12" s="1"/>
  <c r="I1089" i="12" s="1"/>
  <c r="I1090" i="12" s="1"/>
  <c r="Q406" i="12"/>
  <c r="Q506" i="12"/>
  <c r="G506" i="12"/>
  <c r="G406" i="12"/>
  <c r="AG406" i="12"/>
  <c r="AG506" i="12"/>
  <c r="AA406" i="12"/>
  <c r="AA506" i="12"/>
  <c r="AE506" i="12"/>
  <c r="AE406" i="12"/>
  <c r="Z406" i="12"/>
  <c r="Z506" i="12"/>
  <c r="T406" i="12"/>
  <c r="T506" i="12"/>
  <c r="J506" i="12"/>
  <c r="J406" i="12"/>
  <c r="W406" i="12"/>
  <c r="W506" i="12"/>
  <c r="Y406" i="12"/>
  <c r="Y506" i="12"/>
  <c r="I406" i="12"/>
  <c r="I506" i="12"/>
  <c r="AB406" i="12"/>
  <c r="AB506" i="12"/>
  <c r="H506" i="12"/>
  <c r="H406" i="12"/>
  <c r="AC406" i="12"/>
  <c r="AC506" i="12"/>
  <c r="F506" i="12"/>
  <c r="F406" i="12"/>
  <c r="AD506" i="12"/>
  <c r="AD406" i="12"/>
  <c r="D406" i="12"/>
  <c r="D506" i="12"/>
  <c r="E506" i="12"/>
  <c r="E406" i="12"/>
  <c r="S406" i="12"/>
  <c r="S506" i="12"/>
  <c r="AF406" i="12"/>
  <c r="AF506" i="12"/>
  <c r="K406" i="12"/>
  <c r="K506" i="12"/>
  <c r="R406" i="12"/>
  <c r="R506" i="12"/>
  <c r="X406" i="12"/>
  <c r="X506" i="12"/>
  <c r="L449" i="12"/>
  <c r="L549" i="12"/>
  <c r="V448" i="12"/>
  <c r="V548" i="12"/>
  <c r="O449" i="12"/>
  <c r="O549" i="12"/>
  <c r="P449" i="12"/>
  <c r="P549" i="12"/>
  <c r="U449" i="12"/>
  <c r="U549" i="12"/>
  <c r="C449" i="12"/>
  <c r="C549" i="12"/>
  <c r="M449" i="12"/>
  <c r="M549" i="12"/>
  <c r="N449" i="12"/>
  <c r="N549" i="12"/>
  <c r="P506" i="12"/>
  <c r="O506" i="12"/>
  <c r="M506" i="12"/>
  <c r="C506" i="12"/>
  <c r="V506" i="12"/>
  <c r="L506" i="12"/>
  <c r="N506" i="12"/>
  <c r="U506" i="12"/>
  <c r="K11" i="16"/>
  <c r="J51" i="16"/>
  <c r="I53" i="16"/>
  <c r="J13" i="16"/>
  <c r="I54" i="16"/>
  <c r="J14" i="16"/>
  <c r="K12" i="16"/>
  <c r="J52" i="16"/>
  <c r="K8" i="16"/>
  <c r="J48" i="16"/>
  <c r="K9" i="16"/>
  <c r="J49" i="16"/>
  <c r="K6" i="16"/>
  <c r="J46" i="16"/>
  <c r="J44" i="16"/>
  <c r="K4" i="16"/>
  <c r="I42" i="16"/>
  <c r="J2" i="16"/>
  <c r="T55" i="16"/>
  <c r="U15" i="16"/>
  <c r="K10" i="16"/>
  <c r="J50" i="16"/>
  <c r="K7" i="16"/>
  <c r="J47" i="16"/>
  <c r="J43" i="16"/>
  <c r="K3" i="16"/>
  <c r="L2" i="7"/>
  <c r="L45" i="16"/>
  <c r="K60" i="16"/>
  <c r="K59" i="16"/>
  <c r="K58" i="16"/>
  <c r="K57" i="16"/>
  <c r="K56" i="16"/>
  <c r="B52" i="1"/>
  <c r="AO46" i="12"/>
  <c r="AO22" i="12"/>
  <c r="AO10" i="12"/>
  <c r="AO49" i="12"/>
  <c r="AO15" i="12"/>
  <c r="Z1091" i="12"/>
  <c r="O1091" i="12"/>
  <c r="AV65" i="12"/>
  <c r="I1091" i="12"/>
  <c r="AO36" i="12"/>
  <c r="AO54" i="12"/>
  <c r="AO18" i="12"/>
  <c r="AO42" i="12"/>
  <c r="M1091" i="12"/>
  <c r="AO58" i="12"/>
  <c r="AO66" i="12"/>
  <c r="AO48" i="12"/>
  <c r="AO34" i="12"/>
  <c r="AE1091" i="12"/>
  <c r="AB1091" i="12"/>
  <c r="AA1091" i="12"/>
  <c r="AO27" i="12"/>
  <c r="AO29" i="12"/>
  <c r="BG21" i="12"/>
  <c r="AO23" i="12"/>
  <c r="AO33" i="12"/>
  <c r="AO52" i="12"/>
  <c r="AO55" i="12"/>
  <c r="N1091" i="12"/>
  <c r="AO3" i="12"/>
  <c r="AO11" i="12"/>
  <c r="X1091" i="12"/>
  <c r="AO21" i="12"/>
  <c r="AO37" i="12"/>
  <c r="L1091" i="12"/>
  <c r="AF1091" i="12"/>
  <c r="AO30" i="12"/>
  <c r="AO24" i="12"/>
  <c r="AO20" i="12"/>
  <c r="T1091" i="12"/>
  <c r="AO8" i="12"/>
  <c r="AO12" i="12"/>
  <c r="AO35" i="12"/>
  <c r="AO57" i="12"/>
  <c r="AO38" i="12"/>
  <c r="AO31" i="12"/>
  <c r="Q1091" i="12"/>
  <c r="AO26" i="12"/>
  <c r="AO17" i="12"/>
  <c r="AO62" i="12"/>
  <c r="AV67" i="12"/>
  <c r="W1091" i="12"/>
  <c r="AO47" i="12"/>
  <c r="AO39" i="12"/>
  <c r="AO56" i="12"/>
  <c r="AO9" i="12"/>
  <c r="AO43" i="12"/>
  <c r="AO6" i="12"/>
  <c r="AO7" i="12"/>
  <c r="AO4" i="12"/>
  <c r="AO40" i="12"/>
  <c r="AO28" i="12"/>
  <c r="AO16" i="12"/>
  <c r="AD1091" i="12"/>
  <c r="AO25" i="12"/>
  <c r="U1091" i="12"/>
  <c r="AO53" i="12"/>
  <c r="V1091" i="12"/>
  <c r="AO19" i="12"/>
  <c r="H1091" i="12"/>
  <c r="AV61" i="12"/>
  <c r="E1091" i="12"/>
  <c r="AO59" i="12"/>
  <c r="P1091" i="12"/>
  <c r="AO41" i="12"/>
  <c r="AO2" i="12"/>
  <c r="J1091" i="12"/>
  <c r="BG10" i="12"/>
  <c r="AO44" i="12"/>
  <c r="AC1091" i="12"/>
  <c r="AO63" i="12"/>
  <c r="AG1091" i="12"/>
  <c r="AO50" i="12"/>
  <c r="R1091" i="12"/>
  <c r="F1091" i="12"/>
  <c r="G1091" i="12"/>
  <c r="AO5" i="12"/>
  <c r="S1091" i="12"/>
  <c r="D1091" i="12"/>
  <c r="AO13" i="12"/>
  <c r="AO14" i="12"/>
  <c r="K1091" i="12"/>
  <c r="AV32" i="12"/>
  <c r="AO64" i="12"/>
  <c r="AO51" i="12"/>
  <c r="AO60" i="12"/>
  <c r="Y1091" i="12"/>
  <c r="AO45" i="12"/>
  <c r="C1091" i="12"/>
  <c r="AZ33" i="12" l="1"/>
  <c r="AX33" i="12"/>
  <c r="BA43" i="12"/>
  <c r="AY39" i="12"/>
  <c r="AX19" i="12"/>
  <c r="AX31" i="12"/>
  <c r="AY44" i="12"/>
  <c r="AZ34" i="12"/>
  <c r="BB34" i="12"/>
  <c r="AX34" i="12"/>
  <c r="BA34" i="12"/>
  <c r="AY34" i="12"/>
  <c r="AY45" i="12"/>
  <c r="AZ35" i="12"/>
  <c r="AX41" i="12"/>
  <c r="AX38" i="12"/>
  <c r="BA40" i="12"/>
  <c r="BA50" i="12"/>
  <c r="AY36" i="12"/>
  <c r="AY37" i="12"/>
  <c r="AX37" i="12"/>
  <c r="BA37" i="12"/>
  <c r="AZ37" i="12"/>
  <c r="BB37" i="12"/>
  <c r="AX42" i="12"/>
  <c r="AY49" i="12"/>
  <c r="AX49" i="12"/>
  <c r="BA49" i="12"/>
  <c r="AZ49" i="12"/>
  <c r="BB49" i="12"/>
  <c r="AX50" i="12"/>
  <c r="BB50" i="12"/>
  <c r="AZ50" i="12"/>
  <c r="AY50" i="12"/>
  <c r="AY2" i="12"/>
  <c r="BA19" i="12"/>
  <c r="BB19" i="12"/>
  <c r="AY19" i="12"/>
  <c r="AZ19" i="12"/>
  <c r="AZ45" i="12"/>
  <c r="BA33" i="12"/>
  <c r="AY42" i="12"/>
  <c r="AY33" i="12"/>
  <c r="BB33" i="12"/>
  <c r="BA44" i="12"/>
  <c r="BB45" i="12"/>
  <c r="BA45" i="12"/>
  <c r="AX45" i="12"/>
  <c r="AX2" i="12"/>
  <c r="BB42" i="12"/>
  <c r="AZ42" i="12"/>
  <c r="BA42" i="12"/>
  <c r="BA38" i="12"/>
  <c r="BB38" i="12"/>
  <c r="AX40" i="12"/>
  <c r="AZ38" i="12"/>
  <c r="AY38" i="12"/>
  <c r="BB40" i="12"/>
  <c r="AZ40" i="12"/>
  <c r="AY40" i="12"/>
  <c r="BB2" i="12"/>
  <c r="AX43" i="12"/>
  <c r="AX36" i="12"/>
  <c r="BB36" i="12"/>
  <c r="AZ36" i="12"/>
  <c r="AY43" i="12"/>
  <c r="BB43" i="12"/>
  <c r="BA36" i="12"/>
  <c r="AZ43" i="12"/>
  <c r="AZ44" i="12"/>
  <c r="BA2" i="12"/>
  <c r="AX44" i="12"/>
  <c r="BB44" i="12"/>
  <c r="AY41" i="12"/>
  <c r="AZ41" i="12"/>
  <c r="BA41" i="12"/>
  <c r="BB41" i="12"/>
  <c r="AZ39" i="12"/>
  <c r="AX39" i="12"/>
  <c r="BB39" i="12"/>
  <c r="BA39" i="12"/>
  <c r="BA35" i="12"/>
  <c r="BB35" i="12"/>
  <c r="AX35" i="12"/>
  <c r="AY35" i="12"/>
  <c r="AF407" i="12"/>
  <c r="AF507" i="12"/>
  <c r="AB407" i="12"/>
  <c r="AB507" i="12"/>
  <c r="AA407" i="12"/>
  <c r="AA507" i="12"/>
  <c r="J407" i="12"/>
  <c r="J507" i="12"/>
  <c r="F407" i="12"/>
  <c r="F507" i="12"/>
  <c r="X407" i="12"/>
  <c r="X507" i="12"/>
  <c r="S407" i="12"/>
  <c r="S507" i="12"/>
  <c r="I507" i="12"/>
  <c r="I407" i="12"/>
  <c r="T407" i="12"/>
  <c r="T507" i="12"/>
  <c r="AG507" i="12"/>
  <c r="AG407" i="12"/>
  <c r="AD407" i="12"/>
  <c r="AD507" i="12"/>
  <c r="E407" i="12"/>
  <c r="E507" i="12"/>
  <c r="G407" i="12"/>
  <c r="G507" i="12"/>
  <c r="R407" i="12"/>
  <c r="R507" i="12"/>
  <c r="AC407" i="12"/>
  <c r="AC507" i="12"/>
  <c r="Y407" i="12"/>
  <c r="Y507" i="12"/>
  <c r="Z407" i="12"/>
  <c r="Z507" i="12"/>
  <c r="H507" i="12"/>
  <c r="H407" i="12"/>
  <c r="AE507" i="12"/>
  <c r="AE407" i="12"/>
  <c r="K407" i="12"/>
  <c r="K507" i="12"/>
  <c r="D407" i="12"/>
  <c r="D507" i="12"/>
  <c r="W407" i="12"/>
  <c r="W507" i="12"/>
  <c r="Q407" i="12"/>
  <c r="Q507" i="12"/>
  <c r="O550" i="12"/>
  <c r="O450" i="12"/>
  <c r="V449" i="12"/>
  <c r="V549" i="12"/>
  <c r="C450" i="12"/>
  <c r="C550" i="12"/>
  <c r="U450" i="12"/>
  <c r="U550" i="12"/>
  <c r="L450" i="12"/>
  <c r="L550" i="12"/>
  <c r="N450" i="12"/>
  <c r="N550" i="12"/>
  <c r="M450" i="12"/>
  <c r="M550" i="12"/>
  <c r="P450" i="12"/>
  <c r="P550" i="12"/>
  <c r="U507" i="12"/>
  <c r="C507" i="12"/>
  <c r="N507" i="12"/>
  <c r="M507" i="12"/>
  <c r="L507" i="12"/>
  <c r="O507" i="12"/>
  <c r="V507" i="12"/>
  <c r="P507" i="12"/>
  <c r="AY28" i="12"/>
  <c r="AX28" i="12"/>
  <c r="AY22" i="12"/>
  <c r="AX22" i="12"/>
  <c r="AY25" i="12"/>
  <c r="AX25" i="12"/>
  <c r="AY30" i="12"/>
  <c r="AX30" i="12"/>
  <c r="AY5" i="12"/>
  <c r="AX5" i="12"/>
  <c r="AY9" i="12"/>
  <c r="AX9" i="12"/>
  <c r="AY15" i="12"/>
  <c r="AX15" i="12"/>
  <c r="AY17" i="12"/>
  <c r="AX17" i="12"/>
  <c r="AY20" i="12"/>
  <c r="M18" i="10" s="1"/>
  <c r="AX20" i="12"/>
  <c r="L18" i="10" s="1"/>
  <c r="AY12" i="12"/>
  <c r="AX12" i="12"/>
  <c r="AY10" i="12"/>
  <c r="AX10" i="12"/>
  <c r="AY21" i="12"/>
  <c r="AX21" i="12"/>
  <c r="AY13" i="12"/>
  <c r="AX13" i="12"/>
  <c r="AY11" i="12"/>
  <c r="AX11" i="12"/>
  <c r="AY4" i="12"/>
  <c r="AX4" i="12"/>
  <c r="AY23" i="12"/>
  <c r="AX23" i="12"/>
  <c r="AY24" i="12"/>
  <c r="AX24" i="12"/>
  <c r="AY16" i="12"/>
  <c r="AX16" i="12"/>
  <c r="AY27" i="12"/>
  <c r="AX27" i="12"/>
  <c r="AY26" i="12"/>
  <c r="AX26" i="12"/>
  <c r="AY29" i="12"/>
  <c r="AX29" i="12"/>
  <c r="AY18" i="12"/>
  <c r="AX18" i="12"/>
  <c r="AY8" i="12"/>
  <c r="AX8" i="12"/>
  <c r="AY14" i="12"/>
  <c r="AX14" i="12"/>
  <c r="AY7" i="12"/>
  <c r="AX7" i="12"/>
  <c r="AY3" i="12"/>
  <c r="AX3" i="12"/>
  <c r="AY6" i="12"/>
  <c r="AX6" i="12"/>
  <c r="AZ31" i="12"/>
  <c r="AY31" i="12"/>
  <c r="BA26" i="12"/>
  <c r="AZ26" i="12"/>
  <c r="BA29" i="12"/>
  <c r="AZ29" i="12"/>
  <c r="BA18" i="12"/>
  <c r="AZ18" i="12"/>
  <c r="BA16" i="12"/>
  <c r="AZ16" i="12"/>
  <c r="BA27" i="12"/>
  <c r="AZ27" i="12"/>
  <c r="BA22" i="12"/>
  <c r="AZ22" i="12"/>
  <c r="BA30" i="12"/>
  <c r="AZ30" i="12"/>
  <c r="BA5" i="12"/>
  <c r="AZ5" i="12"/>
  <c r="BA25" i="12"/>
  <c r="AZ25" i="12"/>
  <c r="BA6" i="12"/>
  <c r="AZ6" i="12"/>
  <c r="BA8" i="12"/>
  <c r="AZ8" i="12"/>
  <c r="BA20" i="12"/>
  <c r="O18" i="10" s="1"/>
  <c r="AZ20" i="12"/>
  <c r="N18" i="10" s="1"/>
  <c r="BA17" i="12"/>
  <c r="AZ17" i="12"/>
  <c r="BA7" i="12"/>
  <c r="AZ7" i="12"/>
  <c r="BA9" i="12"/>
  <c r="AZ9" i="12"/>
  <c r="BA15" i="12"/>
  <c r="AZ15" i="12"/>
  <c r="BA14" i="12"/>
  <c r="AZ14" i="12"/>
  <c r="BA12" i="12"/>
  <c r="AZ12" i="12"/>
  <c r="BA10" i="12"/>
  <c r="AZ10" i="12"/>
  <c r="BA4" i="12"/>
  <c r="AZ4" i="12"/>
  <c r="BA28" i="12"/>
  <c r="AZ28" i="12"/>
  <c r="BA3" i="12"/>
  <c r="AZ3" i="12"/>
  <c r="BA11" i="12"/>
  <c r="AZ11" i="12"/>
  <c r="BA23" i="12"/>
  <c r="AZ23" i="12"/>
  <c r="BA24" i="12"/>
  <c r="AZ24" i="12"/>
  <c r="BA21" i="12"/>
  <c r="AZ21" i="12"/>
  <c r="BA13" i="12"/>
  <c r="AZ13" i="12"/>
  <c r="BB31" i="12"/>
  <c r="BA31" i="12"/>
  <c r="BB22" i="12"/>
  <c r="BB26" i="12"/>
  <c r="BB29" i="12"/>
  <c r="BB18" i="12"/>
  <c r="BB16" i="12"/>
  <c r="BB27" i="12"/>
  <c r="BB8" i="12"/>
  <c r="BB30" i="12"/>
  <c r="BB5" i="12"/>
  <c r="BB25" i="12"/>
  <c r="BB6" i="12"/>
  <c r="BB14" i="12"/>
  <c r="BB20" i="12"/>
  <c r="P18" i="10" s="1"/>
  <c r="BB17" i="12"/>
  <c r="BB7" i="12"/>
  <c r="BB9" i="12"/>
  <c r="BB15" i="12"/>
  <c r="BB3" i="12"/>
  <c r="BB12" i="12"/>
  <c r="BB10" i="12"/>
  <c r="BB4" i="12"/>
  <c r="BB28" i="12"/>
  <c r="BB11" i="12"/>
  <c r="BB23" i="12"/>
  <c r="BB24" i="12"/>
  <c r="BB21" i="12"/>
  <c r="BB13" i="12"/>
  <c r="L8" i="16"/>
  <c r="K48" i="16"/>
  <c r="L12" i="16"/>
  <c r="K52" i="16"/>
  <c r="J54" i="16"/>
  <c r="K14" i="16"/>
  <c r="J53" i="16"/>
  <c r="K13" i="16"/>
  <c r="L9" i="16"/>
  <c r="K49" i="16"/>
  <c r="L11" i="16"/>
  <c r="K51" i="16"/>
  <c r="K44" i="16"/>
  <c r="L4" i="16"/>
  <c r="L6" i="16"/>
  <c r="K46" i="16"/>
  <c r="J42" i="16"/>
  <c r="K2" i="16"/>
  <c r="U55" i="16"/>
  <c r="V15" i="16"/>
  <c r="L10" i="16"/>
  <c r="K50" i="16"/>
  <c r="L7" i="16"/>
  <c r="K47" i="16"/>
  <c r="K43" i="16"/>
  <c r="L3" i="16"/>
  <c r="BC2" i="12"/>
  <c r="M45" i="16"/>
  <c r="L60" i="16"/>
  <c r="L56" i="16"/>
  <c r="L59" i="16"/>
  <c r="L57" i="16"/>
  <c r="L58" i="16"/>
  <c r="AN47" i="1"/>
  <c r="AN45" i="1"/>
  <c r="AN48" i="1"/>
  <c r="AN50" i="1"/>
  <c r="B51" i="1"/>
  <c r="AN49" i="1"/>
  <c r="AN46" i="1"/>
  <c r="B41" i="1"/>
  <c r="AO61" i="12"/>
  <c r="AO32" i="12"/>
  <c r="AO67" i="12"/>
  <c r="BG19" i="12"/>
  <c r="AO65" i="12"/>
  <c r="AU41" i="1" l="1"/>
  <c r="R11" i="2"/>
  <c r="BA32" i="12"/>
  <c r="AX32" i="12"/>
  <c r="BB32" i="12"/>
  <c r="BG13" i="12" s="1"/>
  <c r="BH11" i="12" s="1"/>
  <c r="AY32" i="12"/>
  <c r="AZ32" i="12"/>
  <c r="AZ2" i="12"/>
  <c r="K408" i="12"/>
  <c r="K508" i="12"/>
  <c r="Y508" i="12"/>
  <c r="Y408" i="12"/>
  <c r="E408" i="12"/>
  <c r="E508" i="12"/>
  <c r="J408" i="12"/>
  <c r="J508" i="12"/>
  <c r="I408" i="12"/>
  <c r="I508" i="12"/>
  <c r="AE408" i="12"/>
  <c r="AE508" i="12"/>
  <c r="Q408" i="12"/>
  <c r="Q508" i="12"/>
  <c r="AC408" i="12"/>
  <c r="AC508" i="12"/>
  <c r="AD408" i="12"/>
  <c r="AD508" i="12"/>
  <c r="S408" i="12"/>
  <c r="S508" i="12"/>
  <c r="AA508" i="12"/>
  <c r="AA408" i="12"/>
  <c r="H508" i="12"/>
  <c r="H408" i="12"/>
  <c r="AG408" i="12"/>
  <c r="AG508" i="12"/>
  <c r="W408" i="12"/>
  <c r="W508" i="12"/>
  <c r="R408" i="12"/>
  <c r="R508" i="12"/>
  <c r="X408" i="12"/>
  <c r="X508" i="12"/>
  <c r="AB408" i="12"/>
  <c r="AB508" i="12"/>
  <c r="D508" i="12"/>
  <c r="D408" i="12"/>
  <c r="Z408" i="12"/>
  <c r="Z508" i="12"/>
  <c r="G408" i="12"/>
  <c r="G508" i="12"/>
  <c r="T408" i="12"/>
  <c r="T508" i="12"/>
  <c r="F408" i="12"/>
  <c r="F508" i="12"/>
  <c r="AF408" i="12"/>
  <c r="AF508" i="12"/>
  <c r="N451" i="12"/>
  <c r="N551" i="12"/>
  <c r="O451" i="12"/>
  <c r="O551" i="12"/>
  <c r="C451" i="12"/>
  <c r="C551" i="12"/>
  <c r="M451" i="12"/>
  <c r="M551" i="12"/>
  <c r="L451" i="12"/>
  <c r="L551" i="12"/>
  <c r="V450" i="12"/>
  <c r="V550" i="12"/>
  <c r="P551" i="12"/>
  <c r="P451" i="12"/>
  <c r="U451" i="12"/>
  <c r="U551" i="12"/>
  <c r="P508" i="12"/>
  <c r="M508" i="12"/>
  <c r="V508" i="12"/>
  <c r="N508" i="12"/>
  <c r="O508" i="12"/>
  <c r="C508" i="12"/>
  <c r="L508" i="12"/>
  <c r="U508" i="12"/>
  <c r="BC3" i="12"/>
  <c r="BC4" i="12" s="1"/>
  <c r="BC5" i="12" s="1"/>
  <c r="BC6" i="12" s="1"/>
  <c r="BC7" i="12" s="1"/>
  <c r="BC8" i="12" s="1"/>
  <c r="BC9" i="12" s="1"/>
  <c r="BC10" i="12" s="1"/>
  <c r="BC11" i="12" s="1"/>
  <c r="BC12" i="12" s="1"/>
  <c r="BC13" i="12" s="1"/>
  <c r="BC14" i="12" s="1"/>
  <c r="BC15" i="12" s="1"/>
  <c r="BC16" i="12" s="1"/>
  <c r="BC17" i="12" s="1"/>
  <c r="BC18" i="12" s="1"/>
  <c r="BC19" i="12" s="1"/>
  <c r="BC20" i="12" s="1"/>
  <c r="BC21" i="12" s="1"/>
  <c r="BC22" i="12" s="1"/>
  <c r="BC23" i="12" s="1"/>
  <c r="BC24" i="12" s="1"/>
  <c r="BC25" i="12" s="1"/>
  <c r="BC26" i="12" s="1"/>
  <c r="BC27" i="12" s="1"/>
  <c r="BC28" i="12" s="1"/>
  <c r="BC29" i="12" s="1"/>
  <c r="BC30" i="12" s="1"/>
  <c r="BC31" i="12" s="1"/>
  <c r="BC32" i="12" s="1"/>
  <c r="BC33" i="12" s="1"/>
  <c r="BC34" i="12" s="1"/>
  <c r="BC35" i="12" s="1"/>
  <c r="BC36" i="12" s="1"/>
  <c r="BC37" i="12" s="1"/>
  <c r="BC38" i="12" s="1"/>
  <c r="BC39" i="12" s="1"/>
  <c r="BC40" i="12" s="1"/>
  <c r="BC41" i="12" s="1"/>
  <c r="BC42" i="12" s="1"/>
  <c r="BC43" i="12" s="1"/>
  <c r="BC44" i="12" s="1"/>
  <c r="BC45" i="12" s="1"/>
  <c r="BC49" i="12" s="1"/>
  <c r="BC50" i="12" s="1"/>
  <c r="M9" i="16"/>
  <c r="L49" i="16"/>
  <c r="K53" i="16"/>
  <c r="L13" i="16"/>
  <c r="K54" i="16"/>
  <c r="L14" i="16"/>
  <c r="M12" i="16"/>
  <c r="L52" i="16"/>
  <c r="M11" i="16"/>
  <c r="L51" i="16"/>
  <c r="M8" i="16"/>
  <c r="L48" i="16"/>
  <c r="M6" i="16"/>
  <c r="L46" i="16"/>
  <c r="L44" i="16"/>
  <c r="M4" i="16"/>
  <c r="K42" i="16"/>
  <c r="L2" i="16"/>
  <c r="V55" i="16"/>
  <c r="W15" i="16"/>
  <c r="M10" i="16"/>
  <c r="L50" i="16"/>
  <c r="M7" i="16"/>
  <c r="L47" i="16"/>
  <c r="L43" i="16"/>
  <c r="M3" i="16"/>
  <c r="R25" i="2"/>
  <c r="X25" i="2" s="1"/>
  <c r="R15" i="2"/>
  <c r="R37" i="2"/>
  <c r="X37" i="2" s="1"/>
  <c r="N45" i="16"/>
  <c r="M60" i="16"/>
  <c r="M58" i="16"/>
  <c r="M57" i="16"/>
  <c r="M59" i="16"/>
  <c r="M56" i="16"/>
  <c r="B37" i="1"/>
  <c r="AU37" i="1" l="1"/>
  <c r="BH14" i="12"/>
  <c r="G409" i="12"/>
  <c r="G509" i="12"/>
  <c r="X409" i="12"/>
  <c r="X509" i="12"/>
  <c r="AC409" i="12"/>
  <c r="AC509" i="12"/>
  <c r="J409" i="12"/>
  <c r="J509" i="12"/>
  <c r="AA409" i="12"/>
  <c r="AA509" i="12"/>
  <c r="AF409" i="12"/>
  <c r="AF509" i="12"/>
  <c r="Z409" i="12"/>
  <c r="Z509" i="12"/>
  <c r="R409" i="12"/>
  <c r="R509" i="12"/>
  <c r="Q409" i="12"/>
  <c r="Q509" i="12"/>
  <c r="E409" i="12"/>
  <c r="E509" i="12"/>
  <c r="D409" i="12"/>
  <c r="D509" i="12"/>
  <c r="Y409" i="12"/>
  <c r="Y509" i="12"/>
  <c r="H409" i="12"/>
  <c r="H509" i="12"/>
  <c r="F409" i="12"/>
  <c r="F509" i="12"/>
  <c r="W409" i="12"/>
  <c r="W509" i="12"/>
  <c r="S509" i="12"/>
  <c r="S409" i="12"/>
  <c r="AE409" i="12"/>
  <c r="AE509" i="12"/>
  <c r="T409" i="12"/>
  <c r="T509" i="12"/>
  <c r="AB409" i="12"/>
  <c r="AB509" i="12"/>
  <c r="AG409" i="12"/>
  <c r="AG509" i="12"/>
  <c r="AD509" i="12"/>
  <c r="AD409" i="12"/>
  <c r="I409" i="12"/>
  <c r="I509" i="12"/>
  <c r="K409" i="12"/>
  <c r="K509" i="12"/>
  <c r="V451" i="12"/>
  <c r="V551" i="12"/>
  <c r="C452" i="12"/>
  <c r="C552" i="12"/>
  <c r="O452" i="12"/>
  <c r="O552" i="12"/>
  <c r="U452" i="12"/>
  <c r="U552" i="12"/>
  <c r="L452" i="12"/>
  <c r="L552" i="12"/>
  <c r="N452" i="12"/>
  <c r="N552" i="12"/>
  <c r="P452" i="12"/>
  <c r="P552" i="12"/>
  <c r="M452" i="12"/>
  <c r="M552" i="12"/>
  <c r="U509" i="12"/>
  <c r="N509" i="12"/>
  <c r="L509" i="12"/>
  <c r="V509" i="12"/>
  <c r="M509" i="12"/>
  <c r="C509" i="12"/>
  <c r="O509" i="12"/>
  <c r="P509" i="12"/>
  <c r="BC51" i="12"/>
  <c r="BG23" i="12" s="1"/>
  <c r="N11" i="16"/>
  <c r="M51" i="16"/>
  <c r="N8" i="16"/>
  <c r="M48" i="16"/>
  <c r="N12" i="16"/>
  <c r="M52" i="16"/>
  <c r="L54" i="16"/>
  <c r="M14" i="16"/>
  <c r="L53" i="16"/>
  <c r="M13" i="16"/>
  <c r="N9" i="16"/>
  <c r="M49" i="16"/>
  <c r="M44" i="16"/>
  <c r="N4" i="16"/>
  <c r="N6" i="16"/>
  <c r="M46" i="16"/>
  <c r="L42" i="16"/>
  <c r="M2" i="16"/>
  <c r="W55" i="16"/>
  <c r="X15" i="16"/>
  <c r="M50" i="16"/>
  <c r="N10" i="16"/>
  <c r="N7" i="16"/>
  <c r="M47" i="16"/>
  <c r="M43" i="16"/>
  <c r="N3" i="16"/>
  <c r="O45" i="16"/>
  <c r="N60" i="16"/>
  <c r="N59" i="16"/>
  <c r="N57" i="16"/>
  <c r="N56" i="16"/>
  <c r="N58" i="16"/>
  <c r="S410" i="12" l="1"/>
  <c r="S510" i="12"/>
  <c r="AG510" i="12"/>
  <c r="AG410" i="12"/>
  <c r="Y410" i="12"/>
  <c r="Y510" i="12"/>
  <c r="R510" i="12"/>
  <c r="R410" i="12"/>
  <c r="J410" i="12"/>
  <c r="J510" i="12"/>
  <c r="K410" i="12"/>
  <c r="K510" i="12"/>
  <c r="AB410" i="12"/>
  <c r="AB510" i="12"/>
  <c r="W510" i="12"/>
  <c r="W410" i="12"/>
  <c r="D410" i="12"/>
  <c r="D510" i="12"/>
  <c r="Z510" i="12"/>
  <c r="Z410" i="12"/>
  <c r="AC410" i="12"/>
  <c r="AC510" i="12"/>
  <c r="I410" i="12"/>
  <c r="I510" i="12"/>
  <c r="T410" i="12"/>
  <c r="T510" i="12"/>
  <c r="F410" i="12"/>
  <c r="F510" i="12"/>
  <c r="E410" i="12"/>
  <c r="E510" i="12"/>
  <c r="AF410" i="12"/>
  <c r="AF510" i="12"/>
  <c r="X410" i="12"/>
  <c r="X510" i="12"/>
  <c r="AD410" i="12"/>
  <c r="AD510" i="12"/>
  <c r="AE410" i="12"/>
  <c r="AE510" i="12"/>
  <c r="H410" i="12"/>
  <c r="H510" i="12"/>
  <c r="Q410" i="12"/>
  <c r="Q510" i="12"/>
  <c r="AA410" i="12"/>
  <c r="AA510" i="12"/>
  <c r="G410" i="12"/>
  <c r="G510" i="12"/>
  <c r="P453" i="12"/>
  <c r="P553" i="12"/>
  <c r="M453" i="12"/>
  <c r="M553" i="12"/>
  <c r="N453" i="12"/>
  <c r="N553" i="12"/>
  <c r="L553" i="12"/>
  <c r="L453" i="12"/>
  <c r="V452" i="12"/>
  <c r="V552" i="12"/>
  <c r="O453" i="12"/>
  <c r="O553" i="12"/>
  <c r="U453" i="12"/>
  <c r="U553" i="12"/>
  <c r="C453" i="12"/>
  <c r="C553" i="12"/>
  <c r="P510" i="12"/>
  <c r="V510" i="12"/>
  <c r="O510" i="12"/>
  <c r="L510" i="12"/>
  <c r="C510" i="12"/>
  <c r="N510" i="12"/>
  <c r="M510" i="12"/>
  <c r="U510" i="12"/>
  <c r="M53" i="16"/>
  <c r="N13" i="16"/>
  <c r="N14" i="16"/>
  <c r="M54" i="16"/>
  <c r="N49" i="16"/>
  <c r="O9" i="16"/>
  <c r="N52" i="16"/>
  <c r="O12" i="16"/>
  <c r="N48" i="16"/>
  <c r="O8" i="16"/>
  <c r="N51" i="16"/>
  <c r="O11" i="16"/>
  <c r="N46" i="16"/>
  <c r="O6" i="16"/>
  <c r="N44" i="16"/>
  <c r="O4" i="16"/>
  <c r="M42" i="16"/>
  <c r="N2" i="16"/>
  <c r="X55" i="16"/>
  <c r="Y15" i="16"/>
  <c r="N50" i="16"/>
  <c r="O10" i="16"/>
  <c r="N47" i="16"/>
  <c r="O7" i="16"/>
  <c r="N43" i="16"/>
  <c r="O3" i="16"/>
  <c r="P45" i="16"/>
  <c r="O60" i="16"/>
  <c r="O57" i="16"/>
  <c r="O58" i="16"/>
  <c r="O56" i="16"/>
  <c r="O59" i="16"/>
  <c r="W411" i="12" l="1"/>
  <c r="W511" i="12"/>
  <c r="H411" i="12"/>
  <c r="H511" i="12"/>
  <c r="AF411" i="12"/>
  <c r="AF511" i="12"/>
  <c r="I411" i="12"/>
  <c r="I511" i="12"/>
  <c r="R411" i="12"/>
  <c r="R511" i="12"/>
  <c r="G411" i="12"/>
  <c r="G511" i="12"/>
  <c r="AE411" i="12"/>
  <c r="AE511" i="12"/>
  <c r="E511" i="12"/>
  <c r="E411" i="12"/>
  <c r="AC411" i="12"/>
  <c r="AC511" i="12"/>
  <c r="AB411" i="12"/>
  <c r="AB511" i="12"/>
  <c r="Y411" i="12"/>
  <c r="Y511" i="12"/>
  <c r="Z411" i="12"/>
  <c r="Z511" i="12"/>
  <c r="AG411" i="12"/>
  <c r="AG511" i="12"/>
  <c r="AA411" i="12"/>
  <c r="AA511" i="12"/>
  <c r="AD411" i="12"/>
  <c r="AD511" i="12"/>
  <c r="F411" i="12"/>
  <c r="F511" i="12"/>
  <c r="K411" i="12"/>
  <c r="K511" i="12"/>
  <c r="Q411" i="12"/>
  <c r="Q511" i="12"/>
  <c r="X411" i="12"/>
  <c r="X511" i="12"/>
  <c r="T511" i="12"/>
  <c r="T411" i="12"/>
  <c r="D411" i="12"/>
  <c r="D511" i="12"/>
  <c r="J411" i="12"/>
  <c r="J511" i="12"/>
  <c r="S511" i="12"/>
  <c r="S411" i="12"/>
  <c r="L454" i="12"/>
  <c r="L554" i="12"/>
  <c r="V453" i="12"/>
  <c r="V553" i="12"/>
  <c r="C454" i="12"/>
  <c r="C554" i="12"/>
  <c r="O454" i="12"/>
  <c r="O554" i="12"/>
  <c r="N454" i="12"/>
  <c r="N554" i="12"/>
  <c r="P454" i="12"/>
  <c r="P554" i="12"/>
  <c r="U454" i="12"/>
  <c r="U554" i="12"/>
  <c r="M554" i="12"/>
  <c r="M454" i="12"/>
  <c r="U511" i="12"/>
  <c r="L511" i="12"/>
  <c r="M511" i="12"/>
  <c r="O511" i="12"/>
  <c r="N511" i="12"/>
  <c r="V511" i="12"/>
  <c r="C511" i="12"/>
  <c r="P511" i="12"/>
  <c r="O51" i="16"/>
  <c r="P11" i="16"/>
  <c r="P8" i="16"/>
  <c r="O48" i="16"/>
  <c r="O52" i="16"/>
  <c r="P12" i="16"/>
  <c r="O49" i="16"/>
  <c r="P9" i="16"/>
  <c r="N54" i="16"/>
  <c r="O14" i="16"/>
  <c r="O13" i="16"/>
  <c r="N53" i="16"/>
  <c r="O44" i="16"/>
  <c r="P4" i="16"/>
  <c r="O46" i="16"/>
  <c r="P6" i="16"/>
  <c r="O2" i="16"/>
  <c r="N42" i="16"/>
  <c r="Y55" i="16"/>
  <c r="Z15" i="16"/>
  <c r="O50" i="16"/>
  <c r="P10" i="16"/>
  <c r="O47" i="16"/>
  <c r="P7" i="16"/>
  <c r="O43" i="16"/>
  <c r="P3" i="16"/>
  <c r="AG3" i="16"/>
  <c r="AG43" i="16" s="1"/>
  <c r="Q45" i="16"/>
  <c r="P60" i="16"/>
  <c r="P57" i="16"/>
  <c r="P58" i="16"/>
  <c r="P59" i="16"/>
  <c r="P56" i="16"/>
  <c r="F412" i="12" l="1"/>
  <c r="F512" i="12"/>
  <c r="Z412" i="12"/>
  <c r="Z512" i="12"/>
  <c r="I412" i="12"/>
  <c r="I512" i="12"/>
  <c r="S412" i="12"/>
  <c r="S512" i="12"/>
  <c r="X512" i="12"/>
  <c r="X412" i="12"/>
  <c r="AD412" i="12"/>
  <c r="AD512" i="12"/>
  <c r="Y412" i="12"/>
  <c r="Y512" i="12"/>
  <c r="AE412" i="12"/>
  <c r="AE512" i="12"/>
  <c r="AF412" i="12"/>
  <c r="AF512" i="12"/>
  <c r="T412" i="12"/>
  <c r="T512" i="12"/>
  <c r="J412" i="12"/>
  <c r="J512" i="12"/>
  <c r="Q412" i="12"/>
  <c r="Q512" i="12"/>
  <c r="AA412" i="12"/>
  <c r="AA512" i="12"/>
  <c r="AB412" i="12"/>
  <c r="AB512" i="12"/>
  <c r="G412" i="12"/>
  <c r="G512" i="12"/>
  <c r="H412" i="12"/>
  <c r="H512" i="12"/>
  <c r="E412" i="12"/>
  <c r="E512" i="12"/>
  <c r="D412" i="12"/>
  <c r="D512" i="12"/>
  <c r="K412" i="12"/>
  <c r="K512" i="12"/>
  <c r="AG412" i="12"/>
  <c r="AG512" i="12"/>
  <c r="AC412" i="12"/>
  <c r="AC512" i="12"/>
  <c r="R412" i="12"/>
  <c r="R512" i="12"/>
  <c r="W412" i="12"/>
  <c r="W512" i="12"/>
  <c r="L455" i="12"/>
  <c r="L555" i="12"/>
  <c r="P455" i="12"/>
  <c r="P555" i="12"/>
  <c r="O455" i="12"/>
  <c r="O555" i="12"/>
  <c r="N455" i="12"/>
  <c r="N555" i="12"/>
  <c r="M455" i="12"/>
  <c r="M555" i="12"/>
  <c r="U455" i="12"/>
  <c r="U555" i="12"/>
  <c r="C455" i="12"/>
  <c r="C555" i="12"/>
  <c r="V454" i="12"/>
  <c r="V554" i="12"/>
  <c r="P512" i="12"/>
  <c r="O512" i="12"/>
  <c r="C512" i="12"/>
  <c r="M512" i="12"/>
  <c r="V512" i="12"/>
  <c r="L512" i="12"/>
  <c r="N512" i="12"/>
  <c r="U512" i="12"/>
  <c r="O53" i="16"/>
  <c r="P13" i="16"/>
  <c r="O54" i="16"/>
  <c r="P14" i="16"/>
  <c r="P49" i="16"/>
  <c r="Q9" i="16"/>
  <c r="P52" i="16"/>
  <c r="Q12" i="16"/>
  <c r="P48" i="16"/>
  <c r="Q8" i="16"/>
  <c r="P51" i="16"/>
  <c r="Q11" i="16"/>
  <c r="Q6" i="16"/>
  <c r="P46" i="16"/>
  <c r="P44" i="16"/>
  <c r="Q4" i="16"/>
  <c r="O42" i="16"/>
  <c r="P2" i="16"/>
  <c r="Z55" i="16"/>
  <c r="AA15" i="16"/>
  <c r="P50" i="16"/>
  <c r="Q10" i="16"/>
  <c r="P47" i="16"/>
  <c r="Q7" i="16"/>
  <c r="P43" i="16"/>
  <c r="Q3" i="16"/>
  <c r="B30" i="9"/>
  <c r="R45" i="16"/>
  <c r="Q60" i="16"/>
  <c r="Q56" i="16"/>
  <c r="Q58" i="16"/>
  <c r="Q57" i="16"/>
  <c r="Q59" i="16"/>
  <c r="AG413" i="12" l="1"/>
  <c r="AG513" i="12"/>
  <c r="H413" i="12"/>
  <c r="H513" i="12"/>
  <c r="Q413" i="12"/>
  <c r="Q513" i="12"/>
  <c r="AE413" i="12"/>
  <c r="AE513" i="12"/>
  <c r="S413" i="12"/>
  <c r="S513" i="12"/>
  <c r="W413" i="12"/>
  <c r="W513" i="12"/>
  <c r="K413" i="12"/>
  <c r="K513" i="12"/>
  <c r="G413" i="12"/>
  <c r="G513" i="12"/>
  <c r="J413" i="12"/>
  <c r="J513" i="12"/>
  <c r="Y413" i="12"/>
  <c r="Y513" i="12"/>
  <c r="I413" i="12"/>
  <c r="I513" i="12"/>
  <c r="R413" i="12"/>
  <c r="R513" i="12"/>
  <c r="D513" i="12"/>
  <c r="D413" i="12"/>
  <c r="AB413" i="12"/>
  <c r="AB513" i="12"/>
  <c r="T413" i="12"/>
  <c r="T513" i="12"/>
  <c r="AD413" i="12"/>
  <c r="AD513" i="12"/>
  <c r="Z413" i="12"/>
  <c r="Z513" i="12"/>
  <c r="X413" i="12"/>
  <c r="X513" i="12"/>
  <c r="AC413" i="12"/>
  <c r="AC513" i="12"/>
  <c r="E413" i="12"/>
  <c r="E513" i="12"/>
  <c r="AA413" i="12"/>
  <c r="AA513" i="12"/>
  <c r="AF413" i="12"/>
  <c r="AF513" i="12"/>
  <c r="F513" i="12"/>
  <c r="F413" i="12"/>
  <c r="V555" i="12"/>
  <c r="V455" i="12"/>
  <c r="M456" i="12"/>
  <c r="M556" i="12"/>
  <c r="C456" i="12"/>
  <c r="C556" i="12"/>
  <c r="N456" i="12"/>
  <c r="N556" i="12"/>
  <c r="O556" i="12"/>
  <c r="O456" i="12"/>
  <c r="P456" i="12"/>
  <c r="P556" i="12"/>
  <c r="L456" i="12"/>
  <c r="L556" i="12"/>
  <c r="U556" i="12"/>
  <c r="U456" i="12"/>
  <c r="U513" i="12"/>
  <c r="M513" i="12"/>
  <c r="N513" i="12"/>
  <c r="C513" i="12"/>
  <c r="L513" i="12"/>
  <c r="O513" i="12"/>
  <c r="V513" i="12"/>
  <c r="P513" i="12"/>
  <c r="Q51" i="16"/>
  <c r="R11" i="16"/>
  <c r="R8" i="16"/>
  <c r="Q48" i="16"/>
  <c r="Q52" i="16"/>
  <c r="R12" i="16"/>
  <c r="Q49" i="16"/>
  <c r="R9" i="16"/>
  <c r="Q14" i="16"/>
  <c r="P54" i="16"/>
  <c r="P53" i="16"/>
  <c r="Q13" i="16"/>
  <c r="Q44" i="16"/>
  <c r="R4" i="16"/>
  <c r="Q46" i="16"/>
  <c r="R6" i="16"/>
  <c r="P42" i="16"/>
  <c r="Q2" i="16"/>
  <c r="AA55" i="16"/>
  <c r="AB15" i="16"/>
  <c r="Q50" i="16"/>
  <c r="R10" i="16"/>
  <c r="Q47" i="16"/>
  <c r="R7" i="16"/>
  <c r="Q43" i="16"/>
  <c r="R3" i="16"/>
  <c r="AG7" i="16"/>
  <c r="AG47" i="16" s="1"/>
  <c r="S45" i="16"/>
  <c r="R60" i="16"/>
  <c r="R59" i="16"/>
  <c r="R58" i="16"/>
  <c r="R57" i="16"/>
  <c r="R56" i="16"/>
  <c r="E414" i="12" l="1"/>
  <c r="E514" i="12"/>
  <c r="AD414" i="12"/>
  <c r="AD514" i="12"/>
  <c r="R414" i="12"/>
  <c r="R514" i="12"/>
  <c r="G414" i="12"/>
  <c r="G514" i="12"/>
  <c r="AE414" i="12"/>
  <c r="AE514" i="12"/>
  <c r="F514" i="12"/>
  <c r="F414" i="12"/>
  <c r="AC414" i="12"/>
  <c r="AC514" i="12"/>
  <c r="T414" i="12"/>
  <c r="T514" i="12"/>
  <c r="I414" i="12"/>
  <c r="I514" i="12"/>
  <c r="K414" i="12"/>
  <c r="K514" i="12"/>
  <c r="Q414" i="12"/>
  <c r="Q514" i="12"/>
  <c r="AF514" i="12"/>
  <c r="AF414" i="12"/>
  <c r="X514" i="12"/>
  <c r="X414" i="12"/>
  <c r="AB414" i="12"/>
  <c r="AB514" i="12"/>
  <c r="Y414" i="12"/>
  <c r="Y514" i="12"/>
  <c r="W514" i="12"/>
  <c r="W414" i="12"/>
  <c r="H414" i="12"/>
  <c r="H514" i="12"/>
  <c r="D414" i="12"/>
  <c r="D514" i="12"/>
  <c r="AA414" i="12"/>
  <c r="AA514" i="12"/>
  <c r="Z514" i="12"/>
  <c r="Z414" i="12"/>
  <c r="J414" i="12"/>
  <c r="J514" i="12"/>
  <c r="S414" i="12"/>
  <c r="S514" i="12"/>
  <c r="AG414" i="12"/>
  <c r="AG514" i="12"/>
  <c r="C457" i="12"/>
  <c r="C557" i="12"/>
  <c r="L457" i="12"/>
  <c r="L557" i="12"/>
  <c r="N557" i="12"/>
  <c r="N457" i="12"/>
  <c r="M457" i="12"/>
  <c r="M557" i="12"/>
  <c r="O457" i="12"/>
  <c r="O557" i="12"/>
  <c r="U457" i="12"/>
  <c r="U557" i="12"/>
  <c r="V456" i="12"/>
  <c r="V556" i="12"/>
  <c r="P557" i="12"/>
  <c r="P457" i="12"/>
  <c r="P514" i="12"/>
  <c r="C514" i="12"/>
  <c r="V514" i="12"/>
  <c r="N514" i="12"/>
  <c r="O514" i="12"/>
  <c r="M514" i="12"/>
  <c r="L514" i="12"/>
  <c r="U514" i="12"/>
  <c r="Q53" i="16"/>
  <c r="R13" i="16"/>
  <c r="R14" i="16"/>
  <c r="Q54" i="16"/>
  <c r="R49" i="16"/>
  <c r="S9" i="16"/>
  <c r="R52" i="16"/>
  <c r="S12" i="16"/>
  <c r="R48" i="16"/>
  <c r="S8" i="16"/>
  <c r="R51" i="16"/>
  <c r="S11" i="16"/>
  <c r="S6" i="16"/>
  <c r="R46" i="16"/>
  <c r="R44" i="16"/>
  <c r="S4" i="16"/>
  <c r="R2" i="16"/>
  <c r="Q42" i="16"/>
  <c r="AB55" i="16"/>
  <c r="AC15" i="16"/>
  <c r="R50" i="16"/>
  <c r="S10" i="16"/>
  <c r="R47" i="16"/>
  <c r="S7" i="16"/>
  <c r="R43" i="16"/>
  <c r="S3" i="16"/>
  <c r="T45" i="16"/>
  <c r="S60" i="16"/>
  <c r="S59" i="16"/>
  <c r="S56" i="16"/>
  <c r="S58" i="16"/>
  <c r="S57" i="16"/>
  <c r="T415" i="12" l="1"/>
  <c r="T515" i="12"/>
  <c r="G415" i="12"/>
  <c r="G515" i="12"/>
  <c r="Z415" i="12"/>
  <c r="Z515" i="12"/>
  <c r="AA415" i="12"/>
  <c r="AA515" i="12"/>
  <c r="Y415" i="12"/>
  <c r="Y515" i="12"/>
  <c r="Q515" i="12"/>
  <c r="Q415" i="12"/>
  <c r="AC415" i="12"/>
  <c r="AC515" i="12"/>
  <c r="R415" i="12"/>
  <c r="R515" i="12"/>
  <c r="AF415" i="12"/>
  <c r="AF515" i="12"/>
  <c r="F415" i="12"/>
  <c r="F515" i="12"/>
  <c r="AG415" i="12"/>
  <c r="AG515" i="12"/>
  <c r="S415" i="12"/>
  <c r="S515" i="12"/>
  <c r="D415" i="12"/>
  <c r="D515" i="12"/>
  <c r="AB415" i="12"/>
  <c r="AB515" i="12"/>
  <c r="K415" i="12"/>
  <c r="K515" i="12"/>
  <c r="AD415" i="12"/>
  <c r="AD515" i="12"/>
  <c r="W415" i="12"/>
  <c r="W515" i="12"/>
  <c r="X415" i="12"/>
  <c r="X515" i="12"/>
  <c r="J415" i="12"/>
  <c r="J515" i="12"/>
  <c r="H415" i="12"/>
  <c r="H515" i="12"/>
  <c r="I415" i="12"/>
  <c r="I515" i="12"/>
  <c r="AE415" i="12"/>
  <c r="AE515" i="12"/>
  <c r="E415" i="12"/>
  <c r="E515" i="12"/>
  <c r="N458" i="12"/>
  <c r="N558" i="12"/>
  <c r="U458" i="12"/>
  <c r="U558" i="12"/>
  <c r="P458" i="12"/>
  <c r="P558" i="12"/>
  <c r="O458" i="12"/>
  <c r="O558" i="12"/>
  <c r="M458" i="12"/>
  <c r="M558" i="12"/>
  <c r="V457" i="12"/>
  <c r="V557" i="12"/>
  <c r="L458" i="12"/>
  <c r="L558" i="12"/>
  <c r="C458" i="12"/>
  <c r="C558" i="12"/>
  <c r="U515" i="12"/>
  <c r="N515" i="12"/>
  <c r="L515" i="12"/>
  <c r="V515" i="12"/>
  <c r="M515" i="12"/>
  <c r="C515" i="12"/>
  <c r="O515" i="12"/>
  <c r="P515" i="12"/>
  <c r="S51" i="16"/>
  <c r="T11" i="16"/>
  <c r="S48" i="16"/>
  <c r="T8" i="16"/>
  <c r="S52" i="16"/>
  <c r="T12" i="16"/>
  <c r="S49" i="16"/>
  <c r="T9" i="16"/>
  <c r="R54" i="16"/>
  <c r="S14" i="16"/>
  <c r="R53" i="16"/>
  <c r="S13" i="16"/>
  <c r="S44" i="16"/>
  <c r="T4" i="16"/>
  <c r="S46" i="16"/>
  <c r="T6" i="16"/>
  <c r="S2" i="16"/>
  <c r="R42" i="16"/>
  <c r="AC55" i="16"/>
  <c r="AD15" i="16"/>
  <c r="S50" i="16"/>
  <c r="T10" i="16"/>
  <c r="S47" i="16"/>
  <c r="T7" i="16"/>
  <c r="S43" i="16"/>
  <c r="T3" i="16"/>
  <c r="U45" i="16"/>
  <c r="T60" i="16"/>
  <c r="T57" i="16"/>
  <c r="T59" i="16"/>
  <c r="T58" i="16"/>
  <c r="T56" i="16"/>
  <c r="AD416" i="12" l="1"/>
  <c r="AD516" i="12"/>
  <c r="S416" i="12"/>
  <c r="S516" i="12"/>
  <c r="R416" i="12"/>
  <c r="R516" i="12"/>
  <c r="AA416" i="12"/>
  <c r="AA516" i="12"/>
  <c r="H416" i="12"/>
  <c r="H516" i="12"/>
  <c r="E416" i="12"/>
  <c r="E516" i="12"/>
  <c r="J516" i="12"/>
  <c r="J416" i="12"/>
  <c r="K416" i="12"/>
  <c r="K516" i="12"/>
  <c r="AG516" i="12"/>
  <c r="AG416" i="12"/>
  <c r="AC416" i="12"/>
  <c r="AC516" i="12"/>
  <c r="Z416" i="12"/>
  <c r="Z516" i="12"/>
  <c r="Q416" i="12"/>
  <c r="Q516" i="12"/>
  <c r="AE416" i="12"/>
  <c r="AE516" i="12"/>
  <c r="X416" i="12"/>
  <c r="X516" i="12"/>
  <c r="AB416" i="12"/>
  <c r="AB516" i="12"/>
  <c r="F516" i="12"/>
  <c r="F416" i="12"/>
  <c r="G516" i="12"/>
  <c r="G416" i="12"/>
  <c r="I416" i="12"/>
  <c r="I516" i="12"/>
  <c r="W416" i="12"/>
  <c r="W516" i="12"/>
  <c r="D416" i="12"/>
  <c r="D516" i="12"/>
  <c r="AF416" i="12"/>
  <c r="AF516" i="12"/>
  <c r="Y416" i="12"/>
  <c r="Y516" i="12"/>
  <c r="T416" i="12"/>
  <c r="T516" i="12"/>
  <c r="L459" i="12"/>
  <c r="L559" i="12"/>
  <c r="U459" i="12"/>
  <c r="U559" i="12"/>
  <c r="C459" i="12"/>
  <c r="C559" i="12"/>
  <c r="M459" i="12"/>
  <c r="M559" i="12"/>
  <c r="O459" i="12"/>
  <c r="O559" i="12"/>
  <c r="V458" i="12"/>
  <c r="V558" i="12"/>
  <c r="P559" i="12"/>
  <c r="P459" i="12"/>
  <c r="N459" i="12"/>
  <c r="N559" i="12"/>
  <c r="P516" i="12"/>
  <c r="V516" i="12"/>
  <c r="O516" i="12"/>
  <c r="L516" i="12"/>
  <c r="C516" i="12"/>
  <c r="N516" i="12"/>
  <c r="M516" i="12"/>
  <c r="U516" i="12"/>
  <c r="T13" i="16"/>
  <c r="S53" i="16"/>
  <c r="S54" i="16"/>
  <c r="T14" i="16"/>
  <c r="T49" i="16"/>
  <c r="U9" i="16"/>
  <c r="T52" i="16"/>
  <c r="U12" i="16"/>
  <c r="T48" i="16"/>
  <c r="U8" i="16"/>
  <c r="U11" i="16"/>
  <c r="T51" i="16"/>
  <c r="T46" i="16"/>
  <c r="U6" i="16"/>
  <c r="T44" i="16"/>
  <c r="U4" i="16"/>
  <c r="T2" i="16"/>
  <c r="S42" i="16"/>
  <c r="AD55" i="16"/>
  <c r="AE15" i="16"/>
  <c r="T50" i="16"/>
  <c r="U10" i="16"/>
  <c r="U7" i="16"/>
  <c r="T47" i="16"/>
  <c r="T43" i="16"/>
  <c r="U3" i="16"/>
  <c r="V45" i="16"/>
  <c r="U60" i="16"/>
  <c r="U56" i="16"/>
  <c r="U57" i="16"/>
  <c r="U58" i="16"/>
  <c r="U59" i="16"/>
  <c r="F517" i="12" l="1"/>
  <c r="F417" i="12"/>
  <c r="D417" i="12"/>
  <c r="D517" i="12"/>
  <c r="Q417" i="12"/>
  <c r="Q517" i="12"/>
  <c r="K417" i="12"/>
  <c r="K517" i="12"/>
  <c r="AA417" i="12"/>
  <c r="AA517" i="12"/>
  <c r="T417" i="12"/>
  <c r="T517" i="12"/>
  <c r="W417" i="12"/>
  <c r="W517" i="12"/>
  <c r="AB417" i="12"/>
  <c r="AB517" i="12"/>
  <c r="Z417" i="12"/>
  <c r="Z517" i="12"/>
  <c r="R417" i="12"/>
  <c r="R517" i="12"/>
  <c r="Y417" i="12"/>
  <c r="Y517" i="12"/>
  <c r="I417" i="12"/>
  <c r="I517" i="12"/>
  <c r="X417" i="12"/>
  <c r="X517" i="12"/>
  <c r="AC417" i="12"/>
  <c r="AC517" i="12"/>
  <c r="E417" i="12"/>
  <c r="E517" i="12"/>
  <c r="S417" i="12"/>
  <c r="S517" i="12"/>
  <c r="J417" i="12"/>
  <c r="J517" i="12"/>
  <c r="G417" i="12"/>
  <c r="G517" i="12"/>
  <c r="AG417" i="12"/>
  <c r="AG517" i="12"/>
  <c r="AF417" i="12"/>
  <c r="AF517" i="12"/>
  <c r="AE417" i="12"/>
  <c r="AE517" i="12"/>
  <c r="H417" i="12"/>
  <c r="H517" i="12"/>
  <c r="AD417" i="12"/>
  <c r="AD517" i="12"/>
  <c r="C460" i="12"/>
  <c r="C560" i="12"/>
  <c r="N460" i="12"/>
  <c r="N560" i="12"/>
  <c r="M460" i="12"/>
  <c r="M560" i="12"/>
  <c r="U460" i="12"/>
  <c r="U560" i="12"/>
  <c r="P460" i="12"/>
  <c r="P560" i="12"/>
  <c r="V459" i="12"/>
  <c r="V559" i="12"/>
  <c r="O460" i="12"/>
  <c r="O560" i="12"/>
  <c r="L460" i="12"/>
  <c r="L560" i="12"/>
  <c r="U517" i="12"/>
  <c r="L517" i="12"/>
  <c r="M517" i="12"/>
  <c r="O517" i="12"/>
  <c r="N517" i="12"/>
  <c r="V517" i="12"/>
  <c r="C517" i="12"/>
  <c r="P517" i="12"/>
  <c r="U51" i="16"/>
  <c r="V11" i="16"/>
  <c r="U48" i="16"/>
  <c r="V8" i="16"/>
  <c r="U52" i="16"/>
  <c r="V12" i="16"/>
  <c r="U49" i="16"/>
  <c r="V9" i="16"/>
  <c r="T54" i="16"/>
  <c r="U14" i="16"/>
  <c r="T53" i="16"/>
  <c r="U13" i="16"/>
  <c r="U44" i="16"/>
  <c r="V4" i="16"/>
  <c r="U46" i="16"/>
  <c r="V6" i="16"/>
  <c r="U2" i="16"/>
  <c r="T42" i="16"/>
  <c r="AE55" i="16"/>
  <c r="AF15" i="16"/>
  <c r="AF55" i="16" s="1"/>
  <c r="U50" i="16"/>
  <c r="V10" i="16"/>
  <c r="U47" i="16"/>
  <c r="V7" i="16"/>
  <c r="V3" i="16"/>
  <c r="U43" i="16"/>
  <c r="W45" i="16"/>
  <c r="V60" i="16"/>
  <c r="V59" i="16"/>
  <c r="V58" i="16"/>
  <c r="V57" i="16"/>
  <c r="V56" i="16"/>
  <c r="AN15" i="16" l="1"/>
  <c r="AF418" i="12"/>
  <c r="AF518" i="12"/>
  <c r="S418" i="12"/>
  <c r="S518" i="12"/>
  <c r="I418" i="12"/>
  <c r="I518" i="12"/>
  <c r="AB418" i="12"/>
  <c r="AB518" i="12"/>
  <c r="K418" i="12"/>
  <c r="K518" i="12"/>
  <c r="AD418" i="12"/>
  <c r="AD518" i="12"/>
  <c r="AG418" i="12"/>
  <c r="AG518" i="12"/>
  <c r="E418" i="12"/>
  <c r="E518" i="12"/>
  <c r="Y418" i="12"/>
  <c r="Y518" i="12"/>
  <c r="W418" i="12"/>
  <c r="W518" i="12"/>
  <c r="Q418" i="12"/>
  <c r="Q518" i="12"/>
  <c r="H418" i="12"/>
  <c r="H518" i="12"/>
  <c r="G518" i="12"/>
  <c r="G418" i="12"/>
  <c r="AC418" i="12"/>
  <c r="AC518" i="12"/>
  <c r="R418" i="12"/>
  <c r="R518" i="12"/>
  <c r="T418" i="12"/>
  <c r="T518" i="12"/>
  <c r="D418" i="12"/>
  <c r="D518" i="12"/>
  <c r="F418" i="12"/>
  <c r="F518" i="12"/>
  <c r="AE418" i="12"/>
  <c r="AE518" i="12"/>
  <c r="J518" i="12"/>
  <c r="J418" i="12"/>
  <c r="X418" i="12"/>
  <c r="X518" i="12"/>
  <c r="Z418" i="12"/>
  <c r="Z518" i="12"/>
  <c r="AA418" i="12"/>
  <c r="AA518" i="12"/>
  <c r="P461" i="12"/>
  <c r="P561" i="12"/>
  <c r="U461" i="12"/>
  <c r="U561" i="12"/>
  <c r="N461" i="12"/>
  <c r="N561" i="12"/>
  <c r="C461" i="12"/>
  <c r="C561" i="12"/>
  <c r="M461" i="12"/>
  <c r="M561" i="12"/>
  <c r="O461" i="12"/>
  <c r="O561" i="12"/>
  <c r="L561" i="12"/>
  <c r="L461" i="12"/>
  <c r="V460" i="12"/>
  <c r="V560" i="12"/>
  <c r="P518" i="12"/>
  <c r="O518" i="12"/>
  <c r="C518" i="12"/>
  <c r="M518" i="12"/>
  <c r="N518" i="12"/>
  <c r="V518" i="12"/>
  <c r="L518" i="12"/>
  <c r="U518" i="12"/>
  <c r="U53" i="16"/>
  <c r="V13" i="16"/>
  <c r="U54" i="16"/>
  <c r="V14" i="16"/>
  <c r="V49" i="16"/>
  <c r="W9" i="16"/>
  <c r="V52" i="16"/>
  <c r="W12" i="16"/>
  <c r="V48" i="16"/>
  <c r="W8" i="16"/>
  <c r="V51" i="16"/>
  <c r="W11" i="16"/>
  <c r="V46" i="16"/>
  <c r="W6" i="16"/>
  <c r="V44" i="16"/>
  <c r="W4" i="16"/>
  <c r="V2" i="16"/>
  <c r="U42" i="16"/>
  <c r="V50" i="16"/>
  <c r="W10" i="16"/>
  <c r="AG2" i="16"/>
  <c r="AG42" i="16" s="1"/>
  <c r="W7" i="16"/>
  <c r="V47" i="16"/>
  <c r="W3" i="16"/>
  <c r="V43" i="16"/>
  <c r="X45" i="16"/>
  <c r="W60" i="16"/>
  <c r="W57" i="16"/>
  <c r="W58" i="16"/>
  <c r="W56" i="16"/>
  <c r="W59" i="16"/>
  <c r="AB419" i="12" l="1"/>
  <c r="AB519" i="12"/>
  <c r="E419" i="12"/>
  <c r="E519" i="12"/>
  <c r="AA419" i="12"/>
  <c r="AA519" i="12"/>
  <c r="AE419" i="12"/>
  <c r="AE519" i="12"/>
  <c r="R419" i="12"/>
  <c r="R519" i="12"/>
  <c r="Q419" i="12"/>
  <c r="Q519" i="12"/>
  <c r="AG419" i="12"/>
  <c r="AG519" i="12"/>
  <c r="I419" i="12"/>
  <c r="I519" i="12"/>
  <c r="J519" i="12"/>
  <c r="J419" i="12"/>
  <c r="H419" i="12"/>
  <c r="H519" i="12"/>
  <c r="Z419" i="12"/>
  <c r="Z519" i="12"/>
  <c r="F419" i="12"/>
  <c r="F519" i="12"/>
  <c r="AC419" i="12"/>
  <c r="AC519" i="12"/>
  <c r="W419" i="12"/>
  <c r="W519" i="12"/>
  <c r="AD419" i="12"/>
  <c r="AD519" i="12"/>
  <c r="S419" i="12"/>
  <c r="S519" i="12"/>
  <c r="G419" i="12"/>
  <c r="G519" i="12"/>
  <c r="T419" i="12"/>
  <c r="T519" i="12"/>
  <c r="X419" i="12"/>
  <c r="X519" i="12"/>
  <c r="D419" i="12"/>
  <c r="D519" i="12"/>
  <c r="Y419" i="12"/>
  <c r="Y519" i="12"/>
  <c r="K419" i="12"/>
  <c r="K519" i="12"/>
  <c r="AF419" i="12"/>
  <c r="AF519" i="12"/>
  <c r="U462" i="12"/>
  <c r="U562" i="12"/>
  <c r="L462" i="12"/>
  <c r="L562" i="12"/>
  <c r="M462" i="12"/>
  <c r="M562" i="12"/>
  <c r="C562" i="12"/>
  <c r="C462" i="12"/>
  <c r="V461" i="12"/>
  <c r="V561" i="12"/>
  <c r="O462" i="12"/>
  <c r="O562" i="12"/>
  <c r="N462" i="12"/>
  <c r="N562" i="12"/>
  <c r="P462" i="12"/>
  <c r="P562" i="12"/>
  <c r="U519" i="12"/>
  <c r="M519" i="12"/>
  <c r="V519" i="12"/>
  <c r="O519" i="12"/>
  <c r="C519" i="12"/>
  <c r="L519" i="12"/>
  <c r="N519" i="12"/>
  <c r="P519" i="12"/>
  <c r="W51" i="16"/>
  <c r="X11" i="16"/>
  <c r="W48" i="16"/>
  <c r="X8" i="16"/>
  <c r="W52" i="16"/>
  <c r="X12" i="16"/>
  <c r="W49" i="16"/>
  <c r="X9" i="16"/>
  <c r="V54" i="16"/>
  <c r="W14" i="16"/>
  <c r="W13" i="16"/>
  <c r="V53" i="16"/>
  <c r="W46" i="16"/>
  <c r="X6" i="16"/>
  <c r="W44" i="16"/>
  <c r="X4" i="16"/>
  <c r="V42" i="16"/>
  <c r="W2" i="16"/>
  <c r="X10" i="16"/>
  <c r="W50" i="16"/>
  <c r="X7" i="16"/>
  <c r="W47" i="16"/>
  <c r="W43" i="16"/>
  <c r="X3" i="16"/>
  <c r="Y45" i="16"/>
  <c r="X60" i="16"/>
  <c r="X56" i="16"/>
  <c r="X58" i="16"/>
  <c r="X59" i="16"/>
  <c r="X57" i="16"/>
  <c r="D420" i="12" l="1"/>
  <c r="D520" i="12"/>
  <c r="S420" i="12"/>
  <c r="S520" i="12"/>
  <c r="F420" i="12"/>
  <c r="F520" i="12"/>
  <c r="I420" i="12"/>
  <c r="I520" i="12"/>
  <c r="AE420" i="12"/>
  <c r="AE520" i="12"/>
  <c r="AF420" i="12"/>
  <c r="AF520" i="12"/>
  <c r="X420" i="12"/>
  <c r="X520" i="12"/>
  <c r="AD420" i="12"/>
  <c r="AD520" i="12"/>
  <c r="Z420" i="12"/>
  <c r="Z520" i="12"/>
  <c r="AG420" i="12"/>
  <c r="AG520" i="12"/>
  <c r="AA420" i="12"/>
  <c r="AA520" i="12"/>
  <c r="K420" i="12"/>
  <c r="K520" i="12"/>
  <c r="T420" i="12"/>
  <c r="T520" i="12"/>
  <c r="W420" i="12"/>
  <c r="W520" i="12"/>
  <c r="H420" i="12"/>
  <c r="H520" i="12"/>
  <c r="Q420" i="12"/>
  <c r="Q520" i="12"/>
  <c r="E520" i="12"/>
  <c r="E420" i="12"/>
  <c r="J520" i="12"/>
  <c r="J420" i="12"/>
  <c r="Y420" i="12"/>
  <c r="Y520" i="12"/>
  <c r="G420" i="12"/>
  <c r="G520" i="12"/>
  <c r="AC420" i="12"/>
  <c r="AC520" i="12"/>
  <c r="R420" i="12"/>
  <c r="R520" i="12"/>
  <c r="AB420" i="12"/>
  <c r="AB520" i="12"/>
  <c r="M463" i="12"/>
  <c r="M563" i="12"/>
  <c r="U463" i="12"/>
  <c r="U563" i="12"/>
  <c r="P463" i="12"/>
  <c r="P563" i="12"/>
  <c r="O463" i="12"/>
  <c r="O563" i="12"/>
  <c r="N463" i="12"/>
  <c r="N563" i="12"/>
  <c r="L463" i="12"/>
  <c r="L563" i="12"/>
  <c r="C463" i="12"/>
  <c r="C563" i="12"/>
  <c r="V462" i="12"/>
  <c r="V562" i="12"/>
  <c r="P520" i="12"/>
  <c r="O520" i="12"/>
  <c r="N520" i="12"/>
  <c r="V520" i="12"/>
  <c r="L520" i="12"/>
  <c r="M520" i="12"/>
  <c r="C520" i="12"/>
  <c r="U520" i="12"/>
  <c r="W53" i="16"/>
  <c r="X13" i="16"/>
  <c r="W54" i="16"/>
  <c r="X14" i="16"/>
  <c r="X49" i="16"/>
  <c r="Y9" i="16"/>
  <c r="X52" i="16"/>
  <c r="Y12" i="16"/>
  <c r="X48" i="16"/>
  <c r="Y8" i="16"/>
  <c r="X51" i="16"/>
  <c r="Y11" i="16"/>
  <c r="Y6" i="16"/>
  <c r="X46" i="16"/>
  <c r="X44" i="16"/>
  <c r="Y4" i="16"/>
  <c r="X2" i="16"/>
  <c r="W42" i="16"/>
  <c r="X50" i="16"/>
  <c r="Y10" i="16"/>
  <c r="X47" i="16"/>
  <c r="Y7" i="16"/>
  <c r="X43" i="16"/>
  <c r="Y3" i="16"/>
  <c r="Z45" i="16"/>
  <c r="Y60" i="16"/>
  <c r="Y57" i="16"/>
  <c r="Y56" i="16"/>
  <c r="Y59" i="16"/>
  <c r="Y58" i="16"/>
  <c r="G521" i="12" l="1"/>
  <c r="G421" i="12"/>
  <c r="Q421" i="12"/>
  <c r="Q521" i="12"/>
  <c r="K421" i="12"/>
  <c r="K521" i="12"/>
  <c r="AD421" i="12"/>
  <c r="AD521" i="12"/>
  <c r="I421" i="12"/>
  <c r="I521" i="12"/>
  <c r="AB421" i="12"/>
  <c r="AB521" i="12"/>
  <c r="Y421" i="12"/>
  <c r="Y521" i="12"/>
  <c r="H421" i="12"/>
  <c r="H521" i="12"/>
  <c r="AA421" i="12"/>
  <c r="AA521" i="12"/>
  <c r="X421" i="12"/>
  <c r="X521" i="12"/>
  <c r="F421" i="12"/>
  <c r="F521" i="12"/>
  <c r="J521" i="12"/>
  <c r="J421" i="12"/>
  <c r="R421" i="12"/>
  <c r="R521" i="12"/>
  <c r="W521" i="12"/>
  <c r="W421" i="12"/>
  <c r="AG421" i="12"/>
  <c r="AG521" i="12"/>
  <c r="AF421" i="12"/>
  <c r="AF521" i="12"/>
  <c r="S421" i="12"/>
  <c r="S521" i="12"/>
  <c r="E421" i="12"/>
  <c r="E521" i="12"/>
  <c r="AC421" i="12"/>
  <c r="AC521" i="12"/>
  <c r="T421" i="12"/>
  <c r="T521" i="12"/>
  <c r="Z521" i="12"/>
  <c r="Z421" i="12"/>
  <c r="AE421" i="12"/>
  <c r="AE521" i="12"/>
  <c r="D421" i="12"/>
  <c r="D521" i="12"/>
  <c r="N464" i="12"/>
  <c r="N564" i="12"/>
  <c r="P464" i="12"/>
  <c r="P564" i="12"/>
  <c r="O464" i="12"/>
  <c r="O564" i="12"/>
  <c r="U564" i="12"/>
  <c r="U464" i="12"/>
  <c r="V563" i="12"/>
  <c r="V463" i="12"/>
  <c r="L464" i="12"/>
  <c r="L564" i="12"/>
  <c r="C464" i="12"/>
  <c r="C564" i="12"/>
  <c r="M564" i="12"/>
  <c r="M464" i="12"/>
  <c r="V521" i="12"/>
  <c r="U521" i="12"/>
  <c r="C521" i="12"/>
  <c r="N521" i="12"/>
  <c r="M521" i="12"/>
  <c r="O521" i="12"/>
  <c r="L521" i="12"/>
  <c r="P521" i="12"/>
  <c r="Y51" i="16"/>
  <c r="Z11" i="16"/>
  <c r="X53" i="16"/>
  <c r="Y13" i="16"/>
  <c r="Y48" i="16"/>
  <c r="Z8" i="16"/>
  <c r="Y52" i="16"/>
  <c r="Z12" i="16"/>
  <c r="Y49" i="16"/>
  <c r="Z9" i="16"/>
  <c r="X54" i="16"/>
  <c r="Y14" i="16"/>
  <c r="Y46" i="16"/>
  <c r="Z6" i="16"/>
  <c r="Z4" i="16"/>
  <c r="Y44" i="16"/>
  <c r="Y2" i="16"/>
  <c r="X42" i="16"/>
  <c r="Y50" i="16"/>
  <c r="Z10" i="16"/>
  <c r="Y47" i="16"/>
  <c r="Z7" i="16"/>
  <c r="Y43" i="16"/>
  <c r="Z3" i="16"/>
  <c r="AA45" i="16"/>
  <c r="Z60" i="16"/>
  <c r="Z56" i="16"/>
  <c r="Z59" i="16"/>
  <c r="Z57" i="16"/>
  <c r="Z58" i="16"/>
  <c r="T422" i="12" l="1"/>
  <c r="T522" i="12"/>
  <c r="AF422" i="12"/>
  <c r="AF522" i="12"/>
  <c r="H422" i="12"/>
  <c r="H522" i="12"/>
  <c r="AD422" i="12"/>
  <c r="AD522" i="12"/>
  <c r="D422" i="12"/>
  <c r="D522" i="12"/>
  <c r="AC422" i="12"/>
  <c r="AC522" i="12"/>
  <c r="AG422" i="12"/>
  <c r="AG522" i="12"/>
  <c r="F422" i="12"/>
  <c r="F522" i="12"/>
  <c r="Y422" i="12"/>
  <c r="Y522" i="12"/>
  <c r="K422" i="12"/>
  <c r="K522" i="12"/>
  <c r="W422" i="12"/>
  <c r="W522" i="12"/>
  <c r="J422" i="12"/>
  <c r="J522" i="12"/>
  <c r="AE422" i="12"/>
  <c r="AE522" i="12"/>
  <c r="E422" i="12"/>
  <c r="E522" i="12"/>
  <c r="X422" i="12"/>
  <c r="X522" i="12"/>
  <c r="AB422" i="12"/>
  <c r="AB522" i="12"/>
  <c r="Q422" i="12"/>
  <c r="Q522" i="12"/>
  <c r="Z522" i="12"/>
  <c r="Z422" i="12"/>
  <c r="G422" i="12"/>
  <c r="G522" i="12"/>
  <c r="S422" i="12"/>
  <c r="S522" i="12"/>
  <c r="R422" i="12"/>
  <c r="R522" i="12"/>
  <c r="AA422" i="12"/>
  <c r="AA522" i="12"/>
  <c r="I422" i="12"/>
  <c r="I522" i="12"/>
  <c r="O465" i="12"/>
  <c r="O565" i="12"/>
  <c r="N465" i="12"/>
  <c r="N565" i="12"/>
  <c r="M465" i="12"/>
  <c r="M565" i="12"/>
  <c r="L465" i="12"/>
  <c r="L565" i="12"/>
  <c r="P465" i="12"/>
  <c r="P565" i="12"/>
  <c r="V464" i="12"/>
  <c r="V564" i="12"/>
  <c r="U465" i="12"/>
  <c r="U565" i="12"/>
  <c r="C465" i="12"/>
  <c r="C565" i="12"/>
  <c r="P522" i="12"/>
  <c r="L522" i="12"/>
  <c r="C522" i="12"/>
  <c r="N522" i="12"/>
  <c r="U522" i="12"/>
  <c r="O522" i="12"/>
  <c r="M522" i="12"/>
  <c r="V522" i="12"/>
  <c r="AA11" i="16"/>
  <c r="Z51" i="16"/>
  <c r="Y54" i="16"/>
  <c r="Z14" i="16"/>
  <c r="Z49" i="16"/>
  <c r="AA9" i="16"/>
  <c r="AA12" i="16"/>
  <c r="Z52" i="16"/>
  <c r="AA8" i="16"/>
  <c r="Z48" i="16"/>
  <c r="Y53" i="16"/>
  <c r="Z13" i="16"/>
  <c r="Z44" i="16"/>
  <c r="AA4" i="16"/>
  <c r="Z46" i="16"/>
  <c r="AA6" i="16"/>
  <c r="Z2" i="16"/>
  <c r="Y42" i="16"/>
  <c r="Z50" i="16"/>
  <c r="AA10" i="16"/>
  <c r="Z47" i="16"/>
  <c r="AA7" i="16"/>
  <c r="Z43" i="16"/>
  <c r="AA3" i="16"/>
  <c r="AB45" i="16"/>
  <c r="AA60" i="16"/>
  <c r="AA57" i="16"/>
  <c r="AA58" i="16"/>
  <c r="AA56" i="16"/>
  <c r="AA59" i="16"/>
  <c r="S423" i="12" l="1"/>
  <c r="S523" i="12"/>
  <c r="AB423" i="12"/>
  <c r="AB523" i="12"/>
  <c r="J423" i="12"/>
  <c r="J523" i="12"/>
  <c r="F423" i="12"/>
  <c r="F523" i="12"/>
  <c r="AD423" i="12"/>
  <c r="AD523" i="12"/>
  <c r="I423" i="12"/>
  <c r="I523" i="12"/>
  <c r="G423" i="12"/>
  <c r="G523" i="12"/>
  <c r="X423" i="12"/>
  <c r="X523" i="12"/>
  <c r="W423" i="12"/>
  <c r="W523" i="12"/>
  <c r="AG423" i="12"/>
  <c r="AG523" i="12"/>
  <c r="H423" i="12"/>
  <c r="H523" i="12"/>
  <c r="Z523" i="12"/>
  <c r="Z423" i="12"/>
  <c r="AA423" i="12"/>
  <c r="AA523" i="12"/>
  <c r="E423" i="12"/>
  <c r="E523" i="12"/>
  <c r="K423" i="12"/>
  <c r="K523" i="12"/>
  <c r="AC423" i="12"/>
  <c r="AC523" i="12"/>
  <c r="AF423" i="12"/>
  <c r="AF523" i="12"/>
  <c r="R423" i="12"/>
  <c r="R523" i="12"/>
  <c r="Q423" i="12"/>
  <c r="Q523" i="12"/>
  <c r="AE423" i="12"/>
  <c r="AE523" i="12"/>
  <c r="Y423" i="12"/>
  <c r="Y523" i="12"/>
  <c r="D423" i="12"/>
  <c r="D523" i="12"/>
  <c r="T423" i="12"/>
  <c r="T523" i="12"/>
  <c r="V565" i="12"/>
  <c r="V465" i="12"/>
  <c r="M466" i="12"/>
  <c r="M566" i="12"/>
  <c r="N566" i="12"/>
  <c r="N466" i="12"/>
  <c r="C466" i="12"/>
  <c r="C566" i="12"/>
  <c r="L466" i="12"/>
  <c r="L566" i="12"/>
  <c r="O466" i="12"/>
  <c r="O566" i="12"/>
  <c r="U466" i="12"/>
  <c r="U566" i="12"/>
  <c r="P466" i="12"/>
  <c r="P566" i="12"/>
  <c r="N523" i="12"/>
  <c r="M523" i="12"/>
  <c r="C523" i="12"/>
  <c r="O523" i="12"/>
  <c r="L523" i="12"/>
  <c r="V523" i="12"/>
  <c r="U523" i="12"/>
  <c r="P523" i="12"/>
  <c r="AA13" i="16"/>
  <c r="Z53" i="16"/>
  <c r="AA48" i="16"/>
  <c r="AB8" i="16"/>
  <c r="AA52" i="16"/>
  <c r="AB12" i="16"/>
  <c r="AA49" i="16"/>
  <c r="AB9" i="16"/>
  <c r="Z54" i="16"/>
  <c r="AA14" i="16"/>
  <c r="AA51" i="16"/>
  <c r="AB11" i="16"/>
  <c r="AA46" i="16"/>
  <c r="AB6" i="16"/>
  <c r="AA44" i="16"/>
  <c r="AB4" i="16"/>
  <c r="AA2" i="16"/>
  <c r="Z42" i="16"/>
  <c r="AA50" i="16"/>
  <c r="AB10" i="16"/>
  <c r="AA47" i="16"/>
  <c r="AB7" i="16"/>
  <c r="AA43" i="16"/>
  <c r="AB3" i="16"/>
  <c r="AC45" i="16"/>
  <c r="AB60" i="16"/>
  <c r="AB58" i="16"/>
  <c r="AB59" i="16"/>
  <c r="AB57" i="16"/>
  <c r="AB56" i="16"/>
  <c r="AE424" i="12" l="1"/>
  <c r="AE524" i="12"/>
  <c r="AC424" i="12"/>
  <c r="AC524" i="12"/>
  <c r="X424" i="12"/>
  <c r="X524" i="12"/>
  <c r="F424" i="12"/>
  <c r="F524" i="12"/>
  <c r="Z424" i="12"/>
  <c r="Z524" i="12"/>
  <c r="T424" i="12"/>
  <c r="T524" i="12"/>
  <c r="Q424" i="12"/>
  <c r="Q524" i="12"/>
  <c r="K424" i="12"/>
  <c r="K524" i="12"/>
  <c r="H424" i="12"/>
  <c r="H524" i="12"/>
  <c r="G424" i="12"/>
  <c r="G524" i="12"/>
  <c r="J524" i="12"/>
  <c r="J424" i="12"/>
  <c r="D524" i="12"/>
  <c r="D424" i="12"/>
  <c r="R424" i="12"/>
  <c r="R524" i="12"/>
  <c r="E424" i="12"/>
  <c r="E524" i="12"/>
  <c r="AG524" i="12"/>
  <c r="AG424" i="12"/>
  <c r="I424" i="12"/>
  <c r="I524" i="12"/>
  <c r="AB424" i="12"/>
  <c r="AB524" i="12"/>
  <c r="Y424" i="12"/>
  <c r="Y524" i="12"/>
  <c r="AF424" i="12"/>
  <c r="AF524" i="12"/>
  <c r="AA424" i="12"/>
  <c r="AA524" i="12"/>
  <c r="W424" i="12"/>
  <c r="W524" i="12"/>
  <c r="AD524" i="12"/>
  <c r="AD424" i="12"/>
  <c r="S424" i="12"/>
  <c r="S524" i="12"/>
  <c r="U467" i="12"/>
  <c r="U567" i="12"/>
  <c r="M467" i="12"/>
  <c r="M567" i="12"/>
  <c r="N467" i="12"/>
  <c r="N567" i="12"/>
  <c r="V466" i="12"/>
  <c r="V566" i="12"/>
  <c r="L467" i="12"/>
  <c r="L567" i="12"/>
  <c r="P467" i="12"/>
  <c r="P567" i="12"/>
  <c r="O467" i="12"/>
  <c r="O567" i="12"/>
  <c r="C467" i="12"/>
  <c r="C567" i="12"/>
  <c r="P524" i="12"/>
  <c r="O524" i="12"/>
  <c r="U524" i="12"/>
  <c r="C524" i="12"/>
  <c r="M524" i="12"/>
  <c r="V524" i="12"/>
  <c r="L524" i="12"/>
  <c r="N524" i="12"/>
  <c r="AB51" i="16"/>
  <c r="AC11" i="16"/>
  <c r="AA54" i="16"/>
  <c r="AB14" i="16"/>
  <c r="AC9" i="16"/>
  <c r="AB49" i="16"/>
  <c r="AC12" i="16"/>
  <c r="AB52" i="16"/>
  <c r="AB48" i="16"/>
  <c r="AC8" i="16"/>
  <c r="AA53" i="16"/>
  <c r="AB13" i="16"/>
  <c r="AB46" i="16"/>
  <c r="AC6" i="16"/>
  <c r="AB44" i="16"/>
  <c r="AC4" i="16"/>
  <c r="AB2" i="16"/>
  <c r="AA42" i="16"/>
  <c r="AB50" i="16"/>
  <c r="AC10" i="16"/>
  <c r="AB47" i="16"/>
  <c r="AC7" i="16"/>
  <c r="AB43" i="16"/>
  <c r="AC3" i="16"/>
  <c r="AD45" i="16"/>
  <c r="AC60" i="16"/>
  <c r="AC57" i="16"/>
  <c r="AC59" i="16"/>
  <c r="AC56" i="16"/>
  <c r="AC58" i="16"/>
  <c r="J425" i="12" l="1"/>
  <c r="J525" i="12"/>
  <c r="D425" i="12"/>
  <c r="D525" i="12"/>
  <c r="AA425" i="12"/>
  <c r="AA525" i="12"/>
  <c r="I425" i="12"/>
  <c r="I525" i="12"/>
  <c r="K425" i="12"/>
  <c r="K525" i="12"/>
  <c r="F525" i="12"/>
  <c r="F425" i="12"/>
  <c r="S425" i="12"/>
  <c r="S525" i="12"/>
  <c r="AF425" i="12"/>
  <c r="AF525" i="12"/>
  <c r="Q425" i="12"/>
  <c r="Q525" i="12"/>
  <c r="X425" i="12"/>
  <c r="X525" i="12"/>
  <c r="AD525" i="12"/>
  <c r="AD425" i="12"/>
  <c r="Y425" i="12"/>
  <c r="Y525" i="12"/>
  <c r="E525" i="12"/>
  <c r="E425" i="12"/>
  <c r="G425" i="12"/>
  <c r="G525" i="12"/>
  <c r="T525" i="12"/>
  <c r="T425" i="12"/>
  <c r="AC425" i="12"/>
  <c r="AC525" i="12"/>
  <c r="AG525" i="12"/>
  <c r="AG425" i="12"/>
  <c r="W425" i="12"/>
  <c r="W525" i="12"/>
  <c r="AB525" i="12"/>
  <c r="AB425" i="12"/>
  <c r="R425" i="12"/>
  <c r="R525" i="12"/>
  <c r="H425" i="12"/>
  <c r="H525" i="12"/>
  <c r="Z425" i="12"/>
  <c r="Z525" i="12"/>
  <c r="AE525" i="12"/>
  <c r="AE425" i="12"/>
  <c r="P468" i="12"/>
  <c r="P568" i="12"/>
  <c r="C468" i="12"/>
  <c r="C568" i="12"/>
  <c r="N468" i="12"/>
  <c r="N568" i="12"/>
  <c r="V467" i="12"/>
  <c r="V567" i="12"/>
  <c r="M468" i="12"/>
  <c r="M568" i="12"/>
  <c r="O468" i="12"/>
  <c r="O568" i="12"/>
  <c r="L468" i="12"/>
  <c r="L568" i="12"/>
  <c r="U468" i="12"/>
  <c r="U568" i="12"/>
  <c r="N525" i="12"/>
  <c r="C525" i="12"/>
  <c r="L525" i="12"/>
  <c r="U525" i="12"/>
  <c r="V525" i="12"/>
  <c r="O525" i="12"/>
  <c r="M525" i="12"/>
  <c r="P525" i="12"/>
  <c r="AB53" i="16"/>
  <c r="AC13" i="16"/>
  <c r="AC48" i="16"/>
  <c r="AD8" i="16"/>
  <c r="AC52" i="16"/>
  <c r="AD12" i="16"/>
  <c r="AC49" i="16"/>
  <c r="AD9" i="16"/>
  <c r="AB54" i="16"/>
  <c r="AC14" i="16"/>
  <c r="AC51" i="16"/>
  <c r="AD11" i="16"/>
  <c r="AC46" i="16"/>
  <c r="AD6" i="16"/>
  <c r="AC44" i="16"/>
  <c r="AD4" i="16"/>
  <c r="AC2" i="16"/>
  <c r="AB42" i="16"/>
  <c r="AC50" i="16"/>
  <c r="AD10" i="16"/>
  <c r="AC47" i="16"/>
  <c r="AD7" i="16"/>
  <c r="AC43" i="16"/>
  <c r="AD3" i="16"/>
  <c r="AE45" i="16"/>
  <c r="AD60" i="16"/>
  <c r="AD58" i="16"/>
  <c r="AD57" i="16"/>
  <c r="AD56" i="16"/>
  <c r="AD59" i="16"/>
  <c r="R426" i="12" l="1"/>
  <c r="R526" i="12"/>
  <c r="AC426" i="12"/>
  <c r="AC526" i="12"/>
  <c r="Y526" i="12"/>
  <c r="Y426" i="12"/>
  <c r="AF426" i="12"/>
  <c r="AF526" i="12"/>
  <c r="I426" i="12"/>
  <c r="I526" i="12"/>
  <c r="AE526" i="12"/>
  <c r="AE426" i="12"/>
  <c r="AB426" i="12"/>
  <c r="AB526" i="12"/>
  <c r="T426" i="12"/>
  <c r="T526" i="12"/>
  <c r="AD426" i="12"/>
  <c r="AD526" i="12"/>
  <c r="S426" i="12"/>
  <c r="S526" i="12"/>
  <c r="AA426" i="12"/>
  <c r="AA526" i="12"/>
  <c r="F426" i="12"/>
  <c r="F526" i="12"/>
  <c r="Z426" i="12"/>
  <c r="Z526" i="12"/>
  <c r="W426" i="12"/>
  <c r="W526" i="12"/>
  <c r="G426" i="12"/>
  <c r="G526" i="12"/>
  <c r="X426" i="12"/>
  <c r="X526" i="12"/>
  <c r="D426" i="12"/>
  <c r="D526" i="12"/>
  <c r="AG426" i="12"/>
  <c r="AG526" i="12"/>
  <c r="E426" i="12"/>
  <c r="E526" i="12"/>
  <c r="H426" i="12"/>
  <c r="H526" i="12"/>
  <c r="Q426" i="12"/>
  <c r="Q526" i="12"/>
  <c r="K426" i="12"/>
  <c r="K526" i="12"/>
  <c r="J426" i="12"/>
  <c r="J526" i="12"/>
  <c r="L469" i="12"/>
  <c r="L569" i="12"/>
  <c r="C469" i="12"/>
  <c r="C569" i="12"/>
  <c r="U469" i="12"/>
  <c r="U569" i="12"/>
  <c r="M469" i="12"/>
  <c r="M569" i="12"/>
  <c r="O469" i="12"/>
  <c r="O569" i="12"/>
  <c r="P469" i="12"/>
  <c r="P569" i="12"/>
  <c r="V468" i="12"/>
  <c r="V568" i="12"/>
  <c r="N469" i="12"/>
  <c r="N569" i="12"/>
  <c r="P526" i="12"/>
  <c r="U526" i="12"/>
  <c r="M526" i="12"/>
  <c r="L526" i="12"/>
  <c r="O526" i="12"/>
  <c r="C526" i="12"/>
  <c r="V526" i="12"/>
  <c r="N526" i="12"/>
  <c r="AD51" i="16"/>
  <c r="AE11" i="16"/>
  <c r="AC54" i="16"/>
  <c r="AD14" i="16"/>
  <c r="AD49" i="16"/>
  <c r="AE9" i="16"/>
  <c r="AD52" i="16"/>
  <c r="AE12" i="16"/>
  <c r="AD48" i="16"/>
  <c r="AE8" i="16"/>
  <c r="AC53" i="16"/>
  <c r="AD13" i="16"/>
  <c r="AD46" i="16"/>
  <c r="AE6" i="16"/>
  <c r="AD44" i="16"/>
  <c r="AE4" i="16"/>
  <c r="AD2" i="16"/>
  <c r="AC42" i="16"/>
  <c r="AD50" i="16"/>
  <c r="AE10" i="16"/>
  <c r="AE7" i="16"/>
  <c r="AD47" i="16"/>
  <c r="AD43" i="16"/>
  <c r="AE3" i="16"/>
  <c r="AF45" i="16"/>
  <c r="AE60" i="16"/>
  <c r="AE58" i="16"/>
  <c r="AE56" i="16"/>
  <c r="AE57" i="16"/>
  <c r="AE59" i="16"/>
  <c r="H427" i="12" l="1"/>
  <c r="H527" i="12"/>
  <c r="X427" i="12"/>
  <c r="X527" i="12"/>
  <c r="F427" i="12"/>
  <c r="F527" i="12"/>
  <c r="T427" i="12"/>
  <c r="T527" i="12"/>
  <c r="AF427" i="12"/>
  <c r="AF527" i="12"/>
  <c r="J427" i="12"/>
  <c r="J527" i="12"/>
  <c r="E427" i="12"/>
  <c r="E527" i="12"/>
  <c r="G527" i="12"/>
  <c r="G427" i="12"/>
  <c r="AA427" i="12"/>
  <c r="AA527" i="12"/>
  <c r="AB427" i="12"/>
  <c r="AB527" i="12"/>
  <c r="AE427" i="12"/>
  <c r="AE527" i="12"/>
  <c r="K427" i="12"/>
  <c r="K527" i="12"/>
  <c r="AG427" i="12"/>
  <c r="AG527" i="12"/>
  <c r="W427" i="12"/>
  <c r="W527" i="12"/>
  <c r="S427" i="12"/>
  <c r="S527" i="12"/>
  <c r="AC427" i="12"/>
  <c r="AC527" i="12"/>
  <c r="Y427" i="12"/>
  <c r="Y527" i="12"/>
  <c r="Q427" i="12"/>
  <c r="Q527" i="12"/>
  <c r="D427" i="12"/>
  <c r="D527" i="12"/>
  <c r="Z427" i="12"/>
  <c r="Z527" i="12"/>
  <c r="AD427" i="12"/>
  <c r="AD527" i="12"/>
  <c r="I427" i="12"/>
  <c r="I527" i="12"/>
  <c r="R427" i="12"/>
  <c r="R527" i="12"/>
  <c r="N470" i="12"/>
  <c r="N570" i="12"/>
  <c r="C470" i="12"/>
  <c r="C570" i="12"/>
  <c r="V469" i="12"/>
  <c r="V569" i="12"/>
  <c r="P470" i="12"/>
  <c r="P570" i="12"/>
  <c r="O470" i="12"/>
  <c r="O570" i="12"/>
  <c r="U470" i="12"/>
  <c r="U570" i="12"/>
  <c r="M470" i="12"/>
  <c r="M570" i="12"/>
  <c r="L470" i="12"/>
  <c r="L570" i="12"/>
  <c r="N527" i="12"/>
  <c r="L527" i="12"/>
  <c r="V527" i="12"/>
  <c r="M527" i="12"/>
  <c r="C527" i="12"/>
  <c r="U527" i="12"/>
  <c r="O527" i="12"/>
  <c r="P527" i="12"/>
  <c r="AD53" i="16"/>
  <c r="AE13" i="16"/>
  <c r="AE48" i="16"/>
  <c r="AF8" i="16"/>
  <c r="AF48" i="16" s="1"/>
  <c r="AN8" i="16" s="1"/>
  <c r="AE52" i="16"/>
  <c r="AF12" i="16"/>
  <c r="AF52" i="16" s="1"/>
  <c r="AN12" i="16" s="1"/>
  <c r="AE49" i="16"/>
  <c r="AF9" i="16"/>
  <c r="AF49" i="16" s="1"/>
  <c r="AD54" i="16"/>
  <c r="AE14" i="16"/>
  <c r="AF11" i="16"/>
  <c r="AF51" i="16" s="1"/>
  <c r="AE51" i="16"/>
  <c r="AE44" i="16"/>
  <c r="AF4" i="16"/>
  <c r="AE46" i="16"/>
  <c r="AF6" i="16"/>
  <c r="AF46" i="16" s="1"/>
  <c r="AN6" i="16" s="1"/>
  <c r="AE2" i="16"/>
  <c r="AD42" i="16"/>
  <c r="AE50" i="16"/>
  <c r="AF10" i="16"/>
  <c r="AF50" i="16" s="1"/>
  <c r="AE47" i="16"/>
  <c r="AF7" i="16"/>
  <c r="AF47" i="16" s="1"/>
  <c r="AN7" i="16" s="1"/>
  <c r="AF3" i="16"/>
  <c r="AE43" i="16"/>
  <c r="AG45" i="16"/>
  <c r="AN5" i="16" s="1"/>
  <c r="AF60" i="16"/>
  <c r="AF56" i="16"/>
  <c r="AF57" i="16"/>
  <c r="AF58" i="16"/>
  <c r="AF59" i="16"/>
  <c r="G2" i="5"/>
  <c r="N2" i="5"/>
  <c r="U2" i="5"/>
  <c r="P2" i="5"/>
  <c r="W2" i="5"/>
  <c r="L2" i="5"/>
  <c r="O2" i="5"/>
  <c r="S2" i="5"/>
  <c r="F2" i="5"/>
  <c r="T2" i="5"/>
  <c r="V2" i="5"/>
  <c r="Q2" i="5"/>
  <c r="K2" i="5"/>
  <c r="J2" i="5"/>
  <c r="I2" i="5"/>
  <c r="M2" i="5"/>
  <c r="R2" i="5"/>
  <c r="AN10" i="16" l="1"/>
  <c r="AN9" i="16"/>
  <c r="AN11" i="16"/>
  <c r="Z428" i="12"/>
  <c r="Z528" i="12"/>
  <c r="AC428" i="12"/>
  <c r="AC528" i="12"/>
  <c r="K428" i="12"/>
  <c r="K528" i="12"/>
  <c r="T528" i="12"/>
  <c r="T428" i="12"/>
  <c r="G428" i="12"/>
  <c r="G528" i="12"/>
  <c r="R428" i="12"/>
  <c r="R528" i="12"/>
  <c r="D428" i="12"/>
  <c r="D528" i="12"/>
  <c r="S428" i="12"/>
  <c r="S528" i="12"/>
  <c r="AE428" i="12"/>
  <c r="AE528" i="12"/>
  <c r="E428" i="12"/>
  <c r="E528" i="12"/>
  <c r="F528" i="12"/>
  <c r="F428" i="12"/>
  <c r="I428" i="12"/>
  <c r="I528" i="12"/>
  <c r="Q428" i="12"/>
  <c r="Q528" i="12"/>
  <c r="W428" i="12"/>
  <c r="W528" i="12"/>
  <c r="AB428" i="12"/>
  <c r="AB528" i="12"/>
  <c r="J528" i="12"/>
  <c r="J428" i="12"/>
  <c r="X428" i="12"/>
  <c r="X528" i="12"/>
  <c r="AD428" i="12"/>
  <c r="AD528" i="12"/>
  <c r="Y428" i="12"/>
  <c r="Y528" i="12"/>
  <c r="AG428" i="12"/>
  <c r="AG528" i="12"/>
  <c r="AA528" i="12"/>
  <c r="AA428" i="12"/>
  <c r="AF428" i="12"/>
  <c r="AF528" i="12"/>
  <c r="H428" i="12"/>
  <c r="H528" i="12"/>
  <c r="P471" i="12"/>
  <c r="P571" i="12"/>
  <c r="V470" i="12"/>
  <c r="V570" i="12"/>
  <c r="L471" i="12"/>
  <c r="L571" i="12"/>
  <c r="U471" i="12"/>
  <c r="U571" i="12"/>
  <c r="C471" i="12"/>
  <c r="C571" i="12"/>
  <c r="M471" i="12"/>
  <c r="M571" i="12"/>
  <c r="O471" i="12"/>
  <c r="O571" i="12"/>
  <c r="N471" i="12"/>
  <c r="N571" i="12"/>
  <c r="P528" i="12"/>
  <c r="M528" i="12"/>
  <c r="O528" i="12"/>
  <c r="V528" i="12"/>
  <c r="U528" i="12"/>
  <c r="L528" i="12"/>
  <c r="C528" i="12"/>
  <c r="N528" i="12"/>
  <c r="AF44" i="16"/>
  <c r="AN4" i="16" s="1"/>
  <c r="AT4" i="16"/>
  <c r="AU4" i="16" s="1"/>
  <c r="AF43" i="16"/>
  <c r="AN3" i="16" s="1"/>
  <c r="AT3" i="16"/>
  <c r="AU3" i="16" s="1"/>
  <c r="AE54" i="16"/>
  <c r="AF14" i="16"/>
  <c r="AF54" i="16" s="1"/>
  <c r="AN14" i="16" s="1"/>
  <c r="AE53" i="16"/>
  <c r="AF13" i="16"/>
  <c r="AF53" i="16" s="1"/>
  <c r="AN13" i="16" s="1"/>
  <c r="F39" i="2"/>
  <c r="AF2" i="16"/>
  <c r="AE42" i="16"/>
  <c r="AG60" i="16"/>
  <c r="AN20" i="16" s="1"/>
  <c r="AG58" i="16"/>
  <c r="AN18" i="16" s="1"/>
  <c r="AG57" i="16"/>
  <c r="AN17" i="16" s="1"/>
  <c r="AG56" i="16"/>
  <c r="AN16" i="16" s="1"/>
  <c r="AG59" i="16"/>
  <c r="AN19" i="16" s="1"/>
  <c r="J50" i="1"/>
  <c r="J45" i="1"/>
  <c r="AI49" i="1"/>
  <c r="AD50" i="1"/>
  <c r="AJ33" i="1"/>
  <c r="AD49" i="1"/>
  <c r="O50" i="1"/>
  <c r="AU33" i="1"/>
  <c r="J49" i="1"/>
  <c r="O49" i="1"/>
  <c r="T48" i="1"/>
  <c r="J48" i="1"/>
  <c r="E50" i="1"/>
  <c r="T49" i="1"/>
  <c r="AI48" i="1"/>
  <c r="Y48" i="1"/>
  <c r="AD45" i="1"/>
  <c r="AD48" i="1"/>
  <c r="AJ34" i="1"/>
  <c r="E48" i="1"/>
  <c r="O48" i="1"/>
  <c r="T45" i="1"/>
  <c r="Y50" i="1"/>
  <c r="AI45" i="1"/>
  <c r="E45" i="1"/>
  <c r="T50" i="1"/>
  <c r="Y49" i="1"/>
  <c r="Y45" i="1"/>
  <c r="O45" i="1"/>
  <c r="AI50" i="1"/>
  <c r="B11" i="1"/>
  <c r="E49" i="1"/>
  <c r="A26" i="18" l="1"/>
  <c r="AG429" i="12"/>
  <c r="AG529" i="12"/>
  <c r="I429" i="12"/>
  <c r="I529" i="12"/>
  <c r="S429" i="12"/>
  <c r="S529" i="12"/>
  <c r="T429" i="12"/>
  <c r="T529" i="12"/>
  <c r="F429" i="12"/>
  <c r="F529" i="12"/>
  <c r="H429" i="12"/>
  <c r="H529" i="12"/>
  <c r="Y529" i="12"/>
  <c r="Y429" i="12"/>
  <c r="AB429" i="12"/>
  <c r="AB529" i="12"/>
  <c r="D429" i="12"/>
  <c r="D529" i="12"/>
  <c r="K529" i="12"/>
  <c r="K429" i="12"/>
  <c r="AF429" i="12"/>
  <c r="AF529" i="12"/>
  <c r="AD429" i="12"/>
  <c r="AD529" i="12"/>
  <c r="W429" i="12"/>
  <c r="W529" i="12"/>
  <c r="E529" i="12"/>
  <c r="E429" i="12"/>
  <c r="R429" i="12"/>
  <c r="R529" i="12"/>
  <c r="AC429" i="12"/>
  <c r="AC529" i="12"/>
  <c r="J429" i="12"/>
  <c r="J529" i="12"/>
  <c r="AA429" i="12"/>
  <c r="AA529" i="12"/>
  <c r="X429" i="12"/>
  <c r="X529" i="12"/>
  <c r="Q429" i="12"/>
  <c r="Q529" i="12"/>
  <c r="AE429" i="12"/>
  <c r="AE529" i="12"/>
  <c r="G529" i="12"/>
  <c r="G429" i="12"/>
  <c r="Z429" i="12"/>
  <c r="Z529" i="12"/>
  <c r="N472" i="12"/>
  <c r="N572" i="12"/>
  <c r="O472" i="12"/>
  <c r="O572" i="12"/>
  <c r="U472" i="12"/>
  <c r="U572" i="12"/>
  <c r="V471" i="12"/>
  <c r="V571" i="12"/>
  <c r="M472" i="12"/>
  <c r="M572" i="12"/>
  <c r="P472" i="12"/>
  <c r="P572" i="12"/>
  <c r="L472" i="12"/>
  <c r="L572" i="12"/>
  <c r="C472" i="12"/>
  <c r="C572" i="12"/>
  <c r="N529" i="12"/>
  <c r="V529" i="12"/>
  <c r="C529" i="12"/>
  <c r="O529" i="12"/>
  <c r="L529" i="12"/>
  <c r="M529" i="12"/>
  <c r="U529" i="12"/>
  <c r="P529" i="12"/>
  <c r="F15" i="2"/>
  <c r="L11" i="2"/>
  <c r="AS46" i="1"/>
  <c r="L15" i="2"/>
  <c r="AS47" i="1"/>
  <c r="F29" i="2"/>
  <c r="F41" i="2"/>
  <c r="AF42" i="16"/>
  <c r="AN2" i="16" s="1"/>
  <c r="AT2" i="16"/>
  <c r="AU2" i="16" s="1"/>
  <c r="Z7" i="1"/>
  <c r="AH4" i="1"/>
  <c r="AL6" i="1"/>
  <c r="B13" i="1"/>
  <c r="AD4" i="1"/>
  <c r="F6" i="1"/>
  <c r="U33" i="1"/>
  <c r="N8" i="1"/>
  <c r="N7" i="1"/>
  <c r="AH6" i="1"/>
  <c r="AN51" i="1"/>
  <c r="R7" i="1"/>
  <c r="F8" i="1"/>
  <c r="J6" i="1"/>
  <c r="B7" i="1"/>
  <c r="AP4" i="1"/>
  <c r="B8" i="1"/>
  <c r="J7" i="1"/>
  <c r="AL8" i="1"/>
  <c r="AP9" i="1"/>
  <c r="Z9" i="1"/>
  <c r="AP7" i="1"/>
  <c r="AD6" i="1"/>
  <c r="R6" i="1"/>
  <c r="AH9" i="1"/>
  <c r="AT8" i="1"/>
  <c r="AL4" i="1"/>
  <c r="V8" i="1"/>
  <c r="V6" i="1"/>
  <c r="Z8" i="1"/>
  <c r="J8" i="1"/>
  <c r="U34" i="1"/>
  <c r="AT6" i="1"/>
  <c r="B9" i="1"/>
  <c r="AT4" i="1"/>
  <c r="AH7" i="1"/>
  <c r="B6" i="1"/>
  <c r="AT9" i="1"/>
  <c r="F7" i="1"/>
  <c r="R9" i="1"/>
  <c r="N9" i="1"/>
  <c r="AH8" i="1"/>
  <c r="B28" i="9"/>
  <c r="AD9" i="1"/>
  <c r="R8" i="1"/>
  <c r="V9" i="1"/>
  <c r="AL7" i="1"/>
  <c r="B10" i="1"/>
  <c r="V7" i="1"/>
  <c r="Z6" i="1"/>
  <c r="AL9" i="1"/>
  <c r="AD8" i="1"/>
  <c r="N6" i="1"/>
  <c r="F34" i="1"/>
  <c r="F33" i="1"/>
  <c r="Z10" i="1"/>
  <c r="AP8" i="1"/>
  <c r="J9" i="1"/>
  <c r="AP6" i="1"/>
  <c r="B29" i="9"/>
  <c r="AD7" i="1"/>
  <c r="B12" i="1"/>
  <c r="AT7" i="1"/>
  <c r="B26" i="18" l="1"/>
  <c r="C26" i="18"/>
  <c r="D26" i="18" s="1"/>
  <c r="D27" i="18" s="1"/>
  <c r="F23" i="2"/>
  <c r="Q430" i="12"/>
  <c r="Q530" i="12"/>
  <c r="AC430" i="12"/>
  <c r="AC530" i="12"/>
  <c r="AD530" i="12"/>
  <c r="AD430" i="12"/>
  <c r="AB430" i="12"/>
  <c r="AB530" i="12"/>
  <c r="T430" i="12"/>
  <c r="T530" i="12"/>
  <c r="Y430" i="12"/>
  <c r="Y530" i="12"/>
  <c r="Z530" i="12"/>
  <c r="Z430" i="12"/>
  <c r="X430" i="12"/>
  <c r="X530" i="12"/>
  <c r="R430" i="12"/>
  <c r="R530" i="12"/>
  <c r="AF430" i="12"/>
  <c r="AF530" i="12"/>
  <c r="S530" i="12"/>
  <c r="S430" i="12"/>
  <c r="G430" i="12"/>
  <c r="G530" i="12"/>
  <c r="E530" i="12"/>
  <c r="E430" i="12"/>
  <c r="K430" i="12"/>
  <c r="K530" i="12"/>
  <c r="AA430" i="12"/>
  <c r="AA530" i="12"/>
  <c r="H430" i="12"/>
  <c r="H530" i="12"/>
  <c r="I430" i="12"/>
  <c r="I530" i="12"/>
  <c r="AE430" i="12"/>
  <c r="AE530" i="12"/>
  <c r="J430" i="12"/>
  <c r="J530" i="12"/>
  <c r="W530" i="12"/>
  <c r="W430" i="12"/>
  <c r="D430" i="12"/>
  <c r="D530" i="12"/>
  <c r="F430" i="12"/>
  <c r="F530" i="12"/>
  <c r="AG430" i="12"/>
  <c r="AG530" i="12"/>
  <c r="L473" i="12"/>
  <c r="L573" i="12"/>
  <c r="M473" i="12"/>
  <c r="M573" i="12"/>
  <c r="P473" i="12"/>
  <c r="P573" i="12"/>
  <c r="C473" i="12"/>
  <c r="C573" i="12"/>
  <c r="V472" i="12"/>
  <c r="V572" i="12"/>
  <c r="O473" i="12"/>
  <c r="O573" i="12"/>
  <c r="U473" i="12"/>
  <c r="U573" i="12"/>
  <c r="N473" i="12"/>
  <c r="N573" i="12"/>
  <c r="P530" i="12"/>
  <c r="O530" i="12"/>
  <c r="U530" i="12"/>
  <c r="C530" i="12"/>
  <c r="M530" i="12"/>
  <c r="V530" i="12"/>
  <c r="L530" i="12"/>
  <c r="N530" i="12"/>
  <c r="F11" i="2"/>
  <c r="X11" i="2" s="1"/>
  <c r="AS45" i="1"/>
  <c r="L35" i="2"/>
  <c r="F35" i="2"/>
  <c r="AS50" i="1"/>
  <c r="AS48" i="1"/>
  <c r="AT11" i="1"/>
  <c r="AT13" i="1"/>
  <c r="AT12" i="1"/>
  <c r="L23" i="2"/>
  <c r="AS49" i="1"/>
  <c r="X15" i="2"/>
  <c r="B36" i="1"/>
  <c r="B35" i="1"/>
  <c r="R8" i="18" l="1"/>
  <c r="R14" i="18"/>
  <c r="R20" i="18"/>
  <c r="R26" i="18"/>
  <c r="R32" i="18"/>
  <c r="R38" i="18"/>
  <c r="R44" i="18"/>
  <c r="R50" i="18"/>
  <c r="R56" i="18"/>
  <c r="R62" i="18"/>
  <c r="R68" i="18"/>
  <c r="R74" i="18"/>
  <c r="R80" i="18"/>
  <c r="R2" i="18"/>
  <c r="R3" i="18"/>
  <c r="R9" i="18"/>
  <c r="R15" i="18"/>
  <c r="R21" i="18"/>
  <c r="R27" i="18"/>
  <c r="R33" i="18"/>
  <c r="R39" i="18"/>
  <c r="R45" i="18"/>
  <c r="R51" i="18"/>
  <c r="R57" i="18"/>
  <c r="R63" i="18"/>
  <c r="R69" i="18"/>
  <c r="R75" i="18"/>
  <c r="R81" i="18"/>
  <c r="R4" i="18"/>
  <c r="R10" i="18"/>
  <c r="R16" i="18"/>
  <c r="R22" i="18"/>
  <c r="R28" i="18"/>
  <c r="R34" i="18"/>
  <c r="R40" i="18"/>
  <c r="R46" i="18"/>
  <c r="R52" i="18"/>
  <c r="R58" i="18"/>
  <c r="R64" i="18"/>
  <c r="R70" i="18"/>
  <c r="R76" i="18"/>
  <c r="R82" i="18"/>
  <c r="R5" i="18"/>
  <c r="R11" i="18"/>
  <c r="R17" i="18"/>
  <c r="R23" i="18"/>
  <c r="R29" i="18"/>
  <c r="R35" i="18"/>
  <c r="R41" i="18"/>
  <c r="R47" i="18"/>
  <c r="R53" i="18"/>
  <c r="R59" i="18"/>
  <c r="R65" i="18"/>
  <c r="R71" i="18"/>
  <c r="R77" i="18"/>
  <c r="R83" i="18"/>
  <c r="R6" i="18"/>
  <c r="R12" i="18"/>
  <c r="R18" i="18"/>
  <c r="R24" i="18"/>
  <c r="R30" i="18"/>
  <c r="R36" i="18"/>
  <c r="R42" i="18"/>
  <c r="R48" i="18"/>
  <c r="R54" i="18"/>
  <c r="R60" i="18"/>
  <c r="R66" i="18"/>
  <c r="R72" i="18"/>
  <c r="R78" i="18"/>
  <c r="R84" i="18"/>
  <c r="R7" i="18"/>
  <c r="R13" i="18"/>
  <c r="R19" i="18"/>
  <c r="R25" i="18"/>
  <c r="R31" i="18"/>
  <c r="R37" i="18"/>
  <c r="R43" i="18"/>
  <c r="R49" i="18"/>
  <c r="R55" i="18"/>
  <c r="R61" i="18"/>
  <c r="R67" i="18"/>
  <c r="R73" i="18"/>
  <c r="R79" i="18"/>
  <c r="R85" i="18"/>
  <c r="AU36" i="1"/>
  <c r="AU35" i="1"/>
  <c r="H431" i="12"/>
  <c r="H531" i="12"/>
  <c r="G531" i="12"/>
  <c r="G431" i="12"/>
  <c r="X431" i="12"/>
  <c r="X531" i="12"/>
  <c r="AB431" i="12"/>
  <c r="AB531" i="12"/>
  <c r="S431" i="12"/>
  <c r="S531" i="12"/>
  <c r="Z531" i="12"/>
  <c r="Z431" i="12"/>
  <c r="AD531" i="12"/>
  <c r="AD431" i="12"/>
  <c r="AG431" i="12"/>
  <c r="AG531" i="12"/>
  <c r="J531" i="12"/>
  <c r="J431" i="12"/>
  <c r="AA431" i="12"/>
  <c r="AA531" i="12"/>
  <c r="F531" i="12"/>
  <c r="F431" i="12"/>
  <c r="AE431" i="12"/>
  <c r="AE531" i="12"/>
  <c r="K431" i="12"/>
  <c r="K531" i="12"/>
  <c r="AF431" i="12"/>
  <c r="AF531" i="12"/>
  <c r="Y431" i="12"/>
  <c r="Y531" i="12"/>
  <c r="AC431" i="12"/>
  <c r="AC531" i="12"/>
  <c r="W431" i="12"/>
  <c r="W531" i="12"/>
  <c r="E431" i="12"/>
  <c r="E531" i="12"/>
  <c r="D431" i="12"/>
  <c r="D531" i="12"/>
  <c r="I431" i="12"/>
  <c r="I531" i="12"/>
  <c r="R431" i="12"/>
  <c r="R531" i="12"/>
  <c r="T431" i="12"/>
  <c r="T531" i="12"/>
  <c r="Q531" i="12"/>
  <c r="Q431" i="12"/>
  <c r="P474" i="12"/>
  <c r="P574" i="12"/>
  <c r="U474" i="12"/>
  <c r="U574" i="12"/>
  <c r="O474" i="12"/>
  <c r="O574" i="12"/>
  <c r="C474" i="12"/>
  <c r="C574" i="12"/>
  <c r="M474" i="12"/>
  <c r="M574" i="12"/>
  <c r="V473" i="12"/>
  <c r="V573" i="12"/>
  <c r="N474" i="12"/>
  <c r="N574" i="12"/>
  <c r="L474" i="12"/>
  <c r="L574" i="12"/>
  <c r="N531" i="12"/>
  <c r="C531" i="12"/>
  <c r="L531" i="12"/>
  <c r="U531" i="12"/>
  <c r="V531" i="12"/>
  <c r="O531" i="12"/>
  <c r="M531" i="12"/>
  <c r="P531" i="12"/>
  <c r="X35" i="2"/>
  <c r="BH9" i="12"/>
  <c r="X23" i="2"/>
  <c r="I432" i="12" l="1"/>
  <c r="I532" i="12"/>
  <c r="AC432" i="12"/>
  <c r="AC532" i="12"/>
  <c r="AE432" i="12"/>
  <c r="AE532" i="12"/>
  <c r="AG532" i="12"/>
  <c r="AG432" i="12"/>
  <c r="AB432" i="12"/>
  <c r="AB532" i="12"/>
  <c r="Q532" i="12"/>
  <c r="Q432" i="12"/>
  <c r="F432" i="12"/>
  <c r="F532" i="12"/>
  <c r="AD532" i="12"/>
  <c r="AD432" i="12"/>
  <c r="D432" i="12"/>
  <c r="D532" i="12"/>
  <c r="Y432" i="12"/>
  <c r="Y532" i="12"/>
  <c r="X432" i="12"/>
  <c r="X532" i="12"/>
  <c r="Z432" i="12"/>
  <c r="Z532" i="12"/>
  <c r="G432" i="12"/>
  <c r="G532" i="12"/>
  <c r="T432" i="12"/>
  <c r="T532" i="12"/>
  <c r="E432" i="12"/>
  <c r="E532" i="12"/>
  <c r="AF432" i="12"/>
  <c r="AF532" i="12"/>
  <c r="AA532" i="12"/>
  <c r="AA432" i="12"/>
  <c r="J532" i="12"/>
  <c r="J432" i="12"/>
  <c r="R432" i="12"/>
  <c r="R532" i="12"/>
  <c r="W432" i="12"/>
  <c r="W532" i="12"/>
  <c r="K432" i="12"/>
  <c r="K532" i="12"/>
  <c r="S532" i="12"/>
  <c r="S432" i="12"/>
  <c r="H532" i="12"/>
  <c r="H432" i="12"/>
  <c r="O475" i="12"/>
  <c r="O575" i="12"/>
  <c r="P475" i="12"/>
  <c r="P575" i="12"/>
  <c r="M475" i="12"/>
  <c r="M575" i="12"/>
  <c r="U475" i="12"/>
  <c r="U575" i="12"/>
  <c r="L475" i="12"/>
  <c r="L575" i="12"/>
  <c r="N475" i="12"/>
  <c r="N575" i="12"/>
  <c r="V474" i="12"/>
  <c r="V574" i="12"/>
  <c r="C475" i="12"/>
  <c r="C575" i="12"/>
  <c r="P532" i="12"/>
  <c r="U532" i="12"/>
  <c r="M532" i="12"/>
  <c r="L532" i="12"/>
  <c r="O532" i="12"/>
  <c r="C532" i="12"/>
  <c r="V532" i="12"/>
  <c r="N532" i="12"/>
  <c r="AG433" i="12" l="1"/>
  <c r="AG533" i="12"/>
  <c r="W533" i="12"/>
  <c r="W433" i="12"/>
  <c r="AF433" i="12"/>
  <c r="AF533" i="12"/>
  <c r="Z433" i="12"/>
  <c r="Z533" i="12"/>
  <c r="AD433" i="12"/>
  <c r="AD533" i="12"/>
  <c r="H433" i="12"/>
  <c r="H533" i="12"/>
  <c r="R533" i="12"/>
  <c r="R433" i="12"/>
  <c r="E433" i="12"/>
  <c r="E533" i="12"/>
  <c r="X533" i="12"/>
  <c r="X433" i="12"/>
  <c r="F433" i="12"/>
  <c r="F533" i="12"/>
  <c r="AE533" i="12"/>
  <c r="AE433" i="12"/>
  <c r="S433" i="12"/>
  <c r="S533" i="12"/>
  <c r="J433" i="12"/>
  <c r="J533" i="12"/>
  <c r="Q433" i="12"/>
  <c r="Q533" i="12"/>
  <c r="T533" i="12"/>
  <c r="T433" i="12"/>
  <c r="Y433" i="12"/>
  <c r="Y533" i="12"/>
  <c r="AC433" i="12"/>
  <c r="AC533" i="12"/>
  <c r="AA533" i="12"/>
  <c r="AA433" i="12"/>
  <c r="K433" i="12"/>
  <c r="K533" i="12"/>
  <c r="G533" i="12"/>
  <c r="G433" i="12"/>
  <c r="D433" i="12"/>
  <c r="D533" i="12"/>
  <c r="AB433" i="12"/>
  <c r="AB533" i="12"/>
  <c r="I433" i="12"/>
  <c r="I533" i="12"/>
  <c r="L476" i="12"/>
  <c r="L576" i="12"/>
  <c r="M476" i="12"/>
  <c r="M576" i="12"/>
  <c r="O476" i="12"/>
  <c r="O576" i="12"/>
  <c r="C476" i="12"/>
  <c r="C576" i="12"/>
  <c r="V475" i="12"/>
  <c r="V575" i="12"/>
  <c r="U476" i="12"/>
  <c r="U576" i="12"/>
  <c r="N476" i="12"/>
  <c r="N576" i="12"/>
  <c r="P476" i="12"/>
  <c r="P576" i="12"/>
  <c r="N533" i="12"/>
  <c r="L533" i="12"/>
  <c r="V533" i="12"/>
  <c r="M533" i="12"/>
  <c r="C533" i="12"/>
  <c r="U533" i="12"/>
  <c r="O533" i="12"/>
  <c r="P533" i="12"/>
  <c r="Y534" i="12" l="1"/>
  <c r="Y434" i="12"/>
  <c r="S434" i="12"/>
  <c r="S534" i="12"/>
  <c r="E434" i="12"/>
  <c r="E534" i="12"/>
  <c r="Z434" i="12"/>
  <c r="Z534" i="12"/>
  <c r="T434" i="12"/>
  <c r="T534" i="12"/>
  <c r="AE434" i="12"/>
  <c r="AE534" i="12"/>
  <c r="R434" i="12"/>
  <c r="R534" i="12"/>
  <c r="G434" i="12"/>
  <c r="G534" i="12"/>
  <c r="I434" i="12"/>
  <c r="I534" i="12"/>
  <c r="K434" i="12"/>
  <c r="K534" i="12"/>
  <c r="AF434" i="12"/>
  <c r="AF534" i="12"/>
  <c r="AA434" i="12"/>
  <c r="AA534" i="12"/>
  <c r="W434" i="12"/>
  <c r="W534" i="12"/>
  <c r="AB434" i="12"/>
  <c r="AB534" i="12"/>
  <c r="Q434" i="12"/>
  <c r="Q534" i="12"/>
  <c r="F434" i="12"/>
  <c r="F534" i="12"/>
  <c r="H434" i="12"/>
  <c r="H534" i="12"/>
  <c r="X434" i="12"/>
  <c r="X534" i="12"/>
  <c r="D434" i="12"/>
  <c r="D534" i="12"/>
  <c r="AC434" i="12"/>
  <c r="AC534" i="12"/>
  <c r="J434" i="12"/>
  <c r="J534" i="12"/>
  <c r="AD434" i="12"/>
  <c r="AD534" i="12"/>
  <c r="AG434" i="12"/>
  <c r="AG534" i="12"/>
  <c r="P477" i="12"/>
  <c r="P577" i="12"/>
  <c r="U477" i="12"/>
  <c r="U577" i="12"/>
  <c r="M477" i="12"/>
  <c r="M577" i="12"/>
  <c r="V476" i="12"/>
  <c r="V576" i="12"/>
  <c r="N477" i="12"/>
  <c r="N577" i="12"/>
  <c r="C477" i="12"/>
  <c r="C577" i="12"/>
  <c r="L477" i="12"/>
  <c r="L577" i="12"/>
  <c r="O477" i="12"/>
  <c r="O577" i="12"/>
  <c r="P534" i="12"/>
  <c r="M534" i="12"/>
  <c r="O534" i="12"/>
  <c r="V534" i="12"/>
  <c r="U534" i="12"/>
  <c r="L534" i="12"/>
  <c r="C534" i="12"/>
  <c r="N534" i="12"/>
  <c r="F435" i="12" l="1"/>
  <c r="F535" i="12"/>
  <c r="AA435" i="12"/>
  <c r="AA535" i="12"/>
  <c r="G435" i="12"/>
  <c r="G535" i="12"/>
  <c r="Z535" i="12"/>
  <c r="Z435" i="12"/>
  <c r="AC435" i="12"/>
  <c r="AC535" i="12"/>
  <c r="AG535" i="12"/>
  <c r="AG435" i="12"/>
  <c r="D435" i="12"/>
  <c r="D535" i="12"/>
  <c r="Q535" i="12"/>
  <c r="Q435" i="12"/>
  <c r="AF435" i="12"/>
  <c r="AF535" i="12"/>
  <c r="R535" i="12"/>
  <c r="R435" i="12"/>
  <c r="E435" i="12"/>
  <c r="E535" i="12"/>
  <c r="AD535" i="12"/>
  <c r="AD435" i="12"/>
  <c r="X535" i="12"/>
  <c r="X435" i="12"/>
  <c r="AB435" i="12"/>
  <c r="AB535" i="12"/>
  <c r="K535" i="12"/>
  <c r="K435" i="12"/>
  <c r="AE435" i="12"/>
  <c r="AE535" i="12"/>
  <c r="S435" i="12"/>
  <c r="S535" i="12"/>
  <c r="Y435" i="12"/>
  <c r="Y535" i="12"/>
  <c r="J535" i="12"/>
  <c r="J435" i="12"/>
  <c r="H435" i="12"/>
  <c r="H535" i="12"/>
  <c r="W435" i="12"/>
  <c r="W535" i="12"/>
  <c r="I435" i="12"/>
  <c r="I535" i="12"/>
  <c r="T535" i="12"/>
  <c r="T435" i="12"/>
  <c r="V477" i="12"/>
  <c r="V577" i="12"/>
  <c r="O478" i="12"/>
  <c r="O578" i="12"/>
  <c r="L478" i="12"/>
  <c r="L578" i="12"/>
  <c r="N478" i="12"/>
  <c r="N578" i="12"/>
  <c r="U478" i="12"/>
  <c r="U578" i="12"/>
  <c r="C478" i="12"/>
  <c r="C578" i="12"/>
  <c r="M478" i="12"/>
  <c r="M578" i="12"/>
  <c r="P478" i="12"/>
  <c r="P578" i="12"/>
  <c r="N535" i="12"/>
  <c r="V535" i="12"/>
  <c r="O535" i="12"/>
  <c r="L535" i="12"/>
  <c r="M535" i="12"/>
  <c r="C535" i="12"/>
  <c r="U535" i="12"/>
  <c r="P535" i="12"/>
  <c r="Q436" i="12" l="1"/>
  <c r="Q536" i="12"/>
  <c r="Z436" i="12"/>
  <c r="Z536" i="12"/>
  <c r="H436" i="12"/>
  <c r="H536" i="12"/>
  <c r="AE536" i="12"/>
  <c r="AE436" i="12"/>
  <c r="T436" i="12"/>
  <c r="T536" i="12"/>
  <c r="J436" i="12"/>
  <c r="J536" i="12"/>
  <c r="K436" i="12"/>
  <c r="K536" i="12"/>
  <c r="AD536" i="12"/>
  <c r="AD436" i="12"/>
  <c r="E436" i="12"/>
  <c r="E536" i="12"/>
  <c r="D436" i="12"/>
  <c r="D536" i="12"/>
  <c r="G536" i="12"/>
  <c r="G436" i="12"/>
  <c r="R436" i="12"/>
  <c r="R536" i="12"/>
  <c r="AG436" i="12"/>
  <c r="AG536" i="12"/>
  <c r="I436" i="12"/>
  <c r="I536" i="12"/>
  <c r="Y436" i="12"/>
  <c r="Y536" i="12"/>
  <c r="AB436" i="12"/>
  <c r="AB536" i="12"/>
  <c r="AA436" i="12"/>
  <c r="AA536" i="12"/>
  <c r="X536" i="12"/>
  <c r="X436" i="12"/>
  <c r="W436" i="12"/>
  <c r="W536" i="12"/>
  <c r="S536" i="12"/>
  <c r="S436" i="12"/>
  <c r="AF536" i="12"/>
  <c r="AF436" i="12"/>
  <c r="AC436" i="12"/>
  <c r="AC536" i="12"/>
  <c r="F436" i="12"/>
  <c r="F536" i="12"/>
  <c r="P479" i="12"/>
  <c r="P579" i="12"/>
  <c r="C479" i="12"/>
  <c r="C579" i="12"/>
  <c r="N479" i="12"/>
  <c r="N579" i="12"/>
  <c r="V478" i="12"/>
  <c r="V578" i="12"/>
  <c r="M479" i="12"/>
  <c r="M579" i="12"/>
  <c r="L479" i="12"/>
  <c r="L579" i="12"/>
  <c r="U479" i="12"/>
  <c r="U579" i="12"/>
  <c r="O479" i="12"/>
  <c r="O579" i="12"/>
  <c r="P536" i="12"/>
  <c r="L536" i="12"/>
  <c r="U536" i="12"/>
  <c r="O536" i="12"/>
  <c r="C536" i="12"/>
  <c r="V536" i="12"/>
  <c r="M536" i="12"/>
  <c r="N536" i="12"/>
  <c r="S437" i="12" l="1"/>
  <c r="S537" i="12"/>
  <c r="AD437" i="12"/>
  <c r="AD537" i="12"/>
  <c r="AE537" i="12"/>
  <c r="AE437" i="12"/>
  <c r="AB537" i="12"/>
  <c r="AB437" i="12"/>
  <c r="R437" i="12"/>
  <c r="R537" i="12"/>
  <c r="G437" i="12"/>
  <c r="G537" i="12"/>
  <c r="F437" i="12"/>
  <c r="F537" i="12"/>
  <c r="W437" i="12"/>
  <c r="W537" i="12"/>
  <c r="Y437" i="12"/>
  <c r="Y537" i="12"/>
  <c r="K437" i="12"/>
  <c r="K537" i="12"/>
  <c r="H437" i="12"/>
  <c r="H537" i="12"/>
  <c r="X437" i="12"/>
  <c r="X537" i="12"/>
  <c r="AC437" i="12"/>
  <c r="AC537" i="12"/>
  <c r="I437" i="12"/>
  <c r="I537" i="12"/>
  <c r="D437" i="12"/>
  <c r="D537" i="12"/>
  <c r="J437" i="12"/>
  <c r="J537" i="12"/>
  <c r="Z537" i="12"/>
  <c r="Z437" i="12"/>
  <c r="AF437" i="12"/>
  <c r="AF537" i="12"/>
  <c r="AA437" i="12"/>
  <c r="AA537" i="12"/>
  <c r="AG437" i="12"/>
  <c r="AG537" i="12"/>
  <c r="E537" i="12"/>
  <c r="E437" i="12"/>
  <c r="T437" i="12"/>
  <c r="T537" i="12"/>
  <c r="Q437" i="12"/>
  <c r="Q537" i="12"/>
  <c r="L480" i="12"/>
  <c r="L580" i="12"/>
  <c r="V479" i="12"/>
  <c r="V579" i="12"/>
  <c r="N480" i="12"/>
  <c r="N580" i="12"/>
  <c r="O480" i="12"/>
  <c r="O580" i="12"/>
  <c r="C480" i="12"/>
  <c r="C580" i="12"/>
  <c r="U480" i="12"/>
  <c r="U580" i="12"/>
  <c r="M480" i="12"/>
  <c r="M580" i="12"/>
  <c r="P480" i="12"/>
  <c r="P580" i="12"/>
  <c r="N537" i="12"/>
  <c r="O537" i="12"/>
  <c r="U537" i="12"/>
  <c r="M537" i="12"/>
  <c r="V537" i="12"/>
  <c r="L537" i="12"/>
  <c r="C537" i="12"/>
  <c r="P537" i="12"/>
  <c r="AB438" i="12" l="1"/>
  <c r="AB538" i="12"/>
  <c r="AG538" i="12"/>
  <c r="AG438" i="12"/>
  <c r="J438" i="12"/>
  <c r="J538" i="12"/>
  <c r="X438" i="12"/>
  <c r="X538" i="12"/>
  <c r="W438" i="12"/>
  <c r="W538" i="12"/>
  <c r="AE438" i="12"/>
  <c r="AE538" i="12"/>
  <c r="Q538" i="12"/>
  <c r="Q438" i="12"/>
  <c r="AA538" i="12"/>
  <c r="AA438" i="12"/>
  <c r="D438" i="12"/>
  <c r="D538" i="12"/>
  <c r="H538" i="12"/>
  <c r="H438" i="12"/>
  <c r="F438" i="12"/>
  <c r="F538" i="12"/>
  <c r="T438" i="12"/>
  <c r="T538" i="12"/>
  <c r="AF438" i="12"/>
  <c r="AF538" i="12"/>
  <c r="I438" i="12"/>
  <c r="I538" i="12"/>
  <c r="K438" i="12"/>
  <c r="K538" i="12"/>
  <c r="G438" i="12"/>
  <c r="G538" i="12"/>
  <c r="AD438" i="12"/>
  <c r="AD538" i="12"/>
  <c r="E538" i="12"/>
  <c r="E438" i="12"/>
  <c r="Z438" i="12"/>
  <c r="Z538" i="12"/>
  <c r="AC438" i="12"/>
  <c r="AC538" i="12"/>
  <c r="Y538" i="12"/>
  <c r="Y438" i="12"/>
  <c r="R438" i="12"/>
  <c r="R538" i="12"/>
  <c r="S438" i="12"/>
  <c r="S538" i="12"/>
  <c r="M481" i="12"/>
  <c r="M581" i="12"/>
  <c r="C481" i="12"/>
  <c r="C581" i="12"/>
  <c r="N581" i="12"/>
  <c r="N481" i="12"/>
  <c r="V480" i="12"/>
  <c r="V580" i="12"/>
  <c r="U481" i="12"/>
  <c r="U581" i="12"/>
  <c r="L481" i="12"/>
  <c r="L581" i="12"/>
  <c r="P481" i="12"/>
  <c r="P581" i="12"/>
  <c r="O481" i="12"/>
  <c r="O581" i="12"/>
  <c r="P538" i="12"/>
  <c r="M538" i="12"/>
  <c r="C538" i="12"/>
  <c r="U538" i="12"/>
  <c r="L538" i="12"/>
  <c r="O538" i="12"/>
  <c r="V538" i="12"/>
  <c r="N538" i="12"/>
  <c r="AC539" i="12" l="1"/>
  <c r="AC439" i="12"/>
  <c r="G439" i="12"/>
  <c r="G539" i="12"/>
  <c r="T539" i="12"/>
  <c r="T439" i="12"/>
  <c r="X439" i="12"/>
  <c r="X539" i="12"/>
  <c r="Q539" i="12"/>
  <c r="Q439" i="12"/>
  <c r="S539" i="12"/>
  <c r="S439" i="12"/>
  <c r="Z439" i="12"/>
  <c r="Z539" i="12"/>
  <c r="K439" i="12"/>
  <c r="K539" i="12"/>
  <c r="F539" i="12"/>
  <c r="F439" i="12"/>
  <c r="J539" i="12"/>
  <c r="J439" i="12"/>
  <c r="AA439" i="12"/>
  <c r="AA539" i="12"/>
  <c r="E439" i="12"/>
  <c r="E539" i="12"/>
  <c r="H439" i="12"/>
  <c r="H539" i="12"/>
  <c r="AG439" i="12"/>
  <c r="AG539" i="12"/>
  <c r="R539" i="12"/>
  <c r="R439" i="12"/>
  <c r="I439" i="12"/>
  <c r="I539" i="12"/>
  <c r="AE439" i="12"/>
  <c r="AE539" i="12"/>
  <c r="Y439" i="12"/>
  <c r="Y539" i="12"/>
  <c r="AD439" i="12"/>
  <c r="AD539" i="12"/>
  <c r="AF439" i="12"/>
  <c r="AF539" i="12"/>
  <c r="D439" i="12"/>
  <c r="D539" i="12"/>
  <c r="W539" i="12"/>
  <c r="W439" i="12"/>
  <c r="AB539" i="12"/>
  <c r="AB439" i="12"/>
  <c r="L482" i="12"/>
  <c r="L582" i="12"/>
  <c r="V481" i="12"/>
  <c r="V581" i="12"/>
  <c r="N482" i="12"/>
  <c r="N582" i="12"/>
  <c r="O482" i="12"/>
  <c r="O582" i="12"/>
  <c r="C482" i="12"/>
  <c r="C582" i="12"/>
  <c r="P482" i="12"/>
  <c r="P582" i="12"/>
  <c r="U482" i="12"/>
  <c r="U582" i="12"/>
  <c r="M482" i="12"/>
  <c r="M582" i="12"/>
  <c r="U539" i="12"/>
  <c r="N539" i="12"/>
  <c r="C539" i="12"/>
  <c r="L539" i="12"/>
  <c r="V539" i="12"/>
  <c r="O539" i="12"/>
  <c r="M539" i="12"/>
  <c r="P539" i="12"/>
  <c r="AF440" i="12" l="1"/>
  <c r="AF540" i="12"/>
  <c r="I440" i="12"/>
  <c r="I540" i="12"/>
  <c r="E440" i="12"/>
  <c r="E540" i="12"/>
  <c r="K540" i="12"/>
  <c r="K440" i="12"/>
  <c r="X540" i="12"/>
  <c r="X440" i="12"/>
  <c r="AB540" i="12"/>
  <c r="AB440" i="12"/>
  <c r="R440" i="12"/>
  <c r="R540" i="12"/>
  <c r="T540" i="12"/>
  <c r="T440" i="12"/>
  <c r="AD440" i="12"/>
  <c r="AD540" i="12"/>
  <c r="AA440" i="12"/>
  <c r="AA540" i="12"/>
  <c r="Z440" i="12"/>
  <c r="Z540" i="12"/>
  <c r="W440" i="12"/>
  <c r="W540" i="12"/>
  <c r="J440" i="12"/>
  <c r="J540" i="12"/>
  <c r="S540" i="12"/>
  <c r="S440" i="12"/>
  <c r="Y440" i="12"/>
  <c r="Y540" i="12"/>
  <c r="AG440" i="12"/>
  <c r="AG540" i="12"/>
  <c r="G440" i="12"/>
  <c r="G540" i="12"/>
  <c r="F540" i="12"/>
  <c r="F440" i="12"/>
  <c r="Q440" i="12"/>
  <c r="Q540" i="12"/>
  <c r="AC540" i="12"/>
  <c r="AC440" i="12"/>
  <c r="D540" i="12"/>
  <c r="D440" i="12"/>
  <c r="AE440" i="12"/>
  <c r="AE540" i="12"/>
  <c r="H540" i="12"/>
  <c r="H440" i="12"/>
  <c r="M483" i="12"/>
  <c r="M583" i="12"/>
  <c r="C483" i="12"/>
  <c r="C583" i="12"/>
  <c r="V482" i="12"/>
  <c r="V582" i="12"/>
  <c r="U483" i="12"/>
  <c r="U583" i="12"/>
  <c r="O483" i="12"/>
  <c r="O583" i="12"/>
  <c r="L483" i="12"/>
  <c r="L583" i="12"/>
  <c r="P483" i="12"/>
  <c r="P583" i="12"/>
  <c r="N483" i="12"/>
  <c r="N583" i="12"/>
  <c r="L540" i="12"/>
  <c r="C540" i="12"/>
  <c r="M540" i="12"/>
  <c r="O540" i="12"/>
  <c r="N540" i="12"/>
  <c r="P540" i="12"/>
  <c r="V540" i="12"/>
  <c r="U540" i="12"/>
  <c r="K441" i="12" l="1"/>
  <c r="K541" i="12"/>
  <c r="AG441" i="12"/>
  <c r="AG541" i="12"/>
  <c r="W541" i="12"/>
  <c r="W441" i="12"/>
  <c r="H441" i="12"/>
  <c r="H541" i="12"/>
  <c r="Q441" i="12"/>
  <c r="Q541" i="12"/>
  <c r="Y541" i="12"/>
  <c r="Y441" i="12"/>
  <c r="Z441" i="12"/>
  <c r="Z541" i="12"/>
  <c r="R441" i="12"/>
  <c r="R541" i="12"/>
  <c r="E441" i="12"/>
  <c r="E541" i="12"/>
  <c r="T541" i="12"/>
  <c r="T441" i="12"/>
  <c r="F441" i="12"/>
  <c r="F541" i="12"/>
  <c r="S441" i="12"/>
  <c r="S541" i="12"/>
  <c r="AB441" i="12"/>
  <c r="AB541" i="12"/>
  <c r="AE441" i="12"/>
  <c r="AE541" i="12"/>
  <c r="AA441" i="12"/>
  <c r="AA541" i="12"/>
  <c r="I441" i="12"/>
  <c r="I541" i="12"/>
  <c r="AC441" i="12"/>
  <c r="AC541" i="12"/>
  <c r="D541" i="12"/>
  <c r="D441" i="12"/>
  <c r="X541" i="12"/>
  <c r="X441" i="12"/>
  <c r="G441" i="12"/>
  <c r="G541" i="12"/>
  <c r="J441" i="12"/>
  <c r="J541" i="12"/>
  <c r="AD441" i="12"/>
  <c r="AD541" i="12"/>
  <c r="AF441" i="12"/>
  <c r="AF541" i="12"/>
  <c r="U484" i="12"/>
  <c r="U584" i="12"/>
  <c r="P484" i="12"/>
  <c r="P584" i="12"/>
  <c r="L484" i="12"/>
  <c r="L584" i="12"/>
  <c r="V483" i="12"/>
  <c r="V583" i="12"/>
  <c r="C484" i="12"/>
  <c r="C584" i="12"/>
  <c r="N484" i="12"/>
  <c r="N584" i="12"/>
  <c r="O484" i="12"/>
  <c r="O584" i="12"/>
  <c r="M484" i="12"/>
  <c r="M584" i="12"/>
  <c r="N541" i="12"/>
  <c r="O541" i="12"/>
  <c r="V541" i="12"/>
  <c r="M541" i="12"/>
  <c r="P541" i="12"/>
  <c r="C541" i="12"/>
  <c r="U541" i="12"/>
  <c r="L541" i="12"/>
  <c r="G442" i="12" l="1"/>
  <c r="G542" i="12"/>
  <c r="I542" i="12"/>
  <c r="I442" i="12"/>
  <c r="S442" i="12"/>
  <c r="S542" i="12"/>
  <c r="R442" i="12"/>
  <c r="R542" i="12"/>
  <c r="H442" i="12"/>
  <c r="H542" i="12"/>
  <c r="X542" i="12"/>
  <c r="X442" i="12"/>
  <c r="W442" i="12"/>
  <c r="W542" i="12"/>
  <c r="AF442" i="12"/>
  <c r="AF542" i="12"/>
  <c r="AA442" i="12"/>
  <c r="AA542" i="12"/>
  <c r="F442" i="12"/>
  <c r="F542" i="12"/>
  <c r="Z442" i="12"/>
  <c r="Z542" i="12"/>
  <c r="D442" i="12"/>
  <c r="D542" i="12"/>
  <c r="T542" i="12"/>
  <c r="T442" i="12"/>
  <c r="Y442" i="12"/>
  <c r="Y542" i="12"/>
  <c r="AD542" i="12"/>
  <c r="AD442" i="12"/>
  <c r="AE442" i="12"/>
  <c r="AE542" i="12"/>
  <c r="AG442" i="12"/>
  <c r="AG542" i="12"/>
  <c r="J442" i="12"/>
  <c r="J542" i="12"/>
  <c r="AC442" i="12"/>
  <c r="AC542" i="12"/>
  <c r="AB442" i="12"/>
  <c r="AB542" i="12"/>
  <c r="E542" i="12"/>
  <c r="E442" i="12"/>
  <c r="Q442" i="12"/>
  <c r="Q542" i="12"/>
  <c r="K542" i="12"/>
  <c r="K442" i="12"/>
  <c r="O485" i="12"/>
  <c r="O486" i="12" s="1"/>
  <c r="O487" i="12" s="1"/>
  <c r="O585" i="12"/>
  <c r="L485" i="12"/>
  <c r="L486" i="12" s="1"/>
  <c r="L487" i="12" s="1"/>
  <c r="L585" i="12"/>
  <c r="U485" i="12"/>
  <c r="U486" i="12" s="1"/>
  <c r="U487" i="12" s="1"/>
  <c r="U585" i="12"/>
  <c r="N485" i="12"/>
  <c r="N486" i="12" s="1"/>
  <c r="N487" i="12" s="1"/>
  <c r="N585" i="12"/>
  <c r="M485" i="12"/>
  <c r="M486" i="12" s="1"/>
  <c r="M487" i="12" s="1"/>
  <c r="M585" i="12"/>
  <c r="C485" i="12"/>
  <c r="C486" i="12" s="1"/>
  <c r="C487" i="12" s="1"/>
  <c r="C585" i="12"/>
  <c r="P485" i="12"/>
  <c r="P486" i="12" s="1"/>
  <c r="P487" i="12" s="1"/>
  <c r="P585" i="12"/>
  <c r="V484" i="12"/>
  <c r="V584" i="12"/>
  <c r="L542" i="12"/>
  <c r="M542" i="12"/>
  <c r="U542" i="12"/>
  <c r="V542" i="12"/>
  <c r="O542" i="12"/>
  <c r="C542" i="12"/>
  <c r="P542" i="12"/>
  <c r="N542" i="12"/>
  <c r="AB443" i="12" l="1"/>
  <c r="AB543" i="12"/>
  <c r="AE543" i="12"/>
  <c r="AE443" i="12"/>
  <c r="D443" i="12"/>
  <c r="D543" i="12"/>
  <c r="AF543" i="12"/>
  <c r="AF443" i="12"/>
  <c r="R443" i="12"/>
  <c r="R543" i="12"/>
  <c r="K543" i="12"/>
  <c r="K443" i="12"/>
  <c r="AD443" i="12"/>
  <c r="AD543" i="12"/>
  <c r="AC443" i="12"/>
  <c r="AC543" i="12"/>
  <c r="Z443" i="12"/>
  <c r="Z543" i="12"/>
  <c r="W443" i="12"/>
  <c r="W543" i="12"/>
  <c r="S443" i="12"/>
  <c r="S543" i="12"/>
  <c r="X443" i="12"/>
  <c r="X543" i="12"/>
  <c r="I543" i="12"/>
  <c r="I443" i="12"/>
  <c r="Q443" i="12"/>
  <c r="Q543" i="12"/>
  <c r="J443" i="12"/>
  <c r="J543" i="12"/>
  <c r="Y443" i="12"/>
  <c r="Y543" i="12"/>
  <c r="F443" i="12"/>
  <c r="F543" i="12"/>
  <c r="E543" i="12"/>
  <c r="E443" i="12"/>
  <c r="T443" i="12"/>
  <c r="T543" i="12"/>
  <c r="AG443" i="12"/>
  <c r="AG543" i="12"/>
  <c r="AA443" i="12"/>
  <c r="AA543" i="12"/>
  <c r="H443" i="12"/>
  <c r="H543" i="12"/>
  <c r="G443" i="12"/>
  <c r="G543" i="12"/>
  <c r="C488" i="12"/>
  <c r="C588" i="12"/>
  <c r="V485" i="12"/>
  <c r="V486" i="12" s="1"/>
  <c r="V487" i="12" s="1"/>
  <c r="V585" i="12"/>
  <c r="U488" i="12"/>
  <c r="U588" i="12"/>
  <c r="M488" i="12"/>
  <c r="M588" i="12"/>
  <c r="N488" i="12"/>
  <c r="N588" i="12"/>
  <c r="L488" i="12"/>
  <c r="L588" i="12"/>
  <c r="P588" i="12"/>
  <c r="P488" i="12"/>
  <c r="O488" i="12"/>
  <c r="O588" i="12"/>
  <c r="N543" i="12"/>
  <c r="V543" i="12"/>
  <c r="P543" i="12"/>
  <c r="U543" i="12"/>
  <c r="C543" i="12"/>
  <c r="M543" i="12"/>
  <c r="O543" i="12"/>
  <c r="L543" i="12"/>
  <c r="AF444" i="12" l="1"/>
  <c r="AF544" i="12"/>
  <c r="AG444" i="12"/>
  <c r="AG544" i="12"/>
  <c r="Y444" i="12"/>
  <c r="Y544" i="12"/>
  <c r="X444" i="12"/>
  <c r="X544" i="12"/>
  <c r="AC444" i="12"/>
  <c r="AC544" i="12"/>
  <c r="G544" i="12"/>
  <c r="G444" i="12"/>
  <c r="T444" i="12"/>
  <c r="T544" i="12"/>
  <c r="J444" i="12"/>
  <c r="J544" i="12"/>
  <c r="S544" i="12"/>
  <c r="S444" i="12"/>
  <c r="AD444" i="12"/>
  <c r="AD544" i="12"/>
  <c r="D544" i="12"/>
  <c r="D444" i="12"/>
  <c r="E444" i="12"/>
  <c r="E544" i="12"/>
  <c r="K444" i="12"/>
  <c r="K544" i="12"/>
  <c r="AE444" i="12"/>
  <c r="AE544" i="12"/>
  <c r="H444" i="12"/>
  <c r="H544" i="12"/>
  <c r="Q544" i="12"/>
  <c r="Q444" i="12"/>
  <c r="W444" i="12"/>
  <c r="W544" i="12"/>
  <c r="I444" i="12"/>
  <c r="I544" i="12"/>
  <c r="AA544" i="12"/>
  <c r="AA444" i="12"/>
  <c r="F444" i="12"/>
  <c r="F544" i="12"/>
  <c r="Z444" i="12"/>
  <c r="Z544" i="12"/>
  <c r="R444" i="12"/>
  <c r="R544" i="12"/>
  <c r="AB544" i="12"/>
  <c r="AB444" i="12"/>
  <c r="P489" i="12"/>
  <c r="P589" i="12"/>
  <c r="V488" i="12"/>
  <c r="V588" i="12"/>
  <c r="N489" i="12"/>
  <c r="N589" i="12"/>
  <c r="M489" i="12"/>
  <c r="M589" i="12"/>
  <c r="O489" i="12"/>
  <c r="O589" i="12"/>
  <c r="U489" i="12"/>
  <c r="U589" i="12"/>
  <c r="C489" i="12"/>
  <c r="C589" i="12"/>
  <c r="L489" i="12"/>
  <c r="L589" i="12"/>
  <c r="L544" i="12"/>
  <c r="U544" i="12"/>
  <c r="O544" i="12"/>
  <c r="P544" i="12"/>
  <c r="M544" i="12"/>
  <c r="V544" i="12"/>
  <c r="C544" i="12"/>
  <c r="N544" i="12"/>
  <c r="Q445" i="12" l="1"/>
  <c r="Q545" i="12"/>
  <c r="F445" i="12"/>
  <c r="F545" i="12"/>
  <c r="E545" i="12"/>
  <c r="E445" i="12"/>
  <c r="J445" i="12"/>
  <c r="J545" i="12"/>
  <c r="X445" i="12"/>
  <c r="X545" i="12"/>
  <c r="AB445" i="12"/>
  <c r="AB545" i="12"/>
  <c r="AA545" i="12"/>
  <c r="AA445" i="12"/>
  <c r="D445" i="12"/>
  <c r="D545" i="12"/>
  <c r="H445" i="12"/>
  <c r="H545" i="12"/>
  <c r="T445" i="12"/>
  <c r="T545" i="12"/>
  <c r="Y445" i="12"/>
  <c r="Y545" i="12"/>
  <c r="G445" i="12"/>
  <c r="G545" i="12"/>
  <c r="R445" i="12"/>
  <c r="R545" i="12"/>
  <c r="I545" i="12"/>
  <c r="I445" i="12"/>
  <c r="AE445" i="12"/>
  <c r="AE545" i="12"/>
  <c r="AD545" i="12"/>
  <c r="AD445" i="12"/>
  <c r="AG445" i="12"/>
  <c r="AG545" i="12"/>
  <c r="S545" i="12"/>
  <c r="S445" i="12"/>
  <c r="Z545" i="12"/>
  <c r="Z445" i="12"/>
  <c r="W445" i="12"/>
  <c r="W545" i="12"/>
  <c r="K445" i="12"/>
  <c r="K545" i="12"/>
  <c r="AC545" i="12"/>
  <c r="AC445" i="12"/>
  <c r="AF445" i="12"/>
  <c r="AF545" i="12"/>
  <c r="M490" i="12"/>
  <c r="M590" i="12"/>
  <c r="N490" i="12"/>
  <c r="N590" i="12"/>
  <c r="L490" i="12"/>
  <c r="L590" i="12"/>
  <c r="C490" i="12"/>
  <c r="C590" i="12"/>
  <c r="V489" i="12"/>
  <c r="V589" i="12"/>
  <c r="O490" i="12"/>
  <c r="O590" i="12"/>
  <c r="U490" i="12"/>
  <c r="U590" i="12"/>
  <c r="P490" i="12"/>
  <c r="P590" i="12"/>
  <c r="N545" i="12"/>
  <c r="P545" i="12"/>
  <c r="C545" i="12"/>
  <c r="O545" i="12"/>
  <c r="V545" i="12"/>
  <c r="U545" i="12"/>
  <c r="M545" i="12"/>
  <c r="L545" i="12"/>
  <c r="G546" i="12" l="1"/>
  <c r="G446" i="12"/>
  <c r="D446" i="12"/>
  <c r="D546" i="12"/>
  <c r="J446" i="12"/>
  <c r="J546" i="12"/>
  <c r="W446" i="12"/>
  <c r="W546" i="12"/>
  <c r="Z446" i="12"/>
  <c r="Z546" i="12"/>
  <c r="AA446" i="12"/>
  <c r="AA546" i="12"/>
  <c r="E446" i="12"/>
  <c r="E546" i="12"/>
  <c r="AF446" i="12"/>
  <c r="AF546" i="12"/>
  <c r="AE446" i="12"/>
  <c r="AE546" i="12"/>
  <c r="Y546" i="12"/>
  <c r="Y446" i="12"/>
  <c r="AC546" i="12"/>
  <c r="AC446" i="12"/>
  <c r="S546" i="12"/>
  <c r="S446" i="12"/>
  <c r="I446" i="12"/>
  <c r="I546" i="12"/>
  <c r="T446" i="12"/>
  <c r="T546" i="12"/>
  <c r="AB446" i="12"/>
  <c r="AB546" i="12"/>
  <c r="F446" i="12"/>
  <c r="F546" i="12"/>
  <c r="AD446" i="12"/>
  <c r="AD546" i="12"/>
  <c r="K546" i="12"/>
  <c r="K446" i="12"/>
  <c r="AG446" i="12"/>
  <c r="AG546" i="12"/>
  <c r="R446" i="12"/>
  <c r="R546" i="12"/>
  <c r="H446" i="12"/>
  <c r="H546" i="12"/>
  <c r="X546" i="12"/>
  <c r="X446" i="12"/>
  <c r="Q546" i="12"/>
  <c r="Q446" i="12"/>
  <c r="V490" i="12"/>
  <c r="V590" i="12"/>
  <c r="L586" i="12"/>
  <c r="O586" i="12"/>
  <c r="C586" i="12"/>
  <c r="M586" i="12"/>
  <c r="U586" i="12"/>
  <c r="P586" i="12"/>
  <c r="V586" i="12"/>
  <c r="N586" i="12"/>
  <c r="M491" i="12"/>
  <c r="O491" i="12"/>
  <c r="V491" i="12"/>
  <c r="U491" i="12"/>
  <c r="N491" i="12"/>
  <c r="L491" i="12"/>
  <c r="P491" i="12"/>
  <c r="C491" i="12"/>
  <c r="R547" i="12" l="1"/>
  <c r="R447" i="12"/>
  <c r="F447" i="12"/>
  <c r="F547" i="12"/>
  <c r="AF447" i="12"/>
  <c r="AF547" i="12"/>
  <c r="W447" i="12"/>
  <c r="W547" i="12"/>
  <c r="Q547" i="12"/>
  <c r="Q447" i="12"/>
  <c r="AC447" i="12"/>
  <c r="AC547" i="12"/>
  <c r="S547" i="12"/>
  <c r="S447" i="12"/>
  <c r="AG447" i="12"/>
  <c r="AG547" i="12"/>
  <c r="AB447" i="12"/>
  <c r="AB547" i="12"/>
  <c r="E447" i="12"/>
  <c r="E547" i="12"/>
  <c r="J447" i="12"/>
  <c r="J547" i="12"/>
  <c r="X547" i="12"/>
  <c r="X447" i="12"/>
  <c r="K547" i="12"/>
  <c r="K447" i="12"/>
  <c r="Y547" i="12"/>
  <c r="Y447" i="12"/>
  <c r="T447" i="12"/>
  <c r="T547" i="12"/>
  <c r="AA447" i="12"/>
  <c r="AA547" i="12"/>
  <c r="D447" i="12"/>
  <c r="D547" i="12"/>
  <c r="G447" i="12"/>
  <c r="G547" i="12"/>
  <c r="H547" i="12"/>
  <c r="H447" i="12"/>
  <c r="AD547" i="12"/>
  <c r="AD447" i="12"/>
  <c r="I547" i="12"/>
  <c r="I447" i="12"/>
  <c r="AE447" i="12"/>
  <c r="AE547" i="12"/>
  <c r="Z547" i="12"/>
  <c r="Z447" i="12"/>
  <c r="N587" i="12"/>
  <c r="M587" i="12"/>
  <c r="C587" i="12"/>
  <c r="V587" i="12"/>
  <c r="P587" i="12"/>
  <c r="O587" i="12"/>
  <c r="U587" i="12"/>
  <c r="L587" i="12"/>
  <c r="C591" i="12"/>
  <c r="M591" i="12"/>
  <c r="V591" i="12"/>
  <c r="O591" i="12"/>
  <c r="U591" i="12"/>
  <c r="L591" i="12"/>
  <c r="P591" i="12"/>
  <c r="N591" i="12"/>
  <c r="AG448" i="12" l="1"/>
  <c r="AG548" i="12"/>
  <c r="W448" i="12"/>
  <c r="W548" i="12"/>
  <c r="AD448" i="12"/>
  <c r="AD548" i="12"/>
  <c r="Z548" i="12"/>
  <c r="Z448" i="12"/>
  <c r="H548" i="12"/>
  <c r="H448" i="12"/>
  <c r="S448" i="12"/>
  <c r="S548" i="12"/>
  <c r="T448" i="12"/>
  <c r="T548" i="12"/>
  <c r="J448" i="12"/>
  <c r="J548" i="12"/>
  <c r="AF448" i="12"/>
  <c r="AF548" i="12"/>
  <c r="Y448" i="12"/>
  <c r="Y548" i="12"/>
  <c r="X448" i="12"/>
  <c r="X548" i="12"/>
  <c r="AE548" i="12"/>
  <c r="AE448" i="12"/>
  <c r="G448" i="12"/>
  <c r="G548" i="12"/>
  <c r="E448" i="12"/>
  <c r="E548" i="12"/>
  <c r="AC448" i="12"/>
  <c r="AC548" i="12"/>
  <c r="F448" i="12"/>
  <c r="F548" i="12"/>
  <c r="AA448" i="12"/>
  <c r="AA548" i="12"/>
  <c r="I448" i="12"/>
  <c r="I548" i="12"/>
  <c r="K448" i="12"/>
  <c r="K548" i="12"/>
  <c r="Q548" i="12"/>
  <c r="Q448" i="12"/>
  <c r="R448" i="12"/>
  <c r="R548" i="12"/>
  <c r="D548" i="12"/>
  <c r="D448" i="12"/>
  <c r="AB448" i="12"/>
  <c r="AB548" i="12"/>
  <c r="AE549" i="12" l="1"/>
  <c r="AE449" i="12"/>
  <c r="F449" i="12"/>
  <c r="F549" i="12"/>
  <c r="J449" i="12"/>
  <c r="J549" i="12"/>
  <c r="Q449" i="12"/>
  <c r="Q549" i="12"/>
  <c r="AC449" i="12"/>
  <c r="AC549" i="12"/>
  <c r="X449" i="12"/>
  <c r="X549" i="12"/>
  <c r="T449" i="12"/>
  <c r="T549" i="12"/>
  <c r="AD549" i="12"/>
  <c r="AD449" i="12"/>
  <c r="K449" i="12"/>
  <c r="K549" i="12"/>
  <c r="D449" i="12"/>
  <c r="D549" i="12"/>
  <c r="Z449" i="12"/>
  <c r="Z549" i="12"/>
  <c r="I549" i="12"/>
  <c r="I449" i="12"/>
  <c r="E449" i="12"/>
  <c r="E549" i="12"/>
  <c r="Y449" i="12"/>
  <c r="Y549" i="12"/>
  <c r="S549" i="12"/>
  <c r="S449" i="12"/>
  <c r="W549" i="12"/>
  <c r="W449" i="12"/>
  <c r="AB449" i="12"/>
  <c r="AB549" i="12"/>
  <c r="H449" i="12"/>
  <c r="H549" i="12"/>
  <c r="R549" i="12"/>
  <c r="R449" i="12"/>
  <c r="AA449" i="12"/>
  <c r="AA549" i="12"/>
  <c r="G449" i="12"/>
  <c r="G549" i="12"/>
  <c r="AF549" i="12"/>
  <c r="AF449" i="12"/>
  <c r="AG549" i="12"/>
  <c r="AG449" i="12"/>
  <c r="Q450" i="12" l="1"/>
  <c r="Q550" i="12"/>
  <c r="AA450" i="12"/>
  <c r="AA550" i="12"/>
  <c r="AG550" i="12"/>
  <c r="AG450" i="12"/>
  <c r="R450" i="12"/>
  <c r="R550" i="12"/>
  <c r="S450" i="12"/>
  <c r="S550" i="12"/>
  <c r="AD450" i="12"/>
  <c r="AD550" i="12"/>
  <c r="Z450" i="12"/>
  <c r="Z550" i="12"/>
  <c r="T450" i="12"/>
  <c r="T550" i="12"/>
  <c r="J450" i="12"/>
  <c r="J550" i="12"/>
  <c r="AF550" i="12"/>
  <c r="AF450" i="12"/>
  <c r="W550" i="12"/>
  <c r="W450" i="12"/>
  <c r="H450" i="12"/>
  <c r="H550" i="12"/>
  <c r="Y450" i="12"/>
  <c r="Y550" i="12"/>
  <c r="D450" i="12"/>
  <c r="D550" i="12"/>
  <c r="X550" i="12"/>
  <c r="X450" i="12"/>
  <c r="F450" i="12"/>
  <c r="F550" i="12"/>
  <c r="I450" i="12"/>
  <c r="I550" i="12"/>
  <c r="AE550" i="12"/>
  <c r="AE450" i="12"/>
  <c r="G550" i="12"/>
  <c r="G450" i="12"/>
  <c r="AB450" i="12"/>
  <c r="AB550" i="12"/>
  <c r="E450" i="12"/>
  <c r="E550" i="12"/>
  <c r="K550" i="12"/>
  <c r="K450" i="12"/>
  <c r="AC550" i="12"/>
  <c r="AC450" i="12"/>
  <c r="AB451" i="12" l="1"/>
  <c r="AB551" i="12"/>
  <c r="F451" i="12"/>
  <c r="F551" i="12"/>
  <c r="H451" i="12"/>
  <c r="H551" i="12"/>
  <c r="T451" i="12"/>
  <c r="T551" i="12"/>
  <c r="R451" i="12"/>
  <c r="R551" i="12"/>
  <c r="G451" i="12"/>
  <c r="G551" i="12"/>
  <c r="X451" i="12"/>
  <c r="X551" i="12"/>
  <c r="W451" i="12"/>
  <c r="W551" i="12"/>
  <c r="AG451" i="12"/>
  <c r="AG551" i="12"/>
  <c r="AC451" i="12"/>
  <c r="AC551" i="12"/>
  <c r="Z451" i="12"/>
  <c r="Z551" i="12"/>
  <c r="K451" i="12"/>
  <c r="K551" i="12"/>
  <c r="AE451" i="12"/>
  <c r="AE551" i="12"/>
  <c r="AF451" i="12"/>
  <c r="AF551" i="12"/>
  <c r="D451" i="12"/>
  <c r="D551" i="12"/>
  <c r="AD451" i="12"/>
  <c r="AD551" i="12"/>
  <c r="AA451" i="12"/>
  <c r="AA551" i="12"/>
  <c r="E451" i="12"/>
  <c r="E551" i="12"/>
  <c r="I451" i="12"/>
  <c r="I551" i="12"/>
  <c r="Y451" i="12"/>
  <c r="Y551" i="12"/>
  <c r="J451" i="12"/>
  <c r="J551" i="12"/>
  <c r="S451" i="12"/>
  <c r="S551" i="12"/>
  <c r="Q551" i="12"/>
  <c r="Q451" i="12"/>
  <c r="Y552" i="12" l="1"/>
  <c r="Y452" i="12"/>
  <c r="AD452" i="12"/>
  <c r="AD552" i="12"/>
  <c r="K552" i="12"/>
  <c r="K452" i="12"/>
  <c r="W452" i="12"/>
  <c r="W552" i="12"/>
  <c r="T452" i="12"/>
  <c r="T552" i="12"/>
  <c r="Q452" i="12"/>
  <c r="Q552" i="12"/>
  <c r="J452" i="12"/>
  <c r="J552" i="12"/>
  <c r="I452" i="12"/>
  <c r="I552" i="12"/>
  <c r="Z452" i="12"/>
  <c r="Z552" i="12"/>
  <c r="X452" i="12"/>
  <c r="X552" i="12"/>
  <c r="H552" i="12"/>
  <c r="H452" i="12"/>
  <c r="D452" i="12"/>
  <c r="D552" i="12"/>
  <c r="S452" i="12"/>
  <c r="S552" i="12"/>
  <c r="AF452" i="12"/>
  <c r="AF552" i="12"/>
  <c r="AC552" i="12"/>
  <c r="AC452" i="12"/>
  <c r="G452" i="12"/>
  <c r="G552" i="12"/>
  <c r="F552" i="12"/>
  <c r="F452" i="12"/>
  <c r="E452" i="12"/>
  <c r="E552" i="12"/>
  <c r="AA552" i="12"/>
  <c r="AA452" i="12"/>
  <c r="AE452" i="12"/>
  <c r="AE552" i="12"/>
  <c r="AG452" i="12"/>
  <c r="AG552" i="12"/>
  <c r="R452" i="12"/>
  <c r="R552" i="12"/>
  <c r="AB452" i="12"/>
  <c r="AB552" i="12"/>
  <c r="AE553" i="12" l="1"/>
  <c r="AE453" i="12"/>
  <c r="G453" i="12"/>
  <c r="G553" i="12"/>
  <c r="D453" i="12"/>
  <c r="D553" i="12"/>
  <c r="I553" i="12"/>
  <c r="I453" i="12"/>
  <c r="W453" i="12"/>
  <c r="W553" i="12"/>
  <c r="AA453" i="12"/>
  <c r="AA553" i="12"/>
  <c r="AC453" i="12"/>
  <c r="AC553" i="12"/>
  <c r="H453" i="12"/>
  <c r="H553" i="12"/>
  <c r="K553" i="12"/>
  <c r="K453" i="12"/>
  <c r="AB553" i="12"/>
  <c r="AB453" i="12"/>
  <c r="J553" i="12"/>
  <c r="J453" i="12"/>
  <c r="AG453" i="12"/>
  <c r="AG553" i="12"/>
  <c r="E553" i="12"/>
  <c r="E453" i="12"/>
  <c r="AF453" i="12"/>
  <c r="AF553" i="12"/>
  <c r="X453" i="12"/>
  <c r="X553" i="12"/>
  <c r="Q453" i="12"/>
  <c r="Q553" i="12"/>
  <c r="AD453" i="12"/>
  <c r="AD553" i="12"/>
  <c r="R453" i="12"/>
  <c r="R553" i="12"/>
  <c r="F453" i="12"/>
  <c r="F553" i="12"/>
  <c r="Y453" i="12"/>
  <c r="Y553" i="12"/>
  <c r="S453" i="12"/>
  <c r="S553" i="12"/>
  <c r="Z453" i="12"/>
  <c r="Z553" i="12"/>
  <c r="T453" i="12"/>
  <c r="T553" i="12"/>
  <c r="Y454" i="12" l="1"/>
  <c r="Y554" i="12"/>
  <c r="H454" i="12"/>
  <c r="H554" i="12"/>
  <c r="AG454" i="12"/>
  <c r="AG554" i="12"/>
  <c r="J454" i="12"/>
  <c r="J554" i="12"/>
  <c r="I454" i="12"/>
  <c r="I554" i="12"/>
  <c r="F454" i="12"/>
  <c r="F554" i="12"/>
  <c r="X454" i="12"/>
  <c r="X554" i="12"/>
  <c r="AC454" i="12"/>
  <c r="AC554" i="12"/>
  <c r="D454" i="12"/>
  <c r="D554" i="12"/>
  <c r="T454" i="12"/>
  <c r="T554" i="12"/>
  <c r="AB454" i="12"/>
  <c r="AB554" i="12"/>
  <c r="Z454" i="12"/>
  <c r="Z554" i="12"/>
  <c r="R454" i="12"/>
  <c r="R554" i="12"/>
  <c r="AF454" i="12"/>
  <c r="AF554" i="12"/>
  <c r="AA454" i="12"/>
  <c r="AA554" i="12"/>
  <c r="G454" i="12"/>
  <c r="G554" i="12"/>
  <c r="Q454" i="12"/>
  <c r="Q554" i="12"/>
  <c r="E454" i="12"/>
  <c r="E554" i="12"/>
  <c r="K454" i="12"/>
  <c r="K554" i="12"/>
  <c r="AE454" i="12"/>
  <c r="AE554" i="12"/>
  <c r="S454" i="12"/>
  <c r="S554" i="12"/>
  <c r="AD454" i="12"/>
  <c r="AD554" i="12"/>
  <c r="W454" i="12"/>
  <c r="W554" i="12"/>
  <c r="G455" i="12" l="1"/>
  <c r="G555" i="12"/>
  <c r="Z455" i="12"/>
  <c r="Z555" i="12"/>
  <c r="AC455" i="12"/>
  <c r="AC555" i="12"/>
  <c r="J455" i="12"/>
  <c r="J555" i="12"/>
  <c r="AE555" i="12"/>
  <c r="AE455" i="12"/>
  <c r="W455" i="12"/>
  <c r="W555" i="12"/>
  <c r="AA455" i="12"/>
  <c r="AA555" i="12"/>
  <c r="AB555" i="12"/>
  <c r="AB455" i="12"/>
  <c r="X555" i="12"/>
  <c r="X455" i="12"/>
  <c r="AG455" i="12"/>
  <c r="AG555" i="12"/>
  <c r="K555" i="12"/>
  <c r="K455" i="12"/>
  <c r="AD455" i="12"/>
  <c r="AD555" i="12"/>
  <c r="AF455" i="12"/>
  <c r="AF555" i="12"/>
  <c r="T455" i="12"/>
  <c r="T555" i="12"/>
  <c r="F455" i="12"/>
  <c r="F555" i="12"/>
  <c r="H455" i="12"/>
  <c r="H555" i="12"/>
  <c r="E455" i="12"/>
  <c r="E555" i="12"/>
  <c r="S455" i="12"/>
  <c r="S555" i="12"/>
  <c r="Q555" i="12"/>
  <c r="Q455" i="12"/>
  <c r="R455" i="12"/>
  <c r="R555" i="12"/>
  <c r="D555" i="12"/>
  <c r="D455" i="12"/>
  <c r="I455" i="12"/>
  <c r="I555" i="12"/>
  <c r="Y455" i="12"/>
  <c r="Y555" i="12"/>
  <c r="J456" i="12" l="1"/>
  <c r="J556" i="12"/>
  <c r="R456" i="12"/>
  <c r="R556" i="12"/>
  <c r="Q456" i="12"/>
  <c r="Q556" i="12"/>
  <c r="K456" i="12"/>
  <c r="K556" i="12"/>
  <c r="AD456" i="12"/>
  <c r="AD556" i="12"/>
  <c r="F456" i="12"/>
  <c r="F556" i="12"/>
  <c r="AA456" i="12"/>
  <c r="AA556" i="12"/>
  <c r="AC456" i="12"/>
  <c r="AC556" i="12"/>
  <c r="AB456" i="12"/>
  <c r="AB556" i="12"/>
  <c r="Y456" i="12"/>
  <c r="Y556" i="12"/>
  <c r="H556" i="12"/>
  <c r="H456" i="12"/>
  <c r="S456" i="12"/>
  <c r="S556" i="12"/>
  <c r="T456" i="12"/>
  <c r="T556" i="12"/>
  <c r="AG456" i="12"/>
  <c r="AG556" i="12"/>
  <c r="W456" i="12"/>
  <c r="W556" i="12"/>
  <c r="Z556" i="12"/>
  <c r="Z456" i="12"/>
  <c r="I556" i="12"/>
  <c r="I456" i="12"/>
  <c r="D556" i="12"/>
  <c r="D456" i="12"/>
  <c r="X456" i="12"/>
  <c r="X556" i="12"/>
  <c r="AE456" i="12"/>
  <c r="AE556" i="12"/>
  <c r="E456" i="12"/>
  <c r="E556" i="12"/>
  <c r="AF456" i="12"/>
  <c r="AF556" i="12"/>
  <c r="G456" i="12"/>
  <c r="G556" i="12"/>
  <c r="E457" i="12" l="1"/>
  <c r="E557" i="12"/>
  <c r="AE457" i="12"/>
  <c r="AE557" i="12"/>
  <c r="S457" i="12"/>
  <c r="S557" i="12"/>
  <c r="AC557" i="12"/>
  <c r="AC457" i="12"/>
  <c r="K457" i="12"/>
  <c r="K557" i="12"/>
  <c r="H457" i="12"/>
  <c r="H557" i="12"/>
  <c r="G457" i="12"/>
  <c r="G557" i="12"/>
  <c r="W457" i="12"/>
  <c r="W557" i="12"/>
  <c r="AA457" i="12"/>
  <c r="AA557" i="12"/>
  <c r="Q557" i="12"/>
  <c r="Q457" i="12"/>
  <c r="X457" i="12"/>
  <c r="X557" i="12"/>
  <c r="D557" i="12"/>
  <c r="D457" i="12"/>
  <c r="Z557" i="12"/>
  <c r="Z457" i="12"/>
  <c r="AG457" i="12"/>
  <c r="AG557" i="12"/>
  <c r="Y457" i="12"/>
  <c r="Y557" i="12"/>
  <c r="F557" i="12"/>
  <c r="F457" i="12"/>
  <c r="R457" i="12"/>
  <c r="R557" i="12"/>
  <c r="AF557" i="12"/>
  <c r="AF457" i="12"/>
  <c r="I557" i="12"/>
  <c r="I457" i="12"/>
  <c r="T457" i="12"/>
  <c r="T557" i="12"/>
  <c r="AB557" i="12"/>
  <c r="AB457" i="12"/>
  <c r="AD557" i="12"/>
  <c r="AD457" i="12"/>
  <c r="J457" i="12"/>
  <c r="J557" i="12"/>
  <c r="D458" i="12" l="1"/>
  <c r="D558" i="12"/>
  <c r="T458" i="12"/>
  <c r="T558" i="12"/>
  <c r="W558" i="12"/>
  <c r="W458" i="12"/>
  <c r="AC558" i="12"/>
  <c r="AC458" i="12"/>
  <c r="I558" i="12"/>
  <c r="I458" i="12"/>
  <c r="Y558" i="12"/>
  <c r="Y458" i="12"/>
  <c r="X458" i="12"/>
  <c r="X558" i="12"/>
  <c r="G558" i="12"/>
  <c r="G458" i="12"/>
  <c r="S458" i="12"/>
  <c r="S558" i="12"/>
  <c r="F558" i="12"/>
  <c r="F458" i="12"/>
  <c r="AD558" i="12"/>
  <c r="AD458" i="12"/>
  <c r="AF558" i="12"/>
  <c r="AF458" i="12"/>
  <c r="Q458" i="12"/>
  <c r="Q558" i="12"/>
  <c r="J458" i="12"/>
  <c r="J558" i="12"/>
  <c r="AG458" i="12"/>
  <c r="AG558" i="12"/>
  <c r="H458" i="12"/>
  <c r="H558" i="12"/>
  <c r="AE558" i="12"/>
  <c r="AE458" i="12"/>
  <c r="AB558" i="12"/>
  <c r="AB458" i="12"/>
  <c r="Z458" i="12"/>
  <c r="Z558" i="12"/>
  <c r="R458" i="12"/>
  <c r="R558" i="12"/>
  <c r="AA458" i="12"/>
  <c r="AA558" i="12"/>
  <c r="K458" i="12"/>
  <c r="K558" i="12"/>
  <c r="E458" i="12"/>
  <c r="E558" i="12"/>
  <c r="AF559" i="12" l="1"/>
  <c r="AF459" i="12"/>
  <c r="AC559" i="12"/>
  <c r="AC459" i="12"/>
  <c r="R459" i="12"/>
  <c r="R559" i="12"/>
  <c r="H459" i="12"/>
  <c r="H559" i="12"/>
  <c r="G559" i="12"/>
  <c r="G459" i="12"/>
  <c r="AD459" i="12"/>
  <c r="AD559" i="12"/>
  <c r="W459" i="12"/>
  <c r="W559" i="12"/>
  <c r="Z559" i="12"/>
  <c r="Z459" i="12"/>
  <c r="AG559" i="12"/>
  <c r="AG459" i="12"/>
  <c r="X559" i="12"/>
  <c r="X459" i="12"/>
  <c r="AB559" i="12"/>
  <c r="AB459" i="12"/>
  <c r="F459" i="12"/>
  <c r="F559" i="12"/>
  <c r="Y459" i="12"/>
  <c r="Y559" i="12"/>
  <c r="K459" i="12"/>
  <c r="K559" i="12"/>
  <c r="J559" i="12"/>
  <c r="J459" i="12"/>
  <c r="T459" i="12"/>
  <c r="T559" i="12"/>
  <c r="E459" i="12"/>
  <c r="E559" i="12"/>
  <c r="AE459" i="12"/>
  <c r="AE559" i="12"/>
  <c r="I559" i="12"/>
  <c r="I459" i="12"/>
  <c r="AA459" i="12"/>
  <c r="AA559" i="12"/>
  <c r="Q559" i="12"/>
  <c r="Q459" i="12"/>
  <c r="S459" i="12"/>
  <c r="S559" i="12"/>
  <c r="D559" i="12"/>
  <c r="D459" i="12"/>
  <c r="Z460" i="12" l="1"/>
  <c r="Z560" i="12"/>
  <c r="AA460" i="12"/>
  <c r="AA560" i="12"/>
  <c r="T460" i="12"/>
  <c r="T560" i="12"/>
  <c r="F460" i="12"/>
  <c r="F560" i="12"/>
  <c r="H560" i="12"/>
  <c r="H460" i="12"/>
  <c r="D560" i="12"/>
  <c r="D460" i="12"/>
  <c r="I460" i="12"/>
  <c r="I560" i="12"/>
  <c r="J460" i="12"/>
  <c r="J560" i="12"/>
  <c r="AB560" i="12"/>
  <c r="AB460" i="12"/>
  <c r="W560" i="12"/>
  <c r="W460" i="12"/>
  <c r="R460" i="12"/>
  <c r="R560" i="12"/>
  <c r="X460" i="12"/>
  <c r="X560" i="12"/>
  <c r="AC560" i="12"/>
  <c r="AC460" i="12"/>
  <c r="S560" i="12"/>
  <c r="S460" i="12"/>
  <c r="AE460" i="12"/>
  <c r="AE560" i="12"/>
  <c r="K460" i="12"/>
  <c r="K560" i="12"/>
  <c r="AD460" i="12"/>
  <c r="AD560" i="12"/>
  <c r="Q460" i="12"/>
  <c r="Q560" i="12"/>
  <c r="AG560" i="12"/>
  <c r="AG460" i="12"/>
  <c r="G560" i="12"/>
  <c r="G460" i="12"/>
  <c r="AF560" i="12"/>
  <c r="AF460" i="12"/>
  <c r="E560" i="12"/>
  <c r="E460" i="12"/>
  <c r="Y460" i="12"/>
  <c r="Y560" i="12"/>
  <c r="G461" i="12" l="1"/>
  <c r="G561" i="12"/>
  <c r="K461" i="12"/>
  <c r="K561" i="12"/>
  <c r="X461" i="12"/>
  <c r="X561" i="12"/>
  <c r="J561" i="12"/>
  <c r="J461" i="12"/>
  <c r="F461" i="12"/>
  <c r="F561" i="12"/>
  <c r="AG461" i="12"/>
  <c r="AG561" i="12"/>
  <c r="R461" i="12"/>
  <c r="R561" i="12"/>
  <c r="I461" i="12"/>
  <c r="I561" i="12"/>
  <c r="T561" i="12"/>
  <c r="T461" i="12"/>
  <c r="E461" i="12"/>
  <c r="E561" i="12"/>
  <c r="S461" i="12"/>
  <c r="S561" i="12"/>
  <c r="W461" i="12"/>
  <c r="W561" i="12"/>
  <c r="D461" i="12"/>
  <c r="D561" i="12"/>
  <c r="AE461" i="12"/>
  <c r="AE561" i="12"/>
  <c r="Q461" i="12"/>
  <c r="Q561" i="12"/>
  <c r="AA461" i="12"/>
  <c r="AA561" i="12"/>
  <c r="Y461" i="12"/>
  <c r="Y561" i="12"/>
  <c r="AF561" i="12"/>
  <c r="AF461" i="12"/>
  <c r="AC561" i="12"/>
  <c r="AC461" i="12"/>
  <c r="AB561" i="12"/>
  <c r="AB461" i="12"/>
  <c r="H461" i="12"/>
  <c r="H561" i="12"/>
  <c r="AD461" i="12"/>
  <c r="AD561" i="12"/>
  <c r="Z561" i="12"/>
  <c r="Z461" i="12"/>
  <c r="J462" i="12" l="1"/>
  <c r="J562" i="12"/>
  <c r="AA562" i="12"/>
  <c r="AA462" i="12"/>
  <c r="W462" i="12"/>
  <c r="W562" i="12"/>
  <c r="I462" i="12"/>
  <c r="I562" i="12"/>
  <c r="Y462" i="12"/>
  <c r="Y562" i="12"/>
  <c r="Z462" i="12"/>
  <c r="Z562" i="12"/>
  <c r="AC562" i="12"/>
  <c r="AC462" i="12"/>
  <c r="S462" i="12"/>
  <c r="S562" i="12"/>
  <c r="R462" i="12"/>
  <c r="R562" i="12"/>
  <c r="X462" i="12"/>
  <c r="X562" i="12"/>
  <c r="H462" i="12"/>
  <c r="H562" i="12"/>
  <c r="Q462" i="12"/>
  <c r="Q562" i="12"/>
  <c r="AF462" i="12"/>
  <c r="AF562" i="12"/>
  <c r="AB562" i="12"/>
  <c r="AB462" i="12"/>
  <c r="AD562" i="12"/>
  <c r="AD462" i="12"/>
  <c r="AE562" i="12"/>
  <c r="AE462" i="12"/>
  <c r="E562" i="12"/>
  <c r="E462" i="12"/>
  <c r="AG462" i="12"/>
  <c r="AG562" i="12"/>
  <c r="K562" i="12"/>
  <c r="K462" i="12"/>
  <c r="T562" i="12"/>
  <c r="T462" i="12"/>
  <c r="D562" i="12"/>
  <c r="D462" i="12"/>
  <c r="F462" i="12"/>
  <c r="F562" i="12"/>
  <c r="G462" i="12"/>
  <c r="G562" i="12"/>
  <c r="Q463" i="12" l="1"/>
  <c r="Q563" i="12"/>
  <c r="S463" i="12"/>
  <c r="S563" i="12"/>
  <c r="I463" i="12"/>
  <c r="I563" i="12"/>
  <c r="AE463" i="12"/>
  <c r="AE563" i="12"/>
  <c r="K463" i="12"/>
  <c r="K563" i="12"/>
  <c r="AD463" i="12"/>
  <c r="AD563" i="12"/>
  <c r="AC463" i="12"/>
  <c r="AC563" i="12"/>
  <c r="H563" i="12"/>
  <c r="H463" i="12"/>
  <c r="W463" i="12"/>
  <c r="W563" i="12"/>
  <c r="G463" i="12"/>
  <c r="G563" i="12"/>
  <c r="AB563" i="12"/>
  <c r="AB463" i="12"/>
  <c r="AA463" i="12"/>
  <c r="AA563" i="12"/>
  <c r="F463" i="12"/>
  <c r="F563" i="12"/>
  <c r="AG463" i="12"/>
  <c r="AG563" i="12"/>
  <c r="X463" i="12"/>
  <c r="X563" i="12"/>
  <c r="Z563" i="12"/>
  <c r="Z463" i="12"/>
  <c r="T563" i="12"/>
  <c r="T463" i="12"/>
  <c r="D463" i="12"/>
  <c r="D563" i="12"/>
  <c r="E463" i="12"/>
  <c r="E563" i="12"/>
  <c r="AF463" i="12"/>
  <c r="AF563" i="12"/>
  <c r="R463" i="12"/>
  <c r="R563" i="12"/>
  <c r="Y563" i="12"/>
  <c r="Y463" i="12"/>
  <c r="J463" i="12"/>
  <c r="J563" i="12"/>
  <c r="H564" i="12" l="1"/>
  <c r="H464" i="12"/>
  <c r="AF564" i="12"/>
  <c r="AF464" i="12"/>
  <c r="AA464" i="12"/>
  <c r="AA564" i="12"/>
  <c r="AE564" i="12"/>
  <c r="AE464" i="12"/>
  <c r="AB564" i="12"/>
  <c r="AB464" i="12"/>
  <c r="R464" i="12"/>
  <c r="R564" i="12"/>
  <c r="X464" i="12"/>
  <c r="X564" i="12"/>
  <c r="AC564" i="12"/>
  <c r="AC464" i="12"/>
  <c r="I464" i="12"/>
  <c r="I564" i="12"/>
  <c r="E564" i="12"/>
  <c r="E464" i="12"/>
  <c r="Y464" i="12"/>
  <c r="Y564" i="12"/>
  <c r="Z464" i="12"/>
  <c r="Z564" i="12"/>
  <c r="AG464" i="12"/>
  <c r="AG564" i="12"/>
  <c r="G464" i="12"/>
  <c r="G564" i="12"/>
  <c r="AD564" i="12"/>
  <c r="AD464" i="12"/>
  <c r="S564" i="12"/>
  <c r="S464" i="12"/>
  <c r="J464" i="12"/>
  <c r="J564" i="12"/>
  <c r="D464" i="12"/>
  <c r="D564" i="12"/>
  <c r="T464" i="12"/>
  <c r="T564" i="12"/>
  <c r="F464" i="12"/>
  <c r="F564" i="12"/>
  <c r="W564" i="12"/>
  <c r="W464" i="12"/>
  <c r="K464" i="12"/>
  <c r="K564" i="12"/>
  <c r="Q564" i="12"/>
  <c r="Q464" i="12"/>
  <c r="AE465" i="12" l="1"/>
  <c r="AE565" i="12"/>
  <c r="F465" i="12"/>
  <c r="F565" i="12"/>
  <c r="Z465" i="12"/>
  <c r="Z565" i="12"/>
  <c r="AC465" i="12"/>
  <c r="AC565" i="12"/>
  <c r="Q465" i="12"/>
  <c r="Q565" i="12"/>
  <c r="AD565" i="12"/>
  <c r="AD465" i="12"/>
  <c r="T465" i="12"/>
  <c r="T565" i="12"/>
  <c r="Y565" i="12"/>
  <c r="Y465" i="12"/>
  <c r="X565" i="12"/>
  <c r="X465" i="12"/>
  <c r="AA465" i="12"/>
  <c r="AA565" i="12"/>
  <c r="S465" i="12"/>
  <c r="S565" i="12"/>
  <c r="E465" i="12"/>
  <c r="E565" i="12"/>
  <c r="AF465" i="12"/>
  <c r="AF565" i="12"/>
  <c r="K465" i="12"/>
  <c r="K565" i="12"/>
  <c r="D465" i="12"/>
  <c r="D565" i="12"/>
  <c r="G465" i="12"/>
  <c r="G565" i="12"/>
  <c r="R565" i="12"/>
  <c r="R465" i="12"/>
  <c r="W465" i="12"/>
  <c r="W565" i="12"/>
  <c r="AB465" i="12"/>
  <c r="AB565" i="12"/>
  <c r="H465" i="12"/>
  <c r="H565" i="12"/>
  <c r="J465" i="12"/>
  <c r="J565" i="12"/>
  <c r="AG465" i="12"/>
  <c r="AG565" i="12"/>
  <c r="I565" i="12"/>
  <c r="I465" i="12"/>
  <c r="H566" i="12" l="1"/>
  <c r="H466" i="12"/>
  <c r="G466" i="12"/>
  <c r="G566" i="12"/>
  <c r="E466" i="12"/>
  <c r="E566" i="12"/>
  <c r="AC466" i="12"/>
  <c r="AC566" i="12"/>
  <c r="Y466" i="12"/>
  <c r="Y566" i="12"/>
  <c r="I466" i="12"/>
  <c r="I566" i="12"/>
  <c r="D466" i="12"/>
  <c r="D566" i="12"/>
  <c r="S566" i="12"/>
  <c r="S466" i="12"/>
  <c r="T466" i="12"/>
  <c r="T566" i="12"/>
  <c r="Z466" i="12"/>
  <c r="Z566" i="12"/>
  <c r="AB466" i="12"/>
  <c r="AB566" i="12"/>
  <c r="AD466" i="12"/>
  <c r="AD566" i="12"/>
  <c r="W566" i="12"/>
  <c r="W466" i="12"/>
  <c r="K466" i="12"/>
  <c r="K566" i="12"/>
  <c r="AA466" i="12"/>
  <c r="AA566" i="12"/>
  <c r="F566" i="12"/>
  <c r="F466" i="12"/>
  <c r="AG566" i="12"/>
  <c r="AG466" i="12"/>
  <c r="R466" i="12"/>
  <c r="R566" i="12"/>
  <c r="X466" i="12"/>
  <c r="X566" i="12"/>
  <c r="J566" i="12"/>
  <c r="J466" i="12"/>
  <c r="AF466" i="12"/>
  <c r="AF566" i="12"/>
  <c r="Q466" i="12"/>
  <c r="Q566" i="12"/>
  <c r="AE566" i="12"/>
  <c r="AE466" i="12"/>
  <c r="J467" i="12" l="1"/>
  <c r="J567" i="12"/>
  <c r="AD567" i="12"/>
  <c r="AD467" i="12"/>
  <c r="AC467" i="12"/>
  <c r="AC567" i="12"/>
  <c r="S467" i="12"/>
  <c r="S567" i="12"/>
  <c r="AE467" i="12"/>
  <c r="AE567" i="12"/>
  <c r="X467" i="12"/>
  <c r="X567" i="12"/>
  <c r="AB467" i="12"/>
  <c r="AB567" i="12"/>
  <c r="D567" i="12"/>
  <c r="D467" i="12"/>
  <c r="E567" i="12"/>
  <c r="E467" i="12"/>
  <c r="F467" i="12"/>
  <c r="F567" i="12"/>
  <c r="AA567" i="12"/>
  <c r="AA467" i="12"/>
  <c r="R467" i="12"/>
  <c r="R567" i="12"/>
  <c r="K467" i="12"/>
  <c r="K567" i="12"/>
  <c r="Z467" i="12"/>
  <c r="Z567" i="12"/>
  <c r="I567" i="12"/>
  <c r="I467" i="12"/>
  <c r="G567" i="12"/>
  <c r="G467" i="12"/>
  <c r="Q467" i="12"/>
  <c r="Q567" i="12"/>
  <c r="AG467" i="12"/>
  <c r="AG567" i="12"/>
  <c r="W467" i="12"/>
  <c r="W567" i="12"/>
  <c r="H467" i="12"/>
  <c r="H567" i="12"/>
  <c r="AF467" i="12"/>
  <c r="AF567" i="12"/>
  <c r="T467" i="12"/>
  <c r="T567" i="12"/>
  <c r="Y467" i="12"/>
  <c r="Y567" i="12"/>
  <c r="G468" i="12" l="1"/>
  <c r="G568" i="12"/>
  <c r="H468" i="12"/>
  <c r="H568" i="12"/>
  <c r="R468" i="12"/>
  <c r="R568" i="12"/>
  <c r="S468" i="12"/>
  <c r="S568" i="12"/>
  <c r="D468" i="12"/>
  <c r="D568" i="12"/>
  <c r="I468" i="12"/>
  <c r="I568" i="12"/>
  <c r="AA468" i="12"/>
  <c r="AA568" i="12"/>
  <c r="AF468" i="12"/>
  <c r="AF568" i="12"/>
  <c r="W568" i="12"/>
  <c r="W468" i="12"/>
  <c r="AB468" i="12"/>
  <c r="AB568" i="12"/>
  <c r="AC468" i="12"/>
  <c r="AC568" i="12"/>
  <c r="Y568" i="12"/>
  <c r="Y468" i="12"/>
  <c r="AD468" i="12"/>
  <c r="AD568" i="12"/>
  <c r="AG468" i="12"/>
  <c r="AG568" i="12"/>
  <c r="Z468" i="12"/>
  <c r="Z568" i="12"/>
  <c r="F468" i="12"/>
  <c r="F568" i="12"/>
  <c r="X468" i="12"/>
  <c r="X568" i="12"/>
  <c r="T468" i="12"/>
  <c r="T568" i="12"/>
  <c r="E468" i="12"/>
  <c r="E568" i="12"/>
  <c r="Q468" i="12"/>
  <c r="Q568" i="12"/>
  <c r="K468" i="12"/>
  <c r="K568" i="12"/>
  <c r="AE468" i="12"/>
  <c r="AE568" i="12"/>
  <c r="J468" i="12"/>
  <c r="J568" i="12"/>
  <c r="F469" i="12" l="1"/>
  <c r="F569" i="12"/>
  <c r="AF469" i="12"/>
  <c r="AF569" i="12"/>
  <c r="S469" i="12"/>
  <c r="S569" i="12"/>
  <c r="Y469" i="12"/>
  <c r="Y569" i="12"/>
  <c r="Q469" i="12"/>
  <c r="Q569" i="12"/>
  <c r="E569" i="12"/>
  <c r="E469" i="12"/>
  <c r="AC569" i="12"/>
  <c r="AC469" i="12"/>
  <c r="AA469" i="12"/>
  <c r="AA569" i="12"/>
  <c r="R469" i="12"/>
  <c r="R569" i="12"/>
  <c r="J469" i="12"/>
  <c r="J569" i="12"/>
  <c r="Z469" i="12"/>
  <c r="Z569" i="12"/>
  <c r="K469" i="12"/>
  <c r="K569" i="12"/>
  <c r="AE569" i="12"/>
  <c r="AE469" i="12"/>
  <c r="AG469" i="12"/>
  <c r="AG569" i="12"/>
  <c r="AB469" i="12"/>
  <c r="AB569" i="12"/>
  <c r="I469" i="12"/>
  <c r="I569" i="12"/>
  <c r="H469" i="12"/>
  <c r="H569" i="12"/>
  <c r="T469" i="12"/>
  <c r="T569" i="12"/>
  <c r="W569" i="12"/>
  <c r="W469" i="12"/>
  <c r="X569" i="12"/>
  <c r="X469" i="12"/>
  <c r="AD469" i="12"/>
  <c r="AD569" i="12"/>
  <c r="D569" i="12"/>
  <c r="D469" i="12"/>
  <c r="G469" i="12"/>
  <c r="G569" i="12"/>
  <c r="I470" i="12" l="1"/>
  <c r="I570" i="12"/>
  <c r="K470" i="12"/>
  <c r="K570" i="12"/>
  <c r="AA470" i="12"/>
  <c r="AA570" i="12"/>
  <c r="Y470" i="12"/>
  <c r="Y570" i="12"/>
  <c r="W470" i="12"/>
  <c r="W570" i="12"/>
  <c r="AC470" i="12"/>
  <c r="AC570" i="12"/>
  <c r="H470" i="12"/>
  <c r="H570" i="12"/>
  <c r="Z470" i="12"/>
  <c r="Z570" i="12"/>
  <c r="S470" i="12"/>
  <c r="S570" i="12"/>
  <c r="X470" i="12"/>
  <c r="X570" i="12"/>
  <c r="AB470" i="12"/>
  <c r="AB570" i="12"/>
  <c r="D470" i="12"/>
  <c r="D570" i="12"/>
  <c r="E470" i="12"/>
  <c r="E570" i="12"/>
  <c r="AD570" i="12"/>
  <c r="AD470" i="12"/>
  <c r="G570" i="12"/>
  <c r="G470" i="12"/>
  <c r="T470" i="12"/>
  <c r="T570" i="12"/>
  <c r="AG470" i="12"/>
  <c r="AG570" i="12"/>
  <c r="J470" i="12"/>
  <c r="J570" i="12"/>
  <c r="AF470" i="12"/>
  <c r="AF570" i="12"/>
  <c r="AE470" i="12"/>
  <c r="AE570" i="12"/>
  <c r="R470" i="12"/>
  <c r="R570" i="12"/>
  <c r="Q570" i="12"/>
  <c r="Q470" i="12"/>
  <c r="F470" i="12"/>
  <c r="F570" i="12"/>
  <c r="T471" i="12" l="1"/>
  <c r="T571" i="12"/>
  <c r="D471" i="12"/>
  <c r="D571" i="12"/>
  <c r="Z471" i="12"/>
  <c r="Z571" i="12"/>
  <c r="Y471" i="12"/>
  <c r="Y571" i="12"/>
  <c r="AE471" i="12"/>
  <c r="AE571" i="12"/>
  <c r="G471" i="12"/>
  <c r="G571" i="12"/>
  <c r="AB471" i="12"/>
  <c r="AB571" i="12"/>
  <c r="H471" i="12"/>
  <c r="H571" i="12"/>
  <c r="AA471" i="12"/>
  <c r="AA571" i="12"/>
  <c r="F471" i="12"/>
  <c r="F571" i="12"/>
  <c r="Q471" i="12"/>
  <c r="Q571" i="12"/>
  <c r="AD471" i="12"/>
  <c r="AD571" i="12"/>
  <c r="AF471" i="12"/>
  <c r="AF571" i="12"/>
  <c r="X471" i="12"/>
  <c r="X571" i="12"/>
  <c r="AC471" i="12"/>
  <c r="AC571" i="12"/>
  <c r="K471" i="12"/>
  <c r="K571" i="12"/>
  <c r="R471" i="12"/>
  <c r="R571" i="12"/>
  <c r="J471" i="12"/>
  <c r="J571" i="12"/>
  <c r="AG471" i="12"/>
  <c r="AG571" i="12"/>
  <c r="E471" i="12"/>
  <c r="E571" i="12"/>
  <c r="S471" i="12"/>
  <c r="S571" i="12"/>
  <c r="W471" i="12"/>
  <c r="W571" i="12"/>
  <c r="I471" i="12"/>
  <c r="I571" i="12"/>
  <c r="AF472" i="12" l="1"/>
  <c r="AF572" i="12"/>
  <c r="K472" i="12"/>
  <c r="K572" i="12"/>
  <c r="AD472" i="12"/>
  <c r="AD572" i="12"/>
  <c r="H472" i="12"/>
  <c r="H572" i="12"/>
  <c r="Y572" i="12"/>
  <c r="Y472" i="12"/>
  <c r="E472" i="12"/>
  <c r="E572" i="12"/>
  <c r="S472" i="12"/>
  <c r="S572" i="12"/>
  <c r="AC472" i="12"/>
  <c r="AC572" i="12"/>
  <c r="AB472" i="12"/>
  <c r="AB572" i="12"/>
  <c r="Z472" i="12"/>
  <c r="Z572" i="12"/>
  <c r="AG472" i="12"/>
  <c r="AG572" i="12"/>
  <c r="Q572" i="12"/>
  <c r="Q472" i="12"/>
  <c r="W472" i="12"/>
  <c r="W572" i="12"/>
  <c r="X572" i="12"/>
  <c r="X472" i="12"/>
  <c r="F472" i="12"/>
  <c r="F572" i="12"/>
  <c r="G472" i="12"/>
  <c r="G572" i="12"/>
  <c r="D472" i="12"/>
  <c r="D572" i="12"/>
  <c r="I472" i="12"/>
  <c r="I572" i="12"/>
  <c r="J472" i="12"/>
  <c r="J572" i="12"/>
  <c r="R472" i="12"/>
  <c r="R572" i="12"/>
  <c r="AA472" i="12"/>
  <c r="AA572" i="12"/>
  <c r="AE472" i="12"/>
  <c r="AE572" i="12"/>
  <c r="T472" i="12"/>
  <c r="T572" i="12"/>
  <c r="G473" i="12" l="1"/>
  <c r="G573" i="12"/>
  <c r="AC573" i="12"/>
  <c r="AC473" i="12"/>
  <c r="H473" i="12"/>
  <c r="H573" i="12"/>
  <c r="Q473" i="12"/>
  <c r="Q573" i="12"/>
  <c r="R473" i="12"/>
  <c r="R573" i="12"/>
  <c r="AA573" i="12"/>
  <c r="AA473" i="12"/>
  <c r="F473" i="12"/>
  <c r="F573" i="12"/>
  <c r="AG573" i="12"/>
  <c r="AG473" i="12"/>
  <c r="S573" i="12"/>
  <c r="S473" i="12"/>
  <c r="AD473" i="12"/>
  <c r="AD573" i="12"/>
  <c r="J573" i="12"/>
  <c r="J473" i="12"/>
  <c r="X473" i="12"/>
  <c r="X573" i="12"/>
  <c r="T473" i="12"/>
  <c r="T573" i="12"/>
  <c r="I473" i="12"/>
  <c r="I573" i="12"/>
  <c r="Z473" i="12"/>
  <c r="Z573" i="12"/>
  <c r="E473" i="12"/>
  <c r="E573" i="12"/>
  <c r="K473" i="12"/>
  <c r="K573" i="12"/>
  <c r="AE473" i="12"/>
  <c r="AE573" i="12"/>
  <c r="Y473" i="12"/>
  <c r="Y573" i="12"/>
  <c r="D473" i="12"/>
  <c r="D573" i="12"/>
  <c r="W473" i="12"/>
  <c r="W573" i="12"/>
  <c r="AB473" i="12"/>
  <c r="AB573" i="12"/>
  <c r="AF473" i="12"/>
  <c r="AF573" i="12"/>
  <c r="D474" i="12" l="1"/>
  <c r="D574" i="12"/>
  <c r="E574" i="12"/>
  <c r="E474" i="12"/>
  <c r="X474" i="12"/>
  <c r="X574" i="12"/>
  <c r="Q474" i="12"/>
  <c r="Q574" i="12"/>
  <c r="AG574" i="12"/>
  <c r="AG474" i="12"/>
  <c r="J474" i="12"/>
  <c r="J574" i="12"/>
  <c r="Z474" i="12"/>
  <c r="Z574" i="12"/>
  <c r="F474" i="12"/>
  <c r="F574" i="12"/>
  <c r="H474" i="12"/>
  <c r="H574" i="12"/>
  <c r="AF474" i="12"/>
  <c r="AF574" i="12"/>
  <c r="AA474" i="12"/>
  <c r="AA574" i="12"/>
  <c r="AC474" i="12"/>
  <c r="AC574" i="12"/>
  <c r="W474" i="12"/>
  <c r="W574" i="12"/>
  <c r="Y574" i="12"/>
  <c r="Y474" i="12"/>
  <c r="AE574" i="12"/>
  <c r="AE474" i="12"/>
  <c r="I474" i="12"/>
  <c r="I574" i="12"/>
  <c r="AD574" i="12"/>
  <c r="AD474" i="12"/>
  <c r="AB474" i="12"/>
  <c r="AB574" i="12"/>
  <c r="S474" i="12"/>
  <c r="S574" i="12"/>
  <c r="K474" i="12"/>
  <c r="K574" i="12"/>
  <c r="T574" i="12"/>
  <c r="T474" i="12"/>
  <c r="R474" i="12"/>
  <c r="R574" i="12"/>
  <c r="G574" i="12"/>
  <c r="G474" i="12"/>
  <c r="K575" i="12" l="1"/>
  <c r="K475" i="12"/>
  <c r="I475" i="12"/>
  <c r="I575" i="12"/>
  <c r="AC475" i="12"/>
  <c r="AC575" i="12"/>
  <c r="F575" i="12"/>
  <c r="F475" i="12"/>
  <c r="Q475" i="12"/>
  <c r="Q575" i="12"/>
  <c r="G575" i="12"/>
  <c r="G475" i="12"/>
  <c r="AE475" i="12"/>
  <c r="AE575" i="12"/>
  <c r="AA475" i="12"/>
  <c r="AA575" i="12"/>
  <c r="Z575" i="12"/>
  <c r="Z475" i="12"/>
  <c r="X475" i="12"/>
  <c r="X575" i="12"/>
  <c r="Y475" i="12"/>
  <c r="Y575" i="12"/>
  <c r="E475" i="12"/>
  <c r="E575" i="12"/>
  <c r="R475" i="12"/>
  <c r="R575" i="12"/>
  <c r="AB475" i="12"/>
  <c r="AB575" i="12"/>
  <c r="AF475" i="12"/>
  <c r="AF575" i="12"/>
  <c r="J475" i="12"/>
  <c r="J575" i="12"/>
  <c r="S575" i="12"/>
  <c r="S475" i="12"/>
  <c r="T475" i="12"/>
  <c r="T575" i="12"/>
  <c r="AD475" i="12"/>
  <c r="AD575" i="12"/>
  <c r="AG575" i="12"/>
  <c r="AG475" i="12"/>
  <c r="W475" i="12"/>
  <c r="W575" i="12"/>
  <c r="H575" i="12"/>
  <c r="H475" i="12"/>
  <c r="D475" i="12"/>
  <c r="D575" i="12"/>
  <c r="F476" i="12" l="1"/>
  <c r="F576" i="12"/>
  <c r="J476" i="12"/>
  <c r="J576" i="12"/>
  <c r="E476" i="12"/>
  <c r="E576" i="12"/>
  <c r="AA476" i="12"/>
  <c r="AA576" i="12"/>
  <c r="AD476" i="12"/>
  <c r="AD576" i="12"/>
  <c r="AF476" i="12"/>
  <c r="AF576" i="12"/>
  <c r="Y476" i="12"/>
  <c r="Y576" i="12"/>
  <c r="AE576" i="12"/>
  <c r="AE476" i="12"/>
  <c r="AC476" i="12"/>
  <c r="AC576" i="12"/>
  <c r="D476" i="12"/>
  <c r="D576" i="12"/>
  <c r="H576" i="12"/>
  <c r="H476" i="12"/>
  <c r="G476" i="12"/>
  <c r="G576" i="12"/>
  <c r="T476" i="12"/>
  <c r="T576" i="12"/>
  <c r="AB576" i="12"/>
  <c r="AB476" i="12"/>
  <c r="X476" i="12"/>
  <c r="X576" i="12"/>
  <c r="I476" i="12"/>
  <c r="I576" i="12"/>
  <c r="S476" i="12"/>
  <c r="S576" i="12"/>
  <c r="Z476" i="12"/>
  <c r="Z576" i="12"/>
  <c r="K476" i="12"/>
  <c r="K576" i="12"/>
  <c r="AG476" i="12"/>
  <c r="AG576" i="12"/>
  <c r="W476" i="12"/>
  <c r="W576" i="12"/>
  <c r="R476" i="12"/>
  <c r="R576" i="12"/>
  <c r="Q476" i="12"/>
  <c r="Q576" i="12"/>
  <c r="AG477" i="12" l="1"/>
  <c r="AG577" i="12"/>
  <c r="I477" i="12"/>
  <c r="I577" i="12"/>
  <c r="G477" i="12"/>
  <c r="G577" i="12"/>
  <c r="AA577" i="12"/>
  <c r="AA477" i="12"/>
  <c r="AE477" i="12"/>
  <c r="AE577" i="12"/>
  <c r="H477" i="12"/>
  <c r="H577" i="12"/>
  <c r="X477" i="12"/>
  <c r="X577" i="12"/>
  <c r="Y577" i="12"/>
  <c r="Y477" i="12"/>
  <c r="E477" i="12"/>
  <c r="E577" i="12"/>
  <c r="W477" i="12"/>
  <c r="W577" i="12"/>
  <c r="K477" i="12"/>
  <c r="K577" i="12"/>
  <c r="AB477" i="12"/>
  <c r="AB577" i="12"/>
  <c r="R477" i="12"/>
  <c r="R577" i="12"/>
  <c r="D477" i="12"/>
  <c r="D577" i="12"/>
  <c r="AF577" i="12"/>
  <c r="AF477" i="12"/>
  <c r="J477" i="12"/>
  <c r="J577" i="12"/>
  <c r="Q477" i="12"/>
  <c r="Q577" i="12"/>
  <c r="Z477" i="12"/>
  <c r="Z577" i="12"/>
  <c r="S477" i="12"/>
  <c r="S577" i="12"/>
  <c r="T477" i="12"/>
  <c r="T577" i="12"/>
  <c r="AC477" i="12"/>
  <c r="AC577" i="12"/>
  <c r="AD477" i="12"/>
  <c r="AD577" i="12"/>
  <c r="F577" i="12"/>
  <c r="F477" i="12"/>
  <c r="AA478" i="12" l="1"/>
  <c r="AA578" i="12"/>
  <c r="T578" i="12"/>
  <c r="T478" i="12"/>
  <c r="J478" i="12"/>
  <c r="J578" i="12"/>
  <c r="AB478" i="12"/>
  <c r="AB578" i="12"/>
  <c r="AC578" i="12"/>
  <c r="AC478" i="12"/>
  <c r="F578" i="12"/>
  <c r="F478" i="12"/>
  <c r="AF478" i="12"/>
  <c r="AF578" i="12"/>
  <c r="K478" i="12"/>
  <c r="K578" i="12"/>
  <c r="X478" i="12"/>
  <c r="X578" i="12"/>
  <c r="G478" i="12"/>
  <c r="G578" i="12"/>
  <c r="S478" i="12"/>
  <c r="S578" i="12"/>
  <c r="AD478" i="12"/>
  <c r="AD578" i="12"/>
  <c r="D578" i="12"/>
  <c r="D478" i="12"/>
  <c r="W478" i="12"/>
  <c r="W578" i="12"/>
  <c r="H478" i="12"/>
  <c r="H578" i="12"/>
  <c r="I478" i="12"/>
  <c r="I578" i="12"/>
  <c r="Y478" i="12"/>
  <c r="Y578" i="12"/>
  <c r="Z578" i="12"/>
  <c r="Z478" i="12"/>
  <c r="Q478" i="12"/>
  <c r="Q578" i="12"/>
  <c r="R578" i="12"/>
  <c r="R478" i="12"/>
  <c r="E478" i="12"/>
  <c r="E578" i="12"/>
  <c r="AE578" i="12"/>
  <c r="AE478" i="12"/>
  <c r="AG478" i="12"/>
  <c r="AG578" i="12"/>
  <c r="Y479" i="12" l="1"/>
  <c r="Y579" i="12"/>
  <c r="I479" i="12"/>
  <c r="I579" i="12"/>
  <c r="AD479" i="12"/>
  <c r="AD579" i="12"/>
  <c r="K479" i="12"/>
  <c r="K579" i="12"/>
  <c r="AB479" i="12"/>
  <c r="AB579" i="12"/>
  <c r="R479" i="12"/>
  <c r="R579" i="12"/>
  <c r="Q579" i="12"/>
  <c r="Q479" i="12"/>
  <c r="AF479" i="12"/>
  <c r="AF579" i="12"/>
  <c r="J479" i="12"/>
  <c r="J579" i="12"/>
  <c r="E479" i="12"/>
  <c r="E579" i="12"/>
  <c r="S479" i="12"/>
  <c r="S579" i="12"/>
  <c r="Z579" i="12"/>
  <c r="Z479" i="12"/>
  <c r="F579" i="12"/>
  <c r="F479" i="12"/>
  <c r="T479" i="12"/>
  <c r="T579" i="12"/>
  <c r="AG479" i="12"/>
  <c r="AG579" i="12"/>
  <c r="AE479" i="12"/>
  <c r="AE579" i="12"/>
  <c r="W479" i="12"/>
  <c r="W579" i="12"/>
  <c r="G579" i="12"/>
  <c r="G479" i="12"/>
  <c r="H579" i="12"/>
  <c r="H479" i="12"/>
  <c r="D579" i="12"/>
  <c r="D479" i="12"/>
  <c r="AC479" i="12"/>
  <c r="AC579" i="12"/>
  <c r="X479" i="12"/>
  <c r="X579" i="12"/>
  <c r="AA479" i="12"/>
  <c r="AA579" i="12"/>
  <c r="D480" i="12" l="1"/>
  <c r="D580" i="12"/>
  <c r="AE480" i="12"/>
  <c r="AE580" i="12"/>
  <c r="AF480" i="12"/>
  <c r="AF580" i="12"/>
  <c r="K480" i="12"/>
  <c r="K580" i="12"/>
  <c r="AC480" i="12"/>
  <c r="AC580" i="12"/>
  <c r="H480" i="12"/>
  <c r="H580" i="12"/>
  <c r="Q580" i="12"/>
  <c r="Q480" i="12"/>
  <c r="AA580" i="12"/>
  <c r="AA480" i="12"/>
  <c r="S580" i="12"/>
  <c r="S480" i="12"/>
  <c r="AD480" i="12"/>
  <c r="AD580" i="12"/>
  <c r="G580" i="12"/>
  <c r="G480" i="12"/>
  <c r="W480" i="12"/>
  <c r="W580" i="12"/>
  <c r="AG480" i="12"/>
  <c r="AG580" i="12"/>
  <c r="T480" i="12"/>
  <c r="T580" i="12"/>
  <c r="E480" i="12"/>
  <c r="E580" i="12"/>
  <c r="R480" i="12"/>
  <c r="R580" i="12"/>
  <c r="I580" i="12"/>
  <c r="I480" i="12"/>
  <c r="Z480" i="12"/>
  <c r="Z580" i="12"/>
  <c r="X480" i="12"/>
  <c r="X580" i="12"/>
  <c r="F480" i="12"/>
  <c r="F580" i="12"/>
  <c r="J480" i="12"/>
  <c r="J580" i="12"/>
  <c r="AB480" i="12"/>
  <c r="AB580" i="12"/>
  <c r="Y480" i="12"/>
  <c r="Y580" i="12"/>
  <c r="AA481" i="12" l="1"/>
  <c r="AA581" i="12"/>
  <c r="F481" i="12"/>
  <c r="F581" i="12"/>
  <c r="R481" i="12"/>
  <c r="R581" i="12"/>
  <c r="W481" i="12"/>
  <c r="W581" i="12"/>
  <c r="K481" i="12"/>
  <c r="K581" i="12"/>
  <c r="G481" i="12"/>
  <c r="G581" i="12"/>
  <c r="Q481" i="12"/>
  <c r="Q581" i="12"/>
  <c r="Y481" i="12"/>
  <c r="Y581" i="12"/>
  <c r="X481" i="12"/>
  <c r="X581" i="12"/>
  <c r="AF481" i="12"/>
  <c r="AF581" i="12"/>
  <c r="J581" i="12"/>
  <c r="J481" i="12"/>
  <c r="E481" i="12"/>
  <c r="E581" i="12"/>
  <c r="Z481" i="12"/>
  <c r="Z581" i="12"/>
  <c r="T481" i="12"/>
  <c r="T581" i="12"/>
  <c r="AD481" i="12"/>
  <c r="AD581" i="12"/>
  <c r="H581" i="12"/>
  <c r="H481" i="12"/>
  <c r="AE481" i="12"/>
  <c r="AE581" i="12"/>
  <c r="AB481" i="12"/>
  <c r="AB581" i="12"/>
  <c r="I481" i="12"/>
  <c r="I581" i="12"/>
  <c r="S481" i="12"/>
  <c r="S581" i="12"/>
  <c r="AG481" i="12"/>
  <c r="AG581" i="12"/>
  <c r="AC481" i="12"/>
  <c r="AC581" i="12"/>
  <c r="D581" i="12"/>
  <c r="D481" i="12"/>
  <c r="S582" i="12" l="1"/>
  <c r="S482" i="12"/>
  <c r="E482" i="12"/>
  <c r="E582" i="12"/>
  <c r="Y482" i="12"/>
  <c r="Y582" i="12"/>
  <c r="W482" i="12"/>
  <c r="W582" i="12"/>
  <c r="AG482" i="12"/>
  <c r="AG582" i="12"/>
  <c r="D482" i="12"/>
  <c r="D582" i="12"/>
  <c r="J582" i="12"/>
  <c r="J482" i="12"/>
  <c r="AE482" i="12"/>
  <c r="AE582" i="12"/>
  <c r="I482" i="12"/>
  <c r="I582" i="12"/>
  <c r="Q482" i="12"/>
  <c r="Q582" i="12"/>
  <c r="R482" i="12"/>
  <c r="R582" i="12"/>
  <c r="AD482" i="12"/>
  <c r="AD582" i="12"/>
  <c r="AC582" i="12"/>
  <c r="AC482" i="12"/>
  <c r="T482" i="12"/>
  <c r="T582" i="12"/>
  <c r="AF582" i="12"/>
  <c r="AF482" i="12"/>
  <c r="G582" i="12"/>
  <c r="G482" i="12"/>
  <c r="F482" i="12"/>
  <c r="F582" i="12"/>
  <c r="H482" i="12"/>
  <c r="H582" i="12"/>
  <c r="AB482" i="12"/>
  <c r="AB582" i="12"/>
  <c r="Z482" i="12"/>
  <c r="Z582" i="12"/>
  <c r="X482" i="12"/>
  <c r="X582" i="12"/>
  <c r="K482" i="12"/>
  <c r="K582" i="12"/>
  <c r="AA482" i="12"/>
  <c r="AA582" i="12"/>
  <c r="W483" i="12" l="1"/>
  <c r="W583" i="12"/>
  <c r="AF483" i="12"/>
  <c r="AF583" i="12"/>
  <c r="J483" i="12"/>
  <c r="J583" i="12"/>
  <c r="AD483" i="12"/>
  <c r="AD583" i="12"/>
  <c r="AA483" i="12"/>
  <c r="AA583" i="12"/>
  <c r="R483" i="12"/>
  <c r="R583" i="12"/>
  <c r="Y483" i="12"/>
  <c r="Y583" i="12"/>
  <c r="AE483" i="12"/>
  <c r="AE583" i="12"/>
  <c r="AB483" i="12"/>
  <c r="AB583" i="12"/>
  <c r="Z583" i="12"/>
  <c r="Z483" i="12"/>
  <c r="K483" i="12"/>
  <c r="K583" i="12"/>
  <c r="T483" i="12"/>
  <c r="T583" i="12"/>
  <c r="Q483" i="12"/>
  <c r="Q583" i="12"/>
  <c r="D483" i="12"/>
  <c r="D583" i="12"/>
  <c r="E483" i="12"/>
  <c r="E583" i="12"/>
  <c r="H483" i="12"/>
  <c r="H583" i="12"/>
  <c r="AC483" i="12"/>
  <c r="AC583" i="12"/>
  <c r="S483" i="12"/>
  <c r="S583" i="12"/>
  <c r="G483" i="12"/>
  <c r="G583" i="12"/>
  <c r="X483" i="12"/>
  <c r="X583" i="12"/>
  <c r="F483" i="12"/>
  <c r="F583" i="12"/>
  <c r="I483" i="12"/>
  <c r="I583" i="12"/>
  <c r="AG483" i="12"/>
  <c r="AG583" i="12"/>
  <c r="H484" i="12" l="1"/>
  <c r="H584" i="12"/>
  <c r="AD484" i="12"/>
  <c r="AD584" i="12"/>
  <c r="T484" i="12"/>
  <c r="T584" i="12"/>
  <c r="AE584" i="12"/>
  <c r="AE484" i="12"/>
  <c r="E484" i="12"/>
  <c r="E584" i="12"/>
  <c r="K484" i="12"/>
  <c r="K584" i="12"/>
  <c r="Y484" i="12"/>
  <c r="Y584" i="12"/>
  <c r="J484" i="12"/>
  <c r="J584" i="12"/>
  <c r="X484" i="12"/>
  <c r="X584" i="12"/>
  <c r="G584" i="12"/>
  <c r="G484" i="12"/>
  <c r="Z484" i="12"/>
  <c r="Z584" i="12"/>
  <c r="AG484" i="12"/>
  <c r="AG584" i="12"/>
  <c r="S484" i="12"/>
  <c r="S584" i="12"/>
  <c r="R484" i="12"/>
  <c r="R584" i="12"/>
  <c r="AF484" i="12"/>
  <c r="AF584" i="12"/>
  <c r="F584" i="12"/>
  <c r="F484" i="12"/>
  <c r="I584" i="12"/>
  <c r="I484" i="12"/>
  <c r="D484" i="12"/>
  <c r="D584" i="12"/>
  <c r="AC484" i="12"/>
  <c r="AC584" i="12"/>
  <c r="Q584" i="12"/>
  <c r="Q484" i="12"/>
  <c r="AB484" i="12"/>
  <c r="AB584" i="12"/>
  <c r="AA484" i="12"/>
  <c r="AA584" i="12"/>
  <c r="W484" i="12"/>
  <c r="W584" i="12"/>
  <c r="F485" i="12" l="1"/>
  <c r="F585" i="12"/>
  <c r="AE485" i="12"/>
  <c r="AE585" i="12"/>
  <c r="AG485" i="12"/>
  <c r="AG585" i="12"/>
  <c r="J485" i="12"/>
  <c r="J585" i="12"/>
  <c r="AC585" i="12"/>
  <c r="AC485" i="12"/>
  <c r="Z585" i="12"/>
  <c r="Z485" i="12"/>
  <c r="Y485" i="12"/>
  <c r="Y585" i="12"/>
  <c r="T485" i="12"/>
  <c r="T585" i="12"/>
  <c r="AB485" i="12"/>
  <c r="AB585" i="12"/>
  <c r="AF485" i="12"/>
  <c r="AF585" i="12"/>
  <c r="G485" i="12"/>
  <c r="G585" i="12"/>
  <c r="W485" i="12"/>
  <c r="W585" i="12"/>
  <c r="D585" i="12"/>
  <c r="D485" i="12"/>
  <c r="R485" i="12"/>
  <c r="R585" i="12"/>
  <c r="K585" i="12"/>
  <c r="K485" i="12"/>
  <c r="AD485" i="12"/>
  <c r="AD585" i="12"/>
  <c r="Q485" i="12"/>
  <c r="Q585" i="12"/>
  <c r="AA485" i="12"/>
  <c r="AA585" i="12"/>
  <c r="I485" i="12"/>
  <c r="I585" i="12"/>
  <c r="S485" i="12"/>
  <c r="S585" i="12"/>
  <c r="X585" i="12"/>
  <c r="X485" i="12"/>
  <c r="E585" i="12"/>
  <c r="E485" i="12"/>
  <c r="H485" i="12"/>
  <c r="H585" i="12"/>
  <c r="S486" i="12" l="1"/>
  <c r="S586" i="12"/>
  <c r="AD486" i="12"/>
  <c r="AD586" i="12"/>
  <c r="W486" i="12"/>
  <c r="W586" i="12"/>
  <c r="T486" i="12"/>
  <c r="T586" i="12"/>
  <c r="J586" i="12"/>
  <c r="J486" i="12"/>
  <c r="K486" i="12"/>
  <c r="K586" i="12"/>
  <c r="H486" i="12"/>
  <c r="H586" i="12"/>
  <c r="G586" i="12"/>
  <c r="G486" i="12"/>
  <c r="Y486" i="12"/>
  <c r="Y586" i="12"/>
  <c r="AG486" i="12"/>
  <c r="AG586" i="12"/>
  <c r="I486" i="12"/>
  <c r="I586" i="12"/>
  <c r="E586" i="12"/>
  <c r="E486" i="12"/>
  <c r="Z486" i="12"/>
  <c r="Z586" i="12"/>
  <c r="AA486" i="12"/>
  <c r="AA586" i="12"/>
  <c r="R586" i="12"/>
  <c r="R486" i="12"/>
  <c r="AF486" i="12"/>
  <c r="AF586" i="12"/>
  <c r="AE486" i="12"/>
  <c r="AE586" i="12"/>
  <c r="X586" i="12"/>
  <c r="X486" i="12"/>
  <c r="D486" i="12"/>
  <c r="D586" i="12"/>
  <c r="AC486" i="12"/>
  <c r="AC586" i="12"/>
  <c r="Q586" i="12"/>
  <c r="Q486" i="12"/>
  <c r="AB486" i="12"/>
  <c r="AB586" i="12"/>
  <c r="F486" i="12"/>
  <c r="F586" i="12"/>
  <c r="G587" i="12" l="1"/>
  <c r="G487" i="12"/>
  <c r="AC487" i="12"/>
  <c r="AC587" i="12"/>
  <c r="AF487" i="12"/>
  <c r="AF587" i="12"/>
  <c r="T487" i="12"/>
  <c r="T587" i="12"/>
  <c r="E487" i="12"/>
  <c r="E587" i="12"/>
  <c r="R487" i="12"/>
  <c r="R587" i="12"/>
  <c r="F587" i="12"/>
  <c r="F487" i="12"/>
  <c r="I487" i="12"/>
  <c r="I587" i="12"/>
  <c r="H587" i="12"/>
  <c r="H487" i="12"/>
  <c r="W487" i="12"/>
  <c r="W587" i="12"/>
  <c r="D487" i="12"/>
  <c r="D587" i="12"/>
  <c r="X487" i="12"/>
  <c r="X587" i="12"/>
  <c r="AA487" i="12"/>
  <c r="AA587" i="12"/>
  <c r="AG487" i="12"/>
  <c r="AG587" i="12"/>
  <c r="K487" i="12"/>
  <c r="K587" i="12"/>
  <c r="AD487" i="12"/>
  <c r="AD587" i="12"/>
  <c r="AB487" i="12"/>
  <c r="AB587" i="12"/>
  <c r="Q487" i="12"/>
  <c r="Q587" i="12"/>
  <c r="J587" i="12"/>
  <c r="J487" i="12"/>
  <c r="AE487" i="12"/>
  <c r="AE587" i="12"/>
  <c r="Z587" i="12"/>
  <c r="Z487" i="12"/>
  <c r="Y487" i="12"/>
  <c r="Y587" i="12"/>
  <c r="S487" i="12"/>
  <c r="S587" i="12"/>
  <c r="AE488" i="12" l="1"/>
  <c r="AE588" i="12"/>
  <c r="AD488" i="12"/>
  <c r="AD588" i="12"/>
  <c r="X588" i="12"/>
  <c r="X488" i="12"/>
  <c r="I488" i="12"/>
  <c r="I588" i="12"/>
  <c r="T488" i="12"/>
  <c r="T588" i="12"/>
  <c r="J488" i="12"/>
  <c r="J588" i="12"/>
  <c r="F488" i="12"/>
  <c r="F588" i="12"/>
  <c r="S488" i="12"/>
  <c r="S588" i="12"/>
  <c r="K488" i="12"/>
  <c r="K588" i="12"/>
  <c r="AF488" i="12"/>
  <c r="AF588" i="12"/>
  <c r="D488" i="12"/>
  <c r="D588" i="12"/>
  <c r="Q488" i="12"/>
  <c r="Q588" i="12"/>
  <c r="AG588" i="12"/>
  <c r="AG488" i="12"/>
  <c r="W488" i="12"/>
  <c r="W588" i="12"/>
  <c r="R588" i="12"/>
  <c r="R488" i="12"/>
  <c r="AC488" i="12"/>
  <c r="AC588" i="12"/>
  <c r="Y488" i="12"/>
  <c r="Y588" i="12"/>
  <c r="Z488" i="12"/>
  <c r="Z588" i="12"/>
  <c r="H588" i="12"/>
  <c r="H488" i="12"/>
  <c r="G588" i="12"/>
  <c r="G488" i="12"/>
  <c r="AB488" i="12"/>
  <c r="AB588" i="12"/>
  <c r="AA488" i="12"/>
  <c r="AA588" i="12"/>
  <c r="E488" i="12"/>
  <c r="E588" i="12"/>
  <c r="AC489" i="12" l="1"/>
  <c r="AC589" i="12"/>
  <c r="Q589" i="12"/>
  <c r="Q489" i="12"/>
  <c r="S489" i="12"/>
  <c r="S589" i="12"/>
  <c r="I489" i="12"/>
  <c r="I589" i="12"/>
  <c r="H489" i="12"/>
  <c r="H589" i="12"/>
  <c r="R489" i="12"/>
  <c r="R589" i="12"/>
  <c r="X489" i="12"/>
  <c r="X589" i="12"/>
  <c r="G589" i="12"/>
  <c r="G489" i="12"/>
  <c r="D489" i="12"/>
  <c r="D589" i="12"/>
  <c r="F489" i="12"/>
  <c r="F589" i="12"/>
  <c r="E589" i="12"/>
  <c r="E489" i="12"/>
  <c r="AB589" i="12"/>
  <c r="AB489" i="12"/>
  <c r="AA489" i="12"/>
  <c r="AA589" i="12"/>
  <c r="W489" i="12"/>
  <c r="W589" i="12"/>
  <c r="AF489" i="12"/>
  <c r="AF589" i="12"/>
  <c r="J489" i="12"/>
  <c r="J589" i="12"/>
  <c r="AD589" i="12"/>
  <c r="AD489" i="12"/>
  <c r="Z589" i="12"/>
  <c r="Z489" i="12"/>
  <c r="AG489" i="12"/>
  <c r="AG589" i="12"/>
  <c r="Y489" i="12"/>
  <c r="Y589" i="12"/>
  <c r="K589" i="12"/>
  <c r="K489" i="12"/>
  <c r="T589" i="12"/>
  <c r="T489" i="12"/>
  <c r="AE489" i="12"/>
  <c r="AE589" i="12"/>
  <c r="G490" i="12" l="1"/>
  <c r="G590" i="12"/>
  <c r="Y490" i="12"/>
  <c r="Y590" i="12"/>
  <c r="J490" i="12"/>
  <c r="J590" i="12"/>
  <c r="I490" i="12"/>
  <c r="I590" i="12"/>
  <c r="AB490" i="12"/>
  <c r="AB590" i="12"/>
  <c r="E590" i="12"/>
  <c r="E490" i="12"/>
  <c r="AE490" i="12"/>
  <c r="AE590" i="12"/>
  <c r="AF490" i="12"/>
  <c r="AF590" i="12"/>
  <c r="X590" i="12"/>
  <c r="X490" i="12"/>
  <c r="S490" i="12"/>
  <c r="S590" i="12"/>
  <c r="T490" i="12"/>
  <c r="T590" i="12"/>
  <c r="Z590" i="12"/>
  <c r="Z490" i="12"/>
  <c r="Q490" i="12"/>
  <c r="Q590" i="12"/>
  <c r="W490" i="12"/>
  <c r="W590" i="12"/>
  <c r="F490" i="12"/>
  <c r="F590" i="12"/>
  <c r="R490" i="12"/>
  <c r="R590" i="12"/>
  <c r="AG490" i="12"/>
  <c r="AG590" i="12"/>
  <c r="K490" i="12"/>
  <c r="K590" i="12"/>
  <c r="AD490" i="12"/>
  <c r="AD590" i="12"/>
  <c r="AA490" i="12"/>
  <c r="AA590" i="12"/>
  <c r="D490" i="12"/>
  <c r="D590" i="12"/>
  <c r="H490" i="12"/>
  <c r="H590" i="12"/>
  <c r="AC490" i="12"/>
  <c r="AC590" i="12"/>
  <c r="Z491" i="12"/>
  <c r="X491" i="12"/>
  <c r="AA491" i="12"/>
  <c r="R491" i="12"/>
  <c r="Y591" i="12"/>
  <c r="Q591" i="12"/>
  <c r="E591" i="12"/>
  <c r="AG591" i="12"/>
  <c r="AD591" i="12"/>
  <c r="X591" i="12"/>
  <c r="I591" i="12"/>
  <c r="AG491" i="12"/>
  <c r="W491" i="12"/>
  <c r="D591" i="12"/>
  <c r="K591" i="12"/>
  <c r="AC591" i="12"/>
  <c r="Y491" i="12"/>
  <c r="AD491" i="12"/>
  <c r="Q491" i="12"/>
  <c r="AF491" i="12"/>
  <c r="S491" i="12"/>
  <c r="J491" i="12"/>
  <c r="AA591" i="12"/>
  <c r="AC491" i="12"/>
  <c r="E491" i="12"/>
  <c r="T591" i="12"/>
  <c r="R591" i="12"/>
  <c r="AE591" i="12"/>
  <c r="F591" i="12"/>
  <c r="T491" i="12"/>
  <c r="I491" i="12"/>
  <c r="BG4" i="12"/>
  <c r="AF591" i="12"/>
  <c r="W591" i="12"/>
  <c r="D491" i="12"/>
  <c r="AB491" i="12"/>
  <c r="AE491" i="12"/>
  <c r="J591" i="12"/>
  <c r="AB591" i="12"/>
  <c r="G591" i="12"/>
  <c r="F491" i="12"/>
  <c r="S591" i="12"/>
  <c r="H491" i="12"/>
  <c r="G491" i="12"/>
  <c r="H591" i="12"/>
  <c r="Z591" i="12"/>
  <c r="K491" i="12"/>
  <c r="BH3" i="12" l="1"/>
  <c r="BG6" i="12"/>
  <c r="BH5" i="12" l="1"/>
</calcChain>
</file>

<file path=xl/comments1.xml><?xml version="1.0" encoding="utf-8"?>
<comments xmlns="http://schemas.openxmlformats.org/spreadsheetml/2006/main">
  <authors>
    <author>spfhadmin</author>
  </authors>
  <commentList>
    <comment ref="B1" authorId="0" shapeId="0">
      <text>
        <r>
          <rPr>
            <b/>
            <sz val="9"/>
            <color indexed="81"/>
            <rFont val="Tahoma"/>
            <family val="2"/>
          </rPr>
          <t>spfhadmin:</t>
        </r>
        <r>
          <rPr>
            <sz val="9"/>
            <color indexed="81"/>
            <rFont val="Tahoma"/>
            <family val="2"/>
          </rPr>
          <t xml:space="preserve">
16 / 18 / 20 / 22 / 24</t>
        </r>
      </text>
    </comment>
    <comment ref="C1" authorId="0" shapeId="0">
      <text>
        <r>
          <rPr>
            <b/>
            <sz val="9"/>
            <color indexed="81"/>
            <rFont val="Tahoma"/>
            <family val="2"/>
          </rPr>
          <t>spfhadmin:</t>
        </r>
        <r>
          <rPr>
            <sz val="9"/>
            <color indexed="81"/>
            <rFont val="Tahoma"/>
            <family val="2"/>
          </rPr>
          <t xml:space="preserve">
</t>
        </r>
        <r>
          <rPr>
            <sz val="9"/>
            <color indexed="81"/>
            <rFont val="細明體"/>
            <family val="3"/>
            <charset val="136"/>
          </rPr>
          <t>假 / 退 / ""</t>
        </r>
      </text>
    </comment>
    <comment ref="D1" authorId="0" shapeId="0">
      <text>
        <r>
          <rPr>
            <b/>
            <sz val="9"/>
            <color indexed="81"/>
            <rFont val="Tahoma"/>
            <family val="2"/>
          </rPr>
          <t>spfhadmin:</t>
        </r>
        <r>
          <rPr>
            <sz val="9"/>
            <color indexed="81"/>
            <rFont val="Tahoma"/>
            <family val="2"/>
          </rPr>
          <t xml:space="preserve">
</t>
        </r>
        <r>
          <rPr>
            <sz val="9"/>
            <color indexed="81"/>
            <rFont val="細明體"/>
            <family val="3"/>
            <charset val="136"/>
          </rPr>
          <t>是</t>
        </r>
        <r>
          <rPr>
            <sz val="9"/>
            <color indexed="81"/>
            <rFont val="Tahoma"/>
            <family val="2"/>
          </rPr>
          <t xml:space="preserve"> / </t>
        </r>
        <r>
          <rPr>
            <sz val="9"/>
            <color indexed="81"/>
            <rFont val="細明體"/>
            <family val="3"/>
            <charset val="136"/>
          </rPr>
          <t>否</t>
        </r>
      </text>
    </comment>
    <comment ref="E1" authorId="0" shapeId="0">
      <text>
        <r>
          <rPr>
            <b/>
            <sz val="9"/>
            <color indexed="81"/>
            <rFont val="Tahoma"/>
            <family val="2"/>
          </rPr>
          <t>spfhadmin:</t>
        </r>
        <r>
          <rPr>
            <sz val="9"/>
            <color indexed="81"/>
            <rFont val="Tahoma"/>
            <family val="2"/>
          </rPr>
          <t xml:space="preserve">
</t>
        </r>
        <r>
          <rPr>
            <sz val="9"/>
            <color indexed="81"/>
            <rFont val="細明體"/>
            <family val="3"/>
            <charset val="136"/>
          </rPr>
          <t>是 / 否</t>
        </r>
      </text>
    </comment>
    <comment ref="F1" authorId="0" shapeId="0">
      <text>
        <r>
          <rPr>
            <b/>
            <sz val="9"/>
            <color indexed="81"/>
            <rFont val="Tahoma"/>
            <family val="2"/>
          </rPr>
          <t>spfhadmin:</t>
        </r>
        <r>
          <rPr>
            <sz val="9"/>
            <color indexed="81"/>
            <rFont val="Tahoma"/>
            <family val="2"/>
          </rPr>
          <t xml:space="preserve">
</t>
        </r>
        <r>
          <rPr>
            <sz val="9"/>
            <color indexed="81"/>
            <rFont val="細明體"/>
            <family val="3"/>
            <charset val="136"/>
          </rPr>
          <t>是 / 否</t>
        </r>
      </text>
    </comment>
  </commentList>
</comments>
</file>

<file path=xl/comments2.xml><?xml version="1.0" encoding="utf-8"?>
<comments xmlns="http://schemas.openxmlformats.org/spreadsheetml/2006/main">
  <authors>
    <author>Home PC</author>
  </authors>
  <commentList>
    <comment ref="J26" authorId="0" shapeId="0">
      <text>
        <r>
          <rPr>
            <sz val="12"/>
            <rFont val="新細明體"/>
            <family val="1"/>
            <charset val="136"/>
          </rPr>
          <t>所有人員之差假人數會自動套用及計算，不須再修改。</t>
        </r>
      </text>
    </comment>
    <comment ref="F33" authorId="0" shapeId="0">
      <text>
        <r>
          <rPr>
            <sz val="12"/>
            <rFont val="新細明體"/>
            <family val="1"/>
            <charset val="136"/>
          </rPr>
          <t xml:space="preserve">如果勤務分配表數字正確，這個範圍就會自動套用人數，不須再修改。
</t>
        </r>
      </text>
    </comment>
    <comment ref="J34" authorId="0" shapeId="0">
      <text>
        <r>
          <rPr>
            <sz val="12"/>
            <rFont val="新細明體"/>
            <family val="1"/>
            <charset val="136"/>
          </rPr>
          <t xml:space="preserve">如果勤務分配表數字正確，這個範圍就會自動套用人數，不須再修改。
</t>
        </r>
      </text>
    </comment>
  </commentList>
</comments>
</file>

<file path=xl/sharedStrings.xml><?xml version="1.0" encoding="utf-8"?>
<sst xmlns="http://schemas.openxmlformats.org/spreadsheetml/2006/main" count="2643" uniqueCount="787">
  <si>
    <t>主管：</t>
  </si>
  <si>
    <t>08-09</t>
  </si>
  <si>
    <t>09-10</t>
  </si>
  <si>
    <t>10-11</t>
  </si>
  <si>
    <t>11-12</t>
  </si>
  <si>
    <t>12-13</t>
  </si>
  <si>
    <t>13-14</t>
  </si>
  <si>
    <t>14-15</t>
  </si>
  <si>
    <t>15-16</t>
  </si>
  <si>
    <t>16-17</t>
  </si>
  <si>
    <t>17-18</t>
  </si>
  <si>
    <t>18-19</t>
  </si>
  <si>
    <t>19-20</t>
  </si>
  <si>
    <t>20-21</t>
  </si>
  <si>
    <t>21-22</t>
  </si>
  <si>
    <t>22-23</t>
  </si>
  <si>
    <t>23-24</t>
  </si>
  <si>
    <t>00-01</t>
  </si>
  <si>
    <t>01-02</t>
  </si>
  <si>
    <t>02-03</t>
  </si>
  <si>
    <t>03-04</t>
  </si>
  <si>
    <t>04-05</t>
  </si>
  <si>
    <t>05-06</t>
  </si>
  <si>
    <t>06-07</t>
  </si>
  <si>
    <t>07-08</t>
  </si>
  <si>
    <t>備勤</t>
  </si>
  <si>
    <t>L</t>
  </si>
  <si>
    <t>待命服勤</t>
  </si>
  <si>
    <t>大隊值日</t>
  </si>
  <si>
    <t>幹部</t>
  </si>
  <si>
    <t>A</t>
  </si>
  <si>
    <t>中隊長</t>
  </si>
  <si>
    <t>B</t>
  </si>
  <si>
    <t>副中隊長</t>
  </si>
  <si>
    <t>警務員</t>
  </si>
  <si>
    <t>警務佐</t>
  </si>
  <si>
    <t>E</t>
  </si>
  <si>
    <t>分隊長</t>
  </si>
  <si>
    <t>I</t>
  </si>
  <si>
    <t>小隊長</t>
  </si>
  <si>
    <t>J</t>
  </si>
  <si>
    <t>K</t>
  </si>
  <si>
    <t>M</t>
  </si>
  <si>
    <t>N</t>
  </si>
  <si>
    <t>O</t>
  </si>
  <si>
    <t>P</t>
  </si>
  <si>
    <t>Q</t>
  </si>
  <si>
    <t>差           假</t>
  </si>
  <si>
    <t>小計</t>
  </si>
  <si>
    <t>合計</t>
  </si>
  <si>
    <t>全日休：</t>
  </si>
  <si>
    <t>18時收：</t>
  </si>
  <si>
    <t>退勤</t>
  </si>
  <si>
    <t>公假</t>
  </si>
  <si>
    <t>喪假</t>
  </si>
  <si>
    <t>病(事)假</t>
  </si>
  <si>
    <t>婚(產)假</t>
  </si>
  <si>
    <t>補休</t>
  </si>
  <si>
    <t>休假</t>
  </si>
  <si>
    <t>警力管制現況</t>
  </si>
  <si>
    <t>官警人數統計</t>
  </si>
  <si>
    <t>警員</t>
  </si>
  <si>
    <t>役男</t>
  </si>
  <si>
    <t>人員總數</t>
  </si>
  <si>
    <t>差假人數</t>
  </si>
  <si>
    <t>支援總(大)隊</t>
  </si>
  <si>
    <t>支援(其他)</t>
  </si>
  <si>
    <t>現有機動警力(日)</t>
  </si>
  <si>
    <t>現有機動警力(夜)</t>
  </si>
  <si>
    <t>備註</t>
  </si>
  <si>
    <t>執勤官</t>
  </si>
  <si>
    <t>代訓班期
幹部</t>
  </si>
  <si>
    <t>原定勤務時間</t>
  </si>
  <si>
    <t>原定勤務</t>
  </si>
  <si>
    <t>勤務人員</t>
  </si>
  <si>
    <t>變更勤務時間</t>
  </si>
  <si>
    <t>變更勤務及事由</t>
  </si>
  <si>
    <t>主管核章</t>
  </si>
  <si>
    <t>警力現況表</t>
  </si>
  <si>
    <t>警力人數</t>
  </si>
  <si>
    <t>A.現有
警力</t>
  </si>
  <si>
    <t>警職</t>
  </si>
  <si>
    <t>B.輪休警力
(含休.公.補.事.病假)</t>
  </si>
  <si>
    <t>E.日間出勤警力</t>
  </si>
  <si>
    <t>F.日間在隊警力</t>
  </si>
  <si>
    <t>正(副)主官(管)</t>
  </si>
  <si>
    <t>G.夜間出勤警力</t>
  </si>
  <si>
    <t>H.夜間在隊警力</t>
  </si>
  <si>
    <t xml:space="preserve">內政部警政署保安警察第一總隊第二大隊108年 </t>
  </si>
  <si>
    <t>月</t>
  </si>
  <si>
    <t>日</t>
  </si>
  <si>
    <t>在營警力統計表</t>
  </si>
  <si>
    <t>大隊部</t>
  </si>
  <si>
    <t>ㄧ中</t>
  </si>
  <si>
    <t>二中</t>
  </si>
  <si>
    <t>三中</t>
  </si>
  <si>
    <t>四中</t>
  </si>
  <si>
    <t>A 建制警力總人數</t>
  </si>
  <si>
    <t>警務員/佐</t>
  </si>
  <si>
    <t>雇員/辦事員</t>
  </si>
  <si>
    <t>B 當日支援總隊公差
(扣除差假人數)</t>
  </si>
  <si>
    <t>警務員/警務佐</t>
  </si>
  <si>
    <t>C 當日支援大隊公差
(扣除差假人數)</t>
  </si>
  <si>
    <t>D 固定支援警衛分隊/槍械室</t>
  </si>
  <si>
    <t xml:space="preserve"> </t>
  </si>
  <si>
    <t>E 其他因素不能出勤人數(支援伙食團)</t>
  </si>
  <si>
    <t>F 輪休  
(差假)人數</t>
  </si>
  <si>
    <t>役  男</t>
  </si>
  <si>
    <t>G 實有在隊可出勤警力人數</t>
  </si>
  <si>
    <t>日、夜間警力人數</t>
  </si>
  <si>
    <t>夜</t>
  </si>
  <si>
    <t>B+C 可出勤公差役男</t>
  </si>
  <si>
    <t>代號</t>
    <phoneticPr fontId="2" type="noConversion"/>
  </si>
  <si>
    <t>代號</t>
    <phoneticPr fontId="2" type="noConversion"/>
  </si>
  <si>
    <t>副中隊長</t>
    <phoneticPr fontId="2" type="noConversion"/>
  </si>
  <si>
    <t>分隊長</t>
    <phoneticPr fontId="2" type="noConversion"/>
  </si>
  <si>
    <t>小隊長</t>
    <phoneticPr fontId="2" type="noConversion"/>
  </si>
  <si>
    <t>08-10</t>
    <phoneticPr fontId="2" type="noConversion"/>
  </si>
  <si>
    <t>10-12</t>
    <phoneticPr fontId="2" type="noConversion"/>
  </si>
  <si>
    <t>12-14</t>
    <phoneticPr fontId="2" type="noConversion"/>
  </si>
  <si>
    <t>14-16</t>
    <phoneticPr fontId="2" type="noConversion"/>
  </si>
  <si>
    <t>16-18</t>
    <phoneticPr fontId="2" type="noConversion"/>
  </si>
  <si>
    <t>18-20</t>
    <phoneticPr fontId="2" type="noConversion"/>
  </si>
  <si>
    <t>20-22</t>
    <phoneticPr fontId="2" type="noConversion"/>
  </si>
  <si>
    <t>22-24</t>
    <phoneticPr fontId="2" type="noConversion"/>
  </si>
  <si>
    <t>00-02</t>
    <phoneticPr fontId="2" type="noConversion"/>
  </si>
  <si>
    <t>02-04</t>
    <phoneticPr fontId="2" type="noConversion"/>
  </si>
  <si>
    <t>04-06</t>
    <phoneticPr fontId="2" type="noConversion"/>
  </si>
  <si>
    <t>06-08</t>
    <phoneticPr fontId="2" type="noConversion"/>
  </si>
  <si>
    <t>08-10</t>
    <phoneticPr fontId="2" type="noConversion"/>
  </si>
  <si>
    <t>立即警力</t>
    <phoneticPr fontId="2" type="noConversion"/>
  </si>
  <si>
    <t>代號</t>
    <phoneticPr fontId="2" type="noConversion"/>
  </si>
  <si>
    <t>勤務</t>
    <phoneticPr fontId="2" type="noConversion"/>
  </si>
  <si>
    <t>喪假</t>
    <phoneticPr fontId="2" type="noConversion"/>
  </si>
  <si>
    <t>公假</t>
    <phoneticPr fontId="2" type="noConversion"/>
  </si>
  <si>
    <t>退勤</t>
    <phoneticPr fontId="2" type="noConversion"/>
  </si>
  <si>
    <t>退勤</t>
    <phoneticPr fontId="2" type="noConversion"/>
  </si>
  <si>
    <t>退</t>
    <phoneticPr fontId="2" type="noConversion"/>
  </si>
  <si>
    <t>是</t>
    <phoneticPr fontId="2" type="noConversion"/>
  </si>
  <si>
    <t>職稱</t>
    <phoneticPr fontId="2" type="noConversion"/>
  </si>
  <si>
    <t>役男</t>
    <phoneticPr fontId="2" type="noConversion"/>
  </si>
  <si>
    <t>管制現況</t>
  </si>
  <si>
    <t>管制現況</t>
    <phoneticPr fontId="2" type="noConversion"/>
  </si>
  <si>
    <t>18放</t>
    <phoneticPr fontId="2" type="noConversion"/>
  </si>
  <si>
    <t>全日休</t>
    <phoneticPr fontId="2" type="noConversion"/>
  </si>
  <si>
    <t>全日勤</t>
    <phoneticPr fontId="2" type="noConversion"/>
  </si>
  <si>
    <t>夜間機動</t>
    <phoneticPr fontId="2" type="noConversion"/>
  </si>
  <si>
    <t>日間機動</t>
    <phoneticPr fontId="2" type="noConversion"/>
  </si>
  <si>
    <t>在隊</t>
    <phoneticPr fontId="2" type="noConversion"/>
  </si>
  <si>
    <t>立即警力</t>
    <phoneticPr fontId="2" type="noConversion"/>
  </si>
  <si>
    <t>管制現況</t>
    <phoneticPr fontId="2" type="noConversion"/>
  </si>
  <si>
    <t>勤務分配表系統使用說明</t>
    <phoneticPr fontId="2" type="noConversion"/>
  </si>
  <si>
    <t>勤務定義 - 定義各種勤務的實質內容比如值班時間、退勤時間等等</t>
    <phoneticPr fontId="2" type="noConversion"/>
  </si>
  <si>
    <t>4. 檢查與更正，然後列印、複印、蓋章、再送至對應的單位</t>
    <phoneticPr fontId="2" type="noConversion"/>
  </si>
  <si>
    <t>警力狀況表 - 要列印的警力狀況表，由"勤務分配表"中的數據生成</t>
    <phoneticPr fontId="2" type="noConversion"/>
  </si>
  <si>
    <t>每日在營警力 - 此表目前沒有在使用，其中的數據沒有更新</t>
    <phoneticPr fontId="2" type="noConversion"/>
  </si>
  <si>
    <t>值勤官</t>
    <phoneticPr fontId="2" type="noConversion"/>
  </si>
  <si>
    <t>值勤官</t>
    <phoneticPr fontId="2" type="noConversion"/>
  </si>
  <si>
    <t>月</t>
    <phoneticPr fontId="2" type="noConversion"/>
  </si>
  <si>
    <t>日</t>
    <phoneticPr fontId="2" type="noConversion"/>
  </si>
  <si>
    <t>主管：</t>
    <phoneticPr fontId="2" type="noConversion"/>
  </si>
  <si>
    <t>日期</t>
    <phoneticPr fontId="2" type="noConversion"/>
  </si>
  <si>
    <t>1. 在"其他輸入"表中輸入日期、中隊輪值等內容。需要輸入的格子會有黃色背景提示</t>
    <phoneticPr fontId="2" type="noConversion"/>
  </si>
  <si>
    <t>2. 在"役男人力"的"勤務"欄中選擇役男同仁的勤務種類。需要輸入的格子會有黃色背景提示</t>
    <phoneticPr fontId="2" type="noConversion"/>
  </si>
  <si>
    <t>1. 在"勤務定義"中加入新的一行，並且輸入其代號和各欄位的內容。各欄位接受的選項可以參考其他已經定義的勤務的內容</t>
    <phoneticPr fontId="2" type="noConversion"/>
  </si>
  <si>
    <t>勤務分配 - 用來輸入各警職的勤務種類，其他數據會自動從勤務定義中讀取。</t>
    <phoneticPr fontId="2" type="noConversion"/>
  </si>
  <si>
    <t>役男人力 - 用來輸入役男的勤務種類，其他數據會自動計算。</t>
    <phoneticPr fontId="2" type="noConversion"/>
  </si>
  <si>
    <t>勤務分配表 - 要列印的勤務表，由"其他輸入"、"勤務分配"和"役男人力"中的內容生成</t>
    <phoneticPr fontId="2" type="noConversion"/>
  </si>
  <si>
    <t>日間機動</t>
    <phoneticPr fontId="2" type="noConversion"/>
  </si>
  <si>
    <t>勤教時間</t>
    <phoneticPr fontId="2" type="noConversion"/>
  </si>
  <si>
    <t>選項</t>
    <phoneticPr fontId="2" type="noConversion"/>
  </si>
  <si>
    <t>生成勤務表步驟</t>
    <phoneticPr fontId="2" type="noConversion"/>
  </si>
  <si>
    <t>定義勤務種類步驟</t>
    <phoneticPr fontId="2" type="noConversion"/>
  </si>
  <si>
    <t>14勤教</t>
    <phoneticPr fontId="2" type="noConversion"/>
  </si>
  <si>
    <t>22勤教</t>
    <phoneticPr fontId="2" type="noConversion"/>
  </si>
  <si>
    <t>如果系統詢問是否要開啟宏的功能，請點選開啟</t>
    <phoneticPr fontId="2" type="noConversion"/>
  </si>
  <si>
    <t>注: 如果"勤務分配表"沒有自動反應更新內容請按Ctrl-Alt-F9 執行運算</t>
    <phoneticPr fontId="2" type="noConversion"/>
  </si>
  <si>
    <t>各表的簡介</t>
    <phoneticPr fontId="2" type="noConversion"/>
  </si>
  <si>
    <t>其他輸入 - 用來輸入一些勤務表相關的資料，比如日期和勤教時間。</t>
    <phoneticPr fontId="2" type="noConversion"/>
  </si>
  <si>
    <t>西元年</t>
    <phoneticPr fontId="2" type="noConversion"/>
  </si>
  <si>
    <t>立即警力番號</t>
    <phoneticPr fontId="2" type="noConversion"/>
  </si>
  <si>
    <t>選項</t>
    <phoneticPr fontId="2" type="noConversion"/>
  </si>
  <si>
    <t>甲</t>
    <phoneticPr fontId="2" type="noConversion"/>
  </si>
  <si>
    <t>乙</t>
    <phoneticPr fontId="2" type="noConversion"/>
  </si>
  <si>
    <t>丙</t>
    <phoneticPr fontId="2" type="noConversion"/>
  </si>
  <si>
    <t>備註</t>
    <phoneticPr fontId="2" type="noConversion"/>
  </si>
  <si>
    <t>手改某些內容</t>
    <phoneticPr fontId="2" type="noConversion"/>
  </si>
  <si>
    <t>如果是要提高一個數字 可以在原來的公式加上`+1`</t>
    <phoneticPr fontId="2" type="noConversion"/>
  </si>
  <si>
    <t>如果是要增加一個人 可以在原來的公式後加上`&amp; "要加的內容"`</t>
    <phoneticPr fontId="2" type="noConversion"/>
  </si>
  <si>
    <t>3. 在"勤務分配"的"勤務"欄中輸入各警職同仁的勤務種類。需要輸入的格子會有黃色背景提示，另外如果沒有對應的勤務種類，可以手動輸入各欄位或定義新的勤務種類(見右方說明)</t>
    <phoneticPr fontId="2" type="noConversion"/>
  </si>
  <si>
    <t>乙.丙</t>
    <phoneticPr fontId="2" type="noConversion"/>
  </si>
  <si>
    <t>※有沒有番號跑出格子或者被在換行時被切開</t>
    <phoneticPr fontId="2" type="noConversion"/>
  </si>
  <si>
    <t xml:space="preserve">勤務表檢查提醒
</t>
    <phoneticPr fontId="2" type="noConversion"/>
  </si>
  <si>
    <t>※複製桌面的模板 才不會不小心複製到之前手改的部分</t>
    <phoneticPr fontId="2" type="noConversion"/>
  </si>
  <si>
    <t>※名字部分格式是否正確 (可能在調整欄寬的時候出錯)</t>
    <phoneticPr fontId="2" type="noConversion"/>
  </si>
  <si>
    <t>※備註欄的內容是否正確 (可以和前一天的勤務表比較)</t>
    <phoneticPr fontId="2" type="noConversion"/>
  </si>
  <si>
    <t>※記得掃一眼隔天的勤務 看有沒有人8點以前上班</t>
    <phoneticPr fontId="2" type="noConversion"/>
  </si>
  <si>
    <t>退</t>
  </si>
  <si>
    <t>否</t>
  </si>
  <si>
    <t>是</t>
  </si>
  <si>
    <t>待命</t>
  </si>
  <si>
    <t>※記得更新警力現況表中的正副主官上班時間</t>
    <phoneticPr fontId="2" type="noConversion"/>
  </si>
  <si>
    <t>18時放：</t>
    <phoneticPr fontId="2" type="noConversion"/>
  </si>
  <si>
    <t>姓名</t>
    <phoneticPr fontId="2" type="noConversion"/>
  </si>
  <si>
    <t>14勤教</t>
    <phoneticPr fontId="2" type="noConversion"/>
  </si>
  <si>
    <t>役男</t>
    <phoneticPr fontId="2" type="noConversion"/>
  </si>
  <si>
    <t>※第二中隊副中隊長黃俊吉</t>
    <phoneticPr fontId="2" type="noConversion"/>
  </si>
  <si>
    <t>※第三中隊中隊長林文證</t>
    <phoneticPr fontId="2" type="noConversion"/>
  </si>
  <si>
    <t>※第三中隊副中隊長陳文樹</t>
    <phoneticPr fontId="2" type="noConversion"/>
  </si>
  <si>
    <t>※第四中隊副中隊長葉子斌</t>
    <phoneticPr fontId="2" type="noConversion"/>
  </si>
  <si>
    <t>中隊值班</t>
  </si>
  <si>
    <t>22時退：</t>
    <phoneticPr fontId="2" type="noConversion"/>
  </si>
  <si>
    <t>12時退：</t>
    <phoneticPr fontId="2" type="noConversion"/>
  </si>
  <si>
    <t>※第一中隊副中隊長薛信東</t>
    <phoneticPr fontId="2" type="noConversion"/>
  </si>
  <si>
    <t>D.支援總隊/大隊/槍械室</t>
    <phoneticPr fontId="2" type="noConversion"/>
  </si>
  <si>
    <t>假</t>
    <phoneticPr fontId="2" type="noConversion"/>
  </si>
  <si>
    <t>是</t>
    <phoneticPr fontId="2" type="noConversion"/>
  </si>
  <si>
    <t>是</t>
    <phoneticPr fontId="2" type="noConversion"/>
  </si>
  <si>
    <t>是</t>
    <phoneticPr fontId="2" type="noConversion"/>
  </si>
  <si>
    <t>是</t>
    <phoneticPr fontId="2" type="noConversion"/>
  </si>
  <si>
    <t>是</t>
    <phoneticPr fontId="2" type="noConversion"/>
  </si>
  <si>
    <t>18收</t>
    <phoneticPr fontId="2" type="noConversion"/>
  </si>
  <si>
    <t xml:space="preserve"> </t>
    <phoneticPr fontId="2" type="noConversion"/>
  </si>
  <si>
    <t>退</t>
    <phoneticPr fontId="2" type="noConversion"/>
  </si>
  <si>
    <t>役男輪休</t>
    <phoneticPr fontId="2" type="noConversion"/>
  </si>
  <si>
    <t>備註</t>
    <phoneticPr fontId="2" type="noConversion"/>
  </si>
  <si>
    <t>選項</t>
    <phoneticPr fontId="2" type="noConversion"/>
  </si>
  <si>
    <t>※第二中隊中隊長莊凱進</t>
    <phoneticPr fontId="2" type="noConversion"/>
  </si>
  <si>
    <t>18時退：</t>
    <phoneticPr fontId="2" type="noConversion"/>
  </si>
  <si>
    <t>20時退：</t>
    <phoneticPr fontId="2" type="noConversion"/>
  </si>
  <si>
    <t>榮譽假</t>
    <phoneticPr fontId="2" type="noConversion"/>
  </si>
  <si>
    <t>服勤人員姓名代號對照表</t>
    <phoneticPr fontId="2" type="noConversion"/>
  </si>
  <si>
    <t>警員</t>
    <phoneticPr fontId="2" type="noConversion"/>
  </si>
  <si>
    <t>姓名</t>
    <phoneticPr fontId="2" type="noConversion"/>
  </si>
  <si>
    <t>職稱</t>
    <phoneticPr fontId="2" type="noConversion"/>
  </si>
  <si>
    <t>幹部</t>
    <phoneticPr fontId="2" type="noConversion"/>
  </si>
  <si>
    <t>役別</t>
    <phoneticPr fontId="2" type="noConversion"/>
  </si>
  <si>
    <t>普通</t>
    <phoneticPr fontId="2" type="noConversion"/>
  </si>
  <si>
    <t>專案勤務</t>
    <phoneticPr fontId="2" type="noConversion"/>
  </si>
  <si>
    <t>16時退：</t>
    <phoneticPr fontId="2" type="noConversion"/>
  </si>
  <si>
    <t>勤教人員姓名 (上傳勤教用)</t>
  </si>
  <si>
    <t>14勤教人員</t>
  </si>
  <si>
    <t>22勤教人員</t>
  </si>
  <si>
    <t>常年訓練</t>
    <phoneticPr fontId="2" type="noConversion"/>
  </si>
  <si>
    <t>假</t>
    <phoneticPr fontId="2" type="noConversion"/>
  </si>
  <si>
    <t>當日退伍</t>
    <phoneticPr fontId="2" type="noConversion"/>
  </si>
  <si>
    <t>役男總人數:</t>
    <phoneticPr fontId="37" type="noConversion"/>
  </si>
  <si>
    <t>家因役男番號:</t>
    <phoneticPr fontId="37" type="noConversion"/>
  </si>
  <si>
    <t>番號</t>
  </si>
  <si>
    <t>姓名</t>
  </si>
  <si>
    <t>榮譽假時間點</t>
  </si>
  <si>
    <t>番號</t>
    <phoneticPr fontId="37" type="noConversion"/>
  </si>
  <si>
    <t xml:space="preserve"> 姓名</t>
    <phoneticPr fontId="37" type="noConversion"/>
  </si>
  <si>
    <t>是否為家因</t>
    <phoneticPr fontId="37" type="noConversion"/>
  </si>
  <si>
    <t>特殊時間</t>
    <phoneticPr fontId="37" type="noConversion"/>
  </si>
  <si>
    <t>榮譽假時間點</t>
    <phoneticPr fontId="37" type="noConversion"/>
  </si>
  <si>
    <t>全日休</t>
    <phoneticPr fontId="37" type="noConversion"/>
  </si>
  <si>
    <t>17放</t>
    <phoneticPr fontId="37" type="noConversion"/>
  </si>
  <si>
    <t>18放</t>
    <phoneticPr fontId="37" type="noConversion"/>
  </si>
  <si>
    <t>18收</t>
    <phoneticPr fontId="37" type="noConversion"/>
  </si>
  <si>
    <t>※本日在隊役男：</t>
    <phoneticPr fontId="37" type="noConversion"/>
  </si>
  <si>
    <t>18後放假總人數</t>
    <phoneticPr fontId="37" type="noConversion"/>
  </si>
  <si>
    <t>病假</t>
    <phoneticPr fontId="37" type="noConversion"/>
  </si>
  <si>
    <t>補休</t>
    <phoneticPr fontId="37" type="noConversion"/>
  </si>
  <si>
    <t>榮譽假</t>
    <phoneticPr fontId="37" type="noConversion"/>
  </si>
  <si>
    <t>勤務變更紀錄</t>
    <phoneticPr fontId="2" type="noConversion"/>
  </si>
  <si>
    <t>職別</t>
    <phoneticPr fontId="37" type="noConversion"/>
  </si>
  <si>
    <t>小隊長</t>
    <phoneticPr fontId="37" type="noConversion"/>
  </si>
  <si>
    <t>警員</t>
    <phoneticPr fontId="37" type="noConversion"/>
  </si>
  <si>
    <t>姓名</t>
    <phoneticPr fontId="37" type="noConversion"/>
  </si>
  <si>
    <t>黃健明</t>
    <phoneticPr fontId="37" type="noConversion"/>
  </si>
  <si>
    <t>曾永晃</t>
  </si>
  <si>
    <t>郭俊宏</t>
  </si>
  <si>
    <t>陳泓凱</t>
  </si>
  <si>
    <t>吳國揚</t>
  </si>
  <si>
    <t>備考</t>
    <phoneticPr fontId="37" type="noConversion"/>
  </si>
  <si>
    <t>自動偵測番號</t>
    <phoneticPr fontId="37" type="noConversion"/>
  </si>
  <si>
    <t>自動偵測番號</t>
  </si>
  <si>
    <t>內政部警政署保安警察第一總隊督訓科室內靶場110年3月份勤休預定表</t>
    <phoneticPr fontId="37" type="noConversion"/>
  </si>
  <si>
    <t>附                         錄</t>
    <phoneticPr fontId="37" type="noConversion"/>
  </si>
  <si>
    <t>.</t>
    <phoneticPr fontId="2" type="noConversion"/>
  </si>
  <si>
    <t>役男總人數:</t>
  </si>
  <si>
    <t>家因役男番號:</t>
  </si>
  <si>
    <t>14勤教人員(役男)</t>
    <phoneticPr fontId="2" type="noConversion"/>
  </si>
  <si>
    <t>勤教(役男)</t>
  </si>
  <si>
    <t>勤教</t>
  </si>
  <si>
    <t>※第四中隊中隊長黃嘉得</t>
    <phoneticPr fontId="2" type="noConversion"/>
  </si>
  <si>
    <t>值班(中隊)</t>
    <phoneticPr fontId="2" type="noConversion"/>
  </si>
  <si>
    <t>18放早走</t>
    <phoneticPr fontId="2" type="noConversion"/>
  </si>
  <si>
    <t>全日勤免勤教</t>
    <phoneticPr fontId="2" type="noConversion"/>
  </si>
  <si>
    <t>休假天數</t>
    <phoneticPr fontId="2" type="noConversion"/>
  </si>
  <si>
    <t>(支援大隊不管控)</t>
    <phoneticPr fontId="2" type="noConversion"/>
  </si>
  <si>
    <r>
      <rPr>
        <b/>
        <sz val="18"/>
        <color indexed="8"/>
        <rFont val="標楷體"/>
        <family val="4"/>
        <charset val="136"/>
      </rPr>
      <t>備考</t>
    </r>
  </si>
  <si>
    <r>
      <t>X:</t>
    </r>
    <r>
      <rPr>
        <b/>
        <sz val="18"/>
        <color indexed="8"/>
        <rFont val="標楷體"/>
        <family val="4"/>
        <charset val="136"/>
      </rPr>
      <t>輪休</t>
    </r>
  </si>
  <si>
    <r>
      <rPr>
        <b/>
        <sz val="18"/>
        <color indexed="8"/>
        <rFont val="標楷體"/>
        <family val="4"/>
        <charset val="136"/>
      </rPr>
      <t>榮:榮譽假</t>
    </r>
  </si>
  <si>
    <t>輪休</t>
  </si>
  <si>
    <t>假</t>
  </si>
  <si>
    <t>空班</t>
  </si>
  <si>
    <t>值1(早)</t>
  </si>
  <si>
    <t>早</t>
  </si>
  <si>
    <t>值1(早) 丙案</t>
  </si>
  <si>
    <t>值2(中)</t>
  </si>
  <si>
    <t>中</t>
  </si>
  <si>
    <t>值2(中) 乙案</t>
  </si>
  <si>
    <t>夜值(晚)</t>
  </si>
  <si>
    <t>晚</t>
  </si>
  <si>
    <t>夜值(晚) 甲案</t>
  </si>
  <si>
    <t>▲ 甲案</t>
  </si>
  <si>
    <t>▲ 甲案 值20-22</t>
  </si>
  <si>
    <t>▲ 甲案 值06-08</t>
  </si>
  <si>
    <t>☆ 乙案</t>
  </si>
  <si>
    <t>※ 丙案</t>
  </si>
  <si>
    <t>常訓</t>
  </si>
  <si>
    <t>槍械室值班(日)</t>
  </si>
  <si>
    <t>槍械室值班</t>
  </si>
  <si>
    <t>槍械室值班(夜)</t>
  </si>
  <si>
    <t>槍械室值班(大夜)</t>
  </si>
  <si>
    <t>榮譽假</t>
  </si>
  <si>
    <t>08-16</t>
  </si>
  <si>
    <t>12-22</t>
  </si>
  <si>
    <t>16-24</t>
  </si>
  <si>
    <t>22-08</t>
  </si>
  <si>
    <t>24-08</t>
  </si>
  <si>
    <t>出勤 日間</t>
  </si>
  <si>
    <t>出勤 夜間</t>
  </si>
  <si>
    <t>靶場</t>
  </si>
  <si>
    <t>保持訓練</t>
  </si>
  <si>
    <t>※ 丙案(靶場)</t>
  </si>
  <si>
    <t>08-12</t>
  </si>
  <si>
    <t>甲夜 值勤官</t>
  </si>
  <si>
    <t>8-18 大隊支援</t>
  </si>
  <si>
    <t>22-06</t>
  </si>
  <si>
    <t>支援檢疫所</t>
  </si>
  <si>
    <t>支援秘書室</t>
  </si>
  <si>
    <t>支援出納室</t>
  </si>
  <si>
    <t>支援警務科</t>
  </si>
  <si>
    <t>支援事務股</t>
  </si>
  <si>
    <t>陳奕欣</t>
  </si>
  <si>
    <t>黃品傑</t>
  </si>
  <si>
    <t>夜值</t>
    <phoneticPr fontId="51" type="noConversion"/>
  </si>
  <si>
    <t>管控人數</t>
  </si>
  <si>
    <t>第5分隊：丙
第10分隊：/</t>
    <phoneticPr fontId="51" type="noConversion"/>
  </si>
  <si>
    <t>備
註</t>
    <phoneticPr fontId="51" type="noConversion"/>
  </si>
  <si>
    <r>
      <t>丙：08時至20時服勤或管控
乙</t>
    </r>
    <r>
      <rPr>
        <sz val="13"/>
        <color theme="1"/>
        <rFont val="新細明體"/>
        <family val="1"/>
        <charset val="136"/>
      </rPr>
      <t>：</t>
    </r>
    <r>
      <rPr>
        <sz val="13"/>
        <color theme="1"/>
        <rFont val="標楷體"/>
        <family val="4"/>
        <charset val="136"/>
      </rPr>
      <t xml:space="preserve">12時至22時服勤或管控
甲：20時至08時服勤或管控
值1：08時至18時值日或服勤
值2：12時至22時值日或服勤             夜值：22時至08時值日或服勤
</t>
    </r>
    <phoneticPr fontId="51" type="noConversion"/>
  </si>
  <si>
    <t>警職總人數:</t>
    <phoneticPr fontId="2" type="noConversion"/>
  </si>
  <si>
    <t>黃慶生</t>
    <phoneticPr fontId="2" type="noConversion"/>
  </si>
  <si>
    <t>洪奇昌</t>
    <phoneticPr fontId="2" type="noConversion"/>
  </si>
  <si>
    <t>陳佑任</t>
    <phoneticPr fontId="2" type="noConversion"/>
  </si>
  <si>
    <t>林明道</t>
    <phoneticPr fontId="2" type="noConversion"/>
  </si>
  <si>
    <t>謝福生</t>
    <phoneticPr fontId="2" type="noConversion"/>
  </si>
  <si>
    <t>陳俊印</t>
    <phoneticPr fontId="2" type="noConversion"/>
  </si>
  <si>
    <t>鄒本強</t>
    <phoneticPr fontId="2" type="noConversion"/>
  </si>
  <si>
    <t>王俊欽</t>
    <phoneticPr fontId="2" type="noConversion"/>
  </si>
  <si>
    <t>林明慧</t>
    <phoneticPr fontId="2" type="noConversion"/>
  </si>
  <si>
    <t>王美惠</t>
    <phoneticPr fontId="2" type="noConversion"/>
  </si>
  <si>
    <t>全日勤</t>
    <phoneticPr fontId="37" type="noConversion"/>
  </si>
  <si>
    <t xml:space="preserve"> 姓名</t>
  </si>
  <si>
    <t>內政部警政署保安警察第一總隊第二大隊第一中隊勤務分配表</t>
    <phoneticPr fontId="2" type="noConversion"/>
  </si>
  <si>
    <t>保安警察第一總隊第二大隊第一中隊</t>
    <phoneticPr fontId="2" type="noConversion"/>
  </si>
  <si>
    <t>薛信東</t>
    <phoneticPr fontId="2" type="noConversion"/>
  </si>
  <si>
    <t>※第一中隊分隊長洪偉傑</t>
    <phoneticPr fontId="2" type="noConversion"/>
  </si>
  <si>
    <t>勤務時段
人員代號
勤務項目</t>
    <phoneticPr fontId="2" type="noConversion"/>
  </si>
  <si>
    <t>08-18水電科</t>
    <phoneticPr fontId="2" type="noConversion"/>
  </si>
  <si>
    <t>支援水電科:</t>
    <phoneticPr fontId="2" type="noConversion"/>
  </si>
  <si>
    <t>P</t>
    <phoneticPr fontId="2" type="noConversion"/>
  </si>
  <si>
    <t>Q</t>
    <phoneticPr fontId="2" type="noConversion"/>
  </si>
  <si>
    <t>※ 丙案 常訓</t>
    <phoneticPr fontId="2" type="noConversion"/>
  </si>
  <si>
    <t>支援大隊部</t>
    <phoneticPr fontId="2" type="noConversion"/>
  </si>
  <si>
    <t>免勤教</t>
    <phoneticPr fontId="2" type="noConversion"/>
  </si>
  <si>
    <t>14勤教</t>
  </si>
  <si>
    <t>是否勤教</t>
    <phoneticPr fontId="2" type="noConversion"/>
  </si>
  <si>
    <t>退伍</t>
    <phoneticPr fontId="2" type="noConversion"/>
  </si>
  <si>
    <t>08-12</t>
    <phoneticPr fontId="2" type="noConversion"/>
  </si>
  <si>
    <t>免勤教警職番號:</t>
    <phoneticPr fontId="2" type="noConversion"/>
  </si>
  <si>
    <t>20-08</t>
    <phoneticPr fontId="2" type="noConversion"/>
  </si>
  <si>
    <t>F</t>
    <phoneticPr fontId="2" type="noConversion"/>
  </si>
  <si>
    <t>李佳萱</t>
    <phoneticPr fontId="2" type="noConversion"/>
  </si>
  <si>
    <t>袁郁章</t>
    <phoneticPr fontId="2" type="noConversion"/>
  </si>
  <si>
    <t>陳正輝</t>
    <phoneticPr fontId="2" type="noConversion"/>
  </si>
  <si>
    <t>分隊長</t>
    <phoneticPr fontId="2" type="noConversion"/>
  </si>
  <si>
    <t>B</t>
    <phoneticPr fontId="2" type="noConversion"/>
  </si>
  <si>
    <t>薛信東</t>
    <phoneticPr fontId="2" type="noConversion"/>
  </si>
  <si>
    <t>E</t>
    <phoneticPr fontId="2" type="noConversion"/>
  </si>
  <si>
    <t>F</t>
    <phoneticPr fontId="2" type="noConversion"/>
  </si>
  <si>
    <t>李佳萱</t>
    <phoneticPr fontId="2" type="noConversion"/>
  </si>
  <si>
    <t>I</t>
    <phoneticPr fontId="2" type="noConversion"/>
  </si>
  <si>
    <t>J</t>
    <phoneticPr fontId="2" type="noConversion"/>
  </si>
  <si>
    <t>K</t>
    <phoneticPr fontId="2" type="noConversion"/>
  </si>
  <si>
    <t>袁郁章</t>
    <phoneticPr fontId="2" type="noConversion"/>
  </si>
  <si>
    <t>L</t>
    <phoneticPr fontId="2" type="noConversion"/>
  </si>
  <si>
    <t>黃慶生</t>
    <phoneticPr fontId="2" type="noConversion"/>
  </si>
  <si>
    <t>M</t>
    <phoneticPr fontId="2" type="noConversion"/>
  </si>
  <si>
    <t>洪奇昌</t>
    <phoneticPr fontId="2" type="noConversion"/>
  </si>
  <si>
    <t>N</t>
    <phoneticPr fontId="2" type="noConversion"/>
  </si>
  <si>
    <t>陳正輝</t>
    <phoneticPr fontId="2" type="noConversion"/>
  </si>
  <si>
    <t>O</t>
    <phoneticPr fontId="2" type="noConversion"/>
  </si>
  <si>
    <t>陳佑任</t>
    <phoneticPr fontId="2" type="noConversion"/>
  </si>
  <si>
    <t>P</t>
    <phoneticPr fontId="2" type="noConversion"/>
  </si>
  <si>
    <t>林明道</t>
    <phoneticPr fontId="2" type="noConversion"/>
  </si>
  <si>
    <t>Q</t>
    <phoneticPr fontId="2" type="noConversion"/>
  </si>
  <si>
    <t>謝福生</t>
    <phoneticPr fontId="2" type="noConversion"/>
  </si>
  <si>
    <t>陳俊印</t>
    <phoneticPr fontId="2" type="noConversion"/>
  </si>
  <si>
    <t>鄒本強</t>
    <phoneticPr fontId="2" type="noConversion"/>
  </si>
  <si>
    <t>王俊欽</t>
    <phoneticPr fontId="2" type="noConversion"/>
  </si>
  <si>
    <t>林明慧</t>
    <phoneticPr fontId="2" type="noConversion"/>
  </si>
  <si>
    <t>王美惠</t>
    <phoneticPr fontId="2" type="noConversion"/>
  </si>
  <si>
    <t>王志峰</t>
    <phoneticPr fontId="2" type="noConversion"/>
  </si>
  <si>
    <t>勤務狀態</t>
    <phoneticPr fontId="2" type="noConversion"/>
  </si>
  <si>
    <t>值2(中)休半日</t>
    <phoneticPr fontId="2" type="noConversion"/>
  </si>
  <si>
    <t>退</t>
    <phoneticPr fontId="2" type="noConversion"/>
  </si>
  <si>
    <t>阮成山</t>
  </si>
  <si>
    <t>是</t>
    <phoneticPr fontId="2" type="noConversion"/>
  </si>
  <si>
    <t>中隊長</t>
    <phoneticPr fontId="2" type="noConversion"/>
  </si>
  <si>
    <t>A</t>
    <phoneticPr fontId="2" type="noConversion"/>
  </si>
  <si>
    <t>陳正賢</t>
    <phoneticPr fontId="2" type="noConversion"/>
  </si>
  <si>
    <t>12-14</t>
    <phoneticPr fontId="2" type="noConversion"/>
  </si>
  <si>
    <t>14-16</t>
    <phoneticPr fontId="2" type="noConversion"/>
  </si>
  <si>
    <t>18-20</t>
    <phoneticPr fontId="2" type="noConversion"/>
  </si>
  <si>
    <t>20-22</t>
    <phoneticPr fontId="2" type="noConversion"/>
  </si>
  <si>
    <r>
      <rPr>
        <sz val="22"/>
        <rFont val="標楷體"/>
        <family val="4"/>
      </rPr>
      <t>勤務變更</t>
    </r>
    <phoneticPr fontId="2" type="noConversion"/>
  </si>
  <si>
    <r>
      <rPr>
        <sz val="22"/>
        <rFont val="標楷體"/>
        <family val="4"/>
      </rPr>
      <t>核章</t>
    </r>
    <phoneticPr fontId="2" type="noConversion"/>
  </si>
  <si>
    <r>
      <rPr>
        <sz val="14"/>
        <rFont val="標楷體"/>
        <family val="4"/>
      </rPr>
      <t>日期</t>
    </r>
    <phoneticPr fontId="2" type="noConversion"/>
  </si>
  <si>
    <r>
      <rPr>
        <sz val="14"/>
        <rFont val="標楷體"/>
        <family val="4"/>
      </rPr>
      <t>日期</t>
    </r>
    <phoneticPr fontId="2" type="noConversion"/>
  </si>
  <si>
    <r>
      <rPr>
        <sz val="14"/>
        <rFont val="標楷體"/>
        <family val="4"/>
      </rPr>
      <t>番號</t>
    </r>
    <phoneticPr fontId="2" type="noConversion"/>
  </si>
  <si>
    <r>
      <rPr>
        <sz val="14"/>
        <rFont val="標楷體"/>
        <family val="4"/>
      </rPr>
      <t>番號</t>
    </r>
    <phoneticPr fontId="2" type="noConversion"/>
  </si>
  <si>
    <r>
      <rPr>
        <sz val="12"/>
        <rFont val="標楷體"/>
        <family val="4"/>
      </rPr>
      <t>番號</t>
    </r>
    <phoneticPr fontId="2" type="noConversion"/>
  </si>
  <si>
    <r>
      <rPr>
        <sz val="12"/>
        <rFont val="標楷體"/>
        <family val="4"/>
      </rPr>
      <t>姓名</t>
    </r>
    <phoneticPr fontId="2" type="noConversion"/>
  </si>
  <si>
    <r>
      <rPr>
        <sz val="12"/>
        <rFont val="標楷體"/>
        <family val="4"/>
      </rPr>
      <t>值勤次數</t>
    </r>
    <phoneticPr fontId="2" type="noConversion"/>
  </si>
  <si>
    <r>
      <rPr>
        <sz val="12"/>
        <rFont val="標楷體"/>
        <family val="4"/>
      </rPr>
      <t>累積時數</t>
    </r>
    <phoneticPr fontId="2" type="noConversion"/>
  </si>
  <si>
    <r>
      <rPr>
        <sz val="12"/>
        <rFont val="標楷體"/>
        <family val="4"/>
      </rPr>
      <t>姓名</t>
    </r>
    <phoneticPr fontId="2" type="noConversion"/>
  </si>
  <si>
    <r>
      <rPr>
        <sz val="12"/>
        <rFont val="標楷體"/>
        <family val="4"/>
      </rPr>
      <t>值勤次數</t>
    </r>
    <phoneticPr fontId="2" type="noConversion"/>
  </si>
  <si>
    <t>陳正賢</t>
  </si>
  <si>
    <t>08-20</t>
    <phoneticPr fontId="2" type="noConversion"/>
  </si>
  <si>
    <t>育嬰假</t>
    <phoneticPr fontId="2" type="noConversion"/>
  </si>
  <si>
    <t>※第一中隊中隊長陳正賢</t>
    <phoneticPr fontId="2" type="noConversion"/>
  </si>
  <si>
    <t>支援檢疫所</t>
    <phoneticPr fontId="2" type="noConversion"/>
  </si>
  <si>
    <t>08-18秘書室</t>
    <phoneticPr fontId="2" type="noConversion"/>
  </si>
  <si>
    <t>退</t>
    <phoneticPr fontId="2" type="noConversion"/>
  </si>
  <si>
    <t>否</t>
    <phoneticPr fontId="2" type="noConversion"/>
  </si>
  <si>
    <t>備勤</t>
    <phoneticPr fontId="2" type="noConversion"/>
  </si>
  <si>
    <t>備勤</t>
    <phoneticPr fontId="2" type="noConversion"/>
  </si>
  <si>
    <t>待命</t>
    <phoneticPr fontId="2" type="noConversion"/>
  </si>
  <si>
    <t>待命</t>
    <phoneticPr fontId="2" type="noConversion"/>
  </si>
  <si>
    <t>大夜</t>
    <phoneticPr fontId="2" type="noConversion"/>
  </si>
  <si>
    <t>大值</t>
    <phoneticPr fontId="2" type="noConversion"/>
  </si>
  <si>
    <t>翌晨在隊</t>
    <phoneticPr fontId="2" type="noConversion"/>
  </si>
  <si>
    <t>是</t>
    <phoneticPr fontId="2" type="noConversion"/>
  </si>
  <si>
    <t>是</t>
    <phoneticPr fontId="2" type="noConversion"/>
  </si>
  <si>
    <t>20-06</t>
    <phoneticPr fontId="2" type="noConversion"/>
  </si>
  <si>
    <t>楊鈞翔</t>
  </si>
  <si>
    <t>唐正瑋</t>
  </si>
  <si>
    <t>曾慶鈞</t>
  </si>
  <si>
    <t>N</t>
    <phoneticPr fontId="2" type="noConversion"/>
  </si>
  <si>
    <t>值1早</t>
    <phoneticPr fontId="2" type="noConversion"/>
  </si>
  <si>
    <t>08-18備</t>
    <phoneticPr fontId="2" type="noConversion"/>
  </si>
  <si>
    <t>正(副)主官(管)</t>
    <phoneticPr fontId="2" type="noConversion"/>
  </si>
  <si>
    <t>黃臺境</t>
    <phoneticPr fontId="2" type="noConversion"/>
  </si>
  <si>
    <t>黃臺境</t>
    <phoneticPr fontId="2" type="noConversion"/>
  </si>
  <si>
    <t>邱俊閎</t>
  </si>
  <si>
    <t>08-18水電科</t>
  </si>
  <si>
    <t>全日勤</t>
  </si>
  <si>
    <t>邱昱銘</t>
  </si>
  <si>
    <t>鄭凱文</t>
  </si>
  <si>
    <t>葉家豪</t>
  </si>
  <si>
    <t>鄭智謙</t>
  </si>
  <si>
    <t>蔡政倫</t>
  </si>
  <si>
    <t>洪長昇</t>
  </si>
  <si>
    <t>許翊呈</t>
  </si>
  <si>
    <t>李政聰</t>
  </si>
  <si>
    <t>劉威志</t>
  </si>
  <si>
    <t>梁展碩</t>
  </si>
  <si>
    <t>王敍安</t>
  </si>
  <si>
    <t>何奕諠</t>
  </si>
  <si>
    <t>楊瑞麟</t>
  </si>
  <si>
    <t>鄭品豪</t>
  </si>
  <si>
    <t>林晉弘</t>
  </si>
  <si>
    <t>張恩齊</t>
  </si>
  <si>
    <t>周承澔</t>
  </si>
  <si>
    <t>蕭敬哲</t>
  </si>
  <si>
    <t>18收</t>
  </si>
  <si>
    <t>丙</t>
  </si>
  <si>
    <t>/</t>
  </si>
  <si>
    <t>接兵2</t>
    <phoneticPr fontId="2" type="noConversion"/>
  </si>
  <si>
    <t>退</t>
    <phoneticPr fontId="2" type="noConversion"/>
  </si>
  <si>
    <t>否</t>
    <phoneticPr fontId="2" type="noConversion"/>
  </si>
  <si>
    <t>x</t>
    <phoneticPr fontId="2" type="noConversion"/>
  </si>
  <si>
    <t xml:space="preserve"> </t>
    <phoneticPr fontId="2" type="noConversion"/>
  </si>
  <si>
    <t xml:space="preserve"> </t>
    <phoneticPr fontId="2" type="noConversion"/>
  </si>
  <si>
    <t>全日休</t>
  </si>
  <si>
    <t>(自  日  時  分起在隊待命服勤至勤務結束 日 時 分在隊待命服勤，於 日  時 分退勤)</t>
    <phoneticPr fontId="2" type="noConversion"/>
  </si>
  <si>
    <t>08-18</t>
    <phoneticPr fontId="2" type="noConversion"/>
  </si>
  <si>
    <t>輪值中隊(早)</t>
    <phoneticPr fontId="2" type="noConversion"/>
  </si>
  <si>
    <t>輪值中隊(晚)</t>
    <phoneticPr fontId="2" type="noConversion"/>
  </si>
  <si>
    <t>守望</t>
    <phoneticPr fontId="2" type="noConversion"/>
  </si>
  <si>
    <t>管控警力</t>
    <phoneticPr fontId="2" type="noConversion"/>
  </si>
  <si>
    <t>非管控警力</t>
    <phoneticPr fontId="2" type="noConversion"/>
  </si>
  <si>
    <t>檢疫所返營警力</t>
    <phoneticPr fontId="2" type="noConversion"/>
  </si>
  <si>
    <t>幹部(警員)輪休</t>
    <phoneticPr fontId="2" type="noConversion"/>
  </si>
  <si>
    <t>陳澤銓</t>
  </si>
  <si>
    <t>林宏曄</t>
  </si>
  <si>
    <t>陳柏庾</t>
  </si>
  <si>
    <t>鄭楚平</t>
  </si>
  <si>
    <t>洪秉洋</t>
  </si>
  <si>
    <t>朱鈞澤</t>
  </si>
  <si>
    <t>馬宇廷</t>
  </si>
  <si>
    <t>劉家禎</t>
  </si>
  <si>
    <t>廖武頎</t>
  </si>
  <si>
    <t>李璟霖</t>
  </si>
  <si>
    <t>董勁亨</t>
  </si>
  <si>
    <t>黃慕陽</t>
  </si>
  <si>
    <t>楊昕翰</t>
  </si>
  <si>
    <t>林廷翰</t>
  </si>
  <si>
    <t>李冠億</t>
  </si>
  <si>
    <t>張曙霖</t>
  </si>
  <si>
    <t>病(事)假</t>
    <phoneticPr fontId="2" type="noConversion"/>
  </si>
  <si>
    <t>婚(陪產)假</t>
    <phoneticPr fontId="2" type="noConversion"/>
  </si>
  <si>
    <t>成功嶺役男資料會銜</t>
    <phoneticPr fontId="2" type="noConversion"/>
  </si>
  <si>
    <t>※第三中隊副中隊長陳文樹</t>
  </si>
  <si>
    <t>王志峰</t>
    <phoneticPr fontId="2" type="noConversion"/>
  </si>
  <si>
    <t>※第四中隊中隊長黃嘉得</t>
  </si>
  <si>
    <t>病(事)假</t>
    <phoneticPr fontId="37" type="noConversion"/>
  </si>
  <si>
    <t xml:space="preserve"> 保 安 警 察 第 一 總 隊 第 二 大 隊 第 一 中 隊 110 年 12月 份 役 男 輪 休 預 定 表         主管：</t>
    <phoneticPr fontId="2" type="noConversion"/>
  </si>
  <si>
    <t>本隊20人+(大隊2人不管控) 請假 在隊人數需管控過半數</t>
    <phoneticPr fontId="2" type="noConversion"/>
  </si>
  <si>
    <t>休假</t>
    <phoneticPr fontId="2" type="noConversion"/>
  </si>
  <si>
    <t>喪假</t>
    <phoneticPr fontId="2" type="noConversion"/>
  </si>
  <si>
    <t>保持訓練</t>
    <phoneticPr fontId="2" type="noConversion"/>
  </si>
  <si>
    <t>呂浩維</t>
  </si>
  <si>
    <t>謝禮全</t>
  </si>
  <si>
    <t>彭揚凱</t>
  </si>
  <si>
    <t>張顥</t>
  </si>
  <si>
    <t>李沛諺</t>
  </si>
  <si>
    <t>陳宣齊</t>
  </si>
  <si>
    <t>鄭謙泰</t>
  </si>
  <si>
    <t>徐意凱</t>
  </si>
  <si>
    <t>黃聖淵</t>
  </si>
  <si>
    <t>翁皓威</t>
  </si>
  <si>
    <t>楊育鵬</t>
  </si>
  <si>
    <t>張德富</t>
  </si>
  <si>
    <t>柯俊亦</t>
  </si>
  <si>
    <t>周季濓</t>
  </si>
  <si>
    <t>許修銘</t>
  </si>
  <si>
    <t>郭文凱</t>
  </si>
  <si>
    <t>邱楷然</t>
  </si>
  <si>
    <t>楊承澔</t>
  </si>
  <si>
    <t>吳政銓</t>
  </si>
  <si>
    <t>呂承翰</t>
  </si>
  <si>
    <t>王治皓</t>
  </si>
  <si>
    <t>曾宏瑜</t>
  </si>
  <si>
    <t>陳宏洋</t>
    <phoneticPr fontId="51" type="noConversion"/>
  </si>
  <si>
    <t>佘尚恩</t>
  </si>
  <si>
    <t>張曙霖</t>
    <phoneticPr fontId="2" type="noConversion"/>
  </si>
  <si>
    <t>佘上恩</t>
  </si>
  <si>
    <t>舊號碼</t>
    <phoneticPr fontId="2" type="noConversion"/>
  </si>
  <si>
    <t>新號碼</t>
    <phoneticPr fontId="2" type="noConversion"/>
  </si>
  <si>
    <t>陳宏洋</t>
  </si>
  <si>
    <t>張曙霖</t>
    <phoneticPr fontId="2" type="noConversion"/>
  </si>
  <si>
    <t>x</t>
    <phoneticPr fontId="2" type="noConversion"/>
  </si>
  <si>
    <t>x</t>
    <phoneticPr fontId="2" type="noConversion"/>
  </si>
  <si>
    <t>x</t>
    <phoneticPr fontId="2" type="noConversion"/>
  </si>
  <si>
    <t>x</t>
    <phoneticPr fontId="2" type="noConversion"/>
  </si>
  <si>
    <t>x</t>
    <phoneticPr fontId="2" type="noConversion"/>
  </si>
  <si>
    <t>x</t>
  </si>
  <si>
    <t>病07-22日18</t>
  </si>
  <si>
    <t>病08-12</t>
  </si>
  <si>
    <t>補</t>
  </si>
  <si>
    <t>病06-8日22</t>
  </si>
  <si>
    <t>病7日06-8日22</t>
  </si>
  <si>
    <t>x榮18-22</t>
  </si>
  <si>
    <t>病14-18</t>
  </si>
  <si>
    <t>病09-13</t>
  </si>
  <si>
    <t>病11-18</t>
  </si>
  <si>
    <t>x病18-17日18</t>
  </si>
  <si>
    <t>病12日18-17日18</t>
  </si>
  <si>
    <t>病06-8日18</t>
  </si>
  <si>
    <t>病7日06-8日18</t>
  </si>
  <si>
    <t>榮14-18</t>
  </si>
  <si>
    <t>病07-3日18</t>
  </si>
  <si>
    <t>病2日18-3日18</t>
  </si>
  <si>
    <t>病06-4日22</t>
  </si>
  <si>
    <t>病3日06-4日22</t>
  </si>
  <si>
    <t>喪</t>
  </si>
  <si>
    <t>病07-8日18</t>
  </si>
  <si>
    <t>病7日07-8日18</t>
  </si>
  <si>
    <t>病08-22</t>
  </si>
  <si>
    <t>病08-13</t>
  </si>
  <si>
    <t>榮12-18</t>
  </si>
  <si>
    <t>榮18-22</t>
  </si>
  <si>
    <t>榮</t>
  </si>
  <si>
    <t>病10-14</t>
  </si>
  <si>
    <t>病13-17</t>
  </si>
  <si>
    <t>榮18-20日13</t>
  </si>
  <si>
    <t>榮19日18-20日13 病13-17</t>
  </si>
  <si>
    <t>x病18-22</t>
  </si>
  <si>
    <t>x</t>
    <phoneticPr fontId="2" type="noConversion"/>
  </si>
  <si>
    <t>x</t>
    <phoneticPr fontId="2" type="noConversion"/>
  </si>
  <si>
    <t>病09-23日22</t>
    <phoneticPr fontId="2" type="noConversion"/>
  </si>
  <si>
    <t>22日病09-23日22</t>
    <phoneticPr fontId="2" type="noConversion"/>
  </si>
  <si>
    <t>08-18(20退)</t>
    <phoneticPr fontId="2" type="noConversion"/>
  </si>
  <si>
    <t/>
  </si>
  <si>
    <t>補休(隔日休)</t>
  </si>
  <si>
    <t>補休(18收)</t>
  </si>
  <si>
    <t>補休(18收)</t>
    <phoneticPr fontId="2" type="noConversion"/>
  </si>
  <si>
    <t>x病18-22</t>
    <phoneticPr fontId="2" type="noConversion"/>
  </si>
  <si>
    <t>x榮18-22</t>
    <phoneticPr fontId="2" type="noConversion"/>
  </si>
  <si>
    <t>病13-17</t>
    <phoneticPr fontId="2" type="noConversion"/>
  </si>
  <si>
    <t>x病18-13日22</t>
    <phoneticPr fontId="2" type="noConversion"/>
  </si>
  <si>
    <t>病12日18-13日22</t>
    <phoneticPr fontId="2" type="noConversion"/>
  </si>
  <si>
    <t>病13-18</t>
    <phoneticPr fontId="2" type="noConversion"/>
  </si>
  <si>
    <t>x榮18-22</t>
    <phoneticPr fontId="2" type="noConversion"/>
  </si>
  <si>
    <t>病14-18</t>
    <phoneticPr fontId="2" type="noConversion"/>
  </si>
  <si>
    <t>內政部警政署</t>
    <phoneticPr fontId="51" type="noConversion"/>
  </si>
  <si>
    <t>第二大隊第一中隊110年12月勤休預定表</t>
    <phoneticPr fontId="51" type="noConversion"/>
  </si>
  <si>
    <t>主管：</t>
    <phoneticPr fontId="51" type="noConversion"/>
  </si>
  <si>
    <t>保  安  警  察  第  一  總  隊</t>
    <phoneticPr fontId="51" type="noConversion"/>
  </si>
  <si>
    <r>
      <t xml:space="preserve">       
</t>
    </r>
    <r>
      <rPr>
        <sz val="16"/>
        <color theme="1"/>
        <rFont val="標楷體"/>
        <family val="4"/>
        <charset val="136"/>
      </rPr>
      <t xml:space="preserve">
代號職稱</t>
    </r>
    <phoneticPr fontId="51" type="noConversion"/>
  </si>
  <si>
    <t>日       期</t>
    <phoneticPr fontId="51" type="noConversion"/>
  </si>
  <si>
    <t>本月輪休10日</t>
    <phoneticPr fontId="51" type="noConversion"/>
  </si>
  <si>
    <t>輪休</t>
    <phoneticPr fontId="51" type="noConversion"/>
  </si>
  <si>
    <t>空翻</t>
    <phoneticPr fontId="51" type="noConversion"/>
  </si>
  <si>
    <t>假日</t>
    <phoneticPr fontId="51" type="noConversion"/>
  </si>
  <si>
    <t>值1</t>
    <phoneticPr fontId="51" type="noConversion"/>
  </si>
  <si>
    <t>值2</t>
    <phoneticPr fontId="51" type="noConversion"/>
  </si>
  <si>
    <t>管控總數</t>
    <phoneticPr fontId="51" type="noConversion"/>
  </si>
  <si>
    <t>星       期</t>
    <phoneticPr fontId="51" type="noConversion"/>
  </si>
  <si>
    <t>五</t>
    <phoneticPr fontId="51" type="noConversion"/>
  </si>
  <si>
    <t>六</t>
    <phoneticPr fontId="51" type="noConversion"/>
  </si>
  <si>
    <t>日</t>
    <phoneticPr fontId="51" type="noConversion"/>
  </si>
  <si>
    <t>一</t>
    <phoneticPr fontId="51" type="noConversion"/>
  </si>
  <si>
    <t>二</t>
    <phoneticPr fontId="51" type="noConversion"/>
  </si>
  <si>
    <t>三</t>
    <phoneticPr fontId="51" type="noConversion"/>
  </si>
  <si>
    <t>四</t>
    <phoneticPr fontId="51" type="noConversion"/>
  </si>
  <si>
    <t>五</t>
    <phoneticPr fontId="51" type="noConversion"/>
  </si>
  <si>
    <t>日</t>
    <phoneticPr fontId="51" type="noConversion"/>
  </si>
  <si>
    <t>二</t>
    <phoneticPr fontId="51" type="noConversion"/>
  </si>
  <si>
    <t>三</t>
    <phoneticPr fontId="51" type="noConversion"/>
  </si>
  <si>
    <t>四</t>
    <phoneticPr fontId="51" type="noConversion"/>
  </si>
  <si>
    <t>六</t>
    <phoneticPr fontId="51" type="noConversion"/>
  </si>
  <si>
    <t>一</t>
    <phoneticPr fontId="51" type="noConversion"/>
  </si>
  <si>
    <t>二</t>
    <phoneticPr fontId="51" type="noConversion"/>
  </si>
  <si>
    <t>六</t>
    <phoneticPr fontId="51" type="noConversion"/>
  </si>
  <si>
    <t>一</t>
    <phoneticPr fontId="51" type="noConversion"/>
  </si>
  <si>
    <t>案別</t>
    <phoneticPr fontId="51" type="noConversion"/>
  </si>
  <si>
    <t>乙</t>
    <phoneticPr fontId="51" type="noConversion"/>
  </si>
  <si>
    <t>丙</t>
    <phoneticPr fontId="51" type="noConversion"/>
  </si>
  <si>
    <t>甲</t>
    <phoneticPr fontId="51" type="noConversion"/>
  </si>
  <si>
    <t>A</t>
    <phoneticPr fontId="51" type="noConversion"/>
  </si>
  <si>
    <t>中隊長</t>
    <phoneticPr fontId="51" type="noConversion"/>
  </si>
  <si>
    <t>陳正賢</t>
    <phoneticPr fontId="51" type="noConversion"/>
  </si>
  <si>
    <t>X</t>
    <phoneticPr fontId="2" type="noConversion"/>
  </si>
  <si>
    <t>08-18備</t>
    <phoneticPr fontId="2" type="noConversion"/>
  </si>
  <si>
    <t>備</t>
    <phoneticPr fontId="2" type="noConversion"/>
  </si>
  <si>
    <t>補</t>
    <phoneticPr fontId="2" type="noConversion"/>
  </si>
  <si>
    <t>B</t>
    <phoneticPr fontId="51" type="noConversion"/>
  </si>
  <si>
    <t>副中隊長</t>
    <phoneticPr fontId="51" type="noConversion"/>
  </si>
  <si>
    <t>薛信東</t>
    <phoneticPr fontId="51" type="noConversion"/>
  </si>
  <si>
    <t>支援檢疫所</t>
    <phoneticPr fontId="2" type="noConversion"/>
  </si>
  <si>
    <t>E</t>
    <phoneticPr fontId="51" type="noConversion"/>
  </si>
  <si>
    <t>分隊長</t>
    <phoneticPr fontId="51" type="noConversion"/>
  </si>
  <si>
    <t>/</t>
    <phoneticPr fontId="2" type="noConversion"/>
  </si>
  <si>
    <t>值1</t>
    <phoneticPr fontId="2" type="noConversion"/>
  </si>
  <si>
    <t>F</t>
    <phoneticPr fontId="51" type="noConversion"/>
  </si>
  <si>
    <t>分隊長</t>
    <phoneticPr fontId="2" type="noConversion"/>
  </si>
  <si>
    <t>李佳萱</t>
    <phoneticPr fontId="51" type="noConversion"/>
  </si>
  <si>
    <t>育嬰假</t>
    <phoneticPr fontId="51" type="noConversion"/>
  </si>
  <si>
    <t>G</t>
    <phoneticPr fontId="51" type="noConversion"/>
  </si>
  <si>
    <t xml:space="preserve"> </t>
    <phoneticPr fontId="51" type="noConversion"/>
  </si>
  <si>
    <t>I</t>
    <phoneticPr fontId="51" type="noConversion"/>
  </si>
  <si>
    <t>小隊長</t>
    <phoneticPr fontId="51" type="noConversion"/>
  </si>
  <si>
    <t>王志鋒</t>
    <phoneticPr fontId="51" type="noConversion"/>
  </si>
  <si>
    <t>值2</t>
    <phoneticPr fontId="2" type="noConversion"/>
  </si>
  <si>
    <t>夜值</t>
    <phoneticPr fontId="2" type="noConversion"/>
  </si>
  <si>
    <t>J</t>
    <phoneticPr fontId="51" type="noConversion"/>
  </si>
  <si>
    <t>黃臺境</t>
    <phoneticPr fontId="51" type="noConversion"/>
  </si>
  <si>
    <t>接兵2</t>
    <phoneticPr fontId="2" type="noConversion"/>
  </si>
  <si>
    <t>公</t>
    <phoneticPr fontId="2" type="noConversion"/>
  </si>
  <si>
    <t>K</t>
    <phoneticPr fontId="51" type="noConversion"/>
  </si>
  <si>
    <t>袁郁章</t>
    <phoneticPr fontId="51" type="noConversion"/>
  </si>
  <si>
    <t>大夜</t>
    <phoneticPr fontId="2" type="noConversion"/>
  </si>
  <si>
    <t>x</t>
    <phoneticPr fontId="2" type="noConversion"/>
  </si>
  <si>
    <t>L</t>
    <phoneticPr fontId="51" type="noConversion"/>
  </si>
  <si>
    <t>黃慶生</t>
    <phoneticPr fontId="51" type="noConversion"/>
  </si>
  <si>
    <t>M</t>
    <phoneticPr fontId="51" type="noConversion"/>
  </si>
  <si>
    <t>洪奇昌</t>
    <phoneticPr fontId="51" type="noConversion"/>
  </si>
  <si>
    <t>N</t>
    <phoneticPr fontId="51" type="noConversion"/>
  </si>
  <si>
    <t>陳正輝</t>
    <phoneticPr fontId="51" type="noConversion"/>
  </si>
  <si>
    <t>大日</t>
    <phoneticPr fontId="2" type="noConversion"/>
  </si>
  <si>
    <t>O</t>
    <phoneticPr fontId="51" type="noConversion"/>
  </si>
  <si>
    <t>陳佑任</t>
    <phoneticPr fontId="51" type="noConversion"/>
  </si>
  <si>
    <t>P</t>
    <phoneticPr fontId="51" type="noConversion"/>
  </si>
  <si>
    <r>
      <rPr>
        <sz val="18"/>
        <color theme="1"/>
        <rFont val="標楷體"/>
        <family val="4"/>
        <charset val="136"/>
      </rPr>
      <t>林明道</t>
    </r>
    <r>
      <rPr>
        <sz val="12"/>
        <color theme="1"/>
        <rFont val="標楷體"/>
        <family val="4"/>
        <charset val="136"/>
      </rPr>
      <t>(支援總隊)</t>
    </r>
    <phoneticPr fontId="51" type="noConversion"/>
  </si>
  <si>
    <t>Q</t>
    <phoneticPr fontId="51" type="noConversion"/>
  </si>
  <si>
    <t>小隊長</t>
    <phoneticPr fontId="51" type="noConversion"/>
  </si>
  <si>
    <r>
      <rPr>
        <sz val="18"/>
        <color theme="1"/>
        <rFont val="標楷體"/>
        <family val="4"/>
        <charset val="136"/>
      </rPr>
      <t>謝福生</t>
    </r>
    <r>
      <rPr>
        <sz val="12"/>
        <color theme="1"/>
        <rFont val="標楷體"/>
        <family val="4"/>
        <charset val="136"/>
      </rPr>
      <t>(支援總隊)</t>
    </r>
    <phoneticPr fontId="51" type="noConversion"/>
  </si>
  <si>
    <t>警員</t>
    <phoneticPr fontId="51" type="noConversion"/>
  </si>
  <si>
    <t>陳俊印</t>
    <phoneticPr fontId="51" type="noConversion"/>
  </si>
  <si>
    <t>08-18秘書室</t>
    <phoneticPr fontId="51" type="noConversion"/>
  </si>
  <si>
    <t>/</t>
    <phoneticPr fontId="2" type="noConversion"/>
  </si>
  <si>
    <t>x</t>
    <phoneticPr fontId="2" type="noConversion"/>
  </si>
  <si>
    <t>甲丙案</t>
    <phoneticPr fontId="51" type="noConversion"/>
  </si>
  <si>
    <t>鄒本強</t>
    <phoneticPr fontId="51" type="noConversion"/>
  </si>
  <si>
    <t>支援秘書室</t>
    <phoneticPr fontId="51" type="noConversion"/>
  </si>
  <si>
    <t>王俊欽</t>
    <phoneticPr fontId="51" type="noConversion"/>
  </si>
  <si>
    <t>支援出納室</t>
    <phoneticPr fontId="51" type="noConversion"/>
  </si>
  <si>
    <t>林明慧</t>
    <phoneticPr fontId="51" type="noConversion"/>
  </si>
  <si>
    <t>支援警務科</t>
    <phoneticPr fontId="51" type="noConversion"/>
  </si>
  <si>
    <t>王美惠</t>
    <phoneticPr fontId="51" type="noConversion"/>
  </si>
  <si>
    <t>支援事務股</t>
    <phoneticPr fontId="51" type="noConversion"/>
  </si>
  <si>
    <t>管控人數</t>
    <phoneticPr fontId="51" type="noConversion"/>
  </si>
  <si>
    <t>管控案別</t>
    <phoneticPr fontId="51" type="noConversion"/>
  </si>
  <si>
    <t>丙案</t>
    <phoneticPr fontId="51" type="noConversion"/>
  </si>
  <si>
    <t>甲案</t>
    <phoneticPr fontId="51" type="noConversion"/>
  </si>
  <si>
    <t>乙案</t>
    <phoneticPr fontId="51" type="noConversion"/>
  </si>
  <si>
    <t>第5分隊：丙
第10分隊：/</t>
    <phoneticPr fontId="51" type="noConversion"/>
  </si>
  <si>
    <t>第2分隊：甲
第15分隊：/</t>
    <phoneticPr fontId="51" type="noConversion"/>
  </si>
  <si>
    <t>第8分隊：乙
第13分隊：/</t>
    <phoneticPr fontId="51" type="noConversion"/>
  </si>
  <si>
    <t>第8分隊：乙
第13分隊：/</t>
    <phoneticPr fontId="51" type="noConversion"/>
  </si>
  <si>
    <t>大日：大隊值日(日值) 
大值：大隊值日(夜值)
日械值：08時至18時械彈室值班
夜械值：22時至08時械彈室值班
械值：12-22服勤
      (18-22時械彈室值班)</t>
    <phoneticPr fontId="51" type="noConversion"/>
  </si>
  <si>
    <t>X：輪休
 /：8~18時服勤
/●：16-24時服勤
★：(早)晚點名
●：08時至16時服勤</t>
    <phoneticPr fontId="51" type="noConversion"/>
  </si>
  <si>
    <t>備
考</t>
    <phoneticPr fontId="51" type="noConversion"/>
  </si>
  <si>
    <t xml:space="preserve">一、本月輪休10天。(本表內容如有事由欲變更，應報請正(副)主管核可)
二、一至六月行政院勤務由本中隊負責帶隊，因疫情無限期暫停。
三、總隊部支援人員P.Q.1等3員，備勤時段:為退勤前2小時。
</t>
    <phoneticPr fontId="51" type="noConversion"/>
  </si>
  <si>
    <t>值日計算</t>
    <phoneticPr fontId="51" type="noConversion"/>
  </si>
  <si>
    <t>※支援士林檢疫所:B番。</t>
  </si>
  <si>
    <t>警員</t>
    <phoneticPr fontId="2" type="noConversion"/>
  </si>
  <si>
    <t>病25日15-26日18</t>
  </si>
  <si>
    <t>病25日15-26日18</t>
    <phoneticPr fontId="2" type="noConversion"/>
  </si>
  <si>
    <t>8 時退：</t>
    <phoneticPr fontId="2" type="noConversion"/>
  </si>
  <si>
    <t>張存根</t>
    <phoneticPr fontId="51" type="noConversion"/>
  </si>
  <si>
    <t>張存根</t>
    <phoneticPr fontId="2" type="noConversion"/>
  </si>
  <si>
    <t>20-06(08退)</t>
    <phoneticPr fontId="2" type="noConversion"/>
  </si>
  <si>
    <t>病08-12</t>
    <phoneticPr fontId="2" type="noConversion"/>
  </si>
  <si>
    <t>病27日12-28日18</t>
  </si>
  <si>
    <t>病27日12-28日18</t>
    <phoneticPr fontId="2" type="noConversion"/>
  </si>
  <si>
    <t>x病27日18-28日22</t>
    <phoneticPr fontId="2" type="noConversion"/>
  </si>
  <si>
    <t>病27日18-28日22</t>
  </si>
  <si>
    <t>18放</t>
  </si>
  <si>
    <t>x榮18-22</t>
    <phoneticPr fontId="2" type="noConversion"/>
  </si>
  <si>
    <t>病29日07-30日22</t>
    <phoneticPr fontId="2" type="noConversion"/>
  </si>
  <si>
    <t>x</t>
    <phoneticPr fontId="2" type="noConversion"/>
  </si>
  <si>
    <t>病29日07-30日22</t>
    <phoneticPr fontId="2" type="noConversion"/>
  </si>
  <si>
    <t>病29日07-30日22</t>
    <phoneticPr fontId="2" type="noConversion"/>
  </si>
  <si>
    <t>病21日07-22日18</t>
    <phoneticPr fontId="2" type="noConversion"/>
  </si>
  <si>
    <t>病12日18-17日18</t>
    <phoneticPr fontId="2" type="noConversion"/>
  </si>
  <si>
    <t>病29日08-30日22</t>
  </si>
  <si>
    <t>病29日08-30日22</t>
    <phoneticPr fontId="2" type="noConversion"/>
  </si>
  <si>
    <t>※借調支援:支援總隊後勤科:81.82.83.84.85.P.Q。</t>
    <phoneticPr fontId="2" type="noConversion"/>
  </si>
  <si>
    <t>張存根</t>
    <phoneticPr fontId="2" type="noConversion"/>
  </si>
  <si>
    <t>x</t>
    <phoneticPr fontId="2" type="noConversion"/>
  </si>
  <si>
    <t>病08-31日22</t>
    <phoneticPr fontId="2" type="noConversion"/>
  </si>
  <si>
    <t>病30日08-31日22</t>
    <phoneticPr fontId="2" type="noConversion"/>
  </si>
  <si>
    <t>病</t>
    <phoneticPr fontId="2" type="noConversion"/>
  </si>
  <si>
    <t>榮14-18</t>
    <phoneticPr fontId="2" type="noConversion"/>
  </si>
  <si>
    <t>補</t>
    <phoneticPr fontId="2" type="noConversion"/>
  </si>
  <si>
    <t>今日</t>
    <phoneticPr fontId="2" type="noConversion"/>
  </si>
  <si>
    <t>明日</t>
    <phoneticPr fontId="2" type="noConversion"/>
  </si>
  <si>
    <t>&gt;&gt;&gt;???___???___???&lt;&lt;&lt;</t>
    <phoneticPr fontId="2" type="noConversion"/>
  </si>
  <si>
    <t>勤務</t>
    <phoneticPr fontId="2" type="noConversion"/>
  </si>
  <si>
    <t>x</t>
    <phoneticPr fontId="2" type="noConversion"/>
  </si>
  <si>
    <t>病08-30日18</t>
    <phoneticPr fontId="2" type="noConversion"/>
  </si>
  <si>
    <t>病29日08-30日18</t>
    <phoneticPr fontId="2" type="noConversion"/>
  </si>
  <si>
    <t>病29日07-30日18</t>
    <phoneticPr fontId="2" type="noConversion"/>
  </si>
  <si>
    <t>病07-30日18</t>
    <phoneticPr fontId="2" type="noConversion"/>
  </si>
  <si>
    <t>薛信東</t>
  </si>
  <si>
    <t>張存根</t>
  </si>
  <si>
    <t>李佳萱</t>
  </si>
  <si>
    <t>王志峰</t>
  </si>
  <si>
    <t>黃臺境</t>
  </si>
  <si>
    <t>袁郁章</t>
  </si>
  <si>
    <t>黃慶生</t>
  </si>
  <si>
    <t>洪奇昌</t>
  </si>
  <si>
    <t>陳正輝</t>
  </si>
  <si>
    <t>陳佑任</t>
  </si>
  <si>
    <t>林明道</t>
  </si>
  <si>
    <t>謝福生</t>
  </si>
  <si>
    <t>陳俊印</t>
  </si>
  <si>
    <t>林明慧</t>
  </si>
  <si>
    <t>王俊欽</t>
  </si>
  <si>
    <t>王美惠</t>
  </si>
  <si>
    <t>鄒本強</t>
  </si>
  <si>
    <t>曾慶均</t>
  </si>
  <si>
    <t>A</t>
    <phoneticPr fontId="2" type="noConversion"/>
  </si>
  <si>
    <t>F</t>
    <phoneticPr fontId="2" type="noConversion"/>
  </si>
  <si>
    <t>I</t>
    <phoneticPr fontId="2" type="noConversion"/>
  </si>
  <si>
    <t>J</t>
    <phoneticPr fontId="2" type="noConversion"/>
  </si>
  <si>
    <t>L</t>
    <phoneticPr fontId="2" type="noConversion"/>
  </si>
  <si>
    <t>M</t>
    <phoneticPr fontId="2" type="noConversion"/>
  </si>
  <si>
    <t>Q</t>
    <phoneticPr fontId="2" type="noConversion"/>
  </si>
  <si>
    <r>
      <rPr>
        <sz val="16"/>
        <rFont val="標楷體"/>
        <family val="4"/>
        <charset val="136"/>
      </rPr>
      <t>第二大隊第一中隊</t>
    </r>
    <r>
      <rPr>
        <sz val="16"/>
        <rFont val="Times New Roman"/>
        <family val="1"/>
      </rPr>
      <t xml:space="preserve"> </t>
    </r>
    <r>
      <rPr>
        <sz val="16"/>
        <rFont val="標楷體"/>
        <family val="4"/>
        <charset val="136"/>
      </rPr>
      <t>役男中隊</t>
    </r>
    <r>
      <rPr>
        <sz val="16"/>
        <rFont val="Times New Roman"/>
        <family val="1"/>
      </rPr>
      <t xml:space="preserve"> </t>
    </r>
    <r>
      <rPr>
        <sz val="16"/>
        <rFont val="標楷體"/>
        <family val="4"/>
        <charset val="136"/>
      </rPr>
      <t>值班勤務分配表</t>
    </r>
    <r>
      <rPr>
        <sz val="16"/>
        <rFont val="Times New Roman"/>
        <family val="1"/>
      </rPr>
      <t>(110.12.28</t>
    </r>
    <r>
      <rPr>
        <sz val="16"/>
        <rFont val="標楷體"/>
        <family val="4"/>
        <charset val="136"/>
      </rPr>
      <t>更新</t>
    </r>
    <r>
      <rPr>
        <sz val="16"/>
        <rFont val="Times New Roman"/>
        <family val="1"/>
      </rPr>
      <t>)</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</si>
</sst>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0_ "/>
    <numFmt numFmtId="177" formatCode="0_);[Red]\(0\)"/>
    <numFmt numFmtId="178" formatCode="[$-404]aaaa;@"/>
    <numFmt numFmtId="179" formatCode="[$-404]e&quot;年&quot;m&quot;月&quot;d&quot;日&quot;;@"/>
    <numFmt numFmtId="180" formatCode="0.00_);[Red]\(0.00\)"/>
    <numFmt numFmtId="181" formatCode="[$-404]aaa;@"/>
    <numFmt numFmtId="182" formatCode="m&quot;月&quot;d&quot;日&quot;"/>
    <numFmt numFmtId="183" formatCode="[$-404]e&quot;年&quot;m&quot;月&quot;;@"/>
    <numFmt numFmtId="184" formatCode="mm/dd"/>
    <numFmt numFmtId="185" formatCode="d"/>
  </numFmts>
  <fonts count="91">
    <font>
      <sz val="12"/>
      <name val="新細明體"/>
      <family val="1"/>
      <charset val="136"/>
    </font>
    <font>
      <sz val="12"/>
      <name val="新細明體"/>
      <family val="1"/>
      <charset val="136"/>
    </font>
    <font>
      <sz val="9"/>
      <name val="新細明體"/>
      <family val="1"/>
      <charset val="136"/>
    </font>
    <font>
      <sz val="12"/>
      <name val="標楷體"/>
      <family val="4"/>
      <charset val="136"/>
    </font>
    <font>
      <sz val="11"/>
      <name val="新細明體"/>
      <family val="1"/>
      <charset val="136"/>
    </font>
    <font>
      <sz val="11"/>
      <name val="標楷體"/>
      <family val="4"/>
      <charset val="136"/>
    </font>
    <font>
      <sz val="16"/>
      <name val="標楷體"/>
      <family val="4"/>
      <charset val="136"/>
    </font>
    <font>
      <sz val="20"/>
      <name val="標楷體"/>
      <family val="4"/>
      <charset val="136"/>
    </font>
    <font>
      <sz val="14"/>
      <name val="標楷體"/>
      <family val="4"/>
      <charset val="136"/>
    </font>
    <font>
      <sz val="18"/>
      <name val="標楷體"/>
      <family val="4"/>
      <charset val="136"/>
    </font>
    <font>
      <sz val="12"/>
      <color indexed="8"/>
      <name val="標楷體"/>
      <family val="4"/>
      <charset val="136"/>
    </font>
    <font>
      <b/>
      <sz val="36"/>
      <name val="標楷體"/>
      <family val="4"/>
      <charset val="136"/>
    </font>
    <font>
      <sz val="36"/>
      <name val="標楷體"/>
      <family val="4"/>
      <charset val="136"/>
    </font>
    <font>
      <sz val="12"/>
      <name val="宋体"/>
      <family val="3"/>
      <charset val="136"/>
    </font>
    <font>
      <b/>
      <sz val="14"/>
      <name val="標楷體"/>
      <family val="4"/>
      <charset val="136"/>
    </font>
    <font>
      <b/>
      <sz val="14"/>
      <color indexed="12"/>
      <name val="標楷體"/>
      <family val="4"/>
      <charset val="136"/>
    </font>
    <font>
      <b/>
      <sz val="14"/>
      <color indexed="10"/>
      <name val="標楷體"/>
      <family val="4"/>
      <charset val="136"/>
    </font>
    <font>
      <sz val="13"/>
      <name val="標楷體"/>
      <family val="4"/>
      <charset val="136"/>
    </font>
    <font>
      <b/>
      <sz val="10"/>
      <color indexed="10"/>
      <name val="標楷體"/>
      <family val="4"/>
      <charset val="136"/>
    </font>
    <font>
      <b/>
      <sz val="12"/>
      <name val="新細明體"/>
      <family val="1"/>
      <charset val="136"/>
    </font>
    <font>
      <sz val="9"/>
      <color indexed="81"/>
      <name val="Tahoma"/>
      <family val="2"/>
    </font>
    <font>
      <b/>
      <sz val="9"/>
      <color indexed="81"/>
      <name val="Tahoma"/>
      <family val="2"/>
    </font>
    <font>
      <sz val="9"/>
      <color indexed="81"/>
      <name val="細明體"/>
      <family val="3"/>
      <charset val="136"/>
    </font>
    <font>
      <b/>
      <sz val="18"/>
      <name val="新細明體"/>
      <family val="1"/>
      <charset val="136"/>
    </font>
    <font>
      <b/>
      <u/>
      <sz val="20"/>
      <name val="新細明體"/>
      <family val="1"/>
      <charset val="136"/>
    </font>
    <font>
      <sz val="16"/>
      <name val="新細明體"/>
      <family val="1"/>
      <charset val="136"/>
    </font>
    <font>
      <sz val="18"/>
      <name val="新細明體"/>
      <family val="1"/>
      <charset val="136"/>
    </font>
    <font>
      <sz val="12"/>
      <color theme="1"/>
      <name val="標楷體"/>
      <family val="4"/>
      <charset val="136"/>
    </font>
    <font>
      <b/>
      <sz val="16"/>
      <color rgb="FFFF0000"/>
      <name val="新細明體"/>
      <family val="1"/>
      <charset val="136"/>
    </font>
    <font>
      <sz val="11"/>
      <name val="新細明體"/>
      <family val="1"/>
      <charset val="136"/>
      <scheme val="minor"/>
    </font>
    <font>
      <sz val="8"/>
      <color rgb="FFFF0000"/>
      <name val="標楷體"/>
      <family val="4"/>
      <charset val="136"/>
    </font>
    <font>
      <sz val="12"/>
      <color rgb="FFFF0000"/>
      <name val="標楷體"/>
      <family val="4"/>
      <charset val="136"/>
    </font>
    <font>
      <b/>
      <sz val="12"/>
      <color rgb="FFFF0000"/>
      <name val="標楷體"/>
      <family val="4"/>
      <charset val="136"/>
    </font>
    <font>
      <b/>
      <sz val="36"/>
      <color rgb="FFFF0000"/>
      <name val="標楷體"/>
      <family val="4"/>
      <charset val="136"/>
    </font>
    <font>
      <sz val="12"/>
      <color rgb="FFFF0000"/>
      <name val="新細明體"/>
      <family val="1"/>
      <charset val="136"/>
    </font>
    <font>
      <sz val="12"/>
      <color indexed="8"/>
      <name val="新細明體"/>
      <family val="1"/>
      <charset val="136"/>
      <scheme val="major"/>
    </font>
    <font>
      <sz val="12"/>
      <name val="新細明體"/>
      <family val="1"/>
      <charset val="136"/>
      <scheme val="major"/>
    </font>
    <font>
      <sz val="9"/>
      <name val="微軟正黑體"/>
      <family val="2"/>
      <charset val="136"/>
    </font>
    <font>
      <sz val="18"/>
      <color theme="1"/>
      <name val="標楷體"/>
      <family val="4"/>
      <charset val="136"/>
    </font>
    <font>
      <sz val="18"/>
      <color rgb="FFFF0000"/>
      <name val="標楷體"/>
      <family val="4"/>
      <charset val="136"/>
    </font>
    <font>
      <sz val="24"/>
      <name val="標楷體"/>
      <family val="4"/>
      <charset val="136"/>
    </font>
    <font>
      <sz val="12"/>
      <color rgb="FF006100"/>
      <name val="新細明體"/>
      <family val="2"/>
      <charset val="136"/>
      <scheme val="minor"/>
    </font>
    <font>
      <sz val="12"/>
      <color rgb="FF9C5700"/>
      <name val="新細明體"/>
      <family val="2"/>
      <charset val="136"/>
      <scheme val="minor"/>
    </font>
    <font>
      <sz val="12"/>
      <name val="Times New Roman"/>
      <family val="1"/>
    </font>
    <font>
      <sz val="11"/>
      <name val="Times New Roman"/>
      <family val="1"/>
    </font>
    <font>
      <sz val="12"/>
      <color rgb="FF006100"/>
      <name val="Times New Roman"/>
      <family val="1"/>
    </font>
    <font>
      <sz val="12"/>
      <color rgb="FF9C6500"/>
      <name val="Times New Roman"/>
      <family val="1"/>
    </font>
    <font>
      <b/>
      <sz val="28"/>
      <color indexed="8"/>
      <name val="標楷體"/>
      <family val="4"/>
    </font>
    <font>
      <b/>
      <sz val="18"/>
      <color indexed="8"/>
      <name val="標楷體"/>
      <family val="4"/>
      <charset val="136"/>
    </font>
    <font>
      <b/>
      <sz val="18"/>
      <color rgb="FF000000"/>
      <name val="標楷體"/>
      <family val="4"/>
    </font>
    <font>
      <b/>
      <sz val="18"/>
      <color rgb="FF363636"/>
      <name val="標楷體"/>
      <family val="4"/>
    </font>
    <font>
      <sz val="9"/>
      <name val="新細明體"/>
      <family val="2"/>
      <charset val="136"/>
      <scheme val="minor"/>
    </font>
    <font>
      <b/>
      <sz val="18"/>
      <color theme="1"/>
      <name val="標楷體"/>
      <family val="4"/>
      <charset val="136"/>
    </font>
    <font>
      <b/>
      <sz val="18"/>
      <color rgb="FF000000"/>
      <name val="標楷體"/>
      <family val="4"/>
      <charset val="136"/>
    </font>
    <font>
      <b/>
      <sz val="18"/>
      <color rgb="FFFF0000"/>
      <name val="標楷體"/>
      <family val="4"/>
      <charset val="136"/>
    </font>
    <font>
      <b/>
      <sz val="14"/>
      <color rgb="FF000000"/>
      <name val="標楷體"/>
      <family val="4"/>
    </font>
    <font>
      <sz val="12"/>
      <name val="DFKai-SB"/>
      <family val="4"/>
      <charset val="136"/>
    </font>
    <font>
      <sz val="12"/>
      <name val="標楷體"/>
      <family val="4"/>
    </font>
    <font>
      <sz val="22"/>
      <name val="標楷體"/>
      <family val="4"/>
    </font>
    <font>
      <sz val="14"/>
      <name val="標楷體"/>
      <family val="4"/>
    </font>
    <font>
      <sz val="24"/>
      <color theme="1"/>
      <name val="標楷體"/>
      <family val="4"/>
      <charset val="136"/>
    </font>
    <font>
      <sz val="18"/>
      <color theme="1"/>
      <name val="新細明體"/>
      <family val="2"/>
      <charset val="136"/>
      <scheme val="minor"/>
    </font>
    <font>
      <sz val="16"/>
      <color theme="1"/>
      <name val="標楷體"/>
      <family val="4"/>
      <charset val="136"/>
    </font>
    <font>
      <sz val="12"/>
      <color theme="1"/>
      <name val="新細明體"/>
      <family val="1"/>
      <charset val="136"/>
      <scheme val="minor"/>
    </font>
    <font>
      <sz val="14"/>
      <color theme="1"/>
      <name val="標楷體"/>
      <family val="4"/>
      <charset val="136"/>
    </font>
    <font>
      <b/>
      <sz val="16"/>
      <color theme="1"/>
      <name val="標楷體"/>
      <family val="4"/>
      <charset val="136"/>
    </font>
    <font>
      <b/>
      <sz val="16"/>
      <color theme="1"/>
      <name val="新細明體"/>
      <family val="1"/>
      <charset val="136"/>
      <scheme val="minor"/>
    </font>
    <font>
      <sz val="13"/>
      <color theme="1"/>
      <name val="標楷體"/>
      <family val="4"/>
      <charset val="136"/>
    </font>
    <font>
      <sz val="13"/>
      <color theme="1"/>
      <name val="新細明體"/>
      <family val="1"/>
      <charset val="136"/>
    </font>
    <font>
      <sz val="18"/>
      <color theme="1"/>
      <name val="新細明體"/>
      <family val="1"/>
      <charset val="136"/>
      <scheme val="minor"/>
    </font>
    <font>
      <sz val="12"/>
      <name val="標楷體"/>
      <family val="4"/>
      <charset val="136"/>
    </font>
    <font>
      <sz val="11"/>
      <color rgb="FFFF0000"/>
      <name val="標楷體"/>
      <family val="4"/>
      <charset val="136"/>
    </font>
    <font>
      <sz val="10"/>
      <color rgb="FFFF0000"/>
      <name val="標楷體"/>
      <family val="4"/>
      <charset val="136"/>
    </font>
    <font>
      <b/>
      <sz val="12"/>
      <name val="標楷體"/>
      <family val="4"/>
      <charset val="136"/>
    </font>
    <font>
      <sz val="10"/>
      <color rgb="FFFF0000"/>
      <name val="新細明體"/>
      <family val="1"/>
      <charset val="136"/>
    </font>
    <font>
      <sz val="8"/>
      <name val="標楷體"/>
      <family val="4"/>
      <charset val="136"/>
    </font>
    <font>
      <sz val="9"/>
      <name val="標楷體"/>
      <family val="4"/>
      <charset val="136"/>
    </font>
    <font>
      <b/>
      <sz val="18"/>
      <name val="標楷體"/>
      <family val="4"/>
    </font>
    <font>
      <sz val="18"/>
      <color indexed="8"/>
      <name val="標楷體"/>
      <family val="4"/>
      <charset val="136"/>
    </font>
    <font>
      <sz val="18"/>
      <color rgb="FF000000"/>
      <name val="標楷體"/>
      <family val="4"/>
      <charset val="136"/>
    </font>
    <font>
      <b/>
      <sz val="28"/>
      <name val="Times New Roman"/>
      <family val="1"/>
    </font>
    <font>
      <sz val="22"/>
      <name val="Times New Roman"/>
      <family val="1"/>
    </font>
    <font>
      <sz val="14"/>
      <name val="Times New Roman"/>
      <family val="1"/>
    </font>
    <font>
      <i/>
      <sz val="18"/>
      <name val="標楷體"/>
      <family val="4"/>
      <charset val="136"/>
    </font>
    <font>
      <b/>
      <sz val="18"/>
      <name val="標楷體"/>
      <family val="4"/>
      <charset val="136"/>
    </font>
    <font>
      <sz val="16"/>
      <color rgb="FF0000FF"/>
      <name val="標楷體"/>
      <family val="4"/>
      <charset val="136"/>
    </font>
    <font>
      <sz val="11"/>
      <name val="標楷體"/>
      <family val="4"/>
    </font>
    <font>
      <sz val="16"/>
      <name val="Times New Roman"/>
      <family val="1"/>
    </font>
    <font>
      <b/>
      <sz val="18"/>
      <color theme="1"/>
      <name val="標楷體"/>
      <family val="1"/>
      <charset val="136"/>
    </font>
    <font>
      <sz val="12"/>
      <color indexed="10"/>
      <name val="標楷體"/>
      <family val="4"/>
      <charset val="136"/>
    </font>
    <font>
      <sz val="12"/>
      <name val="Calibri"/>
      <family val="2"/>
    </font>
  </fonts>
  <fills count="18">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11"/>
        <bgColor indexed="64"/>
      </patternFill>
    </fill>
    <fill>
      <patternFill patternType="solid">
        <fgColor theme="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BD4B4"/>
        <bgColor indexed="64"/>
      </patternFill>
    </fill>
    <fill>
      <patternFill patternType="solid">
        <fgColor rgb="FFFFFFFF"/>
        <bgColor indexed="64"/>
      </patternFill>
    </fill>
    <fill>
      <patternFill patternType="solid">
        <fgColor rgb="FFFFFFFF"/>
        <bgColor rgb="FFFFFFFF"/>
      </patternFill>
    </fill>
    <fill>
      <patternFill patternType="solid">
        <fgColor theme="0"/>
        <bgColor rgb="FFFFFFFF"/>
      </patternFill>
    </fill>
    <fill>
      <patternFill patternType="solid">
        <fgColor theme="0"/>
        <bgColor rgb="FFFF0000"/>
      </patternFill>
    </fill>
    <fill>
      <patternFill patternType="solid">
        <fgColor theme="0" tint="-0.249977111117893"/>
        <bgColor indexed="64"/>
      </patternFill>
    </fill>
    <fill>
      <patternFill patternType="solid">
        <fgColor theme="0"/>
        <bgColor rgb="FFFFFF00"/>
      </patternFill>
    </fill>
    <fill>
      <patternFill patternType="solid">
        <fgColor theme="3" tint="0.79998168889431442"/>
        <bgColor indexed="64"/>
      </patternFill>
    </fill>
  </fills>
  <borders count="156">
    <border>
      <left/>
      <right/>
      <top/>
      <bottom/>
      <diagonal/>
    </border>
    <border>
      <left style="thin">
        <color indexed="64"/>
      </left>
      <right/>
      <top/>
      <bottom/>
      <diagonal/>
    </border>
    <border>
      <left style="medium">
        <color indexed="64"/>
      </left>
      <right/>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top style="thick">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ck">
        <color indexed="8"/>
      </top>
      <bottom style="thin">
        <color indexed="8"/>
      </bottom>
      <diagonal/>
    </border>
    <border>
      <left style="thin">
        <color indexed="8"/>
      </left>
      <right style="thick">
        <color indexed="8"/>
      </right>
      <top style="thick">
        <color indexed="8"/>
      </top>
      <bottom style="thin">
        <color indexed="8"/>
      </bottom>
      <diagonal/>
    </border>
    <border>
      <left style="thin">
        <color indexed="8"/>
      </left>
      <right style="thick">
        <color indexed="8"/>
      </right>
      <top style="thin">
        <color indexed="8"/>
      </top>
      <bottom style="thin">
        <color indexed="8"/>
      </bottom>
      <diagonal/>
    </border>
    <border>
      <left style="thin">
        <color indexed="8"/>
      </left>
      <right style="thin">
        <color indexed="8"/>
      </right>
      <top style="thin">
        <color indexed="8"/>
      </top>
      <bottom style="thick">
        <color indexed="8"/>
      </bottom>
      <diagonal/>
    </border>
    <border>
      <left style="thin">
        <color indexed="8"/>
      </left>
      <right style="thin">
        <color indexed="8"/>
      </right>
      <top/>
      <bottom style="thick">
        <color indexed="8"/>
      </bottom>
      <diagonal/>
    </border>
    <border>
      <left style="thin">
        <color indexed="8"/>
      </left>
      <right style="thick">
        <color indexed="8"/>
      </right>
      <top style="thin">
        <color indexed="8"/>
      </top>
      <bottom style="thick">
        <color indexed="8"/>
      </bottom>
      <diagonal/>
    </border>
    <border>
      <left style="medium">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diagonalDown="1">
      <left style="thin">
        <color indexed="64"/>
      </left>
      <right style="medium">
        <color indexed="64"/>
      </right>
      <top style="thin">
        <color indexed="64"/>
      </top>
      <bottom style="thin">
        <color indexed="64"/>
      </bottom>
      <diagonal style="thin">
        <color indexed="64"/>
      </diagonal>
    </border>
    <border>
      <left style="thick">
        <color indexed="8"/>
      </left>
      <right/>
      <top style="thick">
        <color indexed="8"/>
      </top>
      <bottom style="thin">
        <color indexed="8"/>
      </bottom>
      <diagonal/>
    </border>
    <border>
      <left/>
      <right style="thick">
        <color indexed="8"/>
      </right>
      <top style="thick">
        <color indexed="8"/>
      </top>
      <bottom style="thin">
        <color indexed="8"/>
      </bottom>
      <diagonal/>
    </border>
    <border diagonalDown="1">
      <left style="thick">
        <color indexed="8"/>
      </left>
      <right style="thin">
        <color indexed="8"/>
      </right>
      <top style="thin">
        <color indexed="8"/>
      </top>
      <bottom style="thin">
        <color indexed="8"/>
      </bottom>
      <diagonal style="thin">
        <color indexed="64"/>
      </diagonal>
    </border>
    <border>
      <left/>
      <right style="thin">
        <color indexed="8"/>
      </right>
      <top style="thin">
        <color indexed="8"/>
      </top>
      <bottom style="thin">
        <color indexed="8"/>
      </bottom>
      <diagonal/>
    </border>
    <border>
      <left style="thick">
        <color indexed="8"/>
      </left>
      <right style="thin">
        <color indexed="8"/>
      </right>
      <top style="thin">
        <color indexed="8"/>
      </top>
      <bottom style="thin">
        <color indexed="8"/>
      </bottom>
      <diagonal/>
    </border>
    <border>
      <left style="thick">
        <color indexed="8"/>
      </left>
      <right style="thin">
        <color indexed="8"/>
      </right>
      <top/>
      <bottom/>
      <diagonal/>
    </border>
    <border>
      <left style="thick">
        <color indexed="8"/>
      </left>
      <right style="thin">
        <color indexed="8"/>
      </right>
      <top/>
      <bottom style="thin">
        <color indexed="8"/>
      </bottom>
      <diagonal/>
    </border>
    <border>
      <left style="thin">
        <color indexed="8"/>
      </left>
      <right style="thin">
        <color indexed="8"/>
      </right>
      <top style="thin">
        <color indexed="8"/>
      </top>
      <bottom/>
      <diagonal/>
    </border>
    <border>
      <left/>
      <right style="thin">
        <color indexed="8"/>
      </right>
      <top style="thin">
        <color indexed="8"/>
      </top>
      <bottom/>
      <diagonal/>
    </border>
    <border>
      <left/>
      <right style="thin">
        <color indexed="8"/>
      </right>
      <top style="thin">
        <color indexed="8"/>
      </top>
      <bottom style="thick">
        <color indexed="8"/>
      </bottom>
      <diagonal/>
    </border>
    <border>
      <left/>
      <right style="thick">
        <color indexed="8"/>
      </right>
      <top style="thin">
        <color indexed="8"/>
      </top>
      <bottom/>
      <diagonal/>
    </border>
    <border>
      <left style="thin">
        <color indexed="8"/>
      </left>
      <right/>
      <top/>
      <bottom/>
      <diagonal/>
    </border>
    <border>
      <left/>
      <right style="thick">
        <color indexed="8"/>
      </right>
      <top/>
      <bottom/>
      <diagonal/>
    </border>
    <border>
      <left style="thin">
        <color indexed="8"/>
      </left>
      <right/>
      <top/>
      <bottom style="thick">
        <color indexed="8"/>
      </bottom>
      <diagonal/>
    </border>
    <border>
      <left/>
      <right style="thick">
        <color indexed="8"/>
      </right>
      <top/>
      <bottom style="thick">
        <color indexed="8"/>
      </bottom>
      <diagonal/>
    </border>
    <border>
      <left style="thin">
        <color indexed="8"/>
      </left>
      <right style="thick">
        <color indexed="8"/>
      </right>
      <top style="thick">
        <color indexed="8"/>
      </top>
      <bottom style="thick">
        <color indexed="8"/>
      </bottom>
      <diagonal/>
    </border>
    <border>
      <left/>
      <right style="thick">
        <color indexed="8"/>
      </right>
      <top style="thick">
        <color indexed="8"/>
      </top>
      <bottom/>
      <diagonal/>
    </border>
    <border>
      <left style="thin">
        <color indexed="8"/>
      </left>
      <right style="thin">
        <color indexed="8"/>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style="thin">
        <color indexed="8"/>
      </right>
      <top style="thin">
        <color indexed="64"/>
      </top>
      <bottom style="thin">
        <color indexed="64"/>
      </bottom>
      <diagonal/>
    </border>
    <border>
      <left/>
      <right style="thin">
        <color indexed="8"/>
      </right>
      <top style="thin">
        <color indexed="64"/>
      </top>
      <bottom style="thin">
        <color indexed="64"/>
      </bottom>
      <diagonal/>
    </border>
    <border>
      <left style="thin">
        <color indexed="8"/>
      </left>
      <right style="thin">
        <color indexed="8"/>
      </right>
      <top style="thin">
        <color indexed="64"/>
      </top>
      <bottom style="thick">
        <color indexed="8"/>
      </bottom>
      <diagonal/>
    </border>
    <border>
      <left/>
      <right style="thin">
        <color indexed="8"/>
      </right>
      <top style="thin">
        <color indexed="64"/>
      </top>
      <bottom style="thick">
        <color indexed="8"/>
      </bottom>
      <diagonal/>
    </border>
    <border>
      <left style="thick">
        <color indexed="8"/>
      </left>
      <right style="thin">
        <color indexed="8"/>
      </right>
      <top style="thick">
        <color indexed="8"/>
      </top>
      <bottom style="thin">
        <color indexed="8"/>
      </bottom>
      <diagonal/>
    </border>
    <border>
      <left/>
      <right style="thin">
        <color indexed="8"/>
      </right>
      <top style="thick">
        <color indexed="8"/>
      </top>
      <bottom style="thin">
        <color indexed="8"/>
      </bottom>
      <diagonal/>
    </border>
    <border>
      <left style="thin">
        <color indexed="8"/>
      </left>
      <right style="thin">
        <color indexed="8"/>
      </right>
      <top style="thick">
        <color indexed="8"/>
      </top>
      <bottom style="thin">
        <color indexed="64"/>
      </bottom>
      <diagonal/>
    </border>
    <border>
      <left/>
      <right style="thin">
        <color indexed="8"/>
      </right>
      <top style="thick">
        <color indexed="8"/>
      </top>
      <bottom style="thin">
        <color indexed="64"/>
      </bottom>
      <diagonal/>
    </border>
    <border>
      <left style="thin">
        <color indexed="8"/>
      </left>
      <right style="thin">
        <color indexed="8"/>
      </right>
      <top/>
      <bottom style="thin">
        <color indexed="8"/>
      </bottom>
      <diagonal/>
    </border>
    <border>
      <left/>
      <right style="thin">
        <color indexed="8"/>
      </right>
      <top/>
      <bottom style="thin">
        <color indexed="8"/>
      </bottom>
      <diagonal/>
    </border>
    <border>
      <left/>
      <right style="thin">
        <color indexed="8"/>
      </right>
      <top style="thick">
        <color indexed="8"/>
      </top>
      <bottom/>
      <diagonal/>
    </border>
    <border>
      <left/>
      <right style="thin">
        <color indexed="8"/>
      </right>
      <top/>
      <bottom/>
      <diagonal/>
    </border>
    <border>
      <left style="thin">
        <color indexed="8"/>
      </left>
      <right/>
      <top/>
      <bottom style="thin">
        <color indexed="8"/>
      </bottom>
      <diagonal/>
    </border>
    <border>
      <left style="thick">
        <color indexed="8"/>
      </left>
      <right style="thin">
        <color indexed="8"/>
      </right>
      <top style="thick">
        <color indexed="8"/>
      </top>
      <bottom style="thick">
        <color indexed="8"/>
      </bottom>
      <diagonal/>
    </border>
    <border>
      <left style="thick">
        <color indexed="8"/>
      </left>
      <right style="thin">
        <color indexed="8"/>
      </right>
      <top/>
      <bottom style="thick">
        <color indexed="8"/>
      </bottom>
      <diagonal/>
    </border>
    <border>
      <left style="thick">
        <color indexed="8"/>
      </left>
      <right style="thin">
        <color indexed="8"/>
      </right>
      <top style="thin">
        <color indexed="8"/>
      </top>
      <bottom style="thick">
        <color indexed="8"/>
      </bottom>
      <diagonal/>
    </border>
    <border>
      <left/>
      <right/>
      <top style="thin">
        <color indexed="8"/>
      </top>
      <bottom style="thick">
        <color indexed="8"/>
      </bottom>
      <diagonal/>
    </border>
    <border>
      <left/>
      <right/>
      <top style="thick">
        <color indexed="8"/>
      </top>
      <bottom/>
      <diagonal/>
    </border>
    <border>
      <left style="thin">
        <color indexed="8"/>
      </left>
      <right style="thin">
        <color indexed="8"/>
      </right>
      <top/>
      <bottom/>
      <diagonal/>
    </border>
    <border>
      <left style="thin">
        <color indexed="8"/>
      </left>
      <right style="thick">
        <color indexed="8"/>
      </right>
      <top style="thin">
        <color indexed="8"/>
      </top>
      <bottom/>
      <diagonal/>
    </border>
    <border>
      <left style="thin">
        <color indexed="8"/>
      </left>
      <right style="thick">
        <color indexed="8"/>
      </right>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thin">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thin">
        <color auto="1"/>
      </bottom>
      <diagonal/>
    </border>
    <border>
      <left/>
      <right style="thin">
        <color auto="1"/>
      </right>
      <top/>
      <bottom style="thin">
        <color auto="1"/>
      </bottom>
      <diagonal/>
    </border>
    <border>
      <left/>
      <right style="thin">
        <color auto="1"/>
      </right>
      <top style="medium">
        <color indexed="64"/>
      </top>
      <bottom style="medium">
        <color indexed="64"/>
      </bottom>
      <diagonal/>
    </border>
    <border>
      <left/>
      <right/>
      <top/>
      <bottom style="thin">
        <color auto="1"/>
      </bottom>
      <diagonal/>
    </border>
    <border>
      <left/>
      <right style="medium">
        <color auto="1"/>
      </right>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medium">
        <color auto="1"/>
      </right>
      <top style="thin">
        <color auto="1"/>
      </top>
      <bottom style="thin">
        <color auto="1"/>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thin">
        <color auto="1"/>
      </left>
      <right/>
      <top/>
      <bottom style="thin">
        <color auto="1"/>
      </bottom>
      <diagonal/>
    </border>
    <border>
      <left style="medium">
        <color auto="1"/>
      </left>
      <right style="medium">
        <color auto="1"/>
      </right>
      <top/>
      <bottom/>
      <diagonal/>
    </border>
    <border>
      <left style="medium">
        <color indexed="64"/>
      </left>
      <right style="medium">
        <color indexed="64"/>
      </right>
      <top style="thin">
        <color auto="1"/>
      </top>
      <bottom/>
      <diagonal/>
    </border>
    <border>
      <left style="thin">
        <color auto="1"/>
      </left>
      <right style="thin">
        <color auto="1"/>
      </right>
      <top style="thin">
        <color auto="1"/>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auto="1"/>
      </left>
      <right/>
      <top style="thin">
        <color auto="1"/>
      </top>
      <bottom/>
      <diagonal/>
    </border>
    <border>
      <left style="thin">
        <color auto="1"/>
      </left>
      <right style="thin">
        <color auto="1"/>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medium">
        <color indexed="64"/>
      </bottom>
      <diagonal/>
    </border>
    <border diagonalDown="1">
      <left style="medium">
        <color indexed="64"/>
      </left>
      <right/>
      <top style="medium">
        <color indexed="64"/>
      </top>
      <bottom/>
      <diagonal style="medium">
        <color indexed="64"/>
      </diagonal>
    </border>
    <border diagonalDown="1">
      <left/>
      <right style="thin">
        <color indexed="64"/>
      </right>
      <top style="medium">
        <color indexed="64"/>
      </top>
      <bottom/>
      <diagonal style="medium">
        <color indexed="64"/>
      </diagonal>
    </border>
    <border diagonalDown="1">
      <left style="medium">
        <color indexed="64"/>
      </left>
      <right/>
      <top/>
      <bottom/>
      <diagonal style="medium">
        <color indexed="64"/>
      </diagonal>
    </border>
    <border diagonalDown="1">
      <left/>
      <right style="thin">
        <color indexed="64"/>
      </right>
      <top/>
      <bottom/>
      <diagonal style="medium">
        <color indexed="64"/>
      </diagonal>
    </border>
    <border diagonalDown="1">
      <left style="medium">
        <color indexed="64"/>
      </left>
      <right/>
      <top/>
      <bottom style="medium">
        <color indexed="64"/>
      </bottom>
      <diagonal style="medium">
        <color indexed="64"/>
      </diagonal>
    </border>
    <border diagonalDown="1">
      <left/>
      <right style="thin">
        <color indexed="64"/>
      </right>
      <top/>
      <bottom style="medium">
        <color indexed="64"/>
      </bottom>
      <diagonal style="medium">
        <color indexed="64"/>
      </diagonal>
    </border>
    <border>
      <left style="thin">
        <color indexed="64"/>
      </left>
      <right style="medium">
        <color indexed="64"/>
      </right>
      <top/>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top style="thin">
        <color indexed="64"/>
      </top>
      <bottom style="double">
        <color indexed="64"/>
      </bottom>
      <diagonal/>
    </border>
    <border>
      <left style="medium">
        <color indexed="64"/>
      </left>
      <right/>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medium">
        <color indexed="64"/>
      </bottom>
      <diagonal/>
    </border>
    <border>
      <left style="thin">
        <color auto="1"/>
      </left>
      <right/>
      <top style="thin">
        <color auto="1"/>
      </top>
      <bottom style="medium">
        <color indexed="64"/>
      </bottom>
      <diagonal/>
    </border>
    <border>
      <left/>
      <right style="thin">
        <color auto="1"/>
      </right>
      <top/>
      <bottom/>
      <diagonal/>
    </border>
    <border>
      <left/>
      <right style="medium">
        <color indexed="64"/>
      </right>
      <top style="thin">
        <color indexed="64"/>
      </top>
      <bottom style="double">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auto="1"/>
      </left>
      <right style="medium">
        <color indexed="64"/>
      </right>
      <top style="thin">
        <color auto="1"/>
      </top>
      <bottom/>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style="thin">
        <color auto="1"/>
      </left>
      <right/>
      <top/>
      <bottom/>
      <diagonal/>
    </border>
    <border>
      <left style="medium">
        <color auto="1"/>
      </left>
      <right style="medium">
        <color auto="1"/>
      </right>
      <top style="medium">
        <color auto="1"/>
      </top>
      <bottom style="medium">
        <color auto="1"/>
      </bottom>
      <diagonal/>
    </border>
    <border>
      <left/>
      <right style="thin">
        <color indexed="64"/>
      </right>
      <top style="double">
        <color indexed="64"/>
      </top>
      <bottom style="thin">
        <color indexed="64"/>
      </bottom>
      <diagonal/>
    </border>
    <border>
      <left style="thin">
        <color rgb="FFBFBFBF"/>
      </left>
      <right style="thin">
        <color rgb="FFBFBFBF"/>
      </right>
      <top style="thin">
        <color rgb="FFBFBFBF"/>
      </top>
      <bottom style="thin">
        <color rgb="FFBFBFBF"/>
      </bottom>
      <diagonal/>
    </border>
  </borders>
  <cellStyleXfs count="5">
    <xf numFmtId="0" fontId="0" fillId="0" borderId="0"/>
    <xf numFmtId="0" fontId="1" fillId="0" borderId="0">
      <alignment vertical="center"/>
    </xf>
    <xf numFmtId="0" fontId="13" fillId="0" borderId="0">
      <alignment vertical="center"/>
    </xf>
    <xf numFmtId="0" fontId="41" fillId="8" borderId="0" applyNumberFormat="0" applyBorder="0" applyAlignment="0" applyProtection="0">
      <alignment vertical="center"/>
    </xf>
    <xf numFmtId="0" fontId="42" fillId="9" borderId="0" applyNumberFormat="0" applyBorder="0" applyAlignment="0" applyProtection="0">
      <alignment vertical="center"/>
    </xf>
  </cellStyleXfs>
  <cellXfs count="890">
    <xf numFmtId="0" fontId="0" fillId="0" borderId="0" xfId="0"/>
    <xf numFmtId="49" fontId="4" fillId="0" borderId="0" xfId="0" applyNumberFormat="1" applyFont="1" applyAlignment="1">
      <alignment horizontal="center" vertical="center"/>
    </xf>
    <xf numFmtId="49" fontId="6" fillId="0" borderId="0" xfId="0" applyNumberFormat="1" applyFont="1" applyAlignment="1">
      <alignment horizontal="distributed" vertical="center"/>
    </xf>
    <xf numFmtId="49" fontId="5" fillId="0" borderId="0" xfId="0" applyNumberFormat="1" applyFont="1" applyAlignment="1">
      <alignment horizontal="distributed" vertical="center" shrinkToFit="1"/>
    </xf>
    <xf numFmtId="49" fontId="3" fillId="0" borderId="1" xfId="0" applyNumberFormat="1" applyFont="1" applyBorder="1" applyAlignment="1" applyProtection="1">
      <alignment horizontal="distributed" vertical="center"/>
      <protection locked="0"/>
    </xf>
    <xf numFmtId="49" fontId="3" fillId="0" borderId="2" xfId="0" applyNumberFormat="1" applyFont="1" applyBorder="1" applyAlignment="1" applyProtection="1">
      <alignment horizontal="distributed" vertical="center"/>
      <protection locked="0"/>
    </xf>
    <xf numFmtId="49" fontId="3" fillId="0" borderId="3" xfId="0" applyNumberFormat="1" applyFont="1" applyBorder="1" applyAlignment="1" applyProtection="1">
      <alignment horizontal="distributed" vertical="center"/>
      <protection locked="0"/>
    </xf>
    <xf numFmtId="49" fontId="3" fillId="0" borderId="4" xfId="0" applyNumberFormat="1" applyFont="1" applyBorder="1" applyAlignment="1" applyProtection="1">
      <alignment horizontal="distributed" vertical="center"/>
      <protection locked="0"/>
    </xf>
    <xf numFmtId="49" fontId="3" fillId="0" borderId="5" xfId="0" applyNumberFormat="1" applyFont="1" applyBorder="1" applyAlignment="1" applyProtection="1">
      <alignment horizontal="distributed" vertical="center"/>
      <protection locked="0"/>
    </xf>
    <xf numFmtId="49" fontId="3" fillId="0" borderId="2"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distributed" vertical="center"/>
      <protection locked="0"/>
    </xf>
    <xf numFmtId="0" fontId="1" fillId="0" borderId="0" xfId="2" applyFont="1" applyAlignment="1"/>
    <xf numFmtId="0" fontId="15" fillId="0" borderId="8" xfId="1" applyFont="1" applyBorder="1" applyAlignment="1"/>
    <xf numFmtId="0" fontId="14" fillId="0" borderId="8" xfId="1" applyFont="1" applyBorder="1" applyAlignment="1"/>
    <xf numFmtId="0" fontId="1" fillId="0" borderId="0" xfId="1" applyAlignment="1" applyProtection="1">
      <protection locked="0"/>
    </xf>
    <xf numFmtId="0" fontId="17" fillId="0" borderId="9" xfId="1" applyFont="1" applyBorder="1" applyAlignment="1" applyProtection="1">
      <alignment horizontal="center" vertical="center"/>
      <protection locked="0"/>
    </xf>
    <xf numFmtId="0" fontId="8" fillId="2" borderId="10" xfId="1" applyFont="1" applyFill="1" applyBorder="1" applyAlignment="1" applyProtection="1">
      <alignment horizontal="center"/>
      <protection locked="0"/>
    </xf>
    <xf numFmtId="0" fontId="8" fillId="0" borderId="10" xfId="1" applyFont="1" applyBorder="1" applyAlignment="1">
      <alignment horizontal="center"/>
    </xf>
    <xf numFmtId="0" fontId="14" fillId="3" borderId="10" xfId="1" applyFont="1" applyFill="1" applyBorder="1" applyAlignment="1">
      <alignment horizontal="center"/>
    </xf>
    <xf numFmtId="0" fontId="14" fillId="3" borderId="11" xfId="1" applyFont="1" applyFill="1" applyBorder="1" applyAlignment="1" applyProtection="1">
      <alignment horizontal="center" vertical="center"/>
      <protection locked="0"/>
    </xf>
    <xf numFmtId="0" fontId="8" fillId="2" borderId="9" xfId="1" applyFont="1" applyFill="1" applyBorder="1" applyAlignment="1" applyProtection="1">
      <alignment horizontal="center"/>
      <protection locked="0"/>
    </xf>
    <xf numFmtId="0" fontId="1" fillId="0" borderId="9" xfId="1" applyBorder="1" applyAlignment="1" applyProtection="1">
      <protection locked="0"/>
    </xf>
    <xf numFmtId="0" fontId="16" fillId="3" borderId="9" xfId="1" applyFont="1" applyFill="1" applyBorder="1" applyAlignment="1">
      <alignment horizontal="center"/>
    </xf>
    <xf numFmtId="0" fontId="14" fillId="0" borderId="9" xfId="1" applyFont="1" applyBorder="1" applyAlignment="1">
      <alignment horizontal="center"/>
    </xf>
    <xf numFmtId="0" fontId="14" fillId="3" borderId="12" xfId="1" applyFont="1" applyFill="1" applyBorder="1" applyAlignment="1">
      <alignment horizontal="center" vertical="center"/>
    </xf>
    <xf numFmtId="0" fontId="8" fillId="2" borderId="13" xfId="1" applyFont="1" applyFill="1" applyBorder="1" applyAlignment="1" applyProtection="1">
      <alignment horizontal="center"/>
      <protection locked="0"/>
    </xf>
    <xf numFmtId="0" fontId="1" fillId="0" borderId="14" xfId="1" applyBorder="1" applyAlignment="1" applyProtection="1">
      <protection locked="0"/>
    </xf>
    <xf numFmtId="0" fontId="16" fillId="3" borderId="13" xfId="1" applyFont="1" applyFill="1" applyBorder="1" applyAlignment="1" applyProtection="1">
      <alignment horizontal="center"/>
      <protection locked="0"/>
    </xf>
    <xf numFmtId="0" fontId="14" fillId="0" borderId="13" xfId="1" applyFont="1" applyBorder="1" applyAlignment="1">
      <alignment horizontal="center"/>
    </xf>
    <xf numFmtId="0" fontId="14" fillId="3" borderId="15" xfId="1" applyFont="1" applyFill="1" applyBorder="1" applyAlignment="1">
      <alignment horizontal="center" vertical="center"/>
    </xf>
    <xf numFmtId="49" fontId="5" fillId="0" borderId="0" xfId="0" applyNumberFormat="1" applyFont="1" applyAlignment="1">
      <alignment horizontal="distributed" vertical="center"/>
    </xf>
    <xf numFmtId="0" fontId="8" fillId="0" borderId="10" xfId="1" applyFont="1" applyBorder="1" applyAlignment="1" applyProtection="1">
      <alignment horizontal="center"/>
      <protection locked="0"/>
    </xf>
    <xf numFmtId="0" fontId="8" fillId="0" borderId="9" xfId="1" applyFont="1" applyBorder="1" applyAlignment="1" applyProtection="1">
      <alignment horizontal="center" vertical="center"/>
      <protection locked="0"/>
    </xf>
    <xf numFmtId="0" fontId="8" fillId="0" borderId="13" xfId="1" applyFont="1" applyBorder="1" applyAlignment="1" applyProtection="1">
      <alignment horizontal="center"/>
      <protection locked="0"/>
    </xf>
    <xf numFmtId="0" fontId="8" fillId="0" borderId="13" xfId="1" applyFont="1" applyBorder="1" applyAlignment="1" applyProtection="1">
      <alignment horizontal="center" vertical="center"/>
      <protection locked="0"/>
    </xf>
    <xf numFmtId="0" fontId="8" fillId="0" borderId="10" xfId="1" applyFont="1" applyBorder="1" applyAlignment="1" applyProtection="1">
      <alignment horizontal="center" vertical="center"/>
      <protection locked="0"/>
    </xf>
    <xf numFmtId="0" fontId="14" fillId="0" borderId="10" xfId="1" applyFont="1" applyBorder="1" applyAlignment="1" applyProtection="1">
      <alignment horizontal="center"/>
      <protection locked="0"/>
    </xf>
    <xf numFmtId="0" fontId="16" fillId="4" borderId="9" xfId="1" applyFont="1" applyFill="1" applyBorder="1" applyAlignment="1">
      <alignment horizontal="center"/>
    </xf>
    <xf numFmtId="0" fontId="16" fillId="4" borderId="13" xfId="1" applyFont="1" applyFill="1" applyBorder="1" applyAlignment="1" applyProtection="1">
      <alignment horizontal="center"/>
      <protection locked="0"/>
    </xf>
    <xf numFmtId="0" fontId="8" fillId="0" borderId="9" xfId="1" applyFont="1" applyBorder="1" applyAlignment="1" applyProtection="1">
      <alignment horizontal="center"/>
      <protection locked="0"/>
    </xf>
    <xf numFmtId="49" fontId="0" fillId="0" borderId="0" xfId="0" applyNumberFormat="1"/>
    <xf numFmtId="0" fontId="1" fillId="0" borderId="0" xfId="1">
      <alignment vertical="center"/>
    </xf>
    <xf numFmtId="0" fontId="0" fillId="0" borderId="0" xfId="0" applyAlignment="1">
      <alignment horizontal="center"/>
    </xf>
    <xf numFmtId="0" fontId="25" fillId="0" borderId="0" xfId="0" applyFont="1"/>
    <xf numFmtId="0" fontId="26" fillId="0" borderId="0" xfId="0" applyFont="1"/>
    <xf numFmtId="0" fontId="24" fillId="0" borderId="0" xfId="0" applyFont="1" applyAlignment="1">
      <alignment vertical="center" wrapText="1"/>
    </xf>
    <xf numFmtId="0" fontId="0" fillId="0" borderId="0" xfId="0" applyAlignment="1">
      <alignment vertical="center"/>
    </xf>
    <xf numFmtId="0" fontId="0" fillId="0" borderId="0" xfId="0" applyAlignment="1">
      <alignment vertical="center" wrapText="1"/>
    </xf>
    <xf numFmtId="0" fontId="23" fillId="0" borderId="0" xfId="0" applyFont="1" applyAlignment="1">
      <alignment vertical="center" wrapText="1"/>
    </xf>
    <xf numFmtId="0" fontId="26" fillId="0" borderId="0" xfId="0" applyFont="1" applyAlignment="1">
      <alignment vertical="center" wrapText="1"/>
    </xf>
    <xf numFmtId="0" fontId="26" fillId="0" borderId="0" xfId="0" applyFont="1" applyAlignment="1">
      <alignment vertical="center"/>
    </xf>
    <xf numFmtId="0" fontId="25" fillId="0" borderId="0" xfId="0" applyFont="1" applyAlignment="1">
      <alignment vertical="center" wrapText="1"/>
    </xf>
    <xf numFmtId="0" fontId="28" fillId="0" borderId="0" xfId="0" applyFont="1" applyAlignment="1">
      <alignment vertical="center" wrapText="1"/>
    </xf>
    <xf numFmtId="0" fontId="25" fillId="0" borderId="0" xfId="0" applyFont="1" applyAlignment="1">
      <alignment vertical="center"/>
    </xf>
    <xf numFmtId="49" fontId="0" fillId="0" borderId="0" xfId="0" applyNumberFormat="1" applyFill="1"/>
    <xf numFmtId="0" fontId="0" fillId="0" borderId="0" xfId="0" applyFill="1"/>
    <xf numFmtId="0" fontId="0" fillId="0" borderId="0" xfId="1" applyFont="1">
      <alignment vertical="center"/>
    </xf>
    <xf numFmtId="0" fontId="0" fillId="0" borderId="0" xfId="0" applyNumberFormat="1"/>
    <xf numFmtId="0" fontId="0" fillId="0" borderId="0" xfId="0" applyNumberFormat="1" applyFill="1"/>
    <xf numFmtId="49" fontId="5" fillId="0" borderId="0" xfId="0" applyNumberFormat="1" applyFont="1" applyAlignment="1">
      <alignment horizontal="distributed" vertical="center"/>
    </xf>
    <xf numFmtId="49" fontId="5" fillId="0" borderId="0" xfId="0" applyNumberFormat="1" applyFont="1" applyAlignment="1">
      <alignment horizontal="distributed" vertical="center"/>
    </xf>
    <xf numFmtId="49" fontId="5" fillId="0" borderId="0" xfId="0" applyNumberFormat="1" applyFont="1" applyAlignment="1">
      <alignment horizontal="distributed" vertical="center"/>
    </xf>
    <xf numFmtId="0" fontId="9" fillId="0" borderId="0" xfId="0" applyFont="1" applyAlignment="1">
      <alignment horizontal="center" vertical="center"/>
    </xf>
    <xf numFmtId="0" fontId="0" fillId="0" borderId="0" xfId="0" applyAlignment="1">
      <alignment horizontal="center" vertical="center"/>
    </xf>
    <xf numFmtId="0" fontId="38" fillId="0" borderId="93" xfId="0" applyFont="1" applyBorder="1" applyAlignment="1">
      <alignment horizontal="center" vertical="center" wrapText="1"/>
    </xf>
    <xf numFmtId="0" fontId="9" fillId="0" borderId="93" xfId="0" applyFont="1" applyBorder="1" applyAlignment="1">
      <alignment horizontal="center" vertical="center"/>
    </xf>
    <xf numFmtId="14" fontId="9" fillId="0" borderId="93" xfId="0" applyNumberFormat="1" applyFont="1" applyBorder="1" applyAlignment="1">
      <alignment horizontal="center" vertical="center"/>
    </xf>
    <xf numFmtId="0" fontId="9" fillId="0" borderId="0" xfId="0" applyFont="1"/>
    <xf numFmtId="0" fontId="9" fillId="0" borderId="93" xfId="0" applyFont="1" applyBorder="1"/>
    <xf numFmtId="0" fontId="9" fillId="0" borderId="94" xfId="0" applyFont="1" applyBorder="1" applyAlignment="1">
      <alignment horizontal="center"/>
    </xf>
    <xf numFmtId="0" fontId="9" fillId="0" borderId="93" xfId="0" applyFont="1" applyBorder="1" applyAlignment="1">
      <alignment horizontal="center" vertical="center" wrapText="1"/>
    </xf>
    <xf numFmtId="0" fontId="9" fillId="0" borderId="99" xfId="0" applyFont="1" applyBorder="1" applyAlignment="1">
      <alignment horizontal="center"/>
    </xf>
    <xf numFmtId="0" fontId="39" fillId="0" borderId="94" xfId="0" applyFont="1" applyBorder="1" applyAlignment="1">
      <alignment horizontal="center"/>
    </xf>
    <xf numFmtId="0" fontId="39" fillId="0" borderId="100" xfId="0" applyFont="1" applyBorder="1" applyAlignment="1">
      <alignment horizontal="center" vertical="center"/>
    </xf>
    <xf numFmtId="0" fontId="39" fillId="0" borderId="99" xfId="0" applyFont="1" applyBorder="1" applyAlignment="1">
      <alignment horizontal="center" vertical="center"/>
    </xf>
    <xf numFmtId="0" fontId="9" fillId="0" borderId="0" xfId="0" applyFont="1" applyAlignment="1">
      <alignment horizontal="center" vertical="center" wrapText="1"/>
    </xf>
    <xf numFmtId="0" fontId="9" fillId="0" borderId="92" xfId="0" applyFont="1" applyBorder="1" applyAlignment="1">
      <alignment horizontal="center" vertical="center" wrapText="1"/>
    </xf>
    <xf numFmtId="0" fontId="9" fillId="0" borderId="81" xfId="0" applyFont="1" applyBorder="1" applyAlignment="1">
      <alignment horizontal="center" vertical="center" wrapText="1"/>
    </xf>
    <xf numFmtId="0" fontId="9" fillId="7" borderId="95" xfId="0" applyFont="1" applyFill="1" applyBorder="1" applyAlignment="1">
      <alignment horizontal="center" vertical="center" wrapText="1"/>
    </xf>
    <xf numFmtId="0" fontId="9" fillId="0" borderId="102" xfId="0" applyFont="1" applyBorder="1" applyAlignment="1">
      <alignment horizontal="center" vertical="center" wrapText="1"/>
    </xf>
    <xf numFmtId="0" fontId="9" fillId="7" borderId="102" xfId="0" applyFont="1" applyFill="1" applyBorder="1" applyAlignment="1">
      <alignment horizontal="center" vertical="center" wrapText="1"/>
    </xf>
    <xf numFmtId="0" fontId="9" fillId="7" borderId="103" xfId="0" applyFont="1" applyFill="1" applyBorder="1" applyAlignment="1">
      <alignment horizontal="center" vertical="center" wrapText="1"/>
    </xf>
    <xf numFmtId="0" fontId="9" fillId="7" borderId="85" xfId="0" applyFont="1" applyFill="1" applyBorder="1" applyAlignment="1">
      <alignment horizontal="center" vertical="center" wrapText="1"/>
    </xf>
    <xf numFmtId="0" fontId="9" fillId="7" borderId="93" xfId="0" applyFont="1" applyFill="1" applyBorder="1" applyAlignment="1">
      <alignment horizontal="center" vertical="center" wrapText="1"/>
    </xf>
    <xf numFmtId="0" fontId="9" fillId="7" borderId="86" xfId="0" applyFont="1" applyFill="1" applyBorder="1" applyAlignment="1">
      <alignment horizontal="center" vertical="center" wrapText="1"/>
    </xf>
    <xf numFmtId="0" fontId="9" fillId="0" borderId="83" xfId="0" applyFont="1" applyBorder="1" applyAlignment="1">
      <alignment horizontal="center" vertical="center" wrapText="1"/>
    </xf>
    <xf numFmtId="0" fontId="9" fillId="7" borderId="88" xfId="0" applyFont="1" applyFill="1" applyBorder="1" applyAlignment="1">
      <alignment horizontal="center" vertical="center" wrapText="1"/>
    </xf>
    <xf numFmtId="0" fontId="9" fillId="7" borderId="92" xfId="0" applyFont="1" applyFill="1" applyBorder="1" applyAlignment="1">
      <alignment horizontal="center" vertical="center" wrapText="1"/>
    </xf>
    <xf numFmtId="0" fontId="9" fillId="7" borderId="89" xfId="0" applyFont="1" applyFill="1" applyBorder="1" applyAlignment="1">
      <alignment horizontal="center" vertical="center" wrapText="1"/>
    </xf>
    <xf numFmtId="0" fontId="7" fillId="0" borderId="0" xfId="0" applyFont="1"/>
    <xf numFmtId="0" fontId="40" fillId="0" borderId="101" xfId="0" applyFont="1" applyBorder="1" applyAlignment="1">
      <alignment horizontal="center" vertical="center" wrapText="1"/>
    </xf>
    <xf numFmtId="0" fontId="40" fillId="0" borderId="99" xfId="0" applyFont="1" applyBorder="1" applyAlignment="1">
      <alignment horizontal="center" vertical="center" wrapText="1"/>
    </xf>
    <xf numFmtId="49" fontId="40" fillId="0" borderId="99" xfId="0" applyNumberFormat="1" applyFont="1" applyBorder="1" applyAlignment="1">
      <alignment horizontal="center" vertical="center" wrapText="1" shrinkToFit="1"/>
    </xf>
    <xf numFmtId="181" fontId="7" fillId="0" borderId="82" xfId="0" applyNumberFormat="1" applyFont="1" applyBorder="1" applyAlignment="1">
      <alignment horizontal="center" vertical="center" wrapText="1"/>
    </xf>
    <xf numFmtId="0" fontId="0" fillId="0" borderId="25" xfId="0" applyBorder="1"/>
    <xf numFmtId="0" fontId="9" fillId="0" borderId="94" xfId="0" applyFont="1" applyBorder="1" applyAlignment="1">
      <alignment horizontal="center" vertical="center"/>
    </xf>
    <xf numFmtId="0" fontId="9" fillId="0" borderId="99" xfId="0" applyFont="1" applyBorder="1" applyAlignment="1">
      <alignment horizontal="center" vertical="center"/>
    </xf>
    <xf numFmtId="0" fontId="9" fillId="0" borderId="104" xfId="0" applyFont="1" applyBorder="1" applyAlignment="1">
      <alignment horizontal="center" vertical="center"/>
    </xf>
    <xf numFmtId="0" fontId="9" fillId="0" borderId="93" xfId="0" applyNumberFormat="1" applyFont="1" applyBorder="1" applyAlignment="1">
      <alignment horizontal="center" vertical="center"/>
    </xf>
    <xf numFmtId="0" fontId="3" fillId="0" borderId="0" xfId="0" applyFont="1"/>
    <xf numFmtId="0" fontId="32" fillId="0" borderId="0" xfId="0" applyFont="1" applyAlignment="1"/>
    <xf numFmtId="0" fontId="32" fillId="0" borderId="0" xfId="0" applyFont="1"/>
    <xf numFmtId="0" fontId="3" fillId="0" borderId="0" xfId="0" applyFont="1" applyFill="1" applyBorder="1"/>
    <xf numFmtId="0" fontId="3" fillId="0" borderId="29" xfId="0" applyFont="1" applyBorder="1"/>
    <xf numFmtId="0" fontId="3" fillId="0" borderId="30" xfId="0" applyFont="1" applyBorder="1"/>
    <xf numFmtId="0" fontId="3" fillId="0" borderId="31" xfId="0" applyFont="1" applyBorder="1"/>
    <xf numFmtId="0" fontId="3" fillId="0" borderId="0" xfId="0" applyFont="1" applyBorder="1"/>
    <xf numFmtId="0" fontId="9" fillId="0" borderId="105" xfId="0" applyFont="1" applyBorder="1" applyAlignment="1">
      <alignment horizontal="center" vertical="center"/>
    </xf>
    <xf numFmtId="0" fontId="0" fillId="0" borderId="22" xfId="0" applyBorder="1"/>
    <xf numFmtId="0" fontId="0" fillId="0" borderId="21" xfId="0" applyBorder="1"/>
    <xf numFmtId="0" fontId="0" fillId="0" borderId="17" xfId="0" applyBorder="1"/>
    <xf numFmtId="0" fontId="0" fillId="0" borderId="18" xfId="0" applyBorder="1"/>
    <xf numFmtId="0" fontId="0" fillId="0" borderId="19" xfId="0" applyBorder="1"/>
    <xf numFmtId="0" fontId="49" fillId="12" borderId="32" xfId="0" applyFont="1" applyFill="1" applyBorder="1" applyAlignment="1">
      <alignment horizontal="center" vertical="center"/>
    </xf>
    <xf numFmtId="0" fontId="49" fillId="12" borderId="33" xfId="0" applyFont="1" applyFill="1" applyBorder="1" applyAlignment="1">
      <alignment horizontal="center" vertical="center"/>
    </xf>
    <xf numFmtId="0" fontId="49" fillId="14" borderId="28" xfId="0" applyFont="1" applyFill="1" applyBorder="1" applyAlignment="1">
      <alignment horizontal="center" vertical="center"/>
    </xf>
    <xf numFmtId="0" fontId="19" fillId="0" borderId="0" xfId="0" applyFont="1" applyFill="1"/>
    <xf numFmtId="0" fontId="27" fillId="0" borderId="22" xfId="0" applyFont="1" applyBorder="1" applyAlignment="1">
      <alignment vertical="center"/>
    </xf>
    <xf numFmtId="0" fontId="27" fillId="0" borderId="22" xfId="0" applyFont="1" applyBorder="1" applyAlignment="1">
      <alignment horizontal="center" vertical="center"/>
    </xf>
    <xf numFmtId="0" fontId="61" fillId="0" borderId="22" xfId="0" applyFont="1" applyBorder="1" applyAlignment="1">
      <alignment horizontal="center" vertical="center"/>
    </xf>
    <xf numFmtId="0" fontId="27" fillId="0" borderId="0" xfId="0" applyFont="1" applyAlignment="1">
      <alignment vertical="center"/>
    </xf>
    <xf numFmtId="0" fontId="61" fillId="0" borderId="0" xfId="0" applyFont="1" applyAlignment="1">
      <alignment horizontal="center" vertical="center"/>
    </xf>
    <xf numFmtId="0" fontId="62" fillId="0" borderId="33" xfId="0" applyFont="1" applyBorder="1" applyAlignment="1">
      <alignment horizontal="distributed" vertical="center"/>
    </xf>
    <xf numFmtId="178" fontId="38" fillId="0" borderId="88" xfId="0" applyNumberFormat="1" applyFont="1" applyBorder="1" applyAlignment="1">
      <alignment horizontal="center" vertical="center"/>
    </xf>
    <xf numFmtId="0" fontId="62" fillId="0" borderId="126" xfId="0" applyFont="1" applyBorder="1" applyAlignment="1">
      <alignment horizontal="distributed" vertical="center"/>
    </xf>
    <xf numFmtId="0" fontId="38" fillId="0" borderId="32" xfId="0" applyFont="1" applyBorder="1" applyAlignment="1">
      <alignment horizontal="center" vertical="center"/>
    </xf>
    <xf numFmtId="0" fontId="38" fillId="0" borderId="28" xfId="0" applyFont="1" applyBorder="1" applyAlignment="1">
      <alignment horizontal="distributed" vertical="center"/>
    </xf>
    <xf numFmtId="0" fontId="38" fillId="0" borderId="33" xfId="0" applyFont="1" applyBorder="1" applyAlignment="1">
      <alignment horizontal="distributed" vertical="center"/>
    </xf>
    <xf numFmtId="0" fontId="38" fillId="0" borderId="98" xfId="0" applyFont="1" applyBorder="1" applyAlignment="1">
      <alignment horizontal="distributed" vertical="center"/>
    </xf>
    <xf numFmtId="0" fontId="38" fillId="0" borderId="127" xfId="0" applyFont="1" applyBorder="1" applyAlignment="1">
      <alignment horizontal="center" vertical="center"/>
    </xf>
    <xf numFmtId="0" fontId="62" fillId="0" borderId="128" xfId="0" applyFont="1" applyBorder="1" applyAlignment="1">
      <alignment horizontal="distributed" vertical="center"/>
    </xf>
    <xf numFmtId="0" fontId="38" fillId="0" borderId="129" xfId="0" applyFont="1" applyBorder="1" applyAlignment="1">
      <alignment horizontal="distributed" vertical="center"/>
    </xf>
    <xf numFmtId="0" fontId="9" fillId="0" borderId="131" xfId="0" applyFont="1" applyBorder="1" applyAlignment="1">
      <alignment horizontal="center" vertical="center"/>
    </xf>
    <xf numFmtId="0" fontId="38" fillId="5" borderId="24" xfId="0" applyFont="1" applyFill="1" applyBorder="1" applyAlignment="1">
      <alignment horizontal="center" vertical="center"/>
    </xf>
    <xf numFmtId="0" fontId="38" fillId="5" borderId="102" xfId="0" applyFont="1" applyFill="1" applyBorder="1" applyAlignment="1">
      <alignment horizontal="distributed" vertical="center"/>
    </xf>
    <xf numFmtId="0" fontId="38" fillId="5" borderId="39" xfId="0" applyFont="1" applyFill="1" applyBorder="1" applyAlignment="1">
      <alignment horizontal="distributed" vertical="center"/>
    </xf>
    <xf numFmtId="0" fontId="9" fillId="0" borderId="3" xfId="0" applyFont="1" applyBorder="1" applyAlignment="1">
      <alignment horizontal="center" vertical="center"/>
    </xf>
    <xf numFmtId="0" fontId="65" fillId="5" borderId="93" xfId="0" applyFont="1" applyFill="1" applyBorder="1" applyAlignment="1">
      <alignment horizontal="distributed" vertical="center"/>
    </xf>
    <xf numFmtId="0" fontId="66" fillId="0" borderId="93" xfId="0" applyFont="1" applyBorder="1" applyAlignment="1">
      <alignment horizontal="center" vertical="center"/>
    </xf>
    <xf numFmtId="0" fontId="38" fillId="5" borderId="92" xfId="0" applyFont="1" applyFill="1" applyBorder="1" applyAlignment="1">
      <alignment horizontal="distributed" vertical="center"/>
    </xf>
    <xf numFmtId="0" fontId="38" fillId="0" borderId="93" xfId="0" applyFont="1" applyBorder="1" applyAlignment="1">
      <alignment horizontal="center" vertical="center"/>
    </xf>
    <xf numFmtId="0" fontId="38" fillId="5" borderId="127" xfId="0" applyFont="1" applyFill="1" applyBorder="1" applyAlignment="1">
      <alignment horizontal="center" vertical="center"/>
    </xf>
    <xf numFmtId="0" fontId="38" fillId="5" borderId="128" xfId="0" applyFont="1" applyFill="1" applyBorder="1" applyAlignment="1">
      <alignment horizontal="distributed" vertical="center"/>
    </xf>
    <xf numFmtId="0" fontId="38" fillId="5" borderId="129" xfId="0" applyFont="1" applyFill="1" applyBorder="1" applyAlignment="1">
      <alignment horizontal="distributed" vertical="center"/>
    </xf>
    <xf numFmtId="0" fontId="9" fillId="0" borderId="127" xfId="0" applyFont="1" applyBorder="1" applyAlignment="1">
      <alignment horizontal="center" vertical="center"/>
    </xf>
    <xf numFmtId="0" fontId="38" fillId="0" borderId="24" xfId="0" applyFont="1" applyBorder="1" applyAlignment="1">
      <alignment horizontal="center" vertical="center"/>
    </xf>
    <xf numFmtId="0" fontId="38" fillId="0" borderId="102" xfId="0" applyFont="1" applyBorder="1" applyAlignment="1">
      <alignment horizontal="distributed" vertical="center"/>
    </xf>
    <xf numFmtId="0" fontId="38" fillId="0" borderId="81" xfId="0" applyFont="1" applyBorder="1" applyAlignment="1">
      <alignment horizontal="center" vertical="center"/>
    </xf>
    <xf numFmtId="0" fontId="38" fillId="0" borderId="93" xfId="0" applyFont="1" applyBorder="1" applyAlignment="1">
      <alignment horizontal="distributed" vertical="center"/>
    </xf>
    <xf numFmtId="0" fontId="38" fillId="0" borderId="82" xfId="0" applyFont="1" applyBorder="1" applyAlignment="1">
      <alignment horizontal="distributed" vertical="center"/>
    </xf>
    <xf numFmtId="0" fontId="62" fillId="0" borderId="93" xfId="0" applyFont="1" applyBorder="1" applyAlignment="1">
      <alignment horizontal="center" vertical="center"/>
    </xf>
    <xf numFmtId="0" fontId="65" fillId="0" borderId="93" xfId="0" applyFont="1" applyBorder="1" applyAlignment="1">
      <alignment horizontal="distributed" vertical="center"/>
    </xf>
    <xf numFmtId="0" fontId="62" fillId="0" borderId="82" xfId="0" applyFont="1" applyBorder="1" applyAlignment="1">
      <alignment horizontal="center" vertical="center"/>
    </xf>
    <xf numFmtId="0" fontId="38" fillId="0" borderId="92" xfId="0" applyFont="1" applyBorder="1" applyAlignment="1">
      <alignment horizontal="distributed" vertical="center"/>
    </xf>
    <xf numFmtId="0" fontId="9" fillId="0" borderId="97" xfId="0" applyFont="1" applyBorder="1" applyAlignment="1">
      <alignment horizontal="center" vertical="center"/>
    </xf>
    <xf numFmtId="0" fontId="38" fillId="0" borderId="39" xfId="0" applyFont="1" applyBorder="1" applyAlignment="1">
      <alignment horizontal="distributed" vertical="center"/>
    </xf>
    <xf numFmtId="0" fontId="38" fillId="0" borderId="128" xfId="0" applyFont="1" applyBorder="1" applyAlignment="1">
      <alignment horizontal="distributed" vertical="center"/>
    </xf>
    <xf numFmtId="0" fontId="27" fillId="0" borderId="82" xfId="0" applyFont="1" applyBorder="1" applyAlignment="1">
      <alignment horizontal="distributed" vertical="center"/>
    </xf>
    <xf numFmtId="0" fontId="9" fillId="0" borderId="95" xfId="0" applyFont="1" applyBorder="1" applyAlignment="1">
      <alignment horizontal="center" vertical="center"/>
    </xf>
    <xf numFmtId="0" fontId="64" fillId="0" borderId="39" xfId="0" applyFont="1" applyBorder="1" applyAlignment="1">
      <alignment horizontal="distributed" vertical="center"/>
    </xf>
    <xf numFmtId="0" fontId="38" fillId="0" borderId="106" xfId="0" applyFont="1" applyBorder="1" applyAlignment="1">
      <alignment horizontal="distributed" vertical="center"/>
    </xf>
    <xf numFmtId="0" fontId="9" fillId="0" borderId="115" xfId="0" applyFont="1" applyBorder="1" applyAlignment="1">
      <alignment horizontal="center" vertical="center"/>
    </xf>
    <xf numFmtId="0" fontId="65" fillId="5" borderId="106" xfId="0" applyFont="1" applyFill="1" applyBorder="1" applyAlignment="1">
      <alignment horizontal="distributed" vertical="center"/>
    </xf>
    <xf numFmtId="0" fontId="65" fillId="0" borderId="106" xfId="0" applyFont="1" applyBorder="1" applyAlignment="1">
      <alignment horizontal="distributed" vertical="center"/>
    </xf>
    <xf numFmtId="0" fontId="66" fillId="0" borderId="106" xfId="0" applyFont="1" applyBorder="1" applyAlignment="1">
      <alignment horizontal="center" vertical="center"/>
    </xf>
    <xf numFmtId="0" fontId="38" fillId="5" borderId="33" xfId="0" applyFont="1" applyFill="1" applyBorder="1" applyAlignment="1">
      <alignment horizontal="distributed" vertical="center"/>
    </xf>
    <xf numFmtId="0" fontId="65" fillId="5" borderId="102" xfId="0" applyFont="1" applyFill="1" applyBorder="1" applyAlignment="1">
      <alignment horizontal="distributed" vertical="center"/>
    </xf>
    <xf numFmtId="0" fontId="65" fillId="5" borderId="102" xfId="0" applyFont="1" applyFill="1" applyBorder="1" applyAlignment="1">
      <alignment horizontal="center" vertical="center"/>
    </xf>
    <xf numFmtId="0" fontId="66" fillId="0" borderId="102" xfId="0" applyFont="1" applyBorder="1" applyAlignment="1">
      <alignment horizontal="center" vertical="center"/>
    </xf>
    <xf numFmtId="0" fontId="38" fillId="5" borderId="82" xfId="0" applyFont="1" applyFill="1" applyBorder="1" applyAlignment="1">
      <alignment horizontal="distributed" vertical="center"/>
    </xf>
    <xf numFmtId="0" fontId="62" fillId="5" borderId="93" xfId="0" applyFont="1" applyFill="1" applyBorder="1" applyAlignment="1">
      <alignment horizontal="center" vertical="center"/>
    </xf>
    <xf numFmtId="0" fontId="62" fillId="5" borderId="82" xfId="0" applyFont="1" applyFill="1" applyBorder="1" applyAlignment="1">
      <alignment horizontal="center" vertical="center"/>
    </xf>
    <xf numFmtId="0" fontId="62" fillId="0" borderId="102" xfId="0" applyFont="1" applyBorder="1" applyAlignment="1">
      <alignment horizontal="center" vertical="center"/>
    </xf>
    <xf numFmtId="0" fontId="62" fillId="0" borderId="92" xfId="0" applyFont="1" applyBorder="1" applyAlignment="1">
      <alignment horizontal="center" vertical="center"/>
    </xf>
    <xf numFmtId="0" fontId="62" fillId="0" borderId="112" xfId="0" applyFont="1" applyBorder="1" applyAlignment="1">
      <alignment horizontal="center" vertical="center"/>
    </xf>
    <xf numFmtId="0" fontId="62" fillId="5" borderId="102" xfId="0" applyFont="1" applyFill="1" applyBorder="1" applyAlignment="1">
      <alignment horizontal="center" vertical="center"/>
    </xf>
    <xf numFmtId="0" fontId="54" fillId="5" borderId="95" xfId="0" applyFont="1" applyFill="1" applyBorder="1" applyAlignment="1">
      <alignment horizontal="center" vertical="center"/>
    </xf>
    <xf numFmtId="0" fontId="54" fillId="5" borderId="102" xfId="0" applyFont="1" applyFill="1" applyBorder="1" applyAlignment="1">
      <alignment horizontal="center"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60" fillId="5" borderId="108" xfId="0" applyFont="1" applyFill="1" applyBorder="1" applyAlignment="1">
      <alignment horizontal="center" vertical="center" wrapText="1"/>
    </xf>
    <xf numFmtId="0" fontId="64" fillId="5" borderId="2" xfId="0" applyFont="1" applyFill="1" applyBorder="1" applyAlignment="1">
      <alignment horizontal="center" vertical="center"/>
    </xf>
    <xf numFmtId="0" fontId="64" fillId="5" borderId="0" xfId="0" applyFont="1" applyFill="1" applyAlignment="1">
      <alignment horizontal="center" vertical="center"/>
    </xf>
    <xf numFmtId="49" fontId="64" fillId="5" borderId="0" xfId="0" applyNumberFormat="1" applyFont="1" applyFill="1" applyAlignment="1">
      <alignment vertical="center"/>
    </xf>
    <xf numFmtId="49" fontId="38" fillId="5" borderId="0" xfId="0" applyNumberFormat="1" applyFont="1" applyFill="1" applyAlignment="1">
      <alignment horizontal="center" vertical="center"/>
    </xf>
    <xf numFmtId="0" fontId="38" fillId="5" borderId="0" xfId="0" applyFont="1" applyFill="1" applyAlignment="1">
      <alignment horizontal="center" vertical="center"/>
    </xf>
    <xf numFmtId="0" fontId="35" fillId="0" borderId="0" xfId="1" applyFont="1" applyAlignment="1">
      <alignment horizontal="center" vertical="center"/>
    </xf>
    <xf numFmtId="0" fontId="36" fillId="0" borderId="0" xfId="1" applyFont="1" applyAlignment="1">
      <alignment horizontal="center" vertical="center"/>
    </xf>
    <xf numFmtId="0" fontId="70" fillId="0" borderId="93" xfId="0" applyFont="1" applyBorder="1" applyAlignment="1">
      <alignment horizontal="center" vertical="center"/>
    </xf>
    <xf numFmtId="0" fontId="57" fillId="0" borderId="0" xfId="0" applyFont="1" applyAlignment="1">
      <alignment horizontal="center" vertical="center"/>
    </xf>
    <xf numFmtId="0" fontId="57" fillId="0" borderId="93" xfId="0" applyFont="1" applyBorder="1" applyAlignment="1">
      <alignment horizontal="center" vertical="center"/>
    </xf>
    <xf numFmtId="49" fontId="5" fillId="0" borderId="0" xfId="0" applyNumberFormat="1" applyFont="1" applyAlignment="1">
      <alignment horizontal="distributed" vertical="center"/>
    </xf>
    <xf numFmtId="0" fontId="3" fillId="0" borderId="0" xfId="0" applyFont="1" applyBorder="1" applyAlignment="1">
      <alignment horizontal="right" vertical="center"/>
    </xf>
    <xf numFmtId="0" fontId="9" fillId="0" borderId="93" xfId="0" applyFont="1" applyFill="1" applyBorder="1" applyAlignment="1">
      <alignment horizontal="center" vertical="center"/>
    </xf>
    <xf numFmtId="0" fontId="9" fillId="0" borderId="0" xfId="0" applyFont="1" applyFill="1" applyAlignment="1">
      <alignment horizontal="center" vertical="center"/>
    </xf>
    <xf numFmtId="0" fontId="9" fillId="0" borderId="0" xfId="0" applyFont="1" applyFill="1" applyAlignment="1">
      <alignment horizontal="center" vertical="center" wrapText="1"/>
    </xf>
    <xf numFmtId="0" fontId="9" fillId="0" borderId="0" xfId="0" applyFont="1" applyFill="1"/>
    <xf numFmtId="0" fontId="38" fillId="0" borderId="93" xfId="0" applyFont="1" applyFill="1" applyBorder="1" applyAlignment="1">
      <alignment horizontal="center" vertical="center" wrapText="1"/>
    </xf>
    <xf numFmtId="0" fontId="9" fillId="0" borderId="94" xfId="0" applyFont="1" applyFill="1" applyBorder="1" applyAlignment="1">
      <alignment horizontal="center" vertical="center"/>
    </xf>
    <xf numFmtId="0" fontId="9" fillId="0" borderId="0" xfId="0" applyFont="1" applyFill="1" applyAlignment="1">
      <alignment horizontal="center"/>
    </xf>
    <xf numFmtId="49" fontId="38" fillId="0" borderId="93" xfId="0" applyNumberFormat="1" applyFont="1" applyBorder="1" applyAlignment="1">
      <alignment horizontal="center" vertical="center"/>
    </xf>
    <xf numFmtId="0" fontId="9" fillId="0" borderId="0" xfId="0" applyFont="1" applyBorder="1" applyAlignment="1">
      <alignment horizontal="center" vertical="center"/>
    </xf>
    <xf numFmtId="0" fontId="38" fillId="0" borderId="0" xfId="0" applyFont="1" applyBorder="1" applyAlignment="1">
      <alignment horizontal="center" vertical="center" wrapText="1"/>
    </xf>
    <xf numFmtId="0" fontId="9" fillId="0" borderId="0" xfId="0" applyFont="1" applyBorder="1" applyAlignment="1">
      <alignment horizontal="center" vertical="center" wrapText="1"/>
    </xf>
    <xf numFmtId="0" fontId="9" fillId="0" borderId="0" xfId="0" applyFont="1" applyBorder="1"/>
    <xf numFmtId="0" fontId="38" fillId="0" borderId="95" xfId="0" applyFont="1" applyFill="1" applyBorder="1" applyAlignment="1">
      <alignment horizontal="center" vertical="center"/>
    </xf>
    <xf numFmtId="0" fontId="38" fillId="0" borderId="102" xfId="0" applyFont="1" applyFill="1" applyBorder="1" applyAlignment="1">
      <alignment horizontal="center" vertical="center"/>
    </xf>
    <xf numFmtId="0" fontId="38" fillId="0" borderId="112" xfId="0" applyFont="1" applyFill="1" applyBorder="1" applyAlignment="1">
      <alignment horizontal="center" vertical="center"/>
    </xf>
    <xf numFmtId="0" fontId="38" fillId="0" borderId="102" xfId="0" applyFont="1" applyFill="1" applyBorder="1" applyAlignment="1">
      <alignment horizontal="center" vertical="center" wrapText="1"/>
    </xf>
    <xf numFmtId="0" fontId="62" fillId="0" borderId="103" xfId="0" applyFont="1" applyFill="1" applyBorder="1" applyAlignment="1">
      <alignment horizontal="center" vertical="center"/>
    </xf>
    <xf numFmtId="0" fontId="38" fillId="5" borderId="128" xfId="0" applyFont="1" applyFill="1" applyBorder="1" applyAlignment="1">
      <alignment horizontal="center" vertical="center"/>
    </xf>
    <xf numFmtId="0" fontId="62" fillId="5" borderId="129" xfId="0" applyFont="1" applyFill="1" applyBorder="1" applyAlignment="1">
      <alignment horizontal="center" vertical="center"/>
    </xf>
    <xf numFmtId="0" fontId="38" fillId="5" borderId="102" xfId="0" applyFont="1" applyFill="1" applyBorder="1" applyAlignment="1">
      <alignment horizontal="center" vertical="center"/>
    </xf>
    <xf numFmtId="0" fontId="38" fillId="5" borderId="39" xfId="0" applyFont="1" applyFill="1" applyBorder="1" applyAlignment="1">
      <alignment horizontal="center" vertical="center"/>
    </xf>
    <xf numFmtId="49" fontId="3" fillId="0" borderId="17" xfId="0" applyNumberFormat="1" applyFont="1" applyBorder="1" applyAlignment="1" applyProtection="1">
      <alignment horizontal="distributed" vertical="center"/>
      <protection locked="0"/>
    </xf>
    <xf numFmtId="49" fontId="3" fillId="0" borderId="18" xfId="0" applyNumberFormat="1" applyFont="1" applyBorder="1" applyAlignment="1" applyProtection="1">
      <alignment horizontal="distributed" vertical="center"/>
      <protection locked="0"/>
    </xf>
    <xf numFmtId="49" fontId="3" fillId="0" borderId="19" xfId="0" applyNumberFormat="1" applyFont="1" applyBorder="1" applyAlignment="1" applyProtection="1">
      <alignment horizontal="distributed" vertical="center"/>
      <protection locked="0"/>
    </xf>
    <xf numFmtId="49" fontId="3" fillId="0" borderId="3" xfId="0" applyNumberFormat="1" applyFont="1" applyBorder="1" applyAlignment="1" applyProtection="1">
      <alignment horizontal="center" vertical="center"/>
      <protection locked="0"/>
    </xf>
    <xf numFmtId="49" fontId="3" fillId="0" borderId="97" xfId="0" applyNumberFormat="1" applyFont="1" applyBorder="1" applyAlignment="1" applyProtection="1">
      <alignment horizontal="center" vertical="center"/>
      <protection locked="0"/>
    </xf>
    <xf numFmtId="49" fontId="3" fillId="0" borderId="95" xfId="0" applyNumberFormat="1" applyFont="1" applyBorder="1" applyAlignment="1" applyProtection="1">
      <alignment horizontal="center" vertical="center"/>
      <protection locked="0"/>
    </xf>
    <xf numFmtId="49" fontId="3" fillId="0" borderId="111" xfId="0" applyNumberFormat="1" applyFont="1" applyBorder="1" applyAlignment="1" applyProtection="1">
      <alignment horizontal="center" vertical="center"/>
      <protection locked="0"/>
    </xf>
    <xf numFmtId="49" fontId="3" fillId="0" borderId="87" xfId="0" applyNumberFormat="1" applyFont="1" applyBorder="1" applyAlignment="1" applyProtection="1">
      <alignment horizontal="center" vertical="center"/>
      <protection locked="0"/>
    </xf>
    <xf numFmtId="49" fontId="3" fillId="0" borderId="88" xfId="0" applyNumberFormat="1" applyFont="1" applyBorder="1" applyAlignment="1" applyProtection="1">
      <alignment horizontal="center" vertical="center"/>
      <protection locked="0"/>
    </xf>
    <xf numFmtId="49" fontId="3" fillId="0" borderId="89" xfId="0" applyNumberFormat="1" applyFont="1" applyBorder="1" applyAlignment="1" applyProtection="1">
      <alignment horizontal="distributed" vertical="center"/>
      <protection locked="0"/>
    </xf>
    <xf numFmtId="49" fontId="3" fillId="0" borderId="87" xfId="0" applyNumberFormat="1" applyFont="1" applyBorder="1" applyAlignment="1" applyProtection="1">
      <alignment horizontal="distributed" vertical="center"/>
      <protection locked="0"/>
    </xf>
    <xf numFmtId="49" fontId="3" fillId="0" borderId="88" xfId="0" applyNumberFormat="1" applyFont="1" applyBorder="1" applyAlignment="1" applyProtection="1">
      <alignment horizontal="distributed" vertical="center"/>
      <protection locked="0"/>
    </xf>
    <xf numFmtId="49" fontId="3" fillId="0" borderId="90" xfId="0" applyNumberFormat="1" applyFont="1" applyBorder="1" applyAlignment="1" applyProtection="1">
      <alignment horizontal="distributed" vertical="center"/>
      <protection locked="0"/>
    </xf>
    <xf numFmtId="49" fontId="3" fillId="0" borderId="0" xfId="0" applyNumberFormat="1" applyFont="1" applyBorder="1" applyAlignment="1" applyProtection="1">
      <alignment horizontal="center" vertical="center"/>
      <protection locked="0"/>
    </xf>
    <xf numFmtId="49" fontId="3" fillId="0" borderId="138" xfId="0" applyNumberFormat="1" applyFont="1" applyBorder="1" applyAlignment="1" applyProtection="1">
      <alignment horizontal="center" vertical="center"/>
      <protection locked="0"/>
    </xf>
    <xf numFmtId="49" fontId="3" fillId="0" borderId="0" xfId="0" applyNumberFormat="1" applyFont="1" applyBorder="1" applyAlignment="1" applyProtection="1">
      <alignment horizontal="distributed" vertical="center"/>
      <protection locked="0"/>
    </xf>
    <xf numFmtId="49" fontId="3" fillId="0" borderId="138" xfId="0" applyNumberFormat="1" applyFont="1" applyBorder="1" applyAlignment="1" applyProtection="1">
      <alignment horizontal="distributed" vertical="center"/>
      <protection locked="0"/>
    </xf>
    <xf numFmtId="49" fontId="3" fillId="0" borderId="103" xfId="0" applyNumberFormat="1" applyFont="1" applyBorder="1" applyAlignment="1" applyProtection="1">
      <alignment horizontal="distributed" vertical="center"/>
      <protection locked="0"/>
    </xf>
    <xf numFmtId="49" fontId="3" fillId="0" borderId="97" xfId="0" applyNumberFormat="1" applyFont="1" applyBorder="1" applyAlignment="1" applyProtection="1">
      <alignment horizontal="distributed" vertical="center"/>
      <protection locked="0"/>
    </xf>
    <xf numFmtId="49" fontId="3" fillId="0" borderId="95" xfId="0" applyNumberFormat="1" applyFont="1" applyBorder="1" applyAlignment="1" applyProtection="1">
      <alignment horizontal="distributed" vertical="center"/>
      <protection locked="0"/>
    </xf>
    <xf numFmtId="49" fontId="3" fillId="0" borderId="98" xfId="0" applyNumberFormat="1" applyFont="1" applyBorder="1" applyAlignment="1" applyProtection="1">
      <alignment horizontal="distributed" vertical="center"/>
      <protection locked="0"/>
    </xf>
    <xf numFmtId="49" fontId="3" fillId="0" borderId="111" xfId="0" applyNumberFormat="1" applyFont="1" applyBorder="1" applyAlignment="1" applyProtection="1">
      <alignment horizontal="distributed" vertical="center"/>
      <protection locked="0"/>
    </xf>
    <xf numFmtId="49" fontId="9" fillId="0" borderId="142" xfId="0" applyNumberFormat="1" applyFont="1" applyFill="1" applyBorder="1" applyAlignment="1">
      <alignment horizontal="center" vertical="center"/>
    </xf>
    <xf numFmtId="0" fontId="38" fillId="0" borderId="132" xfId="0" applyFont="1" applyFill="1" applyBorder="1" applyAlignment="1">
      <alignment horizontal="center" vertical="center"/>
    </xf>
    <xf numFmtId="0" fontId="38" fillId="0" borderId="128" xfId="0" applyFont="1" applyFill="1" applyBorder="1" applyAlignment="1">
      <alignment horizontal="center" vertical="center"/>
    </xf>
    <xf numFmtId="0" fontId="62" fillId="0" borderId="133" xfId="0" applyFont="1" applyFill="1" applyBorder="1" applyAlignment="1">
      <alignment horizontal="center" vertical="center"/>
    </xf>
    <xf numFmtId="0" fontId="62" fillId="0" borderId="102" xfId="0" applyFont="1" applyFill="1" applyBorder="1" applyAlignment="1">
      <alignment horizontal="center" vertical="center"/>
    </xf>
    <xf numFmtId="0" fontId="38" fillId="0" borderId="144" xfId="0" applyFont="1" applyFill="1" applyBorder="1" applyAlignment="1">
      <alignment horizontal="center" vertical="center"/>
    </xf>
    <xf numFmtId="0" fontId="62" fillId="0" borderId="143" xfId="0" applyFont="1" applyFill="1" applyBorder="1" applyAlignment="1">
      <alignment horizontal="center" vertical="center"/>
    </xf>
    <xf numFmtId="0" fontId="78" fillId="0" borderId="16" xfId="0" applyFont="1" applyBorder="1" applyAlignment="1">
      <alignment horizontal="center" vertical="center"/>
    </xf>
    <xf numFmtId="0" fontId="79" fillId="0" borderId="20" xfId="0" applyFont="1" applyBorder="1" applyAlignment="1">
      <alignment horizontal="center" vertical="center"/>
    </xf>
    <xf numFmtId="49" fontId="43" fillId="0" borderId="107" xfId="0" applyNumberFormat="1" applyFont="1" applyFill="1" applyBorder="1" applyAlignment="1">
      <alignment horizontal="center" vertical="center"/>
    </xf>
    <xf numFmtId="49" fontId="43" fillId="0" borderId="26" xfId="0" applyNumberFormat="1" applyFont="1" applyFill="1" applyBorder="1" applyAlignment="1">
      <alignment horizontal="center" vertical="center"/>
    </xf>
    <xf numFmtId="0" fontId="82" fillId="0" borderId="108" xfId="0" applyFont="1" applyFill="1" applyBorder="1" applyAlignment="1">
      <alignment horizontal="center" vertical="center" wrapText="1"/>
    </xf>
    <xf numFmtId="0" fontId="82" fillId="0" borderId="109" xfId="0" applyFont="1" applyFill="1" applyBorder="1" applyAlignment="1">
      <alignment horizontal="center" vertical="center" wrapText="1"/>
    </xf>
    <xf numFmtId="0" fontId="82" fillId="0" borderId="110" xfId="0" applyFont="1" applyFill="1" applyBorder="1" applyAlignment="1">
      <alignment horizontal="center" vertical="center" wrapText="1"/>
    </xf>
    <xf numFmtId="0" fontId="38" fillId="5" borderId="95" xfId="0" applyFont="1" applyFill="1" applyBorder="1" applyAlignment="1">
      <alignment horizontal="center" vertical="center"/>
    </xf>
    <xf numFmtId="0" fontId="38" fillId="5" borderId="95" xfId="0" applyFont="1" applyFill="1" applyBorder="1" applyAlignment="1">
      <alignment horizontal="center" vertical="center" wrapText="1"/>
    </xf>
    <xf numFmtId="0" fontId="62" fillId="5" borderId="95" xfId="0" applyFont="1" applyFill="1" applyBorder="1" applyAlignment="1">
      <alignment horizontal="center" vertical="center"/>
    </xf>
    <xf numFmtId="0" fontId="0" fillId="0" borderId="22" xfId="0" applyBorder="1"/>
    <xf numFmtId="0" fontId="38" fillId="0" borderId="133" xfId="0" applyFont="1" applyBorder="1" applyAlignment="1">
      <alignment horizontal="distributed" vertical="center"/>
    </xf>
    <xf numFmtId="0" fontId="9" fillId="0" borderId="130" xfId="0" applyFont="1" applyBorder="1" applyAlignment="1">
      <alignment horizontal="center" vertical="center"/>
    </xf>
    <xf numFmtId="49" fontId="9" fillId="0" borderId="144" xfId="0" applyNumberFormat="1" applyFont="1" applyFill="1" applyBorder="1" applyAlignment="1">
      <alignment horizontal="center" vertical="center"/>
    </xf>
    <xf numFmtId="0" fontId="9" fillId="0" borderId="7" xfId="0" applyFont="1" applyBorder="1" applyAlignment="1">
      <alignment horizontal="center" vertical="center"/>
    </xf>
    <xf numFmtId="182" fontId="38" fillId="5" borderId="102" xfId="0" applyNumberFormat="1" applyFont="1" applyFill="1" applyBorder="1" applyAlignment="1">
      <alignment horizontal="center" vertical="center"/>
    </xf>
    <xf numFmtId="0" fontId="3" fillId="0" borderId="0" xfId="0" applyFont="1" applyProtection="1">
      <protection locked="0"/>
    </xf>
    <xf numFmtId="49" fontId="3" fillId="0" borderId="93" xfId="1" applyNumberFormat="1" applyFont="1" applyBorder="1" applyAlignment="1">
      <alignment horizontal="distributed" vertical="center"/>
    </xf>
    <xf numFmtId="49" fontId="3" fillId="0" borderId="93" xfId="1" applyNumberFormat="1" applyFont="1" applyBorder="1" applyAlignment="1">
      <alignment horizontal="center" vertical="center" shrinkToFit="1"/>
    </xf>
    <xf numFmtId="49" fontId="10" fillId="0" borderId="93" xfId="1" applyNumberFormat="1" applyFont="1" applyBorder="1" applyAlignment="1">
      <alignment horizontal="distributed" vertical="center"/>
    </xf>
    <xf numFmtId="49" fontId="27" fillId="0" borderId="93" xfId="0" applyNumberFormat="1" applyFont="1" applyBorder="1" applyAlignment="1">
      <alignment horizontal="distributed" vertical="center" shrinkToFit="1"/>
    </xf>
    <xf numFmtId="49" fontId="5" fillId="0" borderId="93" xfId="1" applyNumberFormat="1" applyFont="1" applyBorder="1" applyAlignment="1">
      <alignment horizontal="center" vertical="center" shrinkToFit="1"/>
    </xf>
    <xf numFmtId="0" fontId="5" fillId="0" borderId="93" xfId="1" applyNumberFormat="1" applyFont="1" applyBorder="1" applyAlignment="1">
      <alignment horizontal="center" vertical="center" shrinkToFit="1"/>
    </xf>
    <xf numFmtId="0" fontId="5" fillId="5" borderId="93" xfId="1" applyNumberFormat="1" applyFont="1" applyFill="1" applyBorder="1" applyAlignment="1">
      <alignment horizontal="center" vertical="center" shrinkToFit="1"/>
    </xf>
    <xf numFmtId="0" fontId="5" fillId="0" borderId="93" xfId="0" applyNumberFormat="1" applyFont="1" applyBorder="1" applyAlignment="1">
      <alignment horizontal="distributed" vertical="center" shrinkToFit="1"/>
    </xf>
    <xf numFmtId="0" fontId="83" fillId="0" borderId="0" xfId="0" applyFont="1" applyAlignment="1">
      <alignment horizontal="center" vertical="center"/>
    </xf>
    <xf numFmtId="0" fontId="83" fillId="0" borderId="0" xfId="0" applyFont="1" applyAlignment="1">
      <alignment horizontal="center" vertical="center" wrapText="1"/>
    </xf>
    <xf numFmtId="0" fontId="83" fillId="0" borderId="0" xfId="0" applyFont="1"/>
    <xf numFmtId="0" fontId="76" fillId="0" borderId="93" xfId="0" applyFont="1" applyBorder="1" applyAlignment="1">
      <alignment horizontal="distributed" vertical="center"/>
    </xf>
    <xf numFmtId="49" fontId="75" fillId="0" borderId="93" xfId="0" applyNumberFormat="1" applyFont="1" applyBorder="1" applyAlignment="1">
      <alignment horizontal="distributed" vertical="center"/>
    </xf>
    <xf numFmtId="49" fontId="76" fillId="0" borderId="93" xfId="0" applyNumberFormat="1" applyFont="1" applyBorder="1" applyAlignment="1">
      <alignment horizontal="distributed" vertical="center"/>
    </xf>
    <xf numFmtId="49" fontId="76" fillId="0" borderId="93" xfId="0" applyNumberFormat="1" applyFont="1" applyBorder="1" applyAlignment="1">
      <alignment horizontal="distributed" vertical="center" wrapText="1"/>
    </xf>
    <xf numFmtId="0" fontId="76" fillId="0" borderId="93" xfId="0" applyNumberFormat="1" applyFont="1" applyBorder="1" applyAlignment="1">
      <alignment horizontal="distributed" vertical="center" wrapText="1"/>
    </xf>
    <xf numFmtId="49" fontId="76" fillId="0" borderId="93" xfId="0" applyNumberFormat="1" applyFont="1" applyBorder="1" applyAlignment="1">
      <alignment horizontal="center" vertical="center" wrapText="1"/>
    </xf>
    <xf numFmtId="49" fontId="75" fillId="0" borderId="93" xfId="0" applyNumberFormat="1" applyFont="1" applyBorder="1" applyAlignment="1">
      <alignment horizontal="distributed" vertical="center" wrapText="1"/>
    </xf>
    <xf numFmtId="49" fontId="3" fillId="0" borderId="93" xfId="0" applyNumberFormat="1" applyFont="1" applyBorder="1" applyAlignment="1">
      <alignment horizontal="distributed" vertical="center" shrinkToFit="1"/>
    </xf>
    <xf numFmtId="0" fontId="5" fillId="0" borderId="93" xfId="0" applyNumberFormat="1" applyFont="1" applyBorder="1" applyAlignment="1">
      <alignment horizontal="center" vertical="center" shrinkToFit="1"/>
    </xf>
    <xf numFmtId="49" fontId="3" fillId="0" borderId="93" xfId="1" applyNumberFormat="1" applyFont="1" applyBorder="1" applyAlignment="1">
      <alignment horizontal="distributed" vertical="center" shrinkToFit="1"/>
    </xf>
    <xf numFmtId="49" fontId="5" fillId="0" borderId="93" xfId="1" applyNumberFormat="1" applyFont="1" applyBorder="1" applyAlignment="1">
      <alignment horizontal="distributed" vertical="center"/>
    </xf>
    <xf numFmtId="0" fontId="43" fillId="11" borderId="93" xfId="0" applyFont="1" applyFill="1" applyBorder="1" applyAlignment="1">
      <alignment horizontal="center" vertical="center" wrapText="1"/>
    </xf>
    <xf numFmtId="0" fontId="43" fillId="11" borderId="82" xfId="0" applyFont="1" applyFill="1" applyBorder="1" applyAlignment="1">
      <alignment horizontal="center" vertical="center" wrapText="1"/>
    </xf>
    <xf numFmtId="0" fontId="43" fillId="10" borderId="93" xfId="0" applyFont="1" applyFill="1" applyBorder="1" applyAlignment="1">
      <alignment horizontal="center" vertical="center" wrapText="1"/>
    </xf>
    <xf numFmtId="0" fontId="43" fillId="10" borderId="82" xfId="0" applyFont="1" applyFill="1" applyBorder="1" applyAlignment="1">
      <alignment horizontal="center" vertical="center" wrapText="1"/>
    </xf>
    <xf numFmtId="0" fontId="44" fillId="0" borderId="93" xfId="0" applyNumberFormat="1" applyFont="1" applyBorder="1" applyAlignment="1">
      <alignment horizontal="center" vertical="center" wrapText="1"/>
    </xf>
    <xf numFmtId="0" fontId="44" fillId="0" borderId="82" xfId="0" applyNumberFormat="1" applyFont="1" applyBorder="1" applyAlignment="1">
      <alignment horizontal="center" vertical="center" wrapText="1"/>
    </xf>
    <xf numFmtId="0" fontId="43" fillId="0" borderId="81" xfId="0" applyFont="1" applyBorder="1" applyAlignment="1">
      <alignment horizontal="center" vertical="center"/>
    </xf>
    <xf numFmtId="0" fontId="56" fillId="0" borderId="93" xfId="0" applyFont="1" applyBorder="1" applyAlignment="1">
      <alignment horizontal="center" vertical="center"/>
    </xf>
    <xf numFmtId="0" fontId="56" fillId="0" borderId="82" xfId="0" applyFont="1" applyBorder="1" applyAlignment="1">
      <alignment horizontal="center" vertical="center"/>
    </xf>
    <xf numFmtId="0" fontId="45" fillId="8" borderId="93" xfId="3" applyNumberFormat="1" applyFont="1" applyBorder="1" applyAlignment="1">
      <alignment horizontal="center" vertical="center"/>
    </xf>
    <xf numFmtId="0" fontId="45" fillId="8" borderId="82" xfId="3" applyNumberFormat="1" applyFont="1" applyBorder="1" applyAlignment="1">
      <alignment horizontal="center" vertical="center"/>
    </xf>
    <xf numFmtId="0" fontId="46" fillId="9" borderId="93" xfId="4" applyNumberFormat="1" applyFont="1" applyBorder="1" applyAlignment="1">
      <alignment horizontal="center" vertical="center" wrapText="1"/>
    </xf>
    <xf numFmtId="0" fontId="46" fillId="9" borderId="82" xfId="4" applyNumberFormat="1" applyFont="1" applyBorder="1" applyAlignment="1">
      <alignment horizontal="center" vertical="center" wrapText="1"/>
    </xf>
    <xf numFmtId="0" fontId="43" fillId="0" borderId="83" xfId="0" applyFont="1" applyBorder="1" applyAlignment="1">
      <alignment horizontal="center" vertical="center"/>
    </xf>
    <xf numFmtId="0" fontId="46" fillId="9" borderId="106" xfId="4" applyNumberFormat="1" applyFont="1" applyBorder="1" applyAlignment="1">
      <alignment horizontal="center" vertical="center" wrapText="1"/>
    </xf>
    <xf numFmtId="0" fontId="46" fillId="9" borderId="84" xfId="4" applyNumberFormat="1" applyFont="1" applyBorder="1" applyAlignment="1">
      <alignment horizontal="center" vertical="center" wrapText="1"/>
    </xf>
    <xf numFmtId="0" fontId="5" fillId="0" borderId="93" xfId="0" applyNumberFormat="1" applyFont="1" applyBorder="1" applyAlignment="1">
      <alignment horizontal="center" vertical="center" shrinkToFit="1"/>
    </xf>
    <xf numFmtId="0" fontId="9" fillId="0" borderId="0" xfId="0" applyNumberFormat="1" applyFont="1" applyBorder="1" applyAlignment="1">
      <alignment horizontal="center" vertical="center"/>
    </xf>
    <xf numFmtId="0" fontId="38" fillId="0" borderId="0" xfId="0" applyFont="1" applyFill="1" applyBorder="1" applyAlignment="1">
      <alignment horizontal="center" vertical="center" wrapText="1"/>
    </xf>
    <xf numFmtId="0" fontId="1" fillId="0" borderId="0" xfId="1" applyProtection="1">
      <alignment vertical="center"/>
    </xf>
    <xf numFmtId="0" fontId="0" fillId="0" borderId="22" xfId="0" applyBorder="1"/>
    <xf numFmtId="0" fontId="0" fillId="0" borderId="18" xfId="0" applyBorder="1"/>
    <xf numFmtId="0" fontId="0" fillId="0" borderId="21" xfId="0" applyBorder="1"/>
    <xf numFmtId="0" fontId="0" fillId="0" borderId="19" xfId="0" applyBorder="1"/>
    <xf numFmtId="0" fontId="84" fillId="0" borderId="32" xfId="0" applyFont="1" applyBorder="1" applyAlignment="1">
      <alignment horizontal="center" vertical="center"/>
    </xf>
    <xf numFmtId="0" fontId="84" fillId="0" borderId="28" xfId="0" applyFont="1" applyBorder="1" applyAlignment="1">
      <alignment horizontal="center" vertical="center"/>
    </xf>
    <xf numFmtId="0" fontId="84" fillId="6" borderId="81" xfId="0" applyFont="1" applyFill="1" applyBorder="1" applyAlignment="1">
      <alignment horizontal="center" vertical="center"/>
    </xf>
    <xf numFmtId="0" fontId="84" fillId="6" borderId="93" xfId="0" applyFont="1" applyFill="1" applyBorder="1" applyAlignment="1">
      <alignment horizontal="center" vertical="center"/>
    </xf>
    <xf numFmtId="0" fontId="84" fillId="6" borderId="82" xfId="0" applyFont="1" applyFill="1" applyBorder="1" applyAlignment="1">
      <alignment horizontal="center" vertical="center"/>
    </xf>
    <xf numFmtId="0" fontId="84" fillId="0" borderId="81" xfId="0" applyFont="1" applyBorder="1" applyAlignment="1">
      <alignment horizontal="center" vertical="center"/>
    </xf>
    <xf numFmtId="0" fontId="84" fillId="0" borderId="93" xfId="0" applyFont="1" applyBorder="1" applyAlignment="1">
      <alignment horizontal="center" vertical="center"/>
    </xf>
    <xf numFmtId="0" fontId="84" fillId="0" borderId="93" xfId="0" applyFont="1" applyBorder="1" applyAlignment="1">
      <alignment horizontal="center" vertical="center" wrapText="1"/>
    </xf>
    <xf numFmtId="0" fontId="84" fillId="6" borderId="93" xfId="0" applyFont="1" applyFill="1" applyBorder="1" applyAlignment="1">
      <alignment horizontal="center" vertical="center" wrapText="1"/>
    </xf>
    <xf numFmtId="0" fontId="53" fillId="0" borderId="25" xfId="0" applyFont="1" applyBorder="1" applyAlignment="1">
      <alignment vertical="center"/>
    </xf>
    <xf numFmtId="0" fontId="53" fillId="0" borderId="22" xfId="0" applyFont="1" applyBorder="1" applyAlignment="1">
      <alignment vertical="center"/>
    </xf>
    <xf numFmtId="0" fontId="53" fillId="0" borderId="22" xfId="0" applyFont="1" applyBorder="1" applyAlignment="1">
      <alignment horizontal="center" vertical="center"/>
    </xf>
    <xf numFmtId="0" fontId="53" fillId="0" borderId="17" xfId="0" applyFont="1" applyBorder="1" applyAlignment="1">
      <alignment horizontal="center" vertical="center"/>
    </xf>
    <xf numFmtId="0" fontId="53" fillId="0" borderId="18" xfId="0" applyFont="1" applyBorder="1" applyAlignment="1">
      <alignment horizontal="center" vertical="center"/>
    </xf>
    <xf numFmtId="49" fontId="43" fillId="0" borderId="116" xfId="0" applyNumberFormat="1" applyFont="1" applyFill="1" applyBorder="1" applyAlignment="1">
      <alignment horizontal="center" vertical="center"/>
    </xf>
    <xf numFmtId="0" fontId="43" fillId="11" borderId="81" xfId="0" applyFont="1" applyFill="1" applyBorder="1" applyAlignment="1">
      <alignment horizontal="center" vertical="center" wrapText="1"/>
    </xf>
    <xf numFmtId="0" fontId="43" fillId="10" borderId="81" xfId="0" applyFont="1" applyFill="1" applyBorder="1" applyAlignment="1">
      <alignment horizontal="center" vertical="center" wrapText="1"/>
    </xf>
    <xf numFmtId="0" fontId="43" fillId="0" borderId="32" xfId="0" applyFont="1" applyBorder="1" applyAlignment="1">
      <alignment horizontal="center" vertical="center"/>
    </xf>
    <xf numFmtId="0" fontId="44" fillId="0" borderId="28" xfId="0" applyNumberFormat="1" applyFont="1" applyBorder="1" applyAlignment="1">
      <alignment horizontal="center" vertical="center" wrapText="1"/>
    </xf>
    <xf numFmtId="0" fontId="44" fillId="0" borderId="33" xfId="0" applyNumberFormat="1" applyFont="1" applyBorder="1" applyAlignment="1">
      <alignment horizontal="center" vertical="center" wrapText="1"/>
    </xf>
    <xf numFmtId="184" fontId="87" fillId="0" borderId="32" xfId="0" applyNumberFormat="1" applyFont="1" applyFill="1" applyBorder="1" applyAlignment="1">
      <alignment horizontal="right" vertical="center"/>
    </xf>
    <xf numFmtId="181" fontId="6" fillId="0" borderId="33" xfId="0" applyNumberFormat="1" applyFont="1" applyFill="1" applyBorder="1" applyAlignment="1">
      <alignment horizontal="center" vertical="center"/>
    </xf>
    <xf numFmtId="184" fontId="87" fillId="0" borderId="81" xfId="0" applyNumberFormat="1" applyFont="1" applyFill="1" applyBorder="1" applyAlignment="1">
      <alignment horizontal="right" vertical="center"/>
    </xf>
    <xf numFmtId="181" fontId="6" fillId="0" borderId="82" xfId="0" applyNumberFormat="1" applyFont="1" applyFill="1" applyBorder="1" applyAlignment="1">
      <alignment horizontal="center" vertical="center"/>
    </xf>
    <xf numFmtId="184" fontId="87" fillId="0" borderId="83" xfId="0" applyNumberFormat="1" applyFont="1" applyFill="1" applyBorder="1" applyAlignment="1">
      <alignment horizontal="right" vertical="center"/>
    </xf>
    <xf numFmtId="181" fontId="6" fillId="0" borderId="84" xfId="0" applyNumberFormat="1" applyFont="1" applyFill="1" applyBorder="1" applyAlignment="1">
      <alignment horizontal="center" vertical="center"/>
    </xf>
    <xf numFmtId="0" fontId="84" fillId="0" borderId="92" xfId="0" applyFont="1" applyFill="1" applyBorder="1" applyAlignment="1">
      <alignment horizontal="center" vertical="center"/>
    </xf>
    <xf numFmtId="0" fontId="84" fillId="0" borderId="92" xfId="0" applyFont="1" applyFill="1" applyBorder="1" applyAlignment="1">
      <alignment horizontal="center" vertical="center" wrapText="1"/>
    </xf>
    <xf numFmtId="0" fontId="84" fillId="0" borderId="146" xfId="0" applyFont="1" applyFill="1" applyBorder="1" applyAlignment="1">
      <alignment horizontal="center" vertical="center"/>
    </xf>
    <xf numFmtId="49" fontId="3" fillId="0" borderId="152" xfId="0" applyNumberFormat="1" applyFont="1" applyBorder="1" applyAlignment="1" applyProtection="1">
      <alignment horizontal="distributed" vertical="center"/>
      <protection locked="0"/>
    </xf>
    <xf numFmtId="0" fontId="52" fillId="0" borderId="102" xfId="0" applyFont="1" applyFill="1" applyBorder="1" applyAlignment="1">
      <alignment horizontal="center" vertical="center"/>
    </xf>
    <xf numFmtId="0" fontId="52" fillId="0" borderId="103" xfId="0" applyFont="1" applyFill="1" applyBorder="1" applyAlignment="1">
      <alignment horizontal="center" vertical="center"/>
    </xf>
    <xf numFmtId="0" fontId="50" fillId="0" borderId="82" xfId="0" applyFont="1" applyFill="1" applyBorder="1" applyAlignment="1">
      <alignment horizontal="center" vertical="center"/>
    </xf>
    <xf numFmtId="185" fontId="38" fillId="0" borderId="93" xfId="0" applyNumberFormat="1" applyFont="1" applyBorder="1" applyAlignment="1">
      <alignment horizontal="center" vertical="center" wrapText="1"/>
    </xf>
    <xf numFmtId="185" fontId="9" fillId="0" borderId="93" xfId="0" applyNumberFormat="1" applyFont="1" applyBorder="1" applyAlignment="1">
      <alignment horizontal="center" vertical="center"/>
    </xf>
    <xf numFmtId="0" fontId="88" fillId="5" borderId="93" xfId="0" applyFont="1" applyFill="1" applyBorder="1" applyAlignment="1">
      <alignment horizontal="center" vertical="center"/>
    </xf>
    <xf numFmtId="0" fontId="53" fillId="0" borderId="93" xfId="0" applyFont="1" applyBorder="1" applyAlignment="1">
      <alignment horizontal="center" vertical="center"/>
    </xf>
    <xf numFmtId="0" fontId="52" fillId="13" borderId="93" xfId="0" applyFont="1" applyFill="1" applyBorder="1" applyAlignment="1">
      <alignment horizontal="center" vertical="center"/>
    </xf>
    <xf numFmtId="0" fontId="84" fillId="13" borderId="93" xfId="0" applyFont="1" applyFill="1" applyBorder="1" applyAlignment="1">
      <alignment horizontal="center" vertical="center"/>
    </xf>
    <xf numFmtId="0" fontId="53" fillId="0" borderId="0" xfId="0" applyFont="1" applyAlignment="1">
      <alignment horizontal="center" vertical="center"/>
    </xf>
    <xf numFmtId="0" fontId="88" fillId="13" borderId="93" xfId="0" applyFont="1" applyFill="1" applyBorder="1" applyAlignment="1">
      <alignment horizontal="center" vertical="center"/>
    </xf>
    <xf numFmtId="0" fontId="53" fillId="16" borderId="93" xfId="0" applyFont="1" applyFill="1" applyBorder="1" applyAlignment="1">
      <alignment horizontal="center" vertical="center"/>
    </xf>
    <xf numFmtId="0" fontId="53" fillId="12" borderId="93" xfId="0" applyFont="1" applyFill="1" applyBorder="1" applyAlignment="1">
      <alignment horizontal="center" vertical="center"/>
    </xf>
    <xf numFmtId="0" fontId="0" fillId="0" borderId="0" xfId="0" applyNumberFormat="1" applyAlignment="1">
      <alignment horizontal="center" vertical="center"/>
    </xf>
    <xf numFmtId="49" fontId="0" fillId="0" borderId="0" xfId="0" applyNumberFormat="1" applyAlignment="1">
      <alignment horizontal="center" vertical="center"/>
    </xf>
    <xf numFmtId="0" fontId="43" fillId="10" borderId="32" xfId="0" applyNumberFormat="1" applyFont="1" applyFill="1" applyBorder="1" applyAlignment="1">
      <alignment horizontal="center" vertical="center" wrapText="1"/>
    </xf>
    <xf numFmtId="0" fontId="43" fillId="10" borderId="28" xfId="0" applyNumberFormat="1" applyFont="1" applyFill="1" applyBorder="1" applyAlignment="1">
      <alignment horizontal="center" vertical="center" wrapText="1"/>
    </xf>
    <xf numFmtId="0" fontId="43" fillId="10" borderId="33" xfId="0" applyNumberFormat="1" applyFont="1" applyFill="1" applyBorder="1" applyAlignment="1">
      <alignment horizontal="center" vertical="center" wrapText="1"/>
    </xf>
    <xf numFmtId="0" fontId="43" fillId="11" borderId="81" xfId="0" applyNumberFormat="1" applyFont="1" applyFill="1" applyBorder="1" applyAlignment="1">
      <alignment horizontal="center" vertical="center" wrapText="1"/>
    </xf>
    <xf numFmtId="0" fontId="43" fillId="11" borderId="93" xfId="0" applyNumberFormat="1" applyFont="1" applyFill="1" applyBorder="1" applyAlignment="1">
      <alignment horizontal="center" vertical="center" wrapText="1"/>
    </xf>
    <xf numFmtId="0" fontId="43" fillId="11" borderId="82" xfId="0" applyNumberFormat="1" applyFont="1" applyFill="1" applyBorder="1" applyAlignment="1">
      <alignment horizontal="center" vertical="center" wrapText="1"/>
    </xf>
    <xf numFmtId="0" fontId="43" fillId="10" borderId="81" xfId="0" applyNumberFormat="1" applyFont="1" applyFill="1" applyBorder="1" applyAlignment="1">
      <alignment horizontal="center" vertical="center" wrapText="1"/>
    </xf>
    <xf numFmtId="0" fontId="43" fillId="10" borderId="93" xfId="0" applyNumberFormat="1" applyFont="1" applyFill="1" applyBorder="1" applyAlignment="1">
      <alignment horizontal="center" vertical="center" wrapText="1"/>
    </xf>
    <xf numFmtId="0" fontId="43" fillId="10" borderId="82" xfId="0" applyNumberFormat="1" applyFont="1" applyFill="1" applyBorder="1" applyAlignment="1">
      <alignment horizontal="center" vertical="center" wrapText="1"/>
    </xf>
    <xf numFmtId="0" fontId="43" fillId="10" borderId="83" xfId="0" applyFont="1" applyFill="1" applyBorder="1" applyAlignment="1">
      <alignment horizontal="center" vertical="center" wrapText="1"/>
    </xf>
    <xf numFmtId="0" fontId="43" fillId="10" borderId="106" xfId="0" applyFont="1" applyFill="1" applyBorder="1" applyAlignment="1">
      <alignment horizontal="center" vertical="center" wrapText="1"/>
    </xf>
    <xf numFmtId="0" fontId="43" fillId="10" borderId="84" xfId="0" applyFont="1" applyFill="1" applyBorder="1" applyAlignment="1">
      <alignment horizontal="center" vertical="center" wrapText="1"/>
    </xf>
    <xf numFmtId="0" fontId="84" fillId="16" borderId="93" xfId="0" applyFont="1" applyFill="1" applyBorder="1" applyAlignment="1">
      <alignment horizontal="center" vertical="center"/>
    </xf>
    <xf numFmtId="0" fontId="84" fillId="0" borderId="102" xfId="0" applyFont="1" applyBorder="1" applyAlignment="1">
      <alignment horizontal="center" vertical="center"/>
    </xf>
    <xf numFmtId="0" fontId="84" fillId="0" borderId="39" xfId="0" applyFont="1" applyBorder="1" applyAlignment="1">
      <alignment horizontal="center" vertical="center"/>
    </xf>
    <xf numFmtId="185" fontId="53" fillId="13" borderId="116" xfId="0" applyNumberFormat="1" applyFont="1" applyFill="1" applyBorder="1" applyAlignment="1">
      <alignment horizontal="center" vertical="center"/>
    </xf>
    <xf numFmtId="185" fontId="53" fillId="13" borderId="107" xfId="0" applyNumberFormat="1" applyFont="1" applyFill="1" applyBorder="1" applyAlignment="1">
      <alignment horizontal="center" vertical="center"/>
    </xf>
    <xf numFmtId="0" fontId="53" fillId="13" borderId="83" xfId="0" applyFont="1" applyFill="1" applyBorder="1" applyAlignment="1">
      <alignment horizontal="center" vertical="center"/>
    </xf>
    <xf numFmtId="0" fontId="53" fillId="13" borderId="106" xfId="0" applyFont="1" applyFill="1" applyBorder="1" applyAlignment="1">
      <alignment horizontal="center" vertical="center"/>
    </xf>
    <xf numFmtId="0" fontId="77" fillId="13" borderId="115" xfId="0" applyFont="1" applyFill="1" applyBorder="1" applyAlignment="1">
      <alignment horizontal="center" vertical="center"/>
    </xf>
    <xf numFmtId="0" fontId="62" fillId="5" borderId="97" xfId="0" applyFont="1" applyFill="1" applyBorder="1" applyAlignment="1">
      <alignment horizontal="center" vertical="center"/>
    </xf>
    <xf numFmtId="0" fontId="62" fillId="5" borderId="98" xfId="0" applyFont="1" applyFill="1" applyBorder="1" applyAlignment="1">
      <alignment horizontal="center" vertical="center"/>
    </xf>
    <xf numFmtId="0" fontId="62" fillId="5" borderId="141" xfId="0" applyFont="1" applyFill="1" applyBorder="1" applyAlignment="1">
      <alignment horizontal="center" vertical="center"/>
    </xf>
    <xf numFmtId="0" fontId="62" fillId="5" borderId="142" xfId="0" applyFont="1" applyFill="1" applyBorder="1" applyAlignment="1">
      <alignment horizontal="center" vertical="center"/>
    </xf>
    <xf numFmtId="0" fontId="1" fillId="0" borderId="0" xfId="1" applyNumberFormat="1" applyProtection="1">
      <alignment vertical="center"/>
      <protection locked="0"/>
    </xf>
    <xf numFmtId="0" fontId="0" fillId="0" borderId="0" xfId="1" applyFont="1" applyProtection="1">
      <alignment vertical="center"/>
      <protection locked="0"/>
    </xf>
    <xf numFmtId="0" fontId="0" fillId="0" borderId="0" xfId="0" applyNumberFormat="1" applyProtection="1">
      <protection locked="0"/>
    </xf>
    <xf numFmtId="0" fontId="0" fillId="0" borderId="0" xfId="0" applyNumberFormat="1" applyFill="1" applyProtection="1">
      <protection locked="0"/>
    </xf>
    <xf numFmtId="0" fontId="0" fillId="0" borderId="0" xfId="0" applyProtection="1">
      <protection locked="0"/>
    </xf>
    <xf numFmtId="0" fontId="27" fillId="0" borderId="22" xfId="0" applyFont="1" applyBorder="1" applyAlignment="1">
      <alignment vertical="center" wrapText="1"/>
    </xf>
    <xf numFmtId="0" fontId="27" fillId="0" borderId="0" xfId="0" applyFont="1" applyAlignment="1">
      <alignment vertical="center" wrapText="1"/>
    </xf>
    <xf numFmtId="0" fontId="38" fillId="0" borderId="27" xfId="0" applyFont="1" applyBorder="1" applyAlignment="1">
      <alignment horizontal="center" vertical="center" wrapText="1"/>
    </xf>
    <xf numFmtId="0" fontId="38" fillId="0" borderId="107" xfId="0" applyFont="1" applyBorder="1" applyAlignment="1">
      <alignment horizontal="center" vertical="center" wrapText="1"/>
    </xf>
    <xf numFmtId="0" fontId="38" fillId="5" borderId="107" xfId="0" applyFont="1" applyFill="1" applyBorder="1" applyAlignment="1">
      <alignment horizontal="center" vertical="center" wrapText="1"/>
    </xf>
    <xf numFmtId="0" fontId="38" fillId="0" borderId="26" xfId="0" applyFont="1" applyBorder="1" applyAlignment="1">
      <alignment horizontal="center" vertical="center" wrapText="1"/>
    </xf>
    <xf numFmtId="0" fontId="62" fillId="0" borderId="84" xfId="0" applyFont="1" applyBorder="1" applyAlignment="1">
      <alignment horizontal="distributed" vertical="center"/>
    </xf>
    <xf numFmtId="178" fontId="38" fillId="0" borderId="92" xfId="0" applyNumberFormat="1" applyFont="1" applyBorder="1" applyAlignment="1">
      <alignment horizontal="center" vertical="center"/>
    </xf>
    <xf numFmtId="0" fontId="62" fillId="5" borderId="29" xfId="0" applyFont="1" applyFill="1" applyBorder="1" applyAlignment="1">
      <alignment horizontal="center" vertical="center" wrapText="1"/>
    </xf>
    <xf numFmtId="0" fontId="62" fillId="5" borderId="93" xfId="0" applyFont="1" applyFill="1" applyBorder="1" applyAlignment="1">
      <alignment horizontal="center" vertical="center" wrapText="1"/>
    </xf>
    <xf numFmtId="0" fontId="3" fillId="0" borderId="144" xfId="0" applyFont="1" applyBorder="1" applyAlignment="1">
      <alignment horizontal="center" vertical="center" wrapText="1"/>
    </xf>
    <xf numFmtId="49" fontId="9" fillId="0" borderId="93" xfId="0" applyNumberFormat="1" applyFont="1" applyFill="1" applyBorder="1" applyAlignment="1">
      <alignment horizontal="center" vertical="center"/>
    </xf>
    <xf numFmtId="49" fontId="9" fillId="0" borderId="93" xfId="0" applyNumberFormat="1" applyFont="1" applyFill="1" applyBorder="1" applyAlignment="1">
      <alignment horizontal="center" vertical="center" wrapText="1"/>
    </xf>
    <xf numFmtId="0" fontId="9" fillId="0" borderId="153" xfId="0" applyFont="1" applyBorder="1" applyAlignment="1">
      <alignment horizontal="center" vertical="center"/>
    </xf>
    <xf numFmtId="0" fontId="52" fillId="0" borderId="144" xfId="0" applyFont="1" applyBorder="1" applyAlignment="1">
      <alignment horizontal="distributed" vertical="center"/>
    </xf>
    <xf numFmtId="49" fontId="9" fillId="0" borderId="139" xfId="0" applyNumberFormat="1" applyFont="1" applyFill="1" applyBorder="1" applyAlignment="1">
      <alignment vertical="center"/>
    </xf>
    <xf numFmtId="0" fontId="38" fillId="5" borderId="154" xfId="0" applyFont="1" applyFill="1" applyBorder="1" applyAlignment="1">
      <alignment horizontal="center" vertical="center"/>
    </xf>
    <xf numFmtId="0" fontId="65" fillId="5" borderId="144" xfId="0" applyFont="1" applyFill="1" applyBorder="1" applyAlignment="1">
      <alignment horizontal="distributed" vertical="center"/>
    </xf>
    <xf numFmtId="0" fontId="38" fillId="5" borderId="145" xfId="0" applyFont="1" applyFill="1" applyBorder="1" applyAlignment="1">
      <alignment horizontal="center" vertical="center"/>
    </xf>
    <xf numFmtId="0" fontId="38" fillId="5" borderId="146" xfId="0" applyFont="1" applyFill="1" applyBorder="1" applyAlignment="1">
      <alignment horizontal="distributed" vertical="center"/>
    </xf>
    <xf numFmtId="0" fontId="9" fillId="0" borderId="111" xfId="0" applyFont="1" applyBorder="1" applyAlignment="1">
      <alignment horizontal="center" vertical="center"/>
    </xf>
    <xf numFmtId="0" fontId="38" fillId="0" borderId="93" xfId="0" applyFont="1" applyFill="1" applyBorder="1" applyAlignment="1">
      <alignment horizontal="center" vertical="center"/>
    </xf>
    <xf numFmtId="0" fontId="62" fillId="0" borderId="82" xfId="0" applyFont="1" applyFill="1" applyBorder="1" applyAlignment="1">
      <alignment horizontal="center" vertical="center"/>
    </xf>
    <xf numFmtId="0" fontId="65" fillId="0" borderId="144" xfId="0" applyFont="1" applyBorder="1" applyAlignment="1">
      <alignment horizontal="distributed" vertical="center"/>
    </xf>
    <xf numFmtId="0" fontId="9" fillId="0" borderId="140" xfId="0" applyFont="1" applyBorder="1" applyAlignment="1">
      <alignment horizontal="center" vertical="center"/>
    </xf>
    <xf numFmtId="0" fontId="38" fillId="0" borderId="145" xfId="0" applyFont="1" applyBorder="1" applyAlignment="1">
      <alignment horizontal="center" vertical="center"/>
    </xf>
    <xf numFmtId="0" fontId="38" fillId="0" borderId="146" xfId="0" applyFont="1" applyBorder="1" applyAlignment="1">
      <alignment horizontal="distributed" vertical="center"/>
    </xf>
    <xf numFmtId="0" fontId="38" fillId="0" borderId="81" xfId="0" applyFont="1" applyFill="1" applyBorder="1" applyAlignment="1">
      <alignment horizontal="center" vertical="center"/>
    </xf>
    <xf numFmtId="0" fontId="38" fillId="0" borderId="143" xfId="0" applyFont="1" applyBorder="1" applyAlignment="1">
      <alignment horizontal="distributed" vertical="center"/>
    </xf>
    <xf numFmtId="0" fontId="9" fillId="0" borderId="141" xfId="0" applyFont="1" applyBorder="1" applyAlignment="1">
      <alignment horizontal="center" vertical="center"/>
    </xf>
    <xf numFmtId="0" fontId="38" fillId="5" borderId="106" xfId="0" applyFont="1" applyFill="1" applyBorder="1" applyAlignment="1">
      <alignment horizontal="center" vertical="center"/>
    </xf>
    <xf numFmtId="0" fontId="38" fillId="0" borderId="83" xfId="0" applyFont="1" applyBorder="1" applyAlignment="1">
      <alignment horizontal="center" vertical="center"/>
    </xf>
    <xf numFmtId="0" fontId="27" fillId="0" borderId="84" xfId="0" applyFont="1" applyBorder="1" applyAlignment="1">
      <alignment horizontal="distributed" vertical="center"/>
    </xf>
    <xf numFmtId="0" fontId="38" fillId="5" borderId="84" xfId="0" applyFont="1" applyFill="1" applyBorder="1" applyAlignment="1">
      <alignment horizontal="center" vertical="center"/>
    </xf>
    <xf numFmtId="0" fontId="64" fillId="0" borderId="84" xfId="0" applyFont="1" applyBorder="1" applyAlignment="1">
      <alignment horizontal="distributed" vertical="center"/>
    </xf>
    <xf numFmtId="0" fontId="38" fillId="5" borderId="141" xfId="0" applyFont="1" applyFill="1" applyBorder="1" applyAlignment="1">
      <alignment horizontal="center" vertical="center"/>
    </xf>
    <xf numFmtId="0" fontId="38" fillId="5" borderId="140" xfId="0" applyFont="1" applyFill="1" applyBorder="1" applyAlignment="1">
      <alignment horizontal="center" vertical="center"/>
    </xf>
    <xf numFmtId="0" fontId="38" fillId="0" borderId="140" xfId="0" applyFont="1" applyBorder="1" applyAlignment="1">
      <alignment horizontal="center" vertical="center"/>
    </xf>
    <xf numFmtId="0" fontId="62" fillId="5" borderId="138" xfId="0" applyFont="1" applyFill="1" applyBorder="1" applyAlignment="1">
      <alignment horizontal="center" vertical="center"/>
    </xf>
    <xf numFmtId="0" fontId="62" fillId="5" borderId="112" xfId="0" applyFont="1" applyFill="1" applyBorder="1" applyAlignment="1">
      <alignment horizontal="center" vertical="center"/>
    </xf>
    <xf numFmtId="0" fontId="62" fillId="5" borderId="92" xfId="0" applyFont="1" applyFill="1" applyBorder="1" applyAlignment="1">
      <alignment horizontal="center" vertical="center"/>
    </xf>
    <xf numFmtId="0" fontId="62" fillId="0" borderId="144" xfId="0" applyFont="1" applyBorder="1" applyAlignment="1">
      <alignment horizontal="center" vertical="center"/>
    </xf>
    <xf numFmtId="0" fontId="62" fillId="5" borderId="144" xfId="0" applyFont="1" applyFill="1" applyBorder="1" applyAlignment="1">
      <alignment horizontal="center" vertical="center"/>
    </xf>
    <xf numFmtId="0" fontId="60" fillId="0" borderId="140" xfId="0" applyFont="1" applyBorder="1" applyAlignment="1">
      <alignment horizontal="left" vertical="center" wrapText="1"/>
    </xf>
    <xf numFmtId="0" fontId="27" fillId="0" borderId="141" xfId="0" applyFont="1" applyBorder="1" applyAlignment="1">
      <alignment vertical="center"/>
    </xf>
    <xf numFmtId="0" fontId="69" fillId="0" borderId="141" xfId="0" applyFont="1" applyBorder="1" applyAlignment="1">
      <alignment horizontal="center" vertical="center"/>
    </xf>
    <xf numFmtId="0" fontId="34" fillId="0" borderId="0" xfId="0" applyFont="1"/>
    <xf numFmtId="0" fontId="0" fillId="0" borderId="0" xfId="0" applyFont="1"/>
    <xf numFmtId="49" fontId="19" fillId="0" borderId="0" xfId="0" applyNumberFormat="1" applyFont="1"/>
    <xf numFmtId="0" fontId="0" fillId="17" borderId="93" xfId="0" applyNumberFormat="1" applyFill="1" applyBorder="1"/>
    <xf numFmtId="49" fontId="73" fillId="0" borderId="92" xfId="0" applyNumberFormat="1" applyFont="1" applyBorder="1" applyAlignment="1">
      <alignment horizontal="center" vertical="center"/>
    </xf>
    <xf numFmtId="49" fontId="6" fillId="0" borderId="93" xfId="0" applyNumberFormat="1" applyFont="1" applyBorder="1" applyAlignment="1">
      <alignment horizontal="center" vertical="center" shrinkToFit="1"/>
    </xf>
    <xf numFmtId="0" fontId="3" fillId="0" borderId="155" xfId="0" applyFont="1" applyBorder="1" applyAlignment="1">
      <alignment horizontal="center" vertical="center" wrapText="1"/>
    </xf>
    <xf numFmtId="0" fontId="90" fillId="0" borderId="155" xfId="0" applyFont="1" applyBorder="1" applyAlignment="1">
      <alignment horizontal="center" vertical="center" wrapText="1"/>
    </xf>
    <xf numFmtId="0" fontId="0" fillId="0" borderId="92" xfId="0" applyBorder="1" applyAlignment="1">
      <alignment horizontal="center" vertical="center"/>
    </xf>
    <xf numFmtId="0" fontId="63" fillId="0" borderId="112" xfId="0" applyFont="1" applyBorder="1" applyAlignment="1">
      <alignment horizontal="center" vertical="center"/>
    </xf>
    <xf numFmtId="0" fontId="63" fillId="0" borderId="102" xfId="0" applyFont="1" applyBorder="1" applyAlignment="1">
      <alignment horizontal="center" vertical="center"/>
    </xf>
    <xf numFmtId="0" fontId="3" fillId="0" borderId="93" xfId="0" applyFont="1" applyBorder="1" applyAlignment="1">
      <alignment horizontal="center" vertical="center" wrapText="1"/>
    </xf>
    <xf numFmtId="0" fontId="27" fillId="0" borderId="93" xfId="0" applyFont="1" applyBorder="1" applyAlignment="1">
      <alignment horizontal="center" vertical="center"/>
    </xf>
    <xf numFmtId="0" fontId="38" fillId="0" borderId="140" xfId="0" applyFont="1" applyFill="1" applyBorder="1" applyAlignment="1">
      <alignment horizontal="center" vertical="center"/>
    </xf>
    <xf numFmtId="0" fontId="38" fillId="0" borderId="141" xfId="0" applyFont="1" applyFill="1" applyBorder="1" applyAlignment="1">
      <alignment horizontal="center" vertical="center"/>
    </xf>
    <xf numFmtId="0" fontId="38" fillId="0" borderId="142" xfId="0" applyFont="1" applyFill="1" applyBorder="1" applyAlignment="1">
      <alignment horizontal="center" vertical="center"/>
    </xf>
    <xf numFmtId="0" fontId="60" fillId="0" borderId="32" xfId="0" applyFont="1" applyBorder="1" applyAlignment="1">
      <alignment horizontal="distributed" vertical="center"/>
    </xf>
    <xf numFmtId="0" fontId="60" fillId="0" borderId="28" xfId="0" applyFont="1" applyBorder="1" applyAlignment="1">
      <alignment horizontal="distributed" vertical="center"/>
    </xf>
    <xf numFmtId="0" fontId="60" fillId="0" borderId="26" xfId="0" applyFont="1" applyBorder="1" applyAlignment="1">
      <alignment horizontal="center" vertical="center"/>
    </xf>
    <xf numFmtId="0" fontId="60" fillId="0" borderId="22" xfId="0" applyFont="1" applyBorder="1" applyAlignment="1">
      <alignment horizontal="center" vertical="center"/>
    </xf>
    <xf numFmtId="0" fontId="60" fillId="0" borderId="27" xfId="0" applyFont="1" applyBorder="1" applyAlignment="1">
      <alignment horizontal="center" vertical="center"/>
    </xf>
    <xf numFmtId="0" fontId="60" fillId="0" borderId="152" xfId="0" applyFont="1" applyBorder="1" applyAlignment="1">
      <alignment horizontal="center" vertical="center"/>
    </xf>
    <xf numFmtId="0" fontId="60" fillId="0" borderId="0" xfId="0" applyFont="1" applyAlignment="1">
      <alignment horizontal="center" vertical="center"/>
    </xf>
    <xf numFmtId="0" fontId="60" fillId="0" borderId="138" xfId="0" applyFont="1" applyBorder="1" applyAlignment="1">
      <alignment horizontal="center" vertical="center"/>
    </xf>
    <xf numFmtId="0" fontId="60" fillId="0" borderId="26" xfId="0" applyFont="1" applyBorder="1" applyAlignment="1">
      <alignment horizontal="left" vertical="center"/>
    </xf>
    <xf numFmtId="0" fontId="60" fillId="0" borderId="22" xfId="0" applyFont="1" applyBorder="1" applyAlignment="1">
      <alignment horizontal="left" vertical="center"/>
    </xf>
    <xf numFmtId="0" fontId="60" fillId="0" borderId="21" xfId="0" applyFont="1" applyBorder="1" applyAlignment="1">
      <alignment horizontal="left" vertical="center"/>
    </xf>
    <xf numFmtId="0" fontId="60" fillId="0" borderId="152" xfId="0" applyFont="1" applyBorder="1" applyAlignment="1">
      <alignment horizontal="left" vertical="center"/>
    </xf>
    <xf numFmtId="0" fontId="60" fillId="0" borderId="0" xfId="0" applyFont="1" applyAlignment="1">
      <alignment horizontal="left" vertical="center"/>
    </xf>
    <xf numFmtId="0" fontId="60" fillId="0" borderId="6" xfId="0" applyFont="1" applyBorder="1" applyAlignment="1">
      <alignment horizontal="left" vertical="center"/>
    </xf>
    <xf numFmtId="0" fontId="60" fillId="0" borderId="145" xfId="0" applyFont="1" applyBorder="1" applyAlignment="1">
      <alignment horizontal="distributed" vertical="center"/>
    </xf>
    <xf numFmtId="0" fontId="60" fillId="0" borderId="92" xfId="0" applyFont="1" applyBorder="1" applyAlignment="1">
      <alignment horizontal="distributed" vertical="center"/>
    </xf>
    <xf numFmtId="0" fontId="27" fillId="0" borderId="120" xfId="0" applyFont="1" applyBorder="1" applyAlignment="1">
      <alignment horizontal="center" wrapText="1"/>
    </xf>
    <xf numFmtId="0" fontId="27" fillId="0" borderId="121" xfId="0" applyFont="1" applyBorder="1" applyAlignment="1">
      <alignment horizontal="center" wrapText="1"/>
    </xf>
    <xf numFmtId="0" fontId="27" fillId="0" borderId="122" xfId="0" applyFont="1" applyBorder="1" applyAlignment="1">
      <alignment horizontal="center" wrapText="1"/>
    </xf>
    <xf numFmtId="0" fontId="27" fillId="0" borderId="123" xfId="0" applyFont="1" applyBorder="1" applyAlignment="1">
      <alignment horizontal="center" wrapText="1"/>
    </xf>
    <xf numFmtId="0" fontId="27" fillId="0" borderId="124" xfId="0" applyFont="1" applyBorder="1" applyAlignment="1">
      <alignment horizontal="center" wrapText="1"/>
    </xf>
    <xf numFmtId="0" fontId="27" fillId="0" borderId="125" xfId="0" applyFont="1" applyBorder="1" applyAlignment="1">
      <alignment horizontal="center" wrapText="1"/>
    </xf>
    <xf numFmtId="0" fontId="62" fillId="5" borderId="25" xfId="0" applyFont="1" applyFill="1" applyBorder="1" applyAlignment="1">
      <alignment horizontal="center" vertical="center" wrapText="1"/>
    </xf>
    <xf numFmtId="0" fontId="62" fillId="5" borderId="21" xfId="0" applyFont="1" applyFill="1" applyBorder="1" applyAlignment="1">
      <alignment horizontal="center" vertical="center" wrapText="1"/>
    </xf>
    <xf numFmtId="0" fontId="62" fillId="5" borderId="17" xfId="0" applyFont="1" applyFill="1" applyBorder="1" applyAlignment="1">
      <alignment horizontal="center" vertical="center" wrapText="1"/>
    </xf>
    <xf numFmtId="0" fontId="62" fillId="5" borderId="6" xfId="0" applyFont="1" applyFill="1" applyBorder="1" applyAlignment="1">
      <alignment horizontal="center" vertical="center" wrapText="1"/>
    </xf>
    <xf numFmtId="0" fontId="3" fillId="0" borderId="93" xfId="0" applyFont="1" applyBorder="1" applyAlignment="1">
      <alignment horizontal="center" vertical="center"/>
    </xf>
    <xf numFmtId="0" fontId="3" fillId="0" borderId="144" xfId="0" applyFont="1" applyBorder="1" applyAlignment="1">
      <alignment horizontal="center" vertical="center" wrapText="1"/>
    </xf>
    <xf numFmtId="49" fontId="9" fillId="0" borderId="143" xfId="0" applyNumberFormat="1" applyFont="1" applyFill="1" applyBorder="1" applyAlignment="1">
      <alignment horizontal="center" vertical="center"/>
    </xf>
    <xf numFmtId="49" fontId="9" fillId="0" borderId="141" xfId="0" applyNumberFormat="1" applyFont="1" applyFill="1" applyBorder="1" applyAlignment="1">
      <alignment horizontal="center" vertical="center"/>
    </xf>
    <xf numFmtId="49" fontId="9" fillId="0" borderId="144" xfId="0" applyNumberFormat="1" applyFont="1" applyFill="1" applyBorder="1" applyAlignment="1">
      <alignment horizontal="center" vertical="center"/>
    </xf>
    <xf numFmtId="0" fontId="52" fillId="5" borderId="32" xfId="0" applyFont="1" applyFill="1" applyBorder="1" applyAlignment="1">
      <alignment horizontal="center" vertical="center"/>
    </xf>
    <xf numFmtId="0" fontId="52" fillId="5" borderId="28" xfId="0" applyFont="1" applyFill="1" applyBorder="1" applyAlignment="1">
      <alignment horizontal="center" vertical="center"/>
    </xf>
    <xf numFmtId="0" fontId="52" fillId="5" borderId="117" xfId="0" applyFont="1" applyFill="1" applyBorder="1" applyAlignment="1">
      <alignment horizontal="center" vertical="center"/>
    </xf>
    <xf numFmtId="0" fontId="52" fillId="5" borderId="33" xfId="0" applyFont="1" applyFill="1" applyBorder="1" applyAlignment="1">
      <alignment horizontal="center" vertical="center"/>
    </xf>
    <xf numFmtId="0" fontId="52" fillId="5" borderId="25" xfId="0" applyFont="1" applyFill="1" applyBorder="1" applyAlignment="1">
      <alignment horizontal="center" vertical="center"/>
    </xf>
    <xf numFmtId="0" fontId="52" fillId="5" borderId="21" xfId="0" applyFont="1" applyFill="1" applyBorder="1" applyAlignment="1">
      <alignment horizontal="center" vertical="center"/>
    </xf>
    <xf numFmtId="0" fontId="52" fillId="5" borderId="2" xfId="0" applyFont="1" applyFill="1" applyBorder="1" applyAlignment="1">
      <alignment horizontal="center" vertical="center"/>
    </xf>
    <xf numFmtId="0" fontId="52" fillId="5" borderId="6" xfId="0" applyFont="1" applyFill="1" applyBorder="1" applyAlignment="1">
      <alignment horizontal="center" vertical="center"/>
    </xf>
    <xf numFmtId="0" fontId="62" fillId="5" borderId="97" xfId="0" applyFont="1" applyFill="1" applyBorder="1" applyAlignment="1">
      <alignment horizontal="center" vertical="center"/>
    </xf>
    <xf numFmtId="0" fontId="62" fillId="5" borderId="98" xfId="0" applyFont="1" applyFill="1" applyBorder="1" applyAlignment="1">
      <alignment horizontal="center" vertical="center"/>
    </xf>
    <xf numFmtId="0" fontId="62" fillId="5" borderId="141" xfId="0" applyFont="1" applyFill="1" applyBorder="1" applyAlignment="1">
      <alignment horizontal="center" vertical="center"/>
    </xf>
    <xf numFmtId="0" fontId="62" fillId="5" borderId="142" xfId="0" applyFont="1" applyFill="1" applyBorder="1" applyAlignment="1">
      <alignment horizontal="center" vertical="center"/>
    </xf>
    <xf numFmtId="0" fontId="54" fillId="5" borderId="3" xfId="0" applyFont="1" applyFill="1" applyBorder="1" applyAlignment="1">
      <alignment horizontal="center" vertical="center"/>
    </xf>
    <xf numFmtId="0" fontId="54" fillId="5" borderId="98" xfId="0" applyFont="1" applyFill="1" applyBorder="1" applyAlignment="1">
      <alignment horizontal="center" vertical="center"/>
    </xf>
    <xf numFmtId="0" fontId="67" fillId="0" borderId="29" xfId="0" applyFont="1" applyBorder="1" applyAlignment="1">
      <alignment horizontal="left" vertical="top" wrapText="1"/>
    </xf>
    <xf numFmtId="0" fontId="67" fillId="0" borderId="96" xfId="0" applyFont="1" applyBorder="1" applyAlignment="1">
      <alignment horizontal="left" vertical="top" wrapText="1"/>
    </xf>
    <xf numFmtId="0" fontId="67" fillId="0" borderId="136" xfId="0" applyFont="1" applyBorder="1" applyAlignment="1">
      <alignment horizontal="left" vertical="top" wrapText="1"/>
    </xf>
    <xf numFmtId="0" fontId="67" fillId="0" borderId="30" xfId="0" applyFont="1" applyBorder="1" applyAlignment="1">
      <alignment horizontal="left" vertical="top" wrapText="1"/>
    </xf>
    <xf numFmtId="0" fontId="67" fillId="0" borderId="31" xfId="0" applyFont="1" applyBorder="1" applyAlignment="1">
      <alignment horizontal="left" vertical="top" wrapText="1"/>
    </xf>
    <xf numFmtId="0" fontId="64" fillId="0" borderId="136" xfId="0" applyFont="1" applyBorder="1" applyAlignment="1">
      <alignment horizontal="left" vertical="top" wrapText="1"/>
    </xf>
    <xf numFmtId="0" fontId="64" fillId="0" borderId="30" xfId="0" applyFont="1" applyBorder="1" applyAlignment="1">
      <alignment horizontal="left" vertical="top" wrapText="1"/>
    </xf>
    <xf numFmtId="0" fontId="64" fillId="0" borderId="31" xfId="0" applyFont="1" applyBorder="1" applyAlignment="1">
      <alignment horizontal="left" vertical="top" wrapText="1"/>
    </xf>
    <xf numFmtId="0" fontId="52" fillId="15" borderId="111" xfId="0" applyFont="1" applyFill="1" applyBorder="1" applyAlignment="1">
      <alignment horizontal="center" vertical="center" wrapText="1"/>
    </xf>
    <xf numFmtId="0" fontId="52" fillId="15" borderId="87" xfId="0" applyFont="1" applyFill="1" applyBorder="1" applyAlignment="1">
      <alignment horizontal="center" vertical="center" wrapText="1"/>
    </xf>
    <xf numFmtId="0" fontId="52" fillId="15" borderId="90" xfId="0" applyFont="1" applyFill="1" applyBorder="1" applyAlignment="1">
      <alignment horizontal="center" vertical="center" wrapText="1"/>
    </xf>
    <xf numFmtId="0" fontId="52" fillId="5" borderId="111" xfId="0" applyFont="1" applyFill="1" applyBorder="1" applyAlignment="1">
      <alignment horizontal="center" vertical="center" wrapText="1"/>
    </xf>
    <xf numFmtId="0" fontId="52" fillId="5" borderId="87" xfId="0" applyFont="1" applyFill="1" applyBorder="1" applyAlignment="1">
      <alignment horizontal="center" vertical="center" wrapText="1"/>
    </xf>
    <xf numFmtId="0" fontId="52" fillId="5" borderId="90" xfId="0" applyFont="1" applyFill="1" applyBorder="1" applyAlignment="1">
      <alignment horizontal="center" vertical="center" wrapText="1"/>
    </xf>
    <xf numFmtId="0" fontId="52" fillId="5" borderId="113" xfId="0" applyFont="1" applyFill="1" applyBorder="1" applyAlignment="1">
      <alignment horizontal="center" vertical="center" wrapText="1"/>
    </xf>
    <xf numFmtId="0" fontId="52" fillId="5" borderId="135" xfId="0" applyFont="1" applyFill="1" applyBorder="1" applyAlignment="1">
      <alignment horizontal="center" vertical="center" wrapText="1"/>
    </xf>
    <xf numFmtId="0" fontId="52" fillId="5" borderId="114" xfId="0" applyFont="1" applyFill="1" applyBorder="1" applyAlignment="1">
      <alignment horizontal="center" vertical="center" wrapText="1"/>
    </xf>
    <xf numFmtId="0" fontId="52" fillId="0" borderId="32" xfId="0" applyFont="1" applyBorder="1" applyAlignment="1">
      <alignment horizontal="distributed" vertical="center"/>
    </xf>
    <xf numFmtId="0" fontId="52" fillId="0" borderId="28" xfId="0" applyFont="1" applyBorder="1" applyAlignment="1">
      <alignment horizontal="distributed" vertical="center"/>
    </xf>
    <xf numFmtId="0" fontId="52" fillId="0" borderId="117" xfId="0" applyFont="1" applyBorder="1" applyAlignment="1">
      <alignment horizontal="distributed" vertical="center"/>
    </xf>
    <xf numFmtId="0" fontId="52" fillId="0" borderId="145" xfId="0" applyFont="1" applyBorder="1" applyAlignment="1">
      <alignment horizontal="distributed" vertical="center"/>
    </xf>
    <xf numFmtId="0" fontId="52" fillId="0" borderId="92" xfId="0" applyFont="1" applyBorder="1" applyAlignment="1">
      <alignment horizontal="distributed" vertical="center"/>
    </xf>
    <xf numFmtId="0" fontId="52" fillId="0" borderId="89" xfId="0" applyFont="1" applyBorder="1" applyAlignment="1">
      <alignment horizontal="distributed" vertical="center"/>
    </xf>
    <xf numFmtId="0" fontId="52" fillId="15" borderId="23" xfId="0" applyFont="1" applyFill="1" applyBorder="1" applyAlignment="1">
      <alignment horizontal="center" vertical="center"/>
    </xf>
    <xf numFmtId="0" fontId="52" fillId="15" borderId="118" xfId="0" applyFont="1" applyFill="1" applyBorder="1" applyAlignment="1">
      <alignment horizontal="center" vertical="center"/>
    </xf>
    <xf numFmtId="0" fontId="52" fillId="15" borderId="134" xfId="0" applyFont="1" applyFill="1" applyBorder="1" applyAlignment="1">
      <alignment horizontal="center" vertical="center"/>
    </xf>
    <xf numFmtId="0" fontId="52" fillId="5" borderId="23" xfId="0" applyFont="1" applyFill="1" applyBorder="1" applyAlignment="1">
      <alignment horizontal="center" vertical="center"/>
    </xf>
    <xf numFmtId="0" fontId="52" fillId="5" borderId="118" xfId="0" applyFont="1" applyFill="1" applyBorder="1" applyAlignment="1">
      <alignment horizontal="center" vertical="center"/>
    </xf>
    <xf numFmtId="0" fontId="52" fillId="5" borderId="134" xfId="0" applyFont="1" applyFill="1" applyBorder="1" applyAlignment="1">
      <alignment horizontal="center" vertical="center"/>
    </xf>
    <xf numFmtId="0" fontId="53" fillId="0" borderId="117" xfId="0" applyFont="1" applyBorder="1" applyAlignment="1">
      <alignment horizontal="center" vertical="center"/>
    </xf>
    <xf numFmtId="0" fontId="53" fillId="0" borderId="118" xfId="0" applyFont="1" applyBorder="1" applyAlignment="1">
      <alignment horizontal="center" vertical="center"/>
    </xf>
    <xf numFmtId="0" fontId="53" fillId="0" borderId="91" xfId="0" applyFont="1" applyBorder="1" applyAlignment="1">
      <alignment horizontal="center" vertical="center"/>
    </xf>
    <xf numFmtId="0" fontId="53" fillId="5" borderId="102" xfId="0" applyFont="1" applyFill="1" applyBorder="1" applyAlignment="1">
      <alignment horizontal="center" vertical="center"/>
    </xf>
    <xf numFmtId="0" fontId="53" fillId="5" borderId="103" xfId="0" applyFont="1" applyFill="1" applyBorder="1" applyAlignment="1">
      <alignment horizontal="center" vertical="center"/>
    </xf>
    <xf numFmtId="0" fontId="55" fillId="0" borderId="106" xfId="0" applyFont="1" applyBorder="1" applyAlignment="1">
      <alignment horizontal="center" vertical="center"/>
    </xf>
    <xf numFmtId="0" fontId="55" fillId="0" borderId="137" xfId="0" applyFont="1" applyBorder="1" applyAlignment="1">
      <alignment horizontal="center" vertical="center"/>
    </xf>
    <xf numFmtId="0" fontId="47" fillId="0" borderId="25" xfId="0" applyFont="1" applyBorder="1" applyAlignment="1">
      <alignment horizontal="center" vertical="center"/>
    </xf>
    <xf numFmtId="0" fontId="47" fillId="0" borderId="22" xfId="0" applyFont="1" applyBorder="1" applyAlignment="1">
      <alignment horizontal="center" vertical="center"/>
    </xf>
    <xf numFmtId="0" fontId="47" fillId="0" borderId="21" xfId="0" applyFont="1" applyBorder="1" applyAlignment="1">
      <alignment horizontal="center" vertical="center"/>
    </xf>
    <xf numFmtId="0" fontId="47" fillId="0" borderId="17" xfId="0" applyFont="1" applyBorder="1" applyAlignment="1">
      <alignment horizontal="center" vertical="center"/>
    </xf>
    <xf numFmtId="0" fontId="47" fillId="0" borderId="18" xfId="0" applyFont="1" applyBorder="1" applyAlignment="1">
      <alignment horizontal="center" vertical="center"/>
    </xf>
    <xf numFmtId="0" fontId="47" fillId="0" borderId="19" xfId="0" applyFont="1" applyBorder="1" applyAlignment="1">
      <alignment horizontal="center" vertical="center"/>
    </xf>
    <xf numFmtId="182" fontId="49" fillId="12" borderId="33" xfId="0" applyNumberFormat="1" applyFont="1" applyFill="1" applyBorder="1" applyAlignment="1">
      <alignment horizontal="center" vertical="center" wrapText="1"/>
    </xf>
    <xf numFmtId="182" fontId="49" fillId="12" borderId="84" xfId="0" applyNumberFormat="1" applyFont="1" applyFill="1" applyBorder="1" applyAlignment="1">
      <alignment horizontal="center" vertical="center" wrapText="1"/>
    </xf>
    <xf numFmtId="0" fontId="53" fillId="0" borderId="116" xfId="0" applyFont="1" applyBorder="1" applyAlignment="1">
      <alignment horizontal="center" vertical="center"/>
    </xf>
    <xf numFmtId="0" fontId="53" fillId="0" borderId="119" xfId="0" applyFont="1" applyBorder="1" applyAlignment="1">
      <alignment horizontal="center" vertical="center"/>
    </xf>
    <xf numFmtId="0" fontId="53" fillId="13" borderId="29" xfId="0" applyFont="1" applyFill="1" applyBorder="1" applyAlignment="1">
      <alignment horizontal="center" vertical="center" wrapText="1"/>
    </xf>
    <xf numFmtId="0" fontId="53" fillId="13" borderId="30" xfId="0" applyFont="1" applyFill="1" applyBorder="1" applyAlignment="1">
      <alignment horizontal="center" vertical="center" wrapText="1"/>
    </xf>
    <xf numFmtId="0" fontId="53" fillId="13" borderId="31" xfId="0" applyFont="1" applyFill="1" applyBorder="1" applyAlignment="1">
      <alignment horizontal="center" vertical="center" wrapText="1"/>
    </xf>
    <xf numFmtId="0" fontId="43" fillId="0" borderId="32" xfId="0" applyFont="1" applyFill="1" applyBorder="1" applyAlignment="1">
      <alignment horizontal="center" vertical="center" wrapText="1"/>
    </xf>
    <xf numFmtId="0" fontId="43" fillId="0" borderId="81" xfId="0" applyFont="1" applyFill="1" applyBorder="1" applyAlignment="1">
      <alignment horizontal="center" vertical="center" wrapText="1"/>
    </xf>
    <xf numFmtId="0" fontId="43" fillId="0" borderId="28" xfId="0" applyFont="1" applyFill="1" applyBorder="1" applyAlignment="1">
      <alignment horizontal="center" vertical="center" wrapText="1"/>
    </xf>
    <xf numFmtId="0" fontId="43" fillId="0" borderId="93" xfId="0" applyFont="1" applyFill="1" applyBorder="1" applyAlignment="1">
      <alignment horizontal="center" vertical="center" wrapText="1"/>
    </xf>
    <xf numFmtId="0" fontId="43" fillId="0" borderId="117" xfId="0" applyFont="1" applyFill="1" applyBorder="1" applyAlignment="1">
      <alignment horizontal="center" vertical="center" wrapText="1"/>
    </xf>
    <xf numFmtId="0" fontId="43" fillId="0" borderId="143" xfId="0" applyFont="1" applyFill="1" applyBorder="1" applyAlignment="1">
      <alignment horizontal="center" vertical="center" wrapText="1"/>
    </xf>
    <xf numFmtId="0" fontId="43" fillId="0" borderId="33" xfId="0" applyFont="1" applyFill="1" applyBorder="1" applyAlignment="1">
      <alignment horizontal="center" vertical="center" wrapText="1"/>
    </xf>
    <xf numFmtId="0" fontId="43" fillId="0" borderId="82" xfId="0" applyFont="1" applyFill="1" applyBorder="1" applyAlignment="1">
      <alignment horizontal="center" vertical="center" wrapText="1"/>
    </xf>
    <xf numFmtId="49" fontId="87" fillId="0" borderId="32" xfId="0" applyNumberFormat="1" applyFont="1" applyBorder="1" applyAlignment="1">
      <alignment horizontal="distributed" vertical="center" wrapText="1"/>
    </xf>
    <xf numFmtId="49" fontId="87" fillId="0" borderId="28" xfId="0" applyNumberFormat="1" applyFont="1" applyBorder="1" applyAlignment="1">
      <alignment horizontal="distributed" vertical="center" wrapText="1"/>
    </xf>
    <xf numFmtId="49" fontId="87" fillId="0" borderId="83" xfId="0" applyNumberFormat="1" applyFont="1" applyBorder="1" applyAlignment="1">
      <alignment horizontal="distributed" vertical="center" wrapText="1"/>
    </xf>
    <xf numFmtId="49" fontId="87" fillId="0" borderId="106" xfId="0" applyNumberFormat="1" applyFont="1" applyBorder="1" applyAlignment="1">
      <alignment horizontal="distributed" vertical="center" wrapText="1"/>
    </xf>
    <xf numFmtId="183" fontId="80" fillId="0" borderId="28" xfId="0" applyNumberFormat="1" applyFont="1" applyBorder="1" applyAlignment="1">
      <alignment horizontal="center" vertical="center"/>
    </xf>
    <xf numFmtId="183" fontId="80" fillId="0" borderId="33" xfId="0" applyNumberFormat="1" applyFont="1" applyBorder="1" applyAlignment="1">
      <alignment horizontal="center" vertical="center"/>
    </xf>
    <xf numFmtId="183" fontId="80" fillId="0" borderId="106" xfId="0" applyNumberFormat="1" applyFont="1" applyBorder="1" applyAlignment="1">
      <alignment horizontal="center" vertical="center"/>
    </xf>
    <xf numFmtId="183" fontId="80" fillId="0" borderId="84" xfId="0" applyNumberFormat="1" applyFont="1" applyBorder="1" applyAlignment="1">
      <alignment horizontal="center" vertical="center"/>
    </xf>
    <xf numFmtId="49" fontId="86" fillId="0" borderId="116" xfId="0" applyNumberFormat="1" applyFont="1" applyBorder="1" applyAlignment="1">
      <alignment horizontal="distributed" vertical="center" wrapText="1"/>
    </xf>
    <xf numFmtId="49" fontId="44" fillId="0" borderId="26" xfId="0" applyNumberFormat="1" applyFont="1" applyBorder="1" applyAlignment="1">
      <alignment horizontal="distributed" vertical="center"/>
    </xf>
    <xf numFmtId="49" fontId="81" fillId="0" borderId="108" xfId="0" applyNumberFormat="1" applyFont="1" applyFill="1" applyBorder="1" applyAlignment="1">
      <alignment horizontal="center" vertical="center"/>
    </xf>
    <xf numFmtId="49" fontId="81" fillId="0" borderId="109" xfId="0" applyNumberFormat="1" applyFont="1" applyFill="1" applyBorder="1" applyAlignment="1">
      <alignment horizontal="center" vertical="center"/>
    </xf>
    <xf numFmtId="49" fontId="81" fillId="0" borderId="110" xfId="0" applyNumberFormat="1" applyFont="1" applyFill="1" applyBorder="1" applyAlignment="1">
      <alignment horizontal="center" vertical="center"/>
    </xf>
    <xf numFmtId="49" fontId="81" fillId="0" borderId="22" xfId="0" applyNumberFormat="1" applyFont="1" applyFill="1" applyBorder="1" applyAlignment="1">
      <alignment horizontal="center" vertical="center"/>
    </xf>
    <xf numFmtId="49" fontId="81" fillId="0" borderId="21" xfId="0" applyNumberFormat="1" applyFont="1" applyFill="1" applyBorder="1" applyAlignment="1">
      <alignment horizontal="center" vertical="center"/>
    </xf>
    <xf numFmtId="49" fontId="81" fillId="0" borderId="18" xfId="0" applyNumberFormat="1" applyFont="1" applyFill="1" applyBorder="1" applyAlignment="1">
      <alignment horizontal="center" vertical="center"/>
    </xf>
    <xf numFmtId="49" fontId="81" fillId="0" borderId="19" xfId="0" applyNumberFormat="1" applyFont="1" applyFill="1" applyBorder="1" applyAlignment="1">
      <alignment horizontal="center" vertical="center"/>
    </xf>
    <xf numFmtId="0" fontId="43" fillId="0" borderId="83" xfId="0" applyFont="1" applyFill="1" applyBorder="1" applyAlignment="1">
      <alignment horizontal="center" vertical="center" wrapText="1"/>
    </xf>
    <xf numFmtId="0" fontId="43" fillId="0" borderId="106" xfId="0" applyFont="1" applyFill="1" applyBorder="1" applyAlignment="1">
      <alignment horizontal="center" vertical="center" wrapText="1"/>
    </xf>
    <xf numFmtId="0" fontId="43" fillId="0" borderId="137" xfId="0" applyFont="1" applyFill="1" applyBorder="1" applyAlignment="1">
      <alignment horizontal="center" vertical="center" wrapText="1"/>
    </xf>
    <xf numFmtId="0" fontId="43" fillId="0" borderId="84" xfId="0" applyFont="1" applyFill="1" applyBorder="1" applyAlignment="1">
      <alignment horizontal="center" vertical="center" wrapText="1"/>
    </xf>
    <xf numFmtId="49" fontId="3" fillId="0" borderId="26"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3" fillId="0" borderId="27" xfId="0" applyNumberFormat="1" applyFont="1" applyBorder="1" applyAlignment="1" applyProtection="1">
      <alignment horizontal="center" vertical="center"/>
      <protection locked="0"/>
    </xf>
    <xf numFmtId="49" fontId="3" fillId="0" borderId="103" xfId="0" applyNumberFormat="1" applyFont="1" applyBorder="1" applyAlignment="1" applyProtection="1">
      <alignment horizontal="center" vertical="center"/>
      <protection locked="0"/>
    </xf>
    <xf numFmtId="49" fontId="3" fillId="0" borderId="97" xfId="0" applyNumberFormat="1" applyFont="1" applyBorder="1" applyAlignment="1" applyProtection="1">
      <alignment horizontal="center" vertical="center"/>
      <protection locked="0"/>
    </xf>
    <xf numFmtId="49" fontId="3" fillId="0" borderId="95" xfId="0" applyNumberFormat="1" applyFont="1" applyBorder="1" applyAlignment="1" applyProtection="1">
      <alignment horizontal="center" vertical="center"/>
      <protection locked="0"/>
    </xf>
    <xf numFmtId="49" fontId="3" fillId="0" borderId="25" xfId="0" applyNumberFormat="1" applyFont="1" applyBorder="1" applyAlignment="1" applyProtection="1">
      <alignment horizontal="center" vertical="center"/>
      <protection locked="0"/>
    </xf>
    <xf numFmtId="49" fontId="3" fillId="0" borderId="3" xfId="0" applyNumberFormat="1" applyFont="1" applyBorder="1" applyAlignment="1" applyProtection="1">
      <alignment horizontal="center" vertical="center"/>
      <protection locked="0"/>
    </xf>
    <xf numFmtId="176" fontId="71" fillId="0" borderId="93" xfId="1" applyNumberFormat="1" applyFont="1" applyFill="1" applyBorder="1" applyAlignment="1">
      <alignment horizontal="distributed" vertical="center"/>
    </xf>
    <xf numFmtId="0" fontId="34" fillId="0" borderId="93" xfId="0" applyFont="1" applyFill="1" applyBorder="1"/>
    <xf numFmtId="0" fontId="31" fillId="0" borderId="93" xfId="0" applyNumberFormat="1" applyFont="1" applyFill="1" applyBorder="1" applyAlignment="1">
      <alignment horizontal="left" vertical="top" wrapText="1"/>
    </xf>
    <xf numFmtId="0" fontId="3" fillId="0" borderId="93" xfId="0" applyNumberFormat="1" applyFont="1" applyBorder="1" applyAlignment="1">
      <alignment vertical="center" wrapText="1"/>
    </xf>
    <xf numFmtId="0" fontId="3" fillId="0" borderId="143" xfId="0" applyNumberFormat="1" applyFont="1" applyFill="1" applyBorder="1" applyAlignment="1">
      <alignment horizontal="left" vertical="top" wrapText="1"/>
    </xf>
    <xf numFmtId="0" fontId="3" fillId="0" borderId="141" xfId="0" applyNumberFormat="1" applyFont="1" applyFill="1" applyBorder="1" applyAlignment="1">
      <alignment horizontal="left" vertical="top" wrapText="1"/>
    </xf>
    <xf numFmtId="0" fontId="3" fillId="0" borderId="144" xfId="0" applyNumberFormat="1" applyFont="1" applyFill="1" applyBorder="1" applyAlignment="1">
      <alignment horizontal="left" vertical="top" wrapText="1"/>
    </xf>
    <xf numFmtId="49" fontId="73" fillId="0" borderId="93" xfId="0" applyNumberFormat="1" applyFont="1" applyBorder="1" applyAlignment="1">
      <alignment horizontal="center" vertical="center"/>
    </xf>
    <xf numFmtId="0" fontId="0" fillId="0" borderId="93" xfId="0" applyFont="1" applyBorder="1"/>
    <xf numFmtId="49" fontId="5" fillId="0" borderId="93" xfId="0" applyNumberFormat="1" applyFont="1" applyBorder="1" applyAlignment="1">
      <alignment horizontal="distributed" vertical="center"/>
    </xf>
    <xf numFmtId="49" fontId="3" fillId="0" borderId="21" xfId="0" applyNumberFormat="1" applyFont="1" applyBorder="1" applyAlignment="1" applyProtection="1">
      <alignment horizontal="center" vertical="center"/>
      <protection locked="0"/>
    </xf>
    <xf numFmtId="49" fontId="3" fillId="0" borderId="98" xfId="0" applyNumberFormat="1" applyFont="1" applyBorder="1" applyAlignment="1" applyProtection="1">
      <alignment horizontal="center" vertical="center"/>
      <protection locked="0"/>
    </xf>
    <xf numFmtId="49" fontId="9" fillId="0" borderId="25" xfId="0" applyNumberFormat="1" applyFont="1" applyBorder="1" applyAlignment="1" applyProtection="1">
      <alignment horizontal="center" vertical="center"/>
      <protection locked="0"/>
    </xf>
    <xf numFmtId="49" fontId="9" fillId="0" borderId="22" xfId="0" applyNumberFormat="1" applyFont="1" applyBorder="1" applyAlignment="1" applyProtection="1">
      <alignment horizontal="center" vertical="center"/>
      <protection locked="0"/>
    </xf>
    <xf numFmtId="49" fontId="9" fillId="0" borderId="27" xfId="0" applyNumberFormat="1" applyFont="1" applyBorder="1" applyAlignment="1" applyProtection="1">
      <alignment horizontal="center" vertical="center"/>
      <protection locked="0"/>
    </xf>
    <xf numFmtId="49" fontId="9" fillId="0" borderId="17" xfId="0" applyNumberFormat="1" applyFont="1" applyBorder="1" applyAlignment="1" applyProtection="1">
      <alignment horizontal="center" vertical="center"/>
      <protection locked="0"/>
    </xf>
    <xf numFmtId="49" fontId="9" fillId="0" borderId="18" xfId="0" applyNumberFormat="1" applyFont="1" applyBorder="1" applyAlignment="1" applyProtection="1">
      <alignment horizontal="center" vertical="center"/>
      <protection locked="0"/>
    </xf>
    <xf numFmtId="49" fontId="9" fillId="0" borderId="4" xfId="0" applyNumberFormat="1" applyFont="1" applyBorder="1" applyAlignment="1" applyProtection="1">
      <alignment horizontal="center" vertical="center"/>
      <protection locked="0"/>
    </xf>
    <xf numFmtId="49" fontId="73" fillId="0" borderId="93" xfId="0" applyNumberFormat="1" applyFont="1" applyBorder="1" applyAlignment="1">
      <alignment horizontal="center" vertical="center" wrapText="1"/>
    </xf>
    <xf numFmtId="49" fontId="73" fillId="0" borderId="106" xfId="0" applyNumberFormat="1" applyFont="1" applyBorder="1" applyAlignment="1">
      <alignment horizontal="center" vertical="center" wrapText="1"/>
    </xf>
    <xf numFmtId="49" fontId="5" fillId="0" borderId="93" xfId="0" applyNumberFormat="1" applyFont="1" applyBorder="1" applyAlignment="1">
      <alignment horizontal="center" vertical="center" wrapText="1" shrinkToFit="1"/>
    </xf>
    <xf numFmtId="0" fontId="4" fillId="0" borderId="93" xfId="0" applyFont="1" applyBorder="1"/>
    <xf numFmtId="0" fontId="5" fillId="0" borderId="93" xfId="0" applyFont="1" applyBorder="1" applyAlignment="1">
      <alignment horizontal="center" vertical="center" wrapText="1"/>
    </xf>
    <xf numFmtId="0" fontId="4" fillId="0" borderId="93" xfId="0" applyFont="1" applyBorder="1" applyAlignment="1">
      <alignment horizontal="center"/>
    </xf>
    <xf numFmtId="49" fontId="5" fillId="0" borderId="93" xfId="0" applyNumberFormat="1" applyFont="1" applyBorder="1" applyAlignment="1">
      <alignment horizontal="center" vertical="center" wrapText="1"/>
    </xf>
    <xf numFmtId="0" fontId="4" fillId="0" borderId="93" xfId="0" applyFont="1" applyBorder="1" applyAlignment="1">
      <alignment horizontal="center" wrapText="1"/>
    </xf>
    <xf numFmtId="49" fontId="3" fillId="0" borderId="93" xfId="0" applyNumberFormat="1" applyFont="1" applyBorder="1" applyAlignment="1">
      <alignment horizontal="distributed" vertical="center"/>
    </xf>
    <xf numFmtId="49" fontId="6" fillId="0" borderId="93" xfId="0" applyNumberFormat="1" applyFont="1" applyBorder="1" applyAlignment="1">
      <alignment horizontal="center" vertical="center"/>
    </xf>
    <xf numFmtId="0" fontId="72" fillId="0" borderId="143" xfId="1" applyNumberFormat="1" applyFont="1" applyBorder="1" applyAlignment="1">
      <alignment horizontal="center" vertical="center" wrapText="1" shrinkToFit="1"/>
    </xf>
    <xf numFmtId="0" fontId="72" fillId="0" borderId="141" xfId="1" applyNumberFormat="1" applyFont="1" applyBorder="1" applyAlignment="1">
      <alignment horizontal="center" vertical="center" wrapText="1" shrinkToFit="1"/>
    </xf>
    <xf numFmtId="0" fontId="72" fillId="0" borderId="144" xfId="1" applyNumberFormat="1" applyFont="1" applyBorder="1" applyAlignment="1">
      <alignment horizontal="center" vertical="center" wrapText="1" shrinkToFit="1"/>
    </xf>
    <xf numFmtId="0" fontId="0" fillId="0" borderId="93" xfId="0" applyBorder="1"/>
    <xf numFmtId="49" fontId="3" fillId="0" borderId="93" xfId="0" applyNumberFormat="1" applyFont="1" applyBorder="1" applyAlignment="1">
      <alignment horizontal="left" vertical="center"/>
    </xf>
    <xf numFmtId="49" fontId="7" fillId="0" borderId="89" xfId="0" applyNumberFormat="1" applyFont="1" applyBorder="1" applyAlignment="1">
      <alignment horizontal="center" vertical="center" wrapText="1"/>
    </xf>
    <xf numFmtId="49" fontId="7" fillId="0" borderId="87" xfId="0" applyNumberFormat="1" applyFont="1" applyBorder="1" applyAlignment="1">
      <alignment horizontal="center" vertical="center" wrapText="1"/>
    </xf>
    <xf numFmtId="49" fontId="7" fillId="0" borderId="103" xfId="0" applyNumberFormat="1" applyFont="1" applyBorder="1" applyAlignment="1">
      <alignment horizontal="center" vertical="center" wrapText="1"/>
    </xf>
    <xf numFmtId="49" fontId="7" fillId="0" borderId="97" xfId="0" applyNumberFormat="1" applyFont="1" applyBorder="1" applyAlignment="1">
      <alignment horizontal="center" vertical="center" wrapText="1"/>
    </xf>
    <xf numFmtId="49" fontId="8" fillId="0" borderId="97" xfId="0" applyNumberFormat="1" applyFont="1" applyBorder="1" applyAlignment="1">
      <alignment horizontal="left" vertical="center"/>
    </xf>
    <xf numFmtId="49" fontId="8" fillId="0" borderId="95" xfId="0" applyNumberFormat="1" applyFont="1" applyBorder="1" applyAlignment="1">
      <alignment horizontal="left" vertical="center"/>
    </xf>
    <xf numFmtId="176" fontId="71" fillId="0" borderId="93" xfId="1" applyNumberFormat="1" applyFont="1" applyBorder="1" applyAlignment="1">
      <alignment horizontal="center" vertical="center"/>
    </xf>
    <xf numFmtId="0" fontId="31" fillId="0" borderId="93" xfId="0" applyNumberFormat="1" applyFont="1" applyBorder="1" applyAlignment="1" applyProtection="1">
      <alignment horizontal="center"/>
    </xf>
    <xf numFmtId="49" fontId="3" fillId="0" borderId="89" xfId="0" applyNumberFormat="1" applyFont="1" applyFill="1" applyBorder="1" applyAlignment="1">
      <alignment horizontal="center" vertical="center" wrapText="1"/>
    </xf>
    <xf numFmtId="49" fontId="3" fillId="0" borderId="87" xfId="0" applyNumberFormat="1" applyFont="1" applyFill="1" applyBorder="1" applyAlignment="1">
      <alignment horizontal="center" vertical="center" wrapText="1"/>
    </xf>
    <xf numFmtId="49" fontId="3" fillId="0" borderId="88" xfId="0" applyNumberFormat="1" applyFont="1" applyFill="1" applyBorder="1" applyAlignment="1">
      <alignment horizontal="center" vertical="center" wrapText="1"/>
    </xf>
    <xf numFmtId="49" fontId="3" fillId="0" borderId="152" xfId="0" applyNumberFormat="1" applyFont="1" applyFill="1" applyBorder="1" applyAlignment="1">
      <alignment horizontal="center" vertical="center" wrapText="1"/>
    </xf>
    <xf numFmtId="49" fontId="3" fillId="0" borderId="0" xfId="0" applyNumberFormat="1" applyFont="1" applyFill="1" applyBorder="1" applyAlignment="1">
      <alignment horizontal="center" vertical="center" wrapText="1"/>
    </xf>
    <xf numFmtId="49" fontId="3" fillId="0" borderId="138" xfId="0" applyNumberFormat="1" applyFont="1" applyFill="1" applyBorder="1" applyAlignment="1">
      <alignment horizontal="center" vertical="center" wrapText="1"/>
    </xf>
    <xf numFmtId="49" fontId="3" fillId="0" borderId="5" xfId="0" applyNumberFormat="1" applyFont="1" applyFill="1" applyBorder="1" applyAlignment="1">
      <alignment horizontal="center" vertical="center" wrapText="1"/>
    </xf>
    <xf numFmtId="49" fontId="3" fillId="0" borderId="18" xfId="0" applyNumberFormat="1" applyFont="1" applyFill="1" applyBorder="1" applyAlignment="1">
      <alignment horizontal="center" vertical="center" wrapText="1"/>
    </xf>
    <xf numFmtId="49" fontId="3" fillId="0" borderId="4" xfId="0" applyNumberFormat="1" applyFont="1" applyFill="1" applyBorder="1" applyAlignment="1">
      <alignment horizontal="center" vertical="center" wrapText="1"/>
    </xf>
    <xf numFmtId="49" fontId="8" fillId="0" borderId="93" xfId="0" applyNumberFormat="1" applyFont="1" applyBorder="1" applyAlignment="1">
      <alignment horizontal="center" vertical="center"/>
    </xf>
    <xf numFmtId="49" fontId="8" fillId="0" borderId="106" xfId="0" applyNumberFormat="1" applyFont="1" applyBorder="1" applyAlignment="1">
      <alignment horizontal="center" vertical="center"/>
    </xf>
    <xf numFmtId="0" fontId="27" fillId="0" borderId="93" xfId="0" applyNumberFormat="1" applyFont="1" applyFill="1" applyBorder="1" applyAlignment="1">
      <alignment horizontal="left" vertical="top" wrapText="1"/>
    </xf>
    <xf numFmtId="0" fontId="3" fillId="0" borderId="106" xfId="0" applyNumberFormat="1" applyFont="1" applyBorder="1" applyAlignment="1">
      <alignment horizontal="left" vertical="center" wrapText="1"/>
    </xf>
    <xf numFmtId="179" fontId="8" fillId="0" borderId="22" xfId="0" applyNumberFormat="1" applyFont="1" applyBorder="1" applyAlignment="1" applyProtection="1">
      <alignment horizontal="center" vertical="center"/>
      <protection locked="0"/>
    </xf>
    <xf numFmtId="179" fontId="8" fillId="0" borderId="18" xfId="0" applyNumberFormat="1" applyFont="1" applyBorder="1" applyAlignment="1" applyProtection="1">
      <alignment horizontal="center" vertical="center"/>
      <protection locked="0"/>
    </xf>
    <xf numFmtId="178" fontId="3" fillId="0" borderId="22" xfId="0" applyNumberFormat="1" applyFont="1" applyBorder="1" applyAlignment="1">
      <alignment horizontal="center" vertical="center"/>
    </xf>
    <xf numFmtId="178" fontId="3" fillId="0" borderId="21" xfId="0" applyNumberFormat="1" applyFont="1" applyBorder="1" applyAlignment="1">
      <alignment horizontal="center" vertical="center"/>
    </xf>
    <xf numFmtId="178" fontId="3" fillId="0" borderId="18" xfId="0" applyNumberFormat="1" applyFont="1" applyBorder="1" applyAlignment="1">
      <alignment horizontal="center" vertical="center"/>
    </xf>
    <xf numFmtId="178" fontId="3" fillId="0" borderId="19" xfId="0" applyNumberFormat="1" applyFont="1" applyBorder="1" applyAlignment="1">
      <alignment horizontal="center" vertical="center"/>
    </xf>
    <xf numFmtId="0" fontId="89" fillId="0" borderId="93" xfId="0" applyNumberFormat="1" applyFont="1" applyFill="1" applyBorder="1" applyAlignment="1">
      <alignment horizontal="left" vertical="top" wrapText="1"/>
    </xf>
    <xf numFmtId="0" fontId="0" fillId="0" borderId="93" xfId="0" applyNumberFormat="1" applyFont="1" applyFill="1" applyBorder="1"/>
    <xf numFmtId="49" fontId="31" fillId="5" borderId="93" xfId="0" applyNumberFormat="1" applyFont="1" applyFill="1" applyBorder="1" applyAlignment="1" applyProtection="1">
      <alignment horizontal="center" vertical="center" wrapText="1"/>
    </xf>
    <xf numFmtId="0" fontId="31" fillId="5" borderId="93" xfId="0" applyNumberFormat="1" applyFont="1" applyFill="1" applyBorder="1" applyAlignment="1" applyProtection="1">
      <alignment horizontal="center" vertical="center" wrapText="1"/>
    </xf>
    <xf numFmtId="176" fontId="71" fillId="5" borderId="93" xfId="1" applyNumberFormat="1" applyFont="1" applyFill="1" applyBorder="1" applyAlignment="1">
      <alignment horizontal="center" vertical="center"/>
    </xf>
    <xf numFmtId="177" fontId="71" fillId="0" borderId="93" xfId="1" applyNumberFormat="1" applyFont="1" applyFill="1" applyBorder="1" applyAlignment="1">
      <alignment horizontal="distributed" vertical="center"/>
    </xf>
    <xf numFmtId="177" fontId="34" fillId="0" borderId="93" xfId="0" applyNumberFormat="1" applyFont="1" applyFill="1" applyBorder="1"/>
    <xf numFmtId="0" fontId="31" fillId="0" borderId="93" xfId="0" applyFont="1" applyBorder="1" applyAlignment="1">
      <alignment horizontal="center" vertical="center"/>
    </xf>
    <xf numFmtId="0" fontId="34" fillId="0" borderId="93" xfId="0" applyFont="1" applyBorder="1"/>
    <xf numFmtId="0" fontId="5" fillId="0" borderId="93" xfId="0" applyNumberFormat="1" applyFont="1" applyBorder="1" applyAlignment="1">
      <alignment horizontal="center" vertical="center" wrapText="1"/>
    </xf>
    <xf numFmtId="0" fontId="5" fillId="0" borderId="93" xfId="0" applyNumberFormat="1" applyFont="1" applyBorder="1" applyAlignment="1">
      <alignment horizontal="center" vertical="center" wrapText="1" shrinkToFit="1"/>
    </xf>
    <xf numFmtId="0" fontId="4" fillId="0" borderId="93" xfId="0" applyNumberFormat="1" applyFont="1" applyBorder="1"/>
    <xf numFmtId="0" fontId="5" fillId="0" borderId="93" xfId="1" applyNumberFormat="1" applyFont="1" applyBorder="1" applyAlignment="1">
      <alignment horizontal="center" vertical="center" wrapText="1" shrinkToFit="1"/>
    </xf>
    <xf numFmtId="49" fontId="3" fillId="0" borderId="93" xfId="1" applyNumberFormat="1" applyFont="1" applyBorder="1" applyAlignment="1">
      <alignment horizontal="distributed" vertical="center" shrinkToFit="1"/>
    </xf>
    <xf numFmtId="49" fontId="31" fillId="0" borderId="93" xfId="0" applyNumberFormat="1" applyFont="1" applyBorder="1" applyAlignment="1">
      <alignment horizontal="distributed" vertical="center" shrinkToFit="1"/>
    </xf>
    <xf numFmtId="49" fontId="5" fillId="0" borderId="93" xfId="0" applyNumberFormat="1" applyFont="1" applyBorder="1" applyAlignment="1">
      <alignment horizontal="distributed" vertical="center" shrinkToFit="1"/>
    </xf>
    <xf numFmtId="0" fontId="31" fillId="0" borderId="93" xfId="0" applyNumberFormat="1" applyFont="1" applyBorder="1" applyAlignment="1" applyProtection="1">
      <alignment horizontal="left" vertical="center" wrapText="1"/>
    </xf>
    <xf numFmtId="0" fontId="34" fillId="0" borderId="93" xfId="0" applyNumberFormat="1" applyFont="1" applyBorder="1" applyAlignment="1"/>
    <xf numFmtId="49" fontId="5" fillId="0" borderId="93" xfId="1" applyNumberFormat="1" applyFont="1" applyBorder="1" applyAlignment="1">
      <alignment horizontal="distributed" vertical="center"/>
    </xf>
    <xf numFmtId="49" fontId="31" fillId="0" borderId="93" xfId="0" applyNumberFormat="1" applyFont="1" applyBorder="1" applyAlignment="1">
      <alignment horizontal="left" vertical="center"/>
    </xf>
    <xf numFmtId="0" fontId="34" fillId="0" borderId="93" xfId="0" applyFont="1" applyBorder="1" applyAlignment="1">
      <alignment horizontal="left" vertical="center"/>
    </xf>
    <xf numFmtId="0" fontId="19" fillId="0" borderId="93" xfId="0" applyFont="1" applyBorder="1" applyAlignment="1">
      <alignment horizontal="center"/>
    </xf>
    <xf numFmtId="49" fontId="3" fillId="0" borderId="93" xfId="1" applyNumberFormat="1" applyFont="1" applyBorder="1" applyAlignment="1">
      <alignment horizontal="distributed" vertical="center" wrapText="1" shrinkToFit="1"/>
    </xf>
    <xf numFmtId="0" fontId="72" fillId="0" borderId="93" xfId="0" applyNumberFormat="1" applyFont="1" applyBorder="1" applyAlignment="1">
      <alignment horizontal="center" vertical="center" wrapText="1"/>
    </xf>
    <xf numFmtId="0" fontId="74" fillId="0" borderId="93" xfId="0" applyNumberFormat="1" applyFont="1" applyBorder="1"/>
    <xf numFmtId="0" fontId="31" fillId="0" borderId="93" xfId="0" applyNumberFormat="1" applyFont="1" applyBorder="1" applyAlignment="1">
      <alignment horizontal="left" vertical="center" wrapText="1"/>
    </xf>
    <xf numFmtId="0" fontId="34" fillId="0" borderId="93" xfId="0" applyNumberFormat="1" applyFont="1" applyBorder="1" applyAlignment="1">
      <alignment horizontal="left"/>
    </xf>
    <xf numFmtId="0" fontId="31" fillId="0" borderId="93" xfId="0" applyNumberFormat="1" applyFont="1" applyFill="1" applyBorder="1" applyAlignment="1">
      <alignment horizontal="left" vertical="center" wrapText="1"/>
    </xf>
    <xf numFmtId="0" fontId="34" fillId="0" borderId="93" xfId="0" applyNumberFormat="1" applyFont="1" applyFill="1" applyBorder="1"/>
    <xf numFmtId="0" fontId="31" fillId="0" borderId="93" xfId="0" applyNumberFormat="1" applyFont="1" applyBorder="1" applyAlignment="1" applyProtection="1">
      <alignment horizontal="center" vertical="center"/>
      <protection locked="0"/>
    </xf>
    <xf numFmtId="0" fontId="34" fillId="0" borderId="93" xfId="0" applyFont="1" applyBorder="1" applyAlignment="1"/>
    <xf numFmtId="49" fontId="29" fillId="0" borderId="93" xfId="0" applyNumberFormat="1" applyFont="1" applyBorder="1" applyAlignment="1">
      <alignment horizontal="center" vertical="center"/>
    </xf>
    <xf numFmtId="0" fontId="74" fillId="0" borderId="93" xfId="0" applyNumberFormat="1" applyFont="1" applyBorder="1" applyAlignment="1">
      <alignment wrapText="1"/>
    </xf>
    <xf numFmtId="180" fontId="72" fillId="0" borderId="93" xfId="0" applyNumberFormat="1" applyFont="1" applyBorder="1" applyAlignment="1" applyProtection="1">
      <alignment horizontal="center" vertical="center"/>
    </xf>
    <xf numFmtId="180" fontId="74" fillId="0" borderId="93" xfId="0" applyNumberFormat="1" applyFont="1" applyBorder="1" applyProtection="1"/>
    <xf numFmtId="0" fontId="5" fillId="5" borderId="93" xfId="1" applyNumberFormat="1" applyFont="1" applyFill="1" applyBorder="1" applyAlignment="1">
      <alignment horizontal="center" vertical="center" wrapText="1" shrinkToFit="1"/>
    </xf>
    <xf numFmtId="49" fontId="5" fillId="0" borderId="143" xfId="0" applyNumberFormat="1" applyFont="1" applyBorder="1" applyAlignment="1">
      <alignment horizontal="center" vertical="center" shrinkToFit="1"/>
    </xf>
    <xf numFmtId="49" fontId="5" fillId="0" borderId="141" xfId="0" applyNumberFormat="1" applyFont="1" applyBorder="1" applyAlignment="1">
      <alignment horizontal="center" vertical="center" shrinkToFit="1"/>
    </xf>
    <xf numFmtId="49" fontId="5" fillId="0" borderId="144" xfId="0" applyNumberFormat="1" applyFont="1" applyBorder="1" applyAlignment="1">
      <alignment horizontal="center" vertical="center" shrinkToFit="1"/>
    </xf>
    <xf numFmtId="49" fontId="5" fillId="0" borderId="93" xfId="1" applyNumberFormat="1" applyFont="1" applyBorder="1" applyAlignment="1">
      <alignment horizontal="center" vertical="center" wrapText="1" shrinkToFit="1"/>
    </xf>
    <xf numFmtId="49" fontId="30" fillId="0" borderId="93" xfId="0" applyNumberFormat="1" applyFont="1" applyBorder="1" applyAlignment="1">
      <alignment horizontal="center" vertical="center" shrinkToFit="1"/>
    </xf>
    <xf numFmtId="49" fontId="5" fillId="5" borderId="93" xfId="1" applyNumberFormat="1" applyFont="1" applyFill="1" applyBorder="1" applyAlignment="1">
      <alignment horizontal="center" vertical="center" wrapText="1" shrinkToFit="1"/>
    </xf>
    <xf numFmtId="0" fontId="31" fillId="0" borderId="93" xfId="0" applyNumberFormat="1" applyFont="1" applyBorder="1" applyAlignment="1" applyProtection="1">
      <alignment horizontal="center" vertical="center" wrapText="1"/>
    </xf>
    <xf numFmtId="0" fontId="6" fillId="0" borderId="93" xfId="0" applyFont="1" applyBorder="1" applyAlignment="1">
      <alignment horizontal="center" vertical="center" shrinkToFit="1"/>
    </xf>
    <xf numFmtId="49" fontId="3" fillId="0" borderId="93" xfId="0" applyNumberFormat="1" applyFont="1" applyBorder="1" applyAlignment="1">
      <alignment horizontal="center" vertical="center" shrinkToFit="1"/>
    </xf>
    <xf numFmtId="49" fontId="73" fillId="0" borderId="92" xfId="0" applyNumberFormat="1" applyFont="1" applyBorder="1" applyAlignment="1">
      <alignment horizontal="center" vertical="center"/>
    </xf>
    <xf numFmtId="49" fontId="73" fillId="0" borderId="112" xfId="0" applyNumberFormat="1" applyFont="1" applyBorder="1" applyAlignment="1">
      <alignment horizontal="center" vertical="center"/>
    </xf>
    <xf numFmtId="0" fontId="71" fillId="0" borderId="93" xfId="0" applyFont="1" applyBorder="1" applyAlignment="1">
      <alignment horizontal="center" vertical="center" wrapText="1" shrinkToFit="1"/>
    </xf>
    <xf numFmtId="0" fontId="71" fillId="0" borderId="93" xfId="0" applyNumberFormat="1" applyFont="1" applyFill="1" applyBorder="1" applyAlignment="1">
      <alignment horizontal="center" vertical="center" wrapText="1" shrinkToFit="1"/>
    </xf>
    <xf numFmtId="0" fontId="5" fillId="0" borderId="143" xfId="0" applyNumberFormat="1" applyFont="1" applyBorder="1" applyAlignment="1">
      <alignment horizontal="center" vertical="center" wrapText="1"/>
    </xf>
    <xf numFmtId="0" fontId="5" fillId="0" borderId="141" xfId="0" applyNumberFormat="1" applyFont="1" applyBorder="1" applyAlignment="1">
      <alignment horizontal="center" vertical="center" wrapText="1"/>
    </xf>
    <xf numFmtId="0" fontId="5" fillId="0" borderId="144" xfId="0" applyNumberFormat="1" applyFont="1" applyBorder="1" applyAlignment="1">
      <alignment horizontal="center" vertical="center" wrapText="1"/>
    </xf>
    <xf numFmtId="0" fontId="5" fillId="0" borderId="93" xfId="0" applyNumberFormat="1" applyFont="1" applyBorder="1" applyAlignment="1">
      <alignment horizontal="center" vertical="center" shrinkToFit="1"/>
    </xf>
    <xf numFmtId="179" fontId="8" fillId="0" borderId="87" xfId="0" applyNumberFormat="1" applyFont="1" applyFill="1" applyBorder="1" applyAlignment="1">
      <alignment horizontal="distributed" vertical="center"/>
    </xf>
    <xf numFmtId="178" fontId="3" fillId="0" borderId="87" xfId="0" applyNumberFormat="1" applyFont="1" applyBorder="1" applyAlignment="1">
      <alignment horizontal="center" vertical="center"/>
    </xf>
    <xf numFmtId="178" fontId="3" fillId="0" borderId="88" xfId="0" applyNumberFormat="1" applyFont="1" applyBorder="1" applyAlignment="1">
      <alignment horizontal="center" vertical="center"/>
    </xf>
    <xf numFmtId="180" fontId="3" fillId="0" borderId="93" xfId="0" applyNumberFormat="1" applyFont="1" applyBorder="1" applyAlignment="1">
      <alignment horizontal="left" vertical="center" shrinkToFit="1"/>
    </xf>
    <xf numFmtId="180" fontId="31" fillId="0" borderId="93" xfId="0" applyNumberFormat="1" applyFont="1" applyBorder="1" applyAlignment="1">
      <alignment horizontal="left" vertical="center" shrinkToFit="1"/>
    </xf>
    <xf numFmtId="49" fontId="6" fillId="0" borderId="143" xfId="0" applyNumberFormat="1" applyFont="1" applyBorder="1" applyAlignment="1">
      <alignment horizontal="center" vertical="center" shrinkToFit="1"/>
    </xf>
    <xf numFmtId="49" fontId="6" fillId="0" borderId="141" xfId="0" applyNumberFormat="1" applyFont="1" applyBorder="1" applyAlignment="1">
      <alignment horizontal="center" vertical="center" shrinkToFit="1"/>
    </xf>
    <xf numFmtId="49" fontId="6" fillId="0" borderId="144" xfId="0" applyNumberFormat="1" applyFont="1" applyBorder="1" applyAlignment="1">
      <alignment horizontal="center" vertical="center" shrinkToFit="1"/>
    </xf>
    <xf numFmtId="49" fontId="6" fillId="0" borderId="93" xfId="0" applyNumberFormat="1" applyFont="1" applyBorder="1" applyAlignment="1">
      <alignment horizontal="center" vertical="center" shrinkToFit="1"/>
    </xf>
    <xf numFmtId="180" fontId="31" fillId="0" borderId="93" xfId="1" applyNumberFormat="1" applyFont="1" applyFill="1" applyBorder="1" applyAlignment="1">
      <alignment horizontal="left" vertical="center" shrinkToFit="1"/>
    </xf>
    <xf numFmtId="0" fontId="72" fillId="0" borderId="89" xfId="0" applyNumberFormat="1" applyFont="1" applyFill="1" applyBorder="1" applyAlignment="1">
      <alignment horizontal="center" vertical="center"/>
    </xf>
    <xf numFmtId="0" fontId="72" fillId="0" borderId="87" xfId="0" applyNumberFormat="1" applyFont="1" applyFill="1" applyBorder="1" applyAlignment="1">
      <alignment horizontal="center" vertical="center"/>
    </xf>
    <xf numFmtId="0" fontId="72" fillId="0" borderId="88" xfId="0" applyNumberFormat="1" applyFont="1" applyFill="1" applyBorder="1" applyAlignment="1">
      <alignment horizontal="center" vertical="center"/>
    </xf>
    <xf numFmtId="0" fontId="72" fillId="0" borderId="103" xfId="0" applyNumberFormat="1" applyFont="1" applyFill="1" applyBorder="1" applyAlignment="1">
      <alignment horizontal="center" vertical="center"/>
    </xf>
    <xf numFmtId="0" fontId="72" fillId="0" borderId="97" xfId="0" applyNumberFormat="1" applyFont="1" applyFill="1" applyBorder="1" applyAlignment="1">
      <alignment horizontal="center" vertical="center"/>
    </xf>
    <xf numFmtId="0" fontId="72" fillId="0" borderId="95" xfId="0" applyNumberFormat="1" applyFont="1" applyFill="1" applyBorder="1" applyAlignment="1">
      <alignment horizontal="center" vertical="center"/>
    </xf>
    <xf numFmtId="0" fontId="12" fillId="0" borderId="38" xfId="2" applyFont="1" applyBorder="1" applyAlignment="1">
      <alignment horizontal="center" vertical="center"/>
    </xf>
    <xf numFmtId="0" fontId="0" fillId="0" borderId="87" xfId="0" applyBorder="1"/>
    <xf numFmtId="0" fontId="0" fillId="0" borderId="90" xfId="0" applyBorder="1"/>
    <xf numFmtId="0" fontId="0" fillId="0" borderId="1" xfId="0" applyBorder="1"/>
    <xf numFmtId="0" fontId="1" fillId="0" borderId="0" xfId="2" applyFont="1" applyBorder="1" applyAlignment="1"/>
    <xf numFmtId="0" fontId="0" fillId="0" borderId="6" xfId="0" applyBorder="1"/>
    <xf numFmtId="0" fontId="0" fillId="0" borderId="5" xfId="0" applyBorder="1"/>
    <xf numFmtId="0" fontId="0" fillId="0" borderId="18" xfId="0" applyBorder="1"/>
    <xf numFmtId="0" fontId="0" fillId="0" borderId="19" xfId="0" applyBorder="1"/>
    <xf numFmtId="0" fontId="33" fillId="0" borderId="7" xfId="2" applyFont="1" applyBorder="1" applyAlignment="1">
      <alignment horizontal="center" vertical="center"/>
    </xf>
    <xf numFmtId="0" fontId="34" fillId="0" borderId="87" xfId="0" applyFont="1" applyBorder="1"/>
    <xf numFmtId="0" fontId="34" fillId="0" borderId="88" xfId="0" applyFont="1" applyBorder="1"/>
    <xf numFmtId="0" fontId="34" fillId="0" borderId="1" xfId="0" applyFont="1" applyBorder="1"/>
    <xf numFmtId="0" fontId="34" fillId="0" borderId="0" xfId="2" applyFont="1" applyBorder="1" applyAlignment="1"/>
    <xf numFmtId="0" fontId="34" fillId="0" borderId="138" xfId="0" applyFont="1" applyBorder="1"/>
    <xf numFmtId="0" fontId="34" fillId="0" borderId="103" xfId="0" applyFont="1" applyBorder="1"/>
    <xf numFmtId="0" fontId="34" fillId="0" borderId="97" xfId="0" applyFont="1" applyBorder="1"/>
    <xf numFmtId="0" fontId="34" fillId="0" borderId="95" xfId="0" applyFont="1" applyBorder="1"/>
    <xf numFmtId="0" fontId="11" fillId="0" borderId="20" xfId="2" applyFont="1" applyBorder="1" applyAlignment="1">
      <alignment horizontal="center" vertical="center"/>
    </xf>
    <xf numFmtId="0" fontId="0" fillId="0" borderId="103" xfId="0" applyBorder="1"/>
    <xf numFmtId="0" fontId="0" fillId="0" borderId="97" xfId="0" applyBorder="1"/>
    <xf numFmtId="0" fontId="0" fillId="0" borderId="98" xfId="0" applyBorder="1"/>
    <xf numFmtId="176" fontId="11" fillId="0" borderId="20" xfId="1" applyNumberFormat="1" applyFont="1" applyBorder="1" applyAlignment="1">
      <alignment horizontal="center" vertical="center" wrapText="1"/>
    </xf>
    <xf numFmtId="176" fontId="11" fillId="0" borderId="39" xfId="1" applyNumberFormat="1" applyFont="1" applyBorder="1" applyAlignment="1">
      <alignment horizontal="center" vertical="center" wrapText="1"/>
    </xf>
    <xf numFmtId="0" fontId="12" fillId="0" borderId="37" xfId="2" applyFont="1" applyBorder="1" applyAlignment="1">
      <alignment horizontal="center" vertical="center"/>
    </xf>
    <xf numFmtId="0" fontId="0" fillId="0" borderId="88" xfId="0" applyBorder="1"/>
    <xf numFmtId="0" fontId="0" fillId="0" borderId="138" xfId="0" applyBorder="1"/>
    <xf numFmtId="0" fontId="0" fillId="0" borderId="4" xfId="0" applyBorder="1"/>
    <xf numFmtId="176" fontId="11" fillId="0" borderId="7" xfId="1" applyNumberFormat="1" applyFont="1" applyBorder="1" applyAlignment="1">
      <alignment horizontal="center" vertical="center" wrapText="1"/>
    </xf>
    <xf numFmtId="0" fontId="0" fillId="0" borderId="95" xfId="0" applyBorder="1"/>
    <xf numFmtId="0" fontId="11" fillId="0" borderId="34" xfId="1" applyFont="1" applyBorder="1" applyAlignment="1">
      <alignment horizontal="center" vertical="center" wrapText="1"/>
    </xf>
    <xf numFmtId="0" fontId="0" fillId="0" borderId="147" xfId="0" applyBorder="1"/>
    <xf numFmtId="0" fontId="0" fillId="0" borderId="148" xfId="0" applyBorder="1"/>
    <xf numFmtId="0" fontId="0" fillId="0" borderId="149" xfId="0" applyBorder="1"/>
    <xf numFmtId="0" fontId="0" fillId="0" borderId="150" xfId="0" applyBorder="1"/>
    <xf numFmtId="0" fontId="0" fillId="0" borderId="151" xfId="0" applyBorder="1"/>
    <xf numFmtId="0" fontId="12" fillId="0" borderId="34" xfId="2" applyFont="1" applyBorder="1" applyAlignment="1">
      <alignment horizontal="center" vertical="center"/>
    </xf>
    <xf numFmtId="0" fontId="11" fillId="0" borderId="26" xfId="2" applyFont="1" applyBorder="1" applyAlignment="1">
      <alignment horizontal="center" vertical="center"/>
    </xf>
    <xf numFmtId="0" fontId="11" fillId="0" borderId="22" xfId="2" applyFont="1" applyBorder="1" applyAlignment="1">
      <alignment horizontal="center" vertical="center"/>
    </xf>
    <xf numFmtId="0" fontId="11" fillId="0" borderId="27" xfId="2" applyFont="1" applyBorder="1" applyAlignment="1">
      <alignment horizontal="center" vertical="center"/>
    </xf>
    <xf numFmtId="0" fontId="11" fillId="0" borderId="5" xfId="2" applyFont="1" applyBorder="1" applyAlignment="1">
      <alignment horizontal="center" vertical="center"/>
    </xf>
    <xf numFmtId="0" fontId="11" fillId="0" borderId="18" xfId="2" applyFont="1" applyBorder="1" applyAlignment="1">
      <alignment horizontal="center" vertical="center"/>
    </xf>
    <xf numFmtId="0" fontId="11" fillId="0" borderId="4" xfId="2" applyFont="1" applyBorder="1" applyAlignment="1">
      <alignment horizontal="center" vertical="center"/>
    </xf>
    <xf numFmtId="49" fontId="11" fillId="0" borderId="16" xfId="2" applyNumberFormat="1" applyFont="1" applyBorder="1" applyAlignment="1" applyProtection="1">
      <alignment horizontal="center" vertical="center" wrapText="1"/>
      <protection locked="0"/>
    </xf>
    <xf numFmtId="0" fontId="0" fillId="0" borderId="2" xfId="0" applyBorder="1"/>
    <xf numFmtId="0" fontId="0" fillId="0" borderId="3" xfId="0" applyBorder="1"/>
    <xf numFmtId="49" fontId="11" fillId="0" borderId="7" xfId="2" applyNumberFormat="1" applyFont="1" applyBorder="1" applyAlignment="1" applyProtection="1">
      <alignment horizontal="center" vertical="center"/>
      <protection locked="0"/>
    </xf>
    <xf numFmtId="0" fontId="11" fillId="0" borderId="89" xfId="1" applyFont="1" applyBorder="1" applyAlignment="1">
      <alignment horizontal="center" vertical="center" wrapText="1"/>
    </xf>
    <xf numFmtId="0" fontId="11" fillId="0" borderId="87" xfId="1" applyFont="1" applyBorder="1" applyAlignment="1">
      <alignment horizontal="center" vertical="center" wrapText="1"/>
    </xf>
    <xf numFmtId="0" fontId="11" fillId="0" borderId="88" xfId="1" applyFont="1" applyBorder="1" applyAlignment="1">
      <alignment horizontal="center" vertical="center" wrapText="1"/>
    </xf>
    <xf numFmtId="0" fontId="11" fillId="0" borderId="103" xfId="1" applyFont="1" applyBorder="1" applyAlignment="1">
      <alignment horizontal="center" vertical="center" wrapText="1"/>
    </xf>
    <xf numFmtId="0" fontId="11" fillId="0" borderId="97" xfId="1" applyFont="1" applyBorder="1" applyAlignment="1">
      <alignment horizontal="center" vertical="center" wrapText="1"/>
    </xf>
    <xf numFmtId="0" fontId="11" fillId="0" borderId="95" xfId="1" applyFont="1" applyBorder="1" applyAlignment="1">
      <alignment horizontal="center" vertical="center" wrapText="1"/>
    </xf>
    <xf numFmtId="0" fontId="11" fillId="0" borderId="35" xfId="2" applyNumberFormat="1" applyFont="1" applyBorder="1" applyAlignment="1">
      <alignment horizontal="center" vertical="center"/>
    </xf>
    <xf numFmtId="0" fontId="1" fillId="0" borderId="0" xfId="2" applyNumberFormat="1" applyFont="1" applyBorder="1" applyAlignment="1"/>
    <xf numFmtId="0" fontId="0" fillId="0" borderId="138" xfId="0" applyNumberFormat="1" applyBorder="1"/>
    <xf numFmtId="0" fontId="0" fillId="0" borderId="5" xfId="0" applyNumberFormat="1" applyBorder="1"/>
    <xf numFmtId="0" fontId="0" fillId="0" borderId="18" xfId="0" applyNumberFormat="1" applyBorder="1"/>
    <xf numFmtId="0" fontId="0" fillId="0" borderId="4" xfId="0" applyNumberFormat="1" applyBorder="1"/>
    <xf numFmtId="49" fontId="11" fillId="0" borderId="36" xfId="2" applyNumberFormat="1" applyFont="1" applyBorder="1" applyAlignment="1" applyProtection="1">
      <alignment horizontal="center" vertical="center"/>
      <protection locked="0"/>
    </xf>
    <xf numFmtId="0" fontId="0" fillId="0" borderId="17" xfId="0" applyBorder="1"/>
    <xf numFmtId="49" fontId="11" fillId="0" borderId="16" xfId="2" applyNumberFormat="1" applyFont="1" applyBorder="1" applyAlignment="1" applyProtection="1">
      <alignment horizontal="center" vertical="center"/>
      <protection locked="0"/>
    </xf>
    <xf numFmtId="0" fontId="33" fillId="0" borderId="102" xfId="2" applyFont="1" applyBorder="1" applyAlignment="1">
      <alignment horizontal="center" vertical="center"/>
    </xf>
    <xf numFmtId="0" fontId="11" fillId="0" borderId="35" xfId="2" applyFont="1" applyBorder="1" applyAlignment="1">
      <alignment horizontal="center" vertical="center"/>
    </xf>
    <xf numFmtId="0" fontId="11" fillId="0" borderId="20" xfId="1" applyFont="1" applyBorder="1" applyAlignment="1">
      <alignment horizontal="center" vertical="center" wrapText="1"/>
    </xf>
    <xf numFmtId="0" fontId="12" fillId="0" borderId="40" xfId="2" applyFont="1" applyBorder="1" applyAlignment="1">
      <alignment horizontal="center" vertical="center"/>
    </xf>
    <xf numFmtId="176" fontId="11" fillId="0" borderId="7" xfId="2" applyNumberFormat="1" applyFont="1" applyBorder="1" applyAlignment="1">
      <alignment horizontal="center" vertical="center"/>
    </xf>
    <xf numFmtId="0" fontId="33" fillId="5" borderId="7" xfId="2" applyFont="1" applyFill="1" applyBorder="1" applyAlignment="1">
      <alignment horizontal="center" vertical="center"/>
    </xf>
    <xf numFmtId="0" fontId="34" fillId="5" borderId="87" xfId="0" applyFont="1" applyFill="1" applyBorder="1"/>
    <xf numFmtId="0" fontId="34" fillId="5" borderId="88" xfId="0" applyFont="1" applyFill="1" applyBorder="1"/>
    <xf numFmtId="0" fontId="34" fillId="5" borderId="1" xfId="0" applyFont="1" applyFill="1" applyBorder="1"/>
    <xf numFmtId="0" fontId="34" fillId="5" borderId="0" xfId="2" applyFont="1" applyFill="1" applyBorder="1" applyAlignment="1"/>
    <xf numFmtId="0" fontId="34" fillId="5" borderId="138" xfId="0" applyFont="1" applyFill="1" applyBorder="1"/>
    <xf numFmtId="0" fontId="34" fillId="5" borderId="103" xfId="0" applyFont="1" applyFill="1" applyBorder="1"/>
    <xf numFmtId="0" fontId="34" fillId="5" borderId="97" xfId="0" applyFont="1" applyFill="1" applyBorder="1"/>
    <xf numFmtId="0" fontId="34" fillId="5" borderId="95" xfId="0" applyFont="1" applyFill="1" applyBorder="1"/>
    <xf numFmtId="0" fontId="1" fillId="0" borderId="87" xfId="0" applyFont="1" applyBorder="1"/>
    <xf numFmtId="0" fontId="1" fillId="0" borderId="90" xfId="0" applyFont="1" applyBorder="1"/>
    <xf numFmtId="0" fontId="1" fillId="0" borderId="1" xfId="0" applyFont="1" applyBorder="1"/>
    <xf numFmtId="0" fontId="1" fillId="0" borderId="6" xfId="0" applyFont="1" applyBorder="1"/>
    <xf numFmtId="0" fontId="1" fillId="0" borderId="103" xfId="0" applyFont="1" applyBorder="1"/>
    <xf numFmtId="0" fontId="1" fillId="0" borderId="97" xfId="0" applyFont="1" applyBorder="1"/>
    <xf numFmtId="0" fontId="1" fillId="0" borderId="98" xfId="0" applyFont="1" applyBorder="1"/>
    <xf numFmtId="0" fontId="11" fillId="0" borderId="7" xfId="1" applyFont="1" applyBorder="1" applyAlignment="1">
      <alignment horizontal="center" vertical="center" wrapText="1"/>
    </xf>
    <xf numFmtId="177" fontId="11" fillId="0" borderId="7" xfId="1" applyNumberFormat="1" applyFont="1" applyBorder="1" applyAlignment="1">
      <alignment horizontal="center" vertical="center"/>
    </xf>
    <xf numFmtId="0" fontId="11" fillId="0" borderId="29" xfId="2" applyFont="1" applyBorder="1" applyAlignment="1" applyProtection="1">
      <alignment horizontal="right" vertical="center"/>
      <protection locked="0"/>
    </xf>
    <xf numFmtId="0" fontId="0" fillId="0" borderId="22" xfId="0" applyBorder="1"/>
    <xf numFmtId="179" fontId="11" fillId="0" borderId="30" xfId="2" applyNumberFormat="1" applyFont="1" applyBorder="1" applyAlignment="1" applyProtection="1">
      <alignment horizontal="center" vertical="center"/>
      <protection locked="0"/>
    </xf>
    <xf numFmtId="0" fontId="11" fillId="0" borderId="31" xfId="2" applyFont="1" applyBorder="1" applyAlignment="1" applyProtection="1">
      <alignment horizontal="left" vertical="center"/>
      <protection locked="0"/>
    </xf>
    <xf numFmtId="0" fontId="0" fillId="0" borderId="21" xfId="0" applyBorder="1"/>
    <xf numFmtId="49" fontId="11" fillId="0" borderId="32" xfId="2" applyNumberFormat="1" applyFont="1" applyBorder="1" applyAlignment="1" applyProtection="1">
      <alignment horizontal="center" vertical="center"/>
      <protection locked="0"/>
    </xf>
    <xf numFmtId="0" fontId="0" fillId="0" borderId="27" xfId="0" applyBorder="1"/>
    <xf numFmtId="49" fontId="11" fillId="0" borderId="28" xfId="2" applyNumberFormat="1" applyFont="1" applyBorder="1" applyAlignment="1">
      <alignment horizontal="center" vertical="center"/>
    </xf>
    <xf numFmtId="0" fontId="11" fillId="0" borderId="28" xfId="2" applyFont="1" applyBorder="1" applyAlignment="1">
      <alignment horizontal="center" vertical="center"/>
    </xf>
    <xf numFmtId="49" fontId="11" fillId="0" borderId="33" xfId="2" applyNumberFormat="1" applyFont="1" applyBorder="1" applyAlignment="1">
      <alignment horizontal="center" vertical="center"/>
    </xf>
    <xf numFmtId="0" fontId="12" fillId="0" borderId="92" xfId="0" applyFont="1" applyBorder="1" applyAlignment="1">
      <alignment horizontal="center" vertical="center" wrapText="1"/>
    </xf>
    <xf numFmtId="0" fontId="40" fillId="0" borderId="32" xfId="0" applyFont="1" applyBorder="1" applyAlignment="1">
      <alignment horizontal="center" vertical="center" wrapText="1"/>
    </xf>
    <xf numFmtId="0" fontId="40" fillId="0" borderId="33" xfId="0" applyFont="1" applyBorder="1" applyAlignment="1">
      <alignment horizontal="center" vertical="center" wrapText="1"/>
    </xf>
    <xf numFmtId="0" fontId="40" fillId="0" borderId="81" xfId="0" applyFont="1" applyBorder="1" applyAlignment="1">
      <alignment horizontal="center" vertical="center" wrapText="1"/>
    </xf>
    <xf numFmtId="0" fontId="40" fillId="0" borderId="82" xfId="0" applyFont="1" applyBorder="1" applyAlignment="1">
      <alignment horizontal="center" vertical="center" wrapText="1"/>
    </xf>
    <xf numFmtId="0" fontId="9" fillId="0" borderId="32" xfId="0" applyFont="1" applyBorder="1" applyAlignment="1">
      <alignment horizontal="center" vertical="center" wrapText="1"/>
    </xf>
    <xf numFmtId="0" fontId="9" fillId="0" borderId="33" xfId="0" applyFont="1" applyBorder="1" applyAlignment="1">
      <alignment horizontal="center" vertical="center" wrapText="1"/>
    </xf>
    <xf numFmtId="0" fontId="9" fillId="0" borderId="83" xfId="0" applyFont="1" applyBorder="1" applyAlignment="1">
      <alignment horizontal="center" vertical="center" wrapText="1"/>
    </xf>
    <xf numFmtId="0" fontId="9" fillId="0" borderId="84" xfId="0" applyFont="1" applyBorder="1" applyAlignment="1">
      <alignment horizontal="center" vertical="center" wrapText="1"/>
    </xf>
    <xf numFmtId="0" fontId="9" fillId="0" borderId="25"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17" xfId="0" applyFont="1" applyBorder="1" applyAlignment="1">
      <alignment horizontal="center" vertical="center" wrapText="1"/>
    </xf>
    <xf numFmtId="0" fontId="9" fillId="0" borderId="18" xfId="0" applyFont="1" applyBorder="1" applyAlignment="1">
      <alignment horizontal="center" vertical="center" wrapText="1"/>
    </xf>
    <xf numFmtId="0" fontId="40" fillId="0" borderId="25" xfId="0" applyFont="1" applyBorder="1" applyAlignment="1">
      <alignment horizontal="center" vertical="center"/>
    </xf>
    <xf numFmtId="0" fontId="40" fillId="0" borderId="22" xfId="0" applyFont="1" applyBorder="1" applyAlignment="1">
      <alignment horizontal="center" vertical="center"/>
    </xf>
    <xf numFmtId="0" fontId="40" fillId="0" borderId="21" xfId="0" applyFont="1" applyBorder="1" applyAlignment="1">
      <alignment horizontal="center" vertical="center"/>
    </xf>
    <xf numFmtId="0" fontId="40" fillId="0" borderId="17" xfId="0" applyFont="1" applyBorder="1" applyAlignment="1">
      <alignment horizontal="center" vertical="center"/>
    </xf>
    <xf numFmtId="0" fontId="40" fillId="0" borderId="18" xfId="0" applyFont="1" applyBorder="1" applyAlignment="1">
      <alignment horizontal="center" vertical="center"/>
    </xf>
    <xf numFmtId="0" fontId="40" fillId="0" borderId="19" xfId="0" applyFont="1" applyBorder="1" applyAlignment="1">
      <alignment horizontal="center" vertical="center"/>
    </xf>
    <xf numFmtId="49" fontId="9" fillId="0" borderId="2" xfId="0" applyNumberFormat="1" applyFont="1" applyBorder="1" applyAlignment="1">
      <alignment horizontal="center" vertical="center" wrapText="1" shrinkToFit="1"/>
    </xf>
    <xf numFmtId="49" fontId="9" fillId="0" borderId="0" xfId="0" applyNumberFormat="1" applyFont="1" applyBorder="1" applyAlignment="1">
      <alignment horizontal="center" vertical="center" wrapText="1" shrinkToFit="1"/>
    </xf>
    <xf numFmtId="49" fontId="9" fillId="0" borderId="6" xfId="0" applyNumberFormat="1" applyFont="1" applyBorder="1" applyAlignment="1">
      <alignment horizontal="center" vertical="center" wrapText="1" shrinkToFit="1"/>
    </xf>
    <xf numFmtId="49" fontId="9" fillId="0" borderId="17" xfId="0" applyNumberFormat="1" applyFont="1" applyBorder="1" applyAlignment="1">
      <alignment horizontal="center" vertical="center" wrapText="1" shrinkToFit="1"/>
    </xf>
    <xf numFmtId="49" fontId="9" fillId="0" borderId="18" xfId="0" applyNumberFormat="1" applyFont="1" applyBorder="1" applyAlignment="1">
      <alignment horizontal="center" vertical="center" wrapText="1" shrinkToFit="1"/>
    </xf>
    <xf numFmtId="49" fontId="9" fillId="0" borderId="19" xfId="0" applyNumberFormat="1" applyFont="1" applyBorder="1" applyAlignment="1">
      <alignment horizontal="center" vertical="center" wrapText="1" shrinkToFit="1"/>
    </xf>
    <xf numFmtId="0" fontId="8" fillId="0" borderId="64" xfId="1" applyFont="1" applyBorder="1" applyAlignment="1" applyProtection="1">
      <alignment horizontal="center" vertical="center" wrapText="1"/>
      <protection locked="0"/>
    </xf>
    <xf numFmtId="0" fontId="0" fillId="0" borderId="46" xfId="0" applyBorder="1"/>
    <xf numFmtId="0" fontId="0" fillId="0" borderId="47" xfId="0" applyBorder="1"/>
    <xf numFmtId="0" fontId="8" fillId="0" borderId="10" xfId="1" applyFont="1" applyBorder="1" applyAlignment="1" applyProtection="1">
      <alignment horizontal="center"/>
      <protection locked="0"/>
    </xf>
    <xf numFmtId="0" fontId="0" fillId="0" borderId="65" xfId="0" applyBorder="1"/>
    <xf numFmtId="0" fontId="8" fillId="0" borderId="9" xfId="1" applyFont="1" applyBorder="1" applyAlignment="1" applyProtection="1">
      <alignment horizontal="center" vertical="center"/>
      <protection locked="0"/>
    </xf>
    <xf numFmtId="0" fontId="0" fillId="0" borderId="44" xfId="0" applyBorder="1"/>
    <xf numFmtId="0" fontId="18" fillId="0" borderId="48" xfId="1" applyFont="1" applyBorder="1" applyAlignment="1">
      <alignment horizontal="center" vertical="center"/>
    </xf>
    <xf numFmtId="0" fontId="0" fillId="0" borderId="78" xfId="0" applyBorder="1"/>
    <xf numFmtId="0" fontId="18" fillId="3" borderId="79" xfId="1" applyFont="1" applyFill="1" applyBorder="1" applyAlignment="1">
      <alignment horizontal="center" vertical="center"/>
    </xf>
    <xf numFmtId="0" fontId="0" fillId="0" borderId="80" xfId="0" applyBorder="1"/>
    <xf numFmtId="0" fontId="14" fillId="0" borderId="77" xfId="1" applyFont="1" applyBorder="1" applyAlignment="1" applyProtection="1">
      <alignment horizontal="left" vertical="top"/>
      <protection locked="0"/>
    </xf>
    <xf numFmtId="0" fontId="0" fillId="0" borderId="77" xfId="0" applyBorder="1"/>
    <xf numFmtId="0" fontId="1" fillId="0" borderId="60" xfId="1" applyBorder="1" applyAlignment="1" applyProtection="1">
      <protection locked="0"/>
    </xf>
    <xf numFmtId="0" fontId="0" fillId="0" borderId="61" xfId="0" applyBorder="1"/>
    <xf numFmtId="0" fontId="8" fillId="0" borderId="9" xfId="1" applyFont="1" applyBorder="1" applyAlignment="1" applyProtection="1">
      <alignment horizontal="center"/>
      <protection locked="0"/>
    </xf>
    <xf numFmtId="0" fontId="16" fillId="4" borderId="9" xfId="1" applyFont="1" applyFill="1" applyBorder="1" applyAlignment="1">
      <alignment horizontal="center"/>
    </xf>
    <xf numFmtId="0" fontId="14" fillId="0" borderId="9" xfId="1" applyFont="1" applyBorder="1" applyAlignment="1" applyProtection="1">
      <alignment horizontal="center"/>
      <protection locked="0"/>
    </xf>
    <xf numFmtId="0" fontId="1" fillId="0" borderId="62" xfId="1" applyBorder="1" applyAlignment="1" applyProtection="1">
      <protection locked="0"/>
    </xf>
    <xf numFmtId="0" fontId="0" fillId="0" borderId="63" xfId="0" applyBorder="1"/>
    <xf numFmtId="0" fontId="8" fillId="0" borderId="13" xfId="1" applyFont="1" applyBorder="1" applyAlignment="1" applyProtection="1">
      <alignment horizontal="center"/>
      <protection locked="0"/>
    </xf>
    <xf numFmtId="0" fontId="0" fillId="0" borderId="50" xfId="0" applyBorder="1"/>
    <xf numFmtId="0" fontId="8" fillId="0" borderId="75" xfId="1" applyFont="1" applyBorder="1" applyAlignment="1" applyProtection="1">
      <alignment horizontal="center" vertical="center"/>
      <protection locked="0"/>
    </xf>
    <xf numFmtId="0" fontId="0" fillId="0" borderId="76" xfId="0" applyBorder="1"/>
    <xf numFmtId="0" fontId="14" fillId="0" borderId="56" xfId="1" applyFont="1" applyBorder="1" applyAlignment="1" applyProtection="1">
      <alignment horizontal="center" vertical="center"/>
      <protection locked="0"/>
    </xf>
    <xf numFmtId="0" fontId="0" fillId="0" borderId="57" xfId="0" applyBorder="1"/>
    <xf numFmtId="0" fontId="0" fillId="0" borderId="52" xfId="0" applyBorder="1"/>
    <xf numFmtId="0" fontId="0" fillId="0" borderId="53" xfId="0" applyBorder="1"/>
    <xf numFmtId="0" fontId="0" fillId="0" borderId="54" xfId="0" applyBorder="1"/>
    <xf numFmtId="0" fontId="0" fillId="0" borderId="55" xfId="0" applyBorder="1"/>
    <xf numFmtId="0" fontId="8" fillId="0" borderId="10" xfId="1" applyFont="1" applyBorder="1" applyAlignment="1" applyProtection="1">
      <alignment horizontal="center" vertical="center"/>
      <protection locked="0"/>
    </xf>
    <xf numFmtId="0" fontId="1" fillId="0" borderId="66" xfId="1" applyBorder="1" applyAlignment="1" applyProtection="1">
      <protection locked="0"/>
    </xf>
    <xf numFmtId="0" fontId="0" fillId="0" borderId="67" xfId="0" applyBorder="1"/>
    <xf numFmtId="0" fontId="16" fillId="4" borderId="10" xfId="1" applyFont="1" applyFill="1" applyBorder="1" applyAlignment="1">
      <alignment horizontal="center"/>
    </xf>
    <xf numFmtId="0" fontId="8" fillId="0" borderId="13" xfId="1" applyFont="1" applyBorder="1" applyAlignment="1" applyProtection="1">
      <alignment horizontal="center" vertical="center"/>
      <protection locked="0"/>
    </xf>
    <xf numFmtId="0" fontId="14" fillId="0" borderId="10" xfId="1" applyFont="1" applyBorder="1" applyAlignment="1" applyProtection="1">
      <alignment horizontal="center"/>
      <protection locked="0"/>
    </xf>
    <xf numFmtId="0" fontId="16" fillId="4" borderId="13" xfId="1" applyFont="1" applyFill="1" applyBorder="1" applyAlignment="1">
      <alignment horizontal="center"/>
    </xf>
    <xf numFmtId="0" fontId="14" fillId="0" borderId="13" xfId="1" applyFont="1" applyBorder="1" applyAlignment="1" applyProtection="1">
      <alignment horizontal="center"/>
      <protection locked="0"/>
    </xf>
    <xf numFmtId="0" fontId="14" fillId="0" borderId="10" xfId="1" applyFont="1" applyBorder="1" applyAlignment="1" applyProtection="1">
      <alignment horizontal="distributed" vertical="distributed"/>
      <protection locked="0"/>
    </xf>
    <xf numFmtId="0" fontId="0" fillId="0" borderId="70" xfId="0" applyBorder="1"/>
    <xf numFmtId="0" fontId="0" fillId="0" borderId="71" xfId="0" applyBorder="1"/>
    <xf numFmtId="0" fontId="0" fillId="0" borderId="72" xfId="0" applyBorder="1"/>
    <xf numFmtId="0" fontId="0" fillId="0" borderId="69" xfId="0" applyBorder="1"/>
    <xf numFmtId="0" fontId="16" fillId="4" borderId="9" xfId="1" applyFont="1" applyFill="1" applyBorder="1" applyAlignment="1" applyProtection="1">
      <alignment horizontal="center"/>
      <protection locked="0"/>
    </xf>
    <xf numFmtId="0" fontId="3" fillId="0" borderId="73" xfId="1" applyFont="1" applyBorder="1" applyAlignment="1" applyProtection="1">
      <alignment horizontal="left" vertical="center" wrapText="1" indent="1"/>
      <protection locked="0"/>
    </xf>
    <xf numFmtId="0" fontId="0" fillId="0" borderId="74" xfId="0" applyBorder="1"/>
    <xf numFmtId="0" fontId="16" fillId="4" borderId="10" xfId="1" applyFont="1" applyFill="1" applyBorder="1" applyAlignment="1" applyProtection="1">
      <alignment horizontal="center"/>
      <protection locked="0"/>
    </xf>
    <xf numFmtId="0" fontId="16" fillId="4" borderId="13" xfId="1" applyFont="1" applyFill="1" applyBorder="1" applyAlignment="1" applyProtection="1">
      <alignment horizontal="center"/>
      <protection locked="0"/>
    </xf>
    <xf numFmtId="0" fontId="14" fillId="0" borderId="10" xfId="1" applyFont="1" applyBorder="1" applyAlignment="1" applyProtection="1">
      <alignment horizontal="center" vertical="center" textRotation="255"/>
      <protection locked="0"/>
    </xf>
    <xf numFmtId="0" fontId="1" fillId="0" borderId="10" xfId="1" applyBorder="1" applyAlignment="1" applyProtection="1">
      <protection locked="0"/>
    </xf>
    <xf numFmtId="0" fontId="16" fillId="4" borderId="68" xfId="1" applyFont="1" applyFill="1" applyBorder="1" applyAlignment="1" applyProtection="1">
      <alignment horizontal="center"/>
      <protection locked="0"/>
    </xf>
    <xf numFmtId="0" fontId="16" fillId="4" borderId="48" xfId="1" applyFont="1" applyFill="1" applyBorder="1" applyAlignment="1" applyProtection="1">
      <alignment horizontal="center"/>
      <protection locked="0"/>
    </xf>
    <xf numFmtId="0" fontId="0" fillId="0" borderId="49" xfId="0" applyBorder="1"/>
    <xf numFmtId="0" fontId="1" fillId="0" borderId="58" xfId="1" applyBorder="1" applyAlignment="1" applyProtection="1">
      <protection locked="0"/>
    </xf>
    <xf numFmtId="0" fontId="0" fillId="0" borderId="59" xfId="0" applyBorder="1"/>
    <xf numFmtId="0" fontId="1" fillId="0" borderId="9" xfId="1" applyBorder="1" applyAlignment="1" applyProtection="1">
      <protection locked="0"/>
    </xf>
    <xf numFmtId="0" fontId="14" fillId="0" borderId="41" xfId="1" applyFont="1" applyBorder="1" applyAlignment="1">
      <alignment horizontal="center"/>
    </xf>
    <xf numFmtId="0" fontId="0" fillId="0" borderId="8" xfId="0" applyBorder="1"/>
    <xf numFmtId="0" fontId="14" fillId="0" borderId="42" xfId="1" applyFont="1" applyBorder="1" applyAlignment="1">
      <alignment horizontal="center"/>
    </xf>
    <xf numFmtId="0" fontId="0" fillId="0" borderId="42" xfId="0" applyBorder="1"/>
    <xf numFmtId="0" fontId="8" fillId="0" borderId="43" xfId="1" applyFont="1" applyBorder="1" applyAlignment="1" applyProtection="1">
      <alignment horizontal="center"/>
      <protection locked="0"/>
    </xf>
    <xf numFmtId="0" fontId="8" fillId="0" borderId="45" xfId="1" applyFont="1" applyBorder="1" applyAlignment="1" applyProtection="1">
      <alignment horizontal="center" vertical="center" wrapText="1"/>
      <protection locked="0"/>
    </xf>
    <xf numFmtId="0" fontId="1" fillId="0" borderId="48" xfId="1" applyBorder="1" applyAlignment="1" applyProtection="1">
      <protection locked="0"/>
    </xf>
    <xf numFmtId="0" fontId="14" fillId="4" borderId="9" xfId="1" applyFont="1" applyFill="1" applyBorder="1" applyAlignment="1" applyProtection="1">
      <alignment horizontal="center"/>
      <protection locked="0"/>
    </xf>
    <xf numFmtId="0" fontId="14" fillId="0" borderId="9" xfId="1" applyFont="1" applyBorder="1" applyAlignment="1" applyProtection="1">
      <alignment horizontal="center" vertical="center"/>
      <protection locked="0"/>
    </xf>
    <xf numFmtId="0" fontId="1" fillId="0" borderId="13" xfId="1" applyBorder="1" applyAlignment="1" applyProtection="1">
      <protection locked="0"/>
    </xf>
    <xf numFmtId="0" fontId="14" fillId="0" borderId="15" xfId="1" applyFont="1" applyBorder="1" applyAlignment="1" applyProtection="1">
      <alignment horizontal="center" vertical="center"/>
      <protection locked="0"/>
    </xf>
    <xf numFmtId="0" fontId="0" fillId="0" borderId="51" xfId="0" applyBorder="1"/>
  </cellXfs>
  <cellStyles count="5">
    <cellStyle name="一般" xfId="0" builtinId="0"/>
    <cellStyle name="一般 2" xfId="1"/>
    <cellStyle name="一般 3" xfId="2"/>
    <cellStyle name="中等" xfId="4" builtinId="28"/>
    <cellStyle name="好" xfId="3" builtinId="26"/>
  </cellStyles>
  <dxfs count="64">
    <dxf>
      <font>
        <color theme="0"/>
      </font>
      <fill>
        <patternFill>
          <bgColor theme="0"/>
        </patternFill>
      </fill>
    </dxf>
    <dxf>
      <font>
        <color auto="1"/>
      </font>
      <fill>
        <patternFill>
          <bgColor theme="1"/>
        </patternFill>
      </fill>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ont>
        <b/>
        <i val="0"/>
        <color theme="3" tint="0.39994506668294322"/>
      </font>
    </dxf>
    <dxf>
      <font>
        <b/>
        <i val="0"/>
        <color rgb="FFFF0000"/>
      </font>
    </dxf>
    <dxf>
      <font>
        <b/>
        <i/>
        <color rgb="FF00B050"/>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theme="3" tint="0.39994506668294322"/>
      </font>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ill>
        <patternFill>
          <bgColor theme="9" tint="0.59996337778862885"/>
        </patternFill>
      </fill>
    </dxf>
    <dxf>
      <fill>
        <patternFill patternType="none">
          <bgColor auto="1"/>
        </patternFill>
      </fill>
    </dxf>
    <dxf>
      <font>
        <b val="0"/>
        <i val="0"/>
        <color theme="1"/>
      </font>
      <fill>
        <patternFill>
          <bgColor theme="9" tint="0.59996337778862885"/>
        </patternFill>
      </fill>
    </dxf>
    <dxf>
      <font>
        <b val="0"/>
        <i val="0"/>
        <color theme="1"/>
      </font>
      <fill>
        <patternFill patternType="none">
          <bgColor auto="1"/>
        </patternFill>
      </fill>
    </dxf>
    <dxf>
      <fill>
        <patternFill patternType="solid">
          <bgColor theme="0" tint="-0.14996795556505021"/>
        </patternFill>
      </fill>
    </dxf>
    <dxf>
      <fill>
        <patternFill patternType="none">
          <bgColor auto="1"/>
        </patternFill>
      </fill>
    </dxf>
    <dxf>
      <fill>
        <patternFill patternType="solid">
          <bgColor theme="0" tint="-0.14996795556505021"/>
        </patternFill>
      </fill>
    </dxf>
    <dxf>
      <fill>
        <patternFill patternType="none">
          <bgColor auto="1"/>
        </patternFill>
      </fill>
    </dxf>
    <dxf>
      <fill>
        <patternFill patternType="none">
          <bgColor auto="1"/>
        </patternFill>
      </fill>
    </dxf>
    <dxf>
      <fill>
        <patternFill>
          <bgColor theme="0" tint="-0.14996795556505021"/>
        </patternFill>
      </fill>
    </dxf>
    <dxf>
      <fill>
        <patternFill patternType="solid">
          <bgColor theme="0" tint="-0.14996795556505021"/>
        </patternFill>
      </fill>
    </dxf>
    <dxf>
      <fill>
        <patternFill patternType="none">
          <bgColor auto="1"/>
        </patternFill>
      </fill>
    </dxf>
    <dxf>
      <fill>
        <patternFill>
          <bgColor theme="0" tint="-0.14996795556505021"/>
        </patternFill>
      </fill>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66675</xdr:colOff>
          <xdr:row>1</xdr:row>
          <xdr:rowOff>19050</xdr:rowOff>
        </xdr:from>
        <xdr:to>
          <xdr:col>50</xdr:col>
          <xdr:colOff>9525</xdr:colOff>
          <xdr:row>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xmlns=""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600" b="0" i="0" u="none" strike="noStrike" baseline="0">
                  <a:solidFill>
                    <a:srgbClr val="0000FF"/>
                  </a:solidFill>
                  <a:latin typeface="標楷體"/>
                  <a:ea typeface="標楷體"/>
                </a:rPr>
                <a:t>資料刷新</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tabColor rgb="FF00B050"/>
  </sheetPr>
  <dimension ref="A1:R30"/>
  <sheetViews>
    <sheetView workbookViewId="0">
      <selection activeCell="C3" sqref="C3"/>
    </sheetView>
  </sheetViews>
  <sheetFormatPr defaultColWidth="9" defaultRowHeight="16.5"/>
  <cols>
    <col min="1" max="1" width="28.125" style="99" customWidth="1"/>
    <col min="2" max="8" width="9" style="99"/>
    <col min="9" max="9" width="9.5" style="99" bestFit="1" customWidth="1"/>
    <col min="10" max="16384" width="9" style="99"/>
  </cols>
  <sheetData>
    <row r="1" spans="1:13">
      <c r="A1" s="99" t="s">
        <v>161</v>
      </c>
    </row>
    <row r="2" spans="1:13">
      <c r="A2" s="99" t="s">
        <v>179</v>
      </c>
      <c r="B2" s="99" t="s">
        <v>158</v>
      </c>
      <c r="C2" s="99" t="s">
        <v>159</v>
      </c>
      <c r="G2" s="100" t="s">
        <v>192</v>
      </c>
    </row>
    <row r="3" spans="1:13">
      <c r="A3" s="99">
        <v>2021</v>
      </c>
      <c r="B3" s="99">
        <v>12</v>
      </c>
      <c r="C3" s="99">
        <v>31</v>
      </c>
      <c r="E3" s="101"/>
      <c r="G3" s="101" t="s">
        <v>193</v>
      </c>
      <c r="M3" s="101" t="s">
        <v>195</v>
      </c>
    </row>
    <row r="4" spans="1:13">
      <c r="G4" s="101" t="s">
        <v>191</v>
      </c>
      <c r="M4" s="101" t="s">
        <v>196</v>
      </c>
    </row>
    <row r="5" spans="1:13">
      <c r="A5" s="99" t="s">
        <v>344</v>
      </c>
      <c r="B5" s="99">
        <v>19</v>
      </c>
      <c r="G5" s="101" t="s">
        <v>194</v>
      </c>
      <c r="M5" s="101" t="s">
        <v>201</v>
      </c>
    </row>
    <row r="6" spans="1:13">
      <c r="A6" s="99" t="s">
        <v>281</v>
      </c>
      <c r="B6" s="99">
        <v>66</v>
      </c>
    </row>
    <row r="7" spans="1:13">
      <c r="A7" s="99" t="s">
        <v>282</v>
      </c>
      <c r="B7" s="99">
        <v>111</v>
      </c>
      <c r="C7" s="99">
        <v>112</v>
      </c>
      <c r="D7" s="99">
        <v>113</v>
      </c>
      <c r="E7" s="99">
        <v>114</v>
      </c>
    </row>
    <row r="9" spans="1:13">
      <c r="A9" s="99" t="s">
        <v>491</v>
      </c>
      <c r="C9" s="99" t="s">
        <v>169</v>
      </c>
      <c r="E9" s="99" t="s">
        <v>180</v>
      </c>
    </row>
    <row r="10" spans="1:13">
      <c r="A10" s="99" t="s">
        <v>519</v>
      </c>
      <c r="C10" s="99" t="s">
        <v>369</v>
      </c>
      <c r="E10" s="102">
        <v>8</v>
      </c>
    </row>
    <row r="11" spans="1:13">
      <c r="A11" s="259" t="s">
        <v>492</v>
      </c>
      <c r="E11" s="102"/>
    </row>
    <row r="12" spans="1:13">
      <c r="A12" s="99" t="s">
        <v>517</v>
      </c>
      <c r="E12" s="102"/>
    </row>
    <row r="13" spans="1:13">
      <c r="A13" s="99" t="s">
        <v>226</v>
      </c>
      <c r="C13" s="99" t="s">
        <v>170</v>
      </c>
      <c r="D13" s="99" t="s">
        <v>225</v>
      </c>
      <c r="E13" s="99" t="s">
        <v>181</v>
      </c>
      <c r="F13" s="99" t="s">
        <v>185</v>
      </c>
    </row>
    <row r="14" spans="1:13">
      <c r="A14" s="99" t="s">
        <v>434</v>
      </c>
      <c r="C14" s="99" t="s">
        <v>173</v>
      </c>
      <c r="D14" s="99" t="s">
        <v>190</v>
      </c>
      <c r="E14" s="99">
        <v>2</v>
      </c>
      <c r="F14" s="99" t="s">
        <v>182</v>
      </c>
    </row>
    <row r="15" spans="1:13">
      <c r="A15" s="99" t="s">
        <v>360</v>
      </c>
    </row>
    <row r="16" spans="1:13">
      <c r="A16" s="99" t="s">
        <v>213</v>
      </c>
      <c r="C16" s="99" t="s">
        <v>174</v>
      </c>
      <c r="D16" s="99" t="s">
        <v>182</v>
      </c>
      <c r="E16" s="99">
        <v>8</v>
      </c>
      <c r="F16" s="99" t="s">
        <v>183</v>
      </c>
    </row>
    <row r="17" spans="1:18">
      <c r="A17" s="99" t="s">
        <v>227</v>
      </c>
      <c r="E17" s="99">
        <v>5</v>
      </c>
      <c r="F17" s="99" t="s">
        <v>184</v>
      </c>
    </row>
    <row r="18" spans="1:18">
      <c r="A18" s="99" t="s">
        <v>206</v>
      </c>
    </row>
    <row r="19" spans="1:18">
      <c r="A19" s="99" t="s">
        <v>207</v>
      </c>
    </row>
    <row r="20" spans="1:18">
      <c r="A20" s="99" t="s">
        <v>208</v>
      </c>
    </row>
    <row r="21" spans="1:18">
      <c r="A21" s="99" t="s">
        <v>286</v>
      </c>
    </row>
    <row r="22" spans="1:18">
      <c r="A22" s="99" t="s">
        <v>209</v>
      </c>
    </row>
    <row r="23" spans="1:18" ht="17.25" thickBot="1"/>
    <row r="24" spans="1:18" ht="17.25" thickBot="1">
      <c r="A24" s="103" t="s">
        <v>373</v>
      </c>
      <c r="B24" s="104"/>
      <c r="C24" s="104" t="s">
        <v>44</v>
      </c>
      <c r="D24" s="104" t="s">
        <v>45</v>
      </c>
      <c r="E24" s="104" t="s">
        <v>46</v>
      </c>
      <c r="F24" s="104" t="s">
        <v>452</v>
      </c>
      <c r="G24" s="104">
        <v>81</v>
      </c>
      <c r="H24" s="104">
        <v>82</v>
      </c>
      <c r="I24" s="104">
        <v>83</v>
      </c>
      <c r="J24" s="104">
        <v>84</v>
      </c>
      <c r="K24" s="104">
        <v>85</v>
      </c>
      <c r="L24" s="104">
        <v>86</v>
      </c>
      <c r="M24" s="104"/>
      <c r="N24" s="104"/>
      <c r="O24" s="104"/>
      <c r="P24" s="104"/>
      <c r="Q24" s="104"/>
      <c r="R24" s="105"/>
    </row>
    <row r="25" spans="1:18">
      <c r="A25" s="192" t="s">
        <v>363</v>
      </c>
      <c r="B25" s="192" t="s">
        <v>364</v>
      </c>
      <c r="C25" s="192" t="s">
        <v>365</v>
      </c>
      <c r="D25" s="106">
        <v>2</v>
      </c>
      <c r="E25" s="106"/>
      <c r="F25" s="106"/>
      <c r="G25" s="106"/>
      <c r="H25" s="106"/>
      <c r="I25" s="106"/>
      <c r="J25" s="106"/>
      <c r="K25" s="106"/>
      <c r="L25" s="106"/>
      <c r="M25" s="106"/>
      <c r="N25" s="106"/>
      <c r="O25" s="106"/>
      <c r="P25" s="106"/>
      <c r="Q25" s="106"/>
      <c r="R25" s="106"/>
    </row>
    <row r="27" spans="1:18">
      <c r="A27" s="99" t="s">
        <v>240</v>
      </c>
    </row>
    <row r="28" spans="1:18">
      <c r="A28" s="99" t="s">
        <v>241</v>
      </c>
      <c r="B28" s="99" t="str">
        <f>SUBSTITUTE(  SUBSTITUTE(  SUBSTITUTE(  SUBSTITUTE(  SUBSTITUTE(  SUBSTITUTE(  SUBSTITUTE(  SUBSTITUTE(  SUBSTITUTE(  SUBSTITUTE(  SUBSTITUTE(      FormattedPeopleNames("勤務分配", {"14-16","待命","備勤","中隊值班"}),暫1!A18,"",1),暫1!B18,"",1),暫1!C18,"",1),暫1!D18,"",1),暫1!E18,"",1),暫1!F18,"",1),暫1!G18,"",1),暫1!H18,"",1),暫1!I18,"",1),暫1!J18,"",1),暫1!K18,"",1)</f>
        <v>李佳萱、黃臺境、洪奇昌</v>
      </c>
    </row>
    <row r="29" spans="1:18">
      <c r="A29" s="99" t="s">
        <v>242</v>
      </c>
      <c r="B29" s="99" t="str">
        <f>FormattedPeopleNames("勤務分配", {"22-24","待命","備勤","中隊值班"})</f>
        <v>袁郁章</v>
      </c>
    </row>
    <row r="30" spans="1:18">
      <c r="A30" s="99" t="s">
        <v>283</v>
      </c>
      <c r="B30" s="99" t="str">
        <f>' 役男公式'!BG23</f>
        <v>呂浩維謝禮全彭揚凱張顥黃聖淵翁皓威楊育鵬張德富郭文凱楊承澔王治皓林宏曄陳柏庾鄭楚平洪秉洋朱鈞澤劉家禎廖武頎李璟霖董勁亨黃慕陽楊昕翰林廷翰佘尚恩鄭智謙</v>
      </c>
    </row>
  </sheetData>
  <phoneticPr fontId="2" type="noConversion"/>
  <conditionalFormatting sqref="A3:C3">
    <cfRule type="containsBlanks" dxfId="63" priority="7">
      <formula>LEN(TRIM(A3))=0</formula>
    </cfRule>
  </conditionalFormatting>
  <conditionalFormatting sqref="C10:C12">
    <cfRule type="containsBlanks" dxfId="62" priority="2">
      <formula>LEN(TRIM(C10))=0</formula>
    </cfRule>
  </conditionalFormatting>
  <conditionalFormatting sqref="E10:E12">
    <cfRule type="containsBlanks" dxfId="61" priority="1">
      <formula>LEN(TRIM(E10))=0</formula>
    </cfRule>
  </conditionalFormatting>
  <dataValidations count="3">
    <dataValidation type="list" allowBlank="1" showInputMessage="1" showErrorMessage="1" sqref="C10:C12">
      <formula1>$C$14:$C$16</formula1>
    </dataValidation>
    <dataValidation type="list" allowBlank="1" showInputMessage="1" showErrorMessage="1" sqref="E10:E12">
      <formula1>$E$14:$E$17</formula1>
    </dataValidation>
    <dataValidation type="list" allowBlank="1" showInputMessage="1" showErrorMessage="1" sqref="A10 A12">
      <formula1>$A$14:$A$23</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tabColor rgb="FF00B050"/>
  </sheetPr>
  <dimension ref="A1:AQ34"/>
  <sheetViews>
    <sheetView zoomScale="55" zoomScaleNormal="55" workbookViewId="0">
      <selection activeCell="C8" sqref="C8"/>
    </sheetView>
  </sheetViews>
  <sheetFormatPr defaultRowHeight="16.5"/>
  <cols>
    <col min="2" max="2" width="11.875" customWidth="1"/>
    <col min="3" max="3" width="12.375" customWidth="1"/>
    <col min="6" max="6" width="14.5" bestFit="1" customWidth="1"/>
    <col min="36" max="36" width="12" customWidth="1"/>
  </cols>
  <sheetData>
    <row r="1" spans="1:43" ht="32.25">
      <c r="A1" s="442" t="s">
        <v>610</v>
      </c>
      <c r="B1" s="443"/>
      <c r="C1" s="443"/>
      <c r="D1" s="443"/>
      <c r="E1" s="443"/>
      <c r="F1" s="443"/>
      <c r="G1" s="443"/>
      <c r="H1" s="444" t="s">
        <v>611</v>
      </c>
      <c r="I1" s="445"/>
      <c r="J1" s="445"/>
      <c r="K1" s="445"/>
      <c r="L1" s="445"/>
      <c r="M1" s="445"/>
      <c r="N1" s="445"/>
      <c r="O1" s="445"/>
      <c r="P1" s="445"/>
      <c r="Q1" s="445"/>
      <c r="R1" s="445"/>
      <c r="S1" s="445"/>
      <c r="T1" s="445"/>
      <c r="U1" s="445"/>
      <c r="V1" s="445"/>
      <c r="W1" s="445"/>
      <c r="X1" s="445"/>
      <c r="Y1" s="445"/>
      <c r="Z1" s="445"/>
      <c r="AA1" s="445"/>
      <c r="AB1" s="445"/>
      <c r="AC1" s="445"/>
      <c r="AD1" s="445"/>
      <c r="AE1" s="446"/>
      <c r="AF1" s="450" t="s">
        <v>612</v>
      </c>
      <c r="AG1" s="451"/>
      <c r="AH1" s="451"/>
      <c r="AI1" s="451"/>
      <c r="AJ1" s="452"/>
      <c r="AK1" s="380"/>
      <c r="AL1" s="117"/>
      <c r="AM1" s="117"/>
      <c r="AN1" s="117"/>
      <c r="AO1" s="118"/>
      <c r="AP1" s="117"/>
      <c r="AQ1" s="119"/>
    </row>
    <row r="2" spans="1:43" ht="33" thickBot="1">
      <c r="A2" s="456" t="s">
        <v>613</v>
      </c>
      <c r="B2" s="457"/>
      <c r="C2" s="457"/>
      <c r="D2" s="457"/>
      <c r="E2" s="457"/>
      <c r="F2" s="457"/>
      <c r="G2" s="457"/>
      <c r="H2" s="447"/>
      <c r="I2" s="448"/>
      <c r="J2" s="448"/>
      <c r="K2" s="448"/>
      <c r="L2" s="448"/>
      <c r="M2" s="448"/>
      <c r="N2" s="448"/>
      <c r="O2" s="448"/>
      <c r="P2" s="448"/>
      <c r="Q2" s="448"/>
      <c r="R2" s="448"/>
      <c r="S2" s="448"/>
      <c r="T2" s="448"/>
      <c r="U2" s="448"/>
      <c r="V2" s="448"/>
      <c r="W2" s="448"/>
      <c r="X2" s="448"/>
      <c r="Y2" s="448"/>
      <c r="Z2" s="448"/>
      <c r="AA2" s="448"/>
      <c r="AB2" s="448"/>
      <c r="AC2" s="448"/>
      <c r="AD2" s="448"/>
      <c r="AE2" s="449"/>
      <c r="AF2" s="453"/>
      <c r="AG2" s="454"/>
      <c r="AH2" s="454"/>
      <c r="AI2" s="454"/>
      <c r="AJ2" s="455"/>
      <c r="AK2" s="381"/>
      <c r="AL2" s="120"/>
      <c r="AM2" s="120"/>
      <c r="AN2" s="120"/>
      <c r="AO2" s="120"/>
      <c r="AP2" s="120"/>
      <c r="AQ2" s="121"/>
    </row>
    <row r="3" spans="1:43" ht="42">
      <c r="A3" s="458" t="s">
        <v>614</v>
      </c>
      <c r="B3" s="459"/>
      <c r="C3" s="122" t="s">
        <v>615</v>
      </c>
      <c r="D3" s="382">
        <v>1</v>
      </c>
      <c r="E3" s="383">
        <v>2</v>
      </c>
      <c r="F3" s="383">
        <v>3</v>
      </c>
      <c r="G3" s="383">
        <v>4</v>
      </c>
      <c r="H3" s="383">
        <v>5</v>
      </c>
      <c r="I3" s="384">
        <v>6</v>
      </c>
      <c r="J3" s="384">
        <v>7</v>
      </c>
      <c r="K3" s="384">
        <v>8</v>
      </c>
      <c r="L3" s="384">
        <v>9</v>
      </c>
      <c r="M3" s="384">
        <v>10</v>
      </c>
      <c r="N3" s="383">
        <v>11</v>
      </c>
      <c r="O3" s="383">
        <v>12</v>
      </c>
      <c r="P3" s="383">
        <v>13</v>
      </c>
      <c r="Q3" s="383">
        <v>14</v>
      </c>
      <c r="R3" s="383">
        <v>15</v>
      </c>
      <c r="S3" s="383">
        <v>16</v>
      </c>
      <c r="T3" s="383">
        <v>17</v>
      </c>
      <c r="U3" s="383">
        <v>18</v>
      </c>
      <c r="V3" s="383">
        <v>19</v>
      </c>
      <c r="W3" s="383">
        <v>20</v>
      </c>
      <c r="X3" s="383">
        <v>21</v>
      </c>
      <c r="Y3" s="383">
        <v>22</v>
      </c>
      <c r="Z3" s="383">
        <v>23</v>
      </c>
      <c r="AA3" s="383">
        <v>24</v>
      </c>
      <c r="AB3" s="383">
        <v>25</v>
      </c>
      <c r="AC3" s="383">
        <v>26</v>
      </c>
      <c r="AD3" s="383">
        <v>27</v>
      </c>
      <c r="AE3" s="383">
        <v>28</v>
      </c>
      <c r="AF3" s="383">
        <v>29</v>
      </c>
      <c r="AG3" s="383">
        <v>30</v>
      </c>
      <c r="AH3" s="385"/>
      <c r="AI3" s="464" t="s">
        <v>616</v>
      </c>
      <c r="AJ3" s="465"/>
      <c r="AK3" s="469" t="s">
        <v>617</v>
      </c>
      <c r="AL3" s="437" t="s">
        <v>618</v>
      </c>
      <c r="AM3" s="437" t="s">
        <v>619</v>
      </c>
      <c r="AN3" s="468" t="s">
        <v>620</v>
      </c>
      <c r="AO3" s="437" t="s">
        <v>621</v>
      </c>
      <c r="AP3" s="438" t="s">
        <v>339</v>
      </c>
      <c r="AQ3" s="434" t="s">
        <v>622</v>
      </c>
    </row>
    <row r="4" spans="1:43" ht="42.75" thickBot="1">
      <c r="A4" s="460"/>
      <c r="B4" s="461"/>
      <c r="C4" s="386" t="s">
        <v>623</v>
      </c>
      <c r="D4" s="123" t="s">
        <v>624</v>
      </c>
      <c r="E4" s="387" t="s">
        <v>625</v>
      </c>
      <c r="F4" s="387" t="s">
        <v>626</v>
      </c>
      <c r="G4" s="123" t="s">
        <v>627</v>
      </c>
      <c r="H4" s="387" t="s">
        <v>628</v>
      </c>
      <c r="I4" s="387" t="s">
        <v>629</v>
      </c>
      <c r="J4" s="387" t="s">
        <v>630</v>
      </c>
      <c r="K4" s="123" t="s">
        <v>631</v>
      </c>
      <c r="L4" s="387" t="s">
        <v>625</v>
      </c>
      <c r="M4" s="387" t="s">
        <v>632</v>
      </c>
      <c r="N4" s="123" t="s">
        <v>627</v>
      </c>
      <c r="O4" s="387" t="s">
        <v>633</v>
      </c>
      <c r="P4" s="387" t="s">
        <v>634</v>
      </c>
      <c r="Q4" s="387" t="s">
        <v>635</v>
      </c>
      <c r="R4" s="123" t="s">
        <v>631</v>
      </c>
      <c r="S4" s="387" t="s">
        <v>636</v>
      </c>
      <c r="T4" s="387" t="s">
        <v>632</v>
      </c>
      <c r="U4" s="123" t="s">
        <v>637</v>
      </c>
      <c r="V4" s="387" t="s">
        <v>638</v>
      </c>
      <c r="W4" s="387" t="s">
        <v>634</v>
      </c>
      <c r="X4" s="387" t="s">
        <v>635</v>
      </c>
      <c r="Y4" s="123" t="s">
        <v>631</v>
      </c>
      <c r="Z4" s="387" t="s">
        <v>639</v>
      </c>
      <c r="AA4" s="387" t="s">
        <v>632</v>
      </c>
      <c r="AB4" s="123" t="s">
        <v>640</v>
      </c>
      <c r="AC4" s="387" t="s">
        <v>633</v>
      </c>
      <c r="AD4" s="387" t="s">
        <v>634</v>
      </c>
      <c r="AE4" s="387" t="s">
        <v>635</v>
      </c>
      <c r="AF4" s="387" t="s">
        <v>631</v>
      </c>
      <c r="AG4" s="123" t="s">
        <v>639</v>
      </c>
      <c r="AH4" s="387"/>
      <c r="AI4" s="466"/>
      <c r="AJ4" s="467"/>
      <c r="AK4" s="469"/>
      <c r="AL4" s="437"/>
      <c r="AM4" s="437"/>
      <c r="AN4" s="468"/>
      <c r="AO4" s="437"/>
      <c r="AP4" s="438"/>
      <c r="AQ4" s="435"/>
    </row>
    <row r="5" spans="1:43" ht="26.25" thickBot="1">
      <c r="A5" s="462"/>
      <c r="B5" s="463"/>
      <c r="C5" s="124" t="s">
        <v>641</v>
      </c>
      <c r="D5" s="200" t="s">
        <v>642</v>
      </c>
      <c r="E5" s="200" t="s">
        <v>642</v>
      </c>
      <c r="F5" s="200" t="s">
        <v>642</v>
      </c>
      <c r="G5" s="200" t="s">
        <v>642</v>
      </c>
      <c r="H5" s="200" t="s">
        <v>642</v>
      </c>
      <c r="I5" s="200" t="s">
        <v>643</v>
      </c>
      <c r="J5" s="200" t="s">
        <v>643</v>
      </c>
      <c r="K5" s="200" t="s">
        <v>480</v>
      </c>
      <c r="L5" s="200" t="s">
        <v>480</v>
      </c>
      <c r="M5" s="200" t="s">
        <v>480</v>
      </c>
      <c r="N5" s="200" t="s">
        <v>644</v>
      </c>
      <c r="O5" s="200" t="s">
        <v>644</v>
      </c>
      <c r="P5" s="200" t="s">
        <v>644</v>
      </c>
      <c r="Q5" s="200" t="s">
        <v>644</v>
      </c>
      <c r="R5" s="200" t="s">
        <v>644</v>
      </c>
      <c r="S5" s="200" t="s">
        <v>642</v>
      </c>
      <c r="T5" s="200" t="s">
        <v>642</v>
      </c>
      <c r="U5" s="200" t="s">
        <v>642</v>
      </c>
      <c r="V5" s="200" t="s">
        <v>642</v>
      </c>
      <c r="W5" s="200" t="s">
        <v>642</v>
      </c>
      <c r="X5" s="200" t="s">
        <v>643</v>
      </c>
      <c r="Y5" s="200" t="s">
        <v>643</v>
      </c>
      <c r="Z5" s="200" t="s">
        <v>480</v>
      </c>
      <c r="AA5" s="200" t="s">
        <v>480</v>
      </c>
      <c r="AB5" s="200" t="s">
        <v>480</v>
      </c>
      <c r="AC5" s="200" t="s">
        <v>644</v>
      </c>
      <c r="AD5" s="200" t="s">
        <v>644</v>
      </c>
      <c r="AE5" s="200" t="s">
        <v>644</v>
      </c>
      <c r="AF5" s="200" t="s">
        <v>644</v>
      </c>
      <c r="AG5" s="200" t="s">
        <v>644</v>
      </c>
      <c r="AH5" s="200"/>
      <c r="AI5" s="388"/>
      <c r="AJ5" s="389"/>
      <c r="AK5" s="390"/>
      <c r="AL5" s="437"/>
      <c r="AM5" s="437"/>
      <c r="AN5" s="468"/>
      <c r="AO5" s="437"/>
      <c r="AP5" s="438"/>
      <c r="AQ5" s="435"/>
    </row>
    <row r="6" spans="1:43" ht="26.25" thickBot="1">
      <c r="A6" s="125" t="s">
        <v>645</v>
      </c>
      <c r="B6" s="126" t="s">
        <v>646</v>
      </c>
      <c r="C6" s="127" t="s">
        <v>647</v>
      </c>
      <c r="D6" s="256" t="s">
        <v>648</v>
      </c>
      <c r="E6" s="391" t="s">
        <v>649</v>
      </c>
      <c r="F6" s="391" t="s">
        <v>649</v>
      </c>
      <c r="G6" s="391" t="s">
        <v>650</v>
      </c>
      <c r="H6" s="391" t="s">
        <v>649</v>
      </c>
      <c r="I6" s="391" t="s">
        <v>651</v>
      </c>
      <c r="J6" s="391"/>
      <c r="K6" s="391"/>
      <c r="L6" s="391"/>
      <c r="M6" s="391"/>
      <c r="N6" s="392"/>
      <c r="O6" s="391"/>
      <c r="P6" s="391"/>
      <c r="Q6" s="391"/>
      <c r="R6" s="391"/>
      <c r="S6" s="391" t="s">
        <v>649</v>
      </c>
      <c r="T6" s="391" t="s">
        <v>649</v>
      </c>
      <c r="U6" s="391" t="s">
        <v>649</v>
      </c>
      <c r="V6" s="391"/>
      <c r="W6" s="391"/>
      <c r="X6" s="391"/>
      <c r="Y6" s="391"/>
      <c r="Z6" s="391"/>
      <c r="AA6" s="391"/>
      <c r="AB6" s="391"/>
      <c r="AC6" s="391"/>
      <c r="AD6" s="391"/>
      <c r="AE6" s="391"/>
      <c r="AF6" s="391"/>
      <c r="AG6" s="391"/>
      <c r="AH6" s="236"/>
      <c r="AI6" s="393" t="str">
        <f>A6</f>
        <v>A</v>
      </c>
      <c r="AJ6" s="128" t="str">
        <f>C6</f>
        <v>陳正賢</v>
      </c>
      <c r="AK6" s="394">
        <f t="shared" ref="AK6:AK27" si="0">COUNTIF(D6:AH6,"*X*")</f>
        <v>1</v>
      </c>
      <c r="AL6" s="437"/>
      <c r="AM6" s="437"/>
      <c r="AN6" s="468"/>
      <c r="AO6" s="437"/>
      <c r="AP6" s="438"/>
      <c r="AQ6" s="435"/>
    </row>
    <row r="7" spans="1:43" ht="26.25" thickBot="1">
      <c r="A7" s="129" t="s">
        <v>652</v>
      </c>
      <c r="B7" s="130" t="s">
        <v>653</v>
      </c>
      <c r="C7" s="254" t="s">
        <v>654</v>
      </c>
      <c r="D7" s="470" t="s">
        <v>655</v>
      </c>
      <c r="E7" s="471"/>
      <c r="F7" s="471"/>
      <c r="G7" s="471"/>
      <c r="H7" s="471"/>
      <c r="I7" s="471"/>
      <c r="J7" s="471"/>
      <c r="K7" s="471"/>
      <c r="L7" s="471"/>
      <c r="M7" s="471"/>
      <c r="N7" s="471"/>
      <c r="O7" s="471"/>
      <c r="P7" s="471"/>
      <c r="Q7" s="471"/>
      <c r="R7" s="471"/>
      <c r="S7" s="471"/>
      <c r="T7" s="471"/>
      <c r="U7" s="471"/>
      <c r="V7" s="471"/>
      <c r="W7" s="471"/>
      <c r="X7" s="471"/>
      <c r="Y7" s="471"/>
      <c r="Z7" s="471"/>
      <c r="AA7" s="471"/>
      <c r="AB7" s="471"/>
      <c r="AC7" s="471"/>
      <c r="AD7" s="471"/>
      <c r="AE7" s="471"/>
      <c r="AF7" s="471"/>
      <c r="AG7" s="472"/>
      <c r="AH7" s="395"/>
      <c r="AI7" s="132" t="str">
        <f t="shared" ref="AI7:AI29" si="1">A7</f>
        <v>B</v>
      </c>
      <c r="AJ7" s="131" t="str">
        <f t="shared" ref="AJ7:AJ29" si="2">C7</f>
        <v>薛信東</v>
      </c>
      <c r="AK7" s="394">
        <f t="shared" si="0"/>
        <v>0</v>
      </c>
      <c r="AL7" s="437"/>
      <c r="AM7" s="437"/>
      <c r="AN7" s="468"/>
      <c r="AO7" s="437"/>
      <c r="AP7" s="438"/>
      <c r="AQ7" s="436"/>
    </row>
    <row r="8" spans="1:43" ht="26.25" thickTop="1">
      <c r="A8" s="133" t="s">
        <v>656</v>
      </c>
      <c r="B8" s="134" t="s">
        <v>657</v>
      </c>
      <c r="C8" s="135" t="s">
        <v>726</v>
      </c>
      <c r="D8" s="133" t="s">
        <v>658</v>
      </c>
      <c r="E8" s="250" t="s">
        <v>658</v>
      </c>
      <c r="F8" s="250" t="s">
        <v>481</v>
      </c>
      <c r="G8" s="250" t="s">
        <v>659</v>
      </c>
      <c r="H8" s="250"/>
      <c r="I8" s="251"/>
      <c r="J8" s="250"/>
      <c r="K8" s="250"/>
      <c r="L8" s="252"/>
      <c r="M8" s="252"/>
      <c r="N8" s="252"/>
      <c r="O8" s="250"/>
      <c r="P8" s="252"/>
      <c r="Q8" s="250"/>
      <c r="R8" s="250"/>
      <c r="S8" s="250" t="s">
        <v>561</v>
      </c>
      <c r="T8" s="250" t="s">
        <v>659</v>
      </c>
      <c r="U8" s="250" t="s">
        <v>659</v>
      </c>
      <c r="V8" s="252"/>
      <c r="W8" s="252"/>
      <c r="X8" s="252"/>
      <c r="Y8" s="252"/>
      <c r="Z8" s="250"/>
      <c r="AA8" s="250"/>
      <c r="AB8" s="250"/>
      <c r="AC8" s="250"/>
      <c r="AD8" s="250"/>
      <c r="AE8" s="250"/>
      <c r="AF8" s="250"/>
      <c r="AG8" s="250"/>
      <c r="AH8" s="396"/>
      <c r="AI8" s="136" t="str">
        <f t="shared" si="1"/>
        <v>E</v>
      </c>
      <c r="AJ8" s="135" t="str">
        <f t="shared" si="2"/>
        <v>張存根</v>
      </c>
      <c r="AK8" s="397">
        <f t="shared" si="0"/>
        <v>1</v>
      </c>
      <c r="AL8" s="137">
        <f t="shared" ref="AL8:AL29" si="3">COUNTIF(D8:AH8,"*/*")+COUNTIF(D8:AH8,"*補*")+COUNTIF(D8:AH8,"*休*")</f>
        <v>3</v>
      </c>
      <c r="AM8" s="137">
        <f>COUNTIF(G8:H8,"*/*")+COUNTIF(G8:H8,"*X*")+COUNTIF(N8:O8,"*/*")+COUNTIF(N8:O8,"*X*")+COUNTIF(U8:V8,"*/*")+COUNTIF(U8:V8,"*X*")+COUNTIF(AB8:AC8,"*/*")+COUNTIF(AB8:AC8,"*X*")</f>
        <v>0</v>
      </c>
      <c r="AN8" s="137">
        <f>COUNTIF(D8:AH8,"*值1*")</f>
        <v>3</v>
      </c>
      <c r="AO8" s="137">
        <f>COUNTIF(D8:AH8,"*值2*")</f>
        <v>0</v>
      </c>
      <c r="AP8" s="137">
        <f>COUNTIF(D8:AH8,"*夜*")</f>
        <v>0</v>
      </c>
      <c r="AQ8" s="138">
        <f>COUNTIF(D8:AH8,"*甲*")+COUNTIF(D8:AH8,"*乙*")+COUNTIF(D8:AH8,"*丙*")</f>
        <v>0</v>
      </c>
    </row>
    <row r="9" spans="1:43" ht="25.5">
      <c r="A9" s="398" t="s">
        <v>660</v>
      </c>
      <c r="B9" s="139" t="s">
        <v>661</v>
      </c>
      <c r="C9" s="399" t="s">
        <v>662</v>
      </c>
      <c r="D9" s="439" t="s">
        <v>663</v>
      </c>
      <c r="E9" s="440"/>
      <c r="F9" s="440"/>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440"/>
      <c r="AG9" s="440"/>
      <c r="AH9" s="441"/>
      <c r="AI9" s="400" t="str">
        <f t="shared" si="1"/>
        <v>F</v>
      </c>
      <c r="AJ9" s="399" t="str">
        <f t="shared" si="2"/>
        <v>李佳萱</v>
      </c>
      <c r="AK9" s="397">
        <f t="shared" si="0"/>
        <v>0</v>
      </c>
      <c r="AL9" s="137">
        <f t="shared" si="3"/>
        <v>0</v>
      </c>
      <c r="AM9" s="137">
        <f t="shared" ref="AM9:AM24" si="4">COUNTIF(G9:H9,"*/*")+COUNTIF(G9:H9,"*X*")+COUNTIF(N9:O9,"*/*")+COUNTIF(N9:O9,"*X*")+COUNTIF(U9:V9,"*/*")+COUNTIF(U9:V9,"*X*")+COUNTIF(AB9:AC9,"*/*")+COUNTIF(AB9:AC9,"*X*")</f>
        <v>0</v>
      </c>
      <c r="AN9" s="137">
        <f t="shared" ref="AN9:AN19" si="5">COUNTIF(D9:AH9,"*值1*")</f>
        <v>0</v>
      </c>
      <c r="AO9" s="137">
        <f t="shared" ref="AO9:AO24" si="6">COUNTIF(D9:AH9,"*值2*")</f>
        <v>0</v>
      </c>
      <c r="AP9" s="137">
        <f t="shared" ref="AP9:AP24" si="7">COUNTIF(D9:AH9,"*夜*")</f>
        <v>0</v>
      </c>
      <c r="AQ9" s="138">
        <f t="shared" ref="AQ9:AQ30" si="8">COUNTIF(D9:AH9,"*甲*")+COUNTIF(D9:AH9,"*乙*")+COUNTIF(D9:AH9,"*丙*")</f>
        <v>0</v>
      </c>
    </row>
    <row r="10" spans="1:43" ht="25.5" customHeight="1" thickBot="1">
      <c r="A10" s="141" t="s">
        <v>664</v>
      </c>
      <c r="B10" s="142"/>
      <c r="C10" s="143" t="s">
        <v>665</v>
      </c>
      <c r="D10" s="237"/>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9"/>
      <c r="AI10" s="144" t="str">
        <f t="shared" si="1"/>
        <v>G</v>
      </c>
      <c r="AJ10" s="143" t="str">
        <f t="shared" si="2"/>
        <v xml:space="preserve"> </v>
      </c>
      <c r="AK10" s="397">
        <f>COUNTIF(D10:AH10,"*X*")</f>
        <v>0</v>
      </c>
      <c r="AL10" s="137">
        <f t="shared" si="3"/>
        <v>0</v>
      </c>
      <c r="AM10" s="137">
        <f t="shared" si="4"/>
        <v>0</v>
      </c>
      <c r="AN10" s="137">
        <f t="shared" si="5"/>
        <v>0</v>
      </c>
      <c r="AO10" s="137">
        <f t="shared" si="6"/>
        <v>0</v>
      </c>
      <c r="AP10" s="137" t="str">
        <f>C34</f>
        <v>值日計算</v>
      </c>
      <c r="AQ10" s="138">
        <f t="shared" si="8"/>
        <v>0</v>
      </c>
    </row>
    <row r="11" spans="1:43" ht="26.25" thickTop="1">
      <c r="A11" s="145" t="s">
        <v>666</v>
      </c>
      <c r="B11" s="146" t="s">
        <v>667</v>
      </c>
      <c r="C11" s="149" t="s">
        <v>668</v>
      </c>
      <c r="D11" s="205" t="s">
        <v>659</v>
      </c>
      <c r="E11" s="206" t="s">
        <v>659</v>
      </c>
      <c r="F11" s="206" t="s">
        <v>659</v>
      </c>
      <c r="G11" s="206" t="s">
        <v>669</v>
      </c>
      <c r="H11" s="207"/>
      <c r="I11" s="208"/>
      <c r="J11" s="206"/>
      <c r="K11" s="206"/>
      <c r="L11" s="206"/>
      <c r="M11" s="240"/>
      <c r="N11" s="240"/>
      <c r="O11" s="240"/>
      <c r="P11" s="206"/>
      <c r="Q11" s="206"/>
      <c r="R11" s="206"/>
      <c r="S11" s="401" t="s">
        <v>670</v>
      </c>
      <c r="T11" s="401" t="s">
        <v>648</v>
      </c>
      <c r="U11" s="401" t="s">
        <v>648</v>
      </c>
      <c r="V11" s="240"/>
      <c r="W11" s="206"/>
      <c r="X11" s="206"/>
      <c r="Y11" s="206"/>
      <c r="Z11" s="206"/>
      <c r="AA11" s="206"/>
      <c r="AB11" s="206"/>
      <c r="AC11" s="206"/>
      <c r="AD11" s="206"/>
      <c r="AE11" s="206"/>
      <c r="AF11" s="206"/>
      <c r="AG11" s="206"/>
      <c r="AH11" s="209"/>
      <c r="AI11" s="136" t="str">
        <f t="shared" si="1"/>
        <v>I</v>
      </c>
      <c r="AJ11" s="135" t="str">
        <f t="shared" si="2"/>
        <v>王志鋒</v>
      </c>
      <c r="AK11" s="397">
        <f t="shared" si="0"/>
        <v>2</v>
      </c>
      <c r="AL11" s="137">
        <f t="shared" si="3"/>
        <v>0</v>
      </c>
      <c r="AM11" s="137">
        <f t="shared" si="4"/>
        <v>1</v>
      </c>
      <c r="AN11" s="137">
        <f t="shared" si="5"/>
        <v>3</v>
      </c>
      <c r="AO11" s="137">
        <f t="shared" si="6"/>
        <v>1</v>
      </c>
      <c r="AP11" s="137">
        <f t="shared" si="7"/>
        <v>1</v>
      </c>
      <c r="AQ11" s="138">
        <f t="shared" si="8"/>
        <v>0</v>
      </c>
    </row>
    <row r="12" spans="1:43" ht="25.5">
      <c r="A12" s="147" t="s">
        <v>671</v>
      </c>
      <c r="B12" s="148" t="s">
        <v>667</v>
      </c>
      <c r="C12" s="149" t="s">
        <v>672</v>
      </c>
      <c r="D12" s="241" t="s">
        <v>673</v>
      </c>
      <c r="E12" s="401" t="s">
        <v>669</v>
      </c>
      <c r="F12" s="401" t="s">
        <v>669</v>
      </c>
      <c r="G12" s="401" t="s">
        <v>674</v>
      </c>
      <c r="H12" s="401"/>
      <c r="I12" s="401"/>
      <c r="J12" s="401"/>
      <c r="K12" s="401"/>
      <c r="L12" s="401"/>
      <c r="M12" s="401"/>
      <c r="N12" s="401"/>
      <c r="O12" s="401"/>
      <c r="P12" s="401"/>
      <c r="Q12" s="401"/>
      <c r="R12" s="401"/>
      <c r="S12" s="401"/>
      <c r="T12" s="401"/>
      <c r="U12" s="401"/>
      <c r="V12" s="401"/>
      <c r="W12" s="401"/>
      <c r="X12" s="401"/>
      <c r="Y12" s="401"/>
      <c r="Z12" s="401"/>
      <c r="AA12" s="401"/>
      <c r="AB12" s="401"/>
      <c r="AC12" s="401"/>
      <c r="AD12" s="401"/>
      <c r="AE12" s="401"/>
      <c r="AF12" s="401"/>
      <c r="AG12" s="401"/>
      <c r="AH12" s="402"/>
      <c r="AI12" s="136" t="str">
        <f t="shared" si="1"/>
        <v>J</v>
      </c>
      <c r="AJ12" s="149" t="str">
        <f t="shared" si="2"/>
        <v>黃臺境</v>
      </c>
      <c r="AK12" s="403">
        <f t="shared" si="0"/>
        <v>0</v>
      </c>
      <c r="AL12" s="137">
        <f t="shared" si="3"/>
        <v>0</v>
      </c>
      <c r="AM12" s="151">
        <f t="shared" si="4"/>
        <v>0</v>
      </c>
      <c r="AN12" s="137">
        <f t="shared" si="5"/>
        <v>0</v>
      </c>
      <c r="AO12" s="137">
        <f t="shared" si="6"/>
        <v>2</v>
      </c>
      <c r="AP12" s="137">
        <f t="shared" si="7"/>
        <v>0</v>
      </c>
      <c r="AQ12" s="138">
        <f t="shared" si="8"/>
        <v>0</v>
      </c>
    </row>
    <row r="13" spans="1:43" ht="25.5">
      <c r="A13" s="147" t="s">
        <v>675</v>
      </c>
      <c r="B13" s="148" t="s">
        <v>667</v>
      </c>
      <c r="C13" s="149" t="s">
        <v>676</v>
      </c>
      <c r="D13" s="241" t="s">
        <v>670</v>
      </c>
      <c r="E13" s="401" t="s">
        <v>677</v>
      </c>
      <c r="F13" s="401" t="s">
        <v>648</v>
      </c>
      <c r="G13" s="401" t="s">
        <v>678</v>
      </c>
      <c r="H13" s="401"/>
      <c r="I13" s="401"/>
      <c r="J13" s="401"/>
      <c r="K13" s="401"/>
      <c r="L13" s="401"/>
      <c r="M13" s="401"/>
      <c r="N13" s="401"/>
      <c r="O13" s="401"/>
      <c r="P13" s="401"/>
      <c r="Q13" s="401"/>
      <c r="R13" s="401"/>
      <c r="S13" s="401"/>
      <c r="T13" s="401"/>
      <c r="U13" s="401"/>
      <c r="V13" s="401"/>
      <c r="W13" s="401"/>
      <c r="X13" s="401"/>
      <c r="Y13" s="401"/>
      <c r="Z13" s="401"/>
      <c r="AA13" s="401"/>
      <c r="AB13" s="401"/>
      <c r="AC13" s="401"/>
      <c r="AD13" s="401"/>
      <c r="AE13" s="401"/>
      <c r="AF13" s="401"/>
      <c r="AG13" s="401"/>
      <c r="AH13" s="402"/>
      <c r="AI13" s="404" t="str">
        <f t="shared" si="1"/>
        <v>K</v>
      </c>
      <c r="AJ13" s="149" t="str">
        <f t="shared" si="2"/>
        <v>袁郁章</v>
      </c>
      <c r="AK13" s="403">
        <f>COUNTIF(D13:AH13,"*X*")</f>
        <v>2</v>
      </c>
      <c r="AL13" s="137">
        <f t="shared" si="3"/>
        <v>0</v>
      </c>
      <c r="AM13" s="151">
        <f t="shared" si="4"/>
        <v>1</v>
      </c>
      <c r="AN13" s="137">
        <f t="shared" si="5"/>
        <v>0</v>
      </c>
      <c r="AO13" s="137">
        <f t="shared" si="6"/>
        <v>0</v>
      </c>
      <c r="AP13" s="137">
        <f t="shared" si="7"/>
        <v>2</v>
      </c>
      <c r="AQ13" s="138">
        <f t="shared" si="8"/>
        <v>0</v>
      </c>
    </row>
    <row r="14" spans="1:43" ht="25.5">
      <c r="A14" s="405" t="s">
        <v>679</v>
      </c>
      <c r="B14" s="153" t="s">
        <v>667</v>
      </c>
      <c r="C14" s="406" t="s">
        <v>680</v>
      </c>
      <c r="D14" s="407" t="s">
        <v>673</v>
      </c>
      <c r="E14" s="401" t="s">
        <v>670</v>
      </c>
      <c r="F14" s="401" t="s">
        <v>670</v>
      </c>
      <c r="G14" s="401" t="s">
        <v>670</v>
      </c>
      <c r="H14" s="401"/>
      <c r="I14" s="197"/>
      <c r="J14" s="401"/>
      <c r="K14" s="401"/>
      <c r="L14" s="401"/>
      <c r="M14" s="401"/>
      <c r="N14" s="401"/>
      <c r="O14" s="401"/>
      <c r="P14" s="401"/>
      <c r="Q14" s="401"/>
      <c r="R14" s="401"/>
      <c r="S14" s="401"/>
      <c r="T14" s="401"/>
      <c r="U14" s="401"/>
      <c r="V14" s="401"/>
      <c r="W14" s="401"/>
      <c r="X14" s="401"/>
      <c r="Y14" s="401"/>
      <c r="Z14" s="401"/>
      <c r="AA14" s="401"/>
      <c r="AB14" s="401"/>
      <c r="AC14" s="401"/>
      <c r="AD14" s="401"/>
      <c r="AE14" s="401"/>
      <c r="AF14" s="401"/>
      <c r="AG14" s="401"/>
      <c r="AH14" s="242"/>
      <c r="AI14" s="404" t="str">
        <f t="shared" si="1"/>
        <v>L</v>
      </c>
      <c r="AJ14" s="149" t="str">
        <f t="shared" si="2"/>
        <v>黃慶生</v>
      </c>
      <c r="AK14" s="403">
        <f t="shared" si="0"/>
        <v>0</v>
      </c>
      <c r="AL14" s="137">
        <f t="shared" si="3"/>
        <v>0</v>
      </c>
      <c r="AM14" s="151">
        <f t="shared" si="4"/>
        <v>0</v>
      </c>
      <c r="AN14" s="137">
        <f t="shared" si="5"/>
        <v>0</v>
      </c>
      <c r="AO14" s="137">
        <f t="shared" si="6"/>
        <v>0</v>
      </c>
      <c r="AP14" s="137">
        <f t="shared" si="7"/>
        <v>3</v>
      </c>
      <c r="AQ14" s="138">
        <f t="shared" si="8"/>
        <v>0</v>
      </c>
    </row>
    <row r="15" spans="1:43" ht="25.5">
      <c r="A15" s="140" t="s">
        <v>681</v>
      </c>
      <c r="B15" s="148" t="s">
        <v>667</v>
      </c>
      <c r="C15" s="408" t="s">
        <v>682</v>
      </c>
      <c r="D15" s="407" t="s">
        <v>669</v>
      </c>
      <c r="E15" s="401" t="s">
        <v>481</v>
      </c>
      <c r="F15" s="401" t="s">
        <v>678</v>
      </c>
      <c r="G15" s="401" t="s">
        <v>678</v>
      </c>
      <c r="H15" s="401"/>
      <c r="I15" s="401"/>
      <c r="J15" s="401"/>
      <c r="K15" s="401"/>
      <c r="L15" s="401"/>
      <c r="M15" s="401"/>
      <c r="N15" s="401"/>
      <c r="O15" s="401"/>
      <c r="P15" s="401"/>
      <c r="Q15" s="401"/>
      <c r="R15" s="401"/>
      <c r="S15" s="401"/>
      <c r="T15" s="401"/>
      <c r="U15" s="401"/>
      <c r="V15" s="401"/>
      <c r="W15" s="401"/>
      <c r="X15" s="401"/>
      <c r="Y15" s="401"/>
      <c r="Z15" s="401"/>
      <c r="AA15" s="401"/>
      <c r="AB15" s="401"/>
      <c r="AC15" s="401"/>
      <c r="AD15" s="401"/>
      <c r="AE15" s="401"/>
      <c r="AF15" s="401"/>
      <c r="AG15" s="401"/>
      <c r="AH15" s="402"/>
      <c r="AI15" s="154" t="str">
        <f t="shared" si="1"/>
        <v>M</v>
      </c>
      <c r="AJ15" s="149" t="str">
        <f t="shared" si="2"/>
        <v>洪奇昌</v>
      </c>
      <c r="AK15" s="403">
        <f t="shared" si="0"/>
        <v>2</v>
      </c>
      <c r="AL15" s="137">
        <f t="shared" si="3"/>
        <v>1</v>
      </c>
      <c r="AM15" s="151">
        <f t="shared" si="4"/>
        <v>1</v>
      </c>
      <c r="AN15" s="137">
        <f t="shared" si="5"/>
        <v>0</v>
      </c>
      <c r="AO15" s="137">
        <f t="shared" si="6"/>
        <v>1</v>
      </c>
      <c r="AP15" s="137">
        <f t="shared" si="7"/>
        <v>0</v>
      </c>
      <c r="AQ15" s="138">
        <f t="shared" si="8"/>
        <v>0</v>
      </c>
    </row>
    <row r="16" spans="1:43" ht="25.5">
      <c r="A16" s="145" t="s">
        <v>683</v>
      </c>
      <c r="B16" s="146" t="s">
        <v>667</v>
      </c>
      <c r="C16" s="155" t="s">
        <v>684</v>
      </c>
      <c r="D16" s="401" t="s">
        <v>658</v>
      </c>
      <c r="E16" s="401" t="s">
        <v>685</v>
      </c>
      <c r="F16" s="401" t="s">
        <v>658</v>
      </c>
      <c r="G16" s="401" t="s">
        <v>658</v>
      </c>
      <c r="H16" s="401"/>
      <c r="I16" s="401"/>
      <c r="J16" s="401"/>
      <c r="K16" s="401"/>
      <c r="L16" s="401"/>
      <c r="M16" s="401"/>
      <c r="N16" s="401"/>
      <c r="O16" s="401"/>
      <c r="P16" s="401"/>
      <c r="Q16" s="401"/>
      <c r="R16" s="401"/>
      <c r="S16" s="401"/>
      <c r="T16" s="401"/>
      <c r="U16" s="401"/>
      <c r="V16" s="401"/>
      <c r="W16" s="401"/>
      <c r="X16" s="401"/>
      <c r="Y16" s="401"/>
      <c r="Z16" s="401"/>
      <c r="AA16" s="401"/>
      <c r="AB16" s="401"/>
      <c r="AC16" s="401"/>
      <c r="AD16" s="401"/>
      <c r="AE16" s="401"/>
      <c r="AF16" s="206"/>
      <c r="AG16" s="206"/>
      <c r="AH16" s="402"/>
      <c r="AI16" s="409" t="str">
        <f t="shared" si="1"/>
        <v>N</v>
      </c>
      <c r="AJ16" s="149" t="str">
        <f t="shared" si="2"/>
        <v>陳正輝</v>
      </c>
      <c r="AK16" s="403">
        <f t="shared" si="0"/>
        <v>0</v>
      </c>
      <c r="AL16" s="137">
        <f t="shared" si="3"/>
        <v>3</v>
      </c>
      <c r="AM16" s="151">
        <f t="shared" si="4"/>
        <v>1</v>
      </c>
      <c r="AN16" s="137">
        <f t="shared" si="5"/>
        <v>0</v>
      </c>
      <c r="AO16" s="137">
        <f t="shared" si="6"/>
        <v>0</v>
      </c>
      <c r="AP16" s="137">
        <f t="shared" si="7"/>
        <v>0</v>
      </c>
      <c r="AQ16" s="138">
        <f t="shared" si="8"/>
        <v>0</v>
      </c>
    </row>
    <row r="17" spans="1:43" ht="26.25" thickBot="1">
      <c r="A17" s="129" t="s">
        <v>686</v>
      </c>
      <c r="B17" s="156" t="s">
        <v>667</v>
      </c>
      <c r="C17" s="131" t="s">
        <v>687</v>
      </c>
      <c r="D17" s="210" t="s">
        <v>658</v>
      </c>
      <c r="E17" s="210" t="s">
        <v>658</v>
      </c>
      <c r="F17" s="210" t="s">
        <v>658</v>
      </c>
      <c r="G17" s="210" t="s">
        <v>658</v>
      </c>
      <c r="H17" s="210"/>
      <c r="I17" s="210"/>
      <c r="J17" s="210"/>
      <c r="K17" s="210"/>
      <c r="L17" s="210"/>
      <c r="M17" s="210"/>
      <c r="N17" s="210"/>
      <c r="O17" s="210"/>
      <c r="P17" s="210"/>
      <c r="Q17" s="210"/>
      <c r="R17" s="210"/>
      <c r="S17" s="210"/>
      <c r="T17" s="210"/>
      <c r="U17" s="210"/>
      <c r="V17" s="210"/>
      <c r="W17" s="210"/>
      <c r="X17" s="401"/>
      <c r="Y17" s="401"/>
      <c r="Z17" s="210"/>
      <c r="AA17" s="210"/>
      <c r="AB17" s="210"/>
      <c r="AC17" s="210"/>
      <c r="AD17" s="210"/>
      <c r="AE17" s="210"/>
      <c r="AF17" s="210"/>
      <c r="AG17" s="210"/>
      <c r="AH17" s="211"/>
      <c r="AI17" s="255" t="str">
        <f t="shared" si="1"/>
        <v>O</v>
      </c>
      <c r="AJ17" s="131" t="str">
        <f t="shared" si="2"/>
        <v>陳佑任</v>
      </c>
      <c r="AK17" s="403">
        <f t="shared" si="0"/>
        <v>0</v>
      </c>
      <c r="AL17" s="137">
        <f t="shared" si="3"/>
        <v>4</v>
      </c>
      <c r="AM17" s="151">
        <f t="shared" si="4"/>
        <v>1</v>
      </c>
      <c r="AN17" s="137">
        <f t="shared" si="5"/>
        <v>0</v>
      </c>
      <c r="AO17" s="137">
        <f t="shared" si="6"/>
        <v>0</v>
      </c>
      <c r="AP17" s="137">
        <f t="shared" si="7"/>
        <v>0</v>
      </c>
      <c r="AQ17" s="138">
        <f t="shared" si="8"/>
        <v>0</v>
      </c>
    </row>
    <row r="18" spans="1:43" ht="42.75" customHeight="1" thickTop="1" thickBot="1">
      <c r="A18" s="145" t="s">
        <v>688</v>
      </c>
      <c r="B18" s="146" t="s">
        <v>667</v>
      </c>
      <c r="C18" s="157" t="s">
        <v>689</v>
      </c>
      <c r="D18" s="212" t="s">
        <v>658</v>
      </c>
      <c r="E18" s="212" t="s">
        <v>658</v>
      </c>
      <c r="F18" s="212" t="s">
        <v>658</v>
      </c>
      <c r="G18" s="212" t="s">
        <v>658</v>
      </c>
      <c r="H18" s="212"/>
      <c r="I18" s="212"/>
      <c r="J18" s="212"/>
      <c r="K18" s="212"/>
      <c r="L18" s="212"/>
      <c r="M18" s="212"/>
      <c r="N18" s="212"/>
      <c r="O18" s="212"/>
      <c r="P18" s="212"/>
      <c r="Q18" s="212"/>
      <c r="R18" s="212"/>
      <c r="S18" s="212"/>
      <c r="T18" s="410"/>
      <c r="U18" s="212"/>
      <c r="V18" s="212"/>
      <c r="W18" s="212"/>
      <c r="X18" s="212"/>
      <c r="Y18" s="410"/>
      <c r="Z18" s="212"/>
      <c r="AA18" s="212"/>
      <c r="AB18" s="212"/>
      <c r="AC18" s="212"/>
      <c r="AD18" s="212"/>
      <c r="AE18" s="212"/>
      <c r="AF18" s="212"/>
      <c r="AG18" s="212"/>
      <c r="AH18" s="213"/>
      <c r="AI18" s="158" t="str">
        <f t="shared" si="1"/>
        <v>P</v>
      </c>
      <c r="AJ18" s="159" t="str">
        <f t="shared" si="2"/>
        <v>林明道(支援總隊)</v>
      </c>
      <c r="AK18" s="403">
        <f t="shared" si="0"/>
        <v>0</v>
      </c>
      <c r="AL18" s="137">
        <f t="shared" si="3"/>
        <v>4</v>
      </c>
      <c r="AM18" s="151">
        <f t="shared" si="4"/>
        <v>1</v>
      </c>
      <c r="AN18" s="137">
        <f t="shared" si="5"/>
        <v>0</v>
      </c>
      <c r="AO18" s="137">
        <f t="shared" si="6"/>
        <v>0</v>
      </c>
      <c r="AP18" s="137">
        <f t="shared" si="7"/>
        <v>0</v>
      </c>
      <c r="AQ18" s="138">
        <f t="shared" si="8"/>
        <v>0</v>
      </c>
    </row>
    <row r="19" spans="1:43" ht="42.75" customHeight="1" thickBot="1">
      <c r="A19" s="411" t="s">
        <v>690</v>
      </c>
      <c r="B19" s="160" t="s">
        <v>691</v>
      </c>
      <c r="C19" s="412" t="s">
        <v>692</v>
      </c>
      <c r="D19" s="410" t="s">
        <v>658</v>
      </c>
      <c r="E19" s="410" t="s">
        <v>658</v>
      </c>
      <c r="F19" s="410" t="s">
        <v>658</v>
      </c>
      <c r="G19" s="410" t="s">
        <v>658</v>
      </c>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3"/>
      <c r="AI19" s="161" t="str">
        <f t="shared" si="1"/>
        <v>Q</v>
      </c>
      <c r="AJ19" s="414" t="str">
        <f t="shared" si="2"/>
        <v>謝福生(支援總隊)</v>
      </c>
      <c r="AK19" s="403">
        <f t="shared" si="0"/>
        <v>0</v>
      </c>
      <c r="AL19" s="162">
        <f t="shared" si="3"/>
        <v>4</v>
      </c>
      <c r="AM19" s="163">
        <f t="shared" si="4"/>
        <v>1</v>
      </c>
      <c r="AN19" s="162">
        <f t="shared" si="5"/>
        <v>0</v>
      </c>
      <c r="AO19" s="162">
        <f t="shared" si="6"/>
        <v>0</v>
      </c>
      <c r="AP19" s="162">
        <f t="shared" si="7"/>
        <v>0</v>
      </c>
      <c r="AQ19" s="164">
        <f t="shared" si="8"/>
        <v>0</v>
      </c>
    </row>
    <row r="20" spans="1:43" ht="25.5">
      <c r="A20" s="145">
        <v>51</v>
      </c>
      <c r="B20" s="146" t="s">
        <v>693</v>
      </c>
      <c r="C20" s="165" t="s">
        <v>694</v>
      </c>
      <c r="D20" s="212" t="s">
        <v>695</v>
      </c>
      <c r="E20" s="212" t="s">
        <v>695</v>
      </c>
      <c r="F20" s="258">
        <v>44428</v>
      </c>
      <c r="G20" s="212" t="s">
        <v>695</v>
      </c>
      <c r="H20" s="212" t="s">
        <v>695</v>
      </c>
      <c r="I20" s="212" t="s">
        <v>695</v>
      </c>
      <c r="J20" s="212" t="s">
        <v>695</v>
      </c>
      <c r="K20" s="212" t="s">
        <v>695</v>
      </c>
      <c r="L20" s="212" t="s">
        <v>695</v>
      </c>
      <c r="M20" s="212" t="s">
        <v>695</v>
      </c>
      <c r="N20" s="212" t="s">
        <v>695</v>
      </c>
      <c r="O20" s="212"/>
      <c r="P20" s="212"/>
      <c r="Q20" s="212"/>
      <c r="R20" s="212"/>
      <c r="S20" s="212"/>
      <c r="T20" s="212" t="s">
        <v>696</v>
      </c>
      <c r="U20" s="212" t="s">
        <v>697</v>
      </c>
      <c r="V20" s="212" t="s">
        <v>697</v>
      </c>
      <c r="W20" s="212" t="s">
        <v>697</v>
      </c>
      <c r="X20" s="212" t="s">
        <v>697</v>
      </c>
      <c r="Y20" s="212" t="s">
        <v>696</v>
      </c>
      <c r="Z20" s="212"/>
      <c r="AA20" s="212"/>
      <c r="AB20" s="212"/>
      <c r="AC20" s="212"/>
      <c r="AD20" s="212"/>
      <c r="AE20" s="212"/>
      <c r="AF20" s="212"/>
      <c r="AG20" s="212"/>
      <c r="AH20" s="213"/>
      <c r="AI20" s="154">
        <f t="shared" si="1"/>
        <v>51</v>
      </c>
      <c r="AJ20" s="135" t="str">
        <f t="shared" si="2"/>
        <v>陳俊印</v>
      </c>
      <c r="AK20" s="403">
        <f t="shared" si="0"/>
        <v>4</v>
      </c>
      <c r="AL20" s="166">
        <f t="shared" si="3"/>
        <v>2</v>
      </c>
      <c r="AM20" s="166">
        <f t="shared" si="4"/>
        <v>2</v>
      </c>
      <c r="AN20" s="167" t="s">
        <v>698</v>
      </c>
      <c r="AO20" s="166">
        <f t="shared" si="6"/>
        <v>0</v>
      </c>
      <c r="AP20" s="166">
        <f t="shared" si="7"/>
        <v>0</v>
      </c>
      <c r="AQ20" s="168">
        <f t="shared" si="8"/>
        <v>0</v>
      </c>
    </row>
    <row r="21" spans="1:43" ht="25.5">
      <c r="A21" s="147">
        <v>52</v>
      </c>
      <c r="B21" s="148" t="s">
        <v>693</v>
      </c>
      <c r="C21" s="169" t="s">
        <v>699</v>
      </c>
      <c r="D21" s="373" t="s">
        <v>700</v>
      </c>
      <c r="E21" s="373"/>
      <c r="F21" s="373"/>
      <c r="G21" s="373"/>
      <c r="H21" s="373"/>
      <c r="I21" s="373"/>
      <c r="J21" s="373"/>
      <c r="K21" s="373"/>
      <c r="L21" s="373"/>
      <c r="M21" s="373"/>
      <c r="N21" s="373"/>
      <c r="O21" s="373"/>
      <c r="P21" s="373"/>
      <c r="Q21" s="373"/>
      <c r="R21" s="373"/>
      <c r="S21" s="373"/>
      <c r="T21" s="373"/>
      <c r="U21" s="373"/>
      <c r="V21" s="373"/>
      <c r="W21" s="373"/>
      <c r="X21" s="373"/>
      <c r="Y21" s="373"/>
      <c r="Z21" s="373"/>
      <c r="AA21" s="373"/>
      <c r="AB21" s="373"/>
      <c r="AC21" s="373"/>
      <c r="AD21" s="373"/>
      <c r="AE21" s="373"/>
      <c r="AF21" s="373"/>
      <c r="AG21" s="373"/>
      <c r="AH21" s="374"/>
      <c r="AI21" s="415">
        <f t="shared" si="1"/>
        <v>52</v>
      </c>
      <c r="AJ21" s="169" t="str">
        <f t="shared" si="2"/>
        <v>鄒本強</v>
      </c>
      <c r="AK21" s="403">
        <f t="shared" si="0"/>
        <v>0</v>
      </c>
      <c r="AL21" s="137">
        <f t="shared" si="3"/>
        <v>0</v>
      </c>
      <c r="AM21" s="137">
        <f t="shared" si="4"/>
        <v>0</v>
      </c>
      <c r="AN21" s="137">
        <f>COUNTIF(D21:AH21,"*甲*")+COUNTIF(D21:AH21,"*丙*")</f>
        <v>0</v>
      </c>
      <c r="AO21" s="137">
        <f t="shared" si="6"/>
        <v>0</v>
      </c>
      <c r="AP21" s="137">
        <f t="shared" si="7"/>
        <v>0</v>
      </c>
      <c r="AQ21" s="138">
        <f>COUNTIF(D21:AH21,"*甲*")+COUNTIF(D21:AH21,"*乙*")+COUNTIF(D21:AH21,"*丙*")</f>
        <v>0</v>
      </c>
    </row>
    <row r="22" spans="1:43" ht="25.5">
      <c r="A22" s="147">
        <v>53</v>
      </c>
      <c r="B22" s="148" t="s">
        <v>693</v>
      </c>
      <c r="C22" s="149" t="s">
        <v>701</v>
      </c>
      <c r="D22" s="371" t="s">
        <v>702</v>
      </c>
      <c r="E22" s="371"/>
      <c r="F22" s="371"/>
      <c r="G22" s="371"/>
      <c r="H22" s="371"/>
      <c r="I22" s="371"/>
      <c r="J22" s="371"/>
      <c r="K22" s="371"/>
      <c r="L22" s="371"/>
      <c r="M22" s="371"/>
      <c r="N22" s="371"/>
      <c r="O22" s="371"/>
      <c r="P22" s="371"/>
      <c r="Q22" s="371"/>
      <c r="R22" s="371"/>
      <c r="S22" s="371"/>
      <c r="T22" s="371"/>
      <c r="U22" s="371"/>
      <c r="V22" s="371"/>
      <c r="W22" s="371"/>
      <c r="X22" s="371"/>
      <c r="Y22" s="371"/>
      <c r="Z22" s="371"/>
      <c r="AA22" s="371"/>
      <c r="AB22" s="371"/>
      <c r="AC22" s="371"/>
      <c r="AD22" s="371"/>
      <c r="AE22" s="371"/>
      <c r="AF22" s="371"/>
      <c r="AG22" s="371"/>
      <c r="AH22" s="372"/>
      <c r="AI22" s="147">
        <f t="shared" si="1"/>
        <v>53</v>
      </c>
      <c r="AJ22" s="149" t="str">
        <f t="shared" si="2"/>
        <v>王俊欽</v>
      </c>
      <c r="AK22" s="403">
        <f t="shared" si="0"/>
        <v>0</v>
      </c>
      <c r="AL22" s="137">
        <f t="shared" si="3"/>
        <v>0</v>
      </c>
      <c r="AM22" s="137">
        <f t="shared" si="4"/>
        <v>0</v>
      </c>
      <c r="AN22" s="137">
        <f t="shared" ref="AN22:AN30" si="9">COUNTIF(D22:AH22,"*甲*")+COUNTIF(D22:AH22,"*丙*")</f>
        <v>0</v>
      </c>
      <c r="AO22" s="137">
        <f t="shared" si="6"/>
        <v>0</v>
      </c>
      <c r="AP22" s="137">
        <f t="shared" si="7"/>
        <v>0</v>
      </c>
      <c r="AQ22" s="138">
        <f t="shared" ref="AQ22:AQ24" si="10">COUNTIF(D22:AH22,"*甲*")+COUNTIF(D22:AH22,"*乙*")+COUNTIF(D22:AH22,"*丙*")</f>
        <v>0</v>
      </c>
    </row>
    <row r="23" spans="1:43" ht="25.5">
      <c r="A23" s="147">
        <v>54</v>
      </c>
      <c r="B23" s="148" t="s">
        <v>693</v>
      </c>
      <c r="C23" s="169" t="s">
        <v>703</v>
      </c>
      <c r="D23" s="371" t="s">
        <v>704</v>
      </c>
      <c r="E23" s="371"/>
      <c r="F23" s="371"/>
      <c r="G23" s="371"/>
      <c r="H23" s="371"/>
      <c r="I23" s="371"/>
      <c r="J23" s="371"/>
      <c r="K23" s="371"/>
      <c r="L23" s="371"/>
      <c r="M23" s="371"/>
      <c r="N23" s="371"/>
      <c r="O23" s="371"/>
      <c r="P23" s="371"/>
      <c r="Q23" s="371"/>
      <c r="R23" s="371"/>
      <c r="S23" s="371"/>
      <c r="T23" s="371"/>
      <c r="U23" s="371"/>
      <c r="V23" s="371"/>
      <c r="W23" s="371"/>
      <c r="X23" s="371"/>
      <c r="Y23" s="371"/>
      <c r="Z23" s="371"/>
      <c r="AA23" s="371"/>
      <c r="AB23" s="371"/>
      <c r="AC23" s="371"/>
      <c r="AD23" s="371"/>
      <c r="AE23" s="371"/>
      <c r="AF23" s="371"/>
      <c r="AG23" s="371"/>
      <c r="AH23" s="372"/>
      <c r="AI23" s="416">
        <f t="shared" si="1"/>
        <v>54</v>
      </c>
      <c r="AJ23" s="169" t="str">
        <f t="shared" si="2"/>
        <v>林明慧</v>
      </c>
      <c r="AK23" s="403">
        <f t="shared" si="0"/>
        <v>0</v>
      </c>
      <c r="AL23" s="137">
        <f t="shared" si="3"/>
        <v>0</v>
      </c>
      <c r="AM23" s="137">
        <f t="shared" si="4"/>
        <v>0</v>
      </c>
      <c r="AN23" s="137">
        <f t="shared" si="9"/>
        <v>0</v>
      </c>
      <c r="AO23" s="137">
        <f t="shared" si="6"/>
        <v>0</v>
      </c>
      <c r="AP23" s="137">
        <f t="shared" si="7"/>
        <v>0</v>
      </c>
      <c r="AQ23" s="138">
        <f t="shared" si="10"/>
        <v>0</v>
      </c>
    </row>
    <row r="24" spans="1:43" ht="25.5">
      <c r="A24" s="147">
        <v>55</v>
      </c>
      <c r="B24" s="148" t="s">
        <v>693</v>
      </c>
      <c r="C24" s="149" t="s">
        <v>705</v>
      </c>
      <c r="D24" s="481" t="s">
        <v>706</v>
      </c>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2"/>
      <c r="AI24" s="417">
        <f t="shared" si="1"/>
        <v>55</v>
      </c>
      <c r="AJ24" s="149" t="str">
        <f t="shared" si="2"/>
        <v>王美惠</v>
      </c>
      <c r="AK24" s="403">
        <f t="shared" si="0"/>
        <v>0</v>
      </c>
      <c r="AL24" s="137">
        <f t="shared" si="3"/>
        <v>0</v>
      </c>
      <c r="AM24" s="137">
        <f t="shared" si="4"/>
        <v>0</v>
      </c>
      <c r="AN24" s="137">
        <f t="shared" si="9"/>
        <v>0</v>
      </c>
      <c r="AO24" s="137">
        <f t="shared" si="6"/>
        <v>0</v>
      </c>
      <c r="AP24" s="137">
        <f t="shared" si="7"/>
        <v>0</v>
      </c>
      <c r="AQ24" s="138">
        <f t="shared" si="10"/>
        <v>0</v>
      </c>
    </row>
    <row r="25" spans="1:43" ht="25.5">
      <c r="A25" s="147">
        <v>56</v>
      </c>
      <c r="B25" s="148" t="s">
        <v>693</v>
      </c>
      <c r="C25" s="169"/>
      <c r="D25" s="418"/>
      <c r="E25" s="419"/>
      <c r="F25" s="420"/>
      <c r="G25" s="170"/>
      <c r="H25" s="170"/>
      <c r="I25" s="170"/>
      <c r="J25" s="420"/>
      <c r="K25" s="420"/>
      <c r="L25" s="420"/>
      <c r="M25" s="420"/>
      <c r="N25" s="420"/>
      <c r="O25" s="420"/>
      <c r="P25" s="170"/>
      <c r="Q25" s="420"/>
      <c r="R25" s="420"/>
      <c r="S25" s="170"/>
      <c r="T25" s="170"/>
      <c r="U25" s="420"/>
      <c r="V25" s="170"/>
      <c r="W25" s="170"/>
      <c r="X25" s="170"/>
      <c r="Y25" s="170"/>
      <c r="Z25" s="420"/>
      <c r="AA25" s="420"/>
      <c r="AB25" s="420"/>
      <c r="AC25" s="170"/>
      <c r="AD25" s="170"/>
      <c r="AE25" s="170"/>
      <c r="AF25" s="420"/>
      <c r="AG25" s="170"/>
      <c r="AH25" s="171"/>
      <c r="AI25" s="416">
        <f t="shared" si="1"/>
        <v>56</v>
      </c>
      <c r="AJ25" s="169">
        <f t="shared" si="2"/>
        <v>0</v>
      </c>
      <c r="AK25" s="403">
        <f t="shared" si="0"/>
        <v>0</v>
      </c>
      <c r="AL25" s="137">
        <f t="shared" si="3"/>
        <v>0</v>
      </c>
      <c r="AM25" s="151"/>
      <c r="AN25" s="137">
        <f t="shared" si="9"/>
        <v>0</v>
      </c>
      <c r="AO25" s="151"/>
      <c r="AP25" s="151"/>
      <c r="AQ25" s="138">
        <f t="shared" si="8"/>
        <v>0</v>
      </c>
    </row>
    <row r="26" spans="1:43" ht="25.5">
      <c r="A26" s="147">
        <v>57</v>
      </c>
      <c r="B26" s="148" t="s">
        <v>693</v>
      </c>
      <c r="C26" s="169"/>
      <c r="D26" s="418"/>
      <c r="E26" s="419"/>
      <c r="F26" s="420"/>
      <c r="G26" s="170"/>
      <c r="H26" s="170"/>
      <c r="I26" s="170"/>
      <c r="J26" s="420"/>
      <c r="K26" s="420"/>
      <c r="L26" s="420"/>
      <c r="M26" s="420"/>
      <c r="N26" s="420"/>
      <c r="O26" s="420"/>
      <c r="P26" s="170"/>
      <c r="Q26" s="420"/>
      <c r="R26" s="420"/>
      <c r="S26" s="170"/>
      <c r="T26" s="170"/>
      <c r="U26" s="420"/>
      <c r="V26" s="170"/>
      <c r="W26" s="170"/>
      <c r="X26" s="170"/>
      <c r="Y26" s="170"/>
      <c r="Z26" s="420"/>
      <c r="AA26" s="420"/>
      <c r="AB26" s="420"/>
      <c r="AC26" s="170"/>
      <c r="AD26" s="170"/>
      <c r="AE26" s="170"/>
      <c r="AF26" s="420"/>
      <c r="AG26" s="170"/>
      <c r="AH26" s="171"/>
      <c r="AI26" s="416">
        <f t="shared" si="1"/>
        <v>57</v>
      </c>
      <c r="AJ26" s="169">
        <f t="shared" si="2"/>
        <v>0</v>
      </c>
      <c r="AK26" s="397">
        <f>COUNTIF(D26:AH26,"*X*")</f>
        <v>0</v>
      </c>
      <c r="AL26" s="137">
        <f t="shared" si="3"/>
        <v>0</v>
      </c>
      <c r="AM26" s="137"/>
      <c r="AN26" s="137">
        <f t="shared" si="9"/>
        <v>0</v>
      </c>
      <c r="AO26" s="137"/>
      <c r="AP26" s="137"/>
      <c r="AQ26" s="138">
        <f t="shared" si="8"/>
        <v>0</v>
      </c>
    </row>
    <row r="27" spans="1:43" ht="25.5">
      <c r="A27" s="147">
        <v>58</v>
      </c>
      <c r="B27" s="148" t="s">
        <v>693</v>
      </c>
      <c r="C27" s="149"/>
      <c r="D27" s="421"/>
      <c r="E27" s="150"/>
      <c r="F27" s="150"/>
      <c r="G27" s="172"/>
      <c r="H27" s="172"/>
      <c r="I27" s="150"/>
      <c r="J27" s="150"/>
      <c r="K27" s="173"/>
      <c r="L27" s="173"/>
      <c r="M27" s="173"/>
      <c r="N27" s="173"/>
      <c r="O27" s="173"/>
      <c r="P27" s="150"/>
      <c r="Q27" s="173"/>
      <c r="R27" s="173"/>
      <c r="S27" s="150"/>
      <c r="T27" s="174"/>
      <c r="U27" s="173"/>
      <c r="V27" s="150"/>
      <c r="W27" s="150"/>
      <c r="X27" s="150"/>
      <c r="Y27" s="150"/>
      <c r="Z27" s="173"/>
      <c r="AA27" s="173"/>
      <c r="AB27" s="173"/>
      <c r="AC27" s="150"/>
      <c r="AD27" s="150"/>
      <c r="AE27" s="150"/>
      <c r="AF27" s="173"/>
      <c r="AG27" s="150"/>
      <c r="AH27" s="152"/>
      <c r="AI27" s="417">
        <f t="shared" si="1"/>
        <v>58</v>
      </c>
      <c r="AJ27" s="149">
        <f t="shared" si="2"/>
        <v>0</v>
      </c>
      <c r="AK27" s="403">
        <f t="shared" si="0"/>
        <v>0</v>
      </c>
      <c r="AL27" s="137">
        <f t="shared" si="3"/>
        <v>0</v>
      </c>
      <c r="AM27" s="151"/>
      <c r="AN27" s="137">
        <f t="shared" si="9"/>
        <v>0</v>
      </c>
      <c r="AO27" s="151"/>
      <c r="AP27" s="151"/>
      <c r="AQ27" s="138">
        <f t="shared" si="8"/>
        <v>0</v>
      </c>
    </row>
    <row r="28" spans="1:43" ht="25.5">
      <c r="A28" s="147">
        <v>59</v>
      </c>
      <c r="B28" s="148" t="s">
        <v>693</v>
      </c>
      <c r="C28" s="169"/>
      <c r="D28" s="483"/>
      <c r="E28" s="483"/>
      <c r="F28" s="483"/>
      <c r="G28" s="483"/>
      <c r="H28" s="483"/>
      <c r="I28" s="483"/>
      <c r="J28" s="483"/>
      <c r="K28" s="483"/>
      <c r="L28" s="483"/>
      <c r="M28" s="483"/>
      <c r="N28" s="483"/>
      <c r="O28" s="483"/>
      <c r="P28" s="483"/>
      <c r="Q28" s="483"/>
      <c r="R28" s="483"/>
      <c r="S28" s="483"/>
      <c r="T28" s="483"/>
      <c r="U28" s="483"/>
      <c r="V28" s="483"/>
      <c r="W28" s="483"/>
      <c r="X28" s="483"/>
      <c r="Y28" s="483"/>
      <c r="Z28" s="483"/>
      <c r="AA28" s="483"/>
      <c r="AB28" s="483"/>
      <c r="AC28" s="483"/>
      <c r="AD28" s="483"/>
      <c r="AE28" s="483"/>
      <c r="AF28" s="483"/>
      <c r="AG28" s="483"/>
      <c r="AH28" s="484"/>
      <c r="AI28" s="416">
        <f t="shared" si="1"/>
        <v>59</v>
      </c>
      <c r="AJ28" s="169">
        <f t="shared" si="2"/>
        <v>0</v>
      </c>
      <c r="AK28" s="397"/>
      <c r="AL28" s="137">
        <f t="shared" si="3"/>
        <v>0</v>
      </c>
      <c r="AM28" s="137"/>
      <c r="AN28" s="137">
        <f t="shared" si="9"/>
        <v>0</v>
      </c>
      <c r="AO28" s="137"/>
      <c r="AP28" s="137"/>
      <c r="AQ28" s="138">
        <f t="shared" si="8"/>
        <v>0</v>
      </c>
    </row>
    <row r="29" spans="1:43" ht="25.5">
      <c r="A29" s="147">
        <v>60</v>
      </c>
      <c r="B29" s="148" t="s">
        <v>693</v>
      </c>
      <c r="C29" s="169"/>
      <c r="D29" s="422"/>
      <c r="E29" s="170"/>
      <c r="F29" s="150"/>
      <c r="G29" s="150"/>
      <c r="H29" s="150"/>
      <c r="I29" s="150"/>
      <c r="J29" s="150"/>
      <c r="K29" s="150"/>
      <c r="L29" s="150"/>
      <c r="M29" s="150"/>
      <c r="N29" s="150"/>
      <c r="O29" s="150"/>
      <c r="P29" s="150"/>
      <c r="Q29" s="150"/>
      <c r="R29" s="150"/>
      <c r="S29" s="150"/>
      <c r="T29" s="150"/>
      <c r="U29" s="150"/>
      <c r="V29" s="150"/>
      <c r="W29" s="150"/>
      <c r="X29" s="150"/>
      <c r="Y29" s="150"/>
      <c r="Z29" s="150"/>
      <c r="AA29" s="150"/>
      <c r="AB29" s="150"/>
      <c r="AC29" s="150"/>
      <c r="AD29" s="150"/>
      <c r="AE29" s="150"/>
      <c r="AF29" s="172"/>
      <c r="AG29" s="175"/>
      <c r="AH29" s="171"/>
      <c r="AI29" s="416">
        <f t="shared" si="1"/>
        <v>60</v>
      </c>
      <c r="AJ29" s="169">
        <f t="shared" si="2"/>
        <v>0</v>
      </c>
      <c r="AK29" s="397">
        <f>COUNTIF(D29:AH29,"*X*")</f>
        <v>0</v>
      </c>
      <c r="AL29" s="137">
        <f t="shared" si="3"/>
        <v>0</v>
      </c>
      <c r="AM29" s="137"/>
      <c r="AN29" s="137">
        <f t="shared" si="9"/>
        <v>0</v>
      </c>
      <c r="AO29" s="137"/>
      <c r="AP29" s="137"/>
      <c r="AQ29" s="138">
        <f t="shared" si="8"/>
        <v>0</v>
      </c>
    </row>
    <row r="30" spans="1:43" ht="51.75" thickBot="1">
      <c r="A30" s="145"/>
      <c r="B30" s="146"/>
      <c r="C30" s="146" t="s">
        <v>707</v>
      </c>
      <c r="D30" s="176">
        <f>COUNTIF(D8:D29,"*乙*")</f>
        <v>0</v>
      </c>
      <c r="E30" s="176">
        <f t="shared" ref="E30:H30" si="11">COUNTIF(E8:E29,"*乙*")</f>
        <v>0</v>
      </c>
      <c r="F30" s="176">
        <f t="shared" si="11"/>
        <v>0</v>
      </c>
      <c r="G30" s="176">
        <f t="shared" si="11"/>
        <v>0</v>
      </c>
      <c r="H30" s="176">
        <f t="shared" si="11"/>
        <v>0</v>
      </c>
      <c r="I30" s="177">
        <f>COUNTIF(I8:I29,"*甲*")</f>
        <v>0</v>
      </c>
      <c r="J30" s="177">
        <f t="shared" ref="J30:M30" si="12">COUNTIF(J8:J29,"*甲*")</f>
        <v>0</v>
      </c>
      <c r="K30" s="177">
        <f t="shared" si="12"/>
        <v>0</v>
      </c>
      <c r="L30" s="177">
        <f t="shared" si="12"/>
        <v>0</v>
      </c>
      <c r="M30" s="177">
        <f t="shared" si="12"/>
        <v>0</v>
      </c>
      <c r="N30" s="177">
        <f>COUNTIF(N8:N29,"*甲*")</f>
        <v>0</v>
      </c>
      <c r="O30" s="177">
        <f t="shared" ref="O30:R30" si="13">COUNTIF(O8:O29,"*甲*")</f>
        <v>0</v>
      </c>
      <c r="P30" s="177">
        <f t="shared" si="13"/>
        <v>0</v>
      </c>
      <c r="Q30" s="177">
        <f t="shared" si="13"/>
        <v>0</v>
      </c>
      <c r="R30" s="177">
        <f t="shared" si="13"/>
        <v>0</v>
      </c>
      <c r="S30" s="177">
        <f>COUNTIF(S8:S29,"*丙*")</f>
        <v>0</v>
      </c>
      <c r="T30" s="177">
        <f t="shared" ref="T30:W30" si="14">COUNTIF(T8:T29,"*丙*")</f>
        <v>0</v>
      </c>
      <c r="U30" s="177">
        <f t="shared" si="14"/>
        <v>0</v>
      </c>
      <c r="V30" s="177">
        <f t="shared" si="14"/>
        <v>0</v>
      </c>
      <c r="W30" s="177">
        <f t="shared" si="14"/>
        <v>0</v>
      </c>
      <c r="X30" s="177">
        <f>COUNTIF(X8:X29,"*丙*")</f>
        <v>0</v>
      </c>
      <c r="Y30" s="177">
        <f t="shared" ref="Y30:AB30" si="15">COUNTIF(Y8:Y29,"*丙*")</f>
        <v>0</v>
      </c>
      <c r="Z30" s="177">
        <f t="shared" si="15"/>
        <v>0</v>
      </c>
      <c r="AA30" s="177">
        <f t="shared" si="15"/>
        <v>0</v>
      </c>
      <c r="AB30" s="177">
        <f t="shared" si="15"/>
        <v>0</v>
      </c>
      <c r="AC30" s="177">
        <f>COUNTIF(AC8:AC29,"*乙*")</f>
        <v>0</v>
      </c>
      <c r="AD30" s="177">
        <f t="shared" ref="AD30:AG30" si="16">COUNTIF(AD8:AD29,"*乙*")</f>
        <v>0</v>
      </c>
      <c r="AE30" s="177">
        <f t="shared" si="16"/>
        <v>0</v>
      </c>
      <c r="AF30" s="177">
        <f t="shared" si="16"/>
        <v>0</v>
      </c>
      <c r="AG30" s="177">
        <f t="shared" si="16"/>
        <v>0</v>
      </c>
      <c r="AH30" s="177">
        <f t="shared" ref="AH30" si="17">COUNTIF(AH8:AH29,"*甲*")</f>
        <v>0</v>
      </c>
      <c r="AI30" s="485" t="s">
        <v>340</v>
      </c>
      <c r="AJ30" s="486"/>
      <c r="AK30" s="178"/>
      <c r="AL30" s="179"/>
      <c r="AM30" s="179"/>
      <c r="AN30" s="137">
        <f t="shared" si="9"/>
        <v>0</v>
      </c>
      <c r="AO30" s="178"/>
      <c r="AP30" s="120"/>
      <c r="AQ30" s="138">
        <f t="shared" si="8"/>
        <v>0</v>
      </c>
    </row>
    <row r="31" spans="1:43" ht="25.5">
      <c r="A31" s="504" t="s">
        <v>708</v>
      </c>
      <c r="B31" s="505"/>
      <c r="C31" s="506"/>
      <c r="D31" s="510" t="s">
        <v>709</v>
      </c>
      <c r="E31" s="511"/>
      <c r="F31" s="511"/>
      <c r="G31" s="511"/>
      <c r="H31" s="512"/>
      <c r="I31" s="513" t="s">
        <v>710</v>
      </c>
      <c r="J31" s="514"/>
      <c r="K31" s="514"/>
      <c r="L31" s="514"/>
      <c r="M31" s="515"/>
      <c r="N31" s="510" t="s">
        <v>711</v>
      </c>
      <c r="O31" s="511"/>
      <c r="P31" s="511"/>
      <c r="Q31" s="511"/>
      <c r="R31" s="512"/>
      <c r="S31" s="513" t="s">
        <v>709</v>
      </c>
      <c r="T31" s="514"/>
      <c r="U31" s="514"/>
      <c r="V31" s="514"/>
      <c r="W31" s="515"/>
      <c r="X31" s="510" t="s">
        <v>710</v>
      </c>
      <c r="Y31" s="511"/>
      <c r="Z31" s="511"/>
      <c r="AA31" s="511"/>
      <c r="AB31" s="512"/>
      <c r="AC31" s="473" t="str">
        <f>N31</f>
        <v>乙案</v>
      </c>
      <c r="AD31" s="474"/>
      <c r="AE31" s="474"/>
      <c r="AF31" s="474"/>
      <c r="AG31" s="475"/>
      <c r="AH31" s="476"/>
      <c r="AI31" s="477"/>
      <c r="AJ31" s="478"/>
      <c r="AK31" s="120"/>
      <c r="AL31" s="120"/>
      <c r="AM31" s="120"/>
      <c r="AN31" s="120"/>
      <c r="AO31" s="120"/>
      <c r="AP31" s="120"/>
      <c r="AQ31" s="121"/>
    </row>
    <row r="32" spans="1:43" ht="26.25" thickBot="1">
      <c r="A32" s="507"/>
      <c r="B32" s="508"/>
      <c r="C32" s="509"/>
      <c r="D32" s="495" t="s">
        <v>712</v>
      </c>
      <c r="E32" s="496"/>
      <c r="F32" s="496"/>
      <c r="G32" s="496"/>
      <c r="H32" s="497"/>
      <c r="I32" s="498" t="s">
        <v>713</v>
      </c>
      <c r="J32" s="499"/>
      <c r="K32" s="499"/>
      <c r="L32" s="499"/>
      <c r="M32" s="500"/>
      <c r="N32" s="495" t="s">
        <v>714</v>
      </c>
      <c r="O32" s="496"/>
      <c r="P32" s="496"/>
      <c r="Q32" s="496"/>
      <c r="R32" s="497"/>
      <c r="S32" s="498" t="s">
        <v>341</v>
      </c>
      <c r="T32" s="499"/>
      <c r="U32" s="499"/>
      <c r="V32" s="499"/>
      <c r="W32" s="500"/>
      <c r="X32" s="495" t="s">
        <v>713</v>
      </c>
      <c r="Y32" s="496"/>
      <c r="Z32" s="496"/>
      <c r="AA32" s="496"/>
      <c r="AB32" s="497"/>
      <c r="AC32" s="501" t="s">
        <v>715</v>
      </c>
      <c r="AD32" s="502"/>
      <c r="AE32" s="502"/>
      <c r="AF32" s="502"/>
      <c r="AG32" s="502"/>
      <c r="AH32" s="503"/>
      <c r="AI32" s="479"/>
      <c r="AJ32" s="480"/>
      <c r="AK32" s="120"/>
      <c r="AL32" s="120"/>
      <c r="AM32" s="120"/>
      <c r="AN32" s="120"/>
      <c r="AO32" s="120"/>
      <c r="AP32" s="120"/>
      <c r="AQ32" s="121"/>
    </row>
    <row r="33" spans="1:43" ht="97.5" thickBot="1">
      <c r="A33" s="423" t="s">
        <v>342</v>
      </c>
      <c r="B33" s="487" t="s">
        <v>343</v>
      </c>
      <c r="C33" s="488"/>
      <c r="D33" s="489" t="s">
        <v>716</v>
      </c>
      <c r="E33" s="490"/>
      <c r="F33" s="490"/>
      <c r="G33" s="490"/>
      <c r="H33" s="488"/>
      <c r="I33" s="489" t="s">
        <v>717</v>
      </c>
      <c r="J33" s="490"/>
      <c r="K33" s="490"/>
      <c r="L33" s="490"/>
      <c r="M33" s="491"/>
      <c r="N33" s="180" t="s">
        <v>718</v>
      </c>
      <c r="O33" s="492" t="s">
        <v>719</v>
      </c>
      <c r="P33" s="493"/>
      <c r="Q33" s="493"/>
      <c r="R33" s="493"/>
      <c r="S33" s="493"/>
      <c r="T33" s="493"/>
      <c r="U33" s="493"/>
      <c r="V33" s="493"/>
      <c r="W33" s="493"/>
      <c r="X33" s="493"/>
      <c r="Y33" s="493"/>
      <c r="Z33" s="493"/>
      <c r="AA33" s="493"/>
      <c r="AB33" s="493"/>
      <c r="AC33" s="493"/>
      <c r="AD33" s="493"/>
      <c r="AE33" s="493"/>
      <c r="AF33" s="493"/>
      <c r="AG33" s="493"/>
      <c r="AH33" s="493"/>
      <c r="AI33" s="493"/>
      <c r="AJ33" s="494"/>
      <c r="AK33" s="424"/>
      <c r="AL33" s="424"/>
      <c r="AM33" s="424"/>
      <c r="AN33" s="424"/>
      <c r="AO33" s="424"/>
      <c r="AP33" s="424"/>
      <c r="AQ33" s="425"/>
    </row>
    <row r="34" spans="1:43" ht="25.5">
      <c r="A34" s="181"/>
      <c r="B34" s="182"/>
      <c r="C34" s="183" t="s">
        <v>720</v>
      </c>
      <c r="D34" s="184">
        <f t="shared" ref="D34:AH34" si="18">COUNTIF(D6:D17,"*值1*")+COUNTIF(D6:D17,"*值2*")+COUNTIF(D6:D17,"*夜*")</f>
        <v>3</v>
      </c>
      <c r="E34" s="184">
        <f t="shared" si="18"/>
        <v>4</v>
      </c>
      <c r="F34" s="184">
        <f t="shared" si="18"/>
        <v>3</v>
      </c>
      <c r="G34" s="184">
        <f t="shared" si="18"/>
        <v>3</v>
      </c>
      <c r="H34" s="184">
        <f t="shared" si="18"/>
        <v>0</v>
      </c>
      <c r="I34" s="184">
        <f t="shared" si="18"/>
        <v>0</v>
      </c>
      <c r="J34" s="184">
        <f t="shared" si="18"/>
        <v>0</v>
      </c>
      <c r="K34" s="184">
        <f t="shared" si="18"/>
        <v>0</v>
      </c>
      <c r="L34" s="184">
        <f t="shared" si="18"/>
        <v>0</v>
      </c>
      <c r="M34" s="184">
        <f t="shared" si="18"/>
        <v>0</v>
      </c>
      <c r="N34" s="184">
        <f t="shared" si="18"/>
        <v>0</v>
      </c>
      <c r="O34" s="184">
        <f t="shared" si="18"/>
        <v>0</v>
      </c>
      <c r="P34" s="184">
        <f t="shared" si="18"/>
        <v>0</v>
      </c>
      <c r="Q34" s="184">
        <f t="shared" si="18"/>
        <v>0</v>
      </c>
      <c r="R34" s="184">
        <f t="shared" si="18"/>
        <v>0</v>
      </c>
      <c r="S34" s="184">
        <f t="shared" si="18"/>
        <v>1</v>
      </c>
      <c r="T34" s="184">
        <f t="shared" si="18"/>
        <v>1</v>
      </c>
      <c r="U34" s="184">
        <f t="shared" si="18"/>
        <v>1</v>
      </c>
      <c r="V34" s="184">
        <f t="shared" si="18"/>
        <v>0</v>
      </c>
      <c r="W34" s="184">
        <f t="shared" si="18"/>
        <v>0</v>
      </c>
      <c r="X34" s="184">
        <f t="shared" si="18"/>
        <v>0</v>
      </c>
      <c r="Y34" s="184">
        <f t="shared" si="18"/>
        <v>0</v>
      </c>
      <c r="Z34" s="184">
        <f t="shared" si="18"/>
        <v>0</v>
      </c>
      <c r="AA34" s="184">
        <f t="shared" si="18"/>
        <v>0</v>
      </c>
      <c r="AB34" s="184">
        <f t="shared" si="18"/>
        <v>0</v>
      </c>
      <c r="AC34" s="184">
        <f t="shared" si="18"/>
        <v>0</v>
      </c>
      <c r="AD34" s="184">
        <f t="shared" si="18"/>
        <v>0</v>
      </c>
      <c r="AE34" s="184">
        <f t="shared" si="18"/>
        <v>0</v>
      </c>
      <c r="AF34" s="184">
        <f t="shared" si="18"/>
        <v>0</v>
      </c>
      <c r="AG34" s="184">
        <f t="shared" si="18"/>
        <v>0</v>
      </c>
      <c r="AH34" s="184">
        <f t="shared" si="18"/>
        <v>0</v>
      </c>
      <c r="AI34" s="185"/>
      <c r="AJ34" s="185"/>
      <c r="AK34" s="120"/>
      <c r="AL34" s="120"/>
      <c r="AM34" s="120"/>
      <c r="AN34" s="120"/>
      <c r="AO34" s="120"/>
      <c r="AP34" s="120"/>
      <c r="AQ34" s="121"/>
    </row>
  </sheetData>
  <mergeCells count="36">
    <mergeCell ref="B33:C33"/>
    <mergeCell ref="D33:H33"/>
    <mergeCell ref="I33:M33"/>
    <mergeCell ref="O33:AJ33"/>
    <mergeCell ref="D32:H32"/>
    <mergeCell ref="I32:M32"/>
    <mergeCell ref="N32:R32"/>
    <mergeCell ref="S32:W32"/>
    <mergeCell ref="X32:AB32"/>
    <mergeCell ref="AC32:AH32"/>
    <mergeCell ref="A31:C32"/>
    <mergeCell ref="D31:H31"/>
    <mergeCell ref="I31:M31"/>
    <mergeCell ref="N31:R31"/>
    <mergeCell ref="S31:W31"/>
    <mergeCell ref="X31:AB31"/>
    <mergeCell ref="AC31:AH31"/>
    <mergeCell ref="AI31:AJ32"/>
    <mergeCell ref="D24:AH24"/>
    <mergeCell ref="D28:AH28"/>
    <mergeCell ref="AI30:AJ30"/>
    <mergeCell ref="AQ3:AQ7"/>
    <mergeCell ref="AO3:AO7"/>
    <mergeCell ref="AP3:AP7"/>
    <mergeCell ref="D9:AH9"/>
    <mergeCell ref="A1:G1"/>
    <mergeCell ref="H1:AE2"/>
    <mergeCell ref="AF1:AJ2"/>
    <mergeCell ref="A2:G2"/>
    <mergeCell ref="A3:B5"/>
    <mergeCell ref="AI3:AJ4"/>
    <mergeCell ref="AL3:AL7"/>
    <mergeCell ref="AM3:AM7"/>
    <mergeCell ref="AN3:AN7"/>
    <mergeCell ref="AK3:AK4"/>
    <mergeCell ref="D7:AG7"/>
  </mergeCells>
  <phoneticPr fontId="2" type="noConversion"/>
  <pageMargins left="0.7" right="0.7" top="0.75" bottom="0.75" header="0.3" footer="0.3"/>
  <pageSetup paperSize="9" scale="22" orientation="portrait" horizontalDpi="1200" verticalDpi="1200" r:id="rId1"/>
  <colBreaks count="1" manualBreakCount="1">
    <brk id="3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B050"/>
    <pageSetUpPr fitToPage="1"/>
  </sheetPr>
  <dimension ref="A1:AJ75"/>
  <sheetViews>
    <sheetView zoomScale="55" zoomScaleNormal="55" workbookViewId="0">
      <pane ySplit="4" topLeftCell="A29" activePane="bottomLeft" state="frozen"/>
      <selection pane="bottomLeft" activeCell="AG62" sqref="AG62"/>
    </sheetView>
  </sheetViews>
  <sheetFormatPr defaultColWidth="9" defaultRowHeight="25.5" customHeight="1"/>
  <cols>
    <col min="1" max="1" width="10.625" customWidth="1"/>
    <col min="2" max="2" width="12.375" customWidth="1"/>
    <col min="3" max="34" width="10.625" customWidth="1"/>
    <col min="35" max="35" width="14.75" customWidth="1"/>
    <col min="36" max="36" width="10.625" customWidth="1"/>
  </cols>
  <sheetData>
    <row r="1" spans="1:36" ht="25.5" customHeight="1">
      <c r="A1" s="523" t="s">
        <v>521</v>
      </c>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5"/>
    </row>
    <row r="2" spans="1:36" ht="25.5" customHeight="1" thickBot="1">
      <c r="A2" s="526"/>
      <c r="B2" s="527"/>
      <c r="C2" s="527"/>
      <c r="D2" s="527"/>
      <c r="E2" s="527"/>
      <c r="F2" s="527"/>
      <c r="G2" s="527"/>
      <c r="H2" s="527"/>
      <c r="I2" s="527"/>
      <c r="J2" s="527"/>
      <c r="K2" s="527"/>
      <c r="L2" s="527"/>
      <c r="M2" s="527"/>
      <c r="N2" s="527"/>
      <c r="O2" s="527"/>
      <c r="P2" s="527"/>
      <c r="Q2" s="527"/>
      <c r="R2" s="527"/>
      <c r="S2" s="527"/>
      <c r="T2" s="527"/>
      <c r="U2" s="527"/>
      <c r="V2" s="527"/>
      <c r="W2" s="527"/>
      <c r="X2" s="527"/>
      <c r="Y2" s="527"/>
      <c r="Z2" s="527"/>
      <c r="AA2" s="527"/>
      <c r="AB2" s="527"/>
      <c r="AC2" s="527"/>
      <c r="AD2" s="527"/>
      <c r="AE2" s="527"/>
      <c r="AF2" s="527"/>
      <c r="AG2" s="527"/>
      <c r="AH2" s="527"/>
      <c r="AI2" s="527"/>
      <c r="AJ2" s="528"/>
    </row>
    <row r="3" spans="1:36" ht="25.5" customHeight="1">
      <c r="A3" s="113"/>
      <c r="B3" s="114"/>
      <c r="C3" s="366">
        <f ca="1">DATE(INDIRECT("日期輸入!A3"),INDIRECT("日期輸入!B3"),1)</f>
        <v>44531</v>
      </c>
      <c r="D3" s="367">
        <f ca="1">IFERROR(IF(C3+1&lt;=EOMONTH($C$3,0),C3+1,""),"")</f>
        <v>44532</v>
      </c>
      <c r="E3" s="367">
        <f t="shared" ref="E3:AG3" ca="1" si="0">IFERROR(IF(D3+1&lt;=EOMONTH($C$3,0),D3+1,""),"")</f>
        <v>44533</v>
      </c>
      <c r="F3" s="367">
        <f t="shared" ca="1" si="0"/>
        <v>44534</v>
      </c>
      <c r="G3" s="367">
        <f t="shared" ca="1" si="0"/>
        <v>44535</v>
      </c>
      <c r="H3" s="367">
        <f t="shared" ca="1" si="0"/>
        <v>44536</v>
      </c>
      <c r="I3" s="367">
        <f t="shared" ca="1" si="0"/>
        <v>44537</v>
      </c>
      <c r="J3" s="367">
        <f t="shared" ca="1" si="0"/>
        <v>44538</v>
      </c>
      <c r="K3" s="367">
        <f t="shared" ca="1" si="0"/>
        <v>44539</v>
      </c>
      <c r="L3" s="367">
        <f t="shared" ca="1" si="0"/>
        <v>44540</v>
      </c>
      <c r="M3" s="367">
        <f t="shared" ca="1" si="0"/>
        <v>44541</v>
      </c>
      <c r="N3" s="367">
        <f t="shared" ca="1" si="0"/>
        <v>44542</v>
      </c>
      <c r="O3" s="367">
        <f t="shared" ca="1" si="0"/>
        <v>44543</v>
      </c>
      <c r="P3" s="367">
        <f t="shared" ca="1" si="0"/>
        <v>44544</v>
      </c>
      <c r="Q3" s="367">
        <f t="shared" ca="1" si="0"/>
        <v>44545</v>
      </c>
      <c r="R3" s="367">
        <f t="shared" ca="1" si="0"/>
        <v>44546</v>
      </c>
      <c r="S3" s="367">
        <f t="shared" ca="1" si="0"/>
        <v>44547</v>
      </c>
      <c r="T3" s="367">
        <f t="shared" ca="1" si="0"/>
        <v>44548</v>
      </c>
      <c r="U3" s="367">
        <f t="shared" ca="1" si="0"/>
        <v>44549</v>
      </c>
      <c r="V3" s="367">
        <f t="shared" ca="1" si="0"/>
        <v>44550</v>
      </c>
      <c r="W3" s="367">
        <f t="shared" ca="1" si="0"/>
        <v>44551</v>
      </c>
      <c r="X3" s="367">
        <f t="shared" ca="1" si="0"/>
        <v>44552</v>
      </c>
      <c r="Y3" s="367">
        <f t="shared" ca="1" si="0"/>
        <v>44553</v>
      </c>
      <c r="Z3" s="367">
        <f t="shared" ca="1" si="0"/>
        <v>44554</v>
      </c>
      <c r="AA3" s="367">
        <f t="shared" ca="1" si="0"/>
        <v>44555</v>
      </c>
      <c r="AB3" s="367">
        <f t="shared" ca="1" si="0"/>
        <v>44556</v>
      </c>
      <c r="AC3" s="367">
        <f t="shared" ca="1" si="0"/>
        <v>44557</v>
      </c>
      <c r="AD3" s="367">
        <f t="shared" ca="1" si="0"/>
        <v>44558</v>
      </c>
      <c r="AE3" s="367">
        <f t="shared" ca="1" si="0"/>
        <v>44559</v>
      </c>
      <c r="AF3" s="367">
        <f t="shared" ca="1" si="0"/>
        <v>44560</v>
      </c>
      <c r="AG3" s="367">
        <f t="shared" ca="1" si="0"/>
        <v>44561</v>
      </c>
      <c r="AH3" s="115"/>
      <c r="AI3" s="115"/>
      <c r="AJ3" s="529" t="s">
        <v>290</v>
      </c>
    </row>
    <row r="4" spans="1:36" ht="25.5" customHeight="1" thickBot="1">
      <c r="A4" s="243" t="s">
        <v>248</v>
      </c>
      <c r="B4" s="244" t="s">
        <v>249</v>
      </c>
      <c r="C4" s="368" t="str">
        <f ca="1">IFERROR(TEXT(C$3,"aaa"),"")</f>
        <v>週三</v>
      </c>
      <c r="D4" s="369" t="str">
        <f t="shared" ref="D4:AF4" ca="1" si="1">IFERROR(TEXT(D$3,"aaa"),"")</f>
        <v>週四</v>
      </c>
      <c r="E4" s="369" t="str">
        <f t="shared" ca="1" si="1"/>
        <v>週五</v>
      </c>
      <c r="F4" s="369" t="str">
        <f t="shared" ca="1" si="1"/>
        <v>週六</v>
      </c>
      <c r="G4" s="369" t="str">
        <f t="shared" ca="1" si="1"/>
        <v>週日</v>
      </c>
      <c r="H4" s="369" t="str">
        <f t="shared" ca="1" si="1"/>
        <v>週一</v>
      </c>
      <c r="I4" s="369" t="str">
        <f t="shared" ca="1" si="1"/>
        <v>週二</v>
      </c>
      <c r="J4" s="369" t="str">
        <f t="shared" ca="1" si="1"/>
        <v>週三</v>
      </c>
      <c r="K4" s="369" t="str">
        <f t="shared" ca="1" si="1"/>
        <v>週四</v>
      </c>
      <c r="L4" s="369" t="str">
        <f t="shared" ca="1" si="1"/>
        <v>週五</v>
      </c>
      <c r="M4" s="369" t="str">
        <f t="shared" ca="1" si="1"/>
        <v>週六</v>
      </c>
      <c r="N4" s="369" t="str">
        <f t="shared" ca="1" si="1"/>
        <v>週日</v>
      </c>
      <c r="O4" s="369" t="str">
        <f t="shared" ca="1" si="1"/>
        <v>週一</v>
      </c>
      <c r="P4" s="369" t="str">
        <f t="shared" ca="1" si="1"/>
        <v>週二</v>
      </c>
      <c r="Q4" s="369" t="str">
        <f t="shared" ca="1" si="1"/>
        <v>週三</v>
      </c>
      <c r="R4" s="369" t="str">
        <f t="shared" ca="1" si="1"/>
        <v>週四</v>
      </c>
      <c r="S4" s="369" t="str">
        <f t="shared" ca="1" si="1"/>
        <v>週五</v>
      </c>
      <c r="T4" s="369" t="str">
        <f t="shared" ca="1" si="1"/>
        <v>週六</v>
      </c>
      <c r="U4" s="369" t="str">
        <f t="shared" ca="1" si="1"/>
        <v>週日</v>
      </c>
      <c r="V4" s="369" t="str">
        <f t="shared" ca="1" si="1"/>
        <v>週一</v>
      </c>
      <c r="W4" s="369" t="str">
        <f t="shared" ca="1" si="1"/>
        <v>週二</v>
      </c>
      <c r="X4" s="369" t="str">
        <f t="shared" ca="1" si="1"/>
        <v>週三</v>
      </c>
      <c r="Y4" s="369" t="str">
        <f t="shared" ca="1" si="1"/>
        <v>週四</v>
      </c>
      <c r="Z4" s="369" t="str">
        <f t="shared" ca="1" si="1"/>
        <v>週五</v>
      </c>
      <c r="AA4" s="369" t="str">
        <f t="shared" ca="1" si="1"/>
        <v>週六</v>
      </c>
      <c r="AB4" s="369" t="str">
        <f t="shared" ca="1" si="1"/>
        <v>週日</v>
      </c>
      <c r="AC4" s="369" t="str">
        <f t="shared" ca="1" si="1"/>
        <v>週一</v>
      </c>
      <c r="AD4" s="369" t="str">
        <f t="shared" ca="1" si="1"/>
        <v>週二</v>
      </c>
      <c r="AE4" s="369" t="str">
        <f t="shared" ca="1" si="1"/>
        <v>週三</v>
      </c>
      <c r="AF4" s="369" t="str">
        <f t="shared" ca="1" si="1"/>
        <v>週四</v>
      </c>
      <c r="AG4" s="369" t="str">
        <f ca="1">IFERROR(TEXT(AG$3,"aaa"),"")</f>
        <v>週五</v>
      </c>
      <c r="AH4" s="370"/>
      <c r="AI4" s="370"/>
      <c r="AJ4" s="530"/>
    </row>
    <row r="5" spans="1:36" ht="25.5" customHeight="1">
      <c r="A5" s="306">
        <v>1</v>
      </c>
      <c r="B5" s="307" t="s">
        <v>526</v>
      </c>
      <c r="C5" s="364"/>
      <c r="D5" s="364"/>
      <c r="E5" s="364"/>
      <c r="F5" s="364"/>
      <c r="G5" s="364"/>
      <c r="H5" s="364"/>
      <c r="I5" s="364"/>
      <c r="J5" s="364"/>
      <c r="K5" s="364"/>
      <c r="L5" s="364"/>
      <c r="M5" s="364"/>
      <c r="N5" s="364"/>
      <c r="O5" s="364"/>
      <c r="P5" s="364"/>
      <c r="Q5" s="364"/>
      <c r="R5" s="364"/>
      <c r="S5" s="364"/>
      <c r="T5" s="364"/>
      <c r="U5" s="364"/>
      <c r="V5" s="364"/>
      <c r="W5" s="364"/>
      <c r="X5" s="364"/>
      <c r="Y5" s="364"/>
      <c r="Z5" s="364"/>
      <c r="AA5" s="364" t="s">
        <v>593</v>
      </c>
      <c r="AB5" s="364" t="s">
        <v>594</v>
      </c>
      <c r="AC5" s="364" t="s">
        <v>737</v>
      </c>
      <c r="AD5" s="364" t="s">
        <v>561</v>
      </c>
      <c r="AE5" s="364" t="s">
        <v>736</v>
      </c>
      <c r="AF5" s="364" t="s">
        <v>739</v>
      </c>
      <c r="AG5" s="364"/>
      <c r="AH5" s="364">
        <f>$A5</f>
        <v>1</v>
      </c>
      <c r="AI5" s="364" t="str">
        <f>$B5</f>
        <v>呂浩維</v>
      </c>
      <c r="AJ5" s="365">
        <f t="shared" ref="AJ5:AJ67" si="2">COUNTIF($C5:$AG5,"x*")</f>
        <v>4</v>
      </c>
    </row>
    <row r="6" spans="1:36" ht="25.5" customHeight="1">
      <c r="A6" s="308">
        <v>2</v>
      </c>
      <c r="B6" s="309" t="s">
        <v>527</v>
      </c>
      <c r="C6" s="309"/>
      <c r="D6" s="309"/>
      <c r="E6" s="309"/>
      <c r="F6" s="309"/>
      <c r="G6" s="309"/>
      <c r="H6" s="309"/>
      <c r="I6" s="309"/>
      <c r="J6" s="309"/>
      <c r="K6" s="309"/>
      <c r="L6" s="309"/>
      <c r="M6" s="309"/>
      <c r="N6" s="309"/>
      <c r="O6" s="309"/>
      <c r="P6" s="309"/>
      <c r="Q6" s="309"/>
      <c r="R6" s="309"/>
      <c r="S6" s="309"/>
      <c r="T6" s="309"/>
      <c r="U6" s="309"/>
      <c r="V6" s="309"/>
      <c r="W6" s="309"/>
      <c r="X6" s="309"/>
      <c r="Y6" s="309"/>
      <c r="Z6" s="309"/>
      <c r="AA6" s="312" t="s">
        <v>593</v>
      </c>
      <c r="AB6" s="312" t="s">
        <v>594</v>
      </c>
      <c r="AC6" s="312" t="s">
        <v>593</v>
      </c>
      <c r="AD6" s="309" t="s">
        <v>485</v>
      </c>
      <c r="AE6" s="309"/>
      <c r="AF6" s="309"/>
      <c r="AG6" s="309"/>
      <c r="AH6" s="309">
        <f>$A6</f>
        <v>2</v>
      </c>
      <c r="AI6" s="309" t="str">
        <f>$B6</f>
        <v>謝禮全</v>
      </c>
      <c r="AJ6" s="310">
        <f t="shared" si="2"/>
        <v>4</v>
      </c>
    </row>
    <row r="7" spans="1:36" ht="25.5" customHeight="1">
      <c r="A7" s="311">
        <v>3</v>
      </c>
      <c r="B7" s="312" t="s">
        <v>528</v>
      </c>
      <c r="C7" s="312"/>
      <c r="D7" s="312"/>
      <c r="E7" s="312"/>
      <c r="F7" s="312"/>
      <c r="G7" s="312"/>
      <c r="H7" s="312"/>
      <c r="I7" s="312"/>
      <c r="J7" s="312"/>
      <c r="K7" s="312"/>
      <c r="L7" s="312"/>
      <c r="M7" s="312"/>
      <c r="N7" s="312"/>
      <c r="O7" s="312"/>
      <c r="P7" s="312"/>
      <c r="Q7" s="312"/>
      <c r="R7" s="312"/>
      <c r="S7" s="312"/>
      <c r="T7" s="312"/>
      <c r="U7" s="312"/>
      <c r="V7" s="312"/>
      <c r="W7" s="312"/>
      <c r="X7" s="312"/>
      <c r="Y7" s="312"/>
      <c r="Z7" s="312"/>
      <c r="AA7" s="312" t="s">
        <v>593</v>
      </c>
      <c r="AB7" s="312" t="s">
        <v>594</v>
      </c>
      <c r="AC7" s="312" t="s">
        <v>593</v>
      </c>
      <c r="AD7" s="312" t="s">
        <v>485</v>
      </c>
      <c r="AE7" s="312"/>
      <c r="AF7" s="312"/>
      <c r="AG7" s="312"/>
      <c r="AH7" s="309">
        <f t="shared" ref="AH7:AH67" si="3">$A7</f>
        <v>3</v>
      </c>
      <c r="AI7" s="309" t="str">
        <f t="shared" ref="AI7:AI67" si="4">$B7</f>
        <v>彭揚凱</v>
      </c>
      <c r="AJ7" s="310">
        <f t="shared" si="2"/>
        <v>4</v>
      </c>
    </row>
    <row r="8" spans="1:36" ht="25.5" customHeight="1">
      <c r="A8" s="308">
        <v>4</v>
      </c>
      <c r="B8" s="309" t="s">
        <v>529</v>
      </c>
      <c r="C8" s="309"/>
      <c r="D8" s="309"/>
      <c r="E8" s="309"/>
      <c r="F8" s="309"/>
      <c r="G8" s="309"/>
      <c r="H8" s="309"/>
      <c r="I8" s="309"/>
      <c r="J8" s="309"/>
      <c r="K8" s="309"/>
      <c r="L8" s="309"/>
      <c r="M8" s="309"/>
      <c r="N8" s="309"/>
      <c r="O8" s="309"/>
      <c r="P8" s="309"/>
      <c r="Q8" s="309"/>
      <c r="R8" s="309"/>
      <c r="S8" s="309"/>
      <c r="T8" s="309"/>
      <c r="U8" s="309"/>
      <c r="V8" s="309"/>
      <c r="W8" s="309"/>
      <c r="X8" s="309"/>
      <c r="Y8" s="309"/>
      <c r="Z8" s="309"/>
      <c r="AA8" s="312" t="s">
        <v>593</v>
      </c>
      <c r="AB8" s="312" t="s">
        <v>594</v>
      </c>
      <c r="AC8" s="312" t="s">
        <v>593</v>
      </c>
      <c r="AD8" s="309" t="s">
        <v>485</v>
      </c>
      <c r="AE8" s="309"/>
      <c r="AF8" s="309"/>
      <c r="AG8" s="309"/>
      <c r="AH8" s="309">
        <f t="shared" si="3"/>
        <v>4</v>
      </c>
      <c r="AI8" s="309" t="str">
        <f t="shared" si="4"/>
        <v>張顥</v>
      </c>
      <c r="AJ8" s="310">
        <f t="shared" si="2"/>
        <v>4</v>
      </c>
    </row>
    <row r="9" spans="1:36" ht="25.5" customHeight="1">
      <c r="A9" s="311">
        <v>5</v>
      </c>
      <c r="B9" s="312" t="s">
        <v>530</v>
      </c>
      <c r="C9" s="312"/>
      <c r="D9" s="312"/>
      <c r="E9" s="312"/>
      <c r="F9" s="312"/>
      <c r="G9" s="312"/>
      <c r="H9" s="312"/>
      <c r="I9" s="312"/>
      <c r="J9" s="312"/>
      <c r="K9" s="312"/>
      <c r="L9" s="312"/>
      <c r="M9" s="312"/>
      <c r="N9" s="312"/>
      <c r="O9" s="312"/>
      <c r="P9" s="312"/>
      <c r="Q9" s="312"/>
      <c r="R9" s="312"/>
      <c r="S9" s="312"/>
      <c r="T9" s="312"/>
      <c r="U9" s="312"/>
      <c r="V9" s="312"/>
      <c r="W9" s="312"/>
      <c r="X9" s="312"/>
      <c r="Y9" s="312"/>
      <c r="Z9" s="312"/>
      <c r="AA9" s="312" t="s">
        <v>593</v>
      </c>
      <c r="AB9" s="312" t="s">
        <v>594</v>
      </c>
      <c r="AC9" s="312" t="s">
        <v>593</v>
      </c>
      <c r="AD9" s="312"/>
      <c r="AE9" s="312"/>
      <c r="AF9" s="312"/>
      <c r="AG9" s="312" t="s">
        <v>485</v>
      </c>
      <c r="AH9" s="309">
        <f t="shared" si="3"/>
        <v>5</v>
      </c>
      <c r="AI9" s="309" t="str">
        <f t="shared" si="4"/>
        <v>李沛諺</v>
      </c>
      <c r="AJ9" s="310">
        <f t="shared" si="2"/>
        <v>4</v>
      </c>
    </row>
    <row r="10" spans="1:36" ht="25.5" customHeight="1">
      <c r="A10" s="308">
        <v>6</v>
      </c>
      <c r="B10" s="309" t="s">
        <v>531</v>
      </c>
      <c r="C10" s="309"/>
      <c r="D10" s="309"/>
      <c r="E10" s="309"/>
      <c r="F10" s="309"/>
      <c r="G10" s="309"/>
      <c r="H10" s="309"/>
      <c r="I10" s="309"/>
      <c r="J10" s="309"/>
      <c r="K10" s="309"/>
      <c r="L10" s="309"/>
      <c r="M10" s="309"/>
      <c r="N10" s="309"/>
      <c r="O10" s="309"/>
      <c r="P10" s="309"/>
      <c r="Q10" s="309"/>
      <c r="R10" s="309"/>
      <c r="S10" s="309"/>
      <c r="T10" s="309"/>
      <c r="U10" s="309"/>
      <c r="V10" s="309"/>
      <c r="W10" s="309"/>
      <c r="X10" s="309"/>
      <c r="Y10" s="309"/>
      <c r="Z10" s="309"/>
      <c r="AA10" s="312" t="s">
        <v>593</v>
      </c>
      <c r="AB10" s="312" t="s">
        <v>594</v>
      </c>
      <c r="AC10" s="312" t="s">
        <v>593</v>
      </c>
      <c r="AD10" s="309"/>
      <c r="AE10" s="309" t="s">
        <v>743</v>
      </c>
      <c r="AF10" s="309" t="s">
        <v>742</v>
      </c>
      <c r="AG10" s="309" t="s">
        <v>556</v>
      </c>
      <c r="AH10" s="309">
        <f t="shared" si="3"/>
        <v>6</v>
      </c>
      <c r="AI10" s="309" t="str">
        <f t="shared" si="4"/>
        <v>陳宣齊</v>
      </c>
      <c r="AJ10" s="310">
        <f t="shared" si="2"/>
        <v>4</v>
      </c>
    </row>
    <row r="11" spans="1:36" ht="25.5" customHeight="1">
      <c r="A11" s="311">
        <v>7</v>
      </c>
      <c r="B11" s="312" t="s">
        <v>532</v>
      </c>
      <c r="C11" s="312"/>
      <c r="D11" s="312"/>
      <c r="E11" s="312"/>
      <c r="F11" s="312"/>
      <c r="G11" s="312"/>
      <c r="H11" s="312"/>
      <c r="I11" s="312"/>
      <c r="J11" s="312"/>
      <c r="K11" s="312"/>
      <c r="L11" s="312"/>
      <c r="M11" s="312"/>
      <c r="N11" s="312"/>
      <c r="O11" s="312"/>
      <c r="P11" s="312"/>
      <c r="Q11" s="312"/>
      <c r="R11" s="312"/>
      <c r="S11" s="312"/>
      <c r="T11" s="312"/>
      <c r="U11" s="312"/>
      <c r="V11" s="312"/>
      <c r="W11" s="312"/>
      <c r="X11" s="312"/>
      <c r="Y11" s="312"/>
      <c r="Z11" s="312"/>
      <c r="AA11" s="312" t="s">
        <v>593</v>
      </c>
      <c r="AB11" s="312" t="s">
        <v>594</v>
      </c>
      <c r="AC11" s="312" t="s">
        <v>593</v>
      </c>
      <c r="AD11" s="312"/>
      <c r="AE11" s="312"/>
      <c r="AF11" s="312"/>
      <c r="AG11" s="312" t="s">
        <v>485</v>
      </c>
      <c r="AH11" s="309">
        <f t="shared" si="3"/>
        <v>7</v>
      </c>
      <c r="AI11" s="309" t="str">
        <f t="shared" si="4"/>
        <v>鄭謙泰</v>
      </c>
      <c r="AJ11" s="310">
        <f t="shared" si="2"/>
        <v>4</v>
      </c>
    </row>
    <row r="12" spans="1:36" ht="25.5" customHeight="1">
      <c r="A12" s="308">
        <v>8</v>
      </c>
      <c r="B12" s="309" t="s">
        <v>533</v>
      </c>
      <c r="C12" s="309"/>
      <c r="D12" s="309"/>
      <c r="E12" s="309"/>
      <c r="F12" s="309"/>
      <c r="G12" s="309"/>
      <c r="H12" s="309"/>
      <c r="I12" s="309"/>
      <c r="J12" s="309"/>
      <c r="K12" s="309"/>
      <c r="L12" s="309"/>
      <c r="M12" s="309"/>
      <c r="N12" s="309"/>
      <c r="O12" s="309"/>
      <c r="P12" s="309"/>
      <c r="Q12" s="309"/>
      <c r="R12" s="309"/>
      <c r="S12" s="309"/>
      <c r="T12" s="309"/>
      <c r="U12" s="309"/>
      <c r="V12" s="309"/>
      <c r="W12" s="309"/>
      <c r="X12" s="309"/>
      <c r="Y12" s="309"/>
      <c r="Z12" s="309"/>
      <c r="AA12" s="312" t="s">
        <v>593</v>
      </c>
      <c r="AB12" s="312" t="s">
        <v>594</v>
      </c>
      <c r="AC12" s="312" t="s">
        <v>593</v>
      </c>
      <c r="AD12" s="309"/>
      <c r="AE12" s="309"/>
      <c r="AF12" s="309"/>
      <c r="AG12" s="309" t="s">
        <v>485</v>
      </c>
      <c r="AH12" s="309">
        <f t="shared" si="3"/>
        <v>8</v>
      </c>
      <c r="AI12" s="309" t="str">
        <f t="shared" si="4"/>
        <v>徐意凱</v>
      </c>
      <c r="AJ12" s="310">
        <f t="shared" si="2"/>
        <v>4</v>
      </c>
    </row>
    <row r="13" spans="1:36" ht="25.5" customHeight="1">
      <c r="A13" s="311">
        <v>9</v>
      </c>
      <c r="B13" s="312" t="s">
        <v>534</v>
      </c>
      <c r="C13" s="312"/>
      <c r="D13" s="312"/>
      <c r="E13" s="312"/>
      <c r="F13" s="312"/>
      <c r="G13" s="312"/>
      <c r="H13" s="312"/>
      <c r="I13" s="312"/>
      <c r="J13" s="312"/>
      <c r="K13" s="312"/>
      <c r="L13" s="312"/>
      <c r="M13" s="312"/>
      <c r="N13" s="312"/>
      <c r="O13" s="312"/>
      <c r="P13" s="312"/>
      <c r="Q13" s="312"/>
      <c r="R13" s="312"/>
      <c r="S13" s="312"/>
      <c r="T13" s="312"/>
      <c r="U13" s="312"/>
      <c r="V13" s="312"/>
      <c r="W13" s="312"/>
      <c r="X13" s="312"/>
      <c r="Y13" s="312"/>
      <c r="Z13" s="312"/>
      <c r="AA13" s="312" t="s">
        <v>593</v>
      </c>
      <c r="AB13" s="312" t="s">
        <v>594</v>
      </c>
      <c r="AC13" s="312" t="s">
        <v>593</v>
      </c>
      <c r="AD13" s="312" t="s">
        <v>485</v>
      </c>
      <c r="AE13" s="312"/>
      <c r="AF13" s="312"/>
      <c r="AG13" s="312"/>
      <c r="AH13" s="309">
        <f t="shared" si="3"/>
        <v>9</v>
      </c>
      <c r="AI13" s="309" t="str">
        <f t="shared" si="4"/>
        <v>黃聖淵</v>
      </c>
      <c r="AJ13" s="310">
        <f t="shared" si="2"/>
        <v>4</v>
      </c>
    </row>
    <row r="14" spans="1:36" ht="25.5" customHeight="1">
      <c r="A14" s="308">
        <v>10</v>
      </c>
      <c r="B14" s="309" t="s">
        <v>535</v>
      </c>
      <c r="C14" s="309"/>
      <c r="D14" s="309"/>
      <c r="E14" s="309"/>
      <c r="F14" s="309"/>
      <c r="G14" s="309"/>
      <c r="H14" s="309"/>
      <c r="I14" s="309"/>
      <c r="J14" s="309"/>
      <c r="K14" s="309"/>
      <c r="L14" s="309"/>
      <c r="M14" s="309"/>
      <c r="N14" s="309"/>
      <c r="O14" s="309"/>
      <c r="P14" s="309"/>
      <c r="Q14" s="309"/>
      <c r="R14" s="309"/>
      <c r="S14" s="309"/>
      <c r="T14" s="309"/>
      <c r="U14" s="309"/>
      <c r="V14" s="309"/>
      <c r="W14" s="309"/>
      <c r="X14" s="309"/>
      <c r="Y14" s="309"/>
      <c r="Z14" s="309"/>
      <c r="AA14" s="312" t="s">
        <v>593</v>
      </c>
      <c r="AB14" s="312" t="s">
        <v>594</v>
      </c>
      <c r="AC14" s="312" t="s">
        <v>593</v>
      </c>
      <c r="AD14" s="309" t="s">
        <v>557</v>
      </c>
      <c r="AE14" s="309" t="s">
        <v>738</v>
      </c>
      <c r="AF14" s="309" t="s">
        <v>736</v>
      </c>
      <c r="AG14" s="309"/>
      <c r="AH14" s="309">
        <f t="shared" si="3"/>
        <v>10</v>
      </c>
      <c r="AI14" s="309" t="str">
        <f t="shared" si="4"/>
        <v>翁皓威</v>
      </c>
      <c r="AJ14" s="310">
        <f t="shared" si="2"/>
        <v>4</v>
      </c>
    </row>
    <row r="15" spans="1:36" ht="25.5" customHeight="1">
      <c r="A15" s="311">
        <v>11</v>
      </c>
      <c r="B15" s="312" t="s">
        <v>536</v>
      </c>
      <c r="C15" s="312"/>
      <c r="D15" s="312"/>
      <c r="E15" s="312"/>
      <c r="F15" s="312"/>
      <c r="G15" s="312"/>
      <c r="H15" s="312"/>
      <c r="I15" s="312"/>
      <c r="J15" s="312"/>
      <c r="K15" s="312"/>
      <c r="L15" s="312"/>
      <c r="M15" s="312"/>
      <c r="N15" s="312"/>
      <c r="O15" s="312"/>
      <c r="P15" s="312"/>
      <c r="Q15" s="312"/>
      <c r="R15" s="312"/>
      <c r="S15" s="312"/>
      <c r="T15" s="312"/>
      <c r="U15" s="312"/>
      <c r="V15" s="312"/>
      <c r="W15" s="312"/>
      <c r="X15" s="312"/>
      <c r="Y15" s="312"/>
      <c r="Z15" s="312"/>
      <c r="AA15" s="312" t="s">
        <v>593</v>
      </c>
      <c r="AB15" s="312" t="s">
        <v>594</v>
      </c>
      <c r="AC15" s="312" t="s">
        <v>593</v>
      </c>
      <c r="AD15" s="312" t="s">
        <v>559</v>
      </c>
      <c r="AE15" s="312"/>
      <c r="AF15" s="312"/>
      <c r="AG15" s="312"/>
      <c r="AH15" s="309">
        <f t="shared" si="3"/>
        <v>11</v>
      </c>
      <c r="AI15" s="309" t="str">
        <f t="shared" si="4"/>
        <v>楊育鵬</v>
      </c>
      <c r="AJ15" s="310">
        <f t="shared" si="2"/>
        <v>4</v>
      </c>
    </row>
    <row r="16" spans="1:36" ht="25.5" customHeight="1">
      <c r="A16" s="308">
        <v>12</v>
      </c>
      <c r="B16" s="309" t="s">
        <v>537</v>
      </c>
      <c r="C16" s="309"/>
      <c r="D16" s="309"/>
      <c r="E16" s="309"/>
      <c r="F16" s="309"/>
      <c r="G16" s="309"/>
      <c r="H16" s="309"/>
      <c r="I16" s="309"/>
      <c r="J16" s="309"/>
      <c r="K16" s="309"/>
      <c r="L16" s="309"/>
      <c r="M16" s="309"/>
      <c r="N16" s="309"/>
      <c r="O16" s="309"/>
      <c r="P16" s="309"/>
      <c r="Q16" s="309"/>
      <c r="R16" s="309"/>
      <c r="S16" s="309"/>
      <c r="T16" s="309"/>
      <c r="U16" s="309"/>
      <c r="V16" s="309"/>
      <c r="W16" s="309"/>
      <c r="X16" s="309"/>
      <c r="Y16" s="309"/>
      <c r="Z16" s="309"/>
      <c r="AA16" s="312" t="s">
        <v>593</v>
      </c>
      <c r="AB16" s="312" t="s">
        <v>594</v>
      </c>
      <c r="AC16" s="312" t="s">
        <v>593</v>
      </c>
      <c r="AD16" s="309" t="s">
        <v>485</v>
      </c>
      <c r="AE16" s="309"/>
      <c r="AF16" s="309"/>
      <c r="AG16" s="309"/>
      <c r="AH16" s="309">
        <f t="shared" si="3"/>
        <v>12</v>
      </c>
      <c r="AI16" s="309" t="str">
        <f t="shared" si="4"/>
        <v>張德富</v>
      </c>
      <c r="AJ16" s="310">
        <f t="shared" si="2"/>
        <v>4</v>
      </c>
    </row>
    <row r="17" spans="1:36" ht="25.5" customHeight="1">
      <c r="A17" s="311">
        <v>13</v>
      </c>
      <c r="B17" s="312" t="s">
        <v>538</v>
      </c>
      <c r="C17" s="313"/>
      <c r="D17" s="313"/>
      <c r="E17" s="313"/>
      <c r="F17" s="313"/>
      <c r="G17" s="313"/>
      <c r="H17" s="313"/>
      <c r="I17" s="313"/>
      <c r="J17" s="313"/>
      <c r="K17" s="313"/>
      <c r="L17" s="313"/>
      <c r="M17" s="313"/>
      <c r="N17" s="313"/>
      <c r="O17" s="313"/>
      <c r="P17" s="313"/>
      <c r="Q17" s="313"/>
      <c r="R17" s="313"/>
      <c r="S17" s="313"/>
      <c r="T17" s="313"/>
      <c r="U17" s="313"/>
      <c r="V17" s="313"/>
      <c r="W17" s="313"/>
      <c r="X17" s="313"/>
      <c r="Y17" s="313"/>
      <c r="Z17" s="313"/>
      <c r="AA17" s="312" t="s">
        <v>593</v>
      </c>
      <c r="AB17" s="312" t="s">
        <v>594</v>
      </c>
      <c r="AC17" s="312" t="s">
        <v>593</v>
      </c>
      <c r="AD17" s="313"/>
      <c r="AE17" s="313" t="s">
        <v>757</v>
      </c>
      <c r="AF17" s="313" t="s">
        <v>758</v>
      </c>
      <c r="AG17" s="313" t="s">
        <v>485</v>
      </c>
      <c r="AH17" s="309">
        <f t="shared" si="3"/>
        <v>13</v>
      </c>
      <c r="AI17" s="309" t="str">
        <f t="shared" si="4"/>
        <v>柯俊亦</v>
      </c>
      <c r="AJ17" s="310">
        <f t="shared" si="2"/>
        <v>4</v>
      </c>
    </row>
    <row r="18" spans="1:36" ht="25.5" customHeight="1">
      <c r="A18" s="308">
        <v>14</v>
      </c>
      <c r="B18" s="309" t="s">
        <v>539</v>
      </c>
      <c r="C18" s="314"/>
      <c r="D18" s="314"/>
      <c r="E18" s="314"/>
      <c r="F18" s="314"/>
      <c r="G18" s="314"/>
      <c r="H18" s="314"/>
      <c r="I18" s="314"/>
      <c r="J18" s="314"/>
      <c r="K18" s="314"/>
      <c r="L18" s="314"/>
      <c r="M18" s="314"/>
      <c r="N18" s="314"/>
      <c r="O18" s="314"/>
      <c r="P18" s="314"/>
      <c r="Q18" s="314"/>
      <c r="R18" s="314"/>
      <c r="S18" s="314"/>
      <c r="T18" s="314"/>
      <c r="U18" s="314"/>
      <c r="V18" s="314"/>
      <c r="W18" s="314"/>
      <c r="X18" s="314"/>
      <c r="Y18" s="314"/>
      <c r="Z18" s="314"/>
      <c r="AA18" s="312" t="s">
        <v>593</v>
      </c>
      <c r="AB18" s="312" t="s">
        <v>594</v>
      </c>
      <c r="AC18" s="312" t="s">
        <v>593</v>
      </c>
      <c r="AD18" s="314"/>
      <c r="AE18" s="314"/>
      <c r="AF18" s="314"/>
      <c r="AG18" s="314" t="s">
        <v>558</v>
      </c>
      <c r="AH18" s="309">
        <f t="shared" si="3"/>
        <v>14</v>
      </c>
      <c r="AI18" s="309" t="str">
        <f t="shared" si="4"/>
        <v>周季濓</v>
      </c>
      <c r="AJ18" s="310">
        <f t="shared" si="2"/>
        <v>4</v>
      </c>
    </row>
    <row r="19" spans="1:36" ht="25.5" customHeight="1">
      <c r="A19" s="311">
        <v>15</v>
      </c>
      <c r="B19" s="312" t="s">
        <v>540</v>
      </c>
      <c r="C19" s="313"/>
      <c r="D19" s="313"/>
      <c r="E19" s="313"/>
      <c r="F19" s="313"/>
      <c r="G19" s="313"/>
      <c r="H19" s="313"/>
      <c r="I19" s="313"/>
      <c r="J19" s="313"/>
      <c r="K19" s="313"/>
      <c r="L19" s="313"/>
      <c r="M19" s="313"/>
      <c r="N19" s="313"/>
      <c r="O19" s="313"/>
      <c r="P19" s="313"/>
      <c r="Q19" s="313"/>
      <c r="R19" s="313"/>
      <c r="S19" s="313"/>
      <c r="T19" s="313"/>
      <c r="U19" s="313"/>
      <c r="V19" s="313"/>
      <c r="W19" s="313"/>
      <c r="X19" s="313"/>
      <c r="Y19" s="313"/>
      <c r="Z19" s="313"/>
      <c r="AA19" s="312" t="s">
        <v>593</v>
      </c>
      <c r="AB19" s="312" t="s">
        <v>594</v>
      </c>
      <c r="AC19" s="312" t="s">
        <v>593</v>
      </c>
      <c r="AD19" s="313"/>
      <c r="AE19" s="313" t="s">
        <v>760</v>
      </c>
      <c r="AF19" s="313" t="s">
        <v>759</v>
      </c>
      <c r="AG19" s="313" t="s">
        <v>485</v>
      </c>
      <c r="AH19" s="309">
        <f t="shared" si="3"/>
        <v>15</v>
      </c>
      <c r="AI19" s="309" t="str">
        <f t="shared" si="4"/>
        <v>許修銘</v>
      </c>
      <c r="AJ19" s="310">
        <f t="shared" si="2"/>
        <v>4</v>
      </c>
    </row>
    <row r="20" spans="1:36" ht="25.5" customHeight="1">
      <c r="A20" s="308">
        <v>16</v>
      </c>
      <c r="B20" s="309" t="s">
        <v>541</v>
      </c>
      <c r="C20" s="314"/>
      <c r="D20" s="314"/>
      <c r="E20" s="314"/>
      <c r="F20" s="314"/>
      <c r="G20" s="314"/>
      <c r="H20" s="314"/>
      <c r="I20" s="314"/>
      <c r="J20" s="314"/>
      <c r="K20" s="314"/>
      <c r="L20" s="314"/>
      <c r="M20" s="314"/>
      <c r="N20" s="314"/>
      <c r="O20" s="314"/>
      <c r="P20" s="314"/>
      <c r="Q20" s="314"/>
      <c r="R20" s="314"/>
      <c r="S20" s="314"/>
      <c r="T20" s="314"/>
      <c r="U20" s="314"/>
      <c r="V20" s="314"/>
      <c r="W20" s="314"/>
      <c r="X20" s="314"/>
      <c r="Y20" s="314"/>
      <c r="Z20" s="314"/>
      <c r="AA20" s="312" t="s">
        <v>593</v>
      </c>
      <c r="AB20" s="312" t="s">
        <v>594</v>
      </c>
      <c r="AC20" s="312" t="s">
        <v>593</v>
      </c>
      <c r="AD20" s="314" t="s">
        <v>485</v>
      </c>
      <c r="AE20" s="314"/>
      <c r="AF20" s="314"/>
      <c r="AG20" s="314"/>
      <c r="AH20" s="309">
        <f t="shared" si="3"/>
        <v>16</v>
      </c>
      <c r="AI20" s="309" t="str">
        <f t="shared" si="4"/>
        <v>郭文凱</v>
      </c>
      <c r="AJ20" s="310">
        <f t="shared" si="2"/>
        <v>4</v>
      </c>
    </row>
    <row r="21" spans="1:36" ht="25.5" customHeight="1">
      <c r="A21" s="311">
        <v>17</v>
      </c>
      <c r="B21" s="312" t="s">
        <v>542</v>
      </c>
      <c r="C21" s="313"/>
      <c r="D21" s="313"/>
      <c r="E21" s="313"/>
      <c r="F21" s="313"/>
      <c r="G21" s="313"/>
      <c r="H21" s="313"/>
      <c r="I21" s="313"/>
      <c r="J21" s="313"/>
      <c r="K21" s="313"/>
      <c r="L21" s="313"/>
      <c r="M21" s="313"/>
      <c r="N21" s="313"/>
      <c r="O21" s="313"/>
      <c r="P21" s="313"/>
      <c r="Q21" s="313"/>
      <c r="R21" s="313"/>
      <c r="S21" s="313"/>
      <c r="T21" s="313"/>
      <c r="U21" s="313"/>
      <c r="V21" s="313"/>
      <c r="W21" s="313"/>
      <c r="X21" s="313"/>
      <c r="Y21" s="313"/>
      <c r="Z21" s="313"/>
      <c r="AA21" s="312" t="s">
        <v>593</v>
      </c>
      <c r="AB21" s="312" t="s">
        <v>594</v>
      </c>
      <c r="AC21" s="312" t="s">
        <v>593</v>
      </c>
      <c r="AD21" s="313"/>
      <c r="AE21" s="313" t="s">
        <v>760</v>
      </c>
      <c r="AF21" s="313" t="s">
        <v>759</v>
      </c>
      <c r="AG21" s="313" t="s">
        <v>756</v>
      </c>
      <c r="AH21" s="309">
        <f t="shared" si="3"/>
        <v>17</v>
      </c>
      <c r="AI21" s="309" t="str">
        <f t="shared" si="4"/>
        <v>邱楷然</v>
      </c>
      <c r="AJ21" s="310">
        <f t="shared" si="2"/>
        <v>4</v>
      </c>
    </row>
    <row r="22" spans="1:36" ht="25.5" customHeight="1">
      <c r="A22" s="308">
        <v>18</v>
      </c>
      <c r="B22" s="309" t="s">
        <v>543</v>
      </c>
      <c r="C22" s="314"/>
      <c r="D22" s="314"/>
      <c r="E22" s="314"/>
      <c r="F22" s="314"/>
      <c r="G22" s="314"/>
      <c r="H22" s="314"/>
      <c r="I22" s="314"/>
      <c r="J22" s="314"/>
      <c r="K22" s="314"/>
      <c r="L22" s="314"/>
      <c r="M22" s="314"/>
      <c r="N22" s="314"/>
      <c r="O22" s="314"/>
      <c r="P22" s="314"/>
      <c r="Q22" s="314"/>
      <c r="R22" s="314"/>
      <c r="S22" s="314"/>
      <c r="T22" s="314"/>
      <c r="U22" s="314"/>
      <c r="V22" s="314"/>
      <c r="W22" s="314"/>
      <c r="X22" s="314"/>
      <c r="Y22" s="314"/>
      <c r="Z22" s="314"/>
      <c r="AA22" s="312" t="s">
        <v>593</v>
      </c>
      <c r="AB22" s="312" t="s">
        <v>594</v>
      </c>
      <c r="AC22" s="312" t="s">
        <v>593</v>
      </c>
      <c r="AD22" s="314" t="s">
        <v>485</v>
      </c>
      <c r="AE22" s="314"/>
      <c r="AF22" s="314"/>
      <c r="AG22" s="314"/>
      <c r="AH22" s="309">
        <f t="shared" si="3"/>
        <v>18</v>
      </c>
      <c r="AI22" s="309" t="str">
        <f t="shared" si="4"/>
        <v>楊承澔</v>
      </c>
      <c r="AJ22" s="310">
        <f t="shared" si="2"/>
        <v>4</v>
      </c>
    </row>
    <row r="23" spans="1:36" ht="25.5" customHeight="1">
      <c r="A23" s="311">
        <v>19</v>
      </c>
      <c r="B23" s="312" t="s">
        <v>544</v>
      </c>
      <c r="C23" s="313"/>
      <c r="D23" s="313"/>
      <c r="E23" s="313"/>
      <c r="F23" s="313"/>
      <c r="G23" s="313"/>
      <c r="H23" s="313"/>
      <c r="I23" s="313"/>
      <c r="J23" s="313"/>
      <c r="K23" s="313"/>
      <c r="L23" s="313"/>
      <c r="M23" s="313"/>
      <c r="N23" s="313"/>
      <c r="O23" s="313"/>
      <c r="P23" s="313"/>
      <c r="Q23" s="313"/>
      <c r="R23" s="313"/>
      <c r="S23" s="313"/>
      <c r="T23" s="313"/>
      <c r="U23" s="313"/>
      <c r="V23" s="313"/>
      <c r="W23" s="313"/>
      <c r="X23" s="313"/>
      <c r="Y23" s="313"/>
      <c r="Z23" s="313"/>
      <c r="AA23" s="312" t="s">
        <v>593</v>
      </c>
      <c r="AB23" s="312" t="s">
        <v>594</v>
      </c>
      <c r="AC23" s="312" t="s">
        <v>593</v>
      </c>
      <c r="AD23" s="313"/>
      <c r="AE23" s="313"/>
      <c r="AF23" s="313"/>
      <c r="AG23" s="313" t="s">
        <v>485</v>
      </c>
      <c r="AH23" s="309">
        <f t="shared" si="3"/>
        <v>19</v>
      </c>
      <c r="AI23" s="309" t="str">
        <f t="shared" si="4"/>
        <v>吳政銓</v>
      </c>
      <c r="AJ23" s="310">
        <f t="shared" si="2"/>
        <v>4</v>
      </c>
    </row>
    <row r="24" spans="1:36" ht="25.5" customHeight="1">
      <c r="A24" s="308">
        <v>20</v>
      </c>
      <c r="B24" s="309" t="s">
        <v>545</v>
      </c>
      <c r="C24" s="314"/>
      <c r="D24" s="314"/>
      <c r="E24" s="314"/>
      <c r="F24" s="314"/>
      <c r="G24" s="314"/>
      <c r="H24" s="314"/>
      <c r="I24" s="314"/>
      <c r="J24" s="314"/>
      <c r="K24" s="314"/>
      <c r="L24" s="314"/>
      <c r="M24" s="314"/>
      <c r="N24" s="314"/>
      <c r="O24" s="314"/>
      <c r="P24" s="314"/>
      <c r="Q24" s="314"/>
      <c r="R24" s="314"/>
      <c r="S24" s="314"/>
      <c r="T24" s="314"/>
      <c r="U24" s="314"/>
      <c r="V24" s="314"/>
      <c r="W24" s="314"/>
      <c r="X24" s="314"/>
      <c r="Y24" s="314"/>
      <c r="Z24" s="314"/>
      <c r="AA24" s="312" t="s">
        <v>593</v>
      </c>
      <c r="AB24" s="312" t="s">
        <v>594</v>
      </c>
      <c r="AC24" s="312" t="s">
        <v>593</v>
      </c>
      <c r="AD24" s="314"/>
      <c r="AE24" s="314"/>
      <c r="AF24" s="314"/>
      <c r="AG24" s="314" t="s">
        <v>485</v>
      </c>
      <c r="AH24" s="309">
        <f t="shared" si="3"/>
        <v>20</v>
      </c>
      <c r="AI24" s="309" t="str">
        <f t="shared" si="4"/>
        <v>呂承翰</v>
      </c>
      <c r="AJ24" s="310">
        <f t="shared" si="2"/>
        <v>4</v>
      </c>
    </row>
    <row r="25" spans="1:36" ht="25.5" customHeight="1">
      <c r="A25" s="311">
        <v>21</v>
      </c>
      <c r="B25" s="312" t="s">
        <v>546</v>
      </c>
      <c r="C25" s="313"/>
      <c r="D25" s="313"/>
      <c r="E25" s="313"/>
      <c r="F25" s="313"/>
      <c r="G25" s="313"/>
      <c r="H25" s="313"/>
      <c r="I25" s="313"/>
      <c r="J25" s="313"/>
      <c r="K25" s="313"/>
      <c r="L25" s="313"/>
      <c r="M25" s="313"/>
      <c r="N25" s="313"/>
      <c r="O25" s="313"/>
      <c r="P25" s="313"/>
      <c r="Q25" s="313"/>
      <c r="R25" s="313"/>
      <c r="S25" s="313"/>
      <c r="T25" s="313"/>
      <c r="U25" s="313"/>
      <c r="V25" s="313"/>
      <c r="W25" s="313"/>
      <c r="X25" s="313"/>
      <c r="Y25" s="313"/>
      <c r="Z25" s="313"/>
      <c r="AA25" s="312" t="s">
        <v>593</v>
      </c>
      <c r="AB25" s="312" t="s">
        <v>594</v>
      </c>
      <c r="AC25" s="312" t="s">
        <v>593</v>
      </c>
      <c r="AD25" s="313" t="s">
        <v>485</v>
      </c>
      <c r="AE25" s="309" t="s">
        <v>736</v>
      </c>
      <c r="AF25" s="309" t="s">
        <v>736</v>
      </c>
      <c r="AG25" s="313"/>
      <c r="AH25" s="309">
        <f t="shared" si="3"/>
        <v>21</v>
      </c>
      <c r="AI25" s="309" t="str">
        <f t="shared" si="4"/>
        <v>王治皓</v>
      </c>
      <c r="AJ25" s="310">
        <f t="shared" si="2"/>
        <v>4</v>
      </c>
    </row>
    <row r="26" spans="1:36" ht="25.5" customHeight="1">
      <c r="A26" s="308">
        <v>22</v>
      </c>
      <c r="B26" s="309" t="s">
        <v>547</v>
      </c>
      <c r="C26" s="314"/>
      <c r="D26" s="314"/>
      <c r="E26" s="314"/>
      <c r="F26" s="314"/>
      <c r="G26" s="314"/>
      <c r="H26" s="314"/>
      <c r="I26" s="314"/>
      <c r="J26" s="314"/>
      <c r="K26" s="314"/>
      <c r="L26" s="314"/>
      <c r="M26" s="314"/>
      <c r="N26" s="314"/>
      <c r="O26" s="314"/>
      <c r="P26" s="314"/>
      <c r="Q26" s="314"/>
      <c r="R26" s="314"/>
      <c r="S26" s="314"/>
      <c r="T26" s="314"/>
      <c r="U26" s="314"/>
      <c r="V26" s="314"/>
      <c r="W26" s="314"/>
      <c r="X26" s="314"/>
      <c r="Y26" s="314"/>
      <c r="Z26" s="314"/>
      <c r="AA26" s="312" t="s">
        <v>593</v>
      </c>
      <c r="AB26" s="312" t="s">
        <v>594</v>
      </c>
      <c r="AC26" s="312" t="s">
        <v>593</v>
      </c>
      <c r="AD26" s="314"/>
      <c r="AE26" s="314"/>
      <c r="AF26" s="314"/>
      <c r="AG26" s="314" t="s">
        <v>560</v>
      </c>
      <c r="AH26" s="309">
        <f t="shared" si="3"/>
        <v>22</v>
      </c>
      <c r="AI26" s="309" t="str">
        <f t="shared" si="4"/>
        <v>曾宏瑜</v>
      </c>
      <c r="AJ26" s="310">
        <f t="shared" si="2"/>
        <v>4</v>
      </c>
    </row>
    <row r="27" spans="1:36" ht="25.5" customHeight="1">
      <c r="A27" s="311">
        <v>23</v>
      </c>
      <c r="B27" s="312" t="s">
        <v>499</v>
      </c>
      <c r="C27" s="313" t="s">
        <v>561</v>
      </c>
      <c r="D27" s="313" t="s">
        <v>561</v>
      </c>
      <c r="E27" s="313"/>
      <c r="F27" s="313"/>
      <c r="G27" s="313"/>
      <c r="H27" s="313"/>
      <c r="I27" s="313"/>
      <c r="J27" s="313"/>
      <c r="K27" s="313"/>
      <c r="L27" s="313"/>
      <c r="M27" s="313"/>
      <c r="N27" s="313"/>
      <c r="O27" s="313"/>
      <c r="P27" s="313"/>
      <c r="Q27" s="313"/>
      <c r="R27" s="313" t="s">
        <v>561</v>
      </c>
      <c r="S27" s="313" t="s">
        <v>561</v>
      </c>
      <c r="T27" s="313"/>
      <c r="U27" s="313"/>
      <c r="V27" s="313"/>
      <c r="W27" s="313"/>
      <c r="X27" s="313" t="s">
        <v>561</v>
      </c>
      <c r="Y27" s="313" t="s">
        <v>561</v>
      </c>
      <c r="Z27" s="313" t="s">
        <v>561</v>
      </c>
      <c r="AA27" s="313"/>
      <c r="AB27" s="313"/>
      <c r="AC27" s="313"/>
      <c r="AD27" s="313"/>
      <c r="AE27" s="313" t="s">
        <v>561</v>
      </c>
      <c r="AF27" s="313" t="s">
        <v>561</v>
      </c>
      <c r="AG27" s="313"/>
      <c r="AH27" s="309">
        <f t="shared" si="3"/>
        <v>23</v>
      </c>
      <c r="AI27" s="309" t="str">
        <f t="shared" si="4"/>
        <v>林宏曄</v>
      </c>
      <c r="AJ27" s="310">
        <f t="shared" si="2"/>
        <v>9</v>
      </c>
    </row>
    <row r="28" spans="1:36" ht="25.5" customHeight="1">
      <c r="A28" s="308">
        <v>24</v>
      </c>
      <c r="B28" s="309" t="s">
        <v>500</v>
      </c>
      <c r="C28" s="314"/>
      <c r="D28" s="314"/>
      <c r="E28" s="314" t="s">
        <v>561</v>
      </c>
      <c r="F28" s="314" t="s">
        <v>561</v>
      </c>
      <c r="G28" s="314" t="s">
        <v>561</v>
      </c>
      <c r="H28" s="314"/>
      <c r="I28" s="314"/>
      <c r="J28" s="314"/>
      <c r="K28" s="314"/>
      <c r="L28" s="314"/>
      <c r="M28" s="314" t="s">
        <v>561</v>
      </c>
      <c r="N28" s="314" t="s">
        <v>561</v>
      </c>
      <c r="O28" s="314" t="s">
        <v>561</v>
      </c>
      <c r="P28" s="314"/>
      <c r="Q28" s="314"/>
      <c r="R28" s="314"/>
      <c r="S28" s="314"/>
      <c r="T28" s="314"/>
      <c r="U28" s="314"/>
      <c r="V28" s="314"/>
      <c r="W28" s="314" t="s">
        <v>562</v>
      </c>
      <c r="X28" s="314" t="s">
        <v>740</v>
      </c>
      <c r="Y28" s="314" t="s">
        <v>561</v>
      </c>
      <c r="Z28" s="314" t="s">
        <v>561</v>
      </c>
      <c r="AA28" s="314" t="s">
        <v>561</v>
      </c>
      <c r="AB28" s="314"/>
      <c r="AC28" s="314"/>
      <c r="AD28" s="314"/>
      <c r="AE28" s="314"/>
      <c r="AF28" s="314"/>
      <c r="AG28" s="314"/>
      <c r="AH28" s="309">
        <f t="shared" si="3"/>
        <v>24</v>
      </c>
      <c r="AI28" s="309" t="str">
        <f t="shared" si="4"/>
        <v>陳柏庾</v>
      </c>
      <c r="AJ28" s="310">
        <f t="shared" si="2"/>
        <v>9</v>
      </c>
    </row>
    <row r="29" spans="1:36" ht="25.5" customHeight="1">
      <c r="A29" s="311">
        <v>25</v>
      </c>
      <c r="B29" s="312" t="s">
        <v>501</v>
      </c>
      <c r="C29" s="313"/>
      <c r="D29" s="313"/>
      <c r="E29" s="313"/>
      <c r="F29" s="313"/>
      <c r="G29" s="313"/>
      <c r="H29" s="313" t="s">
        <v>561</v>
      </c>
      <c r="I29" s="313" t="s">
        <v>561</v>
      </c>
      <c r="J29" s="313"/>
      <c r="K29" s="313"/>
      <c r="L29" s="313"/>
      <c r="M29" s="313"/>
      <c r="N29" s="313"/>
      <c r="O29" s="313" t="s">
        <v>561</v>
      </c>
      <c r="P29" s="313" t="s">
        <v>561</v>
      </c>
      <c r="Q29" s="313"/>
      <c r="R29" s="313" t="s">
        <v>563</v>
      </c>
      <c r="S29" s="313"/>
      <c r="T29" s="313" t="s">
        <v>561</v>
      </c>
      <c r="U29" s="313" t="s">
        <v>561</v>
      </c>
      <c r="V29" s="313"/>
      <c r="W29" s="313"/>
      <c r="X29" s="313"/>
      <c r="Y29" s="313"/>
      <c r="Z29" s="313" t="s">
        <v>561</v>
      </c>
      <c r="AA29" s="313" t="s">
        <v>561</v>
      </c>
      <c r="AB29" s="313" t="s">
        <v>561</v>
      </c>
      <c r="AC29" s="313"/>
      <c r="AD29" s="313"/>
      <c r="AE29" s="313"/>
      <c r="AF29" s="313"/>
      <c r="AG29" s="313"/>
      <c r="AH29" s="309">
        <f t="shared" si="3"/>
        <v>25</v>
      </c>
      <c r="AI29" s="309" t="str">
        <f t="shared" si="4"/>
        <v>鄭楚平</v>
      </c>
      <c r="AJ29" s="310">
        <f t="shared" si="2"/>
        <v>9</v>
      </c>
    </row>
    <row r="30" spans="1:36" ht="25.5" customHeight="1">
      <c r="A30" s="308">
        <v>26</v>
      </c>
      <c r="B30" s="309" t="s">
        <v>498</v>
      </c>
      <c r="C30" s="314"/>
      <c r="D30" s="314"/>
      <c r="E30" s="314"/>
      <c r="F30" s="314" t="s">
        <v>561</v>
      </c>
      <c r="G30" s="314" t="s">
        <v>561</v>
      </c>
      <c r="H30" s="314"/>
      <c r="I30" s="314"/>
      <c r="J30" s="314"/>
      <c r="K30" s="314"/>
      <c r="L30" s="314"/>
      <c r="M30" s="314" t="s">
        <v>564</v>
      </c>
      <c r="N30" s="314" t="s">
        <v>561</v>
      </c>
      <c r="O30" s="314" t="s">
        <v>561</v>
      </c>
      <c r="P30" s="314"/>
      <c r="Q30" s="314"/>
      <c r="R30" s="314"/>
      <c r="S30" s="314"/>
      <c r="T30" s="314"/>
      <c r="U30" s="314" t="s">
        <v>561</v>
      </c>
      <c r="V30" s="314" t="s">
        <v>561</v>
      </c>
      <c r="W30" s="314"/>
      <c r="X30" s="314"/>
      <c r="Y30" s="314"/>
      <c r="Z30" s="314"/>
      <c r="AA30" s="314" t="s">
        <v>561</v>
      </c>
      <c r="AB30" s="314" t="s">
        <v>561</v>
      </c>
      <c r="AC30" s="314"/>
      <c r="AD30" s="314"/>
      <c r="AE30" s="314"/>
      <c r="AF30" s="314"/>
      <c r="AG30" s="314" t="s">
        <v>561</v>
      </c>
      <c r="AH30" s="309">
        <f t="shared" si="3"/>
        <v>26</v>
      </c>
      <c r="AI30" s="309" t="str">
        <f t="shared" si="4"/>
        <v>陳澤銓</v>
      </c>
      <c r="AJ30" s="310">
        <f t="shared" si="2"/>
        <v>9</v>
      </c>
    </row>
    <row r="31" spans="1:36" ht="25.5" customHeight="1">
      <c r="A31" s="311">
        <v>27</v>
      </c>
      <c r="B31" s="312" t="s">
        <v>502</v>
      </c>
      <c r="C31" s="313"/>
      <c r="D31" s="313"/>
      <c r="E31" s="313"/>
      <c r="F31" s="313"/>
      <c r="G31" s="313"/>
      <c r="H31" s="313" t="s">
        <v>561</v>
      </c>
      <c r="I31" s="313" t="s">
        <v>561</v>
      </c>
      <c r="J31" s="313"/>
      <c r="K31" s="313"/>
      <c r="L31" s="313"/>
      <c r="M31" s="313"/>
      <c r="N31" s="313"/>
      <c r="O31" s="313" t="s">
        <v>561</v>
      </c>
      <c r="P31" s="313" t="s">
        <v>561</v>
      </c>
      <c r="Q31" s="313"/>
      <c r="R31" s="313"/>
      <c r="S31" s="313"/>
      <c r="T31" s="313" t="s">
        <v>561</v>
      </c>
      <c r="U31" s="313" t="s">
        <v>561</v>
      </c>
      <c r="V31" s="313" t="s">
        <v>602</v>
      </c>
      <c r="W31" s="313"/>
      <c r="X31" s="313"/>
      <c r="Y31" s="313"/>
      <c r="Z31" s="313"/>
      <c r="AA31" s="313" t="s">
        <v>724</v>
      </c>
      <c r="AB31" s="313" t="s">
        <v>723</v>
      </c>
      <c r="AC31" s="313" t="s">
        <v>561</v>
      </c>
      <c r="AD31" s="313" t="s">
        <v>561</v>
      </c>
      <c r="AE31" s="313"/>
      <c r="AF31" s="313"/>
      <c r="AG31" s="313"/>
      <c r="AH31" s="309">
        <f t="shared" si="3"/>
        <v>27</v>
      </c>
      <c r="AI31" s="309" t="str">
        <f t="shared" si="4"/>
        <v>洪秉洋</v>
      </c>
      <c r="AJ31" s="310">
        <f t="shared" si="2"/>
        <v>9</v>
      </c>
    </row>
    <row r="32" spans="1:36" ht="25.5" customHeight="1">
      <c r="A32" s="308">
        <v>28</v>
      </c>
      <c r="B32" s="309" t="s">
        <v>503</v>
      </c>
      <c r="C32" s="314" t="s">
        <v>561</v>
      </c>
      <c r="D32" s="314"/>
      <c r="E32" s="314"/>
      <c r="F32" s="314"/>
      <c r="G32" s="314" t="s">
        <v>561</v>
      </c>
      <c r="H32" s="314" t="s">
        <v>561</v>
      </c>
      <c r="I32" s="314"/>
      <c r="J32" s="314"/>
      <c r="K32" s="314"/>
      <c r="L32" s="314"/>
      <c r="M32" s="314" t="s">
        <v>561</v>
      </c>
      <c r="N32" s="314"/>
      <c r="O32" s="314"/>
      <c r="P32" s="314" t="s">
        <v>561</v>
      </c>
      <c r="Q32" s="314"/>
      <c r="R32" s="314"/>
      <c r="S32" s="314"/>
      <c r="T32" s="314" t="s">
        <v>561</v>
      </c>
      <c r="U32" s="314" t="s">
        <v>561</v>
      </c>
      <c r="V32" s="314"/>
      <c r="W32" s="314"/>
      <c r="X32" s="314"/>
      <c r="Y32" s="314"/>
      <c r="Z32" s="314"/>
      <c r="AA32" s="314" t="s">
        <v>561</v>
      </c>
      <c r="AB32" s="314" t="s">
        <v>561</v>
      </c>
      <c r="AC32" s="314" t="s">
        <v>564</v>
      </c>
      <c r="AD32" s="314" t="s">
        <v>564</v>
      </c>
      <c r="AE32" s="314"/>
      <c r="AF32" s="314"/>
      <c r="AG32" s="314"/>
      <c r="AH32" s="309">
        <f t="shared" si="3"/>
        <v>28</v>
      </c>
      <c r="AI32" s="309" t="str">
        <f t="shared" si="4"/>
        <v>朱鈞澤</v>
      </c>
      <c r="AJ32" s="310">
        <f t="shared" si="2"/>
        <v>9</v>
      </c>
    </row>
    <row r="33" spans="1:36" ht="25.5" customHeight="1">
      <c r="A33" s="311">
        <v>29</v>
      </c>
      <c r="B33" s="312" t="s">
        <v>504</v>
      </c>
      <c r="C33" s="313"/>
      <c r="D33" s="313"/>
      <c r="E33" s="313"/>
      <c r="F33" s="313" t="s">
        <v>561</v>
      </c>
      <c r="G33" s="313" t="s">
        <v>561</v>
      </c>
      <c r="H33" s="313"/>
      <c r="I33" s="313" t="s">
        <v>565</v>
      </c>
      <c r="J33" s="313" t="s">
        <v>566</v>
      </c>
      <c r="K33" s="313"/>
      <c r="L33" s="313"/>
      <c r="M33" s="313" t="s">
        <v>561</v>
      </c>
      <c r="N33" s="313" t="s">
        <v>561</v>
      </c>
      <c r="O33" s="313"/>
      <c r="P33" s="313"/>
      <c r="Q33" s="313"/>
      <c r="R33" s="313"/>
      <c r="S33" s="313"/>
      <c r="T33" s="313" t="s">
        <v>561</v>
      </c>
      <c r="U33" s="313" t="s">
        <v>561</v>
      </c>
      <c r="V33" s="313"/>
      <c r="W33" s="313"/>
      <c r="X33" s="313"/>
      <c r="Y33" s="313"/>
      <c r="Z33" s="313"/>
      <c r="AA33" s="313" t="s">
        <v>561</v>
      </c>
      <c r="AB33" s="313" t="s">
        <v>561</v>
      </c>
      <c r="AC33" s="313"/>
      <c r="AD33" s="313"/>
      <c r="AE33" s="313"/>
      <c r="AF33" s="313"/>
      <c r="AG33" s="313" t="s">
        <v>561</v>
      </c>
      <c r="AH33" s="309">
        <f t="shared" si="3"/>
        <v>29</v>
      </c>
      <c r="AI33" s="309" t="str">
        <f t="shared" si="4"/>
        <v>馬宇廷</v>
      </c>
      <c r="AJ33" s="310">
        <f t="shared" si="2"/>
        <v>9</v>
      </c>
    </row>
    <row r="34" spans="1:36" ht="25.5" customHeight="1">
      <c r="A34" s="308">
        <v>30</v>
      </c>
      <c r="B34" s="309" t="s">
        <v>505</v>
      </c>
      <c r="C34" s="314"/>
      <c r="D34" s="314"/>
      <c r="E34" s="314"/>
      <c r="F34" s="314"/>
      <c r="G34" s="314"/>
      <c r="H34" s="314"/>
      <c r="I34" s="314" t="s">
        <v>561</v>
      </c>
      <c r="J34" s="314" t="s">
        <v>561</v>
      </c>
      <c r="K34" s="314"/>
      <c r="L34" s="314"/>
      <c r="M34" s="314"/>
      <c r="N34" s="314"/>
      <c r="O34" s="314" t="s">
        <v>561</v>
      </c>
      <c r="P34" s="314" t="s">
        <v>561</v>
      </c>
      <c r="Q34" s="314"/>
      <c r="R34" s="314"/>
      <c r="S34" s="314"/>
      <c r="T34" s="314"/>
      <c r="U34" s="314"/>
      <c r="V34" s="314"/>
      <c r="W34" s="314" t="s">
        <v>561</v>
      </c>
      <c r="X34" s="314" t="s">
        <v>561</v>
      </c>
      <c r="Y34" s="314" t="s">
        <v>561</v>
      </c>
      <c r="Z34" s="314"/>
      <c r="AA34" s="314"/>
      <c r="AB34" s="314"/>
      <c r="AC34" s="314"/>
      <c r="AD34" s="314" t="s">
        <v>561</v>
      </c>
      <c r="AE34" s="314" t="s">
        <v>561</v>
      </c>
      <c r="AF34" s="314"/>
      <c r="AG34" s="314"/>
      <c r="AH34" s="309">
        <f t="shared" si="3"/>
        <v>30</v>
      </c>
      <c r="AI34" s="309" t="str">
        <f t="shared" si="4"/>
        <v>劉家禎</v>
      </c>
      <c r="AJ34" s="310">
        <f t="shared" si="2"/>
        <v>9</v>
      </c>
    </row>
    <row r="35" spans="1:36" ht="25.5" customHeight="1">
      <c r="A35" s="311">
        <v>31</v>
      </c>
      <c r="B35" s="312" t="s">
        <v>506</v>
      </c>
      <c r="C35" s="313"/>
      <c r="D35" s="313" t="s">
        <v>561</v>
      </c>
      <c r="E35" s="313" t="s">
        <v>561</v>
      </c>
      <c r="F35" s="313"/>
      <c r="G35" s="313"/>
      <c r="H35" s="313"/>
      <c r="I35" s="313"/>
      <c r="J35" s="313"/>
      <c r="K35" s="313" t="s">
        <v>561</v>
      </c>
      <c r="L35" s="313" t="s">
        <v>561</v>
      </c>
      <c r="M35" s="313"/>
      <c r="N35" s="313"/>
      <c r="O35" s="313"/>
      <c r="P35" s="313"/>
      <c r="Q35" s="313"/>
      <c r="R35" s="313"/>
      <c r="S35" s="313"/>
      <c r="T35" s="313" t="s">
        <v>561</v>
      </c>
      <c r="U35" s="313" t="s">
        <v>561</v>
      </c>
      <c r="V35" s="313" t="s">
        <v>561</v>
      </c>
      <c r="W35" s="313"/>
      <c r="X35" s="313"/>
      <c r="Y35" s="313"/>
      <c r="Z35" s="313"/>
      <c r="AA35" s="313"/>
      <c r="AB35" s="313"/>
      <c r="AC35" s="313" t="s">
        <v>561</v>
      </c>
      <c r="AD35" s="313" t="s">
        <v>561</v>
      </c>
      <c r="AE35" s="313"/>
      <c r="AF35" s="313"/>
      <c r="AG35" s="313"/>
      <c r="AH35" s="309">
        <f t="shared" si="3"/>
        <v>31</v>
      </c>
      <c r="AI35" s="309" t="str">
        <f t="shared" si="4"/>
        <v>廖武頎</v>
      </c>
      <c r="AJ35" s="310">
        <f t="shared" si="2"/>
        <v>9</v>
      </c>
    </row>
    <row r="36" spans="1:36" ht="25.5" customHeight="1">
      <c r="A36" s="308">
        <v>32</v>
      </c>
      <c r="B36" s="309" t="s">
        <v>507</v>
      </c>
      <c r="C36" s="314" t="s">
        <v>561</v>
      </c>
      <c r="D36" s="314" t="s">
        <v>561</v>
      </c>
      <c r="E36" s="314" t="s">
        <v>561</v>
      </c>
      <c r="F36" s="314"/>
      <c r="G36" s="314"/>
      <c r="H36" s="314"/>
      <c r="I36" s="314"/>
      <c r="J36" s="314"/>
      <c r="K36" s="314"/>
      <c r="L36" s="314"/>
      <c r="M36" s="314" t="s">
        <v>561</v>
      </c>
      <c r="N36" s="314" t="s">
        <v>561</v>
      </c>
      <c r="O36" s="314" t="s">
        <v>561</v>
      </c>
      <c r="P36" s="314"/>
      <c r="Q36" s="314"/>
      <c r="R36" s="314"/>
      <c r="S36" s="314"/>
      <c r="T36" s="314"/>
      <c r="U36" s="314"/>
      <c r="V36" s="314"/>
      <c r="W36" s="314"/>
      <c r="X36" s="314" t="s">
        <v>561</v>
      </c>
      <c r="Y36" s="314" t="s">
        <v>561</v>
      </c>
      <c r="Z36" s="314" t="s">
        <v>561</v>
      </c>
      <c r="AA36" s="314"/>
      <c r="AB36" s="314"/>
      <c r="AC36" s="314"/>
      <c r="AD36" s="314"/>
      <c r="AE36" s="314"/>
      <c r="AF36" s="314"/>
      <c r="AG36" s="314"/>
      <c r="AH36" s="309">
        <f t="shared" si="3"/>
        <v>32</v>
      </c>
      <c r="AI36" s="309" t="str">
        <f t="shared" si="4"/>
        <v>李璟霖</v>
      </c>
      <c r="AJ36" s="310">
        <f t="shared" si="2"/>
        <v>9</v>
      </c>
    </row>
    <row r="37" spans="1:36" ht="25.5" customHeight="1">
      <c r="A37" s="311">
        <v>33</v>
      </c>
      <c r="B37" s="312" t="s">
        <v>508</v>
      </c>
      <c r="C37" s="313"/>
      <c r="D37" s="313"/>
      <c r="E37" s="313" t="s">
        <v>561</v>
      </c>
      <c r="F37" s="313" t="s">
        <v>561</v>
      </c>
      <c r="G37" s="313" t="s">
        <v>561</v>
      </c>
      <c r="H37" s="313"/>
      <c r="I37" s="313"/>
      <c r="J37" s="313"/>
      <c r="K37" s="313"/>
      <c r="L37" s="313"/>
      <c r="M37" s="313"/>
      <c r="N37" s="313"/>
      <c r="O37" s="313"/>
      <c r="P37" s="313"/>
      <c r="Q37" s="313"/>
      <c r="R37" s="313"/>
      <c r="S37" s="313" t="s">
        <v>561</v>
      </c>
      <c r="T37" s="313" t="s">
        <v>561</v>
      </c>
      <c r="U37" s="313"/>
      <c r="V37" s="313"/>
      <c r="W37" s="313"/>
      <c r="X37" s="313"/>
      <c r="Y37" s="313"/>
      <c r="Z37" s="313"/>
      <c r="AA37" s="313"/>
      <c r="AB37" s="313"/>
      <c r="AC37" s="313" t="s">
        <v>561</v>
      </c>
      <c r="AD37" s="313" t="s">
        <v>561</v>
      </c>
      <c r="AE37" s="313" t="s">
        <v>561</v>
      </c>
      <c r="AF37" s="313" t="s">
        <v>561</v>
      </c>
      <c r="AG37" s="313"/>
      <c r="AH37" s="309">
        <f t="shared" si="3"/>
        <v>33</v>
      </c>
      <c r="AI37" s="309" t="str">
        <f t="shared" si="4"/>
        <v>董勁亨</v>
      </c>
      <c r="AJ37" s="310">
        <f t="shared" si="2"/>
        <v>9</v>
      </c>
    </row>
    <row r="38" spans="1:36" ht="25.5" customHeight="1">
      <c r="A38" s="308">
        <v>34</v>
      </c>
      <c r="B38" s="309" t="s">
        <v>509</v>
      </c>
      <c r="C38" s="314"/>
      <c r="D38" s="314"/>
      <c r="E38" s="314"/>
      <c r="F38" s="314"/>
      <c r="G38" s="314"/>
      <c r="H38" s="314" t="s">
        <v>561</v>
      </c>
      <c r="I38" s="314" t="s">
        <v>561</v>
      </c>
      <c r="J38" s="314" t="s">
        <v>561</v>
      </c>
      <c r="K38" s="314" t="s">
        <v>561</v>
      </c>
      <c r="L38" s="314"/>
      <c r="M38" s="314"/>
      <c r="N38" s="314"/>
      <c r="O38" s="314"/>
      <c r="P38" s="314"/>
      <c r="Q38" s="314"/>
      <c r="R38" s="314"/>
      <c r="S38" s="314"/>
      <c r="T38" s="314"/>
      <c r="U38" s="314"/>
      <c r="V38" s="314"/>
      <c r="W38" s="314"/>
      <c r="X38" s="314"/>
      <c r="Y38" s="314" t="s">
        <v>561</v>
      </c>
      <c r="Z38" s="314" t="s">
        <v>561</v>
      </c>
      <c r="AA38" s="314" t="s">
        <v>561</v>
      </c>
      <c r="AB38" s="314" t="s">
        <v>561</v>
      </c>
      <c r="AC38" s="314" t="s">
        <v>567</v>
      </c>
      <c r="AD38" s="314"/>
      <c r="AE38" s="314"/>
      <c r="AF38" s="314"/>
      <c r="AG38" s="314"/>
      <c r="AH38" s="309">
        <f t="shared" si="3"/>
        <v>34</v>
      </c>
      <c r="AI38" s="309" t="str">
        <f t="shared" si="4"/>
        <v>黃慕陽</v>
      </c>
      <c r="AJ38" s="310">
        <f t="shared" si="2"/>
        <v>9</v>
      </c>
    </row>
    <row r="39" spans="1:36" ht="25.5" customHeight="1">
      <c r="A39" s="311">
        <v>35</v>
      </c>
      <c r="B39" s="312" t="s">
        <v>510</v>
      </c>
      <c r="C39" s="313"/>
      <c r="D39" s="313"/>
      <c r="E39" s="313"/>
      <c r="F39" s="313"/>
      <c r="G39" s="313"/>
      <c r="H39" s="313"/>
      <c r="I39" s="313" t="s">
        <v>561</v>
      </c>
      <c r="J39" s="313" t="s">
        <v>561</v>
      </c>
      <c r="K39" s="313" t="s">
        <v>561</v>
      </c>
      <c r="L39" s="313" t="s">
        <v>561</v>
      </c>
      <c r="M39" s="313" t="s">
        <v>561</v>
      </c>
      <c r="N39" s="313"/>
      <c r="O39" s="313"/>
      <c r="P39" s="313"/>
      <c r="Q39" s="313"/>
      <c r="R39" s="313" t="s">
        <v>568</v>
      </c>
      <c r="S39" s="313"/>
      <c r="T39" s="313"/>
      <c r="U39" s="313"/>
      <c r="V39" s="313" t="s">
        <v>564</v>
      </c>
      <c r="W39" s="313" t="s">
        <v>561</v>
      </c>
      <c r="X39" s="313" t="s">
        <v>561</v>
      </c>
      <c r="Y39" s="313" t="s">
        <v>561</v>
      </c>
      <c r="Z39" s="363" t="s">
        <v>561</v>
      </c>
      <c r="AA39" s="313"/>
      <c r="AB39" s="313"/>
      <c r="AC39" s="313"/>
      <c r="AD39" s="313"/>
      <c r="AE39" s="313"/>
      <c r="AF39" s="313"/>
      <c r="AG39" s="313"/>
      <c r="AH39" s="309">
        <f t="shared" si="3"/>
        <v>35</v>
      </c>
      <c r="AI39" s="309" t="str">
        <f t="shared" si="4"/>
        <v>楊昕翰</v>
      </c>
      <c r="AJ39" s="310">
        <f t="shared" si="2"/>
        <v>9</v>
      </c>
    </row>
    <row r="40" spans="1:36" ht="25.5" customHeight="1">
      <c r="A40" s="308">
        <v>36</v>
      </c>
      <c r="B40" s="309" t="s">
        <v>511</v>
      </c>
      <c r="C40" s="314"/>
      <c r="D40" s="314"/>
      <c r="E40" s="314" t="s">
        <v>569</v>
      </c>
      <c r="F40" s="314" t="s">
        <v>561</v>
      </c>
      <c r="G40" s="314" t="s">
        <v>561</v>
      </c>
      <c r="H40" s="314"/>
      <c r="I40" s="314"/>
      <c r="J40" s="314"/>
      <c r="K40" s="314"/>
      <c r="L40" s="314" t="s">
        <v>570</v>
      </c>
      <c r="M40" s="314" t="s">
        <v>561</v>
      </c>
      <c r="N40" s="314" t="s">
        <v>571</v>
      </c>
      <c r="O40" s="314" t="s">
        <v>572</v>
      </c>
      <c r="P40" s="314" t="s">
        <v>572</v>
      </c>
      <c r="Q40" s="314" t="s">
        <v>572</v>
      </c>
      <c r="R40" s="314" t="s">
        <v>572</v>
      </c>
      <c r="S40" s="314" t="s">
        <v>741</v>
      </c>
      <c r="T40" s="314" t="s">
        <v>561</v>
      </c>
      <c r="U40" s="314" t="s">
        <v>561</v>
      </c>
      <c r="V40" s="314"/>
      <c r="W40" s="314"/>
      <c r="X40" s="314"/>
      <c r="Y40" s="314"/>
      <c r="Z40" s="314"/>
      <c r="AA40" s="314"/>
      <c r="AB40" s="314" t="s">
        <v>561</v>
      </c>
      <c r="AC40" s="314" t="s">
        <v>561</v>
      </c>
      <c r="AD40" s="314" t="s">
        <v>561</v>
      </c>
      <c r="AE40" s="314"/>
      <c r="AF40" s="314"/>
      <c r="AG40" s="314"/>
      <c r="AH40" s="309">
        <f t="shared" si="3"/>
        <v>36</v>
      </c>
      <c r="AI40" s="309" t="str">
        <f t="shared" si="4"/>
        <v>林廷翰</v>
      </c>
      <c r="AJ40" s="310">
        <f t="shared" si="2"/>
        <v>9</v>
      </c>
    </row>
    <row r="41" spans="1:36" ht="25.5" customHeight="1">
      <c r="A41" s="311">
        <v>37</v>
      </c>
      <c r="B41" s="312" t="s">
        <v>512</v>
      </c>
      <c r="C41" s="313"/>
      <c r="D41" s="313"/>
      <c r="E41" s="313"/>
      <c r="F41" s="313"/>
      <c r="G41" s="313"/>
      <c r="H41" s="313" t="s">
        <v>561</v>
      </c>
      <c r="I41" s="313" t="s">
        <v>561</v>
      </c>
      <c r="J41" s="313"/>
      <c r="K41" s="313"/>
      <c r="L41" s="313"/>
      <c r="M41" s="313"/>
      <c r="N41" s="312" t="s">
        <v>561</v>
      </c>
      <c r="O41" s="313" t="s">
        <v>561</v>
      </c>
      <c r="P41" s="313"/>
      <c r="Q41" s="313"/>
      <c r="R41" s="313"/>
      <c r="S41" s="313"/>
      <c r="T41" s="313"/>
      <c r="U41" s="313" t="s">
        <v>561</v>
      </c>
      <c r="V41" s="313" t="s">
        <v>561</v>
      </c>
      <c r="W41" s="313"/>
      <c r="X41" s="313"/>
      <c r="Y41" s="313"/>
      <c r="Z41" s="313"/>
      <c r="AA41" s="313"/>
      <c r="AB41" s="313"/>
      <c r="AC41" s="313" t="s">
        <v>731</v>
      </c>
      <c r="AD41" s="313" t="s">
        <v>730</v>
      </c>
      <c r="AE41" s="313" t="s">
        <v>561</v>
      </c>
      <c r="AF41" s="313" t="s">
        <v>561</v>
      </c>
      <c r="AG41" s="313" t="s">
        <v>561</v>
      </c>
      <c r="AH41" s="309">
        <f t="shared" si="3"/>
        <v>37</v>
      </c>
      <c r="AI41" s="309" t="str">
        <f t="shared" si="4"/>
        <v>李冠億</v>
      </c>
      <c r="AJ41" s="310">
        <f t="shared" si="2"/>
        <v>9</v>
      </c>
    </row>
    <row r="42" spans="1:36" ht="25.5" customHeight="1">
      <c r="A42" s="308">
        <v>38</v>
      </c>
      <c r="B42" s="309" t="s">
        <v>549</v>
      </c>
      <c r="C42" s="314" t="s">
        <v>561</v>
      </c>
      <c r="D42" s="314" t="s">
        <v>561</v>
      </c>
      <c r="E42" s="314" t="s">
        <v>561</v>
      </c>
      <c r="F42" s="314"/>
      <c r="G42" s="314"/>
      <c r="H42" s="314"/>
      <c r="I42" s="314"/>
      <c r="J42" s="314"/>
      <c r="K42" s="314"/>
      <c r="L42" s="314"/>
      <c r="M42" s="314"/>
      <c r="N42" s="314"/>
      <c r="O42" s="314"/>
      <c r="P42" s="314"/>
      <c r="Q42" s="314"/>
      <c r="R42" s="314" t="s">
        <v>561</v>
      </c>
      <c r="S42" s="314" t="s">
        <v>561</v>
      </c>
      <c r="T42" s="314" t="s">
        <v>561</v>
      </c>
      <c r="U42" s="314"/>
      <c r="V42" s="314"/>
      <c r="W42" s="314"/>
      <c r="X42" s="314"/>
      <c r="Y42" s="314"/>
      <c r="Z42" s="314"/>
      <c r="AA42" s="314"/>
      <c r="AB42" s="314"/>
      <c r="AC42" s="314" t="s">
        <v>561</v>
      </c>
      <c r="AD42" s="314" t="s">
        <v>561</v>
      </c>
      <c r="AE42" s="314" t="s">
        <v>561</v>
      </c>
      <c r="AF42" s="314"/>
      <c r="AG42" s="314"/>
      <c r="AH42" s="309">
        <f t="shared" si="3"/>
        <v>38</v>
      </c>
      <c r="AI42" s="309" t="str">
        <f t="shared" si="4"/>
        <v>佘尚恩</v>
      </c>
      <c r="AJ42" s="310">
        <f t="shared" si="2"/>
        <v>9</v>
      </c>
    </row>
    <row r="43" spans="1:36" ht="25.5" customHeight="1">
      <c r="A43" s="311">
        <v>39</v>
      </c>
      <c r="B43" s="312" t="s">
        <v>463</v>
      </c>
      <c r="C43" s="313"/>
      <c r="D43" s="313" t="s">
        <v>561</v>
      </c>
      <c r="E43" s="313" t="s">
        <v>561</v>
      </c>
      <c r="F43" s="313"/>
      <c r="G43" s="313"/>
      <c r="H43" s="313"/>
      <c r="I43" s="313" t="s">
        <v>573</v>
      </c>
      <c r="J43" s="313" t="s">
        <v>574</v>
      </c>
      <c r="K43" s="313" t="s">
        <v>561</v>
      </c>
      <c r="L43" s="313" t="s">
        <v>561</v>
      </c>
      <c r="M43" s="313"/>
      <c r="N43" s="313"/>
      <c r="O43" s="313"/>
      <c r="P43" s="313"/>
      <c r="Q43" s="313"/>
      <c r="R43" s="313" t="s">
        <v>561</v>
      </c>
      <c r="S43" s="313" t="s">
        <v>561</v>
      </c>
      <c r="T43" s="313"/>
      <c r="U43" s="313"/>
      <c r="V43" s="313"/>
      <c r="W43" s="313"/>
      <c r="X43" s="313"/>
      <c r="Y43" s="313" t="s">
        <v>561</v>
      </c>
      <c r="Z43" s="313" t="s">
        <v>561</v>
      </c>
      <c r="AA43" s="313"/>
      <c r="AB43" s="313"/>
      <c r="AC43" s="313"/>
      <c r="AD43" s="313"/>
      <c r="AE43" s="313"/>
      <c r="AF43" s="313" t="s">
        <v>561</v>
      </c>
      <c r="AG43" s="313" t="s">
        <v>564</v>
      </c>
      <c r="AH43" s="309">
        <f t="shared" si="3"/>
        <v>39</v>
      </c>
      <c r="AI43" s="309" t="str">
        <f t="shared" si="4"/>
        <v>葉家豪</v>
      </c>
      <c r="AJ43" s="310">
        <f t="shared" si="2"/>
        <v>9</v>
      </c>
    </row>
    <row r="44" spans="1:36" ht="25.5" customHeight="1">
      <c r="A44" s="308">
        <v>40</v>
      </c>
      <c r="B44" s="309" t="s">
        <v>464</v>
      </c>
      <c r="C44" s="314" t="s">
        <v>561</v>
      </c>
      <c r="D44" s="314" t="s">
        <v>564</v>
      </c>
      <c r="E44" s="314"/>
      <c r="F44" s="314"/>
      <c r="G44" s="314"/>
      <c r="H44" s="314"/>
      <c r="I44" s="314"/>
      <c r="J44" s="314"/>
      <c r="K44" s="314" t="s">
        <v>575</v>
      </c>
      <c r="L44" s="314" t="s">
        <v>564</v>
      </c>
      <c r="M44" s="314" t="s">
        <v>564</v>
      </c>
      <c r="N44" s="314"/>
      <c r="O44" s="314"/>
      <c r="P44" s="314"/>
      <c r="Q44" s="314"/>
      <c r="R44" s="314"/>
      <c r="S44" s="314"/>
      <c r="T44" s="314"/>
      <c r="U44" s="314"/>
      <c r="V44" s="314" t="s">
        <v>561</v>
      </c>
      <c r="W44" s="314" t="s">
        <v>561</v>
      </c>
      <c r="X44" s="314" t="s">
        <v>561</v>
      </c>
      <c r="Y44" s="314" t="s">
        <v>561</v>
      </c>
      <c r="Z44" s="314" t="s">
        <v>561</v>
      </c>
      <c r="AA44" s="314" t="s">
        <v>561</v>
      </c>
      <c r="AB44" s="314" t="s">
        <v>561</v>
      </c>
      <c r="AC44" s="314" t="s">
        <v>561</v>
      </c>
      <c r="AD44" s="314" t="s">
        <v>564</v>
      </c>
      <c r="AE44" s="314"/>
      <c r="AF44" s="314"/>
      <c r="AG44" s="314"/>
      <c r="AH44" s="309">
        <f t="shared" si="3"/>
        <v>40</v>
      </c>
      <c r="AI44" s="309" t="str">
        <f t="shared" si="4"/>
        <v>鄭智謙</v>
      </c>
      <c r="AJ44" s="310">
        <f t="shared" si="2"/>
        <v>9</v>
      </c>
    </row>
    <row r="45" spans="1:36" ht="25.5" customHeight="1">
      <c r="A45" s="311">
        <v>41</v>
      </c>
      <c r="B45" s="312" t="s">
        <v>471</v>
      </c>
      <c r="C45" s="313"/>
      <c r="D45" s="313" t="s">
        <v>576</v>
      </c>
      <c r="E45" s="313" t="s">
        <v>577</v>
      </c>
      <c r="F45" s="313" t="s">
        <v>561</v>
      </c>
      <c r="G45" s="313"/>
      <c r="H45" s="313"/>
      <c r="I45" s="313"/>
      <c r="J45" s="313"/>
      <c r="K45" s="313"/>
      <c r="L45" s="313"/>
      <c r="M45" s="313" t="s">
        <v>561</v>
      </c>
      <c r="N45" s="313" t="s">
        <v>561</v>
      </c>
      <c r="O45" s="313" t="s">
        <v>564</v>
      </c>
      <c r="P45" s="313"/>
      <c r="Q45" s="313"/>
      <c r="R45" s="313"/>
      <c r="S45" s="313"/>
      <c r="T45" s="313" t="s">
        <v>561</v>
      </c>
      <c r="U45" s="313" t="s">
        <v>561</v>
      </c>
      <c r="V45" s="313" t="s">
        <v>561</v>
      </c>
      <c r="W45" s="313"/>
      <c r="X45" s="313"/>
      <c r="Y45" s="313"/>
      <c r="Z45" s="313"/>
      <c r="AA45" s="313" t="s">
        <v>561</v>
      </c>
      <c r="AB45" s="313" t="s">
        <v>561</v>
      </c>
      <c r="AC45" s="313" t="s">
        <v>561</v>
      </c>
      <c r="AD45" s="313"/>
      <c r="AE45" s="313"/>
      <c r="AF45" s="313"/>
      <c r="AG45" s="313" t="s">
        <v>564</v>
      </c>
      <c r="AH45" s="309">
        <f t="shared" si="3"/>
        <v>41</v>
      </c>
      <c r="AI45" s="309" t="str">
        <f t="shared" si="4"/>
        <v>王敍安</v>
      </c>
      <c r="AJ45" s="310">
        <f t="shared" si="2"/>
        <v>9</v>
      </c>
    </row>
    <row r="46" spans="1:36" ht="25.5" customHeight="1">
      <c r="A46" s="311">
        <v>42</v>
      </c>
      <c r="B46" s="312" t="s">
        <v>462</v>
      </c>
      <c r="C46" s="313"/>
      <c r="D46" s="313"/>
      <c r="E46" s="313"/>
      <c r="F46" s="313"/>
      <c r="G46" s="313"/>
      <c r="H46" s="313" t="s">
        <v>561</v>
      </c>
      <c r="I46" s="313" t="s">
        <v>561</v>
      </c>
      <c r="J46" s="313"/>
      <c r="K46" s="313"/>
      <c r="L46" s="313"/>
      <c r="M46" s="313"/>
      <c r="N46" s="313" t="s">
        <v>561</v>
      </c>
      <c r="O46" s="313" t="s">
        <v>561</v>
      </c>
      <c r="P46" s="313"/>
      <c r="Q46" s="313"/>
      <c r="R46" s="313"/>
      <c r="S46" s="313"/>
      <c r="T46" s="313"/>
      <c r="U46" s="313" t="s">
        <v>561</v>
      </c>
      <c r="V46" s="313" t="s">
        <v>561</v>
      </c>
      <c r="W46" s="313" t="s">
        <v>561</v>
      </c>
      <c r="X46" s="313"/>
      <c r="Y46" s="313"/>
      <c r="Z46" s="313"/>
      <c r="AA46" s="313"/>
      <c r="AB46" s="313"/>
      <c r="AC46" s="313"/>
      <c r="AD46" s="313"/>
      <c r="AE46" s="313"/>
      <c r="AF46" s="313" t="s">
        <v>561</v>
      </c>
      <c r="AG46" s="313" t="s">
        <v>561</v>
      </c>
      <c r="AH46" s="309">
        <f t="shared" si="3"/>
        <v>42</v>
      </c>
      <c r="AI46" s="309" t="str">
        <f t="shared" si="4"/>
        <v>鄭凱文</v>
      </c>
      <c r="AJ46" s="310">
        <f t="shared" si="2"/>
        <v>9</v>
      </c>
    </row>
    <row r="47" spans="1:36" ht="25.5" customHeight="1">
      <c r="A47" s="311">
        <v>43</v>
      </c>
      <c r="B47" s="312" t="s">
        <v>465</v>
      </c>
      <c r="C47" s="313"/>
      <c r="D47" s="313" t="s">
        <v>576</v>
      </c>
      <c r="E47" s="313" t="s">
        <v>577</v>
      </c>
      <c r="F47" s="313" t="s">
        <v>561</v>
      </c>
      <c r="G47" s="313" t="s">
        <v>561</v>
      </c>
      <c r="H47" s="313"/>
      <c r="I47" s="313"/>
      <c r="J47" s="313"/>
      <c r="K47" s="313"/>
      <c r="L47" s="313"/>
      <c r="M47" s="313"/>
      <c r="N47" s="313"/>
      <c r="O47" s="313" t="s">
        <v>561</v>
      </c>
      <c r="P47" s="313" t="s">
        <v>567</v>
      </c>
      <c r="Q47" s="313"/>
      <c r="R47" s="313"/>
      <c r="S47" s="313"/>
      <c r="T47" s="313" t="s">
        <v>561</v>
      </c>
      <c r="U47" s="313" t="s">
        <v>561</v>
      </c>
      <c r="V47" s="313"/>
      <c r="W47" s="313"/>
      <c r="X47" s="313"/>
      <c r="Y47" s="313"/>
      <c r="Z47" s="313"/>
      <c r="AA47" s="313" t="s">
        <v>561</v>
      </c>
      <c r="AB47" s="313" t="s">
        <v>561</v>
      </c>
      <c r="AC47" s="313"/>
      <c r="AD47" s="313"/>
      <c r="AE47" s="313"/>
      <c r="AF47" s="313"/>
      <c r="AG47" s="313" t="s">
        <v>561</v>
      </c>
      <c r="AH47" s="309">
        <f t="shared" si="3"/>
        <v>43</v>
      </c>
      <c r="AI47" s="309" t="str">
        <f t="shared" si="4"/>
        <v>蔡政倫</v>
      </c>
      <c r="AJ47" s="310">
        <f t="shared" si="2"/>
        <v>9</v>
      </c>
    </row>
    <row r="48" spans="1:36" ht="25.5" customHeight="1">
      <c r="A48" s="311">
        <v>45</v>
      </c>
      <c r="B48" s="312" t="s">
        <v>461</v>
      </c>
      <c r="C48" s="313"/>
      <c r="D48" s="313"/>
      <c r="E48" s="313"/>
      <c r="F48" s="313"/>
      <c r="G48" s="313" t="s">
        <v>561</v>
      </c>
      <c r="H48" s="313" t="s">
        <v>561</v>
      </c>
      <c r="I48" s="313" t="s">
        <v>561</v>
      </c>
      <c r="J48" s="313"/>
      <c r="K48" s="313"/>
      <c r="L48" s="313"/>
      <c r="M48" s="313"/>
      <c r="N48" s="313"/>
      <c r="O48" s="313"/>
      <c r="P48" s="313"/>
      <c r="Q48" s="313"/>
      <c r="R48" s="313"/>
      <c r="S48" s="313" t="s">
        <v>561</v>
      </c>
      <c r="T48" s="313" t="s">
        <v>561</v>
      </c>
      <c r="U48" s="313" t="s">
        <v>561</v>
      </c>
      <c r="V48" s="313" t="s">
        <v>561</v>
      </c>
      <c r="W48" s="313"/>
      <c r="X48" s="313"/>
      <c r="Y48" s="313"/>
      <c r="Z48" s="313"/>
      <c r="AA48" s="313"/>
      <c r="AB48" s="313" t="s">
        <v>561</v>
      </c>
      <c r="AC48" s="313" t="s">
        <v>564</v>
      </c>
      <c r="AD48" s="313"/>
      <c r="AE48" s="313"/>
      <c r="AF48" s="313"/>
      <c r="AG48" s="313" t="s">
        <v>561</v>
      </c>
      <c r="AH48" s="309">
        <f t="shared" si="3"/>
        <v>45</v>
      </c>
      <c r="AI48" s="309" t="str">
        <f t="shared" si="4"/>
        <v>邱昱銘</v>
      </c>
      <c r="AJ48" s="310">
        <f t="shared" si="2"/>
        <v>9</v>
      </c>
    </row>
    <row r="49" spans="1:36" ht="25.5" customHeight="1">
      <c r="A49" s="311">
        <v>46</v>
      </c>
      <c r="B49" s="312" t="s">
        <v>468</v>
      </c>
      <c r="C49" s="313"/>
      <c r="D49" s="313" t="s">
        <v>576</v>
      </c>
      <c r="E49" s="313" t="s">
        <v>577</v>
      </c>
      <c r="F49" s="313" t="s">
        <v>561</v>
      </c>
      <c r="G49" s="313" t="s">
        <v>561</v>
      </c>
      <c r="H49" s="313"/>
      <c r="I49" s="313"/>
      <c r="J49" s="313"/>
      <c r="K49" s="313"/>
      <c r="L49" s="313"/>
      <c r="M49" s="313" t="s">
        <v>561</v>
      </c>
      <c r="N49" s="313" t="s">
        <v>561</v>
      </c>
      <c r="O49" s="313"/>
      <c r="P49" s="313"/>
      <c r="Q49" s="313"/>
      <c r="R49" s="313"/>
      <c r="S49" s="313"/>
      <c r="T49" s="313" t="s">
        <v>561</v>
      </c>
      <c r="U49" s="313" t="s">
        <v>561</v>
      </c>
      <c r="V49" s="313"/>
      <c r="W49" s="313"/>
      <c r="X49" s="313"/>
      <c r="Y49" s="313"/>
      <c r="Z49" s="313"/>
      <c r="AA49" s="313"/>
      <c r="AB49" s="313" t="s">
        <v>561</v>
      </c>
      <c r="AC49" s="313" t="s">
        <v>561</v>
      </c>
      <c r="AD49" s="313"/>
      <c r="AE49" s="313"/>
      <c r="AF49" s="313" t="s">
        <v>564</v>
      </c>
      <c r="AG49" s="313" t="s">
        <v>561</v>
      </c>
      <c r="AH49" s="309">
        <f t="shared" si="3"/>
        <v>46</v>
      </c>
      <c r="AI49" s="309" t="str">
        <f t="shared" si="4"/>
        <v>李政聰</v>
      </c>
      <c r="AJ49" s="310">
        <f t="shared" si="2"/>
        <v>9</v>
      </c>
    </row>
    <row r="50" spans="1:36" ht="25.5" customHeight="1">
      <c r="A50" s="311">
        <v>47</v>
      </c>
      <c r="B50" s="312" t="s">
        <v>472</v>
      </c>
      <c r="C50" s="313"/>
      <c r="D50" s="313"/>
      <c r="E50" s="313"/>
      <c r="F50" s="313" t="s">
        <v>561</v>
      </c>
      <c r="G50" s="313" t="s">
        <v>561</v>
      </c>
      <c r="H50" s="313"/>
      <c r="I50" s="313"/>
      <c r="J50" s="313"/>
      <c r="K50" s="313"/>
      <c r="L50" s="313"/>
      <c r="M50" s="313"/>
      <c r="N50" s="313"/>
      <c r="O50" s="313" t="s">
        <v>561</v>
      </c>
      <c r="P50" s="313" t="s">
        <v>561</v>
      </c>
      <c r="Q50" s="313"/>
      <c r="R50" s="313"/>
      <c r="S50" s="313"/>
      <c r="T50" s="313"/>
      <c r="U50" s="313"/>
      <c r="V50" s="313" t="s">
        <v>561</v>
      </c>
      <c r="W50" s="313" t="s">
        <v>561</v>
      </c>
      <c r="X50" s="313" t="s">
        <v>561</v>
      </c>
      <c r="Y50" s="313"/>
      <c r="Z50" s="313"/>
      <c r="AA50" s="313"/>
      <c r="AB50" s="313"/>
      <c r="AC50" s="313"/>
      <c r="AD50" s="313"/>
      <c r="AE50" s="313" t="s">
        <v>561</v>
      </c>
      <c r="AF50" s="313" t="s">
        <v>561</v>
      </c>
      <c r="AG50" s="313"/>
      <c r="AH50" s="309">
        <f t="shared" si="3"/>
        <v>47</v>
      </c>
      <c r="AI50" s="309" t="str">
        <f t="shared" si="4"/>
        <v>何奕諠</v>
      </c>
      <c r="AJ50" s="310">
        <f t="shared" si="2"/>
        <v>9</v>
      </c>
    </row>
    <row r="51" spans="1:36" ht="25.5" customHeight="1">
      <c r="A51" s="311">
        <v>48</v>
      </c>
      <c r="B51" s="312" t="s">
        <v>466</v>
      </c>
      <c r="C51" s="313"/>
      <c r="D51" s="313"/>
      <c r="E51" s="313"/>
      <c r="F51" s="313" t="s">
        <v>561</v>
      </c>
      <c r="G51" s="313" t="s">
        <v>561</v>
      </c>
      <c r="H51" s="313"/>
      <c r="I51" s="313"/>
      <c r="J51" s="313"/>
      <c r="K51" s="313"/>
      <c r="L51" s="313"/>
      <c r="M51" s="313" t="s">
        <v>561</v>
      </c>
      <c r="N51" s="313" t="s">
        <v>561</v>
      </c>
      <c r="O51" s="313"/>
      <c r="P51" s="313"/>
      <c r="Q51" s="313"/>
      <c r="R51" s="313"/>
      <c r="S51" s="313"/>
      <c r="T51" s="313" t="s">
        <v>561</v>
      </c>
      <c r="U51" s="313" t="s">
        <v>561</v>
      </c>
      <c r="V51" s="313"/>
      <c r="W51" s="313"/>
      <c r="X51" s="313"/>
      <c r="Y51" s="313"/>
      <c r="Z51" s="313"/>
      <c r="AA51" s="313" t="s">
        <v>561</v>
      </c>
      <c r="AB51" s="313" t="s">
        <v>561</v>
      </c>
      <c r="AC51" s="313"/>
      <c r="AD51" s="313"/>
      <c r="AE51" s="313"/>
      <c r="AF51" s="313" t="s">
        <v>564</v>
      </c>
      <c r="AG51" s="313" t="s">
        <v>561</v>
      </c>
      <c r="AH51" s="309">
        <f t="shared" si="3"/>
        <v>48</v>
      </c>
      <c r="AI51" s="309" t="str">
        <f t="shared" si="4"/>
        <v>洪長昇</v>
      </c>
      <c r="AJ51" s="310">
        <f t="shared" si="2"/>
        <v>9</v>
      </c>
    </row>
    <row r="52" spans="1:36" ht="25.5" customHeight="1">
      <c r="A52" s="311">
        <v>49</v>
      </c>
      <c r="B52" s="312" t="s">
        <v>469</v>
      </c>
      <c r="C52" s="313"/>
      <c r="D52" s="313"/>
      <c r="E52" s="313"/>
      <c r="F52" s="313" t="s">
        <v>561</v>
      </c>
      <c r="G52" s="313" t="s">
        <v>561</v>
      </c>
      <c r="H52" s="313" t="s">
        <v>561</v>
      </c>
      <c r="I52" s="313"/>
      <c r="J52" s="313"/>
      <c r="K52" s="313"/>
      <c r="L52" s="313"/>
      <c r="M52" s="313" t="s">
        <v>561</v>
      </c>
      <c r="N52" s="313" t="s">
        <v>561</v>
      </c>
      <c r="O52" s="313"/>
      <c r="P52" s="313"/>
      <c r="Q52" s="313"/>
      <c r="R52" s="313"/>
      <c r="S52" s="313"/>
      <c r="T52" s="313" t="s">
        <v>561</v>
      </c>
      <c r="U52" s="313" t="s">
        <v>561</v>
      </c>
      <c r="V52" s="313" t="s">
        <v>564</v>
      </c>
      <c r="W52" s="313"/>
      <c r="X52" s="313"/>
      <c r="Y52" s="313"/>
      <c r="Z52" s="313"/>
      <c r="AA52" s="313"/>
      <c r="AB52" s="313" t="s">
        <v>561</v>
      </c>
      <c r="AC52" s="313" t="s">
        <v>561</v>
      </c>
      <c r="AD52" s="313"/>
      <c r="AE52" s="313"/>
      <c r="AF52" s="313"/>
      <c r="AG52" s="313"/>
      <c r="AH52" s="309">
        <f t="shared" si="3"/>
        <v>49</v>
      </c>
      <c r="AI52" s="309" t="str">
        <f t="shared" si="4"/>
        <v>劉威志</v>
      </c>
      <c r="AJ52" s="310">
        <f t="shared" si="2"/>
        <v>9</v>
      </c>
    </row>
    <row r="53" spans="1:36" ht="25.5" customHeight="1">
      <c r="A53" s="311">
        <v>50</v>
      </c>
      <c r="B53" s="312" t="s">
        <v>470</v>
      </c>
      <c r="C53" s="313"/>
      <c r="D53" s="313" t="s">
        <v>564</v>
      </c>
      <c r="E53" s="313" t="s">
        <v>564</v>
      </c>
      <c r="F53" s="313" t="s">
        <v>561</v>
      </c>
      <c r="G53" s="313" t="s">
        <v>561</v>
      </c>
      <c r="H53" s="313"/>
      <c r="I53" s="313"/>
      <c r="J53" s="313"/>
      <c r="K53" s="313"/>
      <c r="L53" s="313"/>
      <c r="M53" s="313"/>
      <c r="N53" s="313" t="s">
        <v>561</v>
      </c>
      <c r="O53" s="313" t="s">
        <v>561</v>
      </c>
      <c r="P53" s="313" t="s">
        <v>561</v>
      </c>
      <c r="Q53" s="313"/>
      <c r="R53" s="313"/>
      <c r="S53" s="313"/>
      <c r="T53" s="313"/>
      <c r="U53" s="313"/>
      <c r="V53" s="313"/>
      <c r="W53" s="313"/>
      <c r="X53" s="313"/>
      <c r="Y53" s="313" t="s">
        <v>561</v>
      </c>
      <c r="Z53" s="313" t="s">
        <v>561</v>
      </c>
      <c r="AA53" s="313" t="s">
        <v>561</v>
      </c>
      <c r="AB53" s="313" t="s">
        <v>561</v>
      </c>
      <c r="AC53" s="313"/>
      <c r="AD53" s="313"/>
      <c r="AE53" s="313"/>
      <c r="AF53" s="313" t="s">
        <v>747</v>
      </c>
      <c r="AG53" s="313" t="s">
        <v>748</v>
      </c>
      <c r="AH53" s="309">
        <f t="shared" si="3"/>
        <v>50</v>
      </c>
      <c r="AI53" s="309" t="str">
        <f t="shared" si="4"/>
        <v>梁展碩</v>
      </c>
      <c r="AJ53" s="310">
        <f t="shared" si="2"/>
        <v>9</v>
      </c>
    </row>
    <row r="54" spans="1:36" ht="25.5" customHeight="1">
      <c r="A54" s="311">
        <v>51</v>
      </c>
      <c r="B54" s="312" t="s">
        <v>473</v>
      </c>
      <c r="C54" s="313"/>
      <c r="D54" s="313"/>
      <c r="E54" s="313"/>
      <c r="F54" s="313"/>
      <c r="G54" s="313"/>
      <c r="H54" s="313"/>
      <c r="I54" s="313"/>
      <c r="J54" s="313"/>
      <c r="K54" s="313"/>
      <c r="L54" s="313"/>
      <c r="M54" s="313" t="s">
        <v>561</v>
      </c>
      <c r="N54" s="313" t="s">
        <v>561</v>
      </c>
      <c r="O54" s="313" t="s">
        <v>561</v>
      </c>
      <c r="P54" s="313" t="s">
        <v>561</v>
      </c>
      <c r="Q54" s="313"/>
      <c r="R54" s="313"/>
      <c r="S54" s="313"/>
      <c r="T54" s="313"/>
      <c r="U54" s="313"/>
      <c r="V54" s="313"/>
      <c r="W54" s="313"/>
      <c r="X54" s="313"/>
      <c r="Y54" s="313"/>
      <c r="Z54" s="313" t="s">
        <v>561</v>
      </c>
      <c r="AA54" s="313" t="s">
        <v>561</v>
      </c>
      <c r="AB54" s="313" t="s">
        <v>561</v>
      </c>
      <c r="AC54" s="313" t="s">
        <v>561</v>
      </c>
      <c r="AD54" s="313" t="s">
        <v>561</v>
      </c>
      <c r="AE54" s="313"/>
      <c r="AF54" s="313"/>
      <c r="AG54" s="313"/>
      <c r="AH54" s="309">
        <f t="shared" si="3"/>
        <v>51</v>
      </c>
      <c r="AI54" s="309" t="str">
        <f t="shared" si="4"/>
        <v>楊瑞麟</v>
      </c>
      <c r="AJ54" s="310">
        <f t="shared" si="2"/>
        <v>9</v>
      </c>
    </row>
    <row r="55" spans="1:36" ht="25.5" customHeight="1">
      <c r="A55" s="311">
        <v>52</v>
      </c>
      <c r="B55" s="312" t="s">
        <v>475</v>
      </c>
      <c r="C55" s="313"/>
      <c r="D55" s="313"/>
      <c r="E55" s="313"/>
      <c r="F55" s="313"/>
      <c r="G55" s="313"/>
      <c r="H55" s="313"/>
      <c r="I55" s="313" t="s">
        <v>581</v>
      </c>
      <c r="J55" s="313" t="s">
        <v>582</v>
      </c>
      <c r="K55" s="313" t="s">
        <v>561</v>
      </c>
      <c r="L55" s="313" t="s">
        <v>561</v>
      </c>
      <c r="M55" s="313"/>
      <c r="N55" s="313"/>
      <c r="O55" s="313"/>
      <c r="P55" s="313"/>
      <c r="Q55" s="313"/>
      <c r="R55" s="313" t="s">
        <v>561</v>
      </c>
      <c r="S55" s="313" t="s">
        <v>561</v>
      </c>
      <c r="T55" s="313"/>
      <c r="U55" s="313"/>
      <c r="V55" s="313"/>
      <c r="W55" s="313"/>
      <c r="X55" s="313" t="s">
        <v>564</v>
      </c>
      <c r="Y55" s="313" t="s">
        <v>561</v>
      </c>
      <c r="Z55" s="313" t="s">
        <v>561</v>
      </c>
      <c r="AA55" s="313"/>
      <c r="AB55" s="313"/>
      <c r="AC55" s="313"/>
      <c r="AD55" s="313"/>
      <c r="AE55" s="313" t="s">
        <v>561</v>
      </c>
      <c r="AF55" s="313" t="s">
        <v>561</v>
      </c>
      <c r="AG55" s="313" t="s">
        <v>561</v>
      </c>
      <c r="AH55" s="309">
        <f t="shared" si="3"/>
        <v>52</v>
      </c>
      <c r="AI55" s="309" t="str">
        <f t="shared" si="4"/>
        <v>林晉弘</v>
      </c>
      <c r="AJ55" s="310">
        <f t="shared" si="2"/>
        <v>9</v>
      </c>
    </row>
    <row r="56" spans="1:36" ht="25.5" customHeight="1">
      <c r="A56" s="311">
        <v>53</v>
      </c>
      <c r="B56" s="312" t="s">
        <v>465</v>
      </c>
      <c r="C56" s="313" t="s">
        <v>561</v>
      </c>
      <c r="D56" s="313" t="s">
        <v>561</v>
      </c>
      <c r="E56" s="313"/>
      <c r="F56" s="313"/>
      <c r="G56" s="313"/>
      <c r="H56" s="313"/>
      <c r="I56" s="313"/>
      <c r="J56" s="313"/>
      <c r="K56" s="313"/>
      <c r="L56" s="313"/>
      <c r="M56" s="313"/>
      <c r="N56" s="313" t="s">
        <v>561</v>
      </c>
      <c r="O56" s="313" t="s">
        <v>561</v>
      </c>
      <c r="P56" s="313" t="s">
        <v>567</v>
      </c>
      <c r="Q56" s="313"/>
      <c r="R56" s="313"/>
      <c r="S56" s="313"/>
      <c r="T56" s="313"/>
      <c r="U56" s="313"/>
      <c r="V56" s="313"/>
      <c r="W56" s="313"/>
      <c r="X56" s="313"/>
      <c r="Y56" s="313"/>
      <c r="Z56" s="313" t="s">
        <v>561</v>
      </c>
      <c r="AA56" s="313" t="s">
        <v>561</v>
      </c>
      <c r="AB56" s="313" t="s">
        <v>561</v>
      </c>
      <c r="AC56" s="313" t="s">
        <v>561</v>
      </c>
      <c r="AD56" s="313"/>
      <c r="AE56" s="313"/>
      <c r="AF56" s="313"/>
      <c r="AG56" s="313"/>
      <c r="AH56" s="309">
        <f t="shared" si="3"/>
        <v>53</v>
      </c>
      <c r="AI56" s="309" t="str">
        <f t="shared" si="4"/>
        <v>蔡政倫</v>
      </c>
      <c r="AJ56" s="310">
        <f t="shared" si="2"/>
        <v>9</v>
      </c>
    </row>
    <row r="57" spans="1:36" ht="25.5" customHeight="1">
      <c r="A57" s="311">
        <v>54</v>
      </c>
      <c r="B57" s="312" t="s">
        <v>474</v>
      </c>
      <c r="C57" s="313"/>
      <c r="D57" s="313" t="s">
        <v>580</v>
      </c>
      <c r="E57" s="313" t="s">
        <v>561</v>
      </c>
      <c r="F57" s="313" t="s">
        <v>561</v>
      </c>
      <c r="G57" s="313" t="s">
        <v>561</v>
      </c>
      <c r="H57" s="313"/>
      <c r="I57" s="313"/>
      <c r="J57" s="313" t="s">
        <v>575</v>
      </c>
      <c r="K57" s="313" t="s">
        <v>580</v>
      </c>
      <c r="L57" s="313" t="s">
        <v>580</v>
      </c>
      <c r="M57" s="313" t="s">
        <v>561</v>
      </c>
      <c r="N57" s="313" t="s">
        <v>561</v>
      </c>
      <c r="O57" s="313" t="s">
        <v>561</v>
      </c>
      <c r="P57" s="313"/>
      <c r="Q57" s="313"/>
      <c r="R57" s="313"/>
      <c r="S57" s="313"/>
      <c r="T57" s="313"/>
      <c r="U57" s="313"/>
      <c r="V57" s="313"/>
      <c r="W57" s="313" t="s">
        <v>561</v>
      </c>
      <c r="X57" s="313" t="s">
        <v>561</v>
      </c>
      <c r="Y57" s="313" t="s">
        <v>564</v>
      </c>
      <c r="Z57" s="313"/>
      <c r="AA57" s="313"/>
      <c r="AB57" s="313"/>
      <c r="AC57" s="313"/>
      <c r="AD57" s="313"/>
      <c r="AE57" s="313" t="s">
        <v>561</v>
      </c>
      <c r="AF57" s="313" t="s">
        <v>564</v>
      </c>
      <c r="AG57" s="313" t="s">
        <v>749</v>
      </c>
      <c r="AH57" s="309">
        <f t="shared" si="3"/>
        <v>54</v>
      </c>
      <c r="AI57" s="309" t="str">
        <f t="shared" si="4"/>
        <v>鄭品豪</v>
      </c>
      <c r="AJ57" s="310">
        <f t="shared" si="2"/>
        <v>9</v>
      </c>
    </row>
    <row r="58" spans="1:36" ht="25.5" customHeight="1">
      <c r="A58" s="311">
        <v>55</v>
      </c>
      <c r="B58" s="312" t="s">
        <v>476</v>
      </c>
      <c r="C58" s="313" t="s">
        <v>583</v>
      </c>
      <c r="D58" s="313"/>
      <c r="E58" s="313"/>
      <c r="F58" s="313" t="s">
        <v>561</v>
      </c>
      <c r="G58" s="313" t="s">
        <v>561</v>
      </c>
      <c r="H58" s="313"/>
      <c r="I58" s="313"/>
      <c r="J58" s="313"/>
      <c r="K58" s="313"/>
      <c r="L58" s="313"/>
      <c r="M58" s="313" t="s">
        <v>564</v>
      </c>
      <c r="N58" s="313" t="s">
        <v>561</v>
      </c>
      <c r="O58" s="313"/>
      <c r="P58" s="313"/>
      <c r="Q58" s="313"/>
      <c r="R58" s="313"/>
      <c r="S58" s="313"/>
      <c r="T58" s="313" t="s">
        <v>561</v>
      </c>
      <c r="U58" s="313" t="s">
        <v>561</v>
      </c>
      <c r="V58" s="313"/>
      <c r="W58" s="313"/>
      <c r="X58" s="313"/>
      <c r="Y58" s="313"/>
      <c r="Z58" s="313" t="s">
        <v>561</v>
      </c>
      <c r="AA58" s="313" t="s">
        <v>561</v>
      </c>
      <c r="AB58" s="313"/>
      <c r="AC58" s="313"/>
      <c r="AD58" s="313"/>
      <c r="AE58" s="313"/>
      <c r="AF58" s="313" t="s">
        <v>561</v>
      </c>
      <c r="AG58" s="313" t="s">
        <v>561</v>
      </c>
      <c r="AH58" s="309">
        <f t="shared" si="3"/>
        <v>55</v>
      </c>
      <c r="AI58" s="309" t="str">
        <f t="shared" si="4"/>
        <v>張恩齊</v>
      </c>
      <c r="AJ58" s="310">
        <f t="shared" si="2"/>
        <v>9</v>
      </c>
    </row>
    <row r="59" spans="1:36" ht="25.5" customHeight="1">
      <c r="A59" s="311">
        <v>56</v>
      </c>
      <c r="B59" s="312" t="s">
        <v>467</v>
      </c>
      <c r="C59" s="313"/>
      <c r="D59" s="313"/>
      <c r="E59" s="313" t="s">
        <v>578</v>
      </c>
      <c r="F59" s="313" t="s">
        <v>579</v>
      </c>
      <c r="G59" s="313"/>
      <c r="H59" s="313"/>
      <c r="I59" s="313"/>
      <c r="J59" s="313"/>
      <c r="K59" s="313"/>
      <c r="L59" s="313" t="s">
        <v>561</v>
      </c>
      <c r="M59" s="313" t="s">
        <v>561</v>
      </c>
      <c r="N59" s="313"/>
      <c r="O59" s="313"/>
      <c r="P59" s="313"/>
      <c r="Q59" s="313"/>
      <c r="R59" s="313"/>
      <c r="S59" s="313" t="s">
        <v>561</v>
      </c>
      <c r="T59" s="313" t="s">
        <v>561</v>
      </c>
      <c r="U59" s="313"/>
      <c r="V59" s="313"/>
      <c r="W59" s="313" t="s">
        <v>575</v>
      </c>
      <c r="X59" s="313" t="s">
        <v>561</v>
      </c>
      <c r="Y59" s="313" t="s">
        <v>561</v>
      </c>
      <c r="Z59" s="313" t="s">
        <v>561</v>
      </c>
      <c r="AA59" s="313" t="s">
        <v>561</v>
      </c>
      <c r="AB59" s="313"/>
      <c r="AC59" s="313"/>
      <c r="AD59" s="313"/>
      <c r="AE59" s="313" t="s">
        <v>750</v>
      </c>
      <c r="AF59" s="313" t="s">
        <v>561</v>
      </c>
      <c r="AG59" s="313" t="s">
        <v>564</v>
      </c>
      <c r="AH59" s="309">
        <f t="shared" si="3"/>
        <v>56</v>
      </c>
      <c r="AI59" s="309" t="str">
        <f t="shared" si="4"/>
        <v>許翊呈</v>
      </c>
      <c r="AJ59" s="310">
        <f t="shared" si="2"/>
        <v>9</v>
      </c>
    </row>
    <row r="60" spans="1:36" ht="25.5" customHeight="1">
      <c r="A60" s="311">
        <v>57</v>
      </c>
      <c r="B60" s="312" t="s">
        <v>477</v>
      </c>
      <c r="C60" s="313"/>
      <c r="D60" s="313"/>
      <c r="E60" s="313"/>
      <c r="F60" s="313"/>
      <c r="G60" s="313"/>
      <c r="H60" s="313"/>
      <c r="I60" s="313" t="s">
        <v>561</v>
      </c>
      <c r="J60" s="313" t="s">
        <v>561</v>
      </c>
      <c r="K60" s="313"/>
      <c r="L60" s="313"/>
      <c r="M60" s="313" t="s">
        <v>561</v>
      </c>
      <c r="N60" s="313" t="s">
        <v>561</v>
      </c>
      <c r="O60" s="313"/>
      <c r="P60" s="313"/>
      <c r="Q60" s="313"/>
      <c r="R60" s="313"/>
      <c r="S60" s="313"/>
      <c r="T60" s="313" t="s">
        <v>561</v>
      </c>
      <c r="U60" s="313" t="s">
        <v>561</v>
      </c>
      <c r="V60" s="313"/>
      <c r="W60" s="313"/>
      <c r="X60" s="313"/>
      <c r="Y60" s="313"/>
      <c r="Z60" s="313"/>
      <c r="AA60" s="313"/>
      <c r="AB60" s="313"/>
      <c r="AC60" s="313"/>
      <c r="AD60" s="313"/>
      <c r="AE60" s="313" t="s">
        <v>561</v>
      </c>
      <c r="AF60" s="313" t="s">
        <v>561</v>
      </c>
      <c r="AG60" s="313" t="s">
        <v>561</v>
      </c>
      <c r="AH60" s="309">
        <f t="shared" si="3"/>
        <v>57</v>
      </c>
      <c r="AI60" s="309" t="str">
        <f t="shared" si="4"/>
        <v>周承澔</v>
      </c>
      <c r="AJ60" s="310">
        <f t="shared" si="2"/>
        <v>9</v>
      </c>
    </row>
    <row r="61" spans="1:36" ht="25.5" customHeight="1">
      <c r="A61" s="311">
        <v>58</v>
      </c>
      <c r="B61" s="312" t="s">
        <v>478</v>
      </c>
      <c r="C61" s="313"/>
      <c r="D61" s="313"/>
      <c r="E61" s="313"/>
      <c r="F61" s="313"/>
      <c r="G61" s="313"/>
      <c r="H61" s="313"/>
      <c r="I61" s="313" t="s">
        <v>561</v>
      </c>
      <c r="J61" s="313" t="s">
        <v>561</v>
      </c>
      <c r="K61" s="313" t="s">
        <v>561</v>
      </c>
      <c r="L61" s="313"/>
      <c r="M61" s="313"/>
      <c r="N61" s="313"/>
      <c r="O61" s="313"/>
      <c r="P61" s="313"/>
      <c r="Q61" s="313"/>
      <c r="R61" s="313"/>
      <c r="S61" s="313"/>
      <c r="T61" s="313"/>
      <c r="U61" s="313"/>
      <c r="V61" s="313"/>
      <c r="W61" s="313" t="s">
        <v>561</v>
      </c>
      <c r="X61" s="313" t="s">
        <v>561</v>
      </c>
      <c r="Y61" s="313" t="s">
        <v>561</v>
      </c>
      <c r="Z61" s="313"/>
      <c r="AA61" s="313" t="s">
        <v>564</v>
      </c>
      <c r="AB61" s="313"/>
      <c r="AC61" s="313"/>
      <c r="AD61" s="313" t="s">
        <v>561</v>
      </c>
      <c r="AE61" s="313" t="s">
        <v>561</v>
      </c>
      <c r="AF61" s="313" t="s">
        <v>561</v>
      </c>
      <c r="AG61" s="313"/>
      <c r="AH61" s="309">
        <f t="shared" si="3"/>
        <v>58</v>
      </c>
      <c r="AI61" s="309" t="str">
        <f t="shared" si="4"/>
        <v>蕭敬哲</v>
      </c>
      <c r="AJ61" s="310">
        <f t="shared" si="2"/>
        <v>9</v>
      </c>
    </row>
    <row r="62" spans="1:36" ht="25.5" customHeight="1">
      <c r="A62" s="311">
        <v>59</v>
      </c>
      <c r="B62" s="312" t="s">
        <v>337</v>
      </c>
      <c r="C62" s="313"/>
      <c r="D62" s="313"/>
      <c r="E62" s="313"/>
      <c r="F62" s="313" t="s">
        <v>575</v>
      </c>
      <c r="G62" s="313" t="s">
        <v>561</v>
      </c>
      <c r="H62" s="313" t="s">
        <v>567</v>
      </c>
      <c r="I62" s="313"/>
      <c r="J62" s="313"/>
      <c r="K62" s="313"/>
      <c r="L62" s="313" t="s">
        <v>575</v>
      </c>
      <c r="M62" s="313" t="s">
        <v>561</v>
      </c>
      <c r="N62" s="313" t="s">
        <v>567</v>
      </c>
      <c r="O62" s="313"/>
      <c r="P62" s="313"/>
      <c r="Q62" s="313"/>
      <c r="R62" s="313"/>
      <c r="S62" s="313" t="s">
        <v>575</v>
      </c>
      <c r="T62" s="313" t="s">
        <v>561</v>
      </c>
      <c r="U62" s="313" t="s">
        <v>567</v>
      </c>
      <c r="V62" s="313"/>
      <c r="W62" s="313"/>
      <c r="X62" s="313"/>
      <c r="Y62" s="313"/>
      <c r="Z62" s="313"/>
      <c r="AA62" s="313" t="s">
        <v>561</v>
      </c>
      <c r="AB62" s="313" t="s">
        <v>603</v>
      </c>
      <c r="AC62" s="313" t="s">
        <v>604</v>
      </c>
      <c r="AD62" s="313"/>
      <c r="AE62" s="313"/>
      <c r="AF62" s="313"/>
      <c r="AG62" s="313" t="s">
        <v>561</v>
      </c>
      <c r="AH62" s="309">
        <f t="shared" si="3"/>
        <v>59</v>
      </c>
      <c r="AI62" s="309" t="str">
        <f t="shared" si="4"/>
        <v>陳奕欣</v>
      </c>
      <c r="AJ62" s="310">
        <f t="shared" si="2"/>
        <v>9</v>
      </c>
    </row>
    <row r="63" spans="1:36" ht="25.5" customHeight="1">
      <c r="A63" s="311">
        <v>60</v>
      </c>
      <c r="B63" s="312" t="s">
        <v>410</v>
      </c>
      <c r="C63" s="313" t="s">
        <v>568</v>
      </c>
      <c r="D63" s="313" t="s">
        <v>561</v>
      </c>
      <c r="E63" s="313"/>
      <c r="F63" s="313" t="s">
        <v>568</v>
      </c>
      <c r="G63" s="313" t="s">
        <v>561</v>
      </c>
      <c r="H63" s="313" t="s">
        <v>561</v>
      </c>
      <c r="I63" s="313"/>
      <c r="J63" s="313" t="s">
        <v>588</v>
      </c>
      <c r="K63" s="313"/>
      <c r="L63" s="313" t="s">
        <v>561</v>
      </c>
      <c r="M63" s="313" t="s">
        <v>561</v>
      </c>
      <c r="N63" s="313" t="s">
        <v>605</v>
      </c>
      <c r="O63" s="313" t="s">
        <v>606</v>
      </c>
      <c r="P63" s="313"/>
      <c r="Q63" s="313"/>
      <c r="R63" s="313"/>
      <c r="S63" s="313"/>
      <c r="T63" s="313" t="s">
        <v>561</v>
      </c>
      <c r="U63" s="313" t="s">
        <v>561</v>
      </c>
      <c r="V63" s="313"/>
      <c r="W63" s="313"/>
      <c r="X63" s="313"/>
      <c r="Y63" s="313"/>
      <c r="Z63" s="313"/>
      <c r="AA63" s="313"/>
      <c r="AB63" s="313"/>
      <c r="AC63" s="313" t="s">
        <v>603</v>
      </c>
      <c r="AD63" s="313"/>
      <c r="AE63" s="313"/>
      <c r="AF63" s="313"/>
      <c r="AG63" s="313"/>
      <c r="AH63" s="309">
        <f t="shared" si="3"/>
        <v>60</v>
      </c>
      <c r="AI63" s="309" t="str">
        <f t="shared" si="4"/>
        <v>阮成山</v>
      </c>
      <c r="AJ63" s="310">
        <f t="shared" si="2"/>
        <v>9</v>
      </c>
    </row>
    <row r="64" spans="1:36" ht="25.5" customHeight="1">
      <c r="A64" s="311">
        <v>61</v>
      </c>
      <c r="B64" s="312" t="s">
        <v>450</v>
      </c>
      <c r="C64" s="313"/>
      <c r="D64" s="313" t="s">
        <v>563</v>
      </c>
      <c r="E64" s="313"/>
      <c r="F64" s="313"/>
      <c r="G64" s="313"/>
      <c r="H64" s="313" t="s">
        <v>589</v>
      </c>
      <c r="I64" s="313"/>
      <c r="J64" s="313"/>
      <c r="K64" s="313" t="s">
        <v>563</v>
      </c>
      <c r="L64" s="313" t="s">
        <v>561</v>
      </c>
      <c r="M64" s="313" t="s">
        <v>561</v>
      </c>
      <c r="N64" s="313" t="s">
        <v>561</v>
      </c>
      <c r="O64" s="313" t="s">
        <v>561</v>
      </c>
      <c r="P64" s="313"/>
      <c r="Q64" s="313"/>
      <c r="R64" s="313" t="s">
        <v>563</v>
      </c>
      <c r="S64" s="313"/>
      <c r="T64" s="313"/>
      <c r="U64" s="313" t="s">
        <v>590</v>
      </c>
      <c r="V64" s="313" t="s">
        <v>591</v>
      </c>
      <c r="W64" s="313"/>
      <c r="X64" s="313"/>
      <c r="Y64" s="313" t="s">
        <v>563</v>
      </c>
      <c r="Z64" s="313" t="s">
        <v>561</v>
      </c>
      <c r="AA64" s="313" t="s">
        <v>561</v>
      </c>
      <c r="AB64" s="313" t="s">
        <v>561</v>
      </c>
      <c r="AC64" s="313" t="s">
        <v>561</v>
      </c>
      <c r="AD64" s="313"/>
      <c r="AE64" s="313"/>
      <c r="AF64" s="313" t="s">
        <v>729</v>
      </c>
      <c r="AG64" s="313" t="s">
        <v>561</v>
      </c>
      <c r="AH64" s="309">
        <f t="shared" si="3"/>
        <v>61</v>
      </c>
      <c r="AI64" s="309" t="str">
        <f t="shared" si="4"/>
        <v>唐正瑋</v>
      </c>
      <c r="AJ64" s="310">
        <f t="shared" si="2"/>
        <v>9</v>
      </c>
    </row>
    <row r="65" spans="1:36" ht="25.5" customHeight="1">
      <c r="A65" s="311">
        <v>62</v>
      </c>
      <c r="B65" s="312" t="s">
        <v>451</v>
      </c>
      <c r="C65" s="313"/>
      <c r="D65" s="313"/>
      <c r="E65" s="313"/>
      <c r="F65" s="313" t="s">
        <v>561</v>
      </c>
      <c r="G65" s="313" t="s">
        <v>561</v>
      </c>
      <c r="H65" s="313" t="s">
        <v>592</v>
      </c>
      <c r="I65" s="313"/>
      <c r="J65" s="313"/>
      <c r="K65" s="313"/>
      <c r="L65" s="313"/>
      <c r="M65" s="313"/>
      <c r="N65" s="313"/>
      <c r="O65" s="313"/>
      <c r="P65" s="313"/>
      <c r="Q65" s="313"/>
      <c r="R65" s="313"/>
      <c r="S65" s="313" t="s">
        <v>561</v>
      </c>
      <c r="T65" s="313" t="s">
        <v>561</v>
      </c>
      <c r="U65" s="313" t="s">
        <v>567</v>
      </c>
      <c r="V65" s="313"/>
      <c r="W65" s="313"/>
      <c r="X65" s="313"/>
      <c r="Y65" s="313"/>
      <c r="Z65" s="313"/>
      <c r="AA65" s="313" t="s">
        <v>561</v>
      </c>
      <c r="AB65" s="313" t="s">
        <v>561</v>
      </c>
      <c r="AC65" s="313" t="s">
        <v>732</v>
      </c>
      <c r="AD65" s="313" t="s">
        <v>733</v>
      </c>
      <c r="AE65" s="313"/>
      <c r="AF65" s="313"/>
      <c r="AG65" s="313"/>
      <c r="AH65" s="309">
        <f t="shared" si="3"/>
        <v>62</v>
      </c>
      <c r="AI65" s="309" t="str">
        <f t="shared" si="4"/>
        <v>曾慶鈞</v>
      </c>
      <c r="AJ65" s="310">
        <f t="shared" si="2"/>
        <v>9</v>
      </c>
    </row>
    <row r="66" spans="1:36" ht="25.5" customHeight="1">
      <c r="A66" s="311">
        <v>65</v>
      </c>
      <c r="B66" s="309" t="s">
        <v>338</v>
      </c>
      <c r="C66" s="314" t="s">
        <v>561</v>
      </c>
      <c r="D66" s="314" t="s">
        <v>561</v>
      </c>
      <c r="E66" s="314" t="s">
        <v>561</v>
      </c>
      <c r="F66" s="314" t="s">
        <v>561</v>
      </c>
      <c r="G66" s="314"/>
      <c r="H66" s="314"/>
      <c r="I66" s="314"/>
      <c r="J66" s="314"/>
      <c r="K66" s="314" t="s">
        <v>586</v>
      </c>
      <c r="L66" s="314"/>
      <c r="M66" s="314"/>
      <c r="N66" s="314"/>
      <c r="O66" s="314"/>
      <c r="P66" s="314"/>
      <c r="Q66" s="314"/>
      <c r="R66" s="314" t="s">
        <v>561</v>
      </c>
      <c r="S66" s="314" t="s">
        <v>567</v>
      </c>
      <c r="T66" s="314"/>
      <c r="U66" s="314"/>
      <c r="V66" s="314" t="s">
        <v>587</v>
      </c>
      <c r="W66" s="314"/>
      <c r="X66" s="314"/>
      <c r="Y66" s="314"/>
      <c r="Z66" s="314" t="s">
        <v>575</v>
      </c>
      <c r="AA66" s="314" t="s">
        <v>735</v>
      </c>
      <c r="AB66" s="314"/>
      <c r="AC66" s="314"/>
      <c r="AD66" s="314"/>
      <c r="AE66" s="314" t="s">
        <v>750</v>
      </c>
      <c r="AF66" s="314" t="s">
        <v>561</v>
      </c>
      <c r="AG66" s="314" t="s">
        <v>561</v>
      </c>
      <c r="AH66" s="309">
        <f t="shared" si="3"/>
        <v>65</v>
      </c>
      <c r="AI66" s="309" t="str">
        <f t="shared" si="4"/>
        <v>黃品傑</v>
      </c>
      <c r="AJ66" s="310">
        <f t="shared" si="2"/>
        <v>9</v>
      </c>
    </row>
    <row r="67" spans="1:36" ht="25.5" customHeight="1">
      <c r="A67" s="311">
        <v>66</v>
      </c>
      <c r="B67" s="312" t="s">
        <v>550</v>
      </c>
      <c r="C67" s="313"/>
      <c r="D67" s="313"/>
      <c r="E67" s="313"/>
      <c r="F67" s="313" t="s">
        <v>561</v>
      </c>
      <c r="G67" s="313" t="s">
        <v>561</v>
      </c>
      <c r="H67" s="313"/>
      <c r="I67" s="313"/>
      <c r="J67" s="313"/>
      <c r="K67" s="313"/>
      <c r="L67" s="313"/>
      <c r="M67" s="313" t="s">
        <v>561</v>
      </c>
      <c r="N67" s="313" t="s">
        <v>561</v>
      </c>
      <c r="O67" s="313"/>
      <c r="P67" s="313"/>
      <c r="Q67" s="313"/>
      <c r="R67" s="313"/>
      <c r="S67" s="313"/>
      <c r="T67" s="313" t="s">
        <v>561</v>
      </c>
      <c r="U67" s="313" t="s">
        <v>561</v>
      </c>
      <c r="V67" s="313" t="s">
        <v>584</v>
      </c>
      <c r="W67" s="313"/>
      <c r="X67" s="313"/>
      <c r="Y67" s="313"/>
      <c r="Z67" s="313" t="s">
        <v>585</v>
      </c>
      <c r="AA67" s="313" t="s">
        <v>561</v>
      </c>
      <c r="AB67" s="313" t="s">
        <v>561</v>
      </c>
      <c r="AC67" s="313" t="s">
        <v>564</v>
      </c>
      <c r="AD67" s="313" t="s">
        <v>564</v>
      </c>
      <c r="AE67" s="313" t="s">
        <v>564</v>
      </c>
      <c r="AF67" s="313" t="s">
        <v>564</v>
      </c>
      <c r="AG67" s="313" t="s">
        <v>561</v>
      </c>
      <c r="AH67" s="309">
        <f t="shared" si="3"/>
        <v>66</v>
      </c>
      <c r="AI67" s="309" t="str">
        <f t="shared" si="4"/>
        <v>張曙霖</v>
      </c>
      <c r="AJ67" s="310">
        <f t="shared" si="2"/>
        <v>9</v>
      </c>
    </row>
    <row r="68" spans="1:36" ht="25.5" customHeight="1">
      <c r="A68" s="311"/>
      <c r="B68" s="309"/>
      <c r="C68" s="314"/>
      <c r="D68" s="314"/>
      <c r="E68" s="314"/>
      <c r="F68" s="314"/>
      <c r="G68" s="314"/>
      <c r="H68" s="314"/>
      <c r="I68" s="314"/>
      <c r="J68" s="314"/>
      <c r="K68" s="314"/>
      <c r="L68" s="314"/>
      <c r="M68" s="314"/>
      <c r="N68" s="314"/>
      <c r="O68" s="314"/>
      <c r="P68" s="314"/>
      <c r="Q68" s="314"/>
      <c r="R68" s="314"/>
      <c r="S68" s="314"/>
      <c r="T68" s="314"/>
      <c r="U68" s="314"/>
      <c r="V68" s="314"/>
      <c r="W68" s="314"/>
      <c r="X68" s="314"/>
      <c r="Y68" s="314"/>
      <c r="Z68" s="314"/>
      <c r="AA68" s="314"/>
      <c r="AB68" s="314"/>
      <c r="AC68" s="314"/>
      <c r="AD68" s="314"/>
      <c r="AE68" s="314"/>
      <c r="AF68" s="314"/>
      <c r="AG68" s="314"/>
      <c r="AH68" s="309"/>
      <c r="AI68" s="309"/>
      <c r="AJ68" s="310"/>
    </row>
    <row r="69" spans="1:36" ht="25.5" customHeight="1" thickBot="1">
      <c r="A69" s="311"/>
      <c r="B69" s="332"/>
      <c r="C69" s="333"/>
      <c r="D69" s="333"/>
      <c r="E69" s="333"/>
      <c r="F69" s="333"/>
      <c r="G69" s="333"/>
      <c r="H69" s="333"/>
      <c r="I69" s="333"/>
      <c r="J69" s="333"/>
      <c r="K69" s="333"/>
      <c r="L69" s="333"/>
      <c r="M69" s="333"/>
      <c r="N69" s="333"/>
      <c r="O69" s="333"/>
      <c r="P69" s="333"/>
      <c r="Q69" s="333"/>
      <c r="R69" s="333"/>
      <c r="S69" s="333"/>
      <c r="T69" s="333"/>
      <c r="U69" s="333"/>
      <c r="V69" s="333"/>
      <c r="W69" s="333"/>
      <c r="X69" s="333"/>
      <c r="Y69" s="333"/>
      <c r="Z69" s="333"/>
      <c r="AA69" s="333"/>
      <c r="AB69" s="333"/>
      <c r="AC69" s="333"/>
      <c r="AD69" s="333"/>
      <c r="AE69" s="333"/>
      <c r="AF69" s="333"/>
      <c r="AG69" s="333"/>
      <c r="AH69" s="332"/>
      <c r="AI69" s="332"/>
      <c r="AJ69" s="334"/>
    </row>
    <row r="70" spans="1:36" ht="25.5" customHeight="1" thickBot="1">
      <c r="A70" s="533" t="s">
        <v>291</v>
      </c>
      <c r="B70" s="534"/>
      <c r="C70" s="534"/>
      <c r="D70" s="534"/>
      <c r="E70" s="534"/>
      <c r="F70" s="534"/>
      <c r="G70" s="534"/>
      <c r="H70" s="534"/>
      <c r="I70" s="534"/>
      <c r="J70" s="534"/>
      <c r="K70" s="534"/>
      <c r="L70" s="534"/>
      <c r="M70" s="534"/>
      <c r="N70" s="534"/>
      <c r="O70" s="534"/>
      <c r="P70" s="534"/>
      <c r="Q70" s="534"/>
      <c r="R70" s="534"/>
      <c r="S70" s="534"/>
      <c r="T70" s="534"/>
      <c r="U70" s="534"/>
      <c r="V70" s="534"/>
      <c r="W70" s="534"/>
      <c r="X70" s="534"/>
      <c r="Y70" s="534"/>
      <c r="Z70" s="534"/>
      <c r="AA70" s="534"/>
      <c r="AB70" s="534"/>
      <c r="AC70" s="534"/>
      <c r="AD70" s="534"/>
      <c r="AE70" s="534"/>
      <c r="AF70" s="534"/>
      <c r="AG70" s="534"/>
      <c r="AH70" s="534"/>
      <c r="AI70" s="534"/>
      <c r="AJ70" s="535"/>
    </row>
    <row r="71" spans="1:36" ht="25.5" customHeight="1">
      <c r="A71" s="341">
        <v>44</v>
      </c>
      <c r="B71" s="342" t="s">
        <v>548</v>
      </c>
      <c r="C71" s="343"/>
      <c r="D71" s="343"/>
      <c r="E71" s="343"/>
      <c r="F71" s="343" t="s">
        <v>561</v>
      </c>
      <c r="G71" s="343" t="s">
        <v>561</v>
      </c>
      <c r="H71" s="343"/>
      <c r="I71" s="344"/>
      <c r="J71" s="343"/>
      <c r="K71" s="343"/>
      <c r="L71" s="343"/>
      <c r="M71" s="343" t="s">
        <v>561</v>
      </c>
      <c r="N71" s="343" t="s">
        <v>561</v>
      </c>
      <c r="O71" s="343"/>
      <c r="P71" s="343"/>
      <c r="Q71" s="343"/>
      <c r="R71" s="343"/>
      <c r="S71" s="343"/>
      <c r="T71" s="343" t="s">
        <v>561</v>
      </c>
      <c r="U71" s="343" t="s">
        <v>561</v>
      </c>
      <c r="V71" s="343"/>
      <c r="W71" s="343"/>
      <c r="X71" s="343" t="s">
        <v>595</v>
      </c>
      <c r="Y71" s="343" t="s">
        <v>596</v>
      </c>
      <c r="Z71" s="343" t="s">
        <v>607</v>
      </c>
      <c r="AA71" s="343" t="s">
        <v>561</v>
      </c>
      <c r="AB71" s="343" t="s">
        <v>561</v>
      </c>
      <c r="AC71" s="343"/>
      <c r="AD71" s="343"/>
      <c r="AE71" s="343"/>
      <c r="AF71" s="343" t="s">
        <v>751</v>
      </c>
      <c r="AG71" s="343" t="s">
        <v>746</v>
      </c>
      <c r="AH71" s="336">
        <f>$A71</f>
        <v>44</v>
      </c>
      <c r="AI71" s="337" t="str">
        <f>$B71</f>
        <v>陳宏洋</v>
      </c>
      <c r="AJ71" s="338">
        <f>COUNTIF(C71:AI71,"x*")</f>
        <v>9</v>
      </c>
    </row>
    <row r="72" spans="1:36" ht="25.5" customHeight="1">
      <c r="A72" s="341">
        <v>63</v>
      </c>
      <c r="B72" s="345" t="s">
        <v>449</v>
      </c>
      <c r="C72" s="343"/>
      <c r="D72" s="343"/>
      <c r="E72" s="343"/>
      <c r="F72" s="343" t="s">
        <v>561</v>
      </c>
      <c r="G72" s="343" t="s">
        <v>561</v>
      </c>
      <c r="H72" s="343"/>
      <c r="I72" s="344"/>
      <c r="J72" s="343"/>
      <c r="K72" s="343"/>
      <c r="L72" s="343"/>
      <c r="M72" s="343" t="s">
        <v>561</v>
      </c>
      <c r="N72" s="343" t="s">
        <v>567</v>
      </c>
      <c r="O72" s="343"/>
      <c r="P72" s="343"/>
      <c r="Q72" s="343"/>
      <c r="R72" s="343"/>
      <c r="S72" s="343"/>
      <c r="T72" s="343" t="s">
        <v>561</v>
      </c>
      <c r="U72" s="343" t="s">
        <v>561</v>
      </c>
      <c r="V72" s="343"/>
      <c r="W72" s="343"/>
      <c r="X72" s="343"/>
      <c r="Y72" s="343"/>
      <c r="Z72" s="343" t="s">
        <v>609</v>
      </c>
      <c r="AA72" s="343" t="s">
        <v>561</v>
      </c>
      <c r="AB72" s="343" t="s">
        <v>608</v>
      </c>
      <c r="AC72" s="343"/>
      <c r="AD72" s="343"/>
      <c r="AE72" s="343"/>
      <c r="AF72" s="343"/>
      <c r="AG72" s="343" t="s">
        <v>561</v>
      </c>
      <c r="AH72" s="336">
        <f t="shared" ref="AH72:AH73" si="5">$A72</f>
        <v>63</v>
      </c>
      <c r="AI72" s="337" t="str">
        <f t="shared" ref="AI72:AI73" si="6">$B72</f>
        <v>楊鈞翔</v>
      </c>
      <c r="AJ72" s="338">
        <f>COUNTIF(C72:AI72,"x*")</f>
        <v>9</v>
      </c>
    </row>
    <row r="73" spans="1:36" ht="25.5" customHeight="1" thickBot="1">
      <c r="A73" s="342">
        <v>64</v>
      </c>
      <c r="B73" s="346" t="s">
        <v>458</v>
      </c>
      <c r="C73" s="342"/>
      <c r="D73" s="342"/>
      <c r="E73" s="342"/>
      <c r="F73" s="347" t="s">
        <v>561</v>
      </c>
      <c r="G73" s="342" t="s">
        <v>561</v>
      </c>
      <c r="H73" s="342"/>
      <c r="I73" s="342"/>
      <c r="J73" s="342"/>
      <c r="K73" s="342" t="s">
        <v>564</v>
      </c>
      <c r="L73" s="342" t="s">
        <v>564</v>
      </c>
      <c r="M73" s="347" t="s">
        <v>561</v>
      </c>
      <c r="N73" s="342" t="s">
        <v>561</v>
      </c>
      <c r="O73" s="342" t="s">
        <v>564</v>
      </c>
      <c r="P73" s="342"/>
      <c r="Q73" s="342"/>
      <c r="R73" s="342"/>
      <c r="S73" s="347"/>
      <c r="T73" s="347" t="s">
        <v>561</v>
      </c>
      <c r="U73" s="342" t="s">
        <v>561</v>
      </c>
      <c r="V73" s="342"/>
      <c r="W73" s="342"/>
      <c r="X73" s="342"/>
      <c r="Y73" s="342"/>
      <c r="Z73" s="347"/>
      <c r="AA73" s="347" t="s">
        <v>561</v>
      </c>
      <c r="AB73" s="348" t="s">
        <v>561</v>
      </c>
      <c r="AC73" s="348"/>
      <c r="AD73" s="348"/>
      <c r="AE73" s="342"/>
      <c r="AF73" s="342"/>
      <c r="AG73" s="342" t="s">
        <v>561</v>
      </c>
      <c r="AH73" s="336">
        <f t="shared" si="5"/>
        <v>64</v>
      </c>
      <c r="AI73" s="337" t="str">
        <f t="shared" si="6"/>
        <v>邱俊閎</v>
      </c>
      <c r="AJ73" s="338">
        <f>COUNTIF(C73:AI73,"x*")</f>
        <v>9</v>
      </c>
    </row>
    <row r="74" spans="1:36" ht="25.5" customHeight="1">
      <c r="A74" s="531" t="s">
        <v>292</v>
      </c>
      <c r="B74" s="516" t="s">
        <v>293</v>
      </c>
      <c r="C74" s="517"/>
      <c r="D74" s="517"/>
      <c r="E74" s="518"/>
      <c r="F74" s="519" t="s">
        <v>294</v>
      </c>
      <c r="G74" s="519"/>
      <c r="H74" s="519"/>
      <c r="I74" s="520"/>
      <c r="J74" s="315"/>
      <c r="K74" s="316"/>
      <c r="L74" s="316"/>
      <c r="M74" s="316"/>
      <c r="N74" s="317"/>
      <c r="O74" s="317"/>
      <c r="P74" s="317"/>
      <c r="Q74" s="317"/>
      <c r="R74" s="317"/>
      <c r="S74" s="302"/>
      <c r="T74" s="302"/>
      <c r="U74" s="302"/>
      <c r="V74" s="302"/>
      <c r="W74" s="302"/>
      <c r="X74" s="302"/>
      <c r="Y74" s="302"/>
      <c r="Z74" s="302"/>
      <c r="AA74" s="302"/>
      <c r="AB74" s="302"/>
      <c r="AC74" s="302"/>
      <c r="AD74" s="302"/>
      <c r="AE74" s="302"/>
      <c r="AF74" s="302"/>
      <c r="AG74" s="302"/>
      <c r="AH74" s="302"/>
      <c r="AI74" s="302"/>
      <c r="AJ74" s="304"/>
    </row>
    <row r="75" spans="1:36" ht="25.5" customHeight="1" thickBot="1">
      <c r="A75" s="532"/>
      <c r="B75" s="521" t="s">
        <v>522</v>
      </c>
      <c r="C75" s="521"/>
      <c r="D75" s="521"/>
      <c r="E75" s="521"/>
      <c r="F75" s="521"/>
      <c r="G75" s="521"/>
      <c r="H75" s="521"/>
      <c r="I75" s="522"/>
      <c r="J75" s="318"/>
      <c r="K75" s="319"/>
      <c r="L75" s="319"/>
      <c r="M75" s="319"/>
      <c r="N75" s="319"/>
      <c r="O75" s="319"/>
      <c r="P75" s="319"/>
      <c r="Q75" s="319"/>
      <c r="R75" s="319"/>
      <c r="S75" s="303"/>
      <c r="T75" s="303"/>
      <c r="U75" s="303"/>
      <c r="V75" s="303"/>
      <c r="W75" s="303"/>
      <c r="X75" s="303"/>
      <c r="Y75" s="303"/>
      <c r="Z75" s="303"/>
      <c r="AA75" s="303"/>
      <c r="AB75" s="303"/>
      <c r="AC75" s="303"/>
      <c r="AD75" s="303"/>
      <c r="AE75" s="303"/>
      <c r="AF75" s="303"/>
      <c r="AG75" s="303"/>
      <c r="AH75" s="303"/>
      <c r="AI75" s="303"/>
      <c r="AJ75" s="305"/>
    </row>
  </sheetData>
  <mergeCells count="7">
    <mergeCell ref="B74:E74"/>
    <mergeCell ref="F74:I74"/>
    <mergeCell ref="B75:I75"/>
    <mergeCell ref="A1:AJ2"/>
    <mergeCell ref="AJ3:AJ4"/>
    <mergeCell ref="A74:A75"/>
    <mergeCell ref="A70:AJ70"/>
  </mergeCells>
  <phoneticPr fontId="2" type="noConversion"/>
  <conditionalFormatting sqref="AH71:XFD73">
    <cfRule type="expression" dxfId="60" priority="9">
      <formula>ISEVEN(ROW())</formula>
    </cfRule>
  </conditionalFormatting>
  <conditionalFormatting sqref="A65:AJ69 A64:AE64 AG64:AJ64 A22:AJ63 A21:AD21 AG21:AJ21 A5:AJ20">
    <cfRule type="expression" dxfId="59" priority="5">
      <formula>ISODD(ROW())</formula>
    </cfRule>
    <cfRule type="expression" dxfId="58" priority="8">
      <formula>ISEVEN(ROW())</formula>
    </cfRule>
  </conditionalFormatting>
  <conditionalFormatting sqref="A71:AG73">
    <cfRule type="expression" dxfId="57" priority="6">
      <formula>ISEVEN(ROW())</formula>
    </cfRule>
    <cfRule type="expression" dxfId="56" priority="7">
      <formula>ISODD(ROW())</formula>
    </cfRule>
  </conditionalFormatting>
  <conditionalFormatting sqref="AF64">
    <cfRule type="expression" dxfId="55" priority="3">
      <formula>ISODD(ROW())</formula>
    </cfRule>
    <cfRule type="expression" dxfId="54" priority="4">
      <formula>ISEVEN(ROW())</formula>
    </cfRule>
  </conditionalFormatting>
  <conditionalFormatting sqref="AE21:AF21">
    <cfRule type="expression" dxfId="53" priority="1">
      <formula>ISODD(ROW())</formula>
    </cfRule>
    <cfRule type="expression" dxfId="52" priority="2">
      <formula>ISEVEN(ROW())</formula>
    </cfRule>
  </conditionalFormatting>
  <dataValidations count="1">
    <dataValidation imeMode="on" allowBlank="1" showInputMessage="1" showErrorMessage="1" sqref="B5:B23 AI5:AI67"/>
  </dataValidations>
  <pageMargins left="0.25" right="0.25" top="0.75" bottom="0.75" header="0.3" footer="0.3"/>
  <pageSetup paperSize="8" scale="5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00B050"/>
    <pageSetUpPr fitToPage="1"/>
  </sheetPr>
  <dimension ref="A1:AG125"/>
  <sheetViews>
    <sheetView tabSelected="1" topLeftCell="B28" workbookViewId="0">
      <selection sqref="A1:K2"/>
    </sheetView>
  </sheetViews>
  <sheetFormatPr defaultColWidth="9" defaultRowHeight="16.5"/>
  <cols>
    <col min="1" max="1" width="11.375" customWidth="1"/>
    <col min="2" max="15" width="7.625" customWidth="1"/>
    <col min="16" max="28" width="5.625" customWidth="1"/>
    <col min="29" max="29" width="9" customWidth="1"/>
  </cols>
  <sheetData>
    <row r="1" spans="1:33" ht="30" customHeight="1">
      <c r="A1" s="544" t="s">
        <v>786</v>
      </c>
      <c r="B1" s="545"/>
      <c r="C1" s="545"/>
      <c r="D1" s="545"/>
      <c r="E1" s="545"/>
      <c r="F1" s="545"/>
      <c r="G1" s="545"/>
      <c r="H1" s="545"/>
      <c r="I1" s="545"/>
      <c r="J1" s="545"/>
      <c r="K1" s="545"/>
      <c r="L1" s="548">
        <f ca="1">DATE(INDIRECT("日期輸入!$A$3"),INDIRECT("日期輸入!$B$3"),INDIRECT("日期輸入!$C$3"))</f>
        <v>44561</v>
      </c>
      <c r="M1" s="548"/>
      <c r="N1" s="548"/>
      <c r="O1" s="549"/>
    </row>
    <row r="2" spans="1:33" ht="30" customHeight="1" thickBot="1">
      <c r="A2" s="546"/>
      <c r="B2" s="547"/>
      <c r="C2" s="547"/>
      <c r="D2" s="547"/>
      <c r="E2" s="547"/>
      <c r="F2" s="547"/>
      <c r="G2" s="547"/>
      <c r="H2" s="547"/>
      <c r="I2" s="547"/>
      <c r="J2" s="547"/>
      <c r="K2" s="547"/>
      <c r="L2" s="550"/>
      <c r="M2" s="550"/>
      <c r="N2" s="550"/>
      <c r="O2" s="551"/>
    </row>
    <row r="3" spans="1:33" ht="49.5" customHeight="1" thickBot="1">
      <c r="A3" s="552" t="s">
        <v>361</v>
      </c>
      <c r="B3" s="553"/>
      <c r="C3" s="320" t="s">
        <v>117</v>
      </c>
      <c r="D3" s="245" t="s">
        <v>118</v>
      </c>
      <c r="E3" s="245" t="s">
        <v>415</v>
      </c>
      <c r="F3" s="245" t="s">
        <v>416</v>
      </c>
      <c r="G3" s="245" t="s">
        <v>121</v>
      </c>
      <c r="H3" s="245" t="s">
        <v>417</v>
      </c>
      <c r="I3" s="246" t="s">
        <v>418</v>
      </c>
      <c r="J3" s="554" t="s">
        <v>419</v>
      </c>
      <c r="K3" s="555"/>
      <c r="L3" s="555"/>
      <c r="M3" s="556"/>
      <c r="N3" s="557" t="s">
        <v>420</v>
      </c>
      <c r="O3" s="558"/>
      <c r="P3" s="57"/>
      <c r="Q3" s="57"/>
      <c r="R3" s="57"/>
      <c r="S3" s="57"/>
      <c r="T3" s="57"/>
      <c r="U3" s="57">
        <v>8</v>
      </c>
      <c r="V3" s="57">
        <v>10</v>
      </c>
      <c r="W3" s="57">
        <v>12</v>
      </c>
      <c r="X3" s="57">
        <v>14</v>
      </c>
      <c r="Y3" s="57">
        <v>16</v>
      </c>
      <c r="Z3" s="57">
        <v>18</v>
      </c>
      <c r="AA3" s="57">
        <v>20</v>
      </c>
      <c r="AB3" s="57"/>
      <c r="AC3" s="57"/>
      <c r="AD3" s="57"/>
      <c r="AE3" s="57" t="s">
        <v>552</v>
      </c>
      <c r="AF3" s="57"/>
      <c r="AG3" t="s">
        <v>553</v>
      </c>
    </row>
    <row r="4" spans="1:33" ht="20.100000000000001" customHeight="1" thickBot="1">
      <c r="A4" s="326">
        <f ca="1">DATE(YEAR($L$1),MONTH($L$1),1)</f>
        <v>44531</v>
      </c>
      <c r="B4" s="327" t="str">
        <f ca="1">IFERROR(TEXT($A4,"aaa"),"")</f>
        <v>週三</v>
      </c>
      <c r="C4" s="351">
        <v>24</v>
      </c>
      <c r="D4" s="352">
        <v>34</v>
      </c>
      <c r="E4" s="352">
        <v>26</v>
      </c>
      <c r="F4" s="352">
        <v>27</v>
      </c>
      <c r="G4" s="352">
        <v>33</v>
      </c>
      <c r="H4" s="352">
        <v>30</v>
      </c>
      <c r="I4" s="353">
        <v>25</v>
      </c>
      <c r="J4" s="247" t="s">
        <v>422</v>
      </c>
      <c r="K4" s="248" t="s">
        <v>424</v>
      </c>
      <c r="L4" s="248" t="s">
        <v>421</v>
      </c>
      <c r="M4" s="249" t="s">
        <v>423</v>
      </c>
      <c r="N4" s="559"/>
      <c r="O4" s="560"/>
      <c r="T4">
        <v>1</v>
      </c>
      <c r="U4">
        <f>COUNTIF(C$4:C$34,$T4)</f>
        <v>0</v>
      </c>
      <c r="V4">
        <f t="shared" ref="V4:AA19" si="0">COUNTIF(D$4:D$34,$T4)</f>
        <v>0</v>
      </c>
      <c r="W4">
        <f t="shared" si="0"/>
        <v>0</v>
      </c>
      <c r="X4">
        <f t="shared" si="0"/>
        <v>0</v>
      </c>
      <c r="Y4">
        <f t="shared" si="0"/>
        <v>0</v>
      </c>
      <c r="Z4">
        <f t="shared" si="0"/>
        <v>0</v>
      </c>
      <c r="AA4">
        <f t="shared" si="0"/>
        <v>1</v>
      </c>
      <c r="AE4">
        <v>1</v>
      </c>
      <c r="AF4" t="s">
        <v>499</v>
      </c>
      <c r="AG4">
        <f>AE4+22</f>
        <v>23</v>
      </c>
    </row>
    <row r="5" spans="1:33" ht="20.100000000000001" customHeight="1">
      <c r="A5" s="328">
        <f ca="1">IFERROR(IF(A4+1&lt;=EOMONTH($L$1,0),A4+1,""),"")</f>
        <v>44532</v>
      </c>
      <c r="B5" s="329" t="str">
        <f ca="1">IFERROR(TEXT($A5,"aaa"),"")</f>
        <v>週四</v>
      </c>
      <c r="C5" s="354">
        <v>35</v>
      </c>
      <c r="D5" s="355">
        <v>36</v>
      </c>
      <c r="E5" s="355">
        <v>37</v>
      </c>
      <c r="F5" s="355">
        <v>42</v>
      </c>
      <c r="G5" s="355">
        <v>45</v>
      </c>
      <c r="H5" s="355">
        <v>48</v>
      </c>
      <c r="I5" s="356">
        <v>56</v>
      </c>
      <c r="J5" s="536"/>
      <c r="K5" s="538"/>
      <c r="L5" s="538"/>
      <c r="M5" s="540"/>
      <c r="N5" s="538"/>
      <c r="O5" s="542"/>
      <c r="T5">
        <v>2</v>
      </c>
      <c r="U5">
        <f>COUNTIF(C$4:C$34,$T5)</f>
        <v>1</v>
      </c>
      <c r="V5">
        <f t="shared" si="0"/>
        <v>0</v>
      </c>
      <c r="W5">
        <f t="shared" si="0"/>
        <v>0</v>
      </c>
      <c r="X5">
        <f t="shared" si="0"/>
        <v>0</v>
      </c>
      <c r="Y5">
        <f t="shared" si="0"/>
        <v>0</v>
      </c>
      <c r="Z5">
        <f t="shared" si="0"/>
        <v>0</v>
      </c>
      <c r="AA5">
        <f t="shared" si="0"/>
        <v>0</v>
      </c>
      <c r="AE5">
        <v>2</v>
      </c>
      <c r="AF5" t="s">
        <v>500</v>
      </c>
      <c r="AG5">
        <f t="shared" ref="AG5:AG24" si="1">AE5+22</f>
        <v>24</v>
      </c>
    </row>
    <row r="6" spans="1:33" ht="20.100000000000001" customHeight="1">
      <c r="A6" s="328">
        <f t="shared" ref="A6:A33" ca="1" si="2">IFERROR(IF(A5+1&lt;=EOMONTH($L$1,0),A5+1,""),"")</f>
        <v>44533</v>
      </c>
      <c r="B6" s="329" t="str">
        <f t="shared" ref="B6:B33" ca="1" si="3">IFERROR(TEXT($A6,"aaa"),"")</f>
        <v>週五</v>
      </c>
      <c r="C6" s="357">
        <v>23</v>
      </c>
      <c r="D6" s="358">
        <v>28</v>
      </c>
      <c r="E6" s="358">
        <v>29</v>
      </c>
      <c r="F6" s="358">
        <v>40</v>
      </c>
      <c r="G6" s="358">
        <v>49</v>
      </c>
      <c r="H6" s="358">
        <v>51</v>
      </c>
      <c r="I6" s="359">
        <v>52</v>
      </c>
      <c r="J6" s="537"/>
      <c r="K6" s="539"/>
      <c r="L6" s="539"/>
      <c r="M6" s="541"/>
      <c r="N6" s="539"/>
      <c r="O6" s="543"/>
      <c r="T6">
        <v>3</v>
      </c>
      <c r="U6">
        <f t="shared" ref="U6:U39" si="4">COUNTIF(C$4:C$34,$T6)</f>
        <v>0</v>
      </c>
      <c r="V6">
        <f t="shared" si="0"/>
        <v>1</v>
      </c>
      <c r="W6">
        <f t="shared" si="0"/>
        <v>0</v>
      </c>
      <c r="X6">
        <f t="shared" si="0"/>
        <v>0</v>
      </c>
      <c r="Y6">
        <f t="shared" si="0"/>
        <v>0</v>
      </c>
      <c r="Z6">
        <f t="shared" si="0"/>
        <v>0</v>
      </c>
      <c r="AA6">
        <f t="shared" si="0"/>
        <v>0</v>
      </c>
      <c r="AE6">
        <v>3</v>
      </c>
      <c r="AF6" t="s">
        <v>501</v>
      </c>
      <c r="AG6">
        <f t="shared" si="1"/>
        <v>25</v>
      </c>
    </row>
    <row r="7" spans="1:33" ht="20.100000000000001" customHeight="1">
      <c r="A7" s="328">
        <f t="shared" ca="1" si="2"/>
        <v>44534</v>
      </c>
      <c r="B7" s="329" t="str">
        <f t="shared" ca="1" si="3"/>
        <v>週六</v>
      </c>
      <c r="C7" s="354">
        <v>31</v>
      </c>
      <c r="D7" s="355">
        <v>32</v>
      </c>
      <c r="E7" s="355">
        <v>38</v>
      </c>
      <c r="F7" s="355">
        <v>39</v>
      </c>
      <c r="G7" s="355">
        <v>52</v>
      </c>
      <c r="H7" s="355">
        <v>57</v>
      </c>
      <c r="I7" s="356">
        <v>53</v>
      </c>
      <c r="J7" s="537"/>
      <c r="K7" s="539"/>
      <c r="L7" s="539"/>
      <c r="M7" s="541"/>
      <c r="N7" s="539"/>
      <c r="O7" s="543"/>
      <c r="T7">
        <v>4</v>
      </c>
      <c r="U7">
        <f t="shared" si="4"/>
        <v>1</v>
      </c>
      <c r="V7">
        <f t="shared" si="0"/>
        <v>0</v>
      </c>
      <c r="W7">
        <f t="shared" si="0"/>
        <v>1</v>
      </c>
      <c r="X7">
        <f t="shared" si="0"/>
        <v>0</v>
      </c>
      <c r="Y7">
        <f t="shared" si="0"/>
        <v>0</v>
      </c>
      <c r="Z7">
        <f t="shared" si="0"/>
        <v>0</v>
      </c>
      <c r="AA7">
        <f t="shared" si="0"/>
        <v>0</v>
      </c>
      <c r="AE7">
        <v>4</v>
      </c>
      <c r="AF7" t="s">
        <v>498</v>
      </c>
      <c r="AG7">
        <f t="shared" si="1"/>
        <v>26</v>
      </c>
    </row>
    <row r="8" spans="1:33" ht="20.100000000000001" customHeight="1">
      <c r="A8" s="328">
        <f t="shared" ca="1" si="2"/>
        <v>44535</v>
      </c>
      <c r="B8" s="329" t="str">
        <f t="shared" ca="1" si="3"/>
        <v>週日</v>
      </c>
      <c r="C8" s="357">
        <v>56</v>
      </c>
      <c r="D8" s="358">
        <v>58</v>
      </c>
      <c r="E8" s="358">
        <v>27</v>
      </c>
      <c r="F8" s="358">
        <v>25</v>
      </c>
      <c r="G8" s="358">
        <v>32</v>
      </c>
      <c r="H8" s="358">
        <v>30</v>
      </c>
      <c r="I8" s="359">
        <v>31</v>
      </c>
      <c r="J8" s="537"/>
      <c r="K8" s="539"/>
      <c r="L8" s="539"/>
      <c r="M8" s="541"/>
      <c r="N8" s="539"/>
      <c r="O8" s="543"/>
      <c r="T8">
        <v>5</v>
      </c>
      <c r="U8">
        <f t="shared" si="4"/>
        <v>0</v>
      </c>
      <c r="V8">
        <f t="shared" si="0"/>
        <v>1</v>
      </c>
      <c r="W8">
        <f t="shared" si="0"/>
        <v>0</v>
      </c>
      <c r="X8">
        <f t="shared" si="0"/>
        <v>0</v>
      </c>
      <c r="Y8">
        <f t="shared" si="0"/>
        <v>1</v>
      </c>
      <c r="Z8">
        <f t="shared" si="0"/>
        <v>0</v>
      </c>
      <c r="AA8">
        <f t="shared" si="0"/>
        <v>0</v>
      </c>
      <c r="AE8">
        <v>5</v>
      </c>
      <c r="AF8" t="s">
        <v>502</v>
      </c>
      <c r="AG8">
        <f t="shared" si="1"/>
        <v>27</v>
      </c>
    </row>
    <row r="9" spans="1:33" ht="20.100000000000001" customHeight="1">
      <c r="A9" s="328">
        <f t="shared" ca="1" si="2"/>
        <v>44536</v>
      </c>
      <c r="B9" s="329" t="str">
        <f t="shared" ca="1" si="3"/>
        <v>週一</v>
      </c>
      <c r="C9" s="354">
        <v>43</v>
      </c>
      <c r="D9" s="355">
        <v>46</v>
      </c>
      <c r="E9" s="355">
        <v>50</v>
      </c>
      <c r="F9" s="355">
        <v>54</v>
      </c>
      <c r="G9" s="355">
        <v>55</v>
      </c>
      <c r="H9" s="355">
        <v>66</v>
      </c>
      <c r="I9" s="356">
        <v>47</v>
      </c>
      <c r="J9" s="537"/>
      <c r="K9" s="539"/>
      <c r="L9" s="539"/>
      <c r="M9" s="541"/>
      <c r="N9" s="539"/>
      <c r="O9" s="543"/>
      <c r="T9">
        <v>6</v>
      </c>
      <c r="U9">
        <f t="shared" si="4"/>
        <v>0</v>
      </c>
      <c r="V9">
        <f t="shared" si="0"/>
        <v>0</v>
      </c>
      <c r="W9">
        <f t="shared" si="0"/>
        <v>1</v>
      </c>
      <c r="X9">
        <f t="shared" si="0"/>
        <v>0</v>
      </c>
      <c r="Y9">
        <f t="shared" si="0"/>
        <v>0</v>
      </c>
      <c r="Z9">
        <f t="shared" si="0"/>
        <v>0</v>
      </c>
      <c r="AA9">
        <f t="shared" si="0"/>
        <v>0</v>
      </c>
      <c r="AE9">
        <v>6</v>
      </c>
      <c r="AF9" t="s">
        <v>503</v>
      </c>
      <c r="AG9">
        <f t="shared" si="1"/>
        <v>28</v>
      </c>
    </row>
    <row r="10" spans="1:33" ht="20.100000000000001" customHeight="1">
      <c r="A10" s="328">
        <f t="shared" ca="1" si="2"/>
        <v>44537</v>
      </c>
      <c r="B10" s="329" t="str">
        <f t="shared" ca="1" si="3"/>
        <v>週二</v>
      </c>
      <c r="C10" s="357">
        <v>41</v>
      </c>
      <c r="D10" s="358">
        <v>24</v>
      </c>
      <c r="E10" s="358">
        <v>40</v>
      </c>
      <c r="F10" s="358">
        <v>23</v>
      </c>
      <c r="G10" s="358">
        <v>28</v>
      </c>
      <c r="H10" s="358">
        <v>33</v>
      </c>
      <c r="I10" s="359">
        <v>36</v>
      </c>
      <c r="J10" s="537"/>
      <c r="K10" s="539"/>
      <c r="L10" s="539"/>
      <c r="M10" s="541"/>
      <c r="N10" s="539"/>
      <c r="O10" s="543"/>
      <c r="T10">
        <v>7</v>
      </c>
      <c r="U10">
        <f t="shared" si="4"/>
        <v>0</v>
      </c>
      <c r="V10">
        <f t="shared" si="0"/>
        <v>0</v>
      </c>
      <c r="W10">
        <f t="shared" si="0"/>
        <v>0</v>
      </c>
      <c r="X10">
        <f t="shared" si="0"/>
        <v>1</v>
      </c>
      <c r="Y10">
        <f t="shared" si="0"/>
        <v>0</v>
      </c>
      <c r="Z10">
        <f t="shared" si="0"/>
        <v>0</v>
      </c>
      <c r="AA10">
        <f t="shared" si="0"/>
        <v>0</v>
      </c>
      <c r="AE10">
        <v>7</v>
      </c>
      <c r="AF10" t="s">
        <v>504</v>
      </c>
      <c r="AG10">
        <f t="shared" si="1"/>
        <v>29</v>
      </c>
    </row>
    <row r="11" spans="1:33" ht="20.100000000000001" customHeight="1">
      <c r="A11" s="328">
        <f t="shared" ca="1" si="2"/>
        <v>44538</v>
      </c>
      <c r="B11" s="329" t="str">
        <f t="shared" ca="1" si="3"/>
        <v>週三</v>
      </c>
      <c r="C11" s="354">
        <v>25</v>
      </c>
      <c r="D11" s="355">
        <v>37</v>
      </c>
      <c r="E11" s="355">
        <v>59</v>
      </c>
      <c r="F11" s="355">
        <v>43</v>
      </c>
      <c r="G11" s="355">
        <v>41</v>
      </c>
      <c r="H11" s="355">
        <v>42</v>
      </c>
      <c r="I11" s="356">
        <v>40</v>
      </c>
      <c r="J11" s="537"/>
      <c r="K11" s="539"/>
      <c r="L11" s="539"/>
      <c r="M11" s="541"/>
      <c r="N11" s="539"/>
      <c r="O11" s="543"/>
      <c r="T11">
        <v>8</v>
      </c>
      <c r="U11">
        <f t="shared" si="4"/>
        <v>0</v>
      </c>
      <c r="V11">
        <f t="shared" si="0"/>
        <v>0</v>
      </c>
      <c r="W11">
        <f t="shared" si="0"/>
        <v>0</v>
      </c>
      <c r="X11">
        <f t="shared" si="0"/>
        <v>0</v>
      </c>
      <c r="Y11">
        <f t="shared" si="0"/>
        <v>1</v>
      </c>
      <c r="Z11">
        <f t="shared" si="0"/>
        <v>0</v>
      </c>
      <c r="AA11">
        <f t="shared" si="0"/>
        <v>0</v>
      </c>
      <c r="AE11">
        <v>8</v>
      </c>
      <c r="AF11" t="s">
        <v>505</v>
      </c>
      <c r="AG11">
        <f t="shared" si="1"/>
        <v>30</v>
      </c>
    </row>
    <row r="12" spans="1:33" ht="20.100000000000001" customHeight="1">
      <c r="A12" s="328">
        <f t="shared" ca="1" si="2"/>
        <v>44539</v>
      </c>
      <c r="B12" s="329" t="str">
        <f t="shared" ca="1" si="3"/>
        <v>週四</v>
      </c>
      <c r="C12" s="357">
        <v>29</v>
      </c>
      <c r="D12" s="358">
        <v>45</v>
      </c>
      <c r="E12" s="358">
        <v>48</v>
      </c>
      <c r="F12" s="358">
        <v>46</v>
      </c>
      <c r="G12" s="358">
        <v>47</v>
      </c>
      <c r="H12" s="358">
        <v>50</v>
      </c>
      <c r="I12" s="359">
        <v>49</v>
      </c>
      <c r="J12" s="537"/>
      <c r="K12" s="539"/>
      <c r="L12" s="539"/>
      <c r="M12" s="541"/>
      <c r="N12" s="539"/>
      <c r="O12" s="543"/>
      <c r="T12">
        <v>9</v>
      </c>
      <c r="U12">
        <f t="shared" si="4"/>
        <v>0</v>
      </c>
      <c r="V12">
        <f t="shared" si="0"/>
        <v>0</v>
      </c>
      <c r="W12">
        <f t="shared" si="0"/>
        <v>0</v>
      </c>
      <c r="X12">
        <f t="shared" si="0"/>
        <v>1</v>
      </c>
      <c r="Y12">
        <f t="shared" si="0"/>
        <v>0</v>
      </c>
      <c r="Z12">
        <f t="shared" si="0"/>
        <v>0</v>
      </c>
      <c r="AA12">
        <f t="shared" si="0"/>
        <v>0</v>
      </c>
      <c r="AE12">
        <v>9</v>
      </c>
      <c r="AF12" t="s">
        <v>506</v>
      </c>
      <c r="AG12">
        <f t="shared" si="1"/>
        <v>31</v>
      </c>
    </row>
    <row r="13" spans="1:33" ht="20.100000000000001" customHeight="1">
      <c r="A13" s="328">
        <f t="shared" ca="1" si="2"/>
        <v>44540</v>
      </c>
      <c r="B13" s="329" t="str">
        <f t="shared" ca="1" si="3"/>
        <v>週五</v>
      </c>
      <c r="C13" s="321"/>
      <c r="D13" s="282"/>
      <c r="E13" s="282"/>
      <c r="F13" s="282"/>
      <c r="G13" s="282"/>
      <c r="H13" s="355">
        <v>58</v>
      </c>
      <c r="I13" s="356">
        <v>23</v>
      </c>
      <c r="J13" s="537"/>
      <c r="K13" s="539"/>
      <c r="L13" s="539"/>
      <c r="M13" s="541"/>
      <c r="N13" s="539"/>
      <c r="O13" s="543"/>
      <c r="T13">
        <v>10</v>
      </c>
      <c r="U13">
        <f t="shared" si="4"/>
        <v>0</v>
      </c>
      <c r="V13">
        <f t="shared" si="0"/>
        <v>0</v>
      </c>
      <c r="W13">
        <f t="shared" si="0"/>
        <v>0</v>
      </c>
      <c r="X13">
        <f t="shared" si="0"/>
        <v>0</v>
      </c>
      <c r="Y13">
        <f t="shared" si="0"/>
        <v>0</v>
      </c>
      <c r="Z13">
        <f t="shared" si="0"/>
        <v>0</v>
      </c>
      <c r="AA13">
        <f t="shared" si="0"/>
        <v>0</v>
      </c>
      <c r="AE13">
        <v>10</v>
      </c>
      <c r="AF13" t="s">
        <v>507</v>
      </c>
      <c r="AG13">
        <f t="shared" si="1"/>
        <v>32</v>
      </c>
    </row>
    <row r="14" spans="1:33" ht="20.100000000000001" customHeight="1">
      <c r="A14" s="328">
        <f t="shared" ca="1" si="2"/>
        <v>44541</v>
      </c>
      <c r="B14" s="329" t="str">
        <f t="shared" ca="1" si="3"/>
        <v>週六</v>
      </c>
      <c r="C14" s="322"/>
      <c r="D14" s="284"/>
      <c r="E14" s="284"/>
      <c r="F14" s="284"/>
      <c r="G14" s="284"/>
      <c r="H14" s="358">
        <v>52</v>
      </c>
      <c r="I14" s="359">
        <v>33</v>
      </c>
      <c r="J14" s="537"/>
      <c r="K14" s="539"/>
      <c r="L14" s="539"/>
      <c r="M14" s="541"/>
      <c r="N14" s="539"/>
      <c r="O14" s="543"/>
      <c r="T14">
        <v>11</v>
      </c>
      <c r="U14">
        <f t="shared" si="4"/>
        <v>0</v>
      </c>
      <c r="V14">
        <f t="shared" si="0"/>
        <v>0</v>
      </c>
      <c r="W14">
        <f t="shared" si="0"/>
        <v>0</v>
      </c>
      <c r="X14">
        <f t="shared" si="0"/>
        <v>0</v>
      </c>
      <c r="Y14">
        <f t="shared" si="0"/>
        <v>1</v>
      </c>
      <c r="Z14">
        <f t="shared" si="0"/>
        <v>0</v>
      </c>
      <c r="AA14">
        <f t="shared" si="0"/>
        <v>0</v>
      </c>
      <c r="AE14">
        <v>11</v>
      </c>
      <c r="AF14" t="s">
        <v>508</v>
      </c>
      <c r="AG14">
        <f t="shared" si="1"/>
        <v>33</v>
      </c>
    </row>
    <row r="15" spans="1:33" ht="20.100000000000001" customHeight="1">
      <c r="A15" s="328">
        <f t="shared" ca="1" si="2"/>
        <v>44542</v>
      </c>
      <c r="B15" s="329" t="str">
        <f t="shared" ca="1" si="3"/>
        <v>週日</v>
      </c>
      <c r="C15" s="321"/>
      <c r="D15" s="282"/>
      <c r="E15" s="282"/>
      <c r="F15" s="282"/>
      <c r="G15" s="282"/>
      <c r="H15" s="355">
        <v>45</v>
      </c>
      <c r="I15" s="356">
        <v>34</v>
      </c>
      <c r="J15" s="537"/>
      <c r="K15" s="539"/>
      <c r="L15" s="539"/>
      <c r="M15" s="541"/>
      <c r="N15" s="539"/>
      <c r="O15" s="543"/>
      <c r="T15">
        <v>12</v>
      </c>
      <c r="U15">
        <f t="shared" si="4"/>
        <v>0</v>
      </c>
      <c r="V15">
        <f t="shared" si="0"/>
        <v>0</v>
      </c>
      <c r="W15">
        <f t="shared" si="0"/>
        <v>0</v>
      </c>
      <c r="X15">
        <f t="shared" si="0"/>
        <v>0</v>
      </c>
      <c r="Y15">
        <f t="shared" si="0"/>
        <v>0</v>
      </c>
      <c r="Z15">
        <f t="shared" si="0"/>
        <v>1</v>
      </c>
      <c r="AA15">
        <f t="shared" si="0"/>
        <v>0</v>
      </c>
      <c r="AE15">
        <v>12</v>
      </c>
      <c r="AF15" t="s">
        <v>509</v>
      </c>
      <c r="AG15">
        <f t="shared" si="1"/>
        <v>34</v>
      </c>
    </row>
    <row r="16" spans="1:33" ht="20.100000000000001" customHeight="1">
      <c r="A16" s="328">
        <f t="shared" ca="1" si="2"/>
        <v>44543</v>
      </c>
      <c r="B16" s="329" t="str">
        <f t="shared" ca="1" si="3"/>
        <v>週一</v>
      </c>
      <c r="C16" s="357">
        <v>23</v>
      </c>
      <c r="D16" s="358">
        <v>57</v>
      </c>
      <c r="E16" s="358">
        <v>66</v>
      </c>
      <c r="F16" s="358">
        <v>33</v>
      </c>
      <c r="G16" s="358">
        <v>46</v>
      </c>
      <c r="H16" s="358">
        <v>49</v>
      </c>
      <c r="I16" s="359">
        <v>54</v>
      </c>
      <c r="J16" s="537"/>
      <c r="K16" s="539"/>
      <c r="L16" s="539"/>
      <c r="M16" s="541"/>
      <c r="N16" s="539"/>
      <c r="O16" s="543"/>
      <c r="T16">
        <v>13</v>
      </c>
      <c r="U16">
        <f t="shared" si="4"/>
        <v>1</v>
      </c>
      <c r="V16">
        <f t="shared" si="0"/>
        <v>0</v>
      </c>
      <c r="W16">
        <f t="shared" si="0"/>
        <v>0</v>
      </c>
      <c r="X16">
        <f t="shared" si="0"/>
        <v>0</v>
      </c>
      <c r="Y16">
        <f t="shared" si="0"/>
        <v>0</v>
      </c>
      <c r="Z16">
        <f t="shared" si="0"/>
        <v>0</v>
      </c>
      <c r="AA16">
        <f t="shared" si="0"/>
        <v>0</v>
      </c>
      <c r="AE16">
        <v>13</v>
      </c>
      <c r="AF16" t="s">
        <v>510</v>
      </c>
      <c r="AG16">
        <f t="shared" si="1"/>
        <v>35</v>
      </c>
    </row>
    <row r="17" spans="1:33" ht="20.100000000000001" customHeight="1">
      <c r="A17" s="328">
        <f t="shared" ca="1" si="2"/>
        <v>44544</v>
      </c>
      <c r="B17" s="329" t="str">
        <f t="shared" ca="1" si="3"/>
        <v>週二</v>
      </c>
      <c r="C17" s="354">
        <v>32</v>
      </c>
      <c r="D17" s="355">
        <v>29</v>
      </c>
      <c r="E17" s="355">
        <v>24</v>
      </c>
      <c r="F17" s="355">
        <v>35</v>
      </c>
      <c r="G17" s="355">
        <v>42</v>
      </c>
      <c r="H17" s="355">
        <v>26</v>
      </c>
      <c r="I17" s="356">
        <v>28</v>
      </c>
      <c r="J17" s="537"/>
      <c r="K17" s="539"/>
      <c r="L17" s="539"/>
      <c r="M17" s="541"/>
      <c r="N17" s="539"/>
      <c r="O17" s="543"/>
      <c r="T17">
        <v>14</v>
      </c>
      <c r="U17">
        <f t="shared" si="4"/>
        <v>0</v>
      </c>
      <c r="V17">
        <f t="shared" si="0"/>
        <v>0</v>
      </c>
      <c r="W17">
        <f t="shared" si="0"/>
        <v>0</v>
      </c>
      <c r="X17">
        <f t="shared" si="0"/>
        <v>0</v>
      </c>
      <c r="Y17">
        <f t="shared" si="0"/>
        <v>0</v>
      </c>
      <c r="Z17">
        <f t="shared" si="0"/>
        <v>1</v>
      </c>
      <c r="AA17">
        <f t="shared" si="0"/>
        <v>0</v>
      </c>
      <c r="AE17">
        <v>14</v>
      </c>
      <c r="AF17" t="s">
        <v>511</v>
      </c>
      <c r="AG17">
        <f t="shared" si="1"/>
        <v>36</v>
      </c>
    </row>
    <row r="18" spans="1:33" ht="20.100000000000001" customHeight="1">
      <c r="A18" s="328">
        <f t="shared" ca="1" si="2"/>
        <v>44545</v>
      </c>
      <c r="B18" s="329" t="str">
        <f t="shared" ca="1" si="3"/>
        <v>週三</v>
      </c>
      <c r="C18" s="322"/>
      <c r="D18" s="284"/>
      <c r="E18" s="284"/>
      <c r="F18" s="284"/>
      <c r="G18" s="284"/>
      <c r="H18" s="358">
        <v>37</v>
      </c>
      <c r="I18" s="359">
        <v>30</v>
      </c>
      <c r="J18" s="537"/>
      <c r="K18" s="539"/>
      <c r="L18" s="539"/>
      <c r="M18" s="541"/>
      <c r="N18" s="539"/>
      <c r="O18" s="543"/>
      <c r="T18">
        <v>15</v>
      </c>
      <c r="U18">
        <f t="shared" si="4"/>
        <v>0</v>
      </c>
      <c r="V18">
        <f t="shared" si="0"/>
        <v>0</v>
      </c>
      <c r="W18">
        <f t="shared" si="0"/>
        <v>0</v>
      </c>
      <c r="X18">
        <f t="shared" si="0"/>
        <v>0</v>
      </c>
      <c r="Y18">
        <f t="shared" si="0"/>
        <v>0</v>
      </c>
      <c r="Z18">
        <f t="shared" si="0"/>
        <v>0</v>
      </c>
      <c r="AA18">
        <f t="shared" si="0"/>
        <v>0</v>
      </c>
      <c r="AE18">
        <v>15</v>
      </c>
      <c r="AF18" t="s">
        <v>512</v>
      </c>
      <c r="AG18">
        <f t="shared" si="1"/>
        <v>37</v>
      </c>
    </row>
    <row r="19" spans="1:33" ht="20.100000000000001" customHeight="1">
      <c r="A19" s="328">
        <f t="shared" ca="1" si="2"/>
        <v>44546</v>
      </c>
      <c r="B19" s="329" t="str">
        <f t="shared" ca="1" si="3"/>
        <v>週四</v>
      </c>
      <c r="C19" s="354">
        <v>66</v>
      </c>
      <c r="D19" s="355">
        <v>53</v>
      </c>
      <c r="E19" s="355">
        <v>57</v>
      </c>
      <c r="F19" s="355">
        <v>25</v>
      </c>
      <c r="G19" s="355">
        <v>58</v>
      </c>
      <c r="H19" s="355">
        <v>55</v>
      </c>
      <c r="I19" s="356">
        <v>26</v>
      </c>
      <c r="J19" s="537"/>
      <c r="K19" s="539"/>
      <c r="L19" s="539"/>
      <c r="M19" s="541"/>
      <c r="N19" s="539"/>
      <c r="O19" s="543"/>
      <c r="T19">
        <v>16</v>
      </c>
      <c r="U19">
        <f t="shared" si="4"/>
        <v>0</v>
      </c>
      <c r="V19">
        <f t="shared" si="0"/>
        <v>0</v>
      </c>
      <c r="W19">
        <f t="shared" si="0"/>
        <v>0</v>
      </c>
      <c r="X19">
        <f t="shared" si="0"/>
        <v>0</v>
      </c>
      <c r="Y19">
        <f t="shared" si="0"/>
        <v>0</v>
      </c>
      <c r="Z19">
        <f t="shared" si="0"/>
        <v>0</v>
      </c>
      <c r="AA19">
        <f t="shared" si="0"/>
        <v>2</v>
      </c>
      <c r="AE19">
        <v>16</v>
      </c>
      <c r="AF19" t="s">
        <v>551</v>
      </c>
      <c r="AG19">
        <f t="shared" si="1"/>
        <v>38</v>
      </c>
    </row>
    <row r="20" spans="1:33" ht="20.100000000000001" customHeight="1">
      <c r="A20" s="328">
        <f t="shared" ca="1" si="2"/>
        <v>44547</v>
      </c>
      <c r="B20" s="329" t="str">
        <f t="shared" ca="1" si="3"/>
        <v>週五</v>
      </c>
      <c r="C20" s="357">
        <v>51</v>
      </c>
      <c r="D20" s="358">
        <v>27</v>
      </c>
      <c r="E20" s="358">
        <v>35</v>
      </c>
      <c r="F20" s="358">
        <v>24</v>
      </c>
      <c r="G20" s="358">
        <v>34</v>
      </c>
      <c r="H20" s="358">
        <v>37</v>
      </c>
      <c r="I20" s="359">
        <v>39</v>
      </c>
      <c r="J20" s="537"/>
      <c r="K20" s="539"/>
      <c r="L20" s="539"/>
      <c r="M20" s="541"/>
      <c r="N20" s="539"/>
      <c r="O20" s="543"/>
      <c r="T20">
        <v>17</v>
      </c>
      <c r="U20">
        <f t="shared" si="4"/>
        <v>0</v>
      </c>
      <c r="V20">
        <f t="shared" ref="V20:V39" si="5">COUNTIF(D$4:D$34,$T20)</f>
        <v>0</v>
      </c>
      <c r="W20">
        <f t="shared" ref="W20:W39" si="6">COUNTIF(E$4:E$34,$T20)</f>
        <v>0</v>
      </c>
      <c r="X20">
        <f t="shared" ref="X20:X39" si="7">COUNTIF(F$4:F$34,$T20)</f>
        <v>0</v>
      </c>
      <c r="Y20">
        <f t="shared" ref="Y20:Y39" si="8">COUNTIF(G$4:G$34,$T20)</f>
        <v>0</v>
      </c>
      <c r="Z20">
        <f t="shared" ref="Z20:Z39" si="9">COUNTIF(H$4:H$34,$T20)</f>
        <v>0</v>
      </c>
      <c r="AA20">
        <f t="shared" ref="AA20:AA39" si="10">COUNTIF(I$4:I$34,$T20)</f>
        <v>0</v>
      </c>
      <c r="AE20">
        <v>17</v>
      </c>
      <c r="AF20" t="s">
        <v>463</v>
      </c>
      <c r="AG20">
        <f t="shared" si="1"/>
        <v>39</v>
      </c>
    </row>
    <row r="21" spans="1:33" ht="20.100000000000001" customHeight="1">
      <c r="A21" s="328">
        <f t="shared" ca="1" si="2"/>
        <v>44548</v>
      </c>
      <c r="B21" s="329" t="str">
        <f t="shared" ca="1" si="3"/>
        <v>週六</v>
      </c>
      <c r="C21" s="354"/>
      <c r="D21" s="355"/>
      <c r="E21" s="355"/>
      <c r="F21" s="355"/>
      <c r="G21" s="355">
        <v>40</v>
      </c>
      <c r="H21" s="355">
        <v>53</v>
      </c>
      <c r="I21" s="356">
        <v>38</v>
      </c>
      <c r="J21" s="537"/>
      <c r="K21" s="539"/>
      <c r="L21" s="539"/>
      <c r="M21" s="541"/>
      <c r="N21" s="539"/>
      <c r="O21" s="543"/>
      <c r="T21">
        <v>18</v>
      </c>
      <c r="U21">
        <f t="shared" si="4"/>
        <v>0</v>
      </c>
      <c r="V21">
        <f t="shared" si="5"/>
        <v>0</v>
      </c>
      <c r="W21">
        <f t="shared" si="6"/>
        <v>0</v>
      </c>
      <c r="X21">
        <f t="shared" si="7"/>
        <v>0</v>
      </c>
      <c r="Y21">
        <f t="shared" si="8"/>
        <v>0</v>
      </c>
      <c r="Z21">
        <f t="shared" si="9"/>
        <v>1</v>
      </c>
      <c r="AA21">
        <f t="shared" si="10"/>
        <v>0</v>
      </c>
      <c r="AE21">
        <v>18</v>
      </c>
      <c r="AF21" t="s">
        <v>464</v>
      </c>
      <c r="AG21">
        <f t="shared" si="1"/>
        <v>40</v>
      </c>
    </row>
    <row r="22" spans="1:33" ht="20.100000000000001" customHeight="1">
      <c r="A22" s="328">
        <f t="shared" ca="1" si="2"/>
        <v>44549</v>
      </c>
      <c r="B22" s="329" t="str">
        <f t="shared" ca="1" si="3"/>
        <v>週日</v>
      </c>
      <c r="C22" s="357">
        <v>34</v>
      </c>
      <c r="D22" s="358">
        <v>35</v>
      </c>
      <c r="E22" s="358">
        <v>52</v>
      </c>
      <c r="F22" s="358">
        <v>30</v>
      </c>
      <c r="G22" s="358">
        <v>51</v>
      </c>
      <c r="H22" s="358">
        <v>56</v>
      </c>
      <c r="I22" s="359">
        <v>55</v>
      </c>
      <c r="J22" s="537"/>
      <c r="K22" s="539"/>
      <c r="L22" s="539"/>
      <c r="M22" s="541"/>
      <c r="N22" s="539"/>
      <c r="O22" s="543"/>
      <c r="T22">
        <v>19</v>
      </c>
      <c r="U22">
        <f t="shared" si="4"/>
        <v>0</v>
      </c>
      <c r="V22">
        <f t="shared" si="5"/>
        <v>1</v>
      </c>
      <c r="W22">
        <f t="shared" si="6"/>
        <v>0</v>
      </c>
      <c r="X22">
        <f t="shared" si="7"/>
        <v>0</v>
      </c>
      <c r="Y22">
        <f t="shared" si="8"/>
        <v>0</v>
      </c>
      <c r="Z22">
        <f t="shared" si="9"/>
        <v>0</v>
      </c>
      <c r="AA22">
        <f t="shared" si="10"/>
        <v>0</v>
      </c>
      <c r="AE22">
        <v>19</v>
      </c>
      <c r="AF22" t="s">
        <v>471</v>
      </c>
      <c r="AG22">
        <f t="shared" si="1"/>
        <v>41</v>
      </c>
    </row>
    <row r="23" spans="1:33" ht="20.100000000000001" customHeight="1">
      <c r="A23" s="328">
        <f t="shared" ca="1" si="2"/>
        <v>44550</v>
      </c>
      <c r="B23" s="329" t="str">
        <f t="shared" ca="1" si="3"/>
        <v>週一</v>
      </c>
      <c r="C23" s="354">
        <v>54</v>
      </c>
      <c r="D23" s="355">
        <v>43</v>
      </c>
      <c r="E23" s="355">
        <v>38</v>
      </c>
      <c r="F23" s="355">
        <v>36</v>
      </c>
      <c r="G23" s="355">
        <v>29</v>
      </c>
      <c r="H23" s="355">
        <v>39</v>
      </c>
      <c r="I23" s="356">
        <v>66</v>
      </c>
      <c r="J23" s="537"/>
      <c r="K23" s="539"/>
      <c r="L23" s="539"/>
      <c r="M23" s="541"/>
      <c r="N23" s="539"/>
      <c r="O23" s="543"/>
      <c r="T23">
        <v>20</v>
      </c>
      <c r="U23">
        <f t="shared" si="4"/>
        <v>0</v>
      </c>
      <c r="V23">
        <f t="shared" si="5"/>
        <v>0</v>
      </c>
      <c r="W23">
        <f t="shared" si="6"/>
        <v>1</v>
      </c>
      <c r="X23">
        <f t="shared" si="7"/>
        <v>0</v>
      </c>
      <c r="Y23">
        <f t="shared" si="8"/>
        <v>0</v>
      </c>
      <c r="Z23">
        <f t="shared" si="9"/>
        <v>0</v>
      </c>
      <c r="AA23">
        <f t="shared" si="10"/>
        <v>0</v>
      </c>
      <c r="AE23">
        <v>20</v>
      </c>
      <c r="AF23" t="s">
        <v>462</v>
      </c>
      <c r="AG23">
        <f t="shared" si="1"/>
        <v>42</v>
      </c>
    </row>
    <row r="24" spans="1:33" ht="20.100000000000001" customHeight="1">
      <c r="A24" s="328">
        <f t="shared" ca="1" si="2"/>
        <v>44551</v>
      </c>
      <c r="B24" s="329" t="str">
        <f t="shared" ca="1" si="3"/>
        <v>週二</v>
      </c>
      <c r="C24" s="357">
        <v>48</v>
      </c>
      <c r="D24" s="358">
        <v>26</v>
      </c>
      <c r="E24" s="358">
        <v>28</v>
      </c>
      <c r="F24" s="358">
        <v>31</v>
      </c>
      <c r="G24" s="358">
        <v>27</v>
      </c>
      <c r="H24" s="358">
        <v>41</v>
      </c>
      <c r="I24" s="359">
        <v>38</v>
      </c>
      <c r="J24" s="537"/>
      <c r="K24" s="539"/>
      <c r="L24" s="539"/>
      <c r="M24" s="541"/>
      <c r="N24" s="539"/>
      <c r="O24" s="543"/>
      <c r="T24">
        <v>21</v>
      </c>
      <c r="U24">
        <f t="shared" si="4"/>
        <v>0</v>
      </c>
      <c r="V24">
        <f t="shared" si="5"/>
        <v>0</v>
      </c>
      <c r="W24">
        <f t="shared" si="6"/>
        <v>0</v>
      </c>
      <c r="X24">
        <f t="shared" si="7"/>
        <v>0</v>
      </c>
      <c r="Y24">
        <f t="shared" si="8"/>
        <v>0</v>
      </c>
      <c r="Z24">
        <f t="shared" si="9"/>
        <v>0</v>
      </c>
      <c r="AA24">
        <f t="shared" si="10"/>
        <v>1</v>
      </c>
      <c r="AE24">
        <v>21</v>
      </c>
      <c r="AF24" t="s">
        <v>465</v>
      </c>
      <c r="AG24">
        <f t="shared" si="1"/>
        <v>43</v>
      </c>
    </row>
    <row r="25" spans="1:33" ht="20.100000000000001" customHeight="1">
      <c r="A25" s="328">
        <f t="shared" ca="1" si="2"/>
        <v>44552</v>
      </c>
      <c r="B25" s="329" t="str">
        <f t="shared" ca="1" si="3"/>
        <v>週三</v>
      </c>
      <c r="C25" s="354">
        <v>42</v>
      </c>
      <c r="D25" s="355">
        <v>49</v>
      </c>
      <c r="E25" s="355">
        <v>39</v>
      </c>
      <c r="F25" s="355">
        <v>51</v>
      </c>
      <c r="G25" s="355">
        <v>43</v>
      </c>
      <c r="H25" s="355">
        <v>36</v>
      </c>
      <c r="I25" s="356">
        <v>45</v>
      </c>
      <c r="J25" s="537"/>
      <c r="K25" s="539"/>
      <c r="L25" s="539"/>
      <c r="M25" s="541"/>
      <c r="N25" s="539"/>
      <c r="O25" s="543"/>
      <c r="T25">
        <v>22</v>
      </c>
      <c r="U25">
        <f t="shared" si="4"/>
        <v>0</v>
      </c>
      <c r="V25">
        <f t="shared" si="5"/>
        <v>0</v>
      </c>
      <c r="W25">
        <f t="shared" si="6"/>
        <v>0</v>
      </c>
      <c r="X25">
        <f t="shared" si="7"/>
        <v>1</v>
      </c>
      <c r="Y25">
        <f t="shared" si="8"/>
        <v>0</v>
      </c>
      <c r="Z25">
        <f t="shared" si="9"/>
        <v>0</v>
      </c>
      <c r="AA25">
        <f t="shared" si="10"/>
        <v>0</v>
      </c>
      <c r="AE25">
        <v>22</v>
      </c>
      <c r="AF25" t="s">
        <v>461</v>
      </c>
      <c r="AG25">
        <v>45</v>
      </c>
    </row>
    <row r="26" spans="1:33" ht="20.100000000000001" customHeight="1">
      <c r="A26" s="328">
        <f t="shared" ca="1" si="2"/>
        <v>44553</v>
      </c>
      <c r="B26" s="329" t="str">
        <f t="shared" ca="1" si="3"/>
        <v>週四</v>
      </c>
      <c r="C26" s="357">
        <v>46</v>
      </c>
      <c r="D26" s="358">
        <v>31</v>
      </c>
      <c r="E26" s="358">
        <v>41</v>
      </c>
      <c r="F26" s="358">
        <v>48</v>
      </c>
      <c r="G26" s="358">
        <v>57</v>
      </c>
      <c r="H26" s="358">
        <v>47</v>
      </c>
      <c r="I26" s="359">
        <v>58</v>
      </c>
      <c r="J26" s="537"/>
      <c r="K26" s="539"/>
      <c r="L26" s="539"/>
      <c r="M26" s="541"/>
      <c r="N26" s="539"/>
      <c r="O26" s="543"/>
      <c r="T26">
        <v>23</v>
      </c>
      <c r="U26">
        <f t="shared" si="4"/>
        <v>2</v>
      </c>
      <c r="V26">
        <f t="shared" si="5"/>
        <v>0</v>
      </c>
      <c r="W26">
        <f t="shared" si="6"/>
        <v>0</v>
      </c>
      <c r="X26">
        <f t="shared" si="7"/>
        <v>1</v>
      </c>
      <c r="Y26">
        <f t="shared" si="8"/>
        <v>0</v>
      </c>
      <c r="Z26">
        <f t="shared" si="9"/>
        <v>1</v>
      </c>
      <c r="AA26">
        <f t="shared" si="10"/>
        <v>1</v>
      </c>
      <c r="AE26">
        <v>23</v>
      </c>
      <c r="AF26" t="s">
        <v>466</v>
      </c>
      <c r="AG26">
        <v>48</v>
      </c>
    </row>
    <row r="27" spans="1:33" ht="20.100000000000001" customHeight="1">
      <c r="A27" s="328">
        <f t="shared" ca="1" si="2"/>
        <v>44554</v>
      </c>
      <c r="B27" s="329" t="str">
        <f t="shared" ca="1" si="3"/>
        <v>週五</v>
      </c>
      <c r="C27" s="354">
        <v>27</v>
      </c>
      <c r="D27" s="355">
        <v>42</v>
      </c>
      <c r="E27" s="355">
        <v>30</v>
      </c>
      <c r="F27" s="355">
        <v>28</v>
      </c>
      <c r="G27" s="355">
        <v>36</v>
      </c>
      <c r="H27" s="355">
        <v>54</v>
      </c>
      <c r="I27" s="356">
        <v>32</v>
      </c>
      <c r="J27" s="537"/>
      <c r="K27" s="539"/>
      <c r="L27" s="539"/>
      <c r="M27" s="541"/>
      <c r="N27" s="539"/>
      <c r="O27" s="543"/>
      <c r="T27">
        <v>24</v>
      </c>
      <c r="U27">
        <f t="shared" si="4"/>
        <v>1</v>
      </c>
      <c r="V27">
        <f t="shared" si="5"/>
        <v>1</v>
      </c>
      <c r="W27">
        <f t="shared" si="6"/>
        <v>1</v>
      </c>
      <c r="X27">
        <f t="shared" si="7"/>
        <v>1</v>
      </c>
      <c r="Y27">
        <f t="shared" si="8"/>
        <v>0</v>
      </c>
      <c r="Z27">
        <f t="shared" si="9"/>
        <v>1</v>
      </c>
      <c r="AA27">
        <f t="shared" si="10"/>
        <v>0</v>
      </c>
      <c r="AE27">
        <v>24</v>
      </c>
      <c r="AF27" t="s">
        <v>467</v>
      </c>
      <c r="AG27">
        <v>56</v>
      </c>
    </row>
    <row r="28" spans="1:33" ht="20.100000000000001" customHeight="1">
      <c r="A28" s="328">
        <f t="shared" ca="1" si="2"/>
        <v>44555</v>
      </c>
      <c r="B28" s="329" t="str">
        <f t="shared" ca="1" si="3"/>
        <v>週六</v>
      </c>
      <c r="C28" s="357">
        <v>33</v>
      </c>
      <c r="D28" s="358">
        <v>39</v>
      </c>
      <c r="E28" s="358">
        <v>31</v>
      </c>
      <c r="F28" s="358">
        <v>37</v>
      </c>
      <c r="G28" s="358">
        <v>38</v>
      </c>
      <c r="H28" s="358">
        <v>23</v>
      </c>
      <c r="I28" s="359">
        <v>35</v>
      </c>
      <c r="J28" s="537"/>
      <c r="K28" s="539"/>
      <c r="L28" s="539"/>
      <c r="M28" s="541"/>
      <c r="N28" s="539"/>
      <c r="O28" s="543"/>
      <c r="T28">
        <v>25</v>
      </c>
      <c r="U28">
        <f t="shared" si="4"/>
        <v>2</v>
      </c>
      <c r="V28">
        <f t="shared" si="5"/>
        <v>0</v>
      </c>
      <c r="W28">
        <f t="shared" si="6"/>
        <v>0</v>
      </c>
      <c r="X28">
        <f t="shared" si="7"/>
        <v>2</v>
      </c>
      <c r="Y28">
        <f t="shared" si="8"/>
        <v>0</v>
      </c>
      <c r="Z28">
        <f t="shared" si="9"/>
        <v>0</v>
      </c>
      <c r="AA28">
        <f t="shared" si="10"/>
        <v>1</v>
      </c>
      <c r="AE28">
        <v>25</v>
      </c>
      <c r="AF28" t="s">
        <v>468</v>
      </c>
      <c r="AG28">
        <v>46</v>
      </c>
    </row>
    <row r="29" spans="1:33" ht="20.100000000000001" customHeight="1">
      <c r="A29" s="328">
        <f t="shared" ca="1" si="2"/>
        <v>44556</v>
      </c>
      <c r="B29" s="329" t="str">
        <f t="shared" ca="1" si="3"/>
        <v>週日</v>
      </c>
      <c r="C29" s="354">
        <v>38</v>
      </c>
      <c r="D29" s="355">
        <v>47</v>
      </c>
      <c r="E29" s="355">
        <v>55</v>
      </c>
      <c r="F29" s="355">
        <v>58</v>
      </c>
      <c r="G29" s="355">
        <v>30</v>
      </c>
      <c r="H29" s="355">
        <v>24</v>
      </c>
      <c r="I29" s="356">
        <v>50</v>
      </c>
      <c r="J29" s="537"/>
      <c r="K29" s="539"/>
      <c r="L29" s="539"/>
      <c r="M29" s="541"/>
      <c r="N29" s="539"/>
      <c r="O29" s="543"/>
      <c r="T29">
        <v>26</v>
      </c>
      <c r="U29">
        <f t="shared" si="4"/>
        <v>0</v>
      </c>
      <c r="V29">
        <f t="shared" si="5"/>
        <v>1</v>
      </c>
      <c r="W29">
        <f t="shared" si="6"/>
        <v>1</v>
      </c>
      <c r="X29">
        <f t="shared" si="7"/>
        <v>0</v>
      </c>
      <c r="Y29">
        <f t="shared" si="8"/>
        <v>1</v>
      </c>
      <c r="Z29">
        <f t="shared" si="9"/>
        <v>1</v>
      </c>
      <c r="AA29">
        <f t="shared" si="10"/>
        <v>1</v>
      </c>
      <c r="AE29">
        <v>26</v>
      </c>
      <c r="AF29" t="s">
        <v>469</v>
      </c>
      <c r="AG29">
        <v>49</v>
      </c>
    </row>
    <row r="30" spans="1:33" ht="20.100000000000001" customHeight="1">
      <c r="A30" s="328">
        <f t="shared" ca="1" si="2"/>
        <v>44557</v>
      </c>
      <c r="B30" s="329" t="str">
        <f t="shared" ca="1" si="3"/>
        <v>週一</v>
      </c>
      <c r="C30" s="357">
        <v>25</v>
      </c>
      <c r="D30" s="358">
        <v>52</v>
      </c>
      <c r="E30" s="358">
        <v>56</v>
      </c>
      <c r="F30" s="358">
        <v>29</v>
      </c>
      <c r="G30" s="358">
        <v>26</v>
      </c>
      <c r="H30" s="358">
        <v>32</v>
      </c>
      <c r="I30" s="359">
        <v>53</v>
      </c>
      <c r="J30" s="537"/>
      <c r="K30" s="539"/>
      <c r="L30" s="539"/>
      <c r="M30" s="541"/>
      <c r="N30" s="539"/>
      <c r="O30" s="543"/>
      <c r="T30">
        <v>27</v>
      </c>
      <c r="U30">
        <f t="shared" si="4"/>
        <v>1</v>
      </c>
      <c r="V30">
        <f t="shared" si="5"/>
        <v>1</v>
      </c>
      <c r="W30">
        <f t="shared" si="6"/>
        <v>1</v>
      </c>
      <c r="X30">
        <f t="shared" si="7"/>
        <v>1</v>
      </c>
      <c r="Y30">
        <f t="shared" si="8"/>
        <v>1</v>
      </c>
      <c r="Z30">
        <f t="shared" si="9"/>
        <v>0</v>
      </c>
      <c r="AA30">
        <f t="shared" si="10"/>
        <v>0</v>
      </c>
      <c r="AE30">
        <v>27</v>
      </c>
      <c r="AF30" t="s">
        <v>470</v>
      </c>
      <c r="AG30">
        <v>50</v>
      </c>
    </row>
    <row r="31" spans="1:33" ht="20.100000000000001" customHeight="1">
      <c r="A31" s="328">
        <f t="shared" ca="1" si="2"/>
        <v>44558</v>
      </c>
      <c r="B31" s="329" t="str">
        <f t="shared" ca="1" si="3"/>
        <v>週二</v>
      </c>
      <c r="C31" s="321">
        <v>13</v>
      </c>
      <c r="D31" s="282">
        <v>5</v>
      </c>
      <c r="E31" s="282">
        <v>6</v>
      </c>
      <c r="F31" s="282">
        <v>7</v>
      </c>
      <c r="G31" s="282">
        <v>8</v>
      </c>
      <c r="H31" s="282">
        <v>34</v>
      </c>
      <c r="I31" s="283">
        <v>1</v>
      </c>
      <c r="J31" s="537"/>
      <c r="K31" s="539"/>
      <c r="L31" s="539"/>
      <c r="M31" s="541"/>
      <c r="N31" s="539"/>
      <c r="O31" s="543"/>
      <c r="T31">
        <v>28</v>
      </c>
      <c r="U31">
        <f t="shared" si="4"/>
        <v>0</v>
      </c>
      <c r="V31">
        <f t="shared" si="5"/>
        <v>1</v>
      </c>
      <c r="W31">
        <f t="shared" si="6"/>
        <v>1</v>
      </c>
      <c r="X31">
        <f t="shared" si="7"/>
        <v>1</v>
      </c>
      <c r="Y31">
        <f t="shared" si="8"/>
        <v>1</v>
      </c>
      <c r="Z31">
        <f t="shared" si="9"/>
        <v>0</v>
      </c>
      <c r="AA31">
        <f t="shared" si="10"/>
        <v>1</v>
      </c>
      <c r="AE31">
        <v>28</v>
      </c>
      <c r="AF31" t="s">
        <v>472</v>
      </c>
      <c r="AG31">
        <v>47</v>
      </c>
    </row>
    <row r="32" spans="1:33" ht="20.100000000000001" customHeight="1">
      <c r="A32" s="328">
        <f t="shared" ca="1" si="2"/>
        <v>44559</v>
      </c>
      <c r="B32" s="329" t="str">
        <f t="shared" ca="1" si="3"/>
        <v>週三</v>
      </c>
      <c r="C32" s="322">
        <v>2</v>
      </c>
      <c r="D32" s="284">
        <v>3</v>
      </c>
      <c r="E32" s="284">
        <v>4</v>
      </c>
      <c r="F32" s="284">
        <v>9</v>
      </c>
      <c r="G32" s="284">
        <v>5</v>
      </c>
      <c r="H32" s="284">
        <v>14</v>
      </c>
      <c r="I32" s="285">
        <v>16</v>
      </c>
      <c r="J32" s="537"/>
      <c r="K32" s="539"/>
      <c r="L32" s="539"/>
      <c r="M32" s="541"/>
      <c r="N32" s="539"/>
      <c r="O32" s="543"/>
      <c r="T32">
        <v>29</v>
      </c>
      <c r="U32">
        <f t="shared" si="4"/>
        <v>1</v>
      </c>
      <c r="V32">
        <f t="shared" si="5"/>
        <v>1</v>
      </c>
      <c r="W32">
        <f t="shared" si="6"/>
        <v>1</v>
      </c>
      <c r="X32">
        <f t="shared" si="7"/>
        <v>1</v>
      </c>
      <c r="Y32">
        <f t="shared" si="8"/>
        <v>1</v>
      </c>
      <c r="Z32">
        <f t="shared" si="9"/>
        <v>0</v>
      </c>
      <c r="AA32">
        <f t="shared" si="10"/>
        <v>0</v>
      </c>
      <c r="AE32">
        <v>29</v>
      </c>
      <c r="AF32" t="s">
        <v>473</v>
      </c>
      <c r="AG32">
        <v>51</v>
      </c>
    </row>
    <row r="33" spans="1:33" ht="20.100000000000001" customHeight="1">
      <c r="A33" s="328">
        <f t="shared" ca="1" si="2"/>
        <v>44560</v>
      </c>
      <c r="B33" s="329" t="str">
        <f t="shared" ca="1" si="3"/>
        <v>週四</v>
      </c>
      <c r="C33" s="321">
        <v>4</v>
      </c>
      <c r="D33" s="282">
        <v>19</v>
      </c>
      <c r="E33" s="282">
        <v>20</v>
      </c>
      <c r="F33" s="282">
        <v>22</v>
      </c>
      <c r="G33" s="282">
        <v>11</v>
      </c>
      <c r="H33" s="282">
        <v>12</v>
      </c>
      <c r="I33" s="283">
        <v>16</v>
      </c>
      <c r="J33" s="537"/>
      <c r="K33" s="539"/>
      <c r="L33" s="539"/>
      <c r="M33" s="541"/>
      <c r="N33" s="539"/>
      <c r="O33" s="543"/>
      <c r="T33">
        <v>30</v>
      </c>
      <c r="U33">
        <f t="shared" si="4"/>
        <v>0</v>
      </c>
      <c r="V33">
        <f t="shared" si="5"/>
        <v>0</v>
      </c>
      <c r="W33">
        <f t="shared" si="6"/>
        <v>1</v>
      </c>
      <c r="X33">
        <f t="shared" si="7"/>
        <v>1</v>
      </c>
      <c r="Y33">
        <f t="shared" si="8"/>
        <v>1</v>
      </c>
      <c r="Z33">
        <f t="shared" si="9"/>
        <v>2</v>
      </c>
      <c r="AA33">
        <f t="shared" si="10"/>
        <v>1</v>
      </c>
      <c r="AE33">
        <v>30</v>
      </c>
      <c r="AF33" t="s">
        <v>474</v>
      </c>
      <c r="AG33">
        <v>54</v>
      </c>
    </row>
    <row r="34" spans="1:33" ht="20.100000000000001" customHeight="1" thickBot="1">
      <c r="A34" s="330">
        <f ca="1">IFERROR(IF(A33+1&lt;=EOMONTH($L$1,0),A33+1,""),"")</f>
        <v>44561</v>
      </c>
      <c r="B34" s="331" t="str">
        <f ca="1">IFERROR(TEXT($A34,"aaa"),"")</f>
        <v>週五</v>
      </c>
      <c r="C34" s="360">
        <v>53</v>
      </c>
      <c r="D34" s="361">
        <v>40</v>
      </c>
      <c r="E34" s="361">
        <v>51</v>
      </c>
      <c r="F34" s="361">
        <v>49</v>
      </c>
      <c r="G34" s="361">
        <v>47</v>
      </c>
      <c r="H34" s="361">
        <v>18</v>
      </c>
      <c r="I34" s="362">
        <v>21</v>
      </c>
      <c r="J34" s="561"/>
      <c r="K34" s="562"/>
      <c r="L34" s="562"/>
      <c r="M34" s="563"/>
      <c r="N34" s="562"/>
      <c r="O34" s="564"/>
      <c r="T34">
        <v>31</v>
      </c>
      <c r="U34">
        <f t="shared" si="4"/>
        <v>1</v>
      </c>
      <c r="V34">
        <f t="shared" si="5"/>
        <v>1</v>
      </c>
      <c r="W34">
        <f t="shared" si="6"/>
        <v>1</v>
      </c>
      <c r="X34">
        <f t="shared" si="7"/>
        <v>1</v>
      </c>
      <c r="Y34">
        <f t="shared" si="8"/>
        <v>0</v>
      </c>
      <c r="Z34">
        <f t="shared" si="9"/>
        <v>0</v>
      </c>
      <c r="AA34">
        <f t="shared" si="10"/>
        <v>1</v>
      </c>
      <c r="AE34">
        <v>31</v>
      </c>
      <c r="AF34" t="s">
        <v>475</v>
      </c>
      <c r="AG34">
        <v>52</v>
      </c>
    </row>
    <row r="35" spans="1:33" ht="20.100000000000001" customHeight="1">
      <c r="A35" s="323" t="s">
        <v>425</v>
      </c>
      <c r="B35" s="324">
        <v>1</v>
      </c>
      <c r="C35" s="324">
        <v>2</v>
      </c>
      <c r="D35" s="324">
        <v>3</v>
      </c>
      <c r="E35" s="324">
        <v>4</v>
      </c>
      <c r="F35" s="324">
        <v>5</v>
      </c>
      <c r="G35" s="324">
        <v>6</v>
      </c>
      <c r="H35" s="324">
        <v>7</v>
      </c>
      <c r="I35" s="324">
        <v>8</v>
      </c>
      <c r="J35" s="324">
        <v>9</v>
      </c>
      <c r="K35" s="324">
        <v>10</v>
      </c>
      <c r="L35" s="324">
        <v>11</v>
      </c>
      <c r="M35" s="324">
        <v>12</v>
      </c>
      <c r="N35" s="324">
        <v>13</v>
      </c>
      <c r="O35" s="325">
        <v>14</v>
      </c>
      <c r="T35">
        <v>32</v>
      </c>
      <c r="U35">
        <f t="shared" si="4"/>
        <v>1</v>
      </c>
      <c r="V35">
        <f t="shared" si="5"/>
        <v>1</v>
      </c>
      <c r="W35">
        <f t="shared" si="6"/>
        <v>0</v>
      </c>
      <c r="X35">
        <f t="shared" si="7"/>
        <v>0</v>
      </c>
      <c r="Y35">
        <f t="shared" si="8"/>
        <v>1</v>
      </c>
      <c r="Z35">
        <f t="shared" si="9"/>
        <v>1</v>
      </c>
      <c r="AA35">
        <f t="shared" si="10"/>
        <v>1</v>
      </c>
      <c r="AE35">
        <v>32</v>
      </c>
      <c r="AF35" t="s">
        <v>476</v>
      </c>
      <c r="AG35">
        <v>55</v>
      </c>
    </row>
    <row r="36" spans="1:33" ht="20.100000000000001" customHeight="1">
      <c r="A36" s="288" t="s">
        <v>426</v>
      </c>
      <c r="B36" s="289" t="str">
        <f ca="1">_xlfn.IFNA(VLOOKUP(B35,INDIRECT("役男大表!$A:$B"),2,FALSE),"")</f>
        <v>呂浩維</v>
      </c>
      <c r="C36" s="289" t="str">
        <f ca="1">_xlfn.IFNA(VLOOKUP(C35,INDIRECT("役男大表!$A:$B"),2,FALSE),"")</f>
        <v>謝禮全</v>
      </c>
      <c r="D36" s="289" t="str">
        <f t="shared" ref="D36:O36" ca="1" si="11">_xlfn.IFNA(VLOOKUP(D35,INDIRECT("役男大表!$A:$B"),2,FALSE),"")</f>
        <v>彭揚凱</v>
      </c>
      <c r="E36" s="289" t="str">
        <f t="shared" ca="1" si="11"/>
        <v>張顥</v>
      </c>
      <c r="F36" s="289" t="str">
        <f t="shared" ca="1" si="11"/>
        <v>李沛諺</v>
      </c>
      <c r="G36" s="289" t="str">
        <f t="shared" ca="1" si="11"/>
        <v>陳宣齊</v>
      </c>
      <c r="H36" s="289" t="str">
        <f t="shared" ca="1" si="11"/>
        <v>鄭謙泰</v>
      </c>
      <c r="I36" s="289" t="str">
        <f t="shared" ca="1" si="11"/>
        <v>徐意凱</v>
      </c>
      <c r="J36" s="289" t="str">
        <f t="shared" ca="1" si="11"/>
        <v>黃聖淵</v>
      </c>
      <c r="K36" s="289" t="str">
        <f t="shared" ca="1" si="11"/>
        <v>翁皓威</v>
      </c>
      <c r="L36" s="289" t="str">
        <f t="shared" ca="1" si="11"/>
        <v>楊育鵬</v>
      </c>
      <c r="M36" s="289" t="str">
        <f t="shared" ca="1" si="11"/>
        <v>張德富</v>
      </c>
      <c r="N36" s="289" t="str">
        <f t="shared" ca="1" si="11"/>
        <v>柯俊亦</v>
      </c>
      <c r="O36" s="290" t="str">
        <f t="shared" ca="1" si="11"/>
        <v>周季濓</v>
      </c>
      <c r="T36">
        <v>33</v>
      </c>
      <c r="U36">
        <f t="shared" si="4"/>
        <v>1</v>
      </c>
      <c r="V36">
        <f t="shared" si="5"/>
        <v>0</v>
      </c>
      <c r="W36">
        <f t="shared" si="6"/>
        <v>0</v>
      </c>
      <c r="X36">
        <f t="shared" si="7"/>
        <v>1</v>
      </c>
      <c r="Y36">
        <f t="shared" si="8"/>
        <v>1</v>
      </c>
      <c r="Z36">
        <f t="shared" si="9"/>
        <v>1</v>
      </c>
      <c r="AA36">
        <f t="shared" si="10"/>
        <v>1</v>
      </c>
      <c r="AE36">
        <v>33</v>
      </c>
      <c r="AF36" t="s">
        <v>477</v>
      </c>
      <c r="AG36">
        <v>57</v>
      </c>
    </row>
    <row r="37" spans="1:33" ht="20.100000000000001" customHeight="1">
      <c r="A37" s="288" t="s">
        <v>427</v>
      </c>
      <c r="B37" s="291" t="str">
        <f>IF(B35&lt;&gt;"",COUNTIF($C$4:$I$34,B35),"")&amp;""</f>
        <v>1</v>
      </c>
      <c r="C37" s="291" t="str">
        <f t="shared" ref="C37:N37" si="12">IF(C35&lt;&gt;"",COUNTIF($C$4:$I$34,C35),"")&amp;""</f>
        <v>1</v>
      </c>
      <c r="D37" s="291" t="str">
        <f t="shared" si="12"/>
        <v>1</v>
      </c>
      <c r="E37" s="291" t="str">
        <f t="shared" si="12"/>
        <v>2</v>
      </c>
      <c r="F37" s="291" t="str">
        <f t="shared" si="12"/>
        <v>2</v>
      </c>
      <c r="G37" s="291" t="str">
        <f t="shared" si="12"/>
        <v>1</v>
      </c>
      <c r="H37" s="291" t="str">
        <f t="shared" si="12"/>
        <v>1</v>
      </c>
      <c r="I37" s="291" t="str">
        <f t="shared" si="12"/>
        <v>1</v>
      </c>
      <c r="J37" s="291" t="str">
        <f t="shared" si="12"/>
        <v>1</v>
      </c>
      <c r="K37" s="291" t="str">
        <f t="shared" si="12"/>
        <v>0</v>
      </c>
      <c r="L37" s="291" t="str">
        <f t="shared" si="12"/>
        <v>1</v>
      </c>
      <c r="M37" s="291" t="str">
        <f t="shared" si="12"/>
        <v>1</v>
      </c>
      <c r="N37" s="291" t="str">
        <f t="shared" si="12"/>
        <v>1</v>
      </c>
      <c r="O37" s="292" t="str">
        <f>IF(O35&lt;&gt;"",COUNTIF($C$4:$I$34,O35),"")&amp;""</f>
        <v>1</v>
      </c>
      <c r="T37">
        <v>34</v>
      </c>
      <c r="U37">
        <f t="shared" si="4"/>
        <v>1</v>
      </c>
      <c r="V37">
        <f t="shared" si="5"/>
        <v>1</v>
      </c>
      <c r="W37">
        <f t="shared" si="6"/>
        <v>0</v>
      </c>
      <c r="X37">
        <f t="shared" si="7"/>
        <v>0</v>
      </c>
      <c r="Y37">
        <f t="shared" si="8"/>
        <v>1</v>
      </c>
      <c r="Z37">
        <f t="shared" si="9"/>
        <v>1</v>
      </c>
      <c r="AA37">
        <f t="shared" si="10"/>
        <v>1</v>
      </c>
      <c r="AE37">
        <v>34</v>
      </c>
      <c r="AF37" t="s">
        <v>465</v>
      </c>
      <c r="AG37">
        <v>53</v>
      </c>
    </row>
    <row r="38" spans="1:33" ht="20.100000000000001" customHeight="1">
      <c r="A38" s="288" t="s">
        <v>428</v>
      </c>
      <c r="B38" s="293" t="str">
        <f>IF(B35&lt;&gt;"",B37*2&amp;"小時","")</f>
        <v>2小時</v>
      </c>
      <c r="C38" s="293" t="str">
        <f t="shared" ref="C38:N38" si="13">IF(C35&lt;&gt;"",C$37*2&amp;"小時","")</f>
        <v>2小時</v>
      </c>
      <c r="D38" s="293" t="str">
        <f t="shared" si="13"/>
        <v>2小時</v>
      </c>
      <c r="E38" s="293" t="str">
        <f t="shared" si="13"/>
        <v>4小時</v>
      </c>
      <c r="F38" s="293" t="str">
        <f t="shared" si="13"/>
        <v>4小時</v>
      </c>
      <c r="G38" s="293" t="str">
        <f t="shared" si="13"/>
        <v>2小時</v>
      </c>
      <c r="H38" s="293" t="str">
        <f t="shared" si="13"/>
        <v>2小時</v>
      </c>
      <c r="I38" s="293" t="str">
        <f t="shared" si="13"/>
        <v>2小時</v>
      </c>
      <c r="J38" s="293" t="str">
        <f t="shared" si="13"/>
        <v>2小時</v>
      </c>
      <c r="K38" s="293" t="str">
        <f t="shared" si="13"/>
        <v>0小時</v>
      </c>
      <c r="L38" s="293" t="str">
        <f t="shared" si="13"/>
        <v>2小時</v>
      </c>
      <c r="M38" s="293" t="str">
        <f t="shared" si="13"/>
        <v>2小時</v>
      </c>
      <c r="N38" s="293" t="str">
        <f t="shared" si="13"/>
        <v>2小時</v>
      </c>
      <c r="O38" s="294" t="str">
        <f>IF(O35&lt;&gt;"",O37*2&amp;"小時","")</f>
        <v>2小時</v>
      </c>
      <c r="T38">
        <v>35</v>
      </c>
      <c r="U38">
        <f t="shared" si="4"/>
        <v>1</v>
      </c>
      <c r="V38">
        <f t="shared" si="5"/>
        <v>1</v>
      </c>
      <c r="W38">
        <f t="shared" si="6"/>
        <v>1</v>
      </c>
      <c r="X38">
        <f t="shared" si="7"/>
        <v>1</v>
      </c>
      <c r="Y38">
        <f t="shared" si="8"/>
        <v>0</v>
      </c>
      <c r="Z38">
        <f t="shared" si="9"/>
        <v>0</v>
      </c>
      <c r="AA38">
        <f t="shared" si="10"/>
        <v>1</v>
      </c>
      <c r="AE38">
        <v>35</v>
      </c>
      <c r="AF38" t="s">
        <v>478</v>
      </c>
      <c r="AG38">
        <v>58</v>
      </c>
    </row>
    <row r="39" spans="1:33" ht="20.100000000000001" customHeight="1">
      <c r="A39" s="288" t="s">
        <v>425</v>
      </c>
      <c r="B39" s="286">
        <v>15</v>
      </c>
      <c r="C39" s="286">
        <v>16</v>
      </c>
      <c r="D39" s="286">
        <v>17</v>
      </c>
      <c r="E39" s="286">
        <v>18</v>
      </c>
      <c r="F39" s="286">
        <v>19</v>
      </c>
      <c r="G39" s="286">
        <v>20</v>
      </c>
      <c r="H39" s="286">
        <v>21</v>
      </c>
      <c r="I39" s="286">
        <v>22</v>
      </c>
      <c r="J39" s="286">
        <v>23</v>
      </c>
      <c r="K39" s="286">
        <v>24</v>
      </c>
      <c r="L39" s="286">
        <v>25</v>
      </c>
      <c r="M39" s="286">
        <v>26</v>
      </c>
      <c r="N39" s="286">
        <v>27</v>
      </c>
      <c r="O39" s="287">
        <v>28</v>
      </c>
      <c r="T39">
        <v>36</v>
      </c>
      <c r="U39">
        <f t="shared" si="4"/>
        <v>0</v>
      </c>
      <c r="V39">
        <f t="shared" si="5"/>
        <v>1</v>
      </c>
      <c r="W39">
        <f t="shared" si="6"/>
        <v>0</v>
      </c>
      <c r="X39">
        <f t="shared" si="7"/>
        <v>1</v>
      </c>
      <c r="Y39">
        <f t="shared" si="8"/>
        <v>1</v>
      </c>
      <c r="Z39">
        <f t="shared" si="9"/>
        <v>1</v>
      </c>
      <c r="AA39">
        <f t="shared" si="10"/>
        <v>1</v>
      </c>
      <c r="AE39">
        <v>38</v>
      </c>
      <c r="AF39" t="s">
        <v>337</v>
      </c>
      <c r="AG39">
        <v>59</v>
      </c>
    </row>
    <row r="40" spans="1:33" ht="20.100000000000001" customHeight="1">
      <c r="A40" s="288" t="s">
        <v>429</v>
      </c>
      <c r="B40" s="289" t="str">
        <f ca="1">_xlfn.IFNA(VLOOKUP(B39,INDIRECT("役男大表!$A:$B"),2,FALSE),"")</f>
        <v>許修銘</v>
      </c>
      <c r="C40" s="289" t="str">
        <f t="shared" ref="C40:O40" ca="1" si="14">_xlfn.IFNA(VLOOKUP(C39,INDIRECT("役男大表!$A:$B"),2,FALSE),"")</f>
        <v>郭文凱</v>
      </c>
      <c r="D40" s="289" t="str">
        <f t="shared" ca="1" si="14"/>
        <v>邱楷然</v>
      </c>
      <c r="E40" s="289" t="str">
        <f t="shared" ca="1" si="14"/>
        <v>楊承澔</v>
      </c>
      <c r="F40" s="289" t="str">
        <f t="shared" ca="1" si="14"/>
        <v>吳政銓</v>
      </c>
      <c r="G40" s="289" t="str">
        <f t="shared" ca="1" si="14"/>
        <v>呂承翰</v>
      </c>
      <c r="H40" s="289" t="str">
        <f t="shared" ca="1" si="14"/>
        <v>王治皓</v>
      </c>
      <c r="I40" s="289" t="str">
        <f t="shared" ca="1" si="14"/>
        <v>曾宏瑜</v>
      </c>
      <c r="J40" s="289" t="str">
        <f t="shared" ca="1" si="14"/>
        <v>林宏曄</v>
      </c>
      <c r="K40" s="289" t="str">
        <f t="shared" ca="1" si="14"/>
        <v>陳柏庾</v>
      </c>
      <c r="L40" s="289" t="str">
        <f t="shared" ca="1" si="14"/>
        <v>鄭楚平</v>
      </c>
      <c r="M40" s="289" t="str">
        <f t="shared" ca="1" si="14"/>
        <v>陳澤銓</v>
      </c>
      <c r="N40" s="289" t="str">
        <f t="shared" ca="1" si="14"/>
        <v>洪秉洋</v>
      </c>
      <c r="O40" s="290" t="str">
        <f t="shared" ca="1" si="14"/>
        <v>朱鈞澤</v>
      </c>
      <c r="T40">
        <v>37</v>
      </c>
      <c r="U40">
        <f t="shared" ref="U40:U61" si="15">COUNTIF(C$4:C$34,$T40)</f>
        <v>0</v>
      </c>
      <c r="V40">
        <f t="shared" ref="V40:V61" si="16">COUNTIF(D$4:D$34,$T40)</f>
        <v>1</v>
      </c>
      <c r="W40">
        <f t="shared" ref="W40:W61" si="17">COUNTIF(E$4:E$34,$T40)</f>
        <v>1</v>
      </c>
      <c r="X40">
        <f t="shared" ref="X40:X61" si="18">COUNTIF(F$4:F$34,$T40)</f>
        <v>1</v>
      </c>
      <c r="Y40">
        <f t="shared" ref="Y40:Y61" si="19">COUNTIF(G$4:G$34,$T40)</f>
        <v>0</v>
      </c>
      <c r="Z40">
        <f t="shared" ref="Z40:Z61" si="20">COUNTIF(H$4:H$34,$T40)</f>
        <v>2</v>
      </c>
      <c r="AA40">
        <f t="shared" ref="AA40:AA61" si="21">COUNTIF(I$4:I$34,$T40)</f>
        <v>0</v>
      </c>
      <c r="AE40">
        <v>39</v>
      </c>
      <c r="AF40" t="s">
        <v>410</v>
      </c>
      <c r="AG40">
        <v>60</v>
      </c>
    </row>
    <row r="41" spans="1:33" ht="20.100000000000001" customHeight="1">
      <c r="A41" s="288" t="s">
        <v>430</v>
      </c>
      <c r="B41" s="291" t="str">
        <f>IF(B39&lt;&gt;"",COUNTIF($C$4:$I$34,B39),"")&amp;""</f>
        <v>0</v>
      </c>
      <c r="C41" s="291" t="str">
        <f t="shared" ref="C41:N41" si="22">IF(C39&lt;&gt;"",COUNTIF($C$4:$I$34,C39),"")&amp;""</f>
        <v>2</v>
      </c>
      <c r="D41" s="291" t="str">
        <f t="shared" si="22"/>
        <v>0</v>
      </c>
      <c r="E41" s="291" t="str">
        <f t="shared" si="22"/>
        <v>1</v>
      </c>
      <c r="F41" s="291" t="str">
        <f t="shared" si="22"/>
        <v>1</v>
      </c>
      <c r="G41" s="291" t="str">
        <f t="shared" si="22"/>
        <v>1</v>
      </c>
      <c r="H41" s="291" t="str">
        <f t="shared" si="22"/>
        <v>1</v>
      </c>
      <c r="I41" s="291" t="str">
        <f t="shared" si="22"/>
        <v>1</v>
      </c>
      <c r="J41" s="291" t="str">
        <f t="shared" si="22"/>
        <v>5</v>
      </c>
      <c r="K41" s="291" t="str">
        <f t="shared" si="22"/>
        <v>5</v>
      </c>
      <c r="L41" s="291" t="str">
        <f t="shared" si="22"/>
        <v>5</v>
      </c>
      <c r="M41" s="291" t="str">
        <f t="shared" si="22"/>
        <v>5</v>
      </c>
      <c r="N41" s="291" t="str">
        <f t="shared" si="22"/>
        <v>5</v>
      </c>
      <c r="O41" s="292" t="str">
        <f>IF(O39&lt;&gt;"",COUNTIF($C$4:$I$34,O39),"")&amp;""</f>
        <v>5</v>
      </c>
      <c r="T41">
        <v>38</v>
      </c>
      <c r="U41">
        <f t="shared" si="15"/>
        <v>1</v>
      </c>
      <c r="V41">
        <f t="shared" si="16"/>
        <v>0</v>
      </c>
      <c r="W41">
        <f t="shared" si="17"/>
        <v>2</v>
      </c>
      <c r="X41">
        <f t="shared" si="18"/>
        <v>0</v>
      </c>
      <c r="Y41">
        <f t="shared" si="19"/>
        <v>1</v>
      </c>
      <c r="Z41">
        <f t="shared" si="20"/>
        <v>0</v>
      </c>
      <c r="AA41">
        <f t="shared" si="21"/>
        <v>2</v>
      </c>
      <c r="AE41">
        <v>40</v>
      </c>
      <c r="AF41" t="s">
        <v>338</v>
      </c>
      <c r="AG41">
        <v>65</v>
      </c>
    </row>
    <row r="42" spans="1:33" ht="20.100000000000001" customHeight="1">
      <c r="A42" s="288" t="s">
        <v>428</v>
      </c>
      <c r="B42" s="293" t="str">
        <f>IF(B39&lt;&gt;"",B41*2&amp;"小時","")</f>
        <v>0小時</v>
      </c>
      <c r="C42" s="293" t="str">
        <f t="shared" ref="C42:N42" si="23">IF(C39&lt;&gt;"",C41*2&amp;"小時","")</f>
        <v>4小時</v>
      </c>
      <c r="D42" s="293" t="str">
        <f t="shared" si="23"/>
        <v>0小時</v>
      </c>
      <c r="E42" s="293" t="str">
        <f t="shared" si="23"/>
        <v>2小時</v>
      </c>
      <c r="F42" s="293" t="str">
        <f t="shared" si="23"/>
        <v>2小時</v>
      </c>
      <c r="G42" s="293" t="str">
        <f t="shared" si="23"/>
        <v>2小時</v>
      </c>
      <c r="H42" s="293" t="str">
        <f t="shared" si="23"/>
        <v>2小時</v>
      </c>
      <c r="I42" s="293" t="str">
        <f t="shared" si="23"/>
        <v>2小時</v>
      </c>
      <c r="J42" s="293" t="str">
        <f t="shared" si="23"/>
        <v>10小時</v>
      </c>
      <c r="K42" s="293" t="str">
        <f t="shared" si="23"/>
        <v>10小時</v>
      </c>
      <c r="L42" s="293" t="str">
        <f t="shared" si="23"/>
        <v>10小時</v>
      </c>
      <c r="M42" s="293" t="str">
        <f t="shared" si="23"/>
        <v>10小時</v>
      </c>
      <c r="N42" s="293" t="str">
        <f t="shared" si="23"/>
        <v>10小時</v>
      </c>
      <c r="O42" s="294" t="str">
        <f>IF(O39&lt;&gt;"",O41*2&amp;"小時","")</f>
        <v>10小時</v>
      </c>
      <c r="T42">
        <v>39</v>
      </c>
      <c r="U42">
        <f t="shared" si="15"/>
        <v>0</v>
      </c>
      <c r="V42">
        <f t="shared" si="16"/>
        <v>1</v>
      </c>
      <c r="W42">
        <f t="shared" si="17"/>
        <v>1</v>
      </c>
      <c r="X42">
        <f t="shared" si="18"/>
        <v>1</v>
      </c>
      <c r="Y42">
        <f t="shared" si="19"/>
        <v>0</v>
      </c>
      <c r="Z42">
        <f t="shared" si="20"/>
        <v>1</v>
      </c>
      <c r="AA42">
        <f t="shared" si="21"/>
        <v>1</v>
      </c>
      <c r="AE42">
        <v>41</v>
      </c>
      <c r="AF42" t="s">
        <v>450</v>
      </c>
      <c r="AG42">
        <v>61</v>
      </c>
    </row>
    <row r="43" spans="1:33" ht="20.100000000000001" customHeight="1">
      <c r="A43" s="288" t="s">
        <v>425</v>
      </c>
      <c r="B43" s="286">
        <v>29</v>
      </c>
      <c r="C43" s="286">
        <v>30</v>
      </c>
      <c r="D43" s="286">
        <v>31</v>
      </c>
      <c r="E43" s="286">
        <v>32</v>
      </c>
      <c r="F43" s="286">
        <v>33</v>
      </c>
      <c r="G43" s="286">
        <v>34</v>
      </c>
      <c r="H43" s="286">
        <v>35</v>
      </c>
      <c r="I43" s="286">
        <v>36</v>
      </c>
      <c r="J43" s="286">
        <v>37</v>
      </c>
      <c r="K43" s="286">
        <v>38</v>
      </c>
      <c r="L43" s="286">
        <v>39</v>
      </c>
      <c r="M43" s="286">
        <v>40</v>
      </c>
      <c r="N43" s="286">
        <v>41</v>
      </c>
      <c r="O43" s="287">
        <v>42</v>
      </c>
      <c r="T43">
        <v>40</v>
      </c>
      <c r="U43">
        <f t="shared" si="15"/>
        <v>0</v>
      </c>
      <c r="V43">
        <f t="shared" si="16"/>
        <v>1</v>
      </c>
      <c r="W43">
        <f t="shared" si="17"/>
        <v>1</v>
      </c>
      <c r="X43">
        <f t="shared" si="18"/>
        <v>1</v>
      </c>
      <c r="Y43">
        <f t="shared" si="19"/>
        <v>1</v>
      </c>
      <c r="Z43">
        <f t="shared" si="20"/>
        <v>0</v>
      </c>
      <c r="AA43">
        <f t="shared" si="21"/>
        <v>1</v>
      </c>
      <c r="AE43">
        <v>42</v>
      </c>
      <c r="AF43" t="s">
        <v>451</v>
      </c>
      <c r="AG43">
        <v>62</v>
      </c>
    </row>
    <row r="44" spans="1:33" ht="20.100000000000001" customHeight="1">
      <c r="A44" s="288" t="s">
        <v>429</v>
      </c>
      <c r="B44" s="289" t="str">
        <f ca="1">_xlfn.IFNA(VLOOKUP(B43,INDIRECT("役男大表!$A:$B"),2,FALSE),"")</f>
        <v>馬宇廷</v>
      </c>
      <c r="C44" s="289" t="str">
        <f t="shared" ref="C44:O44" ca="1" si="24">_xlfn.IFNA(VLOOKUP(C43,INDIRECT("役男大表!$A:$B"),2,FALSE),"")</f>
        <v>劉家禎</v>
      </c>
      <c r="D44" s="289" t="str">
        <f t="shared" ca="1" si="24"/>
        <v>廖武頎</v>
      </c>
      <c r="E44" s="289" t="str">
        <f t="shared" ca="1" si="24"/>
        <v>李璟霖</v>
      </c>
      <c r="F44" s="289" t="str">
        <f t="shared" ca="1" si="24"/>
        <v>董勁亨</v>
      </c>
      <c r="G44" s="289" t="str">
        <f t="shared" ca="1" si="24"/>
        <v>黃慕陽</v>
      </c>
      <c r="H44" s="289" t="str">
        <f t="shared" ca="1" si="24"/>
        <v>楊昕翰</v>
      </c>
      <c r="I44" s="289" t="str">
        <f t="shared" ca="1" si="24"/>
        <v>林廷翰</v>
      </c>
      <c r="J44" s="289" t="str">
        <f t="shared" ca="1" si="24"/>
        <v>李冠億</v>
      </c>
      <c r="K44" s="289" t="str">
        <f t="shared" ca="1" si="24"/>
        <v>佘尚恩</v>
      </c>
      <c r="L44" s="289" t="str">
        <f t="shared" ca="1" si="24"/>
        <v>葉家豪</v>
      </c>
      <c r="M44" s="289" t="str">
        <f t="shared" ca="1" si="24"/>
        <v>鄭智謙</v>
      </c>
      <c r="N44" s="289" t="str">
        <f t="shared" ca="1" si="24"/>
        <v>王敍安</v>
      </c>
      <c r="O44" s="290" t="str">
        <f t="shared" ca="1" si="24"/>
        <v>鄭凱文</v>
      </c>
      <c r="T44">
        <v>41</v>
      </c>
      <c r="U44">
        <f t="shared" si="15"/>
        <v>1</v>
      </c>
      <c r="V44">
        <f t="shared" si="16"/>
        <v>0</v>
      </c>
      <c r="W44">
        <f t="shared" si="17"/>
        <v>1</v>
      </c>
      <c r="X44">
        <f t="shared" si="18"/>
        <v>0</v>
      </c>
      <c r="Y44">
        <f t="shared" si="19"/>
        <v>1</v>
      </c>
      <c r="Z44">
        <f t="shared" si="20"/>
        <v>1</v>
      </c>
      <c r="AA44">
        <f t="shared" si="21"/>
        <v>0</v>
      </c>
      <c r="AE44">
        <v>43</v>
      </c>
      <c r="AF44" t="s">
        <v>555</v>
      </c>
      <c r="AG44">
        <v>66</v>
      </c>
    </row>
    <row r="45" spans="1:33" ht="20.100000000000001" customHeight="1">
      <c r="A45" s="288" t="s">
        <v>430</v>
      </c>
      <c r="B45" s="291" t="str">
        <f>IF(B43&lt;&gt;"",COUNTIF($C$4:$I$34,B43),"")&amp;""</f>
        <v>5</v>
      </c>
      <c r="C45" s="291" t="str">
        <f t="shared" ref="C45:N45" si="25">IF(C43&lt;&gt;"",COUNTIF($C$4:$I$34,C43),"")&amp;""</f>
        <v>6</v>
      </c>
      <c r="D45" s="291" t="str">
        <f t="shared" si="25"/>
        <v>5</v>
      </c>
      <c r="E45" s="291" t="str">
        <f t="shared" si="25"/>
        <v>5</v>
      </c>
      <c r="F45" s="291" t="str">
        <f t="shared" si="25"/>
        <v>5</v>
      </c>
      <c r="G45" s="291" t="str">
        <f t="shared" si="25"/>
        <v>5</v>
      </c>
      <c r="H45" s="291" t="str">
        <f t="shared" si="25"/>
        <v>5</v>
      </c>
      <c r="I45" s="291" t="str">
        <f t="shared" si="25"/>
        <v>5</v>
      </c>
      <c r="J45" s="291" t="str">
        <f t="shared" si="25"/>
        <v>5</v>
      </c>
      <c r="K45" s="291" t="str">
        <f t="shared" si="25"/>
        <v>6</v>
      </c>
      <c r="L45" s="291" t="str">
        <f t="shared" si="25"/>
        <v>5</v>
      </c>
      <c r="M45" s="291" t="str">
        <f t="shared" si="25"/>
        <v>5</v>
      </c>
      <c r="N45" s="291" t="str">
        <f t="shared" si="25"/>
        <v>4</v>
      </c>
      <c r="O45" s="292" t="str">
        <f>IF(O43&lt;&gt;"",COUNTIF($C$4:$I$34,O43),"")&amp;""</f>
        <v>5</v>
      </c>
      <c r="T45">
        <v>42</v>
      </c>
      <c r="U45">
        <f t="shared" si="15"/>
        <v>1</v>
      </c>
      <c r="V45">
        <f t="shared" si="16"/>
        <v>1</v>
      </c>
      <c r="W45">
        <f t="shared" si="17"/>
        <v>0</v>
      </c>
      <c r="X45">
        <f t="shared" si="18"/>
        <v>1</v>
      </c>
      <c r="Y45">
        <f t="shared" si="19"/>
        <v>1</v>
      </c>
      <c r="Z45">
        <f t="shared" si="20"/>
        <v>1</v>
      </c>
      <c r="AA45">
        <f t="shared" si="21"/>
        <v>0</v>
      </c>
    </row>
    <row r="46" spans="1:33" ht="20.100000000000001" customHeight="1">
      <c r="A46" s="288" t="s">
        <v>428</v>
      </c>
      <c r="B46" s="293" t="str">
        <f>IF(B43&lt;&gt;"",B45*2&amp;"小時","")</f>
        <v>10小時</v>
      </c>
      <c r="C46" s="293" t="str">
        <f t="shared" ref="C46:N46" si="26">IF(C43&lt;&gt;"",C45*2&amp;"小時","")</f>
        <v>12小時</v>
      </c>
      <c r="D46" s="293" t="str">
        <f t="shared" si="26"/>
        <v>10小時</v>
      </c>
      <c r="E46" s="293" t="str">
        <f t="shared" si="26"/>
        <v>10小時</v>
      </c>
      <c r="F46" s="293" t="str">
        <f t="shared" si="26"/>
        <v>10小時</v>
      </c>
      <c r="G46" s="293" t="str">
        <f t="shared" si="26"/>
        <v>10小時</v>
      </c>
      <c r="H46" s="293" t="str">
        <f t="shared" si="26"/>
        <v>10小時</v>
      </c>
      <c r="I46" s="293" t="str">
        <f t="shared" si="26"/>
        <v>10小時</v>
      </c>
      <c r="J46" s="293" t="str">
        <f t="shared" si="26"/>
        <v>10小時</v>
      </c>
      <c r="K46" s="293" t="str">
        <f t="shared" si="26"/>
        <v>12小時</v>
      </c>
      <c r="L46" s="293" t="str">
        <f t="shared" si="26"/>
        <v>10小時</v>
      </c>
      <c r="M46" s="293" t="str">
        <f t="shared" si="26"/>
        <v>10小時</v>
      </c>
      <c r="N46" s="293" t="str">
        <f t="shared" si="26"/>
        <v>8小時</v>
      </c>
      <c r="O46" s="294" t="str">
        <f>IF(O43&lt;&gt;"",O45*2&amp;"小時","")</f>
        <v>10小時</v>
      </c>
      <c r="T46">
        <v>43</v>
      </c>
      <c r="U46">
        <f t="shared" si="15"/>
        <v>1</v>
      </c>
      <c r="V46">
        <f t="shared" si="16"/>
        <v>1</v>
      </c>
      <c r="W46">
        <f t="shared" si="17"/>
        <v>0</v>
      </c>
      <c r="X46">
        <f t="shared" si="18"/>
        <v>1</v>
      </c>
      <c r="Y46">
        <f t="shared" si="19"/>
        <v>1</v>
      </c>
      <c r="Z46">
        <f t="shared" si="20"/>
        <v>0</v>
      </c>
      <c r="AA46">
        <f t="shared" si="21"/>
        <v>0</v>
      </c>
    </row>
    <row r="47" spans="1:33" ht="16.350000000000001" customHeight="1">
      <c r="A47" s="288" t="s">
        <v>425</v>
      </c>
      <c r="B47" s="286">
        <v>43</v>
      </c>
      <c r="C47" s="286">
        <v>45</v>
      </c>
      <c r="D47" s="286">
        <v>46</v>
      </c>
      <c r="E47" s="286">
        <v>47</v>
      </c>
      <c r="F47" s="286">
        <v>48</v>
      </c>
      <c r="G47" s="286">
        <v>49</v>
      </c>
      <c r="H47" s="286">
        <v>50</v>
      </c>
      <c r="I47" s="286">
        <v>51</v>
      </c>
      <c r="J47" s="286">
        <v>52</v>
      </c>
      <c r="K47" s="286">
        <v>53</v>
      </c>
      <c r="L47" s="286">
        <v>54</v>
      </c>
      <c r="M47" s="286">
        <v>55</v>
      </c>
      <c r="N47" s="286">
        <v>56</v>
      </c>
      <c r="O47" s="287">
        <v>57</v>
      </c>
      <c r="T47">
        <v>45</v>
      </c>
      <c r="U47">
        <f t="shared" si="15"/>
        <v>0</v>
      </c>
      <c r="V47">
        <f t="shared" si="16"/>
        <v>1</v>
      </c>
      <c r="W47">
        <f t="shared" si="17"/>
        <v>0</v>
      </c>
      <c r="X47">
        <f t="shared" si="18"/>
        <v>0</v>
      </c>
      <c r="Y47">
        <f t="shared" si="19"/>
        <v>1</v>
      </c>
      <c r="Z47">
        <f t="shared" si="20"/>
        <v>1</v>
      </c>
      <c r="AA47">
        <f t="shared" si="21"/>
        <v>1</v>
      </c>
    </row>
    <row r="48" spans="1:33" ht="16.350000000000001" customHeight="1">
      <c r="A48" s="288" t="s">
        <v>429</v>
      </c>
      <c r="B48" s="289" t="str">
        <f t="shared" ref="B48:N48" ca="1" si="27">_xlfn.IFNA(VLOOKUP(B47,INDIRECT("役男大表!$A:$B"),2,FALSE),"")</f>
        <v>蔡政倫</v>
      </c>
      <c r="C48" s="289" t="str">
        <f t="shared" ca="1" si="27"/>
        <v>邱昱銘</v>
      </c>
      <c r="D48" s="289" t="str">
        <f t="shared" ca="1" si="27"/>
        <v>李政聰</v>
      </c>
      <c r="E48" s="289" t="str">
        <f t="shared" ca="1" si="27"/>
        <v>何奕諠</v>
      </c>
      <c r="F48" s="289" t="str">
        <f t="shared" ca="1" si="27"/>
        <v>洪長昇</v>
      </c>
      <c r="G48" s="289" t="str">
        <f t="shared" ca="1" si="27"/>
        <v>劉威志</v>
      </c>
      <c r="H48" s="289" t="str">
        <f t="shared" ca="1" si="27"/>
        <v>梁展碩</v>
      </c>
      <c r="I48" s="289" t="str">
        <f t="shared" ca="1" si="27"/>
        <v>楊瑞麟</v>
      </c>
      <c r="J48" s="289" t="str">
        <f t="shared" ca="1" si="27"/>
        <v>林晉弘</v>
      </c>
      <c r="K48" s="289" t="str">
        <f t="shared" ca="1" si="27"/>
        <v>蔡政倫</v>
      </c>
      <c r="L48" s="289" t="str">
        <f t="shared" ca="1" si="27"/>
        <v>鄭品豪</v>
      </c>
      <c r="M48" s="289" t="str">
        <f t="shared" ca="1" si="27"/>
        <v>張恩齊</v>
      </c>
      <c r="N48" s="289" t="str">
        <f t="shared" ca="1" si="27"/>
        <v>許翊呈</v>
      </c>
      <c r="O48" s="290" t="str">
        <f t="shared" ref="O48" ca="1" si="28">_xlfn.IFNA(VLOOKUP(O47,INDIRECT("役男大表!$A:$B"),2,FALSE),"")</f>
        <v>周承澔</v>
      </c>
      <c r="T48">
        <v>46</v>
      </c>
      <c r="U48">
        <f t="shared" si="15"/>
        <v>1</v>
      </c>
      <c r="V48">
        <f t="shared" si="16"/>
        <v>1</v>
      </c>
      <c r="W48">
        <f t="shared" si="17"/>
        <v>0</v>
      </c>
      <c r="X48">
        <f t="shared" si="18"/>
        <v>1</v>
      </c>
      <c r="Y48">
        <f t="shared" si="19"/>
        <v>1</v>
      </c>
      <c r="Z48">
        <f t="shared" si="20"/>
        <v>0</v>
      </c>
      <c r="AA48">
        <f t="shared" si="21"/>
        <v>0</v>
      </c>
    </row>
    <row r="49" spans="1:27" ht="16.350000000000001" customHeight="1">
      <c r="A49" s="288" t="s">
        <v>430</v>
      </c>
      <c r="B49" s="291" t="str">
        <f t="shared" ref="B49:O49" si="29">IF(B47&lt;&gt;"",COUNTIF($C$4:$I$34,B47),"")&amp;""</f>
        <v>4</v>
      </c>
      <c r="C49" s="291" t="str">
        <f t="shared" si="29"/>
        <v>4</v>
      </c>
      <c r="D49" s="291" t="str">
        <f t="shared" si="29"/>
        <v>4</v>
      </c>
      <c r="E49" s="291" t="str">
        <f t="shared" si="29"/>
        <v>5</v>
      </c>
      <c r="F49" s="291" t="str">
        <f t="shared" si="29"/>
        <v>4</v>
      </c>
      <c r="G49" s="291" t="str">
        <f t="shared" si="29"/>
        <v>5</v>
      </c>
      <c r="H49" s="291" t="str">
        <f t="shared" si="29"/>
        <v>3</v>
      </c>
      <c r="I49" s="291" t="str">
        <f t="shared" si="29"/>
        <v>5</v>
      </c>
      <c r="J49" s="291" t="str">
        <f t="shared" si="29"/>
        <v>5</v>
      </c>
      <c r="K49" s="291" t="str">
        <f t="shared" si="29"/>
        <v>5</v>
      </c>
      <c r="L49" s="291" t="str">
        <f t="shared" si="29"/>
        <v>4</v>
      </c>
      <c r="M49" s="291" t="str">
        <f t="shared" si="29"/>
        <v>4</v>
      </c>
      <c r="N49" s="291" t="str">
        <f t="shared" si="29"/>
        <v>4</v>
      </c>
      <c r="O49" s="292" t="str">
        <f t="shared" si="29"/>
        <v>4</v>
      </c>
      <c r="T49">
        <v>47</v>
      </c>
      <c r="U49">
        <f t="shared" si="15"/>
        <v>0</v>
      </c>
      <c r="V49">
        <f t="shared" si="16"/>
        <v>1</v>
      </c>
      <c r="W49">
        <f t="shared" si="17"/>
        <v>0</v>
      </c>
      <c r="X49">
        <f t="shared" si="18"/>
        <v>0</v>
      </c>
      <c r="Y49">
        <f t="shared" si="19"/>
        <v>2</v>
      </c>
      <c r="Z49">
        <f t="shared" si="20"/>
        <v>1</v>
      </c>
      <c r="AA49">
        <f t="shared" si="21"/>
        <v>1</v>
      </c>
    </row>
    <row r="50" spans="1:27" ht="16.350000000000001" customHeight="1">
      <c r="A50" s="288" t="s">
        <v>425</v>
      </c>
      <c r="B50" s="286">
        <v>58</v>
      </c>
      <c r="C50" s="286">
        <v>66</v>
      </c>
      <c r="D50" s="286"/>
      <c r="E50" s="286"/>
      <c r="F50" s="286"/>
      <c r="G50" s="286"/>
      <c r="H50" s="286"/>
      <c r="I50" s="286"/>
      <c r="J50" s="286"/>
      <c r="K50" s="286"/>
      <c r="L50" s="286"/>
      <c r="M50" s="286"/>
      <c r="N50" s="286"/>
      <c r="O50" s="287"/>
      <c r="T50">
        <v>48</v>
      </c>
      <c r="U50">
        <f t="shared" si="15"/>
        <v>1</v>
      </c>
      <c r="V50">
        <f t="shared" si="16"/>
        <v>0</v>
      </c>
      <c r="W50">
        <f t="shared" si="17"/>
        <v>1</v>
      </c>
      <c r="X50">
        <f t="shared" si="18"/>
        <v>1</v>
      </c>
      <c r="Y50">
        <f t="shared" si="19"/>
        <v>0</v>
      </c>
      <c r="Z50">
        <f t="shared" si="20"/>
        <v>1</v>
      </c>
      <c r="AA50">
        <f t="shared" si="21"/>
        <v>0</v>
      </c>
    </row>
    <row r="51" spans="1:27" ht="16.350000000000001" customHeight="1">
      <c r="A51" s="288" t="s">
        <v>426</v>
      </c>
      <c r="B51" s="289" t="str">
        <f ca="1">_xlfn.IFNA(VLOOKUP(B50,INDIRECT("役男大表!$A:$B"),2,FALSE),"")</f>
        <v>蕭敬哲</v>
      </c>
      <c r="C51" s="289" t="str">
        <f t="shared" ref="C51:I51" ca="1" si="30">_xlfn.IFNA(VLOOKUP(C50,INDIRECT("役男大表!$A:$B"),2,FALSE),"")</f>
        <v>張曙霖</v>
      </c>
      <c r="D51" s="289" t="str">
        <f t="shared" ca="1" si="30"/>
        <v/>
      </c>
      <c r="E51" s="289" t="str">
        <f t="shared" ca="1" si="30"/>
        <v/>
      </c>
      <c r="F51" s="289" t="str">
        <f t="shared" ca="1" si="30"/>
        <v/>
      </c>
      <c r="G51" s="289" t="str">
        <f t="shared" ca="1" si="30"/>
        <v/>
      </c>
      <c r="H51" s="289" t="str">
        <f t="shared" ca="1" si="30"/>
        <v/>
      </c>
      <c r="I51" s="289" t="str">
        <f t="shared" ca="1" si="30"/>
        <v/>
      </c>
      <c r="J51" s="289" t="str">
        <f>_xlfn.IFNA(VLOOKUP(J50,役男大表!$A:$B,2,FALSE),"")</f>
        <v/>
      </c>
      <c r="K51" s="289" t="str">
        <f>_xlfn.IFNA(VLOOKUP(K50,役男大表!$A:$B,2,FALSE),"")</f>
        <v/>
      </c>
      <c r="L51" s="289" t="str">
        <f>_xlfn.IFNA(VLOOKUP(L50,役男大表!$A:$B,2,FALSE),"")</f>
        <v/>
      </c>
      <c r="M51" s="289" t="str">
        <f>_xlfn.IFNA(VLOOKUP(M50,役男大表!$A:$B,2,FALSE),"")</f>
        <v/>
      </c>
      <c r="N51" s="289" t="str">
        <f>_xlfn.IFNA(VLOOKUP(N50,役男大表!$A:$B,2,FALSE),"")</f>
        <v/>
      </c>
      <c r="O51" s="290" t="str">
        <f>_xlfn.IFNA(VLOOKUP(O50,役男大表!$A:$B,2,FALSE),"")</f>
        <v/>
      </c>
      <c r="T51">
        <v>49</v>
      </c>
      <c r="U51">
        <f t="shared" si="15"/>
        <v>0</v>
      </c>
      <c r="V51">
        <f t="shared" si="16"/>
        <v>1</v>
      </c>
      <c r="W51">
        <f t="shared" si="17"/>
        <v>0</v>
      </c>
      <c r="X51">
        <f t="shared" si="18"/>
        <v>1</v>
      </c>
      <c r="Y51">
        <f t="shared" si="19"/>
        <v>1</v>
      </c>
      <c r="Z51">
        <f t="shared" si="20"/>
        <v>1</v>
      </c>
      <c r="AA51">
        <f t="shared" si="21"/>
        <v>1</v>
      </c>
    </row>
    <row r="52" spans="1:27" ht="16.350000000000001" customHeight="1">
      <c r="A52" s="288" t="s">
        <v>430</v>
      </c>
      <c r="B52" s="291" t="str">
        <f>IF(B50&lt;&gt;"",COUNTIF($C$4:$I$34,B50),"")&amp;""</f>
        <v>5</v>
      </c>
      <c r="C52" s="291" t="str">
        <f t="shared" ref="C52:N52" si="31">IF(C50&lt;&gt;"",COUNTIF($C$4:$I$34,C50),"")&amp;""</f>
        <v>4</v>
      </c>
      <c r="D52" s="291" t="str">
        <f t="shared" si="31"/>
        <v/>
      </c>
      <c r="E52" s="291" t="str">
        <f t="shared" si="31"/>
        <v/>
      </c>
      <c r="F52" s="291" t="str">
        <f t="shared" si="31"/>
        <v/>
      </c>
      <c r="G52" s="291" t="str">
        <f t="shared" si="31"/>
        <v/>
      </c>
      <c r="H52" s="291" t="str">
        <f t="shared" si="31"/>
        <v/>
      </c>
      <c r="I52" s="291" t="str">
        <f t="shared" si="31"/>
        <v/>
      </c>
      <c r="J52" s="291" t="str">
        <f t="shared" si="31"/>
        <v/>
      </c>
      <c r="K52" s="291" t="str">
        <f t="shared" si="31"/>
        <v/>
      </c>
      <c r="L52" s="291" t="str">
        <f t="shared" si="31"/>
        <v/>
      </c>
      <c r="M52" s="291" t="str">
        <f t="shared" si="31"/>
        <v/>
      </c>
      <c r="N52" s="291" t="str">
        <f t="shared" si="31"/>
        <v/>
      </c>
      <c r="O52" s="292" t="str">
        <f>IF(O50&lt;&gt;"",COUNTIF($C$4:$I$34,O50),"")&amp;""</f>
        <v/>
      </c>
      <c r="T52">
        <v>50</v>
      </c>
      <c r="U52">
        <f t="shared" si="15"/>
        <v>0</v>
      </c>
      <c r="V52">
        <f t="shared" si="16"/>
        <v>0</v>
      </c>
      <c r="W52">
        <f t="shared" si="17"/>
        <v>1</v>
      </c>
      <c r="X52">
        <f t="shared" si="18"/>
        <v>0</v>
      </c>
      <c r="Y52">
        <f t="shared" si="19"/>
        <v>0</v>
      </c>
      <c r="Z52">
        <f t="shared" si="20"/>
        <v>1</v>
      </c>
      <c r="AA52">
        <f t="shared" si="21"/>
        <v>1</v>
      </c>
    </row>
    <row r="53" spans="1:27" ht="16.350000000000001" customHeight="1" thickBot="1">
      <c r="A53" s="295" t="s">
        <v>428</v>
      </c>
      <c r="B53" s="296" t="str">
        <f>IF(B50&lt;&gt;"",B52*2&amp;"小時","")</f>
        <v>10小時</v>
      </c>
      <c r="C53" s="296" t="str">
        <f t="shared" ref="C53:N53" si="32">IF(C50&lt;&gt;"",C52*2&amp;"小時","")</f>
        <v>8小時</v>
      </c>
      <c r="D53" s="296" t="str">
        <f t="shared" si="32"/>
        <v/>
      </c>
      <c r="E53" s="296" t="str">
        <f t="shared" si="32"/>
        <v/>
      </c>
      <c r="F53" s="296" t="str">
        <f t="shared" si="32"/>
        <v/>
      </c>
      <c r="G53" s="296" t="str">
        <f t="shared" si="32"/>
        <v/>
      </c>
      <c r="H53" s="296" t="str">
        <f t="shared" si="32"/>
        <v/>
      </c>
      <c r="I53" s="296" t="str">
        <f t="shared" si="32"/>
        <v/>
      </c>
      <c r="J53" s="296" t="str">
        <f t="shared" si="32"/>
        <v/>
      </c>
      <c r="K53" s="296" t="str">
        <f t="shared" si="32"/>
        <v/>
      </c>
      <c r="L53" s="296" t="str">
        <f t="shared" si="32"/>
        <v/>
      </c>
      <c r="M53" s="296" t="str">
        <f t="shared" si="32"/>
        <v/>
      </c>
      <c r="N53" s="296" t="str">
        <f t="shared" si="32"/>
        <v/>
      </c>
      <c r="O53" s="297" t="str">
        <f>IF(O50&lt;&gt;"",O52*2&amp;"小時","")</f>
        <v/>
      </c>
      <c r="T53">
        <v>51</v>
      </c>
      <c r="U53">
        <f t="shared" si="15"/>
        <v>1</v>
      </c>
      <c r="V53">
        <f t="shared" si="16"/>
        <v>0</v>
      </c>
      <c r="W53">
        <f t="shared" si="17"/>
        <v>1</v>
      </c>
      <c r="X53">
        <f t="shared" si="18"/>
        <v>1</v>
      </c>
      <c r="Y53">
        <f t="shared" si="19"/>
        <v>1</v>
      </c>
      <c r="Z53">
        <f t="shared" si="20"/>
        <v>1</v>
      </c>
      <c r="AA53">
        <f t="shared" si="21"/>
        <v>0</v>
      </c>
    </row>
    <row r="54" spans="1:27" ht="18" customHeight="1">
      <c r="T54">
        <v>52</v>
      </c>
      <c r="U54">
        <f t="shared" si="15"/>
        <v>0</v>
      </c>
      <c r="V54">
        <f t="shared" si="16"/>
        <v>1</v>
      </c>
      <c r="W54">
        <f t="shared" si="17"/>
        <v>1</v>
      </c>
      <c r="X54">
        <f t="shared" si="18"/>
        <v>0</v>
      </c>
      <c r="Y54">
        <f t="shared" si="19"/>
        <v>1</v>
      </c>
      <c r="Z54">
        <f t="shared" si="20"/>
        <v>1</v>
      </c>
      <c r="AA54">
        <f t="shared" si="21"/>
        <v>1</v>
      </c>
    </row>
    <row r="55" spans="1:27" ht="16.350000000000001" customHeight="1">
      <c r="T55">
        <v>53</v>
      </c>
      <c r="U55">
        <f t="shared" si="15"/>
        <v>1</v>
      </c>
      <c r="V55">
        <f t="shared" si="16"/>
        <v>1</v>
      </c>
      <c r="W55">
        <f t="shared" si="17"/>
        <v>0</v>
      </c>
      <c r="X55">
        <f t="shared" si="18"/>
        <v>0</v>
      </c>
      <c r="Y55">
        <f t="shared" si="19"/>
        <v>0</v>
      </c>
      <c r="Z55">
        <f t="shared" si="20"/>
        <v>1</v>
      </c>
      <c r="AA55">
        <f t="shared" si="21"/>
        <v>2</v>
      </c>
    </row>
    <row r="56" spans="1:27" ht="16.350000000000001" customHeight="1">
      <c r="T56">
        <v>54</v>
      </c>
      <c r="U56">
        <f t="shared" si="15"/>
        <v>1</v>
      </c>
      <c r="V56">
        <f t="shared" si="16"/>
        <v>0</v>
      </c>
      <c r="W56">
        <f t="shared" si="17"/>
        <v>0</v>
      </c>
      <c r="X56">
        <f t="shared" si="18"/>
        <v>1</v>
      </c>
      <c r="Y56">
        <f t="shared" si="19"/>
        <v>0</v>
      </c>
      <c r="Z56">
        <f t="shared" si="20"/>
        <v>1</v>
      </c>
      <c r="AA56">
        <f t="shared" si="21"/>
        <v>1</v>
      </c>
    </row>
    <row r="57" spans="1:27" ht="18" customHeight="1">
      <c r="T57">
        <v>55</v>
      </c>
      <c r="U57">
        <f t="shared" si="15"/>
        <v>0</v>
      </c>
      <c r="V57">
        <f t="shared" si="16"/>
        <v>0</v>
      </c>
      <c r="W57">
        <f t="shared" si="17"/>
        <v>1</v>
      </c>
      <c r="X57">
        <f t="shared" si="18"/>
        <v>0</v>
      </c>
      <c r="Y57">
        <f t="shared" si="19"/>
        <v>1</v>
      </c>
      <c r="Z57">
        <f t="shared" si="20"/>
        <v>1</v>
      </c>
      <c r="AA57">
        <f t="shared" si="21"/>
        <v>1</v>
      </c>
    </row>
    <row r="58" spans="1:27" ht="18" customHeight="1">
      <c r="T58">
        <v>56</v>
      </c>
      <c r="U58">
        <f t="shared" si="15"/>
        <v>1</v>
      </c>
      <c r="V58">
        <f t="shared" si="16"/>
        <v>0</v>
      </c>
      <c r="W58">
        <f t="shared" si="17"/>
        <v>1</v>
      </c>
      <c r="X58">
        <f t="shared" si="18"/>
        <v>0</v>
      </c>
      <c r="Y58">
        <f t="shared" si="19"/>
        <v>0</v>
      </c>
      <c r="Z58">
        <f t="shared" si="20"/>
        <v>1</v>
      </c>
      <c r="AA58">
        <f t="shared" si="21"/>
        <v>1</v>
      </c>
    </row>
    <row r="59" spans="1:27" ht="27" customHeight="1">
      <c r="T59">
        <v>57</v>
      </c>
      <c r="U59">
        <f t="shared" si="15"/>
        <v>0</v>
      </c>
      <c r="V59">
        <f t="shared" si="16"/>
        <v>1</v>
      </c>
      <c r="W59">
        <f t="shared" si="17"/>
        <v>1</v>
      </c>
      <c r="X59">
        <f t="shared" si="18"/>
        <v>0</v>
      </c>
      <c r="Y59">
        <f t="shared" si="19"/>
        <v>1</v>
      </c>
      <c r="Z59">
        <f t="shared" si="20"/>
        <v>1</v>
      </c>
      <c r="AA59">
        <f t="shared" si="21"/>
        <v>0</v>
      </c>
    </row>
    <row r="60" spans="1:27" ht="20.100000000000001" customHeight="1">
      <c r="C60">
        <v>2</v>
      </c>
      <c r="D60">
        <v>12</v>
      </c>
      <c r="E60">
        <v>4</v>
      </c>
      <c r="F60">
        <v>5</v>
      </c>
      <c r="G60">
        <v>11</v>
      </c>
      <c r="H60">
        <v>8</v>
      </c>
      <c r="I60">
        <v>3</v>
      </c>
      <c r="K60" t="str">
        <f>INDEX($AE$4:$AG$44,MATCH(C60,$AE$4:$AE$44,0),3)&amp;""</f>
        <v>24</v>
      </c>
      <c r="L60" t="str">
        <f t="shared" ref="L60:Q60" si="33">INDEX($AE$4:$AG$44,MATCH(D60,$AE$4:$AE$44,0),3)&amp;""</f>
        <v>34</v>
      </c>
      <c r="M60" t="str">
        <f t="shared" si="33"/>
        <v>26</v>
      </c>
      <c r="N60" t="str">
        <f t="shared" si="33"/>
        <v>27</v>
      </c>
      <c r="O60" t="str">
        <f t="shared" si="33"/>
        <v>33</v>
      </c>
      <c r="P60" t="str">
        <f t="shared" si="33"/>
        <v>30</v>
      </c>
      <c r="Q60" t="str">
        <f t="shared" si="33"/>
        <v>25</v>
      </c>
      <c r="T60">
        <v>58</v>
      </c>
      <c r="U60">
        <f t="shared" si="15"/>
        <v>0</v>
      </c>
      <c r="V60">
        <f t="shared" si="16"/>
        <v>1</v>
      </c>
      <c r="W60">
        <f t="shared" si="17"/>
        <v>0</v>
      </c>
      <c r="X60">
        <f t="shared" si="18"/>
        <v>1</v>
      </c>
      <c r="Y60">
        <f t="shared" si="19"/>
        <v>1</v>
      </c>
      <c r="Z60">
        <f t="shared" si="20"/>
        <v>1</v>
      </c>
      <c r="AA60">
        <f t="shared" si="21"/>
        <v>1</v>
      </c>
    </row>
    <row r="61" spans="1:27" ht="20.100000000000001" customHeight="1">
      <c r="C61">
        <v>13</v>
      </c>
      <c r="D61">
        <v>14</v>
      </c>
      <c r="E61">
        <v>15</v>
      </c>
      <c r="F61">
        <v>20</v>
      </c>
      <c r="G61">
        <v>22</v>
      </c>
      <c r="H61">
        <v>23</v>
      </c>
      <c r="I61">
        <v>24</v>
      </c>
      <c r="K61" t="str">
        <f t="shared" ref="K61:K86" si="34">INDEX($AE$4:$AG$44,MATCH(C61,$AE$4:$AE$44,0),3)&amp;""</f>
        <v>35</v>
      </c>
      <c r="L61" t="str">
        <f t="shared" ref="L61:L86" si="35">INDEX($AE$4:$AG$44,MATCH(D61,$AE$4:$AE$44,0),3)&amp;""</f>
        <v>36</v>
      </c>
      <c r="M61" t="str">
        <f t="shared" ref="M61:M86" si="36">INDEX($AE$4:$AG$44,MATCH(E61,$AE$4:$AE$44,0),3)&amp;""</f>
        <v>37</v>
      </c>
      <c r="N61" t="str">
        <f t="shared" ref="N61:N86" si="37">INDEX($AE$4:$AG$44,MATCH(F61,$AE$4:$AE$44,0),3)&amp;""</f>
        <v>42</v>
      </c>
      <c r="O61" t="str">
        <f t="shared" ref="O61:O86" si="38">INDEX($AE$4:$AG$44,MATCH(G61,$AE$4:$AE$44,0),3)&amp;""</f>
        <v>45</v>
      </c>
      <c r="P61" t="str">
        <f t="shared" ref="P61:P86" si="39">INDEX($AE$4:$AG$44,MATCH(H61,$AE$4:$AE$44,0),3)&amp;""</f>
        <v>48</v>
      </c>
      <c r="Q61" t="str">
        <f t="shared" ref="Q61:Q86" si="40">INDEX($AE$4:$AG$44,MATCH(I61,$AE$4:$AE$44,0),3)&amp;""</f>
        <v>56</v>
      </c>
      <c r="T61">
        <v>66</v>
      </c>
      <c r="U61">
        <f t="shared" si="15"/>
        <v>1</v>
      </c>
      <c r="V61">
        <f t="shared" si="16"/>
        <v>0</v>
      </c>
      <c r="W61">
        <f t="shared" si="17"/>
        <v>1</v>
      </c>
      <c r="X61">
        <f t="shared" si="18"/>
        <v>0</v>
      </c>
      <c r="Y61">
        <f t="shared" si="19"/>
        <v>0</v>
      </c>
      <c r="Z61">
        <f t="shared" si="20"/>
        <v>1</v>
      </c>
      <c r="AA61">
        <f t="shared" si="21"/>
        <v>1</v>
      </c>
    </row>
    <row r="62" spans="1:27" ht="15.75" customHeight="1">
      <c r="C62">
        <v>1</v>
      </c>
      <c r="D62">
        <v>6</v>
      </c>
      <c r="E62">
        <v>7</v>
      </c>
      <c r="F62">
        <v>18</v>
      </c>
      <c r="G62">
        <v>26</v>
      </c>
      <c r="H62">
        <v>29</v>
      </c>
      <c r="I62">
        <v>31</v>
      </c>
      <c r="K62" t="str">
        <f t="shared" si="34"/>
        <v>23</v>
      </c>
      <c r="L62" t="str">
        <f t="shared" si="35"/>
        <v>28</v>
      </c>
      <c r="M62" t="str">
        <f t="shared" si="36"/>
        <v>29</v>
      </c>
      <c r="N62" t="str">
        <f t="shared" si="37"/>
        <v>40</v>
      </c>
      <c r="O62" t="str">
        <f t="shared" si="38"/>
        <v>49</v>
      </c>
      <c r="P62" t="str">
        <f t="shared" si="39"/>
        <v>51</v>
      </c>
      <c r="Q62" t="str">
        <f t="shared" si="40"/>
        <v>52</v>
      </c>
    </row>
    <row r="63" spans="1:27" ht="15.75" customHeight="1">
      <c r="C63">
        <v>9</v>
      </c>
      <c r="D63">
        <v>10</v>
      </c>
      <c r="E63">
        <v>16</v>
      </c>
      <c r="F63">
        <v>17</v>
      </c>
      <c r="G63">
        <v>31</v>
      </c>
      <c r="H63">
        <v>33</v>
      </c>
      <c r="I63">
        <v>34</v>
      </c>
      <c r="K63" t="str">
        <f t="shared" si="34"/>
        <v>31</v>
      </c>
      <c r="L63" t="str">
        <f t="shared" si="35"/>
        <v>32</v>
      </c>
      <c r="M63" t="str">
        <f t="shared" si="36"/>
        <v>38</v>
      </c>
      <c r="N63" t="str">
        <f t="shared" si="37"/>
        <v>39</v>
      </c>
      <c r="O63" t="str">
        <f t="shared" si="38"/>
        <v>52</v>
      </c>
      <c r="P63" t="str">
        <f t="shared" si="39"/>
        <v>57</v>
      </c>
      <c r="Q63" t="str">
        <f t="shared" si="40"/>
        <v>53</v>
      </c>
    </row>
    <row r="64" spans="1:27" ht="16.5" customHeight="1">
      <c r="C64">
        <v>24</v>
      </c>
      <c r="D64">
        <v>35</v>
      </c>
      <c r="E64">
        <v>5</v>
      </c>
      <c r="F64">
        <v>3</v>
      </c>
      <c r="G64">
        <v>10</v>
      </c>
      <c r="H64">
        <v>8</v>
      </c>
      <c r="I64">
        <v>9</v>
      </c>
      <c r="K64" t="str">
        <f t="shared" si="34"/>
        <v>56</v>
      </c>
      <c r="L64" t="str">
        <f t="shared" si="35"/>
        <v>58</v>
      </c>
      <c r="M64" t="str">
        <f t="shared" si="36"/>
        <v>27</v>
      </c>
      <c r="N64" t="str">
        <f t="shared" si="37"/>
        <v>25</v>
      </c>
      <c r="O64" t="str">
        <f t="shared" si="38"/>
        <v>32</v>
      </c>
      <c r="P64" t="str">
        <f t="shared" si="39"/>
        <v>30</v>
      </c>
      <c r="Q64" t="str">
        <f t="shared" si="40"/>
        <v>31</v>
      </c>
    </row>
    <row r="65" spans="3:17" ht="16.5" customHeight="1">
      <c r="C65">
        <v>21</v>
      </c>
      <c r="D65">
        <v>25</v>
      </c>
      <c r="E65">
        <v>27</v>
      </c>
      <c r="F65">
        <v>30</v>
      </c>
      <c r="G65">
        <v>32</v>
      </c>
      <c r="H65">
        <v>43</v>
      </c>
      <c r="I65">
        <v>28</v>
      </c>
      <c r="K65" t="str">
        <f t="shared" si="34"/>
        <v>43</v>
      </c>
      <c r="L65" t="str">
        <f t="shared" si="35"/>
        <v>46</v>
      </c>
      <c r="M65" t="str">
        <f t="shared" si="36"/>
        <v>50</v>
      </c>
      <c r="N65" t="str">
        <f t="shared" si="37"/>
        <v>54</v>
      </c>
      <c r="O65" t="str">
        <f t="shared" si="38"/>
        <v>55</v>
      </c>
      <c r="P65" t="str">
        <f t="shared" si="39"/>
        <v>66</v>
      </c>
      <c r="Q65" t="str">
        <f t="shared" si="40"/>
        <v>47</v>
      </c>
    </row>
    <row r="66" spans="3:17" ht="16.350000000000001" customHeight="1">
      <c r="C66">
        <v>19</v>
      </c>
      <c r="D66">
        <v>2</v>
      </c>
      <c r="E66">
        <v>18</v>
      </c>
      <c r="F66">
        <v>1</v>
      </c>
      <c r="G66">
        <v>6</v>
      </c>
      <c r="H66">
        <v>11</v>
      </c>
      <c r="I66">
        <v>14</v>
      </c>
      <c r="K66" t="str">
        <f t="shared" si="34"/>
        <v>41</v>
      </c>
      <c r="L66" t="str">
        <f t="shared" si="35"/>
        <v>24</v>
      </c>
      <c r="M66" t="str">
        <f t="shared" si="36"/>
        <v>40</v>
      </c>
      <c r="N66" t="str">
        <f t="shared" si="37"/>
        <v>23</v>
      </c>
      <c r="O66" t="str">
        <f t="shared" si="38"/>
        <v>28</v>
      </c>
      <c r="P66" t="str">
        <f t="shared" si="39"/>
        <v>33</v>
      </c>
      <c r="Q66" t="str">
        <f t="shared" si="40"/>
        <v>36</v>
      </c>
    </row>
    <row r="67" spans="3:17" ht="16.350000000000001" customHeight="1">
      <c r="C67">
        <v>3</v>
      </c>
      <c r="D67">
        <v>15</v>
      </c>
      <c r="E67">
        <v>38</v>
      </c>
      <c r="F67">
        <v>21</v>
      </c>
      <c r="G67">
        <v>19</v>
      </c>
      <c r="H67">
        <v>20</v>
      </c>
      <c r="I67">
        <v>18</v>
      </c>
      <c r="K67" t="str">
        <f t="shared" si="34"/>
        <v>25</v>
      </c>
      <c r="L67" t="str">
        <f t="shared" si="35"/>
        <v>37</v>
      </c>
      <c r="M67" t="str">
        <f t="shared" si="36"/>
        <v>59</v>
      </c>
      <c r="N67" t="str">
        <f t="shared" si="37"/>
        <v>43</v>
      </c>
      <c r="O67" t="str">
        <f t="shared" si="38"/>
        <v>41</v>
      </c>
      <c r="P67" t="str">
        <f t="shared" si="39"/>
        <v>42</v>
      </c>
      <c r="Q67" t="str">
        <f t="shared" si="40"/>
        <v>40</v>
      </c>
    </row>
    <row r="68" spans="3:17" ht="16.350000000000001" customHeight="1">
      <c r="C68">
        <v>7</v>
      </c>
      <c r="D68">
        <v>22</v>
      </c>
      <c r="E68">
        <v>23</v>
      </c>
      <c r="F68">
        <v>25</v>
      </c>
      <c r="G68">
        <v>28</v>
      </c>
      <c r="H68">
        <v>27</v>
      </c>
      <c r="I68">
        <v>26</v>
      </c>
      <c r="K68" t="str">
        <f t="shared" si="34"/>
        <v>29</v>
      </c>
      <c r="L68" t="str">
        <f t="shared" si="35"/>
        <v>45</v>
      </c>
      <c r="M68" t="str">
        <f t="shared" si="36"/>
        <v>48</v>
      </c>
      <c r="N68" t="str">
        <f t="shared" si="37"/>
        <v>46</v>
      </c>
      <c r="O68" t="str">
        <f t="shared" si="38"/>
        <v>47</v>
      </c>
      <c r="P68" t="str">
        <f t="shared" si="39"/>
        <v>50</v>
      </c>
      <c r="Q68" t="str">
        <f t="shared" si="40"/>
        <v>49</v>
      </c>
    </row>
    <row r="69" spans="3:17" ht="16.350000000000001" customHeight="1">
      <c r="H69">
        <v>35</v>
      </c>
      <c r="I69">
        <v>1</v>
      </c>
      <c r="P69" t="str">
        <f t="shared" si="39"/>
        <v>58</v>
      </c>
      <c r="Q69" t="str">
        <f t="shared" si="40"/>
        <v>23</v>
      </c>
    </row>
    <row r="70" spans="3:17" ht="16.350000000000001" customHeight="1">
      <c r="H70">
        <v>31</v>
      </c>
      <c r="I70">
        <v>11</v>
      </c>
      <c r="P70" t="str">
        <f t="shared" si="39"/>
        <v>52</v>
      </c>
      <c r="Q70" t="str">
        <f t="shared" si="40"/>
        <v>33</v>
      </c>
    </row>
    <row r="71" spans="3:17" ht="16.350000000000001" customHeight="1">
      <c r="H71">
        <v>22</v>
      </c>
      <c r="I71">
        <v>12</v>
      </c>
      <c r="P71" t="str">
        <f t="shared" si="39"/>
        <v>45</v>
      </c>
      <c r="Q71" t="str">
        <f t="shared" si="40"/>
        <v>34</v>
      </c>
    </row>
    <row r="72" spans="3:17" ht="16.350000000000001" customHeight="1">
      <c r="C72">
        <v>1</v>
      </c>
      <c r="D72">
        <v>33</v>
      </c>
      <c r="E72">
        <v>43</v>
      </c>
      <c r="F72">
        <v>11</v>
      </c>
      <c r="G72">
        <v>25</v>
      </c>
      <c r="H72">
        <v>26</v>
      </c>
      <c r="I72">
        <v>30</v>
      </c>
      <c r="K72" t="str">
        <f t="shared" si="34"/>
        <v>23</v>
      </c>
      <c r="L72" t="str">
        <f t="shared" si="35"/>
        <v>57</v>
      </c>
      <c r="M72" t="str">
        <f t="shared" si="36"/>
        <v>66</v>
      </c>
      <c r="N72" t="str">
        <f t="shared" si="37"/>
        <v>33</v>
      </c>
      <c r="O72" t="str">
        <f t="shared" si="38"/>
        <v>46</v>
      </c>
      <c r="P72" t="str">
        <f t="shared" si="39"/>
        <v>49</v>
      </c>
      <c r="Q72" t="str">
        <f t="shared" si="40"/>
        <v>54</v>
      </c>
    </row>
    <row r="73" spans="3:17" ht="16.350000000000001" customHeight="1">
      <c r="C73">
        <v>10</v>
      </c>
      <c r="D73">
        <v>7</v>
      </c>
      <c r="E73">
        <v>2</v>
      </c>
      <c r="F73">
        <v>13</v>
      </c>
      <c r="G73">
        <v>20</v>
      </c>
      <c r="H73">
        <v>4</v>
      </c>
      <c r="I73">
        <v>6</v>
      </c>
      <c r="K73" t="str">
        <f t="shared" si="34"/>
        <v>32</v>
      </c>
      <c r="L73" t="str">
        <f t="shared" si="35"/>
        <v>29</v>
      </c>
      <c r="M73" t="str">
        <f t="shared" si="36"/>
        <v>24</v>
      </c>
      <c r="N73" t="str">
        <f t="shared" si="37"/>
        <v>35</v>
      </c>
      <c r="O73" t="str">
        <f t="shared" si="38"/>
        <v>42</v>
      </c>
      <c r="P73" t="str">
        <f t="shared" si="39"/>
        <v>26</v>
      </c>
      <c r="Q73" t="str">
        <f t="shared" si="40"/>
        <v>28</v>
      </c>
    </row>
    <row r="74" spans="3:17" ht="16.350000000000001" customHeight="1">
      <c r="H74">
        <v>15</v>
      </c>
      <c r="I74">
        <v>8</v>
      </c>
      <c r="P74" t="str">
        <f t="shared" si="39"/>
        <v>37</v>
      </c>
      <c r="Q74" t="str">
        <f t="shared" si="40"/>
        <v>30</v>
      </c>
    </row>
    <row r="75" spans="3:17" ht="16.350000000000001" customHeight="1">
      <c r="C75">
        <v>43</v>
      </c>
      <c r="D75">
        <v>34</v>
      </c>
      <c r="E75">
        <v>33</v>
      </c>
      <c r="F75">
        <v>3</v>
      </c>
      <c r="G75">
        <v>35</v>
      </c>
      <c r="H75">
        <v>32</v>
      </c>
      <c r="I75">
        <v>4</v>
      </c>
      <c r="K75" t="str">
        <f t="shared" si="34"/>
        <v>66</v>
      </c>
      <c r="L75" t="str">
        <f t="shared" si="35"/>
        <v>53</v>
      </c>
      <c r="M75" t="str">
        <f t="shared" si="36"/>
        <v>57</v>
      </c>
      <c r="N75" t="str">
        <f t="shared" si="37"/>
        <v>25</v>
      </c>
      <c r="O75" t="str">
        <f t="shared" si="38"/>
        <v>58</v>
      </c>
      <c r="P75" t="str">
        <f t="shared" si="39"/>
        <v>55</v>
      </c>
      <c r="Q75" t="str">
        <f t="shared" si="40"/>
        <v>26</v>
      </c>
    </row>
    <row r="76" spans="3:17" ht="16.350000000000001" customHeight="1">
      <c r="C76">
        <v>29</v>
      </c>
      <c r="D76">
        <v>5</v>
      </c>
      <c r="E76">
        <v>13</v>
      </c>
      <c r="F76">
        <v>2</v>
      </c>
      <c r="G76">
        <v>12</v>
      </c>
      <c r="H76">
        <v>15</v>
      </c>
      <c r="I76">
        <v>17</v>
      </c>
      <c r="K76" t="str">
        <f t="shared" si="34"/>
        <v>51</v>
      </c>
      <c r="L76" t="str">
        <f t="shared" si="35"/>
        <v>27</v>
      </c>
      <c r="M76" t="str">
        <f t="shared" si="36"/>
        <v>35</v>
      </c>
      <c r="N76" t="str">
        <f t="shared" si="37"/>
        <v>24</v>
      </c>
      <c r="O76" t="str">
        <f t="shared" si="38"/>
        <v>34</v>
      </c>
      <c r="P76" t="str">
        <f t="shared" si="39"/>
        <v>37</v>
      </c>
      <c r="Q76" t="str">
        <f t="shared" si="40"/>
        <v>39</v>
      </c>
    </row>
    <row r="77" spans="3:17" ht="16.350000000000001" customHeight="1">
      <c r="C77">
        <v>28</v>
      </c>
      <c r="D77">
        <v>27</v>
      </c>
      <c r="E77">
        <v>30</v>
      </c>
      <c r="F77">
        <v>10</v>
      </c>
      <c r="G77">
        <v>18</v>
      </c>
      <c r="H77">
        <v>34</v>
      </c>
      <c r="I77">
        <v>16</v>
      </c>
      <c r="K77" s="426" t="str">
        <f t="shared" si="34"/>
        <v>47</v>
      </c>
      <c r="L77" s="426" t="str">
        <f t="shared" si="35"/>
        <v>50</v>
      </c>
      <c r="M77" s="426" t="str">
        <f t="shared" si="36"/>
        <v>54</v>
      </c>
      <c r="N77" s="427" t="str">
        <f t="shared" si="37"/>
        <v>32</v>
      </c>
      <c r="O77" t="str">
        <f t="shared" si="38"/>
        <v>40</v>
      </c>
      <c r="P77" t="str">
        <f t="shared" si="39"/>
        <v>53</v>
      </c>
      <c r="Q77" t="str">
        <f t="shared" si="40"/>
        <v>38</v>
      </c>
    </row>
    <row r="78" spans="3:17" ht="16.350000000000001" customHeight="1">
      <c r="C78">
        <v>12</v>
      </c>
      <c r="D78">
        <v>13</v>
      </c>
      <c r="E78">
        <v>31</v>
      </c>
      <c r="F78">
        <v>8</v>
      </c>
      <c r="G78">
        <v>29</v>
      </c>
      <c r="H78">
        <v>24</v>
      </c>
      <c r="I78">
        <v>32</v>
      </c>
      <c r="K78" t="str">
        <f t="shared" si="34"/>
        <v>34</v>
      </c>
      <c r="L78" t="str">
        <f t="shared" si="35"/>
        <v>35</v>
      </c>
      <c r="M78" t="str">
        <f t="shared" si="36"/>
        <v>52</v>
      </c>
      <c r="N78" t="str">
        <f t="shared" si="37"/>
        <v>30</v>
      </c>
      <c r="O78" t="str">
        <f t="shared" si="38"/>
        <v>51</v>
      </c>
      <c r="P78" t="str">
        <f t="shared" si="39"/>
        <v>56</v>
      </c>
      <c r="Q78" t="str">
        <f t="shared" si="40"/>
        <v>55</v>
      </c>
    </row>
    <row r="79" spans="3:17" ht="16.350000000000001" customHeight="1">
      <c r="C79">
        <v>30</v>
      </c>
      <c r="D79">
        <v>21</v>
      </c>
      <c r="E79">
        <v>16</v>
      </c>
      <c r="F79">
        <v>14</v>
      </c>
      <c r="G79">
        <v>7</v>
      </c>
      <c r="H79">
        <v>17</v>
      </c>
      <c r="I79">
        <v>43</v>
      </c>
      <c r="K79" t="str">
        <f t="shared" si="34"/>
        <v>54</v>
      </c>
      <c r="L79" t="str">
        <f t="shared" si="35"/>
        <v>43</v>
      </c>
      <c r="M79" t="str">
        <f t="shared" si="36"/>
        <v>38</v>
      </c>
      <c r="N79" t="str">
        <f t="shared" si="37"/>
        <v>36</v>
      </c>
      <c r="O79" t="str">
        <f t="shared" si="38"/>
        <v>29</v>
      </c>
      <c r="P79" t="str">
        <f t="shared" si="39"/>
        <v>39</v>
      </c>
      <c r="Q79" t="str">
        <f t="shared" si="40"/>
        <v>66</v>
      </c>
    </row>
    <row r="80" spans="3:17" ht="16.350000000000001" customHeight="1">
      <c r="C80">
        <v>23</v>
      </c>
      <c r="D80">
        <v>4</v>
      </c>
      <c r="E80">
        <v>6</v>
      </c>
      <c r="F80">
        <v>9</v>
      </c>
      <c r="G80">
        <v>5</v>
      </c>
      <c r="H80">
        <v>19</v>
      </c>
      <c r="I80">
        <v>15</v>
      </c>
      <c r="K80" t="str">
        <f t="shared" si="34"/>
        <v>48</v>
      </c>
      <c r="L80" t="str">
        <f t="shared" si="35"/>
        <v>26</v>
      </c>
      <c r="M80" t="str">
        <f t="shared" si="36"/>
        <v>28</v>
      </c>
      <c r="N80" t="str">
        <f t="shared" si="37"/>
        <v>31</v>
      </c>
      <c r="O80" t="str">
        <f t="shared" si="38"/>
        <v>27</v>
      </c>
      <c r="P80" t="str">
        <f t="shared" si="39"/>
        <v>41</v>
      </c>
      <c r="Q80" t="str">
        <f t="shared" si="40"/>
        <v>37</v>
      </c>
    </row>
    <row r="81" spans="3:17" ht="16.350000000000001" customHeight="1">
      <c r="C81">
        <v>20</v>
      </c>
      <c r="D81">
        <v>26</v>
      </c>
      <c r="E81">
        <v>17</v>
      </c>
      <c r="F81">
        <v>29</v>
      </c>
      <c r="G81">
        <v>21</v>
      </c>
      <c r="H81">
        <v>14</v>
      </c>
      <c r="I81">
        <v>22</v>
      </c>
      <c r="K81" t="str">
        <f t="shared" si="34"/>
        <v>42</v>
      </c>
      <c r="L81" t="str">
        <f t="shared" si="35"/>
        <v>49</v>
      </c>
      <c r="M81" t="str">
        <f t="shared" si="36"/>
        <v>39</v>
      </c>
      <c r="N81" t="str">
        <f t="shared" si="37"/>
        <v>51</v>
      </c>
      <c r="O81" t="str">
        <f t="shared" si="38"/>
        <v>43</v>
      </c>
      <c r="P81" t="str">
        <f t="shared" si="39"/>
        <v>36</v>
      </c>
      <c r="Q81" t="str">
        <f t="shared" si="40"/>
        <v>45</v>
      </c>
    </row>
    <row r="82" spans="3:17" ht="16.350000000000001" customHeight="1">
      <c r="C82">
        <v>25</v>
      </c>
      <c r="D82">
        <v>9</v>
      </c>
      <c r="E82">
        <v>19</v>
      </c>
      <c r="F82">
        <v>23</v>
      </c>
      <c r="G82">
        <v>33</v>
      </c>
      <c r="H82">
        <v>28</v>
      </c>
      <c r="I82">
        <v>35</v>
      </c>
      <c r="K82" t="str">
        <f t="shared" si="34"/>
        <v>46</v>
      </c>
      <c r="L82" t="str">
        <f t="shared" si="35"/>
        <v>31</v>
      </c>
      <c r="M82" t="str">
        <f t="shared" si="36"/>
        <v>41</v>
      </c>
      <c r="N82" t="str">
        <f t="shared" si="37"/>
        <v>48</v>
      </c>
      <c r="O82" t="str">
        <f t="shared" si="38"/>
        <v>57</v>
      </c>
      <c r="P82" t="str">
        <f t="shared" si="39"/>
        <v>47</v>
      </c>
      <c r="Q82" t="str">
        <f t="shared" si="40"/>
        <v>58</v>
      </c>
    </row>
    <row r="83" spans="3:17" ht="16.350000000000001" customHeight="1">
      <c r="C83">
        <v>5</v>
      </c>
      <c r="D83">
        <v>20</v>
      </c>
      <c r="E83">
        <v>8</v>
      </c>
      <c r="F83">
        <v>7</v>
      </c>
      <c r="G83">
        <v>14</v>
      </c>
      <c r="H83">
        <v>30</v>
      </c>
      <c r="I83">
        <v>10</v>
      </c>
      <c r="K83" t="str">
        <f t="shared" si="34"/>
        <v>27</v>
      </c>
      <c r="L83" t="str">
        <f t="shared" si="35"/>
        <v>42</v>
      </c>
      <c r="M83" t="str">
        <f t="shared" si="36"/>
        <v>30</v>
      </c>
      <c r="N83" t="str">
        <f t="shared" si="37"/>
        <v>29</v>
      </c>
      <c r="O83" t="str">
        <f t="shared" si="38"/>
        <v>36</v>
      </c>
      <c r="P83" t="str">
        <f t="shared" si="39"/>
        <v>54</v>
      </c>
      <c r="Q83" t="str">
        <f t="shared" si="40"/>
        <v>32</v>
      </c>
    </row>
    <row r="84" spans="3:17" ht="16.350000000000001" customHeight="1">
      <c r="C84">
        <v>11</v>
      </c>
      <c r="D84">
        <v>17</v>
      </c>
      <c r="E84">
        <v>9</v>
      </c>
      <c r="F84">
        <v>15</v>
      </c>
      <c r="G84">
        <v>16</v>
      </c>
      <c r="H84">
        <v>1</v>
      </c>
      <c r="I84">
        <v>13</v>
      </c>
      <c r="K84" t="str">
        <f t="shared" si="34"/>
        <v>33</v>
      </c>
      <c r="L84" t="str">
        <f t="shared" si="35"/>
        <v>39</v>
      </c>
      <c r="M84" t="str">
        <f t="shared" si="36"/>
        <v>31</v>
      </c>
      <c r="N84" t="str">
        <f t="shared" si="37"/>
        <v>37</v>
      </c>
      <c r="O84" t="str">
        <f t="shared" si="38"/>
        <v>38</v>
      </c>
      <c r="P84" t="str">
        <f t="shared" si="39"/>
        <v>23</v>
      </c>
      <c r="Q84" t="str">
        <f t="shared" si="40"/>
        <v>35</v>
      </c>
    </row>
    <row r="85" spans="3:17" ht="16.350000000000001" customHeight="1">
      <c r="C85">
        <v>16</v>
      </c>
      <c r="D85">
        <v>28</v>
      </c>
      <c r="E85">
        <v>32</v>
      </c>
      <c r="F85">
        <v>35</v>
      </c>
      <c r="G85">
        <v>8</v>
      </c>
      <c r="H85">
        <v>2</v>
      </c>
      <c r="I85">
        <v>27</v>
      </c>
      <c r="K85" t="str">
        <f t="shared" si="34"/>
        <v>38</v>
      </c>
      <c r="L85" t="str">
        <f t="shared" si="35"/>
        <v>47</v>
      </c>
      <c r="M85" t="str">
        <f t="shared" si="36"/>
        <v>55</v>
      </c>
      <c r="N85" t="str">
        <f t="shared" si="37"/>
        <v>58</v>
      </c>
      <c r="O85" t="str">
        <f t="shared" si="38"/>
        <v>30</v>
      </c>
      <c r="P85" t="str">
        <f t="shared" si="39"/>
        <v>24</v>
      </c>
      <c r="Q85" t="str">
        <f t="shared" si="40"/>
        <v>50</v>
      </c>
    </row>
    <row r="86" spans="3:17" ht="16.350000000000001" customHeight="1">
      <c r="C86">
        <v>3</v>
      </c>
      <c r="D86">
        <v>31</v>
      </c>
      <c r="E86">
        <v>24</v>
      </c>
      <c r="F86">
        <v>6</v>
      </c>
      <c r="G86">
        <v>4</v>
      </c>
      <c r="H86">
        <v>12</v>
      </c>
      <c r="I86">
        <v>34</v>
      </c>
      <c r="K86" t="str">
        <f t="shared" si="34"/>
        <v>25</v>
      </c>
      <c r="L86" t="str">
        <f t="shared" si="35"/>
        <v>52</v>
      </c>
      <c r="M86" t="str">
        <f t="shared" si="36"/>
        <v>56</v>
      </c>
      <c r="N86" t="str">
        <f t="shared" si="37"/>
        <v>28</v>
      </c>
      <c r="O86" t="str">
        <f t="shared" si="38"/>
        <v>26</v>
      </c>
      <c r="P86" t="str">
        <f t="shared" si="39"/>
        <v>34</v>
      </c>
      <c r="Q86" t="str">
        <f t="shared" si="40"/>
        <v>53</v>
      </c>
    </row>
    <row r="87" spans="3:17" ht="16.350000000000001" customHeight="1"/>
    <row r="88" spans="3:17" ht="16.350000000000001" customHeight="1"/>
    <row r="89" spans="3:17" ht="16.350000000000001" customHeight="1"/>
    <row r="90" spans="3:17" ht="16.350000000000001" customHeight="1"/>
    <row r="91" spans="3:17" ht="16.350000000000001" customHeight="1"/>
    <row r="92" spans="3:17" ht="16.350000000000001" customHeight="1"/>
    <row r="93" spans="3:17" ht="16.350000000000001" customHeight="1"/>
    <row r="94" spans="3:17" ht="16.350000000000001" customHeight="1"/>
    <row r="95" spans="3:17" ht="16.350000000000001" customHeight="1"/>
    <row r="96" spans="3:17" ht="16.350000000000001" customHeight="1"/>
    <row r="97" ht="16.350000000000001" customHeight="1"/>
    <row r="98" ht="16.350000000000001" customHeight="1"/>
    <row r="99" ht="16.350000000000001" customHeight="1"/>
    <row r="100" ht="16.350000000000001" customHeight="1"/>
    <row r="101" ht="16.350000000000001" customHeight="1"/>
    <row r="102" ht="16.350000000000001" customHeight="1"/>
    <row r="103" ht="16.350000000000001" customHeight="1"/>
    <row r="104" ht="16.350000000000001" customHeight="1"/>
    <row r="105" ht="16.350000000000001" customHeight="1"/>
    <row r="106" ht="16.350000000000001" customHeight="1"/>
    <row r="107" ht="16.350000000000001" customHeight="1"/>
    <row r="108" ht="16.350000000000001" customHeight="1"/>
    <row r="109" ht="16.350000000000001" customHeight="1"/>
    <row r="110" ht="16.350000000000001" customHeight="1"/>
    <row r="111" ht="16.350000000000001" customHeight="1"/>
    <row r="112" ht="16.350000000000001" customHeight="1"/>
    <row r="113" ht="16.350000000000001" customHeight="1"/>
    <row r="114" ht="16.350000000000001" customHeight="1"/>
    <row r="115" ht="16.350000000000001" customHeight="1"/>
    <row r="116" ht="16.350000000000001" customHeight="1"/>
    <row r="117" ht="16.350000000000001" customHeight="1"/>
    <row r="118" ht="16.350000000000001" customHeight="1"/>
    <row r="119" ht="16.350000000000001" customHeight="1"/>
    <row r="120" ht="16.350000000000001" customHeight="1"/>
    <row r="121" ht="16.350000000000001" customHeight="1"/>
    <row r="122" ht="16.350000000000001" customHeight="1"/>
    <row r="123" ht="16.350000000000001" customHeight="1"/>
    <row r="124" ht="16.350000000000001" customHeight="1"/>
    <row r="125" ht="16.350000000000001" customHeight="1"/>
  </sheetData>
  <protectedRanges>
    <protectedRange sqref="C4:I34" name="值班表"/>
  </protectedRanges>
  <mergeCells count="80">
    <mergeCell ref="J31:J32"/>
    <mergeCell ref="K31:K32"/>
    <mergeCell ref="L31:L32"/>
    <mergeCell ref="M31:M32"/>
    <mergeCell ref="N31:O32"/>
    <mergeCell ref="J33:J34"/>
    <mergeCell ref="K33:K34"/>
    <mergeCell ref="L33:L34"/>
    <mergeCell ref="M33:M34"/>
    <mergeCell ref="N33:O34"/>
    <mergeCell ref="J27:J28"/>
    <mergeCell ref="K27:K28"/>
    <mergeCell ref="L27:L28"/>
    <mergeCell ref="M27:M28"/>
    <mergeCell ref="N27:O28"/>
    <mergeCell ref="J29:J30"/>
    <mergeCell ref="K29:K30"/>
    <mergeCell ref="L29:L30"/>
    <mergeCell ref="M29:M30"/>
    <mergeCell ref="N29:O30"/>
    <mergeCell ref="J23:J24"/>
    <mergeCell ref="K23:K24"/>
    <mergeCell ref="L23:L24"/>
    <mergeCell ref="M23:M24"/>
    <mergeCell ref="N23:O24"/>
    <mergeCell ref="J25:J26"/>
    <mergeCell ref="K25:K26"/>
    <mergeCell ref="L25:L26"/>
    <mergeCell ref="M25:M26"/>
    <mergeCell ref="N25:O26"/>
    <mergeCell ref="J19:J20"/>
    <mergeCell ref="K19:K20"/>
    <mergeCell ref="L19:L20"/>
    <mergeCell ref="M19:M20"/>
    <mergeCell ref="N19:O20"/>
    <mergeCell ref="J21:J22"/>
    <mergeCell ref="K21:K22"/>
    <mergeCell ref="L21:L22"/>
    <mergeCell ref="M21:M22"/>
    <mergeCell ref="N21:O22"/>
    <mergeCell ref="J15:J16"/>
    <mergeCell ref="K15:K16"/>
    <mergeCell ref="L15:L16"/>
    <mergeCell ref="M15:M16"/>
    <mergeCell ref="N15:O16"/>
    <mergeCell ref="J17:J18"/>
    <mergeCell ref="K17:K18"/>
    <mergeCell ref="L17:L18"/>
    <mergeCell ref="M17:M18"/>
    <mergeCell ref="N17:O18"/>
    <mergeCell ref="J11:J12"/>
    <mergeCell ref="K11:K12"/>
    <mergeCell ref="L11:L12"/>
    <mergeCell ref="M11:M12"/>
    <mergeCell ref="N11:O12"/>
    <mergeCell ref="J13:J14"/>
    <mergeCell ref="K13:K14"/>
    <mergeCell ref="L13:L14"/>
    <mergeCell ref="M13:M14"/>
    <mergeCell ref="N13:O14"/>
    <mergeCell ref="J7:J8"/>
    <mergeCell ref="K7:K8"/>
    <mergeCell ref="L7:L8"/>
    <mergeCell ref="M7:M8"/>
    <mergeCell ref="N7:O8"/>
    <mergeCell ref="J9:J10"/>
    <mergeCell ref="K9:K10"/>
    <mergeCell ref="L9:L10"/>
    <mergeCell ref="M9:M10"/>
    <mergeCell ref="N9:O10"/>
    <mergeCell ref="A1:K2"/>
    <mergeCell ref="L1:O2"/>
    <mergeCell ref="A3:B3"/>
    <mergeCell ref="J3:M3"/>
    <mergeCell ref="N3:O4"/>
    <mergeCell ref="J5:J6"/>
    <mergeCell ref="K5:K6"/>
    <mergeCell ref="L5:L6"/>
    <mergeCell ref="M5:M6"/>
    <mergeCell ref="N5:O6"/>
  </mergeCells>
  <phoneticPr fontId="2" type="noConversion"/>
  <conditionalFormatting sqref="C4:I34">
    <cfRule type="expression" dxfId="51" priority="33">
      <formula>AND(OR(C4=23,C4=25),ISODD(ROW()))</formula>
    </cfRule>
    <cfRule type="expression" dxfId="50" priority="34">
      <formula>AND(OR(C4=23,C4=25),ISEVEN(ROW()))</formula>
    </cfRule>
    <cfRule type="expression" dxfId="49" priority="47">
      <formula>ISODD(ROW())</formula>
    </cfRule>
    <cfRule type="expression" dxfId="48" priority="49">
      <formula>ISEVEN(ROW())</formula>
    </cfRule>
  </conditionalFormatting>
  <conditionalFormatting sqref="C4:C34">
    <cfRule type="duplicateValues" dxfId="47" priority="46"/>
  </conditionalFormatting>
  <conditionalFormatting sqref="D4:D34">
    <cfRule type="duplicateValues" dxfId="46" priority="44"/>
  </conditionalFormatting>
  <conditionalFormatting sqref="E4:E34">
    <cfRule type="duplicateValues" dxfId="45" priority="43"/>
  </conditionalFormatting>
  <conditionalFormatting sqref="F4:F34">
    <cfRule type="duplicateValues" dxfId="44" priority="42"/>
  </conditionalFormatting>
  <conditionalFormatting sqref="G4:G34">
    <cfRule type="duplicateValues" dxfId="43" priority="40"/>
  </conditionalFormatting>
  <conditionalFormatting sqref="H4:H34">
    <cfRule type="duplicateValues" dxfId="42" priority="39"/>
  </conditionalFormatting>
  <conditionalFormatting sqref="I4:I34">
    <cfRule type="duplicateValues" dxfId="41" priority="38"/>
  </conditionalFormatting>
  <conditionalFormatting sqref="C4:I5">
    <cfRule type="expression" dxfId="40" priority="32">
      <formula>IF(COUNTIF($C$4:$I$5,C4)&gt;1,TRUE,FALSE)</formula>
    </cfRule>
  </conditionalFormatting>
  <conditionalFormatting sqref="C5:I6">
    <cfRule type="expression" dxfId="39" priority="31">
      <formula>IF(COUNTIF($C$5:$I$6,C5)&gt;1,TRUE,FALSE)</formula>
    </cfRule>
  </conditionalFormatting>
  <conditionalFormatting sqref="C6:I7">
    <cfRule type="expression" dxfId="38" priority="30">
      <formula>IF(COUNTIF($C$6:$I$7,C6)&gt;1,TRUE,FALSE)</formula>
    </cfRule>
  </conditionalFormatting>
  <conditionalFormatting sqref="C7:I8">
    <cfRule type="expression" dxfId="37" priority="29">
      <formula>IF(COUNTIF($C$7:$I$8,C7)&gt;1,TRUE,FALSE)</formula>
    </cfRule>
  </conditionalFormatting>
  <conditionalFormatting sqref="C8:I9">
    <cfRule type="expression" dxfId="36" priority="28">
      <formula>IF(COUNTIF($C$8:$I$9,C8)&gt;1,TRUE,FALSE)</formula>
    </cfRule>
  </conditionalFormatting>
  <conditionalFormatting sqref="C9:I10">
    <cfRule type="expression" dxfId="35" priority="27">
      <formula>IF(COUNTIF($C$9:$I$10,C9)&gt;1,TRUE,FALSE)</formula>
    </cfRule>
  </conditionalFormatting>
  <conditionalFormatting sqref="C10:I11">
    <cfRule type="expression" dxfId="34" priority="26">
      <formula>IF(COUNTIF($C$10:$I$11,C10)&gt;1,TRUE,FALSE)</formula>
    </cfRule>
  </conditionalFormatting>
  <conditionalFormatting sqref="C11:I12">
    <cfRule type="expression" dxfId="33" priority="25">
      <formula>IF(COUNTIF($C$11:$I$12,C11)&gt;1,TRUE,FALSE)</formula>
    </cfRule>
  </conditionalFormatting>
  <conditionalFormatting sqref="C12:I13">
    <cfRule type="expression" dxfId="32" priority="24">
      <formula>IF(COUNTIF($C$12:$I$13,C12)&gt;1,TRUE,FALSE)</formula>
    </cfRule>
  </conditionalFormatting>
  <conditionalFormatting sqref="C13:I14">
    <cfRule type="expression" dxfId="31" priority="23">
      <formula>IF(COUNTIF($C$13:$I$14,C13)&gt;1,TRUE,FALSE)</formula>
    </cfRule>
  </conditionalFormatting>
  <conditionalFormatting sqref="C14:I15">
    <cfRule type="expression" dxfId="30" priority="22">
      <formula>IF(COUNTIF($C$14:$I$15,C14)&gt;1,TRUE,FALSE)</formula>
    </cfRule>
  </conditionalFormatting>
  <conditionalFormatting sqref="C15:I16">
    <cfRule type="expression" dxfId="29" priority="21">
      <formula>IF(COUNTIF($C$15:$I$16,C15)&gt;1,TRUE,FALSE)</formula>
    </cfRule>
  </conditionalFormatting>
  <conditionalFormatting sqref="C16:I17">
    <cfRule type="expression" dxfId="28" priority="20">
      <formula>IF(COUNTIF($C$16:$I$17,C16)&gt;1,TRUE,FALSE)</formula>
    </cfRule>
  </conditionalFormatting>
  <conditionalFormatting sqref="C17:I18">
    <cfRule type="expression" dxfId="27" priority="19">
      <formula>IF(COUNTIF($C$17:$I$18,C17)&gt;1,TRUE,FALSE)</formula>
    </cfRule>
  </conditionalFormatting>
  <conditionalFormatting sqref="C18:I19">
    <cfRule type="expression" dxfId="26" priority="18">
      <formula>IF(COUNTIF($C$18:$I$19,C18)&gt;1,TRUE,FALSE)</formula>
    </cfRule>
  </conditionalFormatting>
  <conditionalFormatting sqref="C19:I20">
    <cfRule type="expression" dxfId="25" priority="17">
      <formula>IF(COUNTIF($C$19:$I$20,C19)&gt;1,TRUE,FALSE)</formula>
    </cfRule>
  </conditionalFormatting>
  <conditionalFormatting sqref="C20:I21">
    <cfRule type="expression" dxfId="24" priority="16">
      <formula>IF(COUNTIF($C$20:$I$21,C20)&gt;1,TRUE,FALSE)</formula>
    </cfRule>
  </conditionalFormatting>
  <conditionalFormatting sqref="C21:I22">
    <cfRule type="expression" dxfId="23" priority="15">
      <formula>IF(COUNTIF($C$21:$I$22,C21)&gt;1,TRUE,FALSE)</formula>
    </cfRule>
  </conditionalFormatting>
  <conditionalFormatting sqref="C22:I23">
    <cfRule type="expression" dxfId="22" priority="14">
      <formula>IF(COUNTIF($C$22:$I$23,C22)&gt;1,TRUE,FALSE)</formula>
    </cfRule>
  </conditionalFormatting>
  <conditionalFormatting sqref="C23:I24">
    <cfRule type="expression" dxfId="21" priority="13">
      <formula>IF(COUNTIF($C$23:$I$24,C23)&gt;1,TRUE,FALSE)</formula>
    </cfRule>
  </conditionalFormatting>
  <conditionalFormatting sqref="C24:I25">
    <cfRule type="expression" dxfId="20" priority="12">
      <formula>IF(COUNTIF($C$24:$I$25,C24)&gt;1,TRUE,FALSE)</formula>
    </cfRule>
  </conditionalFormatting>
  <conditionalFormatting sqref="C25:I26">
    <cfRule type="expression" dxfId="19" priority="11">
      <formula>IF(COUNTIF($C$25:$I$26,C25)&gt;1,TRUE,FALSE)</formula>
    </cfRule>
  </conditionalFormatting>
  <conditionalFormatting sqref="C26:I27">
    <cfRule type="expression" dxfId="18" priority="10">
      <formula>IF(COUNTIF($C$26:$I$27,C26)&gt;1,TRUE,FALSE)</formula>
    </cfRule>
  </conditionalFormatting>
  <conditionalFormatting sqref="C27:I28">
    <cfRule type="expression" dxfId="17" priority="9">
      <formula>IF(COUNTIF($C$27:$I$28,C27)&gt;1,TRUE,FALSE)</formula>
    </cfRule>
  </conditionalFormatting>
  <conditionalFormatting sqref="C28:I29">
    <cfRule type="expression" dxfId="16" priority="8">
      <formula>IF(COUNTIF($C$28:$I$29,C28)&gt;1,TRUE,FALSE)</formula>
    </cfRule>
  </conditionalFormatting>
  <conditionalFormatting sqref="C29:I30">
    <cfRule type="expression" dxfId="15" priority="7">
      <formula>IF(COUNTIF($C$29:$I$30,C29)&gt;1,TRUE,FALSE)</formula>
    </cfRule>
  </conditionalFormatting>
  <conditionalFormatting sqref="C30:I31">
    <cfRule type="expression" dxfId="14" priority="6">
      <formula>IF(COUNTIF($C$30:$I$31,C30)&gt;1,TRUE,FALSE)</formula>
    </cfRule>
  </conditionalFormatting>
  <conditionalFormatting sqref="C31:I32">
    <cfRule type="expression" dxfId="13" priority="5">
      <formula>IF(COUNTIF($C$31:$I$32,C31)&gt;1,TRUE,FALSE)</formula>
    </cfRule>
  </conditionalFormatting>
  <conditionalFormatting sqref="C32:I33">
    <cfRule type="expression" dxfId="12" priority="4">
      <formula>IF(COUNTIF($C$32:$I$33,C32)&gt;1,TRUE,FALSE)</formula>
    </cfRule>
  </conditionalFormatting>
  <conditionalFormatting sqref="U4:AA61">
    <cfRule type="expression" dxfId="11" priority="2">
      <formula>U4&gt;1</formula>
    </cfRule>
    <cfRule type="expression" dxfId="10" priority="3">
      <formula>U4=0</formula>
    </cfRule>
  </conditionalFormatting>
  <conditionalFormatting sqref="C33:I34">
    <cfRule type="expression" dxfId="9" priority="1">
      <formula>IF(COUNTIF($C$33:$I$34,C32)&gt;1,TRUE,FALSE)</formula>
    </cfRule>
  </conditionalFormatting>
  <printOptions horizontalCentered="1"/>
  <pageMargins left="0.7" right="0.7" top="0.75" bottom="0.75" header="0.3" footer="0.3"/>
  <pageSetup paperSize="8"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4">
    <tabColor rgb="FF002060"/>
  </sheetPr>
  <dimension ref="A1:AY130"/>
  <sheetViews>
    <sheetView view="pageBreakPreview" zoomScaleNormal="110" zoomScaleSheetLayoutView="100" workbookViewId="0">
      <selection activeCell="B11" sqref="B11:AS11"/>
    </sheetView>
  </sheetViews>
  <sheetFormatPr defaultColWidth="9" defaultRowHeight="15.75"/>
  <cols>
    <col min="1" max="1" width="11.875" style="30" customWidth="1"/>
    <col min="2" max="49" width="2.875" style="30" customWidth="1"/>
    <col min="50" max="50" width="13.125" style="30" customWidth="1"/>
    <col min="51" max="51" width="9" style="30" customWidth="1"/>
    <col min="52" max="16384" width="9" style="30"/>
  </cols>
  <sheetData>
    <row r="1" spans="1:49" ht="20.100000000000001" customHeight="1">
      <c r="A1" s="606" t="s">
        <v>357</v>
      </c>
      <c r="B1" s="607"/>
      <c r="C1" s="607"/>
      <c r="D1" s="607"/>
      <c r="E1" s="607"/>
      <c r="F1" s="607"/>
      <c r="G1" s="607"/>
      <c r="H1" s="607"/>
      <c r="I1" s="607"/>
      <c r="J1" s="607"/>
      <c r="K1" s="607"/>
      <c r="L1" s="607"/>
      <c r="M1" s="607"/>
      <c r="N1" s="607"/>
      <c r="O1" s="607"/>
      <c r="P1" s="607"/>
      <c r="Q1" s="607"/>
      <c r="R1" s="607"/>
      <c r="S1" s="607"/>
      <c r="T1" s="607"/>
      <c r="U1" s="607"/>
      <c r="V1" s="607"/>
      <c r="W1" s="607"/>
      <c r="X1" s="607"/>
      <c r="Y1" s="607"/>
      <c r="Z1" s="607"/>
      <c r="AA1" s="607"/>
      <c r="AB1" s="607"/>
      <c r="AC1" s="607"/>
      <c r="AD1" s="607"/>
      <c r="AE1" s="607"/>
      <c r="AF1" s="607"/>
      <c r="AG1" s="607"/>
      <c r="AH1" s="607"/>
      <c r="AI1" s="607"/>
      <c r="AJ1" s="607"/>
      <c r="AK1" s="607"/>
      <c r="AL1" s="686">
        <f ca="1">DATE(INDIRECT("日期輸入!A3"), INDIRECT("日期輸入!B3"), INDIRECT("日期輸入!C3"))</f>
        <v>44561</v>
      </c>
      <c r="AM1" s="686"/>
      <c r="AN1" s="686"/>
      <c r="AO1" s="686"/>
      <c r="AP1" s="686"/>
      <c r="AQ1" s="686"/>
      <c r="AR1" s="686"/>
      <c r="AS1" s="686"/>
      <c r="AT1" s="687" t="str">
        <f ca="1">TEXT($AL$1,"aaaa")</f>
        <v>星期五</v>
      </c>
      <c r="AU1" s="687"/>
      <c r="AV1" s="687"/>
      <c r="AW1" s="688"/>
    </row>
    <row r="2" spans="1:49" ht="39.950000000000003" customHeight="1">
      <c r="A2" s="608"/>
      <c r="B2" s="609"/>
      <c r="C2" s="609"/>
      <c r="D2" s="609"/>
      <c r="E2" s="609"/>
      <c r="F2" s="609"/>
      <c r="G2" s="609"/>
      <c r="H2" s="609"/>
      <c r="I2" s="609"/>
      <c r="J2" s="609"/>
      <c r="K2" s="609"/>
      <c r="L2" s="609"/>
      <c r="M2" s="609"/>
      <c r="N2" s="609"/>
      <c r="O2" s="609"/>
      <c r="P2" s="609"/>
      <c r="Q2" s="609"/>
      <c r="R2" s="609"/>
      <c r="S2" s="609"/>
      <c r="T2" s="609"/>
      <c r="U2" s="609"/>
      <c r="V2" s="609"/>
      <c r="W2" s="609"/>
      <c r="X2" s="609"/>
      <c r="Y2" s="609"/>
      <c r="Z2" s="609"/>
      <c r="AA2" s="609"/>
      <c r="AB2" s="609"/>
      <c r="AC2" s="609"/>
      <c r="AD2" s="609"/>
      <c r="AE2" s="609"/>
      <c r="AF2" s="609"/>
      <c r="AG2" s="609"/>
      <c r="AH2" s="609"/>
      <c r="AI2" s="609"/>
      <c r="AJ2" s="609"/>
      <c r="AK2" s="609"/>
      <c r="AL2" s="610" t="s">
        <v>160</v>
      </c>
      <c r="AM2" s="610"/>
      <c r="AN2" s="610"/>
      <c r="AO2" s="610"/>
      <c r="AP2" s="610"/>
      <c r="AQ2" s="610"/>
      <c r="AR2" s="610"/>
      <c r="AS2" s="610"/>
      <c r="AT2" s="610"/>
      <c r="AU2" s="610"/>
      <c r="AV2" s="610"/>
      <c r="AW2" s="611"/>
    </row>
    <row r="3" spans="1:49" s="1" customFormat="1" ht="36" customHeight="1">
      <c r="A3" s="277" t="s">
        <v>361</v>
      </c>
      <c r="B3" s="664" t="s">
        <v>1</v>
      </c>
      <c r="C3" s="581"/>
      <c r="D3" s="664" t="s">
        <v>2</v>
      </c>
      <c r="E3" s="581"/>
      <c r="F3" s="664" t="s">
        <v>3</v>
      </c>
      <c r="G3" s="581"/>
      <c r="H3" s="664" t="s">
        <v>4</v>
      </c>
      <c r="I3" s="581"/>
      <c r="J3" s="664" t="s">
        <v>5</v>
      </c>
      <c r="K3" s="581"/>
      <c r="L3" s="664" t="s">
        <v>6</v>
      </c>
      <c r="M3" s="581"/>
      <c r="N3" s="664" t="s">
        <v>7</v>
      </c>
      <c r="O3" s="581"/>
      <c r="P3" s="664" t="s">
        <v>8</v>
      </c>
      <c r="Q3" s="581"/>
      <c r="R3" s="664" t="s">
        <v>9</v>
      </c>
      <c r="S3" s="581"/>
      <c r="T3" s="664" t="s">
        <v>10</v>
      </c>
      <c r="U3" s="581"/>
      <c r="V3" s="664" t="s">
        <v>11</v>
      </c>
      <c r="W3" s="581"/>
      <c r="X3" s="664" t="s">
        <v>12</v>
      </c>
      <c r="Y3" s="581"/>
      <c r="Z3" s="664" t="s">
        <v>13</v>
      </c>
      <c r="AA3" s="581"/>
      <c r="AB3" s="664" t="s">
        <v>14</v>
      </c>
      <c r="AC3" s="581"/>
      <c r="AD3" s="664" t="s">
        <v>15</v>
      </c>
      <c r="AE3" s="581"/>
      <c r="AF3" s="664" t="s">
        <v>16</v>
      </c>
      <c r="AG3" s="581"/>
      <c r="AH3" s="664" t="s">
        <v>17</v>
      </c>
      <c r="AI3" s="581"/>
      <c r="AJ3" s="664" t="s">
        <v>18</v>
      </c>
      <c r="AK3" s="581"/>
      <c r="AL3" s="664" t="s">
        <v>19</v>
      </c>
      <c r="AM3" s="581"/>
      <c r="AN3" s="664" t="s">
        <v>20</v>
      </c>
      <c r="AO3" s="581"/>
      <c r="AP3" s="664" t="s">
        <v>21</v>
      </c>
      <c r="AQ3" s="581"/>
      <c r="AR3" s="664" t="s">
        <v>22</v>
      </c>
      <c r="AS3" s="581"/>
      <c r="AT3" s="664" t="s">
        <v>23</v>
      </c>
      <c r="AU3" s="581"/>
      <c r="AV3" s="664" t="s">
        <v>24</v>
      </c>
      <c r="AW3" s="581"/>
    </row>
    <row r="4" spans="1:49" ht="15.75" customHeight="1">
      <c r="A4" s="271" t="s">
        <v>287</v>
      </c>
      <c r="B4" s="662" t="str">
        <f ca="1">INDEX(INDIRECT("役男值班!C$4:C$34"),MATCH($AL$1,INDIRECT("役男值班!$A$4:$A$34"),0))&amp;""</f>
        <v>53</v>
      </c>
      <c r="C4" s="663"/>
      <c r="D4" s="663"/>
      <c r="E4" s="663"/>
      <c r="F4" s="662" t="str">
        <f ca="1">INDEX(INDIRECT("役男值班!D$4:D$34"),MATCH($AL$1,INDIRECT("役男值班!$A$4:$A$34"),0))&amp;""</f>
        <v>40</v>
      </c>
      <c r="G4" s="662"/>
      <c r="H4" s="662"/>
      <c r="I4" s="662"/>
      <c r="J4" s="662" t="str">
        <f ca="1">INDEX(INDIRECT("役男值班!E$4:E$34"),MATCH($AL$1,INDIRECT("役男值班!$A$4:$A$34"),0))&amp;""</f>
        <v>51</v>
      </c>
      <c r="K4" s="663"/>
      <c r="L4" s="663"/>
      <c r="M4" s="663"/>
      <c r="N4" s="662" t="str">
        <f ca="1">INDEX(INDIRECT("役男值班!F$4:F$34"),MATCH($AL$1,INDIRECT("役男值班!$A$4:$A$34"),0))&amp;""</f>
        <v>49</v>
      </c>
      <c r="O4" s="663"/>
      <c r="P4" s="663"/>
      <c r="Q4" s="663"/>
      <c r="R4" s="662" t="str">
        <f ca="1">INDEX(INDIRECT("役男值班!G$4:G$34"),MATCH($AL$1,INDIRECT("役男值班!$A$4:$A$34"),0))&amp;""</f>
        <v>47</v>
      </c>
      <c r="S4" s="663"/>
      <c r="T4" s="663"/>
      <c r="U4" s="663"/>
      <c r="V4" s="662" t="str">
        <f ca="1">INDEX(INDIRECT("役男值班!H$4:H$34"),MATCH($AL$1,INDIRECT("役男值班!$A$4:$A$34"),0))&amp;""</f>
        <v>18</v>
      </c>
      <c r="W4" s="663"/>
      <c r="X4" s="663"/>
      <c r="Y4" s="663"/>
      <c r="Z4" s="662" t="str">
        <f ca="1">INDEX(INDIRECT("役男值班!I$4:I$34"),MATCH($AL$1,INDIRECT("役男值班!$A$4:$A$34"),0))&amp;""</f>
        <v>21</v>
      </c>
      <c r="AA4" s="663"/>
      <c r="AB4" s="663"/>
      <c r="AC4" s="663"/>
      <c r="AD4" s="662" t="str">
        <f xml:space="preserve"> FormattedPeopleCodes("勤務分配", 3, {"22-24","中隊值班"})</f>
        <v/>
      </c>
      <c r="AE4" s="663"/>
      <c r="AF4" s="663"/>
      <c r="AG4" s="663"/>
      <c r="AH4" s="662" t="str">
        <f xml:space="preserve"> FormattedPeopleCodes("勤務分配", 3, {"00-02","中隊值班"})</f>
        <v/>
      </c>
      <c r="AI4" s="663"/>
      <c r="AJ4" s="663"/>
      <c r="AK4" s="663"/>
      <c r="AL4" s="662" t="str">
        <f xml:space="preserve"> FormattedPeopleCodes("勤務分配", 3, {"02-04","中隊值班"})</f>
        <v/>
      </c>
      <c r="AM4" s="663"/>
      <c r="AN4" s="663"/>
      <c r="AO4" s="663"/>
      <c r="AP4" s="662" t="str">
        <f xml:space="preserve"> FormattedPeopleCodes("勤務分配", 3, {"04-06","中隊值班"})</f>
        <v/>
      </c>
      <c r="AQ4" s="663"/>
      <c r="AR4" s="663"/>
      <c r="AS4" s="663"/>
      <c r="AT4" s="662" t="str">
        <f xml:space="preserve"> FormattedPeopleCodes("勤務分配", 3, {"06-08","中隊值班"})</f>
        <v/>
      </c>
      <c r="AU4" s="663"/>
      <c r="AV4" s="663"/>
      <c r="AW4" s="663"/>
    </row>
    <row r="5" spans="1:49" s="191" customFormat="1" ht="15.75" customHeight="1">
      <c r="A5" s="272" t="s">
        <v>493</v>
      </c>
      <c r="B5" s="613" t="s">
        <v>486</v>
      </c>
      <c r="C5" s="613"/>
      <c r="D5" s="613"/>
      <c r="E5" s="613"/>
      <c r="F5" s="613"/>
      <c r="G5" s="613"/>
      <c r="H5" s="613"/>
      <c r="I5" s="613"/>
      <c r="J5" s="613"/>
      <c r="K5" s="613"/>
      <c r="L5" s="613"/>
      <c r="M5" s="613"/>
      <c r="N5" s="613"/>
      <c r="O5" s="613"/>
      <c r="P5" s="613"/>
      <c r="Q5" s="613"/>
      <c r="R5" s="613"/>
      <c r="S5" s="613"/>
      <c r="T5" s="613"/>
      <c r="U5" s="613"/>
      <c r="V5" s="613"/>
      <c r="W5" s="613"/>
      <c r="X5" s="613"/>
      <c r="Y5" s="613"/>
      <c r="Z5" s="613" t="s">
        <v>487</v>
      </c>
      <c r="AA5" s="613"/>
      <c r="AB5" s="613"/>
      <c r="AC5" s="613"/>
      <c r="AD5" s="613"/>
      <c r="AE5" s="613"/>
      <c r="AF5" s="613"/>
      <c r="AG5" s="613"/>
      <c r="AH5" s="613"/>
      <c r="AI5" s="613"/>
      <c r="AJ5" s="613"/>
      <c r="AK5" s="613"/>
      <c r="AL5" s="613"/>
      <c r="AM5" s="613"/>
      <c r="AN5" s="613"/>
      <c r="AO5" s="613"/>
      <c r="AP5" s="613"/>
      <c r="AQ5" s="613"/>
      <c r="AR5" s="613"/>
      <c r="AS5" s="613"/>
      <c r="AT5" s="613"/>
      <c r="AU5" s="613"/>
      <c r="AV5" s="613"/>
      <c r="AW5" s="613"/>
    </row>
    <row r="6" spans="1:49" ht="43.5" customHeight="1">
      <c r="A6" s="273" t="s">
        <v>25</v>
      </c>
      <c r="B6" s="656" t="str">
        <f xml:space="preserve"> FormattedPeopleCodes("勤務分配", 3, {"08-10","備勤"})</f>
        <v>J</v>
      </c>
      <c r="C6" s="656"/>
      <c r="D6" s="656"/>
      <c r="E6" s="656"/>
      <c r="F6" s="656" t="str">
        <f xml:space="preserve"> FormattedPeopleCodes("勤務分配", 3, {"10-12","備勤"})</f>
        <v>J</v>
      </c>
      <c r="G6" s="656"/>
      <c r="H6" s="656"/>
      <c r="I6" s="656"/>
      <c r="J6" s="656" t="str">
        <f xml:space="preserve"> FormattedPeopleCodes("勤務分配", 3, {"12-14","備勤"})</f>
        <v/>
      </c>
      <c r="K6" s="657"/>
      <c r="L6" s="657"/>
      <c r="M6" s="657"/>
      <c r="N6" s="656" t="str">
        <f xml:space="preserve"> FormattedPeopleCodes("勤務分配", 3, {"14-16","備勤"})</f>
        <v/>
      </c>
      <c r="O6" s="656"/>
      <c r="P6" s="656"/>
      <c r="Q6" s="656"/>
      <c r="R6" s="656" t="str">
        <f xml:space="preserve"> FormattedPeopleCodes("勤務分配", 3, {"16-18","備勤"})</f>
        <v>P</v>
      </c>
      <c r="S6" s="656"/>
      <c r="T6" s="656"/>
      <c r="U6" s="656"/>
      <c r="V6" s="656" t="str">
        <f xml:space="preserve"> FormattedPeopleCodes("勤務分配", 3, {"18-20","備勤"})</f>
        <v/>
      </c>
      <c r="W6" s="657"/>
      <c r="X6" s="657"/>
      <c r="Y6" s="657"/>
      <c r="Z6" s="656" t="str">
        <f xml:space="preserve"> FormattedPeopleCodes("勤務分配", 3, {"20-22","備勤"})</f>
        <v>M</v>
      </c>
      <c r="AA6" s="657"/>
      <c r="AB6" s="657"/>
      <c r="AC6" s="657"/>
      <c r="AD6" s="656" t="str">
        <f xml:space="preserve"> FormattedPeopleCodes("勤務分配", 3, {"22-24","備勤"})</f>
        <v/>
      </c>
      <c r="AE6" s="657"/>
      <c r="AF6" s="657"/>
      <c r="AG6" s="657"/>
      <c r="AH6" s="656" t="str">
        <f xml:space="preserve"> FormattedPeopleCodes("勤務分配", 3, {"00-02","備勤"})</f>
        <v/>
      </c>
      <c r="AI6" s="657"/>
      <c r="AJ6" s="657"/>
      <c r="AK6" s="657"/>
      <c r="AL6" s="656" t="str">
        <f xml:space="preserve"> FormattedPeopleCodes("勤務分配", 3, {"02-04","備勤"})</f>
        <v/>
      </c>
      <c r="AM6" s="657"/>
      <c r="AN6" s="657"/>
      <c r="AO6" s="657"/>
      <c r="AP6" s="656" t="str">
        <f xml:space="preserve"> FormattedPeopleCodes("勤務分配", 3, {"04-06","備勤"})</f>
        <v/>
      </c>
      <c r="AQ6" s="657"/>
      <c r="AR6" s="657"/>
      <c r="AS6" s="657"/>
      <c r="AT6" s="656" t="str">
        <f xml:space="preserve"> FormattedPeopleCodes("勤務分配", 3, {"06-08","備勤"})</f>
        <v>K</v>
      </c>
      <c r="AU6" s="657"/>
      <c r="AV6" s="657"/>
      <c r="AW6" s="657"/>
    </row>
    <row r="7" spans="1:49" ht="43.5" customHeight="1">
      <c r="A7" s="273" t="s">
        <v>27</v>
      </c>
      <c r="B7" s="656" t="str">
        <f xml:space="preserve"> FormattedPeopleCodes("勤務分配", 3, {"08-10","待命"})</f>
        <v>F.P</v>
      </c>
      <c r="C7" s="656"/>
      <c r="D7" s="656"/>
      <c r="E7" s="656"/>
      <c r="F7" s="656" t="str">
        <f xml:space="preserve"> FormattedPeopleCodes("勤務分配", 3, {"10-12","待命"})</f>
        <v>F.P</v>
      </c>
      <c r="G7" s="656"/>
      <c r="H7" s="656"/>
      <c r="I7" s="656"/>
      <c r="J7" s="656" t="str">
        <f xml:space="preserve"> FormattedPeopleCodes("勤務分配", 3, {"12-14","待命"})</f>
        <v>F.J.M.
P</v>
      </c>
      <c r="K7" s="656"/>
      <c r="L7" s="656"/>
      <c r="M7" s="656"/>
      <c r="N7" s="656" t="str">
        <f xml:space="preserve"> FormattedPeopleCodes("勤務分配", 3, {"14-16","待命"})</f>
        <v>F.J.M.
P</v>
      </c>
      <c r="O7" s="656"/>
      <c r="P7" s="656"/>
      <c r="Q7" s="656"/>
      <c r="R7" s="656" t="str">
        <f xml:space="preserve"> FormattedPeopleCodes("勤務分配", 3, {"16-18","待命"})</f>
        <v>J.M</v>
      </c>
      <c r="S7" s="656"/>
      <c r="T7" s="656"/>
      <c r="U7" s="656"/>
      <c r="V7" s="656" t="str">
        <f xml:space="preserve"> FormattedPeopleCodes("勤務分配", 3, {"18-20","待命"})</f>
        <v>M</v>
      </c>
      <c r="W7" s="656"/>
      <c r="X7" s="656"/>
      <c r="Y7" s="656"/>
      <c r="Z7" s="656" t="str">
        <f xml:space="preserve"> FormattedPeopleCodes("勤務分配", 3, {"20-22","待命"})</f>
        <v/>
      </c>
      <c r="AA7" s="656"/>
      <c r="AB7" s="656"/>
      <c r="AC7" s="656"/>
      <c r="AD7" s="656" t="str">
        <f xml:space="preserve"> FormattedPeopleCodes("勤務分配", 3, {"22-24","待命"})</f>
        <v>K</v>
      </c>
      <c r="AE7" s="656"/>
      <c r="AF7" s="656"/>
      <c r="AG7" s="656"/>
      <c r="AH7" s="656" t="str">
        <f xml:space="preserve"> FormattedPeopleCodes("勤務分配", 3, {"00-02","待命"})</f>
        <v>K</v>
      </c>
      <c r="AI7" s="656"/>
      <c r="AJ7" s="656"/>
      <c r="AK7" s="656"/>
      <c r="AL7" s="656" t="str">
        <f xml:space="preserve"> FormattedPeopleCodes("勤務分配", 3, {"02-04","待命"})</f>
        <v>K</v>
      </c>
      <c r="AM7" s="656"/>
      <c r="AN7" s="656"/>
      <c r="AO7" s="656"/>
      <c r="AP7" s="656" t="str">
        <f xml:space="preserve"> FormattedPeopleCodes("勤務分配", 3, {"04-06","待命"})</f>
        <v>K</v>
      </c>
      <c r="AQ7" s="656"/>
      <c r="AR7" s="656"/>
      <c r="AS7" s="656"/>
      <c r="AT7" s="656" t="str">
        <f xml:space="preserve"> FormattedPeopleCodes("勤務分配", 3, {"06-08","待命"})</f>
        <v/>
      </c>
      <c r="AU7" s="665"/>
      <c r="AV7" s="665"/>
      <c r="AW7" s="665"/>
    </row>
    <row r="8" spans="1:49" s="61" customFormat="1" ht="13.5" customHeight="1">
      <c r="A8" s="273" t="s">
        <v>243</v>
      </c>
      <c r="B8" s="656" t="str">
        <f xml:space="preserve"> FormattedPeopleCodes("勤務分配", 3, {"08-10","常訓"})</f>
        <v/>
      </c>
      <c r="C8" s="657"/>
      <c r="D8" s="657"/>
      <c r="E8" s="657"/>
      <c r="F8" s="656" t="str">
        <f xml:space="preserve"> FormattedPeopleCodes("勤務分配", 3, {"10-12","常訓"})</f>
        <v/>
      </c>
      <c r="G8" s="657"/>
      <c r="H8" s="657"/>
      <c r="I8" s="657"/>
      <c r="J8" s="656" t="str">
        <f xml:space="preserve"> FormattedPeopleCodes("勤務分配", 3, {"12-14","常訓"})</f>
        <v/>
      </c>
      <c r="K8" s="657"/>
      <c r="L8" s="657"/>
      <c r="M8" s="657"/>
      <c r="N8" s="656" t="str">
        <f xml:space="preserve"> FormattedPeopleCodes("勤務分配", 3, {"14-16","常訓"})</f>
        <v/>
      </c>
      <c r="O8" s="656"/>
      <c r="P8" s="656"/>
      <c r="Q8" s="656"/>
      <c r="R8" s="656" t="str">
        <f xml:space="preserve"> FormattedPeopleCodes("勤務分配", 3, {"16-18","常訓"})</f>
        <v/>
      </c>
      <c r="S8" s="657"/>
      <c r="T8" s="657"/>
      <c r="U8" s="657"/>
      <c r="V8" s="656" t="str">
        <f xml:space="preserve"> FormattedPeopleCodes("勤務分配", 3, {"18-20","常訓"})</f>
        <v/>
      </c>
      <c r="W8" s="657"/>
      <c r="X8" s="657"/>
      <c r="Y8" s="657"/>
      <c r="Z8" s="656" t="str">
        <f xml:space="preserve"> FormattedPeopleCodes("勤務分配", 3, {"20-22","常訓"})</f>
        <v/>
      </c>
      <c r="AA8" s="657"/>
      <c r="AB8" s="657"/>
      <c r="AC8" s="657"/>
      <c r="AD8" s="656" t="str">
        <f xml:space="preserve"> FormattedPeopleCodes("勤務分配", 3, {"22-24","常訓"})</f>
        <v/>
      </c>
      <c r="AE8" s="657"/>
      <c r="AF8" s="657"/>
      <c r="AG8" s="657"/>
      <c r="AH8" s="656" t="str">
        <f xml:space="preserve"> FormattedPeopleCodes("勤務分配", 3, {"00-02","常訓"})</f>
        <v/>
      </c>
      <c r="AI8" s="657"/>
      <c r="AJ8" s="657"/>
      <c r="AK8" s="657"/>
      <c r="AL8" s="656" t="str">
        <f xml:space="preserve"> FormattedPeopleCodes("勤務分配", 3, {"02-04","常訓"})</f>
        <v/>
      </c>
      <c r="AM8" s="657"/>
      <c r="AN8" s="657"/>
      <c r="AO8" s="657"/>
      <c r="AP8" s="656" t="str">
        <f xml:space="preserve"> FormattedPeopleCodes("勤務分配", 3, {"04-06","常訓"})</f>
        <v/>
      </c>
      <c r="AQ8" s="657"/>
      <c r="AR8" s="657"/>
      <c r="AS8" s="657"/>
      <c r="AT8" s="656" t="str">
        <f xml:space="preserve"> FormattedPeopleCodes("勤務分配", 3, {"06-08","常訓"})</f>
        <v/>
      </c>
      <c r="AU8" s="657"/>
      <c r="AV8" s="657"/>
      <c r="AW8" s="657"/>
    </row>
    <row r="9" spans="1:49" ht="13.5" customHeight="1">
      <c r="A9" s="273" t="s">
        <v>525</v>
      </c>
      <c r="B9" s="656" t="str">
        <f xml:space="preserve"> FormattedPeopleCodes("勤務分配", 3, {"08-10","保持訓練"})</f>
        <v/>
      </c>
      <c r="C9" s="657"/>
      <c r="D9" s="657"/>
      <c r="E9" s="657"/>
      <c r="F9" s="656" t="str">
        <f xml:space="preserve"> FormattedPeopleCodes("勤務分配", 3, {"10-12","保持訓練"})</f>
        <v/>
      </c>
      <c r="G9" s="656"/>
      <c r="H9" s="656"/>
      <c r="I9" s="656"/>
      <c r="J9" s="656" t="str">
        <f xml:space="preserve"> FormattedPeopleCodes("勤務分配", 3, {"12-14","保持訓練"})</f>
        <v/>
      </c>
      <c r="K9" s="656"/>
      <c r="L9" s="656"/>
      <c r="M9" s="656"/>
      <c r="N9" s="656" t="str">
        <f xml:space="preserve"> FormattedPeopleCodes("勤務分配", 3, {"14-16","保持訓練"})</f>
        <v/>
      </c>
      <c r="O9" s="656"/>
      <c r="P9" s="656"/>
      <c r="Q9" s="656"/>
      <c r="R9" s="656" t="str">
        <f xml:space="preserve"> FormattedPeopleCodes("勤務分配", 3, {"16-18","保持訓練"})</f>
        <v/>
      </c>
      <c r="S9" s="656"/>
      <c r="T9" s="656"/>
      <c r="U9" s="656"/>
      <c r="V9" s="656" t="str">
        <f xml:space="preserve"> FormattedPeopleCodes("勤務分配", 3, {"18-20","保持訓練"})</f>
        <v/>
      </c>
      <c r="W9" s="656"/>
      <c r="X9" s="656"/>
      <c r="Y9" s="656"/>
      <c r="Z9" s="656" t="str">
        <f xml:space="preserve"> FormattedPeopleCodes("勤務分配", 3, {"20-22","保持訓練"})</f>
        <v/>
      </c>
      <c r="AA9" s="656"/>
      <c r="AB9" s="656"/>
      <c r="AC9" s="656"/>
      <c r="AD9" s="656" t="str">
        <f xml:space="preserve"> FormattedPeopleCodes("勤務分配", 3, {"22-24","保持訓練"})</f>
        <v/>
      </c>
      <c r="AE9" s="656"/>
      <c r="AF9" s="656"/>
      <c r="AG9" s="656"/>
      <c r="AH9" s="656" t="str">
        <f xml:space="preserve"> FormattedPeopleCodes("勤務分配", 3, {"00-02","保持訓練"})</f>
        <v/>
      </c>
      <c r="AI9" s="656"/>
      <c r="AJ9" s="656"/>
      <c r="AK9" s="656"/>
      <c r="AL9" s="656" t="str">
        <f xml:space="preserve"> FormattedPeopleCodes("勤務分配", 3, {"02-04","保持訓練"})</f>
        <v/>
      </c>
      <c r="AM9" s="656"/>
      <c r="AN9" s="656"/>
      <c r="AO9" s="656"/>
      <c r="AP9" s="656" t="str">
        <f xml:space="preserve"> FormattedPeopleCodes("勤務分配", 3, {"04-06","保持訓練"})</f>
        <v/>
      </c>
      <c r="AQ9" s="656"/>
      <c r="AR9" s="656"/>
      <c r="AS9" s="656"/>
      <c r="AT9" s="656" t="str">
        <f xml:space="preserve"> FormattedPeopleCodes("勤務分配", 3, {"06-08","保持訓練"})</f>
        <v/>
      </c>
      <c r="AU9" s="656"/>
      <c r="AV9" s="656"/>
      <c r="AW9" s="656"/>
    </row>
    <row r="10" spans="1:49" ht="13.5" customHeight="1">
      <c r="A10" s="274" t="s">
        <v>28</v>
      </c>
      <c r="B10" s="666" t="str">
        <f xml:space="preserve"> FormattedPeopleCodes("勤務分配", 3, {"08-10","大隊值日"})</f>
        <v/>
      </c>
      <c r="C10" s="667"/>
      <c r="D10" s="667"/>
      <c r="E10" s="667"/>
      <c r="F10" s="667"/>
      <c r="G10" s="667"/>
      <c r="H10" s="667"/>
      <c r="I10" s="667"/>
      <c r="J10" s="667"/>
      <c r="K10" s="667"/>
      <c r="L10" s="667"/>
      <c r="M10" s="667"/>
      <c r="N10" s="667"/>
      <c r="O10" s="667"/>
      <c r="P10" s="667"/>
      <c r="Q10" s="667"/>
      <c r="R10" s="667"/>
      <c r="S10" s="667"/>
      <c r="T10" s="667"/>
      <c r="U10" s="667"/>
      <c r="V10" s="667"/>
      <c r="W10" s="667"/>
      <c r="X10" s="667"/>
      <c r="Y10" s="667"/>
      <c r="Z10" s="666" t="str">
        <f xml:space="preserve"> FormattedPeopleCodes("勤務分配", 3, {"20-22","大隊值日"})</f>
        <v/>
      </c>
      <c r="AA10" s="667"/>
      <c r="AB10" s="667"/>
      <c r="AC10" s="667"/>
      <c r="AD10" s="667"/>
      <c r="AE10" s="667"/>
      <c r="AF10" s="667"/>
      <c r="AG10" s="667"/>
      <c r="AH10" s="667"/>
      <c r="AI10" s="667"/>
      <c r="AJ10" s="667"/>
      <c r="AK10" s="667"/>
      <c r="AL10" s="667"/>
      <c r="AM10" s="667"/>
      <c r="AN10" s="667"/>
      <c r="AO10" s="667"/>
      <c r="AP10" s="667"/>
      <c r="AQ10" s="667"/>
      <c r="AR10" s="667"/>
      <c r="AS10" s="667"/>
      <c r="AT10" s="667"/>
      <c r="AU10" s="667"/>
      <c r="AV10" s="667"/>
      <c r="AW10" s="667"/>
    </row>
    <row r="11" spans="1:49" ht="50.1" customHeight="1">
      <c r="A11" s="275" t="str">
        <f>IF(日期輸入!C10="14勤教", "勤前教育    (1400-1430)", "勤前教育    (2200-2230)")</f>
        <v>勤前教育    (1400-1430)</v>
      </c>
      <c r="B11" s="660" t="str">
        <f>IF(日期輸入!C10="14勤教",           SUBSTITUTE(  SUBSTITUTE(  SUBSTITUTE(  SUBSTITUTE(    SUBSTITUTE(  SUBSTITUTE(  SUBSTITUTE(  SUBSTITUTE(  SUBSTITUTE(  SUBSTITUTE(  SUBSTITUTE(
FormattedFullTimeCodesByColumnValueInList("14-16", {"待命","備勤","中隊值班"}),暫1!A19,"",1),暫1!B19,"",1),暫1!C19,"",1),暫1!D19,"",1),暫1!E19,"",1),暫1!F19,"",1),暫1!G19,"",1),暫1!H19,"",1),暫1!I19,"",1),暫1!J19,"",1),暫1!K19,"",1)          &amp; "及役男" &amp; YiCountByColumnValueInList("14勤教", {"是"}) &amp; "人(" &amp; FormattedYiCodesByColumnValueInList("14勤教", {"是"}, -1) &amp; ")",
FormattedFullTimeCodesByColumnValueInList("22-24", {"待命","備勤","中隊值班"}))</f>
        <v>F.J.M及役男32人(1.2.3.4.9.10.11.12.16.18.21.23.24.25.27.28.30.31.32.33.34.35.36.38.40.47.49.51.53.58.60.62)</v>
      </c>
      <c r="C11" s="661"/>
      <c r="D11" s="661"/>
      <c r="E11" s="661"/>
      <c r="F11" s="661"/>
      <c r="G11" s="661"/>
      <c r="H11" s="661"/>
      <c r="I11" s="661"/>
      <c r="J11" s="661"/>
      <c r="K11" s="661"/>
      <c r="L11" s="661"/>
      <c r="M11" s="661"/>
      <c r="N11" s="661"/>
      <c r="O11" s="661"/>
      <c r="P11" s="661"/>
      <c r="Q11" s="661"/>
      <c r="R11" s="661"/>
      <c r="S11" s="661"/>
      <c r="T11" s="661"/>
      <c r="U11" s="661"/>
      <c r="V11" s="661"/>
      <c r="W11" s="661"/>
      <c r="X11" s="661"/>
      <c r="Y11" s="661"/>
      <c r="Z11" s="661"/>
      <c r="AA11" s="661"/>
      <c r="AB11" s="661"/>
      <c r="AC11" s="661"/>
      <c r="AD11" s="661"/>
      <c r="AE11" s="661"/>
      <c r="AF11" s="661"/>
      <c r="AG11" s="661"/>
      <c r="AH11" s="661"/>
      <c r="AI11" s="661"/>
      <c r="AJ11" s="661"/>
      <c r="AK11" s="661"/>
      <c r="AL11" s="661"/>
      <c r="AM11" s="661"/>
      <c r="AN11" s="661"/>
      <c r="AO11" s="661"/>
      <c r="AP11" s="661"/>
      <c r="AQ11" s="661"/>
      <c r="AR11" s="661"/>
      <c r="AS11" s="661"/>
      <c r="AT11" s="640" t="str">
        <f>IF(B11="",0,LEN(B11)-LEN(SUBSTITUTE(B11,".",""))+IF(日期輸入!C10="14勤教",2, 1))&amp;"名"</f>
        <v>35名</v>
      </c>
      <c r="AU11" s="641"/>
      <c r="AV11" s="641"/>
      <c r="AW11" s="641"/>
    </row>
    <row r="12" spans="1:49" ht="17.25" customHeight="1">
      <c r="A12" s="275" t="s">
        <v>494</v>
      </c>
      <c r="B12" s="658" t="str">
        <f xml:space="preserve"> FormattedPeopleCodes("勤務分配", -1, {"立即警力","是"})</f>
        <v/>
      </c>
      <c r="C12" s="659"/>
      <c r="D12" s="659"/>
      <c r="E12" s="659"/>
      <c r="F12" s="659"/>
      <c r="G12" s="659"/>
      <c r="H12" s="659"/>
      <c r="I12" s="659"/>
      <c r="J12" s="659"/>
      <c r="K12" s="659"/>
      <c r="L12" s="659"/>
      <c r="M12" s="659"/>
      <c r="N12" s="659"/>
      <c r="O12" s="659"/>
      <c r="P12" s="659"/>
      <c r="Q12" s="659"/>
      <c r="R12" s="659"/>
      <c r="S12" s="659"/>
      <c r="T12" s="659"/>
      <c r="U12" s="659"/>
      <c r="V12" s="659"/>
      <c r="W12" s="659"/>
      <c r="X12" s="659"/>
      <c r="Y12" s="659"/>
      <c r="Z12" s="659"/>
      <c r="AA12" s="659"/>
      <c r="AB12" s="659"/>
      <c r="AC12" s="659"/>
      <c r="AD12" s="659"/>
      <c r="AE12" s="659"/>
      <c r="AF12" s="659"/>
      <c r="AG12" s="659"/>
      <c r="AH12" s="659"/>
      <c r="AI12" s="659"/>
      <c r="AJ12" s="659"/>
      <c r="AK12" s="659"/>
      <c r="AL12" s="659"/>
      <c r="AM12" s="659"/>
      <c r="AN12" s="659"/>
      <c r="AO12" s="659"/>
      <c r="AP12" s="659"/>
      <c r="AQ12" s="659"/>
      <c r="AR12" s="659"/>
      <c r="AS12" s="659"/>
      <c r="AT12" s="640" t="str">
        <f>IF(B12="",0,LEN(B12)-LEN(SUBSTITUTE(B12,".",""))+1)&amp;"名"</f>
        <v>0名</v>
      </c>
      <c r="AU12" s="641"/>
      <c r="AV12" s="641"/>
      <c r="AW12" s="641"/>
    </row>
    <row r="13" spans="1:49" s="2" customFormat="1" ht="17.25" customHeight="1">
      <c r="A13" s="273" t="s">
        <v>495</v>
      </c>
      <c r="B13" s="649" t="str">
        <f xml:space="preserve"> FormattedPeopleCodes("勤務分配", -1, {"立即警力","否"})</f>
        <v>F.J.K.M.P</v>
      </c>
      <c r="C13" s="650"/>
      <c r="D13" s="650"/>
      <c r="E13" s="650"/>
      <c r="F13" s="650"/>
      <c r="G13" s="650"/>
      <c r="H13" s="650"/>
      <c r="I13" s="650"/>
      <c r="J13" s="650"/>
      <c r="K13" s="650"/>
      <c r="L13" s="650"/>
      <c r="M13" s="650"/>
      <c r="N13" s="650"/>
      <c r="O13" s="650"/>
      <c r="P13" s="650"/>
      <c r="Q13" s="650"/>
      <c r="R13" s="650"/>
      <c r="S13" s="650"/>
      <c r="T13" s="650"/>
      <c r="U13" s="650"/>
      <c r="V13" s="650"/>
      <c r="W13" s="650"/>
      <c r="X13" s="650"/>
      <c r="Y13" s="650"/>
      <c r="Z13" s="650"/>
      <c r="AA13" s="650"/>
      <c r="AB13" s="650"/>
      <c r="AC13" s="650"/>
      <c r="AD13" s="650"/>
      <c r="AE13" s="650"/>
      <c r="AF13" s="650"/>
      <c r="AG13" s="650"/>
      <c r="AH13" s="650"/>
      <c r="AI13" s="650"/>
      <c r="AJ13" s="650"/>
      <c r="AK13" s="650"/>
      <c r="AL13" s="650"/>
      <c r="AM13" s="650"/>
      <c r="AN13" s="650"/>
      <c r="AO13" s="650"/>
      <c r="AP13" s="650"/>
      <c r="AQ13" s="650"/>
      <c r="AR13" s="650"/>
      <c r="AS13" s="650"/>
      <c r="AT13" s="640" t="str">
        <f>IF(B13="",0,LEN(B13)-LEN(SUBSTITUTE(B13,".",""))+1)&amp;"名"</f>
        <v>5名</v>
      </c>
      <c r="AU13" s="641"/>
      <c r="AV13" s="641"/>
      <c r="AW13" s="641"/>
    </row>
    <row r="14" spans="1:49" s="2" customFormat="1" ht="17.25" customHeight="1">
      <c r="A14" s="276" t="s">
        <v>496</v>
      </c>
      <c r="B14" s="675"/>
      <c r="C14" s="675"/>
      <c r="D14" s="675"/>
      <c r="E14" s="675"/>
      <c r="F14" s="675"/>
      <c r="G14" s="675"/>
      <c r="H14" s="675"/>
      <c r="I14" s="675"/>
      <c r="J14" s="675"/>
      <c r="K14" s="675"/>
      <c r="L14" s="675"/>
      <c r="M14" s="675"/>
      <c r="N14" s="675"/>
      <c r="O14" s="675"/>
      <c r="P14" s="675"/>
      <c r="Q14" s="675"/>
      <c r="R14" s="675"/>
      <c r="S14" s="675"/>
      <c r="T14" s="675"/>
      <c r="U14" s="675"/>
      <c r="V14" s="675"/>
      <c r="W14" s="675"/>
      <c r="X14" s="675"/>
      <c r="Y14" s="675"/>
      <c r="Z14" s="675"/>
      <c r="AA14" s="675"/>
      <c r="AB14" s="675"/>
      <c r="AC14" s="675"/>
      <c r="AD14" s="675"/>
      <c r="AE14" s="675"/>
      <c r="AF14" s="675"/>
      <c r="AG14" s="675"/>
      <c r="AH14" s="675"/>
      <c r="AI14" s="675"/>
      <c r="AJ14" s="675"/>
      <c r="AK14" s="675"/>
      <c r="AL14" s="675"/>
      <c r="AM14" s="675"/>
      <c r="AN14" s="675"/>
      <c r="AO14" s="675"/>
      <c r="AP14" s="675"/>
      <c r="AQ14" s="675"/>
      <c r="AR14" s="675"/>
      <c r="AS14" s="675"/>
      <c r="AT14" s="640" t="str">
        <f>IF(B14="",0,LEN(B14)-LEN(SUBSTITUTE(B14,".",""))+1)&amp;"名"</f>
        <v>0名</v>
      </c>
      <c r="AU14" s="641"/>
      <c r="AV14" s="641"/>
      <c r="AW14" s="641"/>
    </row>
    <row r="15" spans="1:49" s="60" customFormat="1" ht="50.1" customHeight="1">
      <c r="A15" s="277" t="s">
        <v>238</v>
      </c>
      <c r="B15" s="652" t="s">
        <v>489</v>
      </c>
      <c r="C15" s="653"/>
      <c r="D15" s="653"/>
      <c r="E15" s="653"/>
      <c r="F15" s="653"/>
      <c r="G15" s="653"/>
      <c r="H15" s="653"/>
      <c r="I15" s="653"/>
      <c r="J15" s="653"/>
      <c r="K15" s="653"/>
      <c r="L15" s="653"/>
      <c r="M15" s="653"/>
      <c r="N15" s="653"/>
      <c r="O15" s="653"/>
      <c r="P15" s="653"/>
      <c r="Q15" s="653"/>
      <c r="R15" s="653"/>
      <c r="S15" s="653"/>
      <c r="T15" s="653"/>
      <c r="U15" s="653"/>
      <c r="V15" s="653"/>
      <c r="W15" s="653"/>
      <c r="X15" s="653"/>
      <c r="Y15" s="653"/>
      <c r="Z15" s="653"/>
      <c r="AA15" s="653"/>
      <c r="AB15" s="653"/>
      <c r="AC15" s="653"/>
      <c r="AD15" s="653"/>
      <c r="AE15" s="653"/>
      <c r="AF15" s="653"/>
      <c r="AG15" s="653"/>
      <c r="AH15" s="653"/>
      <c r="AI15" s="653"/>
      <c r="AJ15" s="653"/>
      <c r="AK15" s="653"/>
      <c r="AL15" s="653"/>
      <c r="AM15" s="653"/>
      <c r="AN15" s="653"/>
      <c r="AO15" s="653"/>
      <c r="AP15" s="653"/>
      <c r="AQ15" s="653"/>
      <c r="AR15" s="653"/>
      <c r="AS15" s="653"/>
      <c r="AT15" s="640" t="str">
        <f>IF(LEFT(TRIM(B15),1)="(",0,LEN(B15)-LEN(SUBSTITUTE(B15,".",""))+1)&amp;"名"</f>
        <v>0名</v>
      </c>
      <c r="AU15" s="641"/>
      <c r="AV15" s="641"/>
      <c r="AW15" s="641"/>
    </row>
    <row r="16" spans="1:49" s="59" customFormat="1" ht="15" customHeight="1">
      <c r="A16" s="600" t="s">
        <v>231</v>
      </c>
      <c r="B16" s="600"/>
      <c r="C16" s="600"/>
      <c r="D16" s="600"/>
      <c r="E16" s="600"/>
      <c r="F16" s="600"/>
      <c r="G16" s="600"/>
      <c r="H16" s="600"/>
      <c r="I16" s="600"/>
      <c r="J16" s="600"/>
      <c r="K16" s="600"/>
      <c r="L16" s="600"/>
      <c r="M16" s="600"/>
      <c r="N16" s="600"/>
      <c r="O16" s="600"/>
      <c r="P16" s="600"/>
      <c r="Q16" s="600"/>
      <c r="R16" s="600"/>
      <c r="S16" s="600"/>
      <c r="T16" s="600"/>
      <c r="U16" s="600"/>
      <c r="V16" s="600"/>
      <c r="W16" s="600"/>
      <c r="X16" s="600"/>
      <c r="Y16" s="600"/>
      <c r="Z16" s="600"/>
      <c r="AA16" s="600"/>
      <c r="AB16" s="600"/>
      <c r="AC16" s="600"/>
      <c r="AD16" s="600"/>
      <c r="AE16" s="600"/>
      <c r="AF16" s="600"/>
      <c r="AG16" s="600"/>
      <c r="AH16" s="600"/>
      <c r="AI16" s="600"/>
      <c r="AJ16" s="600"/>
      <c r="AK16" s="600"/>
      <c r="AL16" s="600"/>
      <c r="AM16" s="600"/>
      <c r="AN16" s="600"/>
      <c r="AO16" s="600"/>
      <c r="AP16" s="600"/>
      <c r="AQ16" s="600"/>
      <c r="AR16" s="600"/>
      <c r="AS16" s="600"/>
      <c r="AT16" s="600"/>
      <c r="AU16" s="600"/>
      <c r="AV16" s="600"/>
      <c r="AW16" s="600"/>
    </row>
    <row r="17" spans="1:49" ht="15" customHeight="1">
      <c r="A17" s="580" t="s">
        <v>29</v>
      </c>
      <c r="B17" s="260" t="s">
        <v>30</v>
      </c>
      <c r="C17" s="646" t="s">
        <v>31</v>
      </c>
      <c r="D17" s="604"/>
      <c r="E17" s="604"/>
      <c r="F17" s="604"/>
      <c r="G17" s="604"/>
      <c r="H17" s="646" t="s">
        <v>431</v>
      </c>
      <c r="I17" s="604"/>
      <c r="J17" s="604"/>
      <c r="K17" s="604"/>
      <c r="L17" s="604"/>
      <c r="M17" s="261" t="s">
        <v>32</v>
      </c>
      <c r="N17" s="646" t="s">
        <v>33</v>
      </c>
      <c r="O17" s="604"/>
      <c r="P17" s="604"/>
      <c r="Q17" s="604"/>
      <c r="R17" s="604"/>
      <c r="S17" s="646" t="s">
        <v>359</v>
      </c>
      <c r="T17" s="604"/>
      <c r="U17" s="604"/>
      <c r="V17" s="604"/>
      <c r="W17" s="604"/>
      <c r="X17" s="261"/>
      <c r="Y17" s="655"/>
      <c r="Z17" s="604"/>
      <c r="AA17" s="604"/>
      <c r="AB17" s="604"/>
      <c r="AC17" s="604"/>
      <c r="AD17" s="646"/>
      <c r="AE17" s="604"/>
      <c r="AF17" s="604"/>
      <c r="AG17" s="604"/>
      <c r="AH17" s="604"/>
      <c r="AI17" s="261"/>
      <c r="AJ17" s="646"/>
      <c r="AK17" s="604"/>
      <c r="AL17" s="604"/>
      <c r="AM17" s="604"/>
      <c r="AN17" s="604"/>
      <c r="AO17" s="646"/>
      <c r="AP17" s="604"/>
      <c r="AQ17" s="604"/>
      <c r="AR17" s="604"/>
      <c r="AS17" s="604"/>
      <c r="AT17" s="647"/>
      <c r="AU17" s="604"/>
      <c r="AV17" s="604"/>
      <c r="AW17" s="604"/>
    </row>
    <row r="18" spans="1:49" ht="15" customHeight="1">
      <c r="A18" s="654"/>
      <c r="B18" s="260" t="s">
        <v>36</v>
      </c>
      <c r="C18" s="646" t="s">
        <v>115</v>
      </c>
      <c r="D18" s="604"/>
      <c r="E18" s="604"/>
      <c r="F18" s="604"/>
      <c r="G18" s="604"/>
      <c r="H18" s="646" t="s">
        <v>745</v>
      </c>
      <c r="I18" s="604"/>
      <c r="J18" s="604"/>
      <c r="K18" s="604"/>
      <c r="L18" s="604"/>
      <c r="M18" s="280" t="s">
        <v>375</v>
      </c>
      <c r="N18" s="646" t="s">
        <v>115</v>
      </c>
      <c r="O18" s="604"/>
      <c r="P18" s="604"/>
      <c r="Q18" s="604"/>
      <c r="R18" s="604"/>
      <c r="S18" s="646" t="s">
        <v>376</v>
      </c>
      <c r="T18" s="604"/>
      <c r="U18" s="604"/>
      <c r="V18" s="604"/>
      <c r="W18" s="604"/>
      <c r="X18" s="260"/>
      <c r="Y18" s="646"/>
      <c r="Z18" s="604"/>
      <c r="AA18" s="604"/>
      <c r="AB18" s="604"/>
      <c r="AC18" s="604"/>
      <c r="AD18" s="646"/>
      <c r="AE18" s="604"/>
      <c r="AF18" s="604"/>
      <c r="AG18" s="604"/>
      <c r="AH18" s="604"/>
      <c r="AI18" s="281"/>
      <c r="AJ18" s="651"/>
      <c r="AK18" s="604"/>
      <c r="AL18" s="604"/>
      <c r="AM18" s="604"/>
      <c r="AN18" s="604"/>
      <c r="AO18" s="646"/>
      <c r="AP18" s="604"/>
      <c r="AQ18" s="604"/>
      <c r="AR18" s="604"/>
      <c r="AS18" s="604"/>
      <c r="AT18" s="604"/>
      <c r="AU18" s="582"/>
      <c r="AV18" s="582"/>
      <c r="AW18" s="604"/>
    </row>
    <row r="19" spans="1:49" ht="15" customHeight="1">
      <c r="A19" s="654"/>
      <c r="B19" s="260" t="s">
        <v>38</v>
      </c>
      <c r="C19" s="646" t="s">
        <v>116</v>
      </c>
      <c r="D19" s="604"/>
      <c r="E19" s="604"/>
      <c r="F19" s="604"/>
      <c r="G19" s="604"/>
      <c r="H19" s="646" t="s">
        <v>406</v>
      </c>
      <c r="I19" s="604"/>
      <c r="J19" s="604"/>
      <c r="K19" s="604"/>
      <c r="L19" s="604"/>
      <c r="M19" s="281" t="s">
        <v>40</v>
      </c>
      <c r="N19" s="651" t="s">
        <v>39</v>
      </c>
      <c r="O19" s="604"/>
      <c r="P19" s="604"/>
      <c r="Q19" s="604"/>
      <c r="R19" s="604"/>
      <c r="S19" s="646" t="s">
        <v>457</v>
      </c>
      <c r="T19" s="604"/>
      <c r="U19" s="604"/>
      <c r="V19" s="604"/>
      <c r="W19" s="604"/>
      <c r="X19" s="260" t="s">
        <v>41</v>
      </c>
      <c r="Y19" s="646" t="s">
        <v>39</v>
      </c>
      <c r="Z19" s="604"/>
      <c r="AA19" s="604"/>
      <c r="AB19" s="604"/>
      <c r="AC19" s="604"/>
      <c r="AD19" s="646" t="s">
        <v>377</v>
      </c>
      <c r="AE19" s="604"/>
      <c r="AF19" s="604"/>
      <c r="AG19" s="604"/>
      <c r="AH19" s="604"/>
      <c r="AI19" s="281" t="s">
        <v>26</v>
      </c>
      <c r="AJ19" s="651" t="s">
        <v>39</v>
      </c>
      <c r="AK19" s="604"/>
      <c r="AL19" s="604"/>
      <c r="AM19" s="604"/>
      <c r="AN19" s="604"/>
      <c r="AO19" s="646" t="s">
        <v>345</v>
      </c>
      <c r="AP19" s="604"/>
      <c r="AQ19" s="604"/>
      <c r="AR19" s="604"/>
      <c r="AS19" s="604"/>
      <c r="AT19" s="604"/>
      <c r="AU19" s="582"/>
      <c r="AV19" s="582"/>
      <c r="AW19" s="604"/>
    </row>
    <row r="20" spans="1:49" ht="15" customHeight="1">
      <c r="A20" s="654"/>
      <c r="B20" s="280" t="s">
        <v>42</v>
      </c>
      <c r="C20" s="651" t="s">
        <v>39</v>
      </c>
      <c r="D20" s="604"/>
      <c r="E20" s="604"/>
      <c r="F20" s="604"/>
      <c r="G20" s="604"/>
      <c r="H20" s="646" t="s">
        <v>346</v>
      </c>
      <c r="I20" s="604"/>
      <c r="J20" s="604"/>
      <c r="K20" s="604"/>
      <c r="L20" s="604"/>
      <c r="M20" s="262" t="s">
        <v>43</v>
      </c>
      <c r="N20" s="646" t="s">
        <v>39</v>
      </c>
      <c r="O20" s="604"/>
      <c r="P20" s="604"/>
      <c r="Q20" s="604"/>
      <c r="R20" s="604"/>
      <c r="S20" s="646" t="s">
        <v>378</v>
      </c>
      <c r="T20" s="604"/>
      <c r="U20" s="604"/>
      <c r="V20" s="604"/>
      <c r="W20" s="604"/>
      <c r="X20" s="280" t="s">
        <v>44</v>
      </c>
      <c r="Y20" s="651" t="s">
        <v>39</v>
      </c>
      <c r="Z20" s="604"/>
      <c r="AA20" s="604"/>
      <c r="AB20" s="604"/>
      <c r="AC20" s="604"/>
      <c r="AD20" s="646" t="s">
        <v>347</v>
      </c>
      <c r="AE20" s="604"/>
      <c r="AF20" s="604"/>
      <c r="AG20" s="604"/>
      <c r="AH20" s="604"/>
      <c r="AI20" s="280" t="s">
        <v>45</v>
      </c>
      <c r="AJ20" s="651" t="s">
        <v>39</v>
      </c>
      <c r="AK20" s="604"/>
      <c r="AL20" s="604"/>
      <c r="AM20" s="604"/>
      <c r="AN20" s="604"/>
      <c r="AO20" s="646" t="s">
        <v>348</v>
      </c>
      <c r="AP20" s="604"/>
      <c r="AQ20" s="604"/>
      <c r="AR20" s="604"/>
      <c r="AS20" s="604"/>
      <c r="AT20" s="604"/>
      <c r="AU20" s="648"/>
      <c r="AV20" s="648"/>
      <c r="AW20" s="604"/>
    </row>
    <row r="21" spans="1:49" s="3" customFormat="1" ht="15" customHeight="1">
      <c r="A21" s="654"/>
      <c r="B21" s="280" t="s">
        <v>46</v>
      </c>
      <c r="C21" s="651" t="s">
        <v>39</v>
      </c>
      <c r="D21" s="604"/>
      <c r="E21" s="604"/>
      <c r="F21" s="604"/>
      <c r="G21" s="604"/>
      <c r="H21" s="646" t="s">
        <v>349</v>
      </c>
      <c r="I21" s="604"/>
      <c r="J21" s="604"/>
      <c r="K21" s="604"/>
      <c r="L21" s="604"/>
      <c r="M21" s="260"/>
      <c r="N21" s="646"/>
      <c r="O21" s="604"/>
      <c r="P21" s="604"/>
      <c r="Q21" s="604"/>
      <c r="R21" s="604"/>
      <c r="S21" s="646"/>
      <c r="T21" s="604"/>
      <c r="U21" s="604"/>
      <c r="V21" s="604"/>
      <c r="W21" s="604"/>
      <c r="X21" s="280"/>
      <c r="Y21" s="646"/>
      <c r="Z21" s="604"/>
      <c r="AA21" s="604"/>
      <c r="AB21" s="604"/>
      <c r="AC21" s="604"/>
      <c r="AD21" s="646"/>
      <c r="AE21" s="604"/>
      <c r="AF21" s="604"/>
      <c r="AG21" s="604"/>
      <c r="AH21" s="604"/>
      <c r="AI21" s="263"/>
      <c r="AJ21" s="651"/>
      <c r="AK21" s="604"/>
      <c r="AL21" s="604"/>
      <c r="AM21" s="604"/>
      <c r="AN21" s="604"/>
      <c r="AO21" s="673"/>
      <c r="AP21" s="604"/>
      <c r="AQ21" s="604"/>
      <c r="AR21" s="604"/>
      <c r="AS21" s="604"/>
      <c r="AT21" s="604"/>
      <c r="AU21" s="648"/>
      <c r="AV21" s="648"/>
      <c r="AW21" s="604"/>
    </row>
    <row r="22" spans="1:49" s="3" customFormat="1" ht="15" customHeight="1">
      <c r="A22" s="430" t="s">
        <v>722</v>
      </c>
      <c r="B22" s="265">
        <v>81</v>
      </c>
      <c r="C22" s="672" t="s">
        <v>350</v>
      </c>
      <c r="D22" s="594"/>
      <c r="E22" s="594"/>
      <c r="F22" s="265">
        <f>B22+1</f>
        <v>82</v>
      </c>
      <c r="G22" s="672" t="s">
        <v>351</v>
      </c>
      <c r="H22" s="594"/>
      <c r="I22" s="594"/>
      <c r="J22" s="265">
        <f>F22+1</f>
        <v>83</v>
      </c>
      <c r="K22" s="672" t="s">
        <v>352</v>
      </c>
      <c r="L22" s="594"/>
      <c r="M22" s="594"/>
      <c r="N22" s="265">
        <f>J22+1</f>
        <v>84</v>
      </c>
      <c r="O22" s="674" t="s">
        <v>353</v>
      </c>
      <c r="P22" s="594"/>
      <c r="Q22" s="594"/>
      <c r="R22" s="265">
        <f>N22+1</f>
        <v>85</v>
      </c>
      <c r="S22" s="674" t="s">
        <v>354</v>
      </c>
      <c r="T22" s="594"/>
      <c r="U22" s="594"/>
      <c r="V22" s="264"/>
      <c r="W22" s="669"/>
      <c r="X22" s="670"/>
      <c r="Y22" s="671"/>
      <c r="Z22" s="264"/>
      <c r="AA22" s="674"/>
      <c r="AB22" s="594"/>
      <c r="AC22" s="594"/>
      <c r="AD22" s="264"/>
      <c r="AE22" s="674"/>
      <c r="AF22" s="594"/>
      <c r="AG22" s="594"/>
      <c r="AH22" s="264"/>
      <c r="AI22" s="593"/>
      <c r="AJ22" s="594"/>
      <c r="AK22" s="594"/>
      <c r="AL22" s="264"/>
      <c r="AM22" s="593"/>
      <c r="AN22" s="594"/>
      <c r="AO22" s="594"/>
      <c r="AP22" s="264"/>
      <c r="AQ22" s="672"/>
      <c r="AR22" s="672"/>
      <c r="AS22" s="672"/>
      <c r="AT22" s="264"/>
      <c r="AU22" s="672"/>
      <c r="AV22" s="672"/>
      <c r="AW22" s="672"/>
    </row>
    <row r="23" spans="1:49" s="3" customFormat="1" ht="15" customHeight="1">
      <c r="A23" s="678" t="s">
        <v>140</v>
      </c>
      <c r="B23" s="265">
        <v>1</v>
      </c>
      <c r="C23" s="642" t="str">
        <f>' 役男公式'!AN2</f>
        <v>呂浩維</v>
      </c>
      <c r="D23" s="642"/>
      <c r="E23" s="642"/>
      <c r="F23" s="266">
        <v>2</v>
      </c>
      <c r="G23" s="642" t="str">
        <f>' 役男公式'!AN3</f>
        <v>謝禮全</v>
      </c>
      <c r="H23" s="642"/>
      <c r="I23" s="642"/>
      <c r="J23" s="265">
        <v>3</v>
      </c>
      <c r="K23" s="642" t="str">
        <f>' 役男公式'!AN4</f>
        <v>彭揚凱</v>
      </c>
      <c r="L23" s="642"/>
      <c r="M23" s="642"/>
      <c r="N23" s="265">
        <v>4</v>
      </c>
      <c r="O23" s="642" t="str">
        <f>' 役男公式'!AN5</f>
        <v>張顥</v>
      </c>
      <c r="P23" s="642"/>
      <c r="Q23" s="642"/>
      <c r="R23" s="265">
        <v>5</v>
      </c>
      <c r="S23" s="642" t="str">
        <f>' 役男公式'!AN6</f>
        <v>李沛諺</v>
      </c>
      <c r="T23" s="642"/>
      <c r="U23" s="642"/>
      <c r="V23" s="265">
        <v>6</v>
      </c>
      <c r="W23" s="685" t="str">
        <f>' 役男公式'!AN7</f>
        <v>陳宣齊</v>
      </c>
      <c r="X23" s="685"/>
      <c r="Y23" s="685"/>
      <c r="Z23" s="265">
        <v>7</v>
      </c>
      <c r="AA23" s="645" t="str">
        <f>' 役男公式'!AN8</f>
        <v>鄭謙泰</v>
      </c>
      <c r="AB23" s="645"/>
      <c r="AC23" s="645"/>
      <c r="AD23" s="265">
        <v>8</v>
      </c>
      <c r="AE23" s="642" t="str">
        <f>' 役男公式'!AN9</f>
        <v>徐意凱</v>
      </c>
      <c r="AF23" s="642"/>
      <c r="AG23" s="642"/>
      <c r="AH23" s="265">
        <v>9</v>
      </c>
      <c r="AI23" s="642" t="str">
        <f>' 役男公式'!AN10</f>
        <v>黃聖淵</v>
      </c>
      <c r="AJ23" s="642"/>
      <c r="AK23" s="642"/>
      <c r="AL23" s="265">
        <v>10</v>
      </c>
      <c r="AM23" s="645" t="str">
        <f>' 役男公式'!AN11</f>
        <v>翁皓威</v>
      </c>
      <c r="AN23" s="645"/>
      <c r="AO23" s="645"/>
      <c r="AP23" s="265">
        <v>11</v>
      </c>
      <c r="AQ23" s="645" t="str">
        <f>' 役男公式'!AN12</f>
        <v>楊育鵬</v>
      </c>
      <c r="AR23" s="645"/>
      <c r="AS23" s="645"/>
      <c r="AT23" s="265">
        <v>12</v>
      </c>
      <c r="AU23" s="645" t="str">
        <f>' 役男公式'!AN13</f>
        <v>張德富</v>
      </c>
      <c r="AV23" s="645"/>
      <c r="AW23" s="645"/>
    </row>
    <row r="24" spans="1:49" s="3" customFormat="1" ht="15" customHeight="1">
      <c r="A24" s="679"/>
      <c r="B24" s="265">
        <v>13</v>
      </c>
      <c r="C24" s="645" t="str">
        <f>' 役男公式'!AN14</f>
        <v>柯俊亦</v>
      </c>
      <c r="D24" s="644"/>
      <c r="E24" s="644"/>
      <c r="F24" s="265">
        <v>14</v>
      </c>
      <c r="G24" s="645" t="str">
        <f>' 役男公式'!AN15</f>
        <v>周季濓</v>
      </c>
      <c r="H24" s="644"/>
      <c r="I24" s="644"/>
      <c r="J24" s="265">
        <v>15</v>
      </c>
      <c r="K24" s="645" t="str">
        <f>' 役男公式'!AN16</f>
        <v>許修銘</v>
      </c>
      <c r="L24" s="644"/>
      <c r="M24" s="644"/>
      <c r="N24" s="265">
        <v>16</v>
      </c>
      <c r="O24" s="645" t="str">
        <f>' 役男公式'!AN17</f>
        <v>郭文凱</v>
      </c>
      <c r="P24" s="644"/>
      <c r="Q24" s="644"/>
      <c r="R24" s="265">
        <v>17</v>
      </c>
      <c r="S24" s="645" t="str">
        <f>' 役男公式'!AN18</f>
        <v>邱楷然</v>
      </c>
      <c r="T24" s="644"/>
      <c r="U24" s="644"/>
      <c r="V24" s="265">
        <v>18</v>
      </c>
      <c r="W24" s="645" t="str">
        <f>' 役男公式'!AN19</f>
        <v>楊承澔</v>
      </c>
      <c r="X24" s="644"/>
      <c r="Y24" s="644"/>
      <c r="Z24" s="267">
        <v>19</v>
      </c>
      <c r="AA24" s="685" t="str">
        <f>' 役男公式'!AN20</f>
        <v>吳政銓</v>
      </c>
      <c r="AB24" s="644"/>
      <c r="AC24" s="644"/>
      <c r="AD24" s="265">
        <v>20</v>
      </c>
      <c r="AE24" s="642" t="str">
        <f>' 役男公式'!AN21</f>
        <v>呂承翰</v>
      </c>
      <c r="AF24" s="644"/>
      <c r="AG24" s="644"/>
      <c r="AH24" s="265">
        <v>21</v>
      </c>
      <c r="AI24" s="642" t="str">
        <f>' 役男公式'!AN22</f>
        <v>王治皓</v>
      </c>
      <c r="AJ24" s="644"/>
      <c r="AK24" s="644"/>
      <c r="AL24" s="265">
        <v>22</v>
      </c>
      <c r="AM24" s="668" t="str">
        <f>' 役男公式'!AN23</f>
        <v>曾宏瑜</v>
      </c>
      <c r="AN24" s="644"/>
      <c r="AO24" s="644"/>
      <c r="AP24" s="265">
        <v>23</v>
      </c>
      <c r="AQ24" s="642" t="str">
        <f>' 役男公式'!AN24</f>
        <v>林宏曄</v>
      </c>
      <c r="AR24" s="644"/>
      <c r="AS24" s="644"/>
      <c r="AT24" s="265">
        <v>24</v>
      </c>
      <c r="AU24" s="642" t="str">
        <f>' 役男公式'!AN25</f>
        <v>陳柏庾</v>
      </c>
      <c r="AV24" s="644"/>
      <c r="AW24" s="644"/>
    </row>
    <row r="25" spans="1:49" s="3" customFormat="1" ht="15" customHeight="1">
      <c r="A25" s="679"/>
      <c r="B25" s="265">
        <v>25</v>
      </c>
      <c r="C25" s="645" t="str">
        <f>' 役男公式'!AN26</f>
        <v>鄭楚平</v>
      </c>
      <c r="D25" s="644"/>
      <c r="E25" s="644"/>
      <c r="F25" s="265">
        <v>26</v>
      </c>
      <c r="G25" s="645" t="str">
        <f>' 役男公式'!AN27</f>
        <v>陳澤銓</v>
      </c>
      <c r="H25" s="644"/>
      <c r="I25" s="644"/>
      <c r="J25" s="265">
        <v>27</v>
      </c>
      <c r="K25" s="645" t="str">
        <f>' 役男公式'!AN28</f>
        <v>洪秉洋</v>
      </c>
      <c r="L25" s="644"/>
      <c r="M25" s="644"/>
      <c r="N25" s="265">
        <v>28</v>
      </c>
      <c r="O25" s="645" t="str">
        <f>' 役男公式'!AN29</f>
        <v>朱鈞澤</v>
      </c>
      <c r="P25" s="644"/>
      <c r="Q25" s="644"/>
      <c r="R25" s="265">
        <v>29</v>
      </c>
      <c r="S25" s="645" t="str">
        <f>' 役男公式'!AN30</f>
        <v>馬宇廷</v>
      </c>
      <c r="T25" s="644"/>
      <c r="U25" s="644"/>
      <c r="V25" s="265">
        <v>30</v>
      </c>
      <c r="W25" s="645" t="str">
        <f>' 役男公式'!AN31</f>
        <v>劉家禎</v>
      </c>
      <c r="X25" s="644"/>
      <c r="Y25" s="644"/>
      <c r="Z25" s="267">
        <v>31</v>
      </c>
      <c r="AA25" s="685" t="str">
        <f>' 役男公式'!AN32</f>
        <v>廖武頎</v>
      </c>
      <c r="AB25" s="644"/>
      <c r="AC25" s="644"/>
      <c r="AD25" s="265">
        <v>32</v>
      </c>
      <c r="AE25" s="642" t="str">
        <f>' 役男公式'!AN33</f>
        <v>李璟霖</v>
      </c>
      <c r="AF25" s="644"/>
      <c r="AG25" s="644"/>
      <c r="AH25" s="265">
        <v>33</v>
      </c>
      <c r="AI25" s="642" t="str">
        <f>' 役男公式'!AN34</f>
        <v>董勁亨</v>
      </c>
      <c r="AJ25" s="644"/>
      <c r="AK25" s="644"/>
      <c r="AL25" s="265">
        <v>34</v>
      </c>
      <c r="AM25" s="668" t="str">
        <f>' 役男公式'!AN35</f>
        <v>黃慕陽</v>
      </c>
      <c r="AN25" s="644"/>
      <c r="AO25" s="644"/>
      <c r="AP25" s="265">
        <v>35</v>
      </c>
      <c r="AQ25" s="642" t="str">
        <f>' 役男公式'!AN36</f>
        <v>楊昕翰</v>
      </c>
      <c r="AR25" s="644"/>
      <c r="AS25" s="644"/>
      <c r="AT25" s="265">
        <v>36</v>
      </c>
      <c r="AU25" s="642" t="str">
        <f>' 役男公式'!AN37</f>
        <v>林廷翰</v>
      </c>
      <c r="AV25" s="644"/>
      <c r="AW25" s="644"/>
    </row>
    <row r="26" spans="1:49" s="3" customFormat="1" ht="15" customHeight="1">
      <c r="A26" s="679"/>
      <c r="B26" s="266">
        <v>37</v>
      </c>
      <c r="C26" s="642" t="str">
        <f>' 役男公式'!AN38</f>
        <v>李冠億</v>
      </c>
      <c r="D26" s="644"/>
      <c r="E26" s="644"/>
      <c r="F26" s="265">
        <v>38</v>
      </c>
      <c r="G26" s="645" t="str">
        <f>' 役男公式'!AN39</f>
        <v>佘尚恩</v>
      </c>
      <c r="H26" s="644"/>
      <c r="I26" s="644"/>
      <c r="J26" s="279">
        <v>39</v>
      </c>
      <c r="K26" s="645" t="str">
        <f>' 役男公式'!AN40</f>
        <v>葉家豪</v>
      </c>
      <c r="L26" s="644"/>
      <c r="M26" s="644"/>
      <c r="N26" s="279">
        <v>40</v>
      </c>
      <c r="O26" s="645" t="str">
        <f>' 役男公式'!AN41</f>
        <v>鄭智謙</v>
      </c>
      <c r="P26" s="644"/>
      <c r="Q26" s="644"/>
      <c r="R26" s="279">
        <v>41</v>
      </c>
      <c r="S26" s="645" t="str">
        <f>' 役男公式'!AN42</f>
        <v>王敍安</v>
      </c>
      <c r="T26" s="644"/>
      <c r="U26" s="644"/>
      <c r="V26" s="279">
        <v>42</v>
      </c>
      <c r="W26" s="645" t="str">
        <f>' 役男公式'!AN43</f>
        <v>鄭凱文</v>
      </c>
      <c r="X26" s="644"/>
      <c r="Y26" s="644"/>
      <c r="Z26" s="265">
        <v>43</v>
      </c>
      <c r="AA26" s="645" t="str">
        <f>' 役男公式'!AN44</f>
        <v>蔡政倫</v>
      </c>
      <c r="AB26" s="644"/>
      <c r="AC26" s="644"/>
      <c r="AD26" s="265">
        <v>44</v>
      </c>
      <c r="AE26" s="643" t="str">
        <f>' 役男公式'!AN45</f>
        <v>陳宏洋</v>
      </c>
      <c r="AF26" s="644"/>
      <c r="AG26" s="644"/>
      <c r="AH26" s="265">
        <v>45</v>
      </c>
      <c r="AI26" s="643" t="str">
        <f>' 役男公式'!AN46</f>
        <v>邱昱銘</v>
      </c>
      <c r="AJ26" s="644"/>
      <c r="AK26" s="644"/>
      <c r="AL26" s="265">
        <v>46</v>
      </c>
      <c r="AM26" s="682" t="str">
        <f>' 役男公式'!AN47</f>
        <v>李政聰</v>
      </c>
      <c r="AN26" s="683"/>
      <c r="AO26" s="684"/>
      <c r="AP26" s="265">
        <v>47</v>
      </c>
      <c r="AQ26" s="643" t="str">
        <f>' 役男公式'!AN48</f>
        <v>何奕諠</v>
      </c>
      <c r="AR26" s="644"/>
      <c r="AS26" s="644"/>
      <c r="AT26" s="265">
        <v>48</v>
      </c>
      <c r="AU26" s="668" t="str">
        <f>' 役男公式'!AN49</f>
        <v>洪長昇</v>
      </c>
      <c r="AV26" s="644"/>
      <c r="AW26" s="644"/>
    </row>
    <row r="27" spans="1:49" s="3" customFormat="1" ht="15" customHeight="1">
      <c r="A27" s="679"/>
      <c r="B27" s="266">
        <v>49</v>
      </c>
      <c r="C27" s="642" t="str">
        <f>' 役男公式'!AN50</f>
        <v>劉威志</v>
      </c>
      <c r="D27" s="642"/>
      <c r="E27" s="642"/>
      <c r="F27" s="265">
        <v>50</v>
      </c>
      <c r="G27" s="645" t="str">
        <f>' 役男公式'!AN51</f>
        <v>梁展碩</v>
      </c>
      <c r="H27" s="645"/>
      <c r="I27" s="645"/>
      <c r="J27" s="298">
        <v>51</v>
      </c>
      <c r="K27" s="645" t="str">
        <f>' 役男公式'!AN52</f>
        <v>楊瑞麟</v>
      </c>
      <c r="L27" s="645"/>
      <c r="M27" s="645"/>
      <c r="N27" s="298">
        <v>52</v>
      </c>
      <c r="O27" s="645" t="str">
        <f>' 役男公式'!AN53</f>
        <v>林晉弘</v>
      </c>
      <c r="P27" s="645"/>
      <c r="Q27" s="645"/>
      <c r="R27" s="298">
        <v>53</v>
      </c>
      <c r="S27" s="645" t="str">
        <f>' 役男公式'!AN54</f>
        <v>蔡政倫</v>
      </c>
      <c r="T27" s="645"/>
      <c r="U27" s="645"/>
      <c r="V27" s="298">
        <v>54</v>
      </c>
      <c r="W27" s="645" t="str">
        <f>' 役男公式'!AN55</f>
        <v>鄭品豪</v>
      </c>
      <c r="X27" s="645"/>
      <c r="Y27" s="645"/>
      <c r="Z27" s="265">
        <v>55</v>
      </c>
      <c r="AA27" s="645" t="str">
        <f>' 役男公式'!AN56</f>
        <v>張恩齊</v>
      </c>
      <c r="AB27" s="645"/>
      <c r="AC27" s="645"/>
      <c r="AD27" s="265">
        <v>56</v>
      </c>
      <c r="AE27" s="643" t="str">
        <f>' 役男公式'!AN57</f>
        <v>許翊呈</v>
      </c>
      <c r="AF27" s="643"/>
      <c r="AG27" s="643"/>
      <c r="AH27" s="265">
        <v>57</v>
      </c>
      <c r="AI27" s="643" t="str">
        <f>' 役男公式'!AN58</f>
        <v>周承澔</v>
      </c>
      <c r="AJ27" s="643"/>
      <c r="AK27" s="643"/>
      <c r="AL27" s="265">
        <v>58</v>
      </c>
      <c r="AM27" s="642" t="str">
        <f>' 役男公式'!AN59</f>
        <v>蕭敬哲</v>
      </c>
      <c r="AN27" s="642"/>
      <c r="AO27" s="642"/>
      <c r="AP27" s="265">
        <v>59</v>
      </c>
      <c r="AQ27" s="643" t="str">
        <f>' 役男公式'!AN60</f>
        <v>陳奕欣</v>
      </c>
      <c r="AR27" s="643"/>
      <c r="AS27" s="643"/>
      <c r="AT27" s="265">
        <v>60</v>
      </c>
      <c r="AU27" s="668" t="str">
        <f>' 役男公式'!AN61</f>
        <v>阮成山</v>
      </c>
      <c r="AV27" s="668"/>
      <c r="AW27" s="668"/>
    </row>
    <row r="28" spans="1:49" s="3" customFormat="1" ht="15" customHeight="1">
      <c r="A28" s="679"/>
      <c r="B28" s="266">
        <v>61</v>
      </c>
      <c r="C28" s="642" t="str">
        <f>' 役男公式'!AN62</f>
        <v>唐正瑋</v>
      </c>
      <c r="D28" s="642"/>
      <c r="E28" s="642"/>
      <c r="F28" s="265">
        <v>62</v>
      </c>
      <c r="G28" s="645" t="str">
        <f>' 役男公式'!AN63</f>
        <v>曾慶鈞</v>
      </c>
      <c r="H28" s="645"/>
      <c r="I28" s="645"/>
      <c r="J28" s="298">
        <v>63</v>
      </c>
      <c r="K28" s="645" t="str">
        <f>' 役男公式'!AN64</f>
        <v>楊鈞翔</v>
      </c>
      <c r="L28" s="645"/>
      <c r="M28" s="645"/>
      <c r="N28" s="298">
        <v>64</v>
      </c>
      <c r="O28" s="645" t="str">
        <f>' 役男公式'!AN65</f>
        <v>邱俊閎</v>
      </c>
      <c r="P28" s="645"/>
      <c r="Q28" s="645"/>
      <c r="R28" s="298">
        <v>65</v>
      </c>
      <c r="S28" s="645" t="str">
        <f>' 役男公式'!AN66</f>
        <v>黃品傑</v>
      </c>
      <c r="T28" s="645"/>
      <c r="U28" s="645"/>
      <c r="V28" s="298">
        <v>66</v>
      </c>
      <c r="W28" s="645" t="str">
        <f>' 役男公式'!AN67</f>
        <v>張曙霖</v>
      </c>
      <c r="X28" s="645"/>
      <c r="Y28" s="645"/>
      <c r="Z28" s="265">
        <v>67</v>
      </c>
      <c r="AA28" s="645"/>
      <c r="AB28" s="645"/>
      <c r="AC28" s="645"/>
      <c r="AD28" s="265">
        <v>68</v>
      </c>
      <c r="AE28" s="643"/>
      <c r="AF28" s="643"/>
      <c r="AG28" s="643"/>
      <c r="AH28" s="265">
        <v>69</v>
      </c>
      <c r="AI28" s="643"/>
      <c r="AJ28" s="643"/>
      <c r="AK28" s="643"/>
      <c r="AL28" s="265">
        <v>70</v>
      </c>
      <c r="AM28" s="642"/>
      <c r="AN28" s="642"/>
      <c r="AO28" s="642"/>
      <c r="AP28" s="265">
        <v>71</v>
      </c>
      <c r="AQ28" s="643"/>
      <c r="AR28" s="643"/>
      <c r="AS28" s="643"/>
      <c r="AT28" s="265">
        <v>72</v>
      </c>
      <c r="AU28" s="668"/>
      <c r="AV28" s="668"/>
      <c r="AW28" s="668"/>
    </row>
    <row r="29" spans="1:49" ht="16.5" customHeight="1">
      <c r="A29" s="694" t="s">
        <v>47</v>
      </c>
      <c r="B29" s="694"/>
      <c r="C29" s="694"/>
      <c r="D29" s="694"/>
      <c r="E29" s="694"/>
      <c r="F29" s="694"/>
      <c r="G29" s="694"/>
      <c r="H29" s="694"/>
      <c r="I29" s="694"/>
      <c r="J29" s="694"/>
      <c r="K29" s="694"/>
      <c r="L29" s="694"/>
      <c r="M29" s="694"/>
      <c r="N29" s="694"/>
      <c r="O29" s="694"/>
      <c r="P29" s="694"/>
      <c r="Q29" s="694"/>
      <c r="R29" s="694"/>
      <c r="S29" s="694"/>
      <c r="T29" s="694"/>
      <c r="U29" s="694"/>
      <c r="V29" s="694"/>
      <c r="W29" s="694"/>
      <c r="X29" s="694"/>
      <c r="Y29" s="694"/>
      <c r="Z29" s="694"/>
      <c r="AA29" s="694"/>
      <c r="AB29" s="694"/>
      <c r="AC29" s="694"/>
      <c r="AD29" s="694"/>
      <c r="AE29" s="694"/>
      <c r="AF29" s="694"/>
      <c r="AG29" s="694"/>
      <c r="AH29" s="694"/>
      <c r="AI29" s="694"/>
      <c r="AJ29" s="694"/>
      <c r="AK29" s="694"/>
      <c r="AL29" s="694"/>
      <c r="AM29" s="694"/>
      <c r="AN29" s="694"/>
      <c r="AO29" s="694"/>
      <c r="AP29" s="694"/>
      <c r="AQ29" s="694"/>
      <c r="AR29" s="694"/>
      <c r="AS29" s="694"/>
      <c r="AT29" s="694"/>
      <c r="AU29" s="691" t="s">
        <v>48</v>
      </c>
      <c r="AV29" s="692"/>
      <c r="AW29" s="693"/>
    </row>
    <row r="30" spans="1:49" ht="16.5" customHeight="1">
      <c r="A30" s="431" t="s">
        <v>497</v>
      </c>
      <c r="B30" s="695" t="str">
        <f>FormattedPeopleCodes("勤務分配",10,{"幹部","是",""},{"勤務","輪休"})</f>
        <v>A.I.L.N.O.Q.81</v>
      </c>
      <c r="C30" s="695"/>
      <c r="D30" s="695"/>
      <c r="E30" s="695"/>
      <c r="F30" s="695"/>
      <c r="G30" s="695"/>
      <c r="H30" s="695"/>
      <c r="I30" s="695"/>
      <c r="J30" s="695"/>
      <c r="K30" s="695"/>
      <c r="L30" s="695"/>
      <c r="M30" s="695"/>
      <c r="N30" s="695"/>
      <c r="O30" s="695"/>
      <c r="P30" s="695"/>
      <c r="Q30" s="695"/>
      <c r="R30" s="695"/>
      <c r="S30" s="695"/>
      <c r="T30" s="695"/>
      <c r="U30" s="695"/>
      <c r="V30" s="695"/>
      <c r="W30" s="695"/>
      <c r="X30" s="695"/>
      <c r="Y30" s="695"/>
      <c r="Z30" s="695"/>
      <c r="AA30" s="695"/>
      <c r="AB30" s="695"/>
      <c r="AC30" s="695"/>
      <c r="AD30" s="695"/>
      <c r="AE30" s="695"/>
      <c r="AF30" s="695"/>
      <c r="AG30" s="695"/>
      <c r="AH30" s="695"/>
      <c r="AI30" s="695"/>
      <c r="AJ30" s="695"/>
      <c r="AK30" s="695"/>
      <c r="AL30" s="695"/>
      <c r="AM30" s="695"/>
      <c r="AN30" s="695"/>
      <c r="AO30" s="695"/>
      <c r="AP30" s="695"/>
      <c r="AQ30" s="695"/>
      <c r="AR30" s="695"/>
      <c r="AS30" s="695"/>
      <c r="AT30" s="695"/>
      <c r="AU30" s="601">
        <f>IF(B30="",0,LEN(B30)-LEN(SUBSTITUTE(B30,".",""))+1)</f>
        <v>7</v>
      </c>
      <c r="AV30" s="602"/>
      <c r="AW30" s="603"/>
    </row>
    <row r="31" spans="1:49" ht="33" customHeight="1">
      <c r="A31" s="676" t="s">
        <v>224</v>
      </c>
      <c r="B31" s="593" t="s">
        <v>50</v>
      </c>
      <c r="C31" s="594"/>
      <c r="D31" s="594"/>
      <c r="E31" s="594"/>
      <c r="F31" s="681" t="str">
        <f xml:space="preserve"> FormattedPeopleCodes("役男人力",10, {"勤務","全日休","補休(隔日休)","病(事)假"})</f>
        <v>5.6.7.8.13.14.15.17.19.20.
22.26.29.37.41.42.43.44.45.46.
48.54.55.56.57.59.61.63.64.65.
66</v>
      </c>
      <c r="G31" s="681"/>
      <c r="H31" s="681"/>
      <c r="I31" s="681"/>
      <c r="J31" s="681"/>
      <c r="K31" s="681"/>
      <c r="L31" s="681"/>
      <c r="M31" s="681"/>
      <c r="N31" s="681"/>
      <c r="O31" s="681"/>
      <c r="P31" s="681"/>
      <c r="Q31" s="593" t="s">
        <v>202</v>
      </c>
      <c r="R31" s="593"/>
      <c r="S31" s="593"/>
      <c r="T31" s="593"/>
      <c r="U31" s="681" t="str">
        <f xml:space="preserve"> FormattedPeopleCodes("役男人力", 8, {"勤務","18放","18放早走"})</f>
        <v>49.51.60.62</v>
      </c>
      <c r="V31" s="681"/>
      <c r="W31" s="681"/>
      <c r="X31" s="681"/>
      <c r="Y31" s="681"/>
      <c r="Z31" s="681"/>
      <c r="AA31" s="681"/>
      <c r="AB31" s="681"/>
      <c r="AC31" s="681"/>
      <c r="AD31" s="681"/>
      <c r="AE31" s="681"/>
      <c r="AF31" s="593" t="s">
        <v>51</v>
      </c>
      <c r="AG31" s="594"/>
      <c r="AH31" s="594"/>
      <c r="AI31" s="594"/>
      <c r="AJ31" s="681" t="str">
        <f xml:space="preserve"> FormattedPeopleCodes("役男人力", 10, {"勤務","18收","補休(18收)"})</f>
        <v>39.50.52</v>
      </c>
      <c r="AK31" s="681"/>
      <c r="AL31" s="681"/>
      <c r="AM31" s="681"/>
      <c r="AN31" s="681"/>
      <c r="AO31" s="681"/>
      <c r="AP31" s="681"/>
      <c r="AQ31" s="681"/>
      <c r="AR31" s="681"/>
      <c r="AS31" s="681"/>
      <c r="AT31" s="681"/>
      <c r="AU31" s="696">
        <f>CountWithValues("役男人力", {"勤務","全日休","18放","18放早走","18收","補休(隔日休)"})</f>
        <v>36</v>
      </c>
      <c r="AV31" s="697"/>
      <c r="AW31" s="698"/>
    </row>
    <row r="32" spans="1:49" ht="33" customHeight="1">
      <c r="A32" s="676"/>
      <c r="B32" s="594"/>
      <c r="C32" s="594"/>
      <c r="D32" s="594"/>
      <c r="E32" s="594"/>
      <c r="F32" s="681"/>
      <c r="G32" s="681"/>
      <c r="H32" s="681"/>
      <c r="I32" s="681"/>
      <c r="J32" s="681"/>
      <c r="K32" s="681"/>
      <c r="L32" s="681"/>
      <c r="M32" s="681"/>
      <c r="N32" s="681"/>
      <c r="O32" s="681"/>
      <c r="P32" s="681"/>
      <c r="Q32" s="596"/>
      <c r="R32" s="596"/>
      <c r="S32" s="596"/>
      <c r="T32" s="596"/>
      <c r="U32" s="681"/>
      <c r="V32" s="681"/>
      <c r="W32" s="681"/>
      <c r="X32" s="681"/>
      <c r="Y32" s="681"/>
      <c r="Z32" s="681"/>
      <c r="AA32" s="681"/>
      <c r="AB32" s="681"/>
      <c r="AC32" s="681"/>
      <c r="AD32" s="681"/>
      <c r="AE32" s="681"/>
      <c r="AF32" s="594"/>
      <c r="AG32" s="594"/>
      <c r="AH32" s="594"/>
      <c r="AI32" s="594"/>
      <c r="AJ32" s="681"/>
      <c r="AK32" s="681"/>
      <c r="AL32" s="681"/>
      <c r="AM32" s="681"/>
      <c r="AN32" s="681"/>
      <c r="AO32" s="681"/>
      <c r="AP32" s="681"/>
      <c r="AQ32" s="681"/>
      <c r="AR32" s="681"/>
      <c r="AS32" s="681"/>
      <c r="AT32" s="681"/>
      <c r="AU32" s="699"/>
      <c r="AV32" s="700"/>
      <c r="AW32" s="701"/>
    </row>
    <row r="33" spans="1:51" ht="17.25" customHeight="1">
      <c r="A33" s="677" t="s">
        <v>52</v>
      </c>
      <c r="B33" s="597" t="s">
        <v>212</v>
      </c>
      <c r="C33" s="598"/>
      <c r="D33" s="598"/>
      <c r="E33" s="598"/>
      <c r="F33" s="680" t="str">
        <f xml:space="preserve"> FormattedPeopleCodes("勤務分配", 5, {"退勤","12"})</f>
        <v/>
      </c>
      <c r="G33" s="680"/>
      <c r="H33" s="680"/>
      <c r="I33" s="680"/>
      <c r="J33" s="680"/>
      <c r="K33" s="680"/>
      <c r="L33" s="680"/>
      <c r="M33" s="680"/>
      <c r="N33" s="680"/>
      <c r="O33" s="680"/>
      <c r="P33" s="680"/>
      <c r="Q33" s="597" t="s">
        <v>239</v>
      </c>
      <c r="R33" s="598"/>
      <c r="S33" s="598"/>
      <c r="T33" s="598"/>
      <c r="U33" s="680" t="str">
        <f xml:space="preserve"> FormattedPeopleCodes("勤務分配", 5, {"退勤","16"})</f>
        <v>F</v>
      </c>
      <c r="V33" s="680"/>
      <c r="W33" s="680"/>
      <c r="X33" s="680"/>
      <c r="Y33" s="680"/>
      <c r="Z33" s="680"/>
      <c r="AA33" s="680"/>
      <c r="AB33" s="680"/>
      <c r="AC33" s="680"/>
      <c r="AD33" s="680"/>
      <c r="AE33" s="680"/>
      <c r="AF33" s="597" t="s">
        <v>228</v>
      </c>
      <c r="AG33" s="598"/>
      <c r="AH33" s="598"/>
      <c r="AI33" s="598"/>
      <c r="AJ33" s="680" t="str">
        <f xml:space="preserve"> FormattedPeopleCodes("勤務分配", 6, {"退勤","18"})</f>
        <v>J.P</v>
      </c>
      <c r="AK33" s="680"/>
      <c r="AL33" s="680"/>
      <c r="AM33" s="680"/>
      <c r="AN33" s="680"/>
      <c r="AO33" s="680"/>
      <c r="AP33" s="680"/>
      <c r="AQ33" s="680"/>
      <c r="AR33" s="680"/>
      <c r="AS33" s="680"/>
      <c r="AT33" s="680"/>
      <c r="AU33" s="696">
        <f>CountWithValues("勤務分配", {"管制現況","退"})</f>
        <v>5</v>
      </c>
      <c r="AV33" s="697"/>
      <c r="AW33" s="698"/>
    </row>
    <row r="34" spans="1:51" ht="17.25" customHeight="1">
      <c r="A34" s="604"/>
      <c r="B34" s="595" t="s">
        <v>229</v>
      </c>
      <c r="C34" s="596"/>
      <c r="D34" s="596"/>
      <c r="E34" s="596"/>
      <c r="F34" s="680" t="str">
        <f xml:space="preserve"> FormattedPeopleCodes("勤務分配", 5, {"退勤","20"})</f>
        <v/>
      </c>
      <c r="G34" s="680"/>
      <c r="H34" s="680"/>
      <c r="I34" s="680"/>
      <c r="J34" s="680"/>
      <c r="K34" s="680"/>
      <c r="L34" s="680"/>
      <c r="M34" s="680"/>
      <c r="N34" s="680"/>
      <c r="O34" s="680"/>
      <c r="P34" s="680"/>
      <c r="Q34" s="595" t="s">
        <v>211</v>
      </c>
      <c r="R34" s="596"/>
      <c r="S34" s="596"/>
      <c r="T34" s="596"/>
      <c r="U34" s="680" t="str">
        <f xml:space="preserve"> FormattedPeopleCodes("勤務分配", 5, {"退勤","22"})</f>
        <v>M</v>
      </c>
      <c r="V34" s="680"/>
      <c r="W34" s="680"/>
      <c r="X34" s="680"/>
      <c r="Y34" s="680"/>
      <c r="Z34" s="680"/>
      <c r="AA34" s="680"/>
      <c r="AB34" s="680"/>
      <c r="AC34" s="680"/>
      <c r="AD34" s="680"/>
      <c r="AE34" s="680"/>
      <c r="AF34" s="597" t="s">
        <v>725</v>
      </c>
      <c r="AG34" s="598"/>
      <c r="AH34" s="598"/>
      <c r="AI34" s="598"/>
      <c r="AJ34" s="680" t="str">
        <f xml:space="preserve"> FormattedPeopleCodes("勤務分配", 5, {"退勤","8"})</f>
        <v>K</v>
      </c>
      <c r="AK34" s="680"/>
      <c r="AL34" s="680"/>
      <c r="AM34" s="680"/>
      <c r="AN34" s="680"/>
      <c r="AO34" s="680"/>
      <c r="AP34" s="680"/>
      <c r="AQ34" s="680"/>
      <c r="AR34" s="680"/>
      <c r="AS34" s="680"/>
      <c r="AT34" s="680"/>
      <c r="AU34" s="699"/>
      <c r="AV34" s="700"/>
      <c r="AW34" s="701"/>
    </row>
    <row r="35" spans="1:51" ht="16.5" customHeight="1">
      <c r="A35" s="278" t="s">
        <v>53</v>
      </c>
      <c r="B35" s="689" t="str">
        <f ca="1">FormattedPeopleCodes("勤務分配",5,{"勤務","公假"})&amp;IF(AND(FormattedPeopleCodes("勤務分配",5,{"勤務","公假"})&lt;&gt;"",' 役男公式'!BG21&lt;&gt;""),".","")&amp;' 役男公式'!BG21</f>
        <v/>
      </c>
      <c r="C35" s="689"/>
      <c r="D35" s="689"/>
      <c r="E35" s="689"/>
      <c r="F35" s="689"/>
      <c r="G35" s="689"/>
      <c r="H35" s="689"/>
      <c r="I35" s="689"/>
      <c r="J35" s="689"/>
      <c r="K35" s="689"/>
      <c r="L35" s="689"/>
      <c r="M35" s="689"/>
      <c r="N35" s="689"/>
      <c r="O35" s="689"/>
      <c r="P35" s="689"/>
      <c r="Q35" s="689"/>
      <c r="R35" s="689"/>
      <c r="S35" s="689"/>
      <c r="T35" s="689"/>
      <c r="U35" s="689"/>
      <c r="V35" s="689"/>
      <c r="W35" s="689"/>
      <c r="X35" s="689"/>
      <c r="Y35" s="689"/>
      <c r="Z35" s="689"/>
      <c r="AA35" s="689"/>
      <c r="AB35" s="689"/>
      <c r="AC35" s="689"/>
      <c r="AD35" s="689"/>
      <c r="AE35" s="689"/>
      <c r="AF35" s="689"/>
      <c r="AG35" s="689"/>
      <c r="AH35" s="689"/>
      <c r="AI35" s="689"/>
      <c r="AJ35" s="689"/>
      <c r="AK35" s="689"/>
      <c r="AL35" s="689"/>
      <c r="AM35" s="689"/>
      <c r="AN35" s="689"/>
      <c r="AO35" s="689"/>
      <c r="AP35" s="689"/>
      <c r="AQ35" s="689"/>
      <c r="AR35" s="689"/>
      <c r="AS35" s="689"/>
      <c r="AT35" s="689"/>
      <c r="AU35" s="601">
        <f ca="1">IF(B35="",0,LEN(B35)-LEN(SUBSTITUTE(B35,".",""))+1)</f>
        <v>0</v>
      </c>
      <c r="AV35" s="602"/>
      <c r="AW35" s="603"/>
    </row>
    <row r="36" spans="1:51" ht="16.5" customHeight="1">
      <c r="A36" s="278" t="s">
        <v>54</v>
      </c>
      <c r="B36" s="690" t="str">
        <f ca="1">FormattedPeopleCodes("勤務分配",5,{"勤務","喪假"})&amp;IF(AND(FormattedPeopleCodes("勤務分配",5,{"勤務","喪假"})&lt;&gt;"",' 役男公式'!BG19&lt;&gt;""),".","")&amp;' 役男公式'!BG19</f>
        <v/>
      </c>
      <c r="C36" s="690"/>
      <c r="D36" s="690"/>
      <c r="E36" s="690"/>
      <c r="F36" s="690"/>
      <c r="G36" s="690"/>
      <c r="H36" s="690"/>
      <c r="I36" s="690"/>
      <c r="J36" s="690"/>
      <c r="K36" s="690"/>
      <c r="L36" s="690"/>
      <c r="M36" s="690"/>
      <c r="N36" s="690"/>
      <c r="O36" s="690"/>
      <c r="P36" s="690"/>
      <c r="Q36" s="690"/>
      <c r="R36" s="690"/>
      <c r="S36" s="690"/>
      <c r="T36" s="690"/>
      <c r="U36" s="690"/>
      <c r="V36" s="690"/>
      <c r="W36" s="690"/>
      <c r="X36" s="690"/>
      <c r="Y36" s="690"/>
      <c r="Z36" s="690"/>
      <c r="AA36" s="690"/>
      <c r="AB36" s="690"/>
      <c r="AC36" s="690"/>
      <c r="AD36" s="690"/>
      <c r="AE36" s="690"/>
      <c r="AF36" s="690"/>
      <c r="AG36" s="690"/>
      <c r="AH36" s="690"/>
      <c r="AI36" s="690"/>
      <c r="AJ36" s="690"/>
      <c r="AK36" s="690"/>
      <c r="AL36" s="690"/>
      <c r="AM36" s="690"/>
      <c r="AN36" s="690"/>
      <c r="AO36" s="690"/>
      <c r="AP36" s="690"/>
      <c r="AQ36" s="690"/>
      <c r="AR36" s="690"/>
      <c r="AS36" s="690"/>
      <c r="AT36" s="690"/>
      <c r="AU36" s="601">
        <f t="shared" ref="AU36:AU41" ca="1" si="0">IF(B36="",0,LEN(B36)-LEN(SUBSTITUTE(B36,".",""))+1)</f>
        <v>0</v>
      </c>
      <c r="AV36" s="602"/>
      <c r="AW36" s="603"/>
    </row>
    <row r="37" spans="1:51" ht="16.5" customHeight="1">
      <c r="A37" s="278" t="s">
        <v>55</v>
      </c>
      <c r="B37" s="689" t="str">
        <f ca="1">FormattedPeopleCodes("勤務分配",5,{"勤務","病(事)假"})&amp;IF(AND(FormattedPeopleCodes("勤務分配",5,{"勤務","病(事)假"})&lt;&gt;"",' 役男公式'!BG15&lt;&gt;""),".","")&amp;' 役男公式'!BG15</f>
        <v>50(30日08-31日22).54</v>
      </c>
      <c r="C37" s="689"/>
      <c r="D37" s="689"/>
      <c r="E37" s="689"/>
      <c r="F37" s="689"/>
      <c r="G37" s="689"/>
      <c r="H37" s="689"/>
      <c r="I37" s="689"/>
      <c r="J37" s="689"/>
      <c r="K37" s="689"/>
      <c r="L37" s="689"/>
      <c r="M37" s="689"/>
      <c r="N37" s="689"/>
      <c r="O37" s="689"/>
      <c r="P37" s="689"/>
      <c r="Q37" s="689"/>
      <c r="R37" s="689"/>
      <c r="S37" s="689"/>
      <c r="T37" s="689"/>
      <c r="U37" s="689"/>
      <c r="V37" s="689"/>
      <c r="W37" s="689"/>
      <c r="X37" s="689"/>
      <c r="Y37" s="689"/>
      <c r="Z37" s="689"/>
      <c r="AA37" s="689"/>
      <c r="AB37" s="689"/>
      <c r="AC37" s="689"/>
      <c r="AD37" s="689"/>
      <c r="AE37" s="689"/>
      <c r="AF37" s="689"/>
      <c r="AG37" s="689"/>
      <c r="AH37" s="689"/>
      <c r="AI37" s="689"/>
      <c r="AJ37" s="689"/>
      <c r="AK37" s="689"/>
      <c r="AL37" s="689"/>
      <c r="AM37" s="689"/>
      <c r="AN37" s="689"/>
      <c r="AO37" s="689"/>
      <c r="AP37" s="689"/>
      <c r="AQ37" s="689"/>
      <c r="AR37" s="689"/>
      <c r="AS37" s="689"/>
      <c r="AT37" s="689"/>
      <c r="AU37" s="601">
        <f t="shared" ca="1" si="0"/>
        <v>2</v>
      </c>
      <c r="AV37" s="602"/>
      <c r="AW37" s="603"/>
    </row>
    <row r="38" spans="1:51" ht="16.5" customHeight="1">
      <c r="A38" s="278" t="s">
        <v>56</v>
      </c>
      <c r="B38" s="689"/>
      <c r="C38" s="689"/>
      <c r="D38" s="689"/>
      <c r="E38" s="689"/>
      <c r="F38" s="689"/>
      <c r="G38" s="689"/>
      <c r="H38" s="689"/>
      <c r="I38" s="689"/>
      <c r="J38" s="689"/>
      <c r="K38" s="689"/>
      <c r="L38" s="689"/>
      <c r="M38" s="689"/>
      <c r="N38" s="689"/>
      <c r="O38" s="689"/>
      <c r="P38" s="689"/>
      <c r="Q38" s="689"/>
      <c r="R38" s="689"/>
      <c r="S38" s="689"/>
      <c r="T38" s="689"/>
      <c r="U38" s="689"/>
      <c r="V38" s="689"/>
      <c r="W38" s="689"/>
      <c r="X38" s="689"/>
      <c r="Y38" s="689"/>
      <c r="Z38" s="689"/>
      <c r="AA38" s="689"/>
      <c r="AB38" s="689"/>
      <c r="AC38" s="689"/>
      <c r="AD38" s="689"/>
      <c r="AE38" s="689"/>
      <c r="AF38" s="689"/>
      <c r="AG38" s="689"/>
      <c r="AH38" s="689"/>
      <c r="AI38" s="689"/>
      <c r="AJ38" s="689"/>
      <c r="AK38" s="689"/>
      <c r="AL38" s="689"/>
      <c r="AM38" s="689"/>
      <c r="AN38" s="689"/>
      <c r="AO38" s="689"/>
      <c r="AP38" s="689"/>
      <c r="AQ38" s="689"/>
      <c r="AR38" s="689"/>
      <c r="AS38" s="689"/>
      <c r="AT38" s="689"/>
      <c r="AU38" s="601">
        <f t="shared" si="0"/>
        <v>0</v>
      </c>
      <c r="AV38" s="602"/>
      <c r="AW38" s="603"/>
    </row>
    <row r="39" spans="1:51" s="2" customFormat="1" ht="16.5" customHeight="1">
      <c r="A39" s="278" t="s">
        <v>57</v>
      </c>
      <c r="B39" s="689" t="str">
        <f ca="1">FormattedPeopleCodes("勤務分配",5,{"勤務","補休"})&amp;IF(AND(FormattedPeopleCodes("勤務分配",5,{"勤務","補休"})&lt;&gt;"",' 役男公式'!BG17&lt;&gt;""),".","")&amp;' 役男公式'!BG17</f>
        <v>E.39.41.56</v>
      </c>
      <c r="C39" s="689"/>
      <c r="D39" s="689"/>
      <c r="E39" s="689"/>
      <c r="F39" s="689"/>
      <c r="G39" s="689"/>
      <c r="H39" s="689"/>
      <c r="I39" s="689"/>
      <c r="J39" s="689"/>
      <c r="K39" s="689"/>
      <c r="L39" s="689"/>
      <c r="M39" s="689"/>
      <c r="N39" s="689"/>
      <c r="O39" s="689"/>
      <c r="P39" s="689"/>
      <c r="Q39" s="689"/>
      <c r="R39" s="689"/>
      <c r="S39" s="689"/>
      <c r="T39" s="689"/>
      <c r="U39" s="689"/>
      <c r="V39" s="689"/>
      <c r="W39" s="689"/>
      <c r="X39" s="689"/>
      <c r="Y39" s="689"/>
      <c r="Z39" s="689"/>
      <c r="AA39" s="689"/>
      <c r="AB39" s="689"/>
      <c r="AC39" s="689"/>
      <c r="AD39" s="689"/>
      <c r="AE39" s="689"/>
      <c r="AF39" s="689"/>
      <c r="AG39" s="689"/>
      <c r="AH39" s="689"/>
      <c r="AI39" s="689"/>
      <c r="AJ39" s="689"/>
      <c r="AK39" s="689"/>
      <c r="AL39" s="689"/>
      <c r="AM39" s="689"/>
      <c r="AN39" s="689"/>
      <c r="AO39" s="689"/>
      <c r="AP39" s="689"/>
      <c r="AQ39" s="689"/>
      <c r="AR39" s="689"/>
      <c r="AS39" s="689"/>
      <c r="AT39" s="689"/>
      <c r="AU39" s="601">
        <f t="shared" ca="1" si="0"/>
        <v>4</v>
      </c>
      <c r="AV39" s="602"/>
      <c r="AW39" s="603"/>
    </row>
    <row r="40" spans="1:51" ht="16.5" customHeight="1">
      <c r="A40" s="278" t="s">
        <v>58</v>
      </c>
      <c r="B40" s="689" t="str">
        <f>FormattedPeopleCodes("勤務分配",5,{"勤務","休假"})&amp;IF(AND(FormattedPeopleCodes("勤務分配",5,{"勤務","休假"})&lt;&gt;"",FormattedPeopleCodes("役男人力",5,{"勤務","休假"})&lt;&gt;""),".","")&amp;FormattedPeopleCodes("役男人力",5,{"勤務","休假"})</f>
        <v/>
      </c>
      <c r="C40" s="689"/>
      <c r="D40" s="689"/>
      <c r="E40" s="689"/>
      <c r="F40" s="689"/>
      <c r="G40" s="689"/>
      <c r="H40" s="689"/>
      <c r="I40" s="689"/>
      <c r="J40" s="689"/>
      <c r="K40" s="689"/>
      <c r="L40" s="689"/>
      <c r="M40" s="689"/>
      <c r="N40" s="689"/>
      <c r="O40" s="689"/>
      <c r="P40" s="689"/>
      <c r="Q40" s="689"/>
      <c r="R40" s="689"/>
      <c r="S40" s="689"/>
      <c r="T40" s="689"/>
      <c r="U40" s="689"/>
      <c r="V40" s="689"/>
      <c r="W40" s="689"/>
      <c r="X40" s="689"/>
      <c r="Y40" s="689"/>
      <c r="Z40" s="689"/>
      <c r="AA40" s="689"/>
      <c r="AB40" s="689"/>
      <c r="AC40" s="689"/>
      <c r="AD40" s="689"/>
      <c r="AE40" s="689"/>
      <c r="AF40" s="689"/>
      <c r="AG40" s="689"/>
      <c r="AH40" s="689"/>
      <c r="AI40" s="689"/>
      <c r="AJ40" s="689"/>
      <c r="AK40" s="689"/>
      <c r="AL40" s="689"/>
      <c r="AM40" s="689"/>
      <c r="AN40" s="689"/>
      <c r="AO40" s="689"/>
      <c r="AP40" s="689"/>
      <c r="AQ40" s="689"/>
      <c r="AR40" s="689"/>
      <c r="AS40" s="689"/>
      <c r="AT40" s="689"/>
      <c r="AU40" s="601">
        <f t="shared" si="0"/>
        <v>0</v>
      </c>
      <c r="AV40" s="602"/>
      <c r="AW40" s="603"/>
      <c r="AY40" s="30" t="s">
        <v>222</v>
      </c>
    </row>
    <row r="41" spans="1:51" ht="16.5" customHeight="1">
      <c r="A41" s="278" t="s">
        <v>230</v>
      </c>
      <c r="B41" s="689" t="str">
        <f ca="1">FormattedPeopleCodes("勤務分配",5,{"勤務","榮譽假"})&amp;' 役男公式'!BG10</f>
        <v/>
      </c>
      <c r="C41" s="689"/>
      <c r="D41" s="689"/>
      <c r="E41" s="689"/>
      <c r="F41" s="689"/>
      <c r="G41" s="689"/>
      <c r="H41" s="689"/>
      <c r="I41" s="689"/>
      <c r="J41" s="689"/>
      <c r="K41" s="689"/>
      <c r="L41" s="689"/>
      <c r="M41" s="689"/>
      <c r="N41" s="689"/>
      <c r="O41" s="689"/>
      <c r="P41" s="689"/>
      <c r="Q41" s="689"/>
      <c r="R41" s="689"/>
      <c r="S41" s="689"/>
      <c r="T41" s="689"/>
      <c r="U41" s="689"/>
      <c r="V41" s="689"/>
      <c r="W41" s="689"/>
      <c r="X41" s="689"/>
      <c r="Y41" s="689"/>
      <c r="Z41" s="689"/>
      <c r="AA41" s="689"/>
      <c r="AB41" s="689"/>
      <c r="AC41" s="689"/>
      <c r="AD41" s="689"/>
      <c r="AE41" s="689"/>
      <c r="AF41" s="689"/>
      <c r="AG41" s="689"/>
      <c r="AH41" s="689"/>
      <c r="AI41" s="689"/>
      <c r="AJ41" s="689"/>
      <c r="AK41" s="689"/>
      <c r="AL41" s="689"/>
      <c r="AM41" s="689"/>
      <c r="AN41" s="689"/>
      <c r="AO41" s="689"/>
      <c r="AP41" s="689"/>
      <c r="AQ41" s="689"/>
      <c r="AR41" s="689"/>
      <c r="AS41" s="689"/>
      <c r="AT41" s="689"/>
      <c r="AU41" s="601">
        <f t="shared" ca="1" si="0"/>
        <v>0</v>
      </c>
      <c r="AV41" s="602"/>
      <c r="AW41" s="603"/>
    </row>
    <row r="42" spans="1:51" ht="16.5" customHeight="1">
      <c r="A42" s="600" t="s">
        <v>59</v>
      </c>
      <c r="B42" s="600"/>
      <c r="C42" s="600"/>
      <c r="D42" s="600"/>
      <c r="E42" s="600"/>
      <c r="F42" s="600"/>
      <c r="G42" s="600"/>
      <c r="H42" s="600"/>
      <c r="I42" s="600"/>
      <c r="J42" s="600"/>
      <c r="K42" s="600"/>
      <c r="L42" s="600"/>
      <c r="M42" s="600"/>
      <c r="N42" s="600"/>
      <c r="O42" s="600"/>
      <c r="P42" s="600"/>
      <c r="Q42" s="600"/>
      <c r="R42" s="600"/>
      <c r="S42" s="600"/>
      <c r="T42" s="600"/>
      <c r="U42" s="600"/>
      <c r="V42" s="600"/>
      <c r="W42" s="600"/>
      <c r="X42" s="600"/>
      <c r="Y42" s="600"/>
      <c r="Z42" s="600"/>
      <c r="AA42" s="600"/>
      <c r="AB42" s="600"/>
      <c r="AC42" s="600"/>
      <c r="AD42" s="600"/>
      <c r="AE42" s="600"/>
      <c r="AF42" s="600"/>
      <c r="AG42" s="600"/>
      <c r="AH42" s="600"/>
      <c r="AI42" s="600"/>
      <c r="AJ42" s="600"/>
      <c r="AK42" s="600"/>
      <c r="AL42" s="600"/>
      <c r="AM42" s="600"/>
      <c r="AN42" s="600"/>
      <c r="AO42" s="600"/>
      <c r="AP42" s="600"/>
      <c r="AQ42" s="600"/>
      <c r="AR42" s="600"/>
      <c r="AS42" s="600"/>
      <c r="AT42" s="600"/>
      <c r="AU42" s="600"/>
      <c r="AV42" s="600"/>
      <c r="AW42" s="600"/>
    </row>
    <row r="43" spans="1:51" ht="15" customHeight="1">
      <c r="A43" s="599" t="s">
        <v>60</v>
      </c>
      <c r="B43" s="599"/>
      <c r="C43" s="599"/>
      <c r="D43" s="599"/>
      <c r="E43" s="599" t="s">
        <v>31</v>
      </c>
      <c r="F43" s="604"/>
      <c r="G43" s="604"/>
      <c r="H43" s="604"/>
      <c r="I43" s="604"/>
      <c r="J43" s="599" t="s">
        <v>33</v>
      </c>
      <c r="K43" s="604"/>
      <c r="L43" s="604"/>
      <c r="M43" s="604"/>
      <c r="N43" s="604"/>
      <c r="O43" s="599" t="s">
        <v>34</v>
      </c>
      <c r="P43" s="604"/>
      <c r="Q43" s="604"/>
      <c r="R43" s="604"/>
      <c r="S43" s="604"/>
      <c r="T43" s="599" t="s">
        <v>37</v>
      </c>
      <c r="U43" s="604"/>
      <c r="V43" s="604"/>
      <c r="W43" s="604"/>
      <c r="X43" s="604"/>
      <c r="Y43" s="599" t="s">
        <v>39</v>
      </c>
      <c r="Z43" s="604"/>
      <c r="AA43" s="604"/>
      <c r="AB43" s="604"/>
      <c r="AC43" s="604"/>
      <c r="AD43" s="599" t="s">
        <v>35</v>
      </c>
      <c r="AE43" s="604"/>
      <c r="AF43" s="604"/>
      <c r="AG43" s="604"/>
      <c r="AH43" s="604"/>
      <c r="AI43" s="599" t="s">
        <v>61</v>
      </c>
      <c r="AJ43" s="604"/>
      <c r="AK43" s="604"/>
      <c r="AL43" s="604"/>
      <c r="AM43" s="604"/>
      <c r="AN43" s="599" t="s">
        <v>62</v>
      </c>
      <c r="AO43" s="604"/>
      <c r="AP43" s="604"/>
      <c r="AQ43" s="604"/>
      <c r="AR43" s="604"/>
      <c r="AS43" s="599" t="s">
        <v>49</v>
      </c>
      <c r="AT43" s="599"/>
      <c r="AU43" s="599"/>
      <c r="AV43" s="599"/>
      <c r="AW43" s="599"/>
    </row>
    <row r="44" spans="1:51" ht="15" customHeight="1">
      <c r="A44" s="599" t="s">
        <v>63</v>
      </c>
      <c r="B44" s="599"/>
      <c r="C44" s="599"/>
      <c r="D44" s="599"/>
      <c r="E44" s="573">
        <f>FullTimeCountByColumnValueInList("職稱",{"中隊長"})</f>
        <v>1</v>
      </c>
      <c r="F44" s="574"/>
      <c r="G44" s="574"/>
      <c r="H44" s="574"/>
      <c r="I44" s="574"/>
      <c r="J44" s="573">
        <f>FullTimeCountByColumnValueInList("職稱",{"副中隊長"})</f>
        <v>1</v>
      </c>
      <c r="K44" s="574"/>
      <c r="L44" s="574"/>
      <c r="M44" s="574"/>
      <c r="N44" s="574"/>
      <c r="O44" s="573">
        <f>FullTimeCountByColumnValueInList("職稱",{"警務員"})</f>
        <v>0</v>
      </c>
      <c r="P44" s="574"/>
      <c r="Q44" s="574"/>
      <c r="R44" s="574"/>
      <c r="S44" s="574"/>
      <c r="T44" s="573">
        <f>FullTimeCountByColumnValueInList("職稱",{"分隊長"})</f>
        <v>2</v>
      </c>
      <c r="U44" s="574"/>
      <c r="V44" s="574"/>
      <c r="W44" s="574"/>
      <c r="X44" s="574"/>
      <c r="Y44" s="573">
        <f>FullTimeCountByColumnValueInList("職稱",{"小隊長"})</f>
        <v>9</v>
      </c>
      <c r="Z44" s="574"/>
      <c r="AA44" s="574"/>
      <c r="AB44" s="574"/>
      <c r="AC44" s="574"/>
      <c r="AD44" s="573">
        <f>FullTimeCountByColumnValueInList("職稱",{"警務佐"})</f>
        <v>0</v>
      </c>
      <c r="AE44" s="574"/>
      <c r="AF44" s="574"/>
      <c r="AG44" s="574"/>
      <c r="AH44" s="574"/>
      <c r="AI44" s="573">
        <f>FullTimeCountByColumnValueInList("職稱",{"警員"})</f>
        <v>5</v>
      </c>
      <c r="AJ44" s="574"/>
      <c r="AK44" s="574"/>
      <c r="AL44" s="574"/>
      <c r="AM44" s="574"/>
      <c r="AN44" s="638">
        <f>YiCountByColumnValueInList("職稱", {"役男"})</f>
        <v>66</v>
      </c>
      <c r="AO44" s="639"/>
      <c r="AP44" s="639"/>
      <c r="AQ44" s="639"/>
      <c r="AR44" s="639"/>
      <c r="AS44" s="612">
        <f t="shared" ref="AS44:AS50" si="1">SUM(E44:AR44)</f>
        <v>84</v>
      </c>
      <c r="AT44" s="612"/>
      <c r="AU44" s="612"/>
      <c r="AV44" s="612"/>
      <c r="AW44" s="612"/>
    </row>
    <row r="45" spans="1:51" ht="15" customHeight="1">
      <c r="A45" s="599" t="s">
        <v>64</v>
      </c>
      <c r="B45" s="599"/>
      <c r="C45" s="599"/>
      <c r="D45" s="599"/>
      <c r="E45" s="573">
        <f>FullTimeCountByTwoColumnValues("職稱", "中隊長", "管制現況", "假")</f>
        <v>1</v>
      </c>
      <c r="F45" s="574"/>
      <c r="G45" s="574"/>
      <c r="H45" s="574"/>
      <c r="I45" s="574"/>
      <c r="J45" s="573">
        <f>FullTimeCountByTwoColumnValues("職稱", "副中隊長", "管制現況", "假")</f>
        <v>0</v>
      </c>
      <c r="K45" s="574"/>
      <c r="L45" s="574"/>
      <c r="M45" s="574"/>
      <c r="N45" s="574"/>
      <c r="O45" s="573">
        <f>FullTimeCountByTwoColumnValues("職稱", "警務員", "管制現況", "假")</f>
        <v>0</v>
      </c>
      <c r="P45" s="574"/>
      <c r="Q45" s="574"/>
      <c r="R45" s="574"/>
      <c r="S45" s="574"/>
      <c r="T45" s="573">
        <f>FullTimeCountByTwoColumnValues("職稱", "分隊長", "管制現況", "假")</f>
        <v>1</v>
      </c>
      <c r="U45" s="574"/>
      <c r="V45" s="574"/>
      <c r="W45" s="574"/>
      <c r="X45" s="574"/>
      <c r="Y45" s="573">
        <f>FullTimeCountByTwoColumnValues("職稱", "小隊長", "管制現況", "假")</f>
        <v>5</v>
      </c>
      <c r="Z45" s="574"/>
      <c r="AA45" s="574"/>
      <c r="AB45" s="574"/>
      <c r="AC45" s="574"/>
      <c r="AD45" s="573">
        <f>FullTimeCountByTwoColumnValues("職稱", "警務佐", "管制現況", "假")</f>
        <v>0</v>
      </c>
      <c r="AE45" s="574"/>
      <c r="AF45" s="574"/>
      <c r="AG45" s="574"/>
      <c r="AH45" s="574"/>
      <c r="AI45" s="573">
        <f>FullTimeCountByTwoColumnValues("職稱", "警員", "管制現況", "假")</f>
        <v>1</v>
      </c>
      <c r="AJ45" s="574"/>
      <c r="AK45" s="574"/>
      <c r="AL45" s="574"/>
      <c r="AM45" s="574"/>
      <c r="AN45" s="573">
        <f>YiCountByColumnValueInList("管制現況",{"假"})</f>
        <v>34</v>
      </c>
      <c r="AO45" s="574"/>
      <c r="AP45" s="574"/>
      <c r="AQ45" s="574"/>
      <c r="AR45" s="574"/>
      <c r="AS45" s="637">
        <f t="shared" si="1"/>
        <v>42</v>
      </c>
      <c r="AT45" s="637"/>
      <c r="AU45" s="637"/>
      <c r="AV45" s="637"/>
      <c r="AW45" s="637"/>
    </row>
    <row r="46" spans="1:51" ht="15" customHeight="1">
      <c r="A46" s="599" t="s">
        <v>65</v>
      </c>
      <c r="B46" s="599"/>
      <c r="C46" s="599"/>
      <c r="D46" s="599"/>
      <c r="E46" s="573">
        <f>FullTimeCountByTwoColumnValues("職稱", "中隊長", "勤務", "支援總(大)隊")</f>
        <v>0</v>
      </c>
      <c r="F46" s="574"/>
      <c r="G46" s="574"/>
      <c r="H46" s="574"/>
      <c r="I46" s="574"/>
      <c r="J46" s="573">
        <f>FullTimeCountByTwoColumnValues("職稱", "副中隊長", "勤務", "支援總(大)隊")</f>
        <v>0</v>
      </c>
      <c r="K46" s="574"/>
      <c r="L46" s="574"/>
      <c r="M46" s="574"/>
      <c r="N46" s="574"/>
      <c r="O46" s="573">
        <f>FullTimeCountByTwoColumnValues("職稱", "警務員", "勤務", "支援總(大)隊")</f>
        <v>0</v>
      </c>
      <c r="P46" s="574"/>
      <c r="Q46" s="574"/>
      <c r="R46" s="574"/>
      <c r="S46" s="574"/>
      <c r="T46" s="573">
        <f>CountWithValues("勤務分配", {"職稱","分隊長"}, {"勤務","支援總(大)隊","大隊值日(日)","大隊值日(夜)","08-18水電科"})</f>
        <v>0</v>
      </c>
      <c r="U46" s="574"/>
      <c r="V46" s="574"/>
      <c r="W46" s="574"/>
      <c r="X46" s="574"/>
      <c r="Y46" s="573">
        <f>CountWithValues("勤務分配", {"職稱","小隊長"}, {"勤務","支援總(大)隊","大值","大夜","08-18水電科"})</f>
        <v>1</v>
      </c>
      <c r="Z46" s="574"/>
      <c r="AA46" s="574"/>
      <c r="AB46" s="574"/>
      <c r="AC46" s="574"/>
      <c r="AD46" s="573">
        <f>CountWithValues("勤務分配", {"職稱","警務佐"}, {"勤務","支援總(大)隊","大隊值日(日)","大隊值日(夜)","08-18水電科"})</f>
        <v>0</v>
      </c>
      <c r="AE46" s="574"/>
      <c r="AF46" s="574"/>
      <c r="AG46" s="574"/>
      <c r="AH46" s="574"/>
      <c r="AI46" s="573">
        <f>CountWithValues("勤務分配", {"職稱","警員"}, {"勤務","支援總(大)隊","大隊值日(日)","大隊值日(夜)","08-18水電科","08-18秘書室"})</f>
        <v>4</v>
      </c>
      <c r="AJ46" s="574"/>
      <c r="AK46" s="574"/>
      <c r="AL46" s="574"/>
      <c r="AM46" s="574"/>
      <c r="AN46" s="573">
        <f>YiCountByColumnValueInList("管制現況",{"支援總(大)隊"})</f>
        <v>0</v>
      </c>
      <c r="AO46" s="574"/>
      <c r="AP46" s="574"/>
      <c r="AQ46" s="574"/>
      <c r="AR46" s="574"/>
      <c r="AS46" s="612">
        <f t="shared" si="1"/>
        <v>5</v>
      </c>
      <c r="AT46" s="612"/>
      <c r="AU46" s="612"/>
      <c r="AV46" s="612"/>
      <c r="AW46" s="612"/>
    </row>
    <row r="47" spans="1:51" ht="15" customHeight="1">
      <c r="A47" s="599" t="s">
        <v>66</v>
      </c>
      <c r="B47" s="599"/>
      <c r="C47" s="599"/>
      <c r="D47" s="599"/>
      <c r="E47" s="573">
        <f>FullTimeCountByTwoColumnValues("職稱", "中隊長", "勤務", "支援(其他)")</f>
        <v>0</v>
      </c>
      <c r="F47" s="574"/>
      <c r="G47" s="574"/>
      <c r="H47" s="574"/>
      <c r="I47" s="574"/>
      <c r="J47" s="573">
        <f>CountWithValues("勤務分配", {"職稱","副中隊長"}, {"勤務","支援檢疫所","支援(其他)"})</f>
        <v>1</v>
      </c>
      <c r="K47" s="574"/>
      <c r="L47" s="574"/>
      <c r="M47" s="574"/>
      <c r="N47" s="574"/>
      <c r="O47" s="573">
        <f>FullTimeCountByTwoColumnValues("職稱", "警務員", "勤務", "支援(其他)")</f>
        <v>0</v>
      </c>
      <c r="P47" s="574"/>
      <c r="Q47" s="574"/>
      <c r="R47" s="574"/>
      <c r="S47" s="574"/>
      <c r="T47" s="573">
        <f>FullTimeCountByTwoColumnValues("職稱", "分隊長", "勤務", "支援(其他)")</f>
        <v>0</v>
      </c>
      <c r="U47" s="574"/>
      <c r="V47" s="574"/>
      <c r="W47" s="574"/>
      <c r="X47" s="574"/>
      <c r="Y47" s="573">
        <f>CountWithValues("勤務分配", {"職稱","小隊長"}, {"勤務","支援檢疫所","支援(其他)"})</f>
        <v>0</v>
      </c>
      <c r="Z47" s="574"/>
      <c r="AA47" s="574"/>
      <c r="AB47" s="574"/>
      <c r="AC47" s="574"/>
      <c r="AD47" s="573">
        <f>FullTimeCountByTwoColumnValues("職稱", "警務佐", "勤務", "支援(其他)")</f>
        <v>0</v>
      </c>
      <c r="AE47" s="574"/>
      <c r="AF47" s="574"/>
      <c r="AG47" s="574"/>
      <c r="AH47" s="574"/>
      <c r="AI47" s="573">
        <f>FullTimeCountByTwoColumnValues("職稱", "警員", "勤務", "支援(其他)")</f>
        <v>0</v>
      </c>
      <c r="AJ47" s="574"/>
      <c r="AK47" s="574"/>
      <c r="AL47" s="574"/>
      <c r="AM47" s="574"/>
      <c r="AN47" s="573">
        <f>YiCountByColumnValueInList("管制現況",{"支援(其他)"})</f>
        <v>0</v>
      </c>
      <c r="AO47" s="574"/>
      <c r="AP47" s="574"/>
      <c r="AQ47" s="574"/>
      <c r="AR47" s="574"/>
      <c r="AS47" s="612">
        <f t="shared" si="1"/>
        <v>1</v>
      </c>
      <c r="AT47" s="612"/>
      <c r="AU47" s="612"/>
      <c r="AV47" s="612"/>
      <c r="AW47" s="612"/>
    </row>
    <row r="48" spans="1:51" ht="15" customHeight="1">
      <c r="A48" s="599" t="s">
        <v>52</v>
      </c>
      <c r="B48" s="599"/>
      <c r="C48" s="599"/>
      <c r="D48" s="599"/>
      <c r="E48" s="573">
        <f>FullTimeCountByTwoColumnValues("職稱", "中隊長", "管制現況", "退")</f>
        <v>0</v>
      </c>
      <c r="F48" s="574"/>
      <c r="G48" s="574"/>
      <c r="H48" s="574"/>
      <c r="I48" s="574"/>
      <c r="J48" s="573">
        <f>FullTimeCountByTwoColumnValues("職稱", "副中隊長", "管制現況", "退")</f>
        <v>0</v>
      </c>
      <c r="K48" s="574"/>
      <c r="L48" s="574"/>
      <c r="M48" s="574"/>
      <c r="N48" s="574"/>
      <c r="O48" s="573">
        <f>FullTimeCountByTwoColumnValues("職稱", "警務員", "管制現況", "退")</f>
        <v>0</v>
      </c>
      <c r="P48" s="574"/>
      <c r="Q48" s="574"/>
      <c r="R48" s="574"/>
      <c r="S48" s="574"/>
      <c r="T48" s="573">
        <f>FullTimeCountByTwoColumnValues("職稱", "分隊長", "管制現況", "退")</f>
        <v>1</v>
      </c>
      <c r="U48" s="574"/>
      <c r="V48" s="574"/>
      <c r="W48" s="574"/>
      <c r="X48" s="574"/>
      <c r="Y48" s="573">
        <f>FullTimeCountByTwoColumnValues("職稱", "小隊長", "管制現況", "退")</f>
        <v>4</v>
      </c>
      <c r="Z48" s="574"/>
      <c r="AA48" s="574"/>
      <c r="AB48" s="574"/>
      <c r="AC48" s="574"/>
      <c r="AD48" s="573">
        <f>FullTimeCountByTwoColumnValues("職稱", "警務佐", "管制現況", "退")</f>
        <v>0</v>
      </c>
      <c r="AE48" s="574"/>
      <c r="AF48" s="574"/>
      <c r="AG48" s="574"/>
      <c r="AH48" s="574"/>
      <c r="AI48" s="573">
        <f>FullTimeCountByTwoColumnValues("職稱", "警員", "管制現況", "退")</f>
        <v>0</v>
      </c>
      <c r="AJ48" s="574"/>
      <c r="AK48" s="574"/>
      <c r="AL48" s="574"/>
      <c r="AM48" s="574"/>
      <c r="AN48" s="573">
        <f>YiCountByColumnValueInList("管制現況",{"退"})</f>
        <v>4</v>
      </c>
      <c r="AO48" s="574"/>
      <c r="AP48" s="574"/>
      <c r="AQ48" s="574"/>
      <c r="AR48" s="574"/>
      <c r="AS48" s="612">
        <f>SUM(E48:AR48)</f>
        <v>9</v>
      </c>
      <c r="AT48" s="612"/>
      <c r="AU48" s="612"/>
      <c r="AV48" s="612"/>
      <c r="AW48" s="612"/>
    </row>
    <row r="49" spans="1:49" ht="15" customHeight="1">
      <c r="A49" s="605" t="s">
        <v>67</v>
      </c>
      <c r="B49" s="605"/>
      <c r="C49" s="605"/>
      <c r="D49" s="605"/>
      <c r="E49" s="573">
        <f>FullTimeCountByTwoColumnValues("職稱", "中隊長", "日間機動", "是")</f>
        <v>0</v>
      </c>
      <c r="F49" s="574"/>
      <c r="G49" s="574"/>
      <c r="H49" s="574"/>
      <c r="I49" s="574"/>
      <c r="J49" s="573">
        <f>FullTimeCountByTwoColumnValues("職稱", "副中隊長", "日間機動", "是")</f>
        <v>0</v>
      </c>
      <c r="K49" s="574"/>
      <c r="L49" s="574"/>
      <c r="M49" s="574"/>
      <c r="N49" s="574"/>
      <c r="O49" s="573">
        <f>FullTimeCountByTwoColumnValues("職稱", "警務員", "日間機動", "是")</f>
        <v>0</v>
      </c>
      <c r="P49" s="574"/>
      <c r="Q49" s="574"/>
      <c r="R49" s="574"/>
      <c r="S49" s="574"/>
      <c r="T49" s="573">
        <f>FullTimeCountByTwoColumnValues("職稱", "分隊長", "日間機動", "是")</f>
        <v>1</v>
      </c>
      <c r="U49" s="574"/>
      <c r="V49" s="574"/>
      <c r="W49" s="574"/>
      <c r="X49" s="574"/>
      <c r="Y49" s="573">
        <f>FullTimeCountByTwoColumnValues("職稱", "小隊長", "日間機動", "是")</f>
        <v>2</v>
      </c>
      <c r="Z49" s="573"/>
      <c r="AA49" s="573"/>
      <c r="AB49" s="573"/>
      <c r="AC49" s="573"/>
      <c r="AD49" s="573">
        <f>FullTimeCountByTwoColumnValues("職稱", "警務佐", "日間機動", "是")</f>
        <v>0</v>
      </c>
      <c r="AE49" s="574"/>
      <c r="AF49" s="574"/>
      <c r="AG49" s="574"/>
      <c r="AH49" s="574"/>
      <c r="AI49" s="573">
        <f>FullTimeCountByTwoColumnValues("職稱", "警員", "日間機動", "是")</f>
        <v>0</v>
      </c>
      <c r="AJ49" s="574"/>
      <c r="AK49" s="574"/>
      <c r="AL49" s="574"/>
      <c r="AM49" s="574"/>
      <c r="AN49" s="573">
        <f>YiCountByColumnValueInList("日間機動",{"是"})</f>
        <v>32</v>
      </c>
      <c r="AO49" s="574"/>
      <c r="AP49" s="574"/>
      <c r="AQ49" s="574"/>
      <c r="AR49" s="574"/>
      <c r="AS49" s="612">
        <f>SUM(E49:AR49)</f>
        <v>35</v>
      </c>
      <c r="AT49" s="612"/>
      <c r="AU49" s="612"/>
      <c r="AV49" s="612"/>
      <c r="AW49" s="612"/>
    </row>
    <row r="50" spans="1:49" ht="15" customHeight="1">
      <c r="A50" s="605" t="s">
        <v>68</v>
      </c>
      <c r="B50" s="605"/>
      <c r="C50" s="605"/>
      <c r="D50" s="605"/>
      <c r="E50" s="573">
        <f>FullTimeCountByTwoColumnValues("職稱", "中隊長", "夜間機動", "是")</f>
        <v>0</v>
      </c>
      <c r="F50" s="574"/>
      <c r="G50" s="574"/>
      <c r="H50" s="574"/>
      <c r="I50" s="574"/>
      <c r="J50" s="573">
        <f>FullTimeCountByTwoColumnValues("職稱", "副中隊長", "夜間機動", "是")</f>
        <v>0</v>
      </c>
      <c r="K50" s="574"/>
      <c r="L50" s="574"/>
      <c r="M50" s="574"/>
      <c r="N50" s="574"/>
      <c r="O50" s="573">
        <f>FullTimeCountByTwoColumnValues("職稱", "警務員", "夜間機動", "是")</f>
        <v>0</v>
      </c>
      <c r="P50" s="574"/>
      <c r="Q50" s="574"/>
      <c r="R50" s="574"/>
      <c r="S50" s="574"/>
      <c r="T50" s="573">
        <f>FullTimeCountByTwoColumnValues("職稱", "分隊長", "夜間機動", "是")</f>
        <v>0</v>
      </c>
      <c r="U50" s="574"/>
      <c r="V50" s="574"/>
      <c r="W50" s="574"/>
      <c r="X50" s="574"/>
      <c r="Y50" s="573">
        <f>FullTimeCountByTwoColumnValues("職稱", "小隊長", "夜間機動", "是")</f>
        <v>1</v>
      </c>
      <c r="Z50" s="573"/>
      <c r="AA50" s="573"/>
      <c r="AB50" s="573"/>
      <c r="AC50" s="573"/>
      <c r="AD50" s="573">
        <f>FullTimeCountByTwoColumnValues("職稱", "警務佐", "夜間機動", "是")</f>
        <v>0</v>
      </c>
      <c r="AE50" s="574"/>
      <c r="AF50" s="574"/>
      <c r="AG50" s="574"/>
      <c r="AH50" s="574"/>
      <c r="AI50" s="573">
        <f>FullTimeCountByTwoColumnValues("職稱", "警員", "夜間機動", "是")</f>
        <v>0</v>
      </c>
      <c r="AJ50" s="574"/>
      <c r="AK50" s="574"/>
      <c r="AL50" s="574"/>
      <c r="AM50" s="574"/>
      <c r="AN50" s="573">
        <f>YiCountByColumnValueInList("夜間機動",{"是"})</f>
        <v>31</v>
      </c>
      <c r="AO50" s="574"/>
      <c r="AP50" s="574"/>
      <c r="AQ50" s="574"/>
      <c r="AR50" s="574"/>
      <c r="AS50" s="612">
        <f t="shared" si="1"/>
        <v>32</v>
      </c>
      <c r="AT50" s="612"/>
      <c r="AU50" s="612"/>
      <c r="AV50" s="612"/>
      <c r="AW50" s="612"/>
    </row>
    <row r="51" spans="1:49" ht="51" customHeight="1">
      <c r="A51" s="623" t="s">
        <v>69</v>
      </c>
      <c r="B51" s="633" t="str">
        <f>"※本日在隊役男：" &amp; FormattedYiCodesByColumnValueInList("在隊",{"是"}, -1) &amp; "等共" &amp; YiCountByColumnValueInList("在隊",{"是"}) &amp; "名。"</f>
        <v>※本日在隊役男：1.2.3.4.9.10.11.12.16.18.21.23.24.25.27.28.30.31.32.33.34.35.36.38.40.47.49.51.53.58.60.62等共32名。</v>
      </c>
      <c r="C51" s="634"/>
      <c r="D51" s="634"/>
      <c r="E51" s="634"/>
      <c r="F51" s="634"/>
      <c r="G51" s="634"/>
      <c r="H51" s="634"/>
      <c r="I51" s="634"/>
      <c r="J51" s="634"/>
      <c r="K51" s="634"/>
      <c r="L51" s="634"/>
      <c r="M51" s="634"/>
      <c r="N51" s="634"/>
      <c r="O51" s="634"/>
      <c r="P51" s="634"/>
      <c r="Q51" s="634"/>
      <c r="R51" s="634"/>
      <c r="S51" s="634"/>
      <c r="T51" s="634"/>
      <c r="U51" s="634"/>
      <c r="V51" s="634"/>
      <c r="W51" s="634"/>
      <c r="X51" s="634"/>
      <c r="Y51" s="634"/>
      <c r="Z51" s="634"/>
      <c r="AA51" s="634"/>
      <c r="AB51" s="634"/>
      <c r="AC51" s="634"/>
      <c r="AD51" s="634"/>
      <c r="AE51" s="634"/>
      <c r="AF51" s="634"/>
      <c r="AG51" s="634"/>
      <c r="AH51" s="634"/>
      <c r="AI51" s="580" t="s">
        <v>70</v>
      </c>
      <c r="AJ51" s="581"/>
      <c r="AK51" s="581"/>
      <c r="AL51" s="581"/>
      <c r="AM51" s="581"/>
      <c r="AN51" s="635" t="str">
        <f>FormattedOnDutyByValue("早") &amp; "(08-18)
" &amp; FormattedOnDutyByValue("中") &amp; "(18-22)
" &amp; FormattedOnDutyByValue("晚") &amp; "(22-08)"</f>
        <v>J-黃臺境(08-18)
M-洪奇昌(18-22)
K-袁郁章(22-08)</v>
      </c>
      <c r="AO51" s="636"/>
      <c r="AP51" s="636"/>
      <c r="AQ51" s="636"/>
      <c r="AR51" s="636"/>
      <c r="AS51" s="636"/>
      <c r="AT51" s="636"/>
      <c r="AU51" s="636"/>
      <c r="AV51" s="636"/>
      <c r="AW51" s="636"/>
    </row>
    <row r="52" spans="1:49" ht="51" customHeight="1">
      <c r="A52" s="623"/>
      <c r="B52" s="575" t="str">
        <f>"※翌日晨點名在隊役男：" &amp; FormattedYiCodesByColumnValueInList("翌晨在隊",{"是"}, -1) &amp; "等共" &amp; YiCountByColumnValueInList("翌晨在隊",{"是"}) &amp; "名。"</f>
        <v>※翌日晨點名在隊役男：1.2.3.4.9.10.11.12.16.18.21.23.24.25.27.28.30.31.32.33.34.35.36.38.39.40.47.50.52.53.58等共31名。</v>
      </c>
      <c r="C52" s="575"/>
      <c r="D52" s="575"/>
      <c r="E52" s="575"/>
      <c r="F52" s="575"/>
      <c r="G52" s="575"/>
      <c r="H52" s="575"/>
      <c r="I52" s="575"/>
      <c r="J52" s="575"/>
      <c r="K52" s="575"/>
      <c r="L52" s="575"/>
      <c r="M52" s="575"/>
      <c r="N52" s="575"/>
      <c r="O52" s="575"/>
      <c r="P52" s="575"/>
      <c r="Q52" s="575"/>
      <c r="R52" s="575"/>
      <c r="S52" s="575"/>
      <c r="T52" s="575"/>
      <c r="U52" s="575"/>
      <c r="V52" s="575"/>
      <c r="W52" s="575"/>
      <c r="X52" s="575"/>
      <c r="Y52" s="575"/>
      <c r="Z52" s="575"/>
      <c r="AA52" s="575"/>
      <c r="AB52" s="575"/>
      <c r="AC52" s="575"/>
      <c r="AD52" s="575"/>
      <c r="AE52" s="575"/>
      <c r="AF52" s="575"/>
      <c r="AG52" s="575"/>
      <c r="AH52" s="575"/>
      <c r="AI52" s="581"/>
      <c r="AJ52" s="582"/>
      <c r="AK52" s="582"/>
      <c r="AL52" s="582"/>
      <c r="AM52" s="581"/>
      <c r="AN52" s="636"/>
      <c r="AO52" s="636"/>
      <c r="AP52" s="636"/>
      <c r="AQ52" s="636"/>
      <c r="AR52" s="636"/>
      <c r="AS52" s="636"/>
      <c r="AT52" s="636"/>
      <c r="AU52" s="636"/>
      <c r="AV52" s="636"/>
      <c r="AW52" s="636"/>
    </row>
    <row r="53" spans="1:49" ht="16.5" customHeight="1">
      <c r="A53" s="623"/>
      <c r="B53" s="625" t="s">
        <v>744</v>
      </c>
      <c r="C53" s="625"/>
      <c r="D53" s="625"/>
      <c r="E53" s="625"/>
      <c r="F53" s="625"/>
      <c r="G53" s="625"/>
      <c r="H53" s="625"/>
      <c r="I53" s="625"/>
      <c r="J53" s="625"/>
      <c r="K53" s="625"/>
      <c r="L53" s="625"/>
      <c r="M53" s="625"/>
      <c r="N53" s="625"/>
      <c r="O53" s="625"/>
      <c r="P53" s="625"/>
      <c r="Q53" s="625"/>
      <c r="R53" s="625"/>
      <c r="S53" s="625"/>
      <c r="T53" s="625"/>
      <c r="U53" s="625"/>
      <c r="V53" s="625"/>
      <c r="W53" s="625"/>
      <c r="X53" s="625"/>
      <c r="Y53" s="625"/>
      <c r="Z53" s="625"/>
      <c r="AA53" s="625"/>
      <c r="AB53" s="625"/>
      <c r="AC53" s="625"/>
      <c r="AD53" s="625"/>
      <c r="AE53" s="625"/>
      <c r="AF53" s="625"/>
      <c r="AG53" s="625"/>
      <c r="AH53" s="625"/>
      <c r="AI53" s="591" t="s">
        <v>71</v>
      </c>
      <c r="AJ53" s="591"/>
      <c r="AK53" s="591"/>
      <c r="AL53" s="591"/>
      <c r="AM53" s="591"/>
      <c r="AN53" s="614"/>
      <c r="AO53" s="615"/>
      <c r="AP53" s="615"/>
      <c r="AQ53" s="615"/>
      <c r="AR53" s="615"/>
      <c r="AS53" s="615"/>
      <c r="AT53" s="615"/>
      <c r="AU53" s="615"/>
      <c r="AV53" s="615"/>
      <c r="AW53" s="616"/>
    </row>
    <row r="54" spans="1:49" ht="16.5" customHeight="1">
      <c r="A54" s="623"/>
      <c r="B54" s="625" t="s">
        <v>721</v>
      </c>
      <c r="C54" s="625"/>
      <c r="D54" s="625"/>
      <c r="E54" s="625"/>
      <c r="F54" s="625"/>
      <c r="G54" s="625"/>
      <c r="H54" s="625"/>
      <c r="I54" s="625"/>
      <c r="J54" s="625"/>
      <c r="K54" s="625"/>
      <c r="L54" s="625"/>
      <c r="M54" s="625"/>
      <c r="N54" s="625"/>
      <c r="O54" s="625"/>
      <c r="P54" s="625"/>
      <c r="Q54" s="625"/>
      <c r="R54" s="625"/>
      <c r="S54" s="625"/>
      <c r="T54" s="625"/>
      <c r="U54" s="625"/>
      <c r="V54" s="625"/>
      <c r="W54" s="625"/>
      <c r="X54" s="625"/>
      <c r="Y54" s="625"/>
      <c r="Z54" s="625"/>
      <c r="AA54" s="625"/>
      <c r="AB54" s="625"/>
      <c r="AC54" s="625"/>
      <c r="AD54" s="625"/>
      <c r="AE54" s="625"/>
      <c r="AF54" s="625"/>
      <c r="AG54" s="625"/>
      <c r="AH54" s="625"/>
      <c r="AI54" s="591"/>
      <c r="AJ54" s="591"/>
      <c r="AK54" s="591"/>
      <c r="AL54" s="591"/>
      <c r="AM54" s="591"/>
      <c r="AN54" s="617"/>
      <c r="AO54" s="618"/>
      <c r="AP54" s="618"/>
      <c r="AQ54" s="618"/>
      <c r="AR54" s="618"/>
      <c r="AS54" s="618"/>
      <c r="AT54" s="618"/>
      <c r="AU54" s="618"/>
      <c r="AV54" s="618"/>
      <c r="AW54" s="619"/>
    </row>
    <row r="55" spans="1:49" s="191" customFormat="1" ht="16.5" customHeight="1">
      <c r="A55" s="623"/>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91"/>
      <c r="AJ55" s="591"/>
      <c r="AK55" s="591"/>
      <c r="AL55" s="591"/>
      <c r="AM55" s="591"/>
      <c r="AN55" s="617"/>
      <c r="AO55" s="618"/>
      <c r="AP55" s="618"/>
      <c r="AQ55" s="618"/>
      <c r="AR55" s="618"/>
      <c r="AS55" s="618"/>
      <c r="AT55" s="618"/>
      <c r="AU55" s="618"/>
      <c r="AV55" s="618"/>
      <c r="AW55" s="619"/>
    </row>
    <row r="56" spans="1:49" s="191" customFormat="1" ht="16.5" customHeight="1">
      <c r="A56" s="623"/>
      <c r="B56" s="577"/>
      <c r="C56" s="578"/>
      <c r="D56" s="578"/>
      <c r="E56" s="578"/>
      <c r="F56" s="578"/>
      <c r="G56" s="578"/>
      <c r="H56" s="578"/>
      <c r="I56" s="578"/>
      <c r="J56" s="578"/>
      <c r="K56" s="578"/>
      <c r="L56" s="578"/>
      <c r="M56" s="578"/>
      <c r="N56" s="578"/>
      <c r="O56" s="578"/>
      <c r="P56" s="578"/>
      <c r="Q56" s="578"/>
      <c r="R56" s="578"/>
      <c r="S56" s="578"/>
      <c r="T56" s="578"/>
      <c r="U56" s="578"/>
      <c r="V56" s="578"/>
      <c r="W56" s="578"/>
      <c r="X56" s="578"/>
      <c r="Y56" s="578"/>
      <c r="Z56" s="578"/>
      <c r="AA56" s="578"/>
      <c r="AB56" s="578"/>
      <c r="AC56" s="578"/>
      <c r="AD56" s="578"/>
      <c r="AE56" s="578"/>
      <c r="AF56" s="578"/>
      <c r="AG56" s="578"/>
      <c r="AH56" s="579"/>
      <c r="AI56" s="591"/>
      <c r="AJ56" s="591"/>
      <c r="AK56" s="591"/>
      <c r="AL56" s="591"/>
      <c r="AM56" s="591"/>
      <c r="AN56" s="617"/>
      <c r="AO56" s="618"/>
      <c r="AP56" s="618"/>
      <c r="AQ56" s="618"/>
      <c r="AR56" s="618"/>
      <c r="AS56" s="618"/>
      <c r="AT56" s="618"/>
      <c r="AU56" s="618"/>
      <c r="AV56" s="618"/>
      <c r="AW56" s="619"/>
    </row>
    <row r="57" spans="1:49" s="191" customFormat="1" ht="16.5" customHeight="1">
      <c r="A57" s="623"/>
      <c r="B57" s="577"/>
      <c r="C57" s="578"/>
      <c r="D57" s="578"/>
      <c r="E57" s="578"/>
      <c r="F57" s="578"/>
      <c r="G57" s="578"/>
      <c r="H57" s="578"/>
      <c r="I57" s="578"/>
      <c r="J57" s="578"/>
      <c r="K57" s="578"/>
      <c r="L57" s="578"/>
      <c r="M57" s="578"/>
      <c r="N57" s="578"/>
      <c r="O57" s="578"/>
      <c r="P57" s="578"/>
      <c r="Q57" s="578"/>
      <c r="R57" s="578"/>
      <c r="S57" s="578"/>
      <c r="T57" s="578"/>
      <c r="U57" s="578"/>
      <c r="V57" s="578"/>
      <c r="W57" s="578"/>
      <c r="X57" s="578"/>
      <c r="Y57" s="578"/>
      <c r="Z57" s="578"/>
      <c r="AA57" s="578"/>
      <c r="AB57" s="578"/>
      <c r="AC57" s="578"/>
      <c r="AD57" s="578"/>
      <c r="AE57" s="578"/>
      <c r="AF57" s="578"/>
      <c r="AG57" s="578"/>
      <c r="AH57" s="579"/>
      <c r="AI57" s="591"/>
      <c r="AJ57" s="591"/>
      <c r="AK57" s="591"/>
      <c r="AL57" s="591"/>
      <c r="AM57" s="591"/>
      <c r="AN57" s="617"/>
      <c r="AO57" s="618"/>
      <c r="AP57" s="618"/>
      <c r="AQ57" s="618"/>
      <c r="AR57" s="618"/>
      <c r="AS57" s="618"/>
      <c r="AT57" s="618"/>
      <c r="AU57" s="618"/>
      <c r="AV57" s="618"/>
      <c r="AW57" s="619"/>
    </row>
    <row r="58" spans="1:49" s="191" customFormat="1" ht="16.5" customHeight="1" thickBot="1">
      <c r="A58" s="624"/>
      <c r="B58" s="626"/>
      <c r="C58" s="626"/>
      <c r="D58" s="626"/>
      <c r="E58" s="626"/>
      <c r="F58" s="626"/>
      <c r="G58" s="626"/>
      <c r="H58" s="626"/>
      <c r="I58" s="626"/>
      <c r="J58" s="626"/>
      <c r="K58" s="626"/>
      <c r="L58" s="626"/>
      <c r="M58" s="626"/>
      <c r="N58" s="626"/>
      <c r="O58" s="626"/>
      <c r="P58" s="626"/>
      <c r="Q58" s="626"/>
      <c r="R58" s="626"/>
      <c r="S58" s="626"/>
      <c r="T58" s="626"/>
      <c r="U58" s="626"/>
      <c r="V58" s="626"/>
      <c r="W58" s="626"/>
      <c r="X58" s="626"/>
      <c r="Y58" s="626"/>
      <c r="Z58" s="626"/>
      <c r="AA58" s="626"/>
      <c r="AB58" s="626"/>
      <c r="AC58" s="626"/>
      <c r="AD58" s="626"/>
      <c r="AE58" s="626"/>
      <c r="AF58" s="626"/>
      <c r="AG58" s="626"/>
      <c r="AH58" s="626"/>
      <c r="AI58" s="592"/>
      <c r="AJ58" s="592"/>
      <c r="AK58" s="592"/>
      <c r="AL58" s="592"/>
      <c r="AM58" s="592"/>
      <c r="AN58" s="620"/>
      <c r="AO58" s="621"/>
      <c r="AP58" s="621"/>
      <c r="AQ58" s="621"/>
      <c r="AR58" s="621"/>
      <c r="AS58" s="621"/>
      <c r="AT58" s="621"/>
      <c r="AU58" s="621"/>
      <c r="AV58" s="621"/>
      <c r="AW58" s="622"/>
    </row>
    <row r="59" spans="1:49" ht="15.75" customHeight="1">
      <c r="A59" s="585" t="s">
        <v>265</v>
      </c>
      <c r="B59" s="586"/>
      <c r="C59" s="586"/>
      <c r="D59" s="586"/>
      <c r="E59" s="586"/>
      <c r="F59" s="586"/>
      <c r="G59" s="586"/>
      <c r="H59" s="586"/>
      <c r="I59" s="586"/>
      <c r="J59" s="586"/>
      <c r="K59" s="586"/>
      <c r="L59" s="586"/>
      <c r="M59" s="586"/>
      <c r="N59" s="586"/>
      <c r="O59" s="586"/>
      <c r="P59" s="586"/>
      <c r="Q59" s="586"/>
      <c r="R59" s="586"/>
      <c r="S59" s="586"/>
      <c r="T59" s="586"/>
      <c r="U59" s="586"/>
      <c r="V59" s="586"/>
      <c r="W59" s="586"/>
      <c r="X59" s="586"/>
      <c r="Y59" s="586"/>
      <c r="Z59" s="586"/>
      <c r="AA59" s="586"/>
      <c r="AB59" s="586"/>
      <c r="AC59" s="586"/>
      <c r="AD59" s="586"/>
      <c r="AE59" s="586"/>
      <c r="AF59" s="586"/>
      <c r="AG59" s="586"/>
      <c r="AH59" s="586"/>
      <c r="AI59" s="586"/>
      <c r="AJ59" s="586"/>
      <c r="AK59" s="586"/>
      <c r="AL59" s="586"/>
      <c r="AM59" s="587"/>
      <c r="AN59" s="627">
        <f ca="1">AL1</f>
        <v>44561</v>
      </c>
      <c r="AO59" s="627"/>
      <c r="AP59" s="627"/>
      <c r="AQ59" s="627"/>
      <c r="AR59" s="627"/>
      <c r="AS59" s="627"/>
      <c r="AT59" s="627"/>
      <c r="AU59" s="629" t="str">
        <f ca="1">AT1</f>
        <v>星期五</v>
      </c>
      <c r="AV59" s="629"/>
      <c r="AW59" s="630"/>
    </row>
    <row r="60" spans="1:49" ht="16.5" customHeight="1" thickBot="1">
      <c r="A60" s="588"/>
      <c r="B60" s="589"/>
      <c r="C60" s="589"/>
      <c r="D60" s="589"/>
      <c r="E60" s="589"/>
      <c r="F60" s="589"/>
      <c r="G60" s="589"/>
      <c r="H60" s="589"/>
      <c r="I60" s="589"/>
      <c r="J60" s="589"/>
      <c r="K60" s="589"/>
      <c r="L60" s="589"/>
      <c r="M60" s="589"/>
      <c r="N60" s="589"/>
      <c r="O60" s="589"/>
      <c r="P60" s="589"/>
      <c r="Q60" s="589"/>
      <c r="R60" s="589"/>
      <c r="S60" s="589"/>
      <c r="T60" s="589"/>
      <c r="U60" s="589"/>
      <c r="V60" s="589"/>
      <c r="W60" s="589"/>
      <c r="X60" s="589"/>
      <c r="Y60" s="589"/>
      <c r="Z60" s="589"/>
      <c r="AA60" s="589"/>
      <c r="AB60" s="589"/>
      <c r="AC60" s="589"/>
      <c r="AD60" s="589"/>
      <c r="AE60" s="589"/>
      <c r="AF60" s="589"/>
      <c r="AG60" s="589"/>
      <c r="AH60" s="589"/>
      <c r="AI60" s="589"/>
      <c r="AJ60" s="589"/>
      <c r="AK60" s="589"/>
      <c r="AL60" s="589"/>
      <c r="AM60" s="590"/>
      <c r="AN60" s="628"/>
      <c r="AO60" s="628"/>
      <c r="AP60" s="628"/>
      <c r="AQ60" s="628"/>
      <c r="AR60" s="628"/>
      <c r="AS60" s="628"/>
      <c r="AT60" s="628"/>
      <c r="AU60" s="631"/>
      <c r="AV60" s="631"/>
      <c r="AW60" s="632"/>
    </row>
    <row r="61" spans="1:49" ht="16.5" customHeight="1">
      <c r="A61" s="571" t="s">
        <v>72</v>
      </c>
      <c r="B61" s="566"/>
      <c r="C61" s="566"/>
      <c r="D61" s="567"/>
      <c r="E61" s="565" t="s">
        <v>73</v>
      </c>
      <c r="F61" s="566"/>
      <c r="G61" s="566"/>
      <c r="H61" s="566"/>
      <c r="I61" s="566"/>
      <c r="J61" s="566"/>
      <c r="K61" s="567"/>
      <c r="L61" s="565" t="s">
        <v>74</v>
      </c>
      <c r="M61" s="566"/>
      <c r="N61" s="566"/>
      <c r="O61" s="566"/>
      <c r="P61" s="566"/>
      <c r="Q61" s="566"/>
      <c r="R61" s="567"/>
      <c r="S61" s="565" t="s">
        <v>75</v>
      </c>
      <c r="T61" s="566"/>
      <c r="U61" s="566"/>
      <c r="V61" s="566"/>
      <c r="W61" s="566"/>
      <c r="X61" s="566"/>
      <c r="Y61" s="566"/>
      <c r="Z61" s="567"/>
      <c r="AA61" s="565" t="s">
        <v>76</v>
      </c>
      <c r="AB61" s="566"/>
      <c r="AC61" s="566"/>
      <c r="AD61" s="566"/>
      <c r="AE61" s="566"/>
      <c r="AF61" s="566"/>
      <c r="AG61" s="566"/>
      <c r="AH61" s="566"/>
      <c r="AI61" s="567"/>
      <c r="AJ61" s="565" t="s">
        <v>74</v>
      </c>
      <c r="AK61" s="566"/>
      <c r="AL61" s="566"/>
      <c r="AM61" s="566"/>
      <c r="AN61" s="566"/>
      <c r="AO61" s="566"/>
      <c r="AP61" s="567"/>
      <c r="AQ61" s="565" t="s">
        <v>77</v>
      </c>
      <c r="AR61" s="566"/>
      <c r="AS61" s="566"/>
      <c r="AT61" s="566"/>
      <c r="AU61" s="566"/>
      <c r="AV61" s="566"/>
      <c r="AW61" s="583"/>
    </row>
    <row r="62" spans="1:49" ht="15.75" customHeight="1">
      <c r="A62" s="572"/>
      <c r="B62" s="569"/>
      <c r="C62" s="569"/>
      <c r="D62" s="570"/>
      <c r="E62" s="568"/>
      <c r="F62" s="569"/>
      <c r="G62" s="569"/>
      <c r="H62" s="569"/>
      <c r="I62" s="569"/>
      <c r="J62" s="569"/>
      <c r="K62" s="570"/>
      <c r="L62" s="568"/>
      <c r="M62" s="569"/>
      <c r="N62" s="569"/>
      <c r="O62" s="569"/>
      <c r="P62" s="569"/>
      <c r="Q62" s="569"/>
      <c r="R62" s="570"/>
      <c r="S62" s="568"/>
      <c r="T62" s="569"/>
      <c r="U62" s="569"/>
      <c r="V62" s="569"/>
      <c r="W62" s="569"/>
      <c r="X62" s="569"/>
      <c r="Y62" s="569"/>
      <c r="Z62" s="570"/>
      <c r="AA62" s="568"/>
      <c r="AB62" s="569"/>
      <c r="AC62" s="569"/>
      <c r="AD62" s="569"/>
      <c r="AE62" s="569"/>
      <c r="AF62" s="569"/>
      <c r="AG62" s="569"/>
      <c r="AH62" s="569"/>
      <c r="AI62" s="570"/>
      <c r="AJ62" s="568"/>
      <c r="AK62" s="569"/>
      <c r="AL62" s="569"/>
      <c r="AM62" s="569"/>
      <c r="AN62" s="569"/>
      <c r="AO62" s="569"/>
      <c r="AP62" s="570"/>
      <c r="AQ62" s="568"/>
      <c r="AR62" s="569"/>
      <c r="AS62" s="569"/>
      <c r="AT62" s="569"/>
      <c r="AU62" s="569"/>
      <c r="AV62" s="569"/>
      <c r="AW62" s="584"/>
    </row>
    <row r="63" spans="1:49" ht="16.5" customHeight="1">
      <c r="A63" s="220"/>
      <c r="B63" s="221"/>
      <c r="C63" s="221"/>
      <c r="D63" s="222"/>
      <c r="E63" s="223"/>
      <c r="F63" s="224"/>
      <c r="G63" s="224"/>
      <c r="H63" s="224"/>
      <c r="I63" s="224"/>
      <c r="J63" s="224"/>
      <c r="K63" s="225"/>
      <c r="L63" s="223"/>
      <c r="M63" s="224"/>
      <c r="N63" s="224"/>
      <c r="O63" s="224"/>
      <c r="P63" s="224"/>
      <c r="Q63" s="224"/>
      <c r="R63" s="225"/>
      <c r="S63" s="223"/>
      <c r="T63" s="224"/>
      <c r="U63" s="224"/>
      <c r="V63" s="224"/>
      <c r="W63" s="224"/>
      <c r="X63" s="224"/>
      <c r="Y63" s="224"/>
      <c r="Z63" s="225"/>
      <c r="AA63" s="223"/>
      <c r="AB63" s="224"/>
      <c r="AC63" s="224"/>
      <c r="AD63" s="224"/>
      <c r="AE63" s="224"/>
      <c r="AF63" s="224"/>
      <c r="AG63" s="224"/>
      <c r="AH63" s="224"/>
      <c r="AI63" s="225"/>
      <c r="AJ63" s="223"/>
      <c r="AK63" s="224"/>
      <c r="AL63" s="224"/>
      <c r="AM63" s="224"/>
      <c r="AN63" s="224"/>
      <c r="AO63" s="224"/>
      <c r="AP63" s="225"/>
      <c r="AQ63" s="223"/>
      <c r="AR63" s="224"/>
      <c r="AS63" s="224"/>
      <c r="AT63" s="224"/>
      <c r="AU63" s="224"/>
      <c r="AV63" s="224"/>
      <c r="AW63" s="226"/>
    </row>
    <row r="64" spans="1:49" ht="16.5" customHeight="1">
      <c r="A64" s="9"/>
      <c r="B64" s="227"/>
      <c r="C64" s="227"/>
      <c r="D64" s="228"/>
      <c r="E64" s="4"/>
      <c r="F64" s="229"/>
      <c r="G64" s="229"/>
      <c r="H64" s="229"/>
      <c r="I64" s="229"/>
      <c r="J64" s="229"/>
      <c r="K64" s="230"/>
      <c r="L64" s="231"/>
      <c r="M64" s="232"/>
      <c r="N64" s="232"/>
      <c r="O64" s="232"/>
      <c r="P64" s="232"/>
      <c r="Q64" s="232"/>
      <c r="R64" s="233"/>
      <c r="S64" s="4"/>
      <c r="T64" s="229"/>
      <c r="U64" s="229"/>
      <c r="V64" s="229"/>
      <c r="W64" s="229"/>
      <c r="X64" s="229"/>
      <c r="Y64" s="229"/>
      <c r="Z64" s="230"/>
      <c r="AA64" s="4"/>
      <c r="AB64" s="229"/>
      <c r="AC64" s="229"/>
      <c r="AD64" s="229"/>
      <c r="AE64" s="229"/>
      <c r="AF64" s="229"/>
      <c r="AG64" s="229"/>
      <c r="AH64" s="229"/>
      <c r="AI64" s="230"/>
      <c r="AJ64" s="4"/>
      <c r="AK64" s="229"/>
      <c r="AL64" s="229"/>
      <c r="AM64" s="229"/>
      <c r="AN64" s="229"/>
      <c r="AO64" s="229"/>
      <c r="AP64" s="230"/>
      <c r="AQ64" s="4"/>
      <c r="AR64" s="229"/>
      <c r="AS64" s="229"/>
      <c r="AT64" s="229"/>
      <c r="AU64" s="229"/>
      <c r="AV64" s="229"/>
      <c r="AW64" s="10"/>
    </row>
    <row r="65" spans="1:49" ht="16.5" customHeight="1">
      <c r="A65" s="9"/>
      <c r="B65" s="227"/>
      <c r="C65" s="227"/>
      <c r="D65" s="228"/>
      <c r="E65" s="4"/>
      <c r="F65" s="229"/>
      <c r="G65" s="229"/>
      <c r="H65" s="229"/>
      <c r="I65" s="229"/>
      <c r="J65" s="229"/>
      <c r="K65" s="230"/>
      <c r="L65" s="223"/>
      <c r="M65" s="224"/>
      <c r="N65" s="224"/>
      <c r="O65" s="224"/>
      <c r="P65" s="224"/>
      <c r="Q65" s="224"/>
      <c r="R65" s="225"/>
      <c r="S65" s="4"/>
      <c r="T65" s="229"/>
      <c r="U65" s="229"/>
      <c r="V65" s="229"/>
      <c r="W65" s="229"/>
      <c r="X65" s="229"/>
      <c r="Y65" s="229"/>
      <c r="Z65" s="230"/>
      <c r="AA65" s="4"/>
      <c r="AB65" s="229"/>
      <c r="AC65" s="229"/>
      <c r="AD65" s="229"/>
      <c r="AE65" s="229"/>
      <c r="AF65" s="229"/>
      <c r="AG65" s="229"/>
      <c r="AH65" s="229"/>
      <c r="AI65" s="230"/>
      <c r="AJ65" s="4"/>
      <c r="AK65" s="229"/>
      <c r="AL65" s="229"/>
      <c r="AM65" s="229"/>
      <c r="AN65" s="229"/>
      <c r="AO65" s="229"/>
      <c r="AP65" s="230"/>
      <c r="AQ65" s="4"/>
      <c r="AR65" s="229"/>
      <c r="AS65" s="229"/>
      <c r="AT65" s="229"/>
      <c r="AU65" s="229"/>
      <c r="AV65" s="229"/>
      <c r="AW65" s="10"/>
    </row>
    <row r="66" spans="1:49" ht="16.5" customHeight="1">
      <c r="A66" s="217"/>
      <c r="B66" s="218"/>
      <c r="C66" s="218"/>
      <c r="D66" s="219"/>
      <c r="E66" s="231"/>
      <c r="F66" s="232"/>
      <c r="G66" s="232"/>
      <c r="H66" s="232"/>
      <c r="I66" s="232"/>
      <c r="J66" s="232"/>
      <c r="K66" s="233"/>
      <c r="L66" s="231"/>
      <c r="M66" s="232"/>
      <c r="N66" s="232"/>
      <c r="O66" s="232"/>
      <c r="P66" s="232"/>
      <c r="Q66" s="232"/>
      <c r="R66" s="233"/>
      <c r="S66" s="231"/>
      <c r="T66" s="232"/>
      <c r="U66" s="232"/>
      <c r="V66" s="232"/>
      <c r="W66" s="232"/>
      <c r="X66" s="232"/>
      <c r="Y66" s="232"/>
      <c r="Z66" s="233"/>
      <c r="AA66" s="231"/>
      <c r="AB66" s="232"/>
      <c r="AC66" s="232"/>
      <c r="AD66" s="232"/>
      <c r="AE66" s="232"/>
      <c r="AF66" s="232"/>
      <c r="AG66" s="232"/>
      <c r="AH66" s="232"/>
      <c r="AI66" s="233"/>
      <c r="AJ66" s="231"/>
      <c r="AK66" s="232"/>
      <c r="AL66" s="232"/>
      <c r="AM66" s="232"/>
      <c r="AN66" s="232"/>
      <c r="AO66" s="232"/>
      <c r="AP66" s="233"/>
      <c r="AQ66" s="231"/>
      <c r="AR66" s="232"/>
      <c r="AS66" s="232"/>
      <c r="AT66" s="232"/>
      <c r="AU66" s="232"/>
      <c r="AV66" s="232"/>
      <c r="AW66" s="234"/>
    </row>
    <row r="67" spans="1:49" ht="16.5" customHeight="1">
      <c r="A67" s="220"/>
      <c r="B67" s="221"/>
      <c r="C67" s="221"/>
      <c r="D67" s="222"/>
      <c r="E67" s="223"/>
      <c r="F67" s="224"/>
      <c r="G67" s="224"/>
      <c r="H67" s="224"/>
      <c r="I67" s="224"/>
      <c r="J67" s="224"/>
      <c r="K67" s="225"/>
      <c r="L67" s="223"/>
      <c r="M67" s="224"/>
      <c r="N67" s="224"/>
      <c r="O67" s="224"/>
      <c r="P67" s="224"/>
      <c r="Q67" s="224"/>
      <c r="R67" s="225"/>
      <c r="S67" s="223"/>
      <c r="T67" s="224"/>
      <c r="U67" s="224"/>
      <c r="V67" s="224"/>
      <c r="W67" s="224"/>
      <c r="X67" s="224"/>
      <c r="Y67" s="224"/>
      <c r="Z67" s="225"/>
      <c r="AA67" s="223"/>
      <c r="AB67" s="224"/>
      <c r="AC67" s="224"/>
      <c r="AD67" s="224"/>
      <c r="AE67" s="224"/>
      <c r="AF67" s="224"/>
      <c r="AG67" s="224"/>
      <c r="AH67" s="224"/>
      <c r="AI67" s="225"/>
      <c r="AJ67" s="223"/>
      <c r="AK67" s="224"/>
      <c r="AL67" s="224"/>
      <c r="AM67" s="224"/>
      <c r="AN67" s="224"/>
      <c r="AO67" s="224"/>
      <c r="AP67" s="225"/>
      <c r="AQ67" s="223"/>
      <c r="AR67" s="224"/>
      <c r="AS67" s="224"/>
      <c r="AT67" s="224"/>
      <c r="AU67" s="224"/>
      <c r="AV67" s="224"/>
      <c r="AW67" s="226"/>
    </row>
    <row r="68" spans="1:49" ht="16.5" customHeight="1">
      <c r="A68" s="9"/>
      <c r="B68" s="227"/>
      <c r="C68" s="227"/>
      <c r="D68" s="228"/>
      <c r="E68" s="4"/>
      <c r="F68" s="229"/>
      <c r="G68" s="229"/>
      <c r="H68" s="229"/>
      <c r="I68" s="229"/>
      <c r="J68" s="229"/>
      <c r="K68" s="230"/>
      <c r="L68" s="231"/>
      <c r="M68" s="232"/>
      <c r="N68" s="232"/>
      <c r="O68" s="232"/>
      <c r="P68" s="232"/>
      <c r="Q68" s="232"/>
      <c r="R68" s="233"/>
      <c r="S68" s="4"/>
      <c r="T68" s="229"/>
      <c r="U68" s="229"/>
      <c r="V68" s="229"/>
      <c r="W68" s="229"/>
      <c r="X68" s="229"/>
      <c r="Y68" s="229"/>
      <c r="Z68" s="230"/>
      <c r="AA68" s="4"/>
      <c r="AB68" s="229"/>
      <c r="AC68" s="229"/>
      <c r="AD68" s="229"/>
      <c r="AE68" s="229"/>
      <c r="AF68" s="229"/>
      <c r="AG68" s="229"/>
      <c r="AH68" s="229"/>
      <c r="AI68" s="230"/>
      <c r="AJ68" s="4"/>
      <c r="AK68" s="229"/>
      <c r="AL68" s="229"/>
      <c r="AM68" s="229"/>
      <c r="AN68" s="229"/>
      <c r="AO68" s="229"/>
      <c r="AP68" s="230"/>
      <c r="AQ68" s="4"/>
      <c r="AR68" s="229"/>
      <c r="AS68" s="229"/>
      <c r="AT68" s="229"/>
      <c r="AU68" s="229"/>
      <c r="AV68" s="229"/>
      <c r="AW68" s="10"/>
    </row>
    <row r="69" spans="1:49" ht="16.5" customHeight="1">
      <c r="A69" s="9"/>
      <c r="B69" s="227"/>
      <c r="C69" s="227"/>
      <c r="D69" s="228"/>
      <c r="E69" s="4"/>
      <c r="F69" s="229"/>
      <c r="G69" s="229"/>
      <c r="H69" s="229"/>
      <c r="I69" s="229"/>
      <c r="J69" s="229"/>
      <c r="K69" s="230"/>
      <c r="L69" s="223"/>
      <c r="M69" s="224"/>
      <c r="N69" s="224"/>
      <c r="O69" s="224"/>
      <c r="P69" s="224"/>
      <c r="Q69" s="224"/>
      <c r="R69" s="225"/>
      <c r="S69" s="4"/>
      <c r="T69" s="229"/>
      <c r="U69" s="229"/>
      <c r="V69" s="229"/>
      <c r="W69" s="229"/>
      <c r="X69" s="229"/>
      <c r="Y69" s="229"/>
      <c r="Z69" s="230"/>
      <c r="AA69" s="4"/>
      <c r="AB69" s="229"/>
      <c r="AC69" s="229"/>
      <c r="AD69" s="229"/>
      <c r="AE69" s="229"/>
      <c r="AF69" s="229"/>
      <c r="AG69" s="229"/>
      <c r="AH69" s="229"/>
      <c r="AI69" s="230"/>
      <c r="AJ69" s="4"/>
      <c r="AK69" s="229"/>
      <c r="AL69" s="229"/>
      <c r="AM69" s="229"/>
      <c r="AN69" s="229"/>
      <c r="AO69" s="229"/>
      <c r="AP69" s="230"/>
      <c r="AQ69" s="4"/>
      <c r="AR69" s="229"/>
      <c r="AS69" s="229"/>
      <c r="AT69" s="229"/>
      <c r="AU69" s="229"/>
      <c r="AV69" s="229"/>
      <c r="AW69" s="10"/>
    </row>
    <row r="70" spans="1:49" ht="16.5" customHeight="1">
      <c r="A70" s="217"/>
      <c r="B70" s="218"/>
      <c r="C70" s="218"/>
      <c r="D70" s="219"/>
      <c r="E70" s="231"/>
      <c r="F70" s="232"/>
      <c r="G70" s="232"/>
      <c r="H70" s="232"/>
      <c r="I70" s="232"/>
      <c r="J70" s="232"/>
      <c r="K70" s="233"/>
      <c r="L70" s="231"/>
      <c r="M70" s="232"/>
      <c r="N70" s="232"/>
      <c r="O70" s="232"/>
      <c r="P70" s="232"/>
      <c r="Q70" s="232"/>
      <c r="R70" s="233"/>
      <c r="S70" s="231"/>
      <c r="T70" s="232"/>
      <c r="U70" s="232"/>
      <c r="V70" s="232"/>
      <c r="W70" s="232"/>
      <c r="X70" s="232"/>
      <c r="Y70" s="232"/>
      <c r="Z70" s="233"/>
      <c r="AA70" s="231"/>
      <c r="AB70" s="232"/>
      <c r="AC70" s="232"/>
      <c r="AD70" s="232"/>
      <c r="AE70" s="232"/>
      <c r="AF70" s="232"/>
      <c r="AG70" s="232"/>
      <c r="AH70" s="232"/>
      <c r="AI70" s="233"/>
      <c r="AJ70" s="231"/>
      <c r="AK70" s="232"/>
      <c r="AL70" s="232"/>
      <c r="AM70" s="232"/>
      <c r="AN70" s="232"/>
      <c r="AO70" s="232"/>
      <c r="AP70" s="233"/>
      <c r="AQ70" s="231"/>
      <c r="AR70" s="232"/>
      <c r="AS70" s="232"/>
      <c r="AT70" s="232"/>
      <c r="AU70" s="232"/>
      <c r="AV70" s="232"/>
      <c r="AW70" s="234"/>
    </row>
    <row r="71" spans="1:49" ht="16.5" customHeight="1">
      <c r="A71" s="220"/>
      <c r="B71" s="221"/>
      <c r="C71" s="221"/>
      <c r="D71" s="222"/>
      <c r="E71" s="223"/>
      <c r="F71" s="224"/>
      <c r="G71" s="224"/>
      <c r="H71" s="224"/>
      <c r="I71" s="224"/>
      <c r="J71" s="224"/>
      <c r="K71" s="225"/>
      <c r="L71" s="223"/>
      <c r="M71" s="224"/>
      <c r="N71" s="224"/>
      <c r="O71" s="224"/>
      <c r="P71" s="224"/>
      <c r="Q71" s="224"/>
      <c r="R71" s="225"/>
      <c r="S71" s="223"/>
      <c r="T71" s="224"/>
      <c r="U71" s="224"/>
      <c r="V71" s="224"/>
      <c r="W71" s="224"/>
      <c r="X71" s="224"/>
      <c r="Y71" s="224"/>
      <c r="Z71" s="225"/>
      <c r="AA71" s="223"/>
      <c r="AB71" s="224"/>
      <c r="AC71" s="224"/>
      <c r="AD71" s="224"/>
      <c r="AE71" s="224"/>
      <c r="AF71" s="224"/>
      <c r="AG71" s="224"/>
      <c r="AH71" s="224"/>
      <c r="AI71" s="225"/>
      <c r="AJ71" s="223"/>
      <c r="AK71" s="224"/>
      <c r="AL71" s="224"/>
      <c r="AM71" s="224"/>
      <c r="AN71" s="224"/>
      <c r="AO71" s="224"/>
      <c r="AP71" s="225"/>
      <c r="AQ71" s="223"/>
      <c r="AR71" s="224"/>
      <c r="AS71" s="224"/>
      <c r="AT71" s="224"/>
      <c r="AU71" s="224"/>
      <c r="AV71" s="224"/>
      <c r="AW71" s="226"/>
    </row>
    <row r="72" spans="1:49" ht="16.5" customHeight="1">
      <c r="A72" s="9"/>
      <c r="B72" s="227"/>
      <c r="C72" s="227"/>
      <c r="D72" s="228"/>
      <c r="E72" s="4"/>
      <c r="F72" s="229"/>
      <c r="G72" s="229"/>
      <c r="H72" s="229"/>
      <c r="I72" s="229"/>
      <c r="J72" s="229"/>
      <c r="K72" s="230"/>
      <c r="L72" s="231"/>
      <c r="M72" s="232"/>
      <c r="N72" s="232"/>
      <c r="O72" s="232"/>
      <c r="P72" s="232"/>
      <c r="Q72" s="232"/>
      <c r="R72" s="233"/>
      <c r="S72" s="4"/>
      <c r="T72" s="229"/>
      <c r="U72" s="229"/>
      <c r="V72" s="229"/>
      <c r="W72" s="229"/>
      <c r="X72" s="229"/>
      <c r="Y72" s="229"/>
      <c r="Z72" s="230"/>
      <c r="AA72" s="4"/>
      <c r="AB72" s="229"/>
      <c r="AC72" s="229"/>
      <c r="AD72" s="229"/>
      <c r="AE72" s="229"/>
      <c r="AF72" s="229"/>
      <c r="AG72" s="229"/>
      <c r="AH72" s="229"/>
      <c r="AI72" s="230"/>
      <c r="AJ72" s="4"/>
      <c r="AK72" s="229"/>
      <c r="AL72" s="229"/>
      <c r="AM72" s="229"/>
      <c r="AN72" s="229"/>
      <c r="AO72" s="229"/>
      <c r="AP72" s="230"/>
      <c r="AQ72" s="4"/>
      <c r="AR72" s="229"/>
      <c r="AS72" s="229"/>
      <c r="AT72" s="229"/>
      <c r="AU72" s="229"/>
      <c r="AV72" s="229"/>
      <c r="AW72" s="10"/>
    </row>
    <row r="73" spans="1:49" ht="16.5" customHeight="1">
      <c r="A73" s="9"/>
      <c r="B73" s="227"/>
      <c r="C73" s="227"/>
      <c r="D73" s="228"/>
      <c r="E73" s="4"/>
      <c r="F73" s="229"/>
      <c r="G73" s="229"/>
      <c r="H73" s="229"/>
      <c r="I73" s="229"/>
      <c r="J73" s="229"/>
      <c r="K73" s="230"/>
      <c r="L73" s="223"/>
      <c r="M73" s="224"/>
      <c r="N73" s="224"/>
      <c r="O73" s="224"/>
      <c r="P73" s="224"/>
      <c r="Q73" s="224"/>
      <c r="R73" s="225"/>
      <c r="S73" s="4"/>
      <c r="T73" s="229"/>
      <c r="U73" s="229"/>
      <c r="V73" s="229"/>
      <c r="W73" s="229"/>
      <c r="X73" s="229"/>
      <c r="Y73" s="229"/>
      <c r="Z73" s="230"/>
      <c r="AA73" s="4"/>
      <c r="AB73" s="229"/>
      <c r="AC73" s="229"/>
      <c r="AD73" s="229"/>
      <c r="AE73" s="229"/>
      <c r="AF73" s="229"/>
      <c r="AG73" s="229"/>
      <c r="AH73" s="229"/>
      <c r="AI73" s="230"/>
      <c r="AJ73" s="4"/>
      <c r="AK73" s="229"/>
      <c r="AL73" s="229"/>
      <c r="AM73" s="229"/>
      <c r="AN73" s="229"/>
      <c r="AO73" s="229"/>
      <c r="AP73" s="230"/>
      <c r="AQ73" s="4"/>
      <c r="AR73" s="229"/>
      <c r="AS73" s="229"/>
      <c r="AT73" s="229"/>
      <c r="AU73" s="229"/>
      <c r="AV73" s="229"/>
      <c r="AW73" s="10"/>
    </row>
    <row r="74" spans="1:49" ht="16.5" customHeight="1">
      <c r="A74" s="217"/>
      <c r="B74" s="218"/>
      <c r="C74" s="218"/>
      <c r="D74" s="219"/>
      <c r="E74" s="231"/>
      <c r="F74" s="232"/>
      <c r="G74" s="232"/>
      <c r="H74" s="232"/>
      <c r="I74" s="232"/>
      <c r="J74" s="232"/>
      <c r="K74" s="233"/>
      <c r="L74" s="231"/>
      <c r="M74" s="232"/>
      <c r="N74" s="232"/>
      <c r="O74" s="232"/>
      <c r="P74" s="232"/>
      <c r="Q74" s="232"/>
      <c r="R74" s="233"/>
      <c r="S74" s="231"/>
      <c r="T74" s="232"/>
      <c r="U74" s="232"/>
      <c r="V74" s="232"/>
      <c r="W74" s="232"/>
      <c r="X74" s="232"/>
      <c r="Y74" s="232"/>
      <c r="Z74" s="233"/>
      <c r="AA74" s="231"/>
      <c r="AB74" s="232"/>
      <c r="AC74" s="232"/>
      <c r="AD74" s="232"/>
      <c r="AE74" s="232"/>
      <c r="AF74" s="232"/>
      <c r="AG74" s="232"/>
      <c r="AH74" s="232"/>
      <c r="AI74" s="233"/>
      <c r="AJ74" s="231"/>
      <c r="AK74" s="232"/>
      <c r="AL74" s="232"/>
      <c r="AM74" s="232"/>
      <c r="AN74" s="232"/>
      <c r="AO74" s="232"/>
      <c r="AP74" s="233"/>
      <c r="AQ74" s="231"/>
      <c r="AR74" s="232"/>
      <c r="AS74" s="232"/>
      <c r="AT74" s="232"/>
      <c r="AU74" s="232"/>
      <c r="AV74" s="232"/>
      <c r="AW74" s="234"/>
    </row>
    <row r="75" spans="1:49" ht="16.5" customHeight="1">
      <c r="A75" s="220"/>
      <c r="B75" s="221"/>
      <c r="C75" s="221"/>
      <c r="D75" s="222"/>
      <c r="E75" s="223"/>
      <c r="F75" s="224"/>
      <c r="G75" s="224"/>
      <c r="H75" s="224"/>
      <c r="I75" s="224"/>
      <c r="J75" s="224"/>
      <c r="K75" s="225"/>
      <c r="L75" s="223"/>
      <c r="M75" s="224"/>
      <c r="N75" s="224"/>
      <c r="O75" s="224"/>
      <c r="P75" s="224"/>
      <c r="Q75" s="224"/>
      <c r="R75" s="225"/>
      <c r="S75" s="223"/>
      <c r="T75" s="224"/>
      <c r="U75" s="224"/>
      <c r="V75" s="224"/>
      <c r="W75" s="224"/>
      <c r="X75" s="224"/>
      <c r="Y75" s="224"/>
      <c r="Z75" s="225"/>
      <c r="AA75" s="223"/>
      <c r="AB75" s="224"/>
      <c r="AC75" s="224"/>
      <c r="AD75" s="224"/>
      <c r="AE75" s="224"/>
      <c r="AF75" s="224"/>
      <c r="AG75" s="224"/>
      <c r="AH75" s="224"/>
      <c r="AI75" s="225"/>
      <c r="AJ75" s="223"/>
      <c r="AK75" s="224"/>
      <c r="AL75" s="224"/>
      <c r="AM75" s="224"/>
      <c r="AN75" s="224"/>
      <c r="AO75" s="224"/>
      <c r="AP75" s="225"/>
      <c r="AQ75" s="223"/>
      <c r="AR75" s="224"/>
      <c r="AS75" s="224"/>
      <c r="AT75" s="224"/>
      <c r="AU75" s="224"/>
      <c r="AV75" s="224"/>
      <c r="AW75" s="226"/>
    </row>
    <row r="76" spans="1:49" ht="16.5" customHeight="1">
      <c r="A76" s="9"/>
      <c r="B76" s="227"/>
      <c r="C76" s="227"/>
      <c r="D76" s="228"/>
      <c r="E76" s="4"/>
      <c r="F76" s="229"/>
      <c r="G76" s="229"/>
      <c r="H76" s="229"/>
      <c r="I76" s="229"/>
      <c r="J76" s="229"/>
      <c r="K76" s="230"/>
      <c r="L76" s="231"/>
      <c r="M76" s="232"/>
      <c r="N76" s="232"/>
      <c r="O76" s="232"/>
      <c r="P76" s="232"/>
      <c r="Q76" s="232"/>
      <c r="R76" s="233"/>
      <c r="S76" s="4"/>
      <c r="T76" s="229"/>
      <c r="U76" s="229"/>
      <c r="V76" s="229"/>
      <c r="W76" s="229"/>
      <c r="X76" s="229"/>
      <c r="Y76" s="229"/>
      <c r="Z76" s="230"/>
      <c r="AA76" s="4"/>
      <c r="AB76" s="229"/>
      <c r="AC76" s="229"/>
      <c r="AD76" s="229"/>
      <c r="AE76" s="229"/>
      <c r="AF76" s="229"/>
      <c r="AG76" s="229"/>
      <c r="AH76" s="229"/>
      <c r="AI76" s="230"/>
      <c r="AJ76" s="4"/>
      <c r="AK76" s="229"/>
      <c r="AL76" s="229"/>
      <c r="AM76" s="229"/>
      <c r="AN76" s="229"/>
      <c r="AO76" s="229"/>
      <c r="AP76" s="230"/>
      <c r="AQ76" s="4"/>
      <c r="AR76" s="229"/>
      <c r="AS76" s="229"/>
      <c r="AT76" s="229"/>
      <c r="AU76" s="229"/>
      <c r="AV76" s="229"/>
      <c r="AW76" s="10"/>
    </row>
    <row r="77" spans="1:49" ht="16.5" customHeight="1">
      <c r="A77" s="9"/>
      <c r="B77" s="227"/>
      <c r="C77" s="227"/>
      <c r="D77" s="228"/>
      <c r="E77" s="4"/>
      <c r="F77" s="229"/>
      <c r="G77" s="229"/>
      <c r="H77" s="229"/>
      <c r="I77" s="229"/>
      <c r="J77" s="229"/>
      <c r="K77" s="230"/>
      <c r="L77" s="223"/>
      <c r="M77" s="224"/>
      <c r="N77" s="224"/>
      <c r="O77" s="224"/>
      <c r="P77" s="224"/>
      <c r="Q77" s="224"/>
      <c r="R77" s="225"/>
      <c r="S77" s="4"/>
      <c r="T77" s="229"/>
      <c r="U77" s="229"/>
      <c r="V77" s="229"/>
      <c r="W77" s="229"/>
      <c r="X77" s="229"/>
      <c r="Y77" s="229"/>
      <c r="Z77" s="230"/>
      <c r="AA77" s="4"/>
      <c r="AB77" s="229"/>
      <c r="AC77" s="229"/>
      <c r="AD77" s="229"/>
      <c r="AE77" s="229"/>
      <c r="AF77" s="229"/>
      <c r="AG77" s="229"/>
      <c r="AH77" s="229"/>
      <c r="AI77" s="230"/>
      <c r="AJ77" s="4"/>
      <c r="AK77" s="229"/>
      <c r="AL77" s="229"/>
      <c r="AM77" s="229"/>
      <c r="AN77" s="229"/>
      <c r="AO77" s="229"/>
      <c r="AP77" s="230"/>
      <c r="AQ77" s="4"/>
      <c r="AR77" s="229"/>
      <c r="AS77" s="229"/>
      <c r="AT77" s="229"/>
      <c r="AU77" s="229"/>
      <c r="AV77" s="229"/>
      <c r="AW77" s="10"/>
    </row>
    <row r="78" spans="1:49" ht="16.5" customHeight="1">
      <c r="A78" s="217"/>
      <c r="B78" s="218"/>
      <c r="C78" s="218"/>
      <c r="D78" s="219"/>
      <c r="E78" s="231"/>
      <c r="F78" s="232"/>
      <c r="G78" s="232"/>
      <c r="H78" s="232"/>
      <c r="I78" s="232"/>
      <c r="J78" s="232"/>
      <c r="K78" s="233"/>
      <c r="L78" s="231"/>
      <c r="M78" s="232"/>
      <c r="N78" s="232"/>
      <c r="O78" s="232"/>
      <c r="P78" s="232"/>
      <c r="Q78" s="232"/>
      <c r="R78" s="233"/>
      <c r="S78" s="231"/>
      <c r="T78" s="232"/>
      <c r="U78" s="232"/>
      <c r="V78" s="232"/>
      <c r="W78" s="232"/>
      <c r="X78" s="232"/>
      <c r="Y78" s="232"/>
      <c r="Z78" s="233"/>
      <c r="AA78" s="231"/>
      <c r="AB78" s="232"/>
      <c r="AC78" s="232"/>
      <c r="AD78" s="232"/>
      <c r="AE78" s="232"/>
      <c r="AF78" s="232"/>
      <c r="AG78" s="232"/>
      <c r="AH78" s="232"/>
      <c r="AI78" s="233"/>
      <c r="AJ78" s="231"/>
      <c r="AK78" s="232"/>
      <c r="AL78" s="232"/>
      <c r="AM78" s="232"/>
      <c r="AN78" s="232"/>
      <c r="AO78" s="232"/>
      <c r="AP78" s="233"/>
      <c r="AQ78" s="231"/>
      <c r="AR78" s="232"/>
      <c r="AS78" s="232"/>
      <c r="AT78" s="232"/>
      <c r="AU78" s="232"/>
      <c r="AV78" s="232"/>
      <c r="AW78" s="234"/>
    </row>
    <row r="79" spans="1:49" ht="16.5" customHeight="1">
      <c r="A79" s="220"/>
      <c r="B79" s="221"/>
      <c r="C79" s="221"/>
      <c r="D79" s="222"/>
      <c r="E79" s="223"/>
      <c r="F79" s="224"/>
      <c r="G79" s="224"/>
      <c r="H79" s="224"/>
      <c r="I79" s="224"/>
      <c r="J79" s="224"/>
      <c r="K79" s="225"/>
      <c r="L79" s="223"/>
      <c r="M79" s="224"/>
      <c r="N79" s="224"/>
      <c r="O79" s="224"/>
      <c r="P79" s="224"/>
      <c r="Q79" s="224"/>
      <c r="R79" s="225"/>
      <c r="S79" s="223"/>
      <c r="T79" s="224"/>
      <c r="U79" s="224"/>
      <c r="V79" s="224"/>
      <c r="W79" s="224"/>
      <c r="X79" s="224"/>
      <c r="Y79" s="224"/>
      <c r="Z79" s="225"/>
      <c r="AA79" s="223"/>
      <c r="AB79" s="224"/>
      <c r="AC79" s="224"/>
      <c r="AD79" s="224"/>
      <c r="AE79" s="224"/>
      <c r="AF79" s="224"/>
      <c r="AG79" s="224"/>
      <c r="AH79" s="224"/>
      <c r="AI79" s="225"/>
      <c r="AJ79" s="223"/>
      <c r="AK79" s="224"/>
      <c r="AL79" s="224"/>
      <c r="AM79" s="224"/>
      <c r="AN79" s="224"/>
      <c r="AO79" s="224"/>
      <c r="AP79" s="225"/>
      <c r="AQ79" s="223"/>
      <c r="AR79" s="224"/>
      <c r="AS79" s="224"/>
      <c r="AT79" s="224"/>
      <c r="AU79" s="224"/>
      <c r="AV79" s="224"/>
      <c r="AW79" s="226"/>
    </row>
    <row r="80" spans="1:49" ht="16.5" customHeight="1">
      <c r="A80" s="9"/>
      <c r="B80" s="227"/>
      <c r="C80" s="227"/>
      <c r="D80" s="228"/>
      <c r="E80" s="4"/>
      <c r="F80" s="229"/>
      <c r="G80" s="229"/>
      <c r="H80" s="229"/>
      <c r="I80" s="229"/>
      <c r="J80" s="229"/>
      <c r="K80" s="230"/>
      <c r="L80" s="231"/>
      <c r="M80" s="232"/>
      <c r="N80" s="232"/>
      <c r="O80" s="232"/>
      <c r="P80" s="232"/>
      <c r="Q80" s="232"/>
      <c r="R80" s="233"/>
      <c r="S80" s="4"/>
      <c r="T80" s="229"/>
      <c r="U80" s="229"/>
      <c r="V80" s="229"/>
      <c r="W80" s="229"/>
      <c r="X80" s="229"/>
      <c r="Y80" s="229"/>
      <c r="Z80" s="230"/>
      <c r="AA80" s="4"/>
      <c r="AB80" s="229"/>
      <c r="AC80" s="229"/>
      <c r="AD80" s="229"/>
      <c r="AE80" s="229"/>
      <c r="AF80" s="229"/>
      <c r="AG80" s="229"/>
      <c r="AH80" s="229"/>
      <c r="AI80" s="230"/>
      <c r="AJ80" s="4"/>
      <c r="AK80" s="229"/>
      <c r="AL80" s="229"/>
      <c r="AM80" s="229"/>
      <c r="AN80" s="229"/>
      <c r="AO80" s="229"/>
      <c r="AP80" s="230"/>
      <c r="AQ80" s="4"/>
      <c r="AR80" s="229"/>
      <c r="AS80" s="229"/>
      <c r="AT80" s="229"/>
      <c r="AU80" s="229"/>
      <c r="AV80" s="229"/>
      <c r="AW80" s="10"/>
    </row>
    <row r="81" spans="1:49" ht="16.5" customHeight="1">
      <c r="A81" s="9"/>
      <c r="B81" s="227"/>
      <c r="C81" s="227"/>
      <c r="D81" s="228"/>
      <c r="E81" s="4"/>
      <c r="F81" s="229"/>
      <c r="G81" s="229"/>
      <c r="H81" s="229"/>
      <c r="I81" s="229"/>
      <c r="J81" s="229"/>
      <c r="K81" s="230"/>
      <c r="L81" s="223"/>
      <c r="M81" s="224"/>
      <c r="N81" s="224"/>
      <c r="O81" s="224"/>
      <c r="P81" s="224"/>
      <c r="Q81" s="224"/>
      <c r="R81" s="225"/>
      <c r="S81" s="4"/>
      <c r="T81" s="229"/>
      <c r="U81" s="229"/>
      <c r="V81" s="229"/>
      <c r="W81" s="229"/>
      <c r="X81" s="229"/>
      <c r="Y81" s="229"/>
      <c r="Z81" s="230"/>
      <c r="AA81" s="4"/>
      <c r="AB81" s="229"/>
      <c r="AC81" s="229"/>
      <c r="AD81" s="229"/>
      <c r="AE81" s="229"/>
      <c r="AF81" s="229"/>
      <c r="AG81" s="229"/>
      <c r="AH81" s="229"/>
      <c r="AI81" s="230"/>
      <c r="AJ81" s="4"/>
      <c r="AK81" s="229"/>
      <c r="AL81" s="229"/>
      <c r="AM81" s="229"/>
      <c r="AN81" s="229"/>
      <c r="AO81" s="229"/>
      <c r="AP81" s="230"/>
      <c r="AQ81" s="4"/>
      <c r="AR81" s="229"/>
      <c r="AS81" s="229"/>
      <c r="AT81" s="229"/>
      <c r="AU81" s="229"/>
      <c r="AV81" s="229"/>
      <c r="AW81" s="10"/>
    </row>
    <row r="82" spans="1:49" ht="16.5" customHeight="1">
      <c r="A82" s="217"/>
      <c r="B82" s="218"/>
      <c r="C82" s="218"/>
      <c r="D82" s="219"/>
      <c r="E82" s="231"/>
      <c r="F82" s="232"/>
      <c r="G82" s="232"/>
      <c r="H82" s="232"/>
      <c r="I82" s="232"/>
      <c r="J82" s="232"/>
      <c r="K82" s="233"/>
      <c r="L82" s="231"/>
      <c r="M82" s="232"/>
      <c r="N82" s="232"/>
      <c r="O82" s="232"/>
      <c r="P82" s="232"/>
      <c r="Q82" s="232"/>
      <c r="R82" s="233"/>
      <c r="S82" s="231"/>
      <c r="T82" s="232"/>
      <c r="U82" s="232"/>
      <c r="V82" s="232"/>
      <c r="W82" s="232"/>
      <c r="X82" s="232"/>
      <c r="Y82" s="232"/>
      <c r="Z82" s="233"/>
      <c r="AA82" s="231"/>
      <c r="AB82" s="232"/>
      <c r="AC82" s="232"/>
      <c r="AD82" s="232"/>
      <c r="AE82" s="232"/>
      <c r="AF82" s="232"/>
      <c r="AG82" s="232"/>
      <c r="AH82" s="232"/>
      <c r="AI82" s="233"/>
      <c r="AJ82" s="231"/>
      <c r="AK82" s="232"/>
      <c r="AL82" s="232"/>
      <c r="AM82" s="232"/>
      <c r="AN82" s="232"/>
      <c r="AO82" s="232"/>
      <c r="AP82" s="233"/>
      <c r="AQ82" s="231"/>
      <c r="AR82" s="232"/>
      <c r="AS82" s="232"/>
      <c r="AT82" s="232"/>
      <c r="AU82" s="232"/>
      <c r="AV82" s="232"/>
      <c r="AW82" s="234"/>
    </row>
    <row r="83" spans="1:49" ht="16.5" customHeight="1">
      <c r="A83" s="220"/>
      <c r="B83" s="221"/>
      <c r="C83" s="221"/>
      <c r="D83" s="222"/>
      <c r="E83" s="223"/>
      <c r="F83" s="224"/>
      <c r="G83" s="224"/>
      <c r="H83" s="224"/>
      <c r="I83" s="224"/>
      <c r="J83" s="224"/>
      <c r="K83" s="225"/>
      <c r="L83" s="223"/>
      <c r="M83" s="224"/>
      <c r="N83" s="224"/>
      <c r="O83" s="224"/>
      <c r="P83" s="224"/>
      <c r="Q83" s="224"/>
      <c r="R83" s="225"/>
      <c r="S83" s="223"/>
      <c r="T83" s="224"/>
      <c r="U83" s="224"/>
      <c r="V83" s="224"/>
      <c r="W83" s="224"/>
      <c r="X83" s="224"/>
      <c r="Y83" s="224"/>
      <c r="Z83" s="225"/>
      <c r="AA83" s="223"/>
      <c r="AB83" s="224"/>
      <c r="AC83" s="224"/>
      <c r="AD83" s="224"/>
      <c r="AE83" s="224"/>
      <c r="AF83" s="224"/>
      <c r="AG83" s="224"/>
      <c r="AH83" s="224"/>
      <c r="AI83" s="225"/>
      <c r="AJ83" s="223"/>
      <c r="AK83" s="224"/>
      <c r="AL83" s="224"/>
      <c r="AM83" s="224"/>
      <c r="AN83" s="224"/>
      <c r="AO83" s="224"/>
      <c r="AP83" s="225"/>
      <c r="AQ83" s="223"/>
      <c r="AR83" s="224"/>
      <c r="AS83" s="224"/>
      <c r="AT83" s="224"/>
      <c r="AU83" s="224"/>
      <c r="AV83" s="224"/>
      <c r="AW83" s="226"/>
    </row>
    <row r="84" spans="1:49" ht="16.5" customHeight="1">
      <c r="A84" s="9"/>
      <c r="B84" s="227"/>
      <c r="C84" s="227"/>
      <c r="D84" s="228"/>
      <c r="E84" s="4"/>
      <c r="F84" s="229"/>
      <c r="G84" s="229"/>
      <c r="H84" s="229"/>
      <c r="I84" s="229"/>
      <c r="J84" s="229"/>
      <c r="K84" s="230"/>
      <c r="L84" s="231"/>
      <c r="M84" s="232"/>
      <c r="N84" s="232"/>
      <c r="O84" s="232"/>
      <c r="P84" s="232"/>
      <c r="Q84" s="232"/>
      <c r="R84" s="233"/>
      <c r="S84" s="4"/>
      <c r="T84" s="229"/>
      <c r="U84" s="229"/>
      <c r="V84" s="229"/>
      <c r="W84" s="229"/>
      <c r="X84" s="229"/>
      <c r="Y84" s="229"/>
      <c r="Z84" s="230"/>
      <c r="AA84" s="4"/>
      <c r="AB84" s="229"/>
      <c r="AC84" s="229"/>
      <c r="AD84" s="229"/>
      <c r="AE84" s="229"/>
      <c r="AF84" s="229"/>
      <c r="AG84" s="229"/>
      <c r="AH84" s="229"/>
      <c r="AI84" s="230"/>
      <c r="AJ84" s="4"/>
      <c r="AK84" s="229"/>
      <c r="AL84" s="229"/>
      <c r="AM84" s="229"/>
      <c r="AN84" s="229"/>
      <c r="AO84" s="229"/>
      <c r="AP84" s="230"/>
      <c r="AQ84" s="4"/>
      <c r="AR84" s="229"/>
      <c r="AS84" s="229"/>
      <c r="AT84" s="229"/>
      <c r="AU84" s="229"/>
      <c r="AV84" s="229"/>
      <c r="AW84" s="10"/>
    </row>
    <row r="85" spans="1:49" ht="16.5" customHeight="1">
      <c r="A85" s="9"/>
      <c r="B85" s="227"/>
      <c r="C85" s="227"/>
      <c r="D85" s="228"/>
      <c r="E85" s="4"/>
      <c r="F85" s="229"/>
      <c r="G85" s="229"/>
      <c r="H85" s="229"/>
      <c r="I85" s="229"/>
      <c r="J85" s="229"/>
      <c r="K85" s="230"/>
      <c r="L85" s="223"/>
      <c r="M85" s="224"/>
      <c r="N85" s="224"/>
      <c r="O85" s="224"/>
      <c r="P85" s="224"/>
      <c r="Q85" s="224"/>
      <c r="R85" s="225"/>
      <c r="S85" s="4"/>
      <c r="T85" s="229"/>
      <c r="U85" s="229"/>
      <c r="V85" s="229"/>
      <c r="W85" s="229"/>
      <c r="X85" s="229"/>
      <c r="Y85" s="229"/>
      <c r="Z85" s="230"/>
      <c r="AA85" s="4"/>
      <c r="AB85" s="229"/>
      <c r="AC85" s="229"/>
      <c r="AD85" s="229"/>
      <c r="AE85" s="229"/>
      <c r="AF85" s="229"/>
      <c r="AG85" s="229"/>
      <c r="AH85" s="229"/>
      <c r="AI85" s="230"/>
      <c r="AJ85" s="4"/>
      <c r="AK85" s="229"/>
      <c r="AL85" s="229"/>
      <c r="AM85" s="229"/>
      <c r="AN85" s="229"/>
      <c r="AO85" s="229"/>
      <c r="AP85" s="230"/>
      <c r="AQ85" s="4"/>
      <c r="AR85" s="229"/>
      <c r="AS85" s="229"/>
      <c r="AT85" s="229"/>
      <c r="AU85" s="229"/>
      <c r="AV85" s="229"/>
      <c r="AW85" s="10"/>
    </row>
    <row r="86" spans="1:49" ht="16.5" customHeight="1">
      <c r="A86" s="217"/>
      <c r="B86" s="218"/>
      <c r="C86" s="218"/>
      <c r="D86" s="219"/>
      <c r="E86" s="231"/>
      <c r="F86" s="232"/>
      <c r="G86" s="232"/>
      <c r="H86" s="232"/>
      <c r="I86" s="232"/>
      <c r="J86" s="232"/>
      <c r="K86" s="233"/>
      <c r="L86" s="231"/>
      <c r="M86" s="232"/>
      <c r="N86" s="232"/>
      <c r="O86" s="232"/>
      <c r="P86" s="232"/>
      <c r="Q86" s="232"/>
      <c r="R86" s="233"/>
      <c r="S86" s="231"/>
      <c r="T86" s="232"/>
      <c r="U86" s="232"/>
      <c r="V86" s="232"/>
      <c r="W86" s="232"/>
      <c r="X86" s="232"/>
      <c r="Y86" s="232"/>
      <c r="Z86" s="233"/>
      <c r="AA86" s="231"/>
      <c r="AB86" s="232"/>
      <c r="AC86" s="232"/>
      <c r="AD86" s="232"/>
      <c r="AE86" s="232"/>
      <c r="AF86" s="232"/>
      <c r="AG86" s="232"/>
      <c r="AH86" s="232"/>
      <c r="AI86" s="233"/>
      <c r="AJ86" s="231"/>
      <c r="AK86" s="232"/>
      <c r="AL86" s="232"/>
      <c r="AM86" s="232"/>
      <c r="AN86" s="232"/>
      <c r="AO86" s="232"/>
      <c r="AP86" s="233"/>
      <c r="AQ86" s="231"/>
      <c r="AR86" s="232"/>
      <c r="AS86" s="232"/>
      <c r="AT86" s="232"/>
      <c r="AU86" s="232"/>
      <c r="AV86" s="232"/>
      <c r="AW86" s="234"/>
    </row>
    <row r="87" spans="1:49" ht="16.5" customHeight="1">
      <c r="A87" s="220"/>
      <c r="B87" s="221"/>
      <c r="C87" s="221"/>
      <c r="D87" s="222"/>
      <c r="E87" s="223"/>
      <c r="F87" s="224"/>
      <c r="G87" s="224"/>
      <c r="H87" s="224"/>
      <c r="I87" s="224"/>
      <c r="J87" s="224"/>
      <c r="K87" s="225"/>
      <c r="L87" s="223"/>
      <c r="M87" s="224"/>
      <c r="N87" s="224"/>
      <c r="O87" s="224"/>
      <c r="P87" s="224"/>
      <c r="Q87" s="224"/>
      <c r="R87" s="225"/>
      <c r="S87" s="223"/>
      <c r="T87" s="224"/>
      <c r="U87" s="224"/>
      <c r="V87" s="224"/>
      <c r="W87" s="224"/>
      <c r="X87" s="224"/>
      <c r="Y87" s="224"/>
      <c r="Z87" s="225"/>
      <c r="AA87" s="223"/>
      <c r="AB87" s="224"/>
      <c r="AC87" s="224"/>
      <c r="AD87" s="224"/>
      <c r="AE87" s="224"/>
      <c r="AF87" s="224"/>
      <c r="AG87" s="224"/>
      <c r="AH87" s="224"/>
      <c r="AI87" s="225"/>
      <c r="AJ87" s="223"/>
      <c r="AK87" s="224"/>
      <c r="AL87" s="224"/>
      <c r="AM87" s="224"/>
      <c r="AN87" s="224"/>
      <c r="AO87" s="224"/>
      <c r="AP87" s="225"/>
      <c r="AQ87" s="223"/>
      <c r="AR87" s="224"/>
      <c r="AS87" s="224"/>
      <c r="AT87" s="224"/>
      <c r="AU87" s="224"/>
      <c r="AV87" s="224"/>
      <c r="AW87" s="226"/>
    </row>
    <row r="88" spans="1:49" ht="16.5" customHeight="1">
      <c r="A88" s="9"/>
      <c r="B88" s="227"/>
      <c r="C88" s="227"/>
      <c r="D88" s="228"/>
      <c r="E88" s="4"/>
      <c r="F88" s="229"/>
      <c r="G88" s="229"/>
      <c r="H88" s="229"/>
      <c r="I88" s="229"/>
      <c r="J88" s="229"/>
      <c r="K88" s="230"/>
      <c r="L88" s="231"/>
      <c r="M88" s="232"/>
      <c r="N88" s="232"/>
      <c r="O88" s="232"/>
      <c r="P88" s="232"/>
      <c r="Q88" s="232"/>
      <c r="R88" s="233"/>
      <c r="S88" s="4"/>
      <c r="T88" s="229"/>
      <c r="U88" s="229"/>
      <c r="V88" s="229"/>
      <c r="W88" s="229"/>
      <c r="X88" s="229"/>
      <c r="Y88" s="229"/>
      <c r="Z88" s="230"/>
      <c r="AA88" s="4"/>
      <c r="AB88" s="229"/>
      <c r="AC88" s="229"/>
      <c r="AD88" s="229"/>
      <c r="AE88" s="229"/>
      <c r="AF88" s="229"/>
      <c r="AG88" s="229"/>
      <c r="AH88" s="229"/>
      <c r="AI88" s="230"/>
      <c r="AJ88" s="4"/>
      <c r="AK88" s="229"/>
      <c r="AL88" s="229"/>
      <c r="AM88" s="229"/>
      <c r="AN88" s="229"/>
      <c r="AO88" s="229"/>
      <c r="AP88" s="230"/>
      <c r="AQ88" s="4"/>
      <c r="AR88" s="229"/>
      <c r="AS88" s="229"/>
      <c r="AT88" s="229"/>
      <c r="AU88" s="229"/>
      <c r="AV88" s="229"/>
      <c r="AW88" s="10"/>
    </row>
    <row r="89" spans="1:49" ht="16.5" customHeight="1">
      <c r="A89" s="9"/>
      <c r="B89" s="227"/>
      <c r="C89" s="227"/>
      <c r="D89" s="228"/>
      <c r="E89" s="4"/>
      <c r="F89" s="229"/>
      <c r="G89" s="229"/>
      <c r="H89" s="229"/>
      <c r="I89" s="229"/>
      <c r="J89" s="229"/>
      <c r="K89" s="230"/>
      <c r="L89" s="223"/>
      <c r="M89" s="224"/>
      <c r="N89" s="224"/>
      <c r="O89" s="224"/>
      <c r="P89" s="224"/>
      <c r="Q89" s="224"/>
      <c r="R89" s="225"/>
      <c r="S89" s="4"/>
      <c r="T89" s="229"/>
      <c r="U89" s="229"/>
      <c r="V89" s="229"/>
      <c r="W89" s="229"/>
      <c r="X89" s="229"/>
      <c r="Y89" s="229"/>
      <c r="Z89" s="230"/>
      <c r="AA89" s="4"/>
      <c r="AB89" s="229"/>
      <c r="AC89" s="229"/>
      <c r="AD89" s="229"/>
      <c r="AE89" s="229"/>
      <c r="AF89" s="229"/>
      <c r="AG89" s="229"/>
      <c r="AH89" s="229"/>
      <c r="AI89" s="230"/>
      <c r="AJ89" s="4"/>
      <c r="AK89" s="229"/>
      <c r="AL89" s="229"/>
      <c r="AM89" s="229"/>
      <c r="AN89" s="229"/>
      <c r="AO89" s="229"/>
      <c r="AP89" s="230"/>
      <c r="AQ89" s="4"/>
      <c r="AR89" s="229"/>
      <c r="AS89" s="229"/>
      <c r="AT89" s="229"/>
      <c r="AU89" s="229"/>
      <c r="AV89" s="229"/>
      <c r="AW89" s="10"/>
    </row>
    <row r="90" spans="1:49" ht="16.5" customHeight="1">
      <c r="A90" s="217"/>
      <c r="B90" s="218"/>
      <c r="C90" s="218"/>
      <c r="D90" s="219"/>
      <c r="E90" s="231"/>
      <c r="F90" s="232"/>
      <c r="G90" s="232"/>
      <c r="H90" s="232"/>
      <c r="I90" s="232"/>
      <c r="J90" s="232"/>
      <c r="K90" s="233"/>
      <c r="L90" s="231"/>
      <c r="M90" s="232"/>
      <c r="N90" s="232"/>
      <c r="O90" s="232"/>
      <c r="P90" s="232"/>
      <c r="Q90" s="232"/>
      <c r="R90" s="233"/>
      <c r="S90" s="231"/>
      <c r="T90" s="232"/>
      <c r="U90" s="232"/>
      <c r="V90" s="232"/>
      <c r="W90" s="232"/>
      <c r="X90" s="232"/>
      <c r="Y90" s="232"/>
      <c r="Z90" s="233"/>
      <c r="AA90" s="231"/>
      <c r="AB90" s="232"/>
      <c r="AC90" s="232"/>
      <c r="AD90" s="232"/>
      <c r="AE90" s="232"/>
      <c r="AF90" s="232"/>
      <c r="AG90" s="232"/>
      <c r="AH90" s="232"/>
      <c r="AI90" s="233"/>
      <c r="AJ90" s="231"/>
      <c r="AK90" s="232"/>
      <c r="AL90" s="232"/>
      <c r="AM90" s="232"/>
      <c r="AN90" s="232"/>
      <c r="AO90" s="232"/>
      <c r="AP90" s="233"/>
      <c r="AQ90" s="231"/>
      <c r="AR90" s="232"/>
      <c r="AS90" s="232"/>
      <c r="AT90" s="232"/>
      <c r="AU90" s="232"/>
      <c r="AV90" s="232"/>
      <c r="AW90" s="234"/>
    </row>
    <row r="91" spans="1:49" ht="16.5" customHeight="1">
      <c r="A91" s="220"/>
      <c r="B91" s="221"/>
      <c r="C91" s="221"/>
      <c r="D91" s="222"/>
      <c r="E91" s="223"/>
      <c r="F91" s="224"/>
      <c r="G91" s="224"/>
      <c r="H91" s="224"/>
      <c r="I91" s="224"/>
      <c r="J91" s="224"/>
      <c r="K91" s="225"/>
      <c r="L91" s="223"/>
      <c r="M91" s="224"/>
      <c r="N91" s="224"/>
      <c r="O91" s="224"/>
      <c r="P91" s="224"/>
      <c r="Q91" s="224"/>
      <c r="R91" s="225"/>
      <c r="S91" s="223"/>
      <c r="T91" s="224"/>
      <c r="U91" s="224"/>
      <c r="V91" s="224"/>
      <c r="W91" s="224"/>
      <c r="X91" s="224"/>
      <c r="Y91" s="224"/>
      <c r="Z91" s="225"/>
      <c r="AA91" s="223"/>
      <c r="AB91" s="224"/>
      <c r="AC91" s="224"/>
      <c r="AD91" s="224"/>
      <c r="AE91" s="224"/>
      <c r="AF91" s="224"/>
      <c r="AG91" s="224"/>
      <c r="AH91" s="224"/>
      <c r="AI91" s="225"/>
      <c r="AJ91" s="223"/>
      <c r="AK91" s="224"/>
      <c r="AL91" s="224"/>
      <c r="AM91" s="224"/>
      <c r="AN91" s="224"/>
      <c r="AO91" s="224"/>
      <c r="AP91" s="225"/>
      <c r="AQ91" s="223"/>
      <c r="AR91" s="224"/>
      <c r="AS91" s="224"/>
      <c r="AT91" s="224"/>
      <c r="AU91" s="224"/>
      <c r="AV91" s="224"/>
      <c r="AW91" s="226"/>
    </row>
    <row r="92" spans="1:49" ht="16.5" customHeight="1">
      <c r="A92" s="9"/>
      <c r="B92" s="227"/>
      <c r="C92" s="227"/>
      <c r="D92" s="228"/>
      <c r="E92" s="4"/>
      <c r="F92" s="229"/>
      <c r="G92" s="229"/>
      <c r="H92" s="229"/>
      <c r="I92" s="229"/>
      <c r="J92" s="229"/>
      <c r="K92" s="230"/>
      <c r="L92" s="231"/>
      <c r="M92" s="232"/>
      <c r="N92" s="232"/>
      <c r="O92" s="232"/>
      <c r="P92" s="232"/>
      <c r="Q92" s="232"/>
      <c r="R92" s="233"/>
      <c r="S92" s="4"/>
      <c r="T92" s="229"/>
      <c r="U92" s="229"/>
      <c r="V92" s="229"/>
      <c r="W92" s="229"/>
      <c r="X92" s="229"/>
      <c r="Y92" s="229"/>
      <c r="Z92" s="230"/>
      <c r="AA92" s="4"/>
      <c r="AB92" s="229"/>
      <c r="AC92" s="229"/>
      <c r="AD92" s="229"/>
      <c r="AE92" s="229"/>
      <c r="AF92" s="229"/>
      <c r="AG92" s="229"/>
      <c r="AH92" s="229"/>
      <c r="AI92" s="230"/>
      <c r="AJ92" s="4"/>
      <c r="AK92" s="229"/>
      <c r="AL92" s="229"/>
      <c r="AM92" s="229"/>
      <c r="AN92" s="229"/>
      <c r="AO92" s="229"/>
      <c r="AP92" s="230"/>
      <c r="AQ92" s="4"/>
      <c r="AR92" s="229"/>
      <c r="AS92" s="229"/>
      <c r="AT92" s="229"/>
      <c r="AU92" s="229"/>
      <c r="AV92" s="229"/>
      <c r="AW92" s="10"/>
    </row>
    <row r="93" spans="1:49" ht="16.5" customHeight="1">
      <c r="A93" s="9"/>
      <c r="B93" s="227"/>
      <c r="C93" s="227"/>
      <c r="D93" s="228"/>
      <c r="E93" s="4"/>
      <c r="F93" s="229"/>
      <c r="G93" s="229"/>
      <c r="H93" s="229"/>
      <c r="I93" s="229"/>
      <c r="J93" s="229"/>
      <c r="K93" s="230"/>
      <c r="L93" s="223"/>
      <c r="M93" s="224"/>
      <c r="N93" s="224"/>
      <c r="O93" s="224"/>
      <c r="P93" s="224"/>
      <c r="Q93" s="224"/>
      <c r="R93" s="225"/>
      <c r="S93" s="4"/>
      <c r="T93" s="229"/>
      <c r="U93" s="229"/>
      <c r="V93" s="229"/>
      <c r="W93" s="229"/>
      <c r="X93" s="229"/>
      <c r="Y93" s="229"/>
      <c r="Z93" s="230"/>
      <c r="AA93" s="4"/>
      <c r="AB93" s="229"/>
      <c r="AC93" s="229"/>
      <c r="AD93" s="229"/>
      <c r="AE93" s="229"/>
      <c r="AF93" s="229"/>
      <c r="AG93" s="229"/>
      <c r="AH93" s="229"/>
      <c r="AI93" s="230"/>
      <c r="AJ93" s="4"/>
      <c r="AK93" s="229"/>
      <c r="AL93" s="229"/>
      <c r="AM93" s="229"/>
      <c r="AN93" s="229"/>
      <c r="AO93" s="229"/>
      <c r="AP93" s="230"/>
      <c r="AQ93" s="4"/>
      <c r="AR93" s="229"/>
      <c r="AS93" s="229"/>
      <c r="AT93" s="229"/>
      <c r="AU93" s="229"/>
      <c r="AV93" s="229"/>
      <c r="AW93" s="10"/>
    </row>
    <row r="94" spans="1:49" ht="16.5" customHeight="1">
      <c r="A94" s="217"/>
      <c r="B94" s="218"/>
      <c r="C94" s="218"/>
      <c r="D94" s="219"/>
      <c r="E94" s="231"/>
      <c r="F94" s="232"/>
      <c r="G94" s="232"/>
      <c r="H94" s="232"/>
      <c r="I94" s="232"/>
      <c r="J94" s="232"/>
      <c r="K94" s="233"/>
      <c r="L94" s="231"/>
      <c r="M94" s="232"/>
      <c r="N94" s="232"/>
      <c r="O94" s="232"/>
      <c r="P94" s="232"/>
      <c r="Q94" s="232"/>
      <c r="R94" s="233"/>
      <c r="S94" s="231"/>
      <c r="T94" s="232"/>
      <c r="U94" s="232"/>
      <c r="V94" s="232"/>
      <c r="W94" s="232"/>
      <c r="X94" s="232"/>
      <c r="Y94" s="232"/>
      <c r="Z94" s="233"/>
      <c r="AA94" s="231"/>
      <c r="AB94" s="232"/>
      <c r="AC94" s="232"/>
      <c r="AD94" s="232"/>
      <c r="AE94" s="232"/>
      <c r="AF94" s="232"/>
      <c r="AG94" s="232"/>
      <c r="AH94" s="232"/>
      <c r="AI94" s="233"/>
      <c r="AJ94" s="231"/>
      <c r="AK94" s="232"/>
      <c r="AL94" s="232"/>
      <c r="AM94" s="232"/>
      <c r="AN94" s="232"/>
      <c r="AO94" s="232"/>
      <c r="AP94" s="233"/>
      <c r="AQ94" s="231"/>
      <c r="AR94" s="232"/>
      <c r="AS94" s="232"/>
      <c r="AT94" s="232"/>
      <c r="AU94" s="232"/>
      <c r="AV94" s="232"/>
      <c r="AW94" s="234"/>
    </row>
    <row r="95" spans="1:49" ht="16.5" customHeight="1">
      <c r="A95" s="220"/>
      <c r="B95" s="221"/>
      <c r="C95" s="221"/>
      <c r="D95" s="222"/>
      <c r="E95" s="223"/>
      <c r="F95" s="224"/>
      <c r="G95" s="224"/>
      <c r="H95" s="224"/>
      <c r="I95" s="224"/>
      <c r="J95" s="224"/>
      <c r="K95" s="225"/>
      <c r="L95" s="223"/>
      <c r="M95" s="224"/>
      <c r="N95" s="224"/>
      <c r="O95" s="224"/>
      <c r="P95" s="224"/>
      <c r="Q95" s="224"/>
      <c r="R95" s="225"/>
      <c r="S95" s="223"/>
      <c r="T95" s="224"/>
      <c r="U95" s="224"/>
      <c r="V95" s="224"/>
      <c r="W95" s="224"/>
      <c r="X95" s="224"/>
      <c r="Y95" s="224"/>
      <c r="Z95" s="225"/>
      <c r="AA95" s="223"/>
      <c r="AB95" s="224"/>
      <c r="AC95" s="224"/>
      <c r="AD95" s="224"/>
      <c r="AE95" s="224"/>
      <c r="AF95" s="224"/>
      <c r="AG95" s="224"/>
      <c r="AH95" s="224"/>
      <c r="AI95" s="225"/>
      <c r="AJ95" s="223"/>
      <c r="AK95" s="224"/>
      <c r="AL95" s="224"/>
      <c r="AM95" s="224"/>
      <c r="AN95" s="224"/>
      <c r="AO95" s="224"/>
      <c r="AP95" s="225"/>
      <c r="AQ95" s="223"/>
      <c r="AR95" s="224"/>
      <c r="AS95" s="224"/>
      <c r="AT95" s="224"/>
      <c r="AU95" s="224"/>
      <c r="AV95" s="224"/>
      <c r="AW95" s="226"/>
    </row>
    <row r="96" spans="1:49" ht="16.5" customHeight="1">
      <c r="A96" s="9"/>
      <c r="B96" s="227"/>
      <c r="C96" s="227"/>
      <c r="D96" s="228"/>
      <c r="E96" s="4"/>
      <c r="F96" s="229"/>
      <c r="G96" s="229"/>
      <c r="H96" s="229"/>
      <c r="I96" s="229"/>
      <c r="J96" s="229"/>
      <c r="K96" s="230"/>
      <c r="L96" s="231"/>
      <c r="M96" s="232"/>
      <c r="N96" s="232"/>
      <c r="O96" s="232"/>
      <c r="P96" s="232"/>
      <c r="Q96" s="232"/>
      <c r="R96" s="233"/>
      <c r="S96" s="4"/>
      <c r="T96" s="229"/>
      <c r="U96" s="229"/>
      <c r="V96" s="229"/>
      <c r="W96" s="229"/>
      <c r="X96" s="229"/>
      <c r="Y96" s="229"/>
      <c r="Z96" s="230"/>
      <c r="AA96" s="4"/>
      <c r="AB96" s="229"/>
      <c r="AC96" s="229"/>
      <c r="AD96" s="229"/>
      <c r="AE96" s="229"/>
      <c r="AF96" s="229"/>
      <c r="AG96" s="229"/>
      <c r="AH96" s="229"/>
      <c r="AI96" s="230"/>
      <c r="AJ96" s="4"/>
      <c r="AK96" s="229"/>
      <c r="AL96" s="229"/>
      <c r="AM96" s="229"/>
      <c r="AN96" s="229"/>
      <c r="AO96" s="229"/>
      <c r="AP96" s="230"/>
      <c r="AQ96" s="4"/>
      <c r="AR96" s="229"/>
      <c r="AS96" s="229"/>
      <c r="AT96" s="229"/>
      <c r="AU96" s="229"/>
      <c r="AV96" s="229"/>
      <c r="AW96" s="10"/>
    </row>
    <row r="97" spans="1:49" ht="16.5" customHeight="1">
      <c r="A97" s="9"/>
      <c r="B97" s="227"/>
      <c r="C97" s="227"/>
      <c r="D97" s="228"/>
      <c r="E97" s="4"/>
      <c r="F97" s="229"/>
      <c r="G97" s="229"/>
      <c r="H97" s="229"/>
      <c r="I97" s="229"/>
      <c r="J97" s="229"/>
      <c r="K97" s="230"/>
      <c r="L97" s="223"/>
      <c r="M97" s="224"/>
      <c r="N97" s="224"/>
      <c r="O97" s="224"/>
      <c r="P97" s="224"/>
      <c r="Q97" s="224"/>
      <c r="R97" s="225"/>
      <c r="S97" s="4"/>
      <c r="T97" s="229"/>
      <c r="U97" s="229"/>
      <c r="V97" s="229"/>
      <c r="W97" s="229"/>
      <c r="X97" s="229"/>
      <c r="Y97" s="229"/>
      <c r="Z97" s="230"/>
      <c r="AA97" s="4"/>
      <c r="AB97" s="229"/>
      <c r="AC97" s="229"/>
      <c r="AD97" s="229"/>
      <c r="AE97" s="229"/>
      <c r="AF97" s="229"/>
      <c r="AG97" s="229"/>
      <c r="AH97" s="229"/>
      <c r="AI97" s="230"/>
      <c r="AJ97" s="4"/>
      <c r="AK97" s="229"/>
      <c r="AL97" s="229"/>
      <c r="AM97" s="229"/>
      <c r="AN97" s="229"/>
      <c r="AO97" s="229"/>
      <c r="AP97" s="230"/>
      <c r="AQ97" s="4"/>
      <c r="AR97" s="229"/>
      <c r="AS97" s="229"/>
      <c r="AT97" s="229"/>
      <c r="AU97" s="229"/>
      <c r="AV97" s="229"/>
      <c r="AW97" s="10"/>
    </row>
    <row r="98" spans="1:49" ht="16.5" customHeight="1">
      <c r="A98" s="217"/>
      <c r="B98" s="218"/>
      <c r="C98" s="218"/>
      <c r="D98" s="219"/>
      <c r="E98" s="231"/>
      <c r="F98" s="232"/>
      <c r="G98" s="232"/>
      <c r="H98" s="232"/>
      <c r="I98" s="232"/>
      <c r="J98" s="232"/>
      <c r="K98" s="233"/>
      <c r="L98" s="231"/>
      <c r="M98" s="232"/>
      <c r="N98" s="232"/>
      <c r="O98" s="232"/>
      <c r="P98" s="232"/>
      <c r="Q98" s="232"/>
      <c r="R98" s="233"/>
      <c r="S98" s="231"/>
      <c r="T98" s="232"/>
      <c r="U98" s="232"/>
      <c r="V98" s="232"/>
      <c r="W98" s="232"/>
      <c r="X98" s="232"/>
      <c r="Y98" s="232"/>
      <c r="Z98" s="233"/>
      <c r="AA98" s="231"/>
      <c r="AB98" s="232"/>
      <c r="AC98" s="232"/>
      <c r="AD98" s="232"/>
      <c r="AE98" s="232"/>
      <c r="AF98" s="232"/>
      <c r="AG98" s="232"/>
      <c r="AH98" s="232"/>
      <c r="AI98" s="233"/>
      <c r="AJ98" s="231"/>
      <c r="AK98" s="232"/>
      <c r="AL98" s="232"/>
      <c r="AM98" s="232"/>
      <c r="AN98" s="232"/>
      <c r="AO98" s="232"/>
      <c r="AP98" s="233"/>
      <c r="AQ98" s="231"/>
      <c r="AR98" s="232"/>
      <c r="AS98" s="232"/>
      <c r="AT98" s="232"/>
      <c r="AU98" s="232"/>
      <c r="AV98" s="232"/>
      <c r="AW98" s="234"/>
    </row>
    <row r="99" spans="1:49" ht="16.5" customHeight="1">
      <c r="A99" s="220"/>
      <c r="B99" s="221"/>
      <c r="C99" s="221"/>
      <c r="D99" s="222"/>
      <c r="E99" s="223"/>
      <c r="F99" s="224"/>
      <c r="G99" s="224"/>
      <c r="H99" s="224"/>
      <c r="I99" s="224"/>
      <c r="J99" s="224"/>
      <c r="K99" s="225"/>
      <c r="L99" s="223"/>
      <c r="M99" s="224"/>
      <c r="N99" s="224"/>
      <c r="O99" s="224"/>
      <c r="P99" s="224"/>
      <c r="Q99" s="224"/>
      <c r="R99" s="225"/>
      <c r="S99" s="223"/>
      <c r="T99" s="224"/>
      <c r="U99" s="224"/>
      <c r="V99" s="224"/>
      <c r="W99" s="224"/>
      <c r="X99" s="224"/>
      <c r="Y99" s="224"/>
      <c r="Z99" s="225"/>
      <c r="AA99" s="223"/>
      <c r="AB99" s="224"/>
      <c r="AC99" s="224"/>
      <c r="AD99" s="224"/>
      <c r="AE99" s="224"/>
      <c r="AF99" s="224"/>
      <c r="AG99" s="224"/>
      <c r="AH99" s="224"/>
      <c r="AI99" s="225"/>
      <c r="AJ99" s="223"/>
      <c r="AK99" s="224"/>
      <c r="AL99" s="224"/>
      <c r="AM99" s="224"/>
      <c r="AN99" s="224"/>
      <c r="AO99" s="224"/>
      <c r="AP99" s="225"/>
      <c r="AQ99" s="223"/>
      <c r="AR99" s="224"/>
      <c r="AS99" s="224"/>
      <c r="AT99" s="224"/>
      <c r="AU99" s="224"/>
      <c r="AV99" s="224"/>
      <c r="AW99" s="226"/>
    </row>
    <row r="100" spans="1:49" ht="16.5" customHeight="1">
      <c r="A100" s="9"/>
      <c r="B100" s="227"/>
      <c r="C100" s="227"/>
      <c r="D100" s="228"/>
      <c r="E100" s="4"/>
      <c r="F100" s="229"/>
      <c r="G100" s="229"/>
      <c r="H100" s="229"/>
      <c r="I100" s="229"/>
      <c r="J100" s="229"/>
      <c r="K100" s="230"/>
      <c r="L100" s="231"/>
      <c r="M100" s="232"/>
      <c r="N100" s="232"/>
      <c r="O100" s="232"/>
      <c r="P100" s="232"/>
      <c r="Q100" s="232"/>
      <c r="R100" s="233"/>
      <c r="S100" s="4"/>
      <c r="T100" s="229"/>
      <c r="U100" s="229"/>
      <c r="V100" s="229"/>
      <c r="W100" s="229"/>
      <c r="X100" s="229"/>
      <c r="Y100" s="229"/>
      <c r="Z100" s="230"/>
      <c r="AA100" s="4"/>
      <c r="AB100" s="229"/>
      <c r="AC100" s="229"/>
      <c r="AD100" s="229"/>
      <c r="AE100" s="229"/>
      <c r="AF100" s="229"/>
      <c r="AG100" s="229"/>
      <c r="AH100" s="229"/>
      <c r="AI100" s="230"/>
      <c r="AJ100" s="4"/>
      <c r="AK100" s="229"/>
      <c r="AL100" s="229"/>
      <c r="AM100" s="229"/>
      <c r="AN100" s="229"/>
      <c r="AO100" s="229"/>
      <c r="AP100" s="230"/>
      <c r="AQ100" s="4"/>
      <c r="AR100" s="229"/>
      <c r="AS100" s="229"/>
      <c r="AT100" s="229"/>
      <c r="AU100" s="229"/>
      <c r="AV100" s="229"/>
      <c r="AW100" s="10"/>
    </row>
    <row r="101" spans="1:49" ht="16.5" customHeight="1">
      <c r="A101" s="9"/>
      <c r="B101" s="227"/>
      <c r="C101" s="227"/>
      <c r="D101" s="228"/>
      <c r="E101" s="4"/>
      <c r="F101" s="229"/>
      <c r="G101" s="229"/>
      <c r="H101" s="229"/>
      <c r="I101" s="229"/>
      <c r="J101" s="229"/>
      <c r="K101" s="230"/>
      <c r="L101" s="223"/>
      <c r="M101" s="224"/>
      <c r="N101" s="224"/>
      <c r="O101" s="224"/>
      <c r="P101" s="224"/>
      <c r="Q101" s="224"/>
      <c r="R101" s="225"/>
      <c r="S101" s="4"/>
      <c r="T101" s="229"/>
      <c r="U101" s="229"/>
      <c r="V101" s="229"/>
      <c r="W101" s="229"/>
      <c r="X101" s="229"/>
      <c r="Y101" s="229"/>
      <c r="Z101" s="230"/>
      <c r="AA101" s="4"/>
      <c r="AB101" s="229"/>
      <c r="AC101" s="229"/>
      <c r="AD101" s="229"/>
      <c r="AE101" s="229"/>
      <c r="AF101" s="229"/>
      <c r="AG101" s="229"/>
      <c r="AH101" s="229"/>
      <c r="AI101" s="230"/>
      <c r="AJ101" s="4"/>
      <c r="AK101" s="229"/>
      <c r="AL101" s="229"/>
      <c r="AM101" s="229"/>
      <c r="AN101" s="229"/>
      <c r="AO101" s="229"/>
      <c r="AP101" s="230"/>
      <c r="AQ101" s="4"/>
      <c r="AR101" s="229"/>
      <c r="AS101" s="229"/>
      <c r="AT101" s="229"/>
      <c r="AU101" s="229"/>
      <c r="AV101" s="229"/>
      <c r="AW101" s="10"/>
    </row>
    <row r="102" spans="1:49" ht="16.5" customHeight="1">
      <c r="A102" s="217"/>
      <c r="B102" s="218"/>
      <c r="C102" s="218"/>
      <c r="D102" s="219"/>
      <c r="E102" s="231"/>
      <c r="F102" s="232"/>
      <c r="G102" s="232"/>
      <c r="H102" s="232"/>
      <c r="I102" s="232"/>
      <c r="J102" s="232"/>
      <c r="K102" s="233"/>
      <c r="L102" s="231"/>
      <c r="M102" s="232"/>
      <c r="N102" s="232"/>
      <c r="O102" s="232"/>
      <c r="P102" s="232"/>
      <c r="Q102" s="232"/>
      <c r="R102" s="233"/>
      <c r="S102" s="231"/>
      <c r="T102" s="232"/>
      <c r="U102" s="232"/>
      <c r="V102" s="232"/>
      <c r="W102" s="232"/>
      <c r="X102" s="232"/>
      <c r="Y102" s="232"/>
      <c r="Z102" s="233"/>
      <c r="AA102" s="231"/>
      <c r="AB102" s="232"/>
      <c r="AC102" s="232"/>
      <c r="AD102" s="232"/>
      <c r="AE102" s="232"/>
      <c r="AF102" s="232"/>
      <c r="AG102" s="232"/>
      <c r="AH102" s="232"/>
      <c r="AI102" s="233"/>
      <c r="AJ102" s="231"/>
      <c r="AK102" s="232"/>
      <c r="AL102" s="232"/>
      <c r="AM102" s="232"/>
      <c r="AN102" s="232"/>
      <c r="AO102" s="232"/>
      <c r="AP102" s="233"/>
      <c r="AQ102" s="231"/>
      <c r="AR102" s="232"/>
      <c r="AS102" s="232"/>
      <c r="AT102" s="232"/>
      <c r="AU102" s="232"/>
      <c r="AV102" s="232"/>
      <c r="AW102" s="234"/>
    </row>
    <row r="103" spans="1:49" ht="16.5" customHeight="1">
      <c r="A103" s="220"/>
      <c r="B103" s="221"/>
      <c r="C103" s="221"/>
      <c r="D103" s="222"/>
      <c r="E103" s="223"/>
      <c r="F103" s="224"/>
      <c r="G103" s="224"/>
      <c r="H103" s="224"/>
      <c r="I103" s="224"/>
      <c r="J103" s="224"/>
      <c r="K103" s="225"/>
      <c r="L103" s="223"/>
      <c r="M103" s="224"/>
      <c r="N103" s="224"/>
      <c r="O103" s="224"/>
      <c r="P103" s="224"/>
      <c r="Q103" s="224"/>
      <c r="R103" s="225"/>
      <c r="S103" s="223"/>
      <c r="T103" s="224"/>
      <c r="U103" s="224"/>
      <c r="V103" s="224"/>
      <c r="W103" s="224"/>
      <c r="X103" s="224"/>
      <c r="Y103" s="224"/>
      <c r="Z103" s="225"/>
      <c r="AA103" s="223"/>
      <c r="AB103" s="224"/>
      <c r="AC103" s="224"/>
      <c r="AD103" s="224"/>
      <c r="AE103" s="224"/>
      <c r="AF103" s="224"/>
      <c r="AG103" s="224"/>
      <c r="AH103" s="224"/>
      <c r="AI103" s="225"/>
      <c r="AJ103" s="223"/>
      <c r="AK103" s="224"/>
      <c r="AL103" s="224"/>
      <c r="AM103" s="224"/>
      <c r="AN103" s="224"/>
      <c r="AO103" s="224"/>
      <c r="AP103" s="225"/>
      <c r="AQ103" s="223"/>
      <c r="AR103" s="224"/>
      <c r="AS103" s="224"/>
      <c r="AT103" s="224"/>
      <c r="AU103" s="224"/>
      <c r="AV103" s="224"/>
      <c r="AW103" s="226"/>
    </row>
    <row r="104" spans="1:49" ht="16.5" customHeight="1">
      <c r="A104" s="9"/>
      <c r="B104" s="227"/>
      <c r="C104" s="227"/>
      <c r="D104" s="228"/>
      <c r="E104" s="4"/>
      <c r="F104" s="229"/>
      <c r="G104" s="229"/>
      <c r="H104" s="229"/>
      <c r="I104" s="229"/>
      <c r="J104" s="229"/>
      <c r="K104" s="230"/>
      <c r="L104" s="231"/>
      <c r="M104" s="232"/>
      <c r="N104" s="232"/>
      <c r="O104" s="232"/>
      <c r="P104" s="232"/>
      <c r="Q104" s="232"/>
      <c r="R104" s="233"/>
      <c r="S104" s="4"/>
      <c r="T104" s="229"/>
      <c r="U104" s="229"/>
      <c r="V104" s="229"/>
      <c r="W104" s="229"/>
      <c r="X104" s="229"/>
      <c r="Y104" s="229"/>
      <c r="Z104" s="230"/>
      <c r="AA104" s="4"/>
      <c r="AB104" s="229"/>
      <c r="AC104" s="229"/>
      <c r="AD104" s="229"/>
      <c r="AE104" s="229"/>
      <c r="AF104" s="229"/>
      <c r="AG104" s="229"/>
      <c r="AH104" s="229"/>
      <c r="AI104" s="230"/>
      <c r="AJ104" s="4"/>
      <c r="AK104" s="229"/>
      <c r="AL104" s="229"/>
      <c r="AM104" s="229"/>
      <c r="AN104" s="229"/>
      <c r="AO104" s="229"/>
      <c r="AP104" s="230"/>
      <c r="AQ104" s="4"/>
      <c r="AR104" s="229"/>
      <c r="AS104" s="229"/>
      <c r="AT104" s="229"/>
      <c r="AU104" s="229"/>
      <c r="AV104" s="229"/>
      <c r="AW104" s="10"/>
    </row>
    <row r="105" spans="1:49" ht="16.5" customHeight="1">
      <c r="A105" s="9"/>
      <c r="B105" s="227"/>
      <c r="C105" s="227"/>
      <c r="D105" s="228"/>
      <c r="E105" s="4"/>
      <c r="F105" s="229"/>
      <c r="G105" s="229"/>
      <c r="H105" s="229"/>
      <c r="I105" s="229"/>
      <c r="J105" s="229"/>
      <c r="K105" s="230"/>
      <c r="L105" s="223"/>
      <c r="M105" s="224"/>
      <c r="N105" s="224"/>
      <c r="O105" s="224"/>
      <c r="P105" s="224"/>
      <c r="Q105" s="224"/>
      <c r="R105" s="225"/>
      <c r="S105" s="4"/>
      <c r="T105" s="229"/>
      <c r="U105" s="229"/>
      <c r="V105" s="229"/>
      <c r="W105" s="229"/>
      <c r="X105" s="229"/>
      <c r="Y105" s="229"/>
      <c r="Z105" s="230"/>
      <c r="AA105" s="4"/>
      <c r="AB105" s="229"/>
      <c r="AC105" s="229"/>
      <c r="AD105" s="229"/>
      <c r="AE105" s="229"/>
      <c r="AF105" s="229"/>
      <c r="AG105" s="229"/>
      <c r="AH105" s="229"/>
      <c r="AI105" s="230"/>
      <c r="AJ105" s="4"/>
      <c r="AK105" s="229"/>
      <c r="AL105" s="229"/>
      <c r="AM105" s="229"/>
      <c r="AN105" s="229"/>
      <c r="AO105" s="229"/>
      <c r="AP105" s="230"/>
      <c r="AQ105" s="4"/>
      <c r="AR105" s="229"/>
      <c r="AS105" s="229"/>
      <c r="AT105" s="229"/>
      <c r="AU105" s="229"/>
      <c r="AV105" s="229"/>
      <c r="AW105" s="10"/>
    </row>
    <row r="106" spans="1:49" ht="16.5" customHeight="1">
      <c r="A106" s="217"/>
      <c r="B106" s="218"/>
      <c r="C106" s="218"/>
      <c r="D106" s="219"/>
      <c r="E106" s="231"/>
      <c r="F106" s="232"/>
      <c r="G106" s="232"/>
      <c r="H106" s="232"/>
      <c r="I106" s="232"/>
      <c r="J106" s="232"/>
      <c r="K106" s="233"/>
      <c r="L106" s="231"/>
      <c r="M106" s="232"/>
      <c r="N106" s="232"/>
      <c r="O106" s="232"/>
      <c r="P106" s="232"/>
      <c r="Q106" s="232"/>
      <c r="R106" s="233"/>
      <c r="S106" s="231"/>
      <c r="T106" s="232"/>
      <c r="U106" s="232"/>
      <c r="V106" s="232"/>
      <c r="W106" s="232"/>
      <c r="X106" s="232"/>
      <c r="Y106" s="232"/>
      <c r="Z106" s="233"/>
      <c r="AA106" s="231"/>
      <c r="AB106" s="232"/>
      <c r="AC106" s="232"/>
      <c r="AD106" s="232"/>
      <c r="AE106" s="232"/>
      <c r="AF106" s="232"/>
      <c r="AG106" s="232"/>
      <c r="AH106" s="232"/>
      <c r="AI106" s="233"/>
      <c r="AJ106" s="231"/>
      <c r="AK106" s="232"/>
      <c r="AL106" s="232"/>
      <c r="AM106" s="232"/>
      <c r="AN106" s="232"/>
      <c r="AO106" s="232"/>
      <c r="AP106" s="233"/>
      <c r="AQ106" s="231"/>
      <c r="AR106" s="232"/>
      <c r="AS106" s="232"/>
      <c r="AT106" s="232"/>
      <c r="AU106" s="232"/>
      <c r="AV106" s="232"/>
      <c r="AW106" s="234"/>
    </row>
    <row r="107" spans="1:49" ht="16.5" customHeight="1">
      <c r="A107" s="235"/>
      <c r="B107" s="224"/>
      <c r="C107" s="224"/>
      <c r="D107" s="225"/>
      <c r="E107" s="223"/>
      <c r="F107" s="224"/>
      <c r="G107" s="224"/>
      <c r="H107" s="224"/>
      <c r="I107" s="224"/>
      <c r="J107" s="224"/>
      <c r="K107" s="225"/>
      <c r="L107" s="223"/>
      <c r="M107" s="224"/>
      <c r="N107" s="224"/>
      <c r="O107" s="224"/>
      <c r="P107" s="224"/>
      <c r="Q107" s="224"/>
      <c r="R107" s="225"/>
      <c r="S107" s="223"/>
      <c r="T107" s="224"/>
      <c r="U107" s="224"/>
      <c r="V107" s="224"/>
      <c r="W107" s="224"/>
      <c r="X107" s="224"/>
      <c r="Y107" s="224"/>
      <c r="Z107" s="225"/>
      <c r="AA107" s="223"/>
      <c r="AB107" s="224"/>
      <c r="AC107" s="224"/>
      <c r="AD107" s="224"/>
      <c r="AE107" s="224"/>
      <c r="AF107" s="224"/>
      <c r="AG107" s="224"/>
      <c r="AH107" s="224"/>
      <c r="AI107" s="225"/>
      <c r="AJ107" s="223"/>
      <c r="AK107" s="224"/>
      <c r="AL107" s="224"/>
      <c r="AM107" s="224"/>
      <c r="AN107" s="224"/>
      <c r="AO107" s="224"/>
      <c r="AP107" s="225"/>
      <c r="AQ107" s="223"/>
      <c r="AR107" s="224"/>
      <c r="AS107" s="224"/>
      <c r="AT107" s="224"/>
      <c r="AU107" s="224"/>
      <c r="AV107" s="224"/>
      <c r="AW107" s="226"/>
    </row>
    <row r="108" spans="1:49" ht="16.5" customHeight="1">
      <c r="A108" s="5"/>
      <c r="B108" s="229"/>
      <c r="C108" s="229"/>
      <c r="D108" s="230"/>
      <c r="E108" s="4"/>
      <c r="F108" s="229"/>
      <c r="G108" s="229"/>
      <c r="H108" s="229"/>
      <c r="I108" s="229"/>
      <c r="J108" s="229"/>
      <c r="K108" s="230"/>
      <c r="L108" s="231"/>
      <c r="M108" s="232"/>
      <c r="N108" s="232"/>
      <c r="O108" s="232"/>
      <c r="P108" s="232"/>
      <c r="Q108" s="232"/>
      <c r="R108" s="233"/>
      <c r="S108" s="4"/>
      <c r="T108" s="229"/>
      <c r="U108" s="229"/>
      <c r="V108" s="229"/>
      <c r="W108" s="229"/>
      <c r="X108" s="229"/>
      <c r="Y108" s="229"/>
      <c r="Z108" s="230"/>
      <c r="AA108" s="4"/>
      <c r="AB108" s="229"/>
      <c r="AC108" s="229"/>
      <c r="AD108" s="229"/>
      <c r="AE108" s="229"/>
      <c r="AF108" s="229"/>
      <c r="AG108" s="229"/>
      <c r="AH108" s="229"/>
      <c r="AI108" s="230"/>
      <c r="AJ108" s="4"/>
      <c r="AK108" s="229"/>
      <c r="AL108" s="229"/>
      <c r="AM108" s="229"/>
      <c r="AN108" s="229"/>
      <c r="AO108" s="229"/>
      <c r="AP108" s="230"/>
      <c r="AQ108" s="4"/>
      <c r="AR108" s="229"/>
      <c r="AS108" s="229"/>
      <c r="AT108" s="229"/>
      <c r="AU108" s="229"/>
      <c r="AV108" s="229"/>
      <c r="AW108" s="10"/>
    </row>
    <row r="109" spans="1:49" ht="16.5" customHeight="1">
      <c r="A109" s="5"/>
      <c r="B109" s="229"/>
      <c r="C109" s="229"/>
      <c r="D109" s="230"/>
      <c r="E109" s="4"/>
      <c r="F109" s="229"/>
      <c r="G109" s="229"/>
      <c r="H109" s="229"/>
      <c r="I109" s="229"/>
      <c r="J109" s="229"/>
      <c r="K109" s="230"/>
      <c r="L109" s="223"/>
      <c r="M109" s="224"/>
      <c r="N109" s="224"/>
      <c r="O109" s="224"/>
      <c r="P109" s="224"/>
      <c r="Q109" s="224"/>
      <c r="R109" s="225"/>
      <c r="S109" s="4"/>
      <c r="T109" s="229"/>
      <c r="U109" s="229"/>
      <c r="V109" s="229"/>
      <c r="W109" s="229"/>
      <c r="X109" s="229"/>
      <c r="Y109" s="229"/>
      <c r="Z109" s="230"/>
      <c r="AA109" s="4"/>
      <c r="AB109" s="229"/>
      <c r="AC109" s="229"/>
      <c r="AD109" s="229"/>
      <c r="AE109" s="229"/>
      <c r="AF109" s="229"/>
      <c r="AG109" s="229"/>
      <c r="AH109" s="229"/>
      <c r="AI109" s="230"/>
      <c r="AJ109" s="4"/>
      <c r="AK109" s="229"/>
      <c r="AL109" s="229"/>
      <c r="AM109" s="229"/>
      <c r="AN109" s="229"/>
      <c r="AO109" s="229"/>
      <c r="AP109" s="230"/>
      <c r="AQ109" s="4"/>
      <c r="AR109" s="229"/>
      <c r="AS109" s="229"/>
      <c r="AT109" s="229"/>
      <c r="AU109" s="229"/>
      <c r="AV109" s="229"/>
      <c r="AW109" s="10"/>
    </row>
    <row r="110" spans="1:49" ht="16.5" customHeight="1">
      <c r="A110" s="6"/>
      <c r="B110" s="232"/>
      <c r="C110" s="232"/>
      <c r="D110" s="233"/>
      <c r="E110" s="231"/>
      <c r="F110" s="232"/>
      <c r="G110" s="232"/>
      <c r="H110" s="232"/>
      <c r="I110" s="232"/>
      <c r="J110" s="232"/>
      <c r="K110" s="233"/>
      <c r="L110" s="231"/>
      <c r="M110" s="232"/>
      <c r="N110" s="232"/>
      <c r="O110" s="232"/>
      <c r="P110" s="232"/>
      <c r="Q110" s="232"/>
      <c r="R110" s="233"/>
      <c r="S110" s="231"/>
      <c r="T110" s="232"/>
      <c r="U110" s="232"/>
      <c r="V110" s="232"/>
      <c r="W110" s="232"/>
      <c r="X110" s="232"/>
      <c r="Y110" s="232"/>
      <c r="Z110" s="233"/>
      <c r="AA110" s="231"/>
      <c r="AB110" s="232"/>
      <c r="AC110" s="232"/>
      <c r="AD110" s="232"/>
      <c r="AE110" s="232"/>
      <c r="AF110" s="232"/>
      <c r="AG110" s="232"/>
      <c r="AH110" s="232"/>
      <c r="AI110" s="233"/>
      <c r="AJ110" s="231"/>
      <c r="AK110" s="232"/>
      <c r="AL110" s="232"/>
      <c r="AM110" s="232"/>
      <c r="AN110" s="232"/>
      <c r="AO110" s="232"/>
      <c r="AP110" s="233"/>
      <c r="AQ110" s="231"/>
      <c r="AR110" s="232"/>
      <c r="AS110" s="232"/>
      <c r="AT110" s="232"/>
      <c r="AU110" s="232"/>
      <c r="AV110" s="232"/>
      <c r="AW110" s="234"/>
    </row>
    <row r="111" spans="1:49" ht="16.5" customHeight="1">
      <c r="A111" s="235"/>
      <c r="B111" s="224"/>
      <c r="C111" s="224"/>
      <c r="D111" s="225"/>
      <c r="E111" s="223"/>
      <c r="F111" s="224"/>
      <c r="G111" s="224"/>
      <c r="H111" s="224"/>
      <c r="I111" s="224"/>
      <c r="J111" s="224"/>
      <c r="K111" s="225"/>
      <c r="L111" s="223"/>
      <c r="M111" s="224"/>
      <c r="N111" s="224"/>
      <c r="O111" s="224"/>
      <c r="P111" s="224"/>
      <c r="Q111" s="224"/>
      <c r="R111" s="225"/>
      <c r="S111" s="223"/>
      <c r="T111" s="224"/>
      <c r="U111" s="224"/>
      <c r="V111" s="224"/>
      <c r="W111" s="224"/>
      <c r="X111" s="224"/>
      <c r="Y111" s="224"/>
      <c r="Z111" s="225"/>
      <c r="AA111" s="223"/>
      <c r="AB111" s="224"/>
      <c r="AC111" s="224"/>
      <c r="AD111" s="224"/>
      <c r="AE111" s="224"/>
      <c r="AF111" s="224"/>
      <c r="AG111" s="224"/>
      <c r="AH111" s="224"/>
      <c r="AI111" s="225"/>
      <c r="AJ111" s="223"/>
      <c r="AK111" s="224"/>
      <c r="AL111" s="224"/>
      <c r="AM111" s="224"/>
      <c r="AN111" s="224"/>
      <c r="AO111" s="224"/>
      <c r="AP111" s="225"/>
      <c r="AQ111" s="223"/>
      <c r="AR111" s="224"/>
      <c r="AS111" s="224"/>
      <c r="AT111" s="224"/>
      <c r="AU111" s="224"/>
      <c r="AV111" s="224"/>
      <c r="AW111" s="226"/>
    </row>
    <row r="112" spans="1:49" ht="16.5" customHeight="1">
      <c r="A112" s="5"/>
      <c r="B112" s="229"/>
      <c r="C112" s="229"/>
      <c r="D112" s="230"/>
      <c r="E112" s="4"/>
      <c r="F112" s="229"/>
      <c r="G112" s="229"/>
      <c r="H112" s="229"/>
      <c r="I112" s="229"/>
      <c r="J112" s="229"/>
      <c r="K112" s="230"/>
      <c r="L112" s="231"/>
      <c r="M112" s="232"/>
      <c r="N112" s="232"/>
      <c r="O112" s="232"/>
      <c r="P112" s="232"/>
      <c r="Q112" s="232"/>
      <c r="R112" s="233"/>
      <c r="S112" s="4"/>
      <c r="T112" s="229"/>
      <c r="U112" s="229"/>
      <c r="V112" s="229"/>
      <c r="W112" s="229"/>
      <c r="X112" s="229"/>
      <c r="Y112" s="229"/>
      <c r="Z112" s="230"/>
      <c r="AA112" s="4"/>
      <c r="AB112" s="229"/>
      <c r="AC112" s="229"/>
      <c r="AD112" s="229"/>
      <c r="AE112" s="229"/>
      <c r="AF112" s="229"/>
      <c r="AG112" s="229"/>
      <c r="AH112" s="229"/>
      <c r="AI112" s="230"/>
      <c r="AJ112" s="4"/>
      <c r="AK112" s="229"/>
      <c r="AL112" s="229"/>
      <c r="AM112" s="229"/>
      <c r="AN112" s="229"/>
      <c r="AO112" s="229"/>
      <c r="AP112" s="230"/>
      <c r="AQ112" s="4"/>
      <c r="AR112" s="229"/>
      <c r="AS112" s="229"/>
      <c r="AT112" s="229"/>
      <c r="AU112" s="229"/>
      <c r="AV112" s="229"/>
      <c r="AW112" s="10"/>
    </row>
    <row r="113" spans="1:49" ht="16.5" customHeight="1">
      <c r="A113" s="5"/>
      <c r="B113" s="229"/>
      <c r="C113" s="229"/>
      <c r="D113" s="230"/>
      <c r="E113" s="4"/>
      <c r="F113" s="229"/>
      <c r="G113" s="229"/>
      <c r="H113" s="229"/>
      <c r="I113" s="229"/>
      <c r="J113" s="229"/>
      <c r="K113" s="230"/>
      <c r="L113" s="223"/>
      <c r="M113" s="224"/>
      <c r="N113" s="224"/>
      <c r="O113" s="224"/>
      <c r="P113" s="224"/>
      <c r="Q113" s="224"/>
      <c r="R113" s="225"/>
      <c r="S113" s="4"/>
      <c r="T113" s="229"/>
      <c r="U113" s="229"/>
      <c r="V113" s="229"/>
      <c r="W113" s="229"/>
      <c r="X113" s="229"/>
      <c r="Y113" s="229"/>
      <c r="Z113" s="230"/>
      <c r="AA113" s="4"/>
      <c r="AB113" s="229"/>
      <c r="AC113" s="229"/>
      <c r="AD113" s="229"/>
      <c r="AE113" s="229"/>
      <c r="AF113" s="229"/>
      <c r="AG113" s="229"/>
      <c r="AH113" s="229"/>
      <c r="AI113" s="230"/>
      <c r="AJ113" s="4"/>
      <c r="AK113" s="229"/>
      <c r="AL113" s="229"/>
      <c r="AM113" s="229"/>
      <c r="AN113" s="229"/>
      <c r="AO113" s="229"/>
      <c r="AP113" s="230"/>
      <c r="AQ113" s="4"/>
      <c r="AR113" s="229"/>
      <c r="AS113" s="229"/>
      <c r="AT113" s="229"/>
      <c r="AU113" s="229"/>
      <c r="AV113" s="229"/>
      <c r="AW113" s="10"/>
    </row>
    <row r="114" spans="1:49" ht="16.5" customHeight="1">
      <c r="A114" s="6"/>
      <c r="B114" s="232"/>
      <c r="C114" s="232"/>
      <c r="D114" s="233"/>
      <c r="E114" s="231"/>
      <c r="F114" s="232"/>
      <c r="G114" s="232"/>
      <c r="H114" s="232"/>
      <c r="I114" s="232"/>
      <c r="J114" s="232"/>
      <c r="K114" s="233"/>
      <c r="L114" s="231"/>
      <c r="M114" s="232"/>
      <c r="N114" s="232"/>
      <c r="O114" s="232"/>
      <c r="P114" s="232"/>
      <c r="Q114" s="232"/>
      <c r="R114" s="233"/>
      <c r="S114" s="231"/>
      <c r="T114" s="232"/>
      <c r="U114" s="232"/>
      <c r="V114" s="232"/>
      <c r="W114" s="232"/>
      <c r="X114" s="232"/>
      <c r="Y114" s="232"/>
      <c r="Z114" s="233"/>
      <c r="AA114" s="231"/>
      <c r="AB114" s="232"/>
      <c r="AC114" s="232"/>
      <c r="AD114" s="232"/>
      <c r="AE114" s="232"/>
      <c r="AF114" s="232"/>
      <c r="AG114" s="232"/>
      <c r="AH114" s="232"/>
      <c r="AI114" s="233"/>
      <c r="AJ114" s="231"/>
      <c r="AK114" s="232"/>
      <c r="AL114" s="232"/>
      <c r="AM114" s="232"/>
      <c r="AN114" s="232"/>
      <c r="AO114" s="232"/>
      <c r="AP114" s="233"/>
      <c r="AQ114" s="231"/>
      <c r="AR114" s="232"/>
      <c r="AS114" s="232"/>
      <c r="AT114" s="232"/>
      <c r="AU114" s="232"/>
      <c r="AV114" s="232"/>
      <c r="AW114" s="234"/>
    </row>
    <row r="115" spans="1:49" ht="16.5" customHeight="1">
      <c r="A115" s="235"/>
      <c r="B115" s="224"/>
      <c r="C115" s="224"/>
      <c r="D115" s="225"/>
      <c r="E115" s="223"/>
      <c r="F115" s="224"/>
      <c r="G115" s="224"/>
      <c r="H115" s="224"/>
      <c r="I115" s="224"/>
      <c r="J115" s="224"/>
      <c r="K115" s="225"/>
      <c r="L115" s="223"/>
      <c r="M115" s="224"/>
      <c r="N115" s="224"/>
      <c r="O115" s="224"/>
      <c r="P115" s="224"/>
      <c r="Q115" s="224"/>
      <c r="R115" s="225"/>
      <c r="S115" s="223"/>
      <c r="T115" s="224"/>
      <c r="U115" s="224"/>
      <c r="V115" s="224"/>
      <c r="W115" s="224"/>
      <c r="X115" s="224"/>
      <c r="Y115" s="224"/>
      <c r="Z115" s="225"/>
      <c r="AA115" s="223"/>
      <c r="AB115" s="224"/>
      <c r="AC115" s="224"/>
      <c r="AD115" s="224"/>
      <c r="AE115" s="224"/>
      <c r="AF115" s="224"/>
      <c r="AG115" s="224"/>
      <c r="AH115" s="224"/>
      <c r="AI115" s="225"/>
      <c r="AJ115" s="223"/>
      <c r="AK115" s="224"/>
      <c r="AL115" s="224"/>
      <c r="AM115" s="224"/>
      <c r="AN115" s="224"/>
      <c r="AO115" s="224"/>
      <c r="AP115" s="225"/>
      <c r="AQ115" s="223"/>
      <c r="AR115" s="224"/>
      <c r="AS115" s="224"/>
      <c r="AT115" s="224"/>
      <c r="AU115" s="224"/>
      <c r="AV115" s="224"/>
      <c r="AW115" s="226"/>
    </row>
    <row r="116" spans="1:49" ht="16.5" customHeight="1">
      <c r="A116" s="5"/>
      <c r="B116" s="229"/>
      <c r="C116" s="229"/>
      <c r="D116" s="230"/>
      <c r="E116" s="4"/>
      <c r="F116" s="229"/>
      <c r="G116" s="229"/>
      <c r="H116" s="229"/>
      <c r="I116" s="229"/>
      <c r="J116" s="229"/>
      <c r="K116" s="230"/>
      <c r="L116" s="231"/>
      <c r="M116" s="232"/>
      <c r="N116" s="232"/>
      <c r="O116" s="232"/>
      <c r="P116" s="232"/>
      <c r="Q116" s="232"/>
      <c r="R116" s="233"/>
      <c r="S116" s="4"/>
      <c r="T116" s="229"/>
      <c r="U116" s="229"/>
      <c r="V116" s="229"/>
      <c r="W116" s="229"/>
      <c r="X116" s="229"/>
      <c r="Y116" s="229"/>
      <c r="Z116" s="230"/>
      <c r="AA116" s="4"/>
      <c r="AB116" s="229"/>
      <c r="AC116" s="229"/>
      <c r="AD116" s="229"/>
      <c r="AE116" s="229"/>
      <c r="AF116" s="229"/>
      <c r="AG116" s="229"/>
      <c r="AH116" s="229"/>
      <c r="AI116" s="230"/>
      <c r="AJ116" s="4"/>
      <c r="AK116" s="229"/>
      <c r="AL116" s="229"/>
      <c r="AM116" s="229"/>
      <c r="AN116" s="229"/>
      <c r="AO116" s="229"/>
      <c r="AP116" s="230"/>
      <c r="AQ116" s="4"/>
      <c r="AR116" s="229"/>
      <c r="AS116" s="229"/>
      <c r="AT116" s="229"/>
      <c r="AU116" s="229"/>
      <c r="AV116" s="229"/>
      <c r="AW116" s="10"/>
    </row>
    <row r="117" spans="1:49" ht="16.5" customHeight="1">
      <c r="A117" s="5"/>
      <c r="B117" s="229"/>
      <c r="C117" s="229"/>
      <c r="D117" s="230"/>
      <c r="E117" s="4"/>
      <c r="F117" s="229"/>
      <c r="G117" s="229"/>
      <c r="H117" s="229"/>
      <c r="I117" s="229"/>
      <c r="J117" s="229"/>
      <c r="K117" s="230"/>
      <c r="L117" s="223"/>
      <c r="M117" s="224"/>
      <c r="N117" s="224"/>
      <c r="O117" s="224"/>
      <c r="P117" s="224"/>
      <c r="Q117" s="224"/>
      <c r="R117" s="225"/>
      <c r="S117" s="4"/>
      <c r="T117" s="229"/>
      <c r="U117" s="229"/>
      <c r="V117" s="229"/>
      <c r="W117" s="229"/>
      <c r="X117" s="229"/>
      <c r="Y117" s="229"/>
      <c r="Z117" s="230"/>
      <c r="AA117" s="4"/>
      <c r="AB117" s="229"/>
      <c r="AC117" s="229"/>
      <c r="AD117" s="229"/>
      <c r="AE117" s="229"/>
      <c r="AF117" s="229"/>
      <c r="AG117" s="229"/>
      <c r="AH117" s="229"/>
      <c r="AI117" s="230"/>
      <c r="AJ117" s="4"/>
      <c r="AK117" s="229"/>
      <c r="AL117" s="229"/>
      <c r="AM117" s="229"/>
      <c r="AN117" s="229"/>
      <c r="AO117" s="229"/>
      <c r="AP117" s="230"/>
      <c r="AQ117" s="4"/>
      <c r="AR117" s="229"/>
      <c r="AS117" s="229"/>
      <c r="AT117" s="229"/>
      <c r="AU117" s="229"/>
      <c r="AV117" s="229"/>
      <c r="AW117" s="10"/>
    </row>
    <row r="118" spans="1:49" ht="16.5" customHeight="1">
      <c r="A118" s="6"/>
      <c r="B118" s="232"/>
      <c r="C118" s="232"/>
      <c r="D118" s="233"/>
      <c r="E118" s="231"/>
      <c r="F118" s="232"/>
      <c r="G118" s="232"/>
      <c r="H118" s="232"/>
      <c r="I118" s="232"/>
      <c r="J118" s="232"/>
      <c r="K118" s="233"/>
      <c r="L118" s="231"/>
      <c r="M118" s="232"/>
      <c r="N118" s="232"/>
      <c r="O118" s="232"/>
      <c r="P118" s="232"/>
      <c r="Q118" s="232"/>
      <c r="R118" s="233"/>
      <c r="S118" s="231"/>
      <c r="T118" s="232"/>
      <c r="U118" s="232"/>
      <c r="V118" s="232"/>
      <c r="W118" s="232"/>
      <c r="X118" s="232"/>
      <c r="Y118" s="232"/>
      <c r="Z118" s="233"/>
      <c r="AA118" s="231"/>
      <c r="AB118" s="232"/>
      <c r="AC118" s="232"/>
      <c r="AD118" s="232"/>
      <c r="AE118" s="232"/>
      <c r="AF118" s="232"/>
      <c r="AG118" s="232"/>
      <c r="AH118" s="232"/>
      <c r="AI118" s="233"/>
      <c r="AJ118" s="231"/>
      <c r="AK118" s="232"/>
      <c r="AL118" s="232"/>
      <c r="AM118" s="232"/>
      <c r="AN118" s="232"/>
      <c r="AO118" s="232"/>
      <c r="AP118" s="233"/>
      <c r="AQ118" s="231"/>
      <c r="AR118" s="232"/>
      <c r="AS118" s="232"/>
      <c r="AT118" s="232"/>
      <c r="AU118" s="232"/>
      <c r="AV118" s="232"/>
      <c r="AW118" s="234"/>
    </row>
    <row r="119" spans="1:49" ht="16.5" customHeight="1">
      <c r="A119" s="235"/>
      <c r="B119" s="224"/>
      <c r="C119" s="224"/>
      <c r="D119" s="225"/>
      <c r="E119" s="223"/>
      <c r="F119" s="224"/>
      <c r="G119" s="224"/>
      <c r="H119" s="224"/>
      <c r="I119" s="224"/>
      <c r="J119" s="224"/>
      <c r="K119" s="225"/>
      <c r="L119" s="223"/>
      <c r="M119" s="224"/>
      <c r="N119" s="224"/>
      <c r="O119" s="224"/>
      <c r="P119" s="224"/>
      <c r="Q119" s="224"/>
      <c r="R119" s="225"/>
      <c r="S119" s="223"/>
      <c r="T119" s="224"/>
      <c r="U119" s="224"/>
      <c r="V119" s="224"/>
      <c r="W119" s="224"/>
      <c r="X119" s="224"/>
      <c r="Y119" s="224"/>
      <c r="Z119" s="225"/>
      <c r="AA119" s="223"/>
      <c r="AB119" s="224"/>
      <c r="AC119" s="224"/>
      <c r="AD119" s="224"/>
      <c r="AE119" s="224"/>
      <c r="AF119" s="224"/>
      <c r="AG119" s="224"/>
      <c r="AH119" s="224"/>
      <c r="AI119" s="225"/>
      <c r="AJ119" s="223"/>
      <c r="AK119" s="224"/>
      <c r="AL119" s="224"/>
      <c r="AM119" s="224"/>
      <c r="AN119" s="224"/>
      <c r="AO119" s="224"/>
      <c r="AP119" s="225"/>
      <c r="AQ119" s="223"/>
      <c r="AR119" s="224"/>
      <c r="AS119" s="224"/>
      <c r="AT119" s="224"/>
      <c r="AU119" s="224"/>
      <c r="AV119" s="224"/>
      <c r="AW119" s="226"/>
    </row>
    <row r="120" spans="1:49" ht="16.5" customHeight="1">
      <c r="A120" s="5"/>
      <c r="B120" s="229"/>
      <c r="C120" s="229"/>
      <c r="D120" s="230"/>
      <c r="E120" s="4"/>
      <c r="F120" s="229"/>
      <c r="G120" s="229"/>
      <c r="H120" s="229"/>
      <c r="I120" s="229"/>
      <c r="J120" s="229"/>
      <c r="K120" s="230"/>
      <c r="L120" s="231"/>
      <c r="M120" s="232"/>
      <c r="N120" s="232"/>
      <c r="O120" s="232"/>
      <c r="P120" s="232"/>
      <c r="Q120" s="232"/>
      <c r="R120" s="233"/>
      <c r="S120" s="4"/>
      <c r="T120" s="229"/>
      <c r="U120" s="229"/>
      <c r="V120" s="229"/>
      <c r="W120" s="229"/>
      <c r="X120" s="229"/>
      <c r="Y120" s="229"/>
      <c r="Z120" s="230"/>
      <c r="AA120" s="4"/>
      <c r="AB120" s="229"/>
      <c r="AC120" s="229"/>
      <c r="AD120" s="229"/>
      <c r="AE120" s="229"/>
      <c r="AF120" s="229"/>
      <c r="AG120" s="229"/>
      <c r="AH120" s="229"/>
      <c r="AI120" s="230"/>
      <c r="AJ120" s="4"/>
      <c r="AK120" s="229"/>
      <c r="AL120" s="229"/>
      <c r="AM120" s="229"/>
      <c r="AN120" s="229"/>
      <c r="AO120" s="229"/>
      <c r="AP120" s="230"/>
      <c r="AQ120" s="4"/>
      <c r="AR120" s="229"/>
      <c r="AS120" s="229"/>
      <c r="AT120" s="229"/>
      <c r="AU120" s="229"/>
      <c r="AV120" s="229"/>
      <c r="AW120" s="10"/>
    </row>
    <row r="121" spans="1:49" ht="16.5" customHeight="1">
      <c r="A121" s="5"/>
      <c r="B121" s="229"/>
      <c r="C121" s="229"/>
      <c r="D121" s="230"/>
      <c r="E121" s="4"/>
      <c r="F121" s="229"/>
      <c r="G121" s="229"/>
      <c r="H121" s="229"/>
      <c r="I121" s="229"/>
      <c r="J121" s="229"/>
      <c r="K121" s="230"/>
      <c r="L121" s="223"/>
      <c r="M121" s="224"/>
      <c r="N121" s="224"/>
      <c r="O121" s="224"/>
      <c r="P121" s="224"/>
      <c r="Q121" s="224"/>
      <c r="R121" s="225"/>
      <c r="S121" s="4"/>
      <c r="T121" s="229"/>
      <c r="U121" s="229"/>
      <c r="V121" s="229"/>
      <c r="W121" s="229"/>
      <c r="X121" s="229"/>
      <c r="Y121" s="229"/>
      <c r="Z121" s="230"/>
      <c r="AA121" s="4"/>
      <c r="AB121" s="229"/>
      <c r="AC121" s="229"/>
      <c r="AD121" s="229"/>
      <c r="AE121" s="229"/>
      <c r="AF121" s="229"/>
      <c r="AG121" s="229"/>
      <c r="AH121" s="229"/>
      <c r="AI121" s="230"/>
      <c r="AJ121" s="4"/>
      <c r="AK121" s="229"/>
      <c r="AL121" s="229"/>
      <c r="AM121" s="229"/>
      <c r="AN121" s="229"/>
      <c r="AO121" s="229"/>
      <c r="AP121" s="230"/>
      <c r="AQ121" s="4"/>
      <c r="AR121" s="229"/>
      <c r="AS121" s="229"/>
      <c r="AT121" s="229"/>
      <c r="AU121" s="229"/>
      <c r="AV121" s="229"/>
      <c r="AW121" s="10"/>
    </row>
    <row r="122" spans="1:49" ht="17.25" customHeight="1">
      <c r="A122" s="5"/>
      <c r="B122" s="229"/>
      <c r="C122" s="229"/>
      <c r="D122" s="230"/>
      <c r="E122" s="335"/>
      <c r="F122" s="229"/>
      <c r="G122" s="229"/>
      <c r="H122" s="229"/>
      <c r="I122" s="229"/>
      <c r="J122" s="229"/>
      <c r="K122" s="230"/>
      <c r="L122" s="335"/>
      <c r="M122" s="229"/>
      <c r="N122" s="229"/>
      <c r="O122" s="229"/>
      <c r="P122" s="229"/>
      <c r="Q122" s="229"/>
      <c r="R122" s="230"/>
      <c r="S122" s="335"/>
      <c r="T122" s="229"/>
      <c r="U122" s="229"/>
      <c r="V122" s="229"/>
      <c r="W122" s="229"/>
      <c r="X122" s="229"/>
      <c r="Y122" s="229"/>
      <c r="Z122" s="230"/>
      <c r="AA122" s="335"/>
      <c r="AB122" s="229"/>
      <c r="AC122" s="229"/>
      <c r="AD122" s="229"/>
      <c r="AE122" s="229"/>
      <c r="AF122" s="229"/>
      <c r="AG122" s="229"/>
      <c r="AH122" s="229"/>
      <c r="AI122" s="230"/>
      <c r="AJ122" s="335"/>
      <c r="AK122" s="229"/>
      <c r="AL122" s="229"/>
      <c r="AM122" s="229"/>
      <c r="AN122" s="229"/>
      <c r="AO122" s="229"/>
      <c r="AP122" s="230"/>
      <c r="AQ122" s="335"/>
      <c r="AR122" s="229"/>
      <c r="AS122" s="229"/>
      <c r="AT122" s="229"/>
      <c r="AU122" s="229"/>
      <c r="AV122" s="229"/>
      <c r="AW122" s="10"/>
    </row>
    <row r="123" spans="1:49" ht="16.5">
      <c r="A123" s="235"/>
      <c r="B123" s="224"/>
      <c r="C123" s="224"/>
      <c r="D123" s="225"/>
      <c r="E123" s="223"/>
      <c r="F123" s="224"/>
      <c r="G123" s="224"/>
      <c r="H123" s="224"/>
      <c r="I123" s="224"/>
      <c r="J123" s="224"/>
      <c r="K123" s="225"/>
      <c r="L123" s="223"/>
      <c r="M123" s="224"/>
      <c r="N123" s="224"/>
      <c r="O123" s="224"/>
      <c r="P123" s="224"/>
      <c r="Q123" s="224"/>
      <c r="R123" s="225"/>
      <c r="S123" s="223"/>
      <c r="T123" s="224"/>
      <c r="U123" s="224"/>
      <c r="V123" s="224"/>
      <c r="W123" s="224"/>
      <c r="X123" s="224"/>
      <c r="Y123" s="224"/>
      <c r="Z123" s="225"/>
      <c r="AA123" s="223"/>
      <c r="AB123" s="224"/>
      <c r="AC123" s="224"/>
      <c r="AD123" s="224"/>
      <c r="AE123" s="224"/>
      <c r="AF123" s="224"/>
      <c r="AG123" s="224"/>
      <c r="AH123" s="224"/>
      <c r="AI123" s="225"/>
      <c r="AJ123" s="223"/>
      <c r="AK123" s="224"/>
      <c r="AL123" s="224"/>
      <c r="AM123" s="224"/>
      <c r="AN123" s="224"/>
      <c r="AO123" s="224"/>
      <c r="AP123" s="225"/>
      <c r="AQ123" s="223"/>
      <c r="AR123" s="224"/>
      <c r="AS123" s="224"/>
      <c r="AT123" s="224"/>
      <c r="AU123" s="224"/>
      <c r="AV123" s="224"/>
      <c r="AW123" s="226"/>
    </row>
    <row r="124" spans="1:49" ht="16.5">
      <c r="A124" s="5"/>
      <c r="B124" s="229"/>
      <c r="C124" s="229"/>
      <c r="D124" s="230"/>
      <c r="E124" s="335"/>
      <c r="F124" s="229"/>
      <c r="G124" s="229"/>
      <c r="H124" s="229"/>
      <c r="I124" s="229"/>
      <c r="J124" s="229"/>
      <c r="K124" s="230"/>
      <c r="L124" s="231"/>
      <c r="M124" s="232"/>
      <c r="N124" s="232"/>
      <c r="O124" s="232"/>
      <c r="P124" s="232"/>
      <c r="Q124" s="232"/>
      <c r="R124" s="233"/>
      <c r="S124" s="335"/>
      <c r="T124" s="229"/>
      <c r="U124" s="229"/>
      <c r="V124" s="229"/>
      <c r="W124" s="229"/>
      <c r="X124" s="229"/>
      <c r="Y124" s="229"/>
      <c r="Z124" s="230"/>
      <c r="AA124" s="335"/>
      <c r="AB124" s="229"/>
      <c r="AC124" s="229"/>
      <c r="AD124" s="229"/>
      <c r="AE124" s="229"/>
      <c r="AF124" s="229"/>
      <c r="AG124" s="229"/>
      <c r="AH124" s="229"/>
      <c r="AI124" s="230"/>
      <c r="AJ124" s="335"/>
      <c r="AK124" s="229"/>
      <c r="AL124" s="229"/>
      <c r="AM124" s="229"/>
      <c r="AN124" s="229"/>
      <c r="AO124" s="229"/>
      <c r="AP124" s="230"/>
      <c r="AQ124" s="335"/>
      <c r="AR124" s="229"/>
      <c r="AS124" s="229"/>
      <c r="AT124" s="229"/>
      <c r="AU124" s="229"/>
      <c r="AV124" s="229"/>
      <c r="AW124" s="10"/>
    </row>
    <row r="125" spans="1:49" ht="16.5">
      <c r="A125" s="5"/>
      <c r="B125" s="229"/>
      <c r="C125" s="229"/>
      <c r="D125" s="230"/>
      <c r="E125" s="335"/>
      <c r="F125" s="229"/>
      <c r="G125" s="229"/>
      <c r="H125" s="229"/>
      <c r="I125" s="229"/>
      <c r="J125" s="229"/>
      <c r="K125" s="230"/>
      <c r="L125" s="223"/>
      <c r="M125" s="224"/>
      <c r="N125" s="224"/>
      <c r="O125" s="224"/>
      <c r="P125" s="224"/>
      <c r="Q125" s="224"/>
      <c r="R125" s="225"/>
      <c r="S125" s="335"/>
      <c r="T125" s="229"/>
      <c r="U125" s="229"/>
      <c r="V125" s="229"/>
      <c r="W125" s="229"/>
      <c r="X125" s="229"/>
      <c r="Y125" s="229"/>
      <c r="Z125" s="230"/>
      <c r="AA125" s="335"/>
      <c r="AB125" s="229"/>
      <c r="AC125" s="229"/>
      <c r="AD125" s="229"/>
      <c r="AE125" s="229"/>
      <c r="AF125" s="229"/>
      <c r="AG125" s="229"/>
      <c r="AH125" s="229"/>
      <c r="AI125" s="230"/>
      <c r="AJ125" s="335"/>
      <c r="AK125" s="229"/>
      <c r="AL125" s="229"/>
      <c r="AM125" s="229"/>
      <c r="AN125" s="229"/>
      <c r="AO125" s="229"/>
      <c r="AP125" s="230"/>
      <c r="AQ125" s="335"/>
      <c r="AR125" s="229"/>
      <c r="AS125" s="229"/>
      <c r="AT125" s="229"/>
      <c r="AU125" s="229"/>
      <c r="AV125" s="229"/>
      <c r="AW125" s="10"/>
    </row>
    <row r="126" spans="1:49" ht="16.5">
      <c r="A126" s="6"/>
      <c r="B126" s="232"/>
      <c r="C126" s="232"/>
      <c r="D126" s="233"/>
      <c r="E126" s="231"/>
      <c r="F126" s="232"/>
      <c r="G126" s="232"/>
      <c r="H126" s="232"/>
      <c r="I126" s="232"/>
      <c r="J126" s="232"/>
      <c r="K126" s="233"/>
      <c r="L126" s="231"/>
      <c r="M126" s="232"/>
      <c r="N126" s="232"/>
      <c r="O126" s="232"/>
      <c r="P126" s="232"/>
      <c r="Q126" s="232"/>
      <c r="R126" s="233"/>
      <c r="S126" s="231"/>
      <c r="T126" s="232"/>
      <c r="U126" s="232"/>
      <c r="V126" s="232"/>
      <c r="W126" s="232"/>
      <c r="X126" s="232"/>
      <c r="Y126" s="232"/>
      <c r="Z126" s="233"/>
      <c r="AA126" s="231"/>
      <c r="AB126" s="232"/>
      <c r="AC126" s="232"/>
      <c r="AD126" s="232"/>
      <c r="AE126" s="232"/>
      <c r="AF126" s="232"/>
      <c r="AG126" s="232"/>
      <c r="AH126" s="232"/>
      <c r="AI126" s="233"/>
      <c r="AJ126" s="231"/>
      <c r="AK126" s="232"/>
      <c r="AL126" s="232"/>
      <c r="AM126" s="232"/>
      <c r="AN126" s="232"/>
      <c r="AO126" s="232"/>
      <c r="AP126" s="233"/>
      <c r="AQ126" s="231"/>
      <c r="AR126" s="232"/>
      <c r="AS126" s="232"/>
      <c r="AT126" s="232"/>
      <c r="AU126" s="232"/>
      <c r="AV126" s="232"/>
      <c r="AW126" s="234"/>
    </row>
    <row r="127" spans="1:49" ht="16.5">
      <c r="A127" s="5"/>
      <c r="B127" s="229"/>
      <c r="C127" s="229"/>
      <c r="D127" s="230"/>
      <c r="E127" s="335"/>
      <c r="F127" s="229"/>
      <c r="G127" s="229"/>
      <c r="H127" s="229"/>
      <c r="I127" s="229"/>
      <c r="J127" s="229"/>
      <c r="K127" s="230"/>
      <c r="L127" s="335"/>
      <c r="M127" s="229"/>
      <c r="N127" s="229"/>
      <c r="O127" s="229"/>
      <c r="P127" s="229"/>
      <c r="Q127" s="229"/>
      <c r="R127" s="230"/>
      <c r="S127" s="335"/>
      <c r="T127" s="229"/>
      <c r="U127" s="229"/>
      <c r="V127" s="229"/>
      <c r="W127" s="229"/>
      <c r="X127" s="229"/>
      <c r="Y127" s="229"/>
      <c r="Z127" s="230"/>
      <c r="AA127" s="335"/>
      <c r="AB127" s="229"/>
      <c r="AC127" s="229"/>
      <c r="AD127" s="229"/>
      <c r="AE127" s="229"/>
      <c r="AF127" s="229"/>
      <c r="AG127" s="229"/>
      <c r="AH127" s="229"/>
      <c r="AI127" s="230"/>
      <c r="AJ127" s="335"/>
      <c r="AK127" s="229"/>
      <c r="AL127" s="229"/>
      <c r="AM127" s="229"/>
      <c r="AN127" s="229"/>
      <c r="AO127" s="229"/>
      <c r="AP127" s="230"/>
      <c r="AQ127" s="335"/>
      <c r="AR127" s="229"/>
      <c r="AS127" s="229"/>
      <c r="AT127" s="229"/>
      <c r="AU127" s="229"/>
      <c r="AV127" s="229"/>
      <c r="AW127" s="10"/>
    </row>
    <row r="128" spans="1:49" ht="16.5">
      <c r="A128" s="5"/>
      <c r="B128" s="229"/>
      <c r="C128" s="229"/>
      <c r="D128" s="230"/>
      <c r="E128" s="4"/>
      <c r="F128" s="229"/>
      <c r="G128" s="229"/>
      <c r="H128" s="229"/>
      <c r="I128" s="229"/>
      <c r="J128" s="229"/>
      <c r="K128" s="230"/>
      <c r="L128" s="231"/>
      <c r="M128" s="232"/>
      <c r="N128" s="232"/>
      <c r="O128" s="232"/>
      <c r="P128" s="232"/>
      <c r="Q128" s="232"/>
      <c r="R128" s="233"/>
      <c r="S128" s="4"/>
      <c r="T128" s="229"/>
      <c r="U128" s="229"/>
      <c r="V128" s="229"/>
      <c r="W128" s="229"/>
      <c r="X128" s="229"/>
      <c r="Y128" s="229"/>
      <c r="Z128" s="230"/>
      <c r="AA128" s="4"/>
      <c r="AB128" s="229"/>
      <c r="AC128" s="229"/>
      <c r="AD128" s="229"/>
      <c r="AE128" s="229"/>
      <c r="AF128" s="229"/>
      <c r="AG128" s="229"/>
      <c r="AH128" s="229"/>
      <c r="AI128" s="230"/>
      <c r="AJ128" s="4"/>
      <c r="AK128" s="229"/>
      <c r="AL128" s="229"/>
      <c r="AM128" s="229"/>
      <c r="AN128" s="229"/>
      <c r="AO128" s="229"/>
      <c r="AP128" s="230"/>
      <c r="AQ128" s="4"/>
      <c r="AR128" s="229"/>
      <c r="AS128" s="229"/>
      <c r="AT128" s="229"/>
      <c r="AU128" s="229"/>
      <c r="AV128" s="229"/>
      <c r="AW128" s="10"/>
    </row>
    <row r="129" spans="1:49" ht="16.5">
      <c r="A129" s="5"/>
      <c r="B129" s="229"/>
      <c r="C129" s="229"/>
      <c r="D129" s="230"/>
      <c r="E129" s="4"/>
      <c r="F129" s="229"/>
      <c r="G129" s="229"/>
      <c r="H129" s="229"/>
      <c r="I129" s="229"/>
      <c r="J129" s="229"/>
      <c r="K129" s="230"/>
      <c r="L129" s="223"/>
      <c r="M129" s="224"/>
      <c r="N129" s="224"/>
      <c r="O129" s="224"/>
      <c r="P129" s="224"/>
      <c r="Q129" s="224"/>
      <c r="R129" s="225"/>
      <c r="S129" s="4"/>
      <c r="T129" s="229"/>
      <c r="U129" s="229"/>
      <c r="V129" s="229"/>
      <c r="W129" s="229"/>
      <c r="X129" s="229"/>
      <c r="Y129" s="229"/>
      <c r="Z129" s="230"/>
      <c r="AA129" s="4"/>
      <c r="AB129" s="229"/>
      <c r="AC129" s="229"/>
      <c r="AD129" s="229"/>
      <c r="AE129" s="229"/>
      <c r="AF129" s="229"/>
      <c r="AG129" s="229"/>
      <c r="AH129" s="229"/>
      <c r="AI129" s="230"/>
      <c r="AJ129" s="4"/>
      <c r="AK129" s="229"/>
      <c r="AL129" s="229"/>
      <c r="AM129" s="229"/>
      <c r="AN129" s="229"/>
      <c r="AO129" s="229"/>
      <c r="AP129" s="230"/>
      <c r="AQ129" s="4"/>
      <c r="AR129" s="229"/>
      <c r="AS129" s="229"/>
      <c r="AT129" s="229"/>
      <c r="AU129" s="229"/>
      <c r="AV129" s="229"/>
      <c r="AW129" s="10"/>
    </row>
    <row r="130" spans="1:49" ht="17.25" thickBot="1">
      <c r="A130" s="214"/>
      <c r="B130" s="215"/>
      <c r="C130" s="215"/>
      <c r="D130" s="7"/>
      <c r="E130" s="8"/>
      <c r="F130" s="215"/>
      <c r="G130" s="215"/>
      <c r="H130" s="215"/>
      <c r="I130" s="215"/>
      <c r="J130" s="215"/>
      <c r="K130" s="7"/>
      <c r="L130" s="8"/>
      <c r="M130" s="215"/>
      <c r="N130" s="215"/>
      <c r="O130" s="215"/>
      <c r="P130" s="215"/>
      <c r="Q130" s="215"/>
      <c r="R130" s="7"/>
      <c r="S130" s="8"/>
      <c r="T130" s="215"/>
      <c r="U130" s="215"/>
      <c r="V130" s="215"/>
      <c r="W130" s="215"/>
      <c r="X130" s="215"/>
      <c r="Y130" s="215"/>
      <c r="Z130" s="7"/>
      <c r="AA130" s="8"/>
      <c r="AB130" s="215"/>
      <c r="AC130" s="215"/>
      <c r="AD130" s="215"/>
      <c r="AE130" s="215"/>
      <c r="AF130" s="215"/>
      <c r="AG130" s="215"/>
      <c r="AH130" s="215"/>
      <c r="AI130" s="7"/>
      <c r="AJ130" s="8"/>
      <c r="AK130" s="215"/>
      <c r="AL130" s="215"/>
      <c r="AM130" s="215"/>
      <c r="AN130" s="215"/>
      <c r="AO130" s="215"/>
      <c r="AP130" s="7"/>
      <c r="AQ130" s="8"/>
      <c r="AR130" s="215"/>
      <c r="AS130" s="215"/>
      <c r="AT130" s="215"/>
      <c r="AU130" s="215"/>
      <c r="AV130" s="215"/>
      <c r="AW130" s="216"/>
    </row>
  </sheetData>
  <mergeCells count="384">
    <mergeCell ref="AL1:AS1"/>
    <mergeCell ref="AT1:AW1"/>
    <mergeCell ref="B41:AT41"/>
    <mergeCell ref="B40:AT40"/>
    <mergeCell ref="B39:AT39"/>
    <mergeCell ref="B38:AT38"/>
    <mergeCell ref="B37:AT37"/>
    <mergeCell ref="B36:AT36"/>
    <mergeCell ref="B35:AT35"/>
    <mergeCell ref="AU29:AW29"/>
    <mergeCell ref="AU30:AW30"/>
    <mergeCell ref="AU39:AW39"/>
    <mergeCell ref="AU38:AW38"/>
    <mergeCell ref="AU37:AW37"/>
    <mergeCell ref="AU36:AW36"/>
    <mergeCell ref="AU35:AW35"/>
    <mergeCell ref="AJ31:AT32"/>
    <mergeCell ref="AJ34:AT34"/>
    <mergeCell ref="AJ33:AT33"/>
    <mergeCell ref="A29:AT29"/>
    <mergeCell ref="B30:AT30"/>
    <mergeCell ref="AU31:AW32"/>
    <mergeCell ref="AU33:AW34"/>
    <mergeCell ref="U34:AE34"/>
    <mergeCell ref="W23:Y23"/>
    <mergeCell ref="W24:Y24"/>
    <mergeCell ref="W28:Y28"/>
    <mergeCell ref="AI27:AK27"/>
    <mergeCell ref="AA26:AC26"/>
    <mergeCell ref="W26:Y26"/>
    <mergeCell ref="AI26:AK26"/>
    <mergeCell ref="AI23:AK23"/>
    <mergeCell ref="G23:I23"/>
    <mergeCell ref="K23:M23"/>
    <mergeCell ref="S23:U23"/>
    <mergeCell ref="AI24:AK24"/>
    <mergeCell ref="AE24:AG24"/>
    <mergeCell ref="AA24:AC24"/>
    <mergeCell ref="K24:M24"/>
    <mergeCell ref="O25:Q25"/>
    <mergeCell ref="W25:Y25"/>
    <mergeCell ref="AE25:AG25"/>
    <mergeCell ref="S24:U24"/>
    <mergeCell ref="AA25:AC25"/>
    <mergeCell ref="AI28:AK28"/>
    <mergeCell ref="AE28:AG28"/>
    <mergeCell ref="AA28:AC28"/>
    <mergeCell ref="AU25:AW25"/>
    <mergeCell ref="AI25:AK25"/>
    <mergeCell ref="K25:M25"/>
    <mergeCell ref="S25:U25"/>
    <mergeCell ref="AM24:AO24"/>
    <mergeCell ref="AQ24:AS24"/>
    <mergeCell ref="A31:A32"/>
    <mergeCell ref="A33:A34"/>
    <mergeCell ref="AE27:AG27"/>
    <mergeCell ref="A23:A28"/>
    <mergeCell ref="U33:AE33"/>
    <mergeCell ref="U31:AE32"/>
    <mergeCell ref="AM28:AO28"/>
    <mergeCell ref="F34:P34"/>
    <mergeCell ref="F33:P33"/>
    <mergeCell ref="F31:P32"/>
    <mergeCell ref="Q33:T33"/>
    <mergeCell ref="AU28:AW28"/>
    <mergeCell ref="AU24:AW24"/>
    <mergeCell ref="AU23:AW23"/>
    <mergeCell ref="AU26:AW26"/>
    <mergeCell ref="AM26:AO26"/>
    <mergeCell ref="Q31:T32"/>
    <mergeCell ref="AF33:AI33"/>
    <mergeCell ref="AQ22:AS22"/>
    <mergeCell ref="AO21:AS21"/>
    <mergeCell ref="AU22:AW22"/>
    <mergeCell ref="C20:G20"/>
    <mergeCell ref="AO20:AS20"/>
    <mergeCell ref="S17:W17"/>
    <mergeCell ref="K22:M22"/>
    <mergeCell ref="S22:U22"/>
    <mergeCell ref="B14:AS14"/>
    <mergeCell ref="S18:W18"/>
    <mergeCell ref="N19:R19"/>
    <mergeCell ref="O22:Q22"/>
    <mergeCell ref="N21:R21"/>
    <mergeCell ref="C22:E22"/>
    <mergeCell ref="C21:G21"/>
    <mergeCell ref="H21:L21"/>
    <mergeCell ref="G22:I22"/>
    <mergeCell ref="Y21:AC21"/>
    <mergeCell ref="AE22:AG22"/>
    <mergeCell ref="AM22:AO22"/>
    <mergeCell ref="AA22:AC22"/>
    <mergeCell ref="AD21:AH21"/>
    <mergeCell ref="AJ21:AN21"/>
    <mergeCell ref="H19:L19"/>
    <mergeCell ref="B6:E6"/>
    <mergeCell ref="B7:E7"/>
    <mergeCell ref="F6:I6"/>
    <mergeCell ref="F7:I7"/>
    <mergeCell ref="V7:Y7"/>
    <mergeCell ref="Z7:AC7"/>
    <mergeCell ref="AQ27:AS27"/>
    <mergeCell ref="AU27:AW27"/>
    <mergeCell ref="C25:E25"/>
    <mergeCell ref="AE23:AG23"/>
    <mergeCell ref="AQ23:AS23"/>
    <mergeCell ref="AI22:AK22"/>
    <mergeCell ref="AM23:AO23"/>
    <mergeCell ref="AA23:AC23"/>
    <mergeCell ref="C26:E26"/>
    <mergeCell ref="W22:Y22"/>
    <mergeCell ref="C23:E23"/>
    <mergeCell ref="O24:Q24"/>
    <mergeCell ref="O23:Q23"/>
    <mergeCell ref="G24:I24"/>
    <mergeCell ref="C24:E24"/>
    <mergeCell ref="G25:I25"/>
    <mergeCell ref="AQ25:AS25"/>
    <mergeCell ref="AM25:AO25"/>
    <mergeCell ref="Z10:AW10"/>
    <mergeCell ref="F9:I9"/>
    <mergeCell ref="Z9:AC9"/>
    <mergeCell ref="B10:Y10"/>
    <mergeCell ref="AT9:AW9"/>
    <mergeCell ref="AL9:AO9"/>
    <mergeCell ref="AP9:AS9"/>
    <mergeCell ref="J9:M9"/>
    <mergeCell ref="AL8:AO8"/>
    <mergeCell ref="AP8:AS8"/>
    <mergeCell ref="AT8:AW8"/>
    <mergeCell ref="Z8:AC8"/>
    <mergeCell ref="B9:E9"/>
    <mergeCell ref="N9:Q9"/>
    <mergeCell ref="B8:E8"/>
    <mergeCell ref="J6:M6"/>
    <mergeCell ref="R7:U7"/>
    <mergeCell ref="AT5:AW5"/>
    <mergeCell ref="N4:Q4"/>
    <mergeCell ref="AD4:AG4"/>
    <mergeCell ref="Z4:AC4"/>
    <mergeCell ref="V4:Y4"/>
    <mergeCell ref="Z5:AC5"/>
    <mergeCell ref="N5:Q5"/>
    <mergeCell ref="AL4:AO4"/>
    <mergeCell ref="AT6:AW6"/>
    <mergeCell ref="AP6:AS6"/>
    <mergeCell ref="N6:Q6"/>
    <mergeCell ref="AP7:AS7"/>
    <mergeCell ref="J7:M7"/>
    <mergeCell ref="N7:Q7"/>
    <mergeCell ref="AT7:AW7"/>
    <mergeCell ref="R5:U5"/>
    <mergeCell ref="V5:Y5"/>
    <mergeCell ref="AD5:AG5"/>
    <mergeCell ref="AH5:AK5"/>
    <mergeCell ref="AL5:AO5"/>
    <mergeCell ref="AP5:AS5"/>
    <mergeCell ref="AH6:AK6"/>
    <mergeCell ref="AV3:AW3"/>
    <mergeCell ref="AP4:AS4"/>
    <mergeCell ref="AP3:AQ3"/>
    <mergeCell ref="AD3:AE3"/>
    <mergeCell ref="AH4:AK4"/>
    <mergeCell ref="AF3:AG3"/>
    <mergeCell ref="AH3:AI3"/>
    <mergeCell ref="AT4:AW4"/>
    <mergeCell ref="AL3:AM3"/>
    <mergeCell ref="AT3:AU3"/>
    <mergeCell ref="AN3:AO3"/>
    <mergeCell ref="AJ3:AK3"/>
    <mergeCell ref="AL6:AO6"/>
    <mergeCell ref="AD6:AG6"/>
    <mergeCell ref="AH9:AK9"/>
    <mergeCell ref="AD9:AG9"/>
    <mergeCell ref="AD7:AG7"/>
    <mergeCell ref="AH7:AK7"/>
    <mergeCell ref="R9:U9"/>
    <mergeCell ref="V9:Y9"/>
    <mergeCell ref="AR3:AS3"/>
    <mergeCell ref="B11:AS11"/>
    <mergeCell ref="AL7:AO7"/>
    <mergeCell ref="B4:E4"/>
    <mergeCell ref="F4:I4"/>
    <mergeCell ref="T3:U3"/>
    <mergeCell ref="R4:U4"/>
    <mergeCell ref="Z3:AA3"/>
    <mergeCell ref="V3:W3"/>
    <mergeCell ref="R3:S3"/>
    <mergeCell ref="AB3:AC3"/>
    <mergeCell ref="H3:I3"/>
    <mergeCell ref="L3:M3"/>
    <mergeCell ref="N3:O3"/>
    <mergeCell ref="J3:K3"/>
    <mergeCell ref="F3:G3"/>
    <mergeCell ref="B3:C3"/>
    <mergeCell ref="D3:E3"/>
    <mergeCell ref="J4:M4"/>
    <mergeCell ref="B5:E5"/>
    <mergeCell ref="P3:Q3"/>
    <mergeCell ref="X3:Y3"/>
    <mergeCell ref="Z6:AC6"/>
    <mergeCell ref="R6:U6"/>
    <mergeCell ref="V6:Y6"/>
    <mergeCell ref="A17:A21"/>
    <mergeCell ref="C19:G19"/>
    <mergeCell ref="N18:R18"/>
    <mergeCell ref="S19:W19"/>
    <mergeCell ref="S21:W21"/>
    <mergeCell ref="AJ17:AN17"/>
    <mergeCell ref="H17:L17"/>
    <mergeCell ref="Y17:AC17"/>
    <mergeCell ref="F8:I8"/>
    <mergeCell ref="J8:M8"/>
    <mergeCell ref="N8:Q8"/>
    <mergeCell ref="R8:U8"/>
    <mergeCell ref="V8:Y8"/>
    <mergeCell ref="AD8:AG8"/>
    <mergeCell ref="AH8:AK8"/>
    <mergeCell ref="A16:AW16"/>
    <mergeCell ref="AJ18:AN18"/>
    <mergeCell ref="AJ20:AN20"/>
    <mergeCell ref="AD20:AH20"/>
    <mergeCell ref="Y19:AC19"/>
    <mergeCell ref="B12:AS12"/>
    <mergeCell ref="N20:R20"/>
    <mergeCell ref="S20:W20"/>
    <mergeCell ref="AT11:AW11"/>
    <mergeCell ref="AO19:AS19"/>
    <mergeCell ref="B13:AS13"/>
    <mergeCell ref="H18:L18"/>
    <mergeCell ref="C17:G17"/>
    <mergeCell ref="C18:G18"/>
    <mergeCell ref="AD17:AH17"/>
    <mergeCell ref="Y20:AC20"/>
    <mergeCell ref="N17:R17"/>
    <mergeCell ref="AT13:AW13"/>
    <mergeCell ref="AT14:AW14"/>
    <mergeCell ref="AJ19:AN19"/>
    <mergeCell ref="H20:L20"/>
    <mergeCell ref="Y18:AC18"/>
    <mergeCell ref="AD18:AH18"/>
    <mergeCell ref="AO18:AS18"/>
    <mergeCell ref="AD19:AH19"/>
    <mergeCell ref="B15:AS15"/>
    <mergeCell ref="AT12:AW12"/>
    <mergeCell ref="AM27:AO27"/>
    <mergeCell ref="AQ26:AS26"/>
    <mergeCell ref="S28:U28"/>
    <mergeCell ref="O28:Q28"/>
    <mergeCell ref="K28:M28"/>
    <mergeCell ref="G28:I28"/>
    <mergeCell ref="C28:E28"/>
    <mergeCell ref="AE26:AG26"/>
    <mergeCell ref="AQ28:AS28"/>
    <mergeCell ref="C27:E27"/>
    <mergeCell ref="G27:I27"/>
    <mergeCell ref="K27:M27"/>
    <mergeCell ref="O27:Q27"/>
    <mergeCell ref="S27:U27"/>
    <mergeCell ref="W27:Y27"/>
    <mergeCell ref="AA27:AC27"/>
    <mergeCell ref="G26:I26"/>
    <mergeCell ref="K26:M26"/>
    <mergeCell ref="O26:Q26"/>
    <mergeCell ref="S26:U26"/>
    <mergeCell ref="AO17:AS17"/>
    <mergeCell ref="AT15:AW15"/>
    <mergeCell ref="AT17:AW21"/>
    <mergeCell ref="AS50:AW50"/>
    <mergeCell ref="E50:I50"/>
    <mergeCell ref="J50:N50"/>
    <mergeCell ref="J47:N47"/>
    <mergeCell ref="AS47:AW47"/>
    <mergeCell ref="AN47:AR47"/>
    <mergeCell ref="AI50:AM50"/>
    <mergeCell ref="T50:X50"/>
    <mergeCell ref="AS44:AW44"/>
    <mergeCell ref="E46:I46"/>
    <mergeCell ref="E44:I44"/>
    <mergeCell ref="AD44:AH44"/>
    <mergeCell ref="T44:X44"/>
    <mergeCell ref="O44:S44"/>
    <mergeCell ref="Y44:AC44"/>
    <mergeCell ref="Y46:AC46"/>
    <mergeCell ref="J46:N46"/>
    <mergeCell ref="O45:S45"/>
    <mergeCell ref="E45:I45"/>
    <mergeCell ref="AN46:AR46"/>
    <mergeCell ref="AS45:AW45"/>
    <mergeCell ref="AI46:AM46"/>
    <mergeCell ref="AN45:AR45"/>
    <mergeCell ref="AN44:AR44"/>
    <mergeCell ref="AN53:AW58"/>
    <mergeCell ref="B57:AH57"/>
    <mergeCell ref="A51:A58"/>
    <mergeCell ref="B53:AH53"/>
    <mergeCell ref="B58:AH58"/>
    <mergeCell ref="AN59:AT60"/>
    <mergeCell ref="AU59:AW60"/>
    <mergeCell ref="B54:AH54"/>
    <mergeCell ref="B51:AH51"/>
    <mergeCell ref="AN51:AW52"/>
    <mergeCell ref="AI44:AM44"/>
    <mergeCell ref="A1:AK2"/>
    <mergeCell ref="AL2:AW2"/>
    <mergeCell ref="AS49:AW49"/>
    <mergeCell ref="AD45:AH45"/>
    <mergeCell ref="AD47:AH47"/>
    <mergeCell ref="AI47:AM47"/>
    <mergeCell ref="AI45:AM45"/>
    <mergeCell ref="T45:X45"/>
    <mergeCell ref="A49:D49"/>
    <mergeCell ref="O49:S49"/>
    <mergeCell ref="T47:X47"/>
    <mergeCell ref="AS48:AW48"/>
    <mergeCell ref="A48:D48"/>
    <mergeCell ref="AN48:AR48"/>
    <mergeCell ref="AD48:AH48"/>
    <mergeCell ref="J5:M5"/>
    <mergeCell ref="F5:I5"/>
    <mergeCell ref="AI48:AM48"/>
    <mergeCell ref="AD46:AH46"/>
    <mergeCell ref="T46:X46"/>
    <mergeCell ref="AS46:AW46"/>
    <mergeCell ref="Y45:AC45"/>
    <mergeCell ref="A46:D46"/>
    <mergeCell ref="A45:D45"/>
    <mergeCell ref="J45:N45"/>
    <mergeCell ref="AD50:AH50"/>
    <mergeCell ref="T49:X49"/>
    <mergeCell ref="E49:I49"/>
    <mergeCell ref="O48:S48"/>
    <mergeCell ref="O46:S46"/>
    <mergeCell ref="J44:N44"/>
    <mergeCell ref="A44:D44"/>
    <mergeCell ref="A50:D50"/>
    <mergeCell ref="Y50:AC50"/>
    <mergeCell ref="A47:D47"/>
    <mergeCell ref="O50:S50"/>
    <mergeCell ref="E47:I47"/>
    <mergeCell ref="O47:S47"/>
    <mergeCell ref="B31:E32"/>
    <mergeCell ref="B34:E34"/>
    <mergeCell ref="AF34:AI34"/>
    <mergeCell ref="AF31:AI32"/>
    <mergeCell ref="A43:D43"/>
    <mergeCell ref="A42:AW42"/>
    <mergeCell ref="B33:E33"/>
    <mergeCell ref="AU41:AW41"/>
    <mergeCell ref="AU40:AW40"/>
    <mergeCell ref="Q34:T34"/>
    <mergeCell ref="AN43:AR43"/>
    <mergeCell ref="J43:N43"/>
    <mergeCell ref="AI43:AM43"/>
    <mergeCell ref="AS43:AW43"/>
    <mergeCell ref="O43:S43"/>
    <mergeCell ref="T43:X43"/>
    <mergeCell ref="Y43:AC43"/>
    <mergeCell ref="AD43:AH43"/>
    <mergeCell ref="E43:I43"/>
    <mergeCell ref="E61:K62"/>
    <mergeCell ref="A61:D62"/>
    <mergeCell ref="Y47:AC47"/>
    <mergeCell ref="E48:I48"/>
    <mergeCell ref="Y48:AC48"/>
    <mergeCell ref="AN50:AR50"/>
    <mergeCell ref="AN49:AR49"/>
    <mergeCell ref="J48:N48"/>
    <mergeCell ref="T48:X48"/>
    <mergeCell ref="Y49:AC49"/>
    <mergeCell ref="AD49:AH49"/>
    <mergeCell ref="J49:N49"/>
    <mergeCell ref="AI49:AM49"/>
    <mergeCell ref="B52:AH52"/>
    <mergeCell ref="B55:AH55"/>
    <mergeCell ref="B56:AH56"/>
    <mergeCell ref="AI51:AM52"/>
    <mergeCell ref="AQ61:AW62"/>
    <mergeCell ref="AA61:AI62"/>
    <mergeCell ref="L61:R62"/>
    <mergeCell ref="A59:AM60"/>
    <mergeCell ref="AJ61:AP62"/>
    <mergeCell ref="S61:Z62"/>
    <mergeCell ref="AI53:AM58"/>
  </mergeCells>
  <phoneticPr fontId="2" type="noConversion"/>
  <conditionalFormatting sqref="AL1">
    <cfRule type="cellIs" dxfId="8" priority="19" operator="equal">
      <formula>33604</formula>
    </cfRule>
  </conditionalFormatting>
  <conditionalFormatting sqref="B11:AS11">
    <cfRule type="cellIs" dxfId="7" priority="18" operator="equal">
      <formula>"及役男5人()"</formula>
    </cfRule>
  </conditionalFormatting>
  <conditionalFormatting sqref="B52:AH52">
    <cfRule type="cellIs" dxfId="6" priority="6" operator="equal">
      <formula>"※第X中隊中隊長XXX(X)日XX時至翌日XX時輪值中隊聯合(權責)管理工作。"</formula>
    </cfRule>
  </conditionalFormatting>
  <conditionalFormatting sqref="B53:AH53">
    <cfRule type="cellIs" dxfId="5" priority="1" operator="equal">
      <formula>"※第X中隊中隊長XXX(X)日XX時至翌日XX時輪值中隊聯合(權責)管理工作。"</formula>
    </cfRule>
  </conditionalFormatting>
  <conditionalFormatting sqref="B54:AH54">
    <cfRule type="cellIs" dxfId="4" priority="3" operator="equal">
      <formula>"※第X中隊中隊長XXX(X)日XX時至翌日XX時輪值中隊聯合(權責)管理工作。"</formula>
    </cfRule>
  </conditionalFormatting>
  <printOptions horizontalCentered="1" verticalCentered="1"/>
  <pageMargins left="0.19685039370078741" right="0.19685039370078741" top="0.39370078740157483" bottom="0.39370078740157483" header="0.31496062992125984" footer="0.31496062992125984"/>
  <pageSetup paperSize="8" scale="95" orientation="portrait" r:id="rId1"/>
  <rowBreaks count="1" manualBreakCount="1">
    <brk id="58" max="48" man="1"/>
  </row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資料刷新">
                <anchor moveWithCells="1" sizeWithCells="1">
                  <from>
                    <xdr:col>49</xdr:col>
                    <xdr:colOff>66675</xdr:colOff>
                    <xdr:row>1</xdr:row>
                    <xdr:rowOff>19050</xdr:rowOff>
                  </from>
                  <to>
                    <xdr:col>50</xdr:col>
                    <xdr:colOff>9525</xdr:colOff>
                    <xdr:row>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tabColor rgb="FF002060"/>
  </sheetPr>
  <dimension ref="A1:AC42"/>
  <sheetViews>
    <sheetView view="pageBreakPreview" zoomScale="25" zoomScaleNormal="60" zoomScaleSheetLayoutView="25" workbookViewId="0">
      <selection activeCell="L19" sqref="L19:Q22"/>
    </sheetView>
  </sheetViews>
  <sheetFormatPr defaultColWidth="9" defaultRowHeight="16.5"/>
  <cols>
    <col min="1" max="1" width="9" style="11" customWidth="1"/>
    <col min="2" max="16384" width="9" style="11"/>
  </cols>
  <sheetData>
    <row r="1" spans="1:29" ht="59.1" customHeight="1" thickBot="1">
      <c r="A1" s="787" t="s">
        <v>358</v>
      </c>
      <c r="B1" s="788"/>
      <c r="C1" s="788"/>
      <c r="D1" s="788"/>
      <c r="E1" s="788"/>
      <c r="F1" s="788"/>
      <c r="G1" s="788"/>
      <c r="H1" s="788"/>
      <c r="I1" s="788"/>
      <c r="J1" s="788"/>
      <c r="K1" s="788"/>
      <c r="L1" s="788"/>
      <c r="M1" s="788"/>
      <c r="N1" s="789">
        <f ca="1">勤務分配表!AL1</f>
        <v>44561</v>
      </c>
      <c r="O1" s="788"/>
      <c r="P1" s="788"/>
      <c r="Q1" s="788"/>
      <c r="R1" s="788"/>
      <c r="S1" s="788"/>
      <c r="T1" s="788"/>
      <c r="U1" s="790" t="s">
        <v>78</v>
      </c>
      <c r="V1" s="788"/>
      <c r="W1" s="788"/>
      <c r="X1" s="788"/>
      <c r="Y1" s="788"/>
      <c r="Z1" s="788"/>
      <c r="AA1" s="788"/>
      <c r="AB1" s="788"/>
      <c r="AC1" s="791"/>
    </row>
    <row r="2" spans="1:29" ht="59.1" customHeight="1" thickBot="1">
      <c r="A2" s="762"/>
      <c r="B2" s="709"/>
      <c r="C2" s="709"/>
      <c r="D2" s="709"/>
      <c r="E2" s="709"/>
      <c r="F2" s="709"/>
      <c r="G2" s="709"/>
      <c r="H2" s="709"/>
      <c r="I2" s="709"/>
      <c r="J2" s="709"/>
      <c r="K2" s="709"/>
      <c r="L2" s="709"/>
      <c r="M2" s="709"/>
      <c r="N2" s="709"/>
      <c r="O2" s="709"/>
      <c r="P2" s="709"/>
      <c r="Q2" s="709"/>
      <c r="R2" s="709"/>
      <c r="S2" s="709"/>
      <c r="T2" s="709"/>
      <c r="U2" s="709"/>
      <c r="V2" s="709"/>
      <c r="W2" s="709"/>
      <c r="X2" s="709"/>
      <c r="Y2" s="709"/>
      <c r="Z2" s="709"/>
      <c r="AA2" s="709"/>
      <c r="AB2" s="709"/>
      <c r="AC2" s="710"/>
    </row>
    <row r="3" spans="1:29" ht="59.1" customHeight="1">
      <c r="A3" s="792" t="s">
        <v>79</v>
      </c>
      <c r="B3" s="788"/>
      <c r="C3" s="788"/>
      <c r="D3" s="788"/>
      <c r="E3" s="793"/>
      <c r="F3" s="794" t="s">
        <v>29</v>
      </c>
      <c r="G3" s="788"/>
      <c r="H3" s="788"/>
      <c r="I3" s="788"/>
      <c r="J3" s="788"/>
      <c r="K3" s="793"/>
      <c r="L3" s="795" t="s">
        <v>61</v>
      </c>
      <c r="M3" s="788"/>
      <c r="N3" s="788"/>
      <c r="O3" s="788"/>
      <c r="P3" s="788"/>
      <c r="Q3" s="793"/>
      <c r="R3" s="794" t="s">
        <v>62</v>
      </c>
      <c r="S3" s="788"/>
      <c r="T3" s="788"/>
      <c r="U3" s="788"/>
      <c r="V3" s="788"/>
      <c r="W3" s="793"/>
      <c r="X3" s="796" t="s">
        <v>49</v>
      </c>
      <c r="Y3" s="788"/>
      <c r="Z3" s="788"/>
      <c r="AA3" s="788"/>
      <c r="AB3" s="788"/>
      <c r="AC3" s="791"/>
    </row>
    <row r="4" spans="1:29" ht="59.1" customHeight="1">
      <c r="A4" s="746"/>
      <c r="B4" s="706"/>
      <c r="C4" s="706"/>
      <c r="D4" s="706"/>
      <c r="E4" s="728"/>
      <c r="F4" s="705"/>
      <c r="G4" s="706"/>
      <c r="H4" s="706"/>
      <c r="I4" s="706"/>
      <c r="J4" s="706"/>
      <c r="K4" s="728"/>
      <c r="L4" s="705"/>
      <c r="M4" s="706"/>
      <c r="N4" s="706"/>
      <c r="O4" s="706"/>
      <c r="P4" s="706"/>
      <c r="Q4" s="728"/>
      <c r="R4" s="705"/>
      <c r="S4" s="706"/>
      <c r="T4" s="706"/>
      <c r="U4" s="706"/>
      <c r="V4" s="706"/>
      <c r="W4" s="728"/>
      <c r="X4" s="705"/>
      <c r="Y4" s="706"/>
      <c r="Z4" s="706"/>
      <c r="AA4" s="706"/>
      <c r="AB4" s="706"/>
      <c r="AC4" s="707"/>
    </row>
    <row r="5" spans="1:29" ht="59.1" customHeight="1">
      <c r="A5" s="746"/>
      <c r="B5" s="706"/>
      <c r="C5" s="706"/>
      <c r="D5" s="706"/>
      <c r="E5" s="728"/>
      <c r="F5" s="705"/>
      <c r="G5" s="706"/>
      <c r="H5" s="706"/>
      <c r="I5" s="706"/>
      <c r="J5" s="706"/>
      <c r="K5" s="728"/>
      <c r="L5" s="705"/>
      <c r="M5" s="706"/>
      <c r="N5" s="706"/>
      <c r="O5" s="706"/>
      <c r="P5" s="706"/>
      <c r="Q5" s="728"/>
      <c r="R5" s="705"/>
      <c r="S5" s="706"/>
      <c r="T5" s="706"/>
      <c r="U5" s="706"/>
      <c r="V5" s="706"/>
      <c r="W5" s="728"/>
      <c r="X5" s="705"/>
      <c r="Y5" s="706"/>
      <c r="Z5" s="706"/>
      <c r="AA5" s="706"/>
      <c r="AB5" s="706"/>
      <c r="AC5" s="707"/>
    </row>
    <row r="6" spans="1:29" ht="59.1" customHeight="1">
      <c r="A6" s="747"/>
      <c r="B6" s="722"/>
      <c r="C6" s="722"/>
      <c r="D6" s="722"/>
      <c r="E6" s="731"/>
      <c r="F6" s="721"/>
      <c r="G6" s="722"/>
      <c r="H6" s="722"/>
      <c r="I6" s="722"/>
      <c r="J6" s="722"/>
      <c r="K6" s="731"/>
      <c r="L6" s="721"/>
      <c r="M6" s="722"/>
      <c r="N6" s="722"/>
      <c r="O6" s="722"/>
      <c r="P6" s="722"/>
      <c r="Q6" s="731"/>
      <c r="R6" s="721"/>
      <c r="S6" s="722"/>
      <c r="T6" s="722"/>
      <c r="U6" s="722"/>
      <c r="V6" s="722"/>
      <c r="W6" s="731"/>
      <c r="X6" s="721"/>
      <c r="Y6" s="722"/>
      <c r="Z6" s="722"/>
      <c r="AA6" s="722"/>
      <c r="AB6" s="722"/>
      <c r="AC6" s="723"/>
    </row>
    <row r="7" spans="1:29" ht="59.1" customHeight="1">
      <c r="A7" s="745" t="s">
        <v>80</v>
      </c>
      <c r="B7" s="703"/>
      <c r="C7" s="727"/>
      <c r="D7" s="748" t="s">
        <v>81</v>
      </c>
      <c r="E7" s="727"/>
      <c r="F7" s="786">
        <f>勤務分配表!E44+勤務分配表!J44+勤務分配表!O44+勤務分配表!T44+勤務分配表!Y44+勤務分配表!AD44</f>
        <v>13</v>
      </c>
      <c r="G7" s="703"/>
      <c r="H7" s="703"/>
      <c r="I7" s="703"/>
      <c r="J7" s="703"/>
      <c r="K7" s="727"/>
      <c r="L7" s="785">
        <f>勤務分配表!AI44</f>
        <v>5</v>
      </c>
      <c r="M7" s="703"/>
      <c r="N7" s="703"/>
      <c r="O7" s="703"/>
      <c r="P7" s="703"/>
      <c r="Q7" s="727"/>
      <c r="R7" s="732"/>
      <c r="S7" s="733"/>
      <c r="T7" s="733"/>
      <c r="U7" s="733"/>
      <c r="V7" s="733"/>
      <c r="W7" s="734"/>
      <c r="X7" s="766">
        <f>F7+L7</f>
        <v>18</v>
      </c>
      <c r="Y7" s="703"/>
      <c r="Z7" s="703"/>
      <c r="AA7" s="703"/>
      <c r="AB7" s="703"/>
      <c r="AC7" s="704"/>
    </row>
    <row r="8" spans="1:29" ht="59.1" customHeight="1">
      <c r="A8" s="746"/>
      <c r="B8" s="706"/>
      <c r="C8" s="728"/>
      <c r="D8" s="721"/>
      <c r="E8" s="731"/>
      <c r="F8" s="721"/>
      <c r="G8" s="722"/>
      <c r="H8" s="722"/>
      <c r="I8" s="722"/>
      <c r="J8" s="722"/>
      <c r="K8" s="731"/>
      <c r="L8" s="721"/>
      <c r="M8" s="722"/>
      <c r="N8" s="722"/>
      <c r="O8" s="722"/>
      <c r="P8" s="722"/>
      <c r="Q8" s="731"/>
      <c r="R8" s="735"/>
      <c r="S8" s="736"/>
      <c r="T8" s="736"/>
      <c r="U8" s="736"/>
      <c r="V8" s="736"/>
      <c r="W8" s="737"/>
      <c r="X8" s="721"/>
      <c r="Y8" s="722"/>
      <c r="Z8" s="722"/>
      <c r="AA8" s="722"/>
      <c r="AB8" s="722"/>
      <c r="AC8" s="723"/>
    </row>
    <row r="9" spans="1:29" ht="59.1" customHeight="1">
      <c r="A9" s="746"/>
      <c r="B9" s="706"/>
      <c r="C9" s="728"/>
      <c r="D9" s="748" t="s">
        <v>62</v>
      </c>
      <c r="E9" s="727"/>
      <c r="F9" s="738"/>
      <c r="G9" s="703"/>
      <c r="H9" s="703"/>
      <c r="I9" s="703"/>
      <c r="J9" s="703"/>
      <c r="K9" s="727"/>
      <c r="L9" s="732"/>
      <c r="M9" s="703"/>
      <c r="N9" s="703"/>
      <c r="O9" s="703"/>
      <c r="P9" s="703"/>
      <c r="Q9" s="727"/>
      <c r="R9" s="785">
        <f>勤務分配表!AN44</f>
        <v>66</v>
      </c>
      <c r="S9" s="703"/>
      <c r="T9" s="703"/>
      <c r="U9" s="703"/>
      <c r="V9" s="703"/>
      <c r="W9" s="727"/>
      <c r="X9" s="766">
        <f>R9</f>
        <v>66</v>
      </c>
      <c r="Y9" s="703"/>
      <c r="Z9" s="703"/>
      <c r="AA9" s="703"/>
      <c r="AB9" s="703"/>
      <c r="AC9" s="704"/>
    </row>
    <row r="10" spans="1:29" ht="59.1" customHeight="1">
      <c r="A10" s="747"/>
      <c r="B10" s="722"/>
      <c r="C10" s="731"/>
      <c r="D10" s="721"/>
      <c r="E10" s="731"/>
      <c r="F10" s="721"/>
      <c r="G10" s="722"/>
      <c r="H10" s="722"/>
      <c r="I10" s="722"/>
      <c r="J10" s="722"/>
      <c r="K10" s="731"/>
      <c r="L10" s="721"/>
      <c r="M10" s="722"/>
      <c r="N10" s="722"/>
      <c r="O10" s="722"/>
      <c r="P10" s="722"/>
      <c r="Q10" s="731"/>
      <c r="R10" s="721"/>
      <c r="S10" s="722"/>
      <c r="T10" s="722"/>
      <c r="U10" s="722"/>
      <c r="V10" s="722"/>
      <c r="W10" s="731"/>
      <c r="X10" s="721"/>
      <c r="Y10" s="722"/>
      <c r="Z10" s="722"/>
      <c r="AA10" s="722"/>
      <c r="AB10" s="722"/>
      <c r="AC10" s="723"/>
    </row>
    <row r="11" spans="1:29" ht="59.1" customHeight="1">
      <c r="A11" s="745" t="s">
        <v>82</v>
      </c>
      <c r="B11" s="703"/>
      <c r="C11" s="703"/>
      <c r="D11" s="703"/>
      <c r="E11" s="727"/>
      <c r="F11" s="768">
        <f>勤務分配表!E45+勤務分配表!J45+勤務分配表!O45+勤務分配表!T45+勤務分配表!Y45+勤務分配表!AD45+COUNTIF(勤務分配!E:E,"留職停薪")</f>
        <v>7</v>
      </c>
      <c r="G11" s="703"/>
      <c r="H11" s="703"/>
      <c r="I11" s="703"/>
      <c r="J11" s="703"/>
      <c r="K11" s="727"/>
      <c r="L11" s="768">
        <f>勤務分配表!AI45</f>
        <v>1</v>
      </c>
      <c r="M11" s="703"/>
      <c r="N11" s="703"/>
      <c r="O11" s="703"/>
      <c r="P11" s="703"/>
      <c r="Q11" s="727"/>
      <c r="R11" s="768">
        <f>勤務分配表!AN45</f>
        <v>34</v>
      </c>
      <c r="S11" s="703"/>
      <c r="T11" s="703"/>
      <c r="U11" s="703"/>
      <c r="V11" s="703"/>
      <c r="W11" s="727"/>
      <c r="X11" s="720">
        <f>F11+L11+R11</f>
        <v>42</v>
      </c>
      <c r="Y11" s="703"/>
      <c r="Z11" s="703"/>
      <c r="AA11" s="703"/>
      <c r="AB11" s="703"/>
      <c r="AC11" s="704"/>
    </row>
    <row r="12" spans="1:29" ht="59.1" customHeight="1">
      <c r="A12" s="746"/>
      <c r="B12" s="706"/>
      <c r="C12" s="706"/>
      <c r="D12" s="706"/>
      <c r="E12" s="728"/>
      <c r="F12" s="705"/>
      <c r="G12" s="706"/>
      <c r="H12" s="706"/>
      <c r="I12" s="706"/>
      <c r="J12" s="706"/>
      <c r="K12" s="728"/>
      <c r="L12" s="705"/>
      <c r="M12" s="706"/>
      <c r="N12" s="706"/>
      <c r="O12" s="706"/>
      <c r="P12" s="706"/>
      <c r="Q12" s="728"/>
      <c r="R12" s="705"/>
      <c r="S12" s="706"/>
      <c r="T12" s="706"/>
      <c r="U12" s="706"/>
      <c r="V12" s="706"/>
      <c r="W12" s="728"/>
      <c r="X12" s="705"/>
      <c r="Y12" s="706"/>
      <c r="Z12" s="706"/>
      <c r="AA12" s="706"/>
      <c r="AB12" s="706"/>
      <c r="AC12" s="707"/>
    </row>
    <row r="13" spans="1:29" ht="59.1" customHeight="1">
      <c r="A13" s="746"/>
      <c r="B13" s="706"/>
      <c r="C13" s="706"/>
      <c r="D13" s="706"/>
      <c r="E13" s="728"/>
      <c r="F13" s="705"/>
      <c r="G13" s="706"/>
      <c r="H13" s="706"/>
      <c r="I13" s="706"/>
      <c r="J13" s="706"/>
      <c r="K13" s="728"/>
      <c r="L13" s="705"/>
      <c r="M13" s="706"/>
      <c r="N13" s="706"/>
      <c r="O13" s="706"/>
      <c r="P13" s="706"/>
      <c r="Q13" s="728"/>
      <c r="R13" s="705"/>
      <c r="S13" s="706"/>
      <c r="T13" s="706"/>
      <c r="U13" s="706"/>
      <c r="V13" s="706"/>
      <c r="W13" s="728"/>
      <c r="X13" s="705"/>
      <c r="Y13" s="706"/>
      <c r="Z13" s="706"/>
      <c r="AA13" s="706"/>
      <c r="AB13" s="706"/>
      <c r="AC13" s="707"/>
    </row>
    <row r="14" spans="1:29" ht="59.1" customHeight="1">
      <c r="A14" s="747"/>
      <c r="B14" s="722"/>
      <c r="C14" s="722"/>
      <c r="D14" s="722"/>
      <c r="E14" s="731"/>
      <c r="F14" s="721"/>
      <c r="G14" s="722"/>
      <c r="H14" s="722"/>
      <c r="I14" s="722"/>
      <c r="J14" s="722"/>
      <c r="K14" s="731"/>
      <c r="L14" s="721"/>
      <c r="M14" s="722"/>
      <c r="N14" s="722"/>
      <c r="O14" s="722"/>
      <c r="P14" s="722"/>
      <c r="Q14" s="731"/>
      <c r="R14" s="721"/>
      <c r="S14" s="722"/>
      <c r="T14" s="722"/>
      <c r="U14" s="722"/>
      <c r="V14" s="722"/>
      <c r="W14" s="731"/>
      <c r="X14" s="721"/>
      <c r="Y14" s="722"/>
      <c r="Z14" s="722"/>
      <c r="AA14" s="722"/>
      <c r="AB14" s="722"/>
      <c r="AC14" s="723"/>
    </row>
    <row r="15" spans="1:29" ht="59.1" customHeight="1">
      <c r="A15" s="745" t="s">
        <v>214</v>
      </c>
      <c r="B15" s="703"/>
      <c r="C15" s="703"/>
      <c r="D15" s="703"/>
      <c r="E15" s="727"/>
      <c r="F15" s="768">
        <f>勤務分配表!E46+勤務分配表!J46+勤務分配表!O46+勤務分配表!T46+勤務分配表!Y46+勤務分配表!AD46+勤務分配表!E47+勤務分配表!J47+勤務分配表!O47+勤務分配表!T47+勤務分配表!Y47+勤務分配表!AD47</f>
        <v>2</v>
      </c>
      <c r="G15" s="703"/>
      <c r="H15" s="703"/>
      <c r="I15" s="703"/>
      <c r="J15" s="703"/>
      <c r="K15" s="727"/>
      <c r="L15" s="768">
        <f>勤務分配表!AI47+勤務分配表!AI46</f>
        <v>4</v>
      </c>
      <c r="M15" s="703"/>
      <c r="N15" s="703"/>
      <c r="O15" s="703"/>
      <c r="P15" s="703"/>
      <c r="Q15" s="727"/>
      <c r="R15" s="768">
        <f>勤務分配表!AN46+勤務分配表!AN47</f>
        <v>0</v>
      </c>
      <c r="S15" s="703"/>
      <c r="T15" s="703"/>
      <c r="U15" s="703"/>
      <c r="V15" s="703"/>
      <c r="W15" s="727"/>
      <c r="X15" s="720">
        <f>F15+L15+R15</f>
        <v>6</v>
      </c>
      <c r="Y15" s="703"/>
      <c r="Z15" s="703"/>
      <c r="AA15" s="703"/>
      <c r="AB15" s="703"/>
      <c r="AC15" s="704"/>
    </row>
    <row r="16" spans="1:29" ht="59.1" customHeight="1">
      <c r="A16" s="746"/>
      <c r="B16" s="706"/>
      <c r="C16" s="706"/>
      <c r="D16" s="706"/>
      <c r="E16" s="728"/>
      <c r="F16" s="705"/>
      <c r="G16" s="706"/>
      <c r="H16" s="706"/>
      <c r="I16" s="706"/>
      <c r="J16" s="706"/>
      <c r="K16" s="728"/>
      <c r="L16" s="705"/>
      <c r="M16" s="706"/>
      <c r="N16" s="706"/>
      <c r="O16" s="706"/>
      <c r="P16" s="706"/>
      <c r="Q16" s="728"/>
      <c r="R16" s="705"/>
      <c r="S16" s="706"/>
      <c r="T16" s="706"/>
      <c r="U16" s="706"/>
      <c r="V16" s="706"/>
      <c r="W16" s="728"/>
      <c r="X16" s="705"/>
      <c r="Y16" s="706"/>
      <c r="Z16" s="706"/>
      <c r="AA16" s="706"/>
      <c r="AB16" s="706"/>
      <c r="AC16" s="707"/>
    </row>
    <row r="17" spans="1:29" ht="59.1" customHeight="1">
      <c r="A17" s="746"/>
      <c r="B17" s="706"/>
      <c r="C17" s="706"/>
      <c r="D17" s="706"/>
      <c r="E17" s="728"/>
      <c r="F17" s="705"/>
      <c r="G17" s="706"/>
      <c r="H17" s="706"/>
      <c r="I17" s="706"/>
      <c r="J17" s="706"/>
      <c r="K17" s="728"/>
      <c r="L17" s="705"/>
      <c r="M17" s="706"/>
      <c r="N17" s="706"/>
      <c r="O17" s="706"/>
      <c r="P17" s="706"/>
      <c r="Q17" s="728"/>
      <c r="R17" s="705"/>
      <c r="S17" s="706"/>
      <c r="T17" s="706"/>
      <c r="U17" s="706"/>
      <c r="V17" s="706"/>
      <c r="W17" s="728"/>
      <c r="X17" s="705"/>
      <c r="Y17" s="706"/>
      <c r="Z17" s="706"/>
      <c r="AA17" s="706"/>
      <c r="AB17" s="706"/>
      <c r="AC17" s="707"/>
    </row>
    <row r="18" spans="1:29" ht="59.1" customHeight="1">
      <c r="A18" s="747"/>
      <c r="B18" s="722"/>
      <c r="C18" s="722"/>
      <c r="D18" s="722"/>
      <c r="E18" s="731"/>
      <c r="F18" s="721"/>
      <c r="G18" s="722"/>
      <c r="H18" s="722"/>
      <c r="I18" s="722"/>
      <c r="J18" s="722"/>
      <c r="K18" s="731"/>
      <c r="L18" s="721"/>
      <c r="M18" s="722"/>
      <c r="N18" s="722"/>
      <c r="O18" s="722"/>
      <c r="P18" s="722"/>
      <c r="Q18" s="731"/>
      <c r="R18" s="721"/>
      <c r="S18" s="722"/>
      <c r="T18" s="722"/>
      <c r="U18" s="722"/>
      <c r="V18" s="722"/>
      <c r="W18" s="731"/>
      <c r="X18" s="721"/>
      <c r="Y18" s="722"/>
      <c r="Z18" s="722"/>
      <c r="AA18" s="722"/>
      <c r="AB18" s="722"/>
      <c r="AC18" s="723"/>
    </row>
    <row r="19" spans="1:29" ht="59.1" customHeight="1">
      <c r="A19" s="763" t="s">
        <v>83</v>
      </c>
      <c r="B19" s="703"/>
      <c r="C19" s="703"/>
      <c r="D19" s="703"/>
      <c r="E19" s="727"/>
      <c r="F19" s="711">
        <v>0</v>
      </c>
      <c r="G19" s="712"/>
      <c r="H19" s="712"/>
      <c r="I19" s="712"/>
      <c r="J19" s="712"/>
      <c r="K19" s="713"/>
      <c r="L19" s="711">
        <v>0</v>
      </c>
      <c r="M19" s="712"/>
      <c r="N19" s="712"/>
      <c r="O19" s="712"/>
      <c r="P19" s="712"/>
      <c r="Q19" s="713"/>
      <c r="R19" s="769">
        <v>0</v>
      </c>
      <c r="S19" s="770"/>
      <c r="T19" s="770"/>
      <c r="U19" s="770"/>
      <c r="V19" s="770"/>
      <c r="W19" s="771"/>
      <c r="X19" s="720">
        <f>F19+L19+R19</f>
        <v>0</v>
      </c>
      <c r="Y19" s="778"/>
      <c r="Z19" s="778"/>
      <c r="AA19" s="778"/>
      <c r="AB19" s="778"/>
      <c r="AC19" s="779"/>
    </row>
    <row r="20" spans="1:29" ht="59.1" customHeight="1">
      <c r="A20" s="746"/>
      <c r="B20" s="706"/>
      <c r="C20" s="706"/>
      <c r="D20" s="706"/>
      <c r="E20" s="728"/>
      <c r="F20" s="714"/>
      <c r="G20" s="715"/>
      <c r="H20" s="715"/>
      <c r="I20" s="715"/>
      <c r="J20" s="715"/>
      <c r="K20" s="716"/>
      <c r="L20" s="714"/>
      <c r="M20" s="715"/>
      <c r="N20" s="715"/>
      <c r="O20" s="715"/>
      <c r="P20" s="715"/>
      <c r="Q20" s="716"/>
      <c r="R20" s="772"/>
      <c r="S20" s="773"/>
      <c r="T20" s="773"/>
      <c r="U20" s="773"/>
      <c r="V20" s="773"/>
      <c r="W20" s="774"/>
      <c r="X20" s="780"/>
      <c r="Y20" s="706"/>
      <c r="Z20" s="706"/>
      <c r="AA20" s="706"/>
      <c r="AB20" s="706"/>
      <c r="AC20" s="781"/>
    </row>
    <row r="21" spans="1:29" ht="59.1" customHeight="1">
      <c r="A21" s="746"/>
      <c r="B21" s="706"/>
      <c r="C21" s="706"/>
      <c r="D21" s="706"/>
      <c r="E21" s="728"/>
      <c r="F21" s="714"/>
      <c r="G21" s="715"/>
      <c r="H21" s="715"/>
      <c r="I21" s="715"/>
      <c r="J21" s="715"/>
      <c r="K21" s="716"/>
      <c r="L21" s="714"/>
      <c r="M21" s="715"/>
      <c r="N21" s="715"/>
      <c r="O21" s="715"/>
      <c r="P21" s="715"/>
      <c r="Q21" s="716"/>
      <c r="R21" s="772"/>
      <c r="S21" s="773"/>
      <c r="T21" s="773"/>
      <c r="U21" s="773"/>
      <c r="V21" s="773"/>
      <c r="W21" s="774"/>
      <c r="X21" s="780"/>
      <c r="Y21" s="706"/>
      <c r="Z21" s="706"/>
      <c r="AA21" s="706"/>
      <c r="AB21" s="706"/>
      <c r="AC21" s="781"/>
    </row>
    <row r="22" spans="1:29" ht="59.1" customHeight="1">
      <c r="A22" s="747"/>
      <c r="B22" s="722"/>
      <c r="C22" s="722"/>
      <c r="D22" s="722"/>
      <c r="E22" s="731"/>
      <c r="F22" s="717"/>
      <c r="G22" s="718"/>
      <c r="H22" s="718"/>
      <c r="I22" s="718"/>
      <c r="J22" s="718"/>
      <c r="K22" s="719"/>
      <c r="L22" s="717"/>
      <c r="M22" s="718"/>
      <c r="N22" s="718"/>
      <c r="O22" s="718"/>
      <c r="P22" s="718"/>
      <c r="Q22" s="719"/>
      <c r="R22" s="775"/>
      <c r="S22" s="776"/>
      <c r="T22" s="776"/>
      <c r="U22" s="776"/>
      <c r="V22" s="776"/>
      <c r="W22" s="777"/>
      <c r="X22" s="782"/>
      <c r="Y22" s="783"/>
      <c r="Z22" s="783"/>
      <c r="AA22" s="783"/>
      <c r="AB22" s="783"/>
      <c r="AC22" s="784"/>
    </row>
    <row r="23" spans="1:29" ht="59.1" customHeight="1">
      <c r="A23" s="745" t="s">
        <v>84</v>
      </c>
      <c r="B23" s="703"/>
      <c r="C23" s="727"/>
      <c r="D23" s="748" t="s">
        <v>81</v>
      </c>
      <c r="E23" s="727"/>
      <c r="F23" s="749">
        <f>勤務分配表!E49+勤務分配表!J49+勤務分配表!O49+勤務分配表!T49+勤務分配表!Y49+勤務分配表!AD49-F19</f>
        <v>3</v>
      </c>
      <c r="G23" s="750"/>
      <c r="H23" s="750"/>
      <c r="I23" s="750"/>
      <c r="J23" s="750"/>
      <c r="K23" s="751"/>
      <c r="L23" s="730">
        <f>勤務分配表!AI49-L19</f>
        <v>0</v>
      </c>
      <c r="M23" s="703"/>
      <c r="N23" s="703"/>
      <c r="O23" s="703"/>
      <c r="P23" s="703"/>
      <c r="Q23" s="727"/>
      <c r="R23" s="738"/>
      <c r="S23" s="703"/>
      <c r="T23" s="703"/>
      <c r="U23" s="703"/>
      <c r="V23" s="703"/>
      <c r="W23" s="727"/>
      <c r="X23" s="766">
        <f>F23+L23</f>
        <v>3</v>
      </c>
      <c r="Y23" s="703"/>
      <c r="Z23" s="703"/>
      <c r="AA23" s="703"/>
      <c r="AB23" s="703"/>
      <c r="AC23" s="704"/>
    </row>
    <row r="24" spans="1:29" ht="59.1" customHeight="1">
      <c r="A24" s="746"/>
      <c r="B24" s="706"/>
      <c r="C24" s="728"/>
      <c r="D24" s="721"/>
      <c r="E24" s="731"/>
      <c r="F24" s="752"/>
      <c r="G24" s="753"/>
      <c r="H24" s="753"/>
      <c r="I24" s="753"/>
      <c r="J24" s="753"/>
      <c r="K24" s="754"/>
      <c r="L24" s="721"/>
      <c r="M24" s="722"/>
      <c r="N24" s="722"/>
      <c r="O24" s="722"/>
      <c r="P24" s="722"/>
      <c r="Q24" s="731"/>
      <c r="R24" s="721"/>
      <c r="S24" s="722"/>
      <c r="T24" s="722"/>
      <c r="U24" s="722"/>
      <c r="V24" s="722"/>
      <c r="W24" s="731"/>
      <c r="X24" s="721"/>
      <c r="Y24" s="722"/>
      <c r="Z24" s="722"/>
      <c r="AA24" s="722"/>
      <c r="AB24" s="722"/>
      <c r="AC24" s="723"/>
    </row>
    <row r="25" spans="1:29" ht="59.1" customHeight="1">
      <c r="A25" s="746"/>
      <c r="B25" s="706"/>
      <c r="C25" s="728"/>
      <c r="D25" s="748" t="s">
        <v>62</v>
      </c>
      <c r="E25" s="727"/>
      <c r="F25" s="738"/>
      <c r="G25" s="703"/>
      <c r="H25" s="703"/>
      <c r="I25" s="703"/>
      <c r="J25" s="703"/>
      <c r="K25" s="727"/>
      <c r="L25" s="738"/>
      <c r="M25" s="703"/>
      <c r="N25" s="703"/>
      <c r="O25" s="703"/>
      <c r="P25" s="703"/>
      <c r="Q25" s="727"/>
      <c r="R25" s="730">
        <f>勤務分配表!AN49-R19</f>
        <v>32</v>
      </c>
      <c r="S25" s="703"/>
      <c r="T25" s="703"/>
      <c r="U25" s="703"/>
      <c r="V25" s="703"/>
      <c r="W25" s="727"/>
      <c r="X25" s="724">
        <f>R25</f>
        <v>32</v>
      </c>
      <c r="Y25" s="703"/>
      <c r="Z25" s="703"/>
      <c r="AA25" s="703"/>
      <c r="AB25" s="703"/>
      <c r="AC25" s="704"/>
    </row>
    <row r="26" spans="1:29" ht="59.1" customHeight="1">
      <c r="A26" s="747"/>
      <c r="B26" s="722"/>
      <c r="C26" s="731"/>
      <c r="D26" s="721"/>
      <c r="E26" s="731"/>
      <c r="F26" s="721"/>
      <c r="G26" s="722"/>
      <c r="H26" s="722"/>
      <c r="I26" s="722"/>
      <c r="J26" s="722"/>
      <c r="K26" s="731"/>
      <c r="L26" s="721"/>
      <c r="M26" s="722"/>
      <c r="N26" s="722"/>
      <c r="O26" s="722"/>
      <c r="P26" s="722"/>
      <c r="Q26" s="731"/>
      <c r="R26" s="721"/>
      <c r="S26" s="722"/>
      <c r="T26" s="722"/>
      <c r="U26" s="722"/>
      <c r="V26" s="722"/>
      <c r="W26" s="731"/>
      <c r="X26" s="721"/>
      <c r="Y26" s="722"/>
      <c r="Z26" s="722"/>
      <c r="AA26" s="722"/>
      <c r="AB26" s="722"/>
      <c r="AC26" s="723"/>
    </row>
    <row r="27" spans="1:29" ht="59.1" customHeight="1" thickBot="1">
      <c r="A27" s="763" t="s">
        <v>455</v>
      </c>
      <c r="B27" s="703"/>
      <c r="C27" s="703"/>
      <c r="D27" s="703"/>
      <c r="E27" s="727"/>
      <c r="F27" s="755" t="str">
        <f>IF(勤務分配!$E$2="08-18","正 陳正賢(08-18)",IF(勤務分配!$E$2="12-22","正 陳正賢(12-22)",IF(勤務分配!$E$2="08-16","正 陳正賢(08-16)",IF(勤務分配!$E$2="08-18(20退)","正 陳正賢(08-20)",""))))</f>
        <v/>
      </c>
      <c r="G27" s="756"/>
      <c r="H27" s="756"/>
      <c r="I27" s="756"/>
      <c r="J27" s="756"/>
      <c r="K27" s="757"/>
      <c r="L27" s="738"/>
      <c r="M27" s="703"/>
      <c r="N27" s="703"/>
      <c r="O27" s="703"/>
      <c r="P27" s="703"/>
      <c r="Q27" s="727"/>
      <c r="R27" s="738"/>
      <c r="S27" s="703"/>
      <c r="T27" s="703"/>
      <c r="U27" s="703"/>
      <c r="V27" s="703"/>
      <c r="W27" s="727"/>
      <c r="X27" s="767"/>
      <c r="Y27" s="703"/>
      <c r="Z27" s="703"/>
      <c r="AA27" s="703"/>
      <c r="AB27" s="703"/>
      <c r="AC27" s="704"/>
    </row>
    <row r="28" spans="1:29" ht="59.1" customHeight="1" thickBot="1">
      <c r="A28" s="746"/>
      <c r="B28" s="706"/>
      <c r="C28" s="706"/>
      <c r="D28" s="706"/>
      <c r="E28" s="728"/>
      <c r="F28" s="758"/>
      <c r="G28" s="759"/>
      <c r="H28" s="759"/>
      <c r="I28" s="759"/>
      <c r="J28" s="759"/>
      <c r="K28" s="760"/>
      <c r="L28" s="705"/>
      <c r="M28" s="706"/>
      <c r="N28" s="706"/>
      <c r="O28" s="706"/>
      <c r="P28" s="706"/>
      <c r="Q28" s="728"/>
      <c r="R28" s="705"/>
      <c r="S28" s="706"/>
      <c r="T28" s="706"/>
      <c r="U28" s="706"/>
      <c r="V28" s="706"/>
      <c r="W28" s="728"/>
      <c r="X28" s="705"/>
      <c r="Y28" s="706"/>
      <c r="Z28" s="706"/>
      <c r="AA28" s="706"/>
      <c r="AB28" s="706"/>
      <c r="AC28" s="707"/>
    </row>
    <row r="29" spans="1:29" ht="59.1" customHeight="1" thickBot="1">
      <c r="A29" s="746"/>
      <c r="B29" s="706"/>
      <c r="C29" s="706"/>
      <c r="D29" s="706"/>
      <c r="E29" s="728"/>
      <c r="F29" s="755" t="str">
        <f>IF(勤務分配!$E$3="08-18","副 "&amp;勤務分配!$B$3&amp;"(08-18)",IF(勤務分配!$E$3="12-22","副 "&amp;勤務分配!$B$3&amp;"(12-22)",IF(勤務分配!$E$3="08-16","副 "&amp;勤務分配!$B$3&amp;"(08-16)",IF(勤務分配!$E$3="08-20","副 "&amp;勤務分配!$B$3&amp;"(08-18)",""))))</f>
        <v/>
      </c>
      <c r="G29" s="756"/>
      <c r="H29" s="756"/>
      <c r="I29" s="756"/>
      <c r="J29" s="756"/>
      <c r="K29" s="757"/>
      <c r="L29" s="705"/>
      <c r="M29" s="706"/>
      <c r="N29" s="706"/>
      <c r="O29" s="706"/>
      <c r="P29" s="706"/>
      <c r="Q29" s="728"/>
      <c r="R29" s="705"/>
      <c r="S29" s="706"/>
      <c r="T29" s="706"/>
      <c r="U29" s="706"/>
      <c r="V29" s="706"/>
      <c r="W29" s="728"/>
      <c r="X29" s="705"/>
      <c r="Y29" s="706"/>
      <c r="Z29" s="706"/>
      <c r="AA29" s="706"/>
      <c r="AB29" s="706"/>
      <c r="AC29" s="707"/>
    </row>
    <row r="30" spans="1:29" ht="59.1" customHeight="1" thickBot="1">
      <c r="A30" s="747"/>
      <c r="B30" s="722"/>
      <c r="C30" s="722"/>
      <c r="D30" s="722"/>
      <c r="E30" s="731"/>
      <c r="F30" s="758"/>
      <c r="G30" s="759"/>
      <c r="H30" s="759"/>
      <c r="I30" s="759"/>
      <c r="J30" s="759"/>
      <c r="K30" s="760"/>
      <c r="L30" s="721"/>
      <c r="M30" s="722"/>
      <c r="N30" s="722"/>
      <c r="O30" s="722"/>
      <c r="P30" s="722"/>
      <c r="Q30" s="731"/>
      <c r="R30" s="721"/>
      <c r="S30" s="722"/>
      <c r="T30" s="722"/>
      <c r="U30" s="722"/>
      <c r="V30" s="722"/>
      <c r="W30" s="731"/>
      <c r="X30" s="721"/>
      <c r="Y30" s="722"/>
      <c r="Z30" s="722"/>
      <c r="AA30" s="722"/>
      <c r="AB30" s="722"/>
      <c r="AC30" s="723"/>
    </row>
    <row r="31" spans="1:29" ht="59.1" customHeight="1">
      <c r="A31" s="763" t="s">
        <v>86</v>
      </c>
      <c r="B31" s="703"/>
      <c r="C31" s="703"/>
      <c r="D31" s="703"/>
      <c r="E31" s="727"/>
      <c r="F31" s="764">
        <v>0</v>
      </c>
      <c r="G31" s="715"/>
      <c r="H31" s="715"/>
      <c r="I31" s="715"/>
      <c r="J31" s="715"/>
      <c r="K31" s="716"/>
      <c r="L31" s="711">
        <v>0</v>
      </c>
      <c r="M31" s="712"/>
      <c r="N31" s="712"/>
      <c r="O31" s="712"/>
      <c r="P31" s="712"/>
      <c r="Q31" s="713"/>
      <c r="R31" s="711">
        <v>0</v>
      </c>
      <c r="S31" s="712"/>
      <c r="T31" s="712"/>
      <c r="U31" s="712"/>
      <c r="V31" s="712"/>
      <c r="W31" s="713"/>
      <c r="X31" s="720">
        <f>F31+L31+R31</f>
        <v>0</v>
      </c>
      <c r="Y31" s="703"/>
      <c r="Z31" s="703"/>
      <c r="AA31" s="703"/>
      <c r="AB31" s="703"/>
      <c r="AC31" s="704"/>
    </row>
    <row r="32" spans="1:29" ht="59.1" customHeight="1">
      <c r="A32" s="746"/>
      <c r="B32" s="706"/>
      <c r="C32" s="706"/>
      <c r="D32" s="706"/>
      <c r="E32" s="728"/>
      <c r="F32" s="714"/>
      <c r="G32" s="715"/>
      <c r="H32" s="715"/>
      <c r="I32" s="715"/>
      <c r="J32" s="715"/>
      <c r="K32" s="716"/>
      <c r="L32" s="714"/>
      <c r="M32" s="715"/>
      <c r="N32" s="715"/>
      <c r="O32" s="715"/>
      <c r="P32" s="715"/>
      <c r="Q32" s="716"/>
      <c r="R32" s="714"/>
      <c r="S32" s="715"/>
      <c r="T32" s="715"/>
      <c r="U32" s="715"/>
      <c r="V32" s="715"/>
      <c r="W32" s="716"/>
      <c r="X32" s="705"/>
      <c r="Y32" s="706"/>
      <c r="Z32" s="706"/>
      <c r="AA32" s="706"/>
      <c r="AB32" s="706"/>
      <c r="AC32" s="707"/>
    </row>
    <row r="33" spans="1:29" ht="59.1" customHeight="1">
      <c r="A33" s="746"/>
      <c r="B33" s="706"/>
      <c r="C33" s="706"/>
      <c r="D33" s="706"/>
      <c r="E33" s="728"/>
      <c r="F33" s="714"/>
      <c r="G33" s="715"/>
      <c r="H33" s="715"/>
      <c r="I33" s="715"/>
      <c r="J33" s="715"/>
      <c r="K33" s="716"/>
      <c r="L33" s="714"/>
      <c r="M33" s="715"/>
      <c r="N33" s="715"/>
      <c r="O33" s="715"/>
      <c r="P33" s="715"/>
      <c r="Q33" s="716"/>
      <c r="R33" s="714"/>
      <c r="S33" s="715"/>
      <c r="T33" s="715"/>
      <c r="U33" s="715"/>
      <c r="V33" s="715"/>
      <c r="W33" s="716"/>
      <c r="X33" s="705"/>
      <c r="Y33" s="706"/>
      <c r="Z33" s="706"/>
      <c r="AA33" s="706"/>
      <c r="AB33" s="706"/>
      <c r="AC33" s="707"/>
    </row>
    <row r="34" spans="1:29" ht="59.1" customHeight="1">
      <c r="A34" s="747"/>
      <c r="B34" s="722"/>
      <c r="C34" s="722"/>
      <c r="D34" s="722"/>
      <c r="E34" s="731"/>
      <c r="F34" s="717"/>
      <c r="G34" s="718"/>
      <c r="H34" s="718"/>
      <c r="I34" s="718"/>
      <c r="J34" s="718"/>
      <c r="K34" s="719"/>
      <c r="L34" s="717"/>
      <c r="M34" s="718"/>
      <c r="N34" s="718"/>
      <c r="O34" s="718"/>
      <c r="P34" s="718"/>
      <c r="Q34" s="719"/>
      <c r="R34" s="717"/>
      <c r="S34" s="718"/>
      <c r="T34" s="718"/>
      <c r="U34" s="718"/>
      <c r="V34" s="718"/>
      <c r="W34" s="719"/>
      <c r="X34" s="721"/>
      <c r="Y34" s="722"/>
      <c r="Z34" s="722"/>
      <c r="AA34" s="722"/>
      <c r="AB34" s="722"/>
      <c r="AC34" s="723"/>
    </row>
    <row r="35" spans="1:29" ht="59.1" customHeight="1">
      <c r="A35" s="745" t="s">
        <v>87</v>
      </c>
      <c r="B35" s="703"/>
      <c r="C35" s="727"/>
      <c r="D35" s="748" t="s">
        <v>81</v>
      </c>
      <c r="E35" s="727"/>
      <c r="F35" s="730">
        <f>勤務分配表!E50+勤務分配表!J50+勤務分配表!O50+勤務分配表!T50+勤務分配表!Y50+勤務分配表!AD50-F31</f>
        <v>1</v>
      </c>
      <c r="G35" s="703"/>
      <c r="H35" s="703"/>
      <c r="I35" s="703"/>
      <c r="J35" s="703"/>
      <c r="K35" s="727"/>
      <c r="L35" s="730">
        <f>勤務分配表!AI50-L31</f>
        <v>0</v>
      </c>
      <c r="M35" s="703"/>
      <c r="N35" s="703"/>
      <c r="O35" s="703"/>
      <c r="P35" s="703"/>
      <c r="Q35" s="727"/>
      <c r="R35" s="732"/>
      <c r="S35" s="733"/>
      <c r="T35" s="733"/>
      <c r="U35" s="733"/>
      <c r="V35" s="733"/>
      <c r="W35" s="734"/>
      <c r="X35" s="724">
        <f>F35+L35</f>
        <v>1</v>
      </c>
      <c r="Y35" s="703"/>
      <c r="Z35" s="703"/>
      <c r="AA35" s="703"/>
      <c r="AB35" s="703"/>
      <c r="AC35" s="704"/>
    </row>
    <row r="36" spans="1:29" ht="59.1" customHeight="1">
      <c r="A36" s="746"/>
      <c r="B36" s="706"/>
      <c r="C36" s="728"/>
      <c r="D36" s="721"/>
      <c r="E36" s="731"/>
      <c r="F36" s="721"/>
      <c r="G36" s="722"/>
      <c r="H36" s="722"/>
      <c r="I36" s="722"/>
      <c r="J36" s="722"/>
      <c r="K36" s="731"/>
      <c r="L36" s="721"/>
      <c r="M36" s="722"/>
      <c r="N36" s="722"/>
      <c r="O36" s="722"/>
      <c r="P36" s="722"/>
      <c r="Q36" s="731"/>
      <c r="R36" s="735"/>
      <c r="S36" s="736"/>
      <c r="T36" s="736"/>
      <c r="U36" s="736"/>
      <c r="V36" s="736"/>
      <c r="W36" s="737"/>
      <c r="X36" s="721"/>
      <c r="Y36" s="722"/>
      <c r="Z36" s="722"/>
      <c r="AA36" s="722"/>
      <c r="AB36" s="722"/>
      <c r="AC36" s="723"/>
    </row>
    <row r="37" spans="1:29" ht="59.1" customHeight="1">
      <c r="A37" s="746"/>
      <c r="B37" s="706"/>
      <c r="C37" s="728"/>
      <c r="D37" s="748" t="s">
        <v>62</v>
      </c>
      <c r="E37" s="727"/>
      <c r="F37" s="732"/>
      <c r="G37" s="733"/>
      <c r="H37" s="733"/>
      <c r="I37" s="733"/>
      <c r="J37" s="733"/>
      <c r="K37" s="734"/>
      <c r="L37" s="732"/>
      <c r="M37" s="733"/>
      <c r="N37" s="733"/>
      <c r="O37" s="733"/>
      <c r="P37" s="733"/>
      <c r="Q37" s="734"/>
      <c r="R37" s="730">
        <f>勤務分配表!AN50-R31</f>
        <v>31</v>
      </c>
      <c r="S37" s="703"/>
      <c r="T37" s="703"/>
      <c r="U37" s="703"/>
      <c r="V37" s="703"/>
      <c r="W37" s="727"/>
      <c r="X37" s="725">
        <f>R37</f>
        <v>31</v>
      </c>
      <c r="Y37" s="706"/>
      <c r="Z37" s="706"/>
      <c r="AA37" s="706"/>
      <c r="AB37" s="706"/>
      <c r="AC37" s="707"/>
    </row>
    <row r="38" spans="1:29" ht="59.1" customHeight="1">
      <c r="A38" s="747"/>
      <c r="B38" s="722"/>
      <c r="C38" s="731"/>
      <c r="D38" s="721"/>
      <c r="E38" s="731"/>
      <c r="F38" s="735"/>
      <c r="G38" s="736"/>
      <c r="H38" s="736"/>
      <c r="I38" s="736"/>
      <c r="J38" s="736"/>
      <c r="K38" s="737"/>
      <c r="L38" s="735"/>
      <c r="M38" s="736"/>
      <c r="N38" s="736"/>
      <c r="O38" s="736"/>
      <c r="P38" s="736"/>
      <c r="Q38" s="737"/>
      <c r="R38" s="721"/>
      <c r="S38" s="722"/>
      <c r="T38" s="722"/>
      <c r="U38" s="722"/>
      <c r="V38" s="722"/>
      <c r="W38" s="731"/>
      <c r="X38" s="721"/>
      <c r="Y38" s="722"/>
      <c r="Z38" s="722"/>
      <c r="AA38" s="722"/>
      <c r="AB38" s="722"/>
      <c r="AC38" s="723"/>
    </row>
    <row r="39" spans="1:29" ht="59.1" customHeight="1" thickBot="1">
      <c r="A39" s="761" t="s">
        <v>85</v>
      </c>
      <c r="B39" s="703"/>
      <c r="C39" s="703"/>
      <c r="D39" s="703"/>
      <c r="E39" s="727"/>
      <c r="F39" s="765" t="str">
        <f>IF(勤務分配!$E$2="22-08","正 "&amp; 勤務分配!$B$2 &amp;"(22-08)",IF(勤務分配!$E$2="20-08","正 "&amp; 勤務分配!$B$2 &amp;"(20-08)",IF(勤務分配!$E$2="16-24","正 "&amp; 勤務分配!$B$2 &amp;"(16-24)",IF(勤務分配!$E$2="24-08","正 "&amp; 勤務分配!$B$2 &amp;"(24-08)",""))))</f>
        <v/>
      </c>
      <c r="G39" s="706"/>
      <c r="H39" s="706"/>
      <c r="I39" s="706"/>
      <c r="J39" s="706"/>
      <c r="K39" s="728"/>
      <c r="L39" s="726"/>
      <c r="M39" s="703"/>
      <c r="N39" s="703"/>
      <c r="O39" s="703"/>
      <c r="P39" s="703"/>
      <c r="Q39" s="727"/>
      <c r="R39" s="726"/>
      <c r="S39" s="703"/>
      <c r="T39" s="703"/>
      <c r="U39" s="703"/>
      <c r="V39" s="703"/>
      <c r="W39" s="727"/>
      <c r="X39" s="702"/>
      <c r="Y39" s="703"/>
      <c r="Z39" s="703"/>
      <c r="AA39" s="703"/>
      <c r="AB39" s="703"/>
      <c r="AC39" s="704"/>
    </row>
    <row r="40" spans="1:29" ht="59.1" customHeight="1" thickBot="1">
      <c r="A40" s="746"/>
      <c r="B40" s="706"/>
      <c r="C40" s="706"/>
      <c r="D40" s="706"/>
      <c r="E40" s="728"/>
      <c r="F40" s="708"/>
      <c r="G40" s="709"/>
      <c r="H40" s="709"/>
      <c r="I40" s="709"/>
      <c r="J40" s="709"/>
      <c r="K40" s="729"/>
      <c r="L40" s="705"/>
      <c r="M40" s="706"/>
      <c r="N40" s="706"/>
      <c r="O40" s="706"/>
      <c r="P40" s="706"/>
      <c r="Q40" s="728"/>
      <c r="R40" s="705"/>
      <c r="S40" s="706"/>
      <c r="T40" s="706"/>
      <c r="U40" s="706"/>
      <c r="V40" s="706"/>
      <c r="W40" s="728"/>
      <c r="X40" s="705"/>
      <c r="Y40" s="706"/>
      <c r="Z40" s="706"/>
      <c r="AA40" s="706"/>
      <c r="AB40" s="706"/>
      <c r="AC40" s="707"/>
    </row>
    <row r="41" spans="1:29" ht="59.1" customHeight="1">
      <c r="A41" s="746"/>
      <c r="B41" s="706"/>
      <c r="C41" s="706"/>
      <c r="D41" s="706"/>
      <c r="E41" s="728"/>
      <c r="F41" s="739" t="str">
        <f>IF(勤務分配!$E$3="22-08","副 "&amp; 勤務分配!$B$3 &amp;"(22-08)",IF(勤務分配!$E$3="20-08","副 "&amp; 勤務分配!$B$3 &amp;"(20-08)",IF(勤務分配!$E$3="16-24","副 "&amp; 勤務分配!$B$3 &amp;"(16-24)",IF(勤務分配!$E$3="24-08","副 "&amp; 勤務分配!$B$3 &amp;"(24-08)",""))))</f>
        <v/>
      </c>
      <c r="G41" s="740"/>
      <c r="H41" s="740"/>
      <c r="I41" s="740"/>
      <c r="J41" s="740"/>
      <c r="K41" s="741"/>
      <c r="L41" s="705"/>
      <c r="M41" s="706"/>
      <c r="N41" s="706"/>
      <c r="O41" s="706"/>
      <c r="P41" s="706"/>
      <c r="Q41" s="728"/>
      <c r="R41" s="705"/>
      <c r="S41" s="706"/>
      <c r="T41" s="706"/>
      <c r="U41" s="706"/>
      <c r="V41" s="706"/>
      <c r="W41" s="728"/>
      <c r="X41" s="705"/>
      <c r="Y41" s="706"/>
      <c r="Z41" s="706"/>
      <c r="AA41" s="706"/>
      <c r="AB41" s="706"/>
      <c r="AC41" s="707"/>
    </row>
    <row r="42" spans="1:29" ht="59.1" customHeight="1" thickBot="1">
      <c r="A42" s="762"/>
      <c r="B42" s="709"/>
      <c r="C42" s="709"/>
      <c r="D42" s="709"/>
      <c r="E42" s="729"/>
      <c r="F42" s="742"/>
      <c r="G42" s="743"/>
      <c r="H42" s="743"/>
      <c r="I42" s="743"/>
      <c r="J42" s="743"/>
      <c r="K42" s="744"/>
      <c r="L42" s="708"/>
      <c r="M42" s="709"/>
      <c r="N42" s="709"/>
      <c r="O42" s="709"/>
      <c r="P42" s="709"/>
      <c r="Q42" s="729"/>
      <c r="R42" s="708"/>
      <c r="S42" s="709"/>
      <c r="T42" s="709"/>
      <c r="U42" s="709"/>
      <c r="V42" s="709"/>
      <c r="W42" s="729"/>
      <c r="X42" s="708"/>
      <c r="Y42" s="709"/>
      <c r="Z42" s="709"/>
      <c r="AA42" s="709"/>
      <c r="AB42" s="709"/>
      <c r="AC42" s="710"/>
    </row>
  </sheetData>
  <mergeCells count="73">
    <mergeCell ref="A1:M2"/>
    <mergeCell ref="N1:T2"/>
    <mergeCell ref="U1:AC2"/>
    <mergeCell ref="A3:E6"/>
    <mergeCell ref="F3:K6"/>
    <mergeCell ref="L3:Q6"/>
    <mergeCell ref="R3:W6"/>
    <mergeCell ref="X3:AC6"/>
    <mergeCell ref="X11:AC14"/>
    <mergeCell ref="X7:AC8"/>
    <mergeCell ref="D9:E10"/>
    <mergeCell ref="F9:K10"/>
    <mergeCell ref="L9:Q10"/>
    <mergeCell ref="R9:W10"/>
    <mergeCell ref="X9:AC10"/>
    <mergeCell ref="A11:E14"/>
    <mergeCell ref="F11:K14"/>
    <mergeCell ref="L11:Q14"/>
    <mergeCell ref="R11:W14"/>
    <mergeCell ref="A7:C10"/>
    <mergeCell ref="D7:E8"/>
    <mergeCell ref="F7:K8"/>
    <mergeCell ref="L7:Q8"/>
    <mergeCell ref="R7:W8"/>
    <mergeCell ref="A19:E22"/>
    <mergeCell ref="F19:K22"/>
    <mergeCell ref="L19:Q22"/>
    <mergeCell ref="R19:W22"/>
    <mergeCell ref="X19:AC22"/>
    <mergeCell ref="A15:E18"/>
    <mergeCell ref="F15:K18"/>
    <mergeCell ref="L15:Q18"/>
    <mergeCell ref="R15:W18"/>
    <mergeCell ref="X15:AC18"/>
    <mergeCell ref="D37:E38"/>
    <mergeCell ref="F37:K38"/>
    <mergeCell ref="R23:W24"/>
    <mergeCell ref="X23:AC24"/>
    <mergeCell ref="F25:K26"/>
    <mergeCell ref="L25:Q26"/>
    <mergeCell ref="R25:W26"/>
    <mergeCell ref="X25:AC26"/>
    <mergeCell ref="R27:W30"/>
    <mergeCell ref="X27:AC30"/>
    <mergeCell ref="R35:W36"/>
    <mergeCell ref="F41:K42"/>
    <mergeCell ref="A23:C26"/>
    <mergeCell ref="D23:E24"/>
    <mergeCell ref="F23:K24"/>
    <mergeCell ref="L23:Q24"/>
    <mergeCell ref="F27:K28"/>
    <mergeCell ref="A39:E42"/>
    <mergeCell ref="F29:K30"/>
    <mergeCell ref="A31:E34"/>
    <mergeCell ref="F31:K34"/>
    <mergeCell ref="A27:E30"/>
    <mergeCell ref="D25:E26"/>
    <mergeCell ref="F39:K40"/>
    <mergeCell ref="A35:C38"/>
    <mergeCell ref="D35:E36"/>
    <mergeCell ref="F35:K36"/>
    <mergeCell ref="L39:Q42"/>
    <mergeCell ref="L35:Q36"/>
    <mergeCell ref="L37:Q38"/>
    <mergeCell ref="R37:W38"/>
    <mergeCell ref="L27:Q30"/>
    <mergeCell ref="R39:W42"/>
    <mergeCell ref="L31:Q34"/>
    <mergeCell ref="X39:AC42"/>
    <mergeCell ref="R31:W34"/>
    <mergeCell ref="X31:AC34"/>
    <mergeCell ref="X35:AC36"/>
    <mergeCell ref="X37:AC38"/>
  </mergeCells>
  <phoneticPr fontId="2" type="noConversion"/>
  <pageMargins left="0.9055118110236221" right="0.70866141732283472" top="0.74803149606299213" bottom="0.74803149606299213" header="0.31496062992125978" footer="0.31496062992125978"/>
  <pageSetup paperSize="9" scale="30" orientation="portrait" r:id="rId1"/>
  <rowBreaks count="1" manualBreakCount="1">
    <brk id="42" max="28"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1:D13"/>
  <sheetViews>
    <sheetView workbookViewId="0">
      <selection activeCell="B16" sqref="B16"/>
    </sheetView>
  </sheetViews>
  <sheetFormatPr defaultRowHeight="16.5"/>
  <cols>
    <col min="1" max="2" width="50.625" style="47" customWidth="1"/>
    <col min="3" max="3" width="50.625" style="46" customWidth="1"/>
    <col min="4" max="4" width="50.625" style="47" customWidth="1"/>
    <col min="5" max="5" width="25.875" customWidth="1"/>
  </cols>
  <sheetData>
    <row r="1" spans="1:4" ht="27.75">
      <c r="A1" s="45" t="s">
        <v>151</v>
      </c>
      <c r="B1" s="45"/>
    </row>
    <row r="2" spans="1:4" ht="42">
      <c r="A2" s="52" t="s">
        <v>175</v>
      </c>
      <c r="B2" s="52"/>
    </row>
    <row r="3" spans="1:4" ht="27.75">
      <c r="A3" s="45"/>
      <c r="B3" s="45"/>
    </row>
    <row r="4" spans="1:4" ht="25.5">
      <c r="A4" s="48" t="s">
        <v>171</v>
      </c>
      <c r="B4" s="48" t="s">
        <v>186</v>
      </c>
      <c r="C4" s="48" t="s">
        <v>172</v>
      </c>
      <c r="D4" s="48" t="s">
        <v>177</v>
      </c>
    </row>
    <row r="5" spans="1:4" s="44" customFormat="1" ht="63">
      <c r="A5" s="51" t="s">
        <v>162</v>
      </c>
      <c r="B5" s="51" t="s">
        <v>187</v>
      </c>
      <c r="C5" s="51" t="s">
        <v>164</v>
      </c>
      <c r="D5" s="51" t="s">
        <v>152</v>
      </c>
    </row>
    <row r="6" spans="1:4" s="44" customFormat="1" ht="63">
      <c r="A6" s="51" t="s">
        <v>163</v>
      </c>
      <c r="B6" s="51" t="s">
        <v>188</v>
      </c>
      <c r="C6" s="43"/>
      <c r="D6" s="51" t="s">
        <v>178</v>
      </c>
    </row>
    <row r="7" spans="1:4" s="44" customFormat="1" ht="105">
      <c r="A7" s="51" t="s">
        <v>189</v>
      </c>
      <c r="B7" s="51"/>
      <c r="C7" s="43"/>
      <c r="D7" s="51" t="s">
        <v>166</v>
      </c>
    </row>
    <row r="8" spans="1:4" s="44" customFormat="1" ht="42">
      <c r="A8" s="51" t="s">
        <v>153</v>
      </c>
      <c r="B8" s="51"/>
      <c r="C8" s="43"/>
      <c r="D8" s="51" t="s">
        <v>165</v>
      </c>
    </row>
    <row r="9" spans="1:4" s="44" customFormat="1" ht="42">
      <c r="C9" s="43"/>
      <c r="D9" s="51" t="s">
        <v>167</v>
      </c>
    </row>
    <row r="10" spans="1:4" s="44" customFormat="1" ht="42">
      <c r="A10" s="52" t="s">
        <v>176</v>
      </c>
      <c r="B10" s="52"/>
      <c r="C10" s="43"/>
      <c r="D10" s="51" t="s">
        <v>154</v>
      </c>
    </row>
    <row r="11" spans="1:4" s="44" customFormat="1" ht="42">
      <c r="A11" s="43"/>
      <c r="B11" s="43"/>
      <c r="C11" s="53"/>
      <c r="D11" s="51" t="s">
        <v>155</v>
      </c>
    </row>
    <row r="12" spans="1:4" s="44" customFormat="1" ht="25.5">
      <c r="C12" s="50"/>
      <c r="D12" s="49"/>
    </row>
    <row r="13" spans="1:4" ht="72.75" customHeight="1"/>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1"/>
  <dimension ref="A1:AA73"/>
  <sheetViews>
    <sheetView workbookViewId="0">
      <pane ySplit="1" topLeftCell="A2" activePane="bottomLeft" state="frozen"/>
      <selection pane="bottomLeft" activeCell="I10" sqref="I10"/>
    </sheetView>
  </sheetViews>
  <sheetFormatPr defaultColWidth="9" defaultRowHeight="16.5"/>
  <cols>
    <col min="1" max="1" width="18.75" style="54" customWidth="1"/>
    <col min="2" max="2" width="10.625" style="55" customWidth="1"/>
    <col min="3" max="5" width="8.875" style="55" customWidth="1"/>
    <col min="6" max="7" width="9" style="55"/>
    <col min="8" max="19" width="10.625" style="55" customWidth="1"/>
    <col min="20" max="21" width="9" style="55"/>
    <col min="22" max="22" width="5.625" style="55" customWidth="1"/>
    <col min="23" max="23" width="5.5" style="55" customWidth="1"/>
    <col min="24" max="24" width="5.25" style="55" customWidth="1"/>
    <col min="25" max="25" width="5" style="55" customWidth="1"/>
    <col min="26" max="26" width="5.5" style="55" customWidth="1"/>
    <col min="27" max="28" width="5.75" style="55" customWidth="1"/>
    <col min="29" max="29" width="5.625" style="55" customWidth="1"/>
    <col min="30" max="16384" width="9" style="55"/>
  </cols>
  <sheetData>
    <row r="1" spans="1:27">
      <c r="A1" s="54" t="s">
        <v>112</v>
      </c>
      <c r="B1" s="54" t="s">
        <v>135</v>
      </c>
      <c r="C1" s="54" t="s">
        <v>150</v>
      </c>
      <c r="D1" s="54" t="s">
        <v>149</v>
      </c>
      <c r="E1" s="54" t="s">
        <v>168</v>
      </c>
      <c r="F1" s="54" t="s">
        <v>146</v>
      </c>
      <c r="G1" s="54" t="s">
        <v>157</v>
      </c>
      <c r="H1" s="54" t="s">
        <v>117</v>
      </c>
      <c r="I1" s="54" t="s">
        <v>118</v>
      </c>
      <c r="J1" s="54" t="s">
        <v>119</v>
      </c>
      <c r="K1" s="54" t="s">
        <v>120</v>
      </c>
      <c r="L1" s="54" t="s">
        <v>121</v>
      </c>
      <c r="M1" s="54" t="s">
        <v>122</v>
      </c>
      <c r="N1" s="54" t="s">
        <v>123</v>
      </c>
      <c r="O1" s="54" t="s">
        <v>124</v>
      </c>
      <c r="P1" s="54" t="s">
        <v>125</v>
      </c>
      <c r="Q1" s="54" t="s">
        <v>126</v>
      </c>
      <c r="R1" s="54" t="s">
        <v>127</v>
      </c>
      <c r="S1" s="54" t="s">
        <v>128</v>
      </c>
    </row>
    <row r="2" spans="1:27">
      <c r="A2" s="54" t="s">
        <v>295</v>
      </c>
      <c r="C2" s="54" t="s">
        <v>296</v>
      </c>
      <c r="D2" s="54"/>
      <c r="E2" s="54"/>
      <c r="H2" s="54" t="s">
        <v>295</v>
      </c>
      <c r="I2" s="54" t="s">
        <v>295</v>
      </c>
      <c r="J2" s="54" t="s">
        <v>295</v>
      </c>
      <c r="K2" s="54" t="s">
        <v>295</v>
      </c>
      <c r="L2" s="54" t="s">
        <v>295</v>
      </c>
      <c r="M2" s="54" t="s">
        <v>295</v>
      </c>
      <c r="N2" s="54" t="s">
        <v>295</v>
      </c>
      <c r="O2" s="54" t="s">
        <v>295</v>
      </c>
      <c r="P2" s="54" t="s">
        <v>295</v>
      </c>
      <c r="Q2" s="54" t="s">
        <v>295</v>
      </c>
      <c r="R2" s="54" t="s">
        <v>295</v>
      </c>
      <c r="S2" s="54" t="s">
        <v>295</v>
      </c>
      <c r="Y2" s="54"/>
      <c r="AA2" s="116"/>
    </row>
    <row r="3" spans="1:27">
      <c r="A3" s="54" t="s">
        <v>297</v>
      </c>
      <c r="B3" s="55">
        <v>18</v>
      </c>
      <c r="C3" s="55" t="s">
        <v>197</v>
      </c>
      <c r="D3" s="55" t="s">
        <v>198</v>
      </c>
      <c r="E3" s="55" t="s">
        <v>199</v>
      </c>
      <c r="H3" s="55" t="s">
        <v>25</v>
      </c>
      <c r="I3" s="55" t="s">
        <v>25</v>
      </c>
      <c r="J3" s="55" t="s">
        <v>200</v>
      </c>
      <c r="K3" s="55" t="s">
        <v>200</v>
      </c>
      <c r="L3" s="55" t="s">
        <v>200</v>
      </c>
    </row>
    <row r="4" spans="1:27">
      <c r="A4" s="54" t="s">
        <v>298</v>
      </c>
      <c r="B4" s="55">
        <v>18</v>
      </c>
      <c r="C4" s="55" t="s">
        <v>197</v>
      </c>
      <c r="D4" s="55" t="s">
        <v>198</v>
      </c>
      <c r="E4" s="55" t="s">
        <v>199</v>
      </c>
      <c r="G4" s="55" t="s">
        <v>299</v>
      </c>
      <c r="H4" s="55" t="s">
        <v>25</v>
      </c>
      <c r="I4" s="55" t="s">
        <v>25</v>
      </c>
      <c r="J4" s="55" t="s">
        <v>200</v>
      </c>
      <c r="K4" s="55" t="s">
        <v>200</v>
      </c>
      <c r="L4" s="55" t="s">
        <v>200</v>
      </c>
    </row>
    <row r="5" spans="1:27">
      <c r="A5" s="54" t="s">
        <v>300</v>
      </c>
      <c r="B5" s="55">
        <v>20</v>
      </c>
      <c r="C5" s="55" t="s">
        <v>197</v>
      </c>
      <c r="D5" s="55" t="s">
        <v>199</v>
      </c>
      <c r="E5" s="55" t="s">
        <v>199</v>
      </c>
      <c r="G5" s="55" t="s">
        <v>299</v>
      </c>
      <c r="H5" s="55" t="s">
        <v>25</v>
      </c>
      <c r="I5" s="55" t="s">
        <v>25</v>
      </c>
      <c r="J5" s="55" t="s">
        <v>200</v>
      </c>
      <c r="K5" s="55" t="s">
        <v>200</v>
      </c>
      <c r="L5" s="55" t="s">
        <v>200</v>
      </c>
      <c r="M5" s="55" t="s">
        <v>200</v>
      </c>
    </row>
    <row r="6" spans="1:27">
      <c r="A6" s="54" t="s">
        <v>301</v>
      </c>
      <c r="B6" s="55">
        <v>22</v>
      </c>
      <c r="C6" s="55" t="s">
        <v>197</v>
      </c>
      <c r="D6" s="55" t="s">
        <v>198</v>
      </c>
      <c r="E6" s="55" t="s">
        <v>199</v>
      </c>
      <c r="G6" s="55" t="s">
        <v>302</v>
      </c>
      <c r="J6" s="55" t="s">
        <v>200</v>
      </c>
      <c r="K6" s="55" t="s">
        <v>200</v>
      </c>
      <c r="L6" s="55" t="s">
        <v>200</v>
      </c>
      <c r="M6" s="55" t="s">
        <v>200</v>
      </c>
      <c r="N6" s="55" t="s">
        <v>25</v>
      </c>
    </row>
    <row r="7" spans="1:27">
      <c r="A7" s="54" t="s">
        <v>303</v>
      </c>
      <c r="B7" s="55">
        <v>22</v>
      </c>
      <c r="C7" s="55" t="s">
        <v>197</v>
      </c>
      <c r="D7" s="55" t="s">
        <v>199</v>
      </c>
      <c r="E7" s="55" t="s">
        <v>199</v>
      </c>
      <c r="G7" s="55" t="s">
        <v>302</v>
      </c>
      <c r="J7" s="55" t="s">
        <v>25</v>
      </c>
      <c r="K7" s="55" t="s">
        <v>200</v>
      </c>
      <c r="L7" s="55" t="s">
        <v>200</v>
      </c>
      <c r="M7" s="55" t="s">
        <v>200</v>
      </c>
      <c r="N7" s="55" t="s">
        <v>200</v>
      </c>
    </row>
    <row r="8" spans="1:27">
      <c r="A8" s="54" t="s">
        <v>304</v>
      </c>
      <c r="B8" s="55">
        <v>8</v>
      </c>
      <c r="C8" s="55" t="s">
        <v>197</v>
      </c>
      <c r="D8" s="55" t="s">
        <v>198</v>
      </c>
      <c r="F8" s="55" t="s">
        <v>199</v>
      </c>
      <c r="G8" s="55" t="s">
        <v>305</v>
      </c>
      <c r="O8" s="55" t="s">
        <v>200</v>
      </c>
      <c r="P8" s="55" t="s">
        <v>200</v>
      </c>
      <c r="Q8" s="55" t="s">
        <v>200</v>
      </c>
      <c r="R8" s="55" t="s">
        <v>200</v>
      </c>
      <c r="S8" s="55" t="s">
        <v>25</v>
      </c>
    </row>
    <row r="9" spans="1:27">
      <c r="A9" s="54" t="s">
        <v>306</v>
      </c>
      <c r="C9" s="54"/>
      <c r="D9" s="54" t="s">
        <v>199</v>
      </c>
      <c r="E9" s="54"/>
      <c r="F9" s="55" t="s">
        <v>199</v>
      </c>
      <c r="G9" s="54" t="s">
        <v>305</v>
      </c>
      <c r="L9" s="54"/>
      <c r="M9" s="54"/>
      <c r="N9" s="54" t="s">
        <v>25</v>
      </c>
      <c r="O9" s="54" t="s">
        <v>200</v>
      </c>
      <c r="P9" s="54" t="s">
        <v>200</v>
      </c>
      <c r="Q9" s="54" t="s">
        <v>200</v>
      </c>
      <c r="R9" s="54" t="s">
        <v>200</v>
      </c>
      <c r="S9" s="54" t="s">
        <v>25</v>
      </c>
      <c r="Y9" s="54"/>
    </row>
    <row r="10" spans="1:27">
      <c r="A10" s="54" t="s">
        <v>307</v>
      </c>
      <c r="D10" s="55" t="s">
        <v>199</v>
      </c>
      <c r="F10" s="55" t="s">
        <v>199</v>
      </c>
      <c r="N10" s="55" t="s">
        <v>25</v>
      </c>
      <c r="O10" s="55" t="s">
        <v>200</v>
      </c>
      <c r="P10" s="55" t="s">
        <v>200</v>
      </c>
      <c r="Q10" s="55" t="s">
        <v>200</v>
      </c>
      <c r="R10" s="55" t="s">
        <v>200</v>
      </c>
      <c r="S10" s="55" t="s">
        <v>25</v>
      </c>
    </row>
    <row r="11" spans="1:27">
      <c r="A11" s="54" t="s">
        <v>308</v>
      </c>
      <c r="D11" s="55" t="s">
        <v>199</v>
      </c>
      <c r="F11" s="55" t="s">
        <v>199</v>
      </c>
      <c r="N11" s="55" t="s">
        <v>210</v>
      </c>
      <c r="O11" s="55" t="s">
        <v>200</v>
      </c>
      <c r="P11" s="55" t="s">
        <v>200</v>
      </c>
      <c r="Q11" s="55" t="s">
        <v>200</v>
      </c>
      <c r="R11" s="55" t="s">
        <v>200</v>
      </c>
      <c r="S11" s="55" t="s">
        <v>25</v>
      </c>
    </row>
    <row r="12" spans="1:27">
      <c r="A12" s="54" t="s">
        <v>309</v>
      </c>
      <c r="D12" s="55" t="s">
        <v>199</v>
      </c>
      <c r="F12" s="55" t="s">
        <v>199</v>
      </c>
      <c r="N12" s="55" t="s">
        <v>25</v>
      </c>
      <c r="O12" s="55" t="s">
        <v>200</v>
      </c>
      <c r="P12" s="55" t="s">
        <v>200</v>
      </c>
      <c r="Q12" s="55" t="s">
        <v>200</v>
      </c>
      <c r="R12" s="55" t="s">
        <v>200</v>
      </c>
      <c r="S12" s="55" t="s">
        <v>210</v>
      </c>
    </row>
    <row r="13" spans="1:27">
      <c r="A13" s="54" t="s">
        <v>310</v>
      </c>
      <c r="B13" s="55">
        <v>22</v>
      </c>
      <c r="C13" s="55" t="s">
        <v>197</v>
      </c>
      <c r="D13" s="55" t="s">
        <v>199</v>
      </c>
      <c r="E13" s="55" t="s">
        <v>199</v>
      </c>
      <c r="J13" s="55" t="s">
        <v>25</v>
      </c>
      <c r="K13" s="55" t="s">
        <v>200</v>
      </c>
      <c r="L13" s="55" t="s">
        <v>200</v>
      </c>
      <c r="M13" s="55" t="s">
        <v>200</v>
      </c>
      <c r="N13" s="55" t="s">
        <v>200</v>
      </c>
    </row>
    <row r="14" spans="1:27">
      <c r="A14" s="54" t="s">
        <v>311</v>
      </c>
      <c r="B14" s="55">
        <v>20</v>
      </c>
      <c r="C14" s="55" t="s">
        <v>197</v>
      </c>
      <c r="D14" s="55" t="s">
        <v>199</v>
      </c>
      <c r="E14" s="55" t="s">
        <v>199</v>
      </c>
      <c r="H14" s="55" t="s">
        <v>25</v>
      </c>
      <c r="I14" s="55" t="s">
        <v>25</v>
      </c>
      <c r="J14" s="55" t="s">
        <v>200</v>
      </c>
      <c r="K14" s="55" t="s">
        <v>200</v>
      </c>
      <c r="L14" s="55" t="s">
        <v>200</v>
      </c>
      <c r="M14" s="55" t="s">
        <v>200</v>
      </c>
    </row>
    <row r="15" spans="1:27">
      <c r="A15" s="54" t="s">
        <v>366</v>
      </c>
      <c r="B15" s="55">
        <v>20</v>
      </c>
      <c r="C15" s="55" t="s">
        <v>197</v>
      </c>
      <c r="D15" s="55" t="s">
        <v>199</v>
      </c>
      <c r="E15" s="55" t="s">
        <v>199</v>
      </c>
      <c r="H15" s="55" t="s">
        <v>312</v>
      </c>
      <c r="I15" s="55" t="s">
        <v>312</v>
      </c>
      <c r="J15" s="55" t="s">
        <v>25</v>
      </c>
      <c r="K15" s="55" t="s">
        <v>312</v>
      </c>
      <c r="L15" s="55" t="s">
        <v>312</v>
      </c>
      <c r="M15" s="55" t="s">
        <v>25</v>
      </c>
    </row>
    <row r="16" spans="1:27">
      <c r="A16" s="54" t="s">
        <v>444</v>
      </c>
      <c r="B16" s="55">
        <v>20</v>
      </c>
      <c r="C16" s="55" t="s">
        <v>197</v>
      </c>
      <c r="D16" s="55" t="s">
        <v>198</v>
      </c>
      <c r="H16" s="55" t="s">
        <v>28</v>
      </c>
      <c r="I16" s="55" t="s">
        <v>28</v>
      </c>
      <c r="J16" s="55" t="s">
        <v>28</v>
      </c>
      <c r="K16" s="55" t="s">
        <v>28</v>
      </c>
      <c r="L16" s="55" t="s">
        <v>28</v>
      </c>
      <c r="M16" s="55" t="s">
        <v>28</v>
      </c>
    </row>
    <row r="17" spans="1:19">
      <c r="A17" s="54" t="s">
        <v>443</v>
      </c>
      <c r="D17" s="55" t="s">
        <v>198</v>
      </c>
      <c r="N17" s="55" t="s">
        <v>28</v>
      </c>
      <c r="O17" s="55" t="s">
        <v>28</v>
      </c>
      <c r="P17" s="55" t="s">
        <v>28</v>
      </c>
      <c r="Q17" s="55" t="s">
        <v>28</v>
      </c>
      <c r="R17" s="55" t="s">
        <v>28</v>
      </c>
      <c r="S17" s="55" t="s">
        <v>28</v>
      </c>
    </row>
    <row r="18" spans="1:19">
      <c r="A18" s="54" t="s">
        <v>313</v>
      </c>
      <c r="B18" s="55">
        <v>18</v>
      </c>
      <c r="C18" s="55" t="s">
        <v>197</v>
      </c>
      <c r="D18" s="55" t="s">
        <v>198</v>
      </c>
      <c r="E18" s="55" t="s">
        <v>199</v>
      </c>
      <c r="H18" s="55" t="s">
        <v>314</v>
      </c>
      <c r="I18" s="55" t="s">
        <v>314</v>
      </c>
      <c r="J18" s="55" t="s">
        <v>314</v>
      </c>
      <c r="K18" s="55" t="s">
        <v>314</v>
      </c>
      <c r="L18" s="55" t="s">
        <v>314</v>
      </c>
    </row>
    <row r="19" spans="1:19">
      <c r="A19" s="54" t="s">
        <v>315</v>
      </c>
      <c r="B19" s="55">
        <v>22</v>
      </c>
      <c r="C19" s="54" t="s">
        <v>197</v>
      </c>
      <c r="D19" s="55" t="s">
        <v>198</v>
      </c>
      <c r="E19" s="55" t="s">
        <v>199</v>
      </c>
      <c r="F19" s="54"/>
      <c r="G19" s="54"/>
      <c r="H19" s="54"/>
      <c r="I19" s="54"/>
      <c r="J19" s="55" t="s">
        <v>200</v>
      </c>
      <c r="K19" s="55" t="s">
        <v>200</v>
      </c>
      <c r="L19" s="55" t="s">
        <v>200</v>
      </c>
      <c r="M19" s="55" t="s">
        <v>314</v>
      </c>
      <c r="N19" s="55" t="s">
        <v>314</v>
      </c>
      <c r="O19" s="54"/>
      <c r="P19" s="54"/>
      <c r="Q19" s="54"/>
      <c r="R19" s="54"/>
      <c r="S19" s="54"/>
    </row>
    <row r="20" spans="1:19">
      <c r="A20" s="54" t="s">
        <v>316</v>
      </c>
      <c r="C20" s="54"/>
      <c r="D20" s="55" t="s">
        <v>198</v>
      </c>
      <c r="F20" s="54"/>
      <c r="G20" s="54"/>
      <c r="H20" s="54"/>
      <c r="I20" s="54"/>
      <c r="O20" s="54" t="s">
        <v>314</v>
      </c>
      <c r="P20" s="54" t="s">
        <v>314</v>
      </c>
      <c r="Q20" s="54" t="s">
        <v>314</v>
      </c>
      <c r="R20" s="54" t="s">
        <v>314</v>
      </c>
      <c r="S20" s="54" t="s">
        <v>314</v>
      </c>
    </row>
    <row r="21" spans="1:19">
      <c r="A21" s="54" t="s">
        <v>65</v>
      </c>
      <c r="C21" s="54"/>
      <c r="F21" s="54"/>
      <c r="G21" s="54"/>
      <c r="H21" s="54" t="s">
        <v>65</v>
      </c>
      <c r="I21" s="54" t="s">
        <v>65</v>
      </c>
      <c r="J21" s="55" t="s">
        <v>65</v>
      </c>
      <c r="K21" s="55" t="s">
        <v>65</v>
      </c>
      <c r="L21" s="55" t="s">
        <v>65</v>
      </c>
      <c r="M21" s="55" t="s">
        <v>65</v>
      </c>
      <c r="N21" s="55" t="s">
        <v>65</v>
      </c>
      <c r="O21" s="54" t="s">
        <v>65</v>
      </c>
      <c r="P21" s="54" t="s">
        <v>65</v>
      </c>
      <c r="Q21" s="54" t="s">
        <v>65</v>
      </c>
      <c r="R21" s="54" t="s">
        <v>65</v>
      </c>
      <c r="S21" s="54" t="s">
        <v>65</v>
      </c>
    </row>
    <row r="22" spans="1:19">
      <c r="A22" s="54" t="s">
        <v>66</v>
      </c>
      <c r="C22" s="54"/>
      <c r="F22" s="54"/>
      <c r="G22" s="54"/>
      <c r="H22" s="54" t="s">
        <v>66</v>
      </c>
      <c r="I22" s="54" t="s">
        <v>66</v>
      </c>
      <c r="J22" s="55" t="s">
        <v>66</v>
      </c>
      <c r="K22" s="55" t="s">
        <v>66</v>
      </c>
      <c r="L22" s="55" t="s">
        <v>66</v>
      </c>
      <c r="M22" s="55" t="s">
        <v>66</v>
      </c>
      <c r="N22" s="55" t="s">
        <v>66</v>
      </c>
      <c r="O22" s="54" t="s">
        <v>66</v>
      </c>
      <c r="P22" s="54" t="s">
        <v>66</v>
      </c>
      <c r="Q22" s="54" t="s">
        <v>66</v>
      </c>
      <c r="R22" s="54" t="s">
        <v>66</v>
      </c>
      <c r="S22" s="54" t="s">
        <v>66</v>
      </c>
    </row>
    <row r="23" spans="1:19">
      <c r="A23" s="54" t="s">
        <v>53</v>
      </c>
      <c r="C23" s="54" t="s">
        <v>296</v>
      </c>
      <c r="F23" s="54"/>
      <c r="G23" s="54"/>
      <c r="H23" s="54" t="s">
        <v>53</v>
      </c>
      <c r="I23" s="54" t="s">
        <v>53</v>
      </c>
      <c r="J23" s="55" t="s">
        <v>53</v>
      </c>
      <c r="K23" s="55" t="s">
        <v>53</v>
      </c>
      <c r="L23" s="55" t="s">
        <v>53</v>
      </c>
      <c r="M23" s="55" t="s">
        <v>53</v>
      </c>
      <c r="N23" s="55" t="s">
        <v>53</v>
      </c>
      <c r="O23" s="54" t="s">
        <v>53</v>
      </c>
      <c r="P23" s="54" t="s">
        <v>53</v>
      </c>
      <c r="Q23" s="54" t="s">
        <v>53</v>
      </c>
      <c r="R23" s="54" t="s">
        <v>53</v>
      </c>
      <c r="S23" s="54" t="s">
        <v>53</v>
      </c>
    </row>
    <row r="24" spans="1:19">
      <c r="A24" s="54" t="s">
        <v>524</v>
      </c>
      <c r="C24" s="54" t="s">
        <v>296</v>
      </c>
      <c r="F24" s="54"/>
      <c r="G24" s="54"/>
      <c r="H24" s="54" t="s">
        <v>54</v>
      </c>
      <c r="I24" s="54" t="s">
        <v>54</v>
      </c>
      <c r="J24" s="55" t="s">
        <v>54</v>
      </c>
      <c r="K24" s="55" t="s">
        <v>54</v>
      </c>
      <c r="L24" s="55" t="s">
        <v>54</v>
      </c>
      <c r="M24" s="55" t="s">
        <v>54</v>
      </c>
      <c r="N24" s="55" t="s">
        <v>54</v>
      </c>
      <c r="O24" s="54" t="s">
        <v>54</v>
      </c>
      <c r="P24" s="54" t="s">
        <v>54</v>
      </c>
      <c r="Q24" s="54" t="s">
        <v>54</v>
      </c>
      <c r="R24" s="54" t="s">
        <v>54</v>
      </c>
      <c r="S24" s="54" t="s">
        <v>54</v>
      </c>
    </row>
    <row r="25" spans="1:19">
      <c r="A25" s="54" t="s">
        <v>55</v>
      </c>
      <c r="C25" s="54" t="s">
        <v>296</v>
      </c>
      <c r="F25" s="54"/>
      <c r="G25" s="54"/>
      <c r="H25" s="55" t="s">
        <v>55</v>
      </c>
      <c r="I25" s="55" t="s">
        <v>55</v>
      </c>
      <c r="J25" s="55" t="s">
        <v>55</v>
      </c>
      <c r="K25" s="55" t="s">
        <v>55</v>
      </c>
      <c r="L25" s="55" t="s">
        <v>55</v>
      </c>
      <c r="M25" s="55" t="s">
        <v>55</v>
      </c>
      <c r="N25" s="55" t="s">
        <v>55</v>
      </c>
      <c r="O25" s="54" t="s">
        <v>55</v>
      </c>
      <c r="P25" s="54" t="s">
        <v>55</v>
      </c>
      <c r="Q25" s="54" t="s">
        <v>55</v>
      </c>
      <c r="R25" s="54" t="s">
        <v>55</v>
      </c>
      <c r="S25" s="54" t="s">
        <v>55</v>
      </c>
    </row>
    <row r="26" spans="1:19">
      <c r="A26" s="54" t="s">
        <v>56</v>
      </c>
      <c r="C26" s="54" t="s">
        <v>296</v>
      </c>
      <c r="F26" s="54"/>
      <c r="G26" s="54"/>
      <c r="H26" s="55" t="s">
        <v>56</v>
      </c>
      <c r="I26" s="55" t="s">
        <v>56</v>
      </c>
      <c r="J26" s="55" t="s">
        <v>56</v>
      </c>
      <c r="K26" s="55" t="s">
        <v>56</v>
      </c>
      <c r="L26" s="55" t="s">
        <v>56</v>
      </c>
      <c r="M26" s="55" t="s">
        <v>56</v>
      </c>
      <c r="N26" s="55" t="s">
        <v>56</v>
      </c>
      <c r="O26" s="54" t="s">
        <v>56</v>
      </c>
      <c r="P26" s="54" t="s">
        <v>56</v>
      </c>
      <c r="Q26" s="54" t="s">
        <v>56</v>
      </c>
      <c r="R26" s="54" t="s">
        <v>56</v>
      </c>
      <c r="S26" s="54" t="s">
        <v>56</v>
      </c>
    </row>
    <row r="27" spans="1:19">
      <c r="A27" s="54" t="s">
        <v>57</v>
      </c>
      <c r="C27" s="54" t="s">
        <v>296</v>
      </c>
      <c r="F27" s="54"/>
      <c r="G27" s="54"/>
      <c r="H27" s="55" t="s">
        <v>57</v>
      </c>
      <c r="I27" s="55" t="s">
        <v>57</v>
      </c>
      <c r="J27" s="55" t="s">
        <v>57</v>
      </c>
      <c r="K27" s="55" t="s">
        <v>57</v>
      </c>
      <c r="L27" s="55" t="s">
        <v>57</v>
      </c>
      <c r="M27" s="55" t="s">
        <v>57</v>
      </c>
      <c r="N27" s="55" t="s">
        <v>57</v>
      </c>
      <c r="O27" s="54" t="s">
        <v>57</v>
      </c>
      <c r="P27" s="54" t="s">
        <v>57</v>
      </c>
      <c r="Q27" s="54" t="s">
        <v>57</v>
      </c>
      <c r="R27" s="54" t="s">
        <v>57</v>
      </c>
      <c r="S27" s="54" t="s">
        <v>57</v>
      </c>
    </row>
    <row r="28" spans="1:19">
      <c r="A28" s="54" t="s">
        <v>317</v>
      </c>
      <c r="C28" s="54" t="s">
        <v>296</v>
      </c>
      <c r="F28" s="54"/>
      <c r="G28" s="54"/>
      <c r="H28" s="55" t="s">
        <v>317</v>
      </c>
      <c r="I28" s="55" t="s">
        <v>317</v>
      </c>
      <c r="J28" s="55" t="s">
        <v>317</v>
      </c>
      <c r="K28" s="55" t="s">
        <v>317</v>
      </c>
      <c r="L28" s="55" t="s">
        <v>317</v>
      </c>
      <c r="M28" s="55" t="s">
        <v>317</v>
      </c>
      <c r="N28" s="55" t="s">
        <v>317</v>
      </c>
      <c r="O28" s="54" t="s">
        <v>317</v>
      </c>
      <c r="P28" s="54" t="s">
        <v>317</v>
      </c>
      <c r="Q28" s="54" t="s">
        <v>317</v>
      </c>
      <c r="R28" s="54" t="s">
        <v>317</v>
      </c>
      <c r="S28" s="54" t="s">
        <v>317</v>
      </c>
    </row>
    <row r="29" spans="1:19">
      <c r="A29" s="54" t="s">
        <v>523</v>
      </c>
      <c r="C29" s="54" t="s">
        <v>296</v>
      </c>
      <c r="F29" s="54"/>
      <c r="G29" s="54"/>
      <c r="H29" s="55" t="s">
        <v>58</v>
      </c>
      <c r="I29" s="55" t="s">
        <v>58</v>
      </c>
      <c r="J29" s="55" t="s">
        <v>58</v>
      </c>
      <c r="K29" s="55" t="s">
        <v>58</v>
      </c>
      <c r="L29" s="55" t="s">
        <v>58</v>
      </c>
      <c r="M29" s="55" t="s">
        <v>58</v>
      </c>
      <c r="N29" s="55" t="s">
        <v>58</v>
      </c>
      <c r="O29" s="54" t="s">
        <v>58</v>
      </c>
      <c r="P29" s="54" t="s">
        <v>58</v>
      </c>
      <c r="Q29" s="54" t="s">
        <v>58</v>
      </c>
      <c r="R29" s="54" t="s">
        <v>58</v>
      </c>
      <c r="S29" s="54" t="s">
        <v>58</v>
      </c>
    </row>
    <row r="30" spans="1:19">
      <c r="A30" s="54" t="s">
        <v>318</v>
      </c>
      <c r="B30" s="55">
        <v>16</v>
      </c>
      <c r="C30" s="54" t="s">
        <v>197</v>
      </c>
      <c r="D30" s="55" t="s">
        <v>198</v>
      </c>
      <c r="E30" s="55" t="s">
        <v>199</v>
      </c>
      <c r="F30" s="54"/>
      <c r="G30" s="54"/>
      <c r="H30" s="55" t="s">
        <v>200</v>
      </c>
      <c r="I30" s="55" t="s">
        <v>200</v>
      </c>
      <c r="J30" s="55" t="s">
        <v>200</v>
      </c>
      <c r="K30" s="55" t="s">
        <v>200</v>
      </c>
      <c r="O30" s="54"/>
      <c r="P30" s="54"/>
      <c r="Q30" s="54"/>
      <c r="R30" s="54"/>
      <c r="S30" s="54"/>
    </row>
    <row r="31" spans="1:19">
      <c r="A31" s="54" t="s">
        <v>490</v>
      </c>
      <c r="B31" s="55">
        <v>18</v>
      </c>
      <c r="C31" s="54" t="s">
        <v>197</v>
      </c>
      <c r="D31" s="55" t="s">
        <v>198</v>
      </c>
      <c r="E31" s="55" t="s">
        <v>199</v>
      </c>
      <c r="F31" s="54"/>
      <c r="G31" s="54"/>
      <c r="H31" s="55" t="s">
        <v>25</v>
      </c>
      <c r="I31" s="55" t="s">
        <v>25</v>
      </c>
      <c r="J31" s="55" t="s">
        <v>200</v>
      </c>
      <c r="K31" s="55" t="s">
        <v>200</v>
      </c>
      <c r="L31" s="55" t="s">
        <v>200</v>
      </c>
      <c r="O31" s="54"/>
      <c r="P31" s="54"/>
      <c r="Q31" s="54"/>
      <c r="R31" s="54"/>
      <c r="S31" s="54"/>
    </row>
    <row r="32" spans="1:19">
      <c r="A32" s="54" t="s">
        <v>597</v>
      </c>
      <c r="B32" s="55">
        <v>20</v>
      </c>
      <c r="C32" s="54" t="s">
        <v>197</v>
      </c>
      <c r="D32" s="55" t="s">
        <v>198</v>
      </c>
      <c r="E32" s="55" t="s">
        <v>199</v>
      </c>
      <c r="F32" s="54"/>
      <c r="G32" s="54"/>
      <c r="H32" s="55" t="s">
        <v>25</v>
      </c>
      <c r="I32" s="55" t="s">
        <v>25</v>
      </c>
      <c r="J32" s="55" t="s">
        <v>200</v>
      </c>
      <c r="K32" s="55" t="s">
        <v>200</v>
      </c>
      <c r="L32" s="55" t="s">
        <v>200</v>
      </c>
      <c r="O32" s="54"/>
      <c r="P32" s="54"/>
      <c r="Q32" s="54"/>
      <c r="R32" s="54"/>
      <c r="S32" s="54"/>
    </row>
    <row r="33" spans="1:27">
      <c r="A33" s="54" t="s">
        <v>319</v>
      </c>
      <c r="B33" s="55">
        <v>22</v>
      </c>
      <c r="C33" s="55" t="s">
        <v>197</v>
      </c>
      <c r="D33" s="55" t="s">
        <v>198</v>
      </c>
      <c r="E33" s="55" t="s">
        <v>199</v>
      </c>
      <c r="J33" s="55" t="s">
        <v>25</v>
      </c>
      <c r="K33" s="55" t="s">
        <v>200</v>
      </c>
      <c r="L33" s="55" t="s">
        <v>200</v>
      </c>
      <c r="M33" s="55" t="s">
        <v>200</v>
      </c>
      <c r="N33" s="55" t="s">
        <v>200</v>
      </c>
      <c r="Y33" s="54"/>
      <c r="AA33" s="116"/>
    </row>
    <row r="34" spans="1:27">
      <c r="A34" s="54" t="s">
        <v>320</v>
      </c>
      <c r="B34" s="55">
        <v>24</v>
      </c>
      <c r="C34" s="55" t="s">
        <v>197</v>
      </c>
      <c r="D34" s="55" t="s">
        <v>198</v>
      </c>
      <c r="E34" s="55" t="s">
        <v>199</v>
      </c>
      <c r="L34" s="55" t="s">
        <v>200</v>
      </c>
      <c r="M34" s="55" t="s">
        <v>200</v>
      </c>
      <c r="N34" s="55" t="s">
        <v>200</v>
      </c>
      <c r="O34" s="55" t="s">
        <v>200</v>
      </c>
      <c r="Y34" s="54"/>
      <c r="AA34" s="116"/>
    </row>
    <row r="35" spans="1:27">
      <c r="A35" s="54" t="s">
        <v>321</v>
      </c>
      <c r="D35" s="55" t="s">
        <v>198</v>
      </c>
      <c r="F35" s="55" t="s">
        <v>199</v>
      </c>
      <c r="O35" s="55" t="s">
        <v>200</v>
      </c>
      <c r="P35" s="55" t="s">
        <v>200</v>
      </c>
      <c r="Q35" s="55" t="s">
        <v>200</v>
      </c>
      <c r="R35" s="55" t="s">
        <v>200</v>
      </c>
      <c r="S35" s="55" t="s">
        <v>25</v>
      </c>
    </row>
    <row r="36" spans="1:27">
      <c r="A36" s="54" t="s">
        <v>322</v>
      </c>
      <c r="D36" s="55" t="s">
        <v>198</v>
      </c>
      <c r="F36" s="55" t="s">
        <v>199</v>
      </c>
      <c r="P36" s="55" t="s">
        <v>200</v>
      </c>
      <c r="Q36" s="55" t="s">
        <v>200</v>
      </c>
      <c r="R36" s="55" t="s">
        <v>200</v>
      </c>
      <c r="S36" s="55" t="s">
        <v>200</v>
      </c>
      <c r="Y36" s="54"/>
    </row>
    <row r="37" spans="1:27">
      <c r="A37" s="54" t="s">
        <v>323</v>
      </c>
      <c r="E37" s="55" t="s">
        <v>199</v>
      </c>
      <c r="Y37" s="54"/>
    </row>
    <row r="38" spans="1:27">
      <c r="A38" s="54" t="s">
        <v>324</v>
      </c>
      <c r="F38" s="55" t="s">
        <v>199</v>
      </c>
      <c r="H38" s="54"/>
      <c r="I38" s="54"/>
      <c r="J38" s="54"/>
      <c r="K38" s="54"/>
      <c r="L38" s="54"/>
      <c r="M38" s="54"/>
      <c r="N38" s="54"/>
      <c r="O38" s="54"/>
      <c r="P38" s="54"/>
      <c r="Q38" s="54"/>
      <c r="R38" s="54"/>
      <c r="S38" s="54"/>
      <c r="Y38" s="54"/>
      <c r="AA38" s="116"/>
    </row>
    <row r="39" spans="1:27">
      <c r="A39" s="54" t="s">
        <v>312</v>
      </c>
      <c r="B39" s="55">
        <v>18</v>
      </c>
      <c r="C39" s="55" t="s">
        <v>197</v>
      </c>
      <c r="D39" s="55" t="s">
        <v>198</v>
      </c>
      <c r="E39" s="55" t="s">
        <v>199</v>
      </c>
      <c r="H39" s="54" t="s">
        <v>312</v>
      </c>
      <c r="I39" s="54" t="s">
        <v>312</v>
      </c>
      <c r="J39" s="54" t="s">
        <v>25</v>
      </c>
      <c r="K39" s="54" t="s">
        <v>312</v>
      </c>
      <c r="L39" s="54" t="s">
        <v>312</v>
      </c>
      <c r="M39" s="54"/>
      <c r="N39" s="54"/>
      <c r="O39" s="54"/>
      <c r="P39" s="54"/>
      <c r="Q39" s="54"/>
      <c r="R39" s="54"/>
      <c r="S39" s="54"/>
      <c r="Y39" s="54"/>
      <c r="AA39" s="116"/>
    </row>
    <row r="40" spans="1:27">
      <c r="A40" s="54" t="s">
        <v>325</v>
      </c>
      <c r="B40" s="55">
        <v>18</v>
      </c>
      <c r="C40" s="54" t="s">
        <v>197</v>
      </c>
      <c r="D40" s="54" t="s">
        <v>198</v>
      </c>
      <c r="E40" s="54" t="s">
        <v>199</v>
      </c>
      <c r="H40" s="54" t="s">
        <v>200</v>
      </c>
      <c r="I40" s="54" t="s">
        <v>200</v>
      </c>
      <c r="J40" s="54" t="s">
        <v>200</v>
      </c>
      <c r="K40" s="54" t="s">
        <v>200</v>
      </c>
      <c r="L40" s="54" t="s">
        <v>200</v>
      </c>
      <c r="M40" s="54"/>
      <c r="N40" s="54"/>
      <c r="O40" s="54"/>
      <c r="P40" s="54"/>
      <c r="Q40" s="54"/>
      <c r="R40" s="54"/>
      <c r="S40" s="54"/>
      <c r="Y40" s="54"/>
    </row>
    <row r="41" spans="1:27">
      <c r="A41" s="54" t="s">
        <v>326</v>
      </c>
      <c r="B41" s="55">
        <v>20</v>
      </c>
      <c r="C41" s="54" t="s">
        <v>197</v>
      </c>
      <c r="D41" s="54" t="s">
        <v>198</v>
      </c>
      <c r="E41" s="54" t="s">
        <v>199</v>
      </c>
      <c r="H41" s="54" t="s">
        <v>326</v>
      </c>
      <c r="I41" s="54" t="s">
        <v>326</v>
      </c>
      <c r="J41" s="54" t="s">
        <v>25</v>
      </c>
      <c r="K41" s="54" t="s">
        <v>326</v>
      </c>
      <c r="L41" s="54" t="s">
        <v>326</v>
      </c>
      <c r="M41" s="54" t="s">
        <v>25</v>
      </c>
      <c r="N41" s="54"/>
      <c r="O41" s="54"/>
      <c r="P41" s="54"/>
      <c r="Q41" s="54"/>
      <c r="R41" s="54"/>
      <c r="S41" s="54"/>
      <c r="Y41" s="54"/>
    </row>
    <row r="42" spans="1:27">
      <c r="A42" s="54" t="s">
        <v>327</v>
      </c>
      <c r="B42" s="55">
        <v>20</v>
      </c>
      <c r="C42" s="54" t="s">
        <v>197</v>
      </c>
      <c r="D42" s="54" t="s">
        <v>199</v>
      </c>
      <c r="E42" s="54" t="s">
        <v>199</v>
      </c>
      <c r="H42" s="54" t="s">
        <v>25</v>
      </c>
      <c r="I42" s="54" t="s">
        <v>25</v>
      </c>
      <c r="J42" s="54" t="s">
        <v>200</v>
      </c>
      <c r="K42" s="54" t="s">
        <v>200</v>
      </c>
      <c r="L42" s="54" t="s">
        <v>200</v>
      </c>
      <c r="M42" s="54" t="s">
        <v>200</v>
      </c>
      <c r="N42" s="54"/>
      <c r="O42" s="54"/>
      <c r="P42" s="54"/>
      <c r="Q42" s="54"/>
      <c r="R42" s="54"/>
      <c r="S42" s="54"/>
      <c r="Y42" s="54"/>
    </row>
    <row r="43" spans="1:27">
      <c r="A43" s="54" t="s">
        <v>328</v>
      </c>
      <c r="B43" s="55">
        <v>12</v>
      </c>
      <c r="C43" s="54" t="s">
        <v>197</v>
      </c>
      <c r="D43" s="54" t="s">
        <v>198</v>
      </c>
      <c r="E43" s="54" t="s">
        <v>199</v>
      </c>
      <c r="H43" s="54" t="s">
        <v>200</v>
      </c>
      <c r="I43" s="54" t="s">
        <v>200</v>
      </c>
      <c r="J43" s="54"/>
      <c r="K43" s="54"/>
      <c r="L43" s="54"/>
      <c r="M43" s="54"/>
      <c r="N43" s="54"/>
      <c r="O43" s="54"/>
      <c r="P43" s="54"/>
      <c r="Q43" s="54"/>
      <c r="R43" s="54"/>
      <c r="S43" s="54"/>
      <c r="Y43" s="54"/>
    </row>
    <row r="44" spans="1:27">
      <c r="A44" s="54" t="s">
        <v>362</v>
      </c>
      <c r="B44" s="55">
        <v>18</v>
      </c>
      <c r="C44" s="54" t="s">
        <v>197</v>
      </c>
      <c r="D44" s="54" t="s">
        <v>198</v>
      </c>
      <c r="E44" s="54"/>
      <c r="H44" s="54" t="s">
        <v>200</v>
      </c>
      <c r="I44" s="54" t="s">
        <v>200</v>
      </c>
      <c r="J44" s="54" t="s">
        <v>200</v>
      </c>
      <c r="K44" s="54" t="s">
        <v>200</v>
      </c>
      <c r="L44" s="54" t="s">
        <v>25</v>
      </c>
      <c r="M44" s="54"/>
      <c r="N44" s="54"/>
      <c r="O44" s="54"/>
      <c r="P44" s="54"/>
      <c r="Q44" s="54"/>
      <c r="R44" s="54"/>
      <c r="S44" s="54"/>
      <c r="Y44" s="54"/>
    </row>
    <row r="45" spans="1:27">
      <c r="A45" s="54" t="s">
        <v>367</v>
      </c>
      <c r="B45" s="55">
        <v>16</v>
      </c>
      <c r="C45" s="54" t="s">
        <v>197</v>
      </c>
      <c r="D45" s="54" t="s">
        <v>198</v>
      </c>
      <c r="E45" s="54" t="s">
        <v>199</v>
      </c>
      <c r="H45" s="54"/>
      <c r="I45" s="54"/>
      <c r="J45" s="54"/>
      <c r="K45" s="54"/>
      <c r="L45" s="54"/>
      <c r="M45" s="54"/>
      <c r="N45" s="54"/>
      <c r="O45" s="54"/>
      <c r="P45" s="54"/>
      <c r="Q45" s="54"/>
      <c r="R45" s="54"/>
      <c r="S45" s="54"/>
    </row>
    <row r="46" spans="1:27">
      <c r="A46" s="54" t="s">
        <v>329</v>
      </c>
      <c r="C46" s="54"/>
      <c r="D46" s="54" t="s">
        <v>199</v>
      </c>
      <c r="E46" s="54"/>
      <c r="F46" s="55" t="s">
        <v>199</v>
      </c>
      <c r="G46" s="55" t="s">
        <v>305</v>
      </c>
      <c r="H46" s="54"/>
      <c r="I46" s="54"/>
      <c r="J46" s="54"/>
      <c r="K46" s="54"/>
      <c r="L46" s="54"/>
      <c r="M46" s="54"/>
      <c r="N46" s="54" t="s">
        <v>25</v>
      </c>
      <c r="O46" s="54" t="s">
        <v>200</v>
      </c>
      <c r="P46" s="54" t="s">
        <v>200</v>
      </c>
      <c r="Q46" s="54" t="s">
        <v>200</v>
      </c>
      <c r="R46" s="54" t="s">
        <v>200</v>
      </c>
      <c r="S46" s="54" t="s">
        <v>25</v>
      </c>
      <c r="Y46" s="54"/>
    </row>
    <row r="47" spans="1:27">
      <c r="A47" s="54" t="s">
        <v>330</v>
      </c>
      <c r="B47" s="55">
        <v>18</v>
      </c>
      <c r="C47" s="55" t="s">
        <v>197</v>
      </c>
      <c r="D47" s="55" t="s">
        <v>198</v>
      </c>
      <c r="E47" s="55" t="s">
        <v>199</v>
      </c>
      <c r="H47" s="55" t="s">
        <v>25</v>
      </c>
      <c r="I47" s="55" t="s">
        <v>25</v>
      </c>
      <c r="J47" s="55" t="s">
        <v>200</v>
      </c>
      <c r="K47" s="55" t="s">
        <v>200</v>
      </c>
      <c r="L47" s="55" t="s">
        <v>200</v>
      </c>
    </row>
    <row r="48" spans="1:27">
      <c r="A48" s="54" t="s">
        <v>331</v>
      </c>
      <c r="D48" s="55" t="s">
        <v>198</v>
      </c>
      <c r="F48" s="55" t="s">
        <v>199</v>
      </c>
      <c r="O48" s="55" t="s">
        <v>200</v>
      </c>
      <c r="P48" s="55" t="s">
        <v>200</v>
      </c>
      <c r="Q48" s="55" t="s">
        <v>200</v>
      </c>
      <c r="R48" s="55" t="s">
        <v>200</v>
      </c>
    </row>
    <row r="49" spans="1:19">
      <c r="A49" s="54" t="s">
        <v>332</v>
      </c>
      <c r="C49" s="54"/>
      <c r="F49" s="54"/>
      <c r="G49" s="54"/>
      <c r="H49" s="54" t="s">
        <v>435</v>
      </c>
      <c r="I49" s="54" t="s">
        <v>435</v>
      </c>
      <c r="J49" s="54" t="s">
        <v>435</v>
      </c>
      <c r="K49" s="54" t="s">
        <v>435</v>
      </c>
      <c r="L49" s="54" t="s">
        <v>435</v>
      </c>
      <c r="M49" s="54" t="s">
        <v>435</v>
      </c>
      <c r="N49" s="54" t="s">
        <v>435</v>
      </c>
      <c r="O49" s="54" t="s">
        <v>435</v>
      </c>
      <c r="P49" s="54" t="s">
        <v>435</v>
      </c>
      <c r="Q49" s="54" t="s">
        <v>435</v>
      </c>
      <c r="R49" s="54" t="s">
        <v>435</v>
      </c>
      <c r="S49" s="54" t="s">
        <v>435</v>
      </c>
    </row>
    <row r="50" spans="1:19">
      <c r="A50" s="54" t="s">
        <v>333</v>
      </c>
      <c r="C50" s="54"/>
      <c r="F50" s="54"/>
      <c r="G50" s="54"/>
      <c r="H50" s="54" t="s">
        <v>65</v>
      </c>
      <c r="I50" s="54" t="s">
        <v>65</v>
      </c>
      <c r="J50" s="55" t="s">
        <v>65</v>
      </c>
      <c r="K50" s="55" t="s">
        <v>65</v>
      </c>
      <c r="L50" s="55" t="s">
        <v>65</v>
      </c>
      <c r="M50" s="55" t="s">
        <v>65</v>
      </c>
      <c r="N50" s="55" t="s">
        <v>65</v>
      </c>
      <c r="O50" s="54" t="s">
        <v>65</v>
      </c>
      <c r="P50" s="54" t="s">
        <v>65</v>
      </c>
      <c r="Q50" s="54" t="s">
        <v>65</v>
      </c>
      <c r="R50" s="54" t="s">
        <v>65</v>
      </c>
      <c r="S50" s="54" t="s">
        <v>65</v>
      </c>
    </row>
    <row r="51" spans="1:19">
      <c r="A51" s="54" t="s">
        <v>334</v>
      </c>
      <c r="C51" s="54"/>
      <c r="F51" s="54"/>
      <c r="G51" s="54"/>
      <c r="H51" s="54" t="s">
        <v>65</v>
      </c>
      <c r="I51" s="54" t="s">
        <v>65</v>
      </c>
      <c r="J51" s="55" t="s">
        <v>65</v>
      </c>
      <c r="K51" s="55" t="s">
        <v>65</v>
      </c>
      <c r="L51" s="55" t="s">
        <v>65</v>
      </c>
      <c r="M51" s="55" t="s">
        <v>65</v>
      </c>
      <c r="N51" s="55" t="s">
        <v>65</v>
      </c>
      <c r="O51" s="54" t="s">
        <v>65</v>
      </c>
      <c r="P51" s="54" t="s">
        <v>65</v>
      </c>
      <c r="Q51" s="54" t="s">
        <v>65</v>
      </c>
      <c r="R51" s="54" t="s">
        <v>65</v>
      </c>
      <c r="S51" s="54" t="s">
        <v>65</v>
      </c>
    </row>
    <row r="52" spans="1:19">
      <c r="A52" s="54" t="s">
        <v>335</v>
      </c>
      <c r="C52" s="54"/>
      <c r="F52" s="54"/>
      <c r="G52" s="54"/>
      <c r="H52" s="54" t="s">
        <v>65</v>
      </c>
      <c r="I52" s="54" t="s">
        <v>65</v>
      </c>
      <c r="J52" s="55" t="s">
        <v>65</v>
      </c>
      <c r="K52" s="55" t="s">
        <v>65</v>
      </c>
      <c r="L52" s="55" t="s">
        <v>65</v>
      </c>
      <c r="M52" s="55" t="s">
        <v>65</v>
      </c>
      <c r="N52" s="55" t="s">
        <v>65</v>
      </c>
      <c r="O52" s="54" t="s">
        <v>65</v>
      </c>
      <c r="P52" s="54" t="s">
        <v>65</v>
      </c>
      <c r="Q52" s="54" t="s">
        <v>65</v>
      </c>
      <c r="R52" s="54" t="s">
        <v>65</v>
      </c>
      <c r="S52" s="54" t="s">
        <v>65</v>
      </c>
    </row>
    <row r="53" spans="1:19">
      <c r="A53" s="54" t="s">
        <v>336</v>
      </c>
      <c r="C53" s="54"/>
      <c r="F53" s="54"/>
      <c r="G53" s="54"/>
      <c r="H53" s="54" t="s">
        <v>65</v>
      </c>
      <c r="I53" s="54" t="s">
        <v>65</v>
      </c>
      <c r="J53" s="55" t="s">
        <v>65</v>
      </c>
      <c r="K53" s="55" t="s">
        <v>65</v>
      </c>
      <c r="L53" s="55" t="s">
        <v>65</v>
      </c>
      <c r="M53" s="55" t="s">
        <v>65</v>
      </c>
      <c r="N53" s="55" t="s">
        <v>65</v>
      </c>
      <c r="O53" s="54" t="s">
        <v>65</v>
      </c>
      <c r="P53" s="54" t="s">
        <v>65</v>
      </c>
      <c r="Q53" s="54" t="s">
        <v>65</v>
      </c>
      <c r="R53" s="54" t="s">
        <v>65</v>
      </c>
      <c r="S53" s="54" t="s">
        <v>65</v>
      </c>
    </row>
    <row r="54" spans="1:19">
      <c r="A54" s="54" t="s">
        <v>372</v>
      </c>
      <c r="B54" s="55">
        <v>12</v>
      </c>
      <c r="C54" s="54" t="s">
        <v>197</v>
      </c>
      <c r="D54" s="55" t="s">
        <v>198</v>
      </c>
      <c r="E54" s="55" t="s">
        <v>199</v>
      </c>
      <c r="F54" s="54"/>
      <c r="G54" s="54"/>
      <c r="H54" s="55" t="s">
        <v>25</v>
      </c>
      <c r="I54" s="55" t="s">
        <v>25</v>
      </c>
      <c r="O54" s="54"/>
      <c r="P54" s="54"/>
      <c r="Q54" s="54"/>
      <c r="R54" s="54"/>
      <c r="S54" s="54"/>
    </row>
    <row r="55" spans="1:19">
      <c r="A55" s="54" t="s">
        <v>374</v>
      </c>
      <c r="B55" s="55">
        <v>8</v>
      </c>
      <c r="C55" s="55" t="s">
        <v>137</v>
      </c>
      <c r="D55" s="55" t="s">
        <v>198</v>
      </c>
      <c r="F55" s="55" t="s">
        <v>199</v>
      </c>
      <c r="N55" s="55" t="s">
        <v>25</v>
      </c>
      <c r="O55" s="55" t="s">
        <v>200</v>
      </c>
      <c r="P55" s="55" t="s">
        <v>200</v>
      </c>
      <c r="Q55" s="55" t="s">
        <v>200</v>
      </c>
      <c r="R55" s="55" t="s">
        <v>200</v>
      </c>
    </row>
    <row r="56" spans="1:19">
      <c r="A56" s="54" t="s">
        <v>448</v>
      </c>
      <c r="B56" s="55">
        <v>6</v>
      </c>
      <c r="C56" s="55" t="s">
        <v>137</v>
      </c>
      <c r="D56" s="55" t="s">
        <v>198</v>
      </c>
      <c r="F56" s="55" t="s">
        <v>199</v>
      </c>
      <c r="N56" s="55" t="s">
        <v>25</v>
      </c>
      <c r="O56" s="55" t="s">
        <v>200</v>
      </c>
      <c r="P56" s="55" t="s">
        <v>200</v>
      </c>
      <c r="Q56" s="55" t="s">
        <v>200</v>
      </c>
      <c r="R56" s="55" t="s">
        <v>200</v>
      </c>
    </row>
    <row r="57" spans="1:19">
      <c r="A57" s="54" t="s">
        <v>728</v>
      </c>
      <c r="B57" s="55">
        <v>8</v>
      </c>
      <c r="C57" s="55" t="s">
        <v>409</v>
      </c>
      <c r="D57" s="55" t="s">
        <v>198</v>
      </c>
      <c r="F57" s="55" t="s">
        <v>199</v>
      </c>
      <c r="N57" s="55" t="s">
        <v>25</v>
      </c>
      <c r="O57" s="55" t="s">
        <v>200</v>
      </c>
      <c r="P57" s="55" t="s">
        <v>200</v>
      </c>
      <c r="Q57" s="55" t="s">
        <v>200</v>
      </c>
      <c r="R57" s="55" t="s">
        <v>200</v>
      </c>
    </row>
    <row r="58" spans="1:19">
      <c r="A58" s="54" t="s">
        <v>408</v>
      </c>
      <c r="B58" s="55">
        <v>22</v>
      </c>
      <c r="C58" s="55" t="s">
        <v>197</v>
      </c>
      <c r="D58" s="55" t="s">
        <v>198</v>
      </c>
      <c r="E58" s="55" t="s">
        <v>199</v>
      </c>
      <c r="G58" s="55" t="s">
        <v>302</v>
      </c>
      <c r="M58" s="55" t="s">
        <v>200</v>
      </c>
      <c r="N58" s="55" t="s">
        <v>200</v>
      </c>
    </row>
    <row r="59" spans="1:19">
      <c r="A59" s="54" t="s">
        <v>432</v>
      </c>
      <c r="B59" s="55">
        <v>20</v>
      </c>
      <c r="C59" s="54" t="s">
        <v>197</v>
      </c>
      <c r="D59" s="55" t="s">
        <v>199</v>
      </c>
      <c r="E59" s="55" t="s">
        <v>199</v>
      </c>
      <c r="F59" s="54"/>
      <c r="G59" s="54"/>
      <c r="H59" s="55" t="s">
        <v>25</v>
      </c>
      <c r="I59" s="55" t="s">
        <v>25</v>
      </c>
      <c r="J59" s="55" t="s">
        <v>200</v>
      </c>
      <c r="K59" s="55" t="s">
        <v>200</v>
      </c>
      <c r="L59" s="55" t="s">
        <v>200</v>
      </c>
      <c r="M59" s="55" t="s">
        <v>200</v>
      </c>
      <c r="O59" s="54"/>
      <c r="P59" s="54"/>
      <c r="Q59" s="54"/>
      <c r="R59" s="54"/>
      <c r="S59" s="54"/>
    </row>
    <row r="60" spans="1:19">
      <c r="A60" s="54" t="s">
        <v>433</v>
      </c>
      <c r="C60" s="54" t="s">
        <v>296</v>
      </c>
      <c r="F60" s="54"/>
      <c r="G60" s="54"/>
      <c r="H60" s="55" t="s">
        <v>56</v>
      </c>
      <c r="I60" s="55" t="s">
        <v>56</v>
      </c>
      <c r="J60" s="55" t="s">
        <v>56</v>
      </c>
      <c r="K60" s="55" t="s">
        <v>56</v>
      </c>
      <c r="L60" s="55" t="s">
        <v>56</v>
      </c>
      <c r="M60" s="55" t="s">
        <v>56</v>
      </c>
      <c r="N60" s="55" t="s">
        <v>56</v>
      </c>
      <c r="O60" s="54" t="s">
        <v>56</v>
      </c>
      <c r="P60" s="54" t="s">
        <v>56</v>
      </c>
      <c r="Q60" s="54" t="s">
        <v>56</v>
      </c>
      <c r="R60" s="54" t="s">
        <v>56</v>
      </c>
      <c r="S60" s="54" t="s">
        <v>56</v>
      </c>
    </row>
    <row r="61" spans="1:19">
      <c r="A61" s="54" t="s">
        <v>436</v>
      </c>
      <c r="B61" s="55">
        <v>18</v>
      </c>
      <c r="C61" s="55" t="s">
        <v>437</v>
      </c>
      <c r="D61" s="55" t="s">
        <v>438</v>
      </c>
      <c r="H61" s="55" t="s">
        <v>440</v>
      </c>
      <c r="I61" s="55" t="s">
        <v>439</v>
      </c>
      <c r="J61" s="55" t="s">
        <v>441</v>
      </c>
      <c r="K61" s="55" t="s">
        <v>442</v>
      </c>
      <c r="L61" s="55" t="s">
        <v>442</v>
      </c>
    </row>
    <row r="62" spans="1:19">
      <c r="A62" s="54" t="s">
        <v>453</v>
      </c>
      <c r="B62" s="55">
        <v>20</v>
      </c>
      <c r="C62" s="55" t="s">
        <v>197</v>
      </c>
      <c r="D62" s="55" t="s">
        <v>198</v>
      </c>
      <c r="E62" s="55" t="s">
        <v>199</v>
      </c>
      <c r="G62" s="55" t="s">
        <v>299</v>
      </c>
      <c r="H62" s="55" t="s">
        <v>25</v>
      </c>
      <c r="I62" s="55" t="s">
        <v>25</v>
      </c>
      <c r="J62" s="55" t="s">
        <v>200</v>
      </c>
      <c r="K62" s="55" t="s">
        <v>200</v>
      </c>
      <c r="L62" s="55" t="s">
        <v>200</v>
      </c>
    </row>
    <row r="63" spans="1:19">
      <c r="A63" s="54" t="s">
        <v>454</v>
      </c>
      <c r="B63" s="55">
        <v>18</v>
      </c>
      <c r="C63" s="55" t="s">
        <v>197</v>
      </c>
      <c r="D63" s="55" t="s">
        <v>198</v>
      </c>
      <c r="E63" s="55" t="s">
        <v>199</v>
      </c>
      <c r="H63" s="55" t="s">
        <v>25</v>
      </c>
      <c r="I63" s="55" t="s">
        <v>200</v>
      </c>
      <c r="J63" s="55" t="s">
        <v>200</v>
      </c>
      <c r="K63" s="55" t="s">
        <v>200</v>
      </c>
      <c r="L63" s="55" t="s">
        <v>200</v>
      </c>
    </row>
    <row r="64" spans="1:19">
      <c r="A64" s="54" t="s">
        <v>482</v>
      </c>
      <c r="B64" s="55">
        <v>16</v>
      </c>
      <c r="C64" s="55" t="s">
        <v>483</v>
      </c>
      <c r="D64" s="55" t="s">
        <v>484</v>
      </c>
      <c r="H64" s="55" t="s">
        <v>200</v>
      </c>
      <c r="I64" s="55" t="s">
        <v>200</v>
      </c>
      <c r="J64" s="55" t="s">
        <v>200</v>
      </c>
      <c r="K64" s="55" t="s">
        <v>439</v>
      </c>
    </row>
    <row r="65" spans="1:19">
      <c r="A65" s="54" t="s">
        <v>516</v>
      </c>
      <c r="B65" s="55">
        <v>22</v>
      </c>
      <c r="C65" s="55" t="s">
        <v>137</v>
      </c>
      <c r="D65" s="55" t="s">
        <v>438</v>
      </c>
      <c r="J65" s="55" t="s">
        <v>200</v>
      </c>
      <c r="K65" s="55" t="s">
        <v>200</v>
      </c>
      <c r="L65" s="55" t="s">
        <v>200</v>
      </c>
      <c r="M65" s="55" t="s">
        <v>200</v>
      </c>
      <c r="N65" s="55" t="s">
        <v>25</v>
      </c>
    </row>
    <row r="69" spans="1:19">
      <c r="H69" s="54"/>
      <c r="I69" s="54"/>
      <c r="J69" s="54"/>
      <c r="K69" s="54"/>
      <c r="L69" s="54"/>
      <c r="M69" s="54"/>
      <c r="N69" s="54"/>
      <c r="O69" s="54"/>
      <c r="P69" s="54"/>
      <c r="Q69" s="54"/>
      <c r="R69" s="54"/>
      <c r="S69" s="54"/>
    </row>
    <row r="73" spans="1:19">
      <c r="C73" s="54"/>
      <c r="F73" s="54"/>
      <c r="G73" s="54"/>
    </row>
  </sheetData>
  <phoneticPr fontId="2" type="noConversion"/>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0"/>
  </sheetPr>
  <dimension ref="A1:X26"/>
  <sheetViews>
    <sheetView workbookViewId="0">
      <pane ySplit="1" topLeftCell="A2" activePane="bottomLeft" state="frozen"/>
      <selection pane="bottomLeft" activeCell="E13" sqref="E13"/>
    </sheetView>
  </sheetViews>
  <sheetFormatPr defaultRowHeight="16.5"/>
  <cols>
    <col min="1" max="1" width="5" style="42" customWidth="1"/>
    <col min="3" max="3" width="9.5" bestFit="1" customWidth="1"/>
    <col min="4" max="4" width="5.375" style="41" customWidth="1"/>
    <col min="5" max="5" width="14.625" style="41" customWidth="1"/>
    <col min="6" max="18" width="10.625" style="41" customWidth="1"/>
    <col min="19" max="19" width="5.75" style="41" customWidth="1"/>
    <col min="20" max="20" width="8.75" style="41" customWidth="1"/>
    <col min="21" max="23" width="9" style="41"/>
  </cols>
  <sheetData>
    <row r="1" spans="1:24">
      <c r="A1" s="42" t="s">
        <v>113</v>
      </c>
      <c r="B1" t="s">
        <v>233</v>
      </c>
      <c r="C1" t="s">
        <v>234</v>
      </c>
      <c r="D1" s="41" t="s">
        <v>235</v>
      </c>
      <c r="E1" s="41" t="s">
        <v>132</v>
      </c>
      <c r="F1" s="41" t="s">
        <v>156</v>
      </c>
      <c r="G1" s="41" t="s">
        <v>129</v>
      </c>
      <c r="H1" s="41" t="s">
        <v>118</v>
      </c>
      <c r="I1" s="41" t="s">
        <v>119</v>
      </c>
      <c r="J1" s="41" t="s">
        <v>120</v>
      </c>
      <c r="K1" s="41" t="s">
        <v>121</v>
      </c>
      <c r="L1" s="41" t="s">
        <v>122</v>
      </c>
      <c r="M1" s="41" t="s">
        <v>123</v>
      </c>
      <c r="N1" s="41" t="s">
        <v>124</v>
      </c>
      <c r="O1" s="41" t="s">
        <v>125</v>
      </c>
      <c r="P1" s="41" t="s">
        <v>126</v>
      </c>
      <c r="Q1" s="41" t="s">
        <v>127</v>
      </c>
      <c r="R1" s="41" t="s">
        <v>128</v>
      </c>
      <c r="S1" s="41" t="s">
        <v>136</v>
      </c>
      <c r="T1" s="41" t="s">
        <v>141</v>
      </c>
      <c r="U1" s="41" t="s">
        <v>147</v>
      </c>
      <c r="V1" s="41" t="s">
        <v>146</v>
      </c>
      <c r="W1" s="41" t="s">
        <v>130</v>
      </c>
    </row>
    <row r="2" spans="1:24">
      <c r="A2" s="42" t="s">
        <v>413</v>
      </c>
      <c r="B2" t="s">
        <v>414</v>
      </c>
      <c r="C2" t="s">
        <v>412</v>
      </c>
      <c r="D2" s="56" t="s">
        <v>411</v>
      </c>
      <c r="E2" s="56" t="s">
        <v>295</v>
      </c>
      <c r="F2" s="301" t="str">
        <f t="shared" ref="F2:F17" si="0">ColumnValueFromJobDefinition($E2, F$1)</f>
        <v/>
      </c>
      <c r="G2" s="301" t="str">
        <f t="shared" ref="G2:O16" si="1">ColumnValueFromJobDefinition($E2, G$1)</f>
        <v>輪休</v>
      </c>
      <c r="H2" s="301" t="str">
        <f t="shared" si="1"/>
        <v>輪休</v>
      </c>
      <c r="I2" s="301" t="str">
        <f t="shared" si="1"/>
        <v>輪休</v>
      </c>
      <c r="J2" s="301" t="str">
        <f t="shared" si="1"/>
        <v>輪休</v>
      </c>
      <c r="K2" s="301" t="str">
        <f t="shared" si="1"/>
        <v>輪休</v>
      </c>
      <c r="L2" s="301" t="str">
        <f t="shared" si="1"/>
        <v>輪休</v>
      </c>
      <c r="M2" s="301" t="str">
        <f t="shared" si="1"/>
        <v>輪休</v>
      </c>
      <c r="N2" s="301" t="str">
        <f t="shared" si="1"/>
        <v>輪休</v>
      </c>
      <c r="O2" s="301" t="str">
        <f t="shared" si="1"/>
        <v>輪休</v>
      </c>
      <c r="P2" s="301" t="str">
        <f t="shared" ref="P2:W17" si="2">ColumnValueFromJobDefinition($E2, P$1)</f>
        <v>輪休</v>
      </c>
      <c r="Q2" s="301" t="str">
        <f t="shared" si="2"/>
        <v>輪休</v>
      </c>
      <c r="R2" s="301" t="str">
        <f t="shared" si="2"/>
        <v>輪休</v>
      </c>
      <c r="S2" s="301" t="str">
        <f t="shared" si="2"/>
        <v/>
      </c>
      <c r="T2" s="301" t="str">
        <f t="shared" si="2"/>
        <v>假</v>
      </c>
      <c r="U2" s="301" t="str">
        <f t="shared" si="2"/>
        <v/>
      </c>
      <c r="V2" s="301" t="str">
        <f t="shared" si="2"/>
        <v/>
      </c>
      <c r="W2" s="301" t="str">
        <f t="shared" si="2"/>
        <v/>
      </c>
    </row>
    <row r="3" spans="1:24">
      <c r="A3" s="42" t="s">
        <v>380</v>
      </c>
      <c r="B3" t="s">
        <v>381</v>
      </c>
      <c r="C3" t="s">
        <v>114</v>
      </c>
      <c r="D3" s="56" t="s">
        <v>138</v>
      </c>
      <c r="E3" s="56" t="s">
        <v>332</v>
      </c>
      <c r="F3" s="301" t="str">
        <f t="shared" si="0"/>
        <v/>
      </c>
      <c r="G3" s="301" t="str">
        <f t="shared" si="1"/>
        <v>支援檢疫所</v>
      </c>
      <c r="H3" s="301" t="str">
        <f t="shared" si="1"/>
        <v>支援檢疫所</v>
      </c>
      <c r="I3" s="301" t="str">
        <f t="shared" si="1"/>
        <v>支援檢疫所</v>
      </c>
      <c r="J3" s="301" t="str">
        <f t="shared" si="1"/>
        <v>支援檢疫所</v>
      </c>
      <c r="K3" s="301" t="str">
        <f t="shared" si="1"/>
        <v>支援檢疫所</v>
      </c>
      <c r="L3" s="301" t="str">
        <f t="shared" si="1"/>
        <v>支援檢疫所</v>
      </c>
      <c r="M3" s="301" t="str">
        <f t="shared" si="1"/>
        <v>支援檢疫所</v>
      </c>
      <c r="N3" s="301" t="str">
        <f t="shared" si="1"/>
        <v>支援檢疫所</v>
      </c>
      <c r="O3" s="301" t="str">
        <f t="shared" si="1"/>
        <v>支援檢疫所</v>
      </c>
      <c r="P3" s="301" t="str">
        <f t="shared" si="2"/>
        <v>支援檢疫所</v>
      </c>
      <c r="Q3" s="301" t="str">
        <f t="shared" si="2"/>
        <v>支援檢疫所</v>
      </c>
      <c r="R3" s="301" t="str">
        <f t="shared" si="2"/>
        <v>支援檢疫所</v>
      </c>
      <c r="S3" s="301" t="str">
        <f t="shared" si="2"/>
        <v/>
      </c>
      <c r="T3" s="301" t="str">
        <f t="shared" si="2"/>
        <v/>
      </c>
      <c r="U3" s="301" t="str">
        <f t="shared" si="2"/>
        <v/>
      </c>
      <c r="V3" s="301" t="str">
        <f t="shared" si="2"/>
        <v/>
      </c>
      <c r="W3" s="301" t="str">
        <f t="shared" si="2"/>
        <v/>
      </c>
    </row>
    <row r="4" spans="1:24">
      <c r="A4" s="42" t="s">
        <v>382</v>
      </c>
      <c r="B4" t="s">
        <v>727</v>
      </c>
      <c r="C4" t="s">
        <v>115</v>
      </c>
      <c r="D4" s="41" t="s">
        <v>138</v>
      </c>
      <c r="E4" s="56" t="s">
        <v>57</v>
      </c>
      <c r="F4" s="301" t="str">
        <f t="shared" si="0"/>
        <v/>
      </c>
      <c r="G4" s="301" t="str">
        <f t="shared" si="1"/>
        <v>補休</v>
      </c>
      <c r="H4" s="301" t="str">
        <f t="shared" si="1"/>
        <v>補休</v>
      </c>
      <c r="I4" s="301" t="str">
        <f t="shared" si="1"/>
        <v>補休</v>
      </c>
      <c r="J4" s="301" t="str">
        <f t="shared" si="1"/>
        <v>補休</v>
      </c>
      <c r="K4" s="301" t="str">
        <f t="shared" si="1"/>
        <v>補休</v>
      </c>
      <c r="L4" s="301" t="str">
        <f t="shared" si="1"/>
        <v>補休</v>
      </c>
      <c r="M4" s="301" t="str">
        <f t="shared" si="1"/>
        <v>補休</v>
      </c>
      <c r="N4" s="301" t="str">
        <f t="shared" si="1"/>
        <v>補休</v>
      </c>
      <c r="O4" s="301" t="str">
        <f t="shared" si="1"/>
        <v>補休</v>
      </c>
      <c r="P4" s="301" t="str">
        <f t="shared" si="2"/>
        <v>補休</v>
      </c>
      <c r="Q4" s="301" t="str">
        <f t="shared" si="2"/>
        <v>補休</v>
      </c>
      <c r="R4" s="301" t="str">
        <f t="shared" si="2"/>
        <v>補休</v>
      </c>
      <c r="S4" s="301" t="str">
        <f t="shared" si="2"/>
        <v/>
      </c>
      <c r="T4" s="301" t="str">
        <f t="shared" si="2"/>
        <v>假</v>
      </c>
      <c r="U4" s="301" t="str">
        <f t="shared" si="2"/>
        <v/>
      </c>
      <c r="V4" s="301" t="str">
        <f t="shared" si="2"/>
        <v/>
      </c>
      <c r="W4" s="301" t="str">
        <f t="shared" si="2"/>
        <v/>
      </c>
    </row>
    <row r="5" spans="1:24">
      <c r="A5" s="42" t="s">
        <v>383</v>
      </c>
      <c r="B5" t="s">
        <v>384</v>
      </c>
      <c r="C5" t="s">
        <v>379</v>
      </c>
      <c r="D5" s="41" t="s">
        <v>138</v>
      </c>
      <c r="E5" s="56" t="s">
        <v>318</v>
      </c>
      <c r="F5" s="301" t="str">
        <f t="shared" si="0"/>
        <v/>
      </c>
      <c r="G5" s="301" t="str">
        <f t="shared" si="1"/>
        <v>待命</v>
      </c>
      <c r="H5" s="301" t="str">
        <f t="shared" si="1"/>
        <v>待命</v>
      </c>
      <c r="I5" s="301" t="str">
        <f t="shared" si="1"/>
        <v>待命</v>
      </c>
      <c r="J5" s="301" t="str">
        <f t="shared" si="1"/>
        <v>待命</v>
      </c>
      <c r="K5" s="301" t="str">
        <f t="shared" si="1"/>
        <v/>
      </c>
      <c r="L5" s="301" t="str">
        <f t="shared" si="1"/>
        <v/>
      </c>
      <c r="M5" s="301" t="str">
        <f t="shared" si="1"/>
        <v/>
      </c>
      <c r="N5" s="301" t="str">
        <f t="shared" si="1"/>
        <v/>
      </c>
      <c r="O5" s="301" t="str">
        <f t="shared" si="1"/>
        <v/>
      </c>
      <c r="P5" s="301" t="str">
        <f t="shared" si="2"/>
        <v/>
      </c>
      <c r="Q5" s="301" t="str">
        <f t="shared" si="2"/>
        <v/>
      </c>
      <c r="R5" s="301" t="str">
        <f t="shared" si="2"/>
        <v/>
      </c>
      <c r="S5" s="301" t="str">
        <f t="shared" si="2"/>
        <v>16</v>
      </c>
      <c r="T5" s="301" t="str">
        <f t="shared" si="2"/>
        <v>退</v>
      </c>
      <c r="U5" s="301" t="str">
        <f t="shared" si="2"/>
        <v>是</v>
      </c>
      <c r="V5" s="301" t="str">
        <f t="shared" si="2"/>
        <v/>
      </c>
      <c r="W5" s="301" t="str">
        <f t="shared" si="2"/>
        <v>否</v>
      </c>
    </row>
    <row r="6" spans="1:24">
      <c r="A6" s="42" t="s">
        <v>385</v>
      </c>
      <c r="B6" t="s">
        <v>518</v>
      </c>
      <c r="C6" t="s">
        <v>39</v>
      </c>
      <c r="D6" s="41" t="s">
        <v>138</v>
      </c>
      <c r="E6" s="56" t="s">
        <v>295</v>
      </c>
      <c r="F6" s="301" t="str">
        <f t="shared" si="0"/>
        <v/>
      </c>
      <c r="G6" s="301" t="str">
        <f t="shared" si="1"/>
        <v>輪休</v>
      </c>
      <c r="H6" s="301" t="str">
        <f t="shared" si="1"/>
        <v>輪休</v>
      </c>
      <c r="I6" s="301" t="str">
        <f t="shared" si="1"/>
        <v>輪休</v>
      </c>
      <c r="J6" s="301" t="str">
        <f t="shared" si="1"/>
        <v>輪休</v>
      </c>
      <c r="K6" s="301" t="str">
        <f t="shared" si="1"/>
        <v>輪休</v>
      </c>
      <c r="L6" s="301" t="str">
        <f t="shared" si="1"/>
        <v>輪休</v>
      </c>
      <c r="M6" s="301" t="str">
        <f t="shared" si="1"/>
        <v>輪休</v>
      </c>
      <c r="N6" s="301" t="str">
        <f t="shared" si="1"/>
        <v>輪休</v>
      </c>
      <c r="O6" s="301" t="str">
        <f t="shared" si="1"/>
        <v>輪休</v>
      </c>
      <c r="P6" s="301" t="str">
        <f t="shared" si="2"/>
        <v>輪休</v>
      </c>
      <c r="Q6" s="301" t="str">
        <f t="shared" si="2"/>
        <v>輪休</v>
      </c>
      <c r="R6" s="301" t="str">
        <f t="shared" si="2"/>
        <v>輪休</v>
      </c>
      <c r="S6" s="301" t="str">
        <f t="shared" si="2"/>
        <v/>
      </c>
      <c r="T6" s="301" t="str">
        <f t="shared" si="2"/>
        <v>假</v>
      </c>
      <c r="U6" s="301" t="str">
        <f t="shared" si="2"/>
        <v/>
      </c>
      <c r="V6" s="301" t="str">
        <f t="shared" si="2"/>
        <v/>
      </c>
      <c r="W6" s="301" t="str">
        <f t="shared" si="2"/>
        <v/>
      </c>
    </row>
    <row r="7" spans="1:24">
      <c r="A7" s="42" t="s">
        <v>386</v>
      </c>
      <c r="B7" t="s">
        <v>456</v>
      </c>
      <c r="C7" t="s">
        <v>39</v>
      </c>
      <c r="D7" s="41" t="s">
        <v>138</v>
      </c>
      <c r="E7" s="56" t="s">
        <v>298</v>
      </c>
      <c r="F7" s="301" t="str">
        <f t="shared" si="0"/>
        <v>早</v>
      </c>
      <c r="G7" s="301" t="str">
        <f t="shared" si="1"/>
        <v>備勤</v>
      </c>
      <c r="H7" s="301" t="str">
        <f t="shared" si="1"/>
        <v>備勤</v>
      </c>
      <c r="I7" s="301" t="str">
        <f t="shared" si="1"/>
        <v>待命</v>
      </c>
      <c r="J7" s="301" t="str">
        <f t="shared" si="1"/>
        <v>待命</v>
      </c>
      <c r="K7" s="301" t="str">
        <f t="shared" si="1"/>
        <v>待命</v>
      </c>
      <c r="L7" s="301" t="str">
        <f t="shared" si="1"/>
        <v/>
      </c>
      <c r="M7" s="301" t="str">
        <f t="shared" si="1"/>
        <v/>
      </c>
      <c r="N7" s="301" t="str">
        <f t="shared" si="1"/>
        <v/>
      </c>
      <c r="O7" s="301" t="str">
        <f t="shared" si="1"/>
        <v/>
      </c>
      <c r="P7" s="301" t="str">
        <f t="shared" si="2"/>
        <v/>
      </c>
      <c r="Q7" s="301" t="str">
        <f t="shared" si="2"/>
        <v/>
      </c>
      <c r="R7" s="301" t="str">
        <f t="shared" si="2"/>
        <v/>
      </c>
      <c r="S7" s="301" t="str">
        <f t="shared" si="2"/>
        <v>18</v>
      </c>
      <c r="T7" s="301" t="str">
        <f t="shared" si="2"/>
        <v>退</v>
      </c>
      <c r="U7" s="301" t="str">
        <f t="shared" si="2"/>
        <v>是</v>
      </c>
      <c r="V7" s="301" t="str">
        <f t="shared" si="2"/>
        <v/>
      </c>
      <c r="W7" s="301" t="str">
        <f t="shared" si="2"/>
        <v>否</v>
      </c>
    </row>
    <row r="8" spans="1:24">
      <c r="A8" s="42" t="s">
        <v>387</v>
      </c>
      <c r="B8" t="s">
        <v>388</v>
      </c>
      <c r="C8" t="s">
        <v>39</v>
      </c>
      <c r="D8" s="41" t="s">
        <v>138</v>
      </c>
      <c r="E8" s="56" t="s">
        <v>304</v>
      </c>
      <c r="F8" s="301" t="str">
        <f t="shared" si="0"/>
        <v>晚</v>
      </c>
      <c r="G8" s="301" t="str">
        <f t="shared" si="1"/>
        <v/>
      </c>
      <c r="H8" s="301" t="str">
        <f t="shared" si="1"/>
        <v/>
      </c>
      <c r="I8" s="301" t="str">
        <f t="shared" si="1"/>
        <v/>
      </c>
      <c r="J8" s="301" t="str">
        <f t="shared" si="1"/>
        <v/>
      </c>
      <c r="K8" s="301" t="str">
        <f t="shared" si="1"/>
        <v/>
      </c>
      <c r="L8" s="301" t="str">
        <f t="shared" si="1"/>
        <v/>
      </c>
      <c r="M8" s="301" t="str">
        <f t="shared" si="1"/>
        <v/>
      </c>
      <c r="N8" s="301" t="str">
        <f t="shared" si="1"/>
        <v>待命</v>
      </c>
      <c r="O8" s="301" t="str">
        <f t="shared" si="1"/>
        <v>待命</v>
      </c>
      <c r="P8" s="301" t="str">
        <f t="shared" si="2"/>
        <v>待命</v>
      </c>
      <c r="Q8" s="301" t="str">
        <f t="shared" si="2"/>
        <v>待命</v>
      </c>
      <c r="R8" s="301" t="str">
        <f t="shared" si="2"/>
        <v>備勤</v>
      </c>
      <c r="S8" s="301" t="str">
        <f t="shared" si="2"/>
        <v>8</v>
      </c>
      <c r="T8" s="301" t="str">
        <f t="shared" si="2"/>
        <v>退</v>
      </c>
      <c r="U8" s="301" t="str">
        <f t="shared" si="2"/>
        <v/>
      </c>
      <c r="V8" s="301" t="str">
        <f t="shared" si="2"/>
        <v>是</v>
      </c>
      <c r="W8" s="301" t="str">
        <f t="shared" si="2"/>
        <v>否</v>
      </c>
    </row>
    <row r="9" spans="1:24">
      <c r="A9" s="42" t="s">
        <v>389</v>
      </c>
      <c r="B9" t="s">
        <v>390</v>
      </c>
      <c r="C9" t="s">
        <v>39</v>
      </c>
      <c r="D9" s="41" t="s">
        <v>138</v>
      </c>
      <c r="E9" s="56" t="s">
        <v>295</v>
      </c>
      <c r="F9" s="301" t="str">
        <f t="shared" si="0"/>
        <v/>
      </c>
      <c r="G9" s="301" t="str">
        <f t="shared" si="1"/>
        <v>輪休</v>
      </c>
      <c r="H9" s="301" t="str">
        <f t="shared" si="1"/>
        <v>輪休</v>
      </c>
      <c r="I9" s="301" t="str">
        <f t="shared" si="1"/>
        <v>輪休</v>
      </c>
      <c r="J9" s="301" t="str">
        <f t="shared" si="1"/>
        <v>輪休</v>
      </c>
      <c r="K9" s="301" t="str">
        <f t="shared" si="1"/>
        <v>輪休</v>
      </c>
      <c r="L9" s="301" t="str">
        <f t="shared" si="1"/>
        <v>輪休</v>
      </c>
      <c r="M9" s="301" t="str">
        <f t="shared" si="1"/>
        <v>輪休</v>
      </c>
      <c r="N9" s="301" t="str">
        <f t="shared" si="1"/>
        <v>輪休</v>
      </c>
      <c r="O9" s="301" t="str">
        <f t="shared" si="1"/>
        <v>輪休</v>
      </c>
      <c r="P9" s="301" t="str">
        <f t="shared" si="2"/>
        <v>輪休</v>
      </c>
      <c r="Q9" s="301" t="str">
        <f t="shared" si="2"/>
        <v>輪休</v>
      </c>
      <c r="R9" s="301" t="str">
        <f t="shared" si="2"/>
        <v>輪休</v>
      </c>
      <c r="S9" s="301" t="str">
        <f t="shared" si="2"/>
        <v/>
      </c>
      <c r="T9" s="301" t="str">
        <f t="shared" si="2"/>
        <v>假</v>
      </c>
      <c r="U9" s="301" t="str">
        <f t="shared" si="2"/>
        <v/>
      </c>
      <c r="V9" s="301" t="str">
        <f t="shared" si="2"/>
        <v/>
      </c>
      <c r="W9" s="301" t="str">
        <f t="shared" si="2"/>
        <v/>
      </c>
      <c r="X9" s="41"/>
    </row>
    <row r="10" spans="1:24">
      <c r="A10" s="42" t="s">
        <v>391</v>
      </c>
      <c r="B10" t="s">
        <v>392</v>
      </c>
      <c r="C10" t="s">
        <v>39</v>
      </c>
      <c r="D10" s="41" t="s">
        <v>138</v>
      </c>
      <c r="E10" s="56" t="s">
        <v>301</v>
      </c>
      <c r="F10" s="301" t="str">
        <f t="shared" si="0"/>
        <v>中</v>
      </c>
      <c r="G10" s="301" t="str">
        <f t="shared" si="1"/>
        <v/>
      </c>
      <c r="H10" s="301" t="str">
        <f t="shared" si="1"/>
        <v/>
      </c>
      <c r="I10" s="301" t="str">
        <f t="shared" si="1"/>
        <v>待命</v>
      </c>
      <c r="J10" s="301" t="str">
        <f t="shared" si="1"/>
        <v>待命</v>
      </c>
      <c r="K10" s="301" t="str">
        <f t="shared" si="1"/>
        <v>待命</v>
      </c>
      <c r="L10" s="301" t="str">
        <f t="shared" si="1"/>
        <v>待命</v>
      </c>
      <c r="M10" s="301" t="str">
        <f t="shared" si="1"/>
        <v>備勤</v>
      </c>
      <c r="N10" s="301" t="str">
        <f t="shared" si="1"/>
        <v/>
      </c>
      <c r="O10" s="301" t="str">
        <f t="shared" si="1"/>
        <v/>
      </c>
      <c r="P10" s="301" t="str">
        <f t="shared" si="2"/>
        <v/>
      </c>
      <c r="Q10" s="301" t="str">
        <f t="shared" si="2"/>
        <v/>
      </c>
      <c r="R10" s="301" t="str">
        <f t="shared" si="2"/>
        <v/>
      </c>
      <c r="S10" s="301" t="str">
        <f t="shared" si="2"/>
        <v>22</v>
      </c>
      <c r="T10" s="301" t="str">
        <f t="shared" si="2"/>
        <v>退</v>
      </c>
      <c r="U10" s="301" t="str">
        <f t="shared" si="2"/>
        <v>是</v>
      </c>
      <c r="V10" s="301" t="str">
        <f t="shared" si="2"/>
        <v/>
      </c>
      <c r="W10" s="301" t="str">
        <f t="shared" si="2"/>
        <v>否</v>
      </c>
    </row>
    <row r="11" spans="1:24">
      <c r="A11" s="42" t="s">
        <v>393</v>
      </c>
      <c r="B11" t="s">
        <v>394</v>
      </c>
      <c r="C11" t="s">
        <v>39</v>
      </c>
      <c r="D11" s="41" t="s">
        <v>138</v>
      </c>
      <c r="E11" s="56" t="s">
        <v>295</v>
      </c>
      <c r="F11" s="301" t="str">
        <f t="shared" si="0"/>
        <v/>
      </c>
      <c r="G11" s="301" t="str">
        <f t="shared" si="1"/>
        <v>輪休</v>
      </c>
      <c r="H11" s="301" t="str">
        <f t="shared" si="1"/>
        <v>輪休</v>
      </c>
      <c r="I11" s="301" t="str">
        <f t="shared" si="1"/>
        <v>輪休</v>
      </c>
      <c r="J11" s="301" t="str">
        <f t="shared" si="1"/>
        <v>輪休</v>
      </c>
      <c r="K11" s="301" t="str">
        <f t="shared" si="1"/>
        <v>輪休</v>
      </c>
      <c r="L11" s="301" t="str">
        <f t="shared" si="1"/>
        <v>輪休</v>
      </c>
      <c r="M11" s="301" t="str">
        <f t="shared" si="1"/>
        <v>輪休</v>
      </c>
      <c r="N11" s="301" t="str">
        <f t="shared" si="1"/>
        <v>輪休</v>
      </c>
      <c r="O11" s="301" t="str">
        <f t="shared" si="1"/>
        <v>輪休</v>
      </c>
      <c r="P11" s="301" t="str">
        <f t="shared" si="2"/>
        <v>輪休</v>
      </c>
      <c r="Q11" s="301" t="str">
        <f t="shared" si="2"/>
        <v>輪休</v>
      </c>
      <c r="R11" s="301" t="str">
        <f t="shared" si="2"/>
        <v>輪休</v>
      </c>
      <c r="S11" s="301" t="str">
        <f t="shared" si="2"/>
        <v/>
      </c>
      <c r="T11" s="301" t="str">
        <f t="shared" si="2"/>
        <v>假</v>
      </c>
      <c r="U11" s="301" t="str">
        <f t="shared" si="2"/>
        <v/>
      </c>
      <c r="V11" s="301" t="str">
        <f t="shared" si="2"/>
        <v/>
      </c>
      <c r="W11" s="301" t="str">
        <f t="shared" si="2"/>
        <v/>
      </c>
    </row>
    <row r="12" spans="1:24">
      <c r="A12" s="42" t="s">
        <v>395</v>
      </c>
      <c r="B12" t="s">
        <v>396</v>
      </c>
      <c r="C12" t="s">
        <v>116</v>
      </c>
      <c r="D12" s="41" t="s">
        <v>138</v>
      </c>
      <c r="E12" s="56" t="s">
        <v>295</v>
      </c>
      <c r="F12" s="301" t="str">
        <f t="shared" si="0"/>
        <v/>
      </c>
      <c r="G12" s="301" t="str">
        <f t="shared" si="1"/>
        <v>輪休</v>
      </c>
      <c r="H12" s="301" t="str">
        <f t="shared" si="1"/>
        <v>輪休</v>
      </c>
      <c r="I12" s="301" t="str">
        <f t="shared" si="1"/>
        <v>輪休</v>
      </c>
      <c r="J12" s="301" t="str">
        <f t="shared" si="1"/>
        <v>輪休</v>
      </c>
      <c r="K12" s="301" t="str">
        <f t="shared" si="1"/>
        <v>輪休</v>
      </c>
      <c r="L12" s="301" t="str">
        <f t="shared" si="1"/>
        <v>輪休</v>
      </c>
      <c r="M12" s="301" t="str">
        <f t="shared" si="1"/>
        <v>輪休</v>
      </c>
      <c r="N12" s="301" t="str">
        <f t="shared" si="1"/>
        <v>輪休</v>
      </c>
      <c r="O12" s="301" t="str">
        <f t="shared" si="1"/>
        <v>輪休</v>
      </c>
      <c r="P12" s="301" t="str">
        <f t="shared" si="2"/>
        <v>輪休</v>
      </c>
      <c r="Q12" s="301" t="str">
        <f t="shared" si="2"/>
        <v>輪休</v>
      </c>
      <c r="R12" s="301" t="str">
        <f t="shared" si="2"/>
        <v>輪休</v>
      </c>
      <c r="S12" s="301" t="str">
        <f t="shared" si="2"/>
        <v/>
      </c>
      <c r="T12" s="301" t="str">
        <f t="shared" si="2"/>
        <v>假</v>
      </c>
      <c r="U12" s="301" t="str">
        <f t="shared" si="2"/>
        <v/>
      </c>
      <c r="V12" s="301" t="str">
        <f t="shared" si="2"/>
        <v/>
      </c>
      <c r="W12" s="301" t="str">
        <f t="shared" si="2"/>
        <v/>
      </c>
    </row>
    <row r="13" spans="1:24">
      <c r="A13" s="42" t="s">
        <v>397</v>
      </c>
      <c r="B13" t="s">
        <v>398</v>
      </c>
      <c r="C13" t="s">
        <v>116</v>
      </c>
      <c r="D13" s="41" t="s">
        <v>138</v>
      </c>
      <c r="E13" s="56" t="s">
        <v>459</v>
      </c>
      <c r="F13" s="301" t="str">
        <f t="shared" si="0"/>
        <v/>
      </c>
      <c r="G13" s="301" t="str">
        <f t="shared" si="1"/>
        <v>待命</v>
      </c>
      <c r="H13" s="301" t="str">
        <f t="shared" si="1"/>
        <v>待命</v>
      </c>
      <c r="I13" s="301" t="str">
        <f t="shared" si="1"/>
        <v>待命</v>
      </c>
      <c r="J13" s="301" t="str">
        <f t="shared" si="1"/>
        <v>待命</v>
      </c>
      <c r="K13" s="301" t="str">
        <f t="shared" si="1"/>
        <v>備勤</v>
      </c>
      <c r="L13" s="301" t="str">
        <f t="shared" si="1"/>
        <v/>
      </c>
      <c r="M13" s="301" t="str">
        <f t="shared" si="1"/>
        <v/>
      </c>
      <c r="N13" s="301" t="str">
        <f t="shared" si="1"/>
        <v/>
      </c>
      <c r="O13" s="301" t="str">
        <f t="shared" si="1"/>
        <v/>
      </c>
      <c r="P13" s="301" t="str">
        <f t="shared" si="2"/>
        <v/>
      </c>
      <c r="Q13" s="301" t="str">
        <f t="shared" si="2"/>
        <v/>
      </c>
      <c r="R13" s="301" t="str">
        <f t="shared" si="2"/>
        <v/>
      </c>
      <c r="S13" s="301" t="str">
        <f t="shared" si="2"/>
        <v>18</v>
      </c>
      <c r="T13" s="301" t="str">
        <f t="shared" si="2"/>
        <v>退</v>
      </c>
      <c r="U13" s="301" t="str">
        <f t="shared" si="2"/>
        <v/>
      </c>
      <c r="V13" s="301" t="str">
        <f t="shared" si="2"/>
        <v/>
      </c>
      <c r="W13" s="301" t="str">
        <f t="shared" si="2"/>
        <v>否</v>
      </c>
    </row>
    <row r="14" spans="1:24">
      <c r="A14" s="42" t="s">
        <v>399</v>
      </c>
      <c r="B14" t="s">
        <v>400</v>
      </c>
      <c r="C14" t="s">
        <v>116</v>
      </c>
      <c r="D14" s="41" t="s">
        <v>138</v>
      </c>
      <c r="E14" s="56" t="s">
        <v>295</v>
      </c>
      <c r="F14" s="301" t="str">
        <f t="shared" si="0"/>
        <v/>
      </c>
      <c r="G14" s="301" t="str">
        <f t="shared" si="1"/>
        <v>輪休</v>
      </c>
      <c r="H14" s="301" t="str">
        <f t="shared" si="1"/>
        <v>輪休</v>
      </c>
      <c r="I14" s="301" t="str">
        <f t="shared" si="1"/>
        <v>輪休</v>
      </c>
      <c r="J14" s="301" t="str">
        <f t="shared" si="1"/>
        <v>輪休</v>
      </c>
      <c r="K14" s="301" t="str">
        <f t="shared" si="1"/>
        <v>輪休</v>
      </c>
      <c r="L14" s="301" t="str">
        <f t="shared" si="1"/>
        <v>輪休</v>
      </c>
      <c r="M14" s="301" t="str">
        <f t="shared" si="1"/>
        <v>輪休</v>
      </c>
      <c r="N14" s="301" t="str">
        <f t="shared" si="1"/>
        <v>輪休</v>
      </c>
      <c r="O14" s="301" t="str">
        <f t="shared" si="1"/>
        <v>輪休</v>
      </c>
      <c r="P14" s="301" t="str">
        <f t="shared" si="2"/>
        <v>輪休</v>
      </c>
      <c r="Q14" s="301" t="str">
        <f t="shared" si="2"/>
        <v>輪休</v>
      </c>
      <c r="R14" s="301" t="str">
        <f t="shared" si="2"/>
        <v>輪休</v>
      </c>
      <c r="S14" s="301" t="str">
        <f t="shared" si="2"/>
        <v/>
      </c>
      <c r="T14" s="301" t="str">
        <f t="shared" si="2"/>
        <v>假</v>
      </c>
      <c r="U14" s="301" t="str">
        <f t="shared" si="2"/>
        <v/>
      </c>
      <c r="V14" s="301" t="str">
        <f t="shared" si="2"/>
        <v/>
      </c>
      <c r="W14" s="301" t="str">
        <f t="shared" si="2"/>
        <v/>
      </c>
    </row>
    <row r="15" spans="1:24">
      <c r="A15" s="42">
        <v>81</v>
      </c>
      <c r="B15" t="s">
        <v>401</v>
      </c>
      <c r="C15" t="s">
        <v>232</v>
      </c>
      <c r="E15" s="56" t="s">
        <v>295</v>
      </c>
      <c r="F15" s="301" t="str">
        <f t="shared" si="0"/>
        <v/>
      </c>
      <c r="G15" s="301" t="str">
        <f t="shared" si="1"/>
        <v>輪休</v>
      </c>
      <c r="H15" s="301" t="str">
        <f t="shared" si="1"/>
        <v>輪休</v>
      </c>
      <c r="I15" s="301" t="str">
        <f t="shared" si="1"/>
        <v>輪休</v>
      </c>
      <c r="J15" s="301" t="str">
        <f t="shared" si="1"/>
        <v>輪休</v>
      </c>
      <c r="K15" s="301" t="str">
        <f t="shared" si="1"/>
        <v>輪休</v>
      </c>
      <c r="L15" s="301" t="str">
        <f t="shared" si="1"/>
        <v>輪休</v>
      </c>
      <c r="M15" s="301" t="str">
        <f t="shared" si="1"/>
        <v>輪休</v>
      </c>
      <c r="N15" s="301" t="str">
        <f t="shared" si="1"/>
        <v>輪休</v>
      </c>
      <c r="O15" s="301" t="str">
        <f t="shared" si="1"/>
        <v>輪休</v>
      </c>
      <c r="P15" s="301" t="str">
        <f t="shared" si="2"/>
        <v>輪休</v>
      </c>
      <c r="Q15" s="301" t="str">
        <f t="shared" si="2"/>
        <v>輪休</v>
      </c>
      <c r="R15" s="301" t="str">
        <f t="shared" si="2"/>
        <v>輪休</v>
      </c>
      <c r="S15" s="301" t="str">
        <f t="shared" si="2"/>
        <v/>
      </c>
      <c r="T15" s="301" t="str">
        <f t="shared" si="2"/>
        <v>假</v>
      </c>
      <c r="U15" s="301" t="str">
        <f t="shared" si="2"/>
        <v/>
      </c>
      <c r="V15" s="301" t="str">
        <f t="shared" si="2"/>
        <v/>
      </c>
      <c r="W15" s="301" t="str">
        <f t="shared" si="2"/>
        <v/>
      </c>
    </row>
    <row r="16" spans="1:24">
      <c r="A16" s="42">
        <v>82</v>
      </c>
      <c r="B16" t="s">
        <v>402</v>
      </c>
      <c r="C16" t="s">
        <v>232</v>
      </c>
      <c r="E16" s="56" t="s">
        <v>65</v>
      </c>
      <c r="F16" s="301" t="str">
        <f t="shared" si="0"/>
        <v/>
      </c>
      <c r="G16" s="301" t="str">
        <f t="shared" si="1"/>
        <v>支援總(大)隊</v>
      </c>
      <c r="H16" s="301" t="str">
        <f t="shared" si="1"/>
        <v>支援總(大)隊</v>
      </c>
      <c r="I16" s="301" t="str">
        <f t="shared" si="1"/>
        <v>支援總(大)隊</v>
      </c>
      <c r="J16" s="301" t="str">
        <f t="shared" si="1"/>
        <v>支援總(大)隊</v>
      </c>
      <c r="K16" s="301" t="str">
        <f t="shared" si="1"/>
        <v>支援總(大)隊</v>
      </c>
      <c r="L16" s="301" t="str">
        <f t="shared" ref="G16:V19" si="3">ColumnValueFromJobDefinition($E16, L$1)</f>
        <v>支援總(大)隊</v>
      </c>
      <c r="M16" s="301" t="str">
        <f t="shared" si="3"/>
        <v>支援總(大)隊</v>
      </c>
      <c r="N16" s="301" t="str">
        <f t="shared" si="3"/>
        <v>支援總(大)隊</v>
      </c>
      <c r="O16" s="301" t="str">
        <f t="shared" si="3"/>
        <v>支援總(大)隊</v>
      </c>
      <c r="P16" s="301" t="str">
        <f t="shared" si="2"/>
        <v>支援總(大)隊</v>
      </c>
      <c r="Q16" s="301" t="str">
        <f t="shared" si="2"/>
        <v>支援總(大)隊</v>
      </c>
      <c r="R16" s="301" t="str">
        <f t="shared" si="2"/>
        <v>支援總(大)隊</v>
      </c>
      <c r="S16" s="301" t="str">
        <f t="shared" si="2"/>
        <v/>
      </c>
      <c r="T16" s="301" t="str">
        <f t="shared" si="2"/>
        <v/>
      </c>
      <c r="U16" s="301" t="str">
        <f t="shared" si="2"/>
        <v/>
      </c>
      <c r="V16" s="301" t="str">
        <f t="shared" si="2"/>
        <v/>
      </c>
      <c r="W16" s="301" t="str">
        <f t="shared" si="2"/>
        <v/>
      </c>
    </row>
    <row r="17" spans="1:23">
      <c r="A17" s="42">
        <v>83</v>
      </c>
      <c r="B17" t="s">
        <v>403</v>
      </c>
      <c r="C17" t="s">
        <v>232</v>
      </c>
      <c r="E17" s="56" t="s">
        <v>65</v>
      </c>
      <c r="F17" s="301" t="str">
        <f t="shared" si="0"/>
        <v/>
      </c>
      <c r="G17" s="301" t="str">
        <f t="shared" si="3"/>
        <v>支援總(大)隊</v>
      </c>
      <c r="H17" s="301" t="str">
        <f t="shared" si="3"/>
        <v>支援總(大)隊</v>
      </c>
      <c r="I17" s="301" t="str">
        <f t="shared" si="3"/>
        <v>支援總(大)隊</v>
      </c>
      <c r="J17" s="301" t="str">
        <f t="shared" si="3"/>
        <v>支援總(大)隊</v>
      </c>
      <c r="K17" s="301" t="str">
        <f t="shared" si="3"/>
        <v>支援總(大)隊</v>
      </c>
      <c r="L17" s="301" t="str">
        <f t="shared" si="3"/>
        <v>支援總(大)隊</v>
      </c>
      <c r="M17" s="301" t="str">
        <f t="shared" si="3"/>
        <v>支援總(大)隊</v>
      </c>
      <c r="N17" s="301" t="str">
        <f t="shared" si="3"/>
        <v>支援總(大)隊</v>
      </c>
      <c r="O17" s="301" t="str">
        <f t="shared" si="3"/>
        <v>支援總(大)隊</v>
      </c>
      <c r="P17" s="301" t="str">
        <f t="shared" si="2"/>
        <v>支援總(大)隊</v>
      </c>
      <c r="Q17" s="301" t="str">
        <f t="shared" si="2"/>
        <v>支援總(大)隊</v>
      </c>
      <c r="R17" s="301" t="str">
        <f t="shared" si="2"/>
        <v>支援總(大)隊</v>
      </c>
      <c r="S17" s="301" t="str">
        <f t="shared" si="2"/>
        <v/>
      </c>
      <c r="T17" s="301" t="str">
        <f t="shared" si="2"/>
        <v/>
      </c>
      <c r="U17" s="301" t="str">
        <f t="shared" si="2"/>
        <v/>
      </c>
      <c r="V17" s="301" t="str">
        <f t="shared" si="2"/>
        <v/>
      </c>
      <c r="W17" s="301" t="str">
        <f t="shared" si="2"/>
        <v/>
      </c>
    </row>
    <row r="18" spans="1:23">
      <c r="A18" s="42">
        <v>84</v>
      </c>
      <c r="B18" t="s">
        <v>404</v>
      </c>
      <c r="C18" t="s">
        <v>232</v>
      </c>
      <c r="E18" s="56" t="s">
        <v>65</v>
      </c>
      <c r="F18" s="301" t="str">
        <f t="shared" ref="F18:F19" si="4">ColumnValueFromJobDefinition($E18, F$1)</f>
        <v/>
      </c>
      <c r="G18" s="301" t="str">
        <f t="shared" si="3"/>
        <v>支援總(大)隊</v>
      </c>
      <c r="H18" s="301" t="str">
        <f t="shared" si="3"/>
        <v>支援總(大)隊</v>
      </c>
      <c r="I18" s="301" t="str">
        <f t="shared" si="3"/>
        <v>支援總(大)隊</v>
      </c>
      <c r="J18" s="301" t="str">
        <f t="shared" si="3"/>
        <v>支援總(大)隊</v>
      </c>
      <c r="K18" s="301" t="str">
        <f t="shared" si="3"/>
        <v>支援總(大)隊</v>
      </c>
      <c r="L18" s="301" t="str">
        <f t="shared" si="3"/>
        <v>支援總(大)隊</v>
      </c>
      <c r="M18" s="301" t="str">
        <f t="shared" si="3"/>
        <v>支援總(大)隊</v>
      </c>
      <c r="N18" s="301" t="str">
        <f t="shared" si="3"/>
        <v>支援總(大)隊</v>
      </c>
      <c r="O18" s="301" t="str">
        <f t="shared" si="3"/>
        <v>支援總(大)隊</v>
      </c>
      <c r="P18" s="301" t="str">
        <f t="shared" si="3"/>
        <v>支援總(大)隊</v>
      </c>
      <c r="Q18" s="301" t="str">
        <f t="shared" si="3"/>
        <v>支援總(大)隊</v>
      </c>
      <c r="R18" s="301" t="str">
        <f t="shared" si="3"/>
        <v>支援總(大)隊</v>
      </c>
      <c r="S18" s="301" t="str">
        <f t="shared" si="3"/>
        <v/>
      </c>
      <c r="T18" s="301" t="str">
        <f t="shared" si="3"/>
        <v/>
      </c>
      <c r="U18" s="301" t="str">
        <f t="shared" si="3"/>
        <v/>
      </c>
      <c r="V18" s="301" t="str">
        <f t="shared" si="3"/>
        <v/>
      </c>
      <c r="W18" s="301" t="str">
        <f t="shared" ref="P18:W19" si="5">ColumnValueFromJobDefinition($E18, W$1)</f>
        <v/>
      </c>
    </row>
    <row r="19" spans="1:23">
      <c r="A19" s="42">
        <v>85</v>
      </c>
      <c r="B19" t="s">
        <v>405</v>
      </c>
      <c r="C19" t="s">
        <v>232</v>
      </c>
      <c r="E19" s="56" t="s">
        <v>65</v>
      </c>
      <c r="F19" s="301" t="str">
        <f t="shared" si="4"/>
        <v/>
      </c>
      <c r="G19" s="301" t="str">
        <f t="shared" si="3"/>
        <v>支援總(大)隊</v>
      </c>
      <c r="H19" s="301" t="str">
        <f t="shared" si="3"/>
        <v>支援總(大)隊</v>
      </c>
      <c r="I19" s="301" t="str">
        <f t="shared" si="3"/>
        <v>支援總(大)隊</v>
      </c>
      <c r="J19" s="301" t="str">
        <f t="shared" si="3"/>
        <v>支援總(大)隊</v>
      </c>
      <c r="K19" s="301" t="str">
        <f t="shared" si="3"/>
        <v>支援總(大)隊</v>
      </c>
      <c r="L19" s="301" t="str">
        <f t="shared" si="3"/>
        <v>支援總(大)隊</v>
      </c>
      <c r="M19" s="301" t="str">
        <f t="shared" si="3"/>
        <v>支援總(大)隊</v>
      </c>
      <c r="N19" s="301" t="str">
        <f t="shared" si="3"/>
        <v>支援總(大)隊</v>
      </c>
      <c r="O19" s="301" t="str">
        <f t="shared" si="3"/>
        <v>支援總(大)隊</v>
      </c>
      <c r="P19" s="301" t="str">
        <f t="shared" si="5"/>
        <v>支援總(大)隊</v>
      </c>
      <c r="Q19" s="301" t="str">
        <f t="shared" si="5"/>
        <v>支援總(大)隊</v>
      </c>
      <c r="R19" s="301" t="str">
        <f t="shared" si="5"/>
        <v>支援總(大)隊</v>
      </c>
      <c r="S19" s="301" t="str">
        <f t="shared" si="5"/>
        <v/>
      </c>
      <c r="T19" s="301" t="str">
        <f t="shared" si="5"/>
        <v/>
      </c>
      <c r="U19" s="301" t="str">
        <f t="shared" si="5"/>
        <v/>
      </c>
      <c r="V19" s="301" t="str">
        <f t="shared" si="5"/>
        <v/>
      </c>
      <c r="W19" s="301" t="str">
        <f t="shared" si="5"/>
        <v/>
      </c>
    </row>
    <row r="26" spans="1:23">
      <c r="F26" s="56"/>
    </row>
  </sheetData>
  <sheetProtection sheet="1" objects="1" scenarios="1" formatCells="0" formatColumns="0" formatRows="0" autoFilter="0" pivotTables="0"/>
  <protectedRanges>
    <protectedRange sqref="B2:E199" name="範圍1"/>
  </protectedRanges>
  <phoneticPr fontId="2" type="noConversion"/>
  <conditionalFormatting sqref="E2:E19">
    <cfRule type="containsBlanks" dxfId="3" priority="8">
      <formula>LEN(TRIM(E2))=0</formula>
    </cfRule>
  </conditionalFormatting>
  <dataValidations count="2">
    <dataValidation type="list" allowBlank="1" showInputMessage="1" showErrorMessage="1" sqref="E65:E65500">
      <formula1>$A$3:$A$23</formula1>
    </dataValidation>
    <dataValidation type="list" allowBlank="1" showInputMessage="1" showErrorMessage="1" sqref="E20:E23">
      <formula1>$A$2:$A$201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勤務定義!$A$2:$A$201</xm:f>
          </x14:formula1>
          <xm:sqref>E45:E64</xm:sqref>
        </x14:dataValidation>
        <x14:dataValidation type="list" allowBlank="1" showInputMessage="1" showErrorMessage="1">
          <x14:formula1>
            <xm:f>勤務定義!$A$2:$A$100</xm:f>
          </x14:formula1>
          <xm:sqref>E2:E19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tabColor theme="0"/>
  </sheetPr>
  <dimension ref="A1:T67"/>
  <sheetViews>
    <sheetView topLeftCell="A40" workbookViewId="0">
      <selection activeCell="E67" sqref="E67"/>
    </sheetView>
  </sheetViews>
  <sheetFormatPr defaultRowHeight="16.5"/>
  <cols>
    <col min="1" max="1" width="9" style="42"/>
    <col min="2" max="4" width="9" style="40"/>
    <col min="5" max="5" width="13.875" style="375" bestFit="1" customWidth="1"/>
    <col min="6" max="6" width="22.625" style="40" bestFit="1" customWidth="1"/>
    <col min="7" max="9" width="10.5" style="57" bestFit="1" customWidth="1"/>
    <col min="10" max="10" width="6" style="57" bestFit="1" customWidth="1"/>
    <col min="11" max="11" width="8" style="57" bestFit="1" customWidth="1"/>
    <col min="12" max="12" width="10.5" bestFit="1" customWidth="1"/>
    <col min="14" max="14" width="26.125" style="377" bestFit="1" customWidth="1"/>
    <col min="15" max="19" width="9" style="377"/>
    <col min="20" max="20" width="8.875" style="379"/>
  </cols>
  <sheetData>
    <row r="1" spans="1:20">
      <c r="A1" s="42" t="s">
        <v>131</v>
      </c>
      <c r="B1" s="40" t="s">
        <v>203</v>
      </c>
      <c r="C1" s="40" t="s">
        <v>139</v>
      </c>
      <c r="D1" s="40" t="s">
        <v>236</v>
      </c>
      <c r="E1" s="375" t="s">
        <v>132</v>
      </c>
      <c r="F1" s="428" t="s">
        <v>755</v>
      </c>
      <c r="G1" s="57" t="s">
        <v>142</v>
      </c>
      <c r="H1" s="57" t="s">
        <v>147</v>
      </c>
      <c r="I1" s="57" t="s">
        <v>146</v>
      </c>
      <c r="J1" s="57" t="s">
        <v>148</v>
      </c>
      <c r="K1" s="57" t="s">
        <v>204</v>
      </c>
      <c r="L1" s="57" t="s">
        <v>445</v>
      </c>
      <c r="N1" s="375" t="s">
        <v>132</v>
      </c>
      <c r="O1" s="377" t="s">
        <v>142</v>
      </c>
      <c r="P1" s="377" t="s">
        <v>147</v>
      </c>
      <c r="Q1" s="377" t="s">
        <v>146</v>
      </c>
      <c r="R1" s="377" t="s">
        <v>148</v>
      </c>
      <c r="S1" s="377" t="s">
        <v>204</v>
      </c>
      <c r="T1" s="377" t="s">
        <v>445</v>
      </c>
    </row>
    <row r="2" spans="1:20" s="55" customFormat="1" ht="16.5" customHeight="1">
      <c r="A2" s="186">
        <v>1</v>
      </c>
      <c r="B2" s="187" t="s">
        <v>526</v>
      </c>
      <c r="C2" s="40" t="s">
        <v>140</v>
      </c>
      <c r="D2" s="40" t="s">
        <v>237</v>
      </c>
      <c r="E2" s="376" t="s">
        <v>460</v>
      </c>
      <c r="F2" s="429" t="e">
        <f>自動勤務!E3</f>
        <v>#REF!</v>
      </c>
      <c r="G2" s="58" t="str">
        <f t="shared" ref="G2:G33" si="0">VLOOKUP($E2, $N$1:$T$25, 2, FALSE)</f>
        <v/>
      </c>
      <c r="H2" s="58" t="str">
        <f t="shared" ref="H2:H33" si="1">VLOOKUP($E2, $N$1:$T$25, 3, FALSE)</f>
        <v>是</v>
      </c>
      <c r="I2" s="58" t="str">
        <f t="shared" ref="I2:I33" si="2">VLOOKUP($E2, $N$1:$T$25, 4, FALSE)</f>
        <v>是</v>
      </c>
      <c r="J2" s="58" t="str">
        <f t="shared" ref="J2:J33" si="3">VLOOKUP($E2, $N$1:$T$25, 5, FALSE)</f>
        <v>是</v>
      </c>
      <c r="K2" s="58" t="str">
        <f t="shared" ref="K2:K33" si="4">VLOOKUP($E2, $N$1:$T$25,6, FALSE)</f>
        <v>是</v>
      </c>
      <c r="L2" s="58" t="str">
        <f t="shared" ref="L2:L33" si="5">VLOOKUP($E2, $N$1:$T$25,7, FALSE)</f>
        <v>是</v>
      </c>
      <c r="N2" s="377" t="s">
        <v>754</v>
      </c>
      <c r="O2" s="377"/>
      <c r="P2" s="377"/>
      <c r="Q2" s="377"/>
      <c r="R2" s="377"/>
      <c r="S2" s="377"/>
      <c r="T2" s="377"/>
    </row>
    <row r="3" spans="1:20">
      <c r="A3" s="186">
        <v>2</v>
      </c>
      <c r="B3" s="187" t="s">
        <v>527</v>
      </c>
      <c r="C3" s="54" t="s">
        <v>140</v>
      </c>
      <c r="D3" s="40" t="s">
        <v>237</v>
      </c>
      <c r="E3" s="376" t="s">
        <v>460</v>
      </c>
      <c r="F3" s="429" t="e">
        <f>自動勤務!E4</f>
        <v>#REF!</v>
      </c>
      <c r="G3" s="58" t="str">
        <f t="shared" si="0"/>
        <v/>
      </c>
      <c r="H3" s="58" t="str">
        <f t="shared" si="1"/>
        <v>是</v>
      </c>
      <c r="I3" s="58" t="str">
        <f t="shared" si="2"/>
        <v>是</v>
      </c>
      <c r="J3" s="58" t="str">
        <f t="shared" si="3"/>
        <v>是</v>
      </c>
      <c r="K3" s="58" t="str">
        <f t="shared" si="4"/>
        <v>是</v>
      </c>
      <c r="L3" s="58" t="str">
        <f t="shared" si="5"/>
        <v>是</v>
      </c>
      <c r="N3" s="377" t="s">
        <v>143</v>
      </c>
      <c r="O3" s="377" t="s">
        <v>223</v>
      </c>
      <c r="P3" s="378" t="s">
        <v>216</v>
      </c>
      <c r="Q3" s="378" t="str">
        <f>""</f>
        <v/>
      </c>
      <c r="R3" s="378" t="s">
        <v>218</v>
      </c>
      <c r="S3" s="378" t="s">
        <v>219</v>
      </c>
      <c r="T3" s="377" t="str">
        <f>""</f>
        <v/>
      </c>
    </row>
    <row r="4" spans="1:20">
      <c r="A4" s="186">
        <v>3</v>
      </c>
      <c r="B4" s="187" t="s">
        <v>528</v>
      </c>
      <c r="C4" s="40" t="s">
        <v>140</v>
      </c>
      <c r="D4" s="40" t="s">
        <v>237</v>
      </c>
      <c r="E4" s="376" t="s">
        <v>460</v>
      </c>
      <c r="F4" s="429" t="e">
        <f>自動勤務!E5</f>
        <v>#REF!</v>
      </c>
      <c r="G4" s="58" t="str">
        <f t="shared" si="0"/>
        <v/>
      </c>
      <c r="H4" s="58" t="str">
        <f t="shared" si="1"/>
        <v>是</v>
      </c>
      <c r="I4" s="58" t="str">
        <f t="shared" si="2"/>
        <v>是</v>
      </c>
      <c r="J4" s="58" t="str">
        <f t="shared" si="3"/>
        <v>是</v>
      </c>
      <c r="K4" s="58" t="str">
        <f t="shared" si="4"/>
        <v>是</v>
      </c>
      <c r="L4" s="58" t="str">
        <f t="shared" si="5"/>
        <v>是</v>
      </c>
      <c r="N4" s="378" t="s">
        <v>221</v>
      </c>
      <c r="O4" s="378" t="s">
        <v>215</v>
      </c>
      <c r="P4" s="377" t="str">
        <f>""</f>
        <v/>
      </c>
      <c r="Q4" s="377" t="s">
        <v>217</v>
      </c>
      <c r="R4" s="377" t="str">
        <f>""</f>
        <v/>
      </c>
      <c r="S4" s="377" t="str">
        <f>""</f>
        <v/>
      </c>
      <c r="T4" s="379" t="s">
        <v>446</v>
      </c>
    </row>
    <row r="5" spans="1:20">
      <c r="A5" s="186">
        <v>4</v>
      </c>
      <c r="B5" s="187" t="s">
        <v>529</v>
      </c>
      <c r="C5" s="40" t="s">
        <v>205</v>
      </c>
      <c r="D5" s="40" t="s">
        <v>237</v>
      </c>
      <c r="E5" s="376" t="s">
        <v>460</v>
      </c>
      <c r="F5" s="429" t="e">
        <f>自動勤務!E6</f>
        <v>#REF!</v>
      </c>
      <c r="G5" s="58" t="str">
        <f t="shared" si="0"/>
        <v/>
      </c>
      <c r="H5" s="58" t="str">
        <f t="shared" si="1"/>
        <v>是</v>
      </c>
      <c r="I5" s="58" t="str">
        <f t="shared" si="2"/>
        <v>是</v>
      </c>
      <c r="J5" s="58" t="str">
        <f t="shared" si="3"/>
        <v>是</v>
      </c>
      <c r="K5" s="58" t="str">
        <f t="shared" si="4"/>
        <v>是</v>
      </c>
      <c r="L5" s="58" t="str">
        <f t="shared" si="5"/>
        <v>是</v>
      </c>
      <c r="N5" s="377" t="s">
        <v>288</v>
      </c>
      <c r="O5" s="377" t="s">
        <v>137</v>
      </c>
      <c r="P5" s="378" t="s">
        <v>138</v>
      </c>
      <c r="Q5" s="378" t="str">
        <f>""</f>
        <v/>
      </c>
      <c r="R5" s="378" t="s">
        <v>138</v>
      </c>
      <c r="S5" s="377" t="str">
        <f>""</f>
        <v/>
      </c>
      <c r="T5" s="377" t="str">
        <f>""</f>
        <v/>
      </c>
    </row>
    <row r="6" spans="1:20">
      <c r="A6" s="186">
        <v>5</v>
      </c>
      <c r="B6" s="187" t="s">
        <v>530</v>
      </c>
      <c r="C6" s="40" t="s">
        <v>205</v>
      </c>
      <c r="D6" s="40" t="s">
        <v>237</v>
      </c>
      <c r="E6" s="376" t="s">
        <v>488</v>
      </c>
      <c r="F6" s="429" t="e">
        <f>自動勤務!E7</f>
        <v>#REF!</v>
      </c>
      <c r="G6" s="58" t="str">
        <f t="shared" si="0"/>
        <v>假</v>
      </c>
      <c r="H6" s="58" t="str">
        <f t="shared" si="1"/>
        <v/>
      </c>
      <c r="I6" s="58" t="str">
        <f t="shared" si="2"/>
        <v/>
      </c>
      <c r="J6" s="58" t="str">
        <f t="shared" si="3"/>
        <v/>
      </c>
      <c r="K6" s="58" t="str">
        <f t="shared" si="4"/>
        <v/>
      </c>
      <c r="L6" s="58" t="str">
        <f t="shared" si="5"/>
        <v/>
      </c>
      <c r="N6" s="377" t="s">
        <v>144</v>
      </c>
      <c r="O6" s="378" t="s">
        <v>215</v>
      </c>
      <c r="P6" s="377" t="str">
        <f>""</f>
        <v/>
      </c>
      <c r="Q6" s="377" t="str">
        <f>""</f>
        <v/>
      </c>
      <c r="R6" s="377" t="str">
        <f>""</f>
        <v/>
      </c>
      <c r="S6" s="377" t="str">
        <f>""</f>
        <v/>
      </c>
      <c r="T6" s="377" t="str">
        <f>""</f>
        <v/>
      </c>
    </row>
    <row r="7" spans="1:20">
      <c r="A7" s="186">
        <v>6</v>
      </c>
      <c r="B7" s="187" t="s">
        <v>531</v>
      </c>
      <c r="C7" s="40" t="s">
        <v>205</v>
      </c>
      <c r="D7" s="40" t="s">
        <v>237</v>
      </c>
      <c r="E7" s="376" t="s">
        <v>488</v>
      </c>
      <c r="F7" s="429" t="e">
        <f>自動勤務!E8</f>
        <v>#REF!</v>
      </c>
      <c r="G7" s="58" t="str">
        <f t="shared" si="0"/>
        <v>假</v>
      </c>
      <c r="H7" s="58" t="str">
        <f t="shared" si="1"/>
        <v/>
      </c>
      <c r="I7" s="58" t="str">
        <f t="shared" si="2"/>
        <v/>
      </c>
      <c r="J7" s="58" t="str">
        <f t="shared" si="3"/>
        <v/>
      </c>
      <c r="K7" s="58" t="str">
        <f t="shared" si="4"/>
        <v/>
      </c>
      <c r="L7" s="58" t="str">
        <f t="shared" si="5"/>
        <v/>
      </c>
      <c r="N7" s="377" t="s">
        <v>145</v>
      </c>
      <c r="O7" s="378" t="str">
        <f>""</f>
        <v/>
      </c>
      <c r="P7" s="377" t="s">
        <v>220</v>
      </c>
      <c r="Q7" s="377" t="s">
        <v>216</v>
      </c>
      <c r="R7" s="377" t="s">
        <v>220</v>
      </c>
      <c r="S7" s="377" t="s">
        <v>219</v>
      </c>
      <c r="T7" s="377" t="s">
        <v>446</v>
      </c>
    </row>
    <row r="8" spans="1:20">
      <c r="A8" s="186">
        <v>7</v>
      </c>
      <c r="B8" s="187" t="s">
        <v>532</v>
      </c>
      <c r="C8" s="40" t="s">
        <v>140</v>
      </c>
      <c r="D8" s="40" t="s">
        <v>237</v>
      </c>
      <c r="E8" s="376" t="s">
        <v>488</v>
      </c>
      <c r="F8" s="429" t="e">
        <f>自動勤務!E9</f>
        <v>#REF!</v>
      </c>
      <c r="G8" s="58" t="str">
        <f t="shared" si="0"/>
        <v>假</v>
      </c>
      <c r="H8" s="58" t="str">
        <f t="shared" si="1"/>
        <v/>
      </c>
      <c r="I8" s="58" t="str">
        <f t="shared" si="2"/>
        <v/>
      </c>
      <c r="J8" s="58" t="str">
        <f t="shared" si="3"/>
        <v/>
      </c>
      <c r="K8" s="58" t="str">
        <f t="shared" si="4"/>
        <v/>
      </c>
      <c r="L8" s="58" t="str">
        <f t="shared" si="5"/>
        <v/>
      </c>
      <c r="N8" s="377" t="s">
        <v>289</v>
      </c>
      <c r="O8" s="378" t="str">
        <f>""</f>
        <v/>
      </c>
      <c r="P8" s="377" t="s">
        <v>220</v>
      </c>
      <c r="Q8" s="377" t="s">
        <v>138</v>
      </c>
      <c r="R8" s="377" t="s">
        <v>220</v>
      </c>
      <c r="S8" s="377" t="str">
        <f>""</f>
        <v/>
      </c>
      <c r="T8" s="377" t="s">
        <v>447</v>
      </c>
    </row>
    <row r="9" spans="1:20">
      <c r="A9" s="186">
        <v>8</v>
      </c>
      <c r="B9" s="187" t="s">
        <v>533</v>
      </c>
      <c r="C9" s="40" t="s">
        <v>140</v>
      </c>
      <c r="D9" s="40" t="s">
        <v>237</v>
      </c>
      <c r="E9" s="376" t="s">
        <v>488</v>
      </c>
      <c r="F9" s="429" t="e">
        <f>自動勤務!E10</f>
        <v>#REF!</v>
      </c>
      <c r="G9" s="58" t="str">
        <f t="shared" si="0"/>
        <v>假</v>
      </c>
      <c r="H9" s="58" t="str">
        <f t="shared" si="1"/>
        <v/>
      </c>
      <c r="I9" s="58" t="str">
        <f t="shared" si="2"/>
        <v/>
      </c>
      <c r="J9" s="58" t="str">
        <f t="shared" si="3"/>
        <v/>
      </c>
      <c r="K9" s="58" t="str">
        <f t="shared" si="4"/>
        <v/>
      </c>
      <c r="L9" s="58" t="str">
        <f t="shared" si="5"/>
        <v/>
      </c>
      <c r="N9" s="377" t="s">
        <v>514</v>
      </c>
      <c r="O9" s="377" t="s">
        <v>244</v>
      </c>
      <c r="P9" s="377" t="str">
        <f>""</f>
        <v/>
      </c>
      <c r="Q9" s="377" t="str">
        <f>""</f>
        <v/>
      </c>
      <c r="R9" s="377" t="str">
        <f>""</f>
        <v/>
      </c>
      <c r="S9" s="377" t="str">
        <f>""</f>
        <v/>
      </c>
      <c r="T9" s="377" t="str">
        <f>""</f>
        <v/>
      </c>
    </row>
    <row r="10" spans="1:20">
      <c r="A10" s="186">
        <v>9</v>
      </c>
      <c r="B10" s="187" t="s">
        <v>534</v>
      </c>
      <c r="C10" s="40" t="s">
        <v>140</v>
      </c>
      <c r="D10" s="40" t="s">
        <v>237</v>
      </c>
      <c r="E10" s="376" t="s">
        <v>460</v>
      </c>
      <c r="F10" s="429" t="e">
        <f>自動勤務!E11</f>
        <v>#REF!</v>
      </c>
      <c r="G10" s="58" t="str">
        <f t="shared" si="0"/>
        <v/>
      </c>
      <c r="H10" s="58" t="str">
        <f t="shared" si="1"/>
        <v>是</v>
      </c>
      <c r="I10" s="58" t="str">
        <f t="shared" si="2"/>
        <v>是</v>
      </c>
      <c r="J10" s="58" t="str">
        <f t="shared" si="3"/>
        <v>是</v>
      </c>
      <c r="K10" s="58" t="str">
        <f t="shared" si="4"/>
        <v>是</v>
      </c>
      <c r="L10" s="58" t="str">
        <f t="shared" si="5"/>
        <v>是</v>
      </c>
      <c r="N10" s="377" t="s">
        <v>515</v>
      </c>
      <c r="O10" s="377" t="s">
        <v>244</v>
      </c>
      <c r="P10" s="377" t="str">
        <f>""</f>
        <v/>
      </c>
      <c r="Q10" s="377" t="str">
        <f>""</f>
        <v/>
      </c>
      <c r="R10" s="377" t="str">
        <f>""</f>
        <v/>
      </c>
      <c r="S10" s="377" t="str">
        <f>""</f>
        <v/>
      </c>
      <c r="T10" s="377" t="str">
        <f>""</f>
        <v/>
      </c>
    </row>
    <row r="11" spans="1:20">
      <c r="A11" s="186">
        <v>10</v>
      </c>
      <c r="B11" s="187" t="s">
        <v>535</v>
      </c>
      <c r="C11" s="40" t="s">
        <v>140</v>
      </c>
      <c r="D11" s="40" t="s">
        <v>237</v>
      </c>
      <c r="E11" s="376" t="s">
        <v>460</v>
      </c>
      <c r="F11" s="429" t="e">
        <f>自動勤務!E12</f>
        <v>#REF!</v>
      </c>
      <c r="G11" s="58" t="str">
        <f t="shared" si="0"/>
        <v/>
      </c>
      <c r="H11" s="58" t="str">
        <f t="shared" si="1"/>
        <v>是</v>
      </c>
      <c r="I11" s="58" t="str">
        <f t="shared" si="2"/>
        <v>是</v>
      </c>
      <c r="J11" s="58" t="str">
        <f t="shared" si="3"/>
        <v>是</v>
      </c>
      <c r="K11" s="58" t="str">
        <f t="shared" si="4"/>
        <v>是</v>
      </c>
      <c r="L11" s="58" t="str">
        <f t="shared" si="5"/>
        <v>是</v>
      </c>
      <c r="N11" s="377" t="s">
        <v>601</v>
      </c>
      <c r="O11" s="377" t="s">
        <v>215</v>
      </c>
      <c r="P11" s="377" t="str">
        <f>""</f>
        <v/>
      </c>
      <c r="Q11" s="377" t="s">
        <v>138</v>
      </c>
      <c r="R11" s="377" t="str">
        <f>""</f>
        <v/>
      </c>
      <c r="S11" s="377" t="str">
        <f>""</f>
        <v/>
      </c>
      <c r="T11" s="377" t="s">
        <v>138</v>
      </c>
    </row>
    <row r="12" spans="1:20">
      <c r="A12" s="186">
        <v>11</v>
      </c>
      <c r="B12" s="187" t="s">
        <v>536</v>
      </c>
      <c r="C12" s="40" t="s">
        <v>140</v>
      </c>
      <c r="D12" s="40" t="s">
        <v>237</v>
      </c>
      <c r="E12" s="376" t="s">
        <v>460</v>
      </c>
      <c r="F12" s="429" t="e">
        <f>自動勤務!E13</f>
        <v>#REF!</v>
      </c>
      <c r="G12" s="58" t="str">
        <f t="shared" si="0"/>
        <v/>
      </c>
      <c r="H12" s="58" t="str">
        <f t="shared" si="1"/>
        <v>是</v>
      </c>
      <c r="I12" s="58" t="str">
        <f t="shared" si="2"/>
        <v>是</v>
      </c>
      <c r="J12" s="58" t="str">
        <f t="shared" si="3"/>
        <v>是</v>
      </c>
      <c r="K12" s="58" t="str">
        <f t="shared" si="4"/>
        <v>是</v>
      </c>
      <c r="L12" s="58" t="str">
        <f t="shared" si="5"/>
        <v>是</v>
      </c>
      <c r="N12" s="377" t="s">
        <v>599</v>
      </c>
      <c r="O12" s="377" t="s">
        <v>296</v>
      </c>
      <c r="P12" s="377" t="s">
        <v>598</v>
      </c>
      <c r="Q12" s="377" t="s">
        <v>598</v>
      </c>
      <c r="R12" s="377" t="s">
        <v>598</v>
      </c>
      <c r="S12" s="377" t="s">
        <v>598</v>
      </c>
      <c r="T12" s="377" t="s">
        <v>598</v>
      </c>
    </row>
    <row r="13" spans="1:20">
      <c r="A13" s="186">
        <v>12</v>
      </c>
      <c r="B13" s="187" t="s">
        <v>537</v>
      </c>
      <c r="C13" s="40" t="s">
        <v>140</v>
      </c>
      <c r="D13" s="40" t="s">
        <v>237</v>
      </c>
      <c r="E13" s="376" t="s">
        <v>460</v>
      </c>
      <c r="F13" s="429" t="e">
        <f>自動勤務!E14</f>
        <v>#REF!</v>
      </c>
      <c r="G13" s="58" t="str">
        <f t="shared" si="0"/>
        <v/>
      </c>
      <c r="H13" s="58" t="str">
        <f t="shared" si="1"/>
        <v>是</v>
      </c>
      <c r="I13" s="58" t="str">
        <f t="shared" si="2"/>
        <v>是</v>
      </c>
      <c r="J13" s="58" t="str">
        <f t="shared" si="3"/>
        <v>是</v>
      </c>
      <c r="K13" s="58" t="str">
        <f t="shared" si="4"/>
        <v>是</v>
      </c>
      <c r="L13" s="58" t="str">
        <f t="shared" si="5"/>
        <v>是</v>
      </c>
      <c r="N13" s="377" t="s">
        <v>245</v>
      </c>
      <c r="O13" s="377" t="s">
        <v>137</v>
      </c>
      <c r="P13" s="377" t="s">
        <v>138</v>
      </c>
      <c r="Q13" s="377" t="str">
        <f>""</f>
        <v/>
      </c>
      <c r="R13" s="377" t="s">
        <v>138</v>
      </c>
      <c r="S13" s="377" t="str">
        <f>""</f>
        <v/>
      </c>
      <c r="T13" s="377" t="str">
        <f>""</f>
        <v/>
      </c>
    </row>
    <row r="14" spans="1:20">
      <c r="A14" s="186">
        <v>13</v>
      </c>
      <c r="B14" s="187" t="s">
        <v>538</v>
      </c>
      <c r="C14" s="40" t="s">
        <v>140</v>
      </c>
      <c r="D14" s="40" t="s">
        <v>237</v>
      </c>
      <c r="E14" s="376" t="s">
        <v>488</v>
      </c>
      <c r="F14" s="429" t="e">
        <f>自動勤務!E15</f>
        <v>#REF!</v>
      </c>
      <c r="G14" s="58" t="str">
        <f t="shared" si="0"/>
        <v>假</v>
      </c>
      <c r="H14" s="58" t="str">
        <f t="shared" si="1"/>
        <v/>
      </c>
      <c r="I14" s="58" t="str">
        <f t="shared" si="2"/>
        <v/>
      </c>
      <c r="J14" s="58" t="str">
        <f t="shared" si="3"/>
        <v/>
      </c>
      <c r="K14" s="58" t="str">
        <f t="shared" si="4"/>
        <v/>
      </c>
      <c r="L14" s="58" t="str">
        <f t="shared" si="5"/>
        <v/>
      </c>
      <c r="N14" s="377" t="s">
        <v>371</v>
      </c>
      <c r="O14" s="377" t="str">
        <f>""</f>
        <v/>
      </c>
      <c r="P14" s="377" t="str">
        <f>""</f>
        <v/>
      </c>
      <c r="Q14" s="377" t="str">
        <f>""</f>
        <v/>
      </c>
      <c r="R14" s="377" t="str">
        <f>""</f>
        <v/>
      </c>
      <c r="S14" s="377" t="str">
        <f>""</f>
        <v/>
      </c>
      <c r="T14" s="377" t="str">
        <f>""</f>
        <v/>
      </c>
    </row>
    <row r="15" spans="1:20">
      <c r="A15" s="186">
        <v>14</v>
      </c>
      <c r="B15" s="187" t="s">
        <v>539</v>
      </c>
      <c r="C15" s="40" t="s">
        <v>140</v>
      </c>
      <c r="D15" s="40" t="s">
        <v>237</v>
      </c>
      <c r="E15" s="376" t="s">
        <v>488</v>
      </c>
      <c r="F15" s="429" t="e">
        <f>自動勤務!E16</f>
        <v>#REF!</v>
      </c>
      <c r="G15" s="58" t="str">
        <f t="shared" si="0"/>
        <v>假</v>
      </c>
      <c r="H15" s="58" t="str">
        <f t="shared" si="1"/>
        <v/>
      </c>
      <c r="I15" s="58" t="str">
        <f t="shared" si="2"/>
        <v/>
      </c>
      <c r="J15" s="58" t="str">
        <f t="shared" si="3"/>
        <v/>
      </c>
      <c r="K15" s="58" t="str">
        <f t="shared" si="4"/>
        <v/>
      </c>
      <c r="L15" s="58" t="str">
        <f t="shared" si="5"/>
        <v/>
      </c>
      <c r="N15" s="377" t="s">
        <v>584</v>
      </c>
      <c r="O15" s="377" t="s">
        <v>598</v>
      </c>
      <c r="P15" s="377" t="s">
        <v>199</v>
      </c>
      <c r="Q15" s="377" t="s">
        <v>199</v>
      </c>
      <c r="R15" s="377" t="s">
        <v>199</v>
      </c>
      <c r="S15" s="377" t="s">
        <v>199</v>
      </c>
      <c r="T15" s="377" t="s">
        <v>199</v>
      </c>
    </row>
    <row r="16" spans="1:20">
      <c r="A16" s="186">
        <v>15</v>
      </c>
      <c r="B16" s="187" t="s">
        <v>540</v>
      </c>
      <c r="C16" s="40" t="s">
        <v>140</v>
      </c>
      <c r="D16" s="40" t="s">
        <v>237</v>
      </c>
      <c r="E16" s="376" t="s">
        <v>488</v>
      </c>
      <c r="F16" s="429" t="e">
        <f>自動勤務!E17</f>
        <v>#REF!</v>
      </c>
      <c r="G16" s="58" t="str">
        <f t="shared" si="0"/>
        <v>假</v>
      </c>
      <c r="H16" s="58" t="str">
        <f t="shared" si="1"/>
        <v/>
      </c>
      <c r="I16" s="58" t="str">
        <f t="shared" si="2"/>
        <v/>
      </c>
      <c r="J16" s="58" t="str">
        <f t="shared" si="3"/>
        <v/>
      </c>
      <c r="K16" s="58" t="str">
        <f t="shared" si="4"/>
        <v/>
      </c>
      <c r="L16" s="58" t="str">
        <f t="shared" si="5"/>
        <v/>
      </c>
      <c r="N16" s="377" t="s">
        <v>589</v>
      </c>
      <c r="O16" s="377" t="s">
        <v>598</v>
      </c>
      <c r="P16" s="377" t="s">
        <v>199</v>
      </c>
      <c r="Q16" s="377" t="s">
        <v>199</v>
      </c>
      <c r="R16" s="377" t="s">
        <v>199</v>
      </c>
      <c r="S16" s="377" t="s">
        <v>598</v>
      </c>
      <c r="T16" s="377" t="s">
        <v>199</v>
      </c>
    </row>
    <row r="17" spans="1:20">
      <c r="A17" s="186">
        <v>16</v>
      </c>
      <c r="B17" s="187" t="s">
        <v>541</v>
      </c>
      <c r="C17" s="40" t="s">
        <v>140</v>
      </c>
      <c r="D17" s="40" t="s">
        <v>237</v>
      </c>
      <c r="E17" s="376" t="s">
        <v>460</v>
      </c>
      <c r="F17" s="429" t="e">
        <f>自動勤務!E18</f>
        <v>#REF!</v>
      </c>
      <c r="G17" s="58" t="str">
        <f t="shared" si="0"/>
        <v/>
      </c>
      <c r="H17" s="58" t="str">
        <f t="shared" si="1"/>
        <v>是</v>
      </c>
      <c r="I17" s="58" t="str">
        <f t="shared" si="2"/>
        <v>是</v>
      </c>
      <c r="J17" s="58" t="str">
        <f t="shared" si="3"/>
        <v>是</v>
      </c>
      <c r="K17" s="58" t="str">
        <f t="shared" si="4"/>
        <v>是</v>
      </c>
      <c r="L17" s="58" t="str">
        <f t="shared" si="5"/>
        <v>是</v>
      </c>
      <c r="T17" s="377"/>
    </row>
    <row r="18" spans="1:20">
      <c r="A18" s="186">
        <v>17</v>
      </c>
      <c r="B18" s="187" t="s">
        <v>542</v>
      </c>
      <c r="C18" s="40" t="s">
        <v>140</v>
      </c>
      <c r="D18" s="40" t="s">
        <v>237</v>
      </c>
      <c r="E18" s="376" t="s">
        <v>488</v>
      </c>
      <c r="F18" s="429" t="e">
        <f>自動勤務!E19</f>
        <v>#REF!</v>
      </c>
      <c r="G18" s="58" t="str">
        <f t="shared" si="0"/>
        <v>假</v>
      </c>
      <c r="H18" s="58" t="str">
        <f t="shared" si="1"/>
        <v/>
      </c>
      <c r="I18" s="58" t="str">
        <f t="shared" si="2"/>
        <v/>
      </c>
      <c r="J18" s="58" t="str">
        <f t="shared" si="3"/>
        <v/>
      </c>
      <c r="K18" s="58" t="str">
        <f t="shared" si="4"/>
        <v/>
      </c>
      <c r="L18" s="58" t="str">
        <f t="shared" si="5"/>
        <v/>
      </c>
    </row>
    <row r="19" spans="1:20">
      <c r="A19" s="186">
        <v>18</v>
      </c>
      <c r="B19" s="187" t="s">
        <v>543</v>
      </c>
      <c r="C19" s="40" t="s">
        <v>140</v>
      </c>
      <c r="D19" s="40" t="s">
        <v>237</v>
      </c>
      <c r="E19" s="376" t="s">
        <v>460</v>
      </c>
      <c r="F19" s="429" t="e">
        <f>自動勤務!E20</f>
        <v>#REF!</v>
      </c>
      <c r="G19" s="58" t="str">
        <f t="shared" si="0"/>
        <v/>
      </c>
      <c r="H19" s="58" t="str">
        <f t="shared" si="1"/>
        <v>是</v>
      </c>
      <c r="I19" s="58" t="str">
        <f t="shared" si="2"/>
        <v>是</v>
      </c>
      <c r="J19" s="58" t="str">
        <f t="shared" si="3"/>
        <v>是</v>
      </c>
      <c r="K19" s="58" t="str">
        <f t="shared" si="4"/>
        <v>是</v>
      </c>
      <c r="L19" s="58" t="str">
        <f t="shared" si="5"/>
        <v>是</v>
      </c>
      <c r="T19" s="377"/>
    </row>
    <row r="20" spans="1:20">
      <c r="A20" s="186">
        <v>19</v>
      </c>
      <c r="B20" s="187" t="s">
        <v>544</v>
      </c>
      <c r="C20" s="40" t="s">
        <v>140</v>
      </c>
      <c r="D20" s="40" t="s">
        <v>237</v>
      </c>
      <c r="E20" s="376" t="s">
        <v>488</v>
      </c>
      <c r="F20" s="429" t="e">
        <f>自動勤務!E21</f>
        <v>#REF!</v>
      </c>
      <c r="G20" s="58" t="str">
        <f t="shared" si="0"/>
        <v>假</v>
      </c>
      <c r="H20" s="58" t="str">
        <f t="shared" si="1"/>
        <v/>
      </c>
      <c r="I20" s="58" t="str">
        <f t="shared" si="2"/>
        <v/>
      </c>
      <c r="J20" s="58" t="str">
        <f t="shared" si="3"/>
        <v/>
      </c>
      <c r="K20" s="58" t="str">
        <f t="shared" si="4"/>
        <v/>
      </c>
      <c r="L20" s="58" t="str">
        <f t="shared" si="5"/>
        <v/>
      </c>
      <c r="T20" s="377"/>
    </row>
    <row r="21" spans="1:20">
      <c r="A21" s="186">
        <v>20</v>
      </c>
      <c r="B21" s="186" t="s">
        <v>545</v>
      </c>
      <c r="C21" s="40" t="s">
        <v>140</v>
      </c>
      <c r="D21" s="40" t="s">
        <v>237</v>
      </c>
      <c r="E21" s="376" t="s">
        <v>488</v>
      </c>
      <c r="F21" s="429" t="e">
        <f>自動勤務!E22</f>
        <v>#REF!</v>
      </c>
      <c r="G21" s="58" t="str">
        <f t="shared" si="0"/>
        <v>假</v>
      </c>
      <c r="H21" s="58" t="str">
        <f t="shared" si="1"/>
        <v/>
      </c>
      <c r="I21" s="58" t="str">
        <f t="shared" si="2"/>
        <v/>
      </c>
      <c r="J21" s="58" t="str">
        <f t="shared" si="3"/>
        <v/>
      </c>
      <c r="K21" s="58" t="str">
        <f t="shared" si="4"/>
        <v/>
      </c>
      <c r="L21" s="58" t="str">
        <f t="shared" si="5"/>
        <v/>
      </c>
      <c r="M21" s="55"/>
      <c r="P21" s="378"/>
      <c r="Q21" s="378"/>
      <c r="R21" s="378"/>
      <c r="S21" s="378"/>
      <c r="T21" s="378"/>
    </row>
    <row r="22" spans="1:20">
      <c r="A22" s="186">
        <v>21</v>
      </c>
      <c r="B22" s="187" t="s">
        <v>546</v>
      </c>
      <c r="C22" s="54" t="s">
        <v>140</v>
      </c>
      <c r="D22" s="40" t="s">
        <v>237</v>
      </c>
      <c r="E22" s="376" t="s">
        <v>460</v>
      </c>
      <c r="F22" s="429" t="e">
        <f>自動勤務!E23</f>
        <v>#REF!</v>
      </c>
      <c r="G22" s="58" t="str">
        <f t="shared" si="0"/>
        <v/>
      </c>
      <c r="H22" s="58" t="str">
        <f t="shared" si="1"/>
        <v>是</v>
      </c>
      <c r="I22" s="58" t="str">
        <f t="shared" si="2"/>
        <v>是</v>
      </c>
      <c r="J22" s="58" t="str">
        <f t="shared" si="3"/>
        <v>是</v>
      </c>
      <c r="K22" s="58" t="str">
        <f t="shared" si="4"/>
        <v>是</v>
      </c>
      <c r="L22" s="58" t="str">
        <f t="shared" si="5"/>
        <v>是</v>
      </c>
      <c r="N22" s="378"/>
      <c r="O22" s="378"/>
    </row>
    <row r="23" spans="1:20">
      <c r="A23" s="186">
        <v>22</v>
      </c>
      <c r="B23" s="187" t="s">
        <v>547</v>
      </c>
      <c r="C23" s="40" t="s">
        <v>140</v>
      </c>
      <c r="D23" s="40" t="s">
        <v>237</v>
      </c>
      <c r="E23" s="376" t="s">
        <v>488</v>
      </c>
      <c r="F23" s="429" t="e">
        <f>自動勤務!E24</f>
        <v>#REF!</v>
      </c>
      <c r="G23" s="58" t="str">
        <f t="shared" si="0"/>
        <v>假</v>
      </c>
      <c r="H23" s="58" t="str">
        <f t="shared" si="1"/>
        <v/>
      </c>
      <c r="I23" s="58" t="str">
        <f t="shared" si="2"/>
        <v/>
      </c>
      <c r="J23" s="58" t="str">
        <f t="shared" si="3"/>
        <v/>
      </c>
      <c r="K23" s="58" t="str">
        <f t="shared" si="4"/>
        <v/>
      </c>
      <c r="L23" s="58" t="str">
        <f t="shared" si="5"/>
        <v/>
      </c>
      <c r="O23" s="378"/>
      <c r="T23" s="377"/>
    </row>
    <row r="24" spans="1:20">
      <c r="A24" s="186">
        <v>23</v>
      </c>
      <c r="B24" s="187" t="s">
        <v>499</v>
      </c>
      <c r="C24" s="40" t="s">
        <v>205</v>
      </c>
      <c r="D24" s="40" t="s">
        <v>237</v>
      </c>
      <c r="E24" s="376" t="s">
        <v>460</v>
      </c>
      <c r="F24" s="429" t="e">
        <f>自動勤務!E25</f>
        <v>#REF!</v>
      </c>
      <c r="G24" s="58" t="str">
        <f t="shared" si="0"/>
        <v/>
      </c>
      <c r="H24" s="58" t="str">
        <f t="shared" si="1"/>
        <v>是</v>
      </c>
      <c r="I24" s="58" t="str">
        <f t="shared" si="2"/>
        <v>是</v>
      </c>
      <c r="J24" s="58" t="str">
        <f t="shared" si="3"/>
        <v>是</v>
      </c>
      <c r="K24" s="58" t="str">
        <f t="shared" si="4"/>
        <v>是</v>
      </c>
      <c r="L24" s="58" t="str">
        <f t="shared" si="5"/>
        <v>是</v>
      </c>
      <c r="O24" s="378"/>
      <c r="T24" s="377"/>
    </row>
    <row r="25" spans="1:20">
      <c r="A25" s="186">
        <v>24</v>
      </c>
      <c r="B25" s="187" t="s">
        <v>500</v>
      </c>
      <c r="C25" s="40" t="s">
        <v>205</v>
      </c>
      <c r="D25" s="40" t="s">
        <v>237</v>
      </c>
      <c r="E25" s="376" t="s">
        <v>460</v>
      </c>
      <c r="F25" s="429" t="e">
        <f>自動勤務!E26</f>
        <v>#REF!</v>
      </c>
      <c r="G25" s="58" t="str">
        <f t="shared" si="0"/>
        <v/>
      </c>
      <c r="H25" s="58" t="str">
        <f t="shared" si="1"/>
        <v>是</v>
      </c>
      <c r="I25" s="58" t="str">
        <f t="shared" si="2"/>
        <v>是</v>
      </c>
      <c r="J25" s="58" t="str">
        <f t="shared" si="3"/>
        <v>是</v>
      </c>
      <c r="K25" s="58" t="str">
        <f t="shared" si="4"/>
        <v>是</v>
      </c>
      <c r="L25" s="58" t="str">
        <f t="shared" si="5"/>
        <v>是</v>
      </c>
      <c r="P25" s="378"/>
      <c r="Q25" s="378"/>
      <c r="R25" s="378"/>
      <c r="T25" s="377"/>
    </row>
    <row r="26" spans="1:20">
      <c r="A26" s="186">
        <v>25</v>
      </c>
      <c r="B26" s="187" t="s">
        <v>501</v>
      </c>
      <c r="C26" s="40" t="s">
        <v>205</v>
      </c>
      <c r="D26" s="40" t="s">
        <v>237</v>
      </c>
      <c r="E26" s="376" t="s">
        <v>460</v>
      </c>
      <c r="F26" s="429" t="e">
        <f>自動勤務!E27</f>
        <v>#REF!</v>
      </c>
      <c r="G26" s="58" t="str">
        <f t="shared" si="0"/>
        <v/>
      </c>
      <c r="H26" s="58" t="str">
        <f t="shared" si="1"/>
        <v>是</v>
      </c>
      <c r="I26" s="58" t="str">
        <f t="shared" si="2"/>
        <v>是</v>
      </c>
      <c r="J26" s="58" t="str">
        <f t="shared" si="3"/>
        <v>是</v>
      </c>
      <c r="K26" s="58" t="str">
        <f t="shared" si="4"/>
        <v>是</v>
      </c>
      <c r="L26" s="58" t="str">
        <f t="shared" si="5"/>
        <v>是</v>
      </c>
      <c r="O26" s="378"/>
      <c r="T26" s="377"/>
    </row>
    <row r="27" spans="1:20">
      <c r="A27" s="186">
        <v>26</v>
      </c>
      <c r="B27" s="187" t="s">
        <v>498</v>
      </c>
      <c r="C27" s="40" t="s">
        <v>140</v>
      </c>
      <c r="D27" s="40" t="s">
        <v>237</v>
      </c>
      <c r="E27" s="376" t="s">
        <v>488</v>
      </c>
      <c r="F27" s="429" t="e">
        <f>自動勤務!E28</f>
        <v>#REF!</v>
      </c>
      <c r="G27" s="58" t="str">
        <f t="shared" si="0"/>
        <v>假</v>
      </c>
      <c r="H27" s="58" t="str">
        <f t="shared" si="1"/>
        <v/>
      </c>
      <c r="I27" s="58" t="str">
        <f t="shared" si="2"/>
        <v/>
      </c>
      <c r="J27" s="58" t="str">
        <f t="shared" si="3"/>
        <v/>
      </c>
      <c r="K27" s="58" t="str">
        <f t="shared" si="4"/>
        <v/>
      </c>
      <c r="L27" s="58" t="str">
        <f t="shared" si="5"/>
        <v/>
      </c>
      <c r="T27" s="377"/>
    </row>
    <row r="28" spans="1:20">
      <c r="A28" s="186">
        <v>27</v>
      </c>
      <c r="B28" s="187" t="s">
        <v>502</v>
      </c>
      <c r="C28" s="40" t="s">
        <v>140</v>
      </c>
      <c r="D28" s="40" t="s">
        <v>237</v>
      </c>
      <c r="E28" s="376" t="s">
        <v>460</v>
      </c>
      <c r="F28" s="429" t="e">
        <f>自動勤務!E29</f>
        <v>#REF!</v>
      </c>
      <c r="G28" s="58" t="str">
        <f t="shared" si="0"/>
        <v/>
      </c>
      <c r="H28" s="58" t="str">
        <f t="shared" si="1"/>
        <v>是</v>
      </c>
      <c r="I28" s="58" t="str">
        <f t="shared" si="2"/>
        <v>是</v>
      </c>
      <c r="J28" s="58" t="str">
        <f t="shared" si="3"/>
        <v>是</v>
      </c>
      <c r="K28" s="58" t="str">
        <f t="shared" si="4"/>
        <v>是</v>
      </c>
      <c r="L28" s="58" t="str">
        <f t="shared" si="5"/>
        <v>是</v>
      </c>
      <c r="T28" s="377"/>
    </row>
    <row r="29" spans="1:20">
      <c r="A29" s="186">
        <v>28</v>
      </c>
      <c r="B29" s="187" t="s">
        <v>503</v>
      </c>
      <c r="C29" s="40" t="s">
        <v>140</v>
      </c>
      <c r="D29" s="40" t="s">
        <v>237</v>
      </c>
      <c r="E29" s="376" t="s">
        <v>460</v>
      </c>
      <c r="F29" s="429" t="e">
        <f>自動勤務!E30</f>
        <v>#REF!</v>
      </c>
      <c r="G29" s="58" t="str">
        <f t="shared" si="0"/>
        <v/>
      </c>
      <c r="H29" s="58" t="str">
        <f t="shared" si="1"/>
        <v>是</v>
      </c>
      <c r="I29" s="58" t="str">
        <f t="shared" si="2"/>
        <v>是</v>
      </c>
      <c r="J29" s="58" t="str">
        <f t="shared" si="3"/>
        <v>是</v>
      </c>
      <c r="K29" s="58" t="str">
        <f t="shared" si="4"/>
        <v>是</v>
      </c>
      <c r="L29" s="58" t="str">
        <f t="shared" si="5"/>
        <v>是</v>
      </c>
      <c r="T29" s="377"/>
    </row>
    <row r="30" spans="1:20">
      <c r="A30" s="186">
        <v>29</v>
      </c>
      <c r="B30" s="187" t="s">
        <v>504</v>
      </c>
      <c r="C30" s="40" t="s">
        <v>140</v>
      </c>
      <c r="D30" s="40" t="s">
        <v>237</v>
      </c>
      <c r="E30" s="376" t="s">
        <v>488</v>
      </c>
      <c r="F30" s="429" t="e">
        <f>自動勤務!E31</f>
        <v>#REF!</v>
      </c>
      <c r="G30" s="58" t="str">
        <f t="shared" si="0"/>
        <v>假</v>
      </c>
      <c r="H30" s="58" t="str">
        <f t="shared" si="1"/>
        <v/>
      </c>
      <c r="I30" s="58" t="str">
        <f t="shared" si="2"/>
        <v/>
      </c>
      <c r="J30" s="58" t="str">
        <f t="shared" si="3"/>
        <v/>
      </c>
      <c r="K30" s="58" t="str">
        <f t="shared" si="4"/>
        <v/>
      </c>
      <c r="L30" s="58" t="str">
        <f t="shared" si="5"/>
        <v/>
      </c>
    </row>
    <row r="31" spans="1:20">
      <c r="A31" s="186">
        <v>30</v>
      </c>
      <c r="B31" s="187" t="s">
        <v>505</v>
      </c>
      <c r="C31" s="40" t="s">
        <v>140</v>
      </c>
      <c r="D31" s="40" t="s">
        <v>237</v>
      </c>
      <c r="E31" s="376" t="s">
        <v>460</v>
      </c>
      <c r="F31" s="429" t="e">
        <f>自動勤務!E32</f>
        <v>#REF!</v>
      </c>
      <c r="G31" s="58" t="str">
        <f t="shared" si="0"/>
        <v/>
      </c>
      <c r="H31" s="58" t="str">
        <f t="shared" si="1"/>
        <v>是</v>
      </c>
      <c r="I31" s="58" t="str">
        <f t="shared" si="2"/>
        <v>是</v>
      </c>
      <c r="J31" s="58" t="str">
        <f t="shared" si="3"/>
        <v>是</v>
      </c>
      <c r="K31" s="58" t="str">
        <f t="shared" si="4"/>
        <v>是</v>
      </c>
      <c r="L31" s="58" t="str">
        <f t="shared" si="5"/>
        <v>是</v>
      </c>
    </row>
    <row r="32" spans="1:20">
      <c r="A32" s="186">
        <v>31</v>
      </c>
      <c r="B32" s="187" t="s">
        <v>506</v>
      </c>
      <c r="C32" s="40" t="s">
        <v>140</v>
      </c>
      <c r="D32" s="40" t="s">
        <v>237</v>
      </c>
      <c r="E32" s="376" t="s">
        <v>460</v>
      </c>
      <c r="F32" s="429" t="e">
        <f>自動勤務!E33</f>
        <v>#REF!</v>
      </c>
      <c r="G32" s="58" t="str">
        <f t="shared" si="0"/>
        <v/>
      </c>
      <c r="H32" s="58" t="str">
        <f t="shared" si="1"/>
        <v>是</v>
      </c>
      <c r="I32" s="58" t="str">
        <f t="shared" si="2"/>
        <v>是</v>
      </c>
      <c r="J32" s="58" t="str">
        <f t="shared" si="3"/>
        <v>是</v>
      </c>
      <c r="K32" s="58" t="str">
        <f t="shared" si="4"/>
        <v>是</v>
      </c>
      <c r="L32" s="58" t="str">
        <f t="shared" si="5"/>
        <v>是</v>
      </c>
    </row>
    <row r="33" spans="1:19">
      <c r="A33" s="186">
        <v>32</v>
      </c>
      <c r="B33" s="187" t="s">
        <v>507</v>
      </c>
      <c r="C33" s="40" t="s">
        <v>140</v>
      </c>
      <c r="D33" s="40" t="s">
        <v>237</v>
      </c>
      <c r="E33" s="376" t="s">
        <v>460</v>
      </c>
      <c r="F33" s="429" t="e">
        <f>自動勤務!E34</f>
        <v>#REF!</v>
      </c>
      <c r="G33" s="58" t="str">
        <f t="shared" si="0"/>
        <v/>
      </c>
      <c r="H33" s="58" t="str">
        <f t="shared" si="1"/>
        <v>是</v>
      </c>
      <c r="I33" s="58" t="str">
        <f t="shared" si="2"/>
        <v>是</v>
      </c>
      <c r="J33" s="58" t="str">
        <f t="shared" si="3"/>
        <v>是</v>
      </c>
      <c r="K33" s="58" t="str">
        <f t="shared" si="4"/>
        <v>是</v>
      </c>
      <c r="L33" s="58" t="str">
        <f t="shared" si="5"/>
        <v>是</v>
      </c>
    </row>
    <row r="34" spans="1:19">
      <c r="A34" s="186">
        <v>33</v>
      </c>
      <c r="B34" s="349" t="s">
        <v>508</v>
      </c>
      <c r="C34" s="40" t="s">
        <v>140</v>
      </c>
      <c r="D34" s="40" t="s">
        <v>237</v>
      </c>
      <c r="E34" s="376" t="s">
        <v>460</v>
      </c>
      <c r="F34" s="429" t="e">
        <f>自動勤務!E35</f>
        <v>#REF!</v>
      </c>
      <c r="G34" s="58" t="str">
        <f t="shared" ref="G34:G67" si="6">VLOOKUP($E34, $N$1:$T$25, 2, FALSE)</f>
        <v/>
      </c>
      <c r="H34" s="58" t="str">
        <f t="shared" ref="H34:H67" si="7">VLOOKUP($E34, $N$1:$T$25, 3, FALSE)</f>
        <v>是</v>
      </c>
      <c r="I34" s="58" t="str">
        <f t="shared" ref="I34:I67" si="8">VLOOKUP($E34, $N$1:$T$25, 4, FALSE)</f>
        <v>是</v>
      </c>
      <c r="J34" s="58" t="str">
        <f t="shared" ref="J34:J67" si="9">VLOOKUP($E34, $N$1:$T$25, 5, FALSE)</f>
        <v>是</v>
      </c>
      <c r="K34" s="58" t="str">
        <f t="shared" ref="K34:K67" si="10">VLOOKUP($E34, $N$1:$T$25,6, FALSE)</f>
        <v>是</v>
      </c>
      <c r="L34" s="58" t="str">
        <f t="shared" ref="L34:L67" si="11">VLOOKUP($E34, $N$1:$T$25,7, FALSE)</f>
        <v>是</v>
      </c>
      <c r="N34" s="379"/>
      <c r="O34" s="379"/>
      <c r="P34" s="379"/>
      <c r="Q34" s="379"/>
      <c r="R34" s="379"/>
      <c r="S34" s="379"/>
    </row>
    <row r="35" spans="1:19">
      <c r="A35" s="186">
        <v>34</v>
      </c>
      <c r="B35" s="349" t="s">
        <v>509</v>
      </c>
      <c r="C35" s="40" t="s">
        <v>140</v>
      </c>
      <c r="D35" s="40" t="s">
        <v>237</v>
      </c>
      <c r="E35" s="376" t="s">
        <v>460</v>
      </c>
      <c r="F35" s="429" t="e">
        <f>自動勤務!E36</f>
        <v>#REF!</v>
      </c>
      <c r="G35" s="58" t="str">
        <f t="shared" si="6"/>
        <v/>
      </c>
      <c r="H35" s="58" t="str">
        <f t="shared" si="7"/>
        <v>是</v>
      </c>
      <c r="I35" s="58" t="str">
        <f t="shared" si="8"/>
        <v>是</v>
      </c>
      <c r="J35" s="58" t="str">
        <f t="shared" si="9"/>
        <v>是</v>
      </c>
      <c r="K35" s="58" t="str">
        <f t="shared" si="10"/>
        <v>是</v>
      </c>
      <c r="L35" s="58" t="str">
        <f t="shared" si="11"/>
        <v>是</v>
      </c>
      <c r="N35" s="379"/>
      <c r="O35" s="379"/>
      <c r="P35" s="379"/>
      <c r="Q35" s="379"/>
      <c r="R35" s="379"/>
      <c r="S35" s="379"/>
    </row>
    <row r="36" spans="1:19">
      <c r="A36" s="186">
        <v>35</v>
      </c>
      <c r="B36" s="349" t="s">
        <v>510</v>
      </c>
      <c r="C36" s="40" t="s">
        <v>140</v>
      </c>
      <c r="D36" s="40" t="s">
        <v>237</v>
      </c>
      <c r="E36" s="376" t="s">
        <v>460</v>
      </c>
      <c r="F36" s="429" t="e">
        <f>自動勤務!E37</f>
        <v>#REF!</v>
      </c>
      <c r="G36" s="58" t="str">
        <f t="shared" si="6"/>
        <v/>
      </c>
      <c r="H36" s="58" t="str">
        <f t="shared" si="7"/>
        <v>是</v>
      </c>
      <c r="I36" s="58" t="str">
        <f t="shared" si="8"/>
        <v>是</v>
      </c>
      <c r="J36" s="58" t="str">
        <f t="shared" si="9"/>
        <v>是</v>
      </c>
      <c r="K36" s="58" t="str">
        <f t="shared" si="10"/>
        <v>是</v>
      </c>
      <c r="L36" s="58" t="str">
        <f t="shared" si="11"/>
        <v>是</v>
      </c>
      <c r="N36" s="379"/>
      <c r="O36" s="379"/>
      <c r="P36" s="379"/>
      <c r="Q36" s="379"/>
      <c r="R36" s="379"/>
      <c r="S36" s="379"/>
    </row>
    <row r="37" spans="1:19">
      <c r="A37" s="186">
        <v>36</v>
      </c>
      <c r="B37" s="349" t="s">
        <v>511</v>
      </c>
      <c r="C37" s="40" t="s">
        <v>140</v>
      </c>
      <c r="D37" s="40" t="s">
        <v>237</v>
      </c>
      <c r="E37" s="376" t="s">
        <v>460</v>
      </c>
      <c r="F37" s="429" t="e">
        <f>自動勤務!E38</f>
        <v>#REF!</v>
      </c>
      <c r="G37" s="58" t="str">
        <f t="shared" si="6"/>
        <v/>
      </c>
      <c r="H37" s="58" t="str">
        <f t="shared" si="7"/>
        <v>是</v>
      </c>
      <c r="I37" s="58" t="str">
        <f t="shared" si="8"/>
        <v>是</v>
      </c>
      <c r="J37" s="58" t="str">
        <f t="shared" si="9"/>
        <v>是</v>
      </c>
      <c r="K37" s="58" t="str">
        <f t="shared" si="10"/>
        <v>是</v>
      </c>
      <c r="L37" s="58" t="str">
        <f t="shared" si="11"/>
        <v>是</v>
      </c>
      <c r="N37" s="379"/>
      <c r="O37" s="379"/>
      <c r="P37" s="379"/>
      <c r="Q37" s="379"/>
      <c r="R37" s="379"/>
      <c r="S37" s="379"/>
    </row>
    <row r="38" spans="1:19">
      <c r="A38" s="186">
        <v>37</v>
      </c>
      <c r="B38" s="350" t="s">
        <v>512</v>
      </c>
      <c r="C38" s="40" t="s">
        <v>140</v>
      </c>
      <c r="D38" s="40" t="s">
        <v>237</v>
      </c>
      <c r="E38" s="376" t="s">
        <v>488</v>
      </c>
      <c r="F38" s="429" t="e">
        <f>自動勤務!E39</f>
        <v>#REF!</v>
      </c>
      <c r="G38" s="58" t="str">
        <f t="shared" si="6"/>
        <v>假</v>
      </c>
      <c r="H38" s="58" t="str">
        <f t="shared" si="7"/>
        <v/>
      </c>
      <c r="I38" s="58" t="str">
        <f t="shared" si="8"/>
        <v/>
      </c>
      <c r="J38" s="58" t="str">
        <f t="shared" si="9"/>
        <v/>
      </c>
      <c r="K38" s="58" t="str">
        <f t="shared" si="10"/>
        <v/>
      </c>
      <c r="L38" s="58" t="str">
        <f t="shared" si="11"/>
        <v/>
      </c>
    </row>
    <row r="39" spans="1:19">
      <c r="A39" s="186">
        <v>38</v>
      </c>
      <c r="B39" s="350" t="s">
        <v>549</v>
      </c>
      <c r="C39" s="40" t="s">
        <v>140</v>
      </c>
      <c r="D39" s="40" t="s">
        <v>237</v>
      </c>
      <c r="E39" s="376" t="s">
        <v>460</v>
      </c>
      <c r="F39" s="429" t="e">
        <f>自動勤務!E40</f>
        <v>#REF!</v>
      </c>
      <c r="G39" s="58" t="str">
        <f t="shared" si="6"/>
        <v/>
      </c>
      <c r="H39" s="58" t="str">
        <f t="shared" si="7"/>
        <v>是</v>
      </c>
      <c r="I39" s="58" t="str">
        <f t="shared" si="8"/>
        <v>是</v>
      </c>
      <c r="J39" s="58" t="str">
        <f t="shared" si="9"/>
        <v>是</v>
      </c>
      <c r="K39" s="58" t="str">
        <f t="shared" si="10"/>
        <v>是</v>
      </c>
      <c r="L39" s="58" t="str">
        <f t="shared" si="11"/>
        <v>是</v>
      </c>
    </row>
    <row r="40" spans="1:19">
      <c r="A40" s="186">
        <v>39</v>
      </c>
      <c r="B40" s="350" t="s">
        <v>463</v>
      </c>
      <c r="C40" s="40" t="s">
        <v>140</v>
      </c>
      <c r="D40" s="40" t="s">
        <v>237</v>
      </c>
      <c r="E40" s="376" t="s">
        <v>600</v>
      </c>
      <c r="F40" s="429" t="e">
        <f>自動勤務!E41</f>
        <v>#REF!</v>
      </c>
      <c r="G40" s="58" t="str">
        <f t="shared" si="6"/>
        <v>假</v>
      </c>
      <c r="H40" s="58" t="str">
        <f t="shared" si="7"/>
        <v/>
      </c>
      <c r="I40" s="58" t="str">
        <f t="shared" si="8"/>
        <v>是</v>
      </c>
      <c r="J40" s="58" t="str">
        <f t="shared" si="9"/>
        <v/>
      </c>
      <c r="K40" s="58" t="str">
        <f t="shared" si="10"/>
        <v/>
      </c>
      <c r="L40" s="58" t="str">
        <f t="shared" si="11"/>
        <v>是</v>
      </c>
    </row>
    <row r="41" spans="1:19">
      <c r="A41" s="186">
        <v>40</v>
      </c>
      <c r="B41" s="350" t="s">
        <v>464</v>
      </c>
      <c r="C41" s="40" t="s">
        <v>140</v>
      </c>
      <c r="D41" s="40" t="s">
        <v>237</v>
      </c>
      <c r="E41" s="376" t="s">
        <v>460</v>
      </c>
      <c r="F41" s="429" t="e">
        <f>自動勤務!E42</f>
        <v>#REF!</v>
      </c>
      <c r="G41" s="58" t="str">
        <f t="shared" si="6"/>
        <v/>
      </c>
      <c r="H41" s="58" t="str">
        <f t="shared" si="7"/>
        <v>是</v>
      </c>
      <c r="I41" s="58" t="str">
        <f t="shared" si="8"/>
        <v>是</v>
      </c>
      <c r="J41" s="58" t="str">
        <f t="shared" si="9"/>
        <v>是</v>
      </c>
      <c r="K41" s="58" t="str">
        <f t="shared" si="10"/>
        <v>是</v>
      </c>
      <c r="L41" s="58" t="str">
        <f t="shared" si="11"/>
        <v>是</v>
      </c>
    </row>
    <row r="42" spans="1:19">
      <c r="A42" s="186">
        <v>41</v>
      </c>
      <c r="B42" s="350" t="s">
        <v>471</v>
      </c>
      <c r="C42" s="40" t="s">
        <v>140</v>
      </c>
      <c r="D42" s="40" t="s">
        <v>237</v>
      </c>
      <c r="E42" s="376" t="s">
        <v>599</v>
      </c>
      <c r="F42" s="429" t="e">
        <f>自動勤務!E43</f>
        <v>#REF!</v>
      </c>
      <c r="G42" s="58" t="str">
        <f t="shared" si="6"/>
        <v>假</v>
      </c>
      <c r="H42" s="58" t="str">
        <f t="shared" si="7"/>
        <v/>
      </c>
      <c r="I42" s="58" t="str">
        <f t="shared" si="8"/>
        <v/>
      </c>
      <c r="J42" s="58" t="str">
        <f t="shared" si="9"/>
        <v/>
      </c>
      <c r="K42" s="58" t="str">
        <f t="shared" si="10"/>
        <v/>
      </c>
      <c r="L42" s="58" t="str">
        <f t="shared" si="11"/>
        <v/>
      </c>
    </row>
    <row r="43" spans="1:19">
      <c r="A43" s="186">
        <v>42</v>
      </c>
      <c r="B43" s="350" t="s">
        <v>462</v>
      </c>
      <c r="C43" s="40" t="s">
        <v>140</v>
      </c>
      <c r="D43" s="40" t="s">
        <v>237</v>
      </c>
      <c r="E43" s="376" t="s">
        <v>488</v>
      </c>
      <c r="F43" s="429" t="e">
        <f>自動勤務!E44</f>
        <v>#REF!</v>
      </c>
      <c r="G43" s="58" t="str">
        <f t="shared" si="6"/>
        <v>假</v>
      </c>
      <c r="H43" s="58" t="str">
        <f t="shared" si="7"/>
        <v/>
      </c>
      <c r="I43" s="58" t="str">
        <f t="shared" si="8"/>
        <v/>
      </c>
      <c r="J43" s="58" t="str">
        <f t="shared" si="9"/>
        <v/>
      </c>
      <c r="K43" s="58" t="str">
        <f t="shared" si="10"/>
        <v/>
      </c>
      <c r="L43" s="58" t="str">
        <f t="shared" si="11"/>
        <v/>
      </c>
    </row>
    <row r="44" spans="1:19">
      <c r="A44" s="186">
        <v>43</v>
      </c>
      <c r="B44" s="350" t="s">
        <v>465</v>
      </c>
      <c r="C44" s="40" t="s">
        <v>140</v>
      </c>
      <c r="D44" s="40" t="s">
        <v>237</v>
      </c>
      <c r="E44" s="376" t="s">
        <v>488</v>
      </c>
      <c r="F44" s="429" t="e">
        <f>自動勤務!E45</f>
        <v>#REF!</v>
      </c>
      <c r="G44" s="58" t="str">
        <f t="shared" si="6"/>
        <v>假</v>
      </c>
      <c r="H44" s="58" t="str">
        <f t="shared" si="7"/>
        <v/>
      </c>
      <c r="I44" s="58" t="str">
        <f t="shared" si="8"/>
        <v/>
      </c>
      <c r="J44" s="58" t="str">
        <f t="shared" si="9"/>
        <v/>
      </c>
      <c r="K44" s="58" t="str">
        <f t="shared" si="10"/>
        <v/>
      </c>
      <c r="L44" s="58" t="str">
        <f t="shared" si="11"/>
        <v/>
      </c>
    </row>
    <row r="45" spans="1:19">
      <c r="A45" s="186">
        <v>44</v>
      </c>
      <c r="B45" s="350" t="s">
        <v>554</v>
      </c>
      <c r="C45" s="40" t="s">
        <v>140</v>
      </c>
      <c r="D45" s="40" t="s">
        <v>237</v>
      </c>
      <c r="E45" s="376" t="s">
        <v>488</v>
      </c>
      <c r="F45" s="429" t="e">
        <f>自動勤務!E46</f>
        <v>#REF!</v>
      </c>
      <c r="G45" s="58" t="str">
        <f t="shared" si="6"/>
        <v>假</v>
      </c>
      <c r="H45" s="58" t="str">
        <f t="shared" si="7"/>
        <v/>
      </c>
      <c r="I45" s="58" t="str">
        <f t="shared" si="8"/>
        <v/>
      </c>
      <c r="J45" s="58" t="str">
        <f t="shared" si="9"/>
        <v/>
      </c>
      <c r="K45" s="58" t="str">
        <f t="shared" si="10"/>
        <v/>
      </c>
      <c r="L45" s="58" t="str">
        <f t="shared" si="11"/>
        <v/>
      </c>
    </row>
    <row r="46" spans="1:19">
      <c r="A46" s="186">
        <v>45</v>
      </c>
      <c r="B46" s="350" t="s">
        <v>461</v>
      </c>
      <c r="C46" s="40" t="s">
        <v>140</v>
      </c>
      <c r="D46" s="40" t="s">
        <v>237</v>
      </c>
      <c r="E46" s="376" t="s">
        <v>488</v>
      </c>
      <c r="F46" s="429" t="e">
        <f>自動勤務!E47</f>
        <v>#REF!</v>
      </c>
      <c r="G46" s="58" t="str">
        <f t="shared" si="6"/>
        <v>假</v>
      </c>
      <c r="H46" s="58" t="str">
        <f t="shared" si="7"/>
        <v/>
      </c>
      <c r="I46" s="58" t="str">
        <f t="shared" si="8"/>
        <v/>
      </c>
      <c r="J46" s="58" t="str">
        <f t="shared" si="9"/>
        <v/>
      </c>
      <c r="K46" s="58" t="str">
        <f t="shared" si="10"/>
        <v/>
      </c>
      <c r="L46" s="58" t="str">
        <f t="shared" si="11"/>
        <v/>
      </c>
    </row>
    <row r="47" spans="1:19">
      <c r="A47" s="186">
        <v>46</v>
      </c>
      <c r="B47" s="350" t="s">
        <v>468</v>
      </c>
      <c r="C47" s="40" t="s">
        <v>140</v>
      </c>
      <c r="D47" s="40" t="s">
        <v>237</v>
      </c>
      <c r="E47" s="376" t="s">
        <v>488</v>
      </c>
      <c r="F47" s="429" t="e">
        <f>自動勤務!E48</f>
        <v>#REF!</v>
      </c>
      <c r="G47" s="58" t="str">
        <f t="shared" si="6"/>
        <v>假</v>
      </c>
      <c r="H47" s="58" t="str">
        <f t="shared" si="7"/>
        <v/>
      </c>
      <c r="I47" s="58" t="str">
        <f t="shared" si="8"/>
        <v/>
      </c>
      <c r="J47" s="58" t="str">
        <f t="shared" si="9"/>
        <v/>
      </c>
      <c r="K47" s="58" t="str">
        <f t="shared" si="10"/>
        <v/>
      </c>
      <c r="L47" s="58" t="str">
        <f t="shared" si="11"/>
        <v/>
      </c>
    </row>
    <row r="48" spans="1:19">
      <c r="A48" s="186">
        <v>47</v>
      </c>
      <c r="B48" s="350" t="s">
        <v>472</v>
      </c>
      <c r="C48" s="40" t="s">
        <v>140</v>
      </c>
      <c r="D48" s="40" t="s">
        <v>237</v>
      </c>
      <c r="E48" s="376" t="s">
        <v>460</v>
      </c>
      <c r="F48" s="429" t="e">
        <f>自動勤務!E49</f>
        <v>#REF!</v>
      </c>
      <c r="G48" s="58" t="str">
        <f t="shared" si="6"/>
        <v/>
      </c>
      <c r="H48" s="58" t="str">
        <f t="shared" si="7"/>
        <v>是</v>
      </c>
      <c r="I48" s="58" t="str">
        <f t="shared" si="8"/>
        <v>是</v>
      </c>
      <c r="J48" s="58" t="str">
        <f t="shared" si="9"/>
        <v>是</v>
      </c>
      <c r="K48" s="58" t="str">
        <f t="shared" si="10"/>
        <v>是</v>
      </c>
      <c r="L48" s="58" t="str">
        <f t="shared" si="11"/>
        <v>是</v>
      </c>
    </row>
    <row r="49" spans="1:12">
      <c r="A49" s="186">
        <v>48</v>
      </c>
      <c r="B49" s="350" t="s">
        <v>466</v>
      </c>
      <c r="C49" s="40" t="s">
        <v>140</v>
      </c>
      <c r="D49" s="40" t="s">
        <v>237</v>
      </c>
      <c r="E49" s="376" t="s">
        <v>488</v>
      </c>
      <c r="F49" s="429" t="e">
        <f>自動勤務!E50</f>
        <v>#REF!</v>
      </c>
      <c r="G49" s="58" t="str">
        <f t="shared" si="6"/>
        <v>假</v>
      </c>
      <c r="H49" s="58" t="str">
        <f t="shared" si="7"/>
        <v/>
      </c>
      <c r="I49" s="58" t="str">
        <f t="shared" si="8"/>
        <v/>
      </c>
      <c r="J49" s="58" t="str">
        <f t="shared" si="9"/>
        <v/>
      </c>
      <c r="K49" s="58" t="str">
        <f t="shared" si="10"/>
        <v/>
      </c>
      <c r="L49" s="58" t="str">
        <f t="shared" si="11"/>
        <v/>
      </c>
    </row>
    <row r="50" spans="1:12">
      <c r="A50" s="186">
        <v>49</v>
      </c>
      <c r="B50" s="350" t="s">
        <v>469</v>
      </c>
      <c r="C50" s="40" t="s">
        <v>140</v>
      </c>
      <c r="D50" s="40" t="s">
        <v>237</v>
      </c>
      <c r="E50" s="376" t="s">
        <v>734</v>
      </c>
      <c r="F50" s="429" t="e">
        <f>自動勤務!E51</f>
        <v>#REF!</v>
      </c>
      <c r="G50" s="58" t="str">
        <f t="shared" si="6"/>
        <v>退</v>
      </c>
      <c r="H50" s="58" t="str">
        <f t="shared" si="7"/>
        <v>是</v>
      </c>
      <c r="I50" s="58" t="str">
        <f t="shared" si="8"/>
        <v/>
      </c>
      <c r="J50" s="58" t="str">
        <f t="shared" si="9"/>
        <v>是</v>
      </c>
      <c r="K50" s="58" t="str">
        <f t="shared" si="10"/>
        <v>是</v>
      </c>
      <c r="L50" s="58" t="str">
        <f t="shared" si="11"/>
        <v/>
      </c>
    </row>
    <row r="51" spans="1:12">
      <c r="A51" s="186">
        <v>50</v>
      </c>
      <c r="B51" s="350" t="s">
        <v>470</v>
      </c>
      <c r="C51" s="40" t="s">
        <v>140</v>
      </c>
      <c r="D51" s="40" t="s">
        <v>237</v>
      </c>
      <c r="E51" s="376" t="s">
        <v>479</v>
      </c>
      <c r="F51" s="429" t="str">
        <f>自動勤務!E52</f>
        <v>&gt;&gt;&gt;???___???___???&lt;&lt;&lt;</v>
      </c>
      <c r="G51" s="58" t="str">
        <f t="shared" si="6"/>
        <v>假</v>
      </c>
      <c r="H51" s="58" t="str">
        <f t="shared" si="7"/>
        <v/>
      </c>
      <c r="I51" s="58" t="str">
        <f t="shared" si="8"/>
        <v>是</v>
      </c>
      <c r="J51" s="58" t="str">
        <f t="shared" si="9"/>
        <v/>
      </c>
      <c r="K51" s="58" t="str">
        <f t="shared" si="10"/>
        <v/>
      </c>
      <c r="L51" s="58" t="str">
        <f t="shared" si="11"/>
        <v>是</v>
      </c>
    </row>
    <row r="52" spans="1:12">
      <c r="A52" s="186">
        <v>51</v>
      </c>
      <c r="B52" s="350" t="s">
        <v>473</v>
      </c>
      <c r="C52" s="40" t="s">
        <v>140</v>
      </c>
      <c r="D52" s="40" t="s">
        <v>237</v>
      </c>
      <c r="E52" s="376" t="s">
        <v>734</v>
      </c>
      <c r="F52" s="429" t="e">
        <f>自動勤務!E53</f>
        <v>#REF!</v>
      </c>
      <c r="G52" s="58" t="str">
        <f t="shared" si="6"/>
        <v>退</v>
      </c>
      <c r="H52" s="58" t="str">
        <f t="shared" si="7"/>
        <v>是</v>
      </c>
      <c r="I52" s="58" t="str">
        <f t="shared" si="8"/>
        <v/>
      </c>
      <c r="J52" s="58" t="str">
        <f t="shared" si="9"/>
        <v>是</v>
      </c>
      <c r="K52" s="58" t="str">
        <f t="shared" si="10"/>
        <v>是</v>
      </c>
      <c r="L52" s="58" t="str">
        <f t="shared" si="11"/>
        <v/>
      </c>
    </row>
    <row r="53" spans="1:12">
      <c r="A53" s="186">
        <v>52</v>
      </c>
      <c r="B53" s="350" t="s">
        <v>475</v>
      </c>
      <c r="C53" s="40" t="s">
        <v>140</v>
      </c>
      <c r="D53" s="40" t="s">
        <v>237</v>
      </c>
      <c r="E53" s="376" t="s">
        <v>479</v>
      </c>
      <c r="F53" s="429" t="e">
        <f>自動勤務!E54</f>
        <v>#REF!</v>
      </c>
      <c r="G53" s="58" t="str">
        <f t="shared" si="6"/>
        <v>假</v>
      </c>
      <c r="H53" s="58" t="str">
        <f t="shared" si="7"/>
        <v/>
      </c>
      <c r="I53" s="58" t="str">
        <f t="shared" si="8"/>
        <v>是</v>
      </c>
      <c r="J53" s="58" t="str">
        <f t="shared" si="9"/>
        <v/>
      </c>
      <c r="K53" s="58" t="str">
        <f t="shared" si="10"/>
        <v/>
      </c>
      <c r="L53" s="58" t="str">
        <f t="shared" si="11"/>
        <v>是</v>
      </c>
    </row>
    <row r="54" spans="1:12">
      <c r="A54" s="186">
        <v>53</v>
      </c>
      <c r="B54" s="350" t="s">
        <v>465</v>
      </c>
      <c r="C54" s="40" t="s">
        <v>140</v>
      </c>
      <c r="D54" s="40" t="s">
        <v>237</v>
      </c>
      <c r="E54" s="376" t="s">
        <v>460</v>
      </c>
      <c r="F54" s="429" t="e">
        <f>自動勤務!E55</f>
        <v>#REF!</v>
      </c>
      <c r="G54" s="58" t="str">
        <f t="shared" si="6"/>
        <v/>
      </c>
      <c r="H54" s="58" t="str">
        <f t="shared" si="7"/>
        <v>是</v>
      </c>
      <c r="I54" s="58" t="str">
        <f t="shared" si="8"/>
        <v>是</v>
      </c>
      <c r="J54" s="58" t="str">
        <f t="shared" si="9"/>
        <v>是</v>
      </c>
      <c r="K54" s="58" t="str">
        <f t="shared" si="10"/>
        <v>是</v>
      </c>
      <c r="L54" s="58" t="str">
        <f t="shared" si="11"/>
        <v>是</v>
      </c>
    </row>
    <row r="55" spans="1:12">
      <c r="A55" s="186">
        <v>54</v>
      </c>
      <c r="B55" s="350" t="s">
        <v>474</v>
      </c>
      <c r="C55" s="40" t="s">
        <v>140</v>
      </c>
      <c r="D55" s="40" t="s">
        <v>237</v>
      </c>
      <c r="E55" s="376" t="s">
        <v>55</v>
      </c>
      <c r="F55" s="429" t="e">
        <f>自動勤務!E56</f>
        <v>#REF!</v>
      </c>
      <c r="G55" s="58" t="str">
        <f t="shared" si="6"/>
        <v>假</v>
      </c>
      <c r="H55" s="58" t="str">
        <f t="shared" si="7"/>
        <v/>
      </c>
      <c r="I55" s="58" t="str">
        <f t="shared" si="8"/>
        <v/>
      </c>
      <c r="J55" s="58" t="str">
        <f t="shared" si="9"/>
        <v/>
      </c>
      <c r="K55" s="58" t="str">
        <f t="shared" si="10"/>
        <v/>
      </c>
      <c r="L55" s="58" t="str">
        <f t="shared" si="11"/>
        <v/>
      </c>
    </row>
    <row r="56" spans="1:12">
      <c r="A56" s="186">
        <v>55</v>
      </c>
      <c r="B56" s="350" t="s">
        <v>476</v>
      </c>
      <c r="C56" s="40" t="s">
        <v>140</v>
      </c>
      <c r="D56" s="40" t="s">
        <v>237</v>
      </c>
      <c r="E56" s="376" t="s">
        <v>488</v>
      </c>
      <c r="F56" s="429" t="e">
        <f>自動勤務!E57</f>
        <v>#REF!</v>
      </c>
      <c r="G56" s="58" t="str">
        <f t="shared" si="6"/>
        <v>假</v>
      </c>
      <c r="H56" s="58" t="str">
        <f t="shared" si="7"/>
        <v/>
      </c>
      <c r="I56" s="58" t="str">
        <f t="shared" si="8"/>
        <v/>
      </c>
      <c r="J56" s="58" t="str">
        <f t="shared" si="9"/>
        <v/>
      </c>
      <c r="K56" s="58" t="str">
        <f t="shared" si="10"/>
        <v/>
      </c>
      <c r="L56" s="58" t="str">
        <f t="shared" si="11"/>
        <v/>
      </c>
    </row>
    <row r="57" spans="1:12">
      <c r="A57" s="186">
        <v>56</v>
      </c>
      <c r="B57" s="350" t="s">
        <v>467</v>
      </c>
      <c r="C57" s="40" t="s">
        <v>140</v>
      </c>
      <c r="D57" s="40" t="s">
        <v>237</v>
      </c>
      <c r="E57" s="376" t="s">
        <v>599</v>
      </c>
      <c r="F57" s="429" t="e">
        <f>自動勤務!E58</f>
        <v>#REF!</v>
      </c>
      <c r="G57" s="58" t="str">
        <f t="shared" si="6"/>
        <v>假</v>
      </c>
      <c r="H57" s="58" t="str">
        <f t="shared" si="7"/>
        <v/>
      </c>
      <c r="I57" s="58" t="str">
        <f t="shared" si="8"/>
        <v/>
      </c>
      <c r="J57" s="58" t="str">
        <f t="shared" si="9"/>
        <v/>
      </c>
      <c r="K57" s="58" t="str">
        <f t="shared" si="10"/>
        <v/>
      </c>
      <c r="L57" s="58" t="str">
        <f t="shared" si="11"/>
        <v/>
      </c>
    </row>
    <row r="58" spans="1:12">
      <c r="A58" s="186">
        <v>57</v>
      </c>
      <c r="B58" s="350" t="s">
        <v>477</v>
      </c>
      <c r="C58" s="40" t="s">
        <v>140</v>
      </c>
      <c r="D58" s="40" t="s">
        <v>237</v>
      </c>
      <c r="E58" s="376" t="s">
        <v>488</v>
      </c>
      <c r="F58" s="429" t="e">
        <f>自動勤務!E59</f>
        <v>#REF!</v>
      </c>
      <c r="G58" s="58" t="str">
        <f t="shared" si="6"/>
        <v>假</v>
      </c>
      <c r="H58" s="58" t="str">
        <f t="shared" si="7"/>
        <v/>
      </c>
      <c r="I58" s="58" t="str">
        <f t="shared" si="8"/>
        <v/>
      </c>
      <c r="J58" s="58" t="str">
        <f t="shared" si="9"/>
        <v/>
      </c>
      <c r="K58" s="58" t="str">
        <f t="shared" si="10"/>
        <v/>
      </c>
      <c r="L58" s="58" t="str">
        <f t="shared" si="11"/>
        <v/>
      </c>
    </row>
    <row r="59" spans="1:12">
      <c r="A59" s="186">
        <v>58</v>
      </c>
      <c r="B59" s="350" t="s">
        <v>478</v>
      </c>
      <c r="C59" s="40" t="s">
        <v>140</v>
      </c>
      <c r="D59" s="40" t="s">
        <v>237</v>
      </c>
      <c r="E59" s="376" t="s">
        <v>460</v>
      </c>
      <c r="F59" s="429" t="e">
        <f>自動勤務!E60</f>
        <v>#REF!</v>
      </c>
      <c r="G59" s="58" t="str">
        <f t="shared" si="6"/>
        <v/>
      </c>
      <c r="H59" s="58" t="str">
        <f t="shared" si="7"/>
        <v>是</v>
      </c>
      <c r="I59" s="58" t="str">
        <f t="shared" si="8"/>
        <v>是</v>
      </c>
      <c r="J59" s="58" t="str">
        <f t="shared" si="9"/>
        <v>是</v>
      </c>
      <c r="K59" s="58" t="str">
        <f t="shared" si="10"/>
        <v>是</v>
      </c>
      <c r="L59" s="58" t="str">
        <f t="shared" si="11"/>
        <v>是</v>
      </c>
    </row>
    <row r="60" spans="1:12">
      <c r="A60" s="186">
        <v>59</v>
      </c>
      <c r="B60" s="350" t="s">
        <v>337</v>
      </c>
      <c r="C60" s="40" t="s">
        <v>140</v>
      </c>
      <c r="D60" s="40" t="s">
        <v>237</v>
      </c>
      <c r="E60" s="376" t="s">
        <v>488</v>
      </c>
      <c r="F60" s="429" t="e">
        <f>自動勤務!E61</f>
        <v>#REF!</v>
      </c>
      <c r="G60" s="58" t="str">
        <f t="shared" si="6"/>
        <v>假</v>
      </c>
      <c r="H60" s="58" t="str">
        <f t="shared" si="7"/>
        <v/>
      </c>
      <c r="I60" s="58" t="str">
        <f t="shared" si="8"/>
        <v/>
      </c>
      <c r="J60" s="58" t="str">
        <f t="shared" si="9"/>
        <v/>
      </c>
      <c r="K60" s="58" t="str">
        <f t="shared" si="10"/>
        <v/>
      </c>
      <c r="L60" s="58" t="str">
        <f t="shared" si="11"/>
        <v/>
      </c>
    </row>
    <row r="61" spans="1:12">
      <c r="A61" s="186">
        <v>60</v>
      </c>
      <c r="B61" s="350" t="s">
        <v>410</v>
      </c>
      <c r="C61" s="40" t="s">
        <v>140</v>
      </c>
      <c r="D61" s="40" t="s">
        <v>237</v>
      </c>
      <c r="E61" s="376" t="s">
        <v>734</v>
      </c>
      <c r="F61" s="429" t="e">
        <f>自動勤務!E62</f>
        <v>#REF!</v>
      </c>
      <c r="G61" s="58" t="str">
        <f t="shared" si="6"/>
        <v>退</v>
      </c>
      <c r="H61" s="58" t="str">
        <f t="shared" si="7"/>
        <v>是</v>
      </c>
      <c r="I61" s="58" t="str">
        <f t="shared" si="8"/>
        <v/>
      </c>
      <c r="J61" s="58" t="str">
        <f t="shared" si="9"/>
        <v>是</v>
      </c>
      <c r="K61" s="58" t="str">
        <f t="shared" si="10"/>
        <v>是</v>
      </c>
      <c r="L61" s="58" t="str">
        <f t="shared" si="11"/>
        <v/>
      </c>
    </row>
    <row r="62" spans="1:12">
      <c r="A62" s="186">
        <v>61</v>
      </c>
      <c r="B62" s="350" t="s">
        <v>450</v>
      </c>
      <c r="C62" s="40" t="s">
        <v>140</v>
      </c>
      <c r="D62" s="40" t="s">
        <v>237</v>
      </c>
      <c r="E62" s="376" t="s">
        <v>488</v>
      </c>
      <c r="F62" s="429" t="e">
        <f>自動勤務!E63</f>
        <v>#REF!</v>
      </c>
      <c r="G62" s="58" t="str">
        <f t="shared" si="6"/>
        <v>假</v>
      </c>
      <c r="H62" s="58" t="str">
        <f t="shared" si="7"/>
        <v/>
      </c>
      <c r="I62" s="58" t="str">
        <f t="shared" si="8"/>
        <v/>
      </c>
      <c r="J62" s="58" t="str">
        <f t="shared" si="9"/>
        <v/>
      </c>
      <c r="K62" s="58" t="str">
        <f t="shared" si="10"/>
        <v/>
      </c>
      <c r="L62" s="58" t="str">
        <f t="shared" si="11"/>
        <v/>
      </c>
    </row>
    <row r="63" spans="1:12">
      <c r="A63" s="186">
        <v>62</v>
      </c>
      <c r="B63" s="350" t="s">
        <v>451</v>
      </c>
      <c r="C63" s="40" t="s">
        <v>140</v>
      </c>
      <c r="D63" s="40" t="s">
        <v>237</v>
      </c>
      <c r="E63" s="376" t="s">
        <v>734</v>
      </c>
      <c r="F63" s="429" t="e">
        <f>自動勤務!E64</f>
        <v>#REF!</v>
      </c>
      <c r="G63" s="58" t="str">
        <f t="shared" si="6"/>
        <v>退</v>
      </c>
      <c r="H63" s="58" t="str">
        <f t="shared" si="7"/>
        <v>是</v>
      </c>
      <c r="I63" s="58" t="str">
        <f t="shared" si="8"/>
        <v/>
      </c>
      <c r="J63" s="58" t="str">
        <f t="shared" si="9"/>
        <v>是</v>
      </c>
      <c r="K63" s="58" t="str">
        <f t="shared" si="10"/>
        <v>是</v>
      </c>
      <c r="L63" s="58" t="str">
        <f t="shared" si="11"/>
        <v/>
      </c>
    </row>
    <row r="64" spans="1:12">
      <c r="A64" s="186">
        <v>63</v>
      </c>
      <c r="B64" s="350" t="s">
        <v>449</v>
      </c>
      <c r="C64" s="40" t="s">
        <v>140</v>
      </c>
      <c r="D64" s="40" t="s">
        <v>237</v>
      </c>
      <c r="E64" s="376" t="s">
        <v>488</v>
      </c>
      <c r="F64" s="429" t="e">
        <f>自動勤務!E65</f>
        <v>#REF!</v>
      </c>
      <c r="G64" s="58" t="str">
        <f t="shared" si="6"/>
        <v>假</v>
      </c>
      <c r="H64" s="58" t="str">
        <f t="shared" si="7"/>
        <v/>
      </c>
      <c r="I64" s="58" t="str">
        <f t="shared" si="8"/>
        <v/>
      </c>
      <c r="J64" s="58" t="str">
        <f t="shared" si="9"/>
        <v/>
      </c>
      <c r="K64" s="58" t="str">
        <f t="shared" si="10"/>
        <v/>
      </c>
      <c r="L64" s="58" t="str">
        <f t="shared" si="11"/>
        <v/>
      </c>
    </row>
    <row r="65" spans="1:12">
      <c r="A65" s="186">
        <v>64</v>
      </c>
      <c r="B65" s="350" t="s">
        <v>458</v>
      </c>
      <c r="C65" s="40" t="s">
        <v>140</v>
      </c>
      <c r="D65" s="40" t="s">
        <v>237</v>
      </c>
      <c r="E65" s="376" t="s">
        <v>488</v>
      </c>
      <c r="F65" s="429" t="e">
        <f>自動勤務!E66</f>
        <v>#REF!</v>
      </c>
      <c r="G65" s="58" t="str">
        <f t="shared" si="6"/>
        <v>假</v>
      </c>
      <c r="H65" s="58" t="str">
        <f t="shared" si="7"/>
        <v/>
      </c>
      <c r="I65" s="58" t="str">
        <f t="shared" si="8"/>
        <v/>
      </c>
      <c r="J65" s="58" t="str">
        <f t="shared" si="9"/>
        <v/>
      </c>
      <c r="K65" s="58" t="str">
        <f t="shared" si="10"/>
        <v/>
      </c>
      <c r="L65" s="58" t="str">
        <f t="shared" si="11"/>
        <v/>
      </c>
    </row>
    <row r="66" spans="1:12">
      <c r="A66" s="186">
        <v>65</v>
      </c>
      <c r="B66" s="350" t="s">
        <v>338</v>
      </c>
      <c r="C66" s="40" t="s">
        <v>140</v>
      </c>
      <c r="D66" s="40" t="s">
        <v>237</v>
      </c>
      <c r="E66" s="376" t="s">
        <v>488</v>
      </c>
      <c r="F66" s="429" t="e">
        <f>自動勤務!E67</f>
        <v>#REF!</v>
      </c>
      <c r="G66" s="58" t="str">
        <f t="shared" si="6"/>
        <v>假</v>
      </c>
      <c r="H66" s="58" t="str">
        <f t="shared" si="7"/>
        <v/>
      </c>
      <c r="I66" s="58" t="str">
        <f t="shared" si="8"/>
        <v/>
      </c>
      <c r="J66" s="58" t="str">
        <f t="shared" si="9"/>
        <v/>
      </c>
      <c r="K66" s="58" t="str">
        <f t="shared" si="10"/>
        <v/>
      </c>
      <c r="L66" s="58" t="str">
        <f t="shared" si="11"/>
        <v/>
      </c>
    </row>
    <row r="67" spans="1:12">
      <c r="A67" s="186">
        <v>66</v>
      </c>
      <c r="B67" s="350" t="s">
        <v>513</v>
      </c>
      <c r="C67" s="40" t="s">
        <v>140</v>
      </c>
      <c r="D67" s="40" t="s">
        <v>237</v>
      </c>
      <c r="E67" s="376" t="s">
        <v>488</v>
      </c>
      <c r="F67" s="429" t="e">
        <f>自動勤務!E68</f>
        <v>#REF!</v>
      </c>
      <c r="G67" s="58" t="str">
        <f t="shared" si="6"/>
        <v>假</v>
      </c>
      <c r="H67" s="58" t="str">
        <f t="shared" si="7"/>
        <v/>
      </c>
      <c r="I67" s="58" t="str">
        <f t="shared" si="8"/>
        <v/>
      </c>
      <c r="J67" s="58" t="str">
        <f t="shared" si="9"/>
        <v/>
      </c>
      <c r="K67" s="58" t="str">
        <f t="shared" si="10"/>
        <v/>
      </c>
      <c r="L67" s="58" t="str">
        <f t="shared" si="11"/>
        <v/>
      </c>
    </row>
  </sheetData>
  <sheetProtection sheet="1" objects="1" scenarios="1" formatCells="0" formatColumns="0" formatRows="0" autoFilter="0" pivotTables="0"/>
  <phoneticPr fontId="2" type="noConversion"/>
  <conditionalFormatting sqref="E2:E67">
    <cfRule type="containsBlanks" dxfId="2" priority="2">
      <formula>LEN(TRIM(E2))=0</formula>
    </cfRule>
  </conditionalFormatting>
  <dataValidations count="4">
    <dataValidation imeMode="on" allowBlank="1" showInputMessage="1" showErrorMessage="1" sqref="B2:B20"/>
    <dataValidation type="custom" allowBlank="1" showInputMessage="1" showErrorMessage="1" sqref="E1">
      <formula1>F1</formula1>
    </dataValidation>
    <dataValidation type="list" allowBlank="1" showInputMessage="1" showErrorMessage="1" sqref="N1 E68:E65528">
      <formula1>$N$3:$N$8</formula1>
    </dataValidation>
    <dataValidation type="list" allowBlank="1" showInputMessage="1" showErrorMessage="1" sqref="E2:E67">
      <formula1>$N$3:$N$28</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tabColor theme="0"/>
  </sheetPr>
  <dimension ref="A1:P50"/>
  <sheetViews>
    <sheetView zoomScale="55" zoomScaleNormal="55" workbookViewId="0">
      <selection activeCell="F47" sqref="F47"/>
    </sheetView>
  </sheetViews>
  <sheetFormatPr defaultColWidth="9" defaultRowHeight="27.75"/>
  <cols>
    <col min="1" max="12" width="20.625" style="89" customWidth="1"/>
    <col min="13" max="16384" width="9" style="89"/>
  </cols>
  <sheetData>
    <row r="1" spans="1:16" ht="50.1" customHeight="1" thickBot="1">
      <c r="A1" s="797" t="s">
        <v>278</v>
      </c>
      <c r="B1" s="797"/>
      <c r="C1" s="797"/>
      <c r="D1" s="797"/>
      <c r="E1" s="797"/>
      <c r="F1" s="797"/>
      <c r="G1" s="797"/>
      <c r="H1" s="797"/>
      <c r="I1" s="797"/>
      <c r="J1" s="797"/>
      <c r="K1" s="797"/>
      <c r="L1" s="797"/>
    </row>
    <row r="2" spans="1:16" ht="50.1" customHeight="1">
      <c r="A2" s="798" t="s">
        <v>266</v>
      </c>
      <c r="B2" s="799"/>
      <c r="C2" s="90" t="s">
        <v>267</v>
      </c>
      <c r="D2" s="90" t="s">
        <v>268</v>
      </c>
      <c r="E2" s="90" t="s">
        <v>268</v>
      </c>
      <c r="F2" s="90" t="s">
        <v>268</v>
      </c>
      <c r="G2" s="90" t="s">
        <v>268</v>
      </c>
      <c r="H2" s="810" t="s">
        <v>279</v>
      </c>
      <c r="I2" s="811"/>
      <c r="J2" s="811"/>
      <c r="K2" s="811"/>
      <c r="L2" s="812"/>
    </row>
    <row r="3" spans="1:16" ht="50.1" customHeight="1" thickBot="1">
      <c r="A3" s="800" t="s">
        <v>269</v>
      </c>
      <c r="B3" s="801"/>
      <c r="C3" s="91" t="s">
        <v>270</v>
      </c>
      <c r="D3" s="91" t="s">
        <v>271</v>
      </c>
      <c r="E3" s="91" t="s">
        <v>272</v>
      </c>
      <c r="F3" s="92" t="s">
        <v>273</v>
      </c>
      <c r="G3" s="92" t="s">
        <v>274</v>
      </c>
      <c r="H3" s="813"/>
      <c r="I3" s="814"/>
      <c r="J3" s="814"/>
      <c r="K3" s="814"/>
      <c r="L3" s="815"/>
      <c r="M3" s="67"/>
      <c r="N3" s="67"/>
      <c r="O3" s="67"/>
      <c r="P3" s="67"/>
    </row>
    <row r="4" spans="1:16" ht="50.1" customHeight="1">
      <c r="A4" s="77">
        <v>1</v>
      </c>
      <c r="B4" s="93">
        <f>WEEKDAY(DATE(日期輸入!$A$3,日期輸入!$B$3,日期輸入!$C$3+ROW(A4)-4),1)</f>
        <v>6</v>
      </c>
      <c r="C4" s="78"/>
      <c r="D4" s="79"/>
      <c r="E4" s="80"/>
      <c r="F4" s="79"/>
      <c r="G4" s="81"/>
      <c r="H4" s="816"/>
      <c r="I4" s="817"/>
      <c r="J4" s="817"/>
      <c r="K4" s="817"/>
      <c r="L4" s="818"/>
      <c r="M4" s="67"/>
      <c r="N4" s="67"/>
      <c r="O4" s="67"/>
      <c r="P4" s="67"/>
    </row>
    <row r="5" spans="1:16" ht="50.1" customHeight="1">
      <c r="A5" s="77">
        <v>2</v>
      </c>
      <c r="B5" s="93">
        <f>WEEKDAY(DATE(日期輸入!$A$3,日期輸入!$B$3,日期輸入!$C$3+ROW(A5)-4),1)</f>
        <v>7</v>
      </c>
      <c r="C5" s="82"/>
      <c r="D5" s="70"/>
      <c r="E5" s="83"/>
      <c r="F5" s="70"/>
      <c r="G5" s="84"/>
      <c r="H5" s="816"/>
      <c r="I5" s="817"/>
      <c r="J5" s="817"/>
      <c r="K5" s="817"/>
      <c r="L5" s="818"/>
      <c r="M5" s="67"/>
      <c r="N5" s="67"/>
      <c r="O5" s="67"/>
      <c r="P5" s="67"/>
    </row>
    <row r="6" spans="1:16" ht="50.1" customHeight="1">
      <c r="A6" s="77">
        <v>3</v>
      </c>
      <c r="B6" s="93">
        <f>WEEKDAY(DATE(日期輸入!$A$3,日期輸入!$B$3,日期輸入!$C$3+ROW(A6)-4),1)</f>
        <v>1</v>
      </c>
      <c r="C6" s="82"/>
      <c r="D6" s="70"/>
      <c r="E6" s="83"/>
      <c r="F6" s="70"/>
      <c r="G6" s="84"/>
      <c r="H6" s="816"/>
      <c r="I6" s="817"/>
      <c r="J6" s="817"/>
      <c r="K6" s="817"/>
      <c r="L6" s="818"/>
      <c r="M6" s="67"/>
      <c r="N6" s="67"/>
      <c r="O6" s="67"/>
      <c r="P6" s="67"/>
    </row>
    <row r="7" spans="1:16" ht="50.1" customHeight="1">
      <c r="A7" s="77">
        <v>4</v>
      </c>
      <c r="B7" s="93">
        <f>WEEKDAY(DATE(日期輸入!$A$3,日期輸入!$B$3,日期輸入!$C$3+ROW(A7)-4),1)</f>
        <v>2</v>
      </c>
      <c r="C7" s="82"/>
      <c r="D7" s="70"/>
      <c r="E7" s="83"/>
      <c r="F7" s="70"/>
      <c r="G7" s="84"/>
      <c r="H7" s="816"/>
      <c r="I7" s="817"/>
      <c r="J7" s="817"/>
      <c r="K7" s="817"/>
      <c r="L7" s="818"/>
      <c r="M7" s="67"/>
      <c r="N7" s="67"/>
      <c r="O7" s="67"/>
      <c r="P7" s="67"/>
    </row>
    <row r="8" spans="1:16" ht="50.1" customHeight="1">
      <c r="A8" s="77">
        <v>5</v>
      </c>
      <c r="B8" s="93">
        <f>WEEKDAY(DATE(日期輸入!$A$3,日期輸入!$B$3,日期輸入!$C$3+ROW(A8)-4),1)</f>
        <v>3</v>
      </c>
      <c r="C8" s="82"/>
      <c r="D8" s="70"/>
      <c r="E8" s="83"/>
      <c r="F8" s="70"/>
      <c r="G8" s="84"/>
      <c r="H8" s="816"/>
      <c r="I8" s="817"/>
      <c r="J8" s="817"/>
      <c r="K8" s="817"/>
      <c r="L8" s="818"/>
      <c r="M8" s="67"/>
      <c r="N8" s="67"/>
      <c r="O8" s="67"/>
      <c r="P8" s="67"/>
    </row>
    <row r="9" spans="1:16" ht="50.1" customHeight="1">
      <c r="A9" s="77">
        <v>6</v>
      </c>
      <c r="B9" s="93">
        <f>WEEKDAY(DATE(日期輸入!$A$3,日期輸入!$B$3,日期輸入!$C$3+ROW(A9)-4),1)</f>
        <v>4</v>
      </c>
      <c r="C9" s="82"/>
      <c r="D9" s="70"/>
      <c r="E9" s="83"/>
      <c r="F9" s="70"/>
      <c r="G9" s="84"/>
      <c r="H9" s="816"/>
      <c r="I9" s="817"/>
      <c r="J9" s="817"/>
      <c r="K9" s="817"/>
      <c r="L9" s="818"/>
      <c r="M9" s="67"/>
      <c r="N9" s="67"/>
      <c r="O9" s="67"/>
      <c r="P9" s="67"/>
    </row>
    <row r="10" spans="1:16" ht="50.1" customHeight="1">
      <c r="A10" s="77">
        <v>7</v>
      </c>
      <c r="B10" s="93">
        <f>WEEKDAY(DATE(日期輸入!$A$3,日期輸入!$B$3,日期輸入!$C$3+ROW(A10)-4),1)</f>
        <v>5</v>
      </c>
      <c r="C10" s="82"/>
      <c r="D10" s="70"/>
      <c r="E10" s="83"/>
      <c r="F10" s="70"/>
      <c r="G10" s="84"/>
      <c r="H10" s="816"/>
      <c r="I10" s="817"/>
      <c r="J10" s="817"/>
      <c r="K10" s="817"/>
      <c r="L10" s="818"/>
      <c r="M10" s="67"/>
      <c r="N10" s="67"/>
      <c r="O10" s="67"/>
      <c r="P10" s="67"/>
    </row>
    <row r="11" spans="1:16" ht="50.1" customHeight="1">
      <c r="A11" s="77">
        <v>8</v>
      </c>
      <c r="B11" s="93">
        <f>WEEKDAY(DATE(日期輸入!$A$3,日期輸入!$B$3,日期輸入!$C$3+ROW(A11)-4),1)</f>
        <v>6</v>
      </c>
      <c r="C11" s="82"/>
      <c r="D11" s="70"/>
      <c r="E11" s="83"/>
      <c r="F11" s="70"/>
      <c r="G11" s="84"/>
      <c r="H11" s="816"/>
      <c r="I11" s="817"/>
      <c r="J11" s="817"/>
      <c r="K11" s="817"/>
      <c r="L11" s="818"/>
      <c r="M11" s="67"/>
      <c r="N11" s="67"/>
      <c r="O11" s="67"/>
      <c r="P11" s="67"/>
    </row>
    <row r="12" spans="1:16" ht="50.1" customHeight="1">
      <c r="A12" s="77">
        <v>9</v>
      </c>
      <c r="B12" s="93">
        <f>WEEKDAY(DATE(日期輸入!$A$3,日期輸入!$B$3,日期輸入!$C$3+ROW(A12)-4),1)</f>
        <v>7</v>
      </c>
      <c r="C12" s="82"/>
      <c r="D12" s="70"/>
      <c r="E12" s="83"/>
      <c r="F12" s="70"/>
      <c r="G12" s="84"/>
      <c r="H12" s="816"/>
      <c r="I12" s="817"/>
      <c r="J12" s="817"/>
      <c r="K12" s="817"/>
      <c r="L12" s="818"/>
      <c r="M12" s="67"/>
      <c r="N12" s="67"/>
      <c r="O12" s="67"/>
      <c r="P12" s="67"/>
    </row>
    <row r="13" spans="1:16" ht="50.1" customHeight="1">
      <c r="A13" s="77">
        <v>10</v>
      </c>
      <c r="B13" s="93">
        <f>WEEKDAY(DATE(日期輸入!$A$3,日期輸入!$B$3,日期輸入!$C$3+ROW(A13)-4),1)</f>
        <v>1</v>
      </c>
      <c r="C13" s="82"/>
      <c r="D13" s="70"/>
      <c r="E13" s="83"/>
      <c r="F13" s="70"/>
      <c r="G13" s="84"/>
      <c r="H13" s="816"/>
      <c r="I13" s="817"/>
      <c r="J13" s="817"/>
      <c r="K13" s="817"/>
      <c r="L13" s="818"/>
      <c r="M13" s="67"/>
      <c r="N13" s="67"/>
      <c r="O13" s="67"/>
      <c r="P13" s="67"/>
    </row>
    <row r="14" spans="1:16" ht="50.1" customHeight="1">
      <c r="A14" s="77">
        <v>11</v>
      </c>
      <c r="B14" s="93">
        <f>WEEKDAY(DATE(日期輸入!$A$3,日期輸入!$B$3,日期輸入!$C$3+ROW(A14)-4),1)</f>
        <v>2</v>
      </c>
      <c r="C14" s="82"/>
      <c r="D14" s="70"/>
      <c r="E14" s="83"/>
      <c r="F14" s="70"/>
      <c r="G14" s="84"/>
      <c r="H14" s="816"/>
      <c r="I14" s="817"/>
      <c r="J14" s="817"/>
      <c r="K14" s="817"/>
      <c r="L14" s="818"/>
      <c r="M14" s="67"/>
      <c r="N14" s="67"/>
      <c r="O14" s="67"/>
      <c r="P14" s="67"/>
    </row>
    <row r="15" spans="1:16" ht="50.1" customHeight="1">
      <c r="A15" s="77">
        <v>12</v>
      </c>
      <c r="B15" s="93">
        <f>WEEKDAY(DATE(日期輸入!$A$3,日期輸入!$B$3,日期輸入!$C$3+ROW(A15)-4),1)</f>
        <v>3</v>
      </c>
      <c r="C15" s="82"/>
      <c r="D15" s="70"/>
      <c r="E15" s="83"/>
      <c r="F15" s="70"/>
      <c r="G15" s="84"/>
      <c r="H15" s="816"/>
      <c r="I15" s="817"/>
      <c r="J15" s="817"/>
      <c r="K15" s="817"/>
      <c r="L15" s="818"/>
      <c r="M15" s="67"/>
      <c r="N15" s="67"/>
      <c r="O15" s="67"/>
      <c r="P15" s="67"/>
    </row>
    <row r="16" spans="1:16" ht="50.1" customHeight="1">
      <c r="A16" s="77">
        <v>13</v>
      </c>
      <c r="B16" s="93">
        <f>WEEKDAY(DATE(日期輸入!$A$3,日期輸入!$B$3,日期輸入!$C$3+ROW(A16)-4),1)</f>
        <v>4</v>
      </c>
      <c r="C16" s="82"/>
      <c r="D16" s="70"/>
      <c r="E16" s="83"/>
      <c r="F16" s="70"/>
      <c r="G16" s="84"/>
      <c r="H16" s="816"/>
      <c r="I16" s="817"/>
      <c r="J16" s="817"/>
      <c r="K16" s="817"/>
      <c r="L16" s="818"/>
      <c r="M16" s="67"/>
      <c r="N16" s="67"/>
      <c r="O16" s="67"/>
      <c r="P16" s="67"/>
    </row>
    <row r="17" spans="1:16" ht="50.1" customHeight="1">
      <c r="A17" s="77">
        <v>14</v>
      </c>
      <c r="B17" s="93">
        <f>WEEKDAY(DATE(日期輸入!$A$3,日期輸入!$B$3,日期輸入!$C$3+ROW(A17)-4),1)</f>
        <v>5</v>
      </c>
      <c r="C17" s="82"/>
      <c r="D17" s="70"/>
      <c r="E17" s="83"/>
      <c r="F17" s="70"/>
      <c r="G17" s="84"/>
      <c r="H17" s="816"/>
      <c r="I17" s="817"/>
      <c r="J17" s="817"/>
      <c r="K17" s="817"/>
      <c r="L17" s="818"/>
      <c r="M17" s="67"/>
      <c r="N17" s="67"/>
      <c r="O17" s="67"/>
      <c r="P17" s="67"/>
    </row>
    <row r="18" spans="1:16" ht="50.1" customHeight="1">
      <c r="A18" s="77">
        <v>15</v>
      </c>
      <c r="B18" s="93">
        <f>WEEKDAY(DATE(日期輸入!$A$3,日期輸入!$B$3,日期輸入!$C$3+ROW(A18)-4),1)</f>
        <v>6</v>
      </c>
      <c r="C18" s="82"/>
      <c r="D18" s="70"/>
      <c r="E18" s="83"/>
      <c r="F18" s="70"/>
      <c r="G18" s="84"/>
      <c r="H18" s="816"/>
      <c r="I18" s="817"/>
      <c r="J18" s="817"/>
      <c r="K18" s="817"/>
      <c r="L18" s="818"/>
      <c r="M18" s="67"/>
      <c r="N18" s="67"/>
      <c r="O18" s="67"/>
      <c r="P18" s="67"/>
    </row>
    <row r="19" spans="1:16" ht="50.1" customHeight="1">
      <c r="A19" s="77">
        <v>16</v>
      </c>
      <c r="B19" s="93">
        <f>WEEKDAY(DATE(日期輸入!$A$3,日期輸入!$B$3,日期輸入!$C$3+ROW(A19)-4),1)</f>
        <v>7</v>
      </c>
      <c r="C19" s="82"/>
      <c r="D19" s="70"/>
      <c r="E19" s="83"/>
      <c r="F19" s="70"/>
      <c r="G19" s="84"/>
      <c r="H19" s="816"/>
      <c r="I19" s="817"/>
      <c r="J19" s="817"/>
      <c r="K19" s="817"/>
      <c r="L19" s="818"/>
      <c r="M19" s="67"/>
      <c r="N19" s="67"/>
      <c r="O19" s="67"/>
      <c r="P19" s="67"/>
    </row>
    <row r="20" spans="1:16" ht="50.1" customHeight="1">
      <c r="A20" s="77">
        <v>17</v>
      </c>
      <c r="B20" s="93">
        <f>WEEKDAY(DATE(日期輸入!$A$3,日期輸入!$B$3,日期輸入!$C$3+ROW(A20)-4),1)</f>
        <v>1</v>
      </c>
      <c r="C20" s="82"/>
      <c r="D20" s="70"/>
      <c r="E20" s="83"/>
      <c r="F20" s="70"/>
      <c r="G20" s="84"/>
      <c r="H20" s="816"/>
      <c r="I20" s="817"/>
      <c r="J20" s="817"/>
      <c r="K20" s="817"/>
      <c r="L20" s="818"/>
      <c r="M20" s="67"/>
      <c r="N20" s="67"/>
      <c r="O20" s="67"/>
      <c r="P20" s="67"/>
    </row>
    <row r="21" spans="1:16" ht="50.1" customHeight="1">
      <c r="A21" s="77">
        <v>18</v>
      </c>
      <c r="B21" s="93">
        <f>WEEKDAY(DATE(日期輸入!$A$3,日期輸入!$B$3,日期輸入!$C$3+ROW(A21)-4),1)</f>
        <v>2</v>
      </c>
      <c r="C21" s="82"/>
      <c r="D21" s="70"/>
      <c r="E21" s="83"/>
      <c r="F21" s="70"/>
      <c r="G21" s="84"/>
      <c r="H21" s="816"/>
      <c r="I21" s="817"/>
      <c r="J21" s="817"/>
      <c r="K21" s="817"/>
      <c r="L21" s="818"/>
      <c r="M21" s="67"/>
      <c r="N21" s="67"/>
      <c r="O21" s="67"/>
      <c r="P21" s="67"/>
    </row>
    <row r="22" spans="1:16" ht="50.1" customHeight="1">
      <c r="A22" s="77">
        <v>19</v>
      </c>
      <c r="B22" s="93">
        <f>WEEKDAY(DATE(日期輸入!$A$3,日期輸入!$B$3,日期輸入!$C$3+ROW(A22)-4),1)</f>
        <v>3</v>
      </c>
      <c r="C22" s="82"/>
      <c r="D22" s="70"/>
      <c r="E22" s="83"/>
      <c r="F22" s="70"/>
      <c r="G22" s="84"/>
      <c r="H22" s="816"/>
      <c r="I22" s="817"/>
      <c r="J22" s="817"/>
      <c r="K22" s="817"/>
      <c r="L22" s="818"/>
      <c r="M22" s="67"/>
      <c r="N22" s="67"/>
      <c r="O22" s="67"/>
      <c r="P22" s="67"/>
    </row>
    <row r="23" spans="1:16" ht="50.1" customHeight="1">
      <c r="A23" s="77">
        <v>20</v>
      </c>
      <c r="B23" s="93">
        <f>WEEKDAY(DATE(日期輸入!$A$3,日期輸入!$B$3,日期輸入!$C$3+ROW(A23)-4),1)</f>
        <v>4</v>
      </c>
      <c r="C23" s="82"/>
      <c r="D23" s="70"/>
      <c r="E23" s="83"/>
      <c r="F23" s="70"/>
      <c r="G23" s="84"/>
      <c r="H23" s="816"/>
      <c r="I23" s="817"/>
      <c r="J23" s="817"/>
      <c r="K23" s="817"/>
      <c r="L23" s="818"/>
      <c r="M23" s="67"/>
      <c r="N23" s="67"/>
      <c r="O23" s="67"/>
      <c r="P23" s="67"/>
    </row>
    <row r="24" spans="1:16" ht="50.1" customHeight="1">
      <c r="A24" s="77">
        <v>21</v>
      </c>
      <c r="B24" s="93">
        <f>WEEKDAY(DATE(日期輸入!$A$3,日期輸入!$B$3,日期輸入!$C$3+ROW(A24)-4),1)</f>
        <v>5</v>
      </c>
      <c r="C24" s="82"/>
      <c r="D24" s="70"/>
      <c r="E24" s="83"/>
      <c r="F24" s="70"/>
      <c r="G24" s="84"/>
      <c r="H24" s="816"/>
      <c r="I24" s="817"/>
      <c r="J24" s="817"/>
      <c r="K24" s="817"/>
      <c r="L24" s="818"/>
      <c r="M24" s="67"/>
      <c r="N24" s="67"/>
      <c r="O24" s="67"/>
      <c r="P24" s="67"/>
    </row>
    <row r="25" spans="1:16" ht="50.1" customHeight="1">
      <c r="A25" s="77">
        <v>22</v>
      </c>
      <c r="B25" s="93">
        <f>WEEKDAY(DATE(日期輸入!$A$3,日期輸入!$B$3,日期輸入!$C$3+ROW(A25)-4),1)</f>
        <v>6</v>
      </c>
      <c r="C25" s="82"/>
      <c r="D25" s="70"/>
      <c r="E25" s="83"/>
      <c r="F25" s="70"/>
      <c r="G25" s="84"/>
      <c r="H25" s="816"/>
      <c r="I25" s="817"/>
      <c r="J25" s="817"/>
      <c r="K25" s="817"/>
      <c r="L25" s="818"/>
      <c r="M25" s="67"/>
      <c r="N25" s="67"/>
      <c r="O25" s="67"/>
      <c r="P25" s="67"/>
    </row>
    <row r="26" spans="1:16" ht="50.1" customHeight="1">
      <c r="A26" s="77">
        <v>23</v>
      </c>
      <c r="B26" s="93">
        <f>WEEKDAY(DATE(日期輸入!$A$3,日期輸入!$B$3,日期輸入!$C$3+ROW(A26)-4),1)</f>
        <v>7</v>
      </c>
      <c r="C26" s="82"/>
      <c r="D26" s="70"/>
      <c r="E26" s="83"/>
      <c r="F26" s="70"/>
      <c r="G26" s="84"/>
      <c r="H26" s="816"/>
      <c r="I26" s="817"/>
      <c r="J26" s="817"/>
      <c r="K26" s="817"/>
      <c r="L26" s="818"/>
      <c r="M26" s="67"/>
      <c r="N26" s="67"/>
      <c r="O26" s="67"/>
      <c r="P26" s="67"/>
    </row>
    <row r="27" spans="1:16" ht="50.1" customHeight="1">
      <c r="A27" s="77">
        <v>24</v>
      </c>
      <c r="B27" s="93">
        <f>WEEKDAY(DATE(日期輸入!$A$3,日期輸入!$B$3,日期輸入!$C$3+ROW(A27)-4),1)</f>
        <v>1</v>
      </c>
      <c r="C27" s="82"/>
      <c r="D27" s="70"/>
      <c r="E27" s="83"/>
      <c r="F27" s="70"/>
      <c r="G27" s="84"/>
      <c r="H27" s="816"/>
      <c r="I27" s="817"/>
      <c r="J27" s="817"/>
      <c r="K27" s="817"/>
      <c r="L27" s="818"/>
      <c r="M27" s="67"/>
      <c r="N27" s="67"/>
      <c r="O27" s="67"/>
      <c r="P27" s="67"/>
    </row>
    <row r="28" spans="1:16" ht="50.1" customHeight="1">
      <c r="A28" s="77">
        <v>25</v>
      </c>
      <c r="B28" s="93">
        <f>WEEKDAY(DATE(日期輸入!$A$3,日期輸入!$B$3,日期輸入!$C$3+ROW(A28)-4),1)</f>
        <v>2</v>
      </c>
      <c r="C28" s="82"/>
      <c r="D28" s="70"/>
      <c r="E28" s="83"/>
      <c r="F28" s="70"/>
      <c r="G28" s="84"/>
      <c r="H28" s="816"/>
      <c r="I28" s="817"/>
      <c r="J28" s="817"/>
      <c r="K28" s="817"/>
      <c r="L28" s="818"/>
      <c r="M28" s="67"/>
      <c r="N28" s="67"/>
      <c r="O28" s="67"/>
      <c r="P28" s="67"/>
    </row>
    <row r="29" spans="1:16" ht="50.1" customHeight="1">
      <c r="A29" s="77">
        <v>26</v>
      </c>
      <c r="B29" s="93">
        <f>WEEKDAY(DATE(日期輸入!$A$3,日期輸入!$B$3,日期輸入!$C$3+ROW(A29)-4),1)</f>
        <v>3</v>
      </c>
      <c r="C29" s="82"/>
      <c r="D29" s="70"/>
      <c r="E29" s="83"/>
      <c r="F29" s="70"/>
      <c r="G29" s="84"/>
      <c r="H29" s="816"/>
      <c r="I29" s="817"/>
      <c r="J29" s="817"/>
      <c r="K29" s="817"/>
      <c r="L29" s="818"/>
      <c r="M29" s="67"/>
      <c r="N29" s="67"/>
      <c r="O29" s="67"/>
      <c r="P29" s="67"/>
    </row>
    <row r="30" spans="1:16" ht="50.1" customHeight="1">
      <c r="A30" s="77">
        <v>27</v>
      </c>
      <c r="B30" s="93">
        <f>WEEKDAY(DATE(日期輸入!$A$3,日期輸入!$B$3,日期輸入!$C$3+ROW(A30)-4),1)</f>
        <v>4</v>
      </c>
      <c r="C30" s="82"/>
      <c r="D30" s="70"/>
      <c r="E30" s="83"/>
      <c r="F30" s="70"/>
      <c r="G30" s="84"/>
      <c r="H30" s="816"/>
      <c r="I30" s="817"/>
      <c r="J30" s="817"/>
      <c r="K30" s="817"/>
      <c r="L30" s="818"/>
      <c r="M30" s="67"/>
      <c r="N30" s="67"/>
      <c r="O30" s="67"/>
      <c r="P30" s="67"/>
    </row>
    <row r="31" spans="1:16" ht="50.1" customHeight="1">
      <c r="A31" s="77">
        <v>28</v>
      </c>
      <c r="B31" s="93">
        <f>WEEKDAY(DATE(日期輸入!$A$3,日期輸入!$B$3,日期輸入!$C$3+ROW(A31)-4),1)</f>
        <v>5</v>
      </c>
      <c r="C31" s="82"/>
      <c r="D31" s="70"/>
      <c r="E31" s="83"/>
      <c r="F31" s="70"/>
      <c r="G31" s="84"/>
      <c r="H31" s="816"/>
      <c r="I31" s="817"/>
      <c r="J31" s="817"/>
      <c r="K31" s="817"/>
      <c r="L31" s="818"/>
      <c r="M31" s="67"/>
      <c r="N31" s="67"/>
      <c r="O31" s="67"/>
      <c r="P31" s="67"/>
    </row>
    <row r="32" spans="1:16" ht="50.1" customHeight="1">
      <c r="A32" s="77">
        <v>29</v>
      </c>
      <c r="B32" s="93">
        <f>WEEKDAY(DATE(日期輸入!$A$3,日期輸入!$B$3,日期輸入!$C$3+ROW(A32)-4),1)</f>
        <v>6</v>
      </c>
      <c r="C32" s="82"/>
      <c r="D32" s="70"/>
      <c r="E32" s="83"/>
      <c r="F32" s="70"/>
      <c r="G32" s="84"/>
      <c r="H32" s="816"/>
      <c r="I32" s="817"/>
      <c r="J32" s="817"/>
      <c r="K32" s="817"/>
      <c r="L32" s="818"/>
      <c r="M32" s="67"/>
      <c r="N32" s="67"/>
      <c r="O32" s="67"/>
      <c r="P32" s="67"/>
    </row>
    <row r="33" spans="1:16" ht="50.1" customHeight="1">
      <c r="A33" s="77">
        <v>30</v>
      </c>
      <c r="B33" s="93">
        <f>WEEKDAY(DATE(日期輸入!$A$3,日期輸入!$B$3,日期輸入!$C$3+ROW(A33)-4),1)</f>
        <v>7</v>
      </c>
      <c r="C33" s="82"/>
      <c r="D33" s="70"/>
      <c r="E33" s="83"/>
      <c r="F33" s="70"/>
      <c r="G33" s="84"/>
      <c r="H33" s="816"/>
      <c r="I33" s="817"/>
      <c r="J33" s="817"/>
      <c r="K33" s="817"/>
      <c r="L33" s="818"/>
      <c r="M33" s="67"/>
      <c r="N33" s="67"/>
      <c r="O33" s="67"/>
      <c r="P33" s="67"/>
    </row>
    <row r="34" spans="1:16" ht="50.1" customHeight="1" thickBot="1">
      <c r="A34" s="85">
        <v>31</v>
      </c>
      <c r="B34" s="93">
        <f>WEEKDAY(DATE(日期輸入!$A$3,日期輸入!$B$3,日期輸入!$C$3+ROW(A34)-4),1)</f>
        <v>1</v>
      </c>
      <c r="C34" s="86"/>
      <c r="D34" s="76"/>
      <c r="E34" s="87"/>
      <c r="F34" s="76"/>
      <c r="G34" s="88"/>
      <c r="H34" s="816"/>
      <c r="I34" s="817"/>
      <c r="J34" s="817"/>
      <c r="K34" s="817"/>
      <c r="L34" s="818"/>
      <c r="M34" s="67"/>
      <c r="N34" s="67"/>
      <c r="O34" s="67"/>
      <c r="P34" s="67"/>
    </row>
    <row r="35" spans="1:16" ht="50.1" customHeight="1">
      <c r="A35" s="802" t="s">
        <v>275</v>
      </c>
      <c r="B35" s="803"/>
      <c r="C35" s="806"/>
      <c r="D35" s="807"/>
      <c r="E35" s="807"/>
      <c r="F35" s="807"/>
      <c r="G35" s="807"/>
      <c r="H35" s="816"/>
      <c r="I35" s="817"/>
      <c r="J35" s="817"/>
      <c r="K35" s="817"/>
      <c r="L35" s="818"/>
      <c r="M35" s="67"/>
      <c r="N35" s="67"/>
      <c r="O35" s="67"/>
      <c r="P35" s="67"/>
    </row>
    <row r="36" spans="1:16" ht="50.1" customHeight="1" thickBot="1">
      <c r="A36" s="804"/>
      <c r="B36" s="805"/>
      <c r="C36" s="808"/>
      <c r="D36" s="809"/>
      <c r="E36" s="809"/>
      <c r="F36" s="809"/>
      <c r="G36" s="809"/>
      <c r="H36" s="819"/>
      <c r="I36" s="820"/>
      <c r="J36" s="820"/>
      <c r="K36" s="820"/>
      <c r="L36" s="821"/>
      <c r="M36" s="67"/>
      <c r="N36" s="67"/>
      <c r="O36" s="67"/>
      <c r="P36" s="67"/>
    </row>
    <row r="37" spans="1:16" ht="50.1" customHeight="1">
      <c r="A37" s="62"/>
      <c r="B37" s="62"/>
      <c r="C37" s="62"/>
      <c r="D37" s="62"/>
      <c r="E37" s="62"/>
      <c r="F37" s="62"/>
      <c r="G37" s="62"/>
      <c r="H37" s="62"/>
      <c r="I37" s="62"/>
      <c r="J37" s="62"/>
      <c r="K37" s="62"/>
      <c r="L37" s="62"/>
      <c r="M37" s="67"/>
      <c r="N37" s="67"/>
      <c r="O37" s="67"/>
      <c r="P37" s="67"/>
    </row>
    <row r="38" spans="1:16" ht="50.1" customHeight="1">
      <c r="A38" s="62"/>
      <c r="B38" s="62"/>
      <c r="C38" s="62" t="s">
        <v>276</v>
      </c>
      <c r="D38" s="62" t="s">
        <v>277</v>
      </c>
      <c r="E38" s="62" t="s">
        <v>277</v>
      </c>
      <c r="F38" s="62" t="s">
        <v>277</v>
      </c>
      <c r="G38" s="62" t="s">
        <v>277</v>
      </c>
      <c r="H38" s="62"/>
      <c r="I38" s="62"/>
      <c r="J38" s="62"/>
      <c r="K38" s="62"/>
      <c r="L38" s="62"/>
      <c r="M38" s="67"/>
      <c r="N38" s="67"/>
      <c r="O38" s="67"/>
      <c r="P38" s="67"/>
    </row>
    <row r="39" spans="1:16" ht="50.1" customHeight="1">
      <c r="A39" s="62"/>
      <c r="B39" s="62"/>
      <c r="C39" s="62" t="e">
        <f>INDEX(勤務分配!$A$3:$W$93,MATCH(C$3,勤務分配!$B$3:$B$93,0),1)</f>
        <v>#N/A</v>
      </c>
      <c r="D39" s="62" t="e">
        <f>INDEX(勤務分配!$A$3:$W$93,MATCH(D$3,勤務分配!$B$3:$B$93,0),1)</f>
        <v>#N/A</v>
      </c>
      <c r="E39" s="62" t="e">
        <f>INDEX(勤務分配!$A$3:$W$93,MATCH(E$3,勤務分配!$B$3:$B$93,0),1)</f>
        <v>#N/A</v>
      </c>
      <c r="F39" s="62" t="e">
        <f>INDEX(勤務分配!$A$3:$W$93,MATCH(F$3,勤務分配!$B$3:$B$93,0),1)</f>
        <v>#N/A</v>
      </c>
      <c r="G39" s="62" t="e">
        <f>INDEX(勤務分配!$A$3:$W$93,MATCH(G$3,勤務分配!$B$3:$B$93,0),1)</f>
        <v>#N/A</v>
      </c>
      <c r="H39" s="62"/>
      <c r="I39" s="62"/>
      <c r="J39" s="62"/>
      <c r="K39" s="62"/>
      <c r="L39" s="62"/>
      <c r="M39" s="67"/>
      <c r="N39" s="67"/>
      <c r="O39" s="67"/>
      <c r="P39" s="67"/>
    </row>
    <row r="40" spans="1:16" ht="50.1" customHeight="1">
      <c r="C40" s="89" t="s">
        <v>280</v>
      </c>
      <c r="D40" s="89" t="s">
        <v>280</v>
      </c>
      <c r="E40" s="89" t="s">
        <v>280</v>
      </c>
      <c r="F40" s="89" t="s">
        <v>280</v>
      </c>
      <c r="G40" s="89" t="s">
        <v>280</v>
      </c>
    </row>
    <row r="41" spans="1:16" ht="50.1" customHeight="1">
      <c r="C41" s="89" t="e">
        <f>IF(   OR(  INDEX($A$1:$O$37,日期輸入!$C$3,COLUMN(C3)  )="Ｏ",INDEX($A$1:$O$37,日期輸入!$C$3,COLUMN(C3))="○"  ),"", CONCATENATE(C40,C39)   )</f>
        <v>#N/A</v>
      </c>
      <c r="D41" s="89" t="e">
        <f>IF(   OR(  INDEX($A$1:$O$37,日期輸入!$C$3,COLUMN(D3)  )="Ｏ",INDEX($A$1:$O$37,日期輸入!$C$3,COLUMN(D3))="○"  ),"", CONCATENATE(D40,D39)   )</f>
        <v>#N/A</v>
      </c>
      <c r="E41" s="89" t="e">
        <f>IF(   OR(  INDEX($A$1:$O$37,日期輸入!$C$3,COLUMN(E3)  )="Ｏ",INDEX($A$1:$O$37,日期輸入!$C$3,COLUMN(E3))="○"  ),"", CONCATENATE(E40,E39)   )</f>
        <v>#N/A</v>
      </c>
      <c r="F41" s="89" t="e">
        <f>IF(   OR(  INDEX($A$1:$O$37,日期輸入!$C$3,COLUMN(F3)  )="Ｏ",INDEX($A$1:$O$37,日期輸入!$C$3,COLUMN(F3))="○"  ),"", CONCATENATE(F40,F39)   )</f>
        <v>#N/A</v>
      </c>
      <c r="G41" s="89" t="e">
        <f>IF(   OR(  INDEX($A$1:$O$37,日期輸入!$C$3,COLUMN(G3)  )="Ｏ",INDEX($A$1:$O$37,日期輸入!$C$3,COLUMN(G3))="○"  ),"", CONCATENATE(G40,G39)   )</f>
        <v>#N/A</v>
      </c>
    </row>
    <row r="42" spans="1:16" ht="50.1" customHeight="1"/>
    <row r="43" spans="1:16" ht="50.1" customHeight="1"/>
    <row r="44" spans="1:16" ht="50.1" customHeight="1"/>
    <row r="45" spans="1:16" ht="50.1" customHeight="1"/>
    <row r="46" spans="1:16" ht="50.1" customHeight="1"/>
    <row r="47" spans="1:16" ht="50.1" customHeight="1"/>
    <row r="48" spans="1:16" ht="50.1" customHeight="1"/>
    <row r="49" ht="50.1" customHeight="1"/>
    <row r="50" ht="50.1" customHeight="1"/>
  </sheetData>
  <mergeCells count="7">
    <mergeCell ref="A1:L1"/>
    <mergeCell ref="A2:B2"/>
    <mergeCell ref="A3:B3"/>
    <mergeCell ref="A35:B36"/>
    <mergeCell ref="C35:G36"/>
    <mergeCell ref="H2:L3"/>
    <mergeCell ref="H4:L36"/>
  </mergeCells>
  <phoneticPr fontId="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6"/>
  <dimension ref="A1:O42"/>
  <sheetViews>
    <sheetView workbookViewId="0">
      <selection activeCell="R19" sqref="R19"/>
    </sheetView>
  </sheetViews>
  <sheetFormatPr defaultColWidth="9" defaultRowHeight="16.5"/>
  <cols>
    <col min="1" max="3" width="15.625" style="14" customWidth="1"/>
    <col min="4" max="4" width="3.625" style="14" customWidth="1"/>
    <col min="5" max="5" width="3.5" style="14" customWidth="1"/>
    <col min="6" max="6" width="4.125" style="14" customWidth="1"/>
    <col min="7" max="10" width="3.875" style="14" customWidth="1"/>
    <col min="11" max="11" width="4.125" style="14" customWidth="1"/>
    <col min="12" max="13" width="3.625" style="14" customWidth="1"/>
    <col min="14" max="14" width="4.125" style="14" customWidth="1"/>
    <col min="15" max="15" width="4" style="14" customWidth="1"/>
    <col min="16" max="16" width="9" style="14" customWidth="1"/>
    <col min="17" max="16384" width="9" style="14"/>
  </cols>
  <sheetData>
    <row r="1" spans="1:15" ht="23.25" customHeight="1" thickTop="1">
      <c r="A1" s="878" t="s">
        <v>88</v>
      </c>
      <c r="B1" s="879"/>
      <c r="C1" s="879"/>
      <c r="D1" s="879"/>
      <c r="E1" s="879"/>
      <c r="F1" s="12">
        <f ca="1">MONTH(勤務分配表!AL1)</f>
        <v>12</v>
      </c>
      <c r="G1" s="13" t="s">
        <v>89</v>
      </c>
      <c r="H1" s="12">
        <f ca="1">DAY(勤務分配表!AL1)</f>
        <v>31</v>
      </c>
      <c r="I1" s="13" t="s">
        <v>90</v>
      </c>
      <c r="J1" s="880" t="s">
        <v>91</v>
      </c>
      <c r="K1" s="879"/>
      <c r="L1" s="879"/>
      <c r="M1" s="879"/>
      <c r="N1" s="879"/>
      <c r="O1" s="881"/>
    </row>
    <row r="2" spans="1:15" ht="19.5" customHeight="1">
      <c r="A2" s="882"/>
      <c r="B2" s="828"/>
      <c r="C2" s="39" t="s">
        <v>92</v>
      </c>
      <c r="D2" s="837" t="s">
        <v>93</v>
      </c>
      <c r="E2" s="828"/>
      <c r="F2" s="837" t="s">
        <v>94</v>
      </c>
      <c r="G2" s="828"/>
      <c r="H2" s="837" t="s">
        <v>95</v>
      </c>
      <c r="I2" s="828"/>
      <c r="J2" s="885" t="s">
        <v>96</v>
      </c>
      <c r="K2" s="828"/>
      <c r="L2" s="839" t="s">
        <v>48</v>
      </c>
      <c r="M2" s="828"/>
      <c r="N2" s="886" t="s">
        <v>49</v>
      </c>
      <c r="O2" s="828"/>
    </row>
    <row r="3" spans="1:15" ht="19.5" customHeight="1">
      <c r="A3" s="883" t="s">
        <v>97</v>
      </c>
      <c r="B3" s="32" t="s">
        <v>31</v>
      </c>
      <c r="C3" s="32"/>
      <c r="D3" s="837"/>
      <c r="E3" s="828"/>
      <c r="F3" s="884"/>
      <c r="G3" s="874"/>
      <c r="H3" s="837"/>
      <c r="I3" s="828"/>
      <c r="J3" s="865">
        <v>1</v>
      </c>
      <c r="K3" s="828"/>
      <c r="L3" s="839"/>
      <c r="M3" s="828"/>
      <c r="N3" s="888"/>
      <c r="O3" s="889"/>
    </row>
    <row r="4" spans="1:15" ht="19.5" customHeight="1">
      <c r="A4" s="823"/>
      <c r="B4" s="15" t="s">
        <v>33</v>
      </c>
      <c r="C4" s="32"/>
      <c r="D4" s="837"/>
      <c r="E4" s="828"/>
      <c r="F4" s="877"/>
      <c r="G4" s="828"/>
      <c r="H4" s="837"/>
      <c r="I4" s="828"/>
      <c r="J4" s="865">
        <v>1</v>
      </c>
      <c r="K4" s="828"/>
      <c r="L4" s="839"/>
      <c r="M4" s="828"/>
      <c r="N4" s="848"/>
      <c r="O4" s="849"/>
    </row>
    <row r="5" spans="1:15" ht="19.5" customHeight="1">
      <c r="A5" s="823"/>
      <c r="B5" s="32" t="s">
        <v>98</v>
      </c>
      <c r="C5" s="32"/>
      <c r="D5" s="837"/>
      <c r="E5" s="828"/>
      <c r="F5" s="877"/>
      <c r="G5" s="828"/>
      <c r="H5" s="837"/>
      <c r="I5" s="828"/>
      <c r="J5" s="865">
        <v>1</v>
      </c>
      <c r="K5" s="828"/>
      <c r="L5" s="839"/>
      <c r="M5" s="828"/>
      <c r="N5" s="848"/>
      <c r="O5" s="849"/>
    </row>
    <row r="6" spans="1:15" ht="19.5" customHeight="1">
      <c r="A6" s="823"/>
      <c r="B6" s="32" t="s">
        <v>37</v>
      </c>
      <c r="C6" s="32"/>
      <c r="D6" s="837"/>
      <c r="E6" s="828"/>
      <c r="F6" s="877"/>
      <c r="G6" s="828"/>
      <c r="H6" s="837"/>
      <c r="I6" s="828"/>
      <c r="J6" s="865">
        <v>1</v>
      </c>
      <c r="K6" s="828"/>
      <c r="L6" s="839"/>
      <c r="M6" s="828"/>
      <c r="N6" s="848"/>
      <c r="O6" s="849"/>
    </row>
    <row r="7" spans="1:15" ht="19.5" customHeight="1">
      <c r="A7" s="823"/>
      <c r="B7" s="32" t="s">
        <v>39</v>
      </c>
      <c r="C7" s="32"/>
      <c r="D7" s="837"/>
      <c r="E7" s="828"/>
      <c r="F7" s="877"/>
      <c r="G7" s="828"/>
      <c r="H7" s="837"/>
      <c r="I7" s="828"/>
      <c r="J7" s="865">
        <v>9</v>
      </c>
      <c r="K7" s="828"/>
      <c r="L7" s="839"/>
      <c r="M7" s="828"/>
      <c r="N7" s="848"/>
      <c r="O7" s="849"/>
    </row>
    <row r="8" spans="1:15" ht="19.5" customHeight="1">
      <c r="A8" s="823"/>
      <c r="B8" s="32" t="s">
        <v>61</v>
      </c>
      <c r="C8" s="32"/>
      <c r="D8" s="837"/>
      <c r="E8" s="828"/>
      <c r="F8" s="877"/>
      <c r="G8" s="828"/>
      <c r="H8" s="837"/>
      <c r="I8" s="828"/>
      <c r="J8" s="865">
        <v>19</v>
      </c>
      <c r="K8" s="828"/>
      <c r="L8" s="837"/>
      <c r="M8" s="828"/>
      <c r="N8" s="848"/>
      <c r="O8" s="849"/>
    </row>
    <row r="9" spans="1:15" ht="19.5" customHeight="1">
      <c r="A9" s="823"/>
      <c r="B9" s="32" t="s">
        <v>99</v>
      </c>
      <c r="C9" s="32"/>
      <c r="D9" s="837"/>
      <c r="E9" s="828"/>
      <c r="F9" s="877"/>
      <c r="G9" s="828"/>
      <c r="H9" s="837"/>
      <c r="I9" s="828"/>
      <c r="J9" s="865">
        <v>0</v>
      </c>
      <c r="K9" s="828"/>
      <c r="L9" s="839"/>
      <c r="M9" s="828"/>
      <c r="N9" s="848"/>
      <c r="O9" s="849"/>
    </row>
    <row r="10" spans="1:15" ht="16.5" customHeight="1" thickBot="1">
      <c r="A10" s="824"/>
      <c r="B10" s="34" t="s">
        <v>62</v>
      </c>
      <c r="C10" s="34"/>
      <c r="D10" s="842"/>
      <c r="E10" s="843"/>
      <c r="F10" s="887"/>
      <c r="G10" s="843"/>
      <c r="H10" s="842"/>
      <c r="I10" s="843"/>
      <c r="J10" s="869">
        <v>28</v>
      </c>
      <c r="K10" s="843"/>
      <c r="L10" s="859"/>
      <c r="M10" s="843"/>
      <c r="N10" s="850"/>
      <c r="O10" s="851"/>
    </row>
    <row r="11" spans="1:15" ht="20.25" customHeight="1" thickTop="1">
      <c r="A11" s="822" t="s">
        <v>100</v>
      </c>
      <c r="B11" s="852" t="s">
        <v>101</v>
      </c>
      <c r="C11" s="826"/>
      <c r="D11" s="825"/>
      <c r="E11" s="826"/>
      <c r="F11" s="871"/>
      <c r="G11" s="826"/>
      <c r="H11" s="825"/>
      <c r="I11" s="826"/>
      <c r="J11" s="868">
        <v>0</v>
      </c>
      <c r="K11" s="826"/>
      <c r="L11" s="857"/>
      <c r="M11" s="826"/>
      <c r="N11" s="846"/>
      <c r="O11" s="847"/>
    </row>
    <row r="12" spans="1:15" ht="19.5" customHeight="1">
      <c r="A12" s="823"/>
      <c r="B12" s="827" t="s">
        <v>37</v>
      </c>
      <c r="C12" s="828"/>
      <c r="D12" s="837"/>
      <c r="E12" s="828"/>
      <c r="F12" s="875"/>
      <c r="G12" s="876"/>
      <c r="H12" s="837"/>
      <c r="I12" s="828"/>
      <c r="J12" s="865">
        <v>0</v>
      </c>
      <c r="K12" s="828"/>
      <c r="L12" s="839"/>
      <c r="M12" s="828"/>
      <c r="N12" s="848"/>
      <c r="O12" s="849"/>
    </row>
    <row r="13" spans="1:15" ht="19.5" customHeight="1">
      <c r="A13" s="823"/>
      <c r="B13" s="827" t="s">
        <v>39</v>
      </c>
      <c r="C13" s="828"/>
      <c r="D13" s="837"/>
      <c r="E13" s="828"/>
      <c r="F13" s="835"/>
      <c r="G13" s="836"/>
      <c r="H13" s="837"/>
      <c r="I13" s="828"/>
      <c r="J13" s="865">
        <v>0</v>
      </c>
      <c r="K13" s="828"/>
      <c r="L13" s="839"/>
      <c r="M13" s="828"/>
      <c r="N13" s="848"/>
      <c r="O13" s="849"/>
    </row>
    <row r="14" spans="1:15" ht="17.25" customHeight="1" thickBot="1">
      <c r="A14" s="824"/>
      <c r="B14" s="856" t="s">
        <v>62</v>
      </c>
      <c r="C14" s="843"/>
      <c r="D14" s="842"/>
      <c r="E14" s="843"/>
      <c r="F14" s="840"/>
      <c r="G14" s="841"/>
      <c r="H14" s="842"/>
      <c r="I14" s="843"/>
      <c r="J14" s="869">
        <v>0</v>
      </c>
      <c r="K14" s="843"/>
      <c r="L14" s="859"/>
      <c r="M14" s="843"/>
      <c r="N14" s="850"/>
      <c r="O14" s="851"/>
    </row>
    <row r="15" spans="1:15" ht="20.25" customHeight="1" thickTop="1">
      <c r="A15" s="822" t="s">
        <v>102</v>
      </c>
      <c r="B15" s="852" t="s">
        <v>98</v>
      </c>
      <c r="C15" s="826"/>
      <c r="D15" s="825"/>
      <c r="E15" s="826"/>
      <c r="F15" s="853"/>
      <c r="G15" s="854"/>
      <c r="H15" s="825"/>
      <c r="I15" s="826"/>
      <c r="J15" s="868">
        <v>2</v>
      </c>
      <c r="K15" s="826"/>
      <c r="L15" s="857"/>
      <c r="M15" s="826"/>
      <c r="N15" s="846"/>
      <c r="O15" s="847"/>
    </row>
    <row r="16" spans="1:15" ht="19.5" customHeight="1">
      <c r="A16" s="823"/>
      <c r="B16" s="827" t="s">
        <v>37</v>
      </c>
      <c r="C16" s="828"/>
      <c r="D16" s="837"/>
      <c r="E16" s="828"/>
      <c r="F16" s="835"/>
      <c r="G16" s="836"/>
      <c r="H16" s="837"/>
      <c r="I16" s="828"/>
      <c r="J16" s="873">
        <v>0</v>
      </c>
      <c r="K16" s="874"/>
      <c r="L16" s="839"/>
      <c r="M16" s="828"/>
      <c r="N16" s="848"/>
      <c r="O16" s="849"/>
    </row>
    <row r="17" spans="1:15" ht="19.5" customHeight="1">
      <c r="A17" s="823"/>
      <c r="B17" s="827" t="s">
        <v>39</v>
      </c>
      <c r="C17" s="828"/>
      <c r="D17" s="837"/>
      <c r="E17" s="828"/>
      <c r="F17" s="835"/>
      <c r="G17" s="836"/>
      <c r="H17" s="837"/>
      <c r="I17" s="828"/>
      <c r="J17" s="865">
        <v>0</v>
      </c>
      <c r="K17" s="828"/>
      <c r="L17" s="839"/>
      <c r="M17" s="828"/>
      <c r="N17" s="848"/>
      <c r="O17" s="849"/>
    </row>
    <row r="18" spans="1:15" ht="19.5" customHeight="1" thickBot="1">
      <c r="A18" s="824"/>
      <c r="B18" s="856" t="s">
        <v>62</v>
      </c>
      <c r="C18" s="843"/>
      <c r="D18" s="842"/>
      <c r="E18" s="843"/>
      <c r="F18" s="840"/>
      <c r="G18" s="841"/>
      <c r="H18" s="842"/>
      <c r="I18" s="843"/>
      <c r="J18" s="872">
        <v>2</v>
      </c>
      <c r="K18" s="864"/>
      <c r="L18" s="859"/>
      <c r="M18" s="843"/>
      <c r="N18" s="850"/>
      <c r="O18" s="851"/>
    </row>
    <row r="19" spans="1:15" ht="20.25" customHeight="1" thickTop="1">
      <c r="A19" s="822" t="s">
        <v>103</v>
      </c>
      <c r="B19" s="852" t="s">
        <v>98</v>
      </c>
      <c r="C19" s="826"/>
      <c r="D19" s="825"/>
      <c r="E19" s="826"/>
      <c r="F19" s="853"/>
      <c r="G19" s="854"/>
      <c r="H19" s="825"/>
      <c r="I19" s="826"/>
      <c r="J19" s="868">
        <v>1</v>
      </c>
      <c r="K19" s="826"/>
      <c r="L19" s="857"/>
      <c r="M19" s="826"/>
      <c r="N19" s="870" t="s">
        <v>104</v>
      </c>
      <c r="O19" s="861"/>
    </row>
    <row r="20" spans="1:15" ht="19.5" customHeight="1">
      <c r="A20" s="823"/>
      <c r="B20" s="827" t="s">
        <v>37</v>
      </c>
      <c r="C20" s="828"/>
      <c r="D20" s="837"/>
      <c r="E20" s="828"/>
      <c r="F20" s="835"/>
      <c r="G20" s="836"/>
      <c r="H20" s="837"/>
      <c r="I20" s="828"/>
      <c r="J20" s="865">
        <v>0</v>
      </c>
      <c r="K20" s="828"/>
      <c r="L20" s="839"/>
      <c r="M20" s="828"/>
      <c r="N20" s="848"/>
      <c r="O20" s="862"/>
    </row>
    <row r="21" spans="1:15" ht="19.5" customHeight="1">
      <c r="A21" s="823"/>
      <c r="B21" s="827" t="s">
        <v>39</v>
      </c>
      <c r="C21" s="828"/>
      <c r="D21" s="837"/>
      <c r="E21" s="828"/>
      <c r="F21" s="835"/>
      <c r="G21" s="836"/>
      <c r="H21" s="837"/>
      <c r="I21" s="828"/>
      <c r="J21" s="865">
        <v>1</v>
      </c>
      <c r="K21" s="828"/>
      <c r="L21" s="839"/>
      <c r="M21" s="828"/>
      <c r="N21" s="848"/>
      <c r="O21" s="862"/>
    </row>
    <row r="22" spans="1:15" ht="15.75" customHeight="1" thickBot="1">
      <c r="A22" s="824"/>
      <c r="B22" s="856" t="s">
        <v>62</v>
      </c>
      <c r="C22" s="843"/>
      <c r="D22" s="842"/>
      <c r="E22" s="843"/>
      <c r="F22" s="840"/>
      <c r="G22" s="841"/>
      <c r="H22" s="842"/>
      <c r="I22" s="843"/>
      <c r="J22" s="869">
        <v>4</v>
      </c>
      <c r="K22" s="843"/>
      <c r="L22" s="859"/>
      <c r="M22" s="843"/>
      <c r="N22" s="863"/>
      <c r="O22" s="864"/>
    </row>
    <row r="23" spans="1:15" ht="20.25" customHeight="1" thickTop="1">
      <c r="A23" s="866" t="s">
        <v>105</v>
      </c>
      <c r="B23" s="852" t="s">
        <v>37</v>
      </c>
      <c r="C23" s="826"/>
      <c r="D23" s="825"/>
      <c r="E23" s="826"/>
      <c r="F23" s="853"/>
      <c r="G23" s="854"/>
      <c r="H23" s="825"/>
      <c r="I23" s="826"/>
      <c r="J23" s="868">
        <v>0</v>
      </c>
      <c r="K23" s="826"/>
      <c r="L23" s="857"/>
      <c r="M23" s="826"/>
      <c r="N23" s="860"/>
      <c r="O23" s="861"/>
    </row>
    <row r="24" spans="1:15" ht="19.5" customHeight="1">
      <c r="A24" s="823"/>
      <c r="B24" s="827" t="s">
        <v>39</v>
      </c>
      <c r="C24" s="828"/>
      <c r="D24" s="837"/>
      <c r="E24" s="828"/>
      <c r="F24" s="835"/>
      <c r="G24" s="836"/>
      <c r="H24" s="837"/>
      <c r="I24" s="828"/>
      <c r="J24" s="865">
        <v>0</v>
      </c>
      <c r="K24" s="828"/>
      <c r="L24" s="839"/>
      <c r="M24" s="828"/>
      <c r="N24" s="848"/>
      <c r="O24" s="862"/>
    </row>
    <row r="25" spans="1:15" ht="15.75" customHeight="1" thickBot="1">
      <c r="A25" s="867"/>
      <c r="B25" s="856" t="s">
        <v>62</v>
      </c>
      <c r="C25" s="843"/>
      <c r="D25" s="842"/>
      <c r="E25" s="843"/>
      <c r="F25" s="840"/>
      <c r="G25" s="841"/>
      <c r="H25" s="842"/>
      <c r="I25" s="843"/>
      <c r="J25" s="869">
        <v>0</v>
      </c>
      <c r="K25" s="843"/>
      <c r="L25" s="859"/>
      <c r="M25" s="843"/>
      <c r="N25" s="863"/>
      <c r="O25" s="864"/>
    </row>
    <row r="26" spans="1:15" ht="20.25" customHeight="1" thickTop="1">
      <c r="A26" s="822" t="s">
        <v>106</v>
      </c>
      <c r="B26" s="852" t="s">
        <v>31</v>
      </c>
      <c r="C26" s="826"/>
      <c r="D26" s="825"/>
      <c r="E26" s="826"/>
      <c r="F26" s="853"/>
      <c r="G26" s="854"/>
      <c r="H26" s="825"/>
      <c r="I26" s="826"/>
      <c r="J26" s="855">
        <v>1</v>
      </c>
      <c r="K26" s="826"/>
      <c r="L26" s="857"/>
      <c r="M26" s="826"/>
      <c r="N26" s="846"/>
      <c r="O26" s="847"/>
    </row>
    <row r="27" spans="1:15" ht="19.5" customHeight="1">
      <c r="A27" s="823"/>
      <c r="B27" s="827" t="s">
        <v>33</v>
      </c>
      <c r="C27" s="828"/>
      <c r="D27" s="837"/>
      <c r="E27" s="828"/>
      <c r="F27" s="835"/>
      <c r="G27" s="836"/>
      <c r="H27" s="837"/>
      <c r="I27" s="828"/>
      <c r="J27" s="838">
        <v>0</v>
      </c>
      <c r="K27" s="828"/>
      <c r="L27" s="839"/>
      <c r="M27" s="828"/>
      <c r="N27" s="848"/>
      <c r="O27" s="849"/>
    </row>
    <row r="28" spans="1:15" ht="19.5" customHeight="1">
      <c r="A28" s="823"/>
      <c r="B28" s="827" t="s">
        <v>98</v>
      </c>
      <c r="C28" s="828"/>
      <c r="D28" s="837"/>
      <c r="E28" s="828"/>
      <c r="F28" s="835"/>
      <c r="G28" s="836"/>
      <c r="H28" s="837"/>
      <c r="I28" s="828"/>
      <c r="J28" s="838">
        <v>0</v>
      </c>
      <c r="K28" s="828"/>
      <c r="L28" s="839"/>
      <c r="M28" s="828"/>
      <c r="N28" s="848"/>
      <c r="O28" s="849"/>
    </row>
    <row r="29" spans="1:15" ht="19.5" customHeight="1">
      <c r="A29" s="823"/>
      <c r="B29" s="827" t="s">
        <v>37</v>
      </c>
      <c r="C29" s="828"/>
      <c r="D29" s="837"/>
      <c r="E29" s="828"/>
      <c r="F29" s="835"/>
      <c r="G29" s="836"/>
      <c r="H29" s="837"/>
      <c r="I29" s="828"/>
      <c r="J29" s="838">
        <v>1</v>
      </c>
      <c r="K29" s="828"/>
      <c r="L29" s="839"/>
      <c r="M29" s="828"/>
      <c r="N29" s="848"/>
      <c r="O29" s="849"/>
    </row>
    <row r="30" spans="1:15" ht="19.5" customHeight="1">
      <c r="A30" s="823"/>
      <c r="B30" s="827" t="s">
        <v>39</v>
      </c>
      <c r="C30" s="828"/>
      <c r="D30" s="837"/>
      <c r="E30" s="828"/>
      <c r="F30" s="835"/>
      <c r="G30" s="836"/>
      <c r="H30" s="837"/>
      <c r="I30" s="828"/>
      <c r="J30" s="838">
        <v>5</v>
      </c>
      <c r="K30" s="828"/>
      <c r="L30" s="839"/>
      <c r="M30" s="828"/>
      <c r="N30" s="848"/>
      <c r="O30" s="849"/>
    </row>
    <row r="31" spans="1:15" ht="19.5" customHeight="1">
      <c r="A31" s="823"/>
      <c r="B31" s="827" t="s">
        <v>61</v>
      </c>
      <c r="C31" s="828"/>
      <c r="D31" s="837"/>
      <c r="E31" s="828"/>
      <c r="F31" s="835"/>
      <c r="G31" s="836"/>
      <c r="H31" s="837"/>
      <c r="I31" s="828"/>
      <c r="J31" s="838">
        <v>7</v>
      </c>
      <c r="K31" s="828"/>
      <c r="L31" s="839"/>
      <c r="M31" s="828"/>
      <c r="N31" s="848"/>
      <c r="O31" s="849"/>
    </row>
    <row r="32" spans="1:15" ht="15.75" customHeight="1" thickBot="1">
      <c r="A32" s="824"/>
      <c r="B32" s="856" t="s">
        <v>107</v>
      </c>
      <c r="C32" s="843"/>
      <c r="D32" s="842"/>
      <c r="E32" s="843"/>
      <c r="F32" s="840"/>
      <c r="G32" s="841"/>
      <c r="H32" s="842"/>
      <c r="I32" s="843"/>
      <c r="J32" s="858">
        <v>16</v>
      </c>
      <c r="K32" s="843"/>
      <c r="L32" s="859"/>
      <c r="M32" s="843"/>
      <c r="N32" s="850"/>
      <c r="O32" s="851"/>
    </row>
    <row r="33" spans="1:15" ht="20.25" customHeight="1" thickTop="1">
      <c r="A33" s="822" t="s">
        <v>108</v>
      </c>
      <c r="B33" s="825" t="s">
        <v>109</v>
      </c>
      <c r="C33" s="826"/>
      <c r="D33" s="35" t="s">
        <v>90</v>
      </c>
      <c r="E33" s="16" t="s">
        <v>110</v>
      </c>
      <c r="F33" s="17" t="s">
        <v>90</v>
      </c>
      <c r="G33" s="16" t="s">
        <v>110</v>
      </c>
      <c r="H33" s="31" t="s">
        <v>90</v>
      </c>
      <c r="I33" s="16" t="s">
        <v>110</v>
      </c>
      <c r="J33" s="36" t="s">
        <v>90</v>
      </c>
      <c r="K33" s="18" t="s">
        <v>110</v>
      </c>
      <c r="L33" s="31" t="s">
        <v>90</v>
      </c>
      <c r="M33" s="16" t="s">
        <v>110</v>
      </c>
      <c r="N33" s="36" t="s">
        <v>90</v>
      </c>
      <c r="O33" s="19" t="s">
        <v>110</v>
      </c>
    </row>
    <row r="34" spans="1:15" ht="19.5" customHeight="1">
      <c r="A34" s="823"/>
      <c r="B34" s="827" t="s">
        <v>31</v>
      </c>
      <c r="C34" s="828"/>
      <c r="D34" s="32"/>
      <c r="E34" s="20"/>
      <c r="F34" s="21"/>
      <c r="G34" s="21"/>
      <c r="H34" s="39"/>
      <c r="I34" s="20"/>
      <c r="J34" s="37">
        <v>0</v>
      </c>
      <c r="K34" s="22">
        <v>0</v>
      </c>
      <c r="L34" s="39"/>
      <c r="M34" s="20"/>
      <c r="N34" s="829">
        <f>SUM(J34:J39)</f>
        <v>13</v>
      </c>
      <c r="O34" s="831">
        <f>SUM(K34:K39)</f>
        <v>2</v>
      </c>
    </row>
    <row r="35" spans="1:15" ht="19.5" customHeight="1">
      <c r="A35" s="823"/>
      <c r="B35" s="827" t="s">
        <v>33</v>
      </c>
      <c r="C35" s="828"/>
      <c r="D35" s="32"/>
      <c r="E35" s="20"/>
      <c r="F35" s="21"/>
      <c r="G35" s="21"/>
      <c r="H35" s="39"/>
      <c r="I35" s="20"/>
      <c r="J35" s="37">
        <v>1</v>
      </c>
      <c r="K35" s="22">
        <v>1</v>
      </c>
      <c r="L35" s="39"/>
      <c r="M35" s="20"/>
      <c r="N35" s="830"/>
      <c r="O35" s="832"/>
    </row>
    <row r="36" spans="1:15" ht="19.5" customHeight="1">
      <c r="A36" s="823"/>
      <c r="B36" s="827" t="s">
        <v>98</v>
      </c>
      <c r="C36" s="828"/>
      <c r="D36" s="32"/>
      <c r="E36" s="20"/>
      <c r="F36" s="21"/>
      <c r="G36" s="21"/>
      <c r="H36" s="39"/>
      <c r="I36" s="20"/>
      <c r="J36" s="37">
        <v>0</v>
      </c>
      <c r="K36" s="22">
        <v>0</v>
      </c>
      <c r="L36" s="39"/>
      <c r="M36" s="20"/>
      <c r="N36" s="830"/>
      <c r="O36" s="832"/>
    </row>
    <row r="37" spans="1:15" ht="19.5" customHeight="1">
      <c r="A37" s="823"/>
      <c r="B37" s="827" t="s">
        <v>37</v>
      </c>
      <c r="C37" s="828"/>
      <c r="D37" s="32"/>
      <c r="E37" s="20"/>
      <c r="F37" s="21"/>
      <c r="G37" s="21"/>
      <c r="H37" s="39"/>
      <c r="I37" s="20"/>
      <c r="J37" s="37">
        <v>1</v>
      </c>
      <c r="K37" s="22">
        <v>0</v>
      </c>
      <c r="L37" s="39"/>
      <c r="M37" s="20"/>
      <c r="N37" s="830"/>
      <c r="O37" s="832"/>
    </row>
    <row r="38" spans="1:15" ht="18" customHeight="1">
      <c r="A38" s="823"/>
      <c r="B38" s="827" t="s">
        <v>39</v>
      </c>
      <c r="C38" s="828"/>
      <c r="D38" s="32"/>
      <c r="E38" s="20"/>
      <c r="F38" s="21"/>
      <c r="G38" s="21"/>
      <c r="H38" s="39"/>
      <c r="I38" s="20"/>
      <c r="J38" s="37">
        <v>3</v>
      </c>
      <c r="K38" s="22">
        <v>1</v>
      </c>
      <c r="L38" s="39"/>
      <c r="M38" s="20"/>
      <c r="N38" s="830"/>
      <c r="O38" s="832"/>
    </row>
    <row r="39" spans="1:15" ht="18" customHeight="1">
      <c r="A39" s="823"/>
      <c r="B39" s="827" t="s">
        <v>61</v>
      </c>
      <c r="C39" s="828"/>
      <c r="D39" s="32"/>
      <c r="E39" s="20"/>
      <c r="F39" s="21"/>
      <c r="G39" s="21"/>
      <c r="H39" s="39"/>
      <c r="I39" s="20"/>
      <c r="J39" s="37">
        <v>8</v>
      </c>
      <c r="K39" s="22">
        <v>0</v>
      </c>
      <c r="L39" s="39"/>
      <c r="N39" s="830"/>
      <c r="O39" s="832"/>
    </row>
    <row r="40" spans="1:15" ht="17.25" customHeight="1">
      <c r="A40" s="824"/>
      <c r="B40" s="827" t="s">
        <v>62</v>
      </c>
      <c r="C40" s="828"/>
      <c r="D40" s="32"/>
      <c r="E40" s="20"/>
      <c r="F40" s="21"/>
      <c r="G40" s="21"/>
      <c r="H40" s="39"/>
      <c r="I40" s="20"/>
      <c r="J40" s="37">
        <v>11</v>
      </c>
      <c r="K40" s="22">
        <v>11</v>
      </c>
      <c r="L40" s="39"/>
      <c r="M40" s="20"/>
      <c r="N40" s="23">
        <f>J40</f>
        <v>11</v>
      </c>
      <c r="O40" s="24">
        <f>K40</f>
        <v>11</v>
      </c>
    </row>
    <row r="41" spans="1:15" ht="17.25" customHeight="1" thickBot="1">
      <c r="A41" s="844" t="s">
        <v>111</v>
      </c>
      <c r="B41" s="845"/>
      <c r="C41" s="843"/>
      <c r="D41" s="34"/>
      <c r="E41" s="25"/>
      <c r="F41" s="26"/>
      <c r="G41" s="26"/>
      <c r="H41" s="33"/>
      <c r="I41" s="25"/>
      <c r="J41" s="38">
        <v>0</v>
      </c>
      <c r="K41" s="27">
        <v>0</v>
      </c>
      <c r="L41" s="33"/>
      <c r="M41" s="25"/>
      <c r="N41" s="28">
        <f>J41</f>
        <v>0</v>
      </c>
      <c r="O41" s="29">
        <f>K41</f>
        <v>0</v>
      </c>
    </row>
    <row r="42" spans="1:15" ht="20.25" customHeight="1" thickTop="1">
      <c r="A42" s="833"/>
      <c r="B42" s="834"/>
      <c r="C42" s="834"/>
      <c r="D42" s="834"/>
      <c r="E42" s="834"/>
      <c r="F42" s="834"/>
      <c r="G42" s="834"/>
      <c r="H42" s="834"/>
      <c r="I42" s="834"/>
      <c r="J42" s="833" t="s">
        <v>0</v>
      </c>
      <c r="K42" s="834"/>
      <c r="L42" s="834"/>
      <c r="M42" s="834"/>
      <c r="N42" s="834"/>
      <c r="O42" s="834"/>
    </row>
  </sheetData>
  <mergeCells count="207">
    <mergeCell ref="H2:I2"/>
    <mergeCell ref="J2:K2"/>
    <mergeCell ref="L2:M2"/>
    <mergeCell ref="N2:O2"/>
    <mergeCell ref="D10:E10"/>
    <mergeCell ref="F10:G10"/>
    <mergeCell ref="H10:I10"/>
    <mergeCell ref="J10:K10"/>
    <mergeCell ref="L10:M10"/>
    <mergeCell ref="L9:M9"/>
    <mergeCell ref="J6:K6"/>
    <mergeCell ref="L6:M6"/>
    <mergeCell ref="D7:E7"/>
    <mergeCell ref="F7:G7"/>
    <mergeCell ref="H7:I7"/>
    <mergeCell ref="J7:K7"/>
    <mergeCell ref="L7:M7"/>
    <mergeCell ref="N3:O10"/>
    <mergeCell ref="D4:E4"/>
    <mergeCell ref="F4:G4"/>
    <mergeCell ref="H4:I4"/>
    <mergeCell ref="J4:K4"/>
    <mergeCell ref="L4:M4"/>
    <mergeCell ref="D5:E5"/>
    <mergeCell ref="A1:E1"/>
    <mergeCell ref="J1:O1"/>
    <mergeCell ref="A2:B2"/>
    <mergeCell ref="D2:E2"/>
    <mergeCell ref="F2:G2"/>
    <mergeCell ref="A3:A10"/>
    <mergeCell ref="D3:E3"/>
    <mergeCell ref="F3:G3"/>
    <mergeCell ref="H3:I3"/>
    <mergeCell ref="J3:K3"/>
    <mergeCell ref="L3:M3"/>
    <mergeCell ref="L5:M5"/>
    <mergeCell ref="D6:E6"/>
    <mergeCell ref="F6:G6"/>
    <mergeCell ref="H6:I6"/>
    <mergeCell ref="D8:E8"/>
    <mergeCell ref="F8:G8"/>
    <mergeCell ref="H8:I8"/>
    <mergeCell ref="J8:K8"/>
    <mergeCell ref="L8:M8"/>
    <mergeCell ref="D9:E9"/>
    <mergeCell ref="F9:G9"/>
    <mergeCell ref="H9:I9"/>
    <mergeCell ref="J9:K9"/>
    <mergeCell ref="F5:G5"/>
    <mergeCell ref="H5:I5"/>
    <mergeCell ref="J5:K5"/>
    <mergeCell ref="J13:K13"/>
    <mergeCell ref="L13:M13"/>
    <mergeCell ref="B14:C14"/>
    <mergeCell ref="D14:E14"/>
    <mergeCell ref="F14:G14"/>
    <mergeCell ref="H14:I14"/>
    <mergeCell ref="J14:K14"/>
    <mergeCell ref="L14:M14"/>
    <mergeCell ref="J17:K17"/>
    <mergeCell ref="N11:O14"/>
    <mergeCell ref="B12:C12"/>
    <mergeCell ref="D12:E12"/>
    <mergeCell ref="F12:G12"/>
    <mergeCell ref="H12:I12"/>
    <mergeCell ref="J12:K12"/>
    <mergeCell ref="L12:M12"/>
    <mergeCell ref="L11:M11"/>
    <mergeCell ref="N15:O18"/>
    <mergeCell ref="A15:A18"/>
    <mergeCell ref="B15:C15"/>
    <mergeCell ref="D15:E15"/>
    <mergeCell ref="F15:G15"/>
    <mergeCell ref="H15:I15"/>
    <mergeCell ref="J15:K15"/>
    <mergeCell ref="F17:G17"/>
    <mergeCell ref="L17:M17"/>
    <mergeCell ref="B18:C18"/>
    <mergeCell ref="D18:E18"/>
    <mergeCell ref="F18:G18"/>
    <mergeCell ref="H18:I18"/>
    <mergeCell ref="J18:K18"/>
    <mergeCell ref="L18:M18"/>
    <mergeCell ref="B16:C16"/>
    <mergeCell ref="D16:E16"/>
    <mergeCell ref="F16:G16"/>
    <mergeCell ref="H16:I16"/>
    <mergeCell ref="J16:K16"/>
    <mergeCell ref="L16:M16"/>
    <mergeCell ref="B17:C17"/>
    <mergeCell ref="D17:E17"/>
    <mergeCell ref="L15:M15"/>
    <mergeCell ref="H17:I17"/>
    <mergeCell ref="A11:A14"/>
    <mergeCell ref="B11:C11"/>
    <mergeCell ref="D11:E11"/>
    <mergeCell ref="F11:G11"/>
    <mergeCell ref="H11:I11"/>
    <mergeCell ref="J11:K11"/>
    <mergeCell ref="B13:C13"/>
    <mergeCell ref="D13:E13"/>
    <mergeCell ref="F13:G13"/>
    <mergeCell ref="H13:I13"/>
    <mergeCell ref="A19:A22"/>
    <mergeCell ref="B19:C19"/>
    <mergeCell ref="D19:E19"/>
    <mergeCell ref="F19:G19"/>
    <mergeCell ref="H19:I19"/>
    <mergeCell ref="J19:K19"/>
    <mergeCell ref="F21:G21"/>
    <mergeCell ref="H21:I21"/>
    <mergeCell ref="J21:K21"/>
    <mergeCell ref="L21:M21"/>
    <mergeCell ref="B22:C22"/>
    <mergeCell ref="D22:E22"/>
    <mergeCell ref="F22:G22"/>
    <mergeCell ref="H22:I22"/>
    <mergeCell ref="J22:K22"/>
    <mergeCell ref="L22:M22"/>
    <mergeCell ref="L19:M19"/>
    <mergeCell ref="N19:O22"/>
    <mergeCell ref="B20:C20"/>
    <mergeCell ref="D20:E20"/>
    <mergeCell ref="F20:G20"/>
    <mergeCell ref="H20:I20"/>
    <mergeCell ref="J20:K20"/>
    <mergeCell ref="L20:M20"/>
    <mergeCell ref="B21:C21"/>
    <mergeCell ref="D21:E21"/>
    <mergeCell ref="A23:A25"/>
    <mergeCell ref="B23:C23"/>
    <mergeCell ref="D23:E23"/>
    <mergeCell ref="F23:G23"/>
    <mergeCell ref="H23:I23"/>
    <mergeCell ref="J23:K23"/>
    <mergeCell ref="F25:G25"/>
    <mergeCell ref="H25:I25"/>
    <mergeCell ref="J25:K25"/>
    <mergeCell ref="N23:O25"/>
    <mergeCell ref="B24:C24"/>
    <mergeCell ref="D24:E24"/>
    <mergeCell ref="F24:G24"/>
    <mergeCell ref="H24:I24"/>
    <mergeCell ref="J24:K24"/>
    <mergeCell ref="L24:M24"/>
    <mergeCell ref="B25:C25"/>
    <mergeCell ref="D25:E25"/>
    <mergeCell ref="L25:M25"/>
    <mergeCell ref="L23:M23"/>
    <mergeCell ref="L26:M26"/>
    <mergeCell ref="H28:I28"/>
    <mergeCell ref="J28:K28"/>
    <mergeCell ref="H32:I32"/>
    <mergeCell ref="J32:K32"/>
    <mergeCell ref="L32:M32"/>
    <mergeCell ref="H31:I31"/>
    <mergeCell ref="J31:K31"/>
    <mergeCell ref="L31:M31"/>
    <mergeCell ref="L29:M29"/>
    <mergeCell ref="A26:A32"/>
    <mergeCell ref="B26:C26"/>
    <mergeCell ref="D26:E26"/>
    <mergeCell ref="F26:G26"/>
    <mergeCell ref="H26:I26"/>
    <mergeCell ref="J26:K26"/>
    <mergeCell ref="B31:C31"/>
    <mergeCell ref="D31:E31"/>
    <mergeCell ref="F31:G31"/>
    <mergeCell ref="B32:C32"/>
    <mergeCell ref="B30:C30"/>
    <mergeCell ref="D30:E30"/>
    <mergeCell ref="H27:I27"/>
    <mergeCell ref="J27:K27"/>
    <mergeCell ref="J42:O42"/>
    <mergeCell ref="F30:G30"/>
    <mergeCell ref="H30:I30"/>
    <mergeCell ref="J30:K30"/>
    <mergeCell ref="L30:M30"/>
    <mergeCell ref="F32:G32"/>
    <mergeCell ref="L27:M27"/>
    <mergeCell ref="B28:C28"/>
    <mergeCell ref="D28:E28"/>
    <mergeCell ref="F28:G28"/>
    <mergeCell ref="L28:M28"/>
    <mergeCell ref="B29:C29"/>
    <mergeCell ref="D29:E29"/>
    <mergeCell ref="F29:G29"/>
    <mergeCell ref="H29:I29"/>
    <mergeCell ref="J29:K29"/>
    <mergeCell ref="D32:E32"/>
    <mergeCell ref="B40:C40"/>
    <mergeCell ref="A41:C41"/>
    <mergeCell ref="A42:I42"/>
    <mergeCell ref="N26:O32"/>
    <mergeCell ref="B27:C27"/>
    <mergeCell ref="D27:E27"/>
    <mergeCell ref="F27:G27"/>
    <mergeCell ref="A33:A40"/>
    <mergeCell ref="B33:C33"/>
    <mergeCell ref="B34:C34"/>
    <mergeCell ref="N34:N39"/>
    <mergeCell ref="O34:O39"/>
    <mergeCell ref="B35:C35"/>
    <mergeCell ref="B36:C36"/>
    <mergeCell ref="B37:C37"/>
    <mergeCell ref="B38:C38"/>
    <mergeCell ref="B39:C39"/>
  </mergeCells>
  <phoneticPr fontId="2" type="noConversion"/>
  <pageMargins left="0.59027777777777801" right="0" top="0.39305555555555599" bottom="0" header="0.51180555555555596" footer="0.51180555555555596"/>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rgb="FFFF0000"/>
  </sheetPr>
  <dimension ref="A1:AU77"/>
  <sheetViews>
    <sheetView zoomScale="85" zoomScaleNormal="85" workbookViewId="0">
      <selection activeCell="B20" sqref="B20"/>
    </sheetView>
  </sheetViews>
  <sheetFormatPr defaultColWidth="9" defaultRowHeight="16.5"/>
  <cols>
    <col min="1" max="1" width="9" style="189"/>
    <col min="2" max="2" width="17.5" style="189" customWidth="1"/>
    <col min="3" max="38" width="9" style="189"/>
    <col min="39" max="40" width="33.625" style="189" customWidth="1"/>
    <col min="41" max="45" width="9" style="189"/>
    <col min="46" max="46" width="37" style="189" customWidth="1"/>
    <col min="47" max="47" width="18" style="189" customWidth="1"/>
    <col min="48" max="16384" width="9" style="189"/>
  </cols>
  <sheetData>
    <row r="1" spans="1:47">
      <c r="A1" s="188" t="s">
        <v>248</v>
      </c>
      <c r="B1" s="188" t="s">
        <v>356</v>
      </c>
      <c r="C1" s="188">
        <v>1</v>
      </c>
      <c r="D1" s="188">
        <v>2</v>
      </c>
      <c r="E1" s="188">
        <v>3</v>
      </c>
      <c r="F1" s="188">
        <v>4</v>
      </c>
      <c r="G1" s="188">
        <v>5</v>
      </c>
      <c r="H1" s="188">
        <v>6</v>
      </c>
      <c r="I1" s="188">
        <v>7</v>
      </c>
      <c r="J1" s="188">
        <v>8</v>
      </c>
      <c r="K1" s="188">
        <v>9</v>
      </c>
      <c r="L1" s="188">
        <v>10</v>
      </c>
      <c r="M1" s="188">
        <v>11</v>
      </c>
      <c r="N1" s="188">
        <v>12</v>
      </c>
      <c r="O1" s="188">
        <v>13</v>
      </c>
      <c r="P1" s="188">
        <v>14</v>
      </c>
      <c r="Q1" s="188">
        <v>15</v>
      </c>
      <c r="R1" s="188">
        <v>16</v>
      </c>
      <c r="S1" s="188">
        <v>17</v>
      </c>
      <c r="T1" s="188">
        <v>18</v>
      </c>
      <c r="U1" s="188">
        <v>19</v>
      </c>
      <c r="V1" s="188">
        <v>20</v>
      </c>
      <c r="W1" s="188">
        <v>21</v>
      </c>
      <c r="X1" s="188">
        <v>22</v>
      </c>
      <c r="Y1" s="188">
        <v>23</v>
      </c>
      <c r="Z1" s="188">
        <v>24</v>
      </c>
      <c r="AA1" s="188">
        <v>25</v>
      </c>
      <c r="AB1" s="188">
        <v>26</v>
      </c>
      <c r="AC1" s="188">
        <v>27</v>
      </c>
      <c r="AD1" s="188">
        <v>28</v>
      </c>
      <c r="AE1" s="188">
        <v>29</v>
      </c>
      <c r="AF1" s="188">
        <v>30</v>
      </c>
      <c r="AG1" s="188">
        <v>31</v>
      </c>
      <c r="AL1" s="190" t="s">
        <v>248</v>
      </c>
      <c r="AM1" s="190" t="s">
        <v>249</v>
      </c>
      <c r="AN1" s="190" t="s">
        <v>407</v>
      </c>
      <c r="AO1" s="190">
        <v>0</v>
      </c>
      <c r="AP1" s="190">
        <v>1</v>
      </c>
      <c r="AQ1" s="190">
        <v>2</v>
      </c>
    </row>
    <row r="2" spans="1:47">
      <c r="A2" s="190" t="str">
        <f>IF(  (ROW(A2)-1)&lt;=日期輸入!$B$5,勤務分配!A2,"")</f>
        <v>A</v>
      </c>
      <c r="B2" s="190" t="str">
        <f>_xlfn.IFNA(  INDEX(警職大表!$A$1:$AZ$100,MATCH(A2,警職大表!$A$1:$A$100,0),3),"")</f>
        <v>陳正賢</v>
      </c>
      <c r="C2" s="190" t="str">
        <f>_xlfn.IFNA(   IF(   IF(  INDEX(警職大表!$A$1:$AZ$100,MATCH($A2,警職大表!$A$1:$A$100,0),   MATCH(C$1,警職大表!$A$3:$AZ$3,0)  )=0,"",INDEX(警職大表!$A$1:$AZ$100,MATCH($A2,警職大表!$A$1:$A$100,0),   MATCH(C$1,警職大表!$A$3:$AZ$3,0)  )        )="",B2,  IF(  INDEX(警職大表!$A$1:$AZ$100,MATCH($A2,警職大表!$A$1:$A$100,0),   MATCH(C$1,警職大表!$A$3:$AZ$3,0)  )=0,"",INDEX(警職大表!$A$1:$AZ$100,MATCH($A2,警職大表!$A$1:$A$100,0),   MATCH(C$1,警職大表!$A$3:$AZ$3,0)  ) )    ),"")</f>
        <v>X</v>
      </c>
      <c r="D2" s="190" t="str">
        <f>_xlfn.IFNA(   IF(   IF(  INDEX(警職大表!$A$1:$AZ$100,MATCH($A2,警職大表!$A$1:$A$100,0),   MATCH(D$1,警職大表!$A$3:$AZ$3,0)  )=0,"",INDEX(警職大表!$A$1:$AZ$100,MATCH($A2,警職大表!$A$1:$A$100,0),   MATCH(D$1,警職大表!$A$3:$AZ$3,0)  )        )="",C2,  IF(  INDEX(警職大表!$A$1:$AZ$100,MATCH($A2,警職大表!$A$1:$A$100,0),   MATCH(D$1,警職大表!$A$3:$AZ$3,0)  )=0,"",INDEX(警職大表!$A$1:$AZ$100,MATCH($A2,警職大表!$A$1:$A$100,0),   MATCH(D$1,警職大表!$A$3:$AZ$3,0)  ) )    ),"")</f>
        <v>08-18備</v>
      </c>
      <c r="E2" s="190" t="str">
        <f>_xlfn.IFNA(   IF(   IF(  INDEX(警職大表!$A$1:$AZ$100,MATCH($A2,警職大表!$A$1:$A$100,0),   MATCH(E$1,警職大表!$A$3:$AZ$3,0)  )=0,"",INDEX(警職大表!$A$1:$AZ$100,MATCH($A2,警職大表!$A$1:$A$100,0),   MATCH(E$1,警職大表!$A$3:$AZ$3,0)  )        )="",D2,  IF(  INDEX(警職大表!$A$1:$AZ$100,MATCH($A2,警職大表!$A$1:$A$100,0),   MATCH(E$1,警職大表!$A$3:$AZ$3,0)  )=0,"",INDEX(警職大表!$A$1:$AZ$100,MATCH($A2,警職大表!$A$1:$A$100,0),   MATCH(E$1,警職大表!$A$3:$AZ$3,0)  ) )    ),"")</f>
        <v>08-18備</v>
      </c>
      <c r="F2" s="190" t="str">
        <f>_xlfn.IFNA(   IF(   IF(  INDEX(警職大表!$A$1:$AZ$100,MATCH($A2,警職大表!$A$1:$A$100,0),   MATCH(F$1,警職大表!$A$3:$AZ$3,0)  )=0,"",INDEX(警職大表!$A$1:$AZ$100,MATCH($A2,警職大表!$A$1:$A$100,0),   MATCH(F$1,警職大表!$A$3:$AZ$3,0)  )        )="",E2,  IF(  INDEX(警職大表!$A$1:$AZ$100,MATCH($A2,警職大表!$A$1:$A$100,0),   MATCH(F$1,警職大表!$A$3:$AZ$3,0)  )=0,"",INDEX(警職大表!$A$1:$AZ$100,MATCH($A2,警職大表!$A$1:$A$100,0),   MATCH(F$1,警職大表!$A$3:$AZ$3,0)  ) )    ),"")</f>
        <v>備</v>
      </c>
      <c r="G2" s="190" t="str">
        <f>_xlfn.IFNA(   IF(   IF(  INDEX(警職大表!$A$1:$AZ$100,MATCH($A2,警職大表!$A$1:$A$100,0),   MATCH(G$1,警職大表!$A$3:$AZ$3,0)  )=0,"",INDEX(警職大表!$A$1:$AZ$100,MATCH($A2,警職大表!$A$1:$A$100,0),   MATCH(G$1,警職大表!$A$3:$AZ$3,0)  )        )="",F2,  IF(  INDEX(警職大表!$A$1:$AZ$100,MATCH($A2,警職大表!$A$1:$A$100,0),   MATCH(G$1,警職大表!$A$3:$AZ$3,0)  )=0,"",INDEX(警職大表!$A$1:$AZ$100,MATCH($A2,警職大表!$A$1:$A$100,0),   MATCH(G$1,警職大表!$A$3:$AZ$3,0)  ) )    ),"")</f>
        <v>08-18備</v>
      </c>
      <c r="H2" s="190" t="str">
        <f>_xlfn.IFNA(   IF(   IF(  INDEX(警職大表!$A$1:$AZ$100,MATCH($A2,警職大表!$A$1:$A$100,0),   MATCH(H$1,警職大表!$A$3:$AZ$3,0)  )=0,"",INDEX(警職大表!$A$1:$AZ$100,MATCH($A2,警職大表!$A$1:$A$100,0),   MATCH(H$1,警職大表!$A$3:$AZ$3,0)  )        )="",G2,  IF(  INDEX(警職大表!$A$1:$AZ$100,MATCH($A2,警職大表!$A$1:$A$100,0),   MATCH(H$1,警職大表!$A$3:$AZ$3,0)  )=0,"",INDEX(警職大表!$A$1:$AZ$100,MATCH($A2,警職大表!$A$1:$A$100,0),   MATCH(H$1,警職大表!$A$3:$AZ$3,0)  ) )    ),"")</f>
        <v>補</v>
      </c>
      <c r="I2" s="190" t="str">
        <f>_xlfn.IFNA(   IF(   IF(  INDEX(警職大表!$A$1:$AZ$100,MATCH($A2,警職大表!$A$1:$A$100,0),   MATCH(I$1,警職大表!$A$3:$AZ$3,0)  )=0,"",INDEX(警職大表!$A$1:$AZ$100,MATCH($A2,警職大表!$A$1:$A$100,0),   MATCH(I$1,警職大表!$A$3:$AZ$3,0)  )        )="",H2,  IF(  INDEX(警職大表!$A$1:$AZ$100,MATCH($A2,警職大表!$A$1:$A$100,0),   MATCH(I$1,警職大表!$A$3:$AZ$3,0)  )=0,"",INDEX(警職大表!$A$1:$AZ$100,MATCH($A2,警職大表!$A$1:$A$100,0),   MATCH(I$1,警職大表!$A$3:$AZ$3,0)  ) )    ),"")</f>
        <v>補</v>
      </c>
      <c r="J2" s="190" t="str">
        <f>_xlfn.IFNA(   IF(   IF(  INDEX(警職大表!$A$1:$AZ$100,MATCH($A2,警職大表!$A$1:$A$100,0),   MATCH(J$1,警職大表!$A$3:$AZ$3,0)  )=0,"",INDEX(警職大表!$A$1:$AZ$100,MATCH($A2,警職大表!$A$1:$A$100,0),   MATCH(J$1,警職大表!$A$3:$AZ$3,0)  )        )="",I2,  IF(  INDEX(警職大表!$A$1:$AZ$100,MATCH($A2,警職大表!$A$1:$A$100,0),   MATCH(J$1,警職大表!$A$3:$AZ$3,0)  )=0,"",INDEX(警職大表!$A$1:$AZ$100,MATCH($A2,警職大表!$A$1:$A$100,0),   MATCH(J$1,警職大表!$A$3:$AZ$3,0)  ) )    ),"")</f>
        <v>補</v>
      </c>
      <c r="K2" s="190" t="str">
        <f>_xlfn.IFNA(   IF(   IF(  INDEX(警職大表!$A$1:$AZ$100,MATCH($A2,警職大表!$A$1:$A$100,0),   MATCH(K$1,警職大表!$A$3:$AZ$3,0)  )=0,"",INDEX(警職大表!$A$1:$AZ$100,MATCH($A2,警職大表!$A$1:$A$100,0),   MATCH(K$1,警職大表!$A$3:$AZ$3,0)  )        )="",J2,  IF(  INDEX(警職大表!$A$1:$AZ$100,MATCH($A2,警職大表!$A$1:$A$100,0),   MATCH(K$1,警職大表!$A$3:$AZ$3,0)  )=0,"",INDEX(警職大表!$A$1:$AZ$100,MATCH($A2,警職大表!$A$1:$A$100,0),   MATCH(K$1,警職大表!$A$3:$AZ$3,0)  ) )    ),"")</f>
        <v>補</v>
      </c>
      <c r="L2" s="190" t="str">
        <f>_xlfn.IFNA(   IF(   IF(  INDEX(警職大表!$A$1:$AZ$100,MATCH($A2,警職大表!$A$1:$A$100,0),   MATCH(L$1,警職大表!$A$3:$AZ$3,0)  )=0,"",INDEX(警職大表!$A$1:$AZ$100,MATCH($A2,警職大表!$A$1:$A$100,0),   MATCH(L$1,警職大表!$A$3:$AZ$3,0)  )        )="",K2,  IF(  INDEX(警職大表!$A$1:$AZ$100,MATCH($A2,警職大表!$A$1:$A$100,0),   MATCH(L$1,警職大表!$A$3:$AZ$3,0)  )=0,"",INDEX(警職大表!$A$1:$AZ$100,MATCH($A2,警職大表!$A$1:$A$100,0),   MATCH(L$1,警職大表!$A$3:$AZ$3,0)  ) )    ),"")</f>
        <v>補</v>
      </c>
      <c r="M2" s="190" t="str">
        <f>_xlfn.IFNA(   IF(   IF(  INDEX(警職大表!$A$1:$AZ$100,MATCH($A2,警職大表!$A$1:$A$100,0),   MATCH(M$1,警職大表!$A$3:$AZ$3,0)  )=0,"",INDEX(警職大表!$A$1:$AZ$100,MATCH($A2,警職大表!$A$1:$A$100,0),   MATCH(M$1,警職大表!$A$3:$AZ$3,0)  )        )="",L2,  IF(  INDEX(警職大表!$A$1:$AZ$100,MATCH($A2,警職大表!$A$1:$A$100,0),   MATCH(M$1,警職大表!$A$3:$AZ$3,0)  )=0,"",INDEX(警職大表!$A$1:$AZ$100,MATCH($A2,警職大表!$A$1:$A$100,0),   MATCH(M$1,警職大表!$A$3:$AZ$3,0)  ) )    ),"")</f>
        <v>補</v>
      </c>
      <c r="N2" s="190" t="str">
        <f>_xlfn.IFNA(   IF(   IF(  INDEX(警職大表!$A$1:$AZ$100,MATCH($A2,警職大表!$A$1:$A$100,0),   MATCH(N$1,警職大表!$A$3:$AZ$3,0)  )=0,"",INDEX(警職大表!$A$1:$AZ$100,MATCH($A2,警職大表!$A$1:$A$100,0),   MATCH(N$1,警職大表!$A$3:$AZ$3,0)  )        )="",M2,  IF(  INDEX(警職大表!$A$1:$AZ$100,MATCH($A2,警職大表!$A$1:$A$100,0),   MATCH(N$1,警職大表!$A$3:$AZ$3,0)  )=0,"",INDEX(警職大表!$A$1:$AZ$100,MATCH($A2,警職大表!$A$1:$A$100,0),   MATCH(N$1,警職大表!$A$3:$AZ$3,0)  ) )    ),"")</f>
        <v>補</v>
      </c>
      <c r="O2" s="190" t="str">
        <f>_xlfn.IFNA(   IF(   IF(  INDEX(警職大表!$A$1:$AZ$100,MATCH($A2,警職大表!$A$1:$A$100,0),   MATCH(O$1,警職大表!$A$3:$AZ$3,0)  )=0,"",INDEX(警職大表!$A$1:$AZ$100,MATCH($A2,警職大表!$A$1:$A$100,0),   MATCH(O$1,警職大表!$A$3:$AZ$3,0)  )        )="",N2,  IF(  INDEX(警職大表!$A$1:$AZ$100,MATCH($A2,警職大表!$A$1:$A$100,0),   MATCH(O$1,警職大表!$A$3:$AZ$3,0)  )=0,"",INDEX(警職大表!$A$1:$AZ$100,MATCH($A2,警職大表!$A$1:$A$100,0),   MATCH(O$1,警職大表!$A$3:$AZ$3,0)  ) )    ),"")</f>
        <v>補</v>
      </c>
      <c r="P2" s="190" t="str">
        <f>_xlfn.IFNA(   IF(   IF(  INDEX(警職大表!$A$1:$AZ$100,MATCH($A2,警職大表!$A$1:$A$100,0),   MATCH(P$1,警職大表!$A$3:$AZ$3,0)  )=0,"",INDEX(警職大表!$A$1:$AZ$100,MATCH($A2,警職大表!$A$1:$A$100,0),   MATCH(P$1,警職大表!$A$3:$AZ$3,0)  )        )="",O2,  IF(  INDEX(警職大表!$A$1:$AZ$100,MATCH($A2,警職大表!$A$1:$A$100,0),   MATCH(P$1,警職大表!$A$3:$AZ$3,0)  )=0,"",INDEX(警職大表!$A$1:$AZ$100,MATCH($A2,警職大表!$A$1:$A$100,0),   MATCH(P$1,警職大表!$A$3:$AZ$3,0)  ) )    ),"")</f>
        <v>補</v>
      </c>
      <c r="Q2" s="190" t="str">
        <f>_xlfn.IFNA(   IF(   IF(  INDEX(警職大表!$A$1:$AZ$100,MATCH($A2,警職大表!$A$1:$A$100,0),   MATCH(Q$1,警職大表!$A$3:$AZ$3,0)  )=0,"",INDEX(警職大表!$A$1:$AZ$100,MATCH($A2,警職大表!$A$1:$A$100,0),   MATCH(Q$1,警職大表!$A$3:$AZ$3,0)  )        )="",P2,  IF(  INDEX(警職大表!$A$1:$AZ$100,MATCH($A2,警職大表!$A$1:$A$100,0),   MATCH(Q$1,警職大表!$A$3:$AZ$3,0)  )=0,"",INDEX(警職大表!$A$1:$AZ$100,MATCH($A2,警職大表!$A$1:$A$100,0),   MATCH(Q$1,警職大表!$A$3:$AZ$3,0)  ) )    ),"")</f>
        <v>補</v>
      </c>
      <c r="R2" s="190" t="str">
        <f>_xlfn.IFNA(   IF(   IF(  INDEX(警職大表!$A$1:$AZ$100,MATCH($A2,警職大表!$A$1:$A$100,0),   MATCH(R$1,警職大表!$A$3:$AZ$3,0)  )=0,"",INDEX(警職大表!$A$1:$AZ$100,MATCH($A2,警職大表!$A$1:$A$100,0),   MATCH(R$1,警職大表!$A$3:$AZ$3,0)  )        )="",Q2,  IF(  INDEX(警職大表!$A$1:$AZ$100,MATCH($A2,警職大表!$A$1:$A$100,0),   MATCH(R$1,警職大表!$A$3:$AZ$3,0)  )=0,"",INDEX(警職大表!$A$1:$AZ$100,MATCH($A2,警職大表!$A$1:$A$100,0),   MATCH(R$1,警職大表!$A$3:$AZ$3,0)  ) )    ),"")</f>
        <v>08-18備</v>
      </c>
      <c r="S2" s="190" t="str">
        <f>_xlfn.IFNA(   IF(   IF(  INDEX(警職大表!$A$1:$AZ$100,MATCH($A2,警職大表!$A$1:$A$100,0),   MATCH(S$1,警職大表!$A$3:$AZ$3,0)  )=0,"",INDEX(警職大表!$A$1:$AZ$100,MATCH($A2,警職大表!$A$1:$A$100,0),   MATCH(S$1,警職大表!$A$3:$AZ$3,0)  )        )="",R2,  IF(  INDEX(警職大表!$A$1:$AZ$100,MATCH($A2,警職大表!$A$1:$A$100,0),   MATCH(S$1,警職大表!$A$3:$AZ$3,0)  )=0,"",INDEX(警職大表!$A$1:$AZ$100,MATCH($A2,警職大表!$A$1:$A$100,0),   MATCH(S$1,警職大表!$A$3:$AZ$3,0)  ) )    ),"")</f>
        <v>08-18備</v>
      </c>
      <c r="T2" s="190" t="str">
        <f>_xlfn.IFNA(   IF(   IF(  INDEX(警職大表!$A$1:$AZ$100,MATCH($A2,警職大表!$A$1:$A$100,0),   MATCH(T$1,警職大表!$A$3:$AZ$3,0)  )=0,"",INDEX(警職大表!$A$1:$AZ$100,MATCH($A2,警職大表!$A$1:$A$100,0),   MATCH(T$1,警職大表!$A$3:$AZ$3,0)  )        )="",S2,  IF(  INDEX(警職大表!$A$1:$AZ$100,MATCH($A2,警職大表!$A$1:$A$100,0),   MATCH(T$1,警職大表!$A$3:$AZ$3,0)  )=0,"",INDEX(警職大表!$A$1:$AZ$100,MATCH($A2,警職大表!$A$1:$A$100,0),   MATCH(T$1,警職大表!$A$3:$AZ$3,0)  ) )    ),"")</f>
        <v>08-18備</v>
      </c>
      <c r="U2" s="190" t="str">
        <f>_xlfn.IFNA(   IF(   IF(  INDEX(警職大表!$A$1:$AZ$100,MATCH($A2,警職大表!$A$1:$A$100,0),   MATCH(U$1,警職大表!$A$3:$AZ$3,0)  )=0,"",INDEX(警職大表!$A$1:$AZ$100,MATCH($A2,警職大表!$A$1:$A$100,0),   MATCH(U$1,警職大表!$A$3:$AZ$3,0)  )        )="",T2,  IF(  INDEX(警職大表!$A$1:$AZ$100,MATCH($A2,警職大表!$A$1:$A$100,0),   MATCH(U$1,警職大表!$A$3:$AZ$3,0)  )=0,"",INDEX(警職大表!$A$1:$AZ$100,MATCH($A2,警職大表!$A$1:$A$100,0),   MATCH(U$1,警職大表!$A$3:$AZ$3,0)  ) )    ),"")</f>
        <v>08-18備</v>
      </c>
      <c r="V2" s="190" t="str">
        <f>_xlfn.IFNA(   IF(   IF(  INDEX(警職大表!$A$1:$AZ$100,MATCH($A2,警職大表!$A$1:$A$100,0),   MATCH(V$1,警職大表!$A$3:$AZ$3,0)  )=0,"",INDEX(警職大表!$A$1:$AZ$100,MATCH($A2,警職大表!$A$1:$A$100,0),   MATCH(V$1,警職大表!$A$3:$AZ$3,0)  )        )="",U2,  IF(  INDEX(警職大表!$A$1:$AZ$100,MATCH($A2,警職大表!$A$1:$A$100,0),   MATCH(V$1,警職大表!$A$3:$AZ$3,0)  )=0,"",INDEX(警職大表!$A$1:$AZ$100,MATCH($A2,警職大表!$A$1:$A$100,0),   MATCH(V$1,警職大表!$A$3:$AZ$3,0)  ) )    ),"")</f>
        <v>08-18備</v>
      </c>
      <c r="W2" s="190" t="str">
        <f>_xlfn.IFNA(   IF(   IF(  INDEX(警職大表!$A$1:$AZ$100,MATCH($A2,警職大表!$A$1:$A$100,0),   MATCH(W$1,警職大表!$A$3:$AZ$3,0)  )=0,"",INDEX(警職大表!$A$1:$AZ$100,MATCH($A2,警職大表!$A$1:$A$100,0),   MATCH(W$1,警職大表!$A$3:$AZ$3,0)  )        )="",V2,  IF(  INDEX(警職大表!$A$1:$AZ$100,MATCH($A2,警職大表!$A$1:$A$100,0),   MATCH(W$1,警職大表!$A$3:$AZ$3,0)  )=0,"",INDEX(警職大表!$A$1:$AZ$100,MATCH($A2,警職大表!$A$1:$A$100,0),   MATCH(W$1,警職大表!$A$3:$AZ$3,0)  ) )    ),"")</f>
        <v>08-18備</v>
      </c>
      <c r="X2" s="190" t="str">
        <f>_xlfn.IFNA(   IF(   IF(  INDEX(警職大表!$A$1:$AZ$100,MATCH($A2,警職大表!$A$1:$A$100,0),   MATCH(X$1,警職大表!$A$3:$AZ$3,0)  )=0,"",INDEX(警職大表!$A$1:$AZ$100,MATCH($A2,警職大表!$A$1:$A$100,0),   MATCH(X$1,警職大表!$A$3:$AZ$3,0)  )        )="",W2,  IF(  INDEX(警職大表!$A$1:$AZ$100,MATCH($A2,警職大表!$A$1:$A$100,0),   MATCH(X$1,警職大表!$A$3:$AZ$3,0)  )=0,"",INDEX(警職大表!$A$1:$AZ$100,MATCH($A2,警職大表!$A$1:$A$100,0),   MATCH(X$1,警職大表!$A$3:$AZ$3,0)  ) )    ),"")</f>
        <v>08-18備</v>
      </c>
      <c r="Y2" s="190" t="str">
        <f>_xlfn.IFNA(   IF(   IF(  INDEX(警職大表!$A$1:$AZ$100,MATCH($A2,警職大表!$A$1:$A$100,0),   MATCH(Y$1,警職大表!$A$3:$AZ$3,0)  )=0,"",INDEX(警職大表!$A$1:$AZ$100,MATCH($A2,警職大表!$A$1:$A$100,0),   MATCH(Y$1,警職大表!$A$3:$AZ$3,0)  )        )="",X2,  IF(  INDEX(警職大表!$A$1:$AZ$100,MATCH($A2,警職大表!$A$1:$A$100,0),   MATCH(Y$1,警職大表!$A$3:$AZ$3,0)  )=0,"",INDEX(警職大表!$A$1:$AZ$100,MATCH($A2,警職大表!$A$1:$A$100,0),   MATCH(Y$1,警職大表!$A$3:$AZ$3,0)  ) )    ),"")</f>
        <v>08-18備</v>
      </c>
      <c r="Z2" s="190" t="str">
        <f>_xlfn.IFNA(   IF(   IF(  INDEX(警職大表!$A$1:$AZ$100,MATCH($A2,警職大表!$A$1:$A$100,0),   MATCH(Z$1,警職大表!$A$3:$AZ$3,0)  )=0,"",INDEX(警職大表!$A$1:$AZ$100,MATCH($A2,警職大表!$A$1:$A$100,0),   MATCH(Z$1,警職大表!$A$3:$AZ$3,0)  )        )="",Y2,  IF(  INDEX(警職大表!$A$1:$AZ$100,MATCH($A2,警職大表!$A$1:$A$100,0),   MATCH(Z$1,警職大表!$A$3:$AZ$3,0)  )=0,"",INDEX(警職大表!$A$1:$AZ$100,MATCH($A2,警職大表!$A$1:$A$100,0),   MATCH(Z$1,警職大表!$A$3:$AZ$3,0)  ) )    ),"")</f>
        <v>08-18備</v>
      </c>
      <c r="AA2" s="190" t="str">
        <f>_xlfn.IFNA(   IF(   IF(  INDEX(警職大表!$A$1:$AZ$100,MATCH($A2,警職大表!$A$1:$A$100,0),   MATCH(AA$1,警職大表!$A$3:$AZ$3,0)  )=0,"",INDEX(警職大表!$A$1:$AZ$100,MATCH($A2,警職大表!$A$1:$A$100,0),   MATCH(AA$1,警職大表!$A$3:$AZ$3,0)  )        )="",Z2,  IF(  INDEX(警職大表!$A$1:$AZ$100,MATCH($A2,警職大表!$A$1:$A$100,0),   MATCH(AA$1,警職大表!$A$3:$AZ$3,0)  )=0,"",INDEX(警職大表!$A$1:$AZ$100,MATCH($A2,警職大表!$A$1:$A$100,0),   MATCH(AA$1,警職大表!$A$3:$AZ$3,0)  ) )    ),"")</f>
        <v>08-18備</v>
      </c>
      <c r="AB2" s="190" t="str">
        <f>_xlfn.IFNA(   IF(   IF(  INDEX(警職大表!$A$1:$AZ$100,MATCH($A2,警職大表!$A$1:$A$100,0),   MATCH(AB$1,警職大表!$A$3:$AZ$3,0)  )=0,"",INDEX(警職大表!$A$1:$AZ$100,MATCH($A2,警職大表!$A$1:$A$100,0),   MATCH(AB$1,警職大表!$A$3:$AZ$3,0)  )        )="",AA2,  IF(  INDEX(警職大表!$A$1:$AZ$100,MATCH($A2,警職大表!$A$1:$A$100,0),   MATCH(AB$1,警職大表!$A$3:$AZ$3,0)  )=0,"",INDEX(警職大表!$A$1:$AZ$100,MATCH($A2,警職大表!$A$1:$A$100,0),   MATCH(AB$1,警職大表!$A$3:$AZ$3,0)  ) )    ),"")</f>
        <v>08-18備</v>
      </c>
      <c r="AC2" s="190" t="str">
        <f>_xlfn.IFNA(   IF(   IF(  INDEX(警職大表!$A$1:$AZ$100,MATCH($A2,警職大表!$A$1:$A$100,0),   MATCH(AC$1,警職大表!$A$3:$AZ$3,0)  )=0,"",INDEX(警職大表!$A$1:$AZ$100,MATCH($A2,警職大表!$A$1:$A$100,0),   MATCH(AC$1,警職大表!$A$3:$AZ$3,0)  )        )="",AB2,  IF(  INDEX(警職大表!$A$1:$AZ$100,MATCH($A2,警職大表!$A$1:$A$100,0),   MATCH(AC$1,警職大表!$A$3:$AZ$3,0)  )=0,"",INDEX(警職大表!$A$1:$AZ$100,MATCH($A2,警職大表!$A$1:$A$100,0),   MATCH(AC$1,警職大表!$A$3:$AZ$3,0)  ) )    ),"")</f>
        <v>08-18備</v>
      </c>
      <c r="AD2" s="190" t="str">
        <f>_xlfn.IFNA(   IF(   IF(  INDEX(警職大表!$A$1:$AZ$100,MATCH($A2,警職大表!$A$1:$A$100,0),   MATCH(AD$1,警職大表!$A$3:$AZ$3,0)  )=0,"",INDEX(警職大表!$A$1:$AZ$100,MATCH($A2,警職大表!$A$1:$A$100,0),   MATCH(AD$1,警職大表!$A$3:$AZ$3,0)  )        )="",AC2,  IF(  INDEX(警職大表!$A$1:$AZ$100,MATCH($A2,警職大表!$A$1:$A$100,0),   MATCH(AD$1,警職大表!$A$3:$AZ$3,0)  )=0,"",INDEX(警職大表!$A$1:$AZ$100,MATCH($A2,警職大表!$A$1:$A$100,0),   MATCH(AD$1,警職大表!$A$3:$AZ$3,0)  ) )    ),"")</f>
        <v>08-18備</v>
      </c>
      <c r="AE2" s="190" t="str">
        <f>_xlfn.IFNA(   IF(   IF(  INDEX(警職大表!$A$1:$AZ$100,MATCH($A2,警職大表!$A$1:$A$100,0),   MATCH(AE$1,警職大表!$A$3:$AZ$3,0)  )=0,"",INDEX(警職大表!$A$1:$AZ$100,MATCH($A2,警職大表!$A$1:$A$100,0),   MATCH(AE$1,警職大表!$A$3:$AZ$3,0)  )        )="",AD2,  IF(  INDEX(警職大表!$A$1:$AZ$100,MATCH($A2,警職大表!$A$1:$A$100,0),   MATCH(AE$1,警職大表!$A$3:$AZ$3,0)  )=0,"",INDEX(警職大表!$A$1:$AZ$100,MATCH($A2,警職大表!$A$1:$A$100,0),   MATCH(AE$1,警職大表!$A$3:$AZ$3,0)  ) )    ),"")</f>
        <v>08-18備</v>
      </c>
      <c r="AF2" s="190" t="str">
        <f>_xlfn.IFNA(   IF(   IF(  INDEX(警職大表!$A$1:$AZ$100,MATCH($A2,警職大表!$A$1:$A$100,0),   MATCH(AF$1,警職大表!$A$3:$AZ$3,0)  )=0,"",INDEX(警職大表!$A$1:$AZ$100,MATCH($A2,警職大表!$A$1:$A$100,0),   MATCH(AF$1,警職大表!$A$3:$AZ$3,0)  )        )="",AE2,  IF(  INDEX(警職大表!$A$1:$AZ$100,MATCH($A2,警職大表!$A$1:$A$100,0),   MATCH(AF$1,警職大表!$A$3:$AZ$3,0)  )=0,"",INDEX(警職大表!$A$1:$AZ$100,MATCH($A2,警職大表!$A$1:$A$100,0),   MATCH(AF$1,警職大表!$A$3:$AZ$3,0)  ) )    ),"")</f>
        <v>08-18備</v>
      </c>
      <c r="AG2" s="190" t="str">
        <f>_xlfn.IFNA(   IF(   IF(  INDEX(警職大表!$A$1:$AZ$100,MATCH($A2,警職大表!$A$1:$A$100,0),   MATCH(AG$1,警職大表!$A$3:$AZ$3,0)  )=0,"",INDEX(警職大表!$A$1:$AZ$100,MATCH($A2,警職大表!$A$1:$A$100,0),   MATCH(AG$1,警職大表!$A$3:$AZ$3,0)  )        )="",AF2,  IF(  INDEX(警職大表!$A$1:$AZ$100,MATCH($A2,警職大表!$A$1:$A$100,0),   MATCH(AG$1,警職大表!$A$3:$AZ$3,0)  )=0,"",INDEX(警職大表!$A$1:$AZ$100,MATCH($A2,警職大表!$A$1:$A$100,0),   MATCH(AG$1,警職大表!$A$3:$AZ$3,0)  ) )    ),"")</f>
        <v/>
      </c>
      <c r="AL2" s="190" t="str">
        <f>A2</f>
        <v>A</v>
      </c>
      <c r="AM2" s="190" t="str">
        <f>B2</f>
        <v>陳正賢</v>
      </c>
      <c r="AN2" s="190" t="str">
        <f ca="1">INDEX(   $A$41:$AG$78, MATCH(AL2,$A$41:$A$78,0),MATCH(  DAY(勤務分配表!$AL$1),$A$41:$AL$41,0  )  )</f>
        <v/>
      </c>
      <c r="AO2" s="190" t="str">
        <f>IF((ROW(AO2)-1)&lt;=日期輸入!$B$5,_xlfn.IFNA(IF(INDEX($A$1:$AG$40,MATCH($AM2,$B$1:$B$100,0),VALUE($AO$1+3))="成","補",INDEX($A$1:$AG$40,MATCH($AM2,$B$1:$B$100,0),VALUE($AO$1+3))),""),"")</f>
        <v>X</v>
      </c>
      <c r="AP2" s="190" t="str">
        <f>IF((ROW(AP2)-1)&lt;=日期輸入!$B$5,_xlfn.IFNA(IF(INDEX($A$1:$AG$40,MATCH($AM2,$B$1:$B$100,0),VALUE($AP$1+3))="成","補",INDEX($A$1:$AG$40,MATCH($AM2,$B$1:$B$100,0),VALUE($AP$1+3))),""),"")</f>
        <v>08-18備</v>
      </c>
      <c r="AQ2" s="190" t="str">
        <f>IF((ROW(AQ2)-1)&lt;=日期輸入!$B$5,_xlfn.IFNA(IF(INDEX($A$1:$AG$40,MATCH($AM2,$B$1:$B$100,0),VALUE($AQ$1+3))="成","補",INDEX($A$1:$AG$40,MATCH($AM2,$B$1:$B$100,0),VALUE($AQ$1+3))),""),"")</f>
        <v>08-18備</v>
      </c>
      <c r="AT2" s="189" t="str">
        <f ca="1">_xlfn.IFNA(  IF(  OR(  INDEX(   $A$1:$AG$38, MATCH(AL2,$A$1:$A$38,0),MATCH(  DAY(勤務分配表!$AL$1),$A$1:$AH$1,0  )  )="早",INDEX(   $A$1:$AG$38, MATCH(AL2,$A$1:$A$38,0),MATCH(  DAY(勤務分配表!$AL$1),$A$1:$AH$1,0  )  )="08-20"  ),"中隊長(A)18-20時內部管理",  IF(  OR(  INDEX(   $A$1:$AG$38, MATCH(AL2,$A$1:$A$38,0),MATCH(  DAY(勤務分配表!$AL$1),$A$1:$AH$1,0  )  )="晚",INDEX(   $A$1:$AG$38, MATCH(AL2,$A$1:$A$38,0),MATCH(  DAY(勤務分配表!$AL$1),$A$1:$AH$1,0  )  )="20-08"  ),"中隊長(A)06-08時內部管理",  ""  )  ),"")</f>
        <v/>
      </c>
      <c r="AU2" s="189" t="str">
        <f ca="1">IF(  AND(  AT2&lt;&gt;"",AT3&lt;&gt;""  ),"、",  IF(  AND(  AT2&lt;&gt;"",AT3=""  ),"。",""  ))</f>
        <v/>
      </c>
    </row>
    <row r="3" spans="1:47">
      <c r="A3" s="190" t="str">
        <f>IF(  (ROW(A3)-1)&lt;=日期輸入!$B$5,勤務分配!A3,"")</f>
        <v>B</v>
      </c>
      <c r="B3" s="190" t="str">
        <f>_xlfn.IFNA(  INDEX(警職大表!$A$1:$AZ$100,MATCH(A3,警職大表!$A$1:$A$100,0),3),"")</f>
        <v>薛信東</v>
      </c>
      <c r="C3" s="190" t="str">
        <f>_xlfn.IFNA(   IF(   IF(  INDEX(警職大表!$A$1:$AZ$100,MATCH($A3,警職大表!$A$1:$A$100,0),   MATCH(C$1,警職大表!$A$3:$AZ$3,0)  )=0,"",INDEX(警職大表!$A$1:$AZ$100,MATCH($A3,警職大表!$A$1:$A$100,0),   MATCH(C$1,警職大表!$A$3:$AZ$3,0)  )        )="",B3,  IF(  INDEX(警職大表!$A$1:$AZ$100,MATCH($A3,警職大表!$A$1:$A$100,0),   MATCH(C$1,警職大表!$A$3:$AZ$3,0)  )=0,"",INDEX(警職大表!$A$1:$AZ$100,MATCH($A3,警職大表!$A$1:$A$100,0),   MATCH(C$1,警職大表!$A$3:$AZ$3,0)  ) )    ),"")</f>
        <v>支援檢疫所</v>
      </c>
      <c r="D3" s="190" t="str">
        <f>_xlfn.IFNA(   IF(   IF(  INDEX(警職大表!$A$1:$AZ$100,MATCH($A3,警職大表!$A$1:$A$100,0),   MATCH(D$1,警職大表!$A$3:$AZ$3,0)  )=0,"",INDEX(警職大表!$A$1:$AZ$100,MATCH($A3,警職大表!$A$1:$A$100,0),   MATCH(D$1,警職大表!$A$3:$AZ$3,0)  )        )="",C3,  IF(  INDEX(警職大表!$A$1:$AZ$100,MATCH($A3,警職大表!$A$1:$A$100,0),   MATCH(D$1,警職大表!$A$3:$AZ$3,0)  )=0,"",INDEX(警職大表!$A$1:$AZ$100,MATCH($A3,警職大表!$A$1:$A$100,0),   MATCH(D$1,警職大表!$A$3:$AZ$3,0)  ) )    ),"")</f>
        <v>支援檢疫所</v>
      </c>
      <c r="E3" s="190" t="str">
        <f>_xlfn.IFNA(   IF(   IF(  INDEX(警職大表!$A$1:$AZ$100,MATCH($A3,警職大表!$A$1:$A$100,0),   MATCH(E$1,警職大表!$A$3:$AZ$3,0)  )=0,"",INDEX(警職大表!$A$1:$AZ$100,MATCH($A3,警職大表!$A$1:$A$100,0),   MATCH(E$1,警職大表!$A$3:$AZ$3,0)  )        )="",D3,  IF(  INDEX(警職大表!$A$1:$AZ$100,MATCH($A3,警職大表!$A$1:$A$100,0),   MATCH(E$1,警職大表!$A$3:$AZ$3,0)  )=0,"",INDEX(警職大表!$A$1:$AZ$100,MATCH($A3,警職大表!$A$1:$A$100,0),   MATCH(E$1,警職大表!$A$3:$AZ$3,0)  ) )    ),"")</f>
        <v>支援檢疫所</v>
      </c>
      <c r="F3" s="190" t="str">
        <f>_xlfn.IFNA(   IF(   IF(  INDEX(警職大表!$A$1:$AZ$100,MATCH($A3,警職大表!$A$1:$A$100,0),   MATCH(F$1,警職大表!$A$3:$AZ$3,0)  )=0,"",INDEX(警職大表!$A$1:$AZ$100,MATCH($A3,警職大表!$A$1:$A$100,0),   MATCH(F$1,警職大表!$A$3:$AZ$3,0)  )        )="",E3,  IF(  INDEX(警職大表!$A$1:$AZ$100,MATCH($A3,警職大表!$A$1:$A$100,0),   MATCH(F$1,警職大表!$A$3:$AZ$3,0)  )=0,"",INDEX(警職大表!$A$1:$AZ$100,MATCH($A3,警職大表!$A$1:$A$100,0),   MATCH(F$1,警職大表!$A$3:$AZ$3,0)  ) )    ),"")</f>
        <v>支援檢疫所</v>
      </c>
      <c r="G3" s="190" t="str">
        <f>_xlfn.IFNA(   IF(   IF(  INDEX(警職大表!$A$1:$AZ$100,MATCH($A3,警職大表!$A$1:$A$100,0),   MATCH(G$1,警職大表!$A$3:$AZ$3,0)  )=0,"",INDEX(警職大表!$A$1:$AZ$100,MATCH($A3,警職大表!$A$1:$A$100,0),   MATCH(G$1,警職大表!$A$3:$AZ$3,0)  )        )="",F3,  IF(  INDEX(警職大表!$A$1:$AZ$100,MATCH($A3,警職大表!$A$1:$A$100,0),   MATCH(G$1,警職大表!$A$3:$AZ$3,0)  )=0,"",INDEX(警職大表!$A$1:$AZ$100,MATCH($A3,警職大表!$A$1:$A$100,0),   MATCH(G$1,警職大表!$A$3:$AZ$3,0)  ) )    ),"")</f>
        <v>支援檢疫所</v>
      </c>
      <c r="H3" s="190" t="str">
        <f>_xlfn.IFNA(   IF(   IF(  INDEX(警職大表!$A$1:$AZ$100,MATCH($A3,警職大表!$A$1:$A$100,0),   MATCH(H$1,警職大表!$A$3:$AZ$3,0)  )=0,"",INDEX(警職大表!$A$1:$AZ$100,MATCH($A3,警職大表!$A$1:$A$100,0),   MATCH(H$1,警職大表!$A$3:$AZ$3,0)  )        )="",G3,  IF(  INDEX(警職大表!$A$1:$AZ$100,MATCH($A3,警職大表!$A$1:$A$100,0),   MATCH(H$1,警職大表!$A$3:$AZ$3,0)  )=0,"",INDEX(警職大表!$A$1:$AZ$100,MATCH($A3,警職大表!$A$1:$A$100,0),   MATCH(H$1,警職大表!$A$3:$AZ$3,0)  ) )    ),"")</f>
        <v>支援檢疫所</v>
      </c>
      <c r="I3" s="190" t="str">
        <f>_xlfn.IFNA(   IF(   IF(  INDEX(警職大表!$A$1:$AZ$100,MATCH($A3,警職大表!$A$1:$A$100,0),   MATCH(I$1,警職大表!$A$3:$AZ$3,0)  )=0,"",INDEX(警職大表!$A$1:$AZ$100,MATCH($A3,警職大表!$A$1:$A$100,0),   MATCH(I$1,警職大表!$A$3:$AZ$3,0)  )        )="",H3,  IF(  INDEX(警職大表!$A$1:$AZ$100,MATCH($A3,警職大表!$A$1:$A$100,0),   MATCH(I$1,警職大表!$A$3:$AZ$3,0)  )=0,"",INDEX(警職大表!$A$1:$AZ$100,MATCH($A3,警職大表!$A$1:$A$100,0),   MATCH(I$1,警職大表!$A$3:$AZ$3,0)  ) )    ),"")</f>
        <v>支援檢疫所</v>
      </c>
      <c r="J3" s="190" t="str">
        <f>_xlfn.IFNA(   IF(   IF(  INDEX(警職大表!$A$1:$AZ$100,MATCH($A3,警職大表!$A$1:$A$100,0),   MATCH(J$1,警職大表!$A$3:$AZ$3,0)  )=0,"",INDEX(警職大表!$A$1:$AZ$100,MATCH($A3,警職大表!$A$1:$A$100,0),   MATCH(J$1,警職大表!$A$3:$AZ$3,0)  )        )="",I3,  IF(  INDEX(警職大表!$A$1:$AZ$100,MATCH($A3,警職大表!$A$1:$A$100,0),   MATCH(J$1,警職大表!$A$3:$AZ$3,0)  )=0,"",INDEX(警職大表!$A$1:$AZ$100,MATCH($A3,警職大表!$A$1:$A$100,0),   MATCH(J$1,警職大表!$A$3:$AZ$3,0)  ) )    ),"")</f>
        <v>支援檢疫所</v>
      </c>
      <c r="K3" s="190" t="str">
        <f>_xlfn.IFNA(   IF(   IF(  INDEX(警職大表!$A$1:$AZ$100,MATCH($A3,警職大表!$A$1:$A$100,0),   MATCH(K$1,警職大表!$A$3:$AZ$3,0)  )=0,"",INDEX(警職大表!$A$1:$AZ$100,MATCH($A3,警職大表!$A$1:$A$100,0),   MATCH(K$1,警職大表!$A$3:$AZ$3,0)  )        )="",J3,  IF(  INDEX(警職大表!$A$1:$AZ$100,MATCH($A3,警職大表!$A$1:$A$100,0),   MATCH(K$1,警職大表!$A$3:$AZ$3,0)  )=0,"",INDEX(警職大表!$A$1:$AZ$100,MATCH($A3,警職大表!$A$1:$A$100,0),   MATCH(K$1,警職大表!$A$3:$AZ$3,0)  ) )    ),"")</f>
        <v>支援檢疫所</v>
      </c>
      <c r="L3" s="190" t="str">
        <f>_xlfn.IFNA(   IF(   IF(  INDEX(警職大表!$A$1:$AZ$100,MATCH($A3,警職大表!$A$1:$A$100,0),   MATCH(L$1,警職大表!$A$3:$AZ$3,0)  )=0,"",INDEX(警職大表!$A$1:$AZ$100,MATCH($A3,警職大表!$A$1:$A$100,0),   MATCH(L$1,警職大表!$A$3:$AZ$3,0)  )        )="",K3,  IF(  INDEX(警職大表!$A$1:$AZ$100,MATCH($A3,警職大表!$A$1:$A$100,0),   MATCH(L$1,警職大表!$A$3:$AZ$3,0)  )=0,"",INDEX(警職大表!$A$1:$AZ$100,MATCH($A3,警職大表!$A$1:$A$100,0),   MATCH(L$1,警職大表!$A$3:$AZ$3,0)  ) )    ),"")</f>
        <v>支援檢疫所</v>
      </c>
      <c r="M3" s="190" t="str">
        <f>_xlfn.IFNA(   IF(   IF(  INDEX(警職大表!$A$1:$AZ$100,MATCH($A3,警職大表!$A$1:$A$100,0),   MATCH(M$1,警職大表!$A$3:$AZ$3,0)  )=0,"",INDEX(警職大表!$A$1:$AZ$100,MATCH($A3,警職大表!$A$1:$A$100,0),   MATCH(M$1,警職大表!$A$3:$AZ$3,0)  )        )="",L3,  IF(  INDEX(警職大表!$A$1:$AZ$100,MATCH($A3,警職大表!$A$1:$A$100,0),   MATCH(M$1,警職大表!$A$3:$AZ$3,0)  )=0,"",INDEX(警職大表!$A$1:$AZ$100,MATCH($A3,警職大表!$A$1:$A$100,0),   MATCH(M$1,警職大表!$A$3:$AZ$3,0)  ) )    ),"")</f>
        <v>支援檢疫所</v>
      </c>
      <c r="N3" s="190" t="str">
        <f>_xlfn.IFNA(   IF(   IF(  INDEX(警職大表!$A$1:$AZ$100,MATCH($A3,警職大表!$A$1:$A$100,0),   MATCH(N$1,警職大表!$A$3:$AZ$3,0)  )=0,"",INDEX(警職大表!$A$1:$AZ$100,MATCH($A3,警職大表!$A$1:$A$100,0),   MATCH(N$1,警職大表!$A$3:$AZ$3,0)  )        )="",M3,  IF(  INDEX(警職大表!$A$1:$AZ$100,MATCH($A3,警職大表!$A$1:$A$100,0),   MATCH(N$1,警職大表!$A$3:$AZ$3,0)  )=0,"",INDEX(警職大表!$A$1:$AZ$100,MATCH($A3,警職大表!$A$1:$A$100,0),   MATCH(N$1,警職大表!$A$3:$AZ$3,0)  ) )    ),"")</f>
        <v>支援檢疫所</v>
      </c>
      <c r="O3" s="190" t="str">
        <f>_xlfn.IFNA(   IF(   IF(  INDEX(警職大表!$A$1:$AZ$100,MATCH($A3,警職大表!$A$1:$A$100,0),   MATCH(O$1,警職大表!$A$3:$AZ$3,0)  )=0,"",INDEX(警職大表!$A$1:$AZ$100,MATCH($A3,警職大表!$A$1:$A$100,0),   MATCH(O$1,警職大表!$A$3:$AZ$3,0)  )        )="",N3,  IF(  INDEX(警職大表!$A$1:$AZ$100,MATCH($A3,警職大表!$A$1:$A$100,0),   MATCH(O$1,警職大表!$A$3:$AZ$3,0)  )=0,"",INDEX(警職大表!$A$1:$AZ$100,MATCH($A3,警職大表!$A$1:$A$100,0),   MATCH(O$1,警職大表!$A$3:$AZ$3,0)  ) )    ),"")</f>
        <v>支援檢疫所</v>
      </c>
      <c r="P3" s="190" t="str">
        <f>_xlfn.IFNA(   IF(   IF(  INDEX(警職大表!$A$1:$AZ$100,MATCH($A3,警職大表!$A$1:$A$100,0),   MATCH(P$1,警職大表!$A$3:$AZ$3,0)  )=0,"",INDEX(警職大表!$A$1:$AZ$100,MATCH($A3,警職大表!$A$1:$A$100,0),   MATCH(P$1,警職大表!$A$3:$AZ$3,0)  )        )="",O3,  IF(  INDEX(警職大表!$A$1:$AZ$100,MATCH($A3,警職大表!$A$1:$A$100,0),   MATCH(P$1,警職大表!$A$3:$AZ$3,0)  )=0,"",INDEX(警職大表!$A$1:$AZ$100,MATCH($A3,警職大表!$A$1:$A$100,0),   MATCH(P$1,警職大表!$A$3:$AZ$3,0)  ) )    ),"")</f>
        <v>支援檢疫所</v>
      </c>
      <c r="Q3" s="190" t="str">
        <f>_xlfn.IFNA(   IF(   IF(  INDEX(警職大表!$A$1:$AZ$100,MATCH($A3,警職大表!$A$1:$A$100,0),   MATCH(Q$1,警職大表!$A$3:$AZ$3,0)  )=0,"",INDEX(警職大表!$A$1:$AZ$100,MATCH($A3,警職大表!$A$1:$A$100,0),   MATCH(Q$1,警職大表!$A$3:$AZ$3,0)  )        )="",P3,  IF(  INDEX(警職大表!$A$1:$AZ$100,MATCH($A3,警職大表!$A$1:$A$100,0),   MATCH(Q$1,警職大表!$A$3:$AZ$3,0)  )=0,"",INDEX(警職大表!$A$1:$AZ$100,MATCH($A3,警職大表!$A$1:$A$100,0),   MATCH(Q$1,警職大表!$A$3:$AZ$3,0)  ) )    ),"")</f>
        <v>支援檢疫所</v>
      </c>
      <c r="R3" s="190" t="str">
        <f>_xlfn.IFNA(   IF(   IF(  INDEX(警職大表!$A$1:$AZ$100,MATCH($A3,警職大表!$A$1:$A$100,0),   MATCH(R$1,警職大表!$A$3:$AZ$3,0)  )=0,"",INDEX(警職大表!$A$1:$AZ$100,MATCH($A3,警職大表!$A$1:$A$100,0),   MATCH(R$1,警職大表!$A$3:$AZ$3,0)  )        )="",Q3,  IF(  INDEX(警職大表!$A$1:$AZ$100,MATCH($A3,警職大表!$A$1:$A$100,0),   MATCH(R$1,警職大表!$A$3:$AZ$3,0)  )=0,"",INDEX(警職大表!$A$1:$AZ$100,MATCH($A3,警職大表!$A$1:$A$100,0),   MATCH(R$1,警職大表!$A$3:$AZ$3,0)  ) )    ),"")</f>
        <v>支援檢疫所</v>
      </c>
      <c r="S3" s="190" t="str">
        <f>_xlfn.IFNA(   IF(   IF(  INDEX(警職大表!$A$1:$AZ$100,MATCH($A3,警職大表!$A$1:$A$100,0),   MATCH(S$1,警職大表!$A$3:$AZ$3,0)  )=0,"",INDEX(警職大表!$A$1:$AZ$100,MATCH($A3,警職大表!$A$1:$A$100,0),   MATCH(S$1,警職大表!$A$3:$AZ$3,0)  )        )="",R3,  IF(  INDEX(警職大表!$A$1:$AZ$100,MATCH($A3,警職大表!$A$1:$A$100,0),   MATCH(S$1,警職大表!$A$3:$AZ$3,0)  )=0,"",INDEX(警職大表!$A$1:$AZ$100,MATCH($A3,警職大表!$A$1:$A$100,0),   MATCH(S$1,警職大表!$A$3:$AZ$3,0)  ) )    ),"")</f>
        <v>支援檢疫所</v>
      </c>
      <c r="T3" s="190" t="str">
        <f>_xlfn.IFNA(   IF(   IF(  INDEX(警職大表!$A$1:$AZ$100,MATCH($A3,警職大表!$A$1:$A$100,0),   MATCH(T$1,警職大表!$A$3:$AZ$3,0)  )=0,"",INDEX(警職大表!$A$1:$AZ$100,MATCH($A3,警職大表!$A$1:$A$100,0),   MATCH(T$1,警職大表!$A$3:$AZ$3,0)  )        )="",S3,  IF(  INDEX(警職大表!$A$1:$AZ$100,MATCH($A3,警職大表!$A$1:$A$100,0),   MATCH(T$1,警職大表!$A$3:$AZ$3,0)  )=0,"",INDEX(警職大表!$A$1:$AZ$100,MATCH($A3,警職大表!$A$1:$A$100,0),   MATCH(T$1,警職大表!$A$3:$AZ$3,0)  ) )    ),"")</f>
        <v>支援檢疫所</v>
      </c>
      <c r="U3" s="190" t="str">
        <f>_xlfn.IFNA(   IF(   IF(  INDEX(警職大表!$A$1:$AZ$100,MATCH($A3,警職大表!$A$1:$A$100,0),   MATCH(U$1,警職大表!$A$3:$AZ$3,0)  )=0,"",INDEX(警職大表!$A$1:$AZ$100,MATCH($A3,警職大表!$A$1:$A$100,0),   MATCH(U$1,警職大表!$A$3:$AZ$3,0)  )        )="",T3,  IF(  INDEX(警職大表!$A$1:$AZ$100,MATCH($A3,警職大表!$A$1:$A$100,0),   MATCH(U$1,警職大表!$A$3:$AZ$3,0)  )=0,"",INDEX(警職大表!$A$1:$AZ$100,MATCH($A3,警職大表!$A$1:$A$100,0),   MATCH(U$1,警職大表!$A$3:$AZ$3,0)  ) )    ),"")</f>
        <v>支援檢疫所</v>
      </c>
      <c r="V3" s="190" t="str">
        <f>_xlfn.IFNA(   IF(   IF(  INDEX(警職大表!$A$1:$AZ$100,MATCH($A3,警職大表!$A$1:$A$100,0),   MATCH(V$1,警職大表!$A$3:$AZ$3,0)  )=0,"",INDEX(警職大表!$A$1:$AZ$100,MATCH($A3,警職大表!$A$1:$A$100,0),   MATCH(V$1,警職大表!$A$3:$AZ$3,0)  )        )="",U3,  IF(  INDEX(警職大表!$A$1:$AZ$100,MATCH($A3,警職大表!$A$1:$A$100,0),   MATCH(V$1,警職大表!$A$3:$AZ$3,0)  )=0,"",INDEX(警職大表!$A$1:$AZ$100,MATCH($A3,警職大表!$A$1:$A$100,0),   MATCH(V$1,警職大表!$A$3:$AZ$3,0)  ) )    ),"")</f>
        <v>支援檢疫所</v>
      </c>
      <c r="W3" s="190" t="str">
        <f>_xlfn.IFNA(   IF(   IF(  INDEX(警職大表!$A$1:$AZ$100,MATCH($A3,警職大表!$A$1:$A$100,0),   MATCH(W$1,警職大表!$A$3:$AZ$3,0)  )=0,"",INDEX(警職大表!$A$1:$AZ$100,MATCH($A3,警職大表!$A$1:$A$100,0),   MATCH(W$1,警職大表!$A$3:$AZ$3,0)  )        )="",V3,  IF(  INDEX(警職大表!$A$1:$AZ$100,MATCH($A3,警職大表!$A$1:$A$100,0),   MATCH(W$1,警職大表!$A$3:$AZ$3,0)  )=0,"",INDEX(警職大表!$A$1:$AZ$100,MATCH($A3,警職大表!$A$1:$A$100,0),   MATCH(W$1,警職大表!$A$3:$AZ$3,0)  ) )    ),"")</f>
        <v>支援檢疫所</v>
      </c>
      <c r="X3" s="190" t="str">
        <f>_xlfn.IFNA(   IF(   IF(  INDEX(警職大表!$A$1:$AZ$100,MATCH($A3,警職大表!$A$1:$A$100,0),   MATCH(X$1,警職大表!$A$3:$AZ$3,0)  )=0,"",INDEX(警職大表!$A$1:$AZ$100,MATCH($A3,警職大表!$A$1:$A$100,0),   MATCH(X$1,警職大表!$A$3:$AZ$3,0)  )        )="",W3,  IF(  INDEX(警職大表!$A$1:$AZ$100,MATCH($A3,警職大表!$A$1:$A$100,0),   MATCH(X$1,警職大表!$A$3:$AZ$3,0)  )=0,"",INDEX(警職大表!$A$1:$AZ$100,MATCH($A3,警職大表!$A$1:$A$100,0),   MATCH(X$1,警職大表!$A$3:$AZ$3,0)  ) )    ),"")</f>
        <v>支援檢疫所</v>
      </c>
      <c r="Y3" s="190" t="str">
        <f>_xlfn.IFNA(   IF(   IF(  INDEX(警職大表!$A$1:$AZ$100,MATCH($A3,警職大表!$A$1:$A$100,0),   MATCH(Y$1,警職大表!$A$3:$AZ$3,0)  )=0,"",INDEX(警職大表!$A$1:$AZ$100,MATCH($A3,警職大表!$A$1:$A$100,0),   MATCH(Y$1,警職大表!$A$3:$AZ$3,0)  )        )="",X3,  IF(  INDEX(警職大表!$A$1:$AZ$100,MATCH($A3,警職大表!$A$1:$A$100,0),   MATCH(Y$1,警職大表!$A$3:$AZ$3,0)  )=0,"",INDEX(警職大表!$A$1:$AZ$100,MATCH($A3,警職大表!$A$1:$A$100,0),   MATCH(Y$1,警職大表!$A$3:$AZ$3,0)  ) )    ),"")</f>
        <v>支援檢疫所</v>
      </c>
      <c r="Z3" s="190" t="str">
        <f>_xlfn.IFNA(   IF(   IF(  INDEX(警職大表!$A$1:$AZ$100,MATCH($A3,警職大表!$A$1:$A$100,0),   MATCH(Z$1,警職大表!$A$3:$AZ$3,0)  )=0,"",INDEX(警職大表!$A$1:$AZ$100,MATCH($A3,警職大表!$A$1:$A$100,0),   MATCH(Z$1,警職大表!$A$3:$AZ$3,0)  )        )="",Y3,  IF(  INDEX(警職大表!$A$1:$AZ$100,MATCH($A3,警職大表!$A$1:$A$100,0),   MATCH(Z$1,警職大表!$A$3:$AZ$3,0)  )=0,"",INDEX(警職大表!$A$1:$AZ$100,MATCH($A3,警職大表!$A$1:$A$100,0),   MATCH(Z$1,警職大表!$A$3:$AZ$3,0)  ) )    ),"")</f>
        <v>支援檢疫所</v>
      </c>
      <c r="AA3" s="190" t="str">
        <f>_xlfn.IFNA(   IF(   IF(  INDEX(警職大表!$A$1:$AZ$100,MATCH($A3,警職大表!$A$1:$A$100,0),   MATCH(AA$1,警職大表!$A$3:$AZ$3,0)  )=0,"",INDEX(警職大表!$A$1:$AZ$100,MATCH($A3,警職大表!$A$1:$A$100,0),   MATCH(AA$1,警職大表!$A$3:$AZ$3,0)  )        )="",Z3,  IF(  INDEX(警職大表!$A$1:$AZ$100,MATCH($A3,警職大表!$A$1:$A$100,0),   MATCH(AA$1,警職大表!$A$3:$AZ$3,0)  )=0,"",INDEX(警職大表!$A$1:$AZ$100,MATCH($A3,警職大表!$A$1:$A$100,0),   MATCH(AA$1,警職大表!$A$3:$AZ$3,0)  ) )    ),"")</f>
        <v>支援檢疫所</v>
      </c>
      <c r="AB3" s="190" t="str">
        <f>_xlfn.IFNA(   IF(   IF(  INDEX(警職大表!$A$1:$AZ$100,MATCH($A3,警職大表!$A$1:$A$100,0),   MATCH(AB$1,警職大表!$A$3:$AZ$3,0)  )=0,"",INDEX(警職大表!$A$1:$AZ$100,MATCH($A3,警職大表!$A$1:$A$100,0),   MATCH(AB$1,警職大表!$A$3:$AZ$3,0)  )        )="",AA3,  IF(  INDEX(警職大表!$A$1:$AZ$100,MATCH($A3,警職大表!$A$1:$A$100,0),   MATCH(AB$1,警職大表!$A$3:$AZ$3,0)  )=0,"",INDEX(警職大表!$A$1:$AZ$100,MATCH($A3,警職大表!$A$1:$A$100,0),   MATCH(AB$1,警職大表!$A$3:$AZ$3,0)  ) )    ),"")</f>
        <v>支援檢疫所</v>
      </c>
      <c r="AC3" s="190" t="str">
        <f>_xlfn.IFNA(   IF(   IF(  INDEX(警職大表!$A$1:$AZ$100,MATCH($A3,警職大表!$A$1:$A$100,0),   MATCH(AC$1,警職大表!$A$3:$AZ$3,0)  )=0,"",INDEX(警職大表!$A$1:$AZ$100,MATCH($A3,警職大表!$A$1:$A$100,0),   MATCH(AC$1,警職大表!$A$3:$AZ$3,0)  )        )="",AB3,  IF(  INDEX(警職大表!$A$1:$AZ$100,MATCH($A3,警職大表!$A$1:$A$100,0),   MATCH(AC$1,警職大表!$A$3:$AZ$3,0)  )=0,"",INDEX(警職大表!$A$1:$AZ$100,MATCH($A3,警職大表!$A$1:$A$100,0),   MATCH(AC$1,警職大表!$A$3:$AZ$3,0)  ) )    ),"")</f>
        <v>支援檢疫所</v>
      </c>
      <c r="AD3" s="190" t="str">
        <f>_xlfn.IFNA(   IF(   IF(  INDEX(警職大表!$A$1:$AZ$100,MATCH($A3,警職大表!$A$1:$A$100,0),   MATCH(AD$1,警職大表!$A$3:$AZ$3,0)  )=0,"",INDEX(警職大表!$A$1:$AZ$100,MATCH($A3,警職大表!$A$1:$A$100,0),   MATCH(AD$1,警職大表!$A$3:$AZ$3,0)  )        )="",AC3,  IF(  INDEX(警職大表!$A$1:$AZ$100,MATCH($A3,警職大表!$A$1:$A$100,0),   MATCH(AD$1,警職大表!$A$3:$AZ$3,0)  )=0,"",INDEX(警職大表!$A$1:$AZ$100,MATCH($A3,警職大表!$A$1:$A$100,0),   MATCH(AD$1,警職大表!$A$3:$AZ$3,0)  ) )    ),"")</f>
        <v>支援檢疫所</v>
      </c>
      <c r="AE3" s="190" t="str">
        <f>_xlfn.IFNA(   IF(   IF(  INDEX(警職大表!$A$1:$AZ$100,MATCH($A3,警職大表!$A$1:$A$100,0),   MATCH(AE$1,警職大表!$A$3:$AZ$3,0)  )=0,"",INDEX(警職大表!$A$1:$AZ$100,MATCH($A3,警職大表!$A$1:$A$100,0),   MATCH(AE$1,警職大表!$A$3:$AZ$3,0)  )        )="",AD3,  IF(  INDEX(警職大表!$A$1:$AZ$100,MATCH($A3,警職大表!$A$1:$A$100,0),   MATCH(AE$1,警職大表!$A$3:$AZ$3,0)  )=0,"",INDEX(警職大表!$A$1:$AZ$100,MATCH($A3,警職大表!$A$1:$A$100,0),   MATCH(AE$1,警職大表!$A$3:$AZ$3,0)  ) )    ),"")</f>
        <v>支援檢疫所</v>
      </c>
      <c r="AF3" s="190" t="str">
        <f>_xlfn.IFNA(   IF(   IF(  INDEX(警職大表!$A$1:$AZ$100,MATCH($A3,警職大表!$A$1:$A$100,0),   MATCH(AF$1,警職大表!$A$3:$AZ$3,0)  )=0,"",INDEX(警職大表!$A$1:$AZ$100,MATCH($A3,警職大表!$A$1:$A$100,0),   MATCH(AF$1,警職大表!$A$3:$AZ$3,0)  )        )="",AE3,  IF(  INDEX(警職大表!$A$1:$AZ$100,MATCH($A3,警職大表!$A$1:$A$100,0),   MATCH(AF$1,警職大表!$A$3:$AZ$3,0)  )=0,"",INDEX(警職大表!$A$1:$AZ$100,MATCH($A3,警職大表!$A$1:$A$100,0),   MATCH(AF$1,警職大表!$A$3:$AZ$3,0)  ) )    ),"")</f>
        <v>支援檢疫所</v>
      </c>
      <c r="AG3" s="190" t="str">
        <f>_xlfn.IFNA(   IF(   IF(  INDEX(警職大表!$A$1:$AZ$100,MATCH($A3,警職大表!$A$1:$A$100,0),   MATCH(AG$1,警職大表!$A$3:$AZ$3,0)  )=0,"",INDEX(警職大表!$A$1:$AZ$100,MATCH($A3,警職大表!$A$1:$A$100,0),   MATCH(AG$1,警職大表!$A$3:$AZ$3,0)  )        )="",AF3,  IF(  INDEX(警職大表!$A$1:$AZ$100,MATCH($A3,警職大表!$A$1:$A$100,0),   MATCH(AG$1,警職大表!$A$3:$AZ$3,0)  )=0,"",INDEX(警職大表!$A$1:$AZ$100,MATCH($A3,警職大表!$A$1:$A$100,0),   MATCH(AG$1,警職大表!$A$3:$AZ$3,0)  ) )    ),"")</f>
        <v/>
      </c>
      <c r="AL3" s="190" t="str">
        <f t="shared" ref="AL3:AL37" si="0">A3</f>
        <v>B</v>
      </c>
      <c r="AM3" s="190" t="str">
        <f t="shared" ref="AM3:AM37" si="1">B3</f>
        <v>薛信東</v>
      </c>
      <c r="AN3" s="190" t="str">
        <f ca="1">INDEX(   $A$41:$AG$78, MATCH(AL3,$A$41:$A$78,0),MATCH(  DAY(勤務分配表!$AL$1),$A$41:$AL$41,0  )  )</f>
        <v/>
      </c>
      <c r="AO3" s="190" t="str">
        <f>IF((ROW(AO3)-1)&lt;=日期輸入!$B$5,_xlfn.IFNA(IF(INDEX($A$1:$AG$40,MATCH($AM3,$B$1:$B$100,0),VALUE($AO$1+3))="成","補",INDEX($A$1:$AG$40,MATCH($AM3,$B$1:$B$100,0),VALUE($AO$1+3))),""),"")</f>
        <v>支援檢疫所</v>
      </c>
      <c r="AP3" s="190" t="str">
        <f>IF((ROW(AP3)-1)&lt;=日期輸入!$B$5,_xlfn.IFNA(IF(INDEX($A$1:$AG$40,MATCH($AM3,$B$1:$B$100,0),VALUE($AP$1+3))="成","補",INDEX($A$1:$AG$40,MATCH($AM3,$B$1:$B$100,0),VALUE($AP$1+3))),""),"")</f>
        <v>支援檢疫所</v>
      </c>
      <c r="AQ3" s="190" t="str">
        <f>IF((ROW(AQ3)-1)&lt;=日期輸入!$B$5,_xlfn.IFNA(IF(INDEX($A$1:$AG$40,MATCH($AM3,$B$1:$B$100,0),VALUE($AQ$1+3))="成","補",INDEX($A$1:$AG$40,MATCH($AM3,$B$1:$B$100,0),VALUE($AQ$1+3))),""),"")</f>
        <v>支援檢疫所</v>
      </c>
      <c r="AT3" s="189" t="str">
        <f ca="1">_xlfn.IFNA(  IF(  OR(  INDEX(   $A$1:$AG$38, MATCH(AL3,$A$1:$A$38,0),MATCH(  DAY(勤務分配表!$AL$1),$A$1:$AH$1,0  )  )="早",INDEX(   $A$1:$AG$38, MATCH(AL3,$A$1:$A$38,0),MATCH(  DAY(勤務分配表!$AL$1),$A$1:$AH$1,0  )  )="08-20"  ),"副中隊長(B)18-20時內部管理",  IF(  OR(  INDEX(   $A$1:$AG$38, MATCH(AL3,$A$1:$A$38,0),MATCH(  DAY(勤務分配表!$AL$1),$A$1:$AH$1,0  )  )="晚",INDEX(   $A$1:$AG$38, MATCH(AL3,$A$1:$A$38,0),MATCH(  DAY(勤務分配表!$AL$1),$A$1:$AH$1,0  )  )="20-08"  ),"副中隊長(B)06-08時內部管理",  ""  )  ),"")</f>
        <v/>
      </c>
      <c r="AU3" s="189" t="str">
        <f ca="1">IF(  AT3&lt;&gt;"","。","")</f>
        <v/>
      </c>
    </row>
    <row r="4" spans="1:47">
      <c r="A4" s="190" t="str">
        <f>IF(  (ROW(A4)-1)&lt;=日期輸入!$B$5,勤務分配!A4,"")</f>
        <v>E</v>
      </c>
      <c r="B4" s="190" t="str">
        <f>_xlfn.IFNA(  INDEX(警職大表!$A$1:$AZ$100,MATCH(A4,警職大表!$A$1:$A$100,0),3),"")</f>
        <v>張存根</v>
      </c>
      <c r="C4" s="190" t="str">
        <f>_xlfn.IFNA(   IF(   IF(  INDEX(警職大表!$A$1:$AZ$100,MATCH($A4,警職大表!$A$1:$A$100,0),   MATCH(C$1,警職大表!$A$3:$AZ$3,0)  )=0,"",INDEX(警職大表!$A$1:$AZ$100,MATCH($A4,警職大表!$A$1:$A$100,0),   MATCH(C$1,警職大表!$A$3:$AZ$3,0)  )        )="",B4,  IF(  INDEX(警職大表!$A$1:$AZ$100,MATCH($A4,警職大表!$A$1:$A$100,0),   MATCH(C$1,警職大表!$A$3:$AZ$3,0)  )=0,"",INDEX(警職大表!$A$1:$AZ$100,MATCH($A4,警職大表!$A$1:$A$100,0),   MATCH(C$1,警職大表!$A$3:$AZ$3,0)  ) )    ),"")</f>
        <v>/</v>
      </c>
      <c r="D4" s="190" t="str">
        <f>_xlfn.IFNA(   IF(   IF(  INDEX(警職大表!$A$1:$AZ$100,MATCH($A4,警職大表!$A$1:$A$100,0),   MATCH(D$1,警職大表!$A$3:$AZ$3,0)  )=0,"",INDEX(警職大表!$A$1:$AZ$100,MATCH($A4,警職大表!$A$1:$A$100,0),   MATCH(D$1,警職大表!$A$3:$AZ$3,0)  )        )="",C4,  IF(  INDEX(警職大表!$A$1:$AZ$100,MATCH($A4,警職大表!$A$1:$A$100,0),   MATCH(D$1,警職大表!$A$3:$AZ$3,0)  )=0,"",INDEX(警職大表!$A$1:$AZ$100,MATCH($A4,警職大表!$A$1:$A$100,0),   MATCH(D$1,警職大表!$A$3:$AZ$3,0)  ) )    ),"")</f>
        <v>/</v>
      </c>
      <c r="E4" s="190" t="str">
        <f>_xlfn.IFNA(   IF(   IF(  INDEX(警職大表!$A$1:$AZ$100,MATCH($A4,警職大表!$A$1:$A$100,0),   MATCH(E$1,警職大表!$A$3:$AZ$3,0)  )=0,"",INDEX(警職大表!$A$1:$AZ$100,MATCH($A4,警職大表!$A$1:$A$100,0),   MATCH(E$1,警職大表!$A$3:$AZ$3,0)  )        )="",D4,  IF(  INDEX(警職大表!$A$1:$AZ$100,MATCH($A4,警職大表!$A$1:$A$100,0),   MATCH(E$1,警職大表!$A$3:$AZ$3,0)  )=0,"",INDEX(警職大表!$A$1:$AZ$100,MATCH($A4,警職大表!$A$1:$A$100,0),   MATCH(E$1,警職大表!$A$3:$AZ$3,0)  ) )    ),"")</f>
        <v>/</v>
      </c>
      <c r="F4" s="190" t="str">
        <f>_xlfn.IFNA(   IF(   IF(  INDEX(警職大表!$A$1:$AZ$100,MATCH($A4,警職大表!$A$1:$A$100,0),   MATCH(F$1,警職大表!$A$3:$AZ$3,0)  )=0,"",INDEX(警職大表!$A$1:$AZ$100,MATCH($A4,警職大表!$A$1:$A$100,0),   MATCH(F$1,警職大表!$A$3:$AZ$3,0)  )        )="",E4,  IF(  INDEX(警職大表!$A$1:$AZ$100,MATCH($A4,警職大表!$A$1:$A$100,0),   MATCH(F$1,警職大表!$A$3:$AZ$3,0)  )=0,"",INDEX(警職大表!$A$1:$AZ$100,MATCH($A4,警職大表!$A$1:$A$100,0),   MATCH(F$1,警職大表!$A$3:$AZ$3,0)  ) )    ),"")</f>
        <v>值1</v>
      </c>
      <c r="G4" s="190" t="str">
        <f>_xlfn.IFNA(   IF(   IF(  INDEX(警職大表!$A$1:$AZ$100,MATCH($A4,警職大表!$A$1:$A$100,0),   MATCH(G$1,警職大表!$A$3:$AZ$3,0)  )=0,"",INDEX(警職大表!$A$1:$AZ$100,MATCH($A4,警職大表!$A$1:$A$100,0),   MATCH(G$1,警職大表!$A$3:$AZ$3,0)  )        )="",F4,  IF(  INDEX(警職大表!$A$1:$AZ$100,MATCH($A4,警職大表!$A$1:$A$100,0),   MATCH(G$1,警職大表!$A$3:$AZ$3,0)  )=0,"",INDEX(警職大表!$A$1:$AZ$100,MATCH($A4,警職大表!$A$1:$A$100,0),   MATCH(G$1,警職大表!$A$3:$AZ$3,0)  ) )    ),"")</f>
        <v>值1</v>
      </c>
      <c r="H4" s="190" t="str">
        <f>_xlfn.IFNA(   IF(   IF(  INDEX(警職大表!$A$1:$AZ$100,MATCH($A4,警職大表!$A$1:$A$100,0),   MATCH(H$1,警職大表!$A$3:$AZ$3,0)  )=0,"",INDEX(警職大表!$A$1:$AZ$100,MATCH($A4,警職大表!$A$1:$A$100,0),   MATCH(H$1,警職大表!$A$3:$AZ$3,0)  )        )="",G4,  IF(  INDEX(警職大表!$A$1:$AZ$100,MATCH($A4,警職大表!$A$1:$A$100,0),   MATCH(H$1,警職大表!$A$3:$AZ$3,0)  )=0,"",INDEX(警職大表!$A$1:$AZ$100,MATCH($A4,警職大表!$A$1:$A$100,0),   MATCH(H$1,警職大表!$A$3:$AZ$3,0)  ) )    ),"")</f>
        <v>值1</v>
      </c>
      <c r="I4" s="190" t="str">
        <f>_xlfn.IFNA(   IF(   IF(  INDEX(警職大表!$A$1:$AZ$100,MATCH($A4,警職大表!$A$1:$A$100,0),   MATCH(I$1,警職大表!$A$3:$AZ$3,0)  )=0,"",INDEX(警職大表!$A$1:$AZ$100,MATCH($A4,警職大表!$A$1:$A$100,0),   MATCH(I$1,警職大表!$A$3:$AZ$3,0)  )        )="",H4,  IF(  INDEX(警職大表!$A$1:$AZ$100,MATCH($A4,警職大表!$A$1:$A$100,0),   MATCH(I$1,警職大表!$A$3:$AZ$3,0)  )=0,"",INDEX(警職大表!$A$1:$AZ$100,MATCH($A4,警職大表!$A$1:$A$100,0),   MATCH(I$1,警職大表!$A$3:$AZ$3,0)  ) )    ),"")</f>
        <v>值1</v>
      </c>
      <c r="J4" s="190" t="str">
        <f>_xlfn.IFNA(   IF(   IF(  INDEX(警職大表!$A$1:$AZ$100,MATCH($A4,警職大表!$A$1:$A$100,0),   MATCH(J$1,警職大表!$A$3:$AZ$3,0)  )=0,"",INDEX(警職大表!$A$1:$AZ$100,MATCH($A4,警職大表!$A$1:$A$100,0),   MATCH(J$1,警職大表!$A$3:$AZ$3,0)  )        )="",I4,  IF(  INDEX(警職大表!$A$1:$AZ$100,MATCH($A4,警職大表!$A$1:$A$100,0),   MATCH(J$1,警職大表!$A$3:$AZ$3,0)  )=0,"",INDEX(警職大表!$A$1:$AZ$100,MATCH($A4,警職大表!$A$1:$A$100,0),   MATCH(J$1,警職大表!$A$3:$AZ$3,0)  ) )    ),"")</f>
        <v>值1</v>
      </c>
      <c r="K4" s="190" t="str">
        <f>_xlfn.IFNA(   IF(   IF(  INDEX(警職大表!$A$1:$AZ$100,MATCH($A4,警職大表!$A$1:$A$100,0),   MATCH(K$1,警職大表!$A$3:$AZ$3,0)  )=0,"",INDEX(警職大表!$A$1:$AZ$100,MATCH($A4,警職大表!$A$1:$A$100,0),   MATCH(K$1,警職大表!$A$3:$AZ$3,0)  )        )="",J4,  IF(  INDEX(警職大表!$A$1:$AZ$100,MATCH($A4,警職大表!$A$1:$A$100,0),   MATCH(K$1,警職大表!$A$3:$AZ$3,0)  )=0,"",INDEX(警職大表!$A$1:$AZ$100,MATCH($A4,警職大表!$A$1:$A$100,0),   MATCH(K$1,警職大表!$A$3:$AZ$3,0)  ) )    ),"")</f>
        <v>值1</v>
      </c>
      <c r="L4" s="190" t="str">
        <f>_xlfn.IFNA(   IF(   IF(  INDEX(警職大表!$A$1:$AZ$100,MATCH($A4,警職大表!$A$1:$A$100,0),   MATCH(L$1,警職大表!$A$3:$AZ$3,0)  )=0,"",INDEX(警職大表!$A$1:$AZ$100,MATCH($A4,警職大表!$A$1:$A$100,0),   MATCH(L$1,警職大表!$A$3:$AZ$3,0)  )        )="",K4,  IF(  INDEX(警職大表!$A$1:$AZ$100,MATCH($A4,警職大表!$A$1:$A$100,0),   MATCH(L$1,警職大表!$A$3:$AZ$3,0)  )=0,"",INDEX(警職大表!$A$1:$AZ$100,MATCH($A4,警職大表!$A$1:$A$100,0),   MATCH(L$1,警職大表!$A$3:$AZ$3,0)  ) )    ),"")</f>
        <v>值1</v>
      </c>
      <c r="M4" s="190" t="str">
        <f>_xlfn.IFNA(   IF(   IF(  INDEX(警職大表!$A$1:$AZ$100,MATCH($A4,警職大表!$A$1:$A$100,0),   MATCH(M$1,警職大表!$A$3:$AZ$3,0)  )=0,"",INDEX(警職大表!$A$1:$AZ$100,MATCH($A4,警職大表!$A$1:$A$100,0),   MATCH(M$1,警職大表!$A$3:$AZ$3,0)  )        )="",L4,  IF(  INDEX(警職大表!$A$1:$AZ$100,MATCH($A4,警職大表!$A$1:$A$100,0),   MATCH(M$1,警職大表!$A$3:$AZ$3,0)  )=0,"",INDEX(警職大表!$A$1:$AZ$100,MATCH($A4,警職大表!$A$1:$A$100,0),   MATCH(M$1,警職大表!$A$3:$AZ$3,0)  ) )    ),"")</f>
        <v>值1</v>
      </c>
      <c r="N4" s="190" t="str">
        <f>_xlfn.IFNA(   IF(   IF(  INDEX(警職大表!$A$1:$AZ$100,MATCH($A4,警職大表!$A$1:$A$100,0),   MATCH(N$1,警職大表!$A$3:$AZ$3,0)  )=0,"",INDEX(警職大表!$A$1:$AZ$100,MATCH($A4,警職大表!$A$1:$A$100,0),   MATCH(N$1,警職大表!$A$3:$AZ$3,0)  )        )="",M4,  IF(  INDEX(警職大表!$A$1:$AZ$100,MATCH($A4,警職大表!$A$1:$A$100,0),   MATCH(N$1,警職大表!$A$3:$AZ$3,0)  )=0,"",INDEX(警職大表!$A$1:$AZ$100,MATCH($A4,警職大表!$A$1:$A$100,0),   MATCH(N$1,警職大表!$A$3:$AZ$3,0)  ) )    ),"")</f>
        <v>值1</v>
      </c>
      <c r="O4" s="190" t="str">
        <f>_xlfn.IFNA(   IF(   IF(  INDEX(警職大表!$A$1:$AZ$100,MATCH($A4,警職大表!$A$1:$A$100,0),   MATCH(O$1,警職大表!$A$3:$AZ$3,0)  )=0,"",INDEX(警職大表!$A$1:$AZ$100,MATCH($A4,警職大表!$A$1:$A$100,0),   MATCH(O$1,警職大表!$A$3:$AZ$3,0)  )        )="",N4,  IF(  INDEX(警職大表!$A$1:$AZ$100,MATCH($A4,警職大表!$A$1:$A$100,0),   MATCH(O$1,警職大表!$A$3:$AZ$3,0)  )=0,"",INDEX(警職大表!$A$1:$AZ$100,MATCH($A4,警職大表!$A$1:$A$100,0),   MATCH(O$1,警職大表!$A$3:$AZ$3,0)  ) )    ),"")</f>
        <v>值1</v>
      </c>
      <c r="P4" s="190" t="str">
        <f>_xlfn.IFNA(   IF(   IF(  INDEX(警職大表!$A$1:$AZ$100,MATCH($A4,警職大表!$A$1:$A$100,0),   MATCH(P$1,警職大表!$A$3:$AZ$3,0)  )=0,"",INDEX(警職大表!$A$1:$AZ$100,MATCH($A4,警職大表!$A$1:$A$100,0),   MATCH(P$1,警職大表!$A$3:$AZ$3,0)  )        )="",O4,  IF(  INDEX(警職大表!$A$1:$AZ$100,MATCH($A4,警職大表!$A$1:$A$100,0),   MATCH(P$1,警職大表!$A$3:$AZ$3,0)  )=0,"",INDEX(警職大表!$A$1:$AZ$100,MATCH($A4,警職大表!$A$1:$A$100,0),   MATCH(P$1,警職大表!$A$3:$AZ$3,0)  ) )    ),"")</f>
        <v>值1</v>
      </c>
      <c r="Q4" s="190" t="str">
        <f>_xlfn.IFNA(   IF(   IF(  INDEX(警職大表!$A$1:$AZ$100,MATCH($A4,警職大表!$A$1:$A$100,0),   MATCH(Q$1,警職大表!$A$3:$AZ$3,0)  )=0,"",INDEX(警職大表!$A$1:$AZ$100,MATCH($A4,警職大表!$A$1:$A$100,0),   MATCH(Q$1,警職大表!$A$3:$AZ$3,0)  )        )="",P4,  IF(  INDEX(警職大表!$A$1:$AZ$100,MATCH($A4,警職大表!$A$1:$A$100,0),   MATCH(Q$1,警職大表!$A$3:$AZ$3,0)  )=0,"",INDEX(警職大表!$A$1:$AZ$100,MATCH($A4,警職大表!$A$1:$A$100,0),   MATCH(Q$1,警職大表!$A$3:$AZ$3,0)  ) )    ),"")</f>
        <v>值1</v>
      </c>
      <c r="R4" s="190" t="str">
        <f>_xlfn.IFNA(   IF(   IF(  INDEX(警職大表!$A$1:$AZ$100,MATCH($A4,警職大表!$A$1:$A$100,0),   MATCH(R$1,警職大表!$A$3:$AZ$3,0)  )=0,"",INDEX(警職大表!$A$1:$AZ$100,MATCH($A4,警職大表!$A$1:$A$100,0),   MATCH(R$1,警職大表!$A$3:$AZ$3,0)  )        )="",Q4,  IF(  INDEX(警職大表!$A$1:$AZ$100,MATCH($A4,警職大表!$A$1:$A$100,0),   MATCH(R$1,警職大表!$A$3:$AZ$3,0)  )=0,"",INDEX(警職大表!$A$1:$AZ$100,MATCH($A4,警職大表!$A$1:$A$100,0),   MATCH(R$1,警職大表!$A$3:$AZ$3,0)  ) )    ),"")</f>
        <v>x</v>
      </c>
      <c r="S4" s="190" t="str">
        <f>_xlfn.IFNA(   IF(   IF(  INDEX(警職大表!$A$1:$AZ$100,MATCH($A4,警職大表!$A$1:$A$100,0),   MATCH(S$1,警職大表!$A$3:$AZ$3,0)  )=0,"",INDEX(警職大表!$A$1:$AZ$100,MATCH($A4,警職大表!$A$1:$A$100,0),   MATCH(S$1,警職大表!$A$3:$AZ$3,0)  )        )="",R4,  IF(  INDEX(警職大表!$A$1:$AZ$100,MATCH($A4,警職大表!$A$1:$A$100,0),   MATCH(S$1,警職大表!$A$3:$AZ$3,0)  )=0,"",INDEX(警職大表!$A$1:$AZ$100,MATCH($A4,警職大表!$A$1:$A$100,0),   MATCH(S$1,警職大表!$A$3:$AZ$3,0)  ) )    ),"")</f>
        <v>值1</v>
      </c>
      <c r="T4" s="190" t="str">
        <f>_xlfn.IFNA(   IF(   IF(  INDEX(警職大表!$A$1:$AZ$100,MATCH($A4,警職大表!$A$1:$A$100,0),   MATCH(T$1,警職大表!$A$3:$AZ$3,0)  )=0,"",INDEX(警職大表!$A$1:$AZ$100,MATCH($A4,警職大表!$A$1:$A$100,0),   MATCH(T$1,警職大表!$A$3:$AZ$3,0)  )        )="",S4,  IF(  INDEX(警職大表!$A$1:$AZ$100,MATCH($A4,警職大表!$A$1:$A$100,0),   MATCH(T$1,警職大表!$A$3:$AZ$3,0)  )=0,"",INDEX(警職大表!$A$1:$AZ$100,MATCH($A4,警職大表!$A$1:$A$100,0),   MATCH(T$1,警職大表!$A$3:$AZ$3,0)  ) )    ),"")</f>
        <v>值1</v>
      </c>
      <c r="U4" s="190" t="str">
        <f>_xlfn.IFNA(   IF(   IF(  INDEX(警職大表!$A$1:$AZ$100,MATCH($A4,警職大表!$A$1:$A$100,0),   MATCH(U$1,警職大表!$A$3:$AZ$3,0)  )=0,"",INDEX(警職大表!$A$1:$AZ$100,MATCH($A4,警職大表!$A$1:$A$100,0),   MATCH(U$1,警職大表!$A$3:$AZ$3,0)  )        )="",T4,  IF(  INDEX(警職大表!$A$1:$AZ$100,MATCH($A4,警職大表!$A$1:$A$100,0),   MATCH(U$1,警職大表!$A$3:$AZ$3,0)  )=0,"",INDEX(警職大表!$A$1:$AZ$100,MATCH($A4,警職大表!$A$1:$A$100,0),   MATCH(U$1,警職大表!$A$3:$AZ$3,0)  ) )    ),"")</f>
        <v>值1</v>
      </c>
      <c r="V4" s="190" t="str">
        <f>_xlfn.IFNA(   IF(   IF(  INDEX(警職大表!$A$1:$AZ$100,MATCH($A4,警職大表!$A$1:$A$100,0),   MATCH(V$1,警職大表!$A$3:$AZ$3,0)  )=0,"",INDEX(警職大表!$A$1:$AZ$100,MATCH($A4,警職大表!$A$1:$A$100,0),   MATCH(V$1,警職大表!$A$3:$AZ$3,0)  )        )="",U4,  IF(  INDEX(警職大表!$A$1:$AZ$100,MATCH($A4,警職大表!$A$1:$A$100,0),   MATCH(V$1,警職大表!$A$3:$AZ$3,0)  )=0,"",INDEX(警職大表!$A$1:$AZ$100,MATCH($A4,警職大表!$A$1:$A$100,0),   MATCH(V$1,警職大表!$A$3:$AZ$3,0)  ) )    ),"")</f>
        <v>值1</v>
      </c>
      <c r="W4" s="190" t="str">
        <f>_xlfn.IFNA(   IF(   IF(  INDEX(警職大表!$A$1:$AZ$100,MATCH($A4,警職大表!$A$1:$A$100,0),   MATCH(W$1,警職大表!$A$3:$AZ$3,0)  )=0,"",INDEX(警職大表!$A$1:$AZ$100,MATCH($A4,警職大表!$A$1:$A$100,0),   MATCH(W$1,警職大表!$A$3:$AZ$3,0)  )        )="",V4,  IF(  INDEX(警職大表!$A$1:$AZ$100,MATCH($A4,警職大表!$A$1:$A$100,0),   MATCH(W$1,警職大表!$A$3:$AZ$3,0)  )=0,"",INDEX(警職大表!$A$1:$AZ$100,MATCH($A4,警職大表!$A$1:$A$100,0),   MATCH(W$1,警職大表!$A$3:$AZ$3,0)  ) )    ),"")</f>
        <v>值1</v>
      </c>
      <c r="X4" s="190" t="str">
        <f>_xlfn.IFNA(   IF(   IF(  INDEX(警職大表!$A$1:$AZ$100,MATCH($A4,警職大表!$A$1:$A$100,0),   MATCH(X$1,警職大表!$A$3:$AZ$3,0)  )=0,"",INDEX(警職大表!$A$1:$AZ$100,MATCH($A4,警職大表!$A$1:$A$100,0),   MATCH(X$1,警職大表!$A$3:$AZ$3,0)  )        )="",W4,  IF(  INDEX(警職大表!$A$1:$AZ$100,MATCH($A4,警職大表!$A$1:$A$100,0),   MATCH(X$1,警職大表!$A$3:$AZ$3,0)  )=0,"",INDEX(警職大表!$A$1:$AZ$100,MATCH($A4,警職大表!$A$1:$A$100,0),   MATCH(X$1,警職大表!$A$3:$AZ$3,0)  ) )    ),"")</f>
        <v>值1</v>
      </c>
      <c r="Y4" s="190" t="str">
        <f>_xlfn.IFNA(   IF(   IF(  INDEX(警職大表!$A$1:$AZ$100,MATCH($A4,警職大表!$A$1:$A$100,0),   MATCH(Y$1,警職大表!$A$3:$AZ$3,0)  )=0,"",INDEX(警職大表!$A$1:$AZ$100,MATCH($A4,警職大表!$A$1:$A$100,0),   MATCH(Y$1,警職大表!$A$3:$AZ$3,0)  )        )="",X4,  IF(  INDEX(警職大表!$A$1:$AZ$100,MATCH($A4,警職大表!$A$1:$A$100,0),   MATCH(Y$1,警職大表!$A$3:$AZ$3,0)  )=0,"",INDEX(警職大表!$A$1:$AZ$100,MATCH($A4,警職大表!$A$1:$A$100,0),   MATCH(Y$1,警職大表!$A$3:$AZ$3,0)  ) )    ),"")</f>
        <v>值1</v>
      </c>
      <c r="Z4" s="190" t="str">
        <f>_xlfn.IFNA(   IF(   IF(  INDEX(警職大表!$A$1:$AZ$100,MATCH($A4,警職大表!$A$1:$A$100,0),   MATCH(Z$1,警職大表!$A$3:$AZ$3,0)  )=0,"",INDEX(警職大表!$A$1:$AZ$100,MATCH($A4,警職大表!$A$1:$A$100,0),   MATCH(Z$1,警職大表!$A$3:$AZ$3,0)  )        )="",Y4,  IF(  INDEX(警職大表!$A$1:$AZ$100,MATCH($A4,警職大表!$A$1:$A$100,0),   MATCH(Z$1,警職大表!$A$3:$AZ$3,0)  )=0,"",INDEX(警職大表!$A$1:$AZ$100,MATCH($A4,警職大表!$A$1:$A$100,0),   MATCH(Z$1,警職大表!$A$3:$AZ$3,0)  ) )    ),"")</f>
        <v>值1</v>
      </c>
      <c r="AA4" s="190" t="str">
        <f>_xlfn.IFNA(   IF(   IF(  INDEX(警職大表!$A$1:$AZ$100,MATCH($A4,警職大表!$A$1:$A$100,0),   MATCH(AA$1,警職大表!$A$3:$AZ$3,0)  )=0,"",INDEX(警職大表!$A$1:$AZ$100,MATCH($A4,警職大表!$A$1:$A$100,0),   MATCH(AA$1,警職大表!$A$3:$AZ$3,0)  )        )="",Z4,  IF(  INDEX(警職大表!$A$1:$AZ$100,MATCH($A4,警職大表!$A$1:$A$100,0),   MATCH(AA$1,警職大表!$A$3:$AZ$3,0)  )=0,"",INDEX(警職大表!$A$1:$AZ$100,MATCH($A4,警職大表!$A$1:$A$100,0),   MATCH(AA$1,警職大表!$A$3:$AZ$3,0)  ) )    ),"")</f>
        <v>值1</v>
      </c>
      <c r="AB4" s="190" t="str">
        <f>_xlfn.IFNA(   IF(   IF(  INDEX(警職大表!$A$1:$AZ$100,MATCH($A4,警職大表!$A$1:$A$100,0),   MATCH(AB$1,警職大表!$A$3:$AZ$3,0)  )=0,"",INDEX(警職大表!$A$1:$AZ$100,MATCH($A4,警職大表!$A$1:$A$100,0),   MATCH(AB$1,警職大表!$A$3:$AZ$3,0)  )        )="",AA4,  IF(  INDEX(警職大表!$A$1:$AZ$100,MATCH($A4,警職大表!$A$1:$A$100,0),   MATCH(AB$1,警職大表!$A$3:$AZ$3,0)  )=0,"",INDEX(警職大表!$A$1:$AZ$100,MATCH($A4,警職大表!$A$1:$A$100,0),   MATCH(AB$1,警職大表!$A$3:$AZ$3,0)  ) )    ),"")</f>
        <v>值1</v>
      </c>
      <c r="AC4" s="190" t="str">
        <f>_xlfn.IFNA(   IF(   IF(  INDEX(警職大表!$A$1:$AZ$100,MATCH($A4,警職大表!$A$1:$A$100,0),   MATCH(AC$1,警職大表!$A$3:$AZ$3,0)  )=0,"",INDEX(警職大表!$A$1:$AZ$100,MATCH($A4,警職大表!$A$1:$A$100,0),   MATCH(AC$1,警職大表!$A$3:$AZ$3,0)  )        )="",AB4,  IF(  INDEX(警職大表!$A$1:$AZ$100,MATCH($A4,警職大表!$A$1:$A$100,0),   MATCH(AC$1,警職大表!$A$3:$AZ$3,0)  )=0,"",INDEX(警職大表!$A$1:$AZ$100,MATCH($A4,警職大表!$A$1:$A$100,0),   MATCH(AC$1,警職大表!$A$3:$AZ$3,0)  ) )    ),"")</f>
        <v>值1</v>
      </c>
      <c r="AD4" s="190" t="str">
        <f>_xlfn.IFNA(   IF(   IF(  INDEX(警職大表!$A$1:$AZ$100,MATCH($A4,警職大表!$A$1:$A$100,0),   MATCH(AD$1,警職大表!$A$3:$AZ$3,0)  )=0,"",INDEX(警職大表!$A$1:$AZ$100,MATCH($A4,警職大表!$A$1:$A$100,0),   MATCH(AD$1,警職大表!$A$3:$AZ$3,0)  )        )="",AC4,  IF(  INDEX(警職大表!$A$1:$AZ$100,MATCH($A4,警職大表!$A$1:$A$100,0),   MATCH(AD$1,警職大表!$A$3:$AZ$3,0)  )=0,"",INDEX(警職大表!$A$1:$AZ$100,MATCH($A4,警職大表!$A$1:$A$100,0),   MATCH(AD$1,警職大表!$A$3:$AZ$3,0)  ) )    ),"")</f>
        <v>值1</v>
      </c>
      <c r="AE4" s="190" t="str">
        <f>_xlfn.IFNA(   IF(   IF(  INDEX(警職大表!$A$1:$AZ$100,MATCH($A4,警職大表!$A$1:$A$100,0),   MATCH(AE$1,警職大表!$A$3:$AZ$3,0)  )=0,"",INDEX(警職大表!$A$1:$AZ$100,MATCH($A4,警職大表!$A$1:$A$100,0),   MATCH(AE$1,警職大表!$A$3:$AZ$3,0)  )        )="",AD4,  IF(  INDEX(警職大表!$A$1:$AZ$100,MATCH($A4,警職大表!$A$1:$A$100,0),   MATCH(AE$1,警職大表!$A$3:$AZ$3,0)  )=0,"",INDEX(警職大表!$A$1:$AZ$100,MATCH($A4,警職大表!$A$1:$A$100,0),   MATCH(AE$1,警職大表!$A$3:$AZ$3,0)  ) )    ),"")</f>
        <v>值1</v>
      </c>
      <c r="AF4" s="190" t="str">
        <f>_xlfn.IFNA(   IF(   IF(  INDEX(警職大表!$A$1:$AZ$100,MATCH($A4,警職大表!$A$1:$A$100,0),   MATCH(AF$1,警職大表!$A$3:$AZ$3,0)  )=0,"",INDEX(警職大表!$A$1:$AZ$100,MATCH($A4,警職大表!$A$1:$A$100,0),   MATCH(AF$1,警職大表!$A$3:$AZ$3,0)  )        )="",AE4,  IF(  INDEX(警職大表!$A$1:$AZ$100,MATCH($A4,警職大表!$A$1:$A$100,0),   MATCH(AF$1,警職大表!$A$3:$AZ$3,0)  )=0,"",INDEX(警職大表!$A$1:$AZ$100,MATCH($A4,警職大表!$A$1:$A$100,0),   MATCH(AF$1,警職大表!$A$3:$AZ$3,0)  ) )    ),"")</f>
        <v>值1</v>
      </c>
      <c r="AG4" s="190" t="str">
        <f>_xlfn.IFNA(   IF(   IF(  INDEX(警職大表!$A$1:$AZ$100,MATCH($A4,警職大表!$A$1:$A$100,0),   MATCH(AG$1,警職大表!$A$3:$AZ$3,0)  )=0,"",INDEX(警職大表!$A$1:$AZ$100,MATCH($A4,警職大表!$A$1:$A$100,0),   MATCH(AG$1,警職大表!$A$3:$AZ$3,0)  )        )="",AF4,  IF(  INDEX(警職大表!$A$1:$AZ$100,MATCH($A4,警職大表!$A$1:$A$100,0),   MATCH(AG$1,警職大表!$A$3:$AZ$3,0)  )=0,"",INDEX(警職大表!$A$1:$AZ$100,MATCH($A4,警職大表!$A$1:$A$100,0),   MATCH(AG$1,警職大表!$A$3:$AZ$3,0)  ) )    ),"")</f>
        <v/>
      </c>
      <c r="AL4" s="190" t="str">
        <f t="shared" si="0"/>
        <v>E</v>
      </c>
      <c r="AM4" s="190" t="str">
        <f t="shared" si="1"/>
        <v>張存根</v>
      </c>
      <c r="AN4" s="190" t="str">
        <f ca="1">INDEX(   $A$41:$AG$78, MATCH(AL4,$A$41:$A$78,0),MATCH(  DAY(勤務分配表!$AL$1),$A$41:$AL$41,0  )  )</f>
        <v/>
      </c>
      <c r="AO4" s="190" t="str">
        <f>IF((ROW(AO4)-1)&lt;=日期輸入!$B$5,_xlfn.IFNA(IF(INDEX($A$1:$AG$40,MATCH($AM4,$B$1:$B$100,0),VALUE($AO$1+3))="成","補",INDEX($A$1:$AG$40,MATCH($AM4,$B$1:$B$100,0),VALUE($AO$1+3))),""),"")</f>
        <v>/</v>
      </c>
      <c r="AP4" s="190" t="str">
        <f>IF((ROW(AP4)-1)&lt;=日期輸入!$B$5,_xlfn.IFNA(IF(INDEX($A$1:$AG$40,MATCH($AM4,$B$1:$B$100,0),VALUE($AP$1+3))="成","補",INDEX($A$1:$AG$40,MATCH($AM4,$B$1:$B$100,0),VALUE($AP$1+3))),""),"")</f>
        <v>/</v>
      </c>
      <c r="AQ4" s="190" t="str">
        <f>IF((ROW(AQ4)-1)&lt;=日期輸入!$B$5,_xlfn.IFNA(IF(INDEX($A$1:$AG$40,MATCH($AM4,$B$1:$B$100,0),VALUE($AQ$1+3))="成","補",INDEX($A$1:$AG$40,MATCH($AM4,$B$1:$B$100,0),VALUE($AQ$1+3))),""),"")</f>
        <v>/</v>
      </c>
      <c r="AT4" s="189" t="str">
        <f ca="1">_xlfn.IFNA(  IF(  OR(  INDEX(   $A$1:$AG$38, MATCH(AL4,$A$1:$A$38,0),MATCH(  DAY(勤務分配表!$AL$1),$A$1:$AH$1,0  )  )="值1早",INDEX(   $A$1:$AG$38, MATCH(AL4,$A$1:$A$38,0),MATCH(  DAY(勤務分配表!$AL$1),$A$1:$AH$1,0  )  )="08-20"  ),"分隊長(E)18-20時內部管理", ""),"")</f>
        <v/>
      </c>
      <c r="AU4" s="189" t="str">
        <f ca="1">IF(  AT4&lt;&gt;"","。","")</f>
        <v/>
      </c>
    </row>
    <row r="5" spans="1:47">
      <c r="A5" s="190" t="str">
        <f>IF(  (ROW(A5)-1)&lt;=日期輸入!$B$5,勤務分配!A5,"")</f>
        <v>F</v>
      </c>
      <c r="B5" s="190" t="str">
        <f>_xlfn.IFNA(  INDEX(警職大表!$A$1:$AZ$100,MATCH(A5,警職大表!$A$1:$A$100,0),3),"")</f>
        <v>李佳萱</v>
      </c>
      <c r="C5" s="190" t="str">
        <f>_xlfn.IFNA(   IF(   IF(  INDEX(警職大表!$A$1:$AZ$100,MATCH($A5,警職大表!$A$1:$A$100,0),   MATCH(C$1,警職大表!$A$3:$AZ$3,0)  )=0,"",INDEX(警職大表!$A$1:$AZ$100,MATCH($A5,警職大表!$A$1:$A$100,0),   MATCH(C$1,警職大表!$A$3:$AZ$3,0)  )        )="",B5,  IF(  INDEX(警職大表!$A$1:$AZ$100,MATCH($A5,警職大表!$A$1:$A$100,0),   MATCH(C$1,警職大表!$A$3:$AZ$3,0)  )=0,"",INDEX(警職大表!$A$1:$AZ$100,MATCH($A5,警職大表!$A$1:$A$100,0),   MATCH(C$1,警職大表!$A$3:$AZ$3,0)  ) )    ),"")</f>
        <v>育嬰假</v>
      </c>
      <c r="D5" s="190" t="str">
        <f>_xlfn.IFNA(   IF(   IF(  INDEX(警職大表!$A$1:$AZ$100,MATCH($A5,警職大表!$A$1:$A$100,0),   MATCH(D$1,警職大表!$A$3:$AZ$3,0)  )=0,"",INDEX(警職大表!$A$1:$AZ$100,MATCH($A5,警職大表!$A$1:$A$100,0),   MATCH(D$1,警職大表!$A$3:$AZ$3,0)  )        )="",C5,  IF(  INDEX(警職大表!$A$1:$AZ$100,MATCH($A5,警職大表!$A$1:$A$100,0),   MATCH(D$1,警職大表!$A$3:$AZ$3,0)  )=0,"",INDEX(警職大表!$A$1:$AZ$100,MATCH($A5,警職大表!$A$1:$A$100,0),   MATCH(D$1,警職大表!$A$3:$AZ$3,0)  ) )    ),"")</f>
        <v>育嬰假</v>
      </c>
      <c r="E5" s="190" t="str">
        <f>_xlfn.IFNA(   IF(   IF(  INDEX(警職大表!$A$1:$AZ$100,MATCH($A5,警職大表!$A$1:$A$100,0),   MATCH(E$1,警職大表!$A$3:$AZ$3,0)  )=0,"",INDEX(警職大表!$A$1:$AZ$100,MATCH($A5,警職大表!$A$1:$A$100,0),   MATCH(E$1,警職大表!$A$3:$AZ$3,0)  )        )="",D5,  IF(  INDEX(警職大表!$A$1:$AZ$100,MATCH($A5,警職大表!$A$1:$A$100,0),   MATCH(E$1,警職大表!$A$3:$AZ$3,0)  )=0,"",INDEX(警職大表!$A$1:$AZ$100,MATCH($A5,警職大表!$A$1:$A$100,0),   MATCH(E$1,警職大表!$A$3:$AZ$3,0)  ) )    ),"")</f>
        <v>育嬰假</v>
      </c>
      <c r="F5" s="190" t="str">
        <f>_xlfn.IFNA(   IF(   IF(  INDEX(警職大表!$A$1:$AZ$100,MATCH($A5,警職大表!$A$1:$A$100,0),   MATCH(F$1,警職大表!$A$3:$AZ$3,0)  )=0,"",INDEX(警職大表!$A$1:$AZ$100,MATCH($A5,警職大表!$A$1:$A$100,0),   MATCH(F$1,警職大表!$A$3:$AZ$3,0)  )        )="",E5,  IF(  INDEX(警職大表!$A$1:$AZ$100,MATCH($A5,警職大表!$A$1:$A$100,0),   MATCH(F$1,警職大表!$A$3:$AZ$3,0)  )=0,"",INDEX(警職大表!$A$1:$AZ$100,MATCH($A5,警職大表!$A$1:$A$100,0),   MATCH(F$1,警職大表!$A$3:$AZ$3,0)  ) )    ),"")</f>
        <v>育嬰假</v>
      </c>
      <c r="G5" s="190" t="str">
        <f>_xlfn.IFNA(   IF(   IF(  INDEX(警職大表!$A$1:$AZ$100,MATCH($A5,警職大表!$A$1:$A$100,0),   MATCH(G$1,警職大表!$A$3:$AZ$3,0)  )=0,"",INDEX(警職大表!$A$1:$AZ$100,MATCH($A5,警職大表!$A$1:$A$100,0),   MATCH(G$1,警職大表!$A$3:$AZ$3,0)  )        )="",F5,  IF(  INDEX(警職大表!$A$1:$AZ$100,MATCH($A5,警職大表!$A$1:$A$100,0),   MATCH(G$1,警職大表!$A$3:$AZ$3,0)  )=0,"",INDEX(警職大表!$A$1:$AZ$100,MATCH($A5,警職大表!$A$1:$A$100,0),   MATCH(G$1,警職大表!$A$3:$AZ$3,0)  ) )    ),"")</f>
        <v>育嬰假</v>
      </c>
      <c r="H5" s="190" t="str">
        <f>_xlfn.IFNA(   IF(   IF(  INDEX(警職大表!$A$1:$AZ$100,MATCH($A5,警職大表!$A$1:$A$100,0),   MATCH(H$1,警職大表!$A$3:$AZ$3,0)  )=0,"",INDEX(警職大表!$A$1:$AZ$100,MATCH($A5,警職大表!$A$1:$A$100,0),   MATCH(H$1,警職大表!$A$3:$AZ$3,0)  )        )="",G5,  IF(  INDEX(警職大表!$A$1:$AZ$100,MATCH($A5,警職大表!$A$1:$A$100,0),   MATCH(H$1,警職大表!$A$3:$AZ$3,0)  )=0,"",INDEX(警職大表!$A$1:$AZ$100,MATCH($A5,警職大表!$A$1:$A$100,0),   MATCH(H$1,警職大表!$A$3:$AZ$3,0)  ) )    ),"")</f>
        <v>育嬰假</v>
      </c>
      <c r="I5" s="190" t="str">
        <f>_xlfn.IFNA(   IF(   IF(  INDEX(警職大表!$A$1:$AZ$100,MATCH($A5,警職大表!$A$1:$A$100,0),   MATCH(I$1,警職大表!$A$3:$AZ$3,0)  )=0,"",INDEX(警職大表!$A$1:$AZ$100,MATCH($A5,警職大表!$A$1:$A$100,0),   MATCH(I$1,警職大表!$A$3:$AZ$3,0)  )        )="",H5,  IF(  INDEX(警職大表!$A$1:$AZ$100,MATCH($A5,警職大表!$A$1:$A$100,0),   MATCH(I$1,警職大表!$A$3:$AZ$3,0)  )=0,"",INDEX(警職大表!$A$1:$AZ$100,MATCH($A5,警職大表!$A$1:$A$100,0),   MATCH(I$1,警職大表!$A$3:$AZ$3,0)  ) )    ),"")</f>
        <v>育嬰假</v>
      </c>
      <c r="J5" s="190" t="str">
        <f>_xlfn.IFNA(   IF(   IF(  INDEX(警職大表!$A$1:$AZ$100,MATCH($A5,警職大表!$A$1:$A$100,0),   MATCH(J$1,警職大表!$A$3:$AZ$3,0)  )=0,"",INDEX(警職大表!$A$1:$AZ$100,MATCH($A5,警職大表!$A$1:$A$100,0),   MATCH(J$1,警職大表!$A$3:$AZ$3,0)  )        )="",I5,  IF(  INDEX(警職大表!$A$1:$AZ$100,MATCH($A5,警職大表!$A$1:$A$100,0),   MATCH(J$1,警職大表!$A$3:$AZ$3,0)  )=0,"",INDEX(警職大表!$A$1:$AZ$100,MATCH($A5,警職大表!$A$1:$A$100,0),   MATCH(J$1,警職大表!$A$3:$AZ$3,0)  ) )    ),"")</f>
        <v>育嬰假</v>
      </c>
      <c r="K5" s="190" t="str">
        <f>_xlfn.IFNA(   IF(   IF(  INDEX(警職大表!$A$1:$AZ$100,MATCH($A5,警職大表!$A$1:$A$100,0),   MATCH(K$1,警職大表!$A$3:$AZ$3,0)  )=0,"",INDEX(警職大表!$A$1:$AZ$100,MATCH($A5,警職大表!$A$1:$A$100,0),   MATCH(K$1,警職大表!$A$3:$AZ$3,0)  )        )="",J5,  IF(  INDEX(警職大表!$A$1:$AZ$100,MATCH($A5,警職大表!$A$1:$A$100,0),   MATCH(K$1,警職大表!$A$3:$AZ$3,0)  )=0,"",INDEX(警職大表!$A$1:$AZ$100,MATCH($A5,警職大表!$A$1:$A$100,0),   MATCH(K$1,警職大表!$A$3:$AZ$3,0)  ) )    ),"")</f>
        <v>育嬰假</v>
      </c>
      <c r="L5" s="190" t="str">
        <f>_xlfn.IFNA(   IF(   IF(  INDEX(警職大表!$A$1:$AZ$100,MATCH($A5,警職大表!$A$1:$A$100,0),   MATCH(L$1,警職大表!$A$3:$AZ$3,0)  )=0,"",INDEX(警職大表!$A$1:$AZ$100,MATCH($A5,警職大表!$A$1:$A$100,0),   MATCH(L$1,警職大表!$A$3:$AZ$3,0)  )        )="",K5,  IF(  INDEX(警職大表!$A$1:$AZ$100,MATCH($A5,警職大表!$A$1:$A$100,0),   MATCH(L$1,警職大表!$A$3:$AZ$3,0)  )=0,"",INDEX(警職大表!$A$1:$AZ$100,MATCH($A5,警職大表!$A$1:$A$100,0),   MATCH(L$1,警職大表!$A$3:$AZ$3,0)  ) )    ),"")</f>
        <v>育嬰假</v>
      </c>
      <c r="M5" s="190" t="str">
        <f>_xlfn.IFNA(   IF(   IF(  INDEX(警職大表!$A$1:$AZ$100,MATCH($A5,警職大表!$A$1:$A$100,0),   MATCH(M$1,警職大表!$A$3:$AZ$3,0)  )=0,"",INDEX(警職大表!$A$1:$AZ$100,MATCH($A5,警職大表!$A$1:$A$100,0),   MATCH(M$1,警職大表!$A$3:$AZ$3,0)  )        )="",L5,  IF(  INDEX(警職大表!$A$1:$AZ$100,MATCH($A5,警職大表!$A$1:$A$100,0),   MATCH(M$1,警職大表!$A$3:$AZ$3,0)  )=0,"",INDEX(警職大表!$A$1:$AZ$100,MATCH($A5,警職大表!$A$1:$A$100,0),   MATCH(M$1,警職大表!$A$3:$AZ$3,0)  ) )    ),"")</f>
        <v>育嬰假</v>
      </c>
      <c r="N5" s="190" t="str">
        <f>_xlfn.IFNA(   IF(   IF(  INDEX(警職大表!$A$1:$AZ$100,MATCH($A5,警職大表!$A$1:$A$100,0),   MATCH(N$1,警職大表!$A$3:$AZ$3,0)  )=0,"",INDEX(警職大表!$A$1:$AZ$100,MATCH($A5,警職大表!$A$1:$A$100,0),   MATCH(N$1,警職大表!$A$3:$AZ$3,0)  )        )="",M5,  IF(  INDEX(警職大表!$A$1:$AZ$100,MATCH($A5,警職大表!$A$1:$A$100,0),   MATCH(N$1,警職大表!$A$3:$AZ$3,0)  )=0,"",INDEX(警職大表!$A$1:$AZ$100,MATCH($A5,警職大表!$A$1:$A$100,0),   MATCH(N$1,警職大表!$A$3:$AZ$3,0)  ) )    ),"")</f>
        <v>育嬰假</v>
      </c>
      <c r="O5" s="190" t="str">
        <f>_xlfn.IFNA(   IF(   IF(  INDEX(警職大表!$A$1:$AZ$100,MATCH($A5,警職大表!$A$1:$A$100,0),   MATCH(O$1,警職大表!$A$3:$AZ$3,0)  )=0,"",INDEX(警職大表!$A$1:$AZ$100,MATCH($A5,警職大表!$A$1:$A$100,0),   MATCH(O$1,警職大表!$A$3:$AZ$3,0)  )        )="",N5,  IF(  INDEX(警職大表!$A$1:$AZ$100,MATCH($A5,警職大表!$A$1:$A$100,0),   MATCH(O$1,警職大表!$A$3:$AZ$3,0)  )=0,"",INDEX(警職大表!$A$1:$AZ$100,MATCH($A5,警職大表!$A$1:$A$100,0),   MATCH(O$1,警職大表!$A$3:$AZ$3,0)  ) )    ),"")</f>
        <v>育嬰假</v>
      </c>
      <c r="P5" s="190" t="str">
        <f>_xlfn.IFNA(   IF(   IF(  INDEX(警職大表!$A$1:$AZ$100,MATCH($A5,警職大表!$A$1:$A$100,0),   MATCH(P$1,警職大表!$A$3:$AZ$3,0)  )=0,"",INDEX(警職大表!$A$1:$AZ$100,MATCH($A5,警職大表!$A$1:$A$100,0),   MATCH(P$1,警職大表!$A$3:$AZ$3,0)  )        )="",O5,  IF(  INDEX(警職大表!$A$1:$AZ$100,MATCH($A5,警職大表!$A$1:$A$100,0),   MATCH(P$1,警職大表!$A$3:$AZ$3,0)  )=0,"",INDEX(警職大表!$A$1:$AZ$100,MATCH($A5,警職大表!$A$1:$A$100,0),   MATCH(P$1,警職大表!$A$3:$AZ$3,0)  ) )    ),"")</f>
        <v>育嬰假</v>
      </c>
      <c r="Q5" s="190" t="str">
        <f>_xlfn.IFNA(   IF(   IF(  INDEX(警職大表!$A$1:$AZ$100,MATCH($A5,警職大表!$A$1:$A$100,0),   MATCH(Q$1,警職大表!$A$3:$AZ$3,0)  )=0,"",INDEX(警職大表!$A$1:$AZ$100,MATCH($A5,警職大表!$A$1:$A$100,0),   MATCH(Q$1,警職大表!$A$3:$AZ$3,0)  )        )="",P5,  IF(  INDEX(警職大表!$A$1:$AZ$100,MATCH($A5,警職大表!$A$1:$A$100,0),   MATCH(Q$1,警職大表!$A$3:$AZ$3,0)  )=0,"",INDEX(警職大表!$A$1:$AZ$100,MATCH($A5,警職大表!$A$1:$A$100,0),   MATCH(Q$1,警職大表!$A$3:$AZ$3,0)  ) )    ),"")</f>
        <v>育嬰假</v>
      </c>
      <c r="R5" s="190" t="str">
        <f>_xlfn.IFNA(   IF(   IF(  INDEX(警職大表!$A$1:$AZ$100,MATCH($A5,警職大表!$A$1:$A$100,0),   MATCH(R$1,警職大表!$A$3:$AZ$3,0)  )=0,"",INDEX(警職大表!$A$1:$AZ$100,MATCH($A5,警職大表!$A$1:$A$100,0),   MATCH(R$1,警職大表!$A$3:$AZ$3,0)  )        )="",Q5,  IF(  INDEX(警職大表!$A$1:$AZ$100,MATCH($A5,警職大表!$A$1:$A$100,0),   MATCH(R$1,警職大表!$A$3:$AZ$3,0)  )=0,"",INDEX(警職大表!$A$1:$AZ$100,MATCH($A5,警職大表!$A$1:$A$100,0),   MATCH(R$1,警職大表!$A$3:$AZ$3,0)  ) )    ),"")</f>
        <v>育嬰假</v>
      </c>
      <c r="S5" s="190" t="str">
        <f>_xlfn.IFNA(   IF(   IF(  INDEX(警職大表!$A$1:$AZ$100,MATCH($A5,警職大表!$A$1:$A$100,0),   MATCH(S$1,警職大表!$A$3:$AZ$3,0)  )=0,"",INDEX(警職大表!$A$1:$AZ$100,MATCH($A5,警職大表!$A$1:$A$100,0),   MATCH(S$1,警職大表!$A$3:$AZ$3,0)  )        )="",R5,  IF(  INDEX(警職大表!$A$1:$AZ$100,MATCH($A5,警職大表!$A$1:$A$100,0),   MATCH(S$1,警職大表!$A$3:$AZ$3,0)  )=0,"",INDEX(警職大表!$A$1:$AZ$100,MATCH($A5,警職大表!$A$1:$A$100,0),   MATCH(S$1,警職大表!$A$3:$AZ$3,0)  ) )    ),"")</f>
        <v>育嬰假</v>
      </c>
      <c r="T5" s="190" t="str">
        <f>_xlfn.IFNA(   IF(   IF(  INDEX(警職大表!$A$1:$AZ$100,MATCH($A5,警職大表!$A$1:$A$100,0),   MATCH(T$1,警職大表!$A$3:$AZ$3,0)  )=0,"",INDEX(警職大表!$A$1:$AZ$100,MATCH($A5,警職大表!$A$1:$A$100,0),   MATCH(T$1,警職大表!$A$3:$AZ$3,0)  )        )="",S5,  IF(  INDEX(警職大表!$A$1:$AZ$100,MATCH($A5,警職大表!$A$1:$A$100,0),   MATCH(T$1,警職大表!$A$3:$AZ$3,0)  )=0,"",INDEX(警職大表!$A$1:$AZ$100,MATCH($A5,警職大表!$A$1:$A$100,0),   MATCH(T$1,警職大表!$A$3:$AZ$3,0)  ) )    ),"")</f>
        <v>育嬰假</v>
      </c>
      <c r="U5" s="190" t="str">
        <f>_xlfn.IFNA(   IF(   IF(  INDEX(警職大表!$A$1:$AZ$100,MATCH($A5,警職大表!$A$1:$A$100,0),   MATCH(U$1,警職大表!$A$3:$AZ$3,0)  )=0,"",INDEX(警職大表!$A$1:$AZ$100,MATCH($A5,警職大表!$A$1:$A$100,0),   MATCH(U$1,警職大表!$A$3:$AZ$3,0)  )        )="",T5,  IF(  INDEX(警職大表!$A$1:$AZ$100,MATCH($A5,警職大表!$A$1:$A$100,0),   MATCH(U$1,警職大表!$A$3:$AZ$3,0)  )=0,"",INDEX(警職大表!$A$1:$AZ$100,MATCH($A5,警職大表!$A$1:$A$100,0),   MATCH(U$1,警職大表!$A$3:$AZ$3,0)  ) )    ),"")</f>
        <v>育嬰假</v>
      </c>
      <c r="V5" s="190" t="str">
        <f>_xlfn.IFNA(   IF(   IF(  INDEX(警職大表!$A$1:$AZ$100,MATCH($A5,警職大表!$A$1:$A$100,0),   MATCH(V$1,警職大表!$A$3:$AZ$3,0)  )=0,"",INDEX(警職大表!$A$1:$AZ$100,MATCH($A5,警職大表!$A$1:$A$100,0),   MATCH(V$1,警職大表!$A$3:$AZ$3,0)  )        )="",U5,  IF(  INDEX(警職大表!$A$1:$AZ$100,MATCH($A5,警職大表!$A$1:$A$100,0),   MATCH(V$1,警職大表!$A$3:$AZ$3,0)  )=0,"",INDEX(警職大表!$A$1:$AZ$100,MATCH($A5,警職大表!$A$1:$A$100,0),   MATCH(V$1,警職大表!$A$3:$AZ$3,0)  ) )    ),"")</f>
        <v>育嬰假</v>
      </c>
      <c r="W5" s="190" t="str">
        <f>_xlfn.IFNA(   IF(   IF(  INDEX(警職大表!$A$1:$AZ$100,MATCH($A5,警職大表!$A$1:$A$100,0),   MATCH(W$1,警職大表!$A$3:$AZ$3,0)  )=0,"",INDEX(警職大表!$A$1:$AZ$100,MATCH($A5,警職大表!$A$1:$A$100,0),   MATCH(W$1,警職大表!$A$3:$AZ$3,0)  )        )="",V5,  IF(  INDEX(警職大表!$A$1:$AZ$100,MATCH($A5,警職大表!$A$1:$A$100,0),   MATCH(W$1,警職大表!$A$3:$AZ$3,0)  )=0,"",INDEX(警職大表!$A$1:$AZ$100,MATCH($A5,警職大表!$A$1:$A$100,0),   MATCH(W$1,警職大表!$A$3:$AZ$3,0)  ) )    ),"")</f>
        <v>育嬰假</v>
      </c>
      <c r="X5" s="190" t="str">
        <f>_xlfn.IFNA(   IF(   IF(  INDEX(警職大表!$A$1:$AZ$100,MATCH($A5,警職大表!$A$1:$A$100,0),   MATCH(X$1,警職大表!$A$3:$AZ$3,0)  )=0,"",INDEX(警職大表!$A$1:$AZ$100,MATCH($A5,警職大表!$A$1:$A$100,0),   MATCH(X$1,警職大表!$A$3:$AZ$3,0)  )        )="",W5,  IF(  INDEX(警職大表!$A$1:$AZ$100,MATCH($A5,警職大表!$A$1:$A$100,0),   MATCH(X$1,警職大表!$A$3:$AZ$3,0)  )=0,"",INDEX(警職大表!$A$1:$AZ$100,MATCH($A5,警職大表!$A$1:$A$100,0),   MATCH(X$1,警職大表!$A$3:$AZ$3,0)  ) )    ),"")</f>
        <v>育嬰假</v>
      </c>
      <c r="Y5" s="190" t="str">
        <f>_xlfn.IFNA(   IF(   IF(  INDEX(警職大表!$A$1:$AZ$100,MATCH($A5,警職大表!$A$1:$A$100,0),   MATCH(Y$1,警職大表!$A$3:$AZ$3,0)  )=0,"",INDEX(警職大表!$A$1:$AZ$100,MATCH($A5,警職大表!$A$1:$A$100,0),   MATCH(Y$1,警職大表!$A$3:$AZ$3,0)  )        )="",X5,  IF(  INDEX(警職大表!$A$1:$AZ$100,MATCH($A5,警職大表!$A$1:$A$100,0),   MATCH(Y$1,警職大表!$A$3:$AZ$3,0)  )=0,"",INDEX(警職大表!$A$1:$AZ$100,MATCH($A5,警職大表!$A$1:$A$100,0),   MATCH(Y$1,警職大表!$A$3:$AZ$3,0)  ) )    ),"")</f>
        <v>育嬰假</v>
      </c>
      <c r="Z5" s="190" t="str">
        <f>_xlfn.IFNA(   IF(   IF(  INDEX(警職大表!$A$1:$AZ$100,MATCH($A5,警職大表!$A$1:$A$100,0),   MATCH(Z$1,警職大表!$A$3:$AZ$3,0)  )=0,"",INDEX(警職大表!$A$1:$AZ$100,MATCH($A5,警職大表!$A$1:$A$100,0),   MATCH(Z$1,警職大表!$A$3:$AZ$3,0)  )        )="",Y5,  IF(  INDEX(警職大表!$A$1:$AZ$100,MATCH($A5,警職大表!$A$1:$A$100,0),   MATCH(Z$1,警職大表!$A$3:$AZ$3,0)  )=0,"",INDEX(警職大表!$A$1:$AZ$100,MATCH($A5,警職大表!$A$1:$A$100,0),   MATCH(Z$1,警職大表!$A$3:$AZ$3,0)  ) )    ),"")</f>
        <v>育嬰假</v>
      </c>
      <c r="AA5" s="190" t="str">
        <f>_xlfn.IFNA(   IF(   IF(  INDEX(警職大表!$A$1:$AZ$100,MATCH($A5,警職大表!$A$1:$A$100,0),   MATCH(AA$1,警職大表!$A$3:$AZ$3,0)  )=0,"",INDEX(警職大表!$A$1:$AZ$100,MATCH($A5,警職大表!$A$1:$A$100,0),   MATCH(AA$1,警職大表!$A$3:$AZ$3,0)  )        )="",Z5,  IF(  INDEX(警職大表!$A$1:$AZ$100,MATCH($A5,警職大表!$A$1:$A$100,0),   MATCH(AA$1,警職大表!$A$3:$AZ$3,0)  )=0,"",INDEX(警職大表!$A$1:$AZ$100,MATCH($A5,警職大表!$A$1:$A$100,0),   MATCH(AA$1,警職大表!$A$3:$AZ$3,0)  ) )    ),"")</f>
        <v>育嬰假</v>
      </c>
      <c r="AB5" s="190" t="str">
        <f>_xlfn.IFNA(   IF(   IF(  INDEX(警職大表!$A$1:$AZ$100,MATCH($A5,警職大表!$A$1:$A$100,0),   MATCH(AB$1,警職大表!$A$3:$AZ$3,0)  )=0,"",INDEX(警職大表!$A$1:$AZ$100,MATCH($A5,警職大表!$A$1:$A$100,0),   MATCH(AB$1,警職大表!$A$3:$AZ$3,0)  )        )="",AA5,  IF(  INDEX(警職大表!$A$1:$AZ$100,MATCH($A5,警職大表!$A$1:$A$100,0),   MATCH(AB$1,警職大表!$A$3:$AZ$3,0)  )=0,"",INDEX(警職大表!$A$1:$AZ$100,MATCH($A5,警職大表!$A$1:$A$100,0),   MATCH(AB$1,警職大表!$A$3:$AZ$3,0)  ) )    ),"")</f>
        <v>育嬰假</v>
      </c>
      <c r="AC5" s="190" t="str">
        <f>_xlfn.IFNA(   IF(   IF(  INDEX(警職大表!$A$1:$AZ$100,MATCH($A5,警職大表!$A$1:$A$100,0),   MATCH(AC$1,警職大表!$A$3:$AZ$3,0)  )=0,"",INDEX(警職大表!$A$1:$AZ$100,MATCH($A5,警職大表!$A$1:$A$100,0),   MATCH(AC$1,警職大表!$A$3:$AZ$3,0)  )        )="",AB5,  IF(  INDEX(警職大表!$A$1:$AZ$100,MATCH($A5,警職大表!$A$1:$A$100,0),   MATCH(AC$1,警職大表!$A$3:$AZ$3,0)  )=0,"",INDEX(警職大表!$A$1:$AZ$100,MATCH($A5,警職大表!$A$1:$A$100,0),   MATCH(AC$1,警職大表!$A$3:$AZ$3,0)  ) )    ),"")</f>
        <v>育嬰假</v>
      </c>
      <c r="AD5" s="190" t="str">
        <f>_xlfn.IFNA(   IF(   IF(  INDEX(警職大表!$A$1:$AZ$100,MATCH($A5,警職大表!$A$1:$A$100,0),   MATCH(AD$1,警職大表!$A$3:$AZ$3,0)  )=0,"",INDEX(警職大表!$A$1:$AZ$100,MATCH($A5,警職大表!$A$1:$A$100,0),   MATCH(AD$1,警職大表!$A$3:$AZ$3,0)  )        )="",AC5,  IF(  INDEX(警職大表!$A$1:$AZ$100,MATCH($A5,警職大表!$A$1:$A$100,0),   MATCH(AD$1,警職大表!$A$3:$AZ$3,0)  )=0,"",INDEX(警職大表!$A$1:$AZ$100,MATCH($A5,警職大表!$A$1:$A$100,0),   MATCH(AD$1,警職大表!$A$3:$AZ$3,0)  ) )    ),"")</f>
        <v>育嬰假</v>
      </c>
      <c r="AE5" s="190" t="str">
        <f>_xlfn.IFNA(   IF(   IF(  INDEX(警職大表!$A$1:$AZ$100,MATCH($A5,警職大表!$A$1:$A$100,0),   MATCH(AE$1,警職大表!$A$3:$AZ$3,0)  )=0,"",INDEX(警職大表!$A$1:$AZ$100,MATCH($A5,警職大表!$A$1:$A$100,0),   MATCH(AE$1,警職大表!$A$3:$AZ$3,0)  )        )="",AD5,  IF(  INDEX(警職大表!$A$1:$AZ$100,MATCH($A5,警職大表!$A$1:$A$100,0),   MATCH(AE$1,警職大表!$A$3:$AZ$3,0)  )=0,"",INDEX(警職大表!$A$1:$AZ$100,MATCH($A5,警職大表!$A$1:$A$100,0),   MATCH(AE$1,警職大表!$A$3:$AZ$3,0)  ) )    ),"")</f>
        <v>育嬰假</v>
      </c>
      <c r="AF5" s="190" t="str">
        <f>_xlfn.IFNA(   IF(   IF(  INDEX(警職大表!$A$1:$AZ$100,MATCH($A5,警職大表!$A$1:$A$100,0),   MATCH(AF$1,警職大表!$A$3:$AZ$3,0)  )=0,"",INDEX(警職大表!$A$1:$AZ$100,MATCH($A5,警職大表!$A$1:$A$100,0),   MATCH(AF$1,警職大表!$A$3:$AZ$3,0)  )        )="",AE5,  IF(  INDEX(警職大表!$A$1:$AZ$100,MATCH($A5,警職大表!$A$1:$A$100,0),   MATCH(AF$1,警職大表!$A$3:$AZ$3,0)  )=0,"",INDEX(警職大表!$A$1:$AZ$100,MATCH($A5,警職大表!$A$1:$A$100,0),   MATCH(AF$1,警職大表!$A$3:$AZ$3,0)  ) )    ),"")</f>
        <v>育嬰假</v>
      </c>
      <c r="AG5" s="190" t="str">
        <f>_xlfn.IFNA(   IF(   IF(  INDEX(警職大表!$A$1:$AZ$100,MATCH($A5,警職大表!$A$1:$A$100,0),   MATCH(AG$1,警職大表!$A$3:$AZ$3,0)  )=0,"",INDEX(警職大表!$A$1:$AZ$100,MATCH($A5,警職大表!$A$1:$A$100,0),   MATCH(AG$1,警職大表!$A$3:$AZ$3,0)  )        )="",AF5,  IF(  INDEX(警職大表!$A$1:$AZ$100,MATCH($A5,警職大表!$A$1:$A$100,0),   MATCH(AG$1,警職大表!$A$3:$AZ$3,0)  )=0,"",INDEX(警職大表!$A$1:$AZ$100,MATCH($A5,警職大表!$A$1:$A$100,0),   MATCH(AG$1,警職大表!$A$3:$AZ$3,0)  ) )    ),"")</f>
        <v/>
      </c>
      <c r="AL5" s="190" t="str">
        <f t="shared" si="0"/>
        <v>F</v>
      </c>
      <c r="AM5" s="190" t="str">
        <f t="shared" si="1"/>
        <v>李佳萱</v>
      </c>
      <c r="AN5" s="190" t="str">
        <f ca="1">INDEX(   $A$41:$AG$78, MATCH(AL5,$A$41:$A$78,0),MATCH(  DAY(勤務分配表!$AL$1),$A$41:$AL$41,0  )  )</f>
        <v/>
      </c>
      <c r="AO5" s="190" t="str">
        <f>IF((ROW(AO5)-1)&lt;=日期輸入!$B$5,_xlfn.IFNA(IF(INDEX($A$1:$AG$40,MATCH($AM5,$B$1:$B$100,0),VALUE($AO$1+3))="成","補",INDEX($A$1:$AG$40,MATCH($AM5,$B$1:$B$100,0),VALUE($AO$1+3))),""),"")</f>
        <v>育嬰假</v>
      </c>
      <c r="AP5" s="190" t="str">
        <f>IF((ROW(AP5)-1)&lt;=日期輸入!$B$5,_xlfn.IFNA(IF(INDEX($A$1:$AG$40,MATCH($AM5,$B$1:$B$100,0),VALUE($AP$1+3))="成","補",INDEX($A$1:$AG$40,MATCH($AM5,$B$1:$B$100,0),VALUE($AP$1+3))),""),"")</f>
        <v>育嬰假</v>
      </c>
      <c r="AQ5" s="190" t="str">
        <f>IF((ROW(AQ5)-1)&lt;=日期輸入!$B$5,_xlfn.IFNA(IF(INDEX($A$1:$AG$40,MATCH($AM5,$B$1:$B$100,0),VALUE($AQ$1+3))="成","補",INDEX($A$1:$AG$40,MATCH($AM5,$B$1:$B$100,0),VALUE($AQ$1+3))),""),"")</f>
        <v>育嬰假</v>
      </c>
    </row>
    <row r="6" spans="1:47">
      <c r="A6" s="190" t="str">
        <f>IF(  (ROW(A6)-1)&lt;=日期輸入!$B$5,勤務分配!A6,"")</f>
        <v>I</v>
      </c>
      <c r="B6" s="190" t="str">
        <f>_xlfn.IFNA(  INDEX(警職大表!$A$1:$AZ$100,MATCH(A6,警職大表!$A$1:$A$100,0),3),"")</f>
        <v>王志鋒</v>
      </c>
      <c r="C6" s="190" t="str">
        <f>_xlfn.IFNA(   IF(   IF(  INDEX(警職大表!$A$1:$AZ$100,MATCH($A6,警職大表!$A$1:$A$100,0),   MATCH(C$1,警職大表!$A$3:$AZ$3,0)  )=0,"",INDEX(警職大表!$A$1:$AZ$100,MATCH($A6,警職大表!$A$1:$A$100,0),   MATCH(C$1,警職大表!$A$3:$AZ$3,0)  )        )="",B6,  IF(  INDEX(警職大表!$A$1:$AZ$100,MATCH($A6,警職大表!$A$1:$A$100,0),   MATCH(C$1,警職大表!$A$3:$AZ$3,0)  )=0,"",INDEX(警職大表!$A$1:$AZ$100,MATCH($A6,警職大表!$A$1:$A$100,0),   MATCH(C$1,警職大表!$A$3:$AZ$3,0)  ) )    ),"")</f>
        <v>值1</v>
      </c>
      <c r="D6" s="190" t="str">
        <f>_xlfn.IFNA(   IF(   IF(  INDEX(警職大表!$A$1:$AZ$100,MATCH($A6,警職大表!$A$1:$A$100,0),   MATCH(D$1,警職大表!$A$3:$AZ$3,0)  )=0,"",INDEX(警職大表!$A$1:$AZ$100,MATCH($A6,警職大表!$A$1:$A$100,0),   MATCH(D$1,警職大表!$A$3:$AZ$3,0)  )        )="",C6,  IF(  INDEX(警職大表!$A$1:$AZ$100,MATCH($A6,警職大表!$A$1:$A$100,0),   MATCH(D$1,警職大表!$A$3:$AZ$3,0)  )=0,"",INDEX(警職大表!$A$1:$AZ$100,MATCH($A6,警職大表!$A$1:$A$100,0),   MATCH(D$1,警職大表!$A$3:$AZ$3,0)  ) )    ),"")</f>
        <v>值1</v>
      </c>
      <c r="E6" s="190" t="str">
        <f>_xlfn.IFNA(   IF(   IF(  INDEX(警職大表!$A$1:$AZ$100,MATCH($A6,警職大表!$A$1:$A$100,0),   MATCH(E$1,警職大表!$A$3:$AZ$3,0)  )=0,"",INDEX(警職大表!$A$1:$AZ$100,MATCH($A6,警職大表!$A$1:$A$100,0),   MATCH(E$1,警職大表!$A$3:$AZ$3,0)  )        )="",D6,  IF(  INDEX(警職大表!$A$1:$AZ$100,MATCH($A6,警職大表!$A$1:$A$100,0),   MATCH(E$1,警職大表!$A$3:$AZ$3,0)  )=0,"",INDEX(警職大表!$A$1:$AZ$100,MATCH($A6,警職大表!$A$1:$A$100,0),   MATCH(E$1,警職大表!$A$3:$AZ$3,0)  ) )    ),"")</f>
        <v>值1</v>
      </c>
      <c r="F6" s="190" t="str">
        <f>_xlfn.IFNA(   IF(   IF(  INDEX(警職大表!$A$1:$AZ$100,MATCH($A6,警職大表!$A$1:$A$100,0),   MATCH(F$1,警職大表!$A$3:$AZ$3,0)  )=0,"",INDEX(警職大表!$A$1:$AZ$100,MATCH($A6,警職大表!$A$1:$A$100,0),   MATCH(F$1,警職大表!$A$3:$AZ$3,0)  )        )="",E6,  IF(  INDEX(警職大表!$A$1:$AZ$100,MATCH($A6,警職大表!$A$1:$A$100,0),   MATCH(F$1,警職大表!$A$3:$AZ$3,0)  )=0,"",INDEX(警職大表!$A$1:$AZ$100,MATCH($A6,警職大表!$A$1:$A$100,0),   MATCH(F$1,警職大表!$A$3:$AZ$3,0)  ) )    ),"")</f>
        <v>值2</v>
      </c>
      <c r="G6" s="190" t="str">
        <f>_xlfn.IFNA(   IF(   IF(  INDEX(警職大表!$A$1:$AZ$100,MATCH($A6,警職大表!$A$1:$A$100,0),   MATCH(G$1,警職大表!$A$3:$AZ$3,0)  )=0,"",INDEX(警職大表!$A$1:$AZ$100,MATCH($A6,警職大表!$A$1:$A$100,0),   MATCH(G$1,警職大表!$A$3:$AZ$3,0)  )        )="",F6,  IF(  INDEX(警職大表!$A$1:$AZ$100,MATCH($A6,警職大表!$A$1:$A$100,0),   MATCH(G$1,警職大表!$A$3:$AZ$3,0)  )=0,"",INDEX(警職大表!$A$1:$AZ$100,MATCH($A6,警職大表!$A$1:$A$100,0),   MATCH(G$1,警職大表!$A$3:$AZ$3,0)  ) )    ),"")</f>
        <v>值2</v>
      </c>
      <c r="H6" s="190" t="str">
        <f>_xlfn.IFNA(   IF(   IF(  INDEX(警職大表!$A$1:$AZ$100,MATCH($A6,警職大表!$A$1:$A$100,0),   MATCH(H$1,警職大表!$A$3:$AZ$3,0)  )=0,"",INDEX(警職大表!$A$1:$AZ$100,MATCH($A6,警職大表!$A$1:$A$100,0),   MATCH(H$1,警職大表!$A$3:$AZ$3,0)  )        )="",G6,  IF(  INDEX(警職大表!$A$1:$AZ$100,MATCH($A6,警職大表!$A$1:$A$100,0),   MATCH(H$1,警職大表!$A$3:$AZ$3,0)  )=0,"",INDEX(警職大表!$A$1:$AZ$100,MATCH($A6,警職大表!$A$1:$A$100,0),   MATCH(H$1,警職大表!$A$3:$AZ$3,0)  ) )    ),"")</f>
        <v>值2</v>
      </c>
      <c r="I6" s="190" t="str">
        <f>_xlfn.IFNA(   IF(   IF(  INDEX(警職大表!$A$1:$AZ$100,MATCH($A6,警職大表!$A$1:$A$100,0),   MATCH(I$1,警職大表!$A$3:$AZ$3,0)  )=0,"",INDEX(警職大表!$A$1:$AZ$100,MATCH($A6,警職大表!$A$1:$A$100,0),   MATCH(I$1,警職大表!$A$3:$AZ$3,0)  )        )="",H6,  IF(  INDEX(警職大表!$A$1:$AZ$100,MATCH($A6,警職大表!$A$1:$A$100,0),   MATCH(I$1,警職大表!$A$3:$AZ$3,0)  )=0,"",INDEX(警職大表!$A$1:$AZ$100,MATCH($A6,警職大表!$A$1:$A$100,0),   MATCH(I$1,警職大表!$A$3:$AZ$3,0)  ) )    ),"")</f>
        <v>值2</v>
      </c>
      <c r="J6" s="190" t="str">
        <f>_xlfn.IFNA(   IF(   IF(  INDEX(警職大表!$A$1:$AZ$100,MATCH($A6,警職大表!$A$1:$A$100,0),   MATCH(J$1,警職大表!$A$3:$AZ$3,0)  )=0,"",INDEX(警職大表!$A$1:$AZ$100,MATCH($A6,警職大表!$A$1:$A$100,0),   MATCH(J$1,警職大表!$A$3:$AZ$3,0)  )        )="",I6,  IF(  INDEX(警職大表!$A$1:$AZ$100,MATCH($A6,警職大表!$A$1:$A$100,0),   MATCH(J$1,警職大表!$A$3:$AZ$3,0)  )=0,"",INDEX(警職大表!$A$1:$AZ$100,MATCH($A6,警職大表!$A$1:$A$100,0),   MATCH(J$1,警職大表!$A$3:$AZ$3,0)  ) )    ),"")</f>
        <v>值2</v>
      </c>
      <c r="K6" s="190" t="str">
        <f>_xlfn.IFNA(   IF(   IF(  INDEX(警職大表!$A$1:$AZ$100,MATCH($A6,警職大表!$A$1:$A$100,0),   MATCH(K$1,警職大表!$A$3:$AZ$3,0)  )=0,"",INDEX(警職大表!$A$1:$AZ$100,MATCH($A6,警職大表!$A$1:$A$100,0),   MATCH(K$1,警職大表!$A$3:$AZ$3,0)  )        )="",J6,  IF(  INDEX(警職大表!$A$1:$AZ$100,MATCH($A6,警職大表!$A$1:$A$100,0),   MATCH(K$1,警職大表!$A$3:$AZ$3,0)  )=0,"",INDEX(警職大表!$A$1:$AZ$100,MATCH($A6,警職大表!$A$1:$A$100,0),   MATCH(K$1,警職大表!$A$3:$AZ$3,0)  ) )    ),"")</f>
        <v>值2</v>
      </c>
      <c r="L6" s="190" t="str">
        <f>_xlfn.IFNA(   IF(   IF(  INDEX(警職大表!$A$1:$AZ$100,MATCH($A6,警職大表!$A$1:$A$100,0),   MATCH(L$1,警職大表!$A$3:$AZ$3,0)  )=0,"",INDEX(警職大表!$A$1:$AZ$100,MATCH($A6,警職大表!$A$1:$A$100,0),   MATCH(L$1,警職大表!$A$3:$AZ$3,0)  )        )="",K6,  IF(  INDEX(警職大表!$A$1:$AZ$100,MATCH($A6,警職大表!$A$1:$A$100,0),   MATCH(L$1,警職大表!$A$3:$AZ$3,0)  )=0,"",INDEX(警職大表!$A$1:$AZ$100,MATCH($A6,警職大表!$A$1:$A$100,0),   MATCH(L$1,警職大表!$A$3:$AZ$3,0)  ) )    ),"")</f>
        <v>值2</v>
      </c>
      <c r="M6" s="190" t="str">
        <f>_xlfn.IFNA(   IF(   IF(  INDEX(警職大表!$A$1:$AZ$100,MATCH($A6,警職大表!$A$1:$A$100,0),   MATCH(M$1,警職大表!$A$3:$AZ$3,0)  )=0,"",INDEX(警職大表!$A$1:$AZ$100,MATCH($A6,警職大表!$A$1:$A$100,0),   MATCH(M$1,警職大表!$A$3:$AZ$3,0)  )        )="",L6,  IF(  INDEX(警職大表!$A$1:$AZ$100,MATCH($A6,警職大表!$A$1:$A$100,0),   MATCH(M$1,警職大表!$A$3:$AZ$3,0)  )=0,"",INDEX(警職大表!$A$1:$AZ$100,MATCH($A6,警職大表!$A$1:$A$100,0),   MATCH(M$1,警職大表!$A$3:$AZ$3,0)  ) )    ),"")</f>
        <v>值2</v>
      </c>
      <c r="N6" s="190" t="str">
        <f>_xlfn.IFNA(   IF(   IF(  INDEX(警職大表!$A$1:$AZ$100,MATCH($A6,警職大表!$A$1:$A$100,0),   MATCH(N$1,警職大表!$A$3:$AZ$3,0)  )=0,"",INDEX(警職大表!$A$1:$AZ$100,MATCH($A6,警職大表!$A$1:$A$100,0),   MATCH(N$1,警職大表!$A$3:$AZ$3,0)  )        )="",M6,  IF(  INDEX(警職大表!$A$1:$AZ$100,MATCH($A6,警職大表!$A$1:$A$100,0),   MATCH(N$1,警職大表!$A$3:$AZ$3,0)  )=0,"",INDEX(警職大表!$A$1:$AZ$100,MATCH($A6,警職大表!$A$1:$A$100,0),   MATCH(N$1,警職大表!$A$3:$AZ$3,0)  ) )    ),"")</f>
        <v>值2</v>
      </c>
      <c r="O6" s="190" t="str">
        <f>_xlfn.IFNA(   IF(   IF(  INDEX(警職大表!$A$1:$AZ$100,MATCH($A6,警職大表!$A$1:$A$100,0),   MATCH(O$1,警職大表!$A$3:$AZ$3,0)  )=0,"",INDEX(警職大表!$A$1:$AZ$100,MATCH($A6,警職大表!$A$1:$A$100,0),   MATCH(O$1,警職大表!$A$3:$AZ$3,0)  )        )="",N6,  IF(  INDEX(警職大表!$A$1:$AZ$100,MATCH($A6,警職大表!$A$1:$A$100,0),   MATCH(O$1,警職大表!$A$3:$AZ$3,0)  )=0,"",INDEX(警職大表!$A$1:$AZ$100,MATCH($A6,警職大表!$A$1:$A$100,0),   MATCH(O$1,警職大表!$A$3:$AZ$3,0)  ) )    ),"")</f>
        <v>值2</v>
      </c>
      <c r="P6" s="190" t="str">
        <f>_xlfn.IFNA(   IF(   IF(  INDEX(警職大表!$A$1:$AZ$100,MATCH($A6,警職大表!$A$1:$A$100,0),   MATCH(P$1,警職大表!$A$3:$AZ$3,0)  )=0,"",INDEX(警職大表!$A$1:$AZ$100,MATCH($A6,警職大表!$A$1:$A$100,0),   MATCH(P$1,警職大表!$A$3:$AZ$3,0)  )        )="",O6,  IF(  INDEX(警職大表!$A$1:$AZ$100,MATCH($A6,警職大表!$A$1:$A$100,0),   MATCH(P$1,警職大表!$A$3:$AZ$3,0)  )=0,"",INDEX(警職大表!$A$1:$AZ$100,MATCH($A6,警職大表!$A$1:$A$100,0),   MATCH(P$1,警職大表!$A$3:$AZ$3,0)  ) )    ),"")</f>
        <v>值2</v>
      </c>
      <c r="Q6" s="190" t="str">
        <f>_xlfn.IFNA(   IF(   IF(  INDEX(警職大表!$A$1:$AZ$100,MATCH($A6,警職大表!$A$1:$A$100,0),   MATCH(Q$1,警職大表!$A$3:$AZ$3,0)  )=0,"",INDEX(警職大表!$A$1:$AZ$100,MATCH($A6,警職大表!$A$1:$A$100,0),   MATCH(Q$1,警職大表!$A$3:$AZ$3,0)  )        )="",P6,  IF(  INDEX(警職大表!$A$1:$AZ$100,MATCH($A6,警職大表!$A$1:$A$100,0),   MATCH(Q$1,警職大表!$A$3:$AZ$3,0)  )=0,"",INDEX(警職大表!$A$1:$AZ$100,MATCH($A6,警職大表!$A$1:$A$100,0),   MATCH(Q$1,警職大表!$A$3:$AZ$3,0)  ) )    ),"")</f>
        <v>值2</v>
      </c>
      <c r="R6" s="190" t="str">
        <f>_xlfn.IFNA(   IF(   IF(  INDEX(警職大表!$A$1:$AZ$100,MATCH($A6,警職大表!$A$1:$A$100,0),   MATCH(R$1,警職大表!$A$3:$AZ$3,0)  )=0,"",INDEX(警職大表!$A$1:$AZ$100,MATCH($A6,警職大表!$A$1:$A$100,0),   MATCH(R$1,警職大表!$A$3:$AZ$3,0)  )        )="",Q6,  IF(  INDEX(警職大表!$A$1:$AZ$100,MATCH($A6,警職大表!$A$1:$A$100,0),   MATCH(R$1,警職大表!$A$3:$AZ$3,0)  )=0,"",INDEX(警職大表!$A$1:$AZ$100,MATCH($A6,警職大表!$A$1:$A$100,0),   MATCH(R$1,警職大表!$A$3:$AZ$3,0)  ) )    ),"")</f>
        <v>夜值</v>
      </c>
      <c r="S6" s="190" t="str">
        <f>_xlfn.IFNA(   IF(   IF(  INDEX(警職大表!$A$1:$AZ$100,MATCH($A6,警職大表!$A$1:$A$100,0),   MATCH(S$1,警職大表!$A$3:$AZ$3,0)  )=0,"",INDEX(警職大表!$A$1:$AZ$100,MATCH($A6,警職大表!$A$1:$A$100,0),   MATCH(S$1,警職大表!$A$3:$AZ$3,0)  )        )="",R6,  IF(  INDEX(警職大表!$A$1:$AZ$100,MATCH($A6,警職大表!$A$1:$A$100,0),   MATCH(S$1,警職大表!$A$3:$AZ$3,0)  )=0,"",INDEX(警職大表!$A$1:$AZ$100,MATCH($A6,警職大表!$A$1:$A$100,0),   MATCH(S$1,警職大表!$A$3:$AZ$3,0)  ) )    ),"")</f>
        <v>X</v>
      </c>
      <c r="T6" s="190" t="str">
        <f>_xlfn.IFNA(   IF(   IF(  INDEX(警職大表!$A$1:$AZ$100,MATCH($A6,警職大表!$A$1:$A$100,0),   MATCH(T$1,警職大表!$A$3:$AZ$3,0)  )=0,"",INDEX(警職大表!$A$1:$AZ$100,MATCH($A6,警職大表!$A$1:$A$100,0),   MATCH(T$1,警職大表!$A$3:$AZ$3,0)  )        )="",S6,  IF(  INDEX(警職大表!$A$1:$AZ$100,MATCH($A6,警職大表!$A$1:$A$100,0),   MATCH(T$1,警職大表!$A$3:$AZ$3,0)  )=0,"",INDEX(警職大表!$A$1:$AZ$100,MATCH($A6,警職大表!$A$1:$A$100,0),   MATCH(T$1,警職大表!$A$3:$AZ$3,0)  ) )    ),"")</f>
        <v>X</v>
      </c>
      <c r="U6" s="190" t="str">
        <f>_xlfn.IFNA(   IF(   IF(  INDEX(警職大表!$A$1:$AZ$100,MATCH($A6,警職大表!$A$1:$A$100,0),   MATCH(U$1,警職大表!$A$3:$AZ$3,0)  )=0,"",INDEX(警職大表!$A$1:$AZ$100,MATCH($A6,警職大表!$A$1:$A$100,0),   MATCH(U$1,警職大表!$A$3:$AZ$3,0)  )        )="",T6,  IF(  INDEX(警職大表!$A$1:$AZ$100,MATCH($A6,警職大表!$A$1:$A$100,0),   MATCH(U$1,警職大表!$A$3:$AZ$3,0)  )=0,"",INDEX(警職大表!$A$1:$AZ$100,MATCH($A6,警職大表!$A$1:$A$100,0),   MATCH(U$1,警職大表!$A$3:$AZ$3,0)  ) )    ),"")</f>
        <v>X</v>
      </c>
      <c r="V6" s="190" t="str">
        <f>_xlfn.IFNA(   IF(   IF(  INDEX(警職大表!$A$1:$AZ$100,MATCH($A6,警職大表!$A$1:$A$100,0),   MATCH(V$1,警職大表!$A$3:$AZ$3,0)  )=0,"",INDEX(警職大表!$A$1:$AZ$100,MATCH($A6,警職大表!$A$1:$A$100,0),   MATCH(V$1,警職大表!$A$3:$AZ$3,0)  )        )="",U6,  IF(  INDEX(警職大表!$A$1:$AZ$100,MATCH($A6,警職大表!$A$1:$A$100,0),   MATCH(V$1,警職大表!$A$3:$AZ$3,0)  )=0,"",INDEX(警職大表!$A$1:$AZ$100,MATCH($A6,警職大表!$A$1:$A$100,0),   MATCH(V$1,警職大表!$A$3:$AZ$3,0)  ) )    ),"")</f>
        <v>X</v>
      </c>
      <c r="W6" s="190" t="str">
        <f>_xlfn.IFNA(   IF(   IF(  INDEX(警職大表!$A$1:$AZ$100,MATCH($A6,警職大表!$A$1:$A$100,0),   MATCH(W$1,警職大表!$A$3:$AZ$3,0)  )=0,"",INDEX(警職大表!$A$1:$AZ$100,MATCH($A6,警職大表!$A$1:$A$100,0),   MATCH(W$1,警職大表!$A$3:$AZ$3,0)  )        )="",V6,  IF(  INDEX(警職大表!$A$1:$AZ$100,MATCH($A6,警職大表!$A$1:$A$100,0),   MATCH(W$1,警職大表!$A$3:$AZ$3,0)  )=0,"",INDEX(警職大表!$A$1:$AZ$100,MATCH($A6,警職大表!$A$1:$A$100,0),   MATCH(W$1,警職大表!$A$3:$AZ$3,0)  ) )    ),"")</f>
        <v>X</v>
      </c>
      <c r="X6" s="190" t="str">
        <f>_xlfn.IFNA(   IF(   IF(  INDEX(警職大表!$A$1:$AZ$100,MATCH($A6,警職大表!$A$1:$A$100,0),   MATCH(X$1,警職大表!$A$3:$AZ$3,0)  )=0,"",INDEX(警職大表!$A$1:$AZ$100,MATCH($A6,警職大表!$A$1:$A$100,0),   MATCH(X$1,警職大表!$A$3:$AZ$3,0)  )        )="",W6,  IF(  INDEX(警職大表!$A$1:$AZ$100,MATCH($A6,警職大表!$A$1:$A$100,0),   MATCH(X$1,警職大表!$A$3:$AZ$3,0)  )=0,"",INDEX(警職大表!$A$1:$AZ$100,MATCH($A6,警職大表!$A$1:$A$100,0),   MATCH(X$1,警職大表!$A$3:$AZ$3,0)  ) )    ),"")</f>
        <v>X</v>
      </c>
      <c r="Y6" s="190" t="str">
        <f>_xlfn.IFNA(   IF(   IF(  INDEX(警職大表!$A$1:$AZ$100,MATCH($A6,警職大表!$A$1:$A$100,0),   MATCH(Y$1,警職大表!$A$3:$AZ$3,0)  )=0,"",INDEX(警職大表!$A$1:$AZ$100,MATCH($A6,警職大表!$A$1:$A$100,0),   MATCH(Y$1,警職大表!$A$3:$AZ$3,0)  )        )="",X6,  IF(  INDEX(警職大表!$A$1:$AZ$100,MATCH($A6,警職大表!$A$1:$A$100,0),   MATCH(Y$1,警職大表!$A$3:$AZ$3,0)  )=0,"",INDEX(警職大表!$A$1:$AZ$100,MATCH($A6,警職大表!$A$1:$A$100,0),   MATCH(Y$1,警職大表!$A$3:$AZ$3,0)  ) )    ),"")</f>
        <v>X</v>
      </c>
      <c r="Z6" s="190" t="str">
        <f>_xlfn.IFNA(   IF(   IF(  INDEX(警職大表!$A$1:$AZ$100,MATCH($A6,警職大表!$A$1:$A$100,0),   MATCH(Z$1,警職大表!$A$3:$AZ$3,0)  )=0,"",INDEX(警職大表!$A$1:$AZ$100,MATCH($A6,警職大表!$A$1:$A$100,0),   MATCH(Z$1,警職大表!$A$3:$AZ$3,0)  )        )="",Y6,  IF(  INDEX(警職大表!$A$1:$AZ$100,MATCH($A6,警職大表!$A$1:$A$100,0),   MATCH(Z$1,警職大表!$A$3:$AZ$3,0)  )=0,"",INDEX(警職大表!$A$1:$AZ$100,MATCH($A6,警職大表!$A$1:$A$100,0),   MATCH(Z$1,警職大表!$A$3:$AZ$3,0)  ) )    ),"")</f>
        <v>X</v>
      </c>
      <c r="AA6" s="190" t="str">
        <f>_xlfn.IFNA(   IF(   IF(  INDEX(警職大表!$A$1:$AZ$100,MATCH($A6,警職大表!$A$1:$A$100,0),   MATCH(AA$1,警職大表!$A$3:$AZ$3,0)  )=0,"",INDEX(警職大表!$A$1:$AZ$100,MATCH($A6,警職大表!$A$1:$A$100,0),   MATCH(AA$1,警職大表!$A$3:$AZ$3,0)  )        )="",Z6,  IF(  INDEX(警職大表!$A$1:$AZ$100,MATCH($A6,警職大表!$A$1:$A$100,0),   MATCH(AA$1,警職大表!$A$3:$AZ$3,0)  )=0,"",INDEX(警職大表!$A$1:$AZ$100,MATCH($A6,警職大表!$A$1:$A$100,0),   MATCH(AA$1,警職大表!$A$3:$AZ$3,0)  ) )    ),"")</f>
        <v>X</v>
      </c>
      <c r="AB6" s="190" t="str">
        <f>_xlfn.IFNA(   IF(   IF(  INDEX(警職大表!$A$1:$AZ$100,MATCH($A6,警職大表!$A$1:$A$100,0),   MATCH(AB$1,警職大表!$A$3:$AZ$3,0)  )=0,"",INDEX(警職大表!$A$1:$AZ$100,MATCH($A6,警職大表!$A$1:$A$100,0),   MATCH(AB$1,警職大表!$A$3:$AZ$3,0)  )        )="",AA6,  IF(  INDEX(警職大表!$A$1:$AZ$100,MATCH($A6,警職大表!$A$1:$A$100,0),   MATCH(AB$1,警職大表!$A$3:$AZ$3,0)  )=0,"",INDEX(警職大表!$A$1:$AZ$100,MATCH($A6,警職大表!$A$1:$A$100,0),   MATCH(AB$1,警職大表!$A$3:$AZ$3,0)  ) )    ),"")</f>
        <v>X</v>
      </c>
      <c r="AC6" s="190" t="str">
        <f>_xlfn.IFNA(   IF(   IF(  INDEX(警職大表!$A$1:$AZ$100,MATCH($A6,警職大表!$A$1:$A$100,0),   MATCH(AC$1,警職大表!$A$3:$AZ$3,0)  )=0,"",INDEX(警職大表!$A$1:$AZ$100,MATCH($A6,警職大表!$A$1:$A$100,0),   MATCH(AC$1,警職大表!$A$3:$AZ$3,0)  )        )="",AB6,  IF(  INDEX(警職大表!$A$1:$AZ$100,MATCH($A6,警職大表!$A$1:$A$100,0),   MATCH(AC$1,警職大表!$A$3:$AZ$3,0)  )=0,"",INDEX(警職大表!$A$1:$AZ$100,MATCH($A6,警職大表!$A$1:$A$100,0),   MATCH(AC$1,警職大表!$A$3:$AZ$3,0)  ) )    ),"")</f>
        <v>X</v>
      </c>
      <c r="AD6" s="190" t="str">
        <f>_xlfn.IFNA(   IF(   IF(  INDEX(警職大表!$A$1:$AZ$100,MATCH($A6,警職大表!$A$1:$A$100,0),   MATCH(AD$1,警職大表!$A$3:$AZ$3,0)  )=0,"",INDEX(警職大表!$A$1:$AZ$100,MATCH($A6,警職大表!$A$1:$A$100,0),   MATCH(AD$1,警職大表!$A$3:$AZ$3,0)  )        )="",AC6,  IF(  INDEX(警職大表!$A$1:$AZ$100,MATCH($A6,警職大表!$A$1:$A$100,0),   MATCH(AD$1,警職大表!$A$3:$AZ$3,0)  )=0,"",INDEX(警職大表!$A$1:$AZ$100,MATCH($A6,警職大表!$A$1:$A$100,0),   MATCH(AD$1,警職大表!$A$3:$AZ$3,0)  ) )    ),"")</f>
        <v>X</v>
      </c>
      <c r="AE6" s="190" t="str">
        <f>_xlfn.IFNA(   IF(   IF(  INDEX(警職大表!$A$1:$AZ$100,MATCH($A6,警職大表!$A$1:$A$100,0),   MATCH(AE$1,警職大表!$A$3:$AZ$3,0)  )=0,"",INDEX(警職大表!$A$1:$AZ$100,MATCH($A6,警職大表!$A$1:$A$100,0),   MATCH(AE$1,警職大表!$A$3:$AZ$3,0)  )        )="",AD6,  IF(  INDEX(警職大表!$A$1:$AZ$100,MATCH($A6,警職大表!$A$1:$A$100,0),   MATCH(AE$1,警職大表!$A$3:$AZ$3,0)  )=0,"",INDEX(警職大表!$A$1:$AZ$100,MATCH($A6,警職大表!$A$1:$A$100,0),   MATCH(AE$1,警職大表!$A$3:$AZ$3,0)  ) )    ),"")</f>
        <v>X</v>
      </c>
      <c r="AF6" s="190" t="str">
        <f>_xlfn.IFNA(   IF(   IF(  INDEX(警職大表!$A$1:$AZ$100,MATCH($A6,警職大表!$A$1:$A$100,0),   MATCH(AF$1,警職大表!$A$3:$AZ$3,0)  )=0,"",INDEX(警職大表!$A$1:$AZ$100,MATCH($A6,警職大表!$A$1:$A$100,0),   MATCH(AF$1,警職大表!$A$3:$AZ$3,0)  )        )="",AE6,  IF(  INDEX(警職大表!$A$1:$AZ$100,MATCH($A6,警職大表!$A$1:$A$100,0),   MATCH(AF$1,警職大表!$A$3:$AZ$3,0)  )=0,"",INDEX(警職大表!$A$1:$AZ$100,MATCH($A6,警職大表!$A$1:$A$100,0),   MATCH(AF$1,警職大表!$A$3:$AZ$3,0)  ) )    ),"")</f>
        <v>X</v>
      </c>
      <c r="AG6" s="190" t="str">
        <f>_xlfn.IFNA(   IF(   IF(  INDEX(警職大表!$A$1:$AZ$100,MATCH($A6,警職大表!$A$1:$A$100,0),   MATCH(AG$1,警職大表!$A$3:$AZ$3,0)  )=0,"",INDEX(警職大表!$A$1:$AZ$100,MATCH($A6,警職大表!$A$1:$A$100,0),   MATCH(AG$1,警職大表!$A$3:$AZ$3,0)  )        )="",AF6,  IF(  INDEX(警職大表!$A$1:$AZ$100,MATCH($A6,警職大表!$A$1:$A$100,0),   MATCH(AG$1,警職大表!$A$3:$AZ$3,0)  )=0,"",INDEX(警職大表!$A$1:$AZ$100,MATCH($A6,警職大表!$A$1:$A$100,0),   MATCH(AG$1,警職大表!$A$3:$AZ$3,0)  ) )    ),"")</f>
        <v/>
      </c>
      <c r="AL6" s="190" t="str">
        <f t="shared" si="0"/>
        <v>I</v>
      </c>
      <c r="AM6" s="190" t="str">
        <f t="shared" si="1"/>
        <v>王志鋒</v>
      </c>
      <c r="AN6" s="190" t="str">
        <f ca="1">INDEX(   $A$41:$AG$78, MATCH(AL6,$A$41:$A$78,0),MATCH(  DAY(勤務分配表!$AL$1),$A$41:$AL$41,0  )  )</f>
        <v/>
      </c>
      <c r="AO6" s="190" t="str">
        <f>IF((ROW(AO6)-1)&lt;=日期輸入!$B$5,_xlfn.IFNA(IF(INDEX($A$1:$AG$40,MATCH($AM6,$B$1:$B$100,0),VALUE($AO$1+3))="成","補",INDEX($A$1:$AG$40,MATCH($AM6,$B$1:$B$100,0),VALUE($AO$1+3))),""),"")</f>
        <v>值1</v>
      </c>
      <c r="AP6" s="190" t="str">
        <f>IF((ROW(AP6)-1)&lt;=日期輸入!$B$5,_xlfn.IFNA(IF(INDEX($A$1:$AG$40,MATCH($AM6,$B$1:$B$100,0),VALUE($AP$1+3))="成","補",INDEX($A$1:$AG$40,MATCH($AM6,$B$1:$B$100,0),VALUE($AP$1+3))),""),"")</f>
        <v>值1</v>
      </c>
      <c r="AQ6" s="190" t="str">
        <f>IF((ROW(AQ6)-1)&lt;=日期輸入!$B$5,_xlfn.IFNA(IF(INDEX($A$1:$AG$40,MATCH($AM6,$B$1:$B$100,0),VALUE($AQ$1+3))="成","補",INDEX($A$1:$AG$40,MATCH($AM6,$B$1:$B$100,0),VALUE($AQ$1+3))),""),"")</f>
        <v>值1</v>
      </c>
    </row>
    <row r="7" spans="1:47">
      <c r="A7" s="190" t="str">
        <f>IF(  (ROW(A7)-1)&lt;=日期輸入!$B$5,勤務分配!A7,"")</f>
        <v>J</v>
      </c>
      <c r="B7" s="190" t="str">
        <f>_xlfn.IFNA(  INDEX(警職大表!$A$1:$AZ$100,MATCH(A7,警職大表!$A$1:$A$100,0),3),"")</f>
        <v>黃臺境</v>
      </c>
      <c r="C7" s="190" t="str">
        <f>_xlfn.IFNA(   IF(   IF(  INDEX(警職大表!$A$1:$AZ$100,MATCH($A7,警職大表!$A$1:$A$100,0),   MATCH(C$1,警職大表!$A$3:$AZ$3,0)  )=0,"",INDEX(警職大表!$A$1:$AZ$100,MATCH($A7,警職大表!$A$1:$A$100,0),   MATCH(C$1,警職大表!$A$3:$AZ$3,0)  )        )="",B7,  IF(  INDEX(警職大表!$A$1:$AZ$100,MATCH($A7,警職大表!$A$1:$A$100,0),   MATCH(C$1,警職大表!$A$3:$AZ$3,0)  )=0,"",INDEX(警職大表!$A$1:$AZ$100,MATCH($A7,警職大表!$A$1:$A$100,0),   MATCH(C$1,警職大表!$A$3:$AZ$3,0)  ) )    ),"")</f>
        <v>接兵2</v>
      </c>
      <c r="D7" s="190" t="str">
        <f>_xlfn.IFNA(   IF(   IF(  INDEX(警職大表!$A$1:$AZ$100,MATCH($A7,警職大表!$A$1:$A$100,0),   MATCH(D$1,警職大表!$A$3:$AZ$3,0)  )=0,"",INDEX(警職大表!$A$1:$AZ$100,MATCH($A7,警職大表!$A$1:$A$100,0),   MATCH(D$1,警職大表!$A$3:$AZ$3,0)  )        )="",C7,  IF(  INDEX(警職大表!$A$1:$AZ$100,MATCH($A7,警職大表!$A$1:$A$100,0),   MATCH(D$1,警職大表!$A$3:$AZ$3,0)  )=0,"",INDEX(警職大表!$A$1:$AZ$100,MATCH($A7,警職大表!$A$1:$A$100,0),   MATCH(D$1,警職大表!$A$3:$AZ$3,0)  ) )    ),"")</f>
        <v>值2</v>
      </c>
      <c r="E7" s="190" t="str">
        <f>_xlfn.IFNA(   IF(   IF(  INDEX(警職大表!$A$1:$AZ$100,MATCH($A7,警職大表!$A$1:$A$100,0),   MATCH(E$1,警職大表!$A$3:$AZ$3,0)  )=0,"",INDEX(警職大表!$A$1:$AZ$100,MATCH($A7,警職大表!$A$1:$A$100,0),   MATCH(E$1,警職大表!$A$3:$AZ$3,0)  )        )="",D7,  IF(  INDEX(警職大表!$A$1:$AZ$100,MATCH($A7,警職大表!$A$1:$A$100,0),   MATCH(E$1,警職大表!$A$3:$AZ$3,0)  )=0,"",INDEX(警職大表!$A$1:$AZ$100,MATCH($A7,警職大表!$A$1:$A$100,0),   MATCH(E$1,警職大表!$A$3:$AZ$3,0)  ) )    ),"")</f>
        <v>值2</v>
      </c>
      <c r="F7" s="190" t="str">
        <f>_xlfn.IFNA(   IF(   IF(  INDEX(警職大表!$A$1:$AZ$100,MATCH($A7,警職大表!$A$1:$A$100,0),   MATCH(F$1,警職大表!$A$3:$AZ$3,0)  )=0,"",INDEX(警職大表!$A$1:$AZ$100,MATCH($A7,警職大表!$A$1:$A$100,0),   MATCH(F$1,警職大表!$A$3:$AZ$3,0)  )        )="",E7,  IF(  INDEX(警職大表!$A$1:$AZ$100,MATCH($A7,警職大表!$A$1:$A$100,0),   MATCH(F$1,警職大表!$A$3:$AZ$3,0)  )=0,"",INDEX(警職大表!$A$1:$AZ$100,MATCH($A7,警職大表!$A$1:$A$100,0),   MATCH(F$1,警職大表!$A$3:$AZ$3,0)  ) )    ),"")</f>
        <v>公</v>
      </c>
      <c r="G7" s="190" t="str">
        <f>_xlfn.IFNA(   IF(   IF(  INDEX(警職大表!$A$1:$AZ$100,MATCH($A7,警職大表!$A$1:$A$100,0),   MATCH(G$1,警職大表!$A$3:$AZ$3,0)  )=0,"",INDEX(警職大表!$A$1:$AZ$100,MATCH($A7,警職大表!$A$1:$A$100,0),   MATCH(G$1,警職大表!$A$3:$AZ$3,0)  )        )="",F7,  IF(  INDEX(警職大表!$A$1:$AZ$100,MATCH($A7,警職大表!$A$1:$A$100,0),   MATCH(G$1,警職大表!$A$3:$AZ$3,0)  )=0,"",INDEX(警職大表!$A$1:$AZ$100,MATCH($A7,警職大表!$A$1:$A$100,0),   MATCH(G$1,警職大表!$A$3:$AZ$3,0)  ) )    ),"")</f>
        <v>公</v>
      </c>
      <c r="H7" s="190" t="str">
        <f>_xlfn.IFNA(   IF(   IF(  INDEX(警職大表!$A$1:$AZ$100,MATCH($A7,警職大表!$A$1:$A$100,0),   MATCH(H$1,警職大表!$A$3:$AZ$3,0)  )=0,"",INDEX(警職大表!$A$1:$AZ$100,MATCH($A7,警職大表!$A$1:$A$100,0),   MATCH(H$1,警職大表!$A$3:$AZ$3,0)  )        )="",G7,  IF(  INDEX(警職大表!$A$1:$AZ$100,MATCH($A7,警職大表!$A$1:$A$100,0),   MATCH(H$1,警職大表!$A$3:$AZ$3,0)  )=0,"",INDEX(警職大表!$A$1:$AZ$100,MATCH($A7,警職大表!$A$1:$A$100,0),   MATCH(H$1,警職大表!$A$3:$AZ$3,0)  ) )    ),"")</f>
        <v>公</v>
      </c>
      <c r="I7" s="190" t="str">
        <f>_xlfn.IFNA(   IF(   IF(  INDEX(警職大表!$A$1:$AZ$100,MATCH($A7,警職大表!$A$1:$A$100,0),   MATCH(I$1,警職大表!$A$3:$AZ$3,0)  )=0,"",INDEX(警職大表!$A$1:$AZ$100,MATCH($A7,警職大表!$A$1:$A$100,0),   MATCH(I$1,警職大表!$A$3:$AZ$3,0)  )        )="",H7,  IF(  INDEX(警職大表!$A$1:$AZ$100,MATCH($A7,警職大表!$A$1:$A$100,0),   MATCH(I$1,警職大表!$A$3:$AZ$3,0)  )=0,"",INDEX(警職大表!$A$1:$AZ$100,MATCH($A7,警職大表!$A$1:$A$100,0),   MATCH(I$1,警職大表!$A$3:$AZ$3,0)  ) )    ),"")</f>
        <v>公</v>
      </c>
      <c r="J7" s="190" t="str">
        <f>_xlfn.IFNA(   IF(   IF(  INDEX(警職大表!$A$1:$AZ$100,MATCH($A7,警職大表!$A$1:$A$100,0),   MATCH(J$1,警職大表!$A$3:$AZ$3,0)  )=0,"",INDEX(警職大表!$A$1:$AZ$100,MATCH($A7,警職大表!$A$1:$A$100,0),   MATCH(J$1,警職大表!$A$3:$AZ$3,0)  )        )="",I7,  IF(  INDEX(警職大表!$A$1:$AZ$100,MATCH($A7,警職大表!$A$1:$A$100,0),   MATCH(J$1,警職大表!$A$3:$AZ$3,0)  )=0,"",INDEX(警職大表!$A$1:$AZ$100,MATCH($A7,警職大表!$A$1:$A$100,0),   MATCH(J$1,警職大表!$A$3:$AZ$3,0)  ) )    ),"")</f>
        <v>公</v>
      </c>
      <c r="K7" s="190" t="str">
        <f>_xlfn.IFNA(   IF(   IF(  INDEX(警職大表!$A$1:$AZ$100,MATCH($A7,警職大表!$A$1:$A$100,0),   MATCH(K$1,警職大表!$A$3:$AZ$3,0)  )=0,"",INDEX(警職大表!$A$1:$AZ$100,MATCH($A7,警職大表!$A$1:$A$100,0),   MATCH(K$1,警職大表!$A$3:$AZ$3,0)  )        )="",J7,  IF(  INDEX(警職大表!$A$1:$AZ$100,MATCH($A7,警職大表!$A$1:$A$100,0),   MATCH(K$1,警職大表!$A$3:$AZ$3,0)  )=0,"",INDEX(警職大表!$A$1:$AZ$100,MATCH($A7,警職大表!$A$1:$A$100,0),   MATCH(K$1,警職大表!$A$3:$AZ$3,0)  ) )    ),"")</f>
        <v>公</v>
      </c>
      <c r="L7" s="190" t="str">
        <f>_xlfn.IFNA(   IF(   IF(  INDEX(警職大表!$A$1:$AZ$100,MATCH($A7,警職大表!$A$1:$A$100,0),   MATCH(L$1,警職大表!$A$3:$AZ$3,0)  )=0,"",INDEX(警職大表!$A$1:$AZ$100,MATCH($A7,警職大表!$A$1:$A$100,0),   MATCH(L$1,警職大表!$A$3:$AZ$3,0)  )        )="",K7,  IF(  INDEX(警職大表!$A$1:$AZ$100,MATCH($A7,警職大表!$A$1:$A$100,0),   MATCH(L$1,警職大表!$A$3:$AZ$3,0)  )=0,"",INDEX(警職大表!$A$1:$AZ$100,MATCH($A7,警職大表!$A$1:$A$100,0),   MATCH(L$1,警職大表!$A$3:$AZ$3,0)  ) )    ),"")</f>
        <v>公</v>
      </c>
      <c r="M7" s="190" t="str">
        <f>_xlfn.IFNA(   IF(   IF(  INDEX(警職大表!$A$1:$AZ$100,MATCH($A7,警職大表!$A$1:$A$100,0),   MATCH(M$1,警職大表!$A$3:$AZ$3,0)  )=0,"",INDEX(警職大表!$A$1:$AZ$100,MATCH($A7,警職大表!$A$1:$A$100,0),   MATCH(M$1,警職大表!$A$3:$AZ$3,0)  )        )="",L7,  IF(  INDEX(警職大表!$A$1:$AZ$100,MATCH($A7,警職大表!$A$1:$A$100,0),   MATCH(M$1,警職大表!$A$3:$AZ$3,0)  )=0,"",INDEX(警職大表!$A$1:$AZ$100,MATCH($A7,警職大表!$A$1:$A$100,0),   MATCH(M$1,警職大表!$A$3:$AZ$3,0)  ) )    ),"")</f>
        <v>公</v>
      </c>
      <c r="N7" s="190" t="str">
        <f>_xlfn.IFNA(   IF(   IF(  INDEX(警職大表!$A$1:$AZ$100,MATCH($A7,警職大表!$A$1:$A$100,0),   MATCH(N$1,警職大表!$A$3:$AZ$3,0)  )=0,"",INDEX(警職大表!$A$1:$AZ$100,MATCH($A7,警職大表!$A$1:$A$100,0),   MATCH(N$1,警職大表!$A$3:$AZ$3,0)  )        )="",M7,  IF(  INDEX(警職大表!$A$1:$AZ$100,MATCH($A7,警職大表!$A$1:$A$100,0),   MATCH(N$1,警職大表!$A$3:$AZ$3,0)  )=0,"",INDEX(警職大表!$A$1:$AZ$100,MATCH($A7,警職大表!$A$1:$A$100,0),   MATCH(N$1,警職大表!$A$3:$AZ$3,0)  ) )    ),"")</f>
        <v>公</v>
      </c>
      <c r="O7" s="190" t="str">
        <f>_xlfn.IFNA(   IF(   IF(  INDEX(警職大表!$A$1:$AZ$100,MATCH($A7,警職大表!$A$1:$A$100,0),   MATCH(O$1,警職大表!$A$3:$AZ$3,0)  )=0,"",INDEX(警職大表!$A$1:$AZ$100,MATCH($A7,警職大表!$A$1:$A$100,0),   MATCH(O$1,警職大表!$A$3:$AZ$3,0)  )        )="",N7,  IF(  INDEX(警職大表!$A$1:$AZ$100,MATCH($A7,警職大表!$A$1:$A$100,0),   MATCH(O$1,警職大表!$A$3:$AZ$3,0)  )=0,"",INDEX(警職大表!$A$1:$AZ$100,MATCH($A7,警職大表!$A$1:$A$100,0),   MATCH(O$1,警職大表!$A$3:$AZ$3,0)  ) )    ),"")</f>
        <v>公</v>
      </c>
      <c r="P7" s="190" t="str">
        <f>_xlfn.IFNA(   IF(   IF(  INDEX(警職大表!$A$1:$AZ$100,MATCH($A7,警職大表!$A$1:$A$100,0),   MATCH(P$1,警職大表!$A$3:$AZ$3,0)  )=0,"",INDEX(警職大表!$A$1:$AZ$100,MATCH($A7,警職大表!$A$1:$A$100,0),   MATCH(P$1,警職大表!$A$3:$AZ$3,0)  )        )="",O7,  IF(  INDEX(警職大表!$A$1:$AZ$100,MATCH($A7,警職大表!$A$1:$A$100,0),   MATCH(P$1,警職大表!$A$3:$AZ$3,0)  )=0,"",INDEX(警職大表!$A$1:$AZ$100,MATCH($A7,警職大表!$A$1:$A$100,0),   MATCH(P$1,警職大表!$A$3:$AZ$3,0)  ) )    ),"")</f>
        <v>公</v>
      </c>
      <c r="Q7" s="190" t="str">
        <f>_xlfn.IFNA(   IF(   IF(  INDEX(警職大表!$A$1:$AZ$100,MATCH($A7,警職大表!$A$1:$A$100,0),   MATCH(Q$1,警職大表!$A$3:$AZ$3,0)  )=0,"",INDEX(警職大表!$A$1:$AZ$100,MATCH($A7,警職大表!$A$1:$A$100,0),   MATCH(Q$1,警職大表!$A$3:$AZ$3,0)  )        )="",P7,  IF(  INDEX(警職大表!$A$1:$AZ$100,MATCH($A7,警職大表!$A$1:$A$100,0),   MATCH(Q$1,警職大表!$A$3:$AZ$3,0)  )=0,"",INDEX(警職大表!$A$1:$AZ$100,MATCH($A7,警職大表!$A$1:$A$100,0),   MATCH(Q$1,警職大表!$A$3:$AZ$3,0)  ) )    ),"")</f>
        <v>公</v>
      </c>
      <c r="R7" s="190" t="str">
        <f>_xlfn.IFNA(   IF(   IF(  INDEX(警職大表!$A$1:$AZ$100,MATCH($A7,警職大表!$A$1:$A$100,0),   MATCH(R$1,警職大表!$A$3:$AZ$3,0)  )=0,"",INDEX(警職大表!$A$1:$AZ$100,MATCH($A7,警職大表!$A$1:$A$100,0),   MATCH(R$1,警職大表!$A$3:$AZ$3,0)  )        )="",Q7,  IF(  INDEX(警職大表!$A$1:$AZ$100,MATCH($A7,警職大表!$A$1:$A$100,0),   MATCH(R$1,警職大表!$A$3:$AZ$3,0)  )=0,"",INDEX(警職大表!$A$1:$AZ$100,MATCH($A7,警職大表!$A$1:$A$100,0),   MATCH(R$1,警職大表!$A$3:$AZ$3,0)  ) )    ),"")</f>
        <v>公</v>
      </c>
      <c r="S7" s="190" t="str">
        <f>_xlfn.IFNA(   IF(   IF(  INDEX(警職大表!$A$1:$AZ$100,MATCH($A7,警職大表!$A$1:$A$100,0),   MATCH(S$1,警職大表!$A$3:$AZ$3,0)  )=0,"",INDEX(警職大表!$A$1:$AZ$100,MATCH($A7,警職大表!$A$1:$A$100,0),   MATCH(S$1,警職大表!$A$3:$AZ$3,0)  )        )="",R7,  IF(  INDEX(警職大表!$A$1:$AZ$100,MATCH($A7,警職大表!$A$1:$A$100,0),   MATCH(S$1,警職大表!$A$3:$AZ$3,0)  )=0,"",INDEX(警職大表!$A$1:$AZ$100,MATCH($A7,警職大表!$A$1:$A$100,0),   MATCH(S$1,警職大表!$A$3:$AZ$3,0)  ) )    ),"")</f>
        <v>公</v>
      </c>
      <c r="T7" s="190" t="str">
        <f>_xlfn.IFNA(   IF(   IF(  INDEX(警職大表!$A$1:$AZ$100,MATCH($A7,警職大表!$A$1:$A$100,0),   MATCH(T$1,警職大表!$A$3:$AZ$3,0)  )=0,"",INDEX(警職大表!$A$1:$AZ$100,MATCH($A7,警職大表!$A$1:$A$100,0),   MATCH(T$1,警職大表!$A$3:$AZ$3,0)  )        )="",S7,  IF(  INDEX(警職大表!$A$1:$AZ$100,MATCH($A7,警職大表!$A$1:$A$100,0),   MATCH(T$1,警職大表!$A$3:$AZ$3,0)  )=0,"",INDEX(警職大表!$A$1:$AZ$100,MATCH($A7,警職大表!$A$1:$A$100,0),   MATCH(T$1,警職大表!$A$3:$AZ$3,0)  ) )    ),"")</f>
        <v>公</v>
      </c>
      <c r="U7" s="190" t="str">
        <f>_xlfn.IFNA(   IF(   IF(  INDEX(警職大表!$A$1:$AZ$100,MATCH($A7,警職大表!$A$1:$A$100,0),   MATCH(U$1,警職大表!$A$3:$AZ$3,0)  )=0,"",INDEX(警職大表!$A$1:$AZ$100,MATCH($A7,警職大表!$A$1:$A$100,0),   MATCH(U$1,警職大表!$A$3:$AZ$3,0)  )        )="",T7,  IF(  INDEX(警職大表!$A$1:$AZ$100,MATCH($A7,警職大表!$A$1:$A$100,0),   MATCH(U$1,警職大表!$A$3:$AZ$3,0)  )=0,"",INDEX(警職大表!$A$1:$AZ$100,MATCH($A7,警職大表!$A$1:$A$100,0),   MATCH(U$1,警職大表!$A$3:$AZ$3,0)  ) )    ),"")</f>
        <v>公</v>
      </c>
      <c r="V7" s="190" t="str">
        <f>_xlfn.IFNA(   IF(   IF(  INDEX(警職大表!$A$1:$AZ$100,MATCH($A7,警職大表!$A$1:$A$100,0),   MATCH(V$1,警職大表!$A$3:$AZ$3,0)  )=0,"",INDEX(警職大表!$A$1:$AZ$100,MATCH($A7,警職大表!$A$1:$A$100,0),   MATCH(V$1,警職大表!$A$3:$AZ$3,0)  )        )="",U7,  IF(  INDEX(警職大表!$A$1:$AZ$100,MATCH($A7,警職大表!$A$1:$A$100,0),   MATCH(V$1,警職大表!$A$3:$AZ$3,0)  )=0,"",INDEX(警職大表!$A$1:$AZ$100,MATCH($A7,警職大表!$A$1:$A$100,0),   MATCH(V$1,警職大表!$A$3:$AZ$3,0)  ) )    ),"")</f>
        <v>公</v>
      </c>
      <c r="W7" s="190" t="str">
        <f>_xlfn.IFNA(   IF(   IF(  INDEX(警職大表!$A$1:$AZ$100,MATCH($A7,警職大表!$A$1:$A$100,0),   MATCH(W$1,警職大表!$A$3:$AZ$3,0)  )=0,"",INDEX(警職大表!$A$1:$AZ$100,MATCH($A7,警職大表!$A$1:$A$100,0),   MATCH(W$1,警職大表!$A$3:$AZ$3,0)  )        )="",V7,  IF(  INDEX(警職大表!$A$1:$AZ$100,MATCH($A7,警職大表!$A$1:$A$100,0),   MATCH(W$1,警職大表!$A$3:$AZ$3,0)  )=0,"",INDEX(警職大表!$A$1:$AZ$100,MATCH($A7,警職大表!$A$1:$A$100,0),   MATCH(W$1,警職大表!$A$3:$AZ$3,0)  ) )    ),"")</f>
        <v>公</v>
      </c>
      <c r="X7" s="190" t="str">
        <f>_xlfn.IFNA(   IF(   IF(  INDEX(警職大表!$A$1:$AZ$100,MATCH($A7,警職大表!$A$1:$A$100,0),   MATCH(X$1,警職大表!$A$3:$AZ$3,0)  )=0,"",INDEX(警職大表!$A$1:$AZ$100,MATCH($A7,警職大表!$A$1:$A$100,0),   MATCH(X$1,警職大表!$A$3:$AZ$3,0)  )        )="",W7,  IF(  INDEX(警職大表!$A$1:$AZ$100,MATCH($A7,警職大表!$A$1:$A$100,0),   MATCH(X$1,警職大表!$A$3:$AZ$3,0)  )=0,"",INDEX(警職大表!$A$1:$AZ$100,MATCH($A7,警職大表!$A$1:$A$100,0),   MATCH(X$1,警職大表!$A$3:$AZ$3,0)  ) )    ),"")</f>
        <v>公</v>
      </c>
      <c r="Y7" s="190" t="str">
        <f>_xlfn.IFNA(   IF(   IF(  INDEX(警職大表!$A$1:$AZ$100,MATCH($A7,警職大表!$A$1:$A$100,0),   MATCH(Y$1,警職大表!$A$3:$AZ$3,0)  )=0,"",INDEX(警職大表!$A$1:$AZ$100,MATCH($A7,警職大表!$A$1:$A$100,0),   MATCH(Y$1,警職大表!$A$3:$AZ$3,0)  )        )="",X7,  IF(  INDEX(警職大表!$A$1:$AZ$100,MATCH($A7,警職大表!$A$1:$A$100,0),   MATCH(Y$1,警職大表!$A$3:$AZ$3,0)  )=0,"",INDEX(警職大表!$A$1:$AZ$100,MATCH($A7,警職大表!$A$1:$A$100,0),   MATCH(Y$1,警職大表!$A$3:$AZ$3,0)  ) )    ),"")</f>
        <v>公</v>
      </c>
      <c r="Z7" s="190" t="str">
        <f>_xlfn.IFNA(   IF(   IF(  INDEX(警職大表!$A$1:$AZ$100,MATCH($A7,警職大表!$A$1:$A$100,0),   MATCH(Z$1,警職大表!$A$3:$AZ$3,0)  )=0,"",INDEX(警職大表!$A$1:$AZ$100,MATCH($A7,警職大表!$A$1:$A$100,0),   MATCH(Z$1,警職大表!$A$3:$AZ$3,0)  )        )="",Y7,  IF(  INDEX(警職大表!$A$1:$AZ$100,MATCH($A7,警職大表!$A$1:$A$100,0),   MATCH(Z$1,警職大表!$A$3:$AZ$3,0)  )=0,"",INDEX(警職大表!$A$1:$AZ$100,MATCH($A7,警職大表!$A$1:$A$100,0),   MATCH(Z$1,警職大表!$A$3:$AZ$3,0)  ) )    ),"")</f>
        <v>公</v>
      </c>
      <c r="AA7" s="190" t="str">
        <f>_xlfn.IFNA(   IF(   IF(  INDEX(警職大表!$A$1:$AZ$100,MATCH($A7,警職大表!$A$1:$A$100,0),   MATCH(AA$1,警職大表!$A$3:$AZ$3,0)  )=0,"",INDEX(警職大表!$A$1:$AZ$100,MATCH($A7,警職大表!$A$1:$A$100,0),   MATCH(AA$1,警職大表!$A$3:$AZ$3,0)  )        )="",Z7,  IF(  INDEX(警職大表!$A$1:$AZ$100,MATCH($A7,警職大表!$A$1:$A$100,0),   MATCH(AA$1,警職大表!$A$3:$AZ$3,0)  )=0,"",INDEX(警職大表!$A$1:$AZ$100,MATCH($A7,警職大表!$A$1:$A$100,0),   MATCH(AA$1,警職大表!$A$3:$AZ$3,0)  ) )    ),"")</f>
        <v>公</v>
      </c>
      <c r="AB7" s="190" t="str">
        <f>_xlfn.IFNA(   IF(   IF(  INDEX(警職大表!$A$1:$AZ$100,MATCH($A7,警職大表!$A$1:$A$100,0),   MATCH(AB$1,警職大表!$A$3:$AZ$3,0)  )=0,"",INDEX(警職大表!$A$1:$AZ$100,MATCH($A7,警職大表!$A$1:$A$100,0),   MATCH(AB$1,警職大表!$A$3:$AZ$3,0)  )        )="",AA7,  IF(  INDEX(警職大表!$A$1:$AZ$100,MATCH($A7,警職大表!$A$1:$A$100,0),   MATCH(AB$1,警職大表!$A$3:$AZ$3,0)  )=0,"",INDEX(警職大表!$A$1:$AZ$100,MATCH($A7,警職大表!$A$1:$A$100,0),   MATCH(AB$1,警職大表!$A$3:$AZ$3,0)  ) )    ),"")</f>
        <v>公</v>
      </c>
      <c r="AC7" s="190" t="str">
        <f>_xlfn.IFNA(   IF(   IF(  INDEX(警職大表!$A$1:$AZ$100,MATCH($A7,警職大表!$A$1:$A$100,0),   MATCH(AC$1,警職大表!$A$3:$AZ$3,0)  )=0,"",INDEX(警職大表!$A$1:$AZ$100,MATCH($A7,警職大表!$A$1:$A$100,0),   MATCH(AC$1,警職大表!$A$3:$AZ$3,0)  )        )="",AB7,  IF(  INDEX(警職大表!$A$1:$AZ$100,MATCH($A7,警職大表!$A$1:$A$100,0),   MATCH(AC$1,警職大表!$A$3:$AZ$3,0)  )=0,"",INDEX(警職大表!$A$1:$AZ$100,MATCH($A7,警職大表!$A$1:$A$100,0),   MATCH(AC$1,警職大表!$A$3:$AZ$3,0)  ) )    ),"")</f>
        <v>公</v>
      </c>
      <c r="AD7" s="190" t="str">
        <f>_xlfn.IFNA(   IF(   IF(  INDEX(警職大表!$A$1:$AZ$100,MATCH($A7,警職大表!$A$1:$A$100,0),   MATCH(AD$1,警職大表!$A$3:$AZ$3,0)  )=0,"",INDEX(警職大表!$A$1:$AZ$100,MATCH($A7,警職大表!$A$1:$A$100,0),   MATCH(AD$1,警職大表!$A$3:$AZ$3,0)  )        )="",AC7,  IF(  INDEX(警職大表!$A$1:$AZ$100,MATCH($A7,警職大表!$A$1:$A$100,0),   MATCH(AD$1,警職大表!$A$3:$AZ$3,0)  )=0,"",INDEX(警職大表!$A$1:$AZ$100,MATCH($A7,警職大表!$A$1:$A$100,0),   MATCH(AD$1,警職大表!$A$3:$AZ$3,0)  ) )    ),"")</f>
        <v>公</v>
      </c>
      <c r="AE7" s="190" t="str">
        <f>_xlfn.IFNA(   IF(   IF(  INDEX(警職大表!$A$1:$AZ$100,MATCH($A7,警職大表!$A$1:$A$100,0),   MATCH(AE$1,警職大表!$A$3:$AZ$3,0)  )=0,"",INDEX(警職大表!$A$1:$AZ$100,MATCH($A7,警職大表!$A$1:$A$100,0),   MATCH(AE$1,警職大表!$A$3:$AZ$3,0)  )        )="",AD7,  IF(  INDEX(警職大表!$A$1:$AZ$100,MATCH($A7,警職大表!$A$1:$A$100,0),   MATCH(AE$1,警職大表!$A$3:$AZ$3,0)  )=0,"",INDEX(警職大表!$A$1:$AZ$100,MATCH($A7,警職大表!$A$1:$A$100,0),   MATCH(AE$1,警職大表!$A$3:$AZ$3,0)  ) )    ),"")</f>
        <v>公</v>
      </c>
      <c r="AF7" s="190" t="str">
        <f>_xlfn.IFNA(   IF(   IF(  INDEX(警職大表!$A$1:$AZ$100,MATCH($A7,警職大表!$A$1:$A$100,0),   MATCH(AF$1,警職大表!$A$3:$AZ$3,0)  )=0,"",INDEX(警職大表!$A$1:$AZ$100,MATCH($A7,警職大表!$A$1:$A$100,0),   MATCH(AF$1,警職大表!$A$3:$AZ$3,0)  )        )="",AE7,  IF(  INDEX(警職大表!$A$1:$AZ$100,MATCH($A7,警職大表!$A$1:$A$100,0),   MATCH(AF$1,警職大表!$A$3:$AZ$3,0)  )=0,"",INDEX(警職大表!$A$1:$AZ$100,MATCH($A7,警職大表!$A$1:$A$100,0),   MATCH(AF$1,警職大表!$A$3:$AZ$3,0)  ) )    ),"")</f>
        <v>公</v>
      </c>
      <c r="AG7" s="190" t="str">
        <f>_xlfn.IFNA(   IF(   IF(  INDEX(警職大表!$A$1:$AZ$100,MATCH($A7,警職大表!$A$1:$A$100,0),   MATCH(AG$1,警職大表!$A$3:$AZ$3,0)  )=0,"",INDEX(警職大表!$A$1:$AZ$100,MATCH($A7,警職大表!$A$1:$A$100,0),   MATCH(AG$1,警職大表!$A$3:$AZ$3,0)  )        )="",AF7,  IF(  INDEX(警職大表!$A$1:$AZ$100,MATCH($A7,警職大表!$A$1:$A$100,0),   MATCH(AG$1,警職大表!$A$3:$AZ$3,0)  )=0,"",INDEX(警職大表!$A$1:$AZ$100,MATCH($A7,警職大表!$A$1:$A$100,0),   MATCH(AG$1,警職大表!$A$3:$AZ$3,0)  ) )    ),"")</f>
        <v/>
      </c>
      <c r="AL7" s="190" t="str">
        <f t="shared" si="0"/>
        <v>J</v>
      </c>
      <c r="AM7" s="190" t="str">
        <f t="shared" si="1"/>
        <v>黃臺境</v>
      </c>
      <c r="AN7" s="190" t="str">
        <f ca="1">INDEX(   $A$41:$AG$78, MATCH(AL7,$A$41:$A$78,0),MATCH(  DAY(勤務分配表!$AL$1),$A$41:$AL$41,0  )  )</f>
        <v/>
      </c>
      <c r="AO7" s="190" t="str">
        <f>IF((ROW(AO7)-1)&lt;=日期輸入!$B$5,_xlfn.IFNA(IF(INDEX($A$1:$AG$40,MATCH($AM7,$B$1:$B$100,0),VALUE($AO$1+3))="成","補",INDEX($A$1:$AG$40,MATCH($AM7,$B$1:$B$100,0),VALUE($AO$1+3))),""),"")</f>
        <v>接兵2</v>
      </c>
      <c r="AP7" s="190" t="str">
        <f>IF((ROW(AP7)-1)&lt;=日期輸入!$B$5,_xlfn.IFNA(IF(INDEX($A$1:$AG$40,MATCH($AM7,$B$1:$B$100,0),VALUE($AP$1+3))="成","補",INDEX($A$1:$AG$40,MATCH($AM7,$B$1:$B$100,0),VALUE($AP$1+3))),""),"")</f>
        <v>值2</v>
      </c>
      <c r="AQ7" s="190" t="str">
        <f>IF((ROW(AQ7)-1)&lt;=日期輸入!$B$5,_xlfn.IFNA(IF(INDEX($A$1:$AG$40,MATCH($AM7,$B$1:$B$100,0),VALUE($AQ$1+3))="成","補",INDEX($A$1:$AG$40,MATCH($AM7,$B$1:$B$100,0),VALUE($AQ$1+3))),""),"")</f>
        <v>值2</v>
      </c>
    </row>
    <row r="8" spans="1:47">
      <c r="A8" s="190" t="str">
        <f>IF(  (ROW(A8)-1)&lt;=日期輸入!$B$5,勤務分配!A8,"")</f>
        <v>K</v>
      </c>
      <c r="B8" s="190" t="str">
        <f>_xlfn.IFNA(  INDEX(警職大表!$A$1:$AZ$100,MATCH(A8,警職大表!$A$1:$A$100,0),3),"")</f>
        <v>袁郁章</v>
      </c>
      <c r="C8" s="190" t="str">
        <f>_xlfn.IFNA(   IF(   IF(  INDEX(警職大表!$A$1:$AZ$100,MATCH($A8,警職大表!$A$1:$A$100,0),   MATCH(C$1,警職大表!$A$3:$AZ$3,0)  )=0,"",INDEX(警職大表!$A$1:$AZ$100,MATCH($A8,警職大表!$A$1:$A$100,0),   MATCH(C$1,警職大表!$A$3:$AZ$3,0)  )        )="",B8,  IF(  INDEX(警職大表!$A$1:$AZ$100,MATCH($A8,警職大表!$A$1:$A$100,0),   MATCH(C$1,警職大表!$A$3:$AZ$3,0)  )=0,"",INDEX(警職大表!$A$1:$AZ$100,MATCH($A8,警職大表!$A$1:$A$100,0),   MATCH(C$1,警職大表!$A$3:$AZ$3,0)  ) )    ),"")</f>
        <v>夜值</v>
      </c>
      <c r="D8" s="190" t="str">
        <f>_xlfn.IFNA(   IF(   IF(  INDEX(警職大表!$A$1:$AZ$100,MATCH($A8,警職大表!$A$1:$A$100,0),   MATCH(D$1,警職大表!$A$3:$AZ$3,0)  )=0,"",INDEX(警職大表!$A$1:$AZ$100,MATCH($A8,警職大表!$A$1:$A$100,0),   MATCH(D$1,警職大表!$A$3:$AZ$3,0)  )        )="",C8,  IF(  INDEX(警職大表!$A$1:$AZ$100,MATCH($A8,警職大表!$A$1:$A$100,0),   MATCH(D$1,警職大表!$A$3:$AZ$3,0)  )=0,"",INDEX(警職大表!$A$1:$AZ$100,MATCH($A8,警職大表!$A$1:$A$100,0),   MATCH(D$1,警職大表!$A$3:$AZ$3,0)  ) )    ),"")</f>
        <v>大夜</v>
      </c>
      <c r="E8" s="190" t="str">
        <f>_xlfn.IFNA(   IF(   IF(  INDEX(警職大表!$A$1:$AZ$100,MATCH($A8,警職大表!$A$1:$A$100,0),   MATCH(E$1,警職大表!$A$3:$AZ$3,0)  )=0,"",INDEX(警職大表!$A$1:$AZ$100,MATCH($A8,警職大表!$A$1:$A$100,0),   MATCH(E$1,警職大表!$A$3:$AZ$3,0)  )        )="",D8,  IF(  INDEX(警職大表!$A$1:$AZ$100,MATCH($A8,警職大表!$A$1:$A$100,0),   MATCH(E$1,警職大表!$A$3:$AZ$3,0)  )=0,"",INDEX(警職大表!$A$1:$AZ$100,MATCH($A8,警職大表!$A$1:$A$100,0),   MATCH(E$1,警職大表!$A$3:$AZ$3,0)  ) )    ),"")</f>
        <v>X</v>
      </c>
      <c r="F8" s="190" t="str">
        <f>_xlfn.IFNA(   IF(   IF(  INDEX(警職大表!$A$1:$AZ$100,MATCH($A8,警職大表!$A$1:$A$100,0),   MATCH(F$1,警職大表!$A$3:$AZ$3,0)  )=0,"",INDEX(警職大表!$A$1:$AZ$100,MATCH($A8,警職大表!$A$1:$A$100,0),   MATCH(F$1,警職大表!$A$3:$AZ$3,0)  )        )="",E8,  IF(  INDEX(警職大表!$A$1:$AZ$100,MATCH($A8,警職大表!$A$1:$A$100,0),   MATCH(F$1,警職大表!$A$3:$AZ$3,0)  )=0,"",INDEX(警職大表!$A$1:$AZ$100,MATCH($A8,警職大表!$A$1:$A$100,0),   MATCH(F$1,警職大表!$A$3:$AZ$3,0)  ) )    ),"")</f>
        <v>x</v>
      </c>
      <c r="G8" s="190" t="str">
        <f>_xlfn.IFNA(   IF(   IF(  INDEX(警職大表!$A$1:$AZ$100,MATCH($A8,警職大表!$A$1:$A$100,0),   MATCH(G$1,警職大表!$A$3:$AZ$3,0)  )=0,"",INDEX(警職大表!$A$1:$AZ$100,MATCH($A8,警職大表!$A$1:$A$100,0),   MATCH(G$1,警職大表!$A$3:$AZ$3,0)  )        )="",F8,  IF(  INDEX(警職大表!$A$1:$AZ$100,MATCH($A8,警職大表!$A$1:$A$100,0),   MATCH(G$1,警職大表!$A$3:$AZ$3,0)  )=0,"",INDEX(警職大表!$A$1:$AZ$100,MATCH($A8,警職大表!$A$1:$A$100,0),   MATCH(G$1,警職大表!$A$3:$AZ$3,0)  ) )    ),"")</f>
        <v>x</v>
      </c>
      <c r="H8" s="190" t="str">
        <f>_xlfn.IFNA(   IF(   IF(  INDEX(警職大表!$A$1:$AZ$100,MATCH($A8,警職大表!$A$1:$A$100,0),   MATCH(H$1,警職大表!$A$3:$AZ$3,0)  )=0,"",INDEX(警職大表!$A$1:$AZ$100,MATCH($A8,警職大表!$A$1:$A$100,0),   MATCH(H$1,警職大表!$A$3:$AZ$3,0)  )        )="",G8,  IF(  INDEX(警職大表!$A$1:$AZ$100,MATCH($A8,警職大表!$A$1:$A$100,0),   MATCH(H$1,警職大表!$A$3:$AZ$3,0)  )=0,"",INDEX(警職大表!$A$1:$AZ$100,MATCH($A8,警職大表!$A$1:$A$100,0),   MATCH(H$1,警職大表!$A$3:$AZ$3,0)  ) )    ),"")</f>
        <v>x</v>
      </c>
      <c r="I8" s="190" t="str">
        <f>_xlfn.IFNA(   IF(   IF(  INDEX(警職大表!$A$1:$AZ$100,MATCH($A8,警職大表!$A$1:$A$100,0),   MATCH(I$1,警職大表!$A$3:$AZ$3,0)  )=0,"",INDEX(警職大表!$A$1:$AZ$100,MATCH($A8,警職大表!$A$1:$A$100,0),   MATCH(I$1,警職大表!$A$3:$AZ$3,0)  )        )="",H8,  IF(  INDEX(警職大表!$A$1:$AZ$100,MATCH($A8,警職大表!$A$1:$A$100,0),   MATCH(I$1,警職大表!$A$3:$AZ$3,0)  )=0,"",INDEX(警職大表!$A$1:$AZ$100,MATCH($A8,警職大表!$A$1:$A$100,0),   MATCH(I$1,警職大表!$A$3:$AZ$3,0)  ) )    ),"")</f>
        <v>x</v>
      </c>
      <c r="J8" s="190" t="str">
        <f>_xlfn.IFNA(   IF(   IF(  INDEX(警職大表!$A$1:$AZ$100,MATCH($A8,警職大表!$A$1:$A$100,0),   MATCH(J$1,警職大表!$A$3:$AZ$3,0)  )=0,"",INDEX(警職大表!$A$1:$AZ$100,MATCH($A8,警職大表!$A$1:$A$100,0),   MATCH(J$1,警職大表!$A$3:$AZ$3,0)  )        )="",I8,  IF(  INDEX(警職大表!$A$1:$AZ$100,MATCH($A8,警職大表!$A$1:$A$100,0),   MATCH(J$1,警職大表!$A$3:$AZ$3,0)  )=0,"",INDEX(警職大表!$A$1:$AZ$100,MATCH($A8,警職大表!$A$1:$A$100,0),   MATCH(J$1,警職大表!$A$3:$AZ$3,0)  ) )    ),"")</f>
        <v>x</v>
      </c>
      <c r="K8" s="190" t="str">
        <f>_xlfn.IFNA(   IF(   IF(  INDEX(警職大表!$A$1:$AZ$100,MATCH($A8,警職大表!$A$1:$A$100,0),   MATCH(K$1,警職大表!$A$3:$AZ$3,0)  )=0,"",INDEX(警職大表!$A$1:$AZ$100,MATCH($A8,警職大表!$A$1:$A$100,0),   MATCH(K$1,警職大表!$A$3:$AZ$3,0)  )        )="",J8,  IF(  INDEX(警職大表!$A$1:$AZ$100,MATCH($A8,警職大表!$A$1:$A$100,0),   MATCH(K$1,警職大表!$A$3:$AZ$3,0)  )=0,"",INDEX(警職大表!$A$1:$AZ$100,MATCH($A8,警職大表!$A$1:$A$100,0),   MATCH(K$1,警職大表!$A$3:$AZ$3,0)  ) )    ),"")</f>
        <v>x</v>
      </c>
      <c r="L8" s="190" t="str">
        <f>_xlfn.IFNA(   IF(   IF(  INDEX(警職大表!$A$1:$AZ$100,MATCH($A8,警職大表!$A$1:$A$100,0),   MATCH(L$1,警職大表!$A$3:$AZ$3,0)  )=0,"",INDEX(警職大表!$A$1:$AZ$100,MATCH($A8,警職大表!$A$1:$A$100,0),   MATCH(L$1,警職大表!$A$3:$AZ$3,0)  )        )="",K8,  IF(  INDEX(警職大表!$A$1:$AZ$100,MATCH($A8,警職大表!$A$1:$A$100,0),   MATCH(L$1,警職大表!$A$3:$AZ$3,0)  )=0,"",INDEX(警職大表!$A$1:$AZ$100,MATCH($A8,警職大表!$A$1:$A$100,0),   MATCH(L$1,警職大表!$A$3:$AZ$3,0)  ) )    ),"")</f>
        <v>x</v>
      </c>
      <c r="M8" s="190" t="str">
        <f>_xlfn.IFNA(   IF(   IF(  INDEX(警職大表!$A$1:$AZ$100,MATCH($A8,警職大表!$A$1:$A$100,0),   MATCH(M$1,警職大表!$A$3:$AZ$3,0)  )=0,"",INDEX(警職大表!$A$1:$AZ$100,MATCH($A8,警職大表!$A$1:$A$100,0),   MATCH(M$1,警職大表!$A$3:$AZ$3,0)  )        )="",L8,  IF(  INDEX(警職大表!$A$1:$AZ$100,MATCH($A8,警職大表!$A$1:$A$100,0),   MATCH(M$1,警職大表!$A$3:$AZ$3,0)  )=0,"",INDEX(警職大表!$A$1:$AZ$100,MATCH($A8,警職大表!$A$1:$A$100,0),   MATCH(M$1,警職大表!$A$3:$AZ$3,0)  ) )    ),"")</f>
        <v>x</v>
      </c>
      <c r="N8" s="190" t="str">
        <f>_xlfn.IFNA(   IF(   IF(  INDEX(警職大表!$A$1:$AZ$100,MATCH($A8,警職大表!$A$1:$A$100,0),   MATCH(N$1,警職大表!$A$3:$AZ$3,0)  )=0,"",INDEX(警職大表!$A$1:$AZ$100,MATCH($A8,警職大表!$A$1:$A$100,0),   MATCH(N$1,警職大表!$A$3:$AZ$3,0)  )        )="",M8,  IF(  INDEX(警職大表!$A$1:$AZ$100,MATCH($A8,警職大表!$A$1:$A$100,0),   MATCH(N$1,警職大表!$A$3:$AZ$3,0)  )=0,"",INDEX(警職大表!$A$1:$AZ$100,MATCH($A8,警職大表!$A$1:$A$100,0),   MATCH(N$1,警職大表!$A$3:$AZ$3,0)  ) )    ),"")</f>
        <v>x</v>
      </c>
      <c r="O8" s="190" t="str">
        <f>_xlfn.IFNA(   IF(   IF(  INDEX(警職大表!$A$1:$AZ$100,MATCH($A8,警職大表!$A$1:$A$100,0),   MATCH(O$1,警職大表!$A$3:$AZ$3,0)  )=0,"",INDEX(警職大表!$A$1:$AZ$100,MATCH($A8,警職大表!$A$1:$A$100,0),   MATCH(O$1,警職大表!$A$3:$AZ$3,0)  )        )="",N8,  IF(  INDEX(警職大表!$A$1:$AZ$100,MATCH($A8,警職大表!$A$1:$A$100,0),   MATCH(O$1,警職大表!$A$3:$AZ$3,0)  )=0,"",INDEX(警職大表!$A$1:$AZ$100,MATCH($A8,警職大表!$A$1:$A$100,0),   MATCH(O$1,警職大表!$A$3:$AZ$3,0)  ) )    ),"")</f>
        <v>x</v>
      </c>
      <c r="P8" s="190" t="str">
        <f>_xlfn.IFNA(   IF(   IF(  INDEX(警職大表!$A$1:$AZ$100,MATCH($A8,警職大表!$A$1:$A$100,0),   MATCH(P$1,警職大表!$A$3:$AZ$3,0)  )=0,"",INDEX(警職大表!$A$1:$AZ$100,MATCH($A8,警職大表!$A$1:$A$100,0),   MATCH(P$1,警職大表!$A$3:$AZ$3,0)  )        )="",O8,  IF(  INDEX(警職大表!$A$1:$AZ$100,MATCH($A8,警職大表!$A$1:$A$100,0),   MATCH(P$1,警職大表!$A$3:$AZ$3,0)  )=0,"",INDEX(警職大表!$A$1:$AZ$100,MATCH($A8,警職大表!$A$1:$A$100,0),   MATCH(P$1,警職大表!$A$3:$AZ$3,0)  ) )    ),"")</f>
        <v>x</v>
      </c>
      <c r="Q8" s="190" t="str">
        <f>_xlfn.IFNA(   IF(   IF(  INDEX(警職大表!$A$1:$AZ$100,MATCH($A8,警職大表!$A$1:$A$100,0),   MATCH(Q$1,警職大表!$A$3:$AZ$3,0)  )=0,"",INDEX(警職大表!$A$1:$AZ$100,MATCH($A8,警職大表!$A$1:$A$100,0),   MATCH(Q$1,警職大表!$A$3:$AZ$3,0)  )        )="",P8,  IF(  INDEX(警職大表!$A$1:$AZ$100,MATCH($A8,警職大表!$A$1:$A$100,0),   MATCH(Q$1,警職大表!$A$3:$AZ$3,0)  )=0,"",INDEX(警職大表!$A$1:$AZ$100,MATCH($A8,警職大表!$A$1:$A$100,0),   MATCH(Q$1,警職大表!$A$3:$AZ$3,0)  ) )    ),"")</f>
        <v>x</v>
      </c>
      <c r="R8" s="190" t="str">
        <f>_xlfn.IFNA(   IF(   IF(  INDEX(警職大表!$A$1:$AZ$100,MATCH($A8,警職大表!$A$1:$A$100,0),   MATCH(R$1,警職大表!$A$3:$AZ$3,0)  )=0,"",INDEX(警職大表!$A$1:$AZ$100,MATCH($A8,警職大表!$A$1:$A$100,0),   MATCH(R$1,警職大表!$A$3:$AZ$3,0)  )        )="",Q8,  IF(  INDEX(警職大表!$A$1:$AZ$100,MATCH($A8,警職大表!$A$1:$A$100,0),   MATCH(R$1,警職大表!$A$3:$AZ$3,0)  )=0,"",INDEX(警職大表!$A$1:$AZ$100,MATCH($A8,警職大表!$A$1:$A$100,0),   MATCH(R$1,警職大表!$A$3:$AZ$3,0)  ) )    ),"")</f>
        <v>x</v>
      </c>
      <c r="S8" s="190" t="str">
        <f>_xlfn.IFNA(   IF(   IF(  INDEX(警職大表!$A$1:$AZ$100,MATCH($A8,警職大表!$A$1:$A$100,0),   MATCH(S$1,警職大表!$A$3:$AZ$3,0)  )=0,"",INDEX(警職大表!$A$1:$AZ$100,MATCH($A8,警職大表!$A$1:$A$100,0),   MATCH(S$1,警職大表!$A$3:$AZ$3,0)  )        )="",R8,  IF(  INDEX(警職大表!$A$1:$AZ$100,MATCH($A8,警職大表!$A$1:$A$100,0),   MATCH(S$1,警職大表!$A$3:$AZ$3,0)  )=0,"",INDEX(警職大表!$A$1:$AZ$100,MATCH($A8,警職大表!$A$1:$A$100,0),   MATCH(S$1,警職大表!$A$3:$AZ$3,0)  ) )    ),"")</f>
        <v>x</v>
      </c>
      <c r="T8" s="190" t="str">
        <f>_xlfn.IFNA(   IF(   IF(  INDEX(警職大表!$A$1:$AZ$100,MATCH($A8,警職大表!$A$1:$A$100,0),   MATCH(T$1,警職大表!$A$3:$AZ$3,0)  )=0,"",INDEX(警職大表!$A$1:$AZ$100,MATCH($A8,警職大表!$A$1:$A$100,0),   MATCH(T$1,警職大表!$A$3:$AZ$3,0)  )        )="",S8,  IF(  INDEX(警職大表!$A$1:$AZ$100,MATCH($A8,警職大表!$A$1:$A$100,0),   MATCH(T$1,警職大表!$A$3:$AZ$3,0)  )=0,"",INDEX(警職大表!$A$1:$AZ$100,MATCH($A8,警職大表!$A$1:$A$100,0),   MATCH(T$1,警職大表!$A$3:$AZ$3,0)  ) )    ),"")</f>
        <v>x</v>
      </c>
      <c r="U8" s="190" t="str">
        <f>_xlfn.IFNA(   IF(   IF(  INDEX(警職大表!$A$1:$AZ$100,MATCH($A8,警職大表!$A$1:$A$100,0),   MATCH(U$1,警職大表!$A$3:$AZ$3,0)  )=0,"",INDEX(警職大表!$A$1:$AZ$100,MATCH($A8,警職大表!$A$1:$A$100,0),   MATCH(U$1,警職大表!$A$3:$AZ$3,0)  )        )="",T8,  IF(  INDEX(警職大表!$A$1:$AZ$100,MATCH($A8,警職大表!$A$1:$A$100,0),   MATCH(U$1,警職大表!$A$3:$AZ$3,0)  )=0,"",INDEX(警職大表!$A$1:$AZ$100,MATCH($A8,警職大表!$A$1:$A$100,0),   MATCH(U$1,警職大表!$A$3:$AZ$3,0)  ) )    ),"")</f>
        <v>x</v>
      </c>
      <c r="V8" s="190" t="str">
        <f>_xlfn.IFNA(   IF(   IF(  INDEX(警職大表!$A$1:$AZ$100,MATCH($A8,警職大表!$A$1:$A$100,0),   MATCH(V$1,警職大表!$A$3:$AZ$3,0)  )=0,"",INDEX(警職大表!$A$1:$AZ$100,MATCH($A8,警職大表!$A$1:$A$100,0),   MATCH(V$1,警職大表!$A$3:$AZ$3,0)  )        )="",U8,  IF(  INDEX(警職大表!$A$1:$AZ$100,MATCH($A8,警職大表!$A$1:$A$100,0),   MATCH(V$1,警職大表!$A$3:$AZ$3,0)  )=0,"",INDEX(警職大表!$A$1:$AZ$100,MATCH($A8,警職大表!$A$1:$A$100,0),   MATCH(V$1,警職大表!$A$3:$AZ$3,0)  ) )    ),"")</f>
        <v>x</v>
      </c>
      <c r="W8" s="190" t="str">
        <f>_xlfn.IFNA(   IF(   IF(  INDEX(警職大表!$A$1:$AZ$100,MATCH($A8,警職大表!$A$1:$A$100,0),   MATCH(W$1,警職大表!$A$3:$AZ$3,0)  )=0,"",INDEX(警職大表!$A$1:$AZ$100,MATCH($A8,警職大表!$A$1:$A$100,0),   MATCH(W$1,警職大表!$A$3:$AZ$3,0)  )        )="",V8,  IF(  INDEX(警職大表!$A$1:$AZ$100,MATCH($A8,警職大表!$A$1:$A$100,0),   MATCH(W$1,警職大表!$A$3:$AZ$3,0)  )=0,"",INDEX(警職大表!$A$1:$AZ$100,MATCH($A8,警職大表!$A$1:$A$100,0),   MATCH(W$1,警職大表!$A$3:$AZ$3,0)  ) )    ),"")</f>
        <v>x</v>
      </c>
      <c r="X8" s="190" t="str">
        <f>_xlfn.IFNA(   IF(   IF(  INDEX(警職大表!$A$1:$AZ$100,MATCH($A8,警職大表!$A$1:$A$100,0),   MATCH(X$1,警職大表!$A$3:$AZ$3,0)  )=0,"",INDEX(警職大表!$A$1:$AZ$100,MATCH($A8,警職大表!$A$1:$A$100,0),   MATCH(X$1,警職大表!$A$3:$AZ$3,0)  )        )="",W8,  IF(  INDEX(警職大表!$A$1:$AZ$100,MATCH($A8,警職大表!$A$1:$A$100,0),   MATCH(X$1,警職大表!$A$3:$AZ$3,0)  )=0,"",INDEX(警職大表!$A$1:$AZ$100,MATCH($A8,警職大表!$A$1:$A$100,0),   MATCH(X$1,警職大表!$A$3:$AZ$3,0)  ) )    ),"")</f>
        <v>x</v>
      </c>
      <c r="Y8" s="190" t="str">
        <f>_xlfn.IFNA(   IF(   IF(  INDEX(警職大表!$A$1:$AZ$100,MATCH($A8,警職大表!$A$1:$A$100,0),   MATCH(Y$1,警職大表!$A$3:$AZ$3,0)  )=0,"",INDEX(警職大表!$A$1:$AZ$100,MATCH($A8,警職大表!$A$1:$A$100,0),   MATCH(Y$1,警職大表!$A$3:$AZ$3,0)  )        )="",X8,  IF(  INDEX(警職大表!$A$1:$AZ$100,MATCH($A8,警職大表!$A$1:$A$100,0),   MATCH(Y$1,警職大表!$A$3:$AZ$3,0)  )=0,"",INDEX(警職大表!$A$1:$AZ$100,MATCH($A8,警職大表!$A$1:$A$100,0),   MATCH(Y$1,警職大表!$A$3:$AZ$3,0)  ) )    ),"")</f>
        <v>x</v>
      </c>
      <c r="Z8" s="190" t="str">
        <f>_xlfn.IFNA(   IF(   IF(  INDEX(警職大表!$A$1:$AZ$100,MATCH($A8,警職大表!$A$1:$A$100,0),   MATCH(Z$1,警職大表!$A$3:$AZ$3,0)  )=0,"",INDEX(警職大表!$A$1:$AZ$100,MATCH($A8,警職大表!$A$1:$A$100,0),   MATCH(Z$1,警職大表!$A$3:$AZ$3,0)  )        )="",Y8,  IF(  INDEX(警職大表!$A$1:$AZ$100,MATCH($A8,警職大表!$A$1:$A$100,0),   MATCH(Z$1,警職大表!$A$3:$AZ$3,0)  )=0,"",INDEX(警職大表!$A$1:$AZ$100,MATCH($A8,警職大表!$A$1:$A$100,0),   MATCH(Z$1,警職大表!$A$3:$AZ$3,0)  ) )    ),"")</f>
        <v>x</v>
      </c>
      <c r="AA8" s="190" t="str">
        <f>_xlfn.IFNA(   IF(   IF(  INDEX(警職大表!$A$1:$AZ$100,MATCH($A8,警職大表!$A$1:$A$100,0),   MATCH(AA$1,警職大表!$A$3:$AZ$3,0)  )=0,"",INDEX(警職大表!$A$1:$AZ$100,MATCH($A8,警職大表!$A$1:$A$100,0),   MATCH(AA$1,警職大表!$A$3:$AZ$3,0)  )        )="",Z8,  IF(  INDEX(警職大表!$A$1:$AZ$100,MATCH($A8,警職大表!$A$1:$A$100,0),   MATCH(AA$1,警職大表!$A$3:$AZ$3,0)  )=0,"",INDEX(警職大表!$A$1:$AZ$100,MATCH($A8,警職大表!$A$1:$A$100,0),   MATCH(AA$1,警職大表!$A$3:$AZ$3,0)  ) )    ),"")</f>
        <v>x</v>
      </c>
      <c r="AB8" s="190" t="str">
        <f>_xlfn.IFNA(   IF(   IF(  INDEX(警職大表!$A$1:$AZ$100,MATCH($A8,警職大表!$A$1:$A$100,0),   MATCH(AB$1,警職大表!$A$3:$AZ$3,0)  )=0,"",INDEX(警職大表!$A$1:$AZ$100,MATCH($A8,警職大表!$A$1:$A$100,0),   MATCH(AB$1,警職大表!$A$3:$AZ$3,0)  )        )="",AA8,  IF(  INDEX(警職大表!$A$1:$AZ$100,MATCH($A8,警職大表!$A$1:$A$100,0),   MATCH(AB$1,警職大表!$A$3:$AZ$3,0)  )=0,"",INDEX(警職大表!$A$1:$AZ$100,MATCH($A8,警職大表!$A$1:$A$100,0),   MATCH(AB$1,警職大表!$A$3:$AZ$3,0)  ) )    ),"")</f>
        <v>x</v>
      </c>
      <c r="AC8" s="190" t="str">
        <f>_xlfn.IFNA(   IF(   IF(  INDEX(警職大表!$A$1:$AZ$100,MATCH($A8,警職大表!$A$1:$A$100,0),   MATCH(AC$1,警職大表!$A$3:$AZ$3,0)  )=0,"",INDEX(警職大表!$A$1:$AZ$100,MATCH($A8,警職大表!$A$1:$A$100,0),   MATCH(AC$1,警職大表!$A$3:$AZ$3,0)  )        )="",AB8,  IF(  INDEX(警職大表!$A$1:$AZ$100,MATCH($A8,警職大表!$A$1:$A$100,0),   MATCH(AC$1,警職大表!$A$3:$AZ$3,0)  )=0,"",INDEX(警職大表!$A$1:$AZ$100,MATCH($A8,警職大表!$A$1:$A$100,0),   MATCH(AC$1,警職大表!$A$3:$AZ$3,0)  ) )    ),"")</f>
        <v>x</v>
      </c>
      <c r="AD8" s="190" t="str">
        <f>_xlfn.IFNA(   IF(   IF(  INDEX(警職大表!$A$1:$AZ$100,MATCH($A8,警職大表!$A$1:$A$100,0),   MATCH(AD$1,警職大表!$A$3:$AZ$3,0)  )=0,"",INDEX(警職大表!$A$1:$AZ$100,MATCH($A8,警職大表!$A$1:$A$100,0),   MATCH(AD$1,警職大表!$A$3:$AZ$3,0)  )        )="",AC8,  IF(  INDEX(警職大表!$A$1:$AZ$100,MATCH($A8,警職大表!$A$1:$A$100,0),   MATCH(AD$1,警職大表!$A$3:$AZ$3,0)  )=0,"",INDEX(警職大表!$A$1:$AZ$100,MATCH($A8,警職大表!$A$1:$A$100,0),   MATCH(AD$1,警職大表!$A$3:$AZ$3,0)  ) )    ),"")</f>
        <v>x</v>
      </c>
      <c r="AE8" s="190" t="str">
        <f>_xlfn.IFNA(   IF(   IF(  INDEX(警職大表!$A$1:$AZ$100,MATCH($A8,警職大表!$A$1:$A$100,0),   MATCH(AE$1,警職大表!$A$3:$AZ$3,0)  )=0,"",INDEX(警職大表!$A$1:$AZ$100,MATCH($A8,警職大表!$A$1:$A$100,0),   MATCH(AE$1,警職大表!$A$3:$AZ$3,0)  )        )="",AD8,  IF(  INDEX(警職大表!$A$1:$AZ$100,MATCH($A8,警職大表!$A$1:$A$100,0),   MATCH(AE$1,警職大表!$A$3:$AZ$3,0)  )=0,"",INDEX(警職大表!$A$1:$AZ$100,MATCH($A8,警職大表!$A$1:$A$100,0),   MATCH(AE$1,警職大表!$A$3:$AZ$3,0)  ) )    ),"")</f>
        <v>x</v>
      </c>
      <c r="AF8" s="190" t="str">
        <f>_xlfn.IFNA(   IF(   IF(  INDEX(警職大表!$A$1:$AZ$100,MATCH($A8,警職大表!$A$1:$A$100,0),   MATCH(AF$1,警職大表!$A$3:$AZ$3,0)  )=0,"",INDEX(警職大表!$A$1:$AZ$100,MATCH($A8,警職大表!$A$1:$A$100,0),   MATCH(AF$1,警職大表!$A$3:$AZ$3,0)  )        )="",AE8,  IF(  INDEX(警職大表!$A$1:$AZ$100,MATCH($A8,警職大表!$A$1:$A$100,0),   MATCH(AF$1,警職大表!$A$3:$AZ$3,0)  )=0,"",INDEX(警職大表!$A$1:$AZ$100,MATCH($A8,警職大表!$A$1:$A$100,0),   MATCH(AF$1,警職大表!$A$3:$AZ$3,0)  ) )    ),"")</f>
        <v>x</v>
      </c>
      <c r="AG8" s="190" t="str">
        <f>_xlfn.IFNA(   IF(   IF(  INDEX(警職大表!$A$1:$AZ$100,MATCH($A8,警職大表!$A$1:$A$100,0),   MATCH(AG$1,警職大表!$A$3:$AZ$3,0)  )=0,"",INDEX(警職大表!$A$1:$AZ$100,MATCH($A8,警職大表!$A$1:$A$100,0),   MATCH(AG$1,警職大表!$A$3:$AZ$3,0)  )        )="",AF8,  IF(  INDEX(警職大表!$A$1:$AZ$100,MATCH($A8,警職大表!$A$1:$A$100,0),   MATCH(AG$1,警職大表!$A$3:$AZ$3,0)  )=0,"",INDEX(警職大表!$A$1:$AZ$100,MATCH($A8,警職大表!$A$1:$A$100,0),   MATCH(AG$1,警職大表!$A$3:$AZ$3,0)  ) )    ),"")</f>
        <v/>
      </c>
      <c r="AL8" s="190" t="str">
        <f t="shared" si="0"/>
        <v>K</v>
      </c>
      <c r="AM8" s="190" t="str">
        <f t="shared" si="1"/>
        <v>袁郁章</v>
      </c>
      <c r="AN8" s="190" t="str">
        <f ca="1">INDEX(   $A$41:$AG$78, MATCH(AL8,$A$41:$A$78,0),MATCH(  DAY(勤務分配表!$AL$1),$A$41:$AL$41,0  )  )</f>
        <v/>
      </c>
      <c r="AO8" s="190" t="str">
        <f>IF((ROW(AO8)-1)&lt;=日期輸入!$B$5,_xlfn.IFNA(IF(INDEX($A$1:$AG$40,MATCH($AM8,$B$1:$B$100,0),VALUE($AO$1+3))="成","補",INDEX($A$1:$AG$40,MATCH($AM8,$B$1:$B$100,0),VALUE($AO$1+3))),""),"")</f>
        <v>夜值</v>
      </c>
      <c r="AP8" s="190" t="str">
        <f>IF((ROW(AP8)-1)&lt;=日期輸入!$B$5,_xlfn.IFNA(IF(INDEX($A$1:$AG$40,MATCH($AM8,$B$1:$B$100,0),VALUE($AP$1+3))="成","補",INDEX($A$1:$AG$40,MATCH($AM8,$B$1:$B$100,0),VALUE($AP$1+3))),""),"")</f>
        <v>大夜</v>
      </c>
      <c r="AQ8" s="190" t="str">
        <f>IF((ROW(AQ8)-1)&lt;=日期輸入!$B$5,_xlfn.IFNA(IF(INDEX($A$1:$AG$40,MATCH($AM8,$B$1:$B$100,0),VALUE($AQ$1+3))="成","補",INDEX($A$1:$AG$40,MATCH($AM8,$B$1:$B$100,0),VALUE($AQ$1+3))),""),"")</f>
        <v>X</v>
      </c>
    </row>
    <row r="9" spans="1:47">
      <c r="A9" s="190" t="str">
        <f>IF(  (ROW(A9)-1)&lt;=日期輸入!$B$5,勤務分配!A9,"")</f>
        <v>L</v>
      </c>
      <c r="B9" s="190" t="str">
        <f>_xlfn.IFNA(  INDEX(警職大表!$A$1:$AZ$100,MATCH(A9,警職大表!$A$1:$A$100,0),3),"")</f>
        <v>黃慶生</v>
      </c>
      <c r="C9" s="190" t="str">
        <f>_xlfn.IFNA(   IF(   IF(  INDEX(警職大表!$A$1:$AZ$100,MATCH($A9,警職大表!$A$1:$A$100,0),   MATCH(C$1,警職大表!$A$3:$AZ$3,0)  )=0,"",INDEX(警職大表!$A$1:$AZ$100,MATCH($A9,警職大表!$A$1:$A$100,0),   MATCH(C$1,警職大表!$A$3:$AZ$3,0)  )        )="",B9,  IF(  INDEX(警職大表!$A$1:$AZ$100,MATCH($A9,警職大表!$A$1:$A$100,0),   MATCH(C$1,警職大表!$A$3:$AZ$3,0)  )=0,"",INDEX(警職大表!$A$1:$AZ$100,MATCH($A9,警職大表!$A$1:$A$100,0),   MATCH(C$1,警職大表!$A$3:$AZ$3,0)  ) )    ),"")</f>
        <v>接兵2</v>
      </c>
      <c r="D9" s="190" t="str">
        <f>_xlfn.IFNA(   IF(   IF(  INDEX(警職大表!$A$1:$AZ$100,MATCH($A9,警職大表!$A$1:$A$100,0),   MATCH(D$1,警職大表!$A$3:$AZ$3,0)  )=0,"",INDEX(警職大表!$A$1:$AZ$100,MATCH($A9,警職大表!$A$1:$A$100,0),   MATCH(D$1,警職大表!$A$3:$AZ$3,0)  )        )="",C9,  IF(  INDEX(警職大表!$A$1:$AZ$100,MATCH($A9,警職大表!$A$1:$A$100,0),   MATCH(D$1,警職大表!$A$3:$AZ$3,0)  )=0,"",INDEX(警職大表!$A$1:$AZ$100,MATCH($A9,警職大表!$A$1:$A$100,0),   MATCH(D$1,警職大表!$A$3:$AZ$3,0)  ) )    ),"")</f>
        <v>夜值</v>
      </c>
      <c r="E9" s="190" t="str">
        <f>_xlfn.IFNA(   IF(   IF(  INDEX(警職大表!$A$1:$AZ$100,MATCH($A9,警職大表!$A$1:$A$100,0),   MATCH(E$1,警職大表!$A$3:$AZ$3,0)  )=0,"",INDEX(警職大表!$A$1:$AZ$100,MATCH($A9,警職大表!$A$1:$A$100,0),   MATCH(E$1,警職大表!$A$3:$AZ$3,0)  )        )="",D9,  IF(  INDEX(警職大表!$A$1:$AZ$100,MATCH($A9,警職大表!$A$1:$A$100,0),   MATCH(E$1,警職大表!$A$3:$AZ$3,0)  )=0,"",INDEX(警職大表!$A$1:$AZ$100,MATCH($A9,警職大表!$A$1:$A$100,0),   MATCH(E$1,警職大表!$A$3:$AZ$3,0)  ) )    ),"")</f>
        <v>夜值</v>
      </c>
      <c r="F9" s="190" t="str">
        <f>_xlfn.IFNA(   IF(   IF(  INDEX(警職大表!$A$1:$AZ$100,MATCH($A9,警職大表!$A$1:$A$100,0),   MATCH(F$1,警職大表!$A$3:$AZ$3,0)  )=0,"",INDEX(警職大表!$A$1:$AZ$100,MATCH($A9,警職大表!$A$1:$A$100,0),   MATCH(F$1,警職大表!$A$3:$AZ$3,0)  )        )="",E9,  IF(  INDEX(警職大表!$A$1:$AZ$100,MATCH($A9,警職大表!$A$1:$A$100,0),   MATCH(F$1,警職大表!$A$3:$AZ$3,0)  )=0,"",INDEX(警職大表!$A$1:$AZ$100,MATCH($A9,警職大表!$A$1:$A$100,0),   MATCH(F$1,警職大表!$A$3:$AZ$3,0)  ) )    ),"")</f>
        <v>夜值</v>
      </c>
      <c r="G9" s="190" t="str">
        <f>_xlfn.IFNA(   IF(   IF(  INDEX(警職大表!$A$1:$AZ$100,MATCH($A9,警職大表!$A$1:$A$100,0),   MATCH(G$1,警職大表!$A$3:$AZ$3,0)  )=0,"",INDEX(警職大表!$A$1:$AZ$100,MATCH($A9,警職大表!$A$1:$A$100,0),   MATCH(G$1,警職大表!$A$3:$AZ$3,0)  )        )="",F9,  IF(  INDEX(警職大表!$A$1:$AZ$100,MATCH($A9,警職大表!$A$1:$A$100,0),   MATCH(G$1,警職大表!$A$3:$AZ$3,0)  )=0,"",INDEX(警職大表!$A$1:$AZ$100,MATCH($A9,警職大表!$A$1:$A$100,0),   MATCH(G$1,警職大表!$A$3:$AZ$3,0)  ) )    ),"")</f>
        <v>夜值</v>
      </c>
      <c r="H9" s="190" t="str">
        <f>_xlfn.IFNA(   IF(   IF(  INDEX(警職大表!$A$1:$AZ$100,MATCH($A9,警職大表!$A$1:$A$100,0),   MATCH(H$1,警職大表!$A$3:$AZ$3,0)  )=0,"",INDEX(警職大表!$A$1:$AZ$100,MATCH($A9,警職大表!$A$1:$A$100,0),   MATCH(H$1,警職大表!$A$3:$AZ$3,0)  )        )="",G9,  IF(  INDEX(警職大表!$A$1:$AZ$100,MATCH($A9,警職大表!$A$1:$A$100,0),   MATCH(H$1,警職大表!$A$3:$AZ$3,0)  )=0,"",INDEX(警職大表!$A$1:$AZ$100,MATCH($A9,警職大表!$A$1:$A$100,0),   MATCH(H$1,警職大表!$A$3:$AZ$3,0)  ) )    ),"")</f>
        <v>夜值</v>
      </c>
      <c r="I9" s="190" t="str">
        <f>_xlfn.IFNA(   IF(   IF(  INDEX(警職大表!$A$1:$AZ$100,MATCH($A9,警職大表!$A$1:$A$100,0),   MATCH(I$1,警職大表!$A$3:$AZ$3,0)  )=0,"",INDEX(警職大表!$A$1:$AZ$100,MATCH($A9,警職大表!$A$1:$A$100,0),   MATCH(I$1,警職大表!$A$3:$AZ$3,0)  )        )="",H9,  IF(  INDEX(警職大表!$A$1:$AZ$100,MATCH($A9,警職大表!$A$1:$A$100,0),   MATCH(I$1,警職大表!$A$3:$AZ$3,0)  )=0,"",INDEX(警職大表!$A$1:$AZ$100,MATCH($A9,警職大表!$A$1:$A$100,0),   MATCH(I$1,警職大表!$A$3:$AZ$3,0)  ) )    ),"")</f>
        <v>夜值</v>
      </c>
      <c r="J9" s="190" t="str">
        <f>_xlfn.IFNA(   IF(   IF(  INDEX(警職大表!$A$1:$AZ$100,MATCH($A9,警職大表!$A$1:$A$100,0),   MATCH(J$1,警職大表!$A$3:$AZ$3,0)  )=0,"",INDEX(警職大表!$A$1:$AZ$100,MATCH($A9,警職大表!$A$1:$A$100,0),   MATCH(J$1,警職大表!$A$3:$AZ$3,0)  )        )="",I9,  IF(  INDEX(警職大表!$A$1:$AZ$100,MATCH($A9,警職大表!$A$1:$A$100,0),   MATCH(J$1,警職大表!$A$3:$AZ$3,0)  )=0,"",INDEX(警職大表!$A$1:$AZ$100,MATCH($A9,警職大表!$A$1:$A$100,0),   MATCH(J$1,警職大表!$A$3:$AZ$3,0)  ) )    ),"")</f>
        <v>夜值</v>
      </c>
      <c r="K9" s="190" t="str">
        <f>_xlfn.IFNA(   IF(   IF(  INDEX(警職大表!$A$1:$AZ$100,MATCH($A9,警職大表!$A$1:$A$100,0),   MATCH(K$1,警職大表!$A$3:$AZ$3,0)  )=0,"",INDEX(警職大表!$A$1:$AZ$100,MATCH($A9,警職大表!$A$1:$A$100,0),   MATCH(K$1,警職大表!$A$3:$AZ$3,0)  )        )="",J9,  IF(  INDEX(警職大表!$A$1:$AZ$100,MATCH($A9,警職大表!$A$1:$A$100,0),   MATCH(K$1,警職大表!$A$3:$AZ$3,0)  )=0,"",INDEX(警職大表!$A$1:$AZ$100,MATCH($A9,警職大表!$A$1:$A$100,0),   MATCH(K$1,警職大表!$A$3:$AZ$3,0)  ) )    ),"")</f>
        <v>夜值</v>
      </c>
      <c r="L9" s="190" t="str">
        <f>_xlfn.IFNA(   IF(   IF(  INDEX(警職大表!$A$1:$AZ$100,MATCH($A9,警職大表!$A$1:$A$100,0),   MATCH(L$1,警職大表!$A$3:$AZ$3,0)  )=0,"",INDEX(警職大表!$A$1:$AZ$100,MATCH($A9,警職大表!$A$1:$A$100,0),   MATCH(L$1,警職大表!$A$3:$AZ$3,0)  )        )="",K9,  IF(  INDEX(警職大表!$A$1:$AZ$100,MATCH($A9,警職大表!$A$1:$A$100,0),   MATCH(L$1,警職大表!$A$3:$AZ$3,0)  )=0,"",INDEX(警職大表!$A$1:$AZ$100,MATCH($A9,警職大表!$A$1:$A$100,0),   MATCH(L$1,警職大表!$A$3:$AZ$3,0)  ) )    ),"")</f>
        <v>夜值</v>
      </c>
      <c r="M9" s="190" t="str">
        <f>_xlfn.IFNA(   IF(   IF(  INDEX(警職大表!$A$1:$AZ$100,MATCH($A9,警職大表!$A$1:$A$100,0),   MATCH(M$1,警職大表!$A$3:$AZ$3,0)  )=0,"",INDEX(警職大表!$A$1:$AZ$100,MATCH($A9,警職大表!$A$1:$A$100,0),   MATCH(M$1,警職大表!$A$3:$AZ$3,0)  )        )="",L9,  IF(  INDEX(警職大表!$A$1:$AZ$100,MATCH($A9,警職大表!$A$1:$A$100,0),   MATCH(M$1,警職大表!$A$3:$AZ$3,0)  )=0,"",INDEX(警職大表!$A$1:$AZ$100,MATCH($A9,警職大表!$A$1:$A$100,0),   MATCH(M$1,警職大表!$A$3:$AZ$3,0)  ) )    ),"")</f>
        <v>夜值</v>
      </c>
      <c r="N9" s="190" t="str">
        <f>_xlfn.IFNA(   IF(   IF(  INDEX(警職大表!$A$1:$AZ$100,MATCH($A9,警職大表!$A$1:$A$100,0),   MATCH(N$1,警職大表!$A$3:$AZ$3,0)  )=0,"",INDEX(警職大表!$A$1:$AZ$100,MATCH($A9,警職大表!$A$1:$A$100,0),   MATCH(N$1,警職大表!$A$3:$AZ$3,0)  )        )="",M9,  IF(  INDEX(警職大表!$A$1:$AZ$100,MATCH($A9,警職大表!$A$1:$A$100,0),   MATCH(N$1,警職大表!$A$3:$AZ$3,0)  )=0,"",INDEX(警職大表!$A$1:$AZ$100,MATCH($A9,警職大表!$A$1:$A$100,0),   MATCH(N$1,警職大表!$A$3:$AZ$3,0)  ) )    ),"")</f>
        <v>夜值</v>
      </c>
      <c r="O9" s="190" t="str">
        <f>_xlfn.IFNA(   IF(   IF(  INDEX(警職大表!$A$1:$AZ$100,MATCH($A9,警職大表!$A$1:$A$100,0),   MATCH(O$1,警職大表!$A$3:$AZ$3,0)  )=0,"",INDEX(警職大表!$A$1:$AZ$100,MATCH($A9,警職大表!$A$1:$A$100,0),   MATCH(O$1,警職大表!$A$3:$AZ$3,0)  )        )="",N9,  IF(  INDEX(警職大表!$A$1:$AZ$100,MATCH($A9,警職大表!$A$1:$A$100,0),   MATCH(O$1,警職大表!$A$3:$AZ$3,0)  )=0,"",INDEX(警職大表!$A$1:$AZ$100,MATCH($A9,警職大表!$A$1:$A$100,0),   MATCH(O$1,警職大表!$A$3:$AZ$3,0)  ) )    ),"")</f>
        <v>夜值</v>
      </c>
      <c r="P9" s="190" t="str">
        <f>_xlfn.IFNA(   IF(   IF(  INDEX(警職大表!$A$1:$AZ$100,MATCH($A9,警職大表!$A$1:$A$100,0),   MATCH(P$1,警職大表!$A$3:$AZ$3,0)  )=0,"",INDEX(警職大表!$A$1:$AZ$100,MATCH($A9,警職大表!$A$1:$A$100,0),   MATCH(P$1,警職大表!$A$3:$AZ$3,0)  )        )="",O9,  IF(  INDEX(警職大表!$A$1:$AZ$100,MATCH($A9,警職大表!$A$1:$A$100,0),   MATCH(P$1,警職大表!$A$3:$AZ$3,0)  )=0,"",INDEX(警職大表!$A$1:$AZ$100,MATCH($A9,警職大表!$A$1:$A$100,0),   MATCH(P$1,警職大表!$A$3:$AZ$3,0)  ) )    ),"")</f>
        <v>夜值</v>
      </c>
      <c r="Q9" s="190" t="str">
        <f>_xlfn.IFNA(   IF(   IF(  INDEX(警職大表!$A$1:$AZ$100,MATCH($A9,警職大表!$A$1:$A$100,0),   MATCH(Q$1,警職大表!$A$3:$AZ$3,0)  )=0,"",INDEX(警職大表!$A$1:$AZ$100,MATCH($A9,警職大表!$A$1:$A$100,0),   MATCH(Q$1,警職大表!$A$3:$AZ$3,0)  )        )="",P9,  IF(  INDEX(警職大表!$A$1:$AZ$100,MATCH($A9,警職大表!$A$1:$A$100,0),   MATCH(Q$1,警職大表!$A$3:$AZ$3,0)  )=0,"",INDEX(警職大表!$A$1:$AZ$100,MATCH($A9,警職大表!$A$1:$A$100,0),   MATCH(Q$1,警職大表!$A$3:$AZ$3,0)  ) )    ),"")</f>
        <v>夜值</v>
      </c>
      <c r="R9" s="190" t="str">
        <f>_xlfn.IFNA(   IF(   IF(  INDEX(警職大表!$A$1:$AZ$100,MATCH($A9,警職大表!$A$1:$A$100,0),   MATCH(R$1,警職大表!$A$3:$AZ$3,0)  )=0,"",INDEX(警職大表!$A$1:$AZ$100,MATCH($A9,警職大表!$A$1:$A$100,0),   MATCH(R$1,警職大表!$A$3:$AZ$3,0)  )        )="",Q9,  IF(  INDEX(警職大表!$A$1:$AZ$100,MATCH($A9,警職大表!$A$1:$A$100,0),   MATCH(R$1,警職大表!$A$3:$AZ$3,0)  )=0,"",INDEX(警職大表!$A$1:$AZ$100,MATCH($A9,警職大表!$A$1:$A$100,0),   MATCH(R$1,警職大表!$A$3:$AZ$3,0)  ) )    ),"")</f>
        <v>夜值</v>
      </c>
      <c r="S9" s="190" t="str">
        <f>_xlfn.IFNA(   IF(   IF(  INDEX(警職大表!$A$1:$AZ$100,MATCH($A9,警職大表!$A$1:$A$100,0),   MATCH(S$1,警職大表!$A$3:$AZ$3,0)  )=0,"",INDEX(警職大表!$A$1:$AZ$100,MATCH($A9,警職大表!$A$1:$A$100,0),   MATCH(S$1,警職大表!$A$3:$AZ$3,0)  )        )="",R9,  IF(  INDEX(警職大表!$A$1:$AZ$100,MATCH($A9,警職大表!$A$1:$A$100,0),   MATCH(S$1,警職大表!$A$3:$AZ$3,0)  )=0,"",INDEX(警職大表!$A$1:$AZ$100,MATCH($A9,警職大表!$A$1:$A$100,0),   MATCH(S$1,警職大表!$A$3:$AZ$3,0)  ) )    ),"")</f>
        <v>夜值</v>
      </c>
      <c r="T9" s="190" t="str">
        <f>_xlfn.IFNA(   IF(   IF(  INDEX(警職大表!$A$1:$AZ$100,MATCH($A9,警職大表!$A$1:$A$100,0),   MATCH(T$1,警職大表!$A$3:$AZ$3,0)  )=0,"",INDEX(警職大表!$A$1:$AZ$100,MATCH($A9,警職大表!$A$1:$A$100,0),   MATCH(T$1,警職大表!$A$3:$AZ$3,0)  )        )="",S9,  IF(  INDEX(警職大表!$A$1:$AZ$100,MATCH($A9,警職大表!$A$1:$A$100,0),   MATCH(T$1,警職大表!$A$3:$AZ$3,0)  )=0,"",INDEX(警職大表!$A$1:$AZ$100,MATCH($A9,警職大表!$A$1:$A$100,0),   MATCH(T$1,警職大表!$A$3:$AZ$3,0)  ) )    ),"")</f>
        <v>夜值</v>
      </c>
      <c r="U9" s="190" t="str">
        <f>_xlfn.IFNA(   IF(   IF(  INDEX(警職大表!$A$1:$AZ$100,MATCH($A9,警職大表!$A$1:$A$100,0),   MATCH(U$1,警職大表!$A$3:$AZ$3,0)  )=0,"",INDEX(警職大表!$A$1:$AZ$100,MATCH($A9,警職大表!$A$1:$A$100,0),   MATCH(U$1,警職大表!$A$3:$AZ$3,0)  )        )="",T9,  IF(  INDEX(警職大表!$A$1:$AZ$100,MATCH($A9,警職大表!$A$1:$A$100,0),   MATCH(U$1,警職大表!$A$3:$AZ$3,0)  )=0,"",INDEX(警職大表!$A$1:$AZ$100,MATCH($A9,警職大表!$A$1:$A$100,0),   MATCH(U$1,警職大表!$A$3:$AZ$3,0)  ) )    ),"")</f>
        <v>夜值</v>
      </c>
      <c r="V9" s="190" t="str">
        <f>_xlfn.IFNA(   IF(   IF(  INDEX(警職大表!$A$1:$AZ$100,MATCH($A9,警職大表!$A$1:$A$100,0),   MATCH(V$1,警職大表!$A$3:$AZ$3,0)  )=0,"",INDEX(警職大表!$A$1:$AZ$100,MATCH($A9,警職大表!$A$1:$A$100,0),   MATCH(V$1,警職大表!$A$3:$AZ$3,0)  )        )="",U9,  IF(  INDEX(警職大表!$A$1:$AZ$100,MATCH($A9,警職大表!$A$1:$A$100,0),   MATCH(V$1,警職大表!$A$3:$AZ$3,0)  )=0,"",INDEX(警職大表!$A$1:$AZ$100,MATCH($A9,警職大表!$A$1:$A$100,0),   MATCH(V$1,警職大表!$A$3:$AZ$3,0)  ) )    ),"")</f>
        <v>夜值</v>
      </c>
      <c r="W9" s="190" t="str">
        <f>_xlfn.IFNA(   IF(   IF(  INDEX(警職大表!$A$1:$AZ$100,MATCH($A9,警職大表!$A$1:$A$100,0),   MATCH(W$1,警職大表!$A$3:$AZ$3,0)  )=0,"",INDEX(警職大表!$A$1:$AZ$100,MATCH($A9,警職大表!$A$1:$A$100,0),   MATCH(W$1,警職大表!$A$3:$AZ$3,0)  )        )="",V9,  IF(  INDEX(警職大表!$A$1:$AZ$100,MATCH($A9,警職大表!$A$1:$A$100,0),   MATCH(W$1,警職大表!$A$3:$AZ$3,0)  )=0,"",INDEX(警職大表!$A$1:$AZ$100,MATCH($A9,警職大表!$A$1:$A$100,0),   MATCH(W$1,警職大表!$A$3:$AZ$3,0)  ) )    ),"")</f>
        <v>夜值</v>
      </c>
      <c r="X9" s="190" t="str">
        <f>_xlfn.IFNA(   IF(   IF(  INDEX(警職大表!$A$1:$AZ$100,MATCH($A9,警職大表!$A$1:$A$100,0),   MATCH(X$1,警職大表!$A$3:$AZ$3,0)  )=0,"",INDEX(警職大表!$A$1:$AZ$100,MATCH($A9,警職大表!$A$1:$A$100,0),   MATCH(X$1,警職大表!$A$3:$AZ$3,0)  )        )="",W9,  IF(  INDEX(警職大表!$A$1:$AZ$100,MATCH($A9,警職大表!$A$1:$A$100,0),   MATCH(X$1,警職大表!$A$3:$AZ$3,0)  )=0,"",INDEX(警職大表!$A$1:$AZ$100,MATCH($A9,警職大表!$A$1:$A$100,0),   MATCH(X$1,警職大表!$A$3:$AZ$3,0)  ) )    ),"")</f>
        <v>夜值</v>
      </c>
      <c r="Y9" s="190" t="str">
        <f>_xlfn.IFNA(   IF(   IF(  INDEX(警職大表!$A$1:$AZ$100,MATCH($A9,警職大表!$A$1:$A$100,0),   MATCH(Y$1,警職大表!$A$3:$AZ$3,0)  )=0,"",INDEX(警職大表!$A$1:$AZ$100,MATCH($A9,警職大表!$A$1:$A$100,0),   MATCH(Y$1,警職大表!$A$3:$AZ$3,0)  )        )="",X9,  IF(  INDEX(警職大表!$A$1:$AZ$100,MATCH($A9,警職大表!$A$1:$A$100,0),   MATCH(Y$1,警職大表!$A$3:$AZ$3,0)  )=0,"",INDEX(警職大表!$A$1:$AZ$100,MATCH($A9,警職大表!$A$1:$A$100,0),   MATCH(Y$1,警職大表!$A$3:$AZ$3,0)  ) )    ),"")</f>
        <v>夜值</v>
      </c>
      <c r="Z9" s="190" t="str">
        <f>_xlfn.IFNA(   IF(   IF(  INDEX(警職大表!$A$1:$AZ$100,MATCH($A9,警職大表!$A$1:$A$100,0),   MATCH(Z$1,警職大表!$A$3:$AZ$3,0)  )=0,"",INDEX(警職大表!$A$1:$AZ$100,MATCH($A9,警職大表!$A$1:$A$100,0),   MATCH(Z$1,警職大表!$A$3:$AZ$3,0)  )        )="",Y9,  IF(  INDEX(警職大表!$A$1:$AZ$100,MATCH($A9,警職大表!$A$1:$A$100,0),   MATCH(Z$1,警職大表!$A$3:$AZ$3,0)  )=0,"",INDEX(警職大表!$A$1:$AZ$100,MATCH($A9,警職大表!$A$1:$A$100,0),   MATCH(Z$1,警職大表!$A$3:$AZ$3,0)  ) )    ),"")</f>
        <v>夜值</v>
      </c>
      <c r="AA9" s="190" t="str">
        <f>_xlfn.IFNA(   IF(   IF(  INDEX(警職大表!$A$1:$AZ$100,MATCH($A9,警職大表!$A$1:$A$100,0),   MATCH(AA$1,警職大表!$A$3:$AZ$3,0)  )=0,"",INDEX(警職大表!$A$1:$AZ$100,MATCH($A9,警職大表!$A$1:$A$100,0),   MATCH(AA$1,警職大表!$A$3:$AZ$3,0)  )        )="",Z9,  IF(  INDEX(警職大表!$A$1:$AZ$100,MATCH($A9,警職大表!$A$1:$A$100,0),   MATCH(AA$1,警職大表!$A$3:$AZ$3,0)  )=0,"",INDEX(警職大表!$A$1:$AZ$100,MATCH($A9,警職大表!$A$1:$A$100,0),   MATCH(AA$1,警職大表!$A$3:$AZ$3,0)  ) )    ),"")</f>
        <v>夜值</v>
      </c>
      <c r="AB9" s="190" t="str">
        <f>_xlfn.IFNA(   IF(   IF(  INDEX(警職大表!$A$1:$AZ$100,MATCH($A9,警職大表!$A$1:$A$100,0),   MATCH(AB$1,警職大表!$A$3:$AZ$3,0)  )=0,"",INDEX(警職大表!$A$1:$AZ$100,MATCH($A9,警職大表!$A$1:$A$100,0),   MATCH(AB$1,警職大表!$A$3:$AZ$3,0)  )        )="",AA9,  IF(  INDEX(警職大表!$A$1:$AZ$100,MATCH($A9,警職大表!$A$1:$A$100,0),   MATCH(AB$1,警職大表!$A$3:$AZ$3,0)  )=0,"",INDEX(警職大表!$A$1:$AZ$100,MATCH($A9,警職大表!$A$1:$A$100,0),   MATCH(AB$1,警職大表!$A$3:$AZ$3,0)  ) )    ),"")</f>
        <v>夜值</v>
      </c>
      <c r="AC9" s="190" t="str">
        <f>_xlfn.IFNA(   IF(   IF(  INDEX(警職大表!$A$1:$AZ$100,MATCH($A9,警職大表!$A$1:$A$100,0),   MATCH(AC$1,警職大表!$A$3:$AZ$3,0)  )=0,"",INDEX(警職大表!$A$1:$AZ$100,MATCH($A9,警職大表!$A$1:$A$100,0),   MATCH(AC$1,警職大表!$A$3:$AZ$3,0)  )        )="",AB9,  IF(  INDEX(警職大表!$A$1:$AZ$100,MATCH($A9,警職大表!$A$1:$A$100,0),   MATCH(AC$1,警職大表!$A$3:$AZ$3,0)  )=0,"",INDEX(警職大表!$A$1:$AZ$100,MATCH($A9,警職大表!$A$1:$A$100,0),   MATCH(AC$1,警職大表!$A$3:$AZ$3,0)  ) )    ),"")</f>
        <v>夜值</v>
      </c>
      <c r="AD9" s="190" t="str">
        <f>_xlfn.IFNA(   IF(   IF(  INDEX(警職大表!$A$1:$AZ$100,MATCH($A9,警職大表!$A$1:$A$100,0),   MATCH(AD$1,警職大表!$A$3:$AZ$3,0)  )=0,"",INDEX(警職大表!$A$1:$AZ$100,MATCH($A9,警職大表!$A$1:$A$100,0),   MATCH(AD$1,警職大表!$A$3:$AZ$3,0)  )        )="",AC9,  IF(  INDEX(警職大表!$A$1:$AZ$100,MATCH($A9,警職大表!$A$1:$A$100,0),   MATCH(AD$1,警職大表!$A$3:$AZ$3,0)  )=0,"",INDEX(警職大表!$A$1:$AZ$100,MATCH($A9,警職大表!$A$1:$A$100,0),   MATCH(AD$1,警職大表!$A$3:$AZ$3,0)  ) )    ),"")</f>
        <v>夜值</v>
      </c>
      <c r="AE9" s="190" t="str">
        <f>_xlfn.IFNA(   IF(   IF(  INDEX(警職大表!$A$1:$AZ$100,MATCH($A9,警職大表!$A$1:$A$100,0),   MATCH(AE$1,警職大表!$A$3:$AZ$3,0)  )=0,"",INDEX(警職大表!$A$1:$AZ$100,MATCH($A9,警職大表!$A$1:$A$100,0),   MATCH(AE$1,警職大表!$A$3:$AZ$3,0)  )        )="",AD9,  IF(  INDEX(警職大表!$A$1:$AZ$100,MATCH($A9,警職大表!$A$1:$A$100,0),   MATCH(AE$1,警職大表!$A$3:$AZ$3,0)  )=0,"",INDEX(警職大表!$A$1:$AZ$100,MATCH($A9,警職大表!$A$1:$A$100,0),   MATCH(AE$1,警職大表!$A$3:$AZ$3,0)  ) )    ),"")</f>
        <v>夜值</v>
      </c>
      <c r="AF9" s="190" t="str">
        <f>_xlfn.IFNA(   IF(   IF(  INDEX(警職大表!$A$1:$AZ$100,MATCH($A9,警職大表!$A$1:$A$100,0),   MATCH(AF$1,警職大表!$A$3:$AZ$3,0)  )=0,"",INDEX(警職大表!$A$1:$AZ$100,MATCH($A9,警職大表!$A$1:$A$100,0),   MATCH(AF$1,警職大表!$A$3:$AZ$3,0)  )        )="",AE9,  IF(  INDEX(警職大表!$A$1:$AZ$100,MATCH($A9,警職大表!$A$1:$A$100,0),   MATCH(AF$1,警職大表!$A$3:$AZ$3,0)  )=0,"",INDEX(警職大表!$A$1:$AZ$100,MATCH($A9,警職大表!$A$1:$A$100,0),   MATCH(AF$1,警職大表!$A$3:$AZ$3,0)  ) )    ),"")</f>
        <v>夜值</v>
      </c>
      <c r="AG9" s="190" t="str">
        <f>_xlfn.IFNA(   IF(   IF(  INDEX(警職大表!$A$1:$AZ$100,MATCH($A9,警職大表!$A$1:$A$100,0),   MATCH(AG$1,警職大表!$A$3:$AZ$3,0)  )=0,"",INDEX(警職大表!$A$1:$AZ$100,MATCH($A9,警職大表!$A$1:$A$100,0),   MATCH(AG$1,警職大表!$A$3:$AZ$3,0)  )        )="",AF9,  IF(  INDEX(警職大表!$A$1:$AZ$100,MATCH($A9,警職大表!$A$1:$A$100,0),   MATCH(AG$1,警職大表!$A$3:$AZ$3,0)  )=0,"",INDEX(警職大表!$A$1:$AZ$100,MATCH($A9,警職大表!$A$1:$A$100,0),   MATCH(AG$1,警職大表!$A$3:$AZ$3,0)  ) )    ),"")</f>
        <v/>
      </c>
      <c r="AL9" s="190" t="str">
        <f t="shared" si="0"/>
        <v>L</v>
      </c>
      <c r="AM9" s="190" t="str">
        <f t="shared" si="1"/>
        <v>黃慶生</v>
      </c>
      <c r="AN9" s="190" t="str">
        <f ca="1">INDEX(   $A$41:$AG$78, MATCH(AL9,$A$41:$A$78,0),MATCH(  DAY(勤務分配表!$AL$1),$A$41:$AL$41,0  )  )</f>
        <v/>
      </c>
      <c r="AO9" s="190" t="str">
        <f>IF((ROW(AO9)-1)&lt;=日期輸入!$B$5,_xlfn.IFNA(IF(INDEX($A$1:$AG$40,MATCH($AM9,$B$1:$B$100,0),VALUE($AO$1+3))="成","補",INDEX($A$1:$AG$40,MATCH($AM9,$B$1:$B$100,0),VALUE($AO$1+3))),""),"")</f>
        <v>接兵2</v>
      </c>
      <c r="AP9" s="190" t="str">
        <f>IF((ROW(AP9)-1)&lt;=日期輸入!$B$5,_xlfn.IFNA(IF(INDEX($A$1:$AG$40,MATCH($AM9,$B$1:$B$100,0),VALUE($AP$1+3))="成","補",INDEX($A$1:$AG$40,MATCH($AM9,$B$1:$B$100,0),VALUE($AP$1+3))),""),"")</f>
        <v>夜值</v>
      </c>
      <c r="AQ9" s="190" t="str">
        <f>IF((ROW(AQ9)-1)&lt;=日期輸入!$B$5,_xlfn.IFNA(IF(INDEX($A$1:$AG$40,MATCH($AM9,$B$1:$B$100,0),VALUE($AQ$1+3))="成","補",INDEX($A$1:$AG$40,MATCH($AM9,$B$1:$B$100,0),VALUE($AQ$1+3))),""),"")</f>
        <v>夜值</v>
      </c>
    </row>
    <row r="10" spans="1:47">
      <c r="A10" s="190" t="str">
        <f>IF(  (ROW(A10)-1)&lt;=日期輸入!$B$5,勤務分配!A10,"")</f>
        <v>M</v>
      </c>
      <c r="B10" s="190" t="str">
        <f>_xlfn.IFNA(  INDEX(警職大表!$A$1:$AZ$100,MATCH(A10,警職大表!$A$1:$A$100,0),3),"")</f>
        <v>洪奇昌</v>
      </c>
      <c r="C10" s="190" t="str">
        <f>_xlfn.IFNA(   IF(   IF(  INDEX(警職大表!$A$1:$AZ$100,MATCH($A10,警職大表!$A$1:$A$100,0),   MATCH(C$1,警職大表!$A$3:$AZ$3,0)  )=0,"",INDEX(警職大表!$A$1:$AZ$100,MATCH($A10,警職大表!$A$1:$A$100,0),   MATCH(C$1,警職大表!$A$3:$AZ$3,0)  )        )="",B10,  IF(  INDEX(警職大表!$A$1:$AZ$100,MATCH($A10,警職大表!$A$1:$A$100,0),   MATCH(C$1,警職大表!$A$3:$AZ$3,0)  )=0,"",INDEX(警職大表!$A$1:$AZ$100,MATCH($A10,警職大表!$A$1:$A$100,0),   MATCH(C$1,警職大表!$A$3:$AZ$3,0)  ) )    ),"")</f>
        <v>值2</v>
      </c>
      <c r="D10" s="190" t="str">
        <f>_xlfn.IFNA(   IF(   IF(  INDEX(警職大表!$A$1:$AZ$100,MATCH($A10,警職大表!$A$1:$A$100,0),   MATCH(D$1,警職大表!$A$3:$AZ$3,0)  )=0,"",INDEX(警職大表!$A$1:$AZ$100,MATCH($A10,警職大表!$A$1:$A$100,0),   MATCH(D$1,警職大表!$A$3:$AZ$3,0)  )        )="",C10,  IF(  INDEX(警職大表!$A$1:$AZ$100,MATCH($A10,警職大表!$A$1:$A$100,0),   MATCH(D$1,警職大表!$A$3:$AZ$3,0)  )=0,"",INDEX(警職大表!$A$1:$AZ$100,MATCH($A10,警職大表!$A$1:$A$100,0),   MATCH(D$1,警職大表!$A$3:$AZ$3,0)  ) )    ),"")</f>
        <v>/</v>
      </c>
      <c r="E10" s="190" t="str">
        <f>_xlfn.IFNA(   IF(   IF(  INDEX(警職大表!$A$1:$AZ$100,MATCH($A10,警職大表!$A$1:$A$100,0),   MATCH(E$1,警職大表!$A$3:$AZ$3,0)  )=0,"",INDEX(警職大表!$A$1:$AZ$100,MATCH($A10,警職大表!$A$1:$A$100,0),   MATCH(E$1,警職大表!$A$3:$AZ$3,0)  )        )="",D10,  IF(  INDEX(警職大表!$A$1:$AZ$100,MATCH($A10,警職大表!$A$1:$A$100,0),   MATCH(E$1,警職大表!$A$3:$AZ$3,0)  )=0,"",INDEX(警職大表!$A$1:$AZ$100,MATCH($A10,警職大表!$A$1:$A$100,0),   MATCH(E$1,警職大表!$A$3:$AZ$3,0)  ) )    ),"")</f>
        <v>x</v>
      </c>
      <c r="F10" s="190" t="str">
        <f>_xlfn.IFNA(   IF(   IF(  INDEX(警職大表!$A$1:$AZ$100,MATCH($A10,警職大表!$A$1:$A$100,0),   MATCH(F$1,警職大表!$A$3:$AZ$3,0)  )=0,"",INDEX(警職大表!$A$1:$AZ$100,MATCH($A10,警職大表!$A$1:$A$100,0),   MATCH(F$1,警職大表!$A$3:$AZ$3,0)  )        )="",E10,  IF(  INDEX(警職大表!$A$1:$AZ$100,MATCH($A10,警職大表!$A$1:$A$100,0),   MATCH(F$1,警職大表!$A$3:$AZ$3,0)  )=0,"",INDEX(警職大表!$A$1:$AZ$100,MATCH($A10,警職大表!$A$1:$A$100,0),   MATCH(F$1,警職大表!$A$3:$AZ$3,0)  ) )    ),"")</f>
        <v>x</v>
      </c>
      <c r="G10" s="190" t="str">
        <f>_xlfn.IFNA(   IF(   IF(  INDEX(警職大表!$A$1:$AZ$100,MATCH($A10,警職大表!$A$1:$A$100,0),   MATCH(G$1,警職大表!$A$3:$AZ$3,0)  )=0,"",INDEX(警職大表!$A$1:$AZ$100,MATCH($A10,警職大表!$A$1:$A$100,0),   MATCH(G$1,警職大表!$A$3:$AZ$3,0)  )        )="",F10,  IF(  INDEX(警職大表!$A$1:$AZ$100,MATCH($A10,警職大表!$A$1:$A$100,0),   MATCH(G$1,警職大表!$A$3:$AZ$3,0)  )=0,"",INDEX(警職大表!$A$1:$AZ$100,MATCH($A10,警職大表!$A$1:$A$100,0),   MATCH(G$1,警職大表!$A$3:$AZ$3,0)  ) )    ),"")</f>
        <v>x</v>
      </c>
      <c r="H10" s="190" t="str">
        <f>_xlfn.IFNA(   IF(   IF(  INDEX(警職大表!$A$1:$AZ$100,MATCH($A10,警職大表!$A$1:$A$100,0),   MATCH(H$1,警職大表!$A$3:$AZ$3,0)  )=0,"",INDEX(警職大表!$A$1:$AZ$100,MATCH($A10,警職大表!$A$1:$A$100,0),   MATCH(H$1,警職大表!$A$3:$AZ$3,0)  )        )="",G10,  IF(  INDEX(警職大表!$A$1:$AZ$100,MATCH($A10,警職大表!$A$1:$A$100,0),   MATCH(H$1,警職大表!$A$3:$AZ$3,0)  )=0,"",INDEX(警職大表!$A$1:$AZ$100,MATCH($A10,警職大表!$A$1:$A$100,0),   MATCH(H$1,警職大表!$A$3:$AZ$3,0)  ) )    ),"")</f>
        <v>x</v>
      </c>
      <c r="I10" s="190" t="str">
        <f>_xlfn.IFNA(   IF(   IF(  INDEX(警職大表!$A$1:$AZ$100,MATCH($A10,警職大表!$A$1:$A$100,0),   MATCH(I$1,警職大表!$A$3:$AZ$3,0)  )=0,"",INDEX(警職大表!$A$1:$AZ$100,MATCH($A10,警職大表!$A$1:$A$100,0),   MATCH(I$1,警職大表!$A$3:$AZ$3,0)  )        )="",H10,  IF(  INDEX(警職大表!$A$1:$AZ$100,MATCH($A10,警職大表!$A$1:$A$100,0),   MATCH(I$1,警職大表!$A$3:$AZ$3,0)  )=0,"",INDEX(警職大表!$A$1:$AZ$100,MATCH($A10,警職大表!$A$1:$A$100,0),   MATCH(I$1,警職大表!$A$3:$AZ$3,0)  ) )    ),"")</f>
        <v>x</v>
      </c>
      <c r="J10" s="190" t="str">
        <f>_xlfn.IFNA(   IF(   IF(  INDEX(警職大表!$A$1:$AZ$100,MATCH($A10,警職大表!$A$1:$A$100,0),   MATCH(J$1,警職大表!$A$3:$AZ$3,0)  )=0,"",INDEX(警職大表!$A$1:$AZ$100,MATCH($A10,警職大表!$A$1:$A$100,0),   MATCH(J$1,警職大表!$A$3:$AZ$3,0)  )        )="",I10,  IF(  INDEX(警職大表!$A$1:$AZ$100,MATCH($A10,警職大表!$A$1:$A$100,0),   MATCH(J$1,警職大表!$A$3:$AZ$3,0)  )=0,"",INDEX(警職大表!$A$1:$AZ$100,MATCH($A10,警職大表!$A$1:$A$100,0),   MATCH(J$1,警職大表!$A$3:$AZ$3,0)  ) )    ),"")</f>
        <v>x</v>
      </c>
      <c r="K10" s="190" t="str">
        <f>_xlfn.IFNA(   IF(   IF(  INDEX(警職大表!$A$1:$AZ$100,MATCH($A10,警職大表!$A$1:$A$100,0),   MATCH(K$1,警職大表!$A$3:$AZ$3,0)  )=0,"",INDEX(警職大表!$A$1:$AZ$100,MATCH($A10,警職大表!$A$1:$A$100,0),   MATCH(K$1,警職大表!$A$3:$AZ$3,0)  )        )="",J10,  IF(  INDEX(警職大表!$A$1:$AZ$100,MATCH($A10,警職大表!$A$1:$A$100,0),   MATCH(K$1,警職大表!$A$3:$AZ$3,0)  )=0,"",INDEX(警職大表!$A$1:$AZ$100,MATCH($A10,警職大表!$A$1:$A$100,0),   MATCH(K$1,警職大表!$A$3:$AZ$3,0)  ) )    ),"")</f>
        <v>x</v>
      </c>
      <c r="L10" s="190" t="str">
        <f>_xlfn.IFNA(   IF(   IF(  INDEX(警職大表!$A$1:$AZ$100,MATCH($A10,警職大表!$A$1:$A$100,0),   MATCH(L$1,警職大表!$A$3:$AZ$3,0)  )=0,"",INDEX(警職大表!$A$1:$AZ$100,MATCH($A10,警職大表!$A$1:$A$100,0),   MATCH(L$1,警職大表!$A$3:$AZ$3,0)  )        )="",K10,  IF(  INDEX(警職大表!$A$1:$AZ$100,MATCH($A10,警職大表!$A$1:$A$100,0),   MATCH(L$1,警職大表!$A$3:$AZ$3,0)  )=0,"",INDEX(警職大表!$A$1:$AZ$100,MATCH($A10,警職大表!$A$1:$A$100,0),   MATCH(L$1,警職大表!$A$3:$AZ$3,0)  ) )    ),"")</f>
        <v>x</v>
      </c>
      <c r="M10" s="190" t="str">
        <f>_xlfn.IFNA(   IF(   IF(  INDEX(警職大表!$A$1:$AZ$100,MATCH($A10,警職大表!$A$1:$A$100,0),   MATCH(M$1,警職大表!$A$3:$AZ$3,0)  )=0,"",INDEX(警職大表!$A$1:$AZ$100,MATCH($A10,警職大表!$A$1:$A$100,0),   MATCH(M$1,警職大表!$A$3:$AZ$3,0)  )        )="",L10,  IF(  INDEX(警職大表!$A$1:$AZ$100,MATCH($A10,警職大表!$A$1:$A$100,0),   MATCH(M$1,警職大表!$A$3:$AZ$3,0)  )=0,"",INDEX(警職大表!$A$1:$AZ$100,MATCH($A10,警職大表!$A$1:$A$100,0),   MATCH(M$1,警職大表!$A$3:$AZ$3,0)  ) )    ),"")</f>
        <v>x</v>
      </c>
      <c r="N10" s="190" t="str">
        <f>_xlfn.IFNA(   IF(   IF(  INDEX(警職大表!$A$1:$AZ$100,MATCH($A10,警職大表!$A$1:$A$100,0),   MATCH(N$1,警職大表!$A$3:$AZ$3,0)  )=0,"",INDEX(警職大表!$A$1:$AZ$100,MATCH($A10,警職大表!$A$1:$A$100,0),   MATCH(N$1,警職大表!$A$3:$AZ$3,0)  )        )="",M10,  IF(  INDEX(警職大表!$A$1:$AZ$100,MATCH($A10,警職大表!$A$1:$A$100,0),   MATCH(N$1,警職大表!$A$3:$AZ$3,0)  )=0,"",INDEX(警職大表!$A$1:$AZ$100,MATCH($A10,警職大表!$A$1:$A$100,0),   MATCH(N$1,警職大表!$A$3:$AZ$3,0)  ) )    ),"")</f>
        <v>x</v>
      </c>
      <c r="O10" s="190" t="str">
        <f>_xlfn.IFNA(   IF(   IF(  INDEX(警職大表!$A$1:$AZ$100,MATCH($A10,警職大表!$A$1:$A$100,0),   MATCH(O$1,警職大表!$A$3:$AZ$3,0)  )=0,"",INDEX(警職大表!$A$1:$AZ$100,MATCH($A10,警職大表!$A$1:$A$100,0),   MATCH(O$1,警職大表!$A$3:$AZ$3,0)  )        )="",N10,  IF(  INDEX(警職大表!$A$1:$AZ$100,MATCH($A10,警職大表!$A$1:$A$100,0),   MATCH(O$1,警職大表!$A$3:$AZ$3,0)  )=0,"",INDEX(警職大表!$A$1:$AZ$100,MATCH($A10,警職大表!$A$1:$A$100,0),   MATCH(O$1,警職大表!$A$3:$AZ$3,0)  ) )    ),"")</f>
        <v>x</v>
      </c>
      <c r="P10" s="190" t="str">
        <f>_xlfn.IFNA(   IF(   IF(  INDEX(警職大表!$A$1:$AZ$100,MATCH($A10,警職大表!$A$1:$A$100,0),   MATCH(P$1,警職大表!$A$3:$AZ$3,0)  )=0,"",INDEX(警職大表!$A$1:$AZ$100,MATCH($A10,警職大表!$A$1:$A$100,0),   MATCH(P$1,警職大表!$A$3:$AZ$3,0)  )        )="",O10,  IF(  INDEX(警職大表!$A$1:$AZ$100,MATCH($A10,警職大表!$A$1:$A$100,0),   MATCH(P$1,警職大表!$A$3:$AZ$3,0)  )=0,"",INDEX(警職大表!$A$1:$AZ$100,MATCH($A10,警職大表!$A$1:$A$100,0),   MATCH(P$1,警職大表!$A$3:$AZ$3,0)  ) )    ),"")</f>
        <v>x</v>
      </c>
      <c r="Q10" s="190" t="str">
        <f>_xlfn.IFNA(   IF(   IF(  INDEX(警職大表!$A$1:$AZ$100,MATCH($A10,警職大表!$A$1:$A$100,0),   MATCH(Q$1,警職大表!$A$3:$AZ$3,0)  )=0,"",INDEX(警職大表!$A$1:$AZ$100,MATCH($A10,警職大表!$A$1:$A$100,0),   MATCH(Q$1,警職大表!$A$3:$AZ$3,0)  )        )="",P10,  IF(  INDEX(警職大表!$A$1:$AZ$100,MATCH($A10,警職大表!$A$1:$A$100,0),   MATCH(Q$1,警職大表!$A$3:$AZ$3,0)  )=0,"",INDEX(警職大表!$A$1:$AZ$100,MATCH($A10,警職大表!$A$1:$A$100,0),   MATCH(Q$1,警職大表!$A$3:$AZ$3,0)  ) )    ),"")</f>
        <v>x</v>
      </c>
      <c r="R10" s="190" t="str">
        <f>_xlfn.IFNA(   IF(   IF(  INDEX(警職大表!$A$1:$AZ$100,MATCH($A10,警職大表!$A$1:$A$100,0),   MATCH(R$1,警職大表!$A$3:$AZ$3,0)  )=0,"",INDEX(警職大表!$A$1:$AZ$100,MATCH($A10,警職大表!$A$1:$A$100,0),   MATCH(R$1,警職大表!$A$3:$AZ$3,0)  )        )="",Q10,  IF(  INDEX(警職大表!$A$1:$AZ$100,MATCH($A10,警職大表!$A$1:$A$100,0),   MATCH(R$1,警職大表!$A$3:$AZ$3,0)  )=0,"",INDEX(警職大表!$A$1:$AZ$100,MATCH($A10,警職大表!$A$1:$A$100,0),   MATCH(R$1,警職大表!$A$3:$AZ$3,0)  ) )    ),"")</f>
        <v>x</v>
      </c>
      <c r="S10" s="190" t="str">
        <f>_xlfn.IFNA(   IF(   IF(  INDEX(警職大表!$A$1:$AZ$100,MATCH($A10,警職大表!$A$1:$A$100,0),   MATCH(S$1,警職大表!$A$3:$AZ$3,0)  )=0,"",INDEX(警職大表!$A$1:$AZ$100,MATCH($A10,警職大表!$A$1:$A$100,0),   MATCH(S$1,警職大表!$A$3:$AZ$3,0)  )        )="",R10,  IF(  INDEX(警職大表!$A$1:$AZ$100,MATCH($A10,警職大表!$A$1:$A$100,0),   MATCH(S$1,警職大表!$A$3:$AZ$3,0)  )=0,"",INDEX(警職大表!$A$1:$AZ$100,MATCH($A10,警職大表!$A$1:$A$100,0),   MATCH(S$1,警職大表!$A$3:$AZ$3,0)  ) )    ),"")</f>
        <v>x</v>
      </c>
      <c r="T10" s="190" t="str">
        <f>_xlfn.IFNA(   IF(   IF(  INDEX(警職大表!$A$1:$AZ$100,MATCH($A10,警職大表!$A$1:$A$100,0),   MATCH(T$1,警職大表!$A$3:$AZ$3,0)  )=0,"",INDEX(警職大表!$A$1:$AZ$100,MATCH($A10,警職大表!$A$1:$A$100,0),   MATCH(T$1,警職大表!$A$3:$AZ$3,0)  )        )="",S10,  IF(  INDEX(警職大表!$A$1:$AZ$100,MATCH($A10,警職大表!$A$1:$A$100,0),   MATCH(T$1,警職大表!$A$3:$AZ$3,0)  )=0,"",INDEX(警職大表!$A$1:$AZ$100,MATCH($A10,警職大表!$A$1:$A$100,0),   MATCH(T$1,警職大表!$A$3:$AZ$3,0)  ) )    ),"")</f>
        <v>x</v>
      </c>
      <c r="U10" s="190" t="str">
        <f>_xlfn.IFNA(   IF(   IF(  INDEX(警職大表!$A$1:$AZ$100,MATCH($A10,警職大表!$A$1:$A$100,0),   MATCH(U$1,警職大表!$A$3:$AZ$3,0)  )=0,"",INDEX(警職大表!$A$1:$AZ$100,MATCH($A10,警職大表!$A$1:$A$100,0),   MATCH(U$1,警職大表!$A$3:$AZ$3,0)  )        )="",T10,  IF(  INDEX(警職大表!$A$1:$AZ$100,MATCH($A10,警職大表!$A$1:$A$100,0),   MATCH(U$1,警職大表!$A$3:$AZ$3,0)  )=0,"",INDEX(警職大表!$A$1:$AZ$100,MATCH($A10,警職大表!$A$1:$A$100,0),   MATCH(U$1,警職大表!$A$3:$AZ$3,0)  ) )    ),"")</f>
        <v>x</v>
      </c>
      <c r="V10" s="190" t="str">
        <f>_xlfn.IFNA(   IF(   IF(  INDEX(警職大表!$A$1:$AZ$100,MATCH($A10,警職大表!$A$1:$A$100,0),   MATCH(V$1,警職大表!$A$3:$AZ$3,0)  )=0,"",INDEX(警職大表!$A$1:$AZ$100,MATCH($A10,警職大表!$A$1:$A$100,0),   MATCH(V$1,警職大表!$A$3:$AZ$3,0)  )        )="",U10,  IF(  INDEX(警職大表!$A$1:$AZ$100,MATCH($A10,警職大表!$A$1:$A$100,0),   MATCH(V$1,警職大表!$A$3:$AZ$3,0)  )=0,"",INDEX(警職大表!$A$1:$AZ$100,MATCH($A10,警職大表!$A$1:$A$100,0),   MATCH(V$1,警職大表!$A$3:$AZ$3,0)  ) )    ),"")</f>
        <v>x</v>
      </c>
      <c r="W10" s="190" t="str">
        <f>_xlfn.IFNA(   IF(   IF(  INDEX(警職大表!$A$1:$AZ$100,MATCH($A10,警職大表!$A$1:$A$100,0),   MATCH(W$1,警職大表!$A$3:$AZ$3,0)  )=0,"",INDEX(警職大表!$A$1:$AZ$100,MATCH($A10,警職大表!$A$1:$A$100,0),   MATCH(W$1,警職大表!$A$3:$AZ$3,0)  )        )="",V10,  IF(  INDEX(警職大表!$A$1:$AZ$100,MATCH($A10,警職大表!$A$1:$A$100,0),   MATCH(W$1,警職大表!$A$3:$AZ$3,0)  )=0,"",INDEX(警職大表!$A$1:$AZ$100,MATCH($A10,警職大表!$A$1:$A$100,0),   MATCH(W$1,警職大表!$A$3:$AZ$3,0)  ) )    ),"")</f>
        <v>x</v>
      </c>
      <c r="X10" s="190" t="str">
        <f>_xlfn.IFNA(   IF(   IF(  INDEX(警職大表!$A$1:$AZ$100,MATCH($A10,警職大表!$A$1:$A$100,0),   MATCH(X$1,警職大表!$A$3:$AZ$3,0)  )=0,"",INDEX(警職大表!$A$1:$AZ$100,MATCH($A10,警職大表!$A$1:$A$100,0),   MATCH(X$1,警職大表!$A$3:$AZ$3,0)  )        )="",W10,  IF(  INDEX(警職大表!$A$1:$AZ$100,MATCH($A10,警職大表!$A$1:$A$100,0),   MATCH(X$1,警職大表!$A$3:$AZ$3,0)  )=0,"",INDEX(警職大表!$A$1:$AZ$100,MATCH($A10,警職大表!$A$1:$A$100,0),   MATCH(X$1,警職大表!$A$3:$AZ$3,0)  ) )    ),"")</f>
        <v>x</v>
      </c>
      <c r="Y10" s="190" t="str">
        <f>_xlfn.IFNA(   IF(   IF(  INDEX(警職大表!$A$1:$AZ$100,MATCH($A10,警職大表!$A$1:$A$100,0),   MATCH(Y$1,警職大表!$A$3:$AZ$3,0)  )=0,"",INDEX(警職大表!$A$1:$AZ$100,MATCH($A10,警職大表!$A$1:$A$100,0),   MATCH(Y$1,警職大表!$A$3:$AZ$3,0)  )        )="",X10,  IF(  INDEX(警職大表!$A$1:$AZ$100,MATCH($A10,警職大表!$A$1:$A$100,0),   MATCH(Y$1,警職大表!$A$3:$AZ$3,0)  )=0,"",INDEX(警職大表!$A$1:$AZ$100,MATCH($A10,警職大表!$A$1:$A$100,0),   MATCH(Y$1,警職大表!$A$3:$AZ$3,0)  ) )    ),"")</f>
        <v>x</v>
      </c>
      <c r="Z10" s="190" t="str">
        <f>_xlfn.IFNA(   IF(   IF(  INDEX(警職大表!$A$1:$AZ$100,MATCH($A10,警職大表!$A$1:$A$100,0),   MATCH(Z$1,警職大表!$A$3:$AZ$3,0)  )=0,"",INDEX(警職大表!$A$1:$AZ$100,MATCH($A10,警職大表!$A$1:$A$100,0),   MATCH(Z$1,警職大表!$A$3:$AZ$3,0)  )        )="",Y10,  IF(  INDEX(警職大表!$A$1:$AZ$100,MATCH($A10,警職大表!$A$1:$A$100,0),   MATCH(Z$1,警職大表!$A$3:$AZ$3,0)  )=0,"",INDEX(警職大表!$A$1:$AZ$100,MATCH($A10,警職大表!$A$1:$A$100,0),   MATCH(Z$1,警職大表!$A$3:$AZ$3,0)  ) )    ),"")</f>
        <v>x</v>
      </c>
      <c r="AA10" s="190" t="str">
        <f>_xlfn.IFNA(   IF(   IF(  INDEX(警職大表!$A$1:$AZ$100,MATCH($A10,警職大表!$A$1:$A$100,0),   MATCH(AA$1,警職大表!$A$3:$AZ$3,0)  )=0,"",INDEX(警職大表!$A$1:$AZ$100,MATCH($A10,警職大表!$A$1:$A$100,0),   MATCH(AA$1,警職大表!$A$3:$AZ$3,0)  )        )="",Z10,  IF(  INDEX(警職大表!$A$1:$AZ$100,MATCH($A10,警職大表!$A$1:$A$100,0),   MATCH(AA$1,警職大表!$A$3:$AZ$3,0)  )=0,"",INDEX(警職大表!$A$1:$AZ$100,MATCH($A10,警職大表!$A$1:$A$100,0),   MATCH(AA$1,警職大表!$A$3:$AZ$3,0)  ) )    ),"")</f>
        <v>x</v>
      </c>
      <c r="AB10" s="190" t="str">
        <f>_xlfn.IFNA(   IF(   IF(  INDEX(警職大表!$A$1:$AZ$100,MATCH($A10,警職大表!$A$1:$A$100,0),   MATCH(AB$1,警職大表!$A$3:$AZ$3,0)  )=0,"",INDEX(警職大表!$A$1:$AZ$100,MATCH($A10,警職大表!$A$1:$A$100,0),   MATCH(AB$1,警職大表!$A$3:$AZ$3,0)  )        )="",AA10,  IF(  INDEX(警職大表!$A$1:$AZ$100,MATCH($A10,警職大表!$A$1:$A$100,0),   MATCH(AB$1,警職大表!$A$3:$AZ$3,0)  )=0,"",INDEX(警職大表!$A$1:$AZ$100,MATCH($A10,警職大表!$A$1:$A$100,0),   MATCH(AB$1,警職大表!$A$3:$AZ$3,0)  ) )    ),"")</f>
        <v>x</v>
      </c>
      <c r="AC10" s="190" t="str">
        <f>_xlfn.IFNA(   IF(   IF(  INDEX(警職大表!$A$1:$AZ$100,MATCH($A10,警職大表!$A$1:$A$100,0),   MATCH(AC$1,警職大表!$A$3:$AZ$3,0)  )=0,"",INDEX(警職大表!$A$1:$AZ$100,MATCH($A10,警職大表!$A$1:$A$100,0),   MATCH(AC$1,警職大表!$A$3:$AZ$3,0)  )        )="",AB10,  IF(  INDEX(警職大表!$A$1:$AZ$100,MATCH($A10,警職大表!$A$1:$A$100,0),   MATCH(AC$1,警職大表!$A$3:$AZ$3,0)  )=0,"",INDEX(警職大表!$A$1:$AZ$100,MATCH($A10,警職大表!$A$1:$A$100,0),   MATCH(AC$1,警職大表!$A$3:$AZ$3,0)  ) )    ),"")</f>
        <v>x</v>
      </c>
      <c r="AD10" s="190" t="str">
        <f>_xlfn.IFNA(   IF(   IF(  INDEX(警職大表!$A$1:$AZ$100,MATCH($A10,警職大表!$A$1:$A$100,0),   MATCH(AD$1,警職大表!$A$3:$AZ$3,0)  )=0,"",INDEX(警職大表!$A$1:$AZ$100,MATCH($A10,警職大表!$A$1:$A$100,0),   MATCH(AD$1,警職大表!$A$3:$AZ$3,0)  )        )="",AC10,  IF(  INDEX(警職大表!$A$1:$AZ$100,MATCH($A10,警職大表!$A$1:$A$100,0),   MATCH(AD$1,警職大表!$A$3:$AZ$3,0)  )=0,"",INDEX(警職大表!$A$1:$AZ$100,MATCH($A10,警職大表!$A$1:$A$100,0),   MATCH(AD$1,警職大表!$A$3:$AZ$3,0)  ) )    ),"")</f>
        <v>x</v>
      </c>
      <c r="AE10" s="190" t="str">
        <f>_xlfn.IFNA(   IF(   IF(  INDEX(警職大表!$A$1:$AZ$100,MATCH($A10,警職大表!$A$1:$A$100,0),   MATCH(AE$1,警職大表!$A$3:$AZ$3,0)  )=0,"",INDEX(警職大表!$A$1:$AZ$100,MATCH($A10,警職大表!$A$1:$A$100,0),   MATCH(AE$1,警職大表!$A$3:$AZ$3,0)  )        )="",AD10,  IF(  INDEX(警職大表!$A$1:$AZ$100,MATCH($A10,警職大表!$A$1:$A$100,0),   MATCH(AE$1,警職大表!$A$3:$AZ$3,0)  )=0,"",INDEX(警職大表!$A$1:$AZ$100,MATCH($A10,警職大表!$A$1:$A$100,0),   MATCH(AE$1,警職大表!$A$3:$AZ$3,0)  ) )    ),"")</f>
        <v>x</v>
      </c>
      <c r="AF10" s="190" t="str">
        <f>_xlfn.IFNA(   IF(   IF(  INDEX(警職大表!$A$1:$AZ$100,MATCH($A10,警職大表!$A$1:$A$100,0),   MATCH(AF$1,警職大表!$A$3:$AZ$3,0)  )=0,"",INDEX(警職大表!$A$1:$AZ$100,MATCH($A10,警職大表!$A$1:$A$100,0),   MATCH(AF$1,警職大表!$A$3:$AZ$3,0)  )        )="",AE10,  IF(  INDEX(警職大表!$A$1:$AZ$100,MATCH($A10,警職大表!$A$1:$A$100,0),   MATCH(AF$1,警職大表!$A$3:$AZ$3,0)  )=0,"",INDEX(警職大表!$A$1:$AZ$100,MATCH($A10,警職大表!$A$1:$A$100,0),   MATCH(AF$1,警職大表!$A$3:$AZ$3,0)  ) )    ),"")</f>
        <v>x</v>
      </c>
      <c r="AG10" s="190" t="str">
        <f>_xlfn.IFNA(   IF(   IF(  INDEX(警職大表!$A$1:$AZ$100,MATCH($A10,警職大表!$A$1:$A$100,0),   MATCH(AG$1,警職大表!$A$3:$AZ$3,0)  )=0,"",INDEX(警職大表!$A$1:$AZ$100,MATCH($A10,警職大表!$A$1:$A$100,0),   MATCH(AG$1,警職大表!$A$3:$AZ$3,0)  )        )="",AF10,  IF(  INDEX(警職大表!$A$1:$AZ$100,MATCH($A10,警職大表!$A$1:$A$100,0),   MATCH(AG$1,警職大表!$A$3:$AZ$3,0)  )=0,"",INDEX(警職大表!$A$1:$AZ$100,MATCH($A10,警職大表!$A$1:$A$100,0),   MATCH(AG$1,警職大表!$A$3:$AZ$3,0)  ) )    ),"")</f>
        <v/>
      </c>
      <c r="AL10" s="190" t="str">
        <f t="shared" si="0"/>
        <v>M</v>
      </c>
      <c r="AM10" s="190" t="str">
        <f t="shared" si="1"/>
        <v>洪奇昌</v>
      </c>
      <c r="AN10" s="190" t="str">
        <f ca="1">INDEX(   $A$41:$AG$78, MATCH(AL10,$A$41:$A$78,0),MATCH(  DAY(勤務分配表!$AL$1),$A$41:$AL$41,0  )  )</f>
        <v/>
      </c>
      <c r="AO10" s="190" t="str">
        <f>IF((ROW(AO10)-1)&lt;=日期輸入!$B$5,_xlfn.IFNA(IF(INDEX($A$1:$AG$40,MATCH($AM10,$B$1:$B$100,0),VALUE($AO$1+3))="成","補",INDEX($A$1:$AG$40,MATCH($AM10,$B$1:$B$100,0),VALUE($AO$1+3))),""),"")</f>
        <v>值2</v>
      </c>
      <c r="AP10" s="190" t="str">
        <f>IF((ROW(AP10)-1)&lt;=日期輸入!$B$5,_xlfn.IFNA(IF(INDEX($A$1:$AG$40,MATCH($AM10,$B$1:$B$100,0),VALUE($AP$1+3))="成","補",INDEX($A$1:$AG$40,MATCH($AM10,$B$1:$B$100,0),VALUE($AP$1+3))),""),"")</f>
        <v>/</v>
      </c>
      <c r="AQ10" s="190" t="str">
        <f>IF((ROW(AQ10)-1)&lt;=日期輸入!$B$5,_xlfn.IFNA(IF(INDEX($A$1:$AG$40,MATCH($AM10,$B$1:$B$100,0),VALUE($AQ$1+3))="成","補",INDEX($A$1:$AG$40,MATCH($AM10,$B$1:$B$100,0),VALUE($AQ$1+3))),""),"")</f>
        <v>x</v>
      </c>
    </row>
    <row r="11" spans="1:47">
      <c r="A11" s="190" t="str">
        <f>IF(  (ROW(A11)-1)&lt;=日期輸入!$B$5,勤務分配!A11,"")</f>
        <v>N</v>
      </c>
      <c r="B11" s="190" t="str">
        <f>_xlfn.IFNA(  INDEX(警職大表!$A$1:$AZ$100,MATCH(A11,警職大表!$A$1:$A$100,0),3),"")</f>
        <v>陳正輝</v>
      </c>
      <c r="C11" s="190" t="str">
        <f>_xlfn.IFNA(   IF(   IF(  INDEX(警職大表!$A$1:$AZ$100,MATCH($A11,警職大表!$A$1:$A$100,0),   MATCH(C$1,警職大表!$A$3:$AZ$3,0)  )=0,"",INDEX(警職大表!$A$1:$AZ$100,MATCH($A11,警職大表!$A$1:$A$100,0),   MATCH(C$1,警職大表!$A$3:$AZ$3,0)  )        )="",B11,  IF(  INDEX(警職大表!$A$1:$AZ$100,MATCH($A11,警職大表!$A$1:$A$100,0),   MATCH(C$1,警職大表!$A$3:$AZ$3,0)  )=0,"",INDEX(警職大表!$A$1:$AZ$100,MATCH($A11,警職大表!$A$1:$A$100,0),   MATCH(C$1,警職大表!$A$3:$AZ$3,0)  ) )    ),"")</f>
        <v>/</v>
      </c>
      <c r="D11" s="190" t="str">
        <f>_xlfn.IFNA(   IF(   IF(  INDEX(警職大表!$A$1:$AZ$100,MATCH($A11,警職大表!$A$1:$A$100,0),   MATCH(D$1,警職大表!$A$3:$AZ$3,0)  )=0,"",INDEX(警職大表!$A$1:$AZ$100,MATCH($A11,警職大表!$A$1:$A$100,0),   MATCH(D$1,警職大表!$A$3:$AZ$3,0)  )        )="",C11,  IF(  INDEX(警職大表!$A$1:$AZ$100,MATCH($A11,警職大表!$A$1:$A$100,0),   MATCH(D$1,警職大表!$A$3:$AZ$3,0)  )=0,"",INDEX(警職大表!$A$1:$AZ$100,MATCH($A11,警職大表!$A$1:$A$100,0),   MATCH(D$1,警職大表!$A$3:$AZ$3,0)  ) )    ),"")</f>
        <v>大日</v>
      </c>
      <c r="E11" s="190" t="str">
        <f>_xlfn.IFNA(   IF(   IF(  INDEX(警職大表!$A$1:$AZ$100,MATCH($A11,警職大表!$A$1:$A$100,0),   MATCH(E$1,警職大表!$A$3:$AZ$3,0)  )=0,"",INDEX(警職大表!$A$1:$AZ$100,MATCH($A11,警職大表!$A$1:$A$100,0),   MATCH(E$1,警職大表!$A$3:$AZ$3,0)  )        )="",D11,  IF(  INDEX(警職大表!$A$1:$AZ$100,MATCH($A11,警職大表!$A$1:$A$100,0),   MATCH(E$1,警職大表!$A$3:$AZ$3,0)  )=0,"",INDEX(警職大表!$A$1:$AZ$100,MATCH($A11,警職大表!$A$1:$A$100,0),   MATCH(E$1,警職大表!$A$3:$AZ$3,0)  ) )    ),"")</f>
        <v>/</v>
      </c>
      <c r="F11" s="190" t="str">
        <f>_xlfn.IFNA(   IF(   IF(  INDEX(警職大表!$A$1:$AZ$100,MATCH($A11,警職大表!$A$1:$A$100,0),   MATCH(F$1,警職大表!$A$3:$AZ$3,0)  )=0,"",INDEX(警職大表!$A$1:$AZ$100,MATCH($A11,警職大表!$A$1:$A$100,0),   MATCH(F$1,警職大表!$A$3:$AZ$3,0)  )        )="",E11,  IF(  INDEX(警職大表!$A$1:$AZ$100,MATCH($A11,警職大表!$A$1:$A$100,0),   MATCH(F$1,警職大表!$A$3:$AZ$3,0)  )=0,"",INDEX(警職大表!$A$1:$AZ$100,MATCH($A11,警職大表!$A$1:$A$100,0),   MATCH(F$1,警職大表!$A$3:$AZ$3,0)  ) )    ),"")</f>
        <v>/</v>
      </c>
      <c r="G11" s="190" t="str">
        <f>_xlfn.IFNA(   IF(   IF(  INDEX(警職大表!$A$1:$AZ$100,MATCH($A11,警職大表!$A$1:$A$100,0),   MATCH(G$1,警職大表!$A$3:$AZ$3,0)  )=0,"",INDEX(警職大表!$A$1:$AZ$100,MATCH($A11,警職大表!$A$1:$A$100,0),   MATCH(G$1,警職大表!$A$3:$AZ$3,0)  )        )="",F11,  IF(  INDEX(警職大表!$A$1:$AZ$100,MATCH($A11,警職大表!$A$1:$A$100,0),   MATCH(G$1,警職大表!$A$3:$AZ$3,0)  )=0,"",INDEX(警職大表!$A$1:$AZ$100,MATCH($A11,警職大表!$A$1:$A$100,0),   MATCH(G$1,警職大表!$A$3:$AZ$3,0)  ) )    ),"")</f>
        <v>/</v>
      </c>
      <c r="H11" s="190" t="str">
        <f>_xlfn.IFNA(   IF(   IF(  INDEX(警職大表!$A$1:$AZ$100,MATCH($A11,警職大表!$A$1:$A$100,0),   MATCH(H$1,警職大表!$A$3:$AZ$3,0)  )=0,"",INDEX(警職大表!$A$1:$AZ$100,MATCH($A11,警職大表!$A$1:$A$100,0),   MATCH(H$1,警職大表!$A$3:$AZ$3,0)  )        )="",G11,  IF(  INDEX(警職大表!$A$1:$AZ$100,MATCH($A11,警職大表!$A$1:$A$100,0),   MATCH(H$1,警職大表!$A$3:$AZ$3,0)  )=0,"",INDEX(警職大表!$A$1:$AZ$100,MATCH($A11,警職大表!$A$1:$A$100,0),   MATCH(H$1,警職大表!$A$3:$AZ$3,0)  ) )    ),"")</f>
        <v>/</v>
      </c>
      <c r="I11" s="190" t="str">
        <f>_xlfn.IFNA(   IF(   IF(  INDEX(警職大表!$A$1:$AZ$100,MATCH($A11,警職大表!$A$1:$A$100,0),   MATCH(I$1,警職大表!$A$3:$AZ$3,0)  )=0,"",INDEX(警職大表!$A$1:$AZ$100,MATCH($A11,警職大表!$A$1:$A$100,0),   MATCH(I$1,警職大表!$A$3:$AZ$3,0)  )        )="",H11,  IF(  INDEX(警職大表!$A$1:$AZ$100,MATCH($A11,警職大表!$A$1:$A$100,0),   MATCH(I$1,警職大表!$A$3:$AZ$3,0)  )=0,"",INDEX(警職大表!$A$1:$AZ$100,MATCH($A11,警職大表!$A$1:$A$100,0),   MATCH(I$1,警職大表!$A$3:$AZ$3,0)  ) )    ),"")</f>
        <v>/</v>
      </c>
      <c r="J11" s="190" t="str">
        <f>_xlfn.IFNA(   IF(   IF(  INDEX(警職大表!$A$1:$AZ$100,MATCH($A11,警職大表!$A$1:$A$100,0),   MATCH(J$1,警職大表!$A$3:$AZ$3,0)  )=0,"",INDEX(警職大表!$A$1:$AZ$100,MATCH($A11,警職大表!$A$1:$A$100,0),   MATCH(J$1,警職大表!$A$3:$AZ$3,0)  )        )="",I11,  IF(  INDEX(警職大表!$A$1:$AZ$100,MATCH($A11,警職大表!$A$1:$A$100,0),   MATCH(J$1,警職大表!$A$3:$AZ$3,0)  )=0,"",INDEX(警職大表!$A$1:$AZ$100,MATCH($A11,警職大表!$A$1:$A$100,0),   MATCH(J$1,警職大表!$A$3:$AZ$3,0)  ) )    ),"")</f>
        <v>/</v>
      </c>
      <c r="K11" s="190" t="str">
        <f>_xlfn.IFNA(   IF(   IF(  INDEX(警職大表!$A$1:$AZ$100,MATCH($A11,警職大表!$A$1:$A$100,0),   MATCH(K$1,警職大表!$A$3:$AZ$3,0)  )=0,"",INDEX(警職大表!$A$1:$AZ$100,MATCH($A11,警職大表!$A$1:$A$100,0),   MATCH(K$1,警職大表!$A$3:$AZ$3,0)  )        )="",J11,  IF(  INDEX(警職大表!$A$1:$AZ$100,MATCH($A11,警職大表!$A$1:$A$100,0),   MATCH(K$1,警職大表!$A$3:$AZ$3,0)  )=0,"",INDEX(警職大表!$A$1:$AZ$100,MATCH($A11,警職大表!$A$1:$A$100,0),   MATCH(K$1,警職大表!$A$3:$AZ$3,0)  ) )    ),"")</f>
        <v>/</v>
      </c>
      <c r="L11" s="190" t="str">
        <f>_xlfn.IFNA(   IF(   IF(  INDEX(警職大表!$A$1:$AZ$100,MATCH($A11,警職大表!$A$1:$A$100,0),   MATCH(L$1,警職大表!$A$3:$AZ$3,0)  )=0,"",INDEX(警職大表!$A$1:$AZ$100,MATCH($A11,警職大表!$A$1:$A$100,0),   MATCH(L$1,警職大表!$A$3:$AZ$3,0)  )        )="",K11,  IF(  INDEX(警職大表!$A$1:$AZ$100,MATCH($A11,警職大表!$A$1:$A$100,0),   MATCH(L$1,警職大表!$A$3:$AZ$3,0)  )=0,"",INDEX(警職大表!$A$1:$AZ$100,MATCH($A11,警職大表!$A$1:$A$100,0),   MATCH(L$1,警職大表!$A$3:$AZ$3,0)  ) )    ),"")</f>
        <v>/</v>
      </c>
      <c r="M11" s="190" t="str">
        <f>_xlfn.IFNA(   IF(   IF(  INDEX(警職大表!$A$1:$AZ$100,MATCH($A11,警職大表!$A$1:$A$100,0),   MATCH(M$1,警職大表!$A$3:$AZ$3,0)  )=0,"",INDEX(警職大表!$A$1:$AZ$100,MATCH($A11,警職大表!$A$1:$A$100,0),   MATCH(M$1,警職大表!$A$3:$AZ$3,0)  )        )="",L11,  IF(  INDEX(警職大表!$A$1:$AZ$100,MATCH($A11,警職大表!$A$1:$A$100,0),   MATCH(M$1,警職大表!$A$3:$AZ$3,0)  )=0,"",INDEX(警職大表!$A$1:$AZ$100,MATCH($A11,警職大表!$A$1:$A$100,0),   MATCH(M$1,警職大表!$A$3:$AZ$3,0)  ) )    ),"")</f>
        <v>/</v>
      </c>
      <c r="N11" s="190" t="str">
        <f>_xlfn.IFNA(   IF(   IF(  INDEX(警職大表!$A$1:$AZ$100,MATCH($A11,警職大表!$A$1:$A$100,0),   MATCH(N$1,警職大表!$A$3:$AZ$3,0)  )=0,"",INDEX(警職大表!$A$1:$AZ$100,MATCH($A11,警職大表!$A$1:$A$100,0),   MATCH(N$1,警職大表!$A$3:$AZ$3,0)  )        )="",M11,  IF(  INDEX(警職大表!$A$1:$AZ$100,MATCH($A11,警職大表!$A$1:$A$100,0),   MATCH(N$1,警職大表!$A$3:$AZ$3,0)  )=0,"",INDEX(警職大表!$A$1:$AZ$100,MATCH($A11,警職大表!$A$1:$A$100,0),   MATCH(N$1,警職大表!$A$3:$AZ$3,0)  ) )    ),"")</f>
        <v>/</v>
      </c>
      <c r="O11" s="190" t="str">
        <f>_xlfn.IFNA(   IF(   IF(  INDEX(警職大表!$A$1:$AZ$100,MATCH($A11,警職大表!$A$1:$A$100,0),   MATCH(O$1,警職大表!$A$3:$AZ$3,0)  )=0,"",INDEX(警職大表!$A$1:$AZ$100,MATCH($A11,警職大表!$A$1:$A$100,0),   MATCH(O$1,警職大表!$A$3:$AZ$3,0)  )        )="",N11,  IF(  INDEX(警職大表!$A$1:$AZ$100,MATCH($A11,警職大表!$A$1:$A$100,0),   MATCH(O$1,警職大表!$A$3:$AZ$3,0)  )=0,"",INDEX(警職大表!$A$1:$AZ$100,MATCH($A11,警職大表!$A$1:$A$100,0),   MATCH(O$1,警職大表!$A$3:$AZ$3,0)  ) )    ),"")</f>
        <v>/</v>
      </c>
      <c r="P11" s="190" t="str">
        <f>_xlfn.IFNA(   IF(   IF(  INDEX(警職大表!$A$1:$AZ$100,MATCH($A11,警職大表!$A$1:$A$100,0),   MATCH(P$1,警職大表!$A$3:$AZ$3,0)  )=0,"",INDEX(警職大表!$A$1:$AZ$100,MATCH($A11,警職大表!$A$1:$A$100,0),   MATCH(P$1,警職大表!$A$3:$AZ$3,0)  )        )="",O11,  IF(  INDEX(警職大表!$A$1:$AZ$100,MATCH($A11,警職大表!$A$1:$A$100,0),   MATCH(P$1,警職大表!$A$3:$AZ$3,0)  )=0,"",INDEX(警職大表!$A$1:$AZ$100,MATCH($A11,警職大表!$A$1:$A$100,0),   MATCH(P$1,警職大表!$A$3:$AZ$3,0)  ) )    ),"")</f>
        <v>/</v>
      </c>
      <c r="Q11" s="190" t="str">
        <f>_xlfn.IFNA(   IF(   IF(  INDEX(警職大表!$A$1:$AZ$100,MATCH($A11,警職大表!$A$1:$A$100,0),   MATCH(Q$1,警職大表!$A$3:$AZ$3,0)  )=0,"",INDEX(警職大表!$A$1:$AZ$100,MATCH($A11,警職大表!$A$1:$A$100,0),   MATCH(Q$1,警職大表!$A$3:$AZ$3,0)  )        )="",P11,  IF(  INDEX(警職大表!$A$1:$AZ$100,MATCH($A11,警職大表!$A$1:$A$100,0),   MATCH(Q$1,警職大表!$A$3:$AZ$3,0)  )=0,"",INDEX(警職大表!$A$1:$AZ$100,MATCH($A11,警職大表!$A$1:$A$100,0),   MATCH(Q$1,警職大表!$A$3:$AZ$3,0)  ) )    ),"")</f>
        <v>/</v>
      </c>
      <c r="R11" s="190" t="str">
        <f>_xlfn.IFNA(   IF(   IF(  INDEX(警職大表!$A$1:$AZ$100,MATCH($A11,警職大表!$A$1:$A$100,0),   MATCH(R$1,警職大表!$A$3:$AZ$3,0)  )=0,"",INDEX(警職大表!$A$1:$AZ$100,MATCH($A11,警職大表!$A$1:$A$100,0),   MATCH(R$1,警職大表!$A$3:$AZ$3,0)  )        )="",Q11,  IF(  INDEX(警職大表!$A$1:$AZ$100,MATCH($A11,警職大表!$A$1:$A$100,0),   MATCH(R$1,警職大表!$A$3:$AZ$3,0)  )=0,"",INDEX(警職大表!$A$1:$AZ$100,MATCH($A11,警職大表!$A$1:$A$100,0),   MATCH(R$1,警職大表!$A$3:$AZ$3,0)  ) )    ),"")</f>
        <v>/</v>
      </c>
      <c r="S11" s="190" t="str">
        <f>_xlfn.IFNA(   IF(   IF(  INDEX(警職大表!$A$1:$AZ$100,MATCH($A11,警職大表!$A$1:$A$100,0),   MATCH(S$1,警職大表!$A$3:$AZ$3,0)  )=0,"",INDEX(警職大表!$A$1:$AZ$100,MATCH($A11,警職大表!$A$1:$A$100,0),   MATCH(S$1,警職大表!$A$3:$AZ$3,0)  )        )="",R11,  IF(  INDEX(警職大表!$A$1:$AZ$100,MATCH($A11,警職大表!$A$1:$A$100,0),   MATCH(S$1,警職大表!$A$3:$AZ$3,0)  )=0,"",INDEX(警職大表!$A$1:$AZ$100,MATCH($A11,警職大表!$A$1:$A$100,0),   MATCH(S$1,警職大表!$A$3:$AZ$3,0)  ) )    ),"")</f>
        <v>/</v>
      </c>
      <c r="T11" s="190" t="str">
        <f>_xlfn.IFNA(   IF(   IF(  INDEX(警職大表!$A$1:$AZ$100,MATCH($A11,警職大表!$A$1:$A$100,0),   MATCH(T$1,警職大表!$A$3:$AZ$3,0)  )=0,"",INDEX(警職大表!$A$1:$AZ$100,MATCH($A11,警職大表!$A$1:$A$100,0),   MATCH(T$1,警職大表!$A$3:$AZ$3,0)  )        )="",S11,  IF(  INDEX(警職大表!$A$1:$AZ$100,MATCH($A11,警職大表!$A$1:$A$100,0),   MATCH(T$1,警職大表!$A$3:$AZ$3,0)  )=0,"",INDEX(警職大表!$A$1:$AZ$100,MATCH($A11,警職大表!$A$1:$A$100,0),   MATCH(T$1,警職大表!$A$3:$AZ$3,0)  ) )    ),"")</f>
        <v>/</v>
      </c>
      <c r="U11" s="190" t="str">
        <f>_xlfn.IFNA(   IF(   IF(  INDEX(警職大表!$A$1:$AZ$100,MATCH($A11,警職大表!$A$1:$A$100,0),   MATCH(U$1,警職大表!$A$3:$AZ$3,0)  )=0,"",INDEX(警職大表!$A$1:$AZ$100,MATCH($A11,警職大表!$A$1:$A$100,0),   MATCH(U$1,警職大表!$A$3:$AZ$3,0)  )        )="",T11,  IF(  INDEX(警職大表!$A$1:$AZ$100,MATCH($A11,警職大表!$A$1:$A$100,0),   MATCH(U$1,警職大表!$A$3:$AZ$3,0)  )=0,"",INDEX(警職大表!$A$1:$AZ$100,MATCH($A11,警職大表!$A$1:$A$100,0),   MATCH(U$1,警職大表!$A$3:$AZ$3,0)  ) )    ),"")</f>
        <v>/</v>
      </c>
      <c r="V11" s="190" t="str">
        <f>_xlfn.IFNA(   IF(   IF(  INDEX(警職大表!$A$1:$AZ$100,MATCH($A11,警職大表!$A$1:$A$100,0),   MATCH(V$1,警職大表!$A$3:$AZ$3,0)  )=0,"",INDEX(警職大表!$A$1:$AZ$100,MATCH($A11,警職大表!$A$1:$A$100,0),   MATCH(V$1,警職大表!$A$3:$AZ$3,0)  )        )="",U11,  IF(  INDEX(警職大表!$A$1:$AZ$100,MATCH($A11,警職大表!$A$1:$A$100,0),   MATCH(V$1,警職大表!$A$3:$AZ$3,0)  )=0,"",INDEX(警職大表!$A$1:$AZ$100,MATCH($A11,警職大表!$A$1:$A$100,0),   MATCH(V$1,警職大表!$A$3:$AZ$3,0)  ) )    ),"")</f>
        <v>/</v>
      </c>
      <c r="W11" s="190" t="str">
        <f>_xlfn.IFNA(   IF(   IF(  INDEX(警職大表!$A$1:$AZ$100,MATCH($A11,警職大表!$A$1:$A$100,0),   MATCH(W$1,警職大表!$A$3:$AZ$3,0)  )=0,"",INDEX(警職大表!$A$1:$AZ$100,MATCH($A11,警職大表!$A$1:$A$100,0),   MATCH(W$1,警職大表!$A$3:$AZ$3,0)  )        )="",V11,  IF(  INDEX(警職大表!$A$1:$AZ$100,MATCH($A11,警職大表!$A$1:$A$100,0),   MATCH(W$1,警職大表!$A$3:$AZ$3,0)  )=0,"",INDEX(警職大表!$A$1:$AZ$100,MATCH($A11,警職大表!$A$1:$A$100,0),   MATCH(W$1,警職大表!$A$3:$AZ$3,0)  ) )    ),"")</f>
        <v>/</v>
      </c>
      <c r="X11" s="190" t="str">
        <f>_xlfn.IFNA(   IF(   IF(  INDEX(警職大表!$A$1:$AZ$100,MATCH($A11,警職大表!$A$1:$A$100,0),   MATCH(X$1,警職大表!$A$3:$AZ$3,0)  )=0,"",INDEX(警職大表!$A$1:$AZ$100,MATCH($A11,警職大表!$A$1:$A$100,0),   MATCH(X$1,警職大表!$A$3:$AZ$3,0)  )        )="",W11,  IF(  INDEX(警職大表!$A$1:$AZ$100,MATCH($A11,警職大表!$A$1:$A$100,0),   MATCH(X$1,警職大表!$A$3:$AZ$3,0)  )=0,"",INDEX(警職大表!$A$1:$AZ$100,MATCH($A11,警職大表!$A$1:$A$100,0),   MATCH(X$1,警職大表!$A$3:$AZ$3,0)  ) )    ),"")</f>
        <v>/</v>
      </c>
      <c r="Y11" s="190" t="str">
        <f>_xlfn.IFNA(   IF(   IF(  INDEX(警職大表!$A$1:$AZ$100,MATCH($A11,警職大表!$A$1:$A$100,0),   MATCH(Y$1,警職大表!$A$3:$AZ$3,0)  )=0,"",INDEX(警職大表!$A$1:$AZ$100,MATCH($A11,警職大表!$A$1:$A$100,0),   MATCH(Y$1,警職大表!$A$3:$AZ$3,0)  )        )="",X11,  IF(  INDEX(警職大表!$A$1:$AZ$100,MATCH($A11,警職大表!$A$1:$A$100,0),   MATCH(Y$1,警職大表!$A$3:$AZ$3,0)  )=0,"",INDEX(警職大表!$A$1:$AZ$100,MATCH($A11,警職大表!$A$1:$A$100,0),   MATCH(Y$1,警職大表!$A$3:$AZ$3,0)  ) )    ),"")</f>
        <v>/</v>
      </c>
      <c r="Z11" s="190" t="str">
        <f>_xlfn.IFNA(   IF(   IF(  INDEX(警職大表!$A$1:$AZ$100,MATCH($A11,警職大表!$A$1:$A$100,0),   MATCH(Z$1,警職大表!$A$3:$AZ$3,0)  )=0,"",INDEX(警職大表!$A$1:$AZ$100,MATCH($A11,警職大表!$A$1:$A$100,0),   MATCH(Z$1,警職大表!$A$3:$AZ$3,0)  )        )="",Y11,  IF(  INDEX(警職大表!$A$1:$AZ$100,MATCH($A11,警職大表!$A$1:$A$100,0),   MATCH(Z$1,警職大表!$A$3:$AZ$3,0)  )=0,"",INDEX(警職大表!$A$1:$AZ$100,MATCH($A11,警職大表!$A$1:$A$100,0),   MATCH(Z$1,警職大表!$A$3:$AZ$3,0)  ) )    ),"")</f>
        <v>/</v>
      </c>
      <c r="AA11" s="190" t="str">
        <f>_xlfn.IFNA(   IF(   IF(  INDEX(警職大表!$A$1:$AZ$100,MATCH($A11,警職大表!$A$1:$A$100,0),   MATCH(AA$1,警職大表!$A$3:$AZ$3,0)  )=0,"",INDEX(警職大表!$A$1:$AZ$100,MATCH($A11,警職大表!$A$1:$A$100,0),   MATCH(AA$1,警職大表!$A$3:$AZ$3,0)  )        )="",Z11,  IF(  INDEX(警職大表!$A$1:$AZ$100,MATCH($A11,警職大表!$A$1:$A$100,0),   MATCH(AA$1,警職大表!$A$3:$AZ$3,0)  )=0,"",INDEX(警職大表!$A$1:$AZ$100,MATCH($A11,警職大表!$A$1:$A$100,0),   MATCH(AA$1,警職大表!$A$3:$AZ$3,0)  ) )    ),"")</f>
        <v>/</v>
      </c>
      <c r="AB11" s="190" t="str">
        <f>_xlfn.IFNA(   IF(   IF(  INDEX(警職大表!$A$1:$AZ$100,MATCH($A11,警職大表!$A$1:$A$100,0),   MATCH(AB$1,警職大表!$A$3:$AZ$3,0)  )=0,"",INDEX(警職大表!$A$1:$AZ$100,MATCH($A11,警職大表!$A$1:$A$100,0),   MATCH(AB$1,警職大表!$A$3:$AZ$3,0)  )        )="",AA11,  IF(  INDEX(警職大表!$A$1:$AZ$100,MATCH($A11,警職大表!$A$1:$A$100,0),   MATCH(AB$1,警職大表!$A$3:$AZ$3,0)  )=0,"",INDEX(警職大表!$A$1:$AZ$100,MATCH($A11,警職大表!$A$1:$A$100,0),   MATCH(AB$1,警職大表!$A$3:$AZ$3,0)  ) )    ),"")</f>
        <v>/</v>
      </c>
      <c r="AC11" s="190" t="str">
        <f>_xlfn.IFNA(   IF(   IF(  INDEX(警職大表!$A$1:$AZ$100,MATCH($A11,警職大表!$A$1:$A$100,0),   MATCH(AC$1,警職大表!$A$3:$AZ$3,0)  )=0,"",INDEX(警職大表!$A$1:$AZ$100,MATCH($A11,警職大表!$A$1:$A$100,0),   MATCH(AC$1,警職大表!$A$3:$AZ$3,0)  )        )="",AB11,  IF(  INDEX(警職大表!$A$1:$AZ$100,MATCH($A11,警職大表!$A$1:$A$100,0),   MATCH(AC$1,警職大表!$A$3:$AZ$3,0)  )=0,"",INDEX(警職大表!$A$1:$AZ$100,MATCH($A11,警職大表!$A$1:$A$100,0),   MATCH(AC$1,警職大表!$A$3:$AZ$3,0)  ) )    ),"")</f>
        <v>/</v>
      </c>
      <c r="AD11" s="190" t="str">
        <f>_xlfn.IFNA(   IF(   IF(  INDEX(警職大表!$A$1:$AZ$100,MATCH($A11,警職大表!$A$1:$A$100,0),   MATCH(AD$1,警職大表!$A$3:$AZ$3,0)  )=0,"",INDEX(警職大表!$A$1:$AZ$100,MATCH($A11,警職大表!$A$1:$A$100,0),   MATCH(AD$1,警職大表!$A$3:$AZ$3,0)  )        )="",AC11,  IF(  INDEX(警職大表!$A$1:$AZ$100,MATCH($A11,警職大表!$A$1:$A$100,0),   MATCH(AD$1,警職大表!$A$3:$AZ$3,0)  )=0,"",INDEX(警職大表!$A$1:$AZ$100,MATCH($A11,警職大表!$A$1:$A$100,0),   MATCH(AD$1,警職大表!$A$3:$AZ$3,0)  ) )    ),"")</f>
        <v>/</v>
      </c>
      <c r="AE11" s="190" t="str">
        <f>_xlfn.IFNA(   IF(   IF(  INDEX(警職大表!$A$1:$AZ$100,MATCH($A11,警職大表!$A$1:$A$100,0),   MATCH(AE$1,警職大表!$A$3:$AZ$3,0)  )=0,"",INDEX(警職大表!$A$1:$AZ$100,MATCH($A11,警職大表!$A$1:$A$100,0),   MATCH(AE$1,警職大表!$A$3:$AZ$3,0)  )        )="",AD11,  IF(  INDEX(警職大表!$A$1:$AZ$100,MATCH($A11,警職大表!$A$1:$A$100,0),   MATCH(AE$1,警職大表!$A$3:$AZ$3,0)  )=0,"",INDEX(警職大表!$A$1:$AZ$100,MATCH($A11,警職大表!$A$1:$A$100,0),   MATCH(AE$1,警職大表!$A$3:$AZ$3,0)  ) )    ),"")</f>
        <v>/</v>
      </c>
      <c r="AF11" s="190" t="str">
        <f>_xlfn.IFNA(   IF(   IF(  INDEX(警職大表!$A$1:$AZ$100,MATCH($A11,警職大表!$A$1:$A$100,0),   MATCH(AF$1,警職大表!$A$3:$AZ$3,0)  )=0,"",INDEX(警職大表!$A$1:$AZ$100,MATCH($A11,警職大表!$A$1:$A$100,0),   MATCH(AF$1,警職大表!$A$3:$AZ$3,0)  )        )="",AE11,  IF(  INDEX(警職大表!$A$1:$AZ$100,MATCH($A11,警職大表!$A$1:$A$100,0),   MATCH(AF$1,警職大表!$A$3:$AZ$3,0)  )=0,"",INDEX(警職大表!$A$1:$AZ$100,MATCH($A11,警職大表!$A$1:$A$100,0),   MATCH(AF$1,警職大表!$A$3:$AZ$3,0)  ) )    ),"")</f>
        <v>/</v>
      </c>
      <c r="AG11" s="190" t="str">
        <f>_xlfn.IFNA(   IF(   IF(  INDEX(警職大表!$A$1:$AZ$100,MATCH($A11,警職大表!$A$1:$A$100,0),   MATCH(AG$1,警職大表!$A$3:$AZ$3,0)  )=0,"",INDEX(警職大表!$A$1:$AZ$100,MATCH($A11,警職大表!$A$1:$A$100,0),   MATCH(AG$1,警職大表!$A$3:$AZ$3,0)  )        )="",AF11,  IF(  INDEX(警職大表!$A$1:$AZ$100,MATCH($A11,警職大表!$A$1:$A$100,0),   MATCH(AG$1,警職大表!$A$3:$AZ$3,0)  )=0,"",INDEX(警職大表!$A$1:$AZ$100,MATCH($A11,警職大表!$A$1:$A$100,0),   MATCH(AG$1,警職大表!$A$3:$AZ$3,0)  ) )    ),"")</f>
        <v/>
      </c>
      <c r="AL11" s="190" t="str">
        <f t="shared" si="0"/>
        <v>N</v>
      </c>
      <c r="AM11" s="190" t="str">
        <f t="shared" si="1"/>
        <v>陳正輝</v>
      </c>
      <c r="AN11" s="190" t="str">
        <f ca="1">INDEX(   $A$41:$AG$78, MATCH(AL11,$A$41:$A$78,0),MATCH(  DAY(勤務分配表!$AL$1),$A$41:$AL$41,0  )  )</f>
        <v/>
      </c>
      <c r="AO11" s="190" t="str">
        <f>IF((ROW(AO11)-1)&lt;=日期輸入!$B$5,_xlfn.IFNA(IF(INDEX($A$1:$AG$40,MATCH($AM11,$B$1:$B$100,0),VALUE($AO$1+3))="成","補",INDEX($A$1:$AG$40,MATCH($AM11,$B$1:$B$100,0),VALUE($AO$1+3))),""),"")</f>
        <v>/</v>
      </c>
      <c r="AP11" s="190" t="str">
        <f>IF((ROW(AP11)-1)&lt;=日期輸入!$B$5,_xlfn.IFNA(IF(INDEX($A$1:$AG$40,MATCH($AM11,$B$1:$B$100,0),VALUE($AP$1+3))="成","補",INDEX($A$1:$AG$40,MATCH($AM11,$B$1:$B$100,0),VALUE($AP$1+3))),""),"")</f>
        <v>大日</v>
      </c>
      <c r="AQ11" s="190" t="str">
        <f>IF((ROW(AQ11)-1)&lt;=日期輸入!$B$5,_xlfn.IFNA(IF(INDEX($A$1:$AG$40,MATCH($AM11,$B$1:$B$100,0),VALUE($AQ$1+3))="成","補",INDEX($A$1:$AG$40,MATCH($AM11,$B$1:$B$100,0),VALUE($AQ$1+3))),""),"")</f>
        <v>/</v>
      </c>
    </row>
    <row r="12" spans="1:47">
      <c r="A12" s="190" t="str">
        <f>IF(  (ROW(A12)-1)&lt;=日期輸入!$B$5,勤務分配!A12,"")</f>
        <v>O</v>
      </c>
      <c r="B12" s="190" t="str">
        <f>_xlfn.IFNA(  INDEX(警職大表!$A$1:$AZ$100,MATCH(A12,警職大表!$A$1:$A$100,0),3),"")</f>
        <v>陳佑任</v>
      </c>
      <c r="C12" s="190" t="str">
        <f>_xlfn.IFNA(   IF(   IF(  INDEX(警職大表!$A$1:$AZ$100,MATCH($A12,警職大表!$A$1:$A$100,0),   MATCH(C$1,警職大表!$A$3:$AZ$3,0)  )=0,"",INDEX(警職大表!$A$1:$AZ$100,MATCH($A12,警職大表!$A$1:$A$100,0),   MATCH(C$1,警職大表!$A$3:$AZ$3,0)  )        )="",B12,  IF(  INDEX(警職大表!$A$1:$AZ$100,MATCH($A12,警職大表!$A$1:$A$100,0),   MATCH(C$1,警職大表!$A$3:$AZ$3,0)  )=0,"",INDEX(警職大表!$A$1:$AZ$100,MATCH($A12,警職大表!$A$1:$A$100,0),   MATCH(C$1,警職大表!$A$3:$AZ$3,0)  ) )    ),"")</f>
        <v>/</v>
      </c>
      <c r="D12" s="190" t="str">
        <f>_xlfn.IFNA(   IF(   IF(  INDEX(警職大表!$A$1:$AZ$100,MATCH($A12,警職大表!$A$1:$A$100,0),   MATCH(D$1,警職大表!$A$3:$AZ$3,0)  )=0,"",INDEX(警職大表!$A$1:$AZ$100,MATCH($A12,警職大表!$A$1:$A$100,0),   MATCH(D$1,警職大表!$A$3:$AZ$3,0)  )        )="",C12,  IF(  INDEX(警職大表!$A$1:$AZ$100,MATCH($A12,警職大表!$A$1:$A$100,0),   MATCH(D$1,警職大表!$A$3:$AZ$3,0)  )=0,"",INDEX(警職大表!$A$1:$AZ$100,MATCH($A12,警職大表!$A$1:$A$100,0),   MATCH(D$1,警職大表!$A$3:$AZ$3,0)  ) )    ),"")</f>
        <v>/</v>
      </c>
      <c r="E12" s="190" t="str">
        <f>_xlfn.IFNA(   IF(   IF(  INDEX(警職大表!$A$1:$AZ$100,MATCH($A12,警職大表!$A$1:$A$100,0),   MATCH(E$1,警職大表!$A$3:$AZ$3,0)  )=0,"",INDEX(警職大表!$A$1:$AZ$100,MATCH($A12,警職大表!$A$1:$A$100,0),   MATCH(E$1,警職大表!$A$3:$AZ$3,0)  )        )="",D12,  IF(  INDEX(警職大表!$A$1:$AZ$100,MATCH($A12,警職大表!$A$1:$A$100,0),   MATCH(E$1,警職大表!$A$3:$AZ$3,0)  )=0,"",INDEX(警職大表!$A$1:$AZ$100,MATCH($A12,警職大表!$A$1:$A$100,0),   MATCH(E$1,警職大表!$A$3:$AZ$3,0)  ) )    ),"")</f>
        <v>/</v>
      </c>
      <c r="F12" s="190" t="str">
        <f>_xlfn.IFNA(   IF(   IF(  INDEX(警職大表!$A$1:$AZ$100,MATCH($A12,警職大表!$A$1:$A$100,0),   MATCH(F$1,警職大表!$A$3:$AZ$3,0)  )=0,"",INDEX(警職大表!$A$1:$AZ$100,MATCH($A12,警職大表!$A$1:$A$100,0),   MATCH(F$1,警職大表!$A$3:$AZ$3,0)  )        )="",E12,  IF(  INDEX(警職大表!$A$1:$AZ$100,MATCH($A12,警職大表!$A$1:$A$100,0),   MATCH(F$1,警職大表!$A$3:$AZ$3,0)  )=0,"",INDEX(警職大表!$A$1:$AZ$100,MATCH($A12,警職大表!$A$1:$A$100,0),   MATCH(F$1,警職大表!$A$3:$AZ$3,0)  ) )    ),"")</f>
        <v>/</v>
      </c>
      <c r="G12" s="190" t="str">
        <f>_xlfn.IFNA(   IF(   IF(  INDEX(警職大表!$A$1:$AZ$100,MATCH($A12,警職大表!$A$1:$A$100,0),   MATCH(G$1,警職大表!$A$3:$AZ$3,0)  )=0,"",INDEX(警職大表!$A$1:$AZ$100,MATCH($A12,警職大表!$A$1:$A$100,0),   MATCH(G$1,警職大表!$A$3:$AZ$3,0)  )        )="",F12,  IF(  INDEX(警職大表!$A$1:$AZ$100,MATCH($A12,警職大表!$A$1:$A$100,0),   MATCH(G$1,警職大表!$A$3:$AZ$3,0)  )=0,"",INDEX(警職大表!$A$1:$AZ$100,MATCH($A12,警職大表!$A$1:$A$100,0),   MATCH(G$1,警職大表!$A$3:$AZ$3,0)  ) )    ),"")</f>
        <v>/</v>
      </c>
      <c r="H12" s="190" t="str">
        <f>_xlfn.IFNA(   IF(   IF(  INDEX(警職大表!$A$1:$AZ$100,MATCH($A12,警職大表!$A$1:$A$100,0),   MATCH(H$1,警職大表!$A$3:$AZ$3,0)  )=0,"",INDEX(警職大表!$A$1:$AZ$100,MATCH($A12,警職大表!$A$1:$A$100,0),   MATCH(H$1,警職大表!$A$3:$AZ$3,0)  )        )="",G12,  IF(  INDEX(警職大表!$A$1:$AZ$100,MATCH($A12,警職大表!$A$1:$A$100,0),   MATCH(H$1,警職大表!$A$3:$AZ$3,0)  )=0,"",INDEX(警職大表!$A$1:$AZ$100,MATCH($A12,警職大表!$A$1:$A$100,0),   MATCH(H$1,警職大表!$A$3:$AZ$3,0)  ) )    ),"")</f>
        <v>/</v>
      </c>
      <c r="I12" s="190" t="str">
        <f>_xlfn.IFNA(   IF(   IF(  INDEX(警職大表!$A$1:$AZ$100,MATCH($A12,警職大表!$A$1:$A$100,0),   MATCH(I$1,警職大表!$A$3:$AZ$3,0)  )=0,"",INDEX(警職大表!$A$1:$AZ$100,MATCH($A12,警職大表!$A$1:$A$100,0),   MATCH(I$1,警職大表!$A$3:$AZ$3,0)  )        )="",H12,  IF(  INDEX(警職大表!$A$1:$AZ$100,MATCH($A12,警職大表!$A$1:$A$100,0),   MATCH(I$1,警職大表!$A$3:$AZ$3,0)  )=0,"",INDEX(警職大表!$A$1:$AZ$100,MATCH($A12,警職大表!$A$1:$A$100,0),   MATCH(I$1,警職大表!$A$3:$AZ$3,0)  ) )    ),"")</f>
        <v>/</v>
      </c>
      <c r="J12" s="190" t="str">
        <f>_xlfn.IFNA(   IF(   IF(  INDEX(警職大表!$A$1:$AZ$100,MATCH($A12,警職大表!$A$1:$A$100,0),   MATCH(J$1,警職大表!$A$3:$AZ$3,0)  )=0,"",INDEX(警職大表!$A$1:$AZ$100,MATCH($A12,警職大表!$A$1:$A$100,0),   MATCH(J$1,警職大表!$A$3:$AZ$3,0)  )        )="",I12,  IF(  INDEX(警職大表!$A$1:$AZ$100,MATCH($A12,警職大表!$A$1:$A$100,0),   MATCH(J$1,警職大表!$A$3:$AZ$3,0)  )=0,"",INDEX(警職大表!$A$1:$AZ$100,MATCH($A12,警職大表!$A$1:$A$100,0),   MATCH(J$1,警職大表!$A$3:$AZ$3,0)  ) )    ),"")</f>
        <v>/</v>
      </c>
      <c r="K12" s="190" t="str">
        <f>_xlfn.IFNA(   IF(   IF(  INDEX(警職大表!$A$1:$AZ$100,MATCH($A12,警職大表!$A$1:$A$100,0),   MATCH(K$1,警職大表!$A$3:$AZ$3,0)  )=0,"",INDEX(警職大表!$A$1:$AZ$100,MATCH($A12,警職大表!$A$1:$A$100,0),   MATCH(K$1,警職大表!$A$3:$AZ$3,0)  )        )="",J12,  IF(  INDEX(警職大表!$A$1:$AZ$100,MATCH($A12,警職大表!$A$1:$A$100,0),   MATCH(K$1,警職大表!$A$3:$AZ$3,0)  )=0,"",INDEX(警職大表!$A$1:$AZ$100,MATCH($A12,警職大表!$A$1:$A$100,0),   MATCH(K$1,警職大表!$A$3:$AZ$3,0)  ) )    ),"")</f>
        <v>/</v>
      </c>
      <c r="L12" s="190" t="str">
        <f>_xlfn.IFNA(   IF(   IF(  INDEX(警職大表!$A$1:$AZ$100,MATCH($A12,警職大表!$A$1:$A$100,0),   MATCH(L$1,警職大表!$A$3:$AZ$3,0)  )=0,"",INDEX(警職大表!$A$1:$AZ$100,MATCH($A12,警職大表!$A$1:$A$100,0),   MATCH(L$1,警職大表!$A$3:$AZ$3,0)  )        )="",K12,  IF(  INDEX(警職大表!$A$1:$AZ$100,MATCH($A12,警職大表!$A$1:$A$100,0),   MATCH(L$1,警職大表!$A$3:$AZ$3,0)  )=0,"",INDEX(警職大表!$A$1:$AZ$100,MATCH($A12,警職大表!$A$1:$A$100,0),   MATCH(L$1,警職大表!$A$3:$AZ$3,0)  ) )    ),"")</f>
        <v>/</v>
      </c>
      <c r="M12" s="190" t="str">
        <f>_xlfn.IFNA(   IF(   IF(  INDEX(警職大表!$A$1:$AZ$100,MATCH($A12,警職大表!$A$1:$A$100,0),   MATCH(M$1,警職大表!$A$3:$AZ$3,0)  )=0,"",INDEX(警職大表!$A$1:$AZ$100,MATCH($A12,警職大表!$A$1:$A$100,0),   MATCH(M$1,警職大表!$A$3:$AZ$3,0)  )        )="",L12,  IF(  INDEX(警職大表!$A$1:$AZ$100,MATCH($A12,警職大表!$A$1:$A$100,0),   MATCH(M$1,警職大表!$A$3:$AZ$3,0)  )=0,"",INDEX(警職大表!$A$1:$AZ$100,MATCH($A12,警職大表!$A$1:$A$100,0),   MATCH(M$1,警職大表!$A$3:$AZ$3,0)  ) )    ),"")</f>
        <v>/</v>
      </c>
      <c r="N12" s="190" t="str">
        <f>_xlfn.IFNA(   IF(   IF(  INDEX(警職大表!$A$1:$AZ$100,MATCH($A12,警職大表!$A$1:$A$100,0),   MATCH(N$1,警職大表!$A$3:$AZ$3,0)  )=0,"",INDEX(警職大表!$A$1:$AZ$100,MATCH($A12,警職大表!$A$1:$A$100,0),   MATCH(N$1,警職大表!$A$3:$AZ$3,0)  )        )="",M12,  IF(  INDEX(警職大表!$A$1:$AZ$100,MATCH($A12,警職大表!$A$1:$A$100,0),   MATCH(N$1,警職大表!$A$3:$AZ$3,0)  )=0,"",INDEX(警職大表!$A$1:$AZ$100,MATCH($A12,警職大表!$A$1:$A$100,0),   MATCH(N$1,警職大表!$A$3:$AZ$3,0)  ) )    ),"")</f>
        <v>/</v>
      </c>
      <c r="O12" s="190" t="str">
        <f>_xlfn.IFNA(   IF(   IF(  INDEX(警職大表!$A$1:$AZ$100,MATCH($A12,警職大表!$A$1:$A$100,0),   MATCH(O$1,警職大表!$A$3:$AZ$3,0)  )=0,"",INDEX(警職大表!$A$1:$AZ$100,MATCH($A12,警職大表!$A$1:$A$100,0),   MATCH(O$1,警職大表!$A$3:$AZ$3,0)  )        )="",N12,  IF(  INDEX(警職大表!$A$1:$AZ$100,MATCH($A12,警職大表!$A$1:$A$100,0),   MATCH(O$1,警職大表!$A$3:$AZ$3,0)  )=0,"",INDEX(警職大表!$A$1:$AZ$100,MATCH($A12,警職大表!$A$1:$A$100,0),   MATCH(O$1,警職大表!$A$3:$AZ$3,0)  ) )    ),"")</f>
        <v>/</v>
      </c>
      <c r="P12" s="190" t="str">
        <f>_xlfn.IFNA(   IF(   IF(  INDEX(警職大表!$A$1:$AZ$100,MATCH($A12,警職大表!$A$1:$A$100,0),   MATCH(P$1,警職大表!$A$3:$AZ$3,0)  )=0,"",INDEX(警職大表!$A$1:$AZ$100,MATCH($A12,警職大表!$A$1:$A$100,0),   MATCH(P$1,警職大表!$A$3:$AZ$3,0)  )        )="",O12,  IF(  INDEX(警職大表!$A$1:$AZ$100,MATCH($A12,警職大表!$A$1:$A$100,0),   MATCH(P$1,警職大表!$A$3:$AZ$3,0)  )=0,"",INDEX(警職大表!$A$1:$AZ$100,MATCH($A12,警職大表!$A$1:$A$100,0),   MATCH(P$1,警職大表!$A$3:$AZ$3,0)  ) )    ),"")</f>
        <v>/</v>
      </c>
      <c r="Q12" s="190" t="str">
        <f>_xlfn.IFNA(   IF(   IF(  INDEX(警職大表!$A$1:$AZ$100,MATCH($A12,警職大表!$A$1:$A$100,0),   MATCH(Q$1,警職大表!$A$3:$AZ$3,0)  )=0,"",INDEX(警職大表!$A$1:$AZ$100,MATCH($A12,警職大表!$A$1:$A$100,0),   MATCH(Q$1,警職大表!$A$3:$AZ$3,0)  )        )="",P12,  IF(  INDEX(警職大表!$A$1:$AZ$100,MATCH($A12,警職大表!$A$1:$A$100,0),   MATCH(Q$1,警職大表!$A$3:$AZ$3,0)  )=0,"",INDEX(警職大表!$A$1:$AZ$100,MATCH($A12,警職大表!$A$1:$A$100,0),   MATCH(Q$1,警職大表!$A$3:$AZ$3,0)  ) )    ),"")</f>
        <v>/</v>
      </c>
      <c r="R12" s="190" t="str">
        <f>_xlfn.IFNA(   IF(   IF(  INDEX(警職大表!$A$1:$AZ$100,MATCH($A12,警職大表!$A$1:$A$100,0),   MATCH(R$1,警職大表!$A$3:$AZ$3,0)  )=0,"",INDEX(警職大表!$A$1:$AZ$100,MATCH($A12,警職大表!$A$1:$A$100,0),   MATCH(R$1,警職大表!$A$3:$AZ$3,0)  )        )="",Q12,  IF(  INDEX(警職大表!$A$1:$AZ$100,MATCH($A12,警職大表!$A$1:$A$100,0),   MATCH(R$1,警職大表!$A$3:$AZ$3,0)  )=0,"",INDEX(警職大表!$A$1:$AZ$100,MATCH($A12,警職大表!$A$1:$A$100,0),   MATCH(R$1,警職大表!$A$3:$AZ$3,0)  ) )    ),"")</f>
        <v>/</v>
      </c>
      <c r="S12" s="190" t="str">
        <f>_xlfn.IFNA(   IF(   IF(  INDEX(警職大表!$A$1:$AZ$100,MATCH($A12,警職大表!$A$1:$A$100,0),   MATCH(S$1,警職大表!$A$3:$AZ$3,0)  )=0,"",INDEX(警職大表!$A$1:$AZ$100,MATCH($A12,警職大表!$A$1:$A$100,0),   MATCH(S$1,警職大表!$A$3:$AZ$3,0)  )        )="",R12,  IF(  INDEX(警職大表!$A$1:$AZ$100,MATCH($A12,警職大表!$A$1:$A$100,0),   MATCH(S$1,警職大表!$A$3:$AZ$3,0)  )=0,"",INDEX(警職大表!$A$1:$AZ$100,MATCH($A12,警職大表!$A$1:$A$100,0),   MATCH(S$1,警職大表!$A$3:$AZ$3,0)  ) )    ),"")</f>
        <v>/</v>
      </c>
      <c r="T12" s="190" t="str">
        <f>_xlfn.IFNA(   IF(   IF(  INDEX(警職大表!$A$1:$AZ$100,MATCH($A12,警職大表!$A$1:$A$100,0),   MATCH(T$1,警職大表!$A$3:$AZ$3,0)  )=0,"",INDEX(警職大表!$A$1:$AZ$100,MATCH($A12,警職大表!$A$1:$A$100,0),   MATCH(T$1,警職大表!$A$3:$AZ$3,0)  )        )="",S12,  IF(  INDEX(警職大表!$A$1:$AZ$100,MATCH($A12,警職大表!$A$1:$A$100,0),   MATCH(T$1,警職大表!$A$3:$AZ$3,0)  )=0,"",INDEX(警職大表!$A$1:$AZ$100,MATCH($A12,警職大表!$A$1:$A$100,0),   MATCH(T$1,警職大表!$A$3:$AZ$3,0)  ) )    ),"")</f>
        <v>/</v>
      </c>
      <c r="U12" s="190" t="str">
        <f>_xlfn.IFNA(   IF(   IF(  INDEX(警職大表!$A$1:$AZ$100,MATCH($A12,警職大表!$A$1:$A$100,0),   MATCH(U$1,警職大表!$A$3:$AZ$3,0)  )=0,"",INDEX(警職大表!$A$1:$AZ$100,MATCH($A12,警職大表!$A$1:$A$100,0),   MATCH(U$1,警職大表!$A$3:$AZ$3,0)  )        )="",T12,  IF(  INDEX(警職大表!$A$1:$AZ$100,MATCH($A12,警職大表!$A$1:$A$100,0),   MATCH(U$1,警職大表!$A$3:$AZ$3,0)  )=0,"",INDEX(警職大表!$A$1:$AZ$100,MATCH($A12,警職大表!$A$1:$A$100,0),   MATCH(U$1,警職大表!$A$3:$AZ$3,0)  ) )    ),"")</f>
        <v>/</v>
      </c>
      <c r="V12" s="190" t="str">
        <f>_xlfn.IFNA(   IF(   IF(  INDEX(警職大表!$A$1:$AZ$100,MATCH($A12,警職大表!$A$1:$A$100,0),   MATCH(V$1,警職大表!$A$3:$AZ$3,0)  )=0,"",INDEX(警職大表!$A$1:$AZ$100,MATCH($A12,警職大表!$A$1:$A$100,0),   MATCH(V$1,警職大表!$A$3:$AZ$3,0)  )        )="",U12,  IF(  INDEX(警職大表!$A$1:$AZ$100,MATCH($A12,警職大表!$A$1:$A$100,0),   MATCH(V$1,警職大表!$A$3:$AZ$3,0)  )=0,"",INDEX(警職大表!$A$1:$AZ$100,MATCH($A12,警職大表!$A$1:$A$100,0),   MATCH(V$1,警職大表!$A$3:$AZ$3,0)  ) )    ),"")</f>
        <v>/</v>
      </c>
      <c r="W12" s="190" t="str">
        <f>_xlfn.IFNA(   IF(   IF(  INDEX(警職大表!$A$1:$AZ$100,MATCH($A12,警職大表!$A$1:$A$100,0),   MATCH(W$1,警職大表!$A$3:$AZ$3,0)  )=0,"",INDEX(警職大表!$A$1:$AZ$100,MATCH($A12,警職大表!$A$1:$A$100,0),   MATCH(W$1,警職大表!$A$3:$AZ$3,0)  )        )="",V12,  IF(  INDEX(警職大表!$A$1:$AZ$100,MATCH($A12,警職大表!$A$1:$A$100,0),   MATCH(W$1,警職大表!$A$3:$AZ$3,0)  )=0,"",INDEX(警職大表!$A$1:$AZ$100,MATCH($A12,警職大表!$A$1:$A$100,0),   MATCH(W$1,警職大表!$A$3:$AZ$3,0)  ) )    ),"")</f>
        <v>/</v>
      </c>
      <c r="X12" s="190" t="str">
        <f>_xlfn.IFNA(   IF(   IF(  INDEX(警職大表!$A$1:$AZ$100,MATCH($A12,警職大表!$A$1:$A$100,0),   MATCH(X$1,警職大表!$A$3:$AZ$3,0)  )=0,"",INDEX(警職大表!$A$1:$AZ$100,MATCH($A12,警職大表!$A$1:$A$100,0),   MATCH(X$1,警職大表!$A$3:$AZ$3,0)  )        )="",W12,  IF(  INDEX(警職大表!$A$1:$AZ$100,MATCH($A12,警職大表!$A$1:$A$100,0),   MATCH(X$1,警職大表!$A$3:$AZ$3,0)  )=0,"",INDEX(警職大表!$A$1:$AZ$100,MATCH($A12,警職大表!$A$1:$A$100,0),   MATCH(X$1,警職大表!$A$3:$AZ$3,0)  ) )    ),"")</f>
        <v>/</v>
      </c>
      <c r="Y12" s="190" t="str">
        <f>_xlfn.IFNA(   IF(   IF(  INDEX(警職大表!$A$1:$AZ$100,MATCH($A12,警職大表!$A$1:$A$100,0),   MATCH(Y$1,警職大表!$A$3:$AZ$3,0)  )=0,"",INDEX(警職大表!$A$1:$AZ$100,MATCH($A12,警職大表!$A$1:$A$100,0),   MATCH(Y$1,警職大表!$A$3:$AZ$3,0)  )        )="",X12,  IF(  INDEX(警職大表!$A$1:$AZ$100,MATCH($A12,警職大表!$A$1:$A$100,0),   MATCH(Y$1,警職大表!$A$3:$AZ$3,0)  )=0,"",INDEX(警職大表!$A$1:$AZ$100,MATCH($A12,警職大表!$A$1:$A$100,0),   MATCH(Y$1,警職大表!$A$3:$AZ$3,0)  ) )    ),"")</f>
        <v>/</v>
      </c>
      <c r="Z12" s="190" t="str">
        <f>_xlfn.IFNA(   IF(   IF(  INDEX(警職大表!$A$1:$AZ$100,MATCH($A12,警職大表!$A$1:$A$100,0),   MATCH(Z$1,警職大表!$A$3:$AZ$3,0)  )=0,"",INDEX(警職大表!$A$1:$AZ$100,MATCH($A12,警職大表!$A$1:$A$100,0),   MATCH(Z$1,警職大表!$A$3:$AZ$3,0)  )        )="",Y12,  IF(  INDEX(警職大表!$A$1:$AZ$100,MATCH($A12,警職大表!$A$1:$A$100,0),   MATCH(Z$1,警職大表!$A$3:$AZ$3,0)  )=0,"",INDEX(警職大表!$A$1:$AZ$100,MATCH($A12,警職大表!$A$1:$A$100,0),   MATCH(Z$1,警職大表!$A$3:$AZ$3,0)  ) )    ),"")</f>
        <v>/</v>
      </c>
      <c r="AA12" s="190" t="str">
        <f>_xlfn.IFNA(   IF(   IF(  INDEX(警職大表!$A$1:$AZ$100,MATCH($A12,警職大表!$A$1:$A$100,0),   MATCH(AA$1,警職大表!$A$3:$AZ$3,0)  )=0,"",INDEX(警職大表!$A$1:$AZ$100,MATCH($A12,警職大表!$A$1:$A$100,0),   MATCH(AA$1,警職大表!$A$3:$AZ$3,0)  )        )="",Z12,  IF(  INDEX(警職大表!$A$1:$AZ$100,MATCH($A12,警職大表!$A$1:$A$100,0),   MATCH(AA$1,警職大表!$A$3:$AZ$3,0)  )=0,"",INDEX(警職大表!$A$1:$AZ$100,MATCH($A12,警職大表!$A$1:$A$100,0),   MATCH(AA$1,警職大表!$A$3:$AZ$3,0)  ) )    ),"")</f>
        <v>/</v>
      </c>
      <c r="AB12" s="190" t="str">
        <f>_xlfn.IFNA(   IF(   IF(  INDEX(警職大表!$A$1:$AZ$100,MATCH($A12,警職大表!$A$1:$A$100,0),   MATCH(AB$1,警職大表!$A$3:$AZ$3,0)  )=0,"",INDEX(警職大表!$A$1:$AZ$100,MATCH($A12,警職大表!$A$1:$A$100,0),   MATCH(AB$1,警職大表!$A$3:$AZ$3,0)  )        )="",AA12,  IF(  INDEX(警職大表!$A$1:$AZ$100,MATCH($A12,警職大表!$A$1:$A$100,0),   MATCH(AB$1,警職大表!$A$3:$AZ$3,0)  )=0,"",INDEX(警職大表!$A$1:$AZ$100,MATCH($A12,警職大表!$A$1:$A$100,0),   MATCH(AB$1,警職大表!$A$3:$AZ$3,0)  ) )    ),"")</f>
        <v>/</v>
      </c>
      <c r="AC12" s="190" t="str">
        <f>_xlfn.IFNA(   IF(   IF(  INDEX(警職大表!$A$1:$AZ$100,MATCH($A12,警職大表!$A$1:$A$100,0),   MATCH(AC$1,警職大表!$A$3:$AZ$3,0)  )=0,"",INDEX(警職大表!$A$1:$AZ$100,MATCH($A12,警職大表!$A$1:$A$100,0),   MATCH(AC$1,警職大表!$A$3:$AZ$3,0)  )        )="",AB12,  IF(  INDEX(警職大表!$A$1:$AZ$100,MATCH($A12,警職大表!$A$1:$A$100,0),   MATCH(AC$1,警職大表!$A$3:$AZ$3,0)  )=0,"",INDEX(警職大表!$A$1:$AZ$100,MATCH($A12,警職大表!$A$1:$A$100,0),   MATCH(AC$1,警職大表!$A$3:$AZ$3,0)  ) )    ),"")</f>
        <v>/</v>
      </c>
      <c r="AD12" s="190" t="str">
        <f>_xlfn.IFNA(   IF(   IF(  INDEX(警職大表!$A$1:$AZ$100,MATCH($A12,警職大表!$A$1:$A$100,0),   MATCH(AD$1,警職大表!$A$3:$AZ$3,0)  )=0,"",INDEX(警職大表!$A$1:$AZ$100,MATCH($A12,警職大表!$A$1:$A$100,0),   MATCH(AD$1,警職大表!$A$3:$AZ$3,0)  )        )="",AC12,  IF(  INDEX(警職大表!$A$1:$AZ$100,MATCH($A12,警職大表!$A$1:$A$100,0),   MATCH(AD$1,警職大表!$A$3:$AZ$3,0)  )=0,"",INDEX(警職大表!$A$1:$AZ$100,MATCH($A12,警職大表!$A$1:$A$100,0),   MATCH(AD$1,警職大表!$A$3:$AZ$3,0)  ) )    ),"")</f>
        <v>/</v>
      </c>
      <c r="AE12" s="190" t="str">
        <f>_xlfn.IFNA(   IF(   IF(  INDEX(警職大表!$A$1:$AZ$100,MATCH($A12,警職大表!$A$1:$A$100,0),   MATCH(AE$1,警職大表!$A$3:$AZ$3,0)  )=0,"",INDEX(警職大表!$A$1:$AZ$100,MATCH($A12,警職大表!$A$1:$A$100,0),   MATCH(AE$1,警職大表!$A$3:$AZ$3,0)  )        )="",AD12,  IF(  INDEX(警職大表!$A$1:$AZ$100,MATCH($A12,警職大表!$A$1:$A$100,0),   MATCH(AE$1,警職大表!$A$3:$AZ$3,0)  )=0,"",INDEX(警職大表!$A$1:$AZ$100,MATCH($A12,警職大表!$A$1:$A$100,0),   MATCH(AE$1,警職大表!$A$3:$AZ$3,0)  ) )    ),"")</f>
        <v>/</v>
      </c>
      <c r="AF12" s="190" t="str">
        <f>_xlfn.IFNA(   IF(   IF(  INDEX(警職大表!$A$1:$AZ$100,MATCH($A12,警職大表!$A$1:$A$100,0),   MATCH(AF$1,警職大表!$A$3:$AZ$3,0)  )=0,"",INDEX(警職大表!$A$1:$AZ$100,MATCH($A12,警職大表!$A$1:$A$100,0),   MATCH(AF$1,警職大表!$A$3:$AZ$3,0)  )        )="",AE12,  IF(  INDEX(警職大表!$A$1:$AZ$100,MATCH($A12,警職大表!$A$1:$A$100,0),   MATCH(AF$1,警職大表!$A$3:$AZ$3,0)  )=0,"",INDEX(警職大表!$A$1:$AZ$100,MATCH($A12,警職大表!$A$1:$A$100,0),   MATCH(AF$1,警職大表!$A$3:$AZ$3,0)  ) )    ),"")</f>
        <v>/</v>
      </c>
      <c r="AG12" s="190" t="str">
        <f>_xlfn.IFNA(   IF(   IF(  INDEX(警職大表!$A$1:$AZ$100,MATCH($A12,警職大表!$A$1:$A$100,0),   MATCH(AG$1,警職大表!$A$3:$AZ$3,0)  )=0,"",INDEX(警職大表!$A$1:$AZ$100,MATCH($A12,警職大表!$A$1:$A$100,0),   MATCH(AG$1,警職大表!$A$3:$AZ$3,0)  )        )="",AF12,  IF(  INDEX(警職大表!$A$1:$AZ$100,MATCH($A12,警職大表!$A$1:$A$100,0),   MATCH(AG$1,警職大表!$A$3:$AZ$3,0)  )=0,"",INDEX(警職大表!$A$1:$AZ$100,MATCH($A12,警職大表!$A$1:$A$100,0),   MATCH(AG$1,警職大表!$A$3:$AZ$3,0)  ) )    ),"")</f>
        <v/>
      </c>
      <c r="AL12" s="190" t="str">
        <f t="shared" si="0"/>
        <v>O</v>
      </c>
      <c r="AM12" s="190" t="str">
        <f t="shared" si="1"/>
        <v>陳佑任</v>
      </c>
      <c r="AN12" s="190" t="str">
        <f ca="1">INDEX(   $A$41:$AG$78, MATCH(AL12,$A$41:$A$78,0),MATCH(  DAY(勤務分配表!$AL$1),$A$41:$AL$41,0  )  )</f>
        <v/>
      </c>
      <c r="AO12" s="190" t="str">
        <f>IF((ROW(AO12)-1)&lt;=日期輸入!$B$5,_xlfn.IFNA(IF(INDEX($A$1:$AG$40,MATCH($AM12,$B$1:$B$100,0),VALUE($AO$1+3))="成","補",INDEX($A$1:$AG$40,MATCH($AM12,$B$1:$B$100,0),VALUE($AO$1+3))),""),"")</f>
        <v>/</v>
      </c>
      <c r="AP12" s="190" t="str">
        <f>IF((ROW(AP12)-1)&lt;=日期輸入!$B$5,_xlfn.IFNA(IF(INDEX($A$1:$AG$40,MATCH($AM12,$B$1:$B$100,0),VALUE($AP$1+3))="成","補",INDEX($A$1:$AG$40,MATCH($AM12,$B$1:$B$100,0),VALUE($AP$1+3))),""),"")</f>
        <v>/</v>
      </c>
      <c r="AQ12" s="190" t="str">
        <f>IF((ROW(AQ12)-1)&lt;=日期輸入!$B$5,_xlfn.IFNA(IF(INDEX($A$1:$AG$40,MATCH($AM12,$B$1:$B$100,0),VALUE($AQ$1+3))="成","補",INDEX($A$1:$AG$40,MATCH($AM12,$B$1:$B$100,0),VALUE($AQ$1+3))),""),"")</f>
        <v>/</v>
      </c>
    </row>
    <row r="13" spans="1:47">
      <c r="A13" s="190" t="str">
        <f>IF(  (ROW(A13)-1)&lt;=日期輸入!$B$5,勤務分配!A13,"")</f>
        <v>P</v>
      </c>
      <c r="B13" s="190" t="str">
        <f>_xlfn.IFNA(  INDEX(警職大表!$A$1:$AZ$100,MATCH(A13,警職大表!$A$1:$A$100,0),3),"")</f>
        <v>林明道(支援總隊)</v>
      </c>
      <c r="C13" s="190" t="str">
        <f>_xlfn.IFNA(   IF(   IF(  INDEX(警職大表!$A$1:$AZ$100,MATCH($A13,警職大表!$A$1:$A$100,0),   MATCH(C$1,警職大表!$A$3:$AZ$3,0)  )=0,"",INDEX(警職大表!$A$1:$AZ$100,MATCH($A13,警職大表!$A$1:$A$100,0),   MATCH(C$1,警職大表!$A$3:$AZ$3,0)  )        )="",B13,  IF(  INDEX(警職大表!$A$1:$AZ$100,MATCH($A13,警職大表!$A$1:$A$100,0),   MATCH(C$1,警職大表!$A$3:$AZ$3,0)  )=0,"",INDEX(警職大表!$A$1:$AZ$100,MATCH($A13,警職大表!$A$1:$A$100,0),   MATCH(C$1,警職大表!$A$3:$AZ$3,0)  ) )    ),"")</f>
        <v>/</v>
      </c>
      <c r="D13" s="190" t="str">
        <f>_xlfn.IFNA(   IF(   IF(  INDEX(警職大表!$A$1:$AZ$100,MATCH($A13,警職大表!$A$1:$A$100,0),   MATCH(D$1,警職大表!$A$3:$AZ$3,0)  )=0,"",INDEX(警職大表!$A$1:$AZ$100,MATCH($A13,警職大表!$A$1:$A$100,0),   MATCH(D$1,警職大表!$A$3:$AZ$3,0)  )        )="",C13,  IF(  INDEX(警職大表!$A$1:$AZ$100,MATCH($A13,警職大表!$A$1:$A$100,0),   MATCH(D$1,警職大表!$A$3:$AZ$3,0)  )=0,"",INDEX(警職大表!$A$1:$AZ$100,MATCH($A13,警職大表!$A$1:$A$100,0),   MATCH(D$1,警職大表!$A$3:$AZ$3,0)  ) )    ),"")</f>
        <v>/</v>
      </c>
      <c r="E13" s="190" t="str">
        <f>_xlfn.IFNA(   IF(   IF(  INDEX(警職大表!$A$1:$AZ$100,MATCH($A13,警職大表!$A$1:$A$100,0),   MATCH(E$1,警職大表!$A$3:$AZ$3,0)  )=0,"",INDEX(警職大表!$A$1:$AZ$100,MATCH($A13,警職大表!$A$1:$A$100,0),   MATCH(E$1,警職大表!$A$3:$AZ$3,0)  )        )="",D13,  IF(  INDEX(警職大表!$A$1:$AZ$100,MATCH($A13,警職大表!$A$1:$A$100,0),   MATCH(E$1,警職大表!$A$3:$AZ$3,0)  )=0,"",INDEX(警職大表!$A$1:$AZ$100,MATCH($A13,警職大表!$A$1:$A$100,0),   MATCH(E$1,警職大表!$A$3:$AZ$3,0)  ) )    ),"")</f>
        <v>/</v>
      </c>
      <c r="F13" s="190" t="str">
        <f>_xlfn.IFNA(   IF(   IF(  INDEX(警職大表!$A$1:$AZ$100,MATCH($A13,警職大表!$A$1:$A$100,0),   MATCH(F$1,警職大表!$A$3:$AZ$3,0)  )=0,"",INDEX(警職大表!$A$1:$AZ$100,MATCH($A13,警職大表!$A$1:$A$100,0),   MATCH(F$1,警職大表!$A$3:$AZ$3,0)  )        )="",E13,  IF(  INDEX(警職大表!$A$1:$AZ$100,MATCH($A13,警職大表!$A$1:$A$100,0),   MATCH(F$1,警職大表!$A$3:$AZ$3,0)  )=0,"",INDEX(警職大表!$A$1:$AZ$100,MATCH($A13,警職大表!$A$1:$A$100,0),   MATCH(F$1,警職大表!$A$3:$AZ$3,0)  ) )    ),"")</f>
        <v>/</v>
      </c>
      <c r="G13" s="190" t="str">
        <f>_xlfn.IFNA(   IF(   IF(  INDEX(警職大表!$A$1:$AZ$100,MATCH($A13,警職大表!$A$1:$A$100,0),   MATCH(G$1,警職大表!$A$3:$AZ$3,0)  )=0,"",INDEX(警職大表!$A$1:$AZ$100,MATCH($A13,警職大表!$A$1:$A$100,0),   MATCH(G$1,警職大表!$A$3:$AZ$3,0)  )        )="",F13,  IF(  INDEX(警職大表!$A$1:$AZ$100,MATCH($A13,警職大表!$A$1:$A$100,0),   MATCH(G$1,警職大表!$A$3:$AZ$3,0)  )=0,"",INDEX(警職大表!$A$1:$AZ$100,MATCH($A13,警職大表!$A$1:$A$100,0),   MATCH(G$1,警職大表!$A$3:$AZ$3,0)  ) )    ),"")</f>
        <v>/</v>
      </c>
      <c r="H13" s="190" t="str">
        <f>_xlfn.IFNA(   IF(   IF(  INDEX(警職大表!$A$1:$AZ$100,MATCH($A13,警職大表!$A$1:$A$100,0),   MATCH(H$1,警職大表!$A$3:$AZ$3,0)  )=0,"",INDEX(警職大表!$A$1:$AZ$100,MATCH($A13,警職大表!$A$1:$A$100,0),   MATCH(H$1,警職大表!$A$3:$AZ$3,0)  )        )="",G13,  IF(  INDEX(警職大表!$A$1:$AZ$100,MATCH($A13,警職大表!$A$1:$A$100,0),   MATCH(H$1,警職大表!$A$3:$AZ$3,0)  )=0,"",INDEX(警職大表!$A$1:$AZ$100,MATCH($A13,警職大表!$A$1:$A$100,0),   MATCH(H$1,警職大表!$A$3:$AZ$3,0)  ) )    ),"")</f>
        <v>/</v>
      </c>
      <c r="I13" s="190" t="str">
        <f>_xlfn.IFNA(   IF(   IF(  INDEX(警職大表!$A$1:$AZ$100,MATCH($A13,警職大表!$A$1:$A$100,0),   MATCH(I$1,警職大表!$A$3:$AZ$3,0)  )=0,"",INDEX(警職大表!$A$1:$AZ$100,MATCH($A13,警職大表!$A$1:$A$100,0),   MATCH(I$1,警職大表!$A$3:$AZ$3,0)  )        )="",H13,  IF(  INDEX(警職大表!$A$1:$AZ$100,MATCH($A13,警職大表!$A$1:$A$100,0),   MATCH(I$1,警職大表!$A$3:$AZ$3,0)  )=0,"",INDEX(警職大表!$A$1:$AZ$100,MATCH($A13,警職大表!$A$1:$A$100,0),   MATCH(I$1,警職大表!$A$3:$AZ$3,0)  ) )    ),"")</f>
        <v>/</v>
      </c>
      <c r="J13" s="190" t="str">
        <f>_xlfn.IFNA(   IF(   IF(  INDEX(警職大表!$A$1:$AZ$100,MATCH($A13,警職大表!$A$1:$A$100,0),   MATCH(J$1,警職大表!$A$3:$AZ$3,0)  )=0,"",INDEX(警職大表!$A$1:$AZ$100,MATCH($A13,警職大表!$A$1:$A$100,0),   MATCH(J$1,警職大表!$A$3:$AZ$3,0)  )        )="",I13,  IF(  INDEX(警職大表!$A$1:$AZ$100,MATCH($A13,警職大表!$A$1:$A$100,0),   MATCH(J$1,警職大表!$A$3:$AZ$3,0)  )=0,"",INDEX(警職大表!$A$1:$AZ$100,MATCH($A13,警職大表!$A$1:$A$100,0),   MATCH(J$1,警職大表!$A$3:$AZ$3,0)  ) )    ),"")</f>
        <v>/</v>
      </c>
      <c r="K13" s="190" t="str">
        <f>_xlfn.IFNA(   IF(   IF(  INDEX(警職大表!$A$1:$AZ$100,MATCH($A13,警職大表!$A$1:$A$100,0),   MATCH(K$1,警職大表!$A$3:$AZ$3,0)  )=0,"",INDEX(警職大表!$A$1:$AZ$100,MATCH($A13,警職大表!$A$1:$A$100,0),   MATCH(K$1,警職大表!$A$3:$AZ$3,0)  )        )="",J13,  IF(  INDEX(警職大表!$A$1:$AZ$100,MATCH($A13,警職大表!$A$1:$A$100,0),   MATCH(K$1,警職大表!$A$3:$AZ$3,0)  )=0,"",INDEX(警職大表!$A$1:$AZ$100,MATCH($A13,警職大表!$A$1:$A$100,0),   MATCH(K$1,警職大表!$A$3:$AZ$3,0)  ) )    ),"")</f>
        <v>/</v>
      </c>
      <c r="L13" s="190" t="str">
        <f>_xlfn.IFNA(   IF(   IF(  INDEX(警職大表!$A$1:$AZ$100,MATCH($A13,警職大表!$A$1:$A$100,0),   MATCH(L$1,警職大表!$A$3:$AZ$3,0)  )=0,"",INDEX(警職大表!$A$1:$AZ$100,MATCH($A13,警職大表!$A$1:$A$100,0),   MATCH(L$1,警職大表!$A$3:$AZ$3,0)  )        )="",K13,  IF(  INDEX(警職大表!$A$1:$AZ$100,MATCH($A13,警職大表!$A$1:$A$100,0),   MATCH(L$1,警職大表!$A$3:$AZ$3,0)  )=0,"",INDEX(警職大表!$A$1:$AZ$100,MATCH($A13,警職大表!$A$1:$A$100,0),   MATCH(L$1,警職大表!$A$3:$AZ$3,0)  ) )    ),"")</f>
        <v>/</v>
      </c>
      <c r="M13" s="190" t="str">
        <f>_xlfn.IFNA(   IF(   IF(  INDEX(警職大表!$A$1:$AZ$100,MATCH($A13,警職大表!$A$1:$A$100,0),   MATCH(M$1,警職大表!$A$3:$AZ$3,0)  )=0,"",INDEX(警職大表!$A$1:$AZ$100,MATCH($A13,警職大表!$A$1:$A$100,0),   MATCH(M$1,警職大表!$A$3:$AZ$3,0)  )        )="",L13,  IF(  INDEX(警職大表!$A$1:$AZ$100,MATCH($A13,警職大表!$A$1:$A$100,0),   MATCH(M$1,警職大表!$A$3:$AZ$3,0)  )=0,"",INDEX(警職大表!$A$1:$AZ$100,MATCH($A13,警職大表!$A$1:$A$100,0),   MATCH(M$1,警職大表!$A$3:$AZ$3,0)  ) )    ),"")</f>
        <v>/</v>
      </c>
      <c r="N13" s="190" t="str">
        <f>_xlfn.IFNA(   IF(   IF(  INDEX(警職大表!$A$1:$AZ$100,MATCH($A13,警職大表!$A$1:$A$100,0),   MATCH(N$1,警職大表!$A$3:$AZ$3,0)  )=0,"",INDEX(警職大表!$A$1:$AZ$100,MATCH($A13,警職大表!$A$1:$A$100,0),   MATCH(N$1,警職大表!$A$3:$AZ$3,0)  )        )="",M13,  IF(  INDEX(警職大表!$A$1:$AZ$100,MATCH($A13,警職大表!$A$1:$A$100,0),   MATCH(N$1,警職大表!$A$3:$AZ$3,0)  )=0,"",INDEX(警職大表!$A$1:$AZ$100,MATCH($A13,警職大表!$A$1:$A$100,0),   MATCH(N$1,警職大表!$A$3:$AZ$3,0)  ) )    ),"")</f>
        <v>/</v>
      </c>
      <c r="O13" s="190" t="str">
        <f>_xlfn.IFNA(   IF(   IF(  INDEX(警職大表!$A$1:$AZ$100,MATCH($A13,警職大表!$A$1:$A$100,0),   MATCH(O$1,警職大表!$A$3:$AZ$3,0)  )=0,"",INDEX(警職大表!$A$1:$AZ$100,MATCH($A13,警職大表!$A$1:$A$100,0),   MATCH(O$1,警職大表!$A$3:$AZ$3,0)  )        )="",N13,  IF(  INDEX(警職大表!$A$1:$AZ$100,MATCH($A13,警職大表!$A$1:$A$100,0),   MATCH(O$1,警職大表!$A$3:$AZ$3,0)  )=0,"",INDEX(警職大表!$A$1:$AZ$100,MATCH($A13,警職大表!$A$1:$A$100,0),   MATCH(O$1,警職大表!$A$3:$AZ$3,0)  ) )    ),"")</f>
        <v>/</v>
      </c>
      <c r="P13" s="190" t="str">
        <f>_xlfn.IFNA(   IF(   IF(  INDEX(警職大表!$A$1:$AZ$100,MATCH($A13,警職大表!$A$1:$A$100,0),   MATCH(P$1,警職大表!$A$3:$AZ$3,0)  )=0,"",INDEX(警職大表!$A$1:$AZ$100,MATCH($A13,警職大表!$A$1:$A$100,0),   MATCH(P$1,警職大表!$A$3:$AZ$3,0)  )        )="",O13,  IF(  INDEX(警職大表!$A$1:$AZ$100,MATCH($A13,警職大表!$A$1:$A$100,0),   MATCH(P$1,警職大表!$A$3:$AZ$3,0)  )=0,"",INDEX(警職大表!$A$1:$AZ$100,MATCH($A13,警職大表!$A$1:$A$100,0),   MATCH(P$1,警職大表!$A$3:$AZ$3,0)  ) )    ),"")</f>
        <v>/</v>
      </c>
      <c r="Q13" s="190" t="str">
        <f>_xlfn.IFNA(   IF(   IF(  INDEX(警職大表!$A$1:$AZ$100,MATCH($A13,警職大表!$A$1:$A$100,0),   MATCH(Q$1,警職大表!$A$3:$AZ$3,0)  )=0,"",INDEX(警職大表!$A$1:$AZ$100,MATCH($A13,警職大表!$A$1:$A$100,0),   MATCH(Q$1,警職大表!$A$3:$AZ$3,0)  )        )="",P13,  IF(  INDEX(警職大表!$A$1:$AZ$100,MATCH($A13,警職大表!$A$1:$A$100,0),   MATCH(Q$1,警職大表!$A$3:$AZ$3,0)  )=0,"",INDEX(警職大表!$A$1:$AZ$100,MATCH($A13,警職大表!$A$1:$A$100,0),   MATCH(Q$1,警職大表!$A$3:$AZ$3,0)  ) )    ),"")</f>
        <v>/</v>
      </c>
      <c r="R13" s="190" t="str">
        <f>_xlfn.IFNA(   IF(   IF(  INDEX(警職大表!$A$1:$AZ$100,MATCH($A13,警職大表!$A$1:$A$100,0),   MATCH(R$1,警職大表!$A$3:$AZ$3,0)  )=0,"",INDEX(警職大表!$A$1:$AZ$100,MATCH($A13,警職大表!$A$1:$A$100,0),   MATCH(R$1,警職大表!$A$3:$AZ$3,0)  )        )="",Q13,  IF(  INDEX(警職大表!$A$1:$AZ$100,MATCH($A13,警職大表!$A$1:$A$100,0),   MATCH(R$1,警職大表!$A$3:$AZ$3,0)  )=0,"",INDEX(警職大表!$A$1:$AZ$100,MATCH($A13,警職大表!$A$1:$A$100,0),   MATCH(R$1,警職大表!$A$3:$AZ$3,0)  ) )    ),"")</f>
        <v>/</v>
      </c>
      <c r="S13" s="190" t="str">
        <f>_xlfn.IFNA(   IF(   IF(  INDEX(警職大表!$A$1:$AZ$100,MATCH($A13,警職大表!$A$1:$A$100,0),   MATCH(S$1,警職大表!$A$3:$AZ$3,0)  )=0,"",INDEX(警職大表!$A$1:$AZ$100,MATCH($A13,警職大表!$A$1:$A$100,0),   MATCH(S$1,警職大表!$A$3:$AZ$3,0)  )        )="",R13,  IF(  INDEX(警職大表!$A$1:$AZ$100,MATCH($A13,警職大表!$A$1:$A$100,0),   MATCH(S$1,警職大表!$A$3:$AZ$3,0)  )=0,"",INDEX(警職大表!$A$1:$AZ$100,MATCH($A13,警職大表!$A$1:$A$100,0),   MATCH(S$1,警職大表!$A$3:$AZ$3,0)  ) )    ),"")</f>
        <v>/</v>
      </c>
      <c r="T13" s="190" t="str">
        <f>_xlfn.IFNA(   IF(   IF(  INDEX(警職大表!$A$1:$AZ$100,MATCH($A13,警職大表!$A$1:$A$100,0),   MATCH(T$1,警職大表!$A$3:$AZ$3,0)  )=0,"",INDEX(警職大表!$A$1:$AZ$100,MATCH($A13,警職大表!$A$1:$A$100,0),   MATCH(T$1,警職大表!$A$3:$AZ$3,0)  )        )="",S13,  IF(  INDEX(警職大表!$A$1:$AZ$100,MATCH($A13,警職大表!$A$1:$A$100,0),   MATCH(T$1,警職大表!$A$3:$AZ$3,0)  )=0,"",INDEX(警職大表!$A$1:$AZ$100,MATCH($A13,警職大表!$A$1:$A$100,0),   MATCH(T$1,警職大表!$A$3:$AZ$3,0)  ) )    ),"")</f>
        <v>/</v>
      </c>
      <c r="U13" s="190" t="str">
        <f>_xlfn.IFNA(   IF(   IF(  INDEX(警職大表!$A$1:$AZ$100,MATCH($A13,警職大表!$A$1:$A$100,0),   MATCH(U$1,警職大表!$A$3:$AZ$3,0)  )=0,"",INDEX(警職大表!$A$1:$AZ$100,MATCH($A13,警職大表!$A$1:$A$100,0),   MATCH(U$1,警職大表!$A$3:$AZ$3,0)  )        )="",T13,  IF(  INDEX(警職大表!$A$1:$AZ$100,MATCH($A13,警職大表!$A$1:$A$100,0),   MATCH(U$1,警職大表!$A$3:$AZ$3,0)  )=0,"",INDEX(警職大表!$A$1:$AZ$100,MATCH($A13,警職大表!$A$1:$A$100,0),   MATCH(U$1,警職大表!$A$3:$AZ$3,0)  ) )    ),"")</f>
        <v>/</v>
      </c>
      <c r="V13" s="190" t="str">
        <f>_xlfn.IFNA(   IF(   IF(  INDEX(警職大表!$A$1:$AZ$100,MATCH($A13,警職大表!$A$1:$A$100,0),   MATCH(V$1,警職大表!$A$3:$AZ$3,0)  )=0,"",INDEX(警職大表!$A$1:$AZ$100,MATCH($A13,警職大表!$A$1:$A$100,0),   MATCH(V$1,警職大表!$A$3:$AZ$3,0)  )        )="",U13,  IF(  INDEX(警職大表!$A$1:$AZ$100,MATCH($A13,警職大表!$A$1:$A$100,0),   MATCH(V$1,警職大表!$A$3:$AZ$3,0)  )=0,"",INDEX(警職大表!$A$1:$AZ$100,MATCH($A13,警職大表!$A$1:$A$100,0),   MATCH(V$1,警職大表!$A$3:$AZ$3,0)  ) )    ),"")</f>
        <v>/</v>
      </c>
      <c r="W13" s="190" t="str">
        <f>_xlfn.IFNA(   IF(   IF(  INDEX(警職大表!$A$1:$AZ$100,MATCH($A13,警職大表!$A$1:$A$100,0),   MATCH(W$1,警職大表!$A$3:$AZ$3,0)  )=0,"",INDEX(警職大表!$A$1:$AZ$100,MATCH($A13,警職大表!$A$1:$A$100,0),   MATCH(W$1,警職大表!$A$3:$AZ$3,0)  )        )="",V13,  IF(  INDEX(警職大表!$A$1:$AZ$100,MATCH($A13,警職大表!$A$1:$A$100,0),   MATCH(W$1,警職大表!$A$3:$AZ$3,0)  )=0,"",INDEX(警職大表!$A$1:$AZ$100,MATCH($A13,警職大表!$A$1:$A$100,0),   MATCH(W$1,警職大表!$A$3:$AZ$3,0)  ) )    ),"")</f>
        <v>/</v>
      </c>
      <c r="X13" s="190" t="str">
        <f>_xlfn.IFNA(   IF(   IF(  INDEX(警職大表!$A$1:$AZ$100,MATCH($A13,警職大表!$A$1:$A$100,0),   MATCH(X$1,警職大表!$A$3:$AZ$3,0)  )=0,"",INDEX(警職大表!$A$1:$AZ$100,MATCH($A13,警職大表!$A$1:$A$100,0),   MATCH(X$1,警職大表!$A$3:$AZ$3,0)  )        )="",W13,  IF(  INDEX(警職大表!$A$1:$AZ$100,MATCH($A13,警職大表!$A$1:$A$100,0),   MATCH(X$1,警職大表!$A$3:$AZ$3,0)  )=0,"",INDEX(警職大表!$A$1:$AZ$100,MATCH($A13,警職大表!$A$1:$A$100,0),   MATCH(X$1,警職大表!$A$3:$AZ$3,0)  ) )    ),"")</f>
        <v>/</v>
      </c>
      <c r="Y13" s="190" t="str">
        <f>_xlfn.IFNA(   IF(   IF(  INDEX(警職大表!$A$1:$AZ$100,MATCH($A13,警職大表!$A$1:$A$100,0),   MATCH(Y$1,警職大表!$A$3:$AZ$3,0)  )=0,"",INDEX(警職大表!$A$1:$AZ$100,MATCH($A13,警職大表!$A$1:$A$100,0),   MATCH(Y$1,警職大表!$A$3:$AZ$3,0)  )        )="",X13,  IF(  INDEX(警職大表!$A$1:$AZ$100,MATCH($A13,警職大表!$A$1:$A$100,0),   MATCH(Y$1,警職大表!$A$3:$AZ$3,0)  )=0,"",INDEX(警職大表!$A$1:$AZ$100,MATCH($A13,警職大表!$A$1:$A$100,0),   MATCH(Y$1,警職大表!$A$3:$AZ$3,0)  ) )    ),"")</f>
        <v>/</v>
      </c>
      <c r="Z13" s="190" t="str">
        <f>_xlfn.IFNA(   IF(   IF(  INDEX(警職大表!$A$1:$AZ$100,MATCH($A13,警職大表!$A$1:$A$100,0),   MATCH(Z$1,警職大表!$A$3:$AZ$3,0)  )=0,"",INDEX(警職大表!$A$1:$AZ$100,MATCH($A13,警職大表!$A$1:$A$100,0),   MATCH(Z$1,警職大表!$A$3:$AZ$3,0)  )        )="",Y13,  IF(  INDEX(警職大表!$A$1:$AZ$100,MATCH($A13,警職大表!$A$1:$A$100,0),   MATCH(Z$1,警職大表!$A$3:$AZ$3,0)  )=0,"",INDEX(警職大表!$A$1:$AZ$100,MATCH($A13,警職大表!$A$1:$A$100,0),   MATCH(Z$1,警職大表!$A$3:$AZ$3,0)  ) )    ),"")</f>
        <v>/</v>
      </c>
      <c r="AA13" s="190" t="str">
        <f>_xlfn.IFNA(   IF(   IF(  INDEX(警職大表!$A$1:$AZ$100,MATCH($A13,警職大表!$A$1:$A$100,0),   MATCH(AA$1,警職大表!$A$3:$AZ$3,0)  )=0,"",INDEX(警職大表!$A$1:$AZ$100,MATCH($A13,警職大表!$A$1:$A$100,0),   MATCH(AA$1,警職大表!$A$3:$AZ$3,0)  )        )="",Z13,  IF(  INDEX(警職大表!$A$1:$AZ$100,MATCH($A13,警職大表!$A$1:$A$100,0),   MATCH(AA$1,警職大表!$A$3:$AZ$3,0)  )=0,"",INDEX(警職大表!$A$1:$AZ$100,MATCH($A13,警職大表!$A$1:$A$100,0),   MATCH(AA$1,警職大表!$A$3:$AZ$3,0)  ) )    ),"")</f>
        <v>/</v>
      </c>
      <c r="AB13" s="190" t="str">
        <f>_xlfn.IFNA(   IF(   IF(  INDEX(警職大表!$A$1:$AZ$100,MATCH($A13,警職大表!$A$1:$A$100,0),   MATCH(AB$1,警職大表!$A$3:$AZ$3,0)  )=0,"",INDEX(警職大表!$A$1:$AZ$100,MATCH($A13,警職大表!$A$1:$A$100,0),   MATCH(AB$1,警職大表!$A$3:$AZ$3,0)  )        )="",AA13,  IF(  INDEX(警職大表!$A$1:$AZ$100,MATCH($A13,警職大表!$A$1:$A$100,0),   MATCH(AB$1,警職大表!$A$3:$AZ$3,0)  )=0,"",INDEX(警職大表!$A$1:$AZ$100,MATCH($A13,警職大表!$A$1:$A$100,0),   MATCH(AB$1,警職大表!$A$3:$AZ$3,0)  ) )    ),"")</f>
        <v>/</v>
      </c>
      <c r="AC13" s="190" t="str">
        <f>_xlfn.IFNA(   IF(   IF(  INDEX(警職大表!$A$1:$AZ$100,MATCH($A13,警職大表!$A$1:$A$100,0),   MATCH(AC$1,警職大表!$A$3:$AZ$3,0)  )=0,"",INDEX(警職大表!$A$1:$AZ$100,MATCH($A13,警職大表!$A$1:$A$100,0),   MATCH(AC$1,警職大表!$A$3:$AZ$3,0)  )        )="",AB13,  IF(  INDEX(警職大表!$A$1:$AZ$100,MATCH($A13,警職大表!$A$1:$A$100,0),   MATCH(AC$1,警職大表!$A$3:$AZ$3,0)  )=0,"",INDEX(警職大表!$A$1:$AZ$100,MATCH($A13,警職大表!$A$1:$A$100,0),   MATCH(AC$1,警職大表!$A$3:$AZ$3,0)  ) )    ),"")</f>
        <v>/</v>
      </c>
      <c r="AD13" s="190" t="str">
        <f>_xlfn.IFNA(   IF(   IF(  INDEX(警職大表!$A$1:$AZ$100,MATCH($A13,警職大表!$A$1:$A$100,0),   MATCH(AD$1,警職大表!$A$3:$AZ$3,0)  )=0,"",INDEX(警職大表!$A$1:$AZ$100,MATCH($A13,警職大表!$A$1:$A$100,0),   MATCH(AD$1,警職大表!$A$3:$AZ$3,0)  )        )="",AC13,  IF(  INDEX(警職大表!$A$1:$AZ$100,MATCH($A13,警職大表!$A$1:$A$100,0),   MATCH(AD$1,警職大表!$A$3:$AZ$3,0)  )=0,"",INDEX(警職大表!$A$1:$AZ$100,MATCH($A13,警職大表!$A$1:$A$100,0),   MATCH(AD$1,警職大表!$A$3:$AZ$3,0)  ) )    ),"")</f>
        <v>/</v>
      </c>
      <c r="AE13" s="190" t="str">
        <f>_xlfn.IFNA(   IF(   IF(  INDEX(警職大表!$A$1:$AZ$100,MATCH($A13,警職大表!$A$1:$A$100,0),   MATCH(AE$1,警職大表!$A$3:$AZ$3,0)  )=0,"",INDEX(警職大表!$A$1:$AZ$100,MATCH($A13,警職大表!$A$1:$A$100,0),   MATCH(AE$1,警職大表!$A$3:$AZ$3,0)  )        )="",AD13,  IF(  INDEX(警職大表!$A$1:$AZ$100,MATCH($A13,警職大表!$A$1:$A$100,0),   MATCH(AE$1,警職大表!$A$3:$AZ$3,0)  )=0,"",INDEX(警職大表!$A$1:$AZ$100,MATCH($A13,警職大表!$A$1:$A$100,0),   MATCH(AE$1,警職大表!$A$3:$AZ$3,0)  ) )    ),"")</f>
        <v>/</v>
      </c>
      <c r="AF13" s="190" t="str">
        <f>_xlfn.IFNA(   IF(   IF(  INDEX(警職大表!$A$1:$AZ$100,MATCH($A13,警職大表!$A$1:$A$100,0),   MATCH(AF$1,警職大表!$A$3:$AZ$3,0)  )=0,"",INDEX(警職大表!$A$1:$AZ$100,MATCH($A13,警職大表!$A$1:$A$100,0),   MATCH(AF$1,警職大表!$A$3:$AZ$3,0)  )        )="",AE13,  IF(  INDEX(警職大表!$A$1:$AZ$100,MATCH($A13,警職大表!$A$1:$A$100,0),   MATCH(AF$1,警職大表!$A$3:$AZ$3,0)  )=0,"",INDEX(警職大表!$A$1:$AZ$100,MATCH($A13,警職大表!$A$1:$A$100,0),   MATCH(AF$1,警職大表!$A$3:$AZ$3,0)  ) )    ),"")</f>
        <v>/</v>
      </c>
      <c r="AG13" s="190" t="str">
        <f>_xlfn.IFNA(   IF(   IF(  INDEX(警職大表!$A$1:$AZ$100,MATCH($A13,警職大表!$A$1:$A$100,0),   MATCH(AG$1,警職大表!$A$3:$AZ$3,0)  )=0,"",INDEX(警職大表!$A$1:$AZ$100,MATCH($A13,警職大表!$A$1:$A$100,0),   MATCH(AG$1,警職大表!$A$3:$AZ$3,0)  )        )="",AF13,  IF(  INDEX(警職大表!$A$1:$AZ$100,MATCH($A13,警職大表!$A$1:$A$100,0),   MATCH(AG$1,警職大表!$A$3:$AZ$3,0)  )=0,"",INDEX(警職大表!$A$1:$AZ$100,MATCH($A13,警職大表!$A$1:$A$100,0),   MATCH(AG$1,警職大表!$A$3:$AZ$3,0)  ) )    ),"")</f>
        <v/>
      </c>
      <c r="AL13" s="190" t="str">
        <f t="shared" si="0"/>
        <v>P</v>
      </c>
      <c r="AM13" s="190" t="str">
        <f t="shared" si="1"/>
        <v>林明道(支援總隊)</v>
      </c>
      <c r="AN13" s="190" t="str">
        <f ca="1">INDEX(   $A$41:$AG$78, MATCH(AL13,$A$41:$A$78,0),MATCH(  DAY(勤務分配表!$AL$1),$A$41:$AL$41,0  )  )</f>
        <v/>
      </c>
      <c r="AO13" s="190" t="str">
        <f>IF((ROW(AO13)-1)&lt;=日期輸入!$B$5,_xlfn.IFNA(IF(INDEX($A$1:$AG$40,MATCH($AM13,$B$1:$B$100,0),VALUE($AO$1+3))="成","補",INDEX($A$1:$AG$40,MATCH($AM13,$B$1:$B$100,0),VALUE($AO$1+3))),""),"")</f>
        <v>/</v>
      </c>
      <c r="AP13" s="190" t="str">
        <f>IF((ROW(AP13)-1)&lt;=日期輸入!$B$5,_xlfn.IFNA(IF(INDEX($A$1:$AG$40,MATCH($AM13,$B$1:$B$100,0),VALUE($AP$1+3))="成","補",INDEX($A$1:$AG$40,MATCH($AM13,$B$1:$B$100,0),VALUE($AP$1+3))),""),"")</f>
        <v>/</v>
      </c>
      <c r="AQ13" s="190" t="str">
        <f>IF((ROW(AQ13)-1)&lt;=日期輸入!$B$5,_xlfn.IFNA(IF(INDEX($A$1:$AG$40,MATCH($AM13,$B$1:$B$100,0),VALUE($AQ$1+3))="成","補",INDEX($A$1:$AG$40,MATCH($AM13,$B$1:$B$100,0),VALUE($AQ$1+3))),""),"")</f>
        <v>/</v>
      </c>
    </row>
    <row r="14" spans="1:47">
      <c r="A14" s="190" t="str">
        <f>IF(  (ROW(A14)-1)&lt;=日期輸入!$B$5,勤務分配!A14,"")</f>
        <v>Q</v>
      </c>
      <c r="B14" s="190" t="str">
        <f>_xlfn.IFNA(  INDEX(警職大表!$A$1:$AZ$100,MATCH(A14,警職大表!$A$1:$A$100,0),3),"")</f>
        <v>謝福生(支援總隊)</v>
      </c>
      <c r="C14" s="190" t="str">
        <f>_xlfn.IFNA(   IF(   IF(  INDEX(警職大表!$A$1:$AZ$100,MATCH($A14,警職大表!$A$1:$A$100,0),   MATCH(C$1,警職大表!$A$3:$AZ$3,0)  )=0,"",INDEX(警職大表!$A$1:$AZ$100,MATCH($A14,警職大表!$A$1:$A$100,0),   MATCH(C$1,警職大表!$A$3:$AZ$3,0)  )        )="",B14,  IF(  INDEX(警職大表!$A$1:$AZ$100,MATCH($A14,警職大表!$A$1:$A$100,0),   MATCH(C$1,警職大表!$A$3:$AZ$3,0)  )=0,"",INDEX(警職大表!$A$1:$AZ$100,MATCH($A14,警職大表!$A$1:$A$100,0),   MATCH(C$1,警職大表!$A$3:$AZ$3,0)  ) )    ),"")</f>
        <v>/</v>
      </c>
      <c r="D14" s="190" t="str">
        <f>_xlfn.IFNA(   IF(   IF(  INDEX(警職大表!$A$1:$AZ$100,MATCH($A14,警職大表!$A$1:$A$100,0),   MATCH(D$1,警職大表!$A$3:$AZ$3,0)  )=0,"",INDEX(警職大表!$A$1:$AZ$100,MATCH($A14,警職大表!$A$1:$A$100,0),   MATCH(D$1,警職大表!$A$3:$AZ$3,0)  )        )="",C14,  IF(  INDEX(警職大表!$A$1:$AZ$100,MATCH($A14,警職大表!$A$1:$A$100,0),   MATCH(D$1,警職大表!$A$3:$AZ$3,0)  )=0,"",INDEX(警職大表!$A$1:$AZ$100,MATCH($A14,警職大表!$A$1:$A$100,0),   MATCH(D$1,警職大表!$A$3:$AZ$3,0)  ) )    ),"")</f>
        <v>/</v>
      </c>
      <c r="E14" s="190" t="str">
        <f>_xlfn.IFNA(   IF(   IF(  INDEX(警職大表!$A$1:$AZ$100,MATCH($A14,警職大表!$A$1:$A$100,0),   MATCH(E$1,警職大表!$A$3:$AZ$3,0)  )=0,"",INDEX(警職大表!$A$1:$AZ$100,MATCH($A14,警職大表!$A$1:$A$100,0),   MATCH(E$1,警職大表!$A$3:$AZ$3,0)  )        )="",D14,  IF(  INDEX(警職大表!$A$1:$AZ$100,MATCH($A14,警職大表!$A$1:$A$100,0),   MATCH(E$1,警職大表!$A$3:$AZ$3,0)  )=0,"",INDEX(警職大表!$A$1:$AZ$100,MATCH($A14,警職大表!$A$1:$A$100,0),   MATCH(E$1,警職大表!$A$3:$AZ$3,0)  ) )    ),"")</f>
        <v>/</v>
      </c>
      <c r="F14" s="190" t="str">
        <f>_xlfn.IFNA(   IF(   IF(  INDEX(警職大表!$A$1:$AZ$100,MATCH($A14,警職大表!$A$1:$A$100,0),   MATCH(F$1,警職大表!$A$3:$AZ$3,0)  )=0,"",INDEX(警職大表!$A$1:$AZ$100,MATCH($A14,警職大表!$A$1:$A$100,0),   MATCH(F$1,警職大表!$A$3:$AZ$3,0)  )        )="",E14,  IF(  INDEX(警職大表!$A$1:$AZ$100,MATCH($A14,警職大表!$A$1:$A$100,0),   MATCH(F$1,警職大表!$A$3:$AZ$3,0)  )=0,"",INDEX(警職大表!$A$1:$AZ$100,MATCH($A14,警職大表!$A$1:$A$100,0),   MATCH(F$1,警職大表!$A$3:$AZ$3,0)  ) )    ),"")</f>
        <v>/</v>
      </c>
      <c r="G14" s="190" t="str">
        <f>_xlfn.IFNA(   IF(   IF(  INDEX(警職大表!$A$1:$AZ$100,MATCH($A14,警職大表!$A$1:$A$100,0),   MATCH(G$1,警職大表!$A$3:$AZ$3,0)  )=0,"",INDEX(警職大表!$A$1:$AZ$100,MATCH($A14,警職大表!$A$1:$A$100,0),   MATCH(G$1,警職大表!$A$3:$AZ$3,0)  )        )="",F14,  IF(  INDEX(警職大表!$A$1:$AZ$100,MATCH($A14,警職大表!$A$1:$A$100,0),   MATCH(G$1,警職大表!$A$3:$AZ$3,0)  )=0,"",INDEX(警職大表!$A$1:$AZ$100,MATCH($A14,警職大表!$A$1:$A$100,0),   MATCH(G$1,警職大表!$A$3:$AZ$3,0)  ) )    ),"")</f>
        <v>/</v>
      </c>
      <c r="H14" s="190" t="str">
        <f>_xlfn.IFNA(   IF(   IF(  INDEX(警職大表!$A$1:$AZ$100,MATCH($A14,警職大表!$A$1:$A$100,0),   MATCH(H$1,警職大表!$A$3:$AZ$3,0)  )=0,"",INDEX(警職大表!$A$1:$AZ$100,MATCH($A14,警職大表!$A$1:$A$100,0),   MATCH(H$1,警職大表!$A$3:$AZ$3,0)  )        )="",G14,  IF(  INDEX(警職大表!$A$1:$AZ$100,MATCH($A14,警職大表!$A$1:$A$100,0),   MATCH(H$1,警職大表!$A$3:$AZ$3,0)  )=0,"",INDEX(警職大表!$A$1:$AZ$100,MATCH($A14,警職大表!$A$1:$A$100,0),   MATCH(H$1,警職大表!$A$3:$AZ$3,0)  ) )    ),"")</f>
        <v>/</v>
      </c>
      <c r="I14" s="190" t="str">
        <f>_xlfn.IFNA(   IF(   IF(  INDEX(警職大表!$A$1:$AZ$100,MATCH($A14,警職大表!$A$1:$A$100,0),   MATCH(I$1,警職大表!$A$3:$AZ$3,0)  )=0,"",INDEX(警職大表!$A$1:$AZ$100,MATCH($A14,警職大表!$A$1:$A$100,0),   MATCH(I$1,警職大表!$A$3:$AZ$3,0)  )        )="",H14,  IF(  INDEX(警職大表!$A$1:$AZ$100,MATCH($A14,警職大表!$A$1:$A$100,0),   MATCH(I$1,警職大表!$A$3:$AZ$3,0)  )=0,"",INDEX(警職大表!$A$1:$AZ$100,MATCH($A14,警職大表!$A$1:$A$100,0),   MATCH(I$1,警職大表!$A$3:$AZ$3,0)  ) )    ),"")</f>
        <v>/</v>
      </c>
      <c r="J14" s="190" t="str">
        <f>_xlfn.IFNA(   IF(   IF(  INDEX(警職大表!$A$1:$AZ$100,MATCH($A14,警職大表!$A$1:$A$100,0),   MATCH(J$1,警職大表!$A$3:$AZ$3,0)  )=0,"",INDEX(警職大表!$A$1:$AZ$100,MATCH($A14,警職大表!$A$1:$A$100,0),   MATCH(J$1,警職大表!$A$3:$AZ$3,0)  )        )="",I14,  IF(  INDEX(警職大表!$A$1:$AZ$100,MATCH($A14,警職大表!$A$1:$A$100,0),   MATCH(J$1,警職大表!$A$3:$AZ$3,0)  )=0,"",INDEX(警職大表!$A$1:$AZ$100,MATCH($A14,警職大表!$A$1:$A$100,0),   MATCH(J$1,警職大表!$A$3:$AZ$3,0)  ) )    ),"")</f>
        <v>/</v>
      </c>
      <c r="K14" s="190" t="str">
        <f>_xlfn.IFNA(   IF(   IF(  INDEX(警職大表!$A$1:$AZ$100,MATCH($A14,警職大表!$A$1:$A$100,0),   MATCH(K$1,警職大表!$A$3:$AZ$3,0)  )=0,"",INDEX(警職大表!$A$1:$AZ$100,MATCH($A14,警職大表!$A$1:$A$100,0),   MATCH(K$1,警職大表!$A$3:$AZ$3,0)  )        )="",J14,  IF(  INDEX(警職大表!$A$1:$AZ$100,MATCH($A14,警職大表!$A$1:$A$100,0),   MATCH(K$1,警職大表!$A$3:$AZ$3,0)  )=0,"",INDEX(警職大表!$A$1:$AZ$100,MATCH($A14,警職大表!$A$1:$A$100,0),   MATCH(K$1,警職大表!$A$3:$AZ$3,0)  ) )    ),"")</f>
        <v>/</v>
      </c>
      <c r="L14" s="190" t="str">
        <f>_xlfn.IFNA(   IF(   IF(  INDEX(警職大表!$A$1:$AZ$100,MATCH($A14,警職大表!$A$1:$A$100,0),   MATCH(L$1,警職大表!$A$3:$AZ$3,0)  )=0,"",INDEX(警職大表!$A$1:$AZ$100,MATCH($A14,警職大表!$A$1:$A$100,0),   MATCH(L$1,警職大表!$A$3:$AZ$3,0)  )        )="",K14,  IF(  INDEX(警職大表!$A$1:$AZ$100,MATCH($A14,警職大表!$A$1:$A$100,0),   MATCH(L$1,警職大表!$A$3:$AZ$3,0)  )=0,"",INDEX(警職大表!$A$1:$AZ$100,MATCH($A14,警職大表!$A$1:$A$100,0),   MATCH(L$1,警職大表!$A$3:$AZ$3,0)  ) )    ),"")</f>
        <v>/</v>
      </c>
      <c r="M14" s="190" t="str">
        <f>_xlfn.IFNA(   IF(   IF(  INDEX(警職大表!$A$1:$AZ$100,MATCH($A14,警職大表!$A$1:$A$100,0),   MATCH(M$1,警職大表!$A$3:$AZ$3,0)  )=0,"",INDEX(警職大表!$A$1:$AZ$100,MATCH($A14,警職大表!$A$1:$A$100,0),   MATCH(M$1,警職大表!$A$3:$AZ$3,0)  )        )="",L14,  IF(  INDEX(警職大表!$A$1:$AZ$100,MATCH($A14,警職大表!$A$1:$A$100,0),   MATCH(M$1,警職大表!$A$3:$AZ$3,0)  )=0,"",INDEX(警職大表!$A$1:$AZ$100,MATCH($A14,警職大表!$A$1:$A$100,0),   MATCH(M$1,警職大表!$A$3:$AZ$3,0)  ) )    ),"")</f>
        <v>/</v>
      </c>
      <c r="N14" s="190" t="str">
        <f>_xlfn.IFNA(   IF(   IF(  INDEX(警職大表!$A$1:$AZ$100,MATCH($A14,警職大表!$A$1:$A$100,0),   MATCH(N$1,警職大表!$A$3:$AZ$3,0)  )=0,"",INDEX(警職大表!$A$1:$AZ$100,MATCH($A14,警職大表!$A$1:$A$100,0),   MATCH(N$1,警職大表!$A$3:$AZ$3,0)  )        )="",M14,  IF(  INDEX(警職大表!$A$1:$AZ$100,MATCH($A14,警職大表!$A$1:$A$100,0),   MATCH(N$1,警職大表!$A$3:$AZ$3,0)  )=0,"",INDEX(警職大表!$A$1:$AZ$100,MATCH($A14,警職大表!$A$1:$A$100,0),   MATCH(N$1,警職大表!$A$3:$AZ$3,0)  ) )    ),"")</f>
        <v>/</v>
      </c>
      <c r="O14" s="190" t="str">
        <f>_xlfn.IFNA(   IF(   IF(  INDEX(警職大表!$A$1:$AZ$100,MATCH($A14,警職大表!$A$1:$A$100,0),   MATCH(O$1,警職大表!$A$3:$AZ$3,0)  )=0,"",INDEX(警職大表!$A$1:$AZ$100,MATCH($A14,警職大表!$A$1:$A$100,0),   MATCH(O$1,警職大表!$A$3:$AZ$3,0)  )        )="",N14,  IF(  INDEX(警職大表!$A$1:$AZ$100,MATCH($A14,警職大表!$A$1:$A$100,0),   MATCH(O$1,警職大表!$A$3:$AZ$3,0)  )=0,"",INDEX(警職大表!$A$1:$AZ$100,MATCH($A14,警職大表!$A$1:$A$100,0),   MATCH(O$1,警職大表!$A$3:$AZ$3,0)  ) )    ),"")</f>
        <v>/</v>
      </c>
      <c r="P14" s="190" t="str">
        <f>_xlfn.IFNA(   IF(   IF(  INDEX(警職大表!$A$1:$AZ$100,MATCH($A14,警職大表!$A$1:$A$100,0),   MATCH(P$1,警職大表!$A$3:$AZ$3,0)  )=0,"",INDEX(警職大表!$A$1:$AZ$100,MATCH($A14,警職大表!$A$1:$A$100,0),   MATCH(P$1,警職大表!$A$3:$AZ$3,0)  )        )="",O14,  IF(  INDEX(警職大表!$A$1:$AZ$100,MATCH($A14,警職大表!$A$1:$A$100,0),   MATCH(P$1,警職大表!$A$3:$AZ$3,0)  )=0,"",INDEX(警職大表!$A$1:$AZ$100,MATCH($A14,警職大表!$A$1:$A$100,0),   MATCH(P$1,警職大表!$A$3:$AZ$3,0)  ) )    ),"")</f>
        <v>/</v>
      </c>
      <c r="Q14" s="190" t="str">
        <f>_xlfn.IFNA(   IF(   IF(  INDEX(警職大表!$A$1:$AZ$100,MATCH($A14,警職大表!$A$1:$A$100,0),   MATCH(Q$1,警職大表!$A$3:$AZ$3,0)  )=0,"",INDEX(警職大表!$A$1:$AZ$100,MATCH($A14,警職大表!$A$1:$A$100,0),   MATCH(Q$1,警職大表!$A$3:$AZ$3,0)  )        )="",P14,  IF(  INDEX(警職大表!$A$1:$AZ$100,MATCH($A14,警職大表!$A$1:$A$100,0),   MATCH(Q$1,警職大表!$A$3:$AZ$3,0)  )=0,"",INDEX(警職大表!$A$1:$AZ$100,MATCH($A14,警職大表!$A$1:$A$100,0),   MATCH(Q$1,警職大表!$A$3:$AZ$3,0)  ) )    ),"")</f>
        <v>/</v>
      </c>
      <c r="R14" s="190" t="str">
        <f>_xlfn.IFNA(   IF(   IF(  INDEX(警職大表!$A$1:$AZ$100,MATCH($A14,警職大表!$A$1:$A$100,0),   MATCH(R$1,警職大表!$A$3:$AZ$3,0)  )=0,"",INDEX(警職大表!$A$1:$AZ$100,MATCH($A14,警職大表!$A$1:$A$100,0),   MATCH(R$1,警職大表!$A$3:$AZ$3,0)  )        )="",Q14,  IF(  INDEX(警職大表!$A$1:$AZ$100,MATCH($A14,警職大表!$A$1:$A$100,0),   MATCH(R$1,警職大表!$A$3:$AZ$3,0)  )=0,"",INDEX(警職大表!$A$1:$AZ$100,MATCH($A14,警職大表!$A$1:$A$100,0),   MATCH(R$1,警職大表!$A$3:$AZ$3,0)  ) )    ),"")</f>
        <v>/</v>
      </c>
      <c r="S14" s="190" t="str">
        <f>_xlfn.IFNA(   IF(   IF(  INDEX(警職大表!$A$1:$AZ$100,MATCH($A14,警職大表!$A$1:$A$100,0),   MATCH(S$1,警職大表!$A$3:$AZ$3,0)  )=0,"",INDEX(警職大表!$A$1:$AZ$100,MATCH($A14,警職大表!$A$1:$A$100,0),   MATCH(S$1,警職大表!$A$3:$AZ$3,0)  )        )="",R14,  IF(  INDEX(警職大表!$A$1:$AZ$100,MATCH($A14,警職大表!$A$1:$A$100,0),   MATCH(S$1,警職大表!$A$3:$AZ$3,0)  )=0,"",INDEX(警職大表!$A$1:$AZ$100,MATCH($A14,警職大表!$A$1:$A$100,0),   MATCH(S$1,警職大表!$A$3:$AZ$3,0)  ) )    ),"")</f>
        <v>/</v>
      </c>
      <c r="T14" s="190" t="str">
        <f>_xlfn.IFNA(   IF(   IF(  INDEX(警職大表!$A$1:$AZ$100,MATCH($A14,警職大表!$A$1:$A$100,0),   MATCH(T$1,警職大表!$A$3:$AZ$3,0)  )=0,"",INDEX(警職大表!$A$1:$AZ$100,MATCH($A14,警職大表!$A$1:$A$100,0),   MATCH(T$1,警職大表!$A$3:$AZ$3,0)  )        )="",S14,  IF(  INDEX(警職大表!$A$1:$AZ$100,MATCH($A14,警職大表!$A$1:$A$100,0),   MATCH(T$1,警職大表!$A$3:$AZ$3,0)  )=0,"",INDEX(警職大表!$A$1:$AZ$100,MATCH($A14,警職大表!$A$1:$A$100,0),   MATCH(T$1,警職大表!$A$3:$AZ$3,0)  ) )    ),"")</f>
        <v>/</v>
      </c>
      <c r="U14" s="190" t="str">
        <f>_xlfn.IFNA(   IF(   IF(  INDEX(警職大表!$A$1:$AZ$100,MATCH($A14,警職大表!$A$1:$A$100,0),   MATCH(U$1,警職大表!$A$3:$AZ$3,0)  )=0,"",INDEX(警職大表!$A$1:$AZ$100,MATCH($A14,警職大表!$A$1:$A$100,0),   MATCH(U$1,警職大表!$A$3:$AZ$3,0)  )        )="",T14,  IF(  INDEX(警職大表!$A$1:$AZ$100,MATCH($A14,警職大表!$A$1:$A$100,0),   MATCH(U$1,警職大表!$A$3:$AZ$3,0)  )=0,"",INDEX(警職大表!$A$1:$AZ$100,MATCH($A14,警職大表!$A$1:$A$100,0),   MATCH(U$1,警職大表!$A$3:$AZ$3,0)  ) )    ),"")</f>
        <v>/</v>
      </c>
      <c r="V14" s="190" t="str">
        <f>_xlfn.IFNA(   IF(   IF(  INDEX(警職大表!$A$1:$AZ$100,MATCH($A14,警職大表!$A$1:$A$100,0),   MATCH(V$1,警職大表!$A$3:$AZ$3,0)  )=0,"",INDEX(警職大表!$A$1:$AZ$100,MATCH($A14,警職大表!$A$1:$A$100,0),   MATCH(V$1,警職大表!$A$3:$AZ$3,0)  )        )="",U14,  IF(  INDEX(警職大表!$A$1:$AZ$100,MATCH($A14,警職大表!$A$1:$A$100,0),   MATCH(V$1,警職大表!$A$3:$AZ$3,0)  )=0,"",INDEX(警職大表!$A$1:$AZ$100,MATCH($A14,警職大表!$A$1:$A$100,0),   MATCH(V$1,警職大表!$A$3:$AZ$3,0)  ) )    ),"")</f>
        <v>/</v>
      </c>
      <c r="W14" s="190" t="str">
        <f>_xlfn.IFNA(   IF(   IF(  INDEX(警職大表!$A$1:$AZ$100,MATCH($A14,警職大表!$A$1:$A$100,0),   MATCH(W$1,警職大表!$A$3:$AZ$3,0)  )=0,"",INDEX(警職大表!$A$1:$AZ$100,MATCH($A14,警職大表!$A$1:$A$100,0),   MATCH(W$1,警職大表!$A$3:$AZ$3,0)  )        )="",V14,  IF(  INDEX(警職大表!$A$1:$AZ$100,MATCH($A14,警職大表!$A$1:$A$100,0),   MATCH(W$1,警職大表!$A$3:$AZ$3,0)  )=0,"",INDEX(警職大表!$A$1:$AZ$100,MATCH($A14,警職大表!$A$1:$A$100,0),   MATCH(W$1,警職大表!$A$3:$AZ$3,0)  ) )    ),"")</f>
        <v>/</v>
      </c>
      <c r="X14" s="190" t="str">
        <f>_xlfn.IFNA(   IF(   IF(  INDEX(警職大表!$A$1:$AZ$100,MATCH($A14,警職大表!$A$1:$A$100,0),   MATCH(X$1,警職大表!$A$3:$AZ$3,0)  )=0,"",INDEX(警職大表!$A$1:$AZ$100,MATCH($A14,警職大表!$A$1:$A$100,0),   MATCH(X$1,警職大表!$A$3:$AZ$3,0)  )        )="",W14,  IF(  INDEX(警職大表!$A$1:$AZ$100,MATCH($A14,警職大表!$A$1:$A$100,0),   MATCH(X$1,警職大表!$A$3:$AZ$3,0)  )=0,"",INDEX(警職大表!$A$1:$AZ$100,MATCH($A14,警職大表!$A$1:$A$100,0),   MATCH(X$1,警職大表!$A$3:$AZ$3,0)  ) )    ),"")</f>
        <v>/</v>
      </c>
      <c r="Y14" s="190" t="str">
        <f>_xlfn.IFNA(   IF(   IF(  INDEX(警職大表!$A$1:$AZ$100,MATCH($A14,警職大表!$A$1:$A$100,0),   MATCH(Y$1,警職大表!$A$3:$AZ$3,0)  )=0,"",INDEX(警職大表!$A$1:$AZ$100,MATCH($A14,警職大表!$A$1:$A$100,0),   MATCH(Y$1,警職大表!$A$3:$AZ$3,0)  )        )="",X14,  IF(  INDEX(警職大表!$A$1:$AZ$100,MATCH($A14,警職大表!$A$1:$A$100,0),   MATCH(Y$1,警職大表!$A$3:$AZ$3,0)  )=0,"",INDEX(警職大表!$A$1:$AZ$100,MATCH($A14,警職大表!$A$1:$A$100,0),   MATCH(Y$1,警職大表!$A$3:$AZ$3,0)  ) )    ),"")</f>
        <v>/</v>
      </c>
      <c r="Z14" s="190" t="str">
        <f>_xlfn.IFNA(   IF(   IF(  INDEX(警職大表!$A$1:$AZ$100,MATCH($A14,警職大表!$A$1:$A$100,0),   MATCH(Z$1,警職大表!$A$3:$AZ$3,0)  )=0,"",INDEX(警職大表!$A$1:$AZ$100,MATCH($A14,警職大表!$A$1:$A$100,0),   MATCH(Z$1,警職大表!$A$3:$AZ$3,0)  )        )="",Y14,  IF(  INDEX(警職大表!$A$1:$AZ$100,MATCH($A14,警職大表!$A$1:$A$100,0),   MATCH(Z$1,警職大表!$A$3:$AZ$3,0)  )=0,"",INDEX(警職大表!$A$1:$AZ$100,MATCH($A14,警職大表!$A$1:$A$100,0),   MATCH(Z$1,警職大表!$A$3:$AZ$3,0)  ) )    ),"")</f>
        <v>/</v>
      </c>
      <c r="AA14" s="190" t="str">
        <f>_xlfn.IFNA(   IF(   IF(  INDEX(警職大表!$A$1:$AZ$100,MATCH($A14,警職大表!$A$1:$A$100,0),   MATCH(AA$1,警職大表!$A$3:$AZ$3,0)  )=0,"",INDEX(警職大表!$A$1:$AZ$100,MATCH($A14,警職大表!$A$1:$A$100,0),   MATCH(AA$1,警職大表!$A$3:$AZ$3,0)  )        )="",Z14,  IF(  INDEX(警職大表!$A$1:$AZ$100,MATCH($A14,警職大表!$A$1:$A$100,0),   MATCH(AA$1,警職大表!$A$3:$AZ$3,0)  )=0,"",INDEX(警職大表!$A$1:$AZ$100,MATCH($A14,警職大表!$A$1:$A$100,0),   MATCH(AA$1,警職大表!$A$3:$AZ$3,0)  ) )    ),"")</f>
        <v>/</v>
      </c>
      <c r="AB14" s="190" t="str">
        <f>_xlfn.IFNA(   IF(   IF(  INDEX(警職大表!$A$1:$AZ$100,MATCH($A14,警職大表!$A$1:$A$100,0),   MATCH(AB$1,警職大表!$A$3:$AZ$3,0)  )=0,"",INDEX(警職大表!$A$1:$AZ$100,MATCH($A14,警職大表!$A$1:$A$100,0),   MATCH(AB$1,警職大表!$A$3:$AZ$3,0)  )        )="",AA14,  IF(  INDEX(警職大表!$A$1:$AZ$100,MATCH($A14,警職大表!$A$1:$A$100,0),   MATCH(AB$1,警職大表!$A$3:$AZ$3,0)  )=0,"",INDEX(警職大表!$A$1:$AZ$100,MATCH($A14,警職大表!$A$1:$A$100,0),   MATCH(AB$1,警職大表!$A$3:$AZ$3,0)  ) )    ),"")</f>
        <v>/</v>
      </c>
      <c r="AC14" s="190" t="str">
        <f>_xlfn.IFNA(   IF(   IF(  INDEX(警職大表!$A$1:$AZ$100,MATCH($A14,警職大表!$A$1:$A$100,0),   MATCH(AC$1,警職大表!$A$3:$AZ$3,0)  )=0,"",INDEX(警職大表!$A$1:$AZ$100,MATCH($A14,警職大表!$A$1:$A$100,0),   MATCH(AC$1,警職大表!$A$3:$AZ$3,0)  )        )="",AB14,  IF(  INDEX(警職大表!$A$1:$AZ$100,MATCH($A14,警職大表!$A$1:$A$100,0),   MATCH(AC$1,警職大表!$A$3:$AZ$3,0)  )=0,"",INDEX(警職大表!$A$1:$AZ$100,MATCH($A14,警職大表!$A$1:$A$100,0),   MATCH(AC$1,警職大表!$A$3:$AZ$3,0)  ) )    ),"")</f>
        <v>/</v>
      </c>
      <c r="AD14" s="190" t="str">
        <f>_xlfn.IFNA(   IF(   IF(  INDEX(警職大表!$A$1:$AZ$100,MATCH($A14,警職大表!$A$1:$A$100,0),   MATCH(AD$1,警職大表!$A$3:$AZ$3,0)  )=0,"",INDEX(警職大表!$A$1:$AZ$100,MATCH($A14,警職大表!$A$1:$A$100,0),   MATCH(AD$1,警職大表!$A$3:$AZ$3,0)  )        )="",AC14,  IF(  INDEX(警職大表!$A$1:$AZ$100,MATCH($A14,警職大表!$A$1:$A$100,0),   MATCH(AD$1,警職大表!$A$3:$AZ$3,0)  )=0,"",INDEX(警職大表!$A$1:$AZ$100,MATCH($A14,警職大表!$A$1:$A$100,0),   MATCH(AD$1,警職大表!$A$3:$AZ$3,0)  ) )    ),"")</f>
        <v>/</v>
      </c>
      <c r="AE14" s="190" t="str">
        <f>_xlfn.IFNA(   IF(   IF(  INDEX(警職大表!$A$1:$AZ$100,MATCH($A14,警職大表!$A$1:$A$100,0),   MATCH(AE$1,警職大表!$A$3:$AZ$3,0)  )=0,"",INDEX(警職大表!$A$1:$AZ$100,MATCH($A14,警職大表!$A$1:$A$100,0),   MATCH(AE$1,警職大表!$A$3:$AZ$3,0)  )        )="",AD14,  IF(  INDEX(警職大表!$A$1:$AZ$100,MATCH($A14,警職大表!$A$1:$A$100,0),   MATCH(AE$1,警職大表!$A$3:$AZ$3,0)  )=0,"",INDEX(警職大表!$A$1:$AZ$100,MATCH($A14,警職大表!$A$1:$A$100,0),   MATCH(AE$1,警職大表!$A$3:$AZ$3,0)  ) )    ),"")</f>
        <v>/</v>
      </c>
      <c r="AF14" s="190" t="str">
        <f>_xlfn.IFNA(   IF(   IF(  INDEX(警職大表!$A$1:$AZ$100,MATCH($A14,警職大表!$A$1:$A$100,0),   MATCH(AF$1,警職大表!$A$3:$AZ$3,0)  )=0,"",INDEX(警職大表!$A$1:$AZ$100,MATCH($A14,警職大表!$A$1:$A$100,0),   MATCH(AF$1,警職大表!$A$3:$AZ$3,0)  )        )="",AE14,  IF(  INDEX(警職大表!$A$1:$AZ$100,MATCH($A14,警職大表!$A$1:$A$100,0),   MATCH(AF$1,警職大表!$A$3:$AZ$3,0)  )=0,"",INDEX(警職大表!$A$1:$AZ$100,MATCH($A14,警職大表!$A$1:$A$100,0),   MATCH(AF$1,警職大表!$A$3:$AZ$3,0)  ) )    ),"")</f>
        <v>/</v>
      </c>
      <c r="AG14" s="190" t="str">
        <f>_xlfn.IFNA(   IF(   IF(  INDEX(警職大表!$A$1:$AZ$100,MATCH($A14,警職大表!$A$1:$A$100,0),   MATCH(AG$1,警職大表!$A$3:$AZ$3,0)  )=0,"",INDEX(警職大表!$A$1:$AZ$100,MATCH($A14,警職大表!$A$1:$A$100,0),   MATCH(AG$1,警職大表!$A$3:$AZ$3,0)  )        )="",AF14,  IF(  INDEX(警職大表!$A$1:$AZ$100,MATCH($A14,警職大表!$A$1:$A$100,0),   MATCH(AG$1,警職大表!$A$3:$AZ$3,0)  )=0,"",INDEX(警職大表!$A$1:$AZ$100,MATCH($A14,警職大表!$A$1:$A$100,0),   MATCH(AG$1,警職大表!$A$3:$AZ$3,0)  ) )    ),"")</f>
        <v/>
      </c>
      <c r="AL14" s="190" t="str">
        <f t="shared" si="0"/>
        <v>Q</v>
      </c>
      <c r="AM14" s="190" t="str">
        <f t="shared" si="1"/>
        <v>謝福生(支援總隊)</v>
      </c>
      <c r="AN14" s="190" t="str">
        <f ca="1">INDEX(   $A$41:$AG$78, MATCH(AL14,$A$41:$A$78,0),MATCH(  DAY(勤務分配表!$AL$1),$A$41:$AL$41,0  )  )</f>
        <v/>
      </c>
      <c r="AO14" s="190" t="str">
        <f>IF((ROW(AO14)-1)&lt;=日期輸入!$B$5,_xlfn.IFNA(IF(INDEX($A$1:$AG$40,MATCH($AM14,$B$1:$B$100,0),VALUE($AO$1+3))="成","補",INDEX($A$1:$AG$40,MATCH($AM14,$B$1:$B$100,0),VALUE($AO$1+3))),""),"")</f>
        <v>/</v>
      </c>
      <c r="AP14" s="190" t="str">
        <f>IF((ROW(AP14)-1)&lt;=日期輸入!$B$5,_xlfn.IFNA(IF(INDEX($A$1:$AG$40,MATCH($AM14,$B$1:$B$100,0),VALUE($AP$1+3))="成","補",INDEX($A$1:$AG$40,MATCH($AM14,$B$1:$B$100,0),VALUE($AP$1+3))),""),"")</f>
        <v>/</v>
      </c>
      <c r="AQ14" s="190" t="str">
        <f>IF((ROW(AQ14)-1)&lt;=日期輸入!$B$5,_xlfn.IFNA(IF(INDEX($A$1:$AG$40,MATCH($AM14,$B$1:$B$100,0),VALUE($AQ$1+3))="成","補",INDEX($A$1:$AG$40,MATCH($AM14,$B$1:$B$100,0),VALUE($AQ$1+3))),""),"")</f>
        <v>/</v>
      </c>
    </row>
    <row r="15" spans="1:47">
      <c r="A15" s="190">
        <f>IF(  (ROW(A15)-1)&lt;=日期輸入!$B$5,勤務分配!A15,"")</f>
        <v>81</v>
      </c>
      <c r="B15" s="190" t="str">
        <f>_xlfn.IFNA(  INDEX(警職大表!$A$1:$AZ$100,MATCH(A15,警職大表!$A$1:$A$100,0),3),"")</f>
        <v/>
      </c>
      <c r="C15" s="190" t="str">
        <f>_xlfn.IFNA(   IF(   IF(  INDEX(警職大表!$A$1:$AZ$100,MATCH($A15,警職大表!$A$1:$A$100,0),   MATCH(C$1,警職大表!$A$3:$AZ$3,0)  )=0,"",INDEX(警職大表!$A$1:$AZ$100,MATCH($A15,警職大表!$A$1:$A$100,0),   MATCH(C$1,警職大表!$A$3:$AZ$3,0)  )        )="",B15,  IF(  INDEX(警職大表!$A$1:$AZ$100,MATCH($A15,警職大表!$A$1:$A$100,0),   MATCH(C$1,警職大表!$A$3:$AZ$3,0)  )=0,"",INDEX(警職大表!$A$1:$AZ$100,MATCH($A15,警職大表!$A$1:$A$100,0),   MATCH(C$1,警職大表!$A$3:$AZ$3,0)  ) )    ),"")</f>
        <v/>
      </c>
      <c r="D15" s="190" t="str">
        <f>_xlfn.IFNA(   IF(   IF(  INDEX(警職大表!$A$1:$AZ$100,MATCH($A15,警職大表!$A$1:$A$100,0),   MATCH(D$1,警職大表!$A$3:$AZ$3,0)  )=0,"",INDEX(警職大表!$A$1:$AZ$100,MATCH($A15,警職大表!$A$1:$A$100,0),   MATCH(D$1,警職大表!$A$3:$AZ$3,0)  )        )="",C15,  IF(  INDEX(警職大表!$A$1:$AZ$100,MATCH($A15,警職大表!$A$1:$A$100,0),   MATCH(D$1,警職大表!$A$3:$AZ$3,0)  )=0,"",INDEX(警職大表!$A$1:$AZ$100,MATCH($A15,警職大表!$A$1:$A$100,0),   MATCH(D$1,警職大表!$A$3:$AZ$3,0)  ) )    ),"")</f>
        <v/>
      </c>
      <c r="E15" s="190" t="str">
        <f>_xlfn.IFNA(   IF(   IF(  INDEX(警職大表!$A$1:$AZ$100,MATCH($A15,警職大表!$A$1:$A$100,0),   MATCH(E$1,警職大表!$A$3:$AZ$3,0)  )=0,"",INDEX(警職大表!$A$1:$AZ$100,MATCH($A15,警職大表!$A$1:$A$100,0),   MATCH(E$1,警職大表!$A$3:$AZ$3,0)  )        )="",D15,  IF(  INDEX(警職大表!$A$1:$AZ$100,MATCH($A15,警職大表!$A$1:$A$100,0),   MATCH(E$1,警職大表!$A$3:$AZ$3,0)  )=0,"",INDEX(警職大表!$A$1:$AZ$100,MATCH($A15,警職大表!$A$1:$A$100,0),   MATCH(E$1,警職大表!$A$3:$AZ$3,0)  ) )    ),"")</f>
        <v/>
      </c>
      <c r="F15" s="190" t="str">
        <f>_xlfn.IFNA(   IF(   IF(  INDEX(警職大表!$A$1:$AZ$100,MATCH($A15,警職大表!$A$1:$A$100,0),   MATCH(F$1,警職大表!$A$3:$AZ$3,0)  )=0,"",INDEX(警職大表!$A$1:$AZ$100,MATCH($A15,警職大表!$A$1:$A$100,0),   MATCH(F$1,警職大表!$A$3:$AZ$3,0)  )        )="",E15,  IF(  INDEX(警職大表!$A$1:$AZ$100,MATCH($A15,警職大表!$A$1:$A$100,0),   MATCH(F$1,警職大表!$A$3:$AZ$3,0)  )=0,"",INDEX(警職大表!$A$1:$AZ$100,MATCH($A15,警職大表!$A$1:$A$100,0),   MATCH(F$1,警職大表!$A$3:$AZ$3,0)  ) )    ),"")</f>
        <v/>
      </c>
      <c r="G15" s="190" t="str">
        <f>_xlfn.IFNA(   IF(   IF(  INDEX(警職大表!$A$1:$AZ$100,MATCH($A15,警職大表!$A$1:$A$100,0),   MATCH(G$1,警職大表!$A$3:$AZ$3,0)  )=0,"",INDEX(警職大表!$A$1:$AZ$100,MATCH($A15,警職大表!$A$1:$A$100,0),   MATCH(G$1,警職大表!$A$3:$AZ$3,0)  )        )="",F15,  IF(  INDEX(警職大表!$A$1:$AZ$100,MATCH($A15,警職大表!$A$1:$A$100,0),   MATCH(G$1,警職大表!$A$3:$AZ$3,0)  )=0,"",INDEX(警職大表!$A$1:$AZ$100,MATCH($A15,警職大表!$A$1:$A$100,0),   MATCH(G$1,警職大表!$A$3:$AZ$3,0)  ) )    ),"")</f>
        <v/>
      </c>
      <c r="H15" s="190" t="str">
        <f>_xlfn.IFNA(   IF(   IF(  INDEX(警職大表!$A$1:$AZ$100,MATCH($A15,警職大表!$A$1:$A$100,0),   MATCH(H$1,警職大表!$A$3:$AZ$3,0)  )=0,"",INDEX(警職大表!$A$1:$AZ$100,MATCH($A15,警職大表!$A$1:$A$100,0),   MATCH(H$1,警職大表!$A$3:$AZ$3,0)  )        )="",G15,  IF(  INDEX(警職大表!$A$1:$AZ$100,MATCH($A15,警職大表!$A$1:$A$100,0),   MATCH(H$1,警職大表!$A$3:$AZ$3,0)  )=0,"",INDEX(警職大表!$A$1:$AZ$100,MATCH($A15,警職大表!$A$1:$A$100,0),   MATCH(H$1,警職大表!$A$3:$AZ$3,0)  ) )    ),"")</f>
        <v/>
      </c>
      <c r="I15" s="190" t="str">
        <f>_xlfn.IFNA(   IF(   IF(  INDEX(警職大表!$A$1:$AZ$100,MATCH($A15,警職大表!$A$1:$A$100,0),   MATCH(I$1,警職大表!$A$3:$AZ$3,0)  )=0,"",INDEX(警職大表!$A$1:$AZ$100,MATCH($A15,警職大表!$A$1:$A$100,0),   MATCH(I$1,警職大表!$A$3:$AZ$3,0)  )        )="",H15,  IF(  INDEX(警職大表!$A$1:$AZ$100,MATCH($A15,警職大表!$A$1:$A$100,0),   MATCH(I$1,警職大表!$A$3:$AZ$3,0)  )=0,"",INDEX(警職大表!$A$1:$AZ$100,MATCH($A15,警職大表!$A$1:$A$100,0),   MATCH(I$1,警職大表!$A$3:$AZ$3,0)  ) )    ),"")</f>
        <v/>
      </c>
      <c r="J15" s="190" t="str">
        <f>_xlfn.IFNA(   IF(   IF(  INDEX(警職大表!$A$1:$AZ$100,MATCH($A15,警職大表!$A$1:$A$100,0),   MATCH(J$1,警職大表!$A$3:$AZ$3,0)  )=0,"",INDEX(警職大表!$A$1:$AZ$100,MATCH($A15,警職大表!$A$1:$A$100,0),   MATCH(J$1,警職大表!$A$3:$AZ$3,0)  )        )="",I15,  IF(  INDEX(警職大表!$A$1:$AZ$100,MATCH($A15,警職大表!$A$1:$A$100,0),   MATCH(J$1,警職大表!$A$3:$AZ$3,0)  )=0,"",INDEX(警職大表!$A$1:$AZ$100,MATCH($A15,警職大表!$A$1:$A$100,0),   MATCH(J$1,警職大表!$A$3:$AZ$3,0)  ) )    ),"")</f>
        <v/>
      </c>
      <c r="K15" s="190" t="str">
        <f>_xlfn.IFNA(   IF(   IF(  INDEX(警職大表!$A$1:$AZ$100,MATCH($A15,警職大表!$A$1:$A$100,0),   MATCH(K$1,警職大表!$A$3:$AZ$3,0)  )=0,"",INDEX(警職大表!$A$1:$AZ$100,MATCH($A15,警職大表!$A$1:$A$100,0),   MATCH(K$1,警職大表!$A$3:$AZ$3,0)  )        )="",J15,  IF(  INDEX(警職大表!$A$1:$AZ$100,MATCH($A15,警職大表!$A$1:$A$100,0),   MATCH(K$1,警職大表!$A$3:$AZ$3,0)  )=0,"",INDEX(警職大表!$A$1:$AZ$100,MATCH($A15,警職大表!$A$1:$A$100,0),   MATCH(K$1,警職大表!$A$3:$AZ$3,0)  ) )    ),"")</f>
        <v/>
      </c>
      <c r="L15" s="190" t="str">
        <f>_xlfn.IFNA(   IF(   IF(  INDEX(警職大表!$A$1:$AZ$100,MATCH($A15,警職大表!$A$1:$A$100,0),   MATCH(L$1,警職大表!$A$3:$AZ$3,0)  )=0,"",INDEX(警職大表!$A$1:$AZ$100,MATCH($A15,警職大表!$A$1:$A$100,0),   MATCH(L$1,警職大表!$A$3:$AZ$3,0)  )        )="",K15,  IF(  INDEX(警職大表!$A$1:$AZ$100,MATCH($A15,警職大表!$A$1:$A$100,0),   MATCH(L$1,警職大表!$A$3:$AZ$3,0)  )=0,"",INDEX(警職大表!$A$1:$AZ$100,MATCH($A15,警職大表!$A$1:$A$100,0),   MATCH(L$1,警職大表!$A$3:$AZ$3,0)  ) )    ),"")</f>
        <v/>
      </c>
      <c r="M15" s="190" t="str">
        <f>_xlfn.IFNA(   IF(   IF(  INDEX(警職大表!$A$1:$AZ$100,MATCH($A15,警職大表!$A$1:$A$100,0),   MATCH(M$1,警職大表!$A$3:$AZ$3,0)  )=0,"",INDEX(警職大表!$A$1:$AZ$100,MATCH($A15,警職大表!$A$1:$A$100,0),   MATCH(M$1,警職大表!$A$3:$AZ$3,0)  )        )="",L15,  IF(  INDEX(警職大表!$A$1:$AZ$100,MATCH($A15,警職大表!$A$1:$A$100,0),   MATCH(M$1,警職大表!$A$3:$AZ$3,0)  )=0,"",INDEX(警職大表!$A$1:$AZ$100,MATCH($A15,警職大表!$A$1:$A$100,0),   MATCH(M$1,警職大表!$A$3:$AZ$3,0)  ) )    ),"")</f>
        <v/>
      </c>
      <c r="N15" s="190" t="str">
        <f>_xlfn.IFNA(   IF(   IF(  INDEX(警職大表!$A$1:$AZ$100,MATCH($A15,警職大表!$A$1:$A$100,0),   MATCH(N$1,警職大表!$A$3:$AZ$3,0)  )=0,"",INDEX(警職大表!$A$1:$AZ$100,MATCH($A15,警職大表!$A$1:$A$100,0),   MATCH(N$1,警職大表!$A$3:$AZ$3,0)  )        )="",M15,  IF(  INDEX(警職大表!$A$1:$AZ$100,MATCH($A15,警職大表!$A$1:$A$100,0),   MATCH(N$1,警職大表!$A$3:$AZ$3,0)  )=0,"",INDEX(警職大表!$A$1:$AZ$100,MATCH($A15,警職大表!$A$1:$A$100,0),   MATCH(N$1,警職大表!$A$3:$AZ$3,0)  ) )    ),"")</f>
        <v/>
      </c>
      <c r="O15" s="190" t="str">
        <f>_xlfn.IFNA(   IF(   IF(  INDEX(警職大表!$A$1:$AZ$100,MATCH($A15,警職大表!$A$1:$A$100,0),   MATCH(O$1,警職大表!$A$3:$AZ$3,0)  )=0,"",INDEX(警職大表!$A$1:$AZ$100,MATCH($A15,警職大表!$A$1:$A$100,0),   MATCH(O$1,警職大表!$A$3:$AZ$3,0)  )        )="",N15,  IF(  INDEX(警職大表!$A$1:$AZ$100,MATCH($A15,警職大表!$A$1:$A$100,0),   MATCH(O$1,警職大表!$A$3:$AZ$3,0)  )=0,"",INDEX(警職大表!$A$1:$AZ$100,MATCH($A15,警職大表!$A$1:$A$100,0),   MATCH(O$1,警職大表!$A$3:$AZ$3,0)  ) )    ),"")</f>
        <v/>
      </c>
      <c r="P15" s="190" t="str">
        <f>_xlfn.IFNA(   IF(   IF(  INDEX(警職大表!$A$1:$AZ$100,MATCH($A15,警職大表!$A$1:$A$100,0),   MATCH(P$1,警職大表!$A$3:$AZ$3,0)  )=0,"",INDEX(警職大表!$A$1:$AZ$100,MATCH($A15,警職大表!$A$1:$A$100,0),   MATCH(P$1,警職大表!$A$3:$AZ$3,0)  )        )="",O15,  IF(  INDEX(警職大表!$A$1:$AZ$100,MATCH($A15,警職大表!$A$1:$A$100,0),   MATCH(P$1,警職大表!$A$3:$AZ$3,0)  )=0,"",INDEX(警職大表!$A$1:$AZ$100,MATCH($A15,警職大表!$A$1:$A$100,0),   MATCH(P$1,警職大表!$A$3:$AZ$3,0)  ) )    ),"")</f>
        <v/>
      </c>
      <c r="Q15" s="190" t="str">
        <f>_xlfn.IFNA(   IF(   IF(  INDEX(警職大表!$A$1:$AZ$100,MATCH($A15,警職大表!$A$1:$A$100,0),   MATCH(Q$1,警職大表!$A$3:$AZ$3,0)  )=0,"",INDEX(警職大表!$A$1:$AZ$100,MATCH($A15,警職大表!$A$1:$A$100,0),   MATCH(Q$1,警職大表!$A$3:$AZ$3,0)  )        )="",P15,  IF(  INDEX(警職大表!$A$1:$AZ$100,MATCH($A15,警職大表!$A$1:$A$100,0),   MATCH(Q$1,警職大表!$A$3:$AZ$3,0)  )=0,"",INDEX(警職大表!$A$1:$AZ$100,MATCH($A15,警職大表!$A$1:$A$100,0),   MATCH(Q$1,警職大表!$A$3:$AZ$3,0)  ) )    ),"")</f>
        <v/>
      </c>
      <c r="R15" s="190" t="str">
        <f>_xlfn.IFNA(   IF(   IF(  INDEX(警職大表!$A$1:$AZ$100,MATCH($A15,警職大表!$A$1:$A$100,0),   MATCH(R$1,警職大表!$A$3:$AZ$3,0)  )=0,"",INDEX(警職大表!$A$1:$AZ$100,MATCH($A15,警職大表!$A$1:$A$100,0),   MATCH(R$1,警職大表!$A$3:$AZ$3,0)  )        )="",Q15,  IF(  INDEX(警職大表!$A$1:$AZ$100,MATCH($A15,警職大表!$A$1:$A$100,0),   MATCH(R$1,警職大表!$A$3:$AZ$3,0)  )=0,"",INDEX(警職大表!$A$1:$AZ$100,MATCH($A15,警職大表!$A$1:$A$100,0),   MATCH(R$1,警職大表!$A$3:$AZ$3,0)  ) )    ),"")</f>
        <v/>
      </c>
      <c r="S15" s="190" t="str">
        <f>_xlfn.IFNA(   IF(   IF(  INDEX(警職大表!$A$1:$AZ$100,MATCH($A15,警職大表!$A$1:$A$100,0),   MATCH(S$1,警職大表!$A$3:$AZ$3,0)  )=0,"",INDEX(警職大表!$A$1:$AZ$100,MATCH($A15,警職大表!$A$1:$A$100,0),   MATCH(S$1,警職大表!$A$3:$AZ$3,0)  )        )="",R15,  IF(  INDEX(警職大表!$A$1:$AZ$100,MATCH($A15,警職大表!$A$1:$A$100,0),   MATCH(S$1,警職大表!$A$3:$AZ$3,0)  )=0,"",INDEX(警職大表!$A$1:$AZ$100,MATCH($A15,警職大表!$A$1:$A$100,0),   MATCH(S$1,警職大表!$A$3:$AZ$3,0)  ) )    ),"")</f>
        <v/>
      </c>
      <c r="T15" s="190" t="str">
        <f>_xlfn.IFNA(   IF(   IF(  INDEX(警職大表!$A$1:$AZ$100,MATCH($A15,警職大表!$A$1:$A$100,0),   MATCH(T$1,警職大表!$A$3:$AZ$3,0)  )=0,"",INDEX(警職大表!$A$1:$AZ$100,MATCH($A15,警職大表!$A$1:$A$100,0),   MATCH(T$1,警職大表!$A$3:$AZ$3,0)  )        )="",S15,  IF(  INDEX(警職大表!$A$1:$AZ$100,MATCH($A15,警職大表!$A$1:$A$100,0),   MATCH(T$1,警職大表!$A$3:$AZ$3,0)  )=0,"",INDEX(警職大表!$A$1:$AZ$100,MATCH($A15,警職大表!$A$1:$A$100,0),   MATCH(T$1,警職大表!$A$3:$AZ$3,0)  ) )    ),"")</f>
        <v/>
      </c>
      <c r="U15" s="190" t="str">
        <f>_xlfn.IFNA(   IF(   IF(  INDEX(警職大表!$A$1:$AZ$100,MATCH($A15,警職大表!$A$1:$A$100,0),   MATCH(U$1,警職大表!$A$3:$AZ$3,0)  )=0,"",INDEX(警職大表!$A$1:$AZ$100,MATCH($A15,警職大表!$A$1:$A$100,0),   MATCH(U$1,警職大表!$A$3:$AZ$3,0)  )        )="",T15,  IF(  INDEX(警職大表!$A$1:$AZ$100,MATCH($A15,警職大表!$A$1:$A$100,0),   MATCH(U$1,警職大表!$A$3:$AZ$3,0)  )=0,"",INDEX(警職大表!$A$1:$AZ$100,MATCH($A15,警職大表!$A$1:$A$100,0),   MATCH(U$1,警職大表!$A$3:$AZ$3,0)  ) )    ),"")</f>
        <v/>
      </c>
      <c r="V15" s="190" t="str">
        <f>_xlfn.IFNA(   IF(   IF(  INDEX(警職大表!$A$1:$AZ$100,MATCH($A15,警職大表!$A$1:$A$100,0),   MATCH(V$1,警職大表!$A$3:$AZ$3,0)  )=0,"",INDEX(警職大表!$A$1:$AZ$100,MATCH($A15,警職大表!$A$1:$A$100,0),   MATCH(V$1,警職大表!$A$3:$AZ$3,0)  )        )="",U15,  IF(  INDEX(警職大表!$A$1:$AZ$100,MATCH($A15,警職大表!$A$1:$A$100,0),   MATCH(V$1,警職大表!$A$3:$AZ$3,0)  )=0,"",INDEX(警職大表!$A$1:$AZ$100,MATCH($A15,警職大表!$A$1:$A$100,0),   MATCH(V$1,警職大表!$A$3:$AZ$3,0)  ) )    ),"")</f>
        <v/>
      </c>
      <c r="W15" s="190" t="str">
        <f>_xlfn.IFNA(   IF(   IF(  INDEX(警職大表!$A$1:$AZ$100,MATCH($A15,警職大表!$A$1:$A$100,0),   MATCH(W$1,警職大表!$A$3:$AZ$3,0)  )=0,"",INDEX(警職大表!$A$1:$AZ$100,MATCH($A15,警職大表!$A$1:$A$100,0),   MATCH(W$1,警職大表!$A$3:$AZ$3,0)  )        )="",V15,  IF(  INDEX(警職大表!$A$1:$AZ$100,MATCH($A15,警職大表!$A$1:$A$100,0),   MATCH(W$1,警職大表!$A$3:$AZ$3,0)  )=0,"",INDEX(警職大表!$A$1:$AZ$100,MATCH($A15,警職大表!$A$1:$A$100,0),   MATCH(W$1,警職大表!$A$3:$AZ$3,0)  ) )    ),"")</f>
        <v/>
      </c>
      <c r="X15" s="190" t="str">
        <f>_xlfn.IFNA(   IF(   IF(  INDEX(警職大表!$A$1:$AZ$100,MATCH($A15,警職大表!$A$1:$A$100,0),   MATCH(X$1,警職大表!$A$3:$AZ$3,0)  )=0,"",INDEX(警職大表!$A$1:$AZ$100,MATCH($A15,警職大表!$A$1:$A$100,0),   MATCH(X$1,警職大表!$A$3:$AZ$3,0)  )        )="",W15,  IF(  INDEX(警職大表!$A$1:$AZ$100,MATCH($A15,警職大表!$A$1:$A$100,0),   MATCH(X$1,警職大表!$A$3:$AZ$3,0)  )=0,"",INDEX(警職大表!$A$1:$AZ$100,MATCH($A15,警職大表!$A$1:$A$100,0),   MATCH(X$1,警職大表!$A$3:$AZ$3,0)  ) )    ),"")</f>
        <v/>
      </c>
      <c r="Y15" s="190" t="str">
        <f>_xlfn.IFNA(   IF(   IF(  INDEX(警職大表!$A$1:$AZ$100,MATCH($A15,警職大表!$A$1:$A$100,0),   MATCH(Y$1,警職大表!$A$3:$AZ$3,0)  )=0,"",INDEX(警職大表!$A$1:$AZ$100,MATCH($A15,警職大表!$A$1:$A$100,0),   MATCH(Y$1,警職大表!$A$3:$AZ$3,0)  )        )="",X15,  IF(  INDEX(警職大表!$A$1:$AZ$100,MATCH($A15,警職大表!$A$1:$A$100,0),   MATCH(Y$1,警職大表!$A$3:$AZ$3,0)  )=0,"",INDEX(警職大表!$A$1:$AZ$100,MATCH($A15,警職大表!$A$1:$A$100,0),   MATCH(Y$1,警職大表!$A$3:$AZ$3,0)  ) )    ),"")</f>
        <v/>
      </c>
      <c r="Z15" s="190" t="str">
        <f>_xlfn.IFNA(   IF(   IF(  INDEX(警職大表!$A$1:$AZ$100,MATCH($A15,警職大表!$A$1:$A$100,0),   MATCH(Z$1,警職大表!$A$3:$AZ$3,0)  )=0,"",INDEX(警職大表!$A$1:$AZ$100,MATCH($A15,警職大表!$A$1:$A$100,0),   MATCH(Z$1,警職大表!$A$3:$AZ$3,0)  )        )="",Y15,  IF(  INDEX(警職大表!$A$1:$AZ$100,MATCH($A15,警職大表!$A$1:$A$100,0),   MATCH(Z$1,警職大表!$A$3:$AZ$3,0)  )=0,"",INDEX(警職大表!$A$1:$AZ$100,MATCH($A15,警職大表!$A$1:$A$100,0),   MATCH(Z$1,警職大表!$A$3:$AZ$3,0)  ) )    ),"")</f>
        <v/>
      </c>
      <c r="AA15" s="190" t="str">
        <f>_xlfn.IFNA(   IF(   IF(  INDEX(警職大表!$A$1:$AZ$100,MATCH($A15,警職大表!$A$1:$A$100,0),   MATCH(AA$1,警職大表!$A$3:$AZ$3,0)  )=0,"",INDEX(警職大表!$A$1:$AZ$100,MATCH($A15,警職大表!$A$1:$A$100,0),   MATCH(AA$1,警職大表!$A$3:$AZ$3,0)  )        )="",Z15,  IF(  INDEX(警職大表!$A$1:$AZ$100,MATCH($A15,警職大表!$A$1:$A$100,0),   MATCH(AA$1,警職大表!$A$3:$AZ$3,0)  )=0,"",INDEX(警職大表!$A$1:$AZ$100,MATCH($A15,警職大表!$A$1:$A$100,0),   MATCH(AA$1,警職大表!$A$3:$AZ$3,0)  ) )    ),"")</f>
        <v/>
      </c>
      <c r="AB15" s="190" t="str">
        <f>_xlfn.IFNA(   IF(   IF(  INDEX(警職大表!$A$1:$AZ$100,MATCH($A15,警職大表!$A$1:$A$100,0),   MATCH(AB$1,警職大表!$A$3:$AZ$3,0)  )=0,"",INDEX(警職大表!$A$1:$AZ$100,MATCH($A15,警職大表!$A$1:$A$100,0),   MATCH(AB$1,警職大表!$A$3:$AZ$3,0)  )        )="",AA15,  IF(  INDEX(警職大表!$A$1:$AZ$100,MATCH($A15,警職大表!$A$1:$A$100,0),   MATCH(AB$1,警職大表!$A$3:$AZ$3,0)  )=0,"",INDEX(警職大表!$A$1:$AZ$100,MATCH($A15,警職大表!$A$1:$A$100,0),   MATCH(AB$1,警職大表!$A$3:$AZ$3,0)  ) )    ),"")</f>
        <v/>
      </c>
      <c r="AC15" s="190" t="str">
        <f>_xlfn.IFNA(   IF(   IF(  INDEX(警職大表!$A$1:$AZ$100,MATCH($A15,警職大表!$A$1:$A$100,0),   MATCH(AC$1,警職大表!$A$3:$AZ$3,0)  )=0,"",INDEX(警職大表!$A$1:$AZ$100,MATCH($A15,警職大表!$A$1:$A$100,0),   MATCH(AC$1,警職大表!$A$3:$AZ$3,0)  )        )="",AB15,  IF(  INDEX(警職大表!$A$1:$AZ$100,MATCH($A15,警職大表!$A$1:$A$100,0),   MATCH(AC$1,警職大表!$A$3:$AZ$3,0)  )=0,"",INDEX(警職大表!$A$1:$AZ$100,MATCH($A15,警職大表!$A$1:$A$100,0),   MATCH(AC$1,警職大表!$A$3:$AZ$3,0)  ) )    ),"")</f>
        <v/>
      </c>
      <c r="AD15" s="190" t="str">
        <f>_xlfn.IFNA(   IF(   IF(  INDEX(警職大表!$A$1:$AZ$100,MATCH($A15,警職大表!$A$1:$A$100,0),   MATCH(AD$1,警職大表!$A$3:$AZ$3,0)  )=0,"",INDEX(警職大表!$A$1:$AZ$100,MATCH($A15,警職大表!$A$1:$A$100,0),   MATCH(AD$1,警職大表!$A$3:$AZ$3,0)  )        )="",AC15,  IF(  INDEX(警職大表!$A$1:$AZ$100,MATCH($A15,警職大表!$A$1:$A$100,0),   MATCH(AD$1,警職大表!$A$3:$AZ$3,0)  )=0,"",INDEX(警職大表!$A$1:$AZ$100,MATCH($A15,警職大表!$A$1:$A$100,0),   MATCH(AD$1,警職大表!$A$3:$AZ$3,0)  ) )    ),"")</f>
        <v/>
      </c>
      <c r="AE15" s="190" t="str">
        <f>_xlfn.IFNA(   IF(   IF(  INDEX(警職大表!$A$1:$AZ$100,MATCH($A15,警職大表!$A$1:$A$100,0),   MATCH(AE$1,警職大表!$A$3:$AZ$3,0)  )=0,"",INDEX(警職大表!$A$1:$AZ$100,MATCH($A15,警職大表!$A$1:$A$100,0),   MATCH(AE$1,警職大表!$A$3:$AZ$3,0)  )        )="",AD15,  IF(  INDEX(警職大表!$A$1:$AZ$100,MATCH($A15,警職大表!$A$1:$A$100,0),   MATCH(AE$1,警職大表!$A$3:$AZ$3,0)  )=0,"",INDEX(警職大表!$A$1:$AZ$100,MATCH($A15,警職大表!$A$1:$A$100,0),   MATCH(AE$1,警職大表!$A$3:$AZ$3,0)  ) )    ),"")</f>
        <v/>
      </c>
      <c r="AF15" s="190" t="str">
        <f>_xlfn.IFNA(   IF(   IF(  INDEX(警職大表!$A$1:$AZ$100,MATCH($A15,警職大表!$A$1:$A$100,0),   MATCH(AF$1,警職大表!$A$3:$AZ$3,0)  )=0,"",INDEX(警職大表!$A$1:$AZ$100,MATCH($A15,警職大表!$A$1:$A$100,0),   MATCH(AF$1,警職大表!$A$3:$AZ$3,0)  )        )="",AE15,  IF(  INDEX(警職大表!$A$1:$AZ$100,MATCH($A15,警職大表!$A$1:$A$100,0),   MATCH(AF$1,警職大表!$A$3:$AZ$3,0)  )=0,"",INDEX(警職大表!$A$1:$AZ$100,MATCH($A15,警職大表!$A$1:$A$100,0),   MATCH(AF$1,警職大表!$A$3:$AZ$3,0)  ) )    ),"")</f>
        <v/>
      </c>
      <c r="AG15" s="190" t="str">
        <f>_xlfn.IFNA(   IF(   IF(  INDEX(警職大表!$A$1:$AZ$100,MATCH($A15,警職大表!$A$1:$A$100,0),   MATCH(AG$1,警職大表!$A$3:$AZ$3,0)  )=0,"",INDEX(警職大表!$A$1:$AZ$100,MATCH($A15,警職大表!$A$1:$A$100,0),   MATCH(AG$1,警職大表!$A$3:$AZ$3,0)  )        )="",AF15,  IF(  INDEX(警職大表!$A$1:$AZ$100,MATCH($A15,警職大表!$A$1:$A$100,0),   MATCH(AG$1,警職大表!$A$3:$AZ$3,0)  )=0,"",INDEX(警職大表!$A$1:$AZ$100,MATCH($A15,警職大表!$A$1:$A$100,0),   MATCH(AG$1,警職大表!$A$3:$AZ$3,0)  ) )    ),"")</f>
        <v/>
      </c>
      <c r="AL15" s="190">
        <f t="shared" si="0"/>
        <v>81</v>
      </c>
      <c r="AM15" s="190" t="str">
        <f t="shared" si="1"/>
        <v/>
      </c>
      <c r="AN15" s="190" t="str">
        <f ca="1">INDEX(   $A$41:$AG$78, MATCH(AL15,$A$41:$A$78,0),MATCH(  DAY(勤務分配表!$AL$1),$A$41:$AL$41,0  )  )</f>
        <v/>
      </c>
      <c r="AO15" s="190" t="str">
        <f>IF((ROW(AO15)-1)&lt;=日期輸入!$B$5,_xlfn.IFNA(IF(INDEX($A$1:$AG$40,MATCH($AM15,$B$1:$B$100,0),VALUE($AO$1+3))="成","補",INDEX($A$1:$AG$40,MATCH($AM15,$B$1:$B$100,0),VALUE($AO$1+3))),""),"")</f>
        <v/>
      </c>
      <c r="AP15" s="190" t="str">
        <f>IF((ROW(AP15)-1)&lt;=日期輸入!$B$5,_xlfn.IFNA(IF(INDEX($A$1:$AG$40,MATCH($AM15,$B$1:$B$100,0),VALUE($AP$1+3))="成","補",INDEX($A$1:$AG$40,MATCH($AM15,$B$1:$B$100,0),VALUE($AP$1+3))),""),"")</f>
        <v/>
      </c>
      <c r="AQ15" s="190" t="str">
        <f>IF((ROW(AQ15)-1)&lt;=日期輸入!$B$5,_xlfn.IFNA(IF(INDEX($A$1:$AG$40,MATCH($AM15,$B$1:$B$100,0),VALUE($AQ$1+3))="成","補",INDEX($A$1:$AG$40,MATCH($AM15,$B$1:$B$100,0),VALUE($AQ$1+3))),""),"")</f>
        <v/>
      </c>
    </row>
    <row r="16" spans="1:47">
      <c r="A16" s="190" t="e">
        <f>IF(  (ROW(A16)-1)&lt;=日期輸入!$B$5,勤務分配!#REF!,"")</f>
        <v>#REF!</v>
      </c>
      <c r="B16" s="190" t="e">
        <f>_xlfn.IFNA(  INDEX(警職大表!$A$1:$AZ$100,MATCH(A16,警職大表!$A$1:$A$100,0),3),"")</f>
        <v>#REF!</v>
      </c>
      <c r="C16" s="190" t="e">
        <f>_xlfn.IFNA(   IF(   IF(  INDEX(警職大表!$A$1:$AZ$100,MATCH($A16,警職大表!$A$1:$A$100,0),   MATCH(C$1,警職大表!$A$3:$AZ$3,0)  )=0,"",INDEX(警職大表!$A$1:$AZ$100,MATCH($A16,警職大表!$A$1:$A$100,0),   MATCH(C$1,警職大表!$A$3:$AZ$3,0)  )        )="",B16,  IF(  INDEX(警職大表!$A$1:$AZ$100,MATCH($A16,警職大表!$A$1:$A$100,0),   MATCH(C$1,警職大表!$A$3:$AZ$3,0)  )=0,"",INDEX(警職大表!$A$1:$AZ$100,MATCH($A16,警職大表!$A$1:$A$100,0),   MATCH(C$1,警職大表!$A$3:$AZ$3,0)  ) )    ),"")</f>
        <v>#REF!</v>
      </c>
      <c r="D16" s="190" t="e">
        <f>_xlfn.IFNA(   IF(   IF(  INDEX(警職大表!$A$1:$AZ$100,MATCH($A16,警職大表!$A$1:$A$100,0),   MATCH(D$1,警職大表!$A$3:$AZ$3,0)  )=0,"",INDEX(警職大表!$A$1:$AZ$100,MATCH($A16,警職大表!$A$1:$A$100,0),   MATCH(D$1,警職大表!$A$3:$AZ$3,0)  )        )="",C16,  IF(  INDEX(警職大表!$A$1:$AZ$100,MATCH($A16,警職大表!$A$1:$A$100,0),   MATCH(D$1,警職大表!$A$3:$AZ$3,0)  )=0,"",INDEX(警職大表!$A$1:$AZ$100,MATCH($A16,警職大表!$A$1:$A$100,0),   MATCH(D$1,警職大表!$A$3:$AZ$3,0)  ) )    ),"")</f>
        <v>#REF!</v>
      </c>
      <c r="E16" s="190" t="e">
        <f>_xlfn.IFNA(   IF(   IF(  INDEX(警職大表!$A$1:$AZ$100,MATCH($A16,警職大表!$A$1:$A$100,0),   MATCH(E$1,警職大表!$A$3:$AZ$3,0)  )=0,"",INDEX(警職大表!$A$1:$AZ$100,MATCH($A16,警職大表!$A$1:$A$100,0),   MATCH(E$1,警職大表!$A$3:$AZ$3,0)  )        )="",D16,  IF(  INDEX(警職大表!$A$1:$AZ$100,MATCH($A16,警職大表!$A$1:$A$100,0),   MATCH(E$1,警職大表!$A$3:$AZ$3,0)  )=0,"",INDEX(警職大表!$A$1:$AZ$100,MATCH($A16,警職大表!$A$1:$A$100,0),   MATCH(E$1,警職大表!$A$3:$AZ$3,0)  ) )    ),"")</f>
        <v>#REF!</v>
      </c>
      <c r="F16" s="190" t="e">
        <f>_xlfn.IFNA(   IF(   IF(  INDEX(警職大表!$A$1:$AZ$100,MATCH($A16,警職大表!$A$1:$A$100,0),   MATCH(F$1,警職大表!$A$3:$AZ$3,0)  )=0,"",INDEX(警職大表!$A$1:$AZ$100,MATCH($A16,警職大表!$A$1:$A$100,0),   MATCH(F$1,警職大表!$A$3:$AZ$3,0)  )        )="",E16,  IF(  INDEX(警職大表!$A$1:$AZ$100,MATCH($A16,警職大表!$A$1:$A$100,0),   MATCH(F$1,警職大表!$A$3:$AZ$3,0)  )=0,"",INDEX(警職大表!$A$1:$AZ$100,MATCH($A16,警職大表!$A$1:$A$100,0),   MATCH(F$1,警職大表!$A$3:$AZ$3,0)  ) )    ),"")</f>
        <v>#REF!</v>
      </c>
      <c r="G16" s="190" t="e">
        <f>_xlfn.IFNA(   IF(   IF(  INDEX(警職大表!$A$1:$AZ$100,MATCH($A16,警職大表!$A$1:$A$100,0),   MATCH(G$1,警職大表!$A$3:$AZ$3,0)  )=0,"",INDEX(警職大表!$A$1:$AZ$100,MATCH($A16,警職大表!$A$1:$A$100,0),   MATCH(G$1,警職大表!$A$3:$AZ$3,0)  )        )="",F16,  IF(  INDEX(警職大表!$A$1:$AZ$100,MATCH($A16,警職大表!$A$1:$A$100,0),   MATCH(G$1,警職大表!$A$3:$AZ$3,0)  )=0,"",INDEX(警職大表!$A$1:$AZ$100,MATCH($A16,警職大表!$A$1:$A$100,0),   MATCH(G$1,警職大表!$A$3:$AZ$3,0)  ) )    ),"")</f>
        <v>#REF!</v>
      </c>
      <c r="H16" s="190" t="e">
        <f>_xlfn.IFNA(   IF(   IF(  INDEX(警職大表!$A$1:$AZ$100,MATCH($A16,警職大表!$A$1:$A$100,0),   MATCH(H$1,警職大表!$A$3:$AZ$3,0)  )=0,"",INDEX(警職大表!$A$1:$AZ$100,MATCH($A16,警職大表!$A$1:$A$100,0),   MATCH(H$1,警職大表!$A$3:$AZ$3,0)  )        )="",G16,  IF(  INDEX(警職大表!$A$1:$AZ$100,MATCH($A16,警職大表!$A$1:$A$100,0),   MATCH(H$1,警職大表!$A$3:$AZ$3,0)  )=0,"",INDEX(警職大表!$A$1:$AZ$100,MATCH($A16,警職大表!$A$1:$A$100,0),   MATCH(H$1,警職大表!$A$3:$AZ$3,0)  ) )    ),"")</f>
        <v>#REF!</v>
      </c>
      <c r="I16" s="190" t="e">
        <f>_xlfn.IFNA(   IF(   IF(  INDEX(警職大表!$A$1:$AZ$100,MATCH($A16,警職大表!$A$1:$A$100,0),   MATCH(I$1,警職大表!$A$3:$AZ$3,0)  )=0,"",INDEX(警職大表!$A$1:$AZ$100,MATCH($A16,警職大表!$A$1:$A$100,0),   MATCH(I$1,警職大表!$A$3:$AZ$3,0)  )        )="",H16,  IF(  INDEX(警職大表!$A$1:$AZ$100,MATCH($A16,警職大表!$A$1:$A$100,0),   MATCH(I$1,警職大表!$A$3:$AZ$3,0)  )=0,"",INDEX(警職大表!$A$1:$AZ$100,MATCH($A16,警職大表!$A$1:$A$100,0),   MATCH(I$1,警職大表!$A$3:$AZ$3,0)  ) )    ),"")</f>
        <v>#REF!</v>
      </c>
      <c r="J16" s="190" t="e">
        <f>_xlfn.IFNA(   IF(   IF(  INDEX(警職大表!$A$1:$AZ$100,MATCH($A16,警職大表!$A$1:$A$100,0),   MATCH(J$1,警職大表!$A$3:$AZ$3,0)  )=0,"",INDEX(警職大表!$A$1:$AZ$100,MATCH($A16,警職大表!$A$1:$A$100,0),   MATCH(J$1,警職大表!$A$3:$AZ$3,0)  )        )="",I16,  IF(  INDEX(警職大表!$A$1:$AZ$100,MATCH($A16,警職大表!$A$1:$A$100,0),   MATCH(J$1,警職大表!$A$3:$AZ$3,0)  )=0,"",INDEX(警職大表!$A$1:$AZ$100,MATCH($A16,警職大表!$A$1:$A$100,0),   MATCH(J$1,警職大表!$A$3:$AZ$3,0)  ) )    ),"")</f>
        <v>#REF!</v>
      </c>
      <c r="K16" s="190" t="e">
        <f>_xlfn.IFNA(   IF(   IF(  INDEX(警職大表!$A$1:$AZ$100,MATCH($A16,警職大表!$A$1:$A$100,0),   MATCH(K$1,警職大表!$A$3:$AZ$3,0)  )=0,"",INDEX(警職大表!$A$1:$AZ$100,MATCH($A16,警職大表!$A$1:$A$100,0),   MATCH(K$1,警職大表!$A$3:$AZ$3,0)  )        )="",J16,  IF(  INDEX(警職大表!$A$1:$AZ$100,MATCH($A16,警職大表!$A$1:$A$100,0),   MATCH(K$1,警職大表!$A$3:$AZ$3,0)  )=0,"",INDEX(警職大表!$A$1:$AZ$100,MATCH($A16,警職大表!$A$1:$A$100,0),   MATCH(K$1,警職大表!$A$3:$AZ$3,0)  ) )    ),"")</f>
        <v>#REF!</v>
      </c>
      <c r="L16" s="190" t="e">
        <f>_xlfn.IFNA(   IF(   IF(  INDEX(警職大表!$A$1:$AZ$100,MATCH($A16,警職大表!$A$1:$A$100,0),   MATCH(L$1,警職大表!$A$3:$AZ$3,0)  )=0,"",INDEX(警職大表!$A$1:$AZ$100,MATCH($A16,警職大表!$A$1:$A$100,0),   MATCH(L$1,警職大表!$A$3:$AZ$3,0)  )        )="",K16,  IF(  INDEX(警職大表!$A$1:$AZ$100,MATCH($A16,警職大表!$A$1:$A$100,0),   MATCH(L$1,警職大表!$A$3:$AZ$3,0)  )=0,"",INDEX(警職大表!$A$1:$AZ$100,MATCH($A16,警職大表!$A$1:$A$100,0),   MATCH(L$1,警職大表!$A$3:$AZ$3,0)  ) )    ),"")</f>
        <v>#REF!</v>
      </c>
      <c r="M16" s="190" t="e">
        <f>_xlfn.IFNA(   IF(   IF(  INDEX(警職大表!$A$1:$AZ$100,MATCH($A16,警職大表!$A$1:$A$100,0),   MATCH(M$1,警職大表!$A$3:$AZ$3,0)  )=0,"",INDEX(警職大表!$A$1:$AZ$100,MATCH($A16,警職大表!$A$1:$A$100,0),   MATCH(M$1,警職大表!$A$3:$AZ$3,0)  )        )="",L16,  IF(  INDEX(警職大表!$A$1:$AZ$100,MATCH($A16,警職大表!$A$1:$A$100,0),   MATCH(M$1,警職大表!$A$3:$AZ$3,0)  )=0,"",INDEX(警職大表!$A$1:$AZ$100,MATCH($A16,警職大表!$A$1:$A$100,0),   MATCH(M$1,警職大表!$A$3:$AZ$3,0)  ) )    ),"")</f>
        <v>#REF!</v>
      </c>
      <c r="N16" s="190" t="e">
        <f>_xlfn.IFNA(   IF(   IF(  INDEX(警職大表!$A$1:$AZ$100,MATCH($A16,警職大表!$A$1:$A$100,0),   MATCH(N$1,警職大表!$A$3:$AZ$3,0)  )=0,"",INDEX(警職大表!$A$1:$AZ$100,MATCH($A16,警職大表!$A$1:$A$100,0),   MATCH(N$1,警職大表!$A$3:$AZ$3,0)  )        )="",M16,  IF(  INDEX(警職大表!$A$1:$AZ$100,MATCH($A16,警職大表!$A$1:$A$100,0),   MATCH(N$1,警職大表!$A$3:$AZ$3,0)  )=0,"",INDEX(警職大表!$A$1:$AZ$100,MATCH($A16,警職大表!$A$1:$A$100,0),   MATCH(N$1,警職大表!$A$3:$AZ$3,0)  ) )    ),"")</f>
        <v>#REF!</v>
      </c>
      <c r="O16" s="190" t="e">
        <f>_xlfn.IFNA(   IF(   IF(  INDEX(警職大表!$A$1:$AZ$100,MATCH($A16,警職大表!$A$1:$A$100,0),   MATCH(O$1,警職大表!$A$3:$AZ$3,0)  )=0,"",INDEX(警職大表!$A$1:$AZ$100,MATCH($A16,警職大表!$A$1:$A$100,0),   MATCH(O$1,警職大表!$A$3:$AZ$3,0)  )        )="",N16,  IF(  INDEX(警職大表!$A$1:$AZ$100,MATCH($A16,警職大表!$A$1:$A$100,0),   MATCH(O$1,警職大表!$A$3:$AZ$3,0)  )=0,"",INDEX(警職大表!$A$1:$AZ$100,MATCH($A16,警職大表!$A$1:$A$100,0),   MATCH(O$1,警職大表!$A$3:$AZ$3,0)  ) )    ),"")</f>
        <v>#REF!</v>
      </c>
      <c r="P16" s="190" t="e">
        <f>_xlfn.IFNA(   IF(   IF(  INDEX(警職大表!$A$1:$AZ$100,MATCH($A16,警職大表!$A$1:$A$100,0),   MATCH(P$1,警職大表!$A$3:$AZ$3,0)  )=0,"",INDEX(警職大表!$A$1:$AZ$100,MATCH($A16,警職大表!$A$1:$A$100,0),   MATCH(P$1,警職大表!$A$3:$AZ$3,0)  )        )="",O16,  IF(  INDEX(警職大表!$A$1:$AZ$100,MATCH($A16,警職大表!$A$1:$A$100,0),   MATCH(P$1,警職大表!$A$3:$AZ$3,0)  )=0,"",INDEX(警職大表!$A$1:$AZ$100,MATCH($A16,警職大表!$A$1:$A$100,0),   MATCH(P$1,警職大表!$A$3:$AZ$3,0)  ) )    ),"")</f>
        <v>#REF!</v>
      </c>
      <c r="Q16" s="190" t="e">
        <f>_xlfn.IFNA(   IF(   IF(  INDEX(警職大表!$A$1:$AZ$100,MATCH($A16,警職大表!$A$1:$A$100,0),   MATCH(Q$1,警職大表!$A$3:$AZ$3,0)  )=0,"",INDEX(警職大表!$A$1:$AZ$100,MATCH($A16,警職大表!$A$1:$A$100,0),   MATCH(Q$1,警職大表!$A$3:$AZ$3,0)  )        )="",P16,  IF(  INDEX(警職大表!$A$1:$AZ$100,MATCH($A16,警職大表!$A$1:$A$100,0),   MATCH(Q$1,警職大表!$A$3:$AZ$3,0)  )=0,"",INDEX(警職大表!$A$1:$AZ$100,MATCH($A16,警職大表!$A$1:$A$100,0),   MATCH(Q$1,警職大表!$A$3:$AZ$3,0)  ) )    ),"")</f>
        <v>#REF!</v>
      </c>
      <c r="R16" s="190" t="e">
        <f>_xlfn.IFNA(   IF(   IF(  INDEX(警職大表!$A$1:$AZ$100,MATCH($A16,警職大表!$A$1:$A$100,0),   MATCH(R$1,警職大表!$A$3:$AZ$3,0)  )=0,"",INDEX(警職大表!$A$1:$AZ$100,MATCH($A16,警職大表!$A$1:$A$100,0),   MATCH(R$1,警職大表!$A$3:$AZ$3,0)  )        )="",Q16,  IF(  INDEX(警職大表!$A$1:$AZ$100,MATCH($A16,警職大表!$A$1:$A$100,0),   MATCH(R$1,警職大表!$A$3:$AZ$3,0)  )=0,"",INDEX(警職大表!$A$1:$AZ$100,MATCH($A16,警職大表!$A$1:$A$100,0),   MATCH(R$1,警職大表!$A$3:$AZ$3,0)  ) )    ),"")</f>
        <v>#REF!</v>
      </c>
      <c r="S16" s="190" t="e">
        <f>_xlfn.IFNA(   IF(   IF(  INDEX(警職大表!$A$1:$AZ$100,MATCH($A16,警職大表!$A$1:$A$100,0),   MATCH(S$1,警職大表!$A$3:$AZ$3,0)  )=0,"",INDEX(警職大表!$A$1:$AZ$100,MATCH($A16,警職大表!$A$1:$A$100,0),   MATCH(S$1,警職大表!$A$3:$AZ$3,0)  )        )="",R16,  IF(  INDEX(警職大表!$A$1:$AZ$100,MATCH($A16,警職大表!$A$1:$A$100,0),   MATCH(S$1,警職大表!$A$3:$AZ$3,0)  )=0,"",INDEX(警職大表!$A$1:$AZ$100,MATCH($A16,警職大表!$A$1:$A$100,0),   MATCH(S$1,警職大表!$A$3:$AZ$3,0)  ) )    ),"")</f>
        <v>#REF!</v>
      </c>
      <c r="T16" s="190" t="e">
        <f>_xlfn.IFNA(   IF(   IF(  INDEX(警職大表!$A$1:$AZ$100,MATCH($A16,警職大表!$A$1:$A$100,0),   MATCH(T$1,警職大表!$A$3:$AZ$3,0)  )=0,"",INDEX(警職大表!$A$1:$AZ$100,MATCH($A16,警職大表!$A$1:$A$100,0),   MATCH(T$1,警職大表!$A$3:$AZ$3,0)  )        )="",S16,  IF(  INDEX(警職大表!$A$1:$AZ$100,MATCH($A16,警職大表!$A$1:$A$100,0),   MATCH(T$1,警職大表!$A$3:$AZ$3,0)  )=0,"",INDEX(警職大表!$A$1:$AZ$100,MATCH($A16,警職大表!$A$1:$A$100,0),   MATCH(T$1,警職大表!$A$3:$AZ$3,0)  ) )    ),"")</f>
        <v>#REF!</v>
      </c>
      <c r="U16" s="190" t="e">
        <f>_xlfn.IFNA(   IF(   IF(  INDEX(警職大表!$A$1:$AZ$100,MATCH($A16,警職大表!$A$1:$A$100,0),   MATCH(U$1,警職大表!$A$3:$AZ$3,0)  )=0,"",INDEX(警職大表!$A$1:$AZ$100,MATCH($A16,警職大表!$A$1:$A$100,0),   MATCH(U$1,警職大表!$A$3:$AZ$3,0)  )        )="",T16,  IF(  INDEX(警職大表!$A$1:$AZ$100,MATCH($A16,警職大表!$A$1:$A$100,0),   MATCH(U$1,警職大表!$A$3:$AZ$3,0)  )=0,"",INDEX(警職大表!$A$1:$AZ$100,MATCH($A16,警職大表!$A$1:$A$100,0),   MATCH(U$1,警職大表!$A$3:$AZ$3,0)  ) )    ),"")</f>
        <v>#REF!</v>
      </c>
      <c r="V16" s="190" t="e">
        <f>_xlfn.IFNA(   IF(   IF(  INDEX(警職大表!$A$1:$AZ$100,MATCH($A16,警職大表!$A$1:$A$100,0),   MATCH(V$1,警職大表!$A$3:$AZ$3,0)  )=0,"",INDEX(警職大表!$A$1:$AZ$100,MATCH($A16,警職大表!$A$1:$A$100,0),   MATCH(V$1,警職大表!$A$3:$AZ$3,0)  )        )="",U16,  IF(  INDEX(警職大表!$A$1:$AZ$100,MATCH($A16,警職大表!$A$1:$A$100,0),   MATCH(V$1,警職大表!$A$3:$AZ$3,0)  )=0,"",INDEX(警職大表!$A$1:$AZ$100,MATCH($A16,警職大表!$A$1:$A$100,0),   MATCH(V$1,警職大表!$A$3:$AZ$3,0)  ) )    ),"")</f>
        <v>#REF!</v>
      </c>
      <c r="W16" s="190" t="e">
        <f>_xlfn.IFNA(   IF(   IF(  INDEX(警職大表!$A$1:$AZ$100,MATCH($A16,警職大表!$A$1:$A$100,0),   MATCH(W$1,警職大表!$A$3:$AZ$3,0)  )=0,"",INDEX(警職大表!$A$1:$AZ$100,MATCH($A16,警職大表!$A$1:$A$100,0),   MATCH(W$1,警職大表!$A$3:$AZ$3,0)  )        )="",V16,  IF(  INDEX(警職大表!$A$1:$AZ$100,MATCH($A16,警職大表!$A$1:$A$100,0),   MATCH(W$1,警職大表!$A$3:$AZ$3,0)  )=0,"",INDEX(警職大表!$A$1:$AZ$100,MATCH($A16,警職大表!$A$1:$A$100,0),   MATCH(W$1,警職大表!$A$3:$AZ$3,0)  ) )    ),"")</f>
        <v>#REF!</v>
      </c>
      <c r="X16" s="190" t="e">
        <f>_xlfn.IFNA(   IF(   IF(  INDEX(警職大表!$A$1:$AZ$100,MATCH($A16,警職大表!$A$1:$A$100,0),   MATCH(X$1,警職大表!$A$3:$AZ$3,0)  )=0,"",INDEX(警職大表!$A$1:$AZ$100,MATCH($A16,警職大表!$A$1:$A$100,0),   MATCH(X$1,警職大表!$A$3:$AZ$3,0)  )        )="",W16,  IF(  INDEX(警職大表!$A$1:$AZ$100,MATCH($A16,警職大表!$A$1:$A$100,0),   MATCH(X$1,警職大表!$A$3:$AZ$3,0)  )=0,"",INDEX(警職大表!$A$1:$AZ$100,MATCH($A16,警職大表!$A$1:$A$100,0),   MATCH(X$1,警職大表!$A$3:$AZ$3,0)  ) )    ),"")</f>
        <v>#REF!</v>
      </c>
      <c r="Y16" s="190" t="e">
        <f>_xlfn.IFNA(   IF(   IF(  INDEX(警職大表!$A$1:$AZ$100,MATCH($A16,警職大表!$A$1:$A$100,0),   MATCH(Y$1,警職大表!$A$3:$AZ$3,0)  )=0,"",INDEX(警職大表!$A$1:$AZ$100,MATCH($A16,警職大表!$A$1:$A$100,0),   MATCH(Y$1,警職大表!$A$3:$AZ$3,0)  )        )="",X16,  IF(  INDEX(警職大表!$A$1:$AZ$100,MATCH($A16,警職大表!$A$1:$A$100,0),   MATCH(Y$1,警職大表!$A$3:$AZ$3,0)  )=0,"",INDEX(警職大表!$A$1:$AZ$100,MATCH($A16,警職大表!$A$1:$A$100,0),   MATCH(Y$1,警職大表!$A$3:$AZ$3,0)  ) )    ),"")</f>
        <v>#REF!</v>
      </c>
      <c r="Z16" s="190" t="e">
        <f>_xlfn.IFNA(   IF(   IF(  INDEX(警職大表!$A$1:$AZ$100,MATCH($A16,警職大表!$A$1:$A$100,0),   MATCH(Z$1,警職大表!$A$3:$AZ$3,0)  )=0,"",INDEX(警職大表!$A$1:$AZ$100,MATCH($A16,警職大表!$A$1:$A$100,0),   MATCH(Z$1,警職大表!$A$3:$AZ$3,0)  )        )="",Y16,  IF(  INDEX(警職大表!$A$1:$AZ$100,MATCH($A16,警職大表!$A$1:$A$100,0),   MATCH(Z$1,警職大表!$A$3:$AZ$3,0)  )=0,"",INDEX(警職大表!$A$1:$AZ$100,MATCH($A16,警職大表!$A$1:$A$100,0),   MATCH(Z$1,警職大表!$A$3:$AZ$3,0)  ) )    ),"")</f>
        <v>#REF!</v>
      </c>
      <c r="AA16" s="190" t="e">
        <f>_xlfn.IFNA(   IF(   IF(  INDEX(警職大表!$A$1:$AZ$100,MATCH($A16,警職大表!$A$1:$A$100,0),   MATCH(AA$1,警職大表!$A$3:$AZ$3,0)  )=0,"",INDEX(警職大表!$A$1:$AZ$100,MATCH($A16,警職大表!$A$1:$A$100,0),   MATCH(AA$1,警職大表!$A$3:$AZ$3,0)  )        )="",Z16,  IF(  INDEX(警職大表!$A$1:$AZ$100,MATCH($A16,警職大表!$A$1:$A$100,0),   MATCH(AA$1,警職大表!$A$3:$AZ$3,0)  )=0,"",INDEX(警職大表!$A$1:$AZ$100,MATCH($A16,警職大表!$A$1:$A$100,0),   MATCH(AA$1,警職大表!$A$3:$AZ$3,0)  ) )    ),"")</f>
        <v>#REF!</v>
      </c>
      <c r="AB16" s="190" t="e">
        <f>_xlfn.IFNA(   IF(   IF(  INDEX(警職大表!$A$1:$AZ$100,MATCH($A16,警職大表!$A$1:$A$100,0),   MATCH(AB$1,警職大表!$A$3:$AZ$3,0)  )=0,"",INDEX(警職大表!$A$1:$AZ$100,MATCH($A16,警職大表!$A$1:$A$100,0),   MATCH(AB$1,警職大表!$A$3:$AZ$3,0)  )        )="",AA16,  IF(  INDEX(警職大表!$A$1:$AZ$100,MATCH($A16,警職大表!$A$1:$A$100,0),   MATCH(AB$1,警職大表!$A$3:$AZ$3,0)  )=0,"",INDEX(警職大表!$A$1:$AZ$100,MATCH($A16,警職大表!$A$1:$A$100,0),   MATCH(AB$1,警職大表!$A$3:$AZ$3,0)  ) )    ),"")</f>
        <v>#REF!</v>
      </c>
      <c r="AC16" s="190" t="e">
        <f>_xlfn.IFNA(   IF(   IF(  INDEX(警職大表!$A$1:$AZ$100,MATCH($A16,警職大表!$A$1:$A$100,0),   MATCH(AC$1,警職大表!$A$3:$AZ$3,0)  )=0,"",INDEX(警職大表!$A$1:$AZ$100,MATCH($A16,警職大表!$A$1:$A$100,0),   MATCH(AC$1,警職大表!$A$3:$AZ$3,0)  )        )="",AB16,  IF(  INDEX(警職大表!$A$1:$AZ$100,MATCH($A16,警職大表!$A$1:$A$100,0),   MATCH(AC$1,警職大表!$A$3:$AZ$3,0)  )=0,"",INDEX(警職大表!$A$1:$AZ$100,MATCH($A16,警職大表!$A$1:$A$100,0),   MATCH(AC$1,警職大表!$A$3:$AZ$3,0)  ) )    ),"")</f>
        <v>#REF!</v>
      </c>
      <c r="AD16" s="190" t="e">
        <f>_xlfn.IFNA(   IF(   IF(  INDEX(警職大表!$A$1:$AZ$100,MATCH($A16,警職大表!$A$1:$A$100,0),   MATCH(AD$1,警職大表!$A$3:$AZ$3,0)  )=0,"",INDEX(警職大表!$A$1:$AZ$100,MATCH($A16,警職大表!$A$1:$A$100,0),   MATCH(AD$1,警職大表!$A$3:$AZ$3,0)  )        )="",AC16,  IF(  INDEX(警職大表!$A$1:$AZ$100,MATCH($A16,警職大表!$A$1:$A$100,0),   MATCH(AD$1,警職大表!$A$3:$AZ$3,0)  )=0,"",INDEX(警職大表!$A$1:$AZ$100,MATCH($A16,警職大表!$A$1:$A$100,0),   MATCH(AD$1,警職大表!$A$3:$AZ$3,0)  ) )    ),"")</f>
        <v>#REF!</v>
      </c>
      <c r="AE16" s="190" t="e">
        <f>_xlfn.IFNA(   IF(   IF(  INDEX(警職大表!$A$1:$AZ$100,MATCH($A16,警職大表!$A$1:$A$100,0),   MATCH(AE$1,警職大表!$A$3:$AZ$3,0)  )=0,"",INDEX(警職大表!$A$1:$AZ$100,MATCH($A16,警職大表!$A$1:$A$100,0),   MATCH(AE$1,警職大表!$A$3:$AZ$3,0)  )        )="",AD16,  IF(  INDEX(警職大表!$A$1:$AZ$100,MATCH($A16,警職大表!$A$1:$A$100,0),   MATCH(AE$1,警職大表!$A$3:$AZ$3,0)  )=0,"",INDEX(警職大表!$A$1:$AZ$100,MATCH($A16,警職大表!$A$1:$A$100,0),   MATCH(AE$1,警職大表!$A$3:$AZ$3,0)  ) )    ),"")</f>
        <v>#REF!</v>
      </c>
      <c r="AF16" s="190" t="e">
        <f>_xlfn.IFNA(   IF(   IF(  INDEX(警職大表!$A$1:$AZ$100,MATCH($A16,警職大表!$A$1:$A$100,0),   MATCH(AF$1,警職大表!$A$3:$AZ$3,0)  )=0,"",INDEX(警職大表!$A$1:$AZ$100,MATCH($A16,警職大表!$A$1:$A$100,0),   MATCH(AF$1,警職大表!$A$3:$AZ$3,0)  )        )="",AE16,  IF(  INDEX(警職大表!$A$1:$AZ$100,MATCH($A16,警職大表!$A$1:$A$100,0),   MATCH(AF$1,警職大表!$A$3:$AZ$3,0)  )=0,"",INDEX(警職大表!$A$1:$AZ$100,MATCH($A16,警職大表!$A$1:$A$100,0),   MATCH(AF$1,警職大表!$A$3:$AZ$3,0)  ) )    ),"")</f>
        <v>#REF!</v>
      </c>
      <c r="AG16" s="190" t="e">
        <f>_xlfn.IFNA(   IF(   IF(  INDEX(警職大表!$A$1:$AZ$100,MATCH($A16,警職大表!$A$1:$A$100,0),   MATCH(AG$1,警職大表!$A$3:$AZ$3,0)  )=0,"",INDEX(警職大表!$A$1:$AZ$100,MATCH($A16,警職大表!$A$1:$A$100,0),   MATCH(AG$1,警職大表!$A$3:$AZ$3,0)  )        )="",AF16,  IF(  INDEX(警職大表!$A$1:$AZ$100,MATCH($A16,警職大表!$A$1:$A$100,0),   MATCH(AG$1,警職大表!$A$3:$AZ$3,0)  )=0,"",INDEX(警職大表!$A$1:$AZ$100,MATCH($A16,警職大表!$A$1:$A$100,0),   MATCH(AG$1,警職大表!$A$3:$AZ$3,0)  ) )    ),"")</f>
        <v>#REF!</v>
      </c>
      <c r="AL16" s="190" t="e">
        <f t="shared" si="0"/>
        <v>#REF!</v>
      </c>
      <c r="AM16" s="190" t="e">
        <f t="shared" si="1"/>
        <v>#REF!</v>
      </c>
      <c r="AN16" s="190" t="e">
        <f ca="1">INDEX(   $A$41:$AG$78, MATCH(AL16,$A$41:$A$78,0),MATCH(  DAY(勤務分配表!$AL$1),$A$41:$AL$41,0  )  )</f>
        <v>#REF!</v>
      </c>
      <c r="AO16" s="190" t="e">
        <f>IF((ROW(AO16)-1)&lt;=日期輸入!$B$5,_xlfn.IFNA(IF(INDEX($A$1:$AG$40,MATCH($AM16,$B$1:$B$100,0),VALUE($AO$1+3))="成","補",INDEX($A$1:$AG$40,MATCH($AM16,$B$1:$B$100,0),VALUE($AO$1+3))),""),"")</f>
        <v>#REF!</v>
      </c>
      <c r="AP16" s="190" t="e">
        <f>IF((ROW(AP16)-1)&lt;=日期輸入!$B$5,_xlfn.IFNA(IF(INDEX($A$1:$AG$40,MATCH($AM16,$B$1:$B$100,0),VALUE($AP$1+3))="成","補",INDEX($A$1:$AG$40,MATCH($AM16,$B$1:$B$100,0),VALUE($AP$1+3))),""),"")</f>
        <v>#REF!</v>
      </c>
      <c r="AQ16" s="190" t="e">
        <f>IF((ROW(AQ16)-1)&lt;=日期輸入!$B$5,_xlfn.IFNA(IF(INDEX($A$1:$AG$40,MATCH($AM16,$B$1:$B$100,0),VALUE($AQ$1+3))="成","補",INDEX($A$1:$AG$40,MATCH($AM16,$B$1:$B$100,0),VALUE($AQ$1+3))),""),"")</f>
        <v>#REF!</v>
      </c>
    </row>
    <row r="17" spans="1:43">
      <c r="A17" s="190">
        <f>IF(  (ROW(A17)-1)&lt;=日期輸入!$B$5,勤務分配!A16,"")</f>
        <v>82</v>
      </c>
      <c r="B17" s="190" t="str">
        <f>_xlfn.IFNA(  INDEX(警職大表!$A$1:$AZ$100,MATCH(A17,警職大表!$A$1:$A$100,0),3),"")</f>
        <v/>
      </c>
      <c r="C17" s="190" t="str">
        <f>_xlfn.IFNA(   IF(   IF(  INDEX(警職大表!$A$1:$AZ$100,MATCH($A17,警職大表!$A$1:$A$100,0),   MATCH(C$1,警職大表!$A$3:$AZ$3,0)  )=0,"",INDEX(警職大表!$A$1:$AZ$100,MATCH($A17,警職大表!$A$1:$A$100,0),   MATCH(C$1,警職大表!$A$3:$AZ$3,0)  )        )="",B17,  IF(  INDEX(警職大表!$A$1:$AZ$100,MATCH($A17,警職大表!$A$1:$A$100,0),   MATCH(C$1,警職大表!$A$3:$AZ$3,0)  )=0,"",INDEX(警職大表!$A$1:$AZ$100,MATCH($A17,警職大表!$A$1:$A$100,0),   MATCH(C$1,警職大表!$A$3:$AZ$3,0)  ) )    ),"")</f>
        <v/>
      </c>
      <c r="D17" s="190" t="str">
        <f>_xlfn.IFNA(   IF(   IF(  INDEX(警職大表!$A$1:$AZ$100,MATCH($A17,警職大表!$A$1:$A$100,0),   MATCH(D$1,警職大表!$A$3:$AZ$3,0)  )=0,"",INDEX(警職大表!$A$1:$AZ$100,MATCH($A17,警職大表!$A$1:$A$100,0),   MATCH(D$1,警職大表!$A$3:$AZ$3,0)  )        )="",C17,  IF(  INDEX(警職大表!$A$1:$AZ$100,MATCH($A17,警職大表!$A$1:$A$100,0),   MATCH(D$1,警職大表!$A$3:$AZ$3,0)  )=0,"",INDEX(警職大表!$A$1:$AZ$100,MATCH($A17,警職大表!$A$1:$A$100,0),   MATCH(D$1,警職大表!$A$3:$AZ$3,0)  ) )    ),"")</f>
        <v/>
      </c>
      <c r="E17" s="190" t="str">
        <f>_xlfn.IFNA(   IF(   IF(  INDEX(警職大表!$A$1:$AZ$100,MATCH($A17,警職大表!$A$1:$A$100,0),   MATCH(E$1,警職大表!$A$3:$AZ$3,0)  )=0,"",INDEX(警職大表!$A$1:$AZ$100,MATCH($A17,警職大表!$A$1:$A$100,0),   MATCH(E$1,警職大表!$A$3:$AZ$3,0)  )        )="",D17,  IF(  INDEX(警職大表!$A$1:$AZ$100,MATCH($A17,警職大表!$A$1:$A$100,0),   MATCH(E$1,警職大表!$A$3:$AZ$3,0)  )=0,"",INDEX(警職大表!$A$1:$AZ$100,MATCH($A17,警職大表!$A$1:$A$100,0),   MATCH(E$1,警職大表!$A$3:$AZ$3,0)  ) )    ),"")</f>
        <v/>
      </c>
      <c r="F17" s="190" t="str">
        <f>_xlfn.IFNA(   IF(   IF(  INDEX(警職大表!$A$1:$AZ$100,MATCH($A17,警職大表!$A$1:$A$100,0),   MATCH(F$1,警職大表!$A$3:$AZ$3,0)  )=0,"",INDEX(警職大表!$A$1:$AZ$100,MATCH($A17,警職大表!$A$1:$A$100,0),   MATCH(F$1,警職大表!$A$3:$AZ$3,0)  )        )="",E17,  IF(  INDEX(警職大表!$A$1:$AZ$100,MATCH($A17,警職大表!$A$1:$A$100,0),   MATCH(F$1,警職大表!$A$3:$AZ$3,0)  )=0,"",INDEX(警職大表!$A$1:$AZ$100,MATCH($A17,警職大表!$A$1:$A$100,0),   MATCH(F$1,警職大表!$A$3:$AZ$3,0)  ) )    ),"")</f>
        <v/>
      </c>
      <c r="G17" s="190" t="str">
        <f>_xlfn.IFNA(   IF(   IF(  INDEX(警職大表!$A$1:$AZ$100,MATCH($A17,警職大表!$A$1:$A$100,0),   MATCH(G$1,警職大表!$A$3:$AZ$3,0)  )=0,"",INDEX(警職大表!$A$1:$AZ$100,MATCH($A17,警職大表!$A$1:$A$100,0),   MATCH(G$1,警職大表!$A$3:$AZ$3,0)  )        )="",F17,  IF(  INDEX(警職大表!$A$1:$AZ$100,MATCH($A17,警職大表!$A$1:$A$100,0),   MATCH(G$1,警職大表!$A$3:$AZ$3,0)  )=0,"",INDEX(警職大表!$A$1:$AZ$100,MATCH($A17,警職大表!$A$1:$A$100,0),   MATCH(G$1,警職大表!$A$3:$AZ$3,0)  ) )    ),"")</f>
        <v/>
      </c>
      <c r="H17" s="190" t="str">
        <f>_xlfn.IFNA(   IF(   IF(  INDEX(警職大表!$A$1:$AZ$100,MATCH($A17,警職大表!$A$1:$A$100,0),   MATCH(H$1,警職大表!$A$3:$AZ$3,0)  )=0,"",INDEX(警職大表!$A$1:$AZ$100,MATCH($A17,警職大表!$A$1:$A$100,0),   MATCH(H$1,警職大表!$A$3:$AZ$3,0)  )        )="",G17,  IF(  INDEX(警職大表!$A$1:$AZ$100,MATCH($A17,警職大表!$A$1:$A$100,0),   MATCH(H$1,警職大表!$A$3:$AZ$3,0)  )=0,"",INDEX(警職大表!$A$1:$AZ$100,MATCH($A17,警職大表!$A$1:$A$100,0),   MATCH(H$1,警職大表!$A$3:$AZ$3,0)  ) )    ),"")</f>
        <v/>
      </c>
      <c r="I17" s="190" t="str">
        <f>_xlfn.IFNA(   IF(   IF(  INDEX(警職大表!$A$1:$AZ$100,MATCH($A17,警職大表!$A$1:$A$100,0),   MATCH(I$1,警職大表!$A$3:$AZ$3,0)  )=0,"",INDEX(警職大表!$A$1:$AZ$100,MATCH($A17,警職大表!$A$1:$A$100,0),   MATCH(I$1,警職大表!$A$3:$AZ$3,0)  )        )="",H17,  IF(  INDEX(警職大表!$A$1:$AZ$100,MATCH($A17,警職大表!$A$1:$A$100,0),   MATCH(I$1,警職大表!$A$3:$AZ$3,0)  )=0,"",INDEX(警職大表!$A$1:$AZ$100,MATCH($A17,警職大表!$A$1:$A$100,0),   MATCH(I$1,警職大表!$A$3:$AZ$3,0)  ) )    ),"")</f>
        <v/>
      </c>
      <c r="J17" s="190" t="str">
        <f>_xlfn.IFNA(   IF(   IF(  INDEX(警職大表!$A$1:$AZ$100,MATCH($A17,警職大表!$A$1:$A$100,0),   MATCH(J$1,警職大表!$A$3:$AZ$3,0)  )=0,"",INDEX(警職大表!$A$1:$AZ$100,MATCH($A17,警職大表!$A$1:$A$100,0),   MATCH(J$1,警職大表!$A$3:$AZ$3,0)  )        )="",I17,  IF(  INDEX(警職大表!$A$1:$AZ$100,MATCH($A17,警職大表!$A$1:$A$100,0),   MATCH(J$1,警職大表!$A$3:$AZ$3,0)  )=0,"",INDEX(警職大表!$A$1:$AZ$100,MATCH($A17,警職大表!$A$1:$A$100,0),   MATCH(J$1,警職大表!$A$3:$AZ$3,0)  ) )    ),"")</f>
        <v/>
      </c>
      <c r="K17" s="190" t="str">
        <f>_xlfn.IFNA(   IF(   IF(  INDEX(警職大表!$A$1:$AZ$100,MATCH($A17,警職大表!$A$1:$A$100,0),   MATCH(K$1,警職大表!$A$3:$AZ$3,0)  )=0,"",INDEX(警職大表!$A$1:$AZ$100,MATCH($A17,警職大表!$A$1:$A$100,0),   MATCH(K$1,警職大表!$A$3:$AZ$3,0)  )        )="",J17,  IF(  INDEX(警職大表!$A$1:$AZ$100,MATCH($A17,警職大表!$A$1:$A$100,0),   MATCH(K$1,警職大表!$A$3:$AZ$3,0)  )=0,"",INDEX(警職大表!$A$1:$AZ$100,MATCH($A17,警職大表!$A$1:$A$100,0),   MATCH(K$1,警職大表!$A$3:$AZ$3,0)  ) )    ),"")</f>
        <v/>
      </c>
      <c r="L17" s="190" t="str">
        <f>_xlfn.IFNA(   IF(   IF(  INDEX(警職大表!$A$1:$AZ$100,MATCH($A17,警職大表!$A$1:$A$100,0),   MATCH(L$1,警職大表!$A$3:$AZ$3,0)  )=0,"",INDEX(警職大表!$A$1:$AZ$100,MATCH($A17,警職大表!$A$1:$A$100,0),   MATCH(L$1,警職大表!$A$3:$AZ$3,0)  )        )="",K17,  IF(  INDEX(警職大表!$A$1:$AZ$100,MATCH($A17,警職大表!$A$1:$A$100,0),   MATCH(L$1,警職大表!$A$3:$AZ$3,0)  )=0,"",INDEX(警職大表!$A$1:$AZ$100,MATCH($A17,警職大表!$A$1:$A$100,0),   MATCH(L$1,警職大表!$A$3:$AZ$3,0)  ) )    ),"")</f>
        <v/>
      </c>
      <c r="M17" s="190" t="str">
        <f>_xlfn.IFNA(   IF(   IF(  INDEX(警職大表!$A$1:$AZ$100,MATCH($A17,警職大表!$A$1:$A$100,0),   MATCH(M$1,警職大表!$A$3:$AZ$3,0)  )=0,"",INDEX(警職大表!$A$1:$AZ$100,MATCH($A17,警職大表!$A$1:$A$100,0),   MATCH(M$1,警職大表!$A$3:$AZ$3,0)  )        )="",L17,  IF(  INDEX(警職大表!$A$1:$AZ$100,MATCH($A17,警職大表!$A$1:$A$100,0),   MATCH(M$1,警職大表!$A$3:$AZ$3,0)  )=0,"",INDEX(警職大表!$A$1:$AZ$100,MATCH($A17,警職大表!$A$1:$A$100,0),   MATCH(M$1,警職大表!$A$3:$AZ$3,0)  ) )    ),"")</f>
        <v/>
      </c>
      <c r="N17" s="190" t="str">
        <f>_xlfn.IFNA(   IF(   IF(  INDEX(警職大表!$A$1:$AZ$100,MATCH($A17,警職大表!$A$1:$A$100,0),   MATCH(N$1,警職大表!$A$3:$AZ$3,0)  )=0,"",INDEX(警職大表!$A$1:$AZ$100,MATCH($A17,警職大表!$A$1:$A$100,0),   MATCH(N$1,警職大表!$A$3:$AZ$3,0)  )        )="",M17,  IF(  INDEX(警職大表!$A$1:$AZ$100,MATCH($A17,警職大表!$A$1:$A$100,0),   MATCH(N$1,警職大表!$A$3:$AZ$3,0)  )=0,"",INDEX(警職大表!$A$1:$AZ$100,MATCH($A17,警職大表!$A$1:$A$100,0),   MATCH(N$1,警職大表!$A$3:$AZ$3,0)  ) )    ),"")</f>
        <v/>
      </c>
      <c r="O17" s="190" t="str">
        <f>_xlfn.IFNA(   IF(   IF(  INDEX(警職大表!$A$1:$AZ$100,MATCH($A17,警職大表!$A$1:$A$100,0),   MATCH(O$1,警職大表!$A$3:$AZ$3,0)  )=0,"",INDEX(警職大表!$A$1:$AZ$100,MATCH($A17,警職大表!$A$1:$A$100,0),   MATCH(O$1,警職大表!$A$3:$AZ$3,0)  )        )="",N17,  IF(  INDEX(警職大表!$A$1:$AZ$100,MATCH($A17,警職大表!$A$1:$A$100,0),   MATCH(O$1,警職大表!$A$3:$AZ$3,0)  )=0,"",INDEX(警職大表!$A$1:$AZ$100,MATCH($A17,警職大表!$A$1:$A$100,0),   MATCH(O$1,警職大表!$A$3:$AZ$3,0)  ) )    ),"")</f>
        <v/>
      </c>
      <c r="P17" s="190" t="str">
        <f>_xlfn.IFNA(   IF(   IF(  INDEX(警職大表!$A$1:$AZ$100,MATCH($A17,警職大表!$A$1:$A$100,0),   MATCH(P$1,警職大表!$A$3:$AZ$3,0)  )=0,"",INDEX(警職大表!$A$1:$AZ$100,MATCH($A17,警職大表!$A$1:$A$100,0),   MATCH(P$1,警職大表!$A$3:$AZ$3,0)  )        )="",O17,  IF(  INDEX(警職大表!$A$1:$AZ$100,MATCH($A17,警職大表!$A$1:$A$100,0),   MATCH(P$1,警職大表!$A$3:$AZ$3,0)  )=0,"",INDEX(警職大表!$A$1:$AZ$100,MATCH($A17,警職大表!$A$1:$A$100,0),   MATCH(P$1,警職大表!$A$3:$AZ$3,0)  ) )    ),"")</f>
        <v/>
      </c>
      <c r="Q17" s="190" t="str">
        <f>_xlfn.IFNA(   IF(   IF(  INDEX(警職大表!$A$1:$AZ$100,MATCH($A17,警職大表!$A$1:$A$100,0),   MATCH(Q$1,警職大表!$A$3:$AZ$3,0)  )=0,"",INDEX(警職大表!$A$1:$AZ$100,MATCH($A17,警職大表!$A$1:$A$100,0),   MATCH(Q$1,警職大表!$A$3:$AZ$3,0)  )        )="",P17,  IF(  INDEX(警職大表!$A$1:$AZ$100,MATCH($A17,警職大表!$A$1:$A$100,0),   MATCH(Q$1,警職大表!$A$3:$AZ$3,0)  )=0,"",INDEX(警職大表!$A$1:$AZ$100,MATCH($A17,警職大表!$A$1:$A$100,0),   MATCH(Q$1,警職大表!$A$3:$AZ$3,0)  ) )    ),"")</f>
        <v/>
      </c>
      <c r="R17" s="190" t="str">
        <f>_xlfn.IFNA(   IF(   IF(  INDEX(警職大表!$A$1:$AZ$100,MATCH($A17,警職大表!$A$1:$A$100,0),   MATCH(R$1,警職大表!$A$3:$AZ$3,0)  )=0,"",INDEX(警職大表!$A$1:$AZ$100,MATCH($A17,警職大表!$A$1:$A$100,0),   MATCH(R$1,警職大表!$A$3:$AZ$3,0)  )        )="",Q17,  IF(  INDEX(警職大表!$A$1:$AZ$100,MATCH($A17,警職大表!$A$1:$A$100,0),   MATCH(R$1,警職大表!$A$3:$AZ$3,0)  )=0,"",INDEX(警職大表!$A$1:$AZ$100,MATCH($A17,警職大表!$A$1:$A$100,0),   MATCH(R$1,警職大表!$A$3:$AZ$3,0)  ) )    ),"")</f>
        <v/>
      </c>
      <c r="S17" s="190" t="str">
        <f>_xlfn.IFNA(   IF(   IF(  INDEX(警職大表!$A$1:$AZ$100,MATCH($A17,警職大表!$A$1:$A$100,0),   MATCH(S$1,警職大表!$A$3:$AZ$3,0)  )=0,"",INDEX(警職大表!$A$1:$AZ$100,MATCH($A17,警職大表!$A$1:$A$100,0),   MATCH(S$1,警職大表!$A$3:$AZ$3,0)  )        )="",R17,  IF(  INDEX(警職大表!$A$1:$AZ$100,MATCH($A17,警職大表!$A$1:$A$100,0),   MATCH(S$1,警職大表!$A$3:$AZ$3,0)  )=0,"",INDEX(警職大表!$A$1:$AZ$100,MATCH($A17,警職大表!$A$1:$A$100,0),   MATCH(S$1,警職大表!$A$3:$AZ$3,0)  ) )    ),"")</f>
        <v/>
      </c>
      <c r="T17" s="190" t="str">
        <f>_xlfn.IFNA(   IF(   IF(  INDEX(警職大表!$A$1:$AZ$100,MATCH($A17,警職大表!$A$1:$A$100,0),   MATCH(T$1,警職大表!$A$3:$AZ$3,0)  )=0,"",INDEX(警職大表!$A$1:$AZ$100,MATCH($A17,警職大表!$A$1:$A$100,0),   MATCH(T$1,警職大表!$A$3:$AZ$3,0)  )        )="",S17,  IF(  INDEX(警職大表!$A$1:$AZ$100,MATCH($A17,警職大表!$A$1:$A$100,0),   MATCH(T$1,警職大表!$A$3:$AZ$3,0)  )=0,"",INDEX(警職大表!$A$1:$AZ$100,MATCH($A17,警職大表!$A$1:$A$100,0),   MATCH(T$1,警職大表!$A$3:$AZ$3,0)  ) )    ),"")</f>
        <v/>
      </c>
      <c r="U17" s="190" t="str">
        <f>_xlfn.IFNA(   IF(   IF(  INDEX(警職大表!$A$1:$AZ$100,MATCH($A17,警職大表!$A$1:$A$100,0),   MATCH(U$1,警職大表!$A$3:$AZ$3,0)  )=0,"",INDEX(警職大表!$A$1:$AZ$100,MATCH($A17,警職大表!$A$1:$A$100,0),   MATCH(U$1,警職大表!$A$3:$AZ$3,0)  )        )="",T17,  IF(  INDEX(警職大表!$A$1:$AZ$100,MATCH($A17,警職大表!$A$1:$A$100,0),   MATCH(U$1,警職大表!$A$3:$AZ$3,0)  )=0,"",INDEX(警職大表!$A$1:$AZ$100,MATCH($A17,警職大表!$A$1:$A$100,0),   MATCH(U$1,警職大表!$A$3:$AZ$3,0)  ) )    ),"")</f>
        <v/>
      </c>
      <c r="V17" s="190" t="str">
        <f>_xlfn.IFNA(   IF(   IF(  INDEX(警職大表!$A$1:$AZ$100,MATCH($A17,警職大表!$A$1:$A$100,0),   MATCH(V$1,警職大表!$A$3:$AZ$3,0)  )=0,"",INDEX(警職大表!$A$1:$AZ$100,MATCH($A17,警職大表!$A$1:$A$100,0),   MATCH(V$1,警職大表!$A$3:$AZ$3,0)  )        )="",U17,  IF(  INDEX(警職大表!$A$1:$AZ$100,MATCH($A17,警職大表!$A$1:$A$100,0),   MATCH(V$1,警職大表!$A$3:$AZ$3,0)  )=0,"",INDEX(警職大表!$A$1:$AZ$100,MATCH($A17,警職大表!$A$1:$A$100,0),   MATCH(V$1,警職大表!$A$3:$AZ$3,0)  ) )    ),"")</f>
        <v/>
      </c>
      <c r="W17" s="190" t="str">
        <f>_xlfn.IFNA(   IF(   IF(  INDEX(警職大表!$A$1:$AZ$100,MATCH($A17,警職大表!$A$1:$A$100,0),   MATCH(W$1,警職大表!$A$3:$AZ$3,0)  )=0,"",INDEX(警職大表!$A$1:$AZ$100,MATCH($A17,警職大表!$A$1:$A$100,0),   MATCH(W$1,警職大表!$A$3:$AZ$3,0)  )        )="",V17,  IF(  INDEX(警職大表!$A$1:$AZ$100,MATCH($A17,警職大表!$A$1:$A$100,0),   MATCH(W$1,警職大表!$A$3:$AZ$3,0)  )=0,"",INDEX(警職大表!$A$1:$AZ$100,MATCH($A17,警職大表!$A$1:$A$100,0),   MATCH(W$1,警職大表!$A$3:$AZ$3,0)  ) )    ),"")</f>
        <v/>
      </c>
      <c r="X17" s="190" t="str">
        <f>_xlfn.IFNA(   IF(   IF(  INDEX(警職大表!$A$1:$AZ$100,MATCH($A17,警職大表!$A$1:$A$100,0),   MATCH(X$1,警職大表!$A$3:$AZ$3,0)  )=0,"",INDEX(警職大表!$A$1:$AZ$100,MATCH($A17,警職大表!$A$1:$A$100,0),   MATCH(X$1,警職大表!$A$3:$AZ$3,0)  )        )="",W17,  IF(  INDEX(警職大表!$A$1:$AZ$100,MATCH($A17,警職大表!$A$1:$A$100,0),   MATCH(X$1,警職大表!$A$3:$AZ$3,0)  )=0,"",INDEX(警職大表!$A$1:$AZ$100,MATCH($A17,警職大表!$A$1:$A$100,0),   MATCH(X$1,警職大表!$A$3:$AZ$3,0)  ) )    ),"")</f>
        <v/>
      </c>
      <c r="Y17" s="190" t="str">
        <f>_xlfn.IFNA(   IF(   IF(  INDEX(警職大表!$A$1:$AZ$100,MATCH($A17,警職大表!$A$1:$A$100,0),   MATCH(Y$1,警職大表!$A$3:$AZ$3,0)  )=0,"",INDEX(警職大表!$A$1:$AZ$100,MATCH($A17,警職大表!$A$1:$A$100,0),   MATCH(Y$1,警職大表!$A$3:$AZ$3,0)  )        )="",X17,  IF(  INDEX(警職大表!$A$1:$AZ$100,MATCH($A17,警職大表!$A$1:$A$100,0),   MATCH(Y$1,警職大表!$A$3:$AZ$3,0)  )=0,"",INDEX(警職大表!$A$1:$AZ$100,MATCH($A17,警職大表!$A$1:$A$100,0),   MATCH(Y$1,警職大表!$A$3:$AZ$3,0)  ) )    ),"")</f>
        <v/>
      </c>
      <c r="Z17" s="190" t="str">
        <f>_xlfn.IFNA(   IF(   IF(  INDEX(警職大表!$A$1:$AZ$100,MATCH($A17,警職大表!$A$1:$A$100,0),   MATCH(Z$1,警職大表!$A$3:$AZ$3,0)  )=0,"",INDEX(警職大表!$A$1:$AZ$100,MATCH($A17,警職大表!$A$1:$A$100,0),   MATCH(Z$1,警職大表!$A$3:$AZ$3,0)  )        )="",Y17,  IF(  INDEX(警職大表!$A$1:$AZ$100,MATCH($A17,警職大表!$A$1:$A$100,0),   MATCH(Z$1,警職大表!$A$3:$AZ$3,0)  )=0,"",INDEX(警職大表!$A$1:$AZ$100,MATCH($A17,警職大表!$A$1:$A$100,0),   MATCH(Z$1,警職大表!$A$3:$AZ$3,0)  ) )    ),"")</f>
        <v/>
      </c>
      <c r="AA17" s="190" t="str">
        <f>_xlfn.IFNA(   IF(   IF(  INDEX(警職大表!$A$1:$AZ$100,MATCH($A17,警職大表!$A$1:$A$100,0),   MATCH(AA$1,警職大表!$A$3:$AZ$3,0)  )=0,"",INDEX(警職大表!$A$1:$AZ$100,MATCH($A17,警職大表!$A$1:$A$100,0),   MATCH(AA$1,警職大表!$A$3:$AZ$3,0)  )        )="",Z17,  IF(  INDEX(警職大表!$A$1:$AZ$100,MATCH($A17,警職大表!$A$1:$A$100,0),   MATCH(AA$1,警職大表!$A$3:$AZ$3,0)  )=0,"",INDEX(警職大表!$A$1:$AZ$100,MATCH($A17,警職大表!$A$1:$A$100,0),   MATCH(AA$1,警職大表!$A$3:$AZ$3,0)  ) )    ),"")</f>
        <v/>
      </c>
      <c r="AB17" s="190" t="str">
        <f>_xlfn.IFNA(   IF(   IF(  INDEX(警職大表!$A$1:$AZ$100,MATCH($A17,警職大表!$A$1:$A$100,0),   MATCH(AB$1,警職大表!$A$3:$AZ$3,0)  )=0,"",INDEX(警職大表!$A$1:$AZ$100,MATCH($A17,警職大表!$A$1:$A$100,0),   MATCH(AB$1,警職大表!$A$3:$AZ$3,0)  )        )="",AA17,  IF(  INDEX(警職大表!$A$1:$AZ$100,MATCH($A17,警職大表!$A$1:$A$100,0),   MATCH(AB$1,警職大表!$A$3:$AZ$3,0)  )=0,"",INDEX(警職大表!$A$1:$AZ$100,MATCH($A17,警職大表!$A$1:$A$100,0),   MATCH(AB$1,警職大表!$A$3:$AZ$3,0)  ) )    ),"")</f>
        <v/>
      </c>
      <c r="AC17" s="190" t="str">
        <f>_xlfn.IFNA(   IF(   IF(  INDEX(警職大表!$A$1:$AZ$100,MATCH($A17,警職大表!$A$1:$A$100,0),   MATCH(AC$1,警職大表!$A$3:$AZ$3,0)  )=0,"",INDEX(警職大表!$A$1:$AZ$100,MATCH($A17,警職大表!$A$1:$A$100,0),   MATCH(AC$1,警職大表!$A$3:$AZ$3,0)  )        )="",AB17,  IF(  INDEX(警職大表!$A$1:$AZ$100,MATCH($A17,警職大表!$A$1:$A$100,0),   MATCH(AC$1,警職大表!$A$3:$AZ$3,0)  )=0,"",INDEX(警職大表!$A$1:$AZ$100,MATCH($A17,警職大表!$A$1:$A$100,0),   MATCH(AC$1,警職大表!$A$3:$AZ$3,0)  ) )    ),"")</f>
        <v/>
      </c>
      <c r="AD17" s="190" t="str">
        <f>_xlfn.IFNA(   IF(   IF(  INDEX(警職大表!$A$1:$AZ$100,MATCH($A17,警職大表!$A$1:$A$100,0),   MATCH(AD$1,警職大表!$A$3:$AZ$3,0)  )=0,"",INDEX(警職大表!$A$1:$AZ$100,MATCH($A17,警職大表!$A$1:$A$100,0),   MATCH(AD$1,警職大表!$A$3:$AZ$3,0)  )        )="",AC17,  IF(  INDEX(警職大表!$A$1:$AZ$100,MATCH($A17,警職大表!$A$1:$A$100,0),   MATCH(AD$1,警職大表!$A$3:$AZ$3,0)  )=0,"",INDEX(警職大表!$A$1:$AZ$100,MATCH($A17,警職大表!$A$1:$A$100,0),   MATCH(AD$1,警職大表!$A$3:$AZ$3,0)  ) )    ),"")</f>
        <v/>
      </c>
      <c r="AE17" s="190" t="str">
        <f>_xlfn.IFNA(   IF(   IF(  INDEX(警職大表!$A$1:$AZ$100,MATCH($A17,警職大表!$A$1:$A$100,0),   MATCH(AE$1,警職大表!$A$3:$AZ$3,0)  )=0,"",INDEX(警職大表!$A$1:$AZ$100,MATCH($A17,警職大表!$A$1:$A$100,0),   MATCH(AE$1,警職大表!$A$3:$AZ$3,0)  )        )="",AD17,  IF(  INDEX(警職大表!$A$1:$AZ$100,MATCH($A17,警職大表!$A$1:$A$100,0),   MATCH(AE$1,警職大表!$A$3:$AZ$3,0)  )=0,"",INDEX(警職大表!$A$1:$AZ$100,MATCH($A17,警職大表!$A$1:$A$100,0),   MATCH(AE$1,警職大表!$A$3:$AZ$3,0)  ) )    ),"")</f>
        <v/>
      </c>
      <c r="AF17" s="190" t="str">
        <f>_xlfn.IFNA(   IF(   IF(  INDEX(警職大表!$A$1:$AZ$100,MATCH($A17,警職大表!$A$1:$A$100,0),   MATCH(AF$1,警職大表!$A$3:$AZ$3,0)  )=0,"",INDEX(警職大表!$A$1:$AZ$100,MATCH($A17,警職大表!$A$1:$A$100,0),   MATCH(AF$1,警職大表!$A$3:$AZ$3,0)  )        )="",AE17,  IF(  INDEX(警職大表!$A$1:$AZ$100,MATCH($A17,警職大表!$A$1:$A$100,0),   MATCH(AF$1,警職大表!$A$3:$AZ$3,0)  )=0,"",INDEX(警職大表!$A$1:$AZ$100,MATCH($A17,警職大表!$A$1:$A$100,0),   MATCH(AF$1,警職大表!$A$3:$AZ$3,0)  ) )    ),"")</f>
        <v/>
      </c>
      <c r="AG17" s="190" t="str">
        <f>_xlfn.IFNA(   IF(   IF(  INDEX(警職大表!$A$1:$AZ$100,MATCH($A17,警職大表!$A$1:$A$100,0),   MATCH(AG$1,警職大表!$A$3:$AZ$3,0)  )=0,"",INDEX(警職大表!$A$1:$AZ$100,MATCH($A17,警職大表!$A$1:$A$100,0),   MATCH(AG$1,警職大表!$A$3:$AZ$3,0)  )        )="",AF17,  IF(  INDEX(警職大表!$A$1:$AZ$100,MATCH($A17,警職大表!$A$1:$A$100,0),   MATCH(AG$1,警職大表!$A$3:$AZ$3,0)  )=0,"",INDEX(警職大表!$A$1:$AZ$100,MATCH($A17,警職大表!$A$1:$A$100,0),   MATCH(AG$1,警職大表!$A$3:$AZ$3,0)  ) )    ),"")</f>
        <v/>
      </c>
      <c r="AL17" s="190">
        <f t="shared" si="0"/>
        <v>82</v>
      </c>
      <c r="AM17" s="190" t="str">
        <f t="shared" si="1"/>
        <v/>
      </c>
      <c r="AN17" s="190" t="str">
        <f ca="1">INDEX(   $A$41:$AG$78, MATCH(AL17,$A$41:$A$78,0),MATCH(  DAY(勤務分配表!$AL$1),$A$41:$AL$41,0  )  )</f>
        <v/>
      </c>
      <c r="AO17" s="190" t="str">
        <f>IF((ROW(AO17)-1)&lt;=日期輸入!$B$5,_xlfn.IFNA(IF(INDEX($A$1:$AG$40,MATCH($AM17,$B$1:$B$100,0),VALUE($AO$1+3))="成","補",INDEX($A$1:$AG$40,MATCH($AM17,$B$1:$B$100,0),VALUE($AO$1+3))),""),"")</f>
        <v/>
      </c>
      <c r="AP17" s="190" t="str">
        <f>IF((ROW(AP17)-1)&lt;=日期輸入!$B$5,_xlfn.IFNA(IF(INDEX($A$1:$AG$40,MATCH($AM17,$B$1:$B$100,0),VALUE($AP$1+3))="成","補",INDEX($A$1:$AG$40,MATCH($AM17,$B$1:$B$100,0),VALUE($AP$1+3))),""),"")</f>
        <v/>
      </c>
      <c r="AQ17" s="190" t="str">
        <f>IF((ROW(AQ17)-1)&lt;=日期輸入!$B$5,_xlfn.IFNA(IF(INDEX($A$1:$AG$40,MATCH($AM17,$B$1:$B$100,0),VALUE($AQ$1+3))="成","補",INDEX($A$1:$AG$40,MATCH($AM17,$B$1:$B$100,0),VALUE($AQ$1+3))),""),"")</f>
        <v/>
      </c>
    </row>
    <row r="18" spans="1:43">
      <c r="A18" s="190">
        <f>IF(  (ROW(A18)-1)&lt;=日期輸入!$B$5,勤務分配!A17,"")</f>
        <v>83</v>
      </c>
      <c r="B18" s="190" t="str">
        <f>_xlfn.IFNA(  INDEX(警職大表!$A$1:$AZ$100,MATCH(A18,警職大表!$A$1:$A$100,0),3),"")</f>
        <v/>
      </c>
      <c r="C18" s="190" t="str">
        <f>_xlfn.IFNA(   IF(   IF(  INDEX(警職大表!$A$1:$AZ$100,MATCH($A18,警職大表!$A$1:$A$100,0),   MATCH(C$1,警職大表!$A$3:$AZ$3,0)  )=0,"",INDEX(警職大表!$A$1:$AZ$100,MATCH($A18,警職大表!$A$1:$A$100,0),   MATCH(C$1,警職大表!$A$3:$AZ$3,0)  )        )="",B18,  IF(  INDEX(警職大表!$A$1:$AZ$100,MATCH($A18,警職大表!$A$1:$A$100,0),   MATCH(C$1,警職大表!$A$3:$AZ$3,0)  )=0,"",INDEX(警職大表!$A$1:$AZ$100,MATCH($A18,警職大表!$A$1:$A$100,0),   MATCH(C$1,警職大表!$A$3:$AZ$3,0)  ) )    ),"")</f>
        <v/>
      </c>
      <c r="D18" s="190" t="str">
        <f>_xlfn.IFNA(   IF(   IF(  INDEX(警職大表!$A$1:$AZ$100,MATCH($A18,警職大表!$A$1:$A$100,0),   MATCH(D$1,警職大表!$A$3:$AZ$3,0)  )=0,"",INDEX(警職大表!$A$1:$AZ$100,MATCH($A18,警職大表!$A$1:$A$100,0),   MATCH(D$1,警職大表!$A$3:$AZ$3,0)  )        )="",C18,  IF(  INDEX(警職大表!$A$1:$AZ$100,MATCH($A18,警職大表!$A$1:$A$100,0),   MATCH(D$1,警職大表!$A$3:$AZ$3,0)  )=0,"",INDEX(警職大表!$A$1:$AZ$100,MATCH($A18,警職大表!$A$1:$A$100,0),   MATCH(D$1,警職大表!$A$3:$AZ$3,0)  ) )    ),"")</f>
        <v/>
      </c>
      <c r="E18" s="190" t="str">
        <f>_xlfn.IFNA(   IF(   IF(  INDEX(警職大表!$A$1:$AZ$100,MATCH($A18,警職大表!$A$1:$A$100,0),   MATCH(E$1,警職大表!$A$3:$AZ$3,0)  )=0,"",INDEX(警職大表!$A$1:$AZ$100,MATCH($A18,警職大表!$A$1:$A$100,0),   MATCH(E$1,警職大表!$A$3:$AZ$3,0)  )        )="",D18,  IF(  INDEX(警職大表!$A$1:$AZ$100,MATCH($A18,警職大表!$A$1:$A$100,0),   MATCH(E$1,警職大表!$A$3:$AZ$3,0)  )=0,"",INDEX(警職大表!$A$1:$AZ$100,MATCH($A18,警職大表!$A$1:$A$100,0),   MATCH(E$1,警職大表!$A$3:$AZ$3,0)  ) )    ),"")</f>
        <v/>
      </c>
      <c r="F18" s="190" t="str">
        <f>_xlfn.IFNA(   IF(   IF(  INDEX(警職大表!$A$1:$AZ$100,MATCH($A18,警職大表!$A$1:$A$100,0),   MATCH(F$1,警職大表!$A$3:$AZ$3,0)  )=0,"",INDEX(警職大表!$A$1:$AZ$100,MATCH($A18,警職大表!$A$1:$A$100,0),   MATCH(F$1,警職大表!$A$3:$AZ$3,0)  )        )="",E18,  IF(  INDEX(警職大表!$A$1:$AZ$100,MATCH($A18,警職大表!$A$1:$A$100,0),   MATCH(F$1,警職大表!$A$3:$AZ$3,0)  )=0,"",INDEX(警職大表!$A$1:$AZ$100,MATCH($A18,警職大表!$A$1:$A$100,0),   MATCH(F$1,警職大表!$A$3:$AZ$3,0)  ) )    ),"")</f>
        <v/>
      </c>
      <c r="G18" s="190" t="str">
        <f>_xlfn.IFNA(   IF(   IF(  INDEX(警職大表!$A$1:$AZ$100,MATCH($A18,警職大表!$A$1:$A$100,0),   MATCH(G$1,警職大表!$A$3:$AZ$3,0)  )=0,"",INDEX(警職大表!$A$1:$AZ$100,MATCH($A18,警職大表!$A$1:$A$100,0),   MATCH(G$1,警職大表!$A$3:$AZ$3,0)  )        )="",F18,  IF(  INDEX(警職大表!$A$1:$AZ$100,MATCH($A18,警職大表!$A$1:$A$100,0),   MATCH(G$1,警職大表!$A$3:$AZ$3,0)  )=0,"",INDEX(警職大表!$A$1:$AZ$100,MATCH($A18,警職大表!$A$1:$A$100,0),   MATCH(G$1,警職大表!$A$3:$AZ$3,0)  ) )    ),"")</f>
        <v/>
      </c>
      <c r="H18" s="190" t="str">
        <f>_xlfn.IFNA(   IF(   IF(  INDEX(警職大表!$A$1:$AZ$100,MATCH($A18,警職大表!$A$1:$A$100,0),   MATCH(H$1,警職大表!$A$3:$AZ$3,0)  )=0,"",INDEX(警職大表!$A$1:$AZ$100,MATCH($A18,警職大表!$A$1:$A$100,0),   MATCH(H$1,警職大表!$A$3:$AZ$3,0)  )        )="",G18,  IF(  INDEX(警職大表!$A$1:$AZ$100,MATCH($A18,警職大表!$A$1:$A$100,0),   MATCH(H$1,警職大表!$A$3:$AZ$3,0)  )=0,"",INDEX(警職大表!$A$1:$AZ$100,MATCH($A18,警職大表!$A$1:$A$100,0),   MATCH(H$1,警職大表!$A$3:$AZ$3,0)  ) )    ),"")</f>
        <v/>
      </c>
      <c r="I18" s="190" t="str">
        <f>_xlfn.IFNA(   IF(   IF(  INDEX(警職大表!$A$1:$AZ$100,MATCH($A18,警職大表!$A$1:$A$100,0),   MATCH(I$1,警職大表!$A$3:$AZ$3,0)  )=0,"",INDEX(警職大表!$A$1:$AZ$100,MATCH($A18,警職大表!$A$1:$A$100,0),   MATCH(I$1,警職大表!$A$3:$AZ$3,0)  )        )="",H18,  IF(  INDEX(警職大表!$A$1:$AZ$100,MATCH($A18,警職大表!$A$1:$A$100,0),   MATCH(I$1,警職大表!$A$3:$AZ$3,0)  )=0,"",INDEX(警職大表!$A$1:$AZ$100,MATCH($A18,警職大表!$A$1:$A$100,0),   MATCH(I$1,警職大表!$A$3:$AZ$3,0)  ) )    ),"")</f>
        <v/>
      </c>
      <c r="J18" s="190" t="str">
        <f>_xlfn.IFNA(   IF(   IF(  INDEX(警職大表!$A$1:$AZ$100,MATCH($A18,警職大表!$A$1:$A$100,0),   MATCH(J$1,警職大表!$A$3:$AZ$3,0)  )=0,"",INDEX(警職大表!$A$1:$AZ$100,MATCH($A18,警職大表!$A$1:$A$100,0),   MATCH(J$1,警職大表!$A$3:$AZ$3,0)  )        )="",I18,  IF(  INDEX(警職大表!$A$1:$AZ$100,MATCH($A18,警職大表!$A$1:$A$100,0),   MATCH(J$1,警職大表!$A$3:$AZ$3,0)  )=0,"",INDEX(警職大表!$A$1:$AZ$100,MATCH($A18,警職大表!$A$1:$A$100,0),   MATCH(J$1,警職大表!$A$3:$AZ$3,0)  ) )    ),"")</f>
        <v/>
      </c>
      <c r="K18" s="190" t="str">
        <f>_xlfn.IFNA(   IF(   IF(  INDEX(警職大表!$A$1:$AZ$100,MATCH($A18,警職大表!$A$1:$A$100,0),   MATCH(K$1,警職大表!$A$3:$AZ$3,0)  )=0,"",INDEX(警職大表!$A$1:$AZ$100,MATCH($A18,警職大表!$A$1:$A$100,0),   MATCH(K$1,警職大表!$A$3:$AZ$3,0)  )        )="",J18,  IF(  INDEX(警職大表!$A$1:$AZ$100,MATCH($A18,警職大表!$A$1:$A$100,0),   MATCH(K$1,警職大表!$A$3:$AZ$3,0)  )=0,"",INDEX(警職大表!$A$1:$AZ$100,MATCH($A18,警職大表!$A$1:$A$100,0),   MATCH(K$1,警職大表!$A$3:$AZ$3,0)  ) )    ),"")</f>
        <v/>
      </c>
      <c r="L18" s="190" t="str">
        <f>_xlfn.IFNA(   IF(   IF(  INDEX(警職大表!$A$1:$AZ$100,MATCH($A18,警職大表!$A$1:$A$100,0),   MATCH(L$1,警職大表!$A$3:$AZ$3,0)  )=0,"",INDEX(警職大表!$A$1:$AZ$100,MATCH($A18,警職大表!$A$1:$A$100,0),   MATCH(L$1,警職大表!$A$3:$AZ$3,0)  )        )="",K18,  IF(  INDEX(警職大表!$A$1:$AZ$100,MATCH($A18,警職大表!$A$1:$A$100,0),   MATCH(L$1,警職大表!$A$3:$AZ$3,0)  )=0,"",INDEX(警職大表!$A$1:$AZ$100,MATCH($A18,警職大表!$A$1:$A$100,0),   MATCH(L$1,警職大表!$A$3:$AZ$3,0)  ) )    ),"")</f>
        <v/>
      </c>
      <c r="M18" s="190" t="str">
        <f>_xlfn.IFNA(   IF(   IF(  INDEX(警職大表!$A$1:$AZ$100,MATCH($A18,警職大表!$A$1:$A$100,0),   MATCH(M$1,警職大表!$A$3:$AZ$3,0)  )=0,"",INDEX(警職大表!$A$1:$AZ$100,MATCH($A18,警職大表!$A$1:$A$100,0),   MATCH(M$1,警職大表!$A$3:$AZ$3,0)  )        )="",L18,  IF(  INDEX(警職大表!$A$1:$AZ$100,MATCH($A18,警職大表!$A$1:$A$100,0),   MATCH(M$1,警職大表!$A$3:$AZ$3,0)  )=0,"",INDEX(警職大表!$A$1:$AZ$100,MATCH($A18,警職大表!$A$1:$A$100,0),   MATCH(M$1,警職大表!$A$3:$AZ$3,0)  ) )    ),"")</f>
        <v/>
      </c>
      <c r="N18" s="190" t="str">
        <f>_xlfn.IFNA(   IF(   IF(  INDEX(警職大表!$A$1:$AZ$100,MATCH($A18,警職大表!$A$1:$A$100,0),   MATCH(N$1,警職大表!$A$3:$AZ$3,0)  )=0,"",INDEX(警職大表!$A$1:$AZ$100,MATCH($A18,警職大表!$A$1:$A$100,0),   MATCH(N$1,警職大表!$A$3:$AZ$3,0)  )        )="",M18,  IF(  INDEX(警職大表!$A$1:$AZ$100,MATCH($A18,警職大表!$A$1:$A$100,0),   MATCH(N$1,警職大表!$A$3:$AZ$3,0)  )=0,"",INDEX(警職大表!$A$1:$AZ$100,MATCH($A18,警職大表!$A$1:$A$100,0),   MATCH(N$1,警職大表!$A$3:$AZ$3,0)  ) )    ),"")</f>
        <v/>
      </c>
      <c r="O18" s="190" t="str">
        <f>_xlfn.IFNA(   IF(   IF(  INDEX(警職大表!$A$1:$AZ$100,MATCH($A18,警職大表!$A$1:$A$100,0),   MATCH(O$1,警職大表!$A$3:$AZ$3,0)  )=0,"",INDEX(警職大表!$A$1:$AZ$100,MATCH($A18,警職大表!$A$1:$A$100,0),   MATCH(O$1,警職大表!$A$3:$AZ$3,0)  )        )="",N18,  IF(  INDEX(警職大表!$A$1:$AZ$100,MATCH($A18,警職大表!$A$1:$A$100,0),   MATCH(O$1,警職大表!$A$3:$AZ$3,0)  )=0,"",INDEX(警職大表!$A$1:$AZ$100,MATCH($A18,警職大表!$A$1:$A$100,0),   MATCH(O$1,警職大表!$A$3:$AZ$3,0)  ) )    ),"")</f>
        <v/>
      </c>
      <c r="P18" s="190" t="str">
        <f>_xlfn.IFNA(   IF(   IF(  INDEX(警職大表!$A$1:$AZ$100,MATCH($A18,警職大表!$A$1:$A$100,0),   MATCH(P$1,警職大表!$A$3:$AZ$3,0)  )=0,"",INDEX(警職大表!$A$1:$AZ$100,MATCH($A18,警職大表!$A$1:$A$100,0),   MATCH(P$1,警職大表!$A$3:$AZ$3,0)  )        )="",O18,  IF(  INDEX(警職大表!$A$1:$AZ$100,MATCH($A18,警職大表!$A$1:$A$100,0),   MATCH(P$1,警職大表!$A$3:$AZ$3,0)  )=0,"",INDEX(警職大表!$A$1:$AZ$100,MATCH($A18,警職大表!$A$1:$A$100,0),   MATCH(P$1,警職大表!$A$3:$AZ$3,0)  ) )    ),"")</f>
        <v/>
      </c>
      <c r="Q18" s="190" t="str">
        <f>_xlfn.IFNA(   IF(   IF(  INDEX(警職大表!$A$1:$AZ$100,MATCH($A18,警職大表!$A$1:$A$100,0),   MATCH(Q$1,警職大表!$A$3:$AZ$3,0)  )=0,"",INDEX(警職大表!$A$1:$AZ$100,MATCH($A18,警職大表!$A$1:$A$100,0),   MATCH(Q$1,警職大表!$A$3:$AZ$3,0)  )        )="",P18,  IF(  INDEX(警職大表!$A$1:$AZ$100,MATCH($A18,警職大表!$A$1:$A$100,0),   MATCH(Q$1,警職大表!$A$3:$AZ$3,0)  )=0,"",INDEX(警職大表!$A$1:$AZ$100,MATCH($A18,警職大表!$A$1:$A$100,0),   MATCH(Q$1,警職大表!$A$3:$AZ$3,0)  ) )    ),"")</f>
        <v/>
      </c>
      <c r="R18" s="190" t="str">
        <f>_xlfn.IFNA(   IF(   IF(  INDEX(警職大表!$A$1:$AZ$100,MATCH($A18,警職大表!$A$1:$A$100,0),   MATCH(R$1,警職大表!$A$3:$AZ$3,0)  )=0,"",INDEX(警職大表!$A$1:$AZ$100,MATCH($A18,警職大表!$A$1:$A$100,0),   MATCH(R$1,警職大表!$A$3:$AZ$3,0)  )        )="",Q18,  IF(  INDEX(警職大表!$A$1:$AZ$100,MATCH($A18,警職大表!$A$1:$A$100,0),   MATCH(R$1,警職大表!$A$3:$AZ$3,0)  )=0,"",INDEX(警職大表!$A$1:$AZ$100,MATCH($A18,警職大表!$A$1:$A$100,0),   MATCH(R$1,警職大表!$A$3:$AZ$3,0)  ) )    ),"")</f>
        <v/>
      </c>
      <c r="S18" s="190" t="str">
        <f>_xlfn.IFNA(   IF(   IF(  INDEX(警職大表!$A$1:$AZ$100,MATCH($A18,警職大表!$A$1:$A$100,0),   MATCH(S$1,警職大表!$A$3:$AZ$3,0)  )=0,"",INDEX(警職大表!$A$1:$AZ$100,MATCH($A18,警職大表!$A$1:$A$100,0),   MATCH(S$1,警職大表!$A$3:$AZ$3,0)  )        )="",R18,  IF(  INDEX(警職大表!$A$1:$AZ$100,MATCH($A18,警職大表!$A$1:$A$100,0),   MATCH(S$1,警職大表!$A$3:$AZ$3,0)  )=0,"",INDEX(警職大表!$A$1:$AZ$100,MATCH($A18,警職大表!$A$1:$A$100,0),   MATCH(S$1,警職大表!$A$3:$AZ$3,0)  ) )    ),"")</f>
        <v/>
      </c>
      <c r="T18" s="190" t="str">
        <f>_xlfn.IFNA(   IF(   IF(  INDEX(警職大表!$A$1:$AZ$100,MATCH($A18,警職大表!$A$1:$A$100,0),   MATCH(T$1,警職大表!$A$3:$AZ$3,0)  )=0,"",INDEX(警職大表!$A$1:$AZ$100,MATCH($A18,警職大表!$A$1:$A$100,0),   MATCH(T$1,警職大表!$A$3:$AZ$3,0)  )        )="",S18,  IF(  INDEX(警職大表!$A$1:$AZ$100,MATCH($A18,警職大表!$A$1:$A$100,0),   MATCH(T$1,警職大表!$A$3:$AZ$3,0)  )=0,"",INDEX(警職大表!$A$1:$AZ$100,MATCH($A18,警職大表!$A$1:$A$100,0),   MATCH(T$1,警職大表!$A$3:$AZ$3,0)  ) )    ),"")</f>
        <v/>
      </c>
      <c r="U18" s="190" t="str">
        <f>_xlfn.IFNA(   IF(   IF(  INDEX(警職大表!$A$1:$AZ$100,MATCH($A18,警職大表!$A$1:$A$100,0),   MATCH(U$1,警職大表!$A$3:$AZ$3,0)  )=0,"",INDEX(警職大表!$A$1:$AZ$100,MATCH($A18,警職大表!$A$1:$A$100,0),   MATCH(U$1,警職大表!$A$3:$AZ$3,0)  )        )="",T18,  IF(  INDEX(警職大表!$A$1:$AZ$100,MATCH($A18,警職大表!$A$1:$A$100,0),   MATCH(U$1,警職大表!$A$3:$AZ$3,0)  )=0,"",INDEX(警職大表!$A$1:$AZ$100,MATCH($A18,警職大表!$A$1:$A$100,0),   MATCH(U$1,警職大表!$A$3:$AZ$3,0)  ) )    ),"")</f>
        <v/>
      </c>
      <c r="V18" s="190" t="str">
        <f>_xlfn.IFNA(   IF(   IF(  INDEX(警職大表!$A$1:$AZ$100,MATCH($A18,警職大表!$A$1:$A$100,0),   MATCH(V$1,警職大表!$A$3:$AZ$3,0)  )=0,"",INDEX(警職大表!$A$1:$AZ$100,MATCH($A18,警職大表!$A$1:$A$100,0),   MATCH(V$1,警職大表!$A$3:$AZ$3,0)  )        )="",U18,  IF(  INDEX(警職大表!$A$1:$AZ$100,MATCH($A18,警職大表!$A$1:$A$100,0),   MATCH(V$1,警職大表!$A$3:$AZ$3,0)  )=0,"",INDEX(警職大表!$A$1:$AZ$100,MATCH($A18,警職大表!$A$1:$A$100,0),   MATCH(V$1,警職大表!$A$3:$AZ$3,0)  ) )    ),"")</f>
        <v/>
      </c>
      <c r="W18" s="190" t="str">
        <f>_xlfn.IFNA(   IF(   IF(  INDEX(警職大表!$A$1:$AZ$100,MATCH($A18,警職大表!$A$1:$A$100,0),   MATCH(W$1,警職大表!$A$3:$AZ$3,0)  )=0,"",INDEX(警職大表!$A$1:$AZ$100,MATCH($A18,警職大表!$A$1:$A$100,0),   MATCH(W$1,警職大表!$A$3:$AZ$3,0)  )        )="",V18,  IF(  INDEX(警職大表!$A$1:$AZ$100,MATCH($A18,警職大表!$A$1:$A$100,0),   MATCH(W$1,警職大表!$A$3:$AZ$3,0)  )=0,"",INDEX(警職大表!$A$1:$AZ$100,MATCH($A18,警職大表!$A$1:$A$100,0),   MATCH(W$1,警職大表!$A$3:$AZ$3,0)  ) )    ),"")</f>
        <v/>
      </c>
      <c r="X18" s="190" t="str">
        <f>_xlfn.IFNA(   IF(   IF(  INDEX(警職大表!$A$1:$AZ$100,MATCH($A18,警職大表!$A$1:$A$100,0),   MATCH(X$1,警職大表!$A$3:$AZ$3,0)  )=0,"",INDEX(警職大表!$A$1:$AZ$100,MATCH($A18,警職大表!$A$1:$A$100,0),   MATCH(X$1,警職大表!$A$3:$AZ$3,0)  )        )="",W18,  IF(  INDEX(警職大表!$A$1:$AZ$100,MATCH($A18,警職大表!$A$1:$A$100,0),   MATCH(X$1,警職大表!$A$3:$AZ$3,0)  )=0,"",INDEX(警職大表!$A$1:$AZ$100,MATCH($A18,警職大表!$A$1:$A$100,0),   MATCH(X$1,警職大表!$A$3:$AZ$3,0)  ) )    ),"")</f>
        <v/>
      </c>
      <c r="Y18" s="190" t="str">
        <f>_xlfn.IFNA(   IF(   IF(  INDEX(警職大表!$A$1:$AZ$100,MATCH($A18,警職大表!$A$1:$A$100,0),   MATCH(Y$1,警職大表!$A$3:$AZ$3,0)  )=0,"",INDEX(警職大表!$A$1:$AZ$100,MATCH($A18,警職大表!$A$1:$A$100,0),   MATCH(Y$1,警職大表!$A$3:$AZ$3,0)  )        )="",X18,  IF(  INDEX(警職大表!$A$1:$AZ$100,MATCH($A18,警職大表!$A$1:$A$100,0),   MATCH(Y$1,警職大表!$A$3:$AZ$3,0)  )=0,"",INDEX(警職大表!$A$1:$AZ$100,MATCH($A18,警職大表!$A$1:$A$100,0),   MATCH(Y$1,警職大表!$A$3:$AZ$3,0)  ) )    ),"")</f>
        <v/>
      </c>
      <c r="Z18" s="190" t="str">
        <f>_xlfn.IFNA(   IF(   IF(  INDEX(警職大表!$A$1:$AZ$100,MATCH($A18,警職大表!$A$1:$A$100,0),   MATCH(Z$1,警職大表!$A$3:$AZ$3,0)  )=0,"",INDEX(警職大表!$A$1:$AZ$100,MATCH($A18,警職大表!$A$1:$A$100,0),   MATCH(Z$1,警職大表!$A$3:$AZ$3,0)  )        )="",Y18,  IF(  INDEX(警職大表!$A$1:$AZ$100,MATCH($A18,警職大表!$A$1:$A$100,0),   MATCH(Z$1,警職大表!$A$3:$AZ$3,0)  )=0,"",INDEX(警職大表!$A$1:$AZ$100,MATCH($A18,警職大表!$A$1:$A$100,0),   MATCH(Z$1,警職大表!$A$3:$AZ$3,0)  ) )    ),"")</f>
        <v/>
      </c>
      <c r="AA18" s="190" t="str">
        <f>_xlfn.IFNA(   IF(   IF(  INDEX(警職大表!$A$1:$AZ$100,MATCH($A18,警職大表!$A$1:$A$100,0),   MATCH(AA$1,警職大表!$A$3:$AZ$3,0)  )=0,"",INDEX(警職大表!$A$1:$AZ$100,MATCH($A18,警職大表!$A$1:$A$100,0),   MATCH(AA$1,警職大表!$A$3:$AZ$3,0)  )        )="",Z18,  IF(  INDEX(警職大表!$A$1:$AZ$100,MATCH($A18,警職大表!$A$1:$A$100,0),   MATCH(AA$1,警職大表!$A$3:$AZ$3,0)  )=0,"",INDEX(警職大表!$A$1:$AZ$100,MATCH($A18,警職大表!$A$1:$A$100,0),   MATCH(AA$1,警職大表!$A$3:$AZ$3,0)  ) )    ),"")</f>
        <v/>
      </c>
      <c r="AB18" s="190" t="str">
        <f>_xlfn.IFNA(   IF(   IF(  INDEX(警職大表!$A$1:$AZ$100,MATCH($A18,警職大表!$A$1:$A$100,0),   MATCH(AB$1,警職大表!$A$3:$AZ$3,0)  )=0,"",INDEX(警職大表!$A$1:$AZ$100,MATCH($A18,警職大表!$A$1:$A$100,0),   MATCH(AB$1,警職大表!$A$3:$AZ$3,0)  )        )="",AA18,  IF(  INDEX(警職大表!$A$1:$AZ$100,MATCH($A18,警職大表!$A$1:$A$100,0),   MATCH(AB$1,警職大表!$A$3:$AZ$3,0)  )=0,"",INDEX(警職大表!$A$1:$AZ$100,MATCH($A18,警職大表!$A$1:$A$100,0),   MATCH(AB$1,警職大表!$A$3:$AZ$3,0)  ) )    ),"")</f>
        <v/>
      </c>
      <c r="AC18" s="190" t="str">
        <f>_xlfn.IFNA(   IF(   IF(  INDEX(警職大表!$A$1:$AZ$100,MATCH($A18,警職大表!$A$1:$A$100,0),   MATCH(AC$1,警職大表!$A$3:$AZ$3,0)  )=0,"",INDEX(警職大表!$A$1:$AZ$100,MATCH($A18,警職大表!$A$1:$A$100,0),   MATCH(AC$1,警職大表!$A$3:$AZ$3,0)  )        )="",AB18,  IF(  INDEX(警職大表!$A$1:$AZ$100,MATCH($A18,警職大表!$A$1:$A$100,0),   MATCH(AC$1,警職大表!$A$3:$AZ$3,0)  )=0,"",INDEX(警職大表!$A$1:$AZ$100,MATCH($A18,警職大表!$A$1:$A$100,0),   MATCH(AC$1,警職大表!$A$3:$AZ$3,0)  ) )    ),"")</f>
        <v/>
      </c>
      <c r="AD18" s="190" t="str">
        <f>_xlfn.IFNA(   IF(   IF(  INDEX(警職大表!$A$1:$AZ$100,MATCH($A18,警職大表!$A$1:$A$100,0),   MATCH(AD$1,警職大表!$A$3:$AZ$3,0)  )=0,"",INDEX(警職大表!$A$1:$AZ$100,MATCH($A18,警職大表!$A$1:$A$100,0),   MATCH(AD$1,警職大表!$A$3:$AZ$3,0)  )        )="",AC18,  IF(  INDEX(警職大表!$A$1:$AZ$100,MATCH($A18,警職大表!$A$1:$A$100,0),   MATCH(AD$1,警職大表!$A$3:$AZ$3,0)  )=0,"",INDEX(警職大表!$A$1:$AZ$100,MATCH($A18,警職大表!$A$1:$A$100,0),   MATCH(AD$1,警職大表!$A$3:$AZ$3,0)  ) )    ),"")</f>
        <v/>
      </c>
      <c r="AE18" s="190" t="str">
        <f>_xlfn.IFNA(   IF(   IF(  INDEX(警職大表!$A$1:$AZ$100,MATCH($A18,警職大表!$A$1:$A$100,0),   MATCH(AE$1,警職大表!$A$3:$AZ$3,0)  )=0,"",INDEX(警職大表!$A$1:$AZ$100,MATCH($A18,警職大表!$A$1:$A$100,0),   MATCH(AE$1,警職大表!$A$3:$AZ$3,0)  )        )="",AD18,  IF(  INDEX(警職大表!$A$1:$AZ$100,MATCH($A18,警職大表!$A$1:$A$100,0),   MATCH(AE$1,警職大表!$A$3:$AZ$3,0)  )=0,"",INDEX(警職大表!$A$1:$AZ$100,MATCH($A18,警職大表!$A$1:$A$100,0),   MATCH(AE$1,警職大表!$A$3:$AZ$3,0)  ) )    ),"")</f>
        <v/>
      </c>
      <c r="AF18" s="190" t="str">
        <f>_xlfn.IFNA(   IF(   IF(  INDEX(警職大表!$A$1:$AZ$100,MATCH($A18,警職大表!$A$1:$A$100,0),   MATCH(AF$1,警職大表!$A$3:$AZ$3,0)  )=0,"",INDEX(警職大表!$A$1:$AZ$100,MATCH($A18,警職大表!$A$1:$A$100,0),   MATCH(AF$1,警職大表!$A$3:$AZ$3,0)  )        )="",AE18,  IF(  INDEX(警職大表!$A$1:$AZ$100,MATCH($A18,警職大表!$A$1:$A$100,0),   MATCH(AF$1,警職大表!$A$3:$AZ$3,0)  )=0,"",INDEX(警職大表!$A$1:$AZ$100,MATCH($A18,警職大表!$A$1:$A$100,0),   MATCH(AF$1,警職大表!$A$3:$AZ$3,0)  ) )    ),"")</f>
        <v/>
      </c>
      <c r="AG18" s="190" t="str">
        <f>_xlfn.IFNA(   IF(   IF(  INDEX(警職大表!$A$1:$AZ$100,MATCH($A18,警職大表!$A$1:$A$100,0),   MATCH(AG$1,警職大表!$A$3:$AZ$3,0)  )=0,"",INDEX(警職大表!$A$1:$AZ$100,MATCH($A18,警職大表!$A$1:$A$100,0),   MATCH(AG$1,警職大表!$A$3:$AZ$3,0)  )        )="",AF18,  IF(  INDEX(警職大表!$A$1:$AZ$100,MATCH($A18,警職大表!$A$1:$A$100,0),   MATCH(AG$1,警職大表!$A$3:$AZ$3,0)  )=0,"",INDEX(警職大表!$A$1:$AZ$100,MATCH($A18,警職大表!$A$1:$A$100,0),   MATCH(AG$1,警職大表!$A$3:$AZ$3,0)  ) )    ),"")</f>
        <v/>
      </c>
      <c r="AL18" s="190">
        <f t="shared" si="0"/>
        <v>83</v>
      </c>
      <c r="AM18" s="190" t="str">
        <f t="shared" si="1"/>
        <v/>
      </c>
      <c r="AN18" s="190" t="str">
        <f ca="1">INDEX(   $A$41:$AG$78, MATCH(AL18,$A$41:$A$78,0),MATCH(  DAY(勤務分配表!$AL$1),$A$41:$AL$41,0  )  )</f>
        <v/>
      </c>
      <c r="AO18" s="190" t="str">
        <f>IF((ROW(AO18)-1)&lt;=日期輸入!$B$5,_xlfn.IFNA(IF(INDEX($A$1:$AG$40,MATCH($AM18,$B$1:$B$100,0),VALUE($AO$1+3))="成","補",INDEX($A$1:$AG$40,MATCH($AM18,$B$1:$B$100,0),VALUE($AO$1+3))),""),"")</f>
        <v/>
      </c>
      <c r="AP18" s="190" t="str">
        <f>IF((ROW(AP18)-1)&lt;=日期輸入!$B$5,_xlfn.IFNA(IF(INDEX($A$1:$AG$40,MATCH($AM18,$B$1:$B$100,0),VALUE($AP$1+3))="成","補",INDEX($A$1:$AG$40,MATCH($AM18,$B$1:$B$100,0),VALUE($AP$1+3))),""),"")</f>
        <v/>
      </c>
      <c r="AQ18" s="190" t="str">
        <f>IF((ROW(AQ18)-1)&lt;=日期輸入!$B$5,_xlfn.IFNA(IF(INDEX($A$1:$AG$40,MATCH($AM18,$B$1:$B$100,0),VALUE($AQ$1+3))="成","補",INDEX($A$1:$AG$40,MATCH($AM18,$B$1:$B$100,0),VALUE($AQ$1+3))),""),"")</f>
        <v/>
      </c>
    </row>
    <row r="19" spans="1:43">
      <c r="A19" s="190">
        <f>IF(  (ROW(A19)-1)&lt;=日期輸入!$B$5,勤務分配!A18,"")</f>
        <v>84</v>
      </c>
      <c r="B19" s="190" t="str">
        <f>_xlfn.IFNA(  INDEX(警職大表!$A$1:$AZ$100,MATCH(A19,警職大表!$A$1:$A$100,0),3),"")</f>
        <v/>
      </c>
      <c r="C19" s="190" t="str">
        <f>_xlfn.IFNA(   IF(   IF(  INDEX(警職大表!$A$1:$AZ$100,MATCH($A19,警職大表!$A$1:$A$100,0),   MATCH(C$1,警職大表!$A$3:$AZ$3,0)  )=0,"",INDEX(警職大表!$A$1:$AZ$100,MATCH($A19,警職大表!$A$1:$A$100,0),   MATCH(C$1,警職大表!$A$3:$AZ$3,0)  )        )="",B19,  IF(  INDEX(警職大表!$A$1:$AZ$100,MATCH($A19,警職大表!$A$1:$A$100,0),   MATCH(C$1,警職大表!$A$3:$AZ$3,0)  )=0,"",INDEX(警職大表!$A$1:$AZ$100,MATCH($A19,警職大表!$A$1:$A$100,0),   MATCH(C$1,警職大表!$A$3:$AZ$3,0)  ) )    ),"")</f>
        <v/>
      </c>
      <c r="D19" s="190" t="str">
        <f>_xlfn.IFNA(   IF(   IF(  INDEX(警職大表!$A$1:$AZ$100,MATCH($A19,警職大表!$A$1:$A$100,0),   MATCH(D$1,警職大表!$A$3:$AZ$3,0)  )=0,"",INDEX(警職大表!$A$1:$AZ$100,MATCH($A19,警職大表!$A$1:$A$100,0),   MATCH(D$1,警職大表!$A$3:$AZ$3,0)  )        )="",C19,  IF(  INDEX(警職大表!$A$1:$AZ$100,MATCH($A19,警職大表!$A$1:$A$100,0),   MATCH(D$1,警職大表!$A$3:$AZ$3,0)  )=0,"",INDEX(警職大表!$A$1:$AZ$100,MATCH($A19,警職大表!$A$1:$A$100,0),   MATCH(D$1,警職大表!$A$3:$AZ$3,0)  ) )    ),"")</f>
        <v/>
      </c>
      <c r="E19" s="190" t="str">
        <f>_xlfn.IFNA(   IF(   IF(  INDEX(警職大表!$A$1:$AZ$100,MATCH($A19,警職大表!$A$1:$A$100,0),   MATCH(E$1,警職大表!$A$3:$AZ$3,0)  )=0,"",INDEX(警職大表!$A$1:$AZ$100,MATCH($A19,警職大表!$A$1:$A$100,0),   MATCH(E$1,警職大表!$A$3:$AZ$3,0)  )        )="",D19,  IF(  INDEX(警職大表!$A$1:$AZ$100,MATCH($A19,警職大表!$A$1:$A$100,0),   MATCH(E$1,警職大表!$A$3:$AZ$3,0)  )=0,"",INDEX(警職大表!$A$1:$AZ$100,MATCH($A19,警職大表!$A$1:$A$100,0),   MATCH(E$1,警職大表!$A$3:$AZ$3,0)  ) )    ),"")</f>
        <v/>
      </c>
      <c r="F19" s="190" t="str">
        <f>_xlfn.IFNA(   IF(   IF(  INDEX(警職大表!$A$1:$AZ$100,MATCH($A19,警職大表!$A$1:$A$100,0),   MATCH(F$1,警職大表!$A$3:$AZ$3,0)  )=0,"",INDEX(警職大表!$A$1:$AZ$100,MATCH($A19,警職大表!$A$1:$A$100,0),   MATCH(F$1,警職大表!$A$3:$AZ$3,0)  )        )="",E19,  IF(  INDEX(警職大表!$A$1:$AZ$100,MATCH($A19,警職大表!$A$1:$A$100,0),   MATCH(F$1,警職大表!$A$3:$AZ$3,0)  )=0,"",INDEX(警職大表!$A$1:$AZ$100,MATCH($A19,警職大表!$A$1:$A$100,0),   MATCH(F$1,警職大表!$A$3:$AZ$3,0)  ) )    ),"")</f>
        <v/>
      </c>
      <c r="G19" s="190" t="str">
        <f>_xlfn.IFNA(   IF(   IF(  INDEX(警職大表!$A$1:$AZ$100,MATCH($A19,警職大表!$A$1:$A$100,0),   MATCH(G$1,警職大表!$A$3:$AZ$3,0)  )=0,"",INDEX(警職大表!$A$1:$AZ$100,MATCH($A19,警職大表!$A$1:$A$100,0),   MATCH(G$1,警職大表!$A$3:$AZ$3,0)  )        )="",F19,  IF(  INDEX(警職大表!$A$1:$AZ$100,MATCH($A19,警職大表!$A$1:$A$100,0),   MATCH(G$1,警職大表!$A$3:$AZ$3,0)  )=0,"",INDEX(警職大表!$A$1:$AZ$100,MATCH($A19,警職大表!$A$1:$A$100,0),   MATCH(G$1,警職大表!$A$3:$AZ$3,0)  ) )    ),"")</f>
        <v/>
      </c>
      <c r="H19" s="190" t="str">
        <f>_xlfn.IFNA(   IF(   IF(  INDEX(警職大表!$A$1:$AZ$100,MATCH($A19,警職大表!$A$1:$A$100,0),   MATCH(H$1,警職大表!$A$3:$AZ$3,0)  )=0,"",INDEX(警職大表!$A$1:$AZ$100,MATCH($A19,警職大表!$A$1:$A$100,0),   MATCH(H$1,警職大表!$A$3:$AZ$3,0)  )        )="",G19,  IF(  INDEX(警職大表!$A$1:$AZ$100,MATCH($A19,警職大表!$A$1:$A$100,0),   MATCH(H$1,警職大表!$A$3:$AZ$3,0)  )=0,"",INDEX(警職大表!$A$1:$AZ$100,MATCH($A19,警職大表!$A$1:$A$100,0),   MATCH(H$1,警職大表!$A$3:$AZ$3,0)  ) )    ),"")</f>
        <v/>
      </c>
      <c r="I19" s="190" t="str">
        <f>_xlfn.IFNA(   IF(   IF(  INDEX(警職大表!$A$1:$AZ$100,MATCH($A19,警職大表!$A$1:$A$100,0),   MATCH(I$1,警職大表!$A$3:$AZ$3,0)  )=0,"",INDEX(警職大表!$A$1:$AZ$100,MATCH($A19,警職大表!$A$1:$A$100,0),   MATCH(I$1,警職大表!$A$3:$AZ$3,0)  )        )="",H19,  IF(  INDEX(警職大表!$A$1:$AZ$100,MATCH($A19,警職大表!$A$1:$A$100,0),   MATCH(I$1,警職大表!$A$3:$AZ$3,0)  )=0,"",INDEX(警職大表!$A$1:$AZ$100,MATCH($A19,警職大表!$A$1:$A$100,0),   MATCH(I$1,警職大表!$A$3:$AZ$3,0)  ) )    ),"")</f>
        <v/>
      </c>
      <c r="J19" s="190" t="str">
        <f>_xlfn.IFNA(   IF(   IF(  INDEX(警職大表!$A$1:$AZ$100,MATCH($A19,警職大表!$A$1:$A$100,0),   MATCH(J$1,警職大表!$A$3:$AZ$3,0)  )=0,"",INDEX(警職大表!$A$1:$AZ$100,MATCH($A19,警職大表!$A$1:$A$100,0),   MATCH(J$1,警職大表!$A$3:$AZ$3,0)  )        )="",I19,  IF(  INDEX(警職大表!$A$1:$AZ$100,MATCH($A19,警職大表!$A$1:$A$100,0),   MATCH(J$1,警職大表!$A$3:$AZ$3,0)  )=0,"",INDEX(警職大表!$A$1:$AZ$100,MATCH($A19,警職大表!$A$1:$A$100,0),   MATCH(J$1,警職大表!$A$3:$AZ$3,0)  ) )    ),"")</f>
        <v/>
      </c>
      <c r="K19" s="190" t="str">
        <f>_xlfn.IFNA(   IF(   IF(  INDEX(警職大表!$A$1:$AZ$100,MATCH($A19,警職大表!$A$1:$A$100,0),   MATCH(K$1,警職大表!$A$3:$AZ$3,0)  )=0,"",INDEX(警職大表!$A$1:$AZ$100,MATCH($A19,警職大表!$A$1:$A$100,0),   MATCH(K$1,警職大表!$A$3:$AZ$3,0)  )        )="",J19,  IF(  INDEX(警職大表!$A$1:$AZ$100,MATCH($A19,警職大表!$A$1:$A$100,0),   MATCH(K$1,警職大表!$A$3:$AZ$3,0)  )=0,"",INDEX(警職大表!$A$1:$AZ$100,MATCH($A19,警職大表!$A$1:$A$100,0),   MATCH(K$1,警職大表!$A$3:$AZ$3,0)  ) )    ),"")</f>
        <v/>
      </c>
      <c r="L19" s="190" t="str">
        <f>_xlfn.IFNA(   IF(   IF(  INDEX(警職大表!$A$1:$AZ$100,MATCH($A19,警職大表!$A$1:$A$100,0),   MATCH(L$1,警職大表!$A$3:$AZ$3,0)  )=0,"",INDEX(警職大表!$A$1:$AZ$100,MATCH($A19,警職大表!$A$1:$A$100,0),   MATCH(L$1,警職大表!$A$3:$AZ$3,0)  )        )="",K19,  IF(  INDEX(警職大表!$A$1:$AZ$100,MATCH($A19,警職大表!$A$1:$A$100,0),   MATCH(L$1,警職大表!$A$3:$AZ$3,0)  )=0,"",INDEX(警職大表!$A$1:$AZ$100,MATCH($A19,警職大表!$A$1:$A$100,0),   MATCH(L$1,警職大表!$A$3:$AZ$3,0)  ) )    ),"")</f>
        <v/>
      </c>
      <c r="M19" s="190" t="str">
        <f>_xlfn.IFNA(   IF(   IF(  INDEX(警職大表!$A$1:$AZ$100,MATCH($A19,警職大表!$A$1:$A$100,0),   MATCH(M$1,警職大表!$A$3:$AZ$3,0)  )=0,"",INDEX(警職大表!$A$1:$AZ$100,MATCH($A19,警職大表!$A$1:$A$100,0),   MATCH(M$1,警職大表!$A$3:$AZ$3,0)  )        )="",L19,  IF(  INDEX(警職大表!$A$1:$AZ$100,MATCH($A19,警職大表!$A$1:$A$100,0),   MATCH(M$1,警職大表!$A$3:$AZ$3,0)  )=0,"",INDEX(警職大表!$A$1:$AZ$100,MATCH($A19,警職大表!$A$1:$A$100,0),   MATCH(M$1,警職大表!$A$3:$AZ$3,0)  ) )    ),"")</f>
        <v/>
      </c>
      <c r="N19" s="190" t="str">
        <f>_xlfn.IFNA(   IF(   IF(  INDEX(警職大表!$A$1:$AZ$100,MATCH($A19,警職大表!$A$1:$A$100,0),   MATCH(N$1,警職大表!$A$3:$AZ$3,0)  )=0,"",INDEX(警職大表!$A$1:$AZ$100,MATCH($A19,警職大表!$A$1:$A$100,0),   MATCH(N$1,警職大表!$A$3:$AZ$3,0)  )        )="",M19,  IF(  INDEX(警職大表!$A$1:$AZ$100,MATCH($A19,警職大表!$A$1:$A$100,0),   MATCH(N$1,警職大表!$A$3:$AZ$3,0)  )=0,"",INDEX(警職大表!$A$1:$AZ$100,MATCH($A19,警職大表!$A$1:$A$100,0),   MATCH(N$1,警職大表!$A$3:$AZ$3,0)  ) )    ),"")</f>
        <v/>
      </c>
      <c r="O19" s="190" t="str">
        <f>_xlfn.IFNA(   IF(   IF(  INDEX(警職大表!$A$1:$AZ$100,MATCH($A19,警職大表!$A$1:$A$100,0),   MATCH(O$1,警職大表!$A$3:$AZ$3,0)  )=0,"",INDEX(警職大表!$A$1:$AZ$100,MATCH($A19,警職大表!$A$1:$A$100,0),   MATCH(O$1,警職大表!$A$3:$AZ$3,0)  )        )="",N19,  IF(  INDEX(警職大表!$A$1:$AZ$100,MATCH($A19,警職大表!$A$1:$A$100,0),   MATCH(O$1,警職大表!$A$3:$AZ$3,0)  )=0,"",INDEX(警職大表!$A$1:$AZ$100,MATCH($A19,警職大表!$A$1:$A$100,0),   MATCH(O$1,警職大表!$A$3:$AZ$3,0)  ) )    ),"")</f>
        <v/>
      </c>
      <c r="P19" s="190" t="str">
        <f>_xlfn.IFNA(   IF(   IF(  INDEX(警職大表!$A$1:$AZ$100,MATCH($A19,警職大表!$A$1:$A$100,0),   MATCH(P$1,警職大表!$A$3:$AZ$3,0)  )=0,"",INDEX(警職大表!$A$1:$AZ$100,MATCH($A19,警職大表!$A$1:$A$100,0),   MATCH(P$1,警職大表!$A$3:$AZ$3,0)  )        )="",O19,  IF(  INDEX(警職大表!$A$1:$AZ$100,MATCH($A19,警職大表!$A$1:$A$100,0),   MATCH(P$1,警職大表!$A$3:$AZ$3,0)  )=0,"",INDEX(警職大表!$A$1:$AZ$100,MATCH($A19,警職大表!$A$1:$A$100,0),   MATCH(P$1,警職大表!$A$3:$AZ$3,0)  ) )    ),"")</f>
        <v/>
      </c>
      <c r="Q19" s="190" t="str">
        <f>_xlfn.IFNA(   IF(   IF(  INDEX(警職大表!$A$1:$AZ$100,MATCH($A19,警職大表!$A$1:$A$100,0),   MATCH(Q$1,警職大表!$A$3:$AZ$3,0)  )=0,"",INDEX(警職大表!$A$1:$AZ$100,MATCH($A19,警職大表!$A$1:$A$100,0),   MATCH(Q$1,警職大表!$A$3:$AZ$3,0)  )        )="",P19,  IF(  INDEX(警職大表!$A$1:$AZ$100,MATCH($A19,警職大表!$A$1:$A$100,0),   MATCH(Q$1,警職大表!$A$3:$AZ$3,0)  )=0,"",INDEX(警職大表!$A$1:$AZ$100,MATCH($A19,警職大表!$A$1:$A$100,0),   MATCH(Q$1,警職大表!$A$3:$AZ$3,0)  ) )    ),"")</f>
        <v/>
      </c>
      <c r="R19" s="190" t="str">
        <f>_xlfn.IFNA(   IF(   IF(  INDEX(警職大表!$A$1:$AZ$100,MATCH($A19,警職大表!$A$1:$A$100,0),   MATCH(R$1,警職大表!$A$3:$AZ$3,0)  )=0,"",INDEX(警職大表!$A$1:$AZ$100,MATCH($A19,警職大表!$A$1:$A$100,0),   MATCH(R$1,警職大表!$A$3:$AZ$3,0)  )        )="",Q19,  IF(  INDEX(警職大表!$A$1:$AZ$100,MATCH($A19,警職大表!$A$1:$A$100,0),   MATCH(R$1,警職大表!$A$3:$AZ$3,0)  )=0,"",INDEX(警職大表!$A$1:$AZ$100,MATCH($A19,警職大表!$A$1:$A$100,0),   MATCH(R$1,警職大表!$A$3:$AZ$3,0)  ) )    ),"")</f>
        <v/>
      </c>
      <c r="S19" s="190" t="str">
        <f>_xlfn.IFNA(   IF(   IF(  INDEX(警職大表!$A$1:$AZ$100,MATCH($A19,警職大表!$A$1:$A$100,0),   MATCH(S$1,警職大表!$A$3:$AZ$3,0)  )=0,"",INDEX(警職大表!$A$1:$AZ$100,MATCH($A19,警職大表!$A$1:$A$100,0),   MATCH(S$1,警職大表!$A$3:$AZ$3,0)  )        )="",R19,  IF(  INDEX(警職大表!$A$1:$AZ$100,MATCH($A19,警職大表!$A$1:$A$100,0),   MATCH(S$1,警職大表!$A$3:$AZ$3,0)  )=0,"",INDEX(警職大表!$A$1:$AZ$100,MATCH($A19,警職大表!$A$1:$A$100,0),   MATCH(S$1,警職大表!$A$3:$AZ$3,0)  ) )    ),"")</f>
        <v/>
      </c>
      <c r="T19" s="190" t="str">
        <f>_xlfn.IFNA(   IF(   IF(  INDEX(警職大表!$A$1:$AZ$100,MATCH($A19,警職大表!$A$1:$A$100,0),   MATCH(T$1,警職大表!$A$3:$AZ$3,0)  )=0,"",INDEX(警職大表!$A$1:$AZ$100,MATCH($A19,警職大表!$A$1:$A$100,0),   MATCH(T$1,警職大表!$A$3:$AZ$3,0)  )        )="",S19,  IF(  INDEX(警職大表!$A$1:$AZ$100,MATCH($A19,警職大表!$A$1:$A$100,0),   MATCH(T$1,警職大表!$A$3:$AZ$3,0)  )=0,"",INDEX(警職大表!$A$1:$AZ$100,MATCH($A19,警職大表!$A$1:$A$100,0),   MATCH(T$1,警職大表!$A$3:$AZ$3,0)  ) )    ),"")</f>
        <v/>
      </c>
      <c r="U19" s="190" t="str">
        <f>_xlfn.IFNA(   IF(   IF(  INDEX(警職大表!$A$1:$AZ$100,MATCH($A19,警職大表!$A$1:$A$100,0),   MATCH(U$1,警職大表!$A$3:$AZ$3,0)  )=0,"",INDEX(警職大表!$A$1:$AZ$100,MATCH($A19,警職大表!$A$1:$A$100,0),   MATCH(U$1,警職大表!$A$3:$AZ$3,0)  )        )="",T19,  IF(  INDEX(警職大表!$A$1:$AZ$100,MATCH($A19,警職大表!$A$1:$A$100,0),   MATCH(U$1,警職大表!$A$3:$AZ$3,0)  )=0,"",INDEX(警職大表!$A$1:$AZ$100,MATCH($A19,警職大表!$A$1:$A$100,0),   MATCH(U$1,警職大表!$A$3:$AZ$3,0)  ) )    ),"")</f>
        <v/>
      </c>
      <c r="V19" s="190" t="str">
        <f>_xlfn.IFNA(   IF(   IF(  INDEX(警職大表!$A$1:$AZ$100,MATCH($A19,警職大表!$A$1:$A$100,0),   MATCH(V$1,警職大表!$A$3:$AZ$3,0)  )=0,"",INDEX(警職大表!$A$1:$AZ$100,MATCH($A19,警職大表!$A$1:$A$100,0),   MATCH(V$1,警職大表!$A$3:$AZ$3,0)  )        )="",U19,  IF(  INDEX(警職大表!$A$1:$AZ$100,MATCH($A19,警職大表!$A$1:$A$100,0),   MATCH(V$1,警職大表!$A$3:$AZ$3,0)  )=0,"",INDEX(警職大表!$A$1:$AZ$100,MATCH($A19,警職大表!$A$1:$A$100,0),   MATCH(V$1,警職大表!$A$3:$AZ$3,0)  ) )    ),"")</f>
        <v/>
      </c>
      <c r="W19" s="190" t="str">
        <f>_xlfn.IFNA(   IF(   IF(  INDEX(警職大表!$A$1:$AZ$100,MATCH($A19,警職大表!$A$1:$A$100,0),   MATCH(W$1,警職大表!$A$3:$AZ$3,0)  )=0,"",INDEX(警職大表!$A$1:$AZ$100,MATCH($A19,警職大表!$A$1:$A$100,0),   MATCH(W$1,警職大表!$A$3:$AZ$3,0)  )        )="",V19,  IF(  INDEX(警職大表!$A$1:$AZ$100,MATCH($A19,警職大表!$A$1:$A$100,0),   MATCH(W$1,警職大表!$A$3:$AZ$3,0)  )=0,"",INDEX(警職大表!$A$1:$AZ$100,MATCH($A19,警職大表!$A$1:$A$100,0),   MATCH(W$1,警職大表!$A$3:$AZ$3,0)  ) )    ),"")</f>
        <v/>
      </c>
      <c r="X19" s="190" t="str">
        <f>_xlfn.IFNA(   IF(   IF(  INDEX(警職大表!$A$1:$AZ$100,MATCH($A19,警職大表!$A$1:$A$100,0),   MATCH(X$1,警職大表!$A$3:$AZ$3,0)  )=0,"",INDEX(警職大表!$A$1:$AZ$100,MATCH($A19,警職大表!$A$1:$A$100,0),   MATCH(X$1,警職大表!$A$3:$AZ$3,0)  )        )="",W19,  IF(  INDEX(警職大表!$A$1:$AZ$100,MATCH($A19,警職大表!$A$1:$A$100,0),   MATCH(X$1,警職大表!$A$3:$AZ$3,0)  )=0,"",INDEX(警職大表!$A$1:$AZ$100,MATCH($A19,警職大表!$A$1:$A$100,0),   MATCH(X$1,警職大表!$A$3:$AZ$3,0)  ) )    ),"")</f>
        <v/>
      </c>
      <c r="Y19" s="190" t="str">
        <f>_xlfn.IFNA(   IF(   IF(  INDEX(警職大表!$A$1:$AZ$100,MATCH($A19,警職大表!$A$1:$A$100,0),   MATCH(Y$1,警職大表!$A$3:$AZ$3,0)  )=0,"",INDEX(警職大表!$A$1:$AZ$100,MATCH($A19,警職大表!$A$1:$A$100,0),   MATCH(Y$1,警職大表!$A$3:$AZ$3,0)  )        )="",X19,  IF(  INDEX(警職大表!$A$1:$AZ$100,MATCH($A19,警職大表!$A$1:$A$100,0),   MATCH(Y$1,警職大表!$A$3:$AZ$3,0)  )=0,"",INDEX(警職大表!$A$1:$AZ$100,MATCH($A19,警職大表!$A$1:$A$100,0),   MATCH(Y$1,警職大表!$A$3:$AZ$3,0)  ) )    ),"")</f>
        <v/>
      </c>
      <c r="Z19" s="190" t="str">
        <f>_xlfn.IFNA(   IF(   IF(  INDEX(警職大表!$A$1:$AZ$100,MATCH($A19,警職大表!$A$1:$A$100,0),   MATCH(Z$1,警職大表!$A$3:$AZ$3,0)  )=0,"",INDEX(警職大表!$A$1:$AZ$100,MATCH($A19,警職大表!$A$1:$A$100,0),   MATCH(Z$1,警職大表!$A$3:$AZ$3,0)  )        )="",Y19,  IF(  INDEX(警職大表!$A$1:$AZ$100,MATCH($A19,警職大表!$A$1:$A$100,0),   MATCH(Z$1,警職大表!$A$3:$AZ$3,0)  )=0,"",INDEX(警職大表!$A$1:$AZ$100,MATCH($A19,警職大表!$A$1:$A$100,0),   MATCH(Z$1,警職大表!$A$3:$AZ$3,0)  ) )    ),"")</f>
        <v/>
      </c>
      <c r="AA19" s="190" t="str">
        <f>_xlfn.IFNA(   IF(   IF(  INDEX(警職大表!$A$1:$AZ$100,MATCH($A19,警職大表!$A$1:$A$100,0),   MATCH(AA$1,警職大表!$A$3:$AZ$3,0)  )=0,"",INDEX(警職大表!$A$1:$AZ$100,MATCH($A19,警職大表!$A$1:$A$100,0),   MATCH(AA$1,警職大表!$A$3:$AZ$3,0)  )        )="",Z19,  IF(  INDEX(警職大表!$A$1:$AZ$100,MATCH($A19,警職大表!$A$1:$A$100,0),   MATCH(AA$1,警職大表!$A$3:$AZ$3,0)  )=0,"",INDEX(警職大表!$A$1:$AZ$100,MATCH($A19,警職大表!$A$1:$A$100,0),   MATCH(AA$1,警職大表!$A$3:$AZ$3,0)  ) )    ),"")</f>
        <v/>
      </c>
      <c r="AB19" s="190" t="str">
        <f>_xlfn.IFNA(   IF(   IF(  INDEX(警職大表!$A$1:$AZ$100,MATCH($A19,警職大表!$A$1:$A$100,0),   MATCH(AB$1,警職大表!$A$3:$AZ$3,0)  )=0,"",INDEX(警職大表!$A$1:$AZ$100,MATCH($A19,警職大表!$A$1:$A$100,0),   MATCH(AB$1,警職大表!$A$3:$AZ$3,0)  )        )="",AA19,  IF(  INDEX(警職大表!$A$1:$AZ$100,MATCH($A19,警職大表!$A$1:$A$100,0),   MATCH(AB$1,警職大表!$A$3:$AZ$3,0)  )=0,"",INDEX(警職大表!$A$1:$AZ$100,MATCH($A19,警職大表!$A$1:$A$100,0),   MATCH(AB$1,警職大表!$A$3:$AZ$3,0)  ) )    ),"")</f>
        <v/>
      </c>
      <c r="AC19" s="190" t="str">
        <f>_xlfn.IFNA(   IF(   IF(  INDEX(警職大表!$A$1:$AZ$100,MATCH($A19,警職大表!$A$1:$A$100,0),   MATCH(AC$1,警職大表!$A$3:$AZ$3,0)  )=0,"",INDEX(警職大表!$A$1:$AZ$100,MATCH($A19,警職大表!$A$1:$A$100,0),   MATCH(AC$1,警職大表!$A$3:$AZ$3,0)  )        )="",AB19,  IF(  INDEX(警職大表!$A$1:$AZ$100,MATCH($A19,警職大表!$A$1:$A$100,0),   MATCH(AC$1,警職大表!$A$3:$AZ$3,0)  )=0,"",INDEX(警職大表!$A$1:$AZ$100,MATCH($A19,警職大表!$A$1:$A$100,0),   MATCH(AC$1,警職大表!$A$3:$AZ$3,0)  ) )    ),"")</f>
        <v/>
      </c>
      <c r="AD19" s="190" t="str">
        <f>_xlfn.IFNA(   IF(   IF(  INDEX(警職大表!$A$1:$AZ$100,MATCH($A19,警職大表!$A$1:$A$100,0),   MATCH(AD$1,警職大表!$A$3:$AZ$3,0)  )=0,"",INDEX(警職大表!$A$1:$AZ$100,MATCH($A19,警職大表!$A$1:$A$100,0),   MATCH(AD$1,警職大表!$A$3:$AZ$3,0)  )        )="",AC19,  IF(  INDEX(警職大表!$A$1:$AZ$100,MATCH($A19,警職大表!$A$1:$A$100,0),   MATCH(AD$1,警職大表!$A$3:$AZ$3,0)  )=0,"",INDEX(警職大表!$A$1:$AZ$100,MATCH($A19,警職大表!$A$1:$A$100,0),   MATCH(AD$1,警職大表!$A$3:$AZ$3,0)  ) )    ),"")</f>
        <v/>
      </c>
      <c r="AE19" s="190" t="str">
        <f>_xlfn.IFNA(   IF(   IF(  INDEX(警職大表!$A$1:$AZ$100,MATCH($A19,警職大表!$A$1:$A$100,0),   MATCH(AE$1,警職大表!$A$3:$AZ$3,0)  )=0,"",INDEX(警職大表!$A$1:$AZ$100,MATCH($A19,警職大表!$A$1:$A$100,0),   MATCH(AE$1,警職大表!$A$3:$AZ$3,0)  )        )="",AD19,  IF(  INDEX(警職大表!$A$1:$AZ$100,MATCH($A19,警職大表!$A$1:$A$100,0),   MATCH(AE$1,警職大表!$A$3:$AZ$3,0)  )=0,"",INDEX(警職大表!$A$1:$AZ$100,MATCH($A19,警職大表!$A$1:$A$100,0),   MATCH(AE$1,警職大表!$A$3:$AZ$3,0)  ) )    ),"")</f>
        <v/>
      </c>
      <c r="AF19" s="190" t="str">
        <f>_xlfn.IFNA(   IF(   IF(  INDEX(警職大表!$A$1:$AZ$100,MATCH($A19,警職大表!$A$1:$A$100,0),   MATCH(AF$1,警職大表!$A$3:$AZ$3,0)  )=0,"",INDEX(警職大表!$A$1:$AZ$100,MATCH($A19,警職大表!$A$1:$A$100,0),   MATCH(AF$1,警職大表!$A$3:$AZ$3,0)  )        )="",AE19,  IF(  INDEX(警職大表!$A$1:$AZ$100,MATCH($A19,警職大表!$A$1:$A$100,0),   MATCH(AF$1,警職大表!$A$3:$AZ$3,0)  )=0,"",INDEX(警職大表!$A$1:$AZ$100,MATCH($A19,警職大表!$A$1:$A$100,0),   MATCH(AF$1,警職大表!$A$3:$AZ$3,0)  ) )    ),"")</f>
        <v/>
      </c>
      <c r="AG19" s="190" t="str">
        <f>_xlfn.IFNA(   IF(   IF(  INDEX(警職大表!$A$1:$AZ$100,MATCH($A19,警職大表!$A$1:$A$100,0),   MATCH(AG$1,警職大表!$A$3:$AZ$3,0)  )=0,"",INDEX(警職大表!$A$1:$AZ$100,MATCH($A19,警職大表!$A$1:$A$100,0),   MATCH(AG$1,警職大表!$A$3:$AZ$3,0)  )        )="",AF19,  IF(  INDEX(警職大表!$A$1:$AZ$100,MATCH($A19,警職大表!$A$1:$A$100,0),   MATCH(AG$1,警職大表!$A$3:$AZ$3,0)  )=0,"",INDEX(警職大表!$A$1:$AZ$100,MATCH($A19,警職大表!$A$1:$A$100,0),   MATCH(AG$1,警職大表!$A$3:$AZ$3,0)  ) )    ),"")</f>
        <v/>
      </c>
      <c r="AL19" s="190">
        <f t="shared" si="0"/>
        <v>84</v>
      </c>
      <c r="AM19" s="190" t="str">
        <f t="shared" si="1"/>
        <v/>
      </c>
      <c r="AN19" s="190" t="str">
        <f ca="1">INDEX(   $A$41:$AG$78, MATCH(AL19,$A$41:$A$78,0),MATCH(  DAY(勤務分配表!$AL$1),$A$41:$AL$41,0  )  )</f>
        <v/>
      </c>
      <c r="AO19" s="190" t="str">
        <f>IF((ROW(AO19)-1)&lt;=日期輸入!$B$5,_xlfn.IFNA(IF(INDEX($A$1:$AG$40,MATCH($AM19,$B$1:$B$100,0),VALUE($AO$1+3))="成","補",INDEX($A$1:$AG$40,MATCH($AM19,$B$1:$B$100,0),VALUE($AO$1+3))),""),"")</f>
        <v/>
      </c>
      <c r="AP19" s="190" t="str">
        <f>IF((ROW(AP19)-1)&lt;=日期輸入!$B$5,_xlfn.IFNA(IF(INDEX($A$1:$AG$40,MATCH($AM19,$B$1:$B$100,0),VALUE($AP$1+3))="成","補",INDEX($A$1:$AG$40,MATCH($AM19,$B$1:$B$100,0),VALUE($AP$1+3))),""),"")</f>
        <v/>
      </c>
      <c r="AQ19" s="190" t="str">
        <f>IF((ROW(AQ19)-1)&lt;=日期輸入!$B$5,_xlfn.IFNA(IF(INDEX($A$1:$AG$40,MATCH($AM19,$B$1:$B$100,0),VALUE($AQ$1+3))="成","補",INDEX($A$1:$AG$40,MATCH($AM19,$B$1:$B$100,0),VALUE($AQ$1+3))),""),"")</f>
        <v/>
      </c>
    </row>
    <row r="20" spans="1:43">
      <c r="A20" s="190">
        <f>IF(  (ROW(A20)-1)&lt;=日期輸入!$B$5,勤務分配!A19,"")</f>
        <v>85</v>
      </c>
      <c r="B20" s="190" t="str">
        <f>_xlfn.IFNA(  INDEX(警職大表!$A$1:$AZ$100,MATCH(A20,警職大表!$A$1:$A$100,0),3),"")</f>
        <v/>
      </c>
      <c r="C20" s="190" t="str">
        <f>_xlfn.IFNA(  IF(  INDEX(警職大表!$A$1:$AZ$100,MATCH($A20,警職大表!$A$1:$A$100,0),   MATCH(C$1,警職大表!$A$3:$AZ$3,0)  )=0,"",INDEX(警職大表!$A$1:$AZ$100,MATCH($A20,警職大表!$A$1:$A$100,0),   MATCH(C$1,警職大表!$A$3:$AZ$3,0)  )                ),"")</f>
        <v/>
      </c>
      <c r="D20" s="190" t="str">
        <f>_xlfn.IFNA(   IF(   IF(  INDEX(警職大表!$A$1:$AZ$100,MATCH($A20,警職大表!$A$1:$A$100,0),   MATCH(D$1,警職大表!$A$3:$AZ$3,0)  )=0,"",INDEX(警職大表!$A$1:$AZ$100,MATCH($A20,警職大表!$A$1:$A$100,0),   MATCH(D$1,警職大表!$A$3:$AZ$3,0)  )        )="",C20,  IF(  INDEX(警職大表!$A$1:$AZ$100,MATCH($A20,警職大表!$A$1:$A$100,0),   MATCH(D$1,警職大表!$A$3:$AZ$3,0)  )=0,"",INDEX(警職大表!$A$1:$AZ$100,MATCH($A20,警職大表!$A$1:$A$100,0),   MATCH(D$1,警職大表!$A$3:$AZ$3,0)  ) )    ),"")</f>
        <v/>
      </c>
      <c r="E20" s="190" t="str">
        <f>_xlfn.IFNA(   IF(   IF(  INDEX(警職大表!$A$1:$AZ$100,MATCH($A20,警職大表!$A$1:$A$100,0),   MATCH(E$1,警職大表!$A$3:$AZ$3,0)  )=0,"",INDEX(警職大表!$A$1:$AZ$100,MATCH($A20,警職大表!$A$1:$A$100,0),   MATCH(E$1,警職大表!$A$3:$AZ$3,0)  )        )="",D20,  IF(  INDEX(警職大表!$A$1:$AZ$100,MATCH($A20,警職大表!$A$1:$A$100,0),   MATCH(E$1,警職大表!$A$3:$AZ$3,0)  )=0,"",INDEX(警職大表!$A$1:$AZ$100,MATCH($A20,警職大表!$A$1:$A$100,0),   MATCH(E$1,警職大表!$A$3:$AZ$3,0)  ) )    ),"")</f>
        <v/>
      </c>
      <c r="F20" s="190" t="str">
        <f>_xlfn.IFNA(   IF(   IF(  INDEX(警職大表!$A$1:$AZ$100,MATCH($A20,警職大表!$A$1:$A$100,0),   MATCH(F$1,警職大表!$A$3:$AZ$3,0)  )=0,"",INDEX(警職大表!$A$1:$AZ$100,MATCH($A20,警職大表!$A$1:$A$100,0),   MATCH(F$1,警職大表!$A$3:$AZ$3,0)  )        )="",E20,  IF(  INDEX(警職大表!$A$1:$AZ$100,MATCH($A20,警職大表!$A$1:$A$100,0),   MATCH(F$1,警職大表!$A$3:$AZ$3,0)  )=0,"",INDEX(警職大表!$A$1:$AZ$100,MATCH($A20,警職大表!$A$1:$A$100,0),   MATCH(F$1,警職大表!$A$3:$AZ$3,0)  ) )    ),"")</f>
        <v/>
      </c>
      <c r="G20" s="190" t="str">
        <f>_xlfn.IFNA(   IF(   IF(  INDEX(警職大表!$A$1:$AZ$100,MATCH($A20,警職大表!$A$1:$A$100,0),   MATCH(G$1,警職大表!$A$3:$AZ$3,0)  )=0,"",INDEX(警職大表!$A$1:$AZ$100,MATCH($A20,警職大表!$A$1:$A$100,0),   MATCH(G$1,警職大表!$A$3:$AZ$3,0)  )        )="",F20,  IF(  INDEX(警職大表!$A$1:$AZ$100,MATCH($A20,警職大表!$A$1:$A$100,0),   MATCH(G$1,警職大表!$A$3:$AZ$3,0)  )=0,"",INDEX(警職大表!$A$1:$AZ$100,MATCH($A20,警職大表!$A$1:$A$100,0),   MATCH(G$1,警職大表!$A$3:$AZ$3,0)  ) )    ),"")</f>
        <v/>
      </c>
      <c r="H20" s="190" t="str">
        <f>_xlfn.IFNA(   IF(   IF(  INDEX(警職大表!$A$1:$AZ$100,MATCH($A20,警職大表!$A$1:$A$100,0),   MATCH(H$1,警職大表!$A$3:$AZ$3,0)  )=0,"",INDEX(警職大表!$A$1:$AZ$100,MATCH($A20,警職大表!$A$1:$A$100,0),   MATCH(H$1,警職大表!$A$3:$AZ$3,0)  )        )="",G20,  IF(  INDEX(警職大表!$A$1:$AZ$100,MATCH($A20,警職大表!$A$1:$A$100,0),   MATCH(H$1,警職大表!$A$3:$AZ$3,0)  )=0,"",INDEX(警職大表!$A$1:$AZ$100,MATCH($A20,警職大表!$A$1:$A$100,0),   MATCH(H$1,警職大表!$A$3:$AZ$3,0)  ) )    ),"")</f>
        <v/>
      </c>
      <c r="I20" s="190" t="str">
        <f>_xlfn.IFNA(   IF(   IF(  INDEX(警職大表!$A$1:$AZ$100,MATCH($A20,警職大表!$A$1:$A$100,0),   MATCH(I$1,警職大表!$A$3:$AZ$3,0)  )=0,"",INDEX(警職大表!$A$1:$AZ$100,MATCH($A20,警職大表!$A$1:$A$100,0),   MATCH(I$1,警職大表!$A$3:$AZ$3,0)  )        )="",H20,  IF(  INDEX(警職大表!$A$1:$AZ$100,MATCH($A20,警職大表!$A$1:$A$100,0),   MATCH(I$1,警職大表!$A$3:$AZ$3,0)  )=0,"",INDEX(警職大表!$A$1:$AZ$100,MATCH($A20,警職大表!$A$1:$A$100,0),   MATCH(I$1,警職大表!$A$3:$AZ$3,0)  ) )    ),"")</f>
        <v/>
      </c>
      <c r="J20" s="190" t="str">
        <f>_xlfn.IFNA(   IF(   IF(  INDEX(警職大表!$A$1:$AZ$100,MATCH($A20,警職大表!$A$1:$A$100,0),   MATCH(J$1,警職大表!$A$3:$AZ$3,0)  )=0,"",INDEX(警職大表!$A$1:$AZ$100,MATCH($A20,警職大表!$A$1:$A$100,0),   MATCH(J$1,警職大表!$A$3:$AZ$3,0)  )        )="",I20,  IF(  INDEX(警職大表!$A$1:$AZ$100,MATCH($A20,警職大表!$A$1:$A$100,0),   MATCH(J$1,警職大表!$A$3:$AZ$3,0)  )=0,"",INDEX(警職大表!$A$1:$AZ$100,MATCH($A20,警職大表!$A$1:$A$100,0),   MATCH(J$1,警職大表!$A$3:$AZ$3,0)  ) )    ),"")</f>
        <v/>
      </c>
      <c r="K20" s="190" t="str">
        <f>_xlfn.IFNA(   IF(   IF(  INDEX(警職大表!$A$1:$AZ$100,MATCH($A20,警職大表!$A$1:$A$100,0),   MATCH(K$1,警職大表!$A$3:$AZ$3,0)  )=0,"",INDEX(警職大表!$A$1:$AZ$100,MATCH($A20,警職大表!$A$1:$A$100,0),   MATCH(K$1,警職大表!$A$3:$AZ$3,0)  )        )="",J20,  IF(  INDEX(警職大表!$A$1:$AZ$100,MATCH($A20,警職大表!$A$1:$A$100,0),   MATCH(K$1,警職大表!$A$3:$AZ$3,0)  )=0,"",INDEX(警職大表!$A$1:$AZ$100,MATCH($A20,警職大表!$A$1:$A$100,0),   MATCH(K$1,警職大表!$A$3:$AZ$3,0)  ) )    ),"")</f>
        <v/>
      </c>
      <c r="L20" s="190" t="str">
        <f>_xlfn.IFNA(   IF(   IF(  INDEX(警職大表!$A$1:$AZ$100,MATCH($A20,警職大表!$A$1:$A$100,0),   MATCH(L$1,警職大表!$A$3:$AZ$3,0)  )=0,"",INDEX(警職大表!$A$1:$AZ$100,MATCH($A20,警職大表!$A$1:$A$100,0),   MATCH(L$1,警職大表!$A$3:$AZ$3,0)  )        )="",K20,  IF(  INDEX(警職大表!$A$1:$AZ$100,MATCH($A20,警職大表!$A$1:$A$100,0),   MATCH(L$1,警職大表!$A$3:$AZ$3,0)  )=0,"",INDEX(警職大表!$A$1:$AZ$100,MATCH($A20,警職大表!$A$1:$A$100,0),   MATCH(L$1,警職大表!$A$3:$AZ$3,0)  ) )    ),"")</f>
        <v/>
      </c>
      <c r="M20" s="190" t="str">
        <f>_xlfn.IFNA(   IF(   IF(  INDEX(警職大表!$A$1:$AZ$100,MATCH($A20,警職大表!$A$1:$A$100,0),   MATCH(M$1,警職大表!$A$3:$AZ$3,0)  )=0,"",INDEX(警職大表!$A$1:$AZ$100,MATCH($A20,警職大表!$A$1:$A$100,0),   MATCH(M$1,警職大表!$A$3:$AZ$3,0)  )        )="",L20,  IF(  INDEX(警職大表!$A$1:$AZ$100,MATCH($A20,警職大表!$A$1:$A$100,0),   MATCH(M$1,警職大表!$A$3:$AZ$3,0)  )=0,"",INDEX(警職大表!$A$1:$AZ$100,MATCH($A20,警職大表!$A$1:$A$100,0),   MATCH(M$1,警職大表!$A$3:$AZ$3,0)  ) )    ),"")</f>
        <v/>
      </c>
      <c r="N20" s="190" t="str">
        <f>_xlfn.IFNA(   IF(   IF(  INDEX(警職大表!$A$1:$AZ$100,MATCH($A20,警職大表!$A$1:$A$100,0),   MATCH(N$1,警職大表!$A$3:$AZ$3,0)  )=0,"",INDEX(警職大表!$A$1:$AZ$100,MATCH($A20,警職大表!$A$1:$A$100,0),   MATCH(N$1,警職大表!$A$3:$AZ$3,0)  )        )="",M20,  IF(  INDEX(警職大表!$A$1:$AZ$100,MATCH($A20,警職大表!$A$1:$A$100,0),   MATCH(N$1,警職大表!$A$3:$AZ$3,0)  )=0,"",INDEX(警職大表!$A$1:$AZ$100,MATCH($A20,警職大表!$A$1:$A$100,0),   MATCH(N$1,警職大表!$A$3:$AZ$3,0)  ) )    ),"")</f>
        <v/>
      </c>
      <c r="O20" s="190" t="str">
        <f>_xlfn.IFNA(   IF(   IF(  INDEX(警職大表!$A$1:$AZ$100,MATCH($A20,警職大表!$A$1:$A$100,0),   MATCH(O$1,警職大表!$A$3:$AZ$3,0)  )=0,"",INDEX(警職大表!$A$1:$AZ$100,MATCH($A20,警職大表!$A$1:$A$100,0),   MATCH(O$1,警職大表!$A$3:$AZ$3,0)  )        )="",N20,  IF(  INDEX(警職大表!$A$1:$AZ$100,MATCH($A20,警職大表!$A$1:$A$100,0),   MATCH(O$1,警職大表!$A$3:$AZ$3,0)  )=0,"",INDEX(警職大表!$A$1:$AZ$100,MATCH($A20,警職大表!$A$1:$A$100,0),   MATCH(O$1,警職大表!$A$3:$AZ$3,0)  ) )    ),"")</f>
        <v/>
      </c>
      <c r="P20" s="190" t="str">
        <f>_xlfn.IFNA(   IF(   IF(  INDEX(警職大表!$A$1:$AZ$100,MATCH($A20,警職大表!$A$1:$A$100,0),   MATCH(P$1,警職大表!$A$3:$AZ$3,0)  )=0,"",INDEX(警職大表!$A$1:$AZ$100,MATCH($A20,警職大表!$A$1:$A$100,0),   MATCH(P$1,警職大表!$A$3:$AZ$3,0)  )        )="",O20,  IF(  INDEX(警職大表!$A$1:$AZ$100,MATCH($A20,警職大表!$A$1:$A$100,0),   MATCH(P$1,警職大表!$A$3:$AZ$3,0)  )=0,"",INDEX(警職大表!$A$1:$AZ$100,MATCH($A20,警職大表!$A$1:$A$100,0),   MATCH(P$1,警職大表!$A$3:$AZ$3,0)  ) )    ),"")</f>
        <v/>
      </c>
      <c r="Q20" s="190" t="str">
        <f>_xlfn.IFNA(   IF(   IF(  INDEX(警職大表!$A$1:$AZ$100,MATCH($A20,警職大表!$A$1:$A$100,0),   MATCH(Q$1,警職大表!$A$3:$AZ$3,0)  )=0,"",INDEX(警職大表!$A$1:$AZ$100,MATCH($A20,警職大表!$A$1:$A$100,0),   MATCH(Q$1,警職大表!$A$3:$AZ$3,0)  )        )="",P20,  IF(  INDEX(警職大表!$A$1:$AZ$100,MATCH($A20,警職大表!$A$1:$A$100,0),   MATCH(Q$1,警職大表!$A$3:$AZ$3,0)  )=0,"",INDEX(警職大表!$A$1:$AZ$100,MATCH($A20,警職大表!$A$1:$A$100,0),   MATCH(Q$1,警職大表!$A$3:$AZ$3,0)  ) )    ),"")</f>
        <v/>
      </c>
      <c r="R20" s="190" t="str">
        <f>_xlfn.IFNA(   IF(   IF(  INDEX(警職大表!$A$1:$AZ$100,MATCH($A20,警職大表!$A$1:$A$100,0),   MATCH(R$1,警職大表!$A$3:$AZ$3,0)  )=0,"",INDEX(警職大表!$A$1:$AZ$100,MATCH($A20,警職大表!$A$1:$A$100,0),   MATCH(R$1,警職大表!$A$3:$AZ$3,0)  )        )="",Q20,  IF(  INDEX(警職大表!$A$1:$AZ$100,MATCH($A20,警職大表!$A$1:$A$100,0),   MATCH(R$1,警職大表!$A$3:$AZ$3,0)  )=0,"",INDEX(警職大表!$A$1:$AZ$100,MATCH($A20,警職大表!$A$1:$A$100,0),   MATCH(R$1,警職大表!$A$3:$AZ$3,0)  ) )    ),"")</f>
        <v/>
      </c>
      <c r="S20" s="190" t="str">
        <f>_xlfn.IFNA(   IF(   IF(  INDEX(警職大表!$A$1:$AZ$100,MATCH($A20,警職大表!$A$1:$A$100,0),   MATCH(S$1,警職大表!$A$3:$AZ$3,0)  )=0,"",INDEX(警職大表!$A$1:$AZ$100,MATCH($A20,警職大表!$A$1:$A$100,0),   MATCH(S$1,警職大表!$A$3:$AZ$3,0)  )        )="",R20,  IF(  INDEX(警職大表!$A$1:$AZ$100,MATCH($A20,警職大表!$A$1:$A$100,0),   MATCH(S$1,警職大表!$A$3:$AZ$3,0)  )=0,"",INDEX(警職大表!$A$1:$AZ$100,MATCH($A20,警職大表!$A$1:$A$100,0),   MATCH(S$1,警職大表!$A$3:$AZ$3,0)  ) )    ),"")</f>
        <v/>
      </c>
      <c r="T20" s="190" t="str">
        <f>_xlfn.IFNA(   IF(   IF(  INDEX(警職大表!$A$1:$AZ$100,MATCH($A20,警職大表!$A$1:$A$100,0),   MATCH(T$1,警職大表!$A$3:$AZ$3,0)  )=0,"",INDEX(警職大表!$A$1:$AZ$100,MATCH($A20,警職大表!$A$1:$A$100,0),   MATCH(T$1,警職大表!$A$3:$AZ$3,0)  )        )="",S20,  IF(  INDEX(警職大表!$A$1:$AZ$100,MATCH($A20,警職大表!$A$1:$A$100,0),   MATCH(T$1,警職大表!$A$3:$AZ$3,0)  )=0,"",INDEX(警職大表!$A$1:$AZ$100,MATCH($A20,警職大表!$A$1:$A$100,0),   MATCH(T$1,警職大表!$A$3:$AZ$3,0)  ) )    ),"")</f>
        <v/>
      </c>
      <c r="U20" s="190" t="str">
        <f>_xlfn.IFNA(   IF(   IF(  INDEX(警職大表!$A$1:$AZ$100,MATCH($A20,警職大表!$A$1:$A$100,0),   MATCH(U$1,警職大表!$A$3:$AZ$3,0)  )=0,"",INDEX(警職大表!$A$1:$AZ$100,MATCH($A20,警職大表!$A$1:$A$100,0),   MATCH(U$1,警職大表!$A$3:$AZ$3,0)  )        )="",T20,  IF(  INDEX(警職大表!$A$1:$AZ$100,MATCH($A20,警職大表!$A$1:$A$100,0),   MATCH(U$1,警職大表!$A$3:$AZ$3,0)  )=0,"",INDEX(警職大表!$A$1:$AZ$100,MATCH($A20,警職大表!$A$1:$A$100,0),   MATCH(U$1,警職大表!$A$3:$AZ$3,0)  ) )    ),"")</f>
        <v/>
      </c>
      <c r="V20" s="190" t="str">
        <f>_xlfn.IFNA(   IF(   IF(  INDEX(警職大表!$A$1:$AZ$100,MATCH($A20,警職大表!$A$1:$A$100,0),   MATCH(V$1,警職大表!$A$3:$AZ$3,0)  )=0,"",INDEX(警職大表!$A$1:$AZ$100,MATCH($A20,警職大表!$A$1:$A$100,0),   MATCH(V$1,警職大表!$A$3:$AZ$3,0)  )        )="",U20,  IF(  INDEX(警職大表!$A$1:$AZ$100,MATCH($A20,警職大表!$A$1:$A$100,0),   MATCH(V$1,警職大表!$A$3:$AZ$3,0)  )=0,"",INDEX(警職大表!$A$1:$AZ$100,MATCH($A20,警職大表!$A$1:$A$100,0),   MATCH(V$1,警職大表!$A$3:$AZ$3,0)  ) )    ),"")</f>
        <v/>
      </c>
      <c r="W20" s="190" t="str">
        <f>_xlfn.IFNA(   IF(   IF(  INDEX(警職大表!$A$1:$AZ$100,MATCH($A20,警職大表!$A$1:$A$100,0),   MATCH(W$1,警職大表!$A$3:$AZ$3,0)  )=0,"",INDEX(警職大表!$A$1:$AZ$100,MATCH($A20,警職大表!$A$1:$A$100,0),   MATCH(W$1,警職大表!$A$3:$AZ$3,0)  )        )="",V20,  IF(  INDEX(警職大表!$A$1:$AZ$100,MATCH($A20,警職大表!$A$1:$A$100,0),   MATCH(W$1,警職大表!$A$3:$AZ$3,0)  )=0,"",INDEX(警職大表!$A$1:$AZ$100,MATCH($A20,警職大表!$A$1:$A$100,0),   MATCH(W$1,警職大表!$A$3:$AZ$3,0)  ) )    ),"")</f>
        <v/>
      </c>
      <c r="X20" s="190" t="str">
        <f>_xlfn.IFNA(   IF(   IF(  INDEX(警職大表!$A$1:$AZ$100,MATCH($A20,警職大表!$A$1:$A$100,0),   MATCH(X$1,警職大表!$A$3:$AZ$3,0)  )=0,"",INDEX(警職大表!$A$1:$AZ$100,MATCH($A20,警職大表!$A$1:$A$100,0),   MATCH(X$1,警職大表!$A$3:$AZ$3,0)  )        )="",W20,  IF(  INDEX(警職大表!$A$1:$AZ$100,MATCH($A20,警職大表!$A$1:$A$100,0),   MATCH(X$1,警職大表!$A$3:$AZ$3,0)  )=0,"",INDEX(警職大表!$A$1:$AZ$100,MATCH($A20,警職大表!$A$1:$A$100,0),   MATCH(X$1,警職大表!$A$3:$AZ$3,0)  ) )    ),"")</f>
        <v/>
      </c>
      <c r="Y20" s="190" t="str">
        <f>_xlfn.IFNA(   IF(   IF(  INDEX(警職大表!$A$1:$AZ$100,MATCH($A20,警職大表!$A$1:$A$100,0),   MATCH(Y$1,警職大表!$A$3:$AZ$3,0)  )=0,"",INDEX(警職大表!$A$1:$AZ$100,MATCH($A20,警職大表!$A$1:$A$100,0),   MATCH(Y$1,警職大表!$A$3:$AZ$3,0)  )        )="",X20,  IF(  INDEX(警職大表!$A$1:$AZ$100,MATCH($A20,警職大表!$A$1:$A$100,0),   MATCH(Y$1,警職大表!$A$3:$AZ$3,0)  )=0,"",INDEX(警職大表!$A$1:$AZ$100,MATCH($A20,警職大表!$A$1:$A$100,0),   MATCH(Y$1,警職大表!$A$3:$AZ$3,0)  ) )    ),"")</f>
        <v/>
      </c>
      <c r="Z20" s="190" t="str">
        <f>_xlfn.IFNA(   IF(   IF(  INDEX(警職大表!$A$1:$AZ$100,MATCH($A20,警職大表!$A$1:$A$100,0),   MATCH(Z$1,警職大表!$A$3:$AZ$3,0)  )=0,"",INDEX(警職大表!$A$1:$AZ$100,MATCH($A20,警職大表!$A$1:$A$100,0),   MATCH(Z$1,警職大表!$A$3:$AZ$3,0)  )        )="",Y20,  IF(  INDEX(警職大表!$A$1:$AZ$100,MATCH($A20,警職大表!$A$1:$A$100,0),   MATCH(Z$1,警職大表!$A$3:$AZ$3,0)  )=0,"",INDEX(警職大表!$A$1:$AZ$100,MATCH($A20,警職大表!$A$1:$A$100,0),   MATCH(Z$1,警職大表!$A$3:$AZ$3,0)  ) )    ),"")</f>
        <v/>
      </c>
      <c r="AA20" s="190" t="str">
        <f>_xlfn.IFNA(   IF(   IF(  INDEX(警職大表!$A$1:$AZ$100,MATCH($A20,警職大表!$A$1:$A$100,0),   MATCH(AA$1,警職大表!$A$3:$AZ$3,0)  )=0,"",INDEX(警職大表!$A$1:$AZ$100,MATCH($A20,警職大表!$A$1:$A$100,0),   MATCH(AA$1,警職大表!$A$3:$AZ$3,0)  )        )="",Z20,  IF(  INDEX(警職大表!$A$1:$AZ$100,MATCH($A20,警職大表!$A$1:$A$100,0),   MATCH(AA$1,警職大表!$A$3:$AZ$3,0)  )=0,"",INDEX(警職大表!$A$1:$AZ$100,MATCH($A20,警職大表!$A$1:$A$100,0),   MATCH(AA$1,警職大表!$A$3:$AZ$3,0)  ) )    ),"")</f>
        <v/>
      </c>
      <c r="AB20" s="190" t="str">
        <f>_xlfn.IFNA(   IF(   IF(  INDEX(警職大表!$A$1:$AZ$100,MATCH($A20,警職大表!$A$1:$A$100,0),   MATCH(AB$1,警職大表!$A$3:$AZ$3,0)  )=0,"",INDEX(警職大表!$A$1:$AZ$100,MATCH($A20,警職大表!$A$1:$A$100,0),   MATCH(AB$1,警職大表!$A$3:$AZ$3,0)  )        )="",AA20,  IF(  INDEX(警職大表!$A$1:$AZ$100,MATCH($A20,警職大表!$A$1:$A$100,0),   MATCH(AB$1,警職大表!$A$3:$AZ$3,0)  )=0,"",INDEX(警職大表!$A$1:$AZ$100,MATCH($A20,警職大表!$A$1:$A$100,0),   MATCH(AB$1,警職大表!$A$3:$AZ$3,0)  ) )    ),"")</f>
        <v/>
      </c>
      <c r="AC20" s="190" t="str">
        <f>_xlfn.IFNA(   IF(   IF(  INDEX(警職大表!$A$1:$AZ$100,MATCH($A20,警職大表!$A$1:$A$100,0),   MATCH(AC$1,警職大表!$A$3:$AZ$3,0)  )=0,"",INDEX(警職大表!$A$1:$AZ$100,MATCH($A20,警職大表!$A$1:$A$100,0),   MATCH(AC$1,警職大表!$A$3:$AZ$3,0)  )        )="",AB20,  IF(  INDEX(警職大表!$A$1:$AZ$100,MATCH($A20,警職大表!$A$1:$A$100,0),   MATCH(AC$1,警職大表!$A$3:$AZ$3,0)  )=0,"",INDEX(警職大表!$A$1:$AZ$100,MATCH($A20,警職大表!$A$1:$A$100,0),   MATCH(AC$1,警職大表!$A$3:$AZ$3,0)  ) )    ),"")</f>
        <v/>
      </c>
      <c r="AD20" s="190" t="str">
        <f>_xlfn.IFNA(   IF(   IF(  INDEX(警職大表!$A$1:$AZ$100,MATCH($A20,警職大表!$A$1:$A$100,0),   MATCH(AD$1,警職大表!$A$3:$AZ$3,0)  )=0,"",INDEX(警職大表!$A$1:$AZ$100,MATCH($A20,警職大表!$A$1:$A$100,0),   MATCH(AD$1,警職大表!$A$3:$AZ$3,0)  )        )="",AC20,  IF(  INDEX(警職大表!$A$1:$AZ$100,MATCH($A20,警職大表!$A$1:$A$100,0),   MATCH(AD$1,警職大表!$A$3:$AZ$3,0)  )=0,"",INDEX(警職大表!$A$1:$AZ$100,MATCH($A20,警職大表!$A$1:$A$100,0),   MATCH(AD$1,警職大表!$A$3:$AZ$3,0)  ) )    ),"")</f>
        <v/>
      </c>
      <c r="AE20" s="190" t="str">
        <f>_xlfn.IFNA(   IF(   IF(  INDEX(警職大表!$A$1:$AZ$100,MATCH($A20,警職大表!$A$1:$A$100,0),   MATCH(AE$1,警職大表!$A$3:$AZ$3,0)  )=0,"",INDEX(警職大表!$A$1:$AZ$100,MATCH($A20,警職大表!$A$1:$A$100,0),   MATCH(AE$1,警職大表!$A$3:$AZ$3,0)  )        )="",AD20,  IF(  INDEX(警職大表!$A$1:$AZ$100,MATCH($A20,警職大表!$A$1:$A$100,0),   MATCH(AE$1,警職大表!$A$3:$AZ$3,0)  )=0,"",INDEX(警職大表!$A$1:$AZ$100,MATCH($A20,警職大表!$A$1:$A$100,0),   MATCH(AE$1,警職大表!$A$3:$AZ$3,0)  ) )    ),"")</f>
        <v/>
      </c>
      <c r="AF20" s="190" t="str">
        <f>_xlfn.IFNA(   IF(   IF(  INDEX(警職大表!$A$1:$AZ$100,MATCH($A20,警職大表!$A$1:$A$100,0),   MATCH(AF$1,警職大表!$A$3:$AZ$3,0)  )=0,"",INDEX(警職大表!$A$1:$AZ$100,MATCH($A20,警職大表!$A$1:$A$100,0),   MATCH(AF$1,警職大表!$A$3:$AZ$3,0)  )        )="",AE20,  IF(  INDEX(警職大表!$A$1:$AZ$100,MATCH($A20,警職大表!$A$1:$A$100,0),   MATCH(AF$1,警職大表!$A$3:$AZ$3,0)  )=0,"",INDEX(警職大表!$A$1:$AZ$100,MATCH($A20,警職大表!$A$1:$A$100,0),   MATCH(AF$1,警職大表!$A$3:$AZ$3,0)  ) )    ),"")</f>
        <v/>
      </c>
      <c r="AG20" s="190" t="str">
        <f>_xlfn.IFNA(   IF(   IF(  INDEX(警職大表!$A$1:$AZ$100,MATCH($A20,警職大表!$A$1:$A$100,0),   MATCH(AG$1,警職大表!$A$3:$AZ$3,0)  )=0,"",INDEX(警職大表!$A$1:$AZ$100,MATCH($A20,警職大表!$A$1:$A$100,0),   MATCH(AG$1,警職大表!$A$3:$AZ$3,0)  )        )="",AF20,  IF(  INDEX(警職大表!$A$1:$AZ$100,MATCH($A20,警職大表!$A$1:$A$100,0),   MATCH(AG$1,警職大表!$A$3:$AZ$3,0)  )=0,"",INDEX(警職大表!$A$1:$AZ$100,MATCH($A20,警職大表!$A$1:$A$100,0),   MATCH(AG$1,警職大表!$A$3:$AZ$3,0)  ) )    ),"")</f>
        <v/>
      </c>
      <c r="AL20" s="190">
        <f t="shared" si="0"/>
        <v>85</v>
      </c>
      <c r="AM20" s="190" t="str">
        <f t="shared" si="1"/>
        <v/>
      </c>
      <c r="AN20" s="190" t="str">
        <f ca="1">INDEX(   $A$41:$AG$78, MATCH(AL20,$A$41:$A$78,0),MATCH(  DAY(勤務分配表!$AL$1),$A$41:$AL$41,0  )  )</f>
        <v/>
      </c>
      <c r="AO20" s="190" t="str">
        <f>IF((ROW(AO20)-1)&lt;=日期輸入!$B$5,_xlfn.IFNA(IF(INDEX($A$1:$AG$40,MATCH($AM20,$B$1:$B$100,0),VALUE($AO$1+3))="成","補",INDEX($A$1:$AG$40,MATCH($AM20,$B$1:$B$100,0),VALUE($AO$1+3))),""),"")</f>
        <v/>
      </c>
      <c r="AP20" s="190" t="str">
        <f>IF((ROW(AP20)-1)&lt;=日期輸入!$B$5,_xlfn.IFNA(IF(INDEX($A$1:$AG$40,MATCH($AM20,$B$1:$B$100,0),VALUE($AP$1+3))="成","補",INDEX($A$1:$AG$40,MATCH($AM20,$B$1:$B$100,0),VALUE($AP$1+3))),""),"")</f>
        <v/>
      </c>
      <c r="AQ20" s="190" t="str">
        <f>IF((ROW(AQ20)-1)&lt;=日期輸入!$B$5,_xlfn.IFNA(IF(INDEX($A$1:$AG$40,MATCH($AM20,$B$1:$B$100,0),VALUE($AQ$1+3))="成","補",INDEX($A$1:$AG$40,MATCH($AM20,$B$1:$B$100,0),VALUE($AQ$1+3))),""),"")</f>
        <v/>
      </c>
    </row>
    <row r="21" spans="1:43">
      <c r="A21" s="190" t="str">
        <f>IF(  (ROW(A21)-1)&lt;=日期輸入!$B$5,勤務分配!A20,"")</f>
        <v/>
      </c>
      <c r="B21" s="190" t="str">
        <f>_xlfn.IFNA(  INDEX(警職大表!$A$1:$AZ$100,MATCH(A21,警職大表!$A$1:$A$100,0),3),"")</f>
        <v/>
      </c>
      <c r="C21" s="190" t="str">
        <f>_xlfn.IFNA(  IF(  INDEX(警職大表!$A$1:$AZ$100,MATCH($A21,警職大表!$A$1:$A$100,0),   MATCH(C$1,警職大表!$A$3:$AZ$3,0)  )=0,"",INDEX(警職大表!$A$1:$AZ$100,MATCH($A21,警職大表!$A$1:$A$100,0),   MATCH(C$1,警職大表!$A$3:$AZ$3,0)  )                ),"")</f>
        <v/>
      </c>
      <c r="D21" s="190" t="str">
        <f>_xlfn.IFNA(   IF(   IF(  INDEX(警職大表!$A$1:$AZ$100,MATCH($A21,警職大表!$A$1:$A$100,0),   MATCH(D$1,警職大表!$A$3:$AZ$3,0)  )=0,"",INDEX(警職大表!$A$1:$AZ$100,MATCH($A21,警職大表!$A$1:$A$100,0),   MATCH(D$1,警職大表!$A$3:$AZ$3,0)  )        )="",C21,  IF(  INDEX(警職大表!$A$1:$AZ$100,MATCH($A21,警職大表!$A$1:$A$100,0),   MATCH(D$1,警職大表!$A$3:$AZ$3,0)  )=0,"",INDEX(警職大表!$A$1:$AZ$100,MATCH($A21,警職大表!$A$1:$A$100,0),   MATCH(D$1,警職大表!$A$3:$AZ$3,0)  ) )    ),"")</f>
        <v/>
      </c>
      <c r="E21" s="190" t="str">
        <f>_xlfn.IFNA(   IF(   IF(  INDEX(警職大表!$A$1:$AZ$100,MATCH($A21,警職大表!$A$1:$A$100,0),   MATCH(E$1,警職大表!$A$3:$AZ$3,0)  )=0,"",INDEX(警職大表!$A$1:$AZ$100,MATCH($A21,警職大表!$A$1:$A$100,0),   MATCH(E$1,警職大表!$A$3:$AZ$3,0)  )        )="",D21,  IF(  INDEX(警職大表!$A$1:$AZ$100,MATCH($A21,警職大表!$A$1:$A$100,0),   MATCH(E$1,警職大表!$A$3:$AZ$3,0)  )=0,"",INDEX(警職大表!$A$1:$AZ$100,MATCH($A21,警職大表!$A$1:$A$100,0),   MATCH(E$1,警職大表!$A$3:$AZ$3,0)  ) )    ),"")</f>
        <v/>
      </c>
      <c r="F21" s="190" t="str">
        <f>_xlfn.IFNA(   IF(   IF(  INDEX(警職大表!$A$1:$AZ$100,MATCH($A21,警職大表!$A$1:$A$100,0),   MATCH(F$1,警職大表!$A$3:$AZ$3,0)  )=0,"",INDEX(警職大表!$A$1:$AZ$100,MATCH($A21,警職大表!$A$1:$A$100,0),   MATCH(F$1,警職大表!$A$3:$AZ$3,0)  )        )="",E21,  IF(  INDEX(警職大表!$A$1:$AZ$100,MATCH($A21,警職大表!$A$1:$A$100,0),   MATCH(F$1,警職大表!$A$3:$AZ$3,0)  )=0,"",INDEX(警職大表!$A$1:$AZ$100,MATCH($A21,警職大表!$A$1:$A$100,0),   MATCH(F$1,警職大表!$A$3:$AZ$3,0)  ) )    ),"")</f>
        <v/>
      </c>
      <c r="G21" s="190" t="str">
        <f>_xlfn.IFNA(   IF(   IF(  INDEX(警職大表!$A$1:$AZ$100,MATCH($A21,警職大表!$A$1:$A$100,0),   MATCH(G$1,警職大表!$A$3:$AZ$3,0)  )=0,"",INDEX(警職大表!$A$1:$AZ$100,MATCH($A21,警職大表!$A$1:$A$100,0),   MATCH(G$1,警職大表!$A$3:$AZ$3,0)  )        )="",F21,  IF(  INDEX(警職大表!$A$1:$AZ$100,MATCH($A21,警職大表!$A$1:$A$100,0),   MATCH(G$1,警職大表!$A$3:$AZ$3,0)  )=0,"",INDEX(警職大表!$A$1:$AZ$100,MATCH($A21,警職大表!$A$1:$A$100,0),   MATCH(G$1,警職大表!$A$3:$AZ$3,0)  ) )    ),"")</f>
        <v/>
      </c>
      <c r="H21" s="190" t="str">
        <f>_xlfn.IFNA(   IF(   IF(  INDEX(警職大表!$A$1:$AZ$100,MATCH($A21,警職大表!$A$1:$A$100,0),   MATCH(H$1,警職大表!$A$3:$AZ$3,0)  )=0,"",INDEX(警職大表!$A$1:$AZ$100,MATCH($A21,警職大表!$A$1:$A$100,0),   MATCH(H$1,警職大表!$A$3:$AZ$3,0)  )        )="",G21,  IF(  INDEX(警職大表!$A$1:$AZ$100,MATCH($A21,警職大表!$A$1:$A$100,0),   MATCH(H$1,警職大表!$A$3:$AZ$3,0)  )=0,"",INDEX(警職大表!$A$1:$AZ$100,MATCH($A21,警職大表!$A$1:$A$100,0),   MATCH(H$1,警職大表!$A$3:$AZ$3,0)  ) )    ),"")</f>
        <v/>
      </c>
      <c r="I21" s="190" t="str">
        <f>_xlfn.IFNA(   IF(   IF(  INDEX(警職大表!$A$1:$AZ$100,MATCH($A21,警職大表!$A$1:$A$100,0),   MATCH(I$1,警職大表!$A$3:$AZ$3,0)  )=0,"",INDEX(警職大表!$A$1:$AZ$100,MATCH($A21,警職大表!$A$1:$A$100,0),   MATCH(I$1,警職大表!$A$3:$AZ$3,0)  )        )="",H21,  IF(  INDEX(警職大表!$A$1:$AZ$100,MATCH($A21,警職大表!$A$1:$A$100,0),   MATCH(I$1,警職大表!$A$3:$AZ$3,0)  )=0,"",INDEX(警職大表!$A$1:$AZ$100,MATCH($A21,警職大表!$A$1:$A$100,0),   MATCH(I$1,警職大表!$A$3:$AZ$3,0)  ) )    ),"")</f>
        <v/>
      </c>
      <c r="J21" s="190" t="str">
        <f>_xlfn.IFNA(   IF(   IF(  INDEX(警職大表!$A$1:$AZ$100,MATCH($A21,警職大表!$A$1:$A$100,0),   MATCH(J$1,警職大表!$A$3:$AZ$3,0)  )=0,"",INDEX(警職大表!$A$1:$AZ$100,MATCH($A21,警職大表!$A$1:$A$100,0),   MATCH(J$1,警職大表!$A$3:$AZ$3,0)  )        )="",I21,  IF(  INDEX(警職大表!$A$1:$AZ$100,MATCH($A21,警職大表!$A$1:$A$100,0),   MATCH(J$1,警職大表!$A$3:$AZ$3,0)  )=0,"",INDEX(警職大表!$A$1:$AZ$100,MATCH($A21,警職大表!$A$1:$A$100,0),   MATCH(J$1,警職大表!$A$3:$AZ$3,0)  ) )    ),"")</f>
        <v/>
      </c>
      <c r="K21" s="190" t="str">
        <f>_xlfn.IFNA(   IF(   IF(  INDEX(警職大表!$A$1:$AZ$100,MATCH($A21,警職大表!$A$1:$A$100,0),   MATCH(K$1,警職大表!$A$3:$AZ$3,0)  )=0,"",INDEX(警職大表!$A$1:$AZ$100,MATCH($A21,警職大表!$A$1:$A$100,0),   MATCH(K$1,警職大表!$A$3:$AZ$3,0)  )        )="",J21,  IF(  INDEX(警職大表!$A$1:$AZ$100,MATCH($A21,警職大表!$A$1:$A$100,0),   MATCH(K$1,警職大表!$A$3:$AZ$3,0)  )=0,"",INDEX(警職大表!$A$1:$AZ$100,MATCH($A21,警職大表!$A$1:$A$100,0),   MATCH(K$1,警職大表!$A$3:$AZ$3,0)  ) )    ),"")</f>
        <v/>
      </c>
      <c r="L21" s="190" t="str">
        <f>_xlfn.IFNA(   IF(   IF(  INDEX(警職大表!$A$1:$AZ$100,MATCH($A21,警職大表!$A$1:$A$100,0),   MATCH(L$1,警職大表!$A$3:$AZ$3,0)  )=0,"",INDEX(警職大表!$A$1:$AZ$100,MATCH($A21,警職大表!$A$1:$A$100,0),   MATCH(L$1,警職大表!$A$3:$AZ$3,0)  )        )="",K21,  IF(  INDEX(警職大表!$A$1:$AZ$100,MATCH($A21,警職大表!$A$1:$A$100,0),   MATCH(L$1,警職大表!$A$3:$AZ$3,0)  )=0,"",INDEX(警職大表!$A$1:$AZ$100,MATCH($A21,警職大表!$A$1:$A$100,0),   MATCH(L$1,警職大表!$A$3:$AZ$3,0)  ) )    ),"")</f>
        <v/>
      </c>
      <c r="M21" s="190" t="str">
        <f>_xlfn.IFNA(   IF(   IF(  INDEX(警職大表!$A$1:$AZ$100,MATCH($A21,警職大表!$A$1:$A$100,0),   MATCH(M$1,警職大表!$A$3:$AZ$3,0)  )=0,"",INDEX(警職大表!$A$1:$AZ$100,MATCH($A21,警職大表!$A$1:$A$100,0),   MATCH(M$1,警職大表!$A$3:$AZ$3,0)  )        )="",L21,  IF(  INDEX(警職大表!$A$1:$AZ$100,MATCH($A21,警職大表!$A$1:$A$100,0),   MATCH(M$1,警職大表!$A$3:$AZ$3,0)  )=0,"",INDEX(警職大表!$A$1:$AZ$100,MATCH($A21,警職大表!$A$1:$A$100,0),   MATCH(M$1,警職大表!$A$3:$AZ$3,0)  ) )    ),"")</f>
        <v/>
      </c>
      <c r="N21" s="190" t="str">
        <f>_xlfn.IFNA(   IF(   IF(  INDEX(警職大表!$A$1:$AZ$100,MATCH($A21,警職大表!$A$1:$A$100,0),   MATCH(N$1,警職大表!$A$3:$AZ$3,0)  )=0,"",INDEX(警職大表!$A$1:$AZ$100,MATCH($A21,警職大表!$A$1:$A$100,0),   MATCH(N$1,警職大表!$A$3:$AZ$3,0)  )        )="",M21,  IF(  INDEX(警職大表!$A$1:$AZ$100,MATCH($A21,警職大表!$A$1:$A$100,0),   MATCH(N$1,警職大表!$A$3:$AZ$3,0)  )=0,"",INDEX(警職大表!$A$1:$AZ$100,MATCH($A21,警職大表!$A$1:$A$100,0),   MATCH(N$1,警職大表!$A$3:$AZ$3,0)  ) )    ),"")</f>
        <v/>
      </c>
      <c r="O21" s="190" t="str">
        <f>_xlfn.IFNA(   IF(   IF(  INDEX(警職大表!$A$1:$AZ$100,MATCH($A21,警職大表!$A$1:$A$100,0),   MATCH(O$1,警職大表!$A$3:$AZ$3,0)  )=0,"",INDEX(警職大表!$A$1:$AZ$100,MATCH($A21,警職大表!$A$1:$A$100,0),   MATCH(O$1,警職大表!$A$3:$AZ$3,0)  )        )="",N21,  IF(  INDEX(警職大表!$A$1:$AZ$100,MATCH($A21,警職大表!$A$1:$A$100,0),   MATCH(O$1,警職大表!$A$3:$AZ$3,0)  )=0,"",INDEX(警職大表!$A$1:$AZ$100,MATCH($A21,警職大表!$A$1:$A$100,0),   MATCH(O$1,警職大表!$A$3:$AZ$3,0)  ) )    ),"")</f>
        <v/>
      </c>
      <c r="P21" s="190" t="str">
        <f>_xlfn.IFNA(   IF(   IF(  INDEX(警職大表!$A$1:$AZ$100,MATCH($A21,警職大表!$A$1:$A$100,0),   MATCH(P$1,警職大表!$A$3:$AZ$3,0)  )=0,"",INDEX(警職大表!$A$1:$AZ$100,MATCH($A21,警職大表!$A$1:$A$100,0),   MATCH(P$1,警職大表!$A$3:$AZ$3,0)  )        )="",O21,  IF(  INDEX(警職大表!$A$1:$AZ$100,MATCH($A21,警職大表!$A$1:$A$100,0),   MATCH(P$1,警職大表!$A$3:$AZ$3,0)  )=0,"",INDEX(警職大表!$A$1:$AZ$100,MATCH($A21,警職大表!$A$1:$A$100,0),   MATCH(P$1,警職大表!$A$3:$AZ$3,0)  ) )    ),"")</f>
        <v/>
      </c>
      <c r="Q21" s="190" t="str">
        <f>_xlfn.IFNA(   IF(   IF(  INDEX(警職大表!$A$1:$AZ$100,MATCH($A21,警職大表!$A$1:$A$100,0),   MATCH(Q$1,警職大表!$A$3:$AZ$3,0)  )=0,"",INDEX(警職大表!$A$1:$AZ$100,MATCH($A21,警職大表!$A$1:$A$100,0),   MATCH(Q$1,警職大表!$A$3:$AZ$3,0)  )        )="",P21,  IF(  INDEX(警職大表!$A$1:$AZ$100,MATCH($A21,警職大表!$A$1:$A$100,0),   MATCH(Q$1,警職大表!$A$3:$AZ$3,0)  )=0,"",INDEX(警職大表!$A$1:$AZ$100,MATCH($A21,警職大表!$A$1:$A$100,0),   MATCH(Q$1,警職大表!$A$3:$AZ$3,0)  ) )    ),"")</f>
        <v/>
      </c>
      <c r="R21" s="190" t="str">
        <f>_xlfn.IFNA(   IF(   IF(  INDEX(警職大表!$A$1:$AZ$100,MATCH($A21,警職大表!$A$1:$A$100,0),   MATCH(R$1,警職大表!$A$3:$AZ$3,0)  )=0,"",INDEX(警職大表!$A$1:$AZ$100,MATCH($A21,警職大表!$A$1:$A$100,0),   MATCH(R$1,警職大表!$A$3:$AZ$3,0)  )        )="",Q21,  IF(  INDEX(警職大表!$A$1:$AZ$100,MATCH($A21,警職大表!$A$1:$A$100,0),   MATCH(R$1,警職大表!$A$3:$AZ$3,0)  )=0,"",INDEX(警職大表!$A$1:$AZ$100,MATCH($A21,警職大表!$A$1:$A$100,0),   MATCH(R$1,警職大表!$A$3:$AZ$3,0)  ) )    ),"")</f>
        <v/>
      </c>
      <c r="S21" s="190" t="str">
        <f>_xlfn.IFNA(   IF(   IF(  INDEX(警職大表!$A$1:$AZ$100,MATCH($A21,警職大表!$A$1:$A$100,0),   MATCH(S$1,警職大表!$A$3:$AZ$3,0)  )=0,"",INDEX(警職大表!$A$1:$AZ$100,MATCH($A21,警職大表!$A$1:$A$100,0),   MATCH(S$1,警職大表!$A$3:$AZ$3,0)  )        )="",R21,  IF(  INDEX(警職大表!$A$1:$AZ$100,MATCH($A21,警職大表!$A$1:$A$100,0),   MATCH(S$1,警職大表!$A$3:$AZ$3,0)  )=0,"",INDEX(警職大表!$A$1:$AZ$100,MATCH($A21,警職大表!$A$1:$A$100,0),   MATCH(S$1,警職大表!$A$3:$AZ$3,0)  ) )    ),"")</f>
        <v/>
      </c>
      <c r="T21" s="190" t="str">
        <f>_xlfn.IFNA(   IF(   IF(  INDEX(警職大表!$A$1:$AZ$100,MATCH($A21,警職大表!$A$1:$A$100,0),   MATCH(T$1,警職大表!$A$3:$AZ$3,0)  )=0,"",INDEX(警職大表!$A$1:$AZ$100,MATCH($A21,警職大表!$A$1:$A$100,0),   MATCH(T$1,警職大表!$A$3:$AZ$3,0)  )        )="",S21,  IF(  INDEX(警職大表!$A$1:$AZ$100,MATCH($A21,警職大表!$A$1:$A$100,0),   MATCH(T$1,警職大表!$A$3:$AZ$3,0)  )=0,"",INDEX(警職大表!$A$1:$AZ$100,MATCH($A21,警職大表!$A$1:$A$100,0),   MATCH(T$1,警職大表!$A$3:$AZ$3,0)  ) )    ),"")</f>
        <v/>
      </c>
      <c r="U21" s="190" t="str">
        <f>_xlfn.IFNA(   IF(   IF(  INDEX(警職大表!$A$1:$AZ$100,MATCH($A21,警職大表!$A$1:$A$100,0),   MATCH(U$1,警職大表!$A$3:$AZ$3,0)  )=0,"",INDEX(警職大表!$A$1:$AZ$100,MATCH($A21,警職大表!$A$1:$A$100,0),   MATCH(U$1,警職大表!$A$3:$AZ$3,0)  )        )="",T21,  IF(  INDEX(警職大表!$A$1:$AZ$100,MATCH($A21,警職大表!$A$1:$A$100,0),   MATCH(U$1,警職大表!$A$3:$AZ$3,0)  )=0,"",INDEX(警職大表!$A$1:$AZ$100,MATCH($A21,警職大表!$A$1:$A$100,0),   MATCH(U$1,警職大表!$A$3:$AZ$3,0)  ) )    ),"")</f>
        <v/>
      </c>
      <c r="V21" s="190" t="str">
        <f>_xlfn.IFNA(   IF(   IF(  INDEX(警職大表!$A$1:$AZ$100,MATCH($A21,警職大表!$A$1:$A$100,0),   MATCH(V$1,警職大表!$A$3:$AZ$3,0)  )=0,"",INDEX(警職大表!$A$1:$AZ$100,MATCH($A21,警職大表!$A$1:$A$100,0),   MATCH(V$1,警職大表!$A$3:$AZ$3,0)  )        )="",U21,  IF(  INDEX(警職大表!$A$1:$AZ$100,MATCH($A21,警職大表!$A$1:$A$100,0),   MATCH(V$1,警職大表!$A$3:$AZ$3,0)  )=0,"",INDEX(警職大表!$A$1:$AZ$100,MATCH($A21,警職大表!$A$1:$A$100,0),   MATCH(V$1,警職大表!$A$3:$AZ$3,0)  ) )    ),"")</f>
        <v/>
      </c>
      <c r="W21" s="190" t="str">
        <f>_xlfn.IFNA(   IF(   IF(  INDEX(警職大表!$A$1:$AZ$100,MATCH($A21,警職大表!$A$1:$A$100,0),   MATCH(W$1,警職大表!$A$3:$AZ$3,0)  )=0,"",INDEX(警職大表!$A$1:$AZ$100,MATCH($A21,警職大表!$A$1:$A$100,0),   MATCH(W$1,警職大表!$A$3:$AZ$3,0)  )        )="",V21,  IF(  INDEX(警職大表!$A$1:$AZ$100,MATCH($A21,警職大表!$A$1:$A$100,0),   MATCH(W$1,警職大表!$A$3:$AZ$3,0)  )=0,"",INDEX(警職大表!$A$1:$AZ$100,MATCH($A21,警職大表!$A$1:$A$100,0),   MATCH(W$1,警職大表!$A$3:$AZ$3,0)  ) )    ),"")</f>
        <v/>
      </c>
      <c r="X21" s="190" t="str">
        <f>_xlfn.IFNA(   IF(   IF(  INDEX(警職大表!$A$1:$AZ$100,MATCH($A21,警職大表!$A$1:$A$100,0),   MATCH(X$1,警職大表!$A$3:$AZ$3,0)  )=0,"",INDEX(警職大表!$A$1:$AZ$100,MATCH($A21,警職大表!$A$1:$A$100,0),   MATCH(X$1,警職大表!$A$3:$AZ$3,0)  )        )="",W21,  IF(  INDEX(警職大表!$A$1:$AZ$100,MATCH($A21,警職大表!$A$1:$A$100,0),   MATCH(X$1,警職大表!$A$3:$AZ$3,0)  )=0,"",INDEX(警職大表!$A$1:$AZ$100,MATCH($A21,警職大表!$A$1:$A$100,0),   MATCH(X$1,警職大表!$A$3:$AZ$3,0)  ) )    ),"")</f>
        <v/>
      </c>
      <c r="Y21" s="190" t="str">
        <f>_xlfn.IFNA(   IF(   IF(  INDEX(警職大表!$A$1:$AZ$100,MATCH($A21,警職大表!$A$1:$A$100,0),   MATCH(Y$1,警職大表!$A$3:$AZ$3,0)  )=0,"",INDEX(警職大表!$A$1:$AZ$100,MATCH($A21,警職大表!$A$1:$A$100,0),   MATCH(Y$1,警職大表!$A$3:$AZ$3,0)  )        )="",X21,  IF(  INDEX(警職大表!$A$1:$AZ$100,MATCH($A21,警職大表!$A$1:$A$100,0),   MATCH(Y$1,警職大表!$A$3:$AZ$3,0)  )=0,"",INDEX(警職大表!$A$1:$AZ$100,MATCH($A21,警職大表!$A$1:$A$100,0),   MATCH(Y$1,警職大表!$A$3:$AZ$3,0)  ) )    ),"")</f>
        <v/>
      </c>
      <c r="Z21" s="190" t="str">
        <f>_xlfn.IFNA(   IF(   IF(  INDEX(警職大表!$A$1:$AZ$100,MATCH($A21,警職大表!$A$1:$A$100,0),   MATCH(Z$1,警職大表!$A$3:$AZ$3,0)  )=0,"",INDEX(警職大表!$A$1:$AZ$100,MATCH($A21,警職大表!$A$1:$A$100,0),   MATCH(Z$1,警職大表!$A$3:$AZ$3,0)  )        )="",Y21,  IF(  INDEX(警職大表!$A$1:$AZ$100,MATCH($A21,警職大表!$A$1:$A$100,0),   MATCH(Z$1,警職大表!$A$3:$AZ$3,0)  )=0,"",INDEX(警職大表!$A$1:$AZ$100,MATCH($A21,警職大表!$A$1:$A$100,0),   MATCH(Z$1,警職大表!$A$3:$AZ$3,0)  ) )    ),"")</f>
        <v/>
      </c>
      <c r="AA21" s="190" t="str">
        <f>_xlfn.IFNA(   IF(   IF(  INDEX(警職大表!$A$1:$AZ$100,MATCH($A21,警職大表!$A$1:$A$100,0),   MATCH(AA$1,警職大表!$A$3:$AZ$3,0)  )=0,"",INDEX(警職大表!$A$1:$AZ$100,MATCH($A21,警職大表!$A$1:$A$100,0),   MATCH(AA$1,警職大表!$A$3:$AZ$3,0)  )        )="",Z21,  IF(  INDEX(警職大表!$A$1:$AZ$100,MATCH($A21,警職大表!$A$1:$A$100,0),   MATCH(AA$1,警職大表!$A$3:$AZ$3,0)  )=0,"",INDEX(警職大表!$A$1:$AZ$100,MATCH($A21,警職大表!$A$1:$A$100,0),   MATCH(AA$1,警職大表!$A$3:$AZ$3,0)  ) )    ),"")</f>
        <v/>
      </c>
      <c r="AB21" s="190" t="str">
        <f>_xlfn.IFNA(   IF(   IF(  INDEX(警職大表!$A$1:$AZ$100,MATCH($A21,警職大表!$A$1:$A$100,0),   MATCH(AB$1,警職大表!$A$3:$AZ$3,0)  )=0,"",INDEX(警職大表!$A$1:$AZ$100,MATCH($A21,警職大表!$A$1:$A$100,0),   MATCH(AB$1,警職大表!$A$3:$AZ$3,0)  )        )="",AA21,  IF(  INDEX(警職大表!$A$1:$AZ$100,MATCH($A21,警職大表!$A$1:$A$100,0),   MATCH(AB$1,警職大表!$A$3:$AZ$3,0)  )=0,"",INDEX(警職大表!$A$1:$AZ$100,MATCH($A21,警職大表!$A$1:$A$100,0),   MATCH(AB$1,警職大表!$A$3:$AZ$3,0)  ) )    ),"")</f>
        <v/>
      </c>
      <c r="AC21" s="190" t="str">
        <f>_xlfn.IFNA(   IF(   IF(  INDEX(警職大表!$A$1:$AZ$100,MATCH($A21,警職大表!$A$1:$A$100,0),   MATCH(AC$1,警職大表!$A$3:$AZ$3,0)  )=0,"",INDEX(警職大表!$A$1:$AZ$100,MATCH($A21,警職大表!$A$1:$A$100,0),   MATCH(AC$1,警職大表!$A$3:$AZ$3,0)  )        )="",AB21,  IF(  INDEX(警職大表!$A$1:$AZ$100,MATCH($A21,警職大表!$A$1:$A$100,0),   MATCH(AC$1,警職大表!$A$3:$AZ$3,0)  )=0,"",INDEX(警職大表!$A$1:$AZ$100,MATCH($A21,警職大表!$A$1:$A$100,0),   MATCH(AC$1,警職大表!$A$3:$AZ$3,0)  ) )    ),"")</f>
        <v/>
      </c>
      <c r="AD21" s="190" t="str">
        <f>_xlfn.IFNA(   IF(   IF(  INDEX(警職大表!$A$1:$AZ$100,MATCH($A21,警職大表!$A$1:$A$100,0),   MATCH(AD$1,警職大表!$A$3:$AZ$3,0)  )=0,"",INDEX(警職大表!$A$1:$AZ$100,MATCH($A21,警職大表!$A$1:$A$100,0),   MATCH(AD$1,警職大表!$A$3:$AZ$3,0)  )        )="",AC21,  IF(  INDEX(警職大表!$A$1:$AZ$100,MATCH($A21,警職大表!$A$1:$A$100,0),   MATCH(AD$1,警職大表!$A$3:$AZ$3,0)  )=0,"",INDEX(警職大表!$A$1:$AZ$100,MATCH($A21,警職大表!$A$1:$A$100,0),   MATCH(AD$1,警職大表!$A$3:$AZ$3,0)  ) )    ),"")</f>
        <v/>
      </c>
      <c r="AE21" s="190" t="str">
        <f>_xlfn.IFNA(   IF(   IF(  INDEX(警職大表!$A$1:$AZ$100,MATCH($A21,警職大表!$A$1:$A$100,0),   MATCH(AE$1,警職大表!$A$3:$AZ$3,0)  )=0,"",INDEX(警職大表!$A$1:$AZ$100,MATCH($A21,警職大表!$A$1:$A$100,0),   MATCH(AE$1,警職大表!$A$3:$AZ$3,0)  )        )="",AD21,  IF(  INDEX(警職大表!$A$1:$AZ$100,MATCH($A21,警職大表!$A$1:$A$100,0),   MATCH(AE$1,警職大表!$A$3:$AZ$3,0)  )=0,"",INDEX(警職大表!$A$1:$AZ$100,MATCH($A21,警職大表!$A$1:$A$100,0),   MATCH(AE$1,警職大表!$A$3:$AZ$3,0)  ) )    ),"")</f>
        <v/>
      </c>
      <c r="AF21" s="190" t="str">
        <f>_xlfn.IFNA(   IF(   IF(  INDEX(警職大表!$A$1:$AZ$100,MATCH($A21,警職大表!$A$1:$A$100,0),   MATCH(AF$1,警職大表!$A$3:$AZ$3,0)  )=0,"",INDEX(警職大表!$A$1:$AZ$100,MATCH($A21,警職大表!$A$1:$A$100,0),   MATCH(AF$1,警職大表!$A$3:$AZ$3,0)  )        )="",AE21,  IF(  INDEX(警職大表!$A$1:$AZ$100,MATCH($A21,警職大表!$A$1:$A$100,0),   MATCH(AF$1,警職大表!$A$3:$AZ$3,0)  )=0,"",INDEX(警職大表!$A$1:$AZ$100,MATCH($A21,警職大表!$A$1:$A$100,0),   MATCH(AF$1,警職大表!$A$3:$AZ$3,0)  ) )    ),"")</f>
        <v/>
      </c>
      <c r="AG21" s="190" t="str">
        <f>_xlfn.IFNA(   IF(   IF(  INDEX(警職大表!$A$1:$AZ$100,MATCH($A21,警職大表!$A$1:$A$100,0),   MATCH(AG$1,警職大表!$A$3:$AZ$3,0)  )=0,"",INDEX(警職大表!$A$1:$AZ$100,MATCH($A21,警職大表!$A$1:$A$100,0),   MATCH(AG$1,警職大表!$A$3:$AZ$3,0)  )        )="",AF21,  IF(  INDEX(警職大表!$A$1:$AZ$100,MATCH($A21,警職大表!$A$1:$A$100,0),   MATCH(AG$1,警職大表!$A$3:$AZ$3,0)  )=0,"",INDEX(警職大表!$A$1:$AZ$100,MATCH($A21,警職大表!$A$1:$A$100,0),   MATCH(AG$1,警職大表!$A$3:$AZ$3,0)  ) )    ),"")</f>
        <v/>
      </c>
      <c r="AL21" s="190" t="str">
        <f t="shared" si="0"/>
        <v/>
      </c>
      <c r="AM21" s="190" t="str">
        <f t="shared" si="1"/>
        <v/>
      </c>
      <c r="AN21" s="190" t="str">
        <f ca="1">INDEX(   $A$41:$AG$78, MATCH(AL21,$A$41:$A$78,0),MATCH(  DAY(勤務分配表!$AL$1),$A$41:$AL$41,0  )  )</f>
        <v/>
      </c>
      <c r="AO21" s="190" t="str">
        <f>IF((ROW(AO21)-1)&lt;=日期輸入!$B$5,_xlfn.IFNA(IF(INDEX($A$1:$AG$40,MATCH($AM21,$B$1:$B$100,0),VALUE($AO$1+3))="成","補",INDEX($A$1:$AG$40,MATCH($AM21,$B$1:$B$100,0),VALUE($AO$1+3))),""),"")</f>
        <v/>
      </c>
      <c r="AP21" s="190" t="str">
        <f>IF((ROW(AP21)-1)&lt;=日期輸入!$B$5,_xlfn.IFNA(IF(INDEX($A$1:$AG$40,MATCH($AM21,$B$1:$B$100,0),VALUE($AP$1+3))="成","補",INDEX($A$1:$AG$40,MATCH($AM21,$B$1:$B$100,0),VALUE($AP$1+3))),""),"")</f>
        <v/>
      </c>
      <c r="AQ21" s="190" t="str">
        <f>IF((ROW(AQ21)-1)&lt;=日期輸入!$B$5,_xlfn.IFNA(IF(INDEX($A$1:$AG$40,MATCH($AM21,$B$1:$B$100,0),VALUE($AQ$1+3))="成","補",INDEX($A$1:$AG$40,MATCH($AM21,$B$1:$B$100,0),VALUE($AQ$1+3))),""),"")</f>
        <v/>
      </c>
    </row>
    <row r="22" spans="1:43">
      <c r="A22" s="190" t="str">
        <f>IF(  (ROW(A22)-1)&lt;=日期輸入!$B$5,勤務分配!A21,"")</f>
        <v/>
      </c>
      <c r="B22" s="190" t="str">
        <f>_xlfn.IFNA(  INDEX(警職大表!$A$1:$AZ$100,MATCH(A22,警職大表!$A$1:$A$100,0),3),"")</f>
        <v/>
      </c>
      <c r="C22" s="190" t="str">
        <f>_xlfn.IFNA(  IF(  INDEX(警職大表!$A$1:$AZ$100,MATCH($A22,警職大表!$A$1:$A$100,0),   MATCH(C$1,警職大表!$A$3:$AZ$3,0)  )=0,"",INDEX(警職大表!$A$1:$AZ$100,MATCH($A22,警職大表!$A$1:$A$100,0),   MATCH(C$1,警職大表!$A$3:$AZ$3,0)  )                ),"")</f>
        <v/>
      </c>
      <c r="D22" s="190" t="str">
        <f>_xlfn.IFNA(   IF(   IF(  INDEX(警職大表!$A$1:$AZ$100,MATCH($A22,警職大表!$A$1:$A$100,0),   MATCH(D$1,警職大表!$A$3:$AZ$3,0)  )=0,"",INDEX(警職大表!$A$1:$AZ$100,MATCH($A22,警職大表!$A$1:$A$100,0),   MATCH(D$1,警職大表!$A$3:$AZ$3,0)  )        )="",C22,  IF(  INDEX(警職大表!$A$1:$AZ$100,MATCH($A22,警職大表!$A$1:$A$100,0),   MATCH(D$1,警職大表!$A$3:$AZ$3,0)  )=0,"",INDEX(警職大表!$A$1:$AZ$100,MATCH($A22,警職大表!$A$1:$A$100,0),   MATCH(D$1,警職大表!$A$3:$AZ$3,0)  ) )    ),"")</f>
        <v/>
      </c>
      <c r="E22" s="190" t="str">
        <f>_xlfn.IFNA(   IF(   IF(  INDEX(警職大表!$A$1:$AZ$100,MATCH($A22,警職大表!$A$1:$A$100,0),   MATCH(E$1,警職大表!$A$3:$AZ$3,0)  )=0,"",INDEX(警職大表!$A$1:$AZ$100,MATCH($A22,警職大表!$A$1:$A$100,0),   MATCH(E$1,警職大表!$A$3:$AZ$3,0)  )        )="",D22,  IF(  INDEX(警職大表!$A$1:$AZ$100,MATCH($A22,警職大表!$A$1:$A$100,0),   MATCH(E$1,警職大表!$A$3:$AZ$3,0)  )=0,"",INDEX(警職大表!$A$1:$AZ$100,MATCH($A22,警職大表!$A$1:$A$100,0),   MATCH(E$1,警職大表!$A$3:$AZ$3,0)  ) )    ),"")</f>
        <v/>
      </c>
      <c r="F22" s="190" t="str">
        <f>_xlfn.IFNA(   IF(   IF(  INDEX(警職大表!$A$1:$AZ$100,MATCH($A22,警職大表!$A$1:$A$100,0),   MATCH(F$1,警職大表!$A$3:$AZ$3,0)  )=0,"",INDEX(警職大表!$A$1:$AZ$100,MATCH($A22,警職大表!$A$1:$A$100,0),   MATCH(F$1,警職大表!$A$3:$AZ$3,0)  )        )="",E22,  IF(  INDEX(警職大表!$A$1:$AZ$100,MATCH($A22,警職大表!$A$1:$A$100,0),   MATCH(F$1,警職大表!$A$3:$AZ$3,0)  )=0,"",INDEX(警職大表!$A$1:$AZ$100,MATCH($A22,警職大表!$A$1:$A$100,0),   MATCH(F$1,警職大表!$A$3:$AZ$3,0)  ) )    ),"")</f>
        <v/>
      </c>
      <c r="G22" s="190" t="str">
        <f>_xlfn.IFNA(   IF(   IF(  INDEX(警職大表!$A$1:$AZ$100,MATCH($A22,警職大表!$A$1:$A$100,0),   MATCH(G$1,警職大表!$A$3:$AZ$3,0)  )=0,"",INDEX(警職大表!$A$1:$AZ$100,MATCH($A22,警職大表!$A$1:$A$100,0),   MATCH(G$1,警職大表!$A$3:$AZ$3,0)  )        )="",F22,  IF(  INDEX(警職大表!$A$1:$AZ$100,MATCH($A22,警職大表!$A$1:$A$100,0),   MATCH(G$1,警職大表!$A$3:$AZ$3,0)  )=0,"",INDEX(警職大表!$A$1:$AZ$100,MATCH($A22,警職大表!$A$1:$A$100,0),   MATCH(G$1,警職大表!$A$3:$AZ$3,0)  ) )    ),"")</f>
        <v/>
      </c>
      <c r="H22" s="190" t="str">
        <f>_xlfn.IFNA(   IF(   IF(  INDEX(警職大表!$A$1:$AZ$100,MATCH($A22,警職大表!$A$1:$A$100,0),   MATCH(H$1,警職大表!$A$3:$AZ$3,0)  )=0,"",INDEX(警職大表!$A$1:$AZ$100,MATCH($A22,警職大表!$A$1:$A$100,0),   MATCH(H$1,警職大表!$A$3:$AZ$3,0)  )        )="",G22,  IF(  INDEX(警職大表!$A$1:$AZ$100,MATCH($A22,警職大表!$A$1:$A$100,0),   MATCH(H$1,警職大表!$A$3:$AZ$3,0)  )=0,"",INDEX(警職大表!$A$1:$AZ$100,MATCH($A22,警職大表!$A$1:$A$100,0),   MATCH(H$1,警職大表!$A$3:$AZ$3,0)  ) )    ),"")</f>
        <v/>
      </c>
      <c r="I22" s="190" t="str">
        <f>_xlfn.IFNA(   IF(   IF(  INDEX(警職大表!$A$1:$AZ$100,MATCH($A22,警職大表!$A$1:$A$100,0),   MATCH(I$1,警職大表!$A$3:$AZ$3,0)  )=0,"",INDEX(警職大表!$A$1:$AZ$100,MATCH($A22,警職大表!$A$1:$A$100,0),   MATCH(I$1,警職大表!$A$3:$AZ$3,0)  )        )="",H22,  IF(  INDEX(警職大表!$A$1:$AZ$100,MATCH($A22,警職大表!$A$1:$A$100,0),   MATCH(I$1,警職大表!$A$3:$AZ$3,0)  )=0,"",INDEX(警職大表!$A$1:$AZ$100,MATCH($A22,警職大表!$A$1:$A$100,0),   MATCH(I$1,警職大表!$A$3:$AZ$3,0)  ) )    ),"")</f>
        <v/>
      </c>
      <c r="J22" s="190" t="str">
        <f>_xlfn.IFNA(   IF(   IF(  INDEX(警職大表!$A$1:$AZ$100,MATCH($A22,警職大表!$A$1:$A$100,0),   MATCH(J$1,警職大表!$A$3:$AZ$3,0)  )=0,"",INDEX(警職大表!$A$1:$AZ$100,MATCH($A22,警職大表!$A$1:$A$100,0),   MATCH(J$1,警職大表!$A$3:$AZ$3,0)  )        )="",I22,  IF(  INDEX(警職大表!$A$1:$AZ$100,MATCH($A22,警職大表!$A$1:$A$100,0),   MATCH(J$1,警職大表!$A$3:$AZ$3,0)  )=0,"",INDEX(警職大表!$A$1:$AZ$100,MATCH($A22,警職大表!$A$1:$A$100,0),   MATCH(J$1,警職大表!$A$3:$AZ$3,0)  ) )    ),"")</f>
        <v/>
      </c>
      <c r="K22" s="190" t="str">
        <f>_xlfn.IFNA(   IF(   IF(  INDEX(警職大表!$A$1:$AZ$100,MATCH($A22,警職大表!$A$1:$A$100,0),   MATCH(K$1,警職大表!$A$3:$AZ$3,0)  )=0,"",INDEX(警職大表!$A$1:$AZ$100,MATCH($A22,警職大表!$A$1:$A$100,0),   MATCH(K$1,警職大表!$A$3:$AZ$3,0)  )        )="",J22,  IF(  INDEX(警職大表!$A$1:$AZ$100,MATCH($A22,警職大表!$A$1:$A$100,0),   MATCH(K$1,警職大表!$A$3:$AZ$3,0)  )=0,"",INDEX(警職大表!$A$1:$AZ$100,MATCH($A22,警職大表!$A$1:$A$100,0),   MATCH(K$1,警職大表!$A$3:$AZ$3,0)  ) )    ),"")</f>
        <v/>
      </c>
      <c r="L22" s="190" t="str">
        <f>_xlfn.IFNA(   IF(   IF(  INDEX(警職大表!$A$1:$AZ$100,MATCH($A22,警職大表!$A$1:$A$100,0),   MATCH(L$1,警職大表!$A$3:$AZ$3,0)  )=0,"",INDEX(警職大表!$A$1:$AZ$100,MATCH($A22,警職大表!$A$1:$A$100,0),   MATCH(L$1,警職大表!$A$3:$AZ$3,0)  )        )="",K22,  IF(  INDEX(警職大表!$A$1:$AZ$100,MATCH($A22,警職大表!$A$1:$A$100,0),   MATCH(L$1,警職大表!$A$3:$AZ$3,0)  )=0,"",INDEX(警職大表!$A$1:$AZ$100,MATCH($A22,警職大表!$A$1:$A$100,0),   MATCH(L$1,警職大表!$A$3:$AZ$3,0)  ) )    ),"")</f>
        <v/>
      </c>
      <c r="M22" s="190" t="str">
        <f>_xlfn.IFNA(   IF(   IF(  INDEX(警職大表!$A$1:$AZ$100,MATCH($A22,警職大表!$A$1:$A$100,0),   MATCH(M$1,警職大表!$A$3:$AZ$3,0)  )=0,"",INDEX(警職大表!$A$1:$AZ$100,MATCH($A22,警職大表!$A$1:$A$100,0),   MATCH(M$1,警職大表!$A$3:$AZ$3,0)  )        )="",L22,  IF(  INDEX(警職大表!$A$1:$AZ$100,MATCH($A22,警職大表!$A$1:$A$100,0),   MATCH(M$1,警職大表!$A$3:$AZ$3,0)  )=0,"",INDEX(警職大表!$A$1:$AZ$100,MATCH($A22,警職大表!$A$1:$A$100,0),   MATCH(M$1,警職大表!$A$3:$AZ$3,0)  ) )    ),"")</f>
        <v/>
      </c>
      <c r="N22" s="190" t="str">
        <f>_xlfn.IFNA(   IF(   IF(  INDEX(警職大表!$A$1:$AZ$100,MATCH($A22,警職大表!$A$1:$A$100,0),   MATCH(N$1,警職大表!$A$3:$AZ$3,0)  )=0,"",INDEX(警職大表!$A$1:$AZ$100,MATCH($A22,警職大表!$A$1:$A$100,0),   MATCH(N$1,警職大表!$A$3:$AZ$3,0)  )        )="",M22,  IF(  INDEX(警職大表!$A$1:$AZ$100,MATCH($A22,警職大表!$A$1:$A$100,0),   MATCH(N$1,警職大表!$A$3:$AZ$3,0)  )=0,"",INDEX(警職大表!$A$1:$AZ$100,MATCH($A22,警職大表!$A$1:$A$100,0),   MATCH(N$1,警職大表!$A$3:$AZ$3,0)  ) )    ),"")</f>
        <v/>
      </c>
      <c r="O22" s="190" t="str">
        <f>_xlfn.IFNA(   IF(   IF(  INDEX(警職大表!$A$1:$AZ$100,MATCH($A22,警職大表!$A$1:$A$100,0),   MATCH(O$1,警職大表!$A$3:$AZ$3,0)  )=0,"",INDEX(警職大表!$A$1:$AZ$100,MATCH($A22,警職大表!$A$1:$A$100,0),   MATCH(O$1,警職大表!$A$3:$AZ$3,0)  )        )="",N22,  IF(  INDEX(警職大表!$A$1:$AZ$100,MATCH($A22,警職大表!$A$1:$A$100,0),   MATCH(O$1,警職大表!$A$3:$AZ$3,0)  )=0,"",INDEX(警職大表!$A$1:$AZ$100,MATCH($A22,警職大表!$A$1:$A$100,0),   MATCH(O$1,警職大表!$A$3:$AZ$3,0)  ) )    ),"")</f>
        <v/>
      </c>
      <c r="P22" s="190" t="str">
        <f>_xlfn.IFNA(   IF(   IF(  INDEX(警職大表!$A$1:$AZ$100,MATCH($A22,警職大表!$A$1:$A$100,0),   MATCH(P$1,警職大表!$A$3:$AZ$3,0)  )=0,"",INDEX(警職大表!$A$1:$AZ$100,MATCH($A22,警職大表!$A$1:$A$100,0),   MATCH(P$1,警職大表!$A$3:$AZ$3,0)  )        )="",O22,  IF(  INDEX(警職大表!$A$1:$AZ$100,MATCH($A22,警職大表!$A$1:$A$100,0),   MATCH(P$1,警職大表!$A$3:$AZ$3,0)  )=0,"",INDEX(警職大表!$A$1:$AZ$100,MATCH($A22,警職大表!$A$1:$A$100,0),   MATCH(P$1,警職大表!$A$3:$AZ$3,0)  ) )    ),"")</f>
        <v/>
      </c>
      <c r="Q22" s="190" t="str">
        <f>_xlfn.IFNA(   IF(   IF(  INDEX(警職大表!$A$1:$AZ$100,MATCH($A22,警職大表!$A$1:$A$100,0),   MATCH(Q$1,警職大表!$A$3:$AZ$3,0)  )=0,"",INDEX(警職大表!$A$1:$AZ$100,MATCH($A22,警職大表!$A$1:$A$100,0),   MATCH(Q$1,警職大表!$A$3:$AZ$3,0)  )        )="",P22,  IF(  INDEX(警職大表!$A$1:$AZ$100,MATCH($A22,警職大表!$A$1:$A$100,0),   MATCH(Q$1,警職大表!$A$3:$AZ$3,0)  )=0,"",INDEX(警職大表!$A$1:$AZ$100,MATCH($A22,警職大表!$A$1:$A$100,0),   MATCH(Q$1,警職大表!$A$3:$AZ$3,0)  ) )    ),"")</f>
        <v/>
      </c>
      <c r="R22" s="190" t="str">
        <f>_xlfn.IFNA(   IF(   IF(  INDEX(警職大表!$A$1:$AZ$100,MATCH($A22,警職大表!$A$1:$A$100,0),   MATCH(R$1,警職大表!$A$3:$AZ$3,0)  )=0,"",INDEX(警職大表!$A$1:$AZ$100,MATCH($A22,警職大表!$A$1:$A$100,0),   MATCH(R$1,警職大表!$A$3:$AZ$3,0)  )        )="",Q22,  IF(  INDEX(警職大表!$A$1:$AZ$100,MATCH($A22,警職大表!$A$1:$A$100,0),   MATCH(R$1,警職大表!$A$3:$AZ$3,0)  )=0,"",INDEX(警職大表!$A$1:$AZ$100,MATCH($A22,警職大表!$A$1:$A$100,0),   MATCH(R$1,警職大表!$A$3:$AZ$3,0)  ) )    ),"")</f>
        <v/>
      </c>
      <c r="S22" s="190" t="str">
        <f>_xlfn.IFNA(   IF(   IF(  INDEX(警職大表!$A$1:$AZ$100,MATCH($A22,警職大表!$A$1:$A$100,0),   MATCH(S$1,警職大表!$A$3:$AZ$3,0)  )=0,"",INDEX(警職大表!$A$1:$AZ$100,MATCH($A22,警職大表!$A$1:$A$100,0),   MATCH(S$1,警職大表!$A$3:$AZ$3,0)  )        )="",R22,  IF(  INDEX(警職大表!$A$1:$AZ$100,MATCH($A22,警職大表!$A$1:$A$100,0),   MATCH(S$1,警職大表!$A$3:$AZ$3,0)  )=0,"",INDEX(警職大表!$A$1:$AZ$100,MATCH($A22,警職大表!$A$1:$A$100,0),   MATCH(S$1,警職大表!$A$3:$AZ$3,0)  ) )    ),"")</f>
        <v/>
      </c>
      <c r="T22" s="190" t="str">
        <f>_xlfn.IFNA(   IF(   IF(  INDEX(警職大表!$A$1:$AZ$100,MATCH($A22,警職大表!$A$1:$A$100,0),   MATCH(T$1,警職大表!$A$3:$AZ$3,0)  )=0,"",INDEX(警職大表!$A$1:$AZ$100,MATCH($A22,警職大表!$A$1:$A$100,0),   MATCH(T$1,警職大表!$A$3:$AZ$3,0)  )        )="",S22,  IF(  INDEX(警職大表!$A$1:$AZ$100,MATCH($A22,警職大表!$A$1:$A$100,0),   MATCH(T$1,警職大表!$A$3:$AZ$3,0)  )=0,"",INDEX(警職大表!$A$1:$AZ$100,MATCH($A22,警職大表!$A$1:$A$100,0),   MATCH(T$1,警職大表!$A$3:$AZ$3,0)  ) )    ),"")</f>
        <v/>
      </c>
      <c r="U22" s="190" t="str">
        <f>_xlfn.IFNA(   IF(   IF(  INDEX(警職大表!$A$1:$AZ$100,MATCH($A22,警職大表!$A$1:$A$100,0),   MATCH(U$1,警職大表!$A$3:$AZ$3,0)  )=0,"",INDEX(警職大表!$A$1:$AZ$100,MATCH($A22,警職大表!$A$1:$A$100,0),   MATCH(U$1,警職大表!$A$3:$AZ$3,0)  )        )="",T22,  IF(  INDEX(警職大表!$A$1:$AZ$100,MATCH($A22,警職大表!$A$1:$A$100,0),   MATCH(U$1,警職大表!$A$3:$AZ$3,0)  )=0,"",INDEX(警職大表!$A$1:$AZ$100,MATCH($A22,警職大表!$A$1:$A$100,0),   MATCH(U$1,警職大表!$A$3:$AZ$3,0)  ) )    ),"")</f>
        <v/>
      </c>
      <c r="V22" s="190" t="str">
        <f>_xlfn.IFNA(   IF(   IF(  INDEX(警職大表!$A$1:$AZ$100,MATCH($A22,警職大表!$A$1:$A$100,0),   MATCH(V$1,警職大表!$A$3:$AZ$3,0)  )=0,"",INDEX(警職大表!$A$1:$AZ$100,MATCH($A22,警職大表!$A$1:$A$100,0),   MATCH(V$1,警職大表!$A$3:$AZ$3,0)  )        )="",U22,  IF(  INDEX(警職大表!$A$1:$AZ$100,MATCH($A22,警職大表!$A$1:$A$100,0),   MATCH(V$1,警職大表!$A$3:$AZ$3,0)  )=0,"",INDEX(警職大表!$A$1:$AZ$100,MATCH($A22,警職大表!$A$1:$A$100,0),   MATCH(V$1,警職大表!$A$3:$AZ$3,0)  ) )    ),"")</f>
        <v/>
      </c>
      <c r="W22" s="190" t="str">
        <f>_xlfn.IFNA(   IF(   IF(  INDEX(警職大表!$A$1:$AZ$100,MATCH($A22,警職大表!$A$1:$A$100,0),   MATCH(W$1,警職大表!$A$3:$AZ$3,0)  )=0,"",INDEX(警職大表!$A$1:$AZ$100,MATCH($A22,警職大表!$A$1:$A$100,0),   MATCH(W$1,警職大表!$A$3:$AZ$3,0)  )        )="",V22,  IF(  INDEX(警職大表!$A$1:$AZ$100,MATCH($A22,警職大表!$A$1:$A$100,0),   MATCH(W$1,警職大表!$A$3:$AZ$3,0)  )=0,"",INDEX(警職大表!$A$1:$AZ$100,MATCH($A22,警職大表!$A$1:$A$100,0),   MATCH(W$1,警職大表!$A$3:$AZ$3,0)  ) )    ),"")</f>
        <v/>
      </c>
      <c r="X22" s="190" t="str">
        <f>_xlfn.IFNA(   IF(   IF(  INDEX(警職大表!$A$1:$AZ$100,MATCH($A22,警職大表!$A$1:$A$100,0),   MATCH(X$1,警職大表!$A$3:$AZ$3,0)  )=0,"",INDEX(警職大表!$A$1:$AZ$100,MATCH($A22,警職大表!$A$1:$A$100,0),   MATCH(X$1,警職大表!$A$3:$AZ$3,0)  )        )="",W22,  IF(  INDEX(警職大表!$A$1:$AZ$100,MATCH($A22,警職大表!$A$1:$A$100,0),   MATCH(X$1,警職大表!$A$3:$AZ$3,0)  )=0,"",INDEX(警職大表!$A$1:$AZ$100,MATCH($A22,警職大表!$A$1:$A$100,0),   MATCH(X$1,警職大表!$A$3:$AZ$3,0)  ) )    ),"")</f>
        <v/>
      </c>
      <c r="Y22" s="190" t="str">
        <f>_xlfn.IFNA(   IF(   IF(  INDEX(警職大表!$A$1:$AZ$100,MATCH($A22,警職大表!$A$1:$A$100,0),   MATCH(Y$1,警職大表!$A$3:$AZ$3,0)  )=0,"",INDEX(警職大表!$A$1:$AZ$100,MATCH($A22,警職大表!$A$1:$A$100,0),   MATCH(Y$1,警職大表!$A$3:$AZ$3,0)  )        )="",X22,  IF(  INDEX(警職大表!$A$1:$AZ$100,MATCH($A22,警職大表!$A$1:$A$100,0),   MATCH(Y$1,警職大表!$A$3:$AZ$3,0)  )=0,"",INDEX(警職大表!$A$1:$AZ$100,MATCH($A22,警職大表!$A$1:$A$100,0),   MATCH(Y$1,警職大表!$A$3:$AZ$3,0)  ) )    ),"")</f>
        <v/>
      </c>
      <c r="Z22" s="190" t="str">
        <f>_xlfn.IFNA(   IF(   IF(  INDEX(警職大表!$A$1:$AZ$100,MATCH($A22,警職大表!$A$1:$A$100,0),   MATCH(Z$1,警職大表!$A$3:$AZ$3,0)  )=0,"",INDEX(警職大表!$A$1:$AZ$100,MATCH($A22,警職大表!$A$1:$A$100,0),   MATCH(Z$1,警職大表!$A$3:$AZ$3,0)  )        )="",Y22,  IF(  INDEX(警職大表!$A$1:$AZ$100,MATCH($A22,警職大表!$A$1:$A$100,0),   MATCH(Z$1,警職大表!$A$3:$AZ$3,0)  )=0,"",INDEX(警職大表!$A$1:$AZ$100,MATCH($A22,警職大表!$A$1:$A$100,0),   MATCH(Z$1,警職大表!$A$3:$AZ$3,0)  ) )    ),"")</f>
        <v/>
      </c>
      <c r="AA22" s="190" t="str">
        <f>_xlfn.IFNA(   IF(   IF(  INDEX(警職大表!$A$1:$AZ$100,MATCH($A22,警職大表!$A$1:$A$100,0),   MATCH(AA$1,警職大表!$A$3:$AZ$3,0)  )=0,"",INDEX(警職大表!$A$1:$AZ$100,MATCH($A22,警職大表!$A$1:$A$100,0),   MATCH(AA$1,警職大表!$A$3:$AZ$3,0)  )        )="",Z22,  IF(  INDEX(警職大表!$A$1:$AZ$100,MATCH($A22,警職大表!$A$1:$A$100,0),   MATCH(AA$1,警職大表!$A$3:$AZ$3,0)  )=0,"",INDEX(警職大表!$A$1:$AZ$100,MATCH($A22,警職大表!$A$1:$A$100,0),   MATCH(AA$1,警職大表!$A$3:$AZ$3,0)  ) )    ),"")</f>
        <v/>
      </c>
      <c r="AB22" s="190" t="str">
        <f>_xlfn.IFNA(   IF(   IF(  INDEX(警職大表!$A$1:$AZ$100,MATCH($A22,警職大表!$A$1:$A$100,0),   MATCH(AB$1,警職大表!$A$3:$AZ$3,0)  )=0,"",INDEX(警職大表!$A$1:$AZ$100,MATCH($A22,警職大表!$A$1:$A$100,0),   MATCH(AB$1,警職大表!$A$3:$AZ$3,0)  )        )="",AA22,  IF(  INDEX(警職大表!$A$1:$AZ$100,MATCH($A22,警職大表!$A$1:$A$100,0),   MATCH(AB$1,警職大表!$A$3:$AZ$3,0)  )=0,"",INDEX(警職大表!$A$1:$AZ$100,MATCH($A22,警職大表!$A$1:$A$100,0),   MATCH(AB$1,警職大表!$A$3:$AZ$3,0)  ) )    ),"")</f>
        <v/>
      </c>
      <c r="AC22" s="190" t="str">
        <f>_xlfn.IFNA(   IF(   IF(  INDEX(警職大表!$A$1:$AZ$100,MATCH($A22,警職大表!$A$1:$A$100,0),   MATCH(AC$1,警職大表!$A$3:$AZ$3,0)  )=0,"",INDEX(警職大表!$A$1:$AZ$100,MATCH($A22,警職大表!$A$1:$A$100,0),   MATCH(AC$1,警職大表!$A$3:$AZ$3,0)  )        )="",AB22,  IF(  INDEX(警職大表!$A$1:$AZ$100,MATCH($A22,警職大表!$A$1:$A$100,0),   MATCH(AC$1,警職大表!$A$3:$AZ$3,0)  )=0,"",INDEX(警職大表!$A$1:$AZ$100,MATCH($A22,警職大表!$A$1:$A$100,0),   MATCH(AC$1,警職大表!$A$3:$AZ$3,0)  ) )    ),"")</f>
        <v/>
      </c>
      <c r="AD22" s="190" t="str">
        <f>_xlfn.IFNA(   IF(   IF(  INDEX(警職大表!$A$1:$AZ$100,MATCH($A22,警職大表!$A$1:$A$100,0),   MATCH(AD$1,警職大表!$A$3:$AZ$3,0)  )=0,"",INDEX(警職大表!$A$1:$AZ$100,MATCH($A22,警職大表!$A$1:$A$100,0),   MATCH(AD$1,警職大表!$A$3:$AZ$3,0)  )        )="",AC22,  IF(  INDEX(警職大表!$A$1:$AZ$100,MATCH($A22,警職大表!$A$1:$A$100,0),   MATCH(AD$1,警職大表!$A$3:$AZ$3,0)  )=0,"",INDEX(警職大表!$A$1:$AZ$100,MATCH($A22,警職大表!$A$1:$A$100,0),   MATCH(AD$1,警職大表!$A$3:$AZ$3,0)  ) )    ),"")</f>
        <v/>
      </c>
      <c r="AE22" s="190" t="str">
        <f>_xlfn.IFNA(   IF(   IF(  INDEX(警職大表!$A$1:$AZ$100,MATCH($A22,警職大表!$A$1:$A$100,0),   MATCH(AE$1,警職大表!$A$3:$AZ$3,0)  )=0,"",INDEX(警職大表!$A$1:$AZ$100,MATCH($A22,警職大表!$A$1:$A$100,0),   MATCH(AE$1,警職大表!$A$3:$AZ$3,0)  )        )="",AD22,  IF(  INDEX(警職大表!$A$1:$AZ$100,MATCH($A22,警職大表!$A$1:$A$100,0),   MATCH(AE$1,警職大表!$A$3:$AZ$3,0)  )=0,"",INDEX(警職大表!$A$1:$AZ$100,MATCH($A22,警職大表!$A$1:$A$100,0),   MATCH(AE$1,警職大表!$A$3:$AZ$3,0)  ) )    ),"")</f>
        <v/>
      </c>
      <c r="AF22" s="190" t="str">
        <f>_xlfn.IFNA(   IF(   IF(  INDEX(警職大表!$A$1:$AZ$100,MATCH($A22,警職大表!$A$1:$A$100,0),   MATCH(AF$1,警職大表!$A$3:$AZ$3,0)  )=0,"",INDEX(警職大表!$A$1:$AZ$100,MATCH($A22,警職大表!$A$1:$A$100,0),   MATCH(AF$1,警職大表!$A$3:$AZ$3,0)  )        )="",AE22,  IF(  INDEX(警職大表!$A$1:$AZ$100,MATCH($A22,警職大表!$A$1:$A$100,0),   MATCH(AF$1,警職大表!$A$3:$AZ$3,0)  )=0,"",INDEX(警職大表!$A$1:$AZ$100,MATCH($A22,警職大表!$A$1:$A$100,0),   MATCH(AF$1,警職大表!$A$3:$AZ$3,0)  ) )    ),"")</f>
        <v/>
      </c>
      <c r="AG22" s="190" t="str">
        <f>_xlfn.IFNA(   IF(   IF(  INDEX(警職大表!$A$1:$AZ$100,MATCH($A22,警職大表!$A$1:$A$100,0),   MATCH(AG$1,警職大表!$A$3:$AZ$3,0)  )=0,"",INDEX(警職大表!$A$1:$AZ$100,MATCH($A22,警職大表!$A$1:$A$100,0),   MATCH(AG$1,警職大表!$A$3:$AZ$3,0)  )        )="",AF22,  IF(  INDEX(警職大表!$A$1:$AZ$100,MATCH($A22,警職大表!$A$1:$A$100,0),   MATCH(AG$1,警職大表!$A$3:$AZ$3,0)  )=0,"",INDEX(警職大表!$A$1:$AZ$100,MATCH($A22,警職大表!$A$1:$A$100,0),   MATCH(AG$1,警職大表!$A$3:$AZ$3,0)  ) )    ),"")</f>
        <v/>
      </c>
      <c r="AL22" s="190" t="str">
        <f t="shared" si="0"/>
        <v/>
      </c>
      <c r="AM22" s="190" t="str">
        <f t="shared" si="1"/>
        <v/>
      </c>
      <c r="AN22" s="190" t="str">
        <f ca="1">INDEX(   $A$41:$AG$78, MATCH(AL22,$A$41:$A$78,0),MATCH(  DAY(勤務分配表!$AL$1),$A$41:$AL$41,0  )  )</f>
        <v/>
      </c>
      <c r="AO22" s="190" t="str">
        <f>IF((ROW(AO22)-1)&lt;=日期輸入!$B$5,_xlfn.IFNA(IF(INDEX($A$1:$AG$40,MATCH($AM22,$B$1:$B$100,0),VALUE($AO$1+3))="成","補",INDEX($A$1:$AG$40,MATCH($AM22,$B$1:$B$100,0),VALUE($AO$1+3))),""),"")</f>
        <v/>
      </c>
      <c r="AP22" s="190" t="str">
        <f>IF((ROW(AP22)-1)&lt;=日期輸入!$B$5,_xlfn.IFNA(IF(INDEX($A$1:$AG$40,MATCH($AM22,$B$1:$B$100,0),VALUE($AP$1+3))="成","補",INDEX($A$1:$AG$40,MATCH($AM22,$B$1:$B$100,0),VALUE($AP$1+3))),""),"")</f>
        <v/>
      </c>
      <c r="AQ22" s="190" t="str">
        <f>IF((ROW(AQ22)-1)&lt;=日期輸入!$B$5,_xlfn.IFNA(IF(INDEX($A$1:$AG$40,MATCH($AM22,$B$1:$B$100,0),VALUE($AQ$1+3))="成","補",INDEX($A$1:$AG$40,MATCH($AM22,$B$1:$B$100,0),VALUE($AQ$1+3))),""),"")</f>
        <v/>
      </c>
    </row>
    <row r="23" spans="1:43">
      <c r="A23" s="190" t="str">
        <f>IF(  (ROW(A23)-1)&lt;=日期輸入!$B$5,勤務分配!A22,"")</f>
        <v/>
      </c>
      <c r="B23" s="190" t="str">
        <f>_xlfn.IFNA(  INDEX(警職大表!$A$1:$AZ$100,MATCH(A23,警職大表!$A$1:$A$100,0),3),"")</f>
        <v/>
      </c>
      <c r="C23" s="190" t="str">
        <f>_xlfn.IFNA(  IF(  INDEX(警職大表!$A$1:$AZ$100,MATCH($A23,警職大表!$A$1:$A$100,0),   MATCH(C$1,警職大表!$A$3:$AZ$3,0)  )=0,"",INDEX(警職大表!$A$1:$AZ$100,MATCH($A23,警職大表!$A$1:$A$100,0),   MATCH(C$1,警職大表!$A$3:$AZ$3,0)  )                ),"")</f>
        <v/>
      </c>
      <c r="D23" s="190" t="str">
        <f>_xlfn.IFNA(   IF(   IF(  INDEX(警職大表!$A$1:$AZ$100,MATCH($A23,警職大表!$A$1:$A$100,0),   MATCH(D$1,警職大表!$A$3:$AZ$3,0)  )=0,"",INDEX(警職大表!$A$1:$AZ$100,MATCH($A23,警職大表!$A$1:$A$100,0),   MATCH(D$1,警職大表!$A$3:$AZ$3,0)  )        )="",C23,  IF(  INDEX(警職大表!$A$1:$AZ$100,MATCH($A23,警職大表!$A$1:$A$100,0),   MATCH(D$1,警職大表!$A$3:$AZ$3,0)  )=0,"",INDEX(警職大表!$A$1:$AZ$100,MATCH($A23,警職大表!$A$1:$A$100,0),   MATCH(D$1,警職大表!$A$3:$AZ$3,0)  ) )    ),"")</f>
        <v/>
      </c>
      <c r="E23" s="190" t="str">
        <f>_xlfn.IFNA(   IF(   IF(  INDEX(警職大表!$A$1:$AZ$100,MATCH($A23,警職大表!$A$1:$A$100,0),   MATCH(E$1,警職大表!$A$3:$AZ$3,0)  )=0,"",INDEX(警職大表!$A$1:$AZ$100,MATCH($A23,警職大表!$A$1:$A$100,0),   MATCH(E$1,警職大表!$A$3:$AZ$3,0)  )        )="",D23,  IF(  INDEX(警職大表!$A$1:$AZ$100,MATCH($A23,警職大表!$A$1:$A$100,0),   MATCH(E$1,警職大表!$A$3:$AZ$3,0)  )=0,"",INDEX(警職大表!$A$1:$AZ$100,MATCH($A23,警職大表!$A$1:$A$100,0),   MATCH(E$1,警職大表!$A$3:$AZ$3,0)  ) )    ),"")</f>
        <v/>
      </c>
      <c r="F23" s="190" t="str">
        <f>_xlfn.IFNA(   IF(   IF(  INDEX(警職大表!$A$1:$AZ$100,MATCH($A23,警職大表!$A$1:$A$100,0),   MATCH(F$1,警職大表!$A$3:$AZ$3,0)  )=0,"",INDEX(警職大表!$A$1:$AZ$100,MATCH($A23,警職大表!$A$1:$A$100,0),   MATCH(F$1,警職大表!$A$3:$AZ$3,0)  )        )="",E23,  IF(  INDEX(警職大表!$A$1:$AZ$100,MATCH($A23,警職大表!$A$1:$A$100,0),   MATCH(F$1,警職大表!$A$3:$AZ$3,0)  )=0,"",INDEX(警職大表!$A$1:$AZ$100,MATCH($A23,警職大表!$A$1:$A$100,0),   MATCH(F$1,警職大表!$A$3:$AZ$3,0)  ) )    ),"")</f>
        <v/>
      </c>
      <c r="G23" s="190" t="str">
        <f>_xlfn.IFNA(   IF(   IF(  INDEX(警職大表!$A$1:$AZ$100,MATCH($A23,警職大表!$A$1:$A$100,0),   MATCH(G$1,警職大表!$A$3:$AZ$3,0)  )=0,"",INDEX(警職大表!$A$1:$AZ$100,MATCH($A23,警職大表!$A$1:$A$100,0),   MATCH(G$1,警職大表!$A$3:$AZ$3,0)  )        )="",F23,  IF(  INDEX(警職大表!$A$1:$AZ$100,MATCH($A23,警職大表!$A$1:$A$100,0),   MATCH(G$1,警職大表!$A$3:$AZ$3,0)  )=0,"",INDEX(警職大表!$A$1:$AZ$100,MATCH($A23,警職大表!$A$1:$A$100,0),   MATCH(G$1,警職大表!$A$3:$AZ$3,0)  ) )    ),"")</f>
        <v/>
      </c>
      <c r="H23" s="190" t="str">
        <f>_xlfn.IFNA(   IF(   IF(  INDEX(警職大表!$A$1:$AZ$100,MATCH($A23,警職大表!$A$1:$A$100,0),   MATCH(H$1,警職大表!$A$3:$AZ$3,0)  )=0,"",INDEX(警職大表!$A$1:$AZ$100,MATCH($A23,警職大表!$A$1:$A$100,0),   MATCH(H$1,警職大表!$A$3:$AZ$3,0)  )        )="",G23,  IF(  INDEX(警職大表!$A$1:$AZ$100,MATCH($A23,警職大表!$A$1:$A$100,0),   MATCH(H$1,警職大表!$A$3:$AZ$3,0)  )=0,"",INDEX(警職大表!$A$1:$AZ$100,MATCH($A23,警職大表!$A$1:$A$100,0),   MATCH(H$1,警職大表!$A$3:$AZ$3,0)  ) )    ),"")</f>
        <v/>
      </c>
      <c r="I23" s="190" t="str">
        <f>_xlfn.IFNA(   IF(   IF(  INDEX(警職大表!$A$1:$AZ$100,MATCH($A23,警職大表!$A$1:$A$100,0),   MATCH(I$1,警職大表!$A$3:$AZ$3,0)  )=0,"",INDEX(警職大表!$A$1:$AZ$100,MATCH($A23,警職大表!$A$1:$A$100,0),   MATCH(I$1,警職大表!$A$3:$AZ$3,0)  )        )="",H23,  IF(  INDEX(警職大表!$A$1:$AZ$100,MATCH($A23,警職大表!$A$1:$A$100,0),   MATCH(I$1,警職大表!$A$3:$AZ$3,0)  )=0,"",INDEX(警職大表!$A$1:$AZ$100,MATCH($A23,警職大表!$A$1:$A$100,0),   MATCH(I$1,警職大表!$A$3:$AZ$3,0)  ) )    ),"")</f>
        <v/>
      </c>
      <c r="J23" s="190" t="str">
        <f>_xlfn.IFNA(   IF(   IF(  INDEX(警職大表!$A$1:$AZ$100,MATCH($A23,警職大表!$A$1:$A$100,0),   MATCH(J$1,警職大表!$A$3:$AZ$3,0)  )=0,"",INDEX(警職大表!$A$1:$AZ$100,MATCH($A23,警職大表!$A$1:$A$100,0),   MATCH(J$1,警職大表!$A$3:$AZ$3,0)  )        )="",I23,  IF(  INDEX(警職大表!$A$1:$AZ$100,MATCH($A23,警職大表!$A$1:$A$100,0),   MATCH(J$1,警職大表!$A$3:$AZ$3,0)  )=0,"",INDEX(警職大表!$A$1:$AZ$100,MATCH($A23,警職大表!$A$1:$A$100,0),   MATCH(J$1,警職大表!$A$3:$AZ$3,0)  ) )    ),"")</f>
        <v/>
      </c>
      <c r="K23" s="190" t="str">
        <f>_xlfn.IFNA(   IF(   IF(  INDEX(警職大表!$A$1:$AZ$100,MATCH($A23,警職大表!$A$1:$A$100,0),   MATCH(K$1,警職大表!$A$3:$AZ$3,0)  )=0,"",INDEX(警職大表!$A$1:$AZ$100,MATCH($A23,警職大表!$A$1:$A$100,0),   MATCH(K$1,警職大表!$A$3:$AZ$3,0)  )        )="",J23,  IF(  INDEX(警職大表!$A$1:$AZ$100,MATCH($A23,警職大表!$A$1:$A$100,0),   MATCH(K$1,警職大表!$A$3:$AZ$3,0)  )=0,"",INDEX(警職大表!$A$1:$AZ$100,MATCH($A23,警職大表!$A$1:$A$100,0),   MATCH(K$1,警職大表!$A$3:$AZ$3,0)  ) )    ),"")</f>
        <v/>
      </c>
      <c r="L23" s="190" t="str">
        <f>_xlfn.IFNA(   IF(   IF(  INDEX(警職大表!$A$1:$AZ$100,MATCH($A23,警職大表!$A$1:$A$100,0),   MATCH(L$1,警職大表!$A$3:$AZ$3,0)  )=0,"",INDEX(警職大表!$A$1:$AZ$100,MATCH($A23,警職大表!$A$1:$A$100,0),   MATCH(L$1,警職大表!$A$3:$AZ$3,0)  )        )="",K23,  IF(  INDEX(警職大表!$A$1:$AZ$100,MATCH($A23,警職大表!$A$1:$A$100,0),   MATCH(L$1,警職大表!$A$3:$AZ$3,0)  )=0,"",INDEX(警職大表!$A$1:$AZ$100,MATCH($A23,警職大表!$A$1:$A$100,0),   MATCH(L$1,警職大表!$A$3:$AZ$3,0)  ) )    ),"")</f>
        <v/>
      </c>
      <c r="M23" s="190" t="str">
        <f>_xlfn.IFNA(   IF(   IF(  INDEX(警職大表!$A$1:$AZ$100,MATCH($A23,警職大表!$A$1:$A$100,0),   MATCH(M$1,警職大表!$A$3:$AZ$3,0)  )=0,"",INDEX(警職大表!$A$1:$AZ$100,MATCH($A23,警職大表!$A$1:$A$100,0),   MATCH(M$1,警職大表!$A$3:$AZ$3,0)  )        )="",L23,  IF(  INDEX(警職大表!$A$1:$AZ$100,MATCH($A23,警職大表!$A$1:$A$100,0),   MATCH(M$1,警職大表!$A$3:$AZ$3,0)  )=0,"",INDEX(警職大表!$A$1:$AZ$100,MATCH($A23,警職大表!$A$1:$A$100,0),   MATCH(M$1,警職大表!$A$3:$AZ$3,0)  ) )    ),"")</f>
        <v/>
      </c>
      <c r="N23" s="190" t="str">
        <f>_xlfn.IFNA(   IF(   IF(  INDEX(警職大表!$A$1:$AZ$100,MATCH($A23,警職大表!$A$1:$A$100,0),   MATCH(N$1,警職大表!$A$3:$AZ$3,0)  )=0,"",INDEX(警職大表!$A$1:$AZ$100,MATCH($A23,警職大表!$A$1:$A$100,0),   MATCH(N$1,警職大表!$A$3:$AZ$3,0)  )        )="",M23,  IF(  INDEX(警職大表!$A$1:$AZ$100,MATCH($A23,警職大表!$A$1:$A$100,0),   MATCH(N$1,警職大表!$A$3:$AZ$3,0)  )=0,"",INDEX(警職大表!$A$1:$AZ$100,MATCH($A23,警職大表!$A$1:$A$100,0),   MATCH(N$1,警職大表!$A$3:$AZ$3,0)  ) )    ),"")</f>
        <v/>
      </c>
      <c r="O23" s="190" t="str">
        <f>_xlfn.IFNA(   IF(   IF(  INDEX(警職大表!$A$1:$AZ$100,MATCH($A23,警職大表!$A$1:$A$100,0),   MATCH(O$1,警職大表!$A$3:$AZ$3,0)  )=0,"",INDEX(警職大表!$A$1:$AZ$100,MATCH($A23,警職大表!$A$1:$A$100,0),   MATCH(O$1,警職大表!$A$3:$AZ$3,0)  )        )="",N23,  IF(  INDEX(警職大表!$A$1:$AZ$100,MATCH($A23,警職大表!$A$1:$A$100,0),   MATCH(O$1,警職大表!$A$3:$AZ$3,0)  )=0,"",INDEX(警職大表!$A$1:$AZ$100,MATCH($A23,警職大表!$A$1:$A$100,0),   MATCH(O$1,警職大表!$A$3:$AZ$3,0)  ) )    ),"")</f>
        <v/>
      </c>
      <c r="P23" s="190" t="str">
        <f>_xlfn.IFNA(   IF(   IF(  INDEX(警職大表!$A$1:$AZ$100,MATCH($A23,警職大表!$A$1:$A$100,0),   MATCH(P$1,警職大表!$A$3:$AZ$3,0)  )=0,"",INDEX(警職大表!$A$1:$AZ$100,MATCH($A23,警職大表!$A$1:$A$100,0),   MATCH(P$1,警職大表!$A$3:$AZ$3,0)  )        )="",O23,  IF(  INDEX(警職大表!$A$1:$AZ$100,MATCH($A23,警職大表!$A$1:$A$100,0),   MATCH(P$1,警職大表!$A$3:$AZ$3,0)  )=0,"",INDEX(警職大表!$A$1:$AZ$100,MATCH($A23,警職大表!$A$1:$A$100,0),   MATCH(P$1,警職大表!$A$3:$AZ$3,0)  ) )    ),"")</f>
        <v/>
      </c>
      <c r="Q23" s="190" t="str">
        <f>_xlfn.IFNA(   IF(   IF(  INDEX(警職大表!$A$1:$AZ$100,MATCH($A23,警職大表!$A$1:$A$100,0),   MATCH(Q$1,警職大表!$A$3:$AZ$3,0)  )=0,"",INDEX(警職大表!$A$1:$AZ$100,MATCH($A23,警職大表!$A$1:$A$100,0),   MATCH(Q$1,警職大表!$A$3:$AZ$3,0)  )        )="",P23,  IF(  INDEX(警職大表!$A$1:$AZ$100,MATCH($A23,警職大表!$A$1:$A$100,0),   MATCH(Q$1,警職大表!$A$3:$AZ$3,0)  )=0,"",INDEX(警職大表!$A$1:$AZ$100,MATCH($A23,警職大表!$A$1:$A$100,0),   MATCH(Q$1,警職大表!$A$3:$AZ$3,0)  ) )    ),"")</f>
        <v/>
      </c>
      <c r="R23" s="190" t="str">
        <f>_xlfn.IFNA(   IF(   IF(  INDEX(警職大表!$A$1:$AZ$100,MATCH($A23,警職大表!$A$1:$A$100,0),   MATCH(R$1,警職大表!$A$3:$AZ$3,0)  )=0,"",INDEX(警職大表!$A$1:$AZ$100,MATCH($A23,警職大表!$A$1:$A$100,0),   MATCH(R$1,警職大表!$A$3:$AZ$3,0)  )        )="",Q23,  IF(  INDEX(警職大表!$A$1:$AZ$100,MATCH($A23,警職大表!$A$1:$A$100,0),   MATCH(R$1,警職大表!$A$3:$AZ$3,0)  )=0,"",INDEX(警職大表!$A$1:$AZ$100,MATCH($A23,警職大表!$A$1:$A$100,0),   MATCH(R$1,警職大表!$A$3:$AZ$3,0)  ) )    ),"")</f>
        <v/>
      </c>
      <c r="S23" s="190" t="str">
        <f>_xlfn.IFNA(   IF(   IF(  INDEX(警職大表!$A$1:$AZ$100,MATCH($A23,警職大表!$A$1:$A$100,0),   MATCH(S$1,警職大表!$A$3:$AZ$3,0)  )=0,"",INDEX(警職大表!$A$1:$AZ$100,MATCH($A23,警職大表!$A$1:$A$100,0),   MATCH(S$1,警職大表!$A$3:$AZ$3,0)  )        )="",R23,  IF(  INDEX(警職大表!$A$1:$AZ$100,MATCH($A23,警職大表!$A$1:$A$100,0),   MATCH(S$1,警職大表!$A$3:$AZ$3,0)  )=0,"",INDEX(警職大表!$A$1:$AZ$100,MATCH($A23,警職大表!$A$1:$A$100,0),   MATCH(S$1,警職大表!$A$3:$AZ$3,0)  ) )    ),"")</f>
        <v/>
      </c>
      <c r="T23" s="190" t="str">
        <f>_xlfn.IFNA(   IF(   IF(  INDEX(警職大表!$A$1:$AZ$100,MATCH($A23,警職大表!$A$1:$A$100,0),   MATCH(T$1,警職大表!$A$3:$AZ$3,0)  )=0,"",INDEX(警職大表!$A$1:$AZ$100,MATCH($A23,警職大表!$A$1:$A$100,0),   MATCH(T$1,警職大表!$A$3:$AZ$3,0)  )        )="",S23,  IF(  INDEX(警職大表!$A$1:$AZ$100,MATCH($A23,警職大表!$A$1:$A$100,0),   MATCH(T$1,警職大表!$A$3:$AZ$3,0)  )=0,"",INDEX(警職大表!$A$1:$AZ$100,MATCH($A23,警職大表!$A$1:$A$100,0),   MATCH(T$1,警職大表!$A$3:$AZ$3,0)  ) )    ),"")</f>
        <v/>
      </c>
      <c r="U23" s="190" t="str">
        <f>_xlfn.IFNA(   IF(   IF(  INDEX(警職大表!$A$1:$AZ$100,MATCH($A23,警職大表!$A$1:$A$100,0),   MATCH(U$1,警職大表!$A$3:$AZ$3,0)  )=0,"",INDEX(警職大表!$A$1:$AZ$100,MATCH($A23,警職大表!$A$1:$A$100,0),   MATCH(U$1,警職大表!$A$3:$AZ$3,0)  )        )="",T23,  IF(  INDEX(警職大表!$A$1:$AZ$100,MATCH($A23,警職大表!$A$1:$A$100,0),   MATCH(U$1,警職大表!$A$3:$AZ$3,0)  )=0,"",INDEX(警職大表!$A$1:$AZ$100,MATCH($A23,警職大表!$A$1:$A$100,0),   MATCH(U$1,警職大表!$A$3:$AZ$3,0)  ) )    ),"")</f>
        <v/>
      </c>
      <c r="V23" s="190" t="str">
        <f>_xlfn.IFNA(   IF(   IF(  INDEX(警職大表!$A$1:$AZ$100,MATCH($A23,警職大表!$A$1:$A$100,0),   MATCH(V$1,警職大表!$A$3:$AZ$3,0)  )=0,"",INDEX(警職大表!$A$1:$AZ$100,MATCH($A23,警職大表!$A$1:$A$100,0),   MATCH(V$1,警職大表!$A$3:$AZ$3,0)  )        )="",U23,  IF(  INDEX(警職大表!$A$1:$AZ$100,MATCH($A23,警職大表!$A$1:$A$100,0),   MATCH(V$1,警職大表!$A$3:$AZ$3,0)  )=0,"",INDEX(警職大表!$A$1:$AZ$100,MATCH($A23,警職大表!$A$1:$A$100,0),   MATCH(V$1,警職大表!$A$3:$AZ$3,0)  ) )    ),"")</f>
        <v/>
      </c>
      <c r="W23" s="190" t="str">
        <f>_xlfn.IFNA(   IF(   IF(  INDEX(警職大表!$A$1:$AZ$100,MATCH($A23,警職大表!$A$1:$A$100,0),   MATCH(W$1,警職大表!$A$3:$AZ$3,0)  )=0,"",INDEX(警職大表!$A$1:$AZ$100,MATCH($A23,警職大表!$A$1:$A$100,0),   MATCH(W$1,警職大表!$A$3:$AZ$3,0)  )        )="",V23,  IF(  INDEX(警職大表!$A$1:$AZ$100,MATCH($A23,警職大表!$A$1:$A$100,0),   MATCH(W$1,警職大表!$A$3:$AZ$3,0)  )=0,"",INDEX(警職大表!$A$1:$AZ$100,MATCH($A23,警職大表!$A$1:$A$100,0),   MATCH(W$1,警職大表!$A$3:$AZ$3,0)  ) )    ),"")</f>
        <v/>
      </c>
      <c r="X23" s="190" t="str">
        <f>_xlfn.IFNA(   IF(   IF(  INDEX(警職大表!$A$1:$AZ$100,MATCH($A23,警職大表!$A$1:$A$100,0),   MATCH(X$1,警職大表!$A$3:$AZ$3,0)  )=0,"",INDEX(警職大表!$A$1:$AZ$100,MATCH($A23,警職大表!$A$1:$A$100,0),   MATCH(X$1,警職大表!$A$3:$AZ$3,0)  )        )="",W23,  IF(  INDEX(警職大表!$A$1:$AZ$100,MATCH($A23,警職大表!$A$1:$A$100,0),   MATCH(X$1,警職大表!$A$3:$AZ$3,0)  )=0,"",INDEX(警職大表!$A$1:$AZ$100,MATCH($A23,警職大表!$A$1:$A$100,0),   MATCH(X$1,警職大表!$A$3:$AZ$3,0)  ) )    ),"")</f>
        <v/>
      </c>
      <c r="Y23" s="190" t="str">
        <f>_xlfn.IFNA(   IF(   IF(  INDEX(警職大表!$A$1:$AZ$100,MATCH($A23,警職大表!$A$1:$A$100,0),   MATCH(Y$1,警職大表!$A$3:$AZ$3,0)  )=0,"",INDEX(警職大表!$A$1:$AZ$100,MATCH($A23,警職大表!$A$1:$A$100,0),   MATCH(Y$1,警職大表!$A$3:$AZ$3,0)  )        )="",X23,  IF(  INDEX(警職大表!$A$1:$AZ$100,MATCH($A23,警職大表!$A$1:$A$100,0),   MATCH(Y$1,警職大表!$A$3:$AZ$3,0)  )=0,"",INDEX(警職大表!$A$1:$AZ$100,MATCH($A23,警職大表!$A$1:$A$100,0),   MATCH(Y$1,警職大表!$A$3:$AZ$3,0)  ) )    ),"")</f>
        <v/>
      </c>
      <c r="Z23" s="190" t="str">
        <f>_xlfn.IFNA(   IF(   IF(  INDEX(警職大表!$A$1:$AZ$100,MATCH($A23,警職大表!$A$1:$A$100,0),   MATCH(Z$1,警職大表!$A$3:$AZ$3,0)  )=0,"",INDEX(警職大表!$A$1:$AZ$100,MATCH($A23,警職大表!$A$1:$A$100,0),   MATCH(Z$1,警職大表!$A$3:$AZ$3,0)  )        )="",Y23,  IF(  INDEX(警職大表!$A$1:$AZ$100,MATCH($A23,警職大表!$A$1:$A$100,0),   MATCH(Z$1,警職大表!$A$3:$AZ$3,0)  )=0,"",INDEX(警職大表!$A$1:$AZ$100,MATCH($A23,警職大表!$A$1:$A$100,0),   MATCH(Z$1,警職大表!$A$3:$AZ$3,0)  ) )    ),"")</f>
        <v/>
      </c>
      <c r="AA23" s="190" t="str">
        <f>_xlfn.IFNA(   IF(   IF(  INDEX(警職大表!$A$1:$AZ$100,MATCH($A23,警職大表!$A$1:$A$100,0),   MATCH(AA$1,警職大表!$A$3:$AZ$3,0)  )=0,"",INDEX(警職大表!$A$1:$AZ$100,MATCH($A23,警職大表!$A$1:$A$100,0),   MATCH(AA$1,警職大表!$A$3:$AZ$3,0)  )        )="",Z23,  IF(  INDEX(警職大表!$A$1:$AZ$100,MATCH($A23,警職大表!$A$1:$A$100,0),   MATCH(AA$1,警職大表!$A$3:$AZ$3,0)  )=0,"",INDEX(警職大表!$A$1:$AZ$100,MATCH($A23,警職大表!$A$1:$A$100,0),   MATCH(AA$1,警職大表!$A$3:$AZ$3,0)  ) )    ),"")</f>
        <v/>
      </c>
      <c r="AB23" s="190" t="str">
        <f>_xlfn.IFNA(   IF(   IF(  INDEX(警職大表!$A$1:$AZ$100,MATCH($A23,警職大表!$A$1:$A$100,0),   MATCH(AB$1,警職大表!$A$3:$AZ$3,0)  )=0,"",INDEX(警職大表!$A$1:$AZ$100,MATCH($A23,警職大表!$A$1:$A$100,0),   MATCH(AB$1,警職大表!$A$3:$AZ$3,0)  )        )="",AA23,  IF(  INDEX(警職大表!$A$1:$AZ$100,MATCH($A23,警職大表!$A$1:$A$100,0),   MATCH(AB$1,警職大表!$A$3:$AZ$3,0)  )=0,"",INDEX(警職大表!$A$1:$AZ$100,MATCH($A23,警職大表!$A$1:$A$100,0),   MATCH(AB$1,警職大表!$A$3:$AZ$3,0)  ) )    ),"")</f>
        <v/>
      </c>
      <c r="AC23" s="190" t="str">
        <f>_xlfn.IFNA(   IF(   IF(  INDEX(警職大表!$A$1:$AZ$100,MATCH($A23,警職大表!$A$1:$A$100,0),   MATCH(AC$1,警職大表!$A$3:$AZ$3,0)  )=0,"",INDEX(警職大表!$A$1:$AZ$100,MATCH($A23,警職大表!$A$1:$A$100,0),   MATCH(AC$1,警職大表!$A$3:$AZ$3,0)  )        )="",AB23,  IF(  INDEX(警職大表!$A$1:$AZ$100,MATCH($A23,警職大表!$A$1:$A$100,0),   MATCH(AC$1,警職大表!$A$3:$AZ$3,0)  )=0,"",INDEX(警職大表!$A$1:$AZ$100,MATCH($A23,警職大表!$A$1:$A$100,0),   MATCH(AC$1,警職大表!$A$3:$AZ$3,0)  ) )    ),"")</f>
        <v/>
      </c>
      <c r="AD23" s="190" t="str">
        <f>_xlfn.IFNA(   IF(   IF(  INDEX(警職大表!$A$1:$AZ$100,MATCH($A23,警職大表!$A$1:$A$100,0),   MATCH(AD$1,警職大表!$A$3:$AZ$3,0)  )=0,"",INDEX(警職大表!$A$1:$AZ$100,MATCH($A23,警職大表!$A$1:$A$100,0),   MATCH(AD$1,警職大表!$A$3:$AZ$3,0)  )        )="",AC23,  IF(  INDEX(警職大表!$A$1:$AZ$100,MATCH($A23,警職大表!$A$1:$A$100,0),   MATCH(AD$1,警職大表!$A$3:$AZ$3,0)  )=0,"",INDEX(警職大表!$A$1:$AZ$100,MATCH($A23,警職大表!$A$1:$A$100,0),   MATCH(AD$1,警職大表!$A$3:$AZ$3,0)  ) )    ),"")</f>
        <v/>
      </c>
      <c r="AE23" s="190" t="str">
        <f>_xlfn.IFNA(   IF(   IF(  INDEX(警職大表!$A$1:$AZ$100,MATCH($A23,警職大表!$A$1:$A$100,0),   MATCH(AE$1,警職大表!$A$3:$AZ$3,0)  )=0,"",INDEX(警職大表!$A$1:$AZ$100,MATCH($A23,警職大表!$A$1:$A$100,0),   MATCH(AE$1,警職大表!$A$3:$AZ$3,0)  )        )="",AD23,  IF(  INDEX(警職大表!$A$1:$AZ$100,MATCH($A23,警職大表!$A$1:$A$100,0),   MATCH(AE$1,警職大表!$A$3:$AZ$3,0)  )=0,"",INDEX(警職大表!$A$1:$AZ$100,MATCH($A23,警職大表!$A$1:$A$100,0),   MATCH(AE$1,警職大表!$A$3:$AZ$3,0)  ) )    ),"")</f>
        <v/>
      </c>
      <c r="AF23" s="190" t="str">
        <f>_xlfn.IFNA(   IF(   IF(  INDEX(警職大表!$A$1:$AZ$100,MATCH($A23,警職大表!$A$1:$A$100,0),   MATCH(AF$1,警職大表!$A$3:$AZ$3,0)  )=0,"",INDEX(警職大表!$A$1:$AZ$100,MATCH($A23,警職大表!$A$1:$A$100,0),   MATCH(AF$1,警職大表!$A$3:$AZ$3,0)  )        )="",AE23,  IF(  INDEX(警職大表!$A$1:$AZ$100,MATCH($A23,警職大表!$A$1:$A$100,0),   MATCH(AF$1,警職大表!$A$3:$AZ$3,0)  )=0,"",INDEX(警職大表!$A$1:$AZ$100,MATCH($A23,警職大表!$A$1:$A$100,0),   MATCH(AF$1,警職大表!$A$3:$AZ$3,0)  ) )    ),"")</f>
        <v/>
      </c>
      <c r="AG23" s="190" t="str">
        <f>_xlfn.IFNA(   IF(   IF(  INDEX(警職大表!$A$1:$AZ$100,MATCH($A23,警職大表!$A$1:$A$100,0),   MATCH(AG$1,警職大表!$A$3:$AZ$3,0)  )=0,"",INDEX(警職大表!$A$1:$AZ$100,MATCH($A23,警職大表!$A$1:$A$100,0),   MATCH(AG$1,警職大表!$A$3:$AZ$3,0)  )        )="",AF23,  IF(  INDEX(警職大表!$A$1:$AZ$100,MATCH($A23,警職大表!$A$1:$A$100,0),   MATCH(AG$1,警職大表!$A$3:$AZ$3,0)  )=0,"",INDEX(警職大表!$A$1:$AZ$100,MATCH($A23,警職大表!$A$1:$A$100,0),   MATCH(AG$1,警職大表!$A$3:$AZ$3,0)  ) )    ),"")</f>
        <v/>
      </c>
      <c r="AL23" s="190" t="str">
        <f t="shared" si="0"/>
        <v/>
      </c>
      <c r="AM23" s="190" t="str">
        <f t="shared" si="1"/>
        <v/>
      </c>
      <c r="AN23" s="190" t="str">
        <f ca="1">INDEX(   $A$41:$AG$78, MATCH(AL23,$A$41:$A$78,0),MATCH(  DAY(勤務分配表!$AL$1),$A$41:$AL$41,0  )  )</f>
        <v/>
      </c>
      <c r="AO23" s="190" t="str">
        <f>IF((ROW(AO23)-1)&lt;=日期輸入!$B$5,_xlfn.IFNA(IF(INDEX($A$1:$AG$40,MATCH($AM23,$B$1:$B$100,0),VALUE($AO$1+3))="成","補",INDEX($A$1:$AG$40,MATCH($AM23,$B$1:$B$100,0),VALUE($AO$1+3))),""),"")</f>
        <v/>
      </c>
      <c r="AP23" s="190" t="str">
        <f>IF((ROW(AP23)-1)&lt;=日期輸入!$B$5,_xlfn.IFNA(IF(INDEX($A$1:$AG$40,MATCH($AM23,$B$1:$B$100,0),VALUE($AP$1+3))="成","補",INDEX($A$1:$AG$40,MATCH($AM23,$B$1:$B$100,0),VALUE($AP$1+3))),""),"")</f>
        <v/>
      </c>
      <c r="AQ23" s="190" t="str">
        <f>IF((ROW(AQ23)-1)&lt;=日期輸入!$B$5,_xlfn.IFNA(IF(INDEX($A$1:$AG$40,MATCH($AM23,$B$1:$B$100,0),VALUE($AQ$1+3))="成","補",INDEX($A$1:$AG$40,MATCH($AM23,$B$1:$B$100,0),VALUE($AQ$1+3))),""),"")</f>
        <v/>
      </c>
    </row>
    <row r="24" spans="1:43">
      <c r="A24" s="190" t="str">
        <f>IF(  (ROW(A24)-1)&lt;=日期輸入!$B$5,勤務分配!A23,"")</f>
        <v/>
      </c>
      <c r="B24" s="190" t="str">
        <f>_xlfn.IFNA(  INDEX(警職大表!$A$1:$AZ$100,MATCH(A24,警職大表!$A$1:$A$100,0),3),"")</f>
        <v/>
      </c>
      <c r="C24" s="190" t="str">
        <f>_xlfn.IFNA(  IF(  INDEX(警職大表!$A$1:$AZ$100,MATCH($A24,警職大表!$A$1:$A$100,0),   MATCH(C$1,警職大表!$A$3:$AZ$3,0)  )=0,"",INDEX(警職大表!$A$1:$AZ$100,MATCH($A24,警職大表!$A$1:$A$100,0),   MATCH(C$1,警職大表!$A$3:$AZ$3,0)  )                ),"")</f>
        <v/>
      </c>
      <c r="D24" s="190" t="str">
        <f>_xlfn.IFNA(   IF(   IF(  INDEX(警職大表!$A$1:$AZ$100,MATCH($A24,警職大表!$A$1:$A$100,0),   MATCH(D$1,警職大表!$A$3:$AZ$3,0)  )=0,"",INDEX(警職大表!$A$1:$AZ$100,MATCH($A24,警職大表!$A$1:$A$100,0),   MATCH(D$1,警職大表!$A$3:$AZ$3,0)  )        )="",C24,  IF(  INDEX(警職大表!$A$1:$AZ$100,MATCH($A24,警職大表!$A$1:$A$100,0),   MATCH(D$1,警職大表!$A$3:$AZ$3,0)  )=0,"",INDEX(警職大表!$A$1:$AZ$100,MATCH($A24,警職大表!$A$1:$A$100,0),   MATCH(D$1,警職大表!$A$3:$AZ$3,0)  ) )    ),"")</f>
        <v/>
      </c>
      <c r="E24" s="190" t="str">
        <f>_xlfn.IFNA(   IF(   IF(  INDEX(警職大表!$A$1:$AZ$100,MATCH($A24,警職大表!$A$1:$A$100,0),   MATCH(E$1,警職大表!$A$3:$AZ$3,0)  )=0,"",INDEX(警職大表!$A$1:$AZ$100,MATCH($A24,警職大表!$A$1:$A$100,0),   MATCH(E$1,警職大表!$A$3:$AZ$3,0)  )        )="",D24,  IF(  INDEX(警職大表!$A$1:$AZ$100,MATCH($A24,警職大表!$A$1:$A$100,0),   MATCH(E$1,警職大表!$A$3:$AZ$3,0)  )=0,"",INDEX(警職大表!$A$1:$AZ$100,MATCH($A24,警職大表!$A$1:$A$100,0),   MATCH(E$1,警職大表!$A$3:$AZ$3,0)  ) )    ),"")</f>
        <v/>
      </c>
      <c r="F24" s="190" t="str">
        <f>_xlfn.IFNA(   IF(   IF(  INDEX(警職大表!$A$1:$AZ$100,MATCH($A24,警職大表!$A$1:$A$100,0),   MATCH(F$1,警職大表!$A$3:$AZ$3,0)  )=0,"",INDEX(警職大表!$A$1:$AZ$100,MATCH($A24,警職大表!$A$1:$A$100,0),   MATCH(F$1,警職大表!$A$3:$AZ$3,0)  )        )="",E24,  IF(  INDEX(警職大表!$A$1:$AZ$100,MATCH($A24,警職大表!$A$1:$A$100,0),   MATCH(F$1,警職大表!$A$3:$AZ$3,0)  )=0,"",INDEX(警職大表!$A$1:$AZ$100,MATCH($A24,警職大表!$A$1:$A$100,0),   MATCH(F$1,警職大表!$A$3:$AZ$3,0)  ) )    ),"")</f>
        <v/>
      </c>
      <c r="G24" s="190" t="str">
        <f>_xlfn.IFNA(   IF(   IF(  INDEX(警職大表!$A$1:$AZ$100,MATCH($A24,警職大表!$A$1:$A$100,0),   MATCH(G$1,警職大表!$A$3:$AZ$3,0)  )=0,"",INDEX(警職大表!$A$1:$AZ$100,MATCH($A24,警職大表!$A$1:$A$100,0),   MATCH(G$1,警職大表!$A$3:$AZ$3,0)  )        )="",F24,  IF(  INDEX(警職大表!$A$1:$AZ$100,MATCH($A24,警職大表!$A$1:$A$100,0),   MATCH(G$1,警職大表!$A$3:$AZ$3,0)  )=0,"",INDEX(警職大表!$A$1:$AZ$100,MATCH($A24,警職大表!$A$1:$A$100,0),   MATCH(G$1,警職大表!$A$3:$AZ$3,0)  ) )    ),"")</f>
        <v/>
      </c>
      <c r="H24" s="190" t="str">
        <f>_xlfn.IFNA(   IF(   IF(  INDEX(警職大表!$A$1:$AZ$100,MATCH($A24,警職大表!$A$1:$A$100,0),   MATCH(H$1,警職大表!$A$3:$AZ$3,0)  )=0,"",INDEX(警職大表!$A$1:$AZ$100,MATCH($A24,警職大表!$A$1:$A$100,0),   MATCH(H$1,警職大表!$A$3:$AZ$3,0)  )        )="",G24,  IF(  INDEX(警職大表!$A$1:$AZ$100,MATCH($A24,警職大表!$A$1:$A$100,0),   MATCH(H$1,警職大表!$A$3:$AZ$3,0)  )=0,"",INDEX(警職大表!$A$1:$AZ$100,MATCH($A24,警職大表!$A$1:$A$100,0),   MATCH(H$1,警職大表!$A$3:$AZ$3,0)  ) )    ),"")</f>
        <v/>
      </c>
      <c r="I24" s="190" t="str">
        <f>_xlfn.IFNA(   IF(   IF(  INDEX(警職大表!$A$1:$AZ$100,MATCH($A24,警職大表!$A$1:$A$100,0),   MATCH(I$1,警職大表!$A$3:$AZ$3,0)  )=0,"",INDEX(警職大表!$A$1:$AZ$100,MATCH($A24,警職大表!$A$1:$A$100,0),   MATCH(I$1,警職大表!$A$3:$AZ$3,0)  )        )="",H24,  IF(  INDEX(警職大表!$A$1:$AZ$100,MATCH($A24,警職大表!$A$1:$A$100,0),   MATCH(I$1,警職大表!$A$3:$AZ$3,0)  )=0,"",INDEX(警職大表!$A$1:$AZ$100,MATCH($A24,警職大表!$A$1:$A$100,0),   MATCH(I$1,警職大表!$A$3:$AZ$3,0)  ) )    ),"")</f>
        <v/>
      </c>
      <c r="J24" s="190" t="str">
        <f>_xlfn.IFNA(   IF(   IF(  INDEX(警職大表!$A$1:$AZ$100,MATCH($A24,警職大表!$A$1:$A$100,0),   MATCH(J$1,警職大表!$A$3:$AZ$3,0)  )=0,"",INDEX(警職大表!$A$1:$AZ$100,MATCH($A24,警職大表!$A$1:$A$100,0),   MATCH(J$1,警職大表!$A$3:$AZ$3,0)  )        )="",I24,  IF(  INDEX(警職大表!$A$1:$AZ$100,MATCH($A24,警職大表!$A$1:$A$100,0),   MATCH(J$1,警職大表!$A$3:$AZ$3,0)  )=0,"",INDEX(警職大表!$A$1:$AZ$100,MATCH($A24,警職大表!$A$1:$A$100,0),   MATCH(J$1,警職大表!$A$3:$AZ$3,0)  ) )    ),"")</f>
        <v/>
      </c>
      <c r="K24" s="190" t="str">
        <f>_xlfn.IFNA(   IF(   IF(  INDEX(警職大表!$A$1:$AZ$100,MATCH($A24,警職大表!$A$1:$A$100,0),   MATCH(K$1,警職大表!$A$3:$AZ$3,0)  )=0,"",INDEX(警職大表!$A$1:$AZ$100,MATCH($A24,警職大表!$A$1:$A$100,0),   MATCH(K$1,警職大表!$A$3:$AZ$3,0)  )        )="",J24,  IF(  INDEX(警職大表!$A$1:$AZ$100,MATCH($A24,警職大表!$A$1:$A$100,0),   MATCH(K$1,警職大表!$A$3:$AZ$3,0)  )=0,"",INDEX(警職大表!$A$1:$AZ$100,MATCH($A24,警職大表!$A$1:$A$100,0),   MATCH(K$1,警職大表!$A$3:$AZ$3,0)  ) )    ),"")</f>
        <v/>
      </c>
      <c r="L24" s="190" t="str">
        <f>_xlfn.IFNA(   IF(   IF(  INDEX(警職大表!$A$1:$AZ$100,MATCH($A24,警職大表!$A$1:$A$100,0),   MATCH(L$1,警職大表!$A$3:$AZ$3,0)  )=0,"",INDEX(警職大表!$A$1:$AZ$100,MATCH($A24,警職大表!$A$1:$A$100,0),   MATCH(L$1,警職大表!$A$3:$AZ$3,0)  )        )="",K24,  IF(  INDEX(警職大表!$A$1:$AZ$100,MATCH($A24,警職大表!$A$1:$A$100,0),   MATCH(L$1,警職大表!$A$3:$AZ$3,0)  )=0,"",INDEX(警職大表!$A$1:$AZ$100,MATCH($A24,警職大表!$A$1:$A$100,0),   MATCH(L$1,警職大表!$A$3:$AZ$3,0)  ) )    ),"")</f>
        <v/>
      </c>
      <c r="M24" s="190" t="str">
        <f>_xlfn.IFNA(   IF(   IF(  INDEX(警職大表!$A$1:$AZ$100,MATCH($A24,警職大表!$A$1:$A$100,0),   MATCH(M$1,警職大表!$A$3:$AZ$3,0)  )=0,"",INDEX(警職大表!$A$1:$AZ$100,MATCH($A24,警職大表!$A$1:$A$100,0),   MATCH(M$1,警職大表!$A$3:$AZ$3,0)  )        )="",L24,  IF(  INDEX(警職大表!$A$1:$AZ$100,MATCH($A24,警職大表!$A$1:$A$100,0),   MATCH(M$1,警職大表!$A$3:$AZ$3,0)  )=0,"",INDEX(警職大表!$A$1:$AZ$100,MATCH($A24,警職大表!$A$1:$A$100,0),   MATCH(M$1,警職大表!$A$3:$AZ$3,0)  ) )    ),"")</f>
        <v/>
      </c>
      <c r="N24" s="190" t="str">
        <f>_xlfn.IFNA(   IF(   IF(  INDEX(警職大表!$A$1:$AZ$100,MATCH($A24,警職大表!$A$1:$A$100,0),   MATCH(N$1,警職大表!$A$3:$AZ$3,0)  )=0,"",INDEX(警職大表!$A$1:$AZ$100,MATCH($A24,警職大表!$A$1:$A$100,0),   MATCH(N$1,警職大表!$A$3:$AZ$3,0)  )        )="",M24,  IF(  INDEX(警職大表!$A$1:$AZ$100,MATCH($A24,警職大表!$A$1:$A$100,0),   MATCH(N$1,警職大表!$A$3:$AZ$3,0)  )=0,"",INDEX(警職大表!$A$1:$AZ$100,MATCH($A24,警職大表!$A$1:$A$100,0),   MATCH(N$1,警職大表!$A$3:$AZ$3,0)  ) )    ),"")</f>
        <v/>
      </c>
      <c r="O24" s="190" t="str">
        <f>_xlfn.IFNA(   IF(   IF(  INDEX(警職大表!$A$1:$AZ$100,MATCH($A24,警職大表!$A$1:$A$100,0),   MATCH(O$1,警職大表!$A$3:$AZ$3,0)  )=0,"",INDEX(警職大表!$A$1:$AZ$100,MATCH($A24,警職大表!$A$1:$A$100,0),   MATCH(O$1,警職大表!$A$3:$AZ$3,0)  )        )="",N24,  IF(  INDEX(警職大表!$A$1:$AZ$100,MATCH($A24,警職大表!$A$1:$A$100,0),   MATCH(O$1,警職大表!$A$3:$AZ$3,0)  )=0,"",INDEX(警職大表!$A$1:$AZ$100,MATCH($A24,警職大表!$A$1:$A$100,0),   MATCH(O$1,警職大表!$A$3:$AZ$3,0)  ) )    ),"")</f>
        <v/>
      </c>
      <c r="P24" s="190" t="str">
        <f>_xlfn.IFNA(   IF(   IF(  INDEX(警職大表!$A$1:$AZ$100,MATCH($A24,警職大表!$A$1:$A$100,0),   MATCH(P$1,警職大表!$A$3:$AZ$3,0)  )=0,"",INDEX(警職大表!$A$1:$AZ$100,MATCH($A24,警職大表!$A$1:$A$100,0),   MATCH(P$1,警職大表!$A$3:$AZ$3,0)  )        )="",O24,  IF(  INDEX(警職大表!$A$1:$AZ$100,MATCH($A24,警職大表!$A$1:$A$100,0),   MATCH(P$1,警職大表!$A$3:$AZ$3,0)  )=0,"",INDEX(警職大表!$A$1:$AZ$100,MATCH($A24,警職大表!$A$1:$A$100,0),   MATCH(P$1,警職大表!$A$3:$AZ$3,0)  ) )    ),"")</f>
        <v/>
      </c>
      <c r="Q24" s="190" t="str">
        <f>_xlfn.IFNA(   IF(   IF(  INDEX(警職大表!$A$1:$AZ$100,MATCH($A24,警職大表!$A$1:$A$100,0),   MATCH(Q$1,警職大表!$A$3:$AZ$3,0)  )=0,"",INDEX(警職大表!$A$1:$AZ$100,MATCH($A24,警職大表!$A$1:$A$100,0),   MATCH(Q$1,警職大表!$A$3:$AZ$3,0)  )        )="",P24,  IF(  INDEX(警職大表!$A$1:$AZ$100,MATCH($A24,警職大表!$A$1:$A$100,0),   MATCH(Q$1,警職大表!$A$3:$AZ$3,0)  )=0,"",INDEX(警職大表!$A$1:$AZ$100,MATCH($A24,警職大表!$A$1:$A$100,0),   MATCH(Q$1,警職大表!$A$3:$AZ$3,0)  ) )    ),"")</f>
        <v/>
      </c>
      <c r="R24" s="190" t="str">
        <f>_xlfn.IFNA(   IF(   IF(  INDEX(警職大表!$A$1:$AZ$100,MATCH($A24,警職大表!$A$1:$A$100,0),   MATCH(R$1,警職大表!$A$3:$AZ$3,0)  )=0,"",INDEX(警職大表!$A$1:$AZ$100,MATCH($A24,警職大表!$A$1:$A$100,0),   MATCH(R$1,警職大表!$A$3:$AZ$3,0)  )        )="",Q24,  IF(  INDEX(警職大表!$A$1:$AZ$100,MATCH($A24,警職大表!$A$1:$A$100,0),   MATCH(R$1,警職大表!$A$3:$AZ$3,0)  )=0,"",INDEX(警職大表!$A$1:$AZ$100,MATCH($A24,警職大表!$A$1:$A$100,0),   MATCH(R$1,警職大表!$A$3:$AZ$3,0)  ) )    ),"")</f>
        <v/>
      </c>
      <c r="S24" s="190" t="str">
        <f>_xlfn.IFNA(   IF(   IF(  INDEX(警職大表!$A$1:$AZ$100,MATCH($A24,警職大表!$A$1:$A$100,0),   MATCH(S$1,警職大表!$A$3:$AZ$3,0)  )=0,"",INDEX(警職大表!$A$1:$AZ$100,MATCH($A24,警職大表!$A$1:$A$100,0),   MATCH(S$1,警職大表!$A$3:$AZ$3,0)  )        )="",R24,  IF(  INDEX(警職大表!$A$1:$AZ$100,MATCH($A24,警職大表!$A$1:$A$100,0),   MATCH(S$1,警職大表!$A$3:$AZ$3,0)  )=0,"",INDEX(警職大表!$A$1:$AZ$100,MATCH($A24,警職大表!$A$1:$A$100,0),   MATCH(S$1,警職大表!$A$3:$AZ$3,0)  ) )    ),"")</f>
        <v/>
      </c>
      <c r="T24" s="190" t="str">
        <f>_xlfn.IFNA(   IF(   IF(  INDEX(警職大表!$A$1:$AZ$100,MATCH($A24,警職大表!$A$1:$A$100,0),   MATCH(T$1,警職大表!$A$3:$AZ$3,0)  )=0,"",INDEX(警職大表!$A$1:$AZ$100,MATCH($A24,警職大表!$A$1:$A$100,0),   MATCH(T$1,警職大表!$A$3:$AZ$3,0)  )        )="",S24,  IF(  INDEX(警職大表!$A$1:$AZ$100,MATCH($A24,警職大表!$A$1:$A$100,0),   MATCH(T$1,警職大表!$A$3:$AZ$3,0)  )=0,"",INDEX(警職大表!$A$1:$AZ$100,MATCH($A24,警職大表!$A$1:$A$100,0),   MATCH(T$1,警職大表!$A$3:$AZ$3,0)  ) )    ),"")</f>
        <v/>
      </c>
      <c r="U24" s="190" t="str">
        <f>_xlfn.IFNA(   IF(   IF(  INDEX(警職大表!$A$1:$AZ$100,MATCH($A24,警職大表!$A$1:$A$100,0),   MATCH(U$1,警職大表!$A$3:$AZ$3,0)  )=0,"",INDEX(警職大表!$A$1:$AZ$100,MATCH($A24,警職大表!$A$1:$A$100,0),   MATCH(U$1,警職大表!$A$3:$AZ$3,0)  )        )="",T24,  IF(  INDEX(警職大表!$A$1:$AZ$100,MATCH($A24,警職大表!$A$1:$A$100,0),   MATCH(U$1,警職大表!$A$3:$AZ$3,0)  )=0,"",INDEX(警職大表!$A$1:$AZ$100,MATCH($A24,警職大表!$A$1:$A$100,0),   MATCH(U$1,警職大表!$A$3:$AZ$3,0)  ) )    ),"")</f>
        <v/>
      </c>
      <c r="V24" s="190" t="str">
        <f>_xlfn.IFNA(   IF(   IF(  INDEX(警職大表!$A$1:$AZ$100,MATCH($A24,警職大表!$A$1:$A$100,0),   MATCH(V$1,警職大表!$A$3:$AZ$3,0)  )=0,"",INDEX(警職大表!$A$1:$AZ$100,MATCH($A24,警職大表!$A$1:$A$100,0),   MATCH(V$1,警職大表!$A$3:$AZ$3,0)  )        )="",U24,  IF(  INDEX(警職大表!$A$1:$AZ$100,MATCH($A24,警職大表!$A$1:$A$100,0),   MATCH(V$1,警職大表!$A$3:$AZ$3,0)  )=0,"",INDEX(警職大表!$A$1:$AZ$100,MATCH($A24,警職大表!$A$1:$A$100,0),   MATCH(V$1,警職大表!$A$3:$AZ$3,0)  ) )    ),"")</f>
        <v/>
      </c>
      <c r="W24" s="190" t="str">
        <f>_xlfn.IFNA(   IF(   IF(  INDEX(警職大表!$A$1:$AZ$100,MATCH($A24,警職大表!$A$1:$A$100,0),   MATCH(W$1,警職大表!$A$3:$AZ$3,0)  )=0,"",INDEX(警職大表!$A$1:$AZ$100,MATCH($A24,警職大表!$A$1:$A$100,0),   MATCH(W$1,警職大表!$A$3:$AZ$3,0)  )        )="",V24,  IF(  INDEX(警職大表!$A$1:$AZ$100,MATCH($A24,警職大表!$A$1:$A$100,0),   MATCH(W$1,警職大表!$A$3:$AZ$3,0)  )=0,"",INDEX(警職大表!$A$1:$AZ$100,MATCH($A24,警職大表!$A$1:$A$100,0),   MATCH(W$1,警職大表!$A$3:$AZ$3,0)  ) )    ),"")</f>
        <v/>
      </c>
      <c r="X24" s="190" t="str">
        <f>_xlfn.IFNA(   IF(   IF(  INDEX(警職大表!$A$1:$AZ$100,MATCH($A24,警職大表!$A$1:$A$100,0),   MATCH(X$1,警職大表!$A$3:$AZ$3,0)  )=0,"",INDEX(警職大表!$A$1:$AZ$100,MATCH($A24,警職大表!$A$1:$A$100,0),   MATCH(X$1,警職大表!$A$3:$AZ$3,0)  )        )="",W24,  IF(  INDEX(警職大表!$A$1:$AZ$100,MATCH($A24,警職大表!$A$1:$A$100,0),   MATCH(X$1,警職大表!$A$3:$AZ$3,0)  )=0,"",INDEX(警職大表!$A$1:$AZ$100,MATCH($A24,警職大表!$A$1:$A$100,0),   MATCH(X$1,警職大表!$A$3:$AZ$3,0)  ) )    ),"")</f>
        <v/>
      </c>
      <c r="Y24" s="190" t="str">
        <f>_xlfn.IFNA(   IF(   IF(  INDEX(警職大表!$A$1:$AZ$100,MATCH($A24,警職大表!$A$1:$A$100,0),   MATCH(Y$1,警職大表!$A$3:$AZ$3,0)  )=0,"",INDEX(警職大表!$A$1:$AZ$100,MATCH($A24,警職大表!$A$1:$A$100,0),   MATCH(Y$1,警職大表!$A$3:$AZ$3,0)  )        )="",X24,  IF(  INDEX(警職大表!$A$1:$AZ$100,MATCH($A24,警職大表!$A$1:$A$100,0),   MATCH(Y$1,警職大表!$A$3:$AZ$3,0)  )=0,"",INDEX(警職大表!$A$1:$AZ$100,MATCH($A24,警職大表!$A$1:$A$100,0),   MATCH(Y$1,警職大表!$A$3:$AZ$3,0)  ) )    ),"")</f>
        <v/>
      </c>
      <c r="Z24" s="190" t="str">
        <f>_xlfn.IFNA(   IF(   IF(  INDEX(警職大表!$A$1:$AZ$100,MATCH($A24,警職大表!$A$1:$A$100,0),   MATCH(Z$1,警職大表!$A$3:$AZ$3,0)  )=0,"",INDEX(警職大表!$A$1:$AZ$100,MATCH($A24,警職大表!$A$1:$A$100,0),   MATCH(Z$1,警職大表!$A$3:$AZ$3,0)  )        )="",Y24,  IF(  INDEX(警職大表!$A$1:$AZ$100,MATCH($A24,警職大表!$A$1:$A$100,0),   MATCH(Z$1,警職大表!$A$3:$AZ$3,0)  )=0,"",INDEX(警職大表!$A$1:$AZ$100,MATCH($A24,警職大表!$A$1:$A$100,0),   MATCH(Z$1,警職大表!$A$3:$AZ$3,0)  ) )    ),"")</f>
        <v/>
      </c>
      <c r="AA24" s="190" t="str">
        <f>_xlfn.IFNA(   IF(   IF(  INDEX(警職大表!$A$1:$AZ$100,MATCH($A24,警職大表!$A$1:$A$100,0),   MATCH(AA$1,警職大表!$A$3:$AZ$3,0)  )=0,"",INDEX(警職大表!$A$1:$AZ$100,MATCH($A24,警職大表!$A$1:$A$100,0),   MATCH(AA$1,警職大表!$A$3:$AZ$3,0)  )        )="",Z24,  IF(  INDEX(警職大表!$A$1:$AZ$100,MATCH($A24,警職大表!$A$1:$A$100,0),   MATCH(AA$1,警職大表!$A$3:$AZ$3,0)  )=0,"",INDEX(警職大表!$A$1:$AZ$100,MATCH($A24,警職大表!$A$1:$A$100,0),   MATCH(AA$1,警職大表!$A$3:$AZ$3,0)  ) )    ),"")</f>
        <v/>
      </c>
      <c r="AB24" s="190" t="str">
        <f>_xlfn.IFNA(   IF(   IF(  INDEX(警職大表!$A$1:$AZ$100,MATCH($A24,警職大表!$A$1:$A$100,0),   MATCH(AB$1,警職大表!$A$3:$AZ$3,0)  )=0,"",INDEX(警職大表!$A$1:$AZ$100,MATCH($A24,警職大表!$A$1:$A$100,0),   MATCH(AB$1,警職大表!$A$3:$AZ$3,0)  )        )="",AA24,  IF(  INDEX(警職大表!$A$1:$AZ$100,MATCH($A24,警職大表!$A$1:$A$100,0),   MATCH(AB$1,警職大表!$A$3:$AZ$3,0)  )=0,"",INDEX(警職大表!$A$1:$AZ$100,MATCH($A24,警職大表!$A$1:$A$100,0),   MATCH(AB$1,警職大表!$A$3:$AZ$3,0)  ) )    ),"")</f>
        <v/>
      </c>
      <c r="AC24" s="190" t="str">
        <f>_xlfn.IFNA(   IF(   IF(  INDEX(警職大表!$A$1:$AZ$100,MATCH($A24,警職大表!$A$1:$A$100,0),   MATCH(AC$1,警職大表!$A$3:$AZ$3,0)  )=0,"",INDEX(警職大表!$A$1:$AZ$100,MATCH($A24,警職大表!$A$1:$A$100,0),   MATCH(AC$1,警職大表!$A$3:$AZ$3,0)  )        )="",AB24,  IF(  INDEX(警職大表!$A$1:$AZ$100,MATCH($A24,警職大表!$A$1:$A$100,0),   MATCH(AC$1,警職大表!$A$3:$AZ$3,0)  )=0,"",INDEX(警職大表!$A$1:$AZ$100,MATCH($A24,警職大表!$A$1:$A$100,0),   MATCH(AC$1,警職大表!$A$3:$AZ$3,0)  ) )    ),"")</f>
        <v/>
      </c>
      <c r="AD24" s="190" t="str">
        <f>_xlfn.IFNA(   IF(   IF(  INDEX(警職大表!$A$1:$AZ$100,MATCH($A24,警職大表!$A$1:$A$100,0),   MATCH(AD$1,警職大表!$A$3:$AZ$3,0)  )=0,"",INDEX(警職大表!$A$1:$AZ$100,MATCH($A24,警職大表!$A$1:$A$100,0),   MATCH(AD$1,警職大表!$A$3:$AZ$3,0)  )        )="",AC24,  IF(  INDEX(警職大表!$A$1:$AZ$100,MATCH($A24,警職大表!$A$1:$A$100,0),   MATCH(AD$1,警職大表!$A$3:$AZ$3,0)  )=0,"",INDEX(警職大表!$A$1:$AZ$100,MATCH($A24,警職大表!$A$1:$A$100,0),   MATCH(AD$1,警職大表!$A$3:$AZ$3,0)  ) )    ),"")</f>
        <v/>
      </c>
      <c r="AE24" s="190" t="str">
        <f>_xlfn.IFNA(   IF(   IF(  INDEX(警職大表!$A$1:$AZ$100,MATCH($A24,警職大表!$A$1:$A$100,0),   MATCH(AE$1,警職大表!$A$3:$AZ$3,0)  )=0,"",INDEX(警職大表!$A$1:$AZ$100,MATCH($A24,警職大表!$A$1:$A$100,0),   MATCH(AE$1,警職大表!$A$3:$AZ$3,0)  )        )="",AD24,  IF(  INDEX(警職大表!$A$1:$AZ$100,MATCH($A24,警職大表!$A$1:$A$100,0),   MATCH(AE$1,警職大表!$A$3:$AZ$3,0)  )=0,"",INDEX(警職大表!$A$1:$AZ$100,MATCH($A24,警職大表!$A$1:$A$100,0),   MATCH(AE$1,警職大表!$A$3:$AZ$3,0)  ) )    ),"")</f>
        <v/>
      </c>
      <c r="AF24" s="190" t="str">
        <f>_xlfn.IFNA(   IF(   IF(  INDEX(警職大表!$A$1:$AZ$100,MATCH($A24,警職大表!$A$1:$A$100,0),   MATCH(AF$1,警職大表!$A$3:$AZ$3,0)  )=0,"",INDEX(警職大表!$A$1:$AZ$100,MATCH($A24,警職大表!$A$1:$A$100,0),   MATCH(AF$1,警職大表!$A$3:$AZ$3,0)  )        )="",AE24,  IF(  INDEX(警職大表!$A$1:$AZ$100,MATCH($A24,警職大表!$A$1:$A$100,0),   MATCH(AF$1,警職大表!$A$3:$AZ$3,0)  )=0,"",INDEX(警職大表!$A$1:$AZ$100,MATCH($A24,警職大表!$A$1:$A$100,0),   MATCH(AF$1,警職大表!$A$3:$AZ$3,0)  ) )    ),"")</f>
        <v/>
      </c>
      <c r="AG24" s="190" t="str">
        <f>_xlfn.IFNA(   IF(   IF(  INDEX(警職大表!$A$1:$AZ$100,MATCH($A24,警職大表!$A$1:$A$100,0),   MATCH(AG$1,警職大表!$A$3:$AZ$3,0)  )=0,"",INDEX(警職大表!$A$1:$AZ$100,MATCH($A24,警職大表!$A$1:$A$100,0),   MATCH(AG$1,警職大表!$A$3:$AZ$3,0)  )        )="",AF24,  IF(  INDEX(警職大表!$A$1:$AZ$100,MATCH($A24,警職大表!$A$1:$A$100,0),   MATCH(AG$1,警職大表!$A$3:$AZ$3,0)  )=0,"",INDEX(警職大表!$A$1:$AZ$100,MATCH($A24,警職大表!$A$1:$A$100,0),   MATCH(AG$1,警職大表!$A$3:$AZ$3,0)  ) )    ),"")</f>
        <v/>
      </c>
      <c r="AL24" s="190" t="str">
        <f t="shared" si="0"/>
        <v/>
      </c>
      <c r="AM24" s="190" t="str">
        <f t="shared" si="1"/>
        <v/>
      </c>
      <c r="AN24" s="190" t="str">
        <f ca="1">INDEX(   $A$41:$AG$78, MATCH(AL24,$A$41:$A$78,0),MATCH(  DAY(勤務分配表!$AL$1),$A$41:$AL$41,0  )  )</f>
        <v/>
      </c>
      <c r="AO24" s="190" t="str">
        <f>IF((ROW(AO24)-1)&lt;=日期輸入!$B$5,_xlfn.IFNA(IF(INDEX($A$1:$AG$40,MATCH($AM24,$B$1:$B$100,0),VALUE($AO$1+3))="成","補",INDEX($A$1:$AG$40,MATCH($AM24,$B$1:$B$100,0),VALUE($AO$1+3))),""),"")</f>
        <v/>
      </c>
      <c r="AP24" s="190" t="str">
        <f>IF((ROW(AP24)-1)&lt;=日期輸入!$B$5,_xlfn.IFNA(IF(INDEX($A$1:$AG$40,MATCH($AM24,$B$1:$B$100,0),VALUE($AP$1+3))="成","補",INDEX($A$1:$AG$40,MATCH($AM24,$B$1:$B$100,0),VALUE($AP$1+3))),""),"")</f>
        <v/>
      </c>
      <c r="AQ24" s="190" t="str">
        <f>IF((ROW(AQ24)-1)&lt;=日期輸入!$B$5,_xlfn.IFNA(IF(INDEX($A$1:$AG$40,MATCH($AM24,$B$1:$B$100,0),VALUE($AQ$1+3))="成","補",INDEX($A$1:$AG$40,MATCH($AM24,$B$1:$B$100,0),VALUE($AQ$1+3))),""),"")</f>
        <v/>
      </c>
    </row>
    <row r="25" spans="1:43">
      <c r="A25" s="190" t="str">
        <f>IF(  (ROW(A25)-1)&lt;=日期輸入!$B$5,勤務分配!A24,"")</f>
        <v/>
      </c>
      <c r="B25" s="190" t="str">
        <f>_xlfn.IFNA(  INDEX(警職大表!$A$1:$AZ$100,MATCH(A25,警職大表!$A$1:$A$100,0),3),"")</f>
        <v/>
      </c>
      <c r="C25" s="190" t="str">
        <f>_xlfn.IFNA(  IF(  INDEX(警職大表!$A$1:$AZ$100,MATCH($A25,警職大表!$A$1:$A$100,0),   MATCH(C$1,警職大表!$A$3:$AZ$3,0)  )=0,"",INDEX(警職大表!$A$1:$AZ$100,MATCH($A25,警職大表!$A$1:$A$100,0),   MATCH(C$1,警職大表!$A$3:$AZ$3,0)  )                ),"")</f>
        <v/>
      </c>
      <c r="D25" s="190" t="str">
        <f>_xlfn.IFNA(   IF(   IF(  INDEX(警職大表!$A$1:$AZ$100,MATCH($A25,警職大表!$A$1:$A$100,0),   MATCH(D$1,警職大表!$A$3:$AZ$3,0)  )=0,"",INDEX(警職大表!$A$1:$AZ$100,MATCH($A25,警職大表!$A$1:$A$100,0),   MATCH(D$1,警職大表!$A$3:$AZ$3,0)  )        )="",C25,  IF(  INDEX(警職大表!$A$1:$AZ$100,MATCH($A25,警職大表!$A$1:$A$100,0),   MATCH(D$1,警職大表!$A$3:$AZ$3,0)  )=0,"",INDEX(警職大表!$A$1:$AZ$100,MATCH($A25,警職大表!$A$1:$A$100,0),   MATCH(D$1,警職大表!$A$3:$AZ$3,0)  ) )    ),"")</f>
        <v/>
      </c>
      <c r="E25" s="190" t="str">
        <f>_xlfn.IFNA(   IF(   IF(  INDEX(警職大表!$A$1:$AZ$100,MATCH($A25,警職大表!$A$1:$A$100,0),   MATCH(E$1,警職大表!$A$3:$AZ$3,0)  )=0,"",INDEX(警職大表!$A$1:$AZ$100,MATCH($A25,警職大表!$A$1:$A$100,0),   MATCH(E$1,警職大表!$A$3:$AZ$3,0)  )        )="",D25,  IF(  INDEX(警職大表!$A$1:$AZ$100,MATCH($A25,警職大表!$A$1:$A$100,0),   MATCH(E$1,警職大表!$A$3:$AZ$3,0)  )=0,"",INDEX(警職大表!$A$1:$AZ$100,MATCH($A25,警職大表!$A$1:$A$100,0),   MATCH(E$1,警職大表!$A$3:$AZ$3,0)  ) )    ),"")</f>
        <v/>
      </c>
      <c r="F25" s="190" t="str">
        <f>_xlfn.IFNA(   IF(   IF(  INDEX(警職大表!$A$1:$AZ$100,MATCH($A25,警職大表!$A$1:$A$100,0),   MATCH(F$1,警職大表!$A$3:$AZ$3,0)  )=0,"",INDEX(警職大表!$A$1:$AZ$100,MATCH($A25,警職大表!$A$1:$A$100,0),   MATCH(F$1,警職大表!$A$3:$AZ$3,0)  )        )="",E25,  IF(  INDEX(警職大表!$A$1:$AZ$100,MATCH($A25,警職大表!$A$1:$A$100,0),   MATCH(F$1,警職大表!$A$3:$AZ$3,0)  )=0,"",INDEX(警職大表!$A$1:$AZ$100,MATCH($A25,警職大表!$A$1:$A$100,0),   MATCH(F$1,警職大表!$A$3:$AZ$3,0)  ) )    ),"")</f>
        <v/>
      </c>
      <c r="G25" s="190" t="str">
        <f>_xlfn.IFNA(   IF(   IF(  INDEX(警職大表!$A$1:$AZ$100,MATCH($A25,警職大表!$A$1:$A$100,0),   MATCH(G$1,警職大表!$A$3:$AZ$3,0)  )=0,"",INDEX(警職大表!$A$1:$AZ$100,MATCH($A25,警職大表!$A$1:$A$100,0),   MATCH(G$1,警職大表!$A$3:$AZ$3,0)  )        )="",F25,  IF(  INDEX(警職大表!$A$1:$AZ$100,MATCH($A25,警職大表!$A$1:$A$100,0),   MATCH(G$1,警職大表!$A$3:$AZ$3,0)  )=0,"",INDEX(警職大表!$A$1:$AZ$100,MATCH($A25,警職大表!$A$1:$A$100,0),   MATCH(G$1,警職大表!$A$3:$AZ$3,0)  ) )    ),"")</f>
        <v/>
      </c>
      <c r="H25" s="190" t="str">
        <f>_xlfn.IFNA(   IF(   IF(  INDEX(警職大表!$A$1:$AZ$100,MATCH($A25,警職大表!$A$1:$A$100,0),   MATCH(H$1,警職大表!$A$3:$AZ$3,0)  )=0,"",INDEX(警職大表!$A$1:$AZ$100,MATCH($A25,警職大表!$A$1:$A$100,0),   MATCH(H$1,警職大表!$A$3:$AZ$3,0)  )        )="",G25,  IF(  INDEX(警職大表!$A$1:$AZ$100,MATCH($A25,警職大表!$A$1:$A$100,0),   MATCH(H$1,警職大表!$A$3:$AZ$3,0)  )=0,"",INDEX(警職大表!$A$1:$AZ$100,MATCH($A25,警職大表!$A$1:$A$100,0),   MATCH(H$1,警職大表!$A$3:$AZ$3,0)  ) )    ),"")</f>
        <v/>
      </c>
      <c r="I25" s="190" t="str">
        <f>_xlfn.IFNA(   IF(   IF(  INDEX(警職大表!$A$1:$AZ$100,MATCH($A25,警職大表!$A$1:$A$100,0),   MATCH(I$1,警職大表!$A$3:$AZ$3,0)  )=0,"",INDEX(警職大表!$A$1:$AZ$100,MATCH($A25,警職大表!$A$1:$A$100,0),   MATCH(I$1,警職大表!$A$3:$AZ$3,0)  )        )="",H25,  IF(  INDEX(警職大表!$A$1:$AZ$100,MATCH($A25,警職大表!$A$1:$A$100,0),   MATCH(I$1,警職大表!$A$3:$AZ$3,0)  )=0,"",INDEX(警職大表!$A$1:$AZ$100,MATCH($A25,警職大表!$A$1:$A$100,0),   MATCH(I$1,警職大表!$A$3:$AZ$3,0)  ) )    ),"")</f>
        <v/>
      </c>
      <c r="J25" s="190" t="str">
        <f>_xlfn.IFNA(   IF(   IF(  INDEX(警職大表!$A$1:$AZ$100,MATCH($A25,警職大表!$A$1:$A$100,0),   MATCH(J$1,警職大表!$A$3:$AZ$3,0)  )=0,"",INDEX(警職大表!$A$1:$AZ$100,MATCH($A25,警職大表!$A$1:$A$100,0),   MATCH(J$1,警職大表!$A$3:$AZ$3,0)  )        )="",I25,  IF(  INDEX(警職大表!$A$1:$AZ$100,MATCH($A25,警職大表!$A$1:$A$100,0),   MATCH(J$1,警職大表!$A$3:$AZ$3,0)  )=0,"",INDEX(警職大表!$A$1:$AZ$100,MATCH($A25,警職大表!$A$1:$A$100,0),   MATCH(J$1,警職大表!$A$3:$AZ$3,0)  ) )    ),"")</f>
        <v/>
      </c>
      <c r="K25" s="190" t="str">
        <f>_xlfn.IFNA(   IF(   IF(  INDEX(警職大表!$A$1:$AZ$100,MATCH($A25,警職大表!$A$1:$A$100,0),   MATCH(K$1,警職大表!$A$3:$AZ$3,0)  )=0,"",INDEX(警職大表!$A$1:$AZ$100,MATCH($A25,警職大表!$A$1:$A$100,0),   MATCH(K$1,警職大表!$A$3:$AZ$3,0)  )        )="",J25,  IF(  INDEX(警職大表!$A$1:$AZ$100,MATCH($A25,警職大表!$A$1:$A$100,0),   MATCH(K$1,警職大表!$A$3:$AZ$3,0)  )=0,"",INDEX(警職大表!$A$1:$AZ$100,MATCH($A25,警職大表!$A$1:$A$100,0),   MATCH(K$1,警職大表!$A$3:$AZ$3,0)  ) )    ),"")</f>
        <v/>
      </c>
      <c r="L25" s="190" t="str">
        <f>_xlfn.IFNA(   IF(   IF(  INDEX(警職大表!$A$1:$AZ$100,MATCH($A25,警職大表!$A$1:$A$100,0),   MATCH(L$1,警職大表!$A$3:$AZ$3,0)  )=0,"",INDEX(警職大表!$A$1:$AZ$100,MATCH($A25,警職大表!$A$1:$A$100,0),   MATCH(L$1,警職大表!$A$3:$AZ$3,0)  )        )="",K25,  IF(  INDEX(警職大表!$A$1:$AZ$100,MATCH($A25,警職大表!$A$1:$A$100,0),   MATCH(L$1,警職大表!$A$3:$AZ$3,0)  )=0,"",INDEX(警職大表!$A$1:$AZ$100,MATCH($A25,警職大表!$A$1:$A$100,0),   MATCH(L$1,警職大表!$A$3:$AZ$3,0)  ) )    ),"")</f>
        <v/>
      </c>
      <c r="M25" s="190" t="str">
        <f>_xlfn.IFNA(   IF(   IF(  INDEX(警職大表!$A$1:$AZ$100,MATCH($A25,警職大表!$A$1:$A$100,0),   MATCH(M$1,警職大表!$A$3:$AZ$3,0)  )=0,"",INDEX(警職大表!$A$1:$AZ$100,MATCH($A25,警職大表!$A$1:$A$100,0),   MATCH(M$1,警職大表!$A$3:$AZ$3,0)  )        )="",L25,  IF(  INDEX(警職大表!$A$1:$AZ$100,MATCH($A25,警職大表!$A$1:$A$100,0),   MATCH(M$1,警職大表!$A$3:$AZ$3,0)  )=0,"",INDEX(警職大表!$A$1:$AZ$100,MATCH($A25,警職大表!$A$1:$A$100,0),   MATCH(M$1,警職大表!$A$3:$AZ$3,0)  ) )    ),"")</f>
        <v/>
      </c>
      <c r="N25" s="190" t="str">
        <f>_xlfn.IFNA(   IF(   IF(  INDEX(警職大表!$A$1:$AZ$100,MATCH($A25,警職大表!$A$1:$A$100,0),   MATCH(N$1,警職大表!$A$3:$AZ$3,0)  )=0,"",INDEX(警職大表!$A$1:$AZ$100,MATCH($A25,警職大表!$A$1:$A$100,0),   MATCH(N$1,警職大表!$A$3:$AZ$3,0)  )        )="",M25,  IF(  INDEX(警職大表!$A$1:$AZ$100,MATCH($A25,警職大表!$A$1:$A$100,0),   MATCH(N$1,警職大表!$A$3:$AZ$3,0)  )=0,"",INDEX(警職大表!$A$1:$AZ$100,MATCH($A25,警職大表!$A$1:$A$100,0),   MATCH(N$1,警職大表!$A$3:$AZ$3,0)  ) )    ),"")</f>
        <v/>
      </c>
      <c r="O25" s="190" t="str">
        <f>_xlfn.IFNA(   IF(   IF(  INDEX(警職大表!$A$1:$AZ$100,MATCH($A25,警職大表!$A$1:$A$100,0),   MATCH(O$1,警職大表!$A$3:$AZ$3,0)  )=0,"",INDEX(警職大表!$A$1:$AZ$100,MATCH($A25,警職大表!$A$1:$A$100,0),   MATCH(O$1,警職大表!$A$3:$AZ$3,0)  )        )="",N25,  IF(  INDEX(警職大表!$A$1:$AZ$100,MATCH($A25,警職大表!$A$1:$A$100,0),   MATCH(O$1,警職大表!$A$3:$AZ$3,0)  )=0,"",INDEX(警職大表!$A$1:$AZ$100,MATCH($A25,警職大表!$A$1:$A$100,0),   MATCH(O$1,警職大表!$A$3:$AZ$3,0)  ) )    ),"")</f>
        <v/>
      </c>
      <c r="P25" s="190" t="str">
        <f>_xlfn.IFNA(   IF(   IF(  INDEX(警職大表!$A$1:$AZ$100,MATCH($A25,警職大表!$A$1:$A$100,0),   MATCH(P$1,警職大表!$A$3:$AZ$3,0)  )=0,"",INDEX(警職大表!$A$1:$AZ$100,MATCH($A25,警職大表!$A$1:$A$100,0),   MATCH(P$1,警職大表!$A$3:$AZ$3,0)  )        )="",O25,  IF(  INDEX(警職大表!$A$1:$AZ$100,MATCH($A25,警職大表!$A$1:$A$100,0),   MATCH(P$1,警職大表!$A$3:$AZ$3,0)  )=0,"",INDEX(警職大表!$A$1:$AZ$100,MATCH($A25,警職大表!$A$1:$A$100,0),   MATCH(P$1,警職大表!$A$3:$AZ$3,0)  ) )    ),"")</f>
        <v/>
      </c>
      <c r="Q25" s="190" t="str">
        <f>_xlfn.IFNA(   IF(   IF(  INDEX(警職大表!$A$1:$AZ$100,MATCH($A25,警職大表!$A$1:$A$100,0),   MATCH(Q$1,警職大表!$A$3:$AZ$3,0)  )=0,"",INDEX(警職大表!$A$1:$AZ$100,MATCH($A25,警職大表!$A$1:$A$100,0),   MATCH(Q$1,警職大表!$A$3:$AZ$3,0)  )        )="",P25,  IF(  INDEX(警職大表!$A$1:$AZ$100,MATCH($A25,警職大表!$A$1:$A$100,0),   MATCH(Q$1,警職大表!$A$3:$AZ$3,0)  )=0,"",INDEX(警職大表!$A$1:$AZ$100,MATCH($A25,警職大表!$A$1:$A$100,0),   MATCH(Q$1,警職大表!$A$3:$AZ$3,0)  ) )    ),"")</f>
        <v/>
      </c>
      <c r="R25" s="190" t="str">
        <f>_xlfn.IFNA(   IF(   IF(  INDEX(警職大表!$A$1:$AZ$100,MATCH($A25,警職大表!$A$1:$A$100,0),   MATCH(R$1,警職大表!$A$3:$AZ$3,0)  )=0,"",INDEX(警職大表!$A$1:$AZ$100,MATCH($A25,警職大表!$A$1:$A$100,0),   MATCH(R$1,警職大表!$A$3:$AZ$3,0)  )        )="",Q25,  IF(  INDEX(警職大表!$A$1:$AZ$100,MATCH($A25,警職大表!$A$1:$A$100,0),   MATCH(R$1,警職大表!$A$3:$AZ$3,0)  )=0,"",INDEX(警職大表!$A$1:$AZ$100,MATCH($A25,警職大表!$A$1:$A$100,0),   MATCH(R$1,警職大表!$A$3:$AZ$3,0)  ) )    ),"")</f>
        <v/>
      </c>
      <c r="S25" s="190" t="str">
        <f>_xlfn.IFNA(   IF(   IF(  INDEX(警職大表!$A$1:$AZ$100,MATCH($A25,警職大表!$A$1:$A$100,0),   MATCH(S$1,警職大表!$A$3:$AZ$3,0)  )=0,"",INDEX(警職大表!$A$1:$AZ$100,MATCH($A25,警職大表!$A$1:$A$100,0),   MATCH(S$1,警職大表!$A$3:$AZ$3,0)  )        )="",R25,  IF(  INDEX(警職大表!$A$1:$AZ$100,MATCH($A25,警職大表!$A$1:$A$100,0),   MATCH(S$1,警職大表!$A$3:$AZ$3,0)  )=0,"",INDEX(警職大表!$A$1:$AZ$100,MATCH($A25,警職大表!$A$1:$A$100,0),   MATCH(S$1,警職大表!$A$3:$AZ$3,0)  ) )    ),"")</f>
        <v/>
      </c>
      <c r="T25" s="190" t="str">
        <f>_xlfn.IFNA(   IF(   IF(  INDEX(警職大表!$A$1:$AZ$100,MATCH($A25,警職大表!$A$1:$A$100,0),   MATCH(T$1,警職大表!$A$3:$AZ$3,0)  )=0,"",INDEX(警職大表!$A$1:$AZ$100,MATCH($A25,警職大表!$A$1:$A$100,0),   MATCH(T$1,警職大表!$A$3:$AZ$3,0)  )        )="",S25,  IF(  INDEX(警職大表!$A$1:$AZ$100,MATCH($A25,警職大表!$A$1:$A$100,0),   MATCH(T$1,警職大表!$A$3:$AZ$3,0)  )=0,"",INDEX(警職大表!$A$1:$AZ$100,MATCH($A25,警職大表!$A$1:$A$100,0),   MATCH(T$1,警職大表!$A$3:$AZ$3,0)  ) )    ),"")</f>
        <v/>
      </c>
      <c r="U25" s="190" t="str">
        <f>_xlfn.IFNA(   IF(   IF(  INDEX(警職大表!$A$1:$AZ$100,MATCH($A25,警職大表!$A$1:$A$100,0),   MATCH(U$1,警職大表!$A$3:$AZ$3,0)  )=0,"",INDEX(警職大表!$A$1:$AZ$100,MATCH($A25,警職大表!$A$1:$A$100,0),   MATCH(U$1,警職大表!$A$3:$AZ$3,0)  )        )="",T25,  IF(  INDEX(警職大表!$A$1:$AZ$100,MATCH($A25,警職大表!$A$1:$A$100,0),   MATCH(U$1,警職大表!$A$3:$AZ$3,0)  )=0,"",INDEX(警職大表!$A$1:$AZ$100,MATCH($A25,警職大表!$A$1:$A$100,0),   MATCH(U$1,警職大表!$A$3:$AZ$3,0)  ) )    ),"")</f>
        <v/>
      </c>
      <c r="V25" s="190" t="str">
        <f>_xlfn.IFNA(   IF(   IF(  INDEX(警職大表!$A$1:$AZ$100,MATCH($A25,警職大表!$A$1:$A$100,0),   MATCH(V$1,警職大表!$A$3:$AZ$3,0)  )=0,"",INDEX(警職大表!$A$1:$AZ$100,MATCH($A25,警職大表!$A$1:$A$100,0),   MATCH(V$1,警職大表!$A$3:$AZ$3,0)  )        )="",U25,  IF(  INDEX(警職大表!$A$1:$AZ$100,MATCH($A25,警職大表!$A$1:$A$100,0),   MATCH(V$1,警職大表!$A$3:$AZ$3,0)  )=0,"",INDEX(警職大表!$A$1:$AZ$100,MATCH($A25,警職大表!$A$1:$A$100,0),   MATCH(V$1,警職大表!$A$3:$AZ$3,0)  ) )    ),"")</f>
        <v/>
      </c>
      <c r="W25" s="190" t="str">
        <f>_xlfn.IFNA(   IF(   IF(  INDEX(警職大表!$A$1:$AZ$100,MATCH($A25,警職大表!$A$1:$A$100,0),   MATCH(W$1,警職大表!$A$3:$AZ$3,0)  )=0,"",INDEX(警職大表!$A$1:$AZ$100,MATCH($A25,警職大表!$A$1:$A$100,0),   MATCH(W$1,警職大表!$A$3:$AZ$3,0)  )        )="",V25,  IF(  INDEX(警職大表!$A$1:$AZ$100,MATCH($A25,警職大表!$A$1:$A$100,0),   MATCH(W$1,警職大表!$A$3:$AZ$3,0)  )=0,"",INDEX(警職大表!$A$1:$AZ$100,MATCH($A25,警職大表!$A$1:$A$100,0),   MATCH(W$1,警職大表!$A$3:$AZ$3,0)  ) )    ),"")</f>
        <v/>
      </c>
      <c r="X25" s="190" t="str">
        <f>_xlfn.IFNA(   IF(   IF(  INDEX(警職大表!$A$1:$AZ$100,MATCH($A25,警職大表!$A$1:$A$100,0),   MATCH(X$1,警職大表!$A$3:$AZ$3,0)  )=0,"",INDEX(警職大表!$A$1:$AZ$100,MATCH($A25,警職大表!$A$1:$A$100,0),   MATCH(X$1,警職大表!$A$3:$AZ$3,0)  )        )="",W25,  IF(  INDEX(警職大表!$A$1:$AZ$100,MATCH($A25,警職大表!$A$1:$A$100,0),   MATCH(X$1,警職大表!$A$3:$AZ$3,0)  )=0,"",INDEX(警職大表!$A$1:$AZ$100,MATCH($A25,警職大表!$A$1:$A$100,0),   MATCH(X$1,警職大表!$A$3:$AZ$3,0)  ) )    ),"")</f>
        <v/>
      </c>
      <c r="Y25" s="190" t="str">
        <f>_xlfn.IFNA(   IF(   IF(  INDEX(警職大表!$A$1:$AZ$100,MATCH($A25,警職大表!$A$1:$A$100,0),   MATCH(Y$1,警職大表!$A$3:$AZ$3,0)  )=0,"",INDEX(警職大表!$A$1:$AZ$100,MATCH($A25,警職大表!$A$1:$A$100,0),   MATCH(Y$1,警職大表!$A$3:$AZ$3,0)  )        )="",X25,  IF(  INDEX(警職大表!$A$1:$AZ$100,MATCH($A25,警職大表!$A$1:$A$100,0),   MATCH(Y$1,警職大表!$A$3:$AZ$3,0)  )=0,"",INDEX(警職大表!$A$1:$AZ$100,MATCH($A25,警職大表!$A$1:$A$100,0),   MATCH(Y$1,警職大表!$A$3:$AZ$3,0)  ) )    ),"")</f>
        <v/>
      </c>
      <c r="Z25" s="190" t="str">
        <f>_xlfn.IFNA(   IF(   IF(  INDEX(警職大表!$A$1:$AZ$100,MATCH($A25,警職大表!$A$1:$A$100,0),   MATCH(Z$1,警職大表!$A$3:$AZ$3,0)  )=0,"",INDEX(警職大表!$A$1:$AZ$100,MATCH($A25,警職大表!$A$1:$A$100,0),   MATCH(Z$1,警職大表!$A$3:$AZ$3,0)  )        )="",Y25,  IF(  INDEX(警職大表!$A$1:$AZ$100,MATCH($A25,警職大表!$A$1:$A$100,0),   MATCH(Z$1,警職大表!$A$3:$AZ$3,0)  )=0,"",INDEX(警職大表!$A$1:$AZ$100,MATCH($A25,警職大表!$A$1:$A$100,0),   MATCH(Z$1,警職大表!$A$3:$AZ$3,0)  ) )    ),"")</f>
        <v/>
      </c>
      <c r="AA25" s="190" t="str">
        <f>_xlfn.IFNA(   IF(   IF(  INDEX(警職大表!$A$1:$AZ$100,MATCH($A25,警職大表!$A$1:$A$100,0),   MATCH(AA$1,警職大表!$A$3:$AZ$3,0)  )=0,"",INDEX(警職大表!$A$1:$AZ$100,MATCH($A25,警職大表!$A$1:$A$100,0),   MATCH(AA$1,警職大表!$A$3:$AZ$3,0)  )        )="",Z25,  IF(  INDEX(警職大表!$A$1:$AZ$100,MATCH($A25,警職大表!$A$1:$A$100,0),   MATCH(AA$1,警職大表!$A$3:$AZ$3,0)  )=0,"",INDEX(警職大表!$A$1:$AZ$100,MATCH($A25,警職大表!$A$1:$A$100,0),   MATCH(AA$1,警職大表!$A$3:$AZ$3,0)  ) )    ),"")</f>
        <v/>
      </c>
      <c r="AB25" s="190" t="str">
        <f>_xlfn.IFNA(   IF(   IF(  INDEX(警職大表!$A$1:$AZ$100,MATCH($A25,警職大表!$A$1:$A$100,0),   MATCH(AB$1,警職大表!$A$3:$AZ$3,0)  )=0,"",INDEX(警職大表!$A$1:$AZ$100,MATCH($A25,警職大表!$A$1:$A$100,0),   MATCH(AB$1,警職大表!$A$3:$AZ$3,0)  )        )="",AA25,  IF(  INDEX(警職大表!$A$1:$AZ$100,MATCH($A25,警職大表!$A$1:$A$100,0),   MATCH(AB$1,警職大表!$A$3:$AZ$3,0)  )=0,"",INDEX(警職大表!$A$1:$AZ$100,MATCH($A25,警職大表!$A$1:$A$100,0),   MATCH(AB$1,警職大表!$A$3:$AZ$3,0)  ) )    ),"")</f>
        <v/>
      </c>
      <c r="AC25" s="190" t="str">
        <f>_xlfn.IFNA(   IF(   IF(  INDEX(警職大表!$A$1:$AZ$100,MATCH($A25,警職大表!$A$1:$A$100,0),   MATCH(AC$1,警職大表!$A$3:$AZ$3,0)  )=0,"",INDEX(警職大表!$A$1:$AZ$100,MATCH($A25,警職大表!$A$1:$A$100,0),   MATCH(AC$1,警職大表!$A$3:$AZ$3,0)  )        )="",AB25,  IF(  INDEX(警職大表!$A$1:$AZ$100,MATCH($A25,警職大表!$A$1:$A$100,0),   MATCH(AC$1,警職大表!$A$3:$AZ$3,0)  )=0,"",INDEX(警職大表!$A$1:$AZ$100,MATCH($A25,警職大表!$A$1:$A$100,0),   MATCH(AC$1,警職大表!$A$3:$AZ$3,0)  ) )    ),"")</f>
        <v/>
      </c>
      <c r="AD25" s="190" t="str">
        <f>_xlfn.IFNA(   IF(   IF(  INDEX(警職大表!$A$1:$AZ$100,MATCH($A25,警職大表!$A$1:$A$100,0),   MATCH(AD$1,警職大表!$A$3:$AZ$3,0)  )=0,"",INDEX(警職大表!$A$1:$AZ$100,MATCH($A25,警職大表!$A$1:$A$100,0),   MATCH(AD$1,警職大表!$A$3:$AZ$3,0)  )        )="",AC25,  IF(  INDEX(警職大表!$A$1:$AZ$100,MATCH($A25,警職大表!$A$1:$A$100,0),   MATCH(AD$1,警職大表!$A$3:$AZ$3,0)  )=0,"",INDEX(警職大表!$A$1:$AZ$100,MATCH($A25,警職大表!$A$1:$A$100,0),   MATCH(AD$1,警職大表!$A$3:$AZ$3,0)  ) )    ),"")</f>
        <v/>
      </c>
      <c r="AE25" s="190" t="str">
        <f>_xlfn.IFNA(   IF(   IF(  INDEX(警職大表!$A$1:$AZ$100,MATCH($A25,警職大表!$A$1:$A$100,0),   MATCH(AE$1,警職大表!$A$3:$AZ$3,0)  )=0,"",INDEX(警職大表!$A$1:$AZ$100,MATCH($A25,警職大表!$A$1:$A$100,0),   MATCH(AE$1,警職大表!$A$3:$AZ$3,0)  )        )="",AD25,  IF(  INDEX(警職大表!$A$1:$AZ$100,MATCH($A25,警職大表!$A$1:$A$100,0),   MATCH(AE$1,警職大表!$A$3:$AZ$3,0)  )=0,"",INDEX(警職大表!$A$1:$AZ$100,MATCH($A25,警職大表!$A$1:$A$100,0),   MATCH(AE$1,警職大表!$A$3:$AZ$3,0)  ) )    ),"")</f>
        <v/>
      </c>
      <c r="AF25" s="190" t="str">
        <f>_xlfn.IFNA(   IF(   IF(  INDEX(警職大表!$A$1:$AZ$100,MATCH($A25,警職大表!$A$1:$A$100,0),   MATCH(AF$1,警職大表!$A$3:$AZ$3,0)  )=0,"",INDEX(警職大表!$A$1:$AZ$100,MATCH($A25,警職大表!$A$1:$A$100,0),   MATCH(AF$1,警職大表!$A$3:$AZ$3,0)  )        )="",AE25,  IF(  INDEX(警職大表!$A$1:$AZ$100,MATCH($A25,警職大表!$A$1:$A$100,0),   MATCH(AF$1,警職大表!$A$3:$AZ$3,0)  )=0,"",INDEX(警職大表!$A$1:$AZ$100,MATCH($A25,警職大表!$A$1:$A$100,0),   MATCH(AF$1,警職大表!$A$3:$AZ$3,0)  ) )    ),"")</f>
        <v/>
      </c>
      <c r="AG25" s="190" t="str">
        <f>_xlfn.IFNA(   IF(   IF(  INDEX(警職大表!$A$1:$AZ$100,MATCH($A25,警職大表!$A$1:$A$100,0),   MATCH(AG$1,警職大表!$A$3:$AZ$3,0)  )=0,"",INDEX(警職大表!$A$1:$AZ$100,MATCH($A25,警職大表!$A$1:$A$100,0),   MATCH(AG$1,警職大表!$A$3:$AZ$3,0)  )        )="",AF25,  IF(  INDEX(警職大表!$A$1:$AZ$100,MATCH($A25,警職大表!$A$1:$A$100,0),   MATCH(AG$1,警職大表!$A$3:$AZ$3,0)  )=0,"",INDEX(警職大表!$A$1:$AZ$100,MATCH($A25,警職大表!$A$1:$A$100,0),   MATCH(AG$1,警職大表!$A$3:$AZ$3,0)  ) )    ),"")</f>
        <v/>
      </c>
      <c r="AL25" s="190" t="str">
        <f t="shared" si="0"/>
        <v/>
      </c>
      <c r="AM25" s="190" t="str">
        <f t="shared" si="1"/>
        <v/>
      </c>
      <c r="AN25" s="190" t="str">
        <f ca="1">INDEX(   $A$41:$AG$78, MATCH(AL25,$A$41:$A$78,0),MATCH(  DAY(勤務分配表!$AL$1),$A$41:$AL$41,0  )  )</f>
        <v/>
      </c>
      <c r="AO25" s="190" t="str">
        <f>IF((ROW(AO25)-1)&lt;=日期輸入!$B$5,_xlfn.IFNA(IF(INDEX($A$1:$AG$40,MATCH($AM25,$B$1:$B$100,0),VALUE($AO$1+3))="成","補",INDEX($A$1:$AG$40,MATCH($AM25,$B$1:$B$100,0),VALUE($AO$1+3))),""),"")</f>
        <v/>
      </c>
      <c r="AP25" s="190" t="str">
        <f>IF((ROW(AP25)-1)&lt;=日期輸入!$B$5,_xlfn.IFNA(IF(INDEX($A$1:$AG$40,MATCH($AM25,$B$1:$B$100,0),VALUE($AP$1+3))="成","補",INDEX($A$1:$AG$40,MATCH($AM25,$B$1:$B$100,0),VALUE($AP$1+3))),""),"")</f>
        <v/>
      </c>
      <c r="AQ25" s="190" t="str">
        <f>IF((ROW(AQ25)-1)&lt;=日期輸入!$B$5,_xlfn.IFNA(IF(INDEX($A$1:$AG$40,MATCH($AM25,$B$1:$B$100,0),VALUE($AQ$1+3))="成","補",INDEX($A$1:$AG$40,MATCH($AM25,$B$1:$B$100,0),VALUE($AQ$1+3))),""),"")</f>
        <v/>
      </c>
    </row>
    <row r="26" spans="1:43">
      <c r="A26" s="190" t="str">
        <f>IF(  (ROW(A26)-1)&lt;=日期輸入!$B$5,勤務分配!A25,"")</f>
        <v/>
      </c>
      <c r="B26" s="190" t="str">
        <f>_xlfn.IFNA(  INDEX(警職大表!$A$1:$AZ$100,MATCH(A26,警職大表!$A$1:$A$100,0),3),"")</f>
        <v/>
      </c>
      <c r="C26" s="190" t="str">
        <f>_xlfn.IFNA(  IF(  INDEX(警職大表!$A$1:$AZ$100,MATCH($A26,警職大表!$A$1:$A$100,0),   MATCH(C$1,警職大表!$A$3:$AZ$3,0)  )=0,"",INDEX(警職大表!$A$1:$AZ$100,MATCH($A26,警職大表!$A$1:$A$100,0),   MATCH(C$1,警職大表!$A$3:$AZ$3,0)  )                ),"")</f>
        <v/>
      </c>
      <c r="D26" s="190" t="str">
        <f>_xlfn.IFNA(   IF(   IF(  INDEX(警職大表!$A$1:$AZ$100,MATCH($A26,警職大表!$A$1:$A$100,0),   MATCH(D$1,警職大表!$A$3:$AZ$3,0)  )=0,"",INDEX(警職大表!$A$1:$AZ$100,MATCH($A26,警職大表!$A$1:$A$100,0),   MATCH(D$1,警職大表!$A$3:$AZ$3,0)  )        )="",C26,  IF(  INDEX(警職大表!$A$1:$AZ$100,MATCH($A26,警職大表!$A$1:$A$100,0),   MATCH(D$1,警職大表!$A$3:$AZ$3,0)  )=0,"",INDEX(警職大表!$A$1:$AZ$100,MATCH($A26,警職大表!$A$1:$A$100,0),   MATCH(D$1,警職大表!$A$3:$AZ$3,0)  ) )    ),"")</f>
        <v/>
      </c>
      <c r="E26" s="190" t="str">
        <f>_xlfn.IFNA(   IF(   IF(  INDEX(警職大表!$A$1:$AZ$100,MATCH($A26,警職大表!$A$1:$A$100,0),   MATCH(E$1,警職大表!$A$3:$AZ$3,0)  )=0,"",INDEX(警職大表!$A$1:$AZ$100,MATCH($A26,警職大表!$A$1:$A$100,0),   MATCH(E$1,警職大表!$A$3:$AZ$3,0)  )        )="",D26,  IF(  INDEX(警職大表!$A$1:$AZ$100,MATCH($A26,警職大表!$A$1:$A$100,0),   MATCH(E$1,警職大表!$A$3:$AZ$3,0)  )=0,"",INDEX(警職大表!$A$1:$AZ$100,MATCH($A26,警職大表!$A$1:$A$100,0),   MATCH(E$1,警職大表!$A$3:$AZ$3,0)  ) )    ),"")</f>
        <v/>
      </c>
      <c r="F26" s="190" t="str">
        <f>_xlfn.IFNA(   IF(   IF(  INDEX(警職大表!$A$1:$AZ$100,MATCH($A26,警職大表!$A$1:$A$100,0),   MATCH(F$1,警職大表!$A$3:$AZ$3,0)  )=0,"",INDEX(警職大表!$A$1:$AZ$100,MATCH($A26,警職大表!$A$1:$A$100,0),   MATCH(F$1,警職大表!$A$3:$AZ$3,0)  )        )="",E26,  IF(  INDEX(警職大表!$A$1:$AZ$100,MATCH($A26,警職大表!$A$1:$A$100,0),   MATCH(F$1,警職大表!$A$3:$AZ$3,0)  )=0,"",INDEX(警職大表!$A$1:$AZ$100,MATCH($A26,警職大表!$A$1:$A$100,0),   MATCH(F$1,警職大表!$A$3:$AZ$3,0)  ) )    ),"")</f>
        <v/>
      </c>
      <c r="G26" s="190" t="str">
        <f>_xlfn.IFNA(   IF(   IF(  INDEX(警職大表!$A$1:$AZ$100,MATCH($A26,警職大表!$A$1:$A$100,0),   MATCH(G$1,警職大表!$A$3:$AZ$3,0)  )=0,"",INDEX(警職大表!$A$1:$AZ$100,MATCH($A26,警職大表!$A$1:$A$100,0),   MATCH(G$1,警職大表!$A$3:$AZ$3,0)  )        )="",F26,  IF(  INDEX(警職大表!$A$1:$AZ$100,MATCH($A26,警職大表!$A$1:$A$100,0),   MATCH(G$1,警職大表!$A$3:$AZ$3,0)  )=0,"",INDEX(警職大表!$A$1:$AZ$100,MATCH($A26,警職大表!$A$1:$A$100,0),   MATCH(G$1,警職大表!$A$3:$AZ$3,0)  ) )    ),"")</f>
        <v/>
      </c>
      <c r="H26" s="190" t="str">
        <f>_xlfn.IFNA(   IF(   IF(  INDEX(警職大表!$A$1:$AZ$100,MATCH($A26,警職大表!$A$1:$A$100,0),   MATCH(H$1,警職大表!$A$3:$AZ$3,0)  )=0,"",INDEX(警職大表!$A$1:$AZ$100,MATCH($A26,警職大表!$A$1:$A$100,0),   MATCH(H$1,警職大表!$A$3:$AZ$3,0)  )        )="",G26,  IF(  INDEX(警職大表!$A$1:$AZ$100,MATCH($A26,警職大表!$A$1:$A$100,0),   MATCH(H$1,警職大表!$A$3:$AZ$3,0)  )=0,"",INDEX(警職大表!$A$1:$AZ$100,MATCH($A26,警職大表!$A$1:$A$100,0),   MATCH(H$1,警職大表!$A$3:$AZ$3,0)  ) )    ),"")</f>
        <v/>
      </c>
      <c r="I26" s="190" t="str">
        <f>_xlfn.IFNA(   IF(   IF(  INDEX(警職大表!$A$1:$AZ$100,MATCH($A26,警職大表!$A$1:$A$100,0),   MATCH(I$1,警職大表!$A$3:$AZ$3,0)  )=0,"",INDEX(警職大表!$A$1:$AZ$100,MATCH($A26,警職大表!$A$1:$A$100,0),   MATCH(I$1,警職大表!$A$3:$AZ$3,0)  )        )="",H26,  IF(  INDEX(警職大表!$A$1:$AZ$100,MATCH($A26,警職大表!$A$1:$A$100,0),   MATCH(I$1,警職大表!$A$3:$AZ$3,0)  )=0,"",INDEX(警職大表!$A$1:$AZ$100,MATCH($A26,警職大表!$A$1:$A$100,0),   MATCH(I$1,警職大表!$A$3:$AZ$3,0)  ) )    ),"")</f>
        <v/>
      </c>
      <c r="J26" s="190" t="str">
        <f>_xlfn.IFNA(   IF(   IF(  INDEX(警職大表!$A$1:$AZ$100,MATCH($A26,警職大表!$A$1:$A$100,0),   MATCH(J$1,警職大表!$A$3:$AZ$3,0)  )=0,"",INDEX(警職大表!$A$1:$AZ$100,MATCH($A26,警職大表!$A$1:$A$100,0),   MATCH(J$1,警職大表!$A$3:$AZ$3,0)  )        )="",I26,  IF(  INDEX(警職大表!$A$1:$AZ$100,MATCH($A26,警職大表!$A$1:$A$100,0),   MATCH(J$1,警職大表!$A$3:$AZ$3,0)  )=0,"",INDEX(警職大表!$A$1:$AZ$100,MATCH($A26,警職大表!$A$1:$A$100,0),   MATCH(J$1,警職大表!$A$3:$AZ$3,0)  ) )    ),"")</f>
        <v/>
      </c>
      <c r="K26" s="190" t="str">
        <f>_xlfn.IFNA(   IF(   IF(  INDEX(警職大表!$A$1:$AZ$100,MATCH($A26,警職大表!$A$1:$A$100,0),   MATCH(K$1,警職大表!$A$3:$AZ$3,0)  )=0,"",INDEX(警職大表!$A$1:$AZ$100,MATCH($A26,警職大表!$A$1:$A$100,0),   MATCH(K$1,警職大表!$A$3:$AZ$3,0)  )        )="",J26,  IF(  INDEX(警職大表!$A$1:$AZ$100,MATCH($A26,警職大表!$A$1:$A$100,0),   MATCH(K$1,警職大表!$A$3:$AZ$3,0)  )=0,"",INDEX(警職大表!$A$1:$AZ$100,MATCH($A26,警職大表!$A$1:$A$100,0),   MATCH(K$1,警職大表!$A$3:$AZ$3,0)  ) )    ),"")</f>
        <v/>
      </c>
      <c r="L26" s="190" t="str">
        <f>_xlfn.IFNA(   IF(   IF(  INDEX(警職大表!$A$1:$AZ$100,MATCH($A26,警職大表!$A$1:$A$100,0),   MATCH(L$1,警職大表!$A$3:$AZ$3,0)  )=0,"",INDEX(警職大表!$A$1:$AZ$100,MATCH($A26,警職大表!$A$1:$A$100,0),   MATCH(L$1,警職大表!$A$3:$AZ$3,0)  )        )="",K26,  IF(  INDEX(警職大表!$A$1:$AZ$100,MATCH($A26,警職大表!$A$1:$A$100,0),   MATCH(L$1,警職大表!$A$3:$AZ$3,0)  )=0,"",INDEX(警職大表!$A$1:$AZ$100,MATCH($A26,警職大表!$A$1:$A$100,0),   MATCH(L$1,警職大表!$A$3:$AZ$3,0)  ) )    ),"")</f>
        <v/>
      </c>
      <c r="M26" s="190" t="str">
        <f>_xlfn.IFNA(   IF(   IF(  INDEX(警職大表!$A$1:$AZ$100,MATCH($A26,警職大表!$A$1:$A$100,0),   MATCH(M$1,警職大表!$A$3:$AZ$3,0)  )=0,"",INDEX(警職大表!$A$1:$AZ$100,MATCH($A26,警職大表!$A$1:$A$100,0),   MATCH(M$1,警職大表!$A$3:$AZ$3,0)  )        )="",L26,  IF(  INDEX(警職大表!$A$1:$AZ$100,MATCH($A26,警職大表!$A$1:$A$100,0),   MATCH(M$1,警職大表!$A$3:$AZ$3,0)  )=0,"",INDEX(警職大表!$A$1:$AZ$100,MATCH($A26,警職大表!$A$1:$A$100,0),   MATCH(M$1,警職大表!$A$3:$AZ$3,0)  ) )    ),"")</f>
        <v/>
      </c>
      <c r="N26" s="190" t="str">
        <f>_xlfn.IFNA(   IF(   IF(  INDEX(警職大表!$A$1:$AZ$100,MATCH($A26,警職大表!$A$1:$A$100,0),   MATCH(N$1,警職大表!$A$3:$AZ$3,0)  )=0,"",INDEX(警職大表!$A$1:$AZ$100,MATCH($A26,警職大表!$A$1:$A$100,0),   MATCH(N$1,警職大表!$A$3:$AZ$3,0)  )        )="",M26,  IF(  INDEX(警職大表!$A$1:$AZ$100,MATCH($A26,警職大表!$A$1:$A$100,0),   MATCH(N$1,警職大表!$A$3:$AZ$3,0)  )=0,"",INDEX(警職大表!$A$1:$AZ$100,MATCH($A26,警職大表!$A$1:$A$100,0),   MATCH(N$1,警職大表!$A$3:$AZ$3,0)  ) )    ),"")</f>
        <v/>
      </c>
      <c r="O26" s="190" t="str">
        <f>_xlfn.IFNA(   IF(   IF(  INDEX(警職大表!$A$1:$AZ$100,MATCH($A26,警職大表!$A$1:$A$100,0),   MATCH(O$1,警職大表!$A$3:$AZ$3,0)  )=0,"",INDEX(警職大表!$A$1:$AZ$100,MATCH($A26,警職大表!$A$1:$A$100,0),   MATCH(O$1,警職大表!$A$3:$AZ$3,0)  )        )="",N26,  IF(  INDEX(警職大表!$A$1:$AZ$100,MATCH($A26,警職大表!$A$1:$A$100,0),   MATCH(O$1,警職大表!$A$3:$AZ$3,0)  )=0,"",INDEX(警職大表!$A$1:$AZ$100,MATCH($A26,警職大表!$A$1:$A$100,0),   MATCH(O$1,警職大表!$A$3:$AZ$3,0)  ) )    ),"")</f>
        <v/>
      </c>
      <c r="P26" s="190" t="str">
        <f>_xlfn.IFNA(   IF(   IF(  INDEX(警職大表!$A$1:$AZ$100,MATCH($A26,警職大表!$A$1:$A$100,0),   MATCH(P$1,警職大表!$A$3:$AZ$3,0)  )=0,"",INDEX(警職大表!$A$1:$AZ$100,MATCH($A26,警職大表!$A$1:$A$100,0),   MATCH(P$1,警職大表!$A$3:$AZ$3,0)  )        )="",O26,  IF(  INDEX(警職大表!$A$1:$AZ$100,MATCH($A26,警職大表!$A$1:$A$100,0),   MATCH(P$1,警職大表!$A$3:$AZ$3,0)  )=0,"",INDEX(警職大表!$A$1:$AZ$100,MATCH($A26,警職大表!$A$1:$A$100,0),   MATCH(P$1,警職大表!$A$3:$AZ$3,0)  ) )    ),"")</f>
        <v/>
      </c>
      <c r="Q26" s="190" t="str">
        <f>_xlfn.IFNA(   IF(   IF(  INDEX(警職大表!$A$1:$AZ$100,MATCH($A26,警職大表!$A$1:$A$100,0),   MATCH(Q$1,警職大表!$A$3:$AZ$3,0)  )=0,"",INDEX(警職大表!$A$1:$AZ$100,MATCH($A26,警職大表!$A$1:$A$100,0),   MATCH(Q$1,警職大表!$A$3:$AZ$3,0)  )        )="",P26,  IF(  INDEX(警職大表!$A$1:$AZ$100,MATCH($A26,警職大表!$A$1:$A$100,0),   MATCH(Q$1,警職大表!$A$3:$AZ$3,0)  )=0,"",INDEX(警職大表!$A$1:$AZ$100,MATCH($A26,警職大表!$A$1:$A$100,0),   MATCH(Q$1,警職大表!$A$3:$AZ$3,0)  ) )    ),"")</f>
        <v/>
      </c>
      <c r="R26" s="190" t="str">
        <f>_xlfn.IFNA(   IF(   IF(  INDEX(警職大表!$A$1:$AZ$100,MATCH($A26,警職大表!$A$1:$A$100,0),   MATCH(R$1,警職大表!$A$3:$AZ$3,0)  )=0,"",INDEX(警職大表!$A$1:$AZ$100,MATCH($A26,警職大表!$A$1:$A$100,0),   MATCH(R$1,警職大表!$A$3:$AZ$3,0)  )        )="",Q26,  IF(  INDEX(警職大表!$A$1:$AZ$100,MATCH($A26,警職大表!$A$1:$A$100,0),   MATCH(R$1,警職大表!$A$3:$AZ$3,0)  )=0,"",INDEX(警職大表!$A$1:$AZ$100,MATCH($A26,警職大表!$A$1:$A$100,0),   MATCH(R$1,警職大表!$A$3:$AZ$3,0)  ) )    ),"")</f>
        <v/>
      </c>
      <c r="S26" s="190" t="str">
        <f>_xlfn.IFNA(   IF(   IF(  INDEX(警職大表!$A$1:$AZ$100,MATCH($A26,警職大表!$A$1:$A$100,0),   MATCH(S$1,警職大表!$A$3:$AZ$3,0)  )=0,"",INDEX(警職大表!$A$1:$AZ$100,MATCH($A26,警職大表!$A$1:$A$100,0),   MATCH(S$1,警職大表!$A$3:$AZ$3,0)  )        )="",R26,  IF(  INDEX(警職大表!$A$1:$AZ$100,MATCH($A26,警職大表!$A$1:$A$100,0),   MATCH(S$1,警職大表!$A$3:$AZ$3,0)  )=0,"",INDEX(警職大表!$A$1:$AZ$100,MATCH($A26,警職大表!$A$1:$A$100,0),   MATCH(S$1,警職大表!$A$3:$AZ$3,0)  ) )    ),"")</f>
        <v/>
      </c>
      <c r="T26" s="190" t="str">
        <f>_xlfn.IFNA(   IF(   IF(  INDEX(警職大表!$A$1:$AZ$100,MATCH($A26,警職大表!$A$1:$A$100,0),   MATCH(T$1,警職大表!$A$3:$AZ$3,0)  )=0,"",INDEX(警職大表!$A$1:$AZ$100,MATCH($A26,警職大表!$A$1:$A$100,0),   MATCH(T$1,警職大表!$A$3:$AZ$3,0)  )        )="",S26,  IF(  INDEX(警職大表!$A$1:$AZ$100,MATCH($A26,警職大表!$A$1:$A$100,0),   MATCH(T$1,警職大表!$A$3:$AZ$3,0)  )=0,"",INDEX(警職大表!$A$1:$AZ$100,MATCH($A26,警職大表!$A$1:$A$100,0),   MATCH(T$1,警職大表!$A$3:$AZ$3,0)  ) )    ),"")</f>
        <v/>
      </c>
      <c r="U26" s="190" t="str">
        <f>_xlfn.IFNA(   IF(   IF(  INDEX(警職大表!$A$1:$AZ$100,MATCH($A26,警職大表!$A$1:$A$100,0),   MATCH(U$1,警職大表!$A$3:$AZ$3,0)  )=0,"",INDEX(警職大表!$A$1:$AZ$100,MATCH($A26,警職大表!$A$1:$A$100,0),   MATCH(U$1,警職大表!$A$3:$AZ$3,0)  )        )="",T26,  IF(  INDEX(警職大表!$A$1:$AZ$100,MATCH($A26,警職大表!$A$1:$A$100,0),   MATCH(U$1,警職大表!$A$3:$AZ$3,0)  )=0,"",INDEX(警職大表!$A$1:$AZ$100,MATCH($A26,警職大表!$A$1:$A$100,0),   MATCH(U$1,警職大表!$A$3:$AZ$3,0)  ) )    ),"")</f>
        <v/>
      </c>
      <c r="V26" s="190" t="str">
        <f>_xlfn.IFNA(   IF(   IF(  INDEX(警職大表!$A$1:$AZ$100,MATCH($A26,警職大表!$A$1:$A$100,0),   MATCH(V$1,警職大表!$A$3:$AZ$3,0)  )=0,"",INDEX(警職大表!$A$1:$AZ$100,MATCH($A26,警職大表!$A$1:$A$100,0),   MATCH(V$1,警職大表!$A$3:$AZ$3,0)  )        )="",U26,  IF(  INDEX(警職大表!$A$1:$AZ$100,MATCH($A26,警職大表!$A$1:$A$100,0),   MATCH(V$1,警職大表!$A$3:$AZ$3,0)  )=0,"",INDEX(警職大表!$A$1:$AZ$100,MATCH($A26,警職大表!$A$1:$A$100,0),   MATCH(V$1,警職大表!$A$3:$AZ$3,0)  ) )    ),"")</f>
        <v/>
      </c>
      <c r="W26" s="190" t="str">
        <f>_xlfn.IFNA(   IF(   IF(  INDEX(警職大表!$A$1:$AZ$100,MATCH($A26,警職大表!$A$1:$A$100,0),   MATCH(W$1,警職大表!$A$3:$AZ$3,0)  )=0,"",INDEX(警職大表!$A$1:$AZ$100,MATCH($A26,警職大表!$A$1:$A$100,0),   MATCH(W$1,警職大表!$A$3:$AZ$3,0)  )        )="",V26,  IF(  INDEX(警職大表!$A$1:$AZ$100,MATCH($A26,警職大表!$A$1:$A$100,0),   MATCH(W$1,警職大表!$A$3:$AZ$3,0)  )=0,"",INDEX(警職大表!$A$1:$AZ$100,MATCH($A26,警職大表!$A$1:$A$100,0),   MATCH(W$1,警職大表!$A$3:$AZ$3,0)  ) )    ),"")</f>
        <v/>
      </c>
      <c r="X26" s="190" t="str">
        <f>_xlfn.IFNA(   IF(   IF(  INDEX(警職大表!$A$1:$AZ$100,MATCH($A26,警職大表!$A$1:$A$100,0),   MATCH(X$1,警職大表!$A$3:$AZ$3,0)  )=0,"",INDEX(警職大表!$A$1:$AZ$100,MATCH($A26,警職大表!$A$1:$A$100,0),   MATCH(X$1,警職大表!$A$3:$AZ$3,0)  )        )="",W26,  IF(  INDEX(警職大表!$A$1:$AZ$100,MATCH($A26,警職大表!$A$1:$A$100,0),   MATCH(X$1,警職大表!$A$3:$AZ$3,0)  )=0,"",INDEX(警職大表!$A$1:$AZ$100,MATCH($A26,警職大表!$A$1:$A$100,0),   MATCH(X$1,警職大表!$A$3:$AZ$3,0)  ) )    ),"")</f>
        <v/>
      </c>
      <c r="Y26" s="190" t="str">
        <f>_xlfn.IFNA(   IF(   IF(  INDEX(警職大表!$A$1:$AZ$100,MATCH($A26,警職大表!$A$1:$A$100,0),   MATCH(Y$1,警職大表!$A$3:$AZ$3,0)  )=0,"",INDEX(警職大表!$A$1:$AZ$100,MATCH($A26,警職大表!$A$1:$A$100,0),   MATCH(Y$1,警職大表!$A$3:$AZ$3,0)  )        )="",X26,  IF(  INDEX(警職大表!$A$1:$AZ$100,MATCH($A26,警職大表!$A$1:$A$100,0),   MATCH(Y$1,警職大表!$A$3:$AZ$3,0)  )=0,"",INDEX(警職大表!$A$1:$AZ$100,MATCH($A26,警職大表!$A$1:$A$100,0),   MATCH(Y$1,警職大表!$A$3:$AZ$3,0)  ) )    ),"")</f>
        <v/>
      </c>
      <c r="Z26" s="190" t="str">
        <f>_xlfn.IFNA(   IF(   IF(  INDEX(警職大表!$A$1:$AZ$100,MATCH($A26,警職大表!$A$1:$A$100,0),   MATCH(Z$1,警職大表!$A$3:$AZ$3,0)  )=0,"",INDEX(警職大表!$A$1:$AZ$100,MATCH($A26,警職大表!$A$1:$A$100,0),   MATCH(Z$1,警職大表!$A$3:$AZ$3,0)  )        )="",Y26,  IF(  INDEX(警職大表!$A$1:$AZ$100,MATCH($A26,警職大表!$A$1:$A$100,0),   MATCH(Z$1,警職大表!$A$3:$AZ$3,0)  )=0,"",INDEX(警職大表!$A$1:$AZ$100,MATCH($A26,警職大表!$A$1:$A$100,0),   MATCH(Z$1,警職大表!$A$3:$AZ$3,0)  ) )    ),"")</f>
        <v/>
      </c>
      <c r="AA26" s="190" t="str">
        <f>_xlfn.IFNA(   IF(   IF(  INDEX(警職大表!$A$1:$AZ$100,MATCH($A26,警職大表!$A$1:$A$100,0),   MATCH(AA$1,警職大表!$A$3:$AZ$3,0)  )=0,"",INDEX(警職大表!$A$1:$AZ$100,MATCH($A26,警職大表!$A$1:$A$100,0),   MATCH(AA$1,警職大表!$A$3:$AZ$3,0)  )        )="",Z26,  IF(  INDEX(警職大表!$A$1:$AZ$100,MATCH($A26,警職大表!$A$1:$A$100,0),   MATCH(AA$1,警職大表!$A$3:$AZ$3,0)  )=0,"",INDEX(警職大表!$A$1:$AZ$100,MATCH($A26,警職大表!$A$1:$A$100,0),   MATCH(AA$1,警職大表!$A$3:$AZ$3,0)  ) )    ),"")</f>
        <v/>
      </c>
      <c r="AB26" s="190" t="str">
        <f>_xlfn.IFNA(   IF(   IF(  INDEX(警職大表!$A$1:$AZ$100,MATCH($A26,警職大表!$A$1:$A$100,0),   MATCH(AB$1,警職大表!$A$3:$AZ$3,0)  )=0,"",INDEX(警職大表!$A$1:$AZ$100,MATCH($A26,警職大表!$A$1:$A$100,0),   MATCH(AB$1,警職大表!$A$3:$AZ$3,0)  )        )="",AA26,  IF(  INDEX(警職大表!$A$1:$AZ$100,MATCH($A26,警職大表!$A$1:$A$100,0),   MATCH(AB$1,警職大表!$A$3:$AZ$3,0)  )=0,"",INDEX(警職大表!$A$1:$AZ$100,MATCH($A26,警職大表!$A$1:$A$100,0),   MATCH(AB$1,警職大表!$A$3:$AZ$3,0)  ) )    ),"")</f>
        <v/>
      </c>
      <c r="AC26" s="190" t="str">
        <f>_xlfn.IFNA(   IF(   IF(  INDEX(警職大表!$A$1:$AZ$100,MATCH($A26,警職大表!$A$1:$A$100,0),   MATCH(AC$1,警職大表!$A$3:$AZ$3,0)  )=0,"",INDEX(警職大表!$A$1:$AZ$100,MATCH($A26,警職大表!$A$1:$A$100,0),   MATCH(AC$1,警職大表!$A$3:$AZ$3,0)  )        )="",AB26,  IF(  INDEX(警職大表!$A$1:$AZ$100,MATCH($A26,警職大表!$A$1:$A$100,0),   MATCH(AC$1,警職大表!$A$3:$AZ$3,0)  )=0,"",INDEX(警職大表!$A$1:$AZ$100,MATCH($A26,警職大表!$A$1:$A$100,0),   MATCH(AC$1,警職大表!$A$3:$AZ$3,0)  ) )    ),"")</f>
        <v/>
      </c>
      <c r="AD26" s="190" t="str">
        <f>_xlfn.IFNA(   IF(   IF(  INDEX(警職大表!$A$1:$AZ$100,MATCH($A26,警職大表!$A$1:$A$100,0),   MATCH(AD$1,警職大表!$A$3:$AZ$3,0)  )=0,"",INDEX(警職大表!$A$1:$AZ$100,MATCH($A26,警職大表!$A$1:$A$100,0),   MATCH(AD$1,警職大表!$A$3:$AZ$3,0)  )        )="",AC26,  IF(  INDEX(警職大表!$A$1:$AZ$100,MATCH($A26,警職大表!$A$1:$A$100,0),   MATCH(AD$1,警職大表!$A$3:$AZ$3,0)  )=0,"",INDEX(警職大表!$A$1:$AZ$100,MATCH($A26,警職大表!$A$1:$A$100,0),   MATCH(AD$1,警職大表!$A$3:$AZ$3,0)  ) )    ),"")</f>
        <v/>
      </c>
      <c r="AE26" s="190" t="str">
        <f>_xlfn.IFNA(   IF(   IF(  INDEX(警職大表!$A$1:$AZ$100,MATCH($A26,警職大表!$A$1:$A$100,0),   MATCH(AE$1,警職大表!$A$3:$AZ$3,0)  )=0,"",INDEX(警職大表!$A$1:$AZ$100,MATCH($A26,警職大表!$A$1:$A$100,0),   MATCH(AE$1,警職大表!$A$3:$AZ$3,0)  )        )="",AD26,  IF(  INDEX(警職大表!$A$1:$AZ$100,MATCH($A26,警職大表!$A$1:$A$100,0),   MATCH(AE$1,警職大表!$A$3:$AZ$3,0)  )=0,"",INDEX(警職大表!$A$1:$AZ$100,MATCH($A26,警職大表!$A$1:$A$100,0),   MATCH(AE$1,警職大表!$A$3:$AZ$3,0)  ) )    ),"")</f>
        <v/>
      </c>
      <c r="AF26" s="190" t="str">
        <f>_xlfn.IFNA(   IF(   IF(  INDEX(警職大表!$A$1:$AZ$100,MATCH($A26,警職大表!$A$1:$A$100,0),   MATCH(AF$1,警職大表!$A$3:$AZ$3,0)  )=0,"",INDEX(警職大表!$A$1:$AZ$100,MATCH($A26,警職大表!$A$1:$A$100,0),   MATCH(AF$1,警職大表!$A$3:$AZ$3,0)  )        )="",AE26,  IF(  INDEX(警職大表!$A$1:$AZ$100,MATCH($A26,警職大表!$A$1:$A$100,0),   MATCH(AF$1,警職大表!$A$3:$AZ$3,0)  )=0,"",INDEX(警職大表!$A$1:$AZ$100,MATCH($A26,警職大表!$A$1:$A$100,0),   MATCH(AF$1,警職大表!$A$3:$AZ$3,0)  ) )    ),"")</f>
        <v/>
      </c>
      <c r="AG26" s="190" t="str">
        <f>_xlfn.IFNA(   IF(   IF(  INDEX(警職大表!$A$1:$AZ$100,MATCH($A26,警職大表!$A$1:$A$100,0),   MATCH(AG$1,警職大表!$A$3:$AZ$3,0)  )=0,"",INDEX(警職大表!$A$1:$AZ$100,MATCH($A26,警職大表!$A$1:$A$100,0),   MATCH(AG$1,警職大表!$A$3:$AZ$3,0)  )        )="",AF26,  IF(  INDEX(警職大表!$A$1:$AZ$100,MATCH($A26,警職大表!$A$1:$A$100,0),   MATCH(AG$1,警職大表!$A$3:$AZ$3,0)  )=0,"",INDEX(警職大表!$A$1:$AZ$100,MATCH($A26,警職大表!$A$1:$A$100,0),   MATCH(AG$1,警職大表!$A$3:$AZ$3,0)  ) )    ),"")</f>
        <v/>
      </c>
      <c r="AL26" s="190" t="str">
        <f t="shared" si="0"/>
        <v/>
      </c>
      <c r="AM26" s="190" t="str">
        <f t="shared" si="1"/>
        <v/>
      </c>
      <c r="AN26" s="190" t="str">
        <f ca="1">INDEX(   $A$41:$AG$78, MATCH(AL26,$A$41:$A$78,0),MATCH(  DAY(勤務分配表!$AL$1),$A$41:$AL$41,0  )  )</f>
        <v/>
      </c>
      <c r="AO26" s="190" t="str">
        <f>IF((ROW(AO26)-1)&lt;=日期輸入!$B$5,_xlfn.IFNA(IF(INDEX($A$1:$AG$40,MATCH($AM26,$B$1:$B$100,0),VALUE($AO$1+3))="成","補",INDEX($A$1:$AG$40,MATCH($AM26,$B$1:$B$100,0),VALUE($AO$1+3))),""),"")</f>
        <v/>
      </c>
      <c r="AP26" s="190" t="str">
        <f>IF((ROW(AP26)-1)&lt;=日期輸入!$B$5,_xlfn.IFNA(IF(INDEX($A$1:$AG$40,MATCH($AM26,$B$1:$B$100,0),VALUE($AP$1+3))="成","補",INDEX($A$1:$AG$40,MATCH($AM26,$B$1:$B$100,0),VALUE($AP$1+3))),""),"")</f>
        <v/>
      </c>
      <c r="AQ26" s="190" t="str">
        <f>IF((ROW(AQ26)-1)&lt;=日期輸入!$B$5,_xlfn.IFNA(IF(INDEX($A$1:$AG$40,MATCH($AM26,$B$1:$B$100,0),VALUE($AQ$1+3))="成","補",INDEX($A$1:$AG$40,MATCH($AM26,$B$1:$B$100,0),VALUE($AQ$1+3))),""),"")</f>
        <v/>
      </c>
    </row>
    <row r="27" spans="1:43">
      <c r="A27" s="190" t="str">
        <f>IF(  (ROW(A27)-1)&lt;=日期輸入!$B$5,勤務分配!A26,"")</f>
        <v/>
      </c>
      <c r="B27" s="190" t="str">
        <f>_xlfn.IFNA(  INDEX(警職大表!$A$1:$AZ$100,MATCH(A27,警職大表!$A$1:$A$100,0),3),"")</f>
        <v/>
      </c>
      <c r="C27" s="190" t="str">
        <f>_xlfn.IFNA(  IF(  INDEX(警職大表!$A$1:$AZ$100,MATCH($A27,警職大表!$A$1:$A$100,0),   MATCH(C$1,警職大表!$A$3:$AZ$3,0)  )=0,"",INDEX(警職大表!$A$1:$AZ$100,MATCH($A27,警職大表!$A$1:$A$100,0),   MATCH(C$1,警職大表!$A$3:$AZ$3,0)  )                ),"")</f>
        <v/>
      </c>
      <c r="D27" s="190" t="str">
        <f>_xlfn.IFNA(   IF(   IF(  INDEX(警職大表!$A$1:$AZ$100,MATCH($A27,警職大表!$A$1:$A$100,0),   MATCH(D$1,警職大表!$A$3:$AZ$3,0)  )=0,"",INDEX(警職大表!$A$1:$AZ$100,MATCH($A27,警職大表!$A$1:$A$100,0),   MATCH(D$1,警職大表!$A$3:$AZ$3,0)  )        )="",C27,  IF(  INDEX(警職大表!$A$1:$AZ$100,MATCH($A27,警職大表!$A$1:$A$100,0),   MATCH(D$1,警職大表!$A$3:$AZ$3,0)  )=0,"",INDEX(警職大表!$A$1:$AZ$100,MATCH($A27,警職大表!$A$1:$A$100,0),   MATCH(D$1,警職大表!$A$3:$AZ$3,0)  ) )    ),"")</f>
        <v/>
      </c>
      <c r="E27" s="190" t="str">
        <f>_xlfn.IFNA(   IF(   IF(  INDEX(警職大表!$A$1:$AZ$100,MATCH($A27,警職大表!$A$1:$A$100,0),   MATCH(E$1,警職大表!$A$3:$AZ$3,0)  )=0,"",INDEX(警職大表!$A$1:$AZ$100,MATCH($A27,警職大表!$A$1:$A$100,0),   MATCH(E$1,警職大表!$A$3:$AZ$3,0)  )        )="",D27,  IF(  INDEX(警職大表!$A$1:$AZ$100,MATCH($A27,警職大表!$A$1:$A$100,0),   MATCH(E$1,警職大表!$A$3:$AZ$3,0)  )=0,"",INDEX(警職大表!$A$1:$AZ$100,MATCH($A27,警職大表!$A$1:$A$100,0),   MATCH(E$1,警職大表!$A$3:$AZ$3,0)  ) )    ),"")</f>
        <v/>
      </c>
      <c r="F27" s="190" t="str">
        <f>_xlfn.IFNA(   IF(   IF(  INDEX(警職大表!$A$1:$AZ$100,MATCH($A27,警職大表!$A$1:$A$100,0),   MATCH(F$1,警職大表!$A$3:$AZ$3,0)  )=0,"",INDEX(警職大表!$A$1:$AZ$100,MATCH($A27,警職大表!$A$1:$A$100,0),   MATCH(F$1,警職大表!$A$3:$AZ$3,0)  )        )="",E27,  IF(  INDEX(警職大表!$A$1:$AZ$100,MATCH($A27,警職大表!$A$1:$A$100,0),   MATCH(F$1,警職大表!$A$3:$AZ$3,0)  )=0,"",INDEX(警職大表!$A$1:$AZ$100,MATCH($A27,警職大表!$A$1:$A$100,0),   MATCH(F$1,警職大表!$A$3:$AZ$3,0)  ) )    ),"")</f>
        <v/>
      </c>
      <c r="G27" s="190" t="str">
        <f>_xlfn.IFNA(   IF(   IF(  INDEX(警職大表!$A$1:$AZ$100,MATCH($A27,警職大表!$A$1:$A$100,0),   MATCH(G$1,警職大表!$A$3:$AZ$3,0)  )=0,"",INDEX(警職大表!$A$1:$AZ$100,MATCH($A27,警職大表!$A$1:$A$100,0),   MATCH(G$1,警職大表!$A$3:$AZ$3,0)  )        )="",F27,  IF(  INDEX(警職大表!$A$1:$AZ$100,MATCH($A27,警職大表!$A$1:$A$100,0),   MATCH(G$1,警職大表!$A$3:$AZ$3,0)  )=0,"",INDEX(警職大表!$A$1:$AZ$100,MATCH($A27,警職大表!$A$1:$A$100,0),   MATCH(G$1,警職大表!$A$3:$AZ$3,0)  ) )    ),"")</f>
        <v/>
      </c>
      <c r="H27" s="190" t="str">
        <f>_xlfn.IFNA(   IF(   IF(  INDEX(警職大表!$A$1:$AZ$100,MATCH($A27,警職大表!$A$1:$A$100,0),   MATCH(H$1,警職大表!$A$3:$AZ$3,0)  )=0,"",INDEX(警職大表!$A$1:$AZ$100,MATCH($A27,警職大表!$A$1:$A$100,0),   MATCH(H$1,警職大表!$A$3:$AZ$3,0)  )        )="",G27,  IF(  INDEX(警職大表!$A$1:$AZ$100,MATCH($A27,警職大表!$A$1:$A$100,0),   MATCH(H$1,警職大表!$A$3:$AZ$3,0)  )=0,"",INDEX(警職大表!$A$1:$AZ$100,MATCH($A27,警職大表!$A$1:$A$100,0),   MATCH(H$1,警職大表!$A$3:$AZ$3,0)  ) )    ),"")</f>
        <v/>
      </c>
      <c r="I27" s="190" t="str">
        <f>_xlfn.IFNA(   IF(   IF(  INDEX(警職大表!$A$1:$AZ$100,MATCH($A27,警職大表!$A$1:$A$100,0),   MATCH(I$1,警職大表!$A$3:$AZ$3,0)  )=0,"",INDEX(警職大表!$A$1:$AZ$100,MATCH($A27,警職大表!$A$1:$A$100,0),   MATCH(I$1,警職大表!$A$3:$AZ$3,0)  )        )="",H27,  IF(  INDEX(警職大表!$A$1:$AZ$100,MATCH($A27,警職大表!$A$1:$A$100,0),   MATCH(I$1,警職大表!$A$3:$AZ$3,0)  )=0,"",INDEX(警職大表!$A$1:$AZ$100,MATCH($A27,警職大表!$A$1:$A$100,0),   MATCH(I$1,警職大表!$A$3:$AZ$3,0)  ) )    ),"")</f>
        <v/>
      </c>
      <c r="J27" s="190" t="str">
        <f>_xlfn.IFNA(   IF(   IF(  INDEX(警職大表!$A$1:$AZ$100,MATCH($A27,警職大表!$A$1:$A$100,0),   MATCH(J$1,警職大表!$A$3:$AZ$3,0)  )=0,"",INDEX(警職大表!$A$1:$AZ$100,MATCH($A27,警職大表!$A$1:$A$100,0),   MATCH(J$1,警職大表!$A$3:$AZ$3,0)  )        )="",I27,  IF(  INDEX(警職大表!$A$1:$AZ$100,MATCH($A27,警職大表!$A$1:$A$100,0),   MATCH(J$1,警職大表!$A$3:$AZ$3,0)  )=0,"",INDEX(警職大表!$A$1:$AZ$100,MATCH($A27,警職大表!$A$1:$A$100,0),   MATCH(J$1,警職大表!$A$3:$AZ$3,0)  ) )    ),"")</f>
        <v/>
      </c>
      <c r="K27" s="190" t="str">
        <f>_xlfn.IFNA(   IF(   IF(  INDEX(警職大表!$A$1:$AZ$100,MATCH($A27,警職大表!$A$1:$A$100,0),   MATCH(K$1,警職大表!$A$3:$AZ$3,0)  )=0,"",INDEX(警職大表!$A$1:$AZ$100,MATCH($A27,警職大表!$A$1:$A$100,0),   MATCH(K$1,警職大表!$A$3:$AZ$3,0)  )        )="",J27,  IF(  INDEX(警職大表!$A$1:$AZ$100,MATCH($A27,警職大表!$A$1:$A$100,0),   MATCH(K$1,警職大表!$A$3:$AZ$3,0)  )=0,"",INDEX(警職大表!$A$1:$AZ$100,MATCH($A27,警職大表!$A$1:$A$100,0),   MATCH(K$1,警職大表!$A$3:$AZ$3,0)  ) )    ),"")</f>
        <v/>
      </c>
      <c r="L27" s="190" t="str">
        <f>_xlfn.IFNA(   IF(   IF(  INDEX(警職大表!$A$1:$AZ$100,MATCH($A27,警職大表!$A$1:$A$100,0),   MATCH(L$1,警職大表!$A$3:$AZ$3,0)  )=0,"",INDEX(警職大表!$A$1:$AZ$100,MATCH($A27,警職大表!$A$1:$A$100,0),   MATCH(L$1,警職大表!$A$3:$AZ$3,0)  )        )="",K27,  IF(  INDEX(警職大表!$A$1:$AZ$100,MATCH($A27,警職大表!$A$1:$A$100,0),   MATCH(L$1,警職大表!$A$3:$AZ$3,0)  )=0,"",INDEX(警職大表!$A$1:$AZ$100,MATCH($A27,警職大表!$A$1:$A$100,0),   MATCH(L$1,警職大表!$A$3:$AZ$3,0)  ) )    ),"")</f>
        <v/>
      </c>
      <c r="M27" s="190" t="str">
        <f>_xlfn.IFNA(   IF(   IF(  INDEX(警職大表!$A$1:$AZ$100,MATCH($A27,警職大表!$A$1:$A$100,0),   MATCH(M$1,警職大表!$A$3:$AZ$3,0)  )=0,"",INDEX(警職大表!$A$1:$AZ$100,MATCH($A27,警職大表!$A$1:$A$100,0),   MATCH(M$1,警職大表!$A$3:$AZ$3,0)  )        )="",L27,  IF(  INDEX(警職大表!$A$1:$AZ$100,MATCH($A27,警職大表!$A$1:$A$100,0),   MATCH(M$1,警職大表!$A$3:$AZ$3,0)  )=0,"",INDEX(警職大表!$A$1:$AZ$100,MATCH($A27,警職大表!$A$1:$A$100,0),   MATCH(M$1,警職大表!$A$3:$AZ$3,0)  ) )    ),"")</f>
        <v/>
      </c>
      <c r="N27" s="190" t="str">
        <f>_xlfn.IFNA(   IF(   IF(  INDEX(警職大表!$A$1:$AZ$100,MATCH($A27,警職大表!$A$1:$A$100,0),   MATCH(N$1,警職大表!$A$3:$AZ$3,0)  )=0,"",INDEX(警職大表!$A$1:$AZ$100,MATCH($A27,警職大表!$A$1:$A$100,0),   MATCH(N$1,警職大表!$A$3:$AZ$3,0)  )        )="",M27,  IF(  INDEX(警職大表!$A$1:$AZ$100,MATCH($A27,警職大表!$A$1:$A$100,0),   MATCH(N$1,警職大表!$A$3:$AZ$3,0)  )=0,"",INDEX(警職大表!$A$1:$AZ$100,MATCH($A27,警職大表!$A$1:$A$100,0),   MATCH(N$1,警職大表!$A$3:$AZ$3,0)  ) )    ),"")</f>
        <v/>
      </c>
      <c r="O27" s="190" t="str">
        <f>_xlfn.IFNA(   IF(   IF(  INDEX(警職大表!$A$1:$AZ$100,MATCH($A27,警職大表!$A$1:$A$100,0),   MATCH(O$1,警職大表!$A$3:$AZ$3,0)  )=0,"",INDEX(警職大表!$A$1:$AZ$100,MATCH($A27,警職大表!$A$1:$A$100,0),   MATCH(O$1,警職大表!$A$3:$AZ$3,0)  )        )="",N27,  IF(  INDEX(警職大表!$A$1:$AZ$100,MATCH($A27,警職大表!$A$1:$A$100,0),   MATCH(O$1,警職大表!$A$3:$AZ$3,0)  )=0,"",INDEX(警職大表!$A$1:$AZ$100,MATCH($A27,警職大表!$A$1:$A$100,0),   MATCH(O$1,警職大表!$A$3:$AZ$3,0)  ) )    ),"")</f>
        <v/>
      </c>
      <c r="P27" s="190" t="str">
        <f>_xlfn.IFNA(   IF(   IF(  INDEX(警職大表!$A$1:$AZ$100,MATCH($A27,警職大表!$A$1:$A$100,0),   MATCH(P$1,警職大表!$A$3:$AZ$3,0)  )=0,"",INDEX(警職大表!$A$1:$AZ$100,MATCH($A27,警職大表!$A$1:$A$100,0),   MATCH(P$1,警職大表!$A$3:$AZ$3,0)  )        )="",O27,  IF(  INDEX(警職大表!$A$1:$AZ$100,MATCH($A27,警職大表!$A$1:$A$100,0),   MATCH(P$1,警職大表!$A$3:$AZ$3,0)  )=0,"",INDEX(警職大表!$A$1:$AZ$100,MATCH($A27,警職大表!$A$1:$A$100,0),   MATCH(P$1,警職大表!$A$3:$AZ$3,0)  ) )    ),"")</f>
        <v/>
      </c>
      <c r="Q27" s="190" t="str">
        <f>_xlfn.IFNA(   IF(   IF(  INDEX(警職大表!$A$1:$AZ$100,MATCH($A27,警職大表!$A$1:$A$100,0),   MATCH(Q$1,警職大表!$A$3:$AZ$3,0)  )=0,"",INDEX(警職大表!$A$1:$AZ$100,MATCH($A27,警職大表!$A$1:$A$100,0),   MATCH(Q$1,警職大表!$A$3:$AZ$3,0)  )        )="",P27,  IF(  INDEX(警職大表!$A$1:$AZ$100,MATCH($A27,警職大表!$A$1:$A$100,0),   MATCH(Q$1,警職大表!$A$3:$AZ$3,0)  )=0,"",INDEX(警職大表!$A$1:$AZ$100,MATCH($A27,警職大表!$A$1:$A$100,0),   MATCH(Q$1,警職大表!$A$3:$AZ$3,0)  ) )    ),"")</f>
        <v/>
      </c>
      <c r="R27" s="190" t="str">
        <f>_xlfn.IFNA(   IF(   IF(  INDEX(警職大表!$A$1:$AZ$100,MATCH($A27,警職大表!$A$1:$A$100,0),   MATCH(R$1,警職大表!$A$3:$AZ$3,0)  )=0,"",INDEX(警職大表!$A$1:$AZ$100,MATCH($A27,警職大表!$A$1:$A$100,0),   MATCH(R$1,警職大表!$A$3:$AZ$3,0)  )        )="",Q27,  IF(  INDEX(警職大表!$A$1:$AZ$100,MATCH($A27,警職大表!$A$1:$A$100,0),   MATCH(R$1,警職大表!$A$3:$AZ$3,0)  )=0,"",INDEX(警職大表!$A$1:$AZ$100,MATCH($A27,警職大表!$A$1:$A$100,0),   MATCH(R$1,警職大表!$A$3:$AZ$3,0)  ) )    ),"")</f>
        <v/>
      </c>
      <c r="S27" s="190" t="str">
        <f>_xlfn.IFNA(   IF(   IF(  INDEX(警職大表!$A$1:$AZ$100,MATCH($A27,警職大表!$A$1:$A$100,0),   MATCH(S$1,警職大表!$A$3:$AZ$3,0)  )=0,"",INDEX(警職大表!$A$1:$AZ$100,MATCH($A27,警職大表!$A$1:$A$100,0),   MATCH(S$1,警職大表!$A$3:$AZ$3,0)  )        )="",R27,  IF(  INDEX(警職大表!$A$1:$AZ$100,MATCH($A27,警職大表!$A$1:$A$100,0),   MATCH(S$1,警職大表!$A$3:$AZ$3,0)  )=0,"",INDEX(警職大表!$A$1:$AZ$100,MATCH($A27,警職大表!$A$1:$A$100,0),   MATCH(S$1,警職大表!$A$3:$AZ$3,0)  ) )    ),"")</f>
        <v/>
      </c>
      <c r="T27" s="190" t="str">
        <f>_xlfn.IFNA(   IF(   IF(  INDEX(警職大表!$A$1:$AZ$100,MATCH($A27,警職大表!$A$1:$A$100,0),   MATCH(T$1,警職大表!$A$3:$AZ$3,0)  )=0,"",INDEX(警職大表!$A$1:$AZ$100,MATCH($A27,警職大表!$A$1:$A$100,0),   MATCH(T$1,警職大表!$A$3:$AZ$3,0)  )        )="",S27,  IF(  INDEX(警職大表!$A$1:$AZ$100,MATCH($A27,警職大表!$A$1:$A$100,0),   MATCH(T$1,警職大表!$A$3:$AZ$3,0)  )=0,"",INDEX(警職大表!$A$1:$AZ$100,MATCH($A27,警職大表!$A$1:$A$100,0),   MATCH(T$1,警職大表!$A$3:$AZ$3,0)  ) )    ),"")</f>
        <v/>
      </c>
      <c r="U27" s="190" t="str">
        <f>_xlfn.IFNA(   IF(   IF(  INDEX(警職大表!$A$1:$AZ$100,MATCH($A27,警職大表!$A$1:$A$100,0),   MATCH(U$1,警職大表!$A$3:$AZ$3,0)  )=0,"",INDEX(警職大表!$A$1:$AZ$100,MATCH($A27,警職大表!$A$1:$A$100,0),   MATCH(U$1,警職大表!$A$3:$AZ$3,0)  )        )="",T27,  IF(  INDEX(警職大表!$A$1:$AZ$100,MATCH($A27,警職大表!$A$1:$A$100,0),   MATCH(U$1,警職大表!$A$3:$AZ$3,0)  )=0,"",INDEX(警職大表!$A$1:$AZ$100,MATCH($A27,警職大表!$A$1:$A$100,0),   MATCH(U$1,警職大表!$A$3:$AZ$3,0)  ) )    ),"")</f>
        <v/>
      </c>
      <c r="V27" s="190" t="str">
        <f>_xlfn.IFNA(   IF(   IF(  INDEX(警職大表!$A$1:$AZ$100,MATCH($A27,警職大表!$A$1:$A$100,0),   MATCH(V$1,警職大表!$A$3:$AZ$3,0)  )=0,"",INDEX(警職大表!$A$1:$AZ$100,MATCH($A27,警職大表!$A$1:$A$100,0),   MATCH(V$1,警職大表!$A$3:$AZ$3,0)  )        )="",U27,  IF(  INDEX(警職大表!$A$1:$AZ$100,MATCH($A27,警職大表!$A$1:$A$100,0),   MATCH(V$1,警職大表!$A$3:$AZ$3,0)  )=0,"",INDEX(警職大表!$A$1:$AZ$100,MATCH($A27,警職大表!$A$1:$A$100,0),   MATCH(V$1,警職大表!$A$3:$AZ$3,0)  ) )    ),"")</f>
        <v/>
      </c>
      <c r="W27" s="190" t="str">
        <f>_xlfn.IFNA(   IF(   IF(  INDEX(警職大表!$A$1:$AZ$100,MATCH($A27,警職大表!$A$1:$A$100,0),   MATCH(W$1,警職大表!$A$3:$AZ$3,0)  )=0,"",INDEX(警職大表!$A$1:$AZ$100,MATCH($A27,警職大表!$A$1:$A$100,0),   MATCH(W$1,警職大表!$A$3:$AZ$3,0)  )        )="",V27,  IF(  INDEX(警職大表!$A$1:$AZ$100,MATCH($A27,警職大表!$A$1:$A$100,0),   MATCH(W$1,警職大表!$A$3:$AZ$3,0)  )=0,"",INDEX(警職大表!$A$1:$AZ$100,MATCH($A27,警職大表!$A$1:$A$100,0),   MATCH(W$1,警職大表!$A$3:$AZ$3,0)  ) )    ),"")</f>
        <v/>
      </c>
      <c r="X27" s="190" t="str">
        <f>_xlfn.IFNA(   IF(   IF(  INDEX(警職大表!$A$1:$AZ$100,MATCH($A27,警職大表!$A$1:$A$100,0),   MATCH(X$1,警職大表!$A$3:$AZ$3,0)  )=0,"",INDEX(警職大表!$A$1:$AZ$100,MATCH($A27,警職大表!$A$1:$A$100,0),   MATCH(X$1,警職大表!$A$3:$AZ$3,0)  )        )="",W27,  IF(  INDEX(警職大表!$A$1:$AZ$100,MATCH($A27,警職大表!$A$1:$A$100,0),   MATCH(X$1,警職大表!$A$3:$AZ$3,0)  )=0,"",INDEX(警職大表!$A$1:$AZ$100,MATCH($A27,警職大表!$A$1:$A$100,0),   MATCH(X$1,警職大表!$A$3:$AZ$3,0)  ) )    ),"")</f>
        <v/>
      </c>
      <c r="Y27" s="190" t="str">
        <f>_xlfn.IFNA(   IF(   IF(  INDEX(警職大表!$A$1:$AZ$100,MATCH($A27,警職大表!$A$1:$A$100,0),   MATCH(Y$1,警職大表!$A$3:$AZ$3,0)  )=0,"",INDEX(警職大表!$A$1:$AZ$100,MATCH($A27,警職大表!$A$1:$A$100,0),   MATCH(Y$1,警職大表!$A$3:$AZ$3,0)  )        )="",X27,  IF(  INDEX(警職大表!$A$1:$AZ$100,MATCH($A27,警職大表!$A$1:$A$100,0),   MATCH(Y$1,警職大表!$A$3:$AZ$3,0)  )=0,"",INDEX(警職大表!$A$1:$AZ$100,MATCH($A27,警職大表!$A$1:$A$100,0),   MATCH(Y$1,警職大表!$A$3:$AZ$3,0)  ) )    ),"")</f>
        <v/>
      </c>
      <c r="Z27" s="190" t="str">
        <f>_xlfn.IFNA(   IF(   IF(  INDEX(警職大表!$A$1:$AZ$100,MATCH($A27,警職大表!$A$1:$A$100,0),   MATCH(Z$1,警職大表!$A$3:$AZ$3,0)  )=0,"",INDEX(警職大表!$A$1:$AZ$100,MATCH($A27,警職大表!$A$1:$A$100,0),   MATCH(Z$1,警職大表!$A$3:$AZ$3,0)  )        )="",Y27,  IF(  INDEX(警職大表!$A$1:$AZ$100,MATCH($A27,警職大表!$A$1:$A$100,0),   MATCH(Z$1,警職大表!$A$3:$AZ$3,0)  )=0,"",INDEX(警職大表!$A$1:$AZ$100,MATCH($A27,警職大表!$A$1:$A$100,0),   MATCH(Z$1,警職大表!$A$3:$AZ$3,0)  ) )    ),"")</f>
        <v/>
      </c>
      <c r="AA27" s="190" t="str">
        <f>_xlfn.IFNA(   IF(   IF(  INDEX(警職大表!$A$1:$AZ$100,MATCH($A27,警職大表!$A$1:$A$100,0),   MATCH(AA$1,警職大表!$A$3:$AZ$3,0)  )=0,"",INDEX(警職大表!$A$1:$AZ$100,MATCH($A27,警職大表!$A$1:$A$100,0),   MATCH(AA$1,警職大表!$A$3:$AZ$3,0)  )        )="",Z27,  IF(  INDEX(警職大表!$A$1:$AZ$100,MATCH($A27,警職大表!$A$1:$A$100,0),   MATCH(AA$1,警職大表!$A$3:$AZ$3,0)  )=0,"",INDEX(警職大表!$A$1:$AZ$100,MATCH($A27,警職大表!$A$1:$A$100,0),   MATCH(AA$1,警職大表!$A$3:$AZ$3,0)  ) )    ),"")</f>
        <v/>
      </c>
      <c r="AB27" s="190" t="str">
        <f>_xlfn.IFNA(   IF(   IF(  INDEX(警職大表!$A$1:$AZ$100,MATCH($A27,警職大表!$A$1:$A$100,0),   MATCH(AB$1,警職大表!$A$3:$AZ$3,0)  )=0,"",INDEX(警職大表!$A$1:$AZ$100,MATCH($A27,警職大表!$A$1:$A$100,0),   MATCH(AB$1,警職大表!$A$3:$AZ$3,0)  )        )="",AA27,  IF(  INDEX(警職大表!$A$1:$AZ$100,MATCH($A27,警職大表!$A$1:$A$100,0),   MATCH(AB$1,警職大表!$A$3:$AZ$3,0)  )=0,"",INDEX(警職大表!$A$1:$AZ$100,MATCH($A27,警職大表!$A$1:$A$100,0),   MATCH(AB$1,警職大表!$A$3:$AZ$3,0)  ) )    ),"")</f>
        <v/>
      </c>
      <c r="AC27" s="190" t="str">
        <f>_xlfn.IFNA(   IF(   IF(  INDEX(警職大表!$A$1:$AZ$100,MATCH($A27,警職大表!$A$1:$A$100,0),   MATCH(AC$1,警職大表!$A$3:$AZ$3,0)  )=0,"",INDEX(警職大表!$A$1:$AZ$100,MATCH($A27,警職大表!$A$1:$A$100,0),   MATCH(AC$1,警職大表!$A$3:$AZ$3,0)  )        )="",AB27,  IF(  INDEX(警職大表!$A$1:$AZ$100,MATCH($A27,警職大表!$A$1:$A$100,0),   MATCH(AC$1,警職大表!$A$3:$AZ$3,0)  )=0,"",INDEX(警職大表!$A$1:$AZ$100,MATCH($A27,警職大表!$A$1:$A$100,0),   MATCH(AC$1,警職大表!$A$3:$AZ$3,0)  ) )    ),"")</f>
        <v/>
      </c>
      <c r="AD27" s="190" t="str">
        <f>_xlfn.IFNA(   IF(   IF(  INDEX(警職大表!$A$1:$AZ$100,MATCH($A27,警職大表!$A$1:$A$100,0),   MATCH(AD$1,警職大表!$A$3:$AZ$3,0)  )=0,"",INDEX(警職大表!$A$1:$AZ$100,MATCH($A27,警職大表!$A$1:$A$100,0),   MATCH(AD$1,警職大表!$A$3:$AZ$3,0)  )        )="",AC27,  IF(  INDEX(警職大表!$A$1:$AZ$100,MATCH($A27,警職大表!$A$1:$A$100,0),   MATCH(AD$1,警職大表!$A$3:$AZ$3,0)  )=0,"",INDEX(警職大表!$A$1:$AZ$100,MATCH($A27,警職大表!$A$1:$A$100,0),   MATCH(AD$1,警職大表!$A$3:$AZ$3,0)  ) )    ),"")</f>
        <v/>
      </c>
      <c r="AE27" s="190" t="str">
        <f>_xlfn.IFNA(   IF(   IF(  INDEX(警職大表!$A$1:$AZ$100,MATCH($A27,警職大表!$A$1:$A$100,0),   MATCH(AE$1,警職大表!$A$3:$AZ$3,0)  )=0,"",INDEX(警職大表!$A$1:$AZ$100,MATCH($A27,警職大表!$A$1:$A$100,0),   MATCH(AE$1,警職大表!$A$3:$AZ$3,0)  )        )="",AD27,  IF(  INDEX(警職大表!$A$1:$AZ$100,MATCH($A27,警職大表!$A$1:$A$100,0),   MATCH(AE$1,警職大表!$A$3:$AZ$3,0)  )=0,"",INDEX(警職大表!$A$1:$AZ$100,MATCH($A27,警職大表!$A$1:$A$100,0),   MATCH(AE$1,警職大表!$A$3:$AZ$3,0)  ) )    ),"")</f>
        <v/>
      </c>
      <c r="AF27" s="190" t="str">
        <f>_xlfn.IFNA(   IF(   IF(  INDEX(警職大表!$A$1:$AZ$100,MATCH($A27,警職大表!$A$1:$A$100,0),   MATCH(AF$1,警職大表!$A$3:$AZ$3,0)  )=0,"",INDEX(警職大表!$A$1:$AZ$100,MATCH($A27,警職大表!$A$1:$A$100,0),   MATCH(AF$1,警職大表!$A$3:$AZ$3,0)  )        )="",AE27,  IF(  INDEX(警職大表!$A$1:$AZ$100,MATCH($A27,警職大表!$A$1:$A$100,0),   MATCH(AF$1,警職大表!$A$3:$AZ$3,0)  )=0,"",INDEX(警職大表!$A$1:$AZ$100,MATCH($A27,警職大表!$A$1:$A$100,0),   MATCH(AF$1,警職大表!$A$3:$AZ$3,0)  ) )    ),"")</f>
        <v/>
      </c>
      <c r="AG27" s="190" t="str">
        <f>_xlfn.IFNA(   IF(   IF(  INDEX(警職大表!$A$1:$AZ$100,MATCH($A27,警職大表!$A$1:$A$100,0),   MATCH(AG$1,警職大表!$A$3:$AZ$3,0)  )=0,"",INDEX(警職大表!$A$1:$AZ$100,MATCH($A27,警職大表!$A$1:$A$100,0),   MATCH(AG$1,警職大表!$A$3:$AZ$3,0)  )        )="",AF27,  IF(  INDEX(警職大表!$A$1:$AZ$100,MATCH($A27,警職大表!$A$1:$A$100,0),   MATCH(AG$1,警職大表!$A$3:$AZ$3,0)  )=0,"",INDEX(警職大表!$A$1:$AZ$100,MATCH($A27,警職大表!$A$1:$A$100,0),   MATCH(AG$1,警職大表!$A$3:$AZ$3,0)  ) )    ),"")</f>
        <v/>
      </c>
      <c r="AL27" s="190" t="str">
        <f t="shared" si="0"/>
        <v/>
      </c>
      <c r="AM27" s="190" t="str">
        <f t="shared" si="1"/>
        <v/>
      </c>
      <c r="AN27" s="190" t="str">
        <f ca="1">INDEX(   $A$41:$AG$78, MATCH(AL27,$A$41:$A$78,0),MATCH(  DAY(勤務分配表!$AL$1),$A$41:$AL$41,0  )  )</f>
        <v/>
      </c>
      <c r="AO27" s="190" t="str">
        <f>IF((ROW(AO27)-1)&lt;=日期輸入!$B$5,_xlfn.IFNA(IF(INDEX($A$1:$AG$40,MATCH($AM27,$B$1:$B$100,0),VALUE($AO$1+3))="成","補",INDEX($A$1:$AG$40,MATCH($AM27,$B$1:$B$100,0),VALUE($AO$1+3))),""),"")</f>
        <v/>
      </c>
      <c r="AP27" s="190" t="str">
        <f>IF((ROW(AP27)-1)&lt;=日期輸入!$B$5,_xlfn.IFNA(IF(INDEX($A$1:$AG$40,MATCH($AM27,$B$1:$B$100,0),VALUE($AP$1+3))="成","補",INDEX($A$1:$AG$40,MATCH($AM27,$B$1:$B$100,0),VALUE($AP$1+3))),""),"")</f>
        <v/>
      </c>
      <c r="AQ27" s="190" t="str">
        <f>IF((ROW(AQ27)-1)&lt;=日期輸入!$B$5,_xlfn.IFNA(IF(INDEX($A$1:$AG$40,MATCH($AM27,$B$1:$B$100,0),VALUE($AQ$1+3))="成","補",INDEX($A$1:$AG$40,MATCH($AM27,$B$1:$B$100,0),VALUE($AQ$1+3))),""),"")</f>
        <v/>
      </c>
    </row>
    <row r="28" spans="1:43">
      <c r="A28" s="190" t="str">
        <f>IF(  (ROW(A28)-1)&lt;=日期輸入!$B$5,勤務分配!A27,"")</f>
        <v/>
      </c>
      <c r="B28" s="190" t="str">
        <f>_xlfn.IFNA(  INDEX(警職大表!$A$1:$AZ$100,MATCH(A28,警職大表!$A$1:$A$100,0),3),"")</f>
        <v/>
      </c>
      <c r="C28" s="190" t="str">
        <f>_xlfn.IFNA(  IF(  INDEX(警職大表!$A$1:$AZ$100,MATCH($A28,警職大表!$A$1:$A$100,0),   MATCH(C$1,警職大表!$A$3:$AZ$3,0)  )=0,"",INDEX(警職大表!$A$1:$AZ$100,MATCH($A28,警職大表!$A$1:$A$100,0),   MATCH(C$1,警職大表!$A$3:$AZ$3,0)  )                ),"")</f>
        <v/>
      </c>
      <c r="D28" s="190" t="str">
        <f>_xlfn.IFNA(   IF(   IF(  INDEX(警職大表!$A$1:$AZ$100,MATCH($A28,警職大表!$A$1:$A$100,0),   MATCH(D$1,警職大表!$A$3:$AZ$3,0)  )=0,"",INDEX(警職大表!$A$1:$AZ$100,MATCH($A28,警職大表!$A$1:$A$100,0),   MATCH(D$1,警職大表!$A$3:$AZ$3,0)  )        )="",C28,  IF(  INDEX(警職大表!$A$1:$AZ$100,MATCH($A28,警職大表!$A$1:$A$100,0),   MATCH(D$1,警職大表!$A$3:$AZ$3,0)  )=0,"",INDEX(警職大表!$A$1:$AZ$100,MATCH($A28,警職大表!$A$1:$A$100,0),   MATCH(D$1,警職大表!$A$3:$AZ$3,0)  ) )    ),"")</f>
        <v/>
      </c>
      <c r="E28" s="190" t="str">
        <f>_xlfn.IFNA(   IF(   IF(  INDEX(警職大表!$A$1:$AZ$100,MATCH($A28,警職大表!$A$1:$A$100,0),   MATCH(E$1,警職大表!$A$3:$AZ$3,0)  )=0,"",INDEX(警職大表!$A$1:$AZ$100,MATCH($A28,警職大表!$A$1:$A$100,0),   MATCH(E$1,警職大表!$A$3:$AZ$3,0)  )        )="",D28,  IF(  INDEX(警職大表!$A$1:$AZ$100,MATCH($A28,警職大表!$A$1:$A$100,0),   MATCH(E$1,警職大表!$A$3:$AZ$3,0)  )=0,"",INDEX(警職大表!$A$1:$AZ$100,MATCH($A28,警職大表!$A$1:$A$100,0),   MATCH(E$1,警職大表!$A$3:$AZ$3,0)  ) )    ),"")</f>
        <v/>
      </c>
      <c r="F28" s="190" t="str">
        <f>_xlfn.IFNA(   IF(   IF(  INDEX(警職大表!$A$1:$AZ$100,MATCH($A28,警職大表!$A$1:$A$100,0),   MATCH(F$1,警職大表!$A$3:$AZ$3,0)  )=0,"",INDEX(警職大表!$A$1:$AZ$100,MATCH($A28,警職大表!$A$1:$A$100,0),   MATCH(F$1,警職大表!$A$3:$AZ$3,0)  )        )="",E28,  IF(  INDEX(警職大表!$A$1:$AZ$100,MATCH($A28,警職大表!$A$1:$A$100,0),   MATCH(F$1,警職大表!$A$3:$AZ$3,0)  )=0,"",INDEX(警職大表!$A$1:$AZ$100,MATCH($A28,警職大表!$A$1:$A$100,0),   MATCH(F$1,警職大表!$A$3:$AZ$3,0)  ) )    ),"")</f>
        <v/>
      </c>
      <c r="G28" s="190" t="str">
        <f>_xlfn.IFNA(   IF(   IF(  INDEX(警職大表!$A$1:$AZ$100,MATCH($A28,警職大表!$A$1:$A$100,0),   MATCH(G$1,警職大表!$A$3:$AZ$3,0)  )=0,"",INDEX(警職大表!$A$1:$AZ$100,MATCH($A28,警職大表!$A$1:$A$100,0),   MATCH(G$1,警職大表!$A$3:$AZ$3,0)  )        )="",F28,  IF(  INDEX(警職大表!$A$1:$AZ$100,MATCH($A28,警職大表!$A$1:$A$100,0),   MATCH(G$1,警職大表!$A$3:$AZ$3,0)  )=0,"",INDEX(警職大表!$A$1:$AZ$100,MATCH($A28,警職大表!$A$1:$A$100,0),   MATCH(G$1,警職大表!$A$3:$AZ$3,0)  ) )    ),"")</f>
        <v/>
      </c>
      <c r="H28" s="190" t="str">
        <f>_xlfn.IFNA(   IF(   IF(  INDEX(警職大表!$A$1:$AZ$100,MATCH($A28,警職大表!$A$1:$A$100,0),   MATCH(H$1,警職大表!$A$3:$AZ$3,0)  )=0,"",INDEX(警職大表!$A$1:$AZ$100,MATCH($A28,警職大表!$A$1:$A$100,0),   MATCH(H$1,警職大表!$A$3:$AZ$3,0)  )        )="",G28,  IF(  INDEX(警職大表!$A$1:$AZ$100,MATCH($A28,警職大表!$A$1:$A$100,0),   MATCH(H$1,警職大表!$A$3:$AZ$3,0)  )=0,"",INDEX(警職大表!$A$1:$AZ$100,MATCH($A28,警職大表!$A$1:$A$100,0),   MATCH(H$1,警職大表!$A$3:$AZ$3,0)  ) )    ),"")</f>
        <v/>
      </c>
      <c r="I28" s="190" t="str">
        <f>_xlfn.IFNA(   IF(   IF(  INDEX(警職大表!$A$1:$AZ$100,MATCH($A28,警職大表!$A$1:$A$100,0),   MATCH(I$1,警職大表!$A$3:$AZ$3,0)  )=0,"",INDEX(警職大表!$A$1:$AZ$100,MATCH($A28,警職大表!$A$1:$A$100,0),   MATCH(I$1,警職大表!$A$3:$AZ$3,0)  )        )="",H28,  IF(  INDEX(警職大表!$A$1:$AZ$100,MATCH($A28,警職大表!$A$1:$A$100,0),   MATCH(I$1,警職大表!$A$3:$AZ$3,0)  )=0,"",INDEX(警職大表!$A$1:$AZ$100,MATCH($A28,警職大表!$A$1:$A$100,0),   MATCH(I$1,警職大表!$A$3:$AZ$3,0)  ) )    ),"")</f>
        <v/>
      </c>
      <c r="J28" s="190" t="str">
        <f>_xlfn.IFNA(   IF(   IF(  INDEX(警職大表!$A$1:$AZ$100,MATCH($A28,警職大表!$A$1:$A$100,0),   MATCH(J$1,警職大表!$A$3:$AZ$3,0)  )=0,"",INDEX(警職大表!$A$1:$AZ$100,MATCH($A28,警職大表!$A$1:$A$100,0),   MATCH(J$1,警職大表!$A$3:$AZ$3,0)  )        )="",I28,  IF(  INDEX(警職大表!$A$1:$AZ$100,MATCH($A28,警職大表!$A$1:$A$100,0),   MATCH(J$1,警職大表!$A$3:$AZ$3,0)  )=0,"",INDEX(警職大表!$A$1:$AZ$100,MATCH($A28,警職大表!$A$1:$A$100,0),   MATCH(J$1,警職大表!$A$3:$AZ$3,0)  ) )    ),"")</f>
        <v/>
      </c>
      <c r="K28" s="190" t="str">
        <f>_xlfn.IFNA(   IF(   IF(  INDEX(警職大表!$A$1:$AZ$100,MATCH($A28,警職大表!$A$1:$A$100,0),   MATCH(K$1,警職大表!$A$3:$AZ$3,0)  )=0,"",INDEX(警職大表!$A$1:$AZ$100,MATCH($A28,警職大表!$A$1:$A$100,0),   MATCH(K$1,警職大表!$A$3:$AZ$3,0)  )        )="",J28,  IF(  INDEX(警職大表!$A$1:$AZ$100,MATCH($A28,警職大表!$A$1:$A$100,0),   MATCH(K$1,警職大表!$A$3:$AZ$3,0)  )=0,"",INDEX(警職大表!$A$1:$AZ$100,MATCH($A28,警職大表!$A$1:$A$100,0),   MATCH(K$1,警職大表!$A$3:$AZ$3,0)  ) )    ),"")</f>
        <v/>
      </c>
      <c r="L28" s="190" t="str">
        <f>_xlfn.IFNA(   IF(   IF(  INDEX(警職大表!$A$1:$AZ$100,MATCH($A28,警職大表!$A$1:$A$100,0),   MATCH(L$1,警職大表!$A$3:$AZ$3,0)  )=0,"",INDEX(警職大表!$A$1:$AZ$100,MATCH($A28,警職大表!$A$1:$A$100,0),   MATCH(L$1,警職大表!$A$3:$AZ$3,0)  )        )="",K28,  IF(  INDEX(警職大表!$A$1:$AZ$100,MATCH($A28,警職大表!$A$1:$A$100,0),   MATCH(L$1,警職大表!$A$3:$AZ$3,0)  )=0,"",INDEX(警職大表!$A$1:$AZ$100,MATCH($A28,警職大表!$A$1:$A$100,0),   MATCH(L$1,警職大表!$A$3:$AZ$3,0)  ) )    ),"")</f>
        <v/>
      </c>
      <c r="M28" s="190" t="str">
        <f>_xlfn.IFNA(   IF(   IF(  INDEX(警職大表!$A$1:$AZ$100,MATCH($A28,警職大表!$A$1:$A$100,0),   MATCH(M$1,警職大表!$A$3:$AZ$3,0)  )=0,"",INDEX(警職大表!$A$1:$AZ$100,MATCH($A28,警職大表!$A$1:$A$100,0),   MATCH(M$1,警職大表!$A$3:$AZ$3,0)  )        )="",L28,  IF(  INDEX(警職大表!$A$1:$AZ$100,MATCH($A28,警職大表!$A$1:$A$100,0),   MATCH(M$1,警職大表!$A$3:$AZ$3,0)  )=0,"",INDEX(警職大表!$A$1:$AZ$100,MATCH($A28,警職大表!$A$1:$A$100,0),   MATCH(M$1,警職大表!$A$3:$AZ$3,0)  ) )    ),"")</f>
        <v/>
      </c>
      <c r="N28" s="190" t="str">
        <f>_xlfn.IFNA(   IF(   IF(  INDEX(警職大表!$A$1:$AZ$100,MATCH($A28,警職大表!$A$1:$A$100,0),   MATCH(N$1,警職大表!$A$3:$AZ$3,0)  )=0,"",INDEX(警職大表!$A$1:$AZ$100,MATCH($A28,警職大表!$A$1:$A$100,0),   MATCH(N$1,警職大表!$A$3:$AZ$3,0)  )        )="",M28,  IF(  INDEX(警職大表!$A$1:$AZ$100,MATCH($A28,警職大表!$A$1:$A$100,0),   MATCH(N$1,警職大表!$A$3:$AZ$3,0)  )=0,"",INDEX(警職大表!$A$1:$AZ$100,MATCH($A28,警職大表!$A$1:$A$100,0),   MATCH(N$1,警職大表!$A$3:$AZ$3,0)  ) )    ),"")</f>
        <v/>
      </c>
      <c r="O28" s="190" t="str">
        <f>_xlfn.IFNA(   IF(   IF(  INDEX(警職大表!$A$1:$AZ$100,MATCH($A28,警職大表!$A$1:$A$100,0),   MATCH(O$1,警職大表!$A$3:$AZ$3,0)  )=0,"",INDEX(警職大表!$A$1:$AZ$100,MATCH($A28,警職大表!$A$1:$A$100,0),   MATCH(O$1,警職大表!$A$3:$AZ$3,0)  )        )="",N28,  IF(  INDEX(警職大表!$A$1:$AZ$100,MATCH($A28,警職大表!$A$1:$A$100,0),   MATCH(O$1,警職大表!$A$3:$AZ$3,0)  )=0,"",INDEX(警職大表!$A$1:$AZ$100,MATCH($A28,警職大表!$A$1:$A$100,0),   MATCH(O$1,警職大表!$A$3:$AZ$3,0)  ) )    ),"")</f>
        <v/>
      </c>
      <c r="P28" s="190" t="str">
        <f>_xlfn.IFNA(   IF(   IF(  INDEX(警職大表!$A$1:$AZ$100,MATCH($A28,警職大表!$A$1:$A$100,0),   MATCH(P$1,警職大表!$A$3:$AZ$3,0)  )=0,"",INDEX(警職大表!$A$1:$AZ$100,MATCH($A28,警職大表!$A$1:$A$100,0),   MATCH(P$1,警職大表!$A$3:$AZ$3,0)  )        )="",O28,  IF(  INDEX(警職大表!$A$1:$AZ$100,MATCH($A28,警職大表!$A$1:$A$100,0),   MATCH(P$1,警職大表!$A$3:$AZ$3,0)  )=0,"",INDEX(警職大表!$A$1:$AZ$100,MATCH($A28,警職大表!$A$1:$A$100,0),   MATCH(P$1,警職大表!$A$3:$AZ$3,0)  ) )    ),"")</f>
        <v/>
      </c>
      <c r="Q28" s="190" t="str">
        <f>_xlfn.IFNA(   IF(   IF(  INDEX(警職大表!$A$1:$AZ$100,MATCH($A28,警職大表!$A$1:$A$100,0),   MATCH(Q$1,警職大表!$A$3:$AZ$3,0)  )=0,"",INDEX(警職大表!$A$1:$AZ$100,MATCH($A28,警職大表!$A$1:$A$100,0),   MATCH(Q$1,警職大表!$A$3:$AZ$3,0)  )        )="",P28,  IF(  INDEX(警職大表!$A$1:$AZ$100,MATCH($A28,警職大表!$A$1:$A$100,0),   MATCH(Q$1,警職大表!$A$3:$AZ$3,0)  )=0,"",INDEX(警職大表!$A$1:$AZ$100,MATCH($A28,警職大表!$A$1:$A$100,0),   MATCH(Q$1,警職大表!$A$3:$AZ$3,0)  ) )    ),"")</f>
        <v/>
      </c>
      <c r="R28" s="190" t="str">
        <f>_xlfn.IFNA(   IF(   IF(  INDEX(警職大表!$A$1:$AZ$100,MATCH($A28,警職大表!$A$1:$A$100,0),   MATCH(R$1,警職大表!$A$3:$AZ$3,0)  )=0,"",INDEX(警職大表!$A$1:$AZ$100,MATCH($A28,警職大表!$A$1:$A$100,0),   MATCH(R$1,警職大表!$A$3:$AZ$3,0)  )        )="",Q28,  IF(  INDEX(警職大表!$A$1:$AZ$100,MATCH($A28,警職大表!$A$1:$A$100,0),   MATCH(R$1,警職大表!$A$3:$AZ$3,0)  )=0,"",INDEX(警職大表!$A$1:$AZ$100,MATCH($A28,警職大表!$A$1:$A$100,0),   MATCH(R$1,警職大表!$A$3:$AZ$3,0)  ) )    ),"")</f>
        <v/>
      </c>
      <c r="S28" s="190" t="str">
        <f>_xlfn.IFNA(   IF(   IF(  INDEX(警職大表!$A$1:$AZ$100,MATCH($A28,警職大表!$A$1:$A$100,0),   MATCH(S$1,警職大表!$A$3:$AZ$3,0)  )=0,"",INDEX(警職大表!$A$1:$AZ$100,MATCH($A28,警職大表!$A$1:$A$100,0),   MATCH(S$1,警職大表!$A$3:$AZ$3,0)  )        )="",R28,  IF(  INDEX(警職大表!$A$1:$AZ$100,MATCH($A28,警職大表!$A$1:$A$100,0),   MATCH(S$1,警職大表!$A$3:$AZ$3,0)  )=0,"",INDEX(警職大表!$A$1:$AZ$100,MATCH($A28,警職大表!$A$1:$A$100,0),   MATCH(S$1,警職大表!$A$3:$AZ$3,0)  ) )    ),"")</f>
        <v/>
      </c>
      <c r="T28" s="190" t="str">
        <f>_xlfn.IFNA(   IF(   IF(  INDEX(警職大表!$A$1:$AZ$100,MATCH($A28,警職大表!$A$1:$A$100,0),   MATCH(T$1,警職大表!$A$3:$AZ$3,0)  )=0,"",INDEX(警職大表!$A$1:$AZ$100,MATCH($A28,警職大表!$A$1:$A$100,0),   MATCH(T$1,警職大表!$A$3:$AZ$3,0)  )        )="",S28,  IF(  INDEX(警職大表!$A$1:$AZ$100,MATCH($A28,警職大表!$A$1:$A$100,0),   MATCH(T$1,警職大表!$A$3:$AZ$3,0)  )=0,"",INDEX(警職大表!$A$1:$AZ$100,MATCH($A28,警職大表!$A$1:$A$100,0),   MATCH(T$1,警職大表!$A$3:$AZ$3,0)  ) )    ),"")</f>
        <v/>
      </c>
      <c r="U28" s="190" t="str">
        <f>_xlfn.IFNA(   IF(   IF(  INDEX(警職大表!$A$1:$AZ$100,MATCH($A28,警職大表!$A$1:$A$100,0),   MATCH(U$1,警職大表!$A$3:$AZ$3,0)  )=0,"",INDEX(警職大表!$A$1:$AZ$100,MATCH($A28,警職大表!$A$1:$A$100,0),   MATCH(U$1,警職大表!$A$3:$AZ$3,0)  )        )="",T28,  IF(  INDEX(警職大表!$A$1:$AZ$100,MATCH($A28,警職大表!$A$1:$A$100,0),   MATCH(U$1,警職大表!$A$3:$AZ$3,0)  )=0,"",INDEX(警職大表!$A$1:$AZ$100,MATCH($A28,警職大表!$A$1:$A$100,0),   MATCH(U$1,警職大表!$A$3:$AZ$3,0)  ) )    ),"")</f>
        <v/>
      </c>
      <c r="V28" s="190" t="str">
        <f>_xlfn.IFNA(   IF(   IF(  INDEX(警職大表!$A$1:$AZ$100,MATCH($A28,警職大表!$A$1:$A$100,0),   MATCH(V$1,警職大表!$A$3:$AZ$3,0)  )=0,"",INDEX(警職大表!$A$1:$AZ$100,MATCH($A28,警職大表!$A$1:$A$100,0),   MATCH(V$1,警職大表!$A$3:$AZ$3,0)  )        )="",U28,  IF(  INDEX(警職大表!$A$1:$AZ$100,MATCH($A28,警職大表!$A$1:$A$100,0),   MATCH(V$1,警職大表!$A$3:$AZ$3,0)  )=0,"",INDEX(警職大表!$A$1:$AZ$100,MATCH($A28,警職大表!$A$1:$A$100,0),   MATCH(V$1,警職大表!$A$3:$AZ$3,0)  ) )    ),"")</f>
        <v/>
      </c>
      <c r="W28" s="190" t="str">
        <f>_xlfn.IFNA(   IF(   IF(  INDEX(警職大表!$A$1:$AZ$100,MATCH($A28,警職大表!$A$1:$A$100,0),   MATCH(W$1,警職大表!$A$3:$AZ$3,0)  )=0,"",INDEX(警職大表!$A$1:$AZ$100,MATCH($A28,警職大表!$A$1:$A$100,0),   MATCH(W$1,警職大表!$A$3:$AZ$3,0)  )        )="",V28,  IF(  INDEX(警職大表!$A$1:$AZ$100,MATCH($A28,警職大表!$A$1:$A$100,0),   MATCH(W$1,警職大表!$A$3:$AZ$3,0)  )=0,"",INDEX(警職大表!$A$1:$AZ$100,MATCH($A28,警職大表!$A$1:$A$100,0),   MATCH(W$1,警職大表!$A$3:$AZ$3,0)  ) )    ),"")</f>
        <v/>
      </c>
      <c r="X28" s="190" t="str">
        <f>_xlfn.IFNA(   IF(   IF(  INDEX(警職大表!$A$1:$AZ$100,MATCH($A28,警職大表!$A$1:$A$100,0),   MATCH(X$1,警職大表!$A$3:$AZ$3,0)  )=0,"",INDEX(警職大表!$A$1:$AZ$100,MATCH($A28,警職大表!$A$1:$A$100,0),   MATCH(X$1,警職大表!$A$3:$AZ$3,0)  )        )="",W28,  IF(  INDEX(警職大表!$A$1:$AZ$100,MATCH($A28,警職大表!$A$1:$A$100,0),   MATCH(X$1,警職大表!$A$3:$AZ$3,0)  )=0,"",INDEX(警職大表!$A$1:$AZ$100,MATCH($A28,警職大表!$A$1:$A$100,0),   MATCH(X$1,警職大表!$A$3:$AZ$3,0)  ) )    ),"")</f>
        <v/>
      </c>
      <c r="Y28" s="190" t="str">
        <f>_xlfn.IFNA(   IF(   IF(  INDEX(警職大表!$A$1:$AZ$100,MATCH($A28,警職大表!$A$1:$A$100,0),   MATCH(Y$1,警職大表!$A$3:$AZ$3,0)  )=0,"",INDEX(警職大表!$A$1:$AZ$100,MATCH($A28,警職大表!$A$1:$A$100,0),   MATCH(Y$1,警職大表!$A$3:$AZ$3,0)  )        )="",X28,  IF(  INDEX(警職大表!$A$1:$AZ$100,MATCH($A28,警職大表!$A$1:$A$100,0),   MATCH(Y$1,警職大表!$A$3:$AZ$3,0)  )=0,"",INDEX(警職大表!$A$1:$AZ$100,MATCH($A28,警職大表!$A$1:$A$100,0),   MATCH(Y$1,警職大表!$A$3:$AZ$3,0)  ) )    ),"")</f>
        <v/>
      </c>
      <c r="Z28" s="190" t="str">
        <f>_xlfn.IFNA(   IF(   IF(  INDEX(警職大表!$A$1:$AZ$100,MATCH($A28,警職大表!$A$1:$A$100,0),   MATCH(Z$1,警職大表!$A$3:$AZ$3,0)  )=0,"",INDEX(警職大表!$A$1:$AZ$100,MATCH($A28,警職大表!$A$1:$A$100,0),   MATCH(Z$1,警職大表!$A$3:$AZ$3,0)  )        )="",Y28,  IF(  INDEX(警職大表!$A$1:$AZ$100,MATCH($A28,警職大表!$A$1:$A$100,0),   MATCH(Z$1,警職大表!$A$3:$AZ$3,0)  )=0,"",INDEX(警職大表!$A$1:$AZ$100,MATCH($A28,警職大表!$A$1:$A$100,0),   MATCH(Z$1,警職大表!$A$3:$AZ$3,0)  ) )    ),"")</f>
        <v/>
      </c>
      <c r="AA28" s="190" t="str">
        <f>_xlfn.IFNA(   IF(   IF(  INDEX(警職大表!$A$1:$AZ$100,MATCH($A28,警職大表!$A$1:$A$100,0),   MATCH(AA$1,警職大表!$A$3:$AZ$3,0)  )=0,"",INDEX(警職大表!$A$1:$AZ$100,MATCH($A28,警職大表!$A$1:$A$100,0),   MATCH(AA$1,警職大表!$A$3:$AZ$3,0)  )        )="",Z28,  IF(  INDEX(警職大表!$A$1:$AZ$100,MATCH($A28,警職大表!$A$1:$A$100,0),   MATCH(AA$1,警職大表!$A$3:$AZ$3,0)  )=0,"",INDEX(警職大表!$A$1:$AZ$100,MATCH($A28,警職大表!$A$1:$A$100,0),   MATCH(AA$1,警職大表!$A$3:$AZ$3,0)  ) )    ),"")</f>
        <v/>
      </c>
      <c r="AB28" s="190" t="str">
        <f>_xlfn.IFNA(   IF(   IF(  INDEX(警職大表!$A$1:$AZ$100,MATCH($A28,警職大表!$A$1:$A$100,0),   MATCH(AB$1,警職大表!$A$3:$AZ$3,0)  )=0,"",INDEX(警職大表!$A$1:$AZ$100,MATCH($A28,警職大表!$A$1:$A$100,0),   MATCH(AB$1,警職大表!$A$3:$AZ$3,0)  )        )="",AA28,  IF(  INDEX(警職大表!$A$1:$AZ$100,MATCH($A28,警職大表!$A$1:$A$100,0),   MATCH(AB$1,警職大表!$A$3:$AZ$3,0)  )=0,"",INDEX(警職大表!$A$1:$AZ$100,MATCH($A28,警職大表!$A$1:$A$100,0),   MATCH(AB$1,警職大表!$A$3:$AZ$3,0)  ) )    ),"")</f>
        <v/>
      </c>
      <c r="AC28" s="190" t="str">
        <f>_xlfn.IFNA(   IF(   IF(  INDEX(警職大表!$A$1:$AZ$100,MATCH($A28,警職大表!$A$1:$A$100,0),   MATCH(AC$1,警職大表!$A$3:$AZ$3,0)  )=0,"",INDEX(警職大表!$A$1:$AZ$100,MATCH($A28,警職大表!$A$1:$A$100,0),   MATCH(AC$1,警職大表!$A$3:$AZ$3,0)  )        )="",AB28,  IF(  INDEX(警職大表!$A$1:$AZ$100,MATCH($A28,警職大表!$A$1:$A$100,0),   MATCH(AC$1,警職大表!$A$3:$AZ$3,0)  )=0,"",INDEX(警職大表!$A$1:$AZ$100,MATCH($A28,警職大表!$A$1:$A$100,0),   MATCH(AC$1,警職大表!$A$3:$AZ$3,0)  ) )    ),"")</f>
        <v/>
      </c>
      <c r="AD28" s="190" t="str">
        <f>_xlfn.IFNA(   IF(   IF(  INDEX(警職大表!$A$1:$AZ$100,MATCH($A28,警職大表!$A$1:$A$100,0),   MATCH(AD$1,警職大表!$A$3:$AZ$3,0)  )=0,"",INDEX(警職大表!$A$1:$AZ$100,MATCH($A28,警職大表!$A$1:$A$100,0),   MATCH(AD$1,警職大表!$A$3:$AZ$3,0)  )        )="",AC28,  IF(  INDEX(警職大表!$A$1:$AZ$100,MATCH($A28,警職大表!$A$1:$A$100,0),   MATCH(AD$1,警職大表!$A$3:$AZ$3,0)  )=0,"",INDEX(警職大表!$A$1:$AZ$100,MATCH($A28,警職大表!$A$1:$A$100,0),   MATCH(AD$1,警職大表!$A$3:$AZ$3,0)  ) )    ),"")</f>
        <v/>
      </c>
      <c r="AE28" s="190" t="str">
        <f>_xlfn.IFNA(   IF(   IF(  INDEX(警職大表!$A$1:$AZ$100,MATCH($A28,警職大表!$A$1:$A$100,0),   MATCH(AE$1,警職大表!$A$3:$AZ$3,0)  )=0,"",INDEX(警職大表!$A$1:$AZ$100,MATCH($A28,警職大表!$A$1:$A$100,0),   MATCH(AE$1,警職大表!$A$3:$AZ$3,0)  )        )="",AD28,  IF(  INDEX(警職大表!$A$1:$AZ$100,MATCH($A28,警職大表!$A$1:$A$100,0),   MATCH(AE$1,警職大表!$A$3:$AZ$3,0)  )=0,"",INDEX(警職大表!$A$1:$AZ$100,MATCH($A28,警職大表!$A$1:$A$100,0),   MATCH(AE$1,警職大表!$A$3:$AZ$3,0)  ) )    ),"")</f>
        <v/>
      </c>
      <c r="AF28" s="190" t="str">
        <f>_xlfn.IFNA(   IF(   IF(  INDEX(警職大表!$A$1:$AZ$100,MATCH($A28,警職大表!$A$1:$A$100,0),   MATCH(AF$1,警職大表!$A$3:$AZ$3,0)  )=0,"",INDEX(警職大表!$A$1:$AZ$100,MATCH($A28,警職大表!$A$1:$A$100,0),   MATCH(AF$1,警職大表!$A$3:$AZ$3,0)  )        )="",AE28,  IF(  INDEX(警職大表!$A$1:$AZ$100,MATCH($A28,警職大表!$A$1:$A$100,0),   MATCH(AF$1,警職大表!$A$3:$AZ$3,0)  )=0,"",INDEX(警職大表!$A$1:$AZ$100,MATCH($A28,警職大表!$A$1:$A$100,0),   MATCH(AF$1,警職大表!$A$3:$AZ$3,0)  ) )    ),"")</f>
        <v/>
      </c>
      <c r="AG28" s="190" t="str">
        <f>_xlfn.IFNA(   IF(   IF(  INDEX(警職大表!$A$1:$AZ$100,MATCH($A28,警職大表!$A$1:$A$100,0),   MATCH(AG$1,警職大表!$A$3:$AZ$3,0)  )=0,"",INDEX(警職大表!$A$1:$AZ$100,MATCH($A28,警職大表!$A$1:$A$100,0),   MATCH(AG$1,警職大表!$A$3:$AZ$3,0)  )        )="",AF28,  IF(  INDEX(警職大表!$A$1:$AZ$100,MATCH($A28,警職大表!$A$1:$A$100,0),   MATCH(AG$1,警職大表!$A$3:$AZ$3,0)  )=0,"",INDEX(警職大表!$A$1:$AZ$100,MATCH($A28,警職大表!$A$1:$A$100,0),   MATCH(AG$1,警職大表!$A$3:$AZ$3,0)  ) )    ),"")</f>
        <v/>
      </c>
      <c r="AL28" s="190" t="str">
        <f t="shared" si="0"/>
        <v/>
      </c>
      <c r="AM28" s="190" t="str">
        <f t="shared" si="1"/>
        <v/>
      </c>
      <c r="AN28" s="190" t="str">
        <f ca="1">INDEX(   $A$41:$AG$78, MATCH(AL28,$A$41:$A$78,0),MATCH(  DAY(勤務分配表!$AL$1),$A$41:$AL$41,0  )  )</f>
        <v/>
      </c>
      <c r="AO28" s="190" t="str">
        <f>IF((ROW(AO28)-1)&lt;=日期輸入!$B$5,_xlfn.IFNA(IF(INDEX($A$1:$AG$40,MATCH($AM28,$B$1:$B$100,0),VALUE($AO$1+3))="成","補",INDEX($A$1:$AG$40,MATCH($AM28,$B$1:$B$100,0),VALUE($AO$1+3))),""),"")</f>
        <v/>
      </c>
      <c r="AP28" s="190" t="str">
        <f>IF((ROW(AP28)-1)&lt;=日期輸入!$B$5,_xlfn.IFNA(IF(INDEX($A$1:$AG$40,MATCH($AM28,$B$1:$B$100,0),VALUE($AP$1+3))="成","補",INDEX($A$1:$AG$40,MATCH($AM28,$B$1:$B$100,0),VALUE($AP$1+3))),""),"")</f>
        <v/>
      </c>
      <c r="AQ28" s="190" t="str">
        <f>IF((ROW(AQ28)-1)&lt;=日期輸入!$B$5,_xlfn.IFNA(IF(INDEX($A$1:$AG$40,MATCH($AM28,$B$1:$B$100,0),VALUE($AQ$1+3))="成","補",INDEX($A$1:$AG$40,MATCH($AM28,$B$1:$B$100,0),VALUE($AQ$1+3))),""),"")</f>
        <v/>
      </c>
    </row>
    <row r="29" spans="1:43">
      <c r="A29" s="190" t="str">
        <f>IF(  (ROW(A29)-1)&lt;=日期輸入!$B$5,勤務分配!A28,"")</f>
        <v/>
      </c>
      <c r="B29" s="190" t="str">
        <f>_xlfn.IFNA(  INDEX(警職大表!$A$1:$AZ$100,MATCH(A29,警職大表!$A$1:$A$100,0),3),"")</f>
        <v/>
      </c>
      <c r="C29" s="190" t="str">
        <f>_xlfn.IFNA(  IF(  INDEX(警職大表!$A$1:$AZ$100,MATCH($A29,警職大表!$A$1:$A$100,0),   MATCH(C$1,警職大表!$A$3:$AZ$3,0)  )=0,"",INDEX(警職大表!$A$1:$AZ$100,MATCH($A29,警職大表!$A$1:$A$100,0),   MATCH(C$1,警職大表!$A$3:$AZ$3,0)  )                ),"")</f>
        <v/>
      </c>
      <c r="D29" s="190" t="str">
        <f>_xlfn.IFNA(   IF(   IF(  INDEX(警職大表!$A$1:$AZ$100,MATCH($A29,警職大表!$A$1:$A$100,0),   MATCH(D$1,警職大表!$A$3:$AZ$3,0)  )=0,"",INDEX(警職大表!$A$1:$AZ$100,MATCH($A29,警職大表!$A$1:$A$100,0),   MATCH(D$1,警職大表!$A$3:$AZ$3,0)  )        )="",C29,  IF(  INDEX(警職大表!$A$1:$AZ$100,MATCH($A29,警職大表!$A$1:$A$100,0),   MATCH(D$1,警職大表!$A$3:$AZ$3,0)  )=0,"",INDEX(警職大表!$A$1:$AZ$100,MATCH($A29,警職大表!$A$1:$A$100,0),   MATCH(D$1,警職大表!$A$3:$AZ$3,0)  ) )    ),"")</f>
        <v/>
      </c>
      <c r="E29" s="190" t="str">
        <f>_xlfn.IFNA(   IF(   IF(  INDEX(警職大表!$A$1:$AZ$100,MATCH($A29,警職大表!$A$1:$A$100,0),   MATCH(E$1,警職大表!$A$3:$AZ$3,0)  )=0,"",INDEX(警職大表!$A$1:$AZ$100,MATCH($A29,警職大表!$A$1:$A$100,0),   MATCH(E$1,警職大表!$A$3:$AZ$3,0)  )        )="",D29,  IF(  INDEX(警職大表!$A$1:$AZ$100,MATCH($A29,警職大表!$A$1:$A$100,0),   MATCH(E$1,警職大表!$A$3:$AZ$3,0)  )=0,"",INDEX(警職大表!$A$1:$AZ$100,MATCH($A29,警職大表!$A$1:$A$100,0),   MATCH(E$1,警職大表!$A$3:$AZ$3,0)  ) )    ),"")</f>
        <v/>
      </c>
      <c r="F29" s="190" t="str">
        <f>_xlfn.IFNA(   IF(   IF(  INDEX(警職大表!$A$1:$AZ$100,MATCH($A29,警職大表!$A$1:$A$100,0),   MATCH(F$1,警職大表!$A$3:$AZ$3,0)  )=0,"",INDEX(警職大表!$A$1:$AZ$100,MATCH($A29,警職大表!$A$1:$A$100,0),   MATCH(F$1,警職大表!$A$3:$AZ$3,0)  )        )="",E29,  IF(  INDEX(警職大表!$A$1:$AZ$100,MATCH($A29,警職大表!$A$1:$A$100,0),   MATCH(F$1,警職大表!$A$3:$AZ$3,0)  )=0,"",INDEX(警職大表!$A$1:$AZ$100,MATCH($A29,警職大表!$A$1:$A$100,0),   MATCH(F$1,警職大表!$A$3:$AZ$3,0)  ) )    ),"")</f>
        <v/>
      </c>
      <c r="G29" s="190" t="str">
        <f>_xlfn.IFNA(   IF(   IF(  INDEX(警職大表!$A$1:$AZ$100,MATCH($A29,警職大表!$A$1:$A$100,0),   MATCH(G$1,警職大表!$A$3:$AZ$3,0)  )=0,"",INDEX(警職大表!$A$1:$AZ$100,MATCH($A29,警職大表!$A$1:$A$100,0),   MATCH(G$1,警職大表!$A$3:$AZ$3,0)  )        )="",F29,  IF(  INDEX(警職大表!$A$1:$AZ$100,MATCH($A29,警職大表!$A$1:$A$100,0),   MATCH(G$1,警職大表!$A$3:$AZ$3,0)  )=0,"",INDEX(警職大表!$A$1:$AZ$100,MATCH($A29,警職大表!$A$1:$A$100,0),   MATCH(G$1,警職大表!$A$3:$AZ$3,0)  ) )    ),"")</f>
        <v/>
      </c>
      <c r="H29" s="190" t="str">
        <f>_xlfn.IFNA(   IF(   IF(  INDEX(警職大表!$A$1:$AZ$100,MATCH($A29,警職大表!$A$1:$A$100,0),   MATCH(H$1,警職大表!$A$3:$AZ$3,0)  )=0,"",INDEX(警職大表!$A$1:$AZ$100,MATCH($A29,警職大表!$A$1:$A$100,0),   MATCH(H$1,警職大表!$A$3:$AZ$3,0)  )        )="",G29,  IF(  INDEX(警職大表!$A$1:$AZ$100,MATCH($A29,警職大表!$A$1:$A$100,0),   MATCH(H$1,警職大表!$A$3:$AZ$3,0)  )=0,"",INDEX(警職大表!$A$1:$AZ$100,MATCH($A29,警職大表!$A$1:$A$100,0),   MATCH(H$1,警職大表!$A$3:$AZ$3,0)  ) )    ),"")</f>
        <v/>
      </c>
      <c r="I29" s="190" t="str">
        <f>_xlfn.IFNA(   IF(   IF(  INDEX(警職大表!$A$1:$AZ$100,MATCH($A29,警職大表!$A$1:$A$100,0),   MATCH(I$1,警職大表!$A$3:$AZ$3,0)  )=0,"",INDEX(警職大表!$A$1:$AZ$100,MATCH($A29,警職大表!$A$1:$A$100,0),   MATCH(I$1,警職大表!$A$3:$AZ$3,0)  )        )="",H29,  IF(  INDEX(警職大表!$A$1:$AZ$100,MATCH($A29,警職大表!$A$1:$A$100,0),   MATCH(I$1,警職大表!$A$3:$AZ$3,0)  )=0,"",INDEX(警職大表!$A$1:$AZ$100,MATCH($A29,警職大表!$A$1:$A$100,0),   MATCH(I$1,警職大表!$A$3:$AZ$3,0)  ) )    ),"")</f>
        <v/>
      </c>
      <c r="J29" s="190" t="str">
        <f>_xlfn.IFNA(   IF(   IF(  INDEX(警職大表!$A$1:$AZ$100,MATCH($A29,警職大表!$A$1:$A$100,0),   MATCH(J$1,警職大表!$A$3:$AZ$3,0)  )=0,"",INDEX(警職大表!$A$1:$AZ$100,MATCH($A29,警職大表!$A$1:$A$100,0),   MATCH(J$1,警職大表!$A$3:$AZ$3,0)  )        )="",I29,  IF(  INDEX(警職大表!$A$1:$AZ$100,MATCH($A29,警職大表!$A$1:$A$100,0),   MATCH(J$1,警職大表!$A$3:$AZ$3,0)  )=0,"",INDEX(警職大表!$A$1:$AZ$100,MATCH($A29,警職大表!$A$1:$A$100,0),   MATCH(J$1,警職大表!$A$3:$AZ$3,0)  ) )    ),"")</f>
        <v/>
      </c>
      <c r="K29" s="190" t="str">
        <f>_xlfn.IFNA(   IF(   IF(  INDEX(警職大表!$A$1:$AZ$100,MATCH($A29,警職大表!$A$1:$A$100,0),   MATCH(K$1,警職大表!$A$3:$AZ$3,0)  )=0,"",INDEX(警職大表!$A$1:$AZ$100,MATCH($A29,警職大表!$A$1:$A$100,0),   MATCH(K$1,警職大表!$A$3:$AZ$3,0)  )        )="",J29,  IF(  INDEX(警職大表!$A$1:$AZ$100,MATCH($A29,警職大表!$A$1:$A$100,0),   MATCH(K$1,警職大表!$A$3:$AZ$3,0)  )=0,"",INDEX(警職大表!$A$1:$AZ$100,MATCH($A29,警職大表!$A$1:$A$100,0),   MATCH(K$1,警職大表!$A$3:$AZ$3,0)  ) )    ),"")</f>
        <v/>
      </c>
      <c r="L29" s="190" t="str">
        <f>_xlfn.IFNA(   IF(   IF(  INDEX(警職大表!$A$1:$AZ$100,MATCH($A29,警職大表!$A$1:$A$100,0),   MATCH(L$1,警職大表!$A$3:$AZ$3,0)  )=0,"",INDEX(警職大表!$A$1:$AZ$100,MATCH($A29,警職大表!$A$1:$A$100,0),   MATCH(L$1,警職大表!$A$3:$AZ$3,0)  )        )="",K29,  IF(  INDEX(警職大表!$A$1:$AZ$100,MATCH($A29,警職大表!$A$1:$A$100,0),   MATCH(L$1,警職大表!$A$3:$AZ$3,0)  )=0,"",INDEX(警職大表!$A$1:$AZ$100,MATCH($A29,警職大表!$A$1:$A$100,0),   MATCH(L$1,警職大表!$A$3:$AZ$3,0)  ) )    ),"")</f>
        <v/>
      </c>
      <c r="M29" s="190" t="str">
        <f>_xlfn.IFNA(   IF(   IF(  INDEX(警職大表!$A$1:$AZ$100,MATCH($A29,警職大表!$A$1:$A$100,0),   MATCH(M$1,警職大表!$A$3:$AZ$3,0)  )=0,"",INDEX(警職大表!$A$1:$AZ$100,MATCH($A29,警職大表!$A$1:$A$100,0),   MATCH(M$1,警職大表!$A$3:$AZ$3,0)  )        )="",L29,  IF(  INDEX(警職大表!$A$1:$AZ$100,MATCH($A29,警職大表!$A$1:$A$100,0),   MATCH(M$1,警職大表!$A$3:$AZ$3,0)  )=0,"",INDEX(警職大表!$A$1:$AZ$100,MATCH($A29,警職大表!$A$1:$A$100,0),   MATCH(M$1,警職大表!$A$3:$AZ$3,0)  ) )    ),"")</f>
        <v/>
      </c>
      <c r="N29" s="190" t="str">
        <f>_xlfn.IFNA(   IF(   IF(  INDEX(警職大表!$A$1:$AZ$100,MATCH($A29,警職大表!$A$1:$A$100,0),   MATCH(N$1,警職大表!$A$3:$AZ$3,0)  )=0,"",INDEX(警職大表!$A$1:$AZ$100,MATCH($A29,警職大表!$A$1:$A$100,0),   MATCH(N$1,警職大表!$A$3:$AZ$3,0)  )        )="",M29,  IF(  INDEX(警職大表!$A$1:$AZ$100,MATCH($A29,警職大表!$A$1:$A$100,0),   MATCH(N$1,警職大表!$A$3:$AZ$3,0)  )=0,"",INDEX(警職大表!$A$1:$AZ$100,MATCH($A29,警職大表!$A$1:$A$100,0),   MATCH(N$1,警職大表!$A$3:$AZ$3,0)  ) )    ),"")</f>
        <v/>
      </c>
      <c r="O29" s="190" t="str">
        <f>_xlfn.IFNA(   IF(   IF(  INDEX(警職大表!$A$1:$AZ$100,MATCH($A29,警職大表!$A$1:$A$100,0),   MATCH(O$1,警職大表!$A$3:$AZ$3,0)  )=0,"",INDEX(警職大表!$A$1:$AZ$100,MATCH($A29,警職大表!$A$1:$A$100,0),   MATCH(O$1,警職大表!$A$3:$AZ$3,0)  )        )="",N29,  IF(  INDEX(警職大表!$A$1:$AZ$100,MATCH($A29,警職大表!$A$1:$A$100,0),   MATCH(O$1,警職大表!$A$3:$AZ$3,0)  )=0,"",INDEX(警職大表!$A$1:$AZ$100,MATCH($A29,警職大表!$A$1:$A$100,0),   MATCH(O$1,警職大表!$A$3:$AZ$3,0)  ) )    ),"")</f>
        <v/>
      </c>
      <c r="P29" s="190" t="str">
        <f>_xlfn.IFNA(   IF(   IF(  INDEX(警職大表!$A$1:$AZ$100,MATCH($A29,警職大表!$A$1:$A$100,0),   MATCH(P$1,警職大表!$A$3:$AZ$3,0)  )=0,"",INDEX(警職大表!$A$1:$AZ$100,MATCH($A29,警職大表!$A$1:$A$100,0),   MATCH(P$1,警職大表!$A$3:$AZ$3,0)  )        )="",O29,  IF(  INDEX(警職大表!$A$1:$AZ$100,MATCH($A29,警職大表!$A$1:$A$100,0),   MATCH(P$1,警職大表!$A$3:$AZ$3,0)  )=0,"",INDEX(警職大表!$A$1:$AZ$100,MATCH($A29,警職大表!$A$1:$A$100,0),   MATCH(P$1,警職大表!$A$3:$AZ$3,0)  ) )    ),"")</f>
        <v/>
      </c>
      <c r="Q29" s="190" t="str">
        <f>_xlfn.IFNA(   IF(   IF(  INDEX(警職大表!$A$1:$AZ$100,MATCH($A29,警職大表!$A$1:$A$100,0),   MATCH(Q$1,警職大表!$A$3:$AZ$3,0)  )=0,"",INDEX(警職大表!$A$1:$AZ$100,MATCH($A29,警職大表!$A$1:$A$100,0),   MATCH(Q$1,警職大表!$A$3:$AZ$3,0)  )        )="",P29,  IF(  INDEX(警職大表!$A$1:$AZ$100,MATCH($A29,警職大表!$A$1:$A$100,0),   MATCH(Q$1,警職大表!$A$3:$AZ$3,0)  )=0,"",INDEX(警職大表!$A$1:$AZ$100,MATCH($A29,警職大表!$A$1:$A$100,0),   MATCH(Q$1,警職大表!$A$3:$AZ$3,0)  ) )    ),"")</f>
        <v/>
      </c>
      <c r="R29" s="190" t="str">
        <f>_xlfn.IFNA(   IF(   IF(  INDEX(警職大表!$A$1:$AZ$100,MATCH($A29,警職大表!$A$1:$A$100,0),   MATCH(R$1,警職大表!$A$3:$AZ$3,0)  )=0,"",INDEX(警職大表!$A$1:$AZ$100,MATCH($A29,警職大表!$A$1:$A$100,0),   MATCH(R$1,警職大表!$A$3:$AZ$3,0)  )        )="",Q29,  IF(  INDEX(警職大表!$A$1:$AZ$100,MATCH($A29,警職大表!$A$1:$A$100,0),   MATCH(R$1,警職大表!$A$3:$AZ$3,0)  )=0,"",INDEX(警職大表!$A$1:$AZ$100,MATCH($A29,警職大表!$A$1:$A$100,0),   MATCH(R$1,警職大表!$A$3:$AZ$3,0)  ) )    ),"")</f>
        <v/>
      </c>
      <c r="S29" s="190" t="str">
        <f>_xlfn.IFNA(   IF(   IF(  INDEX(警職大表!$A$1:$AZ$100,MATCH($A29,警職大表!$A$1:$A$100,0),   MATCH(S$1,警職大表!$A$3:$AZ$3,0)  )=0,"",INDEX(警職大表!$A$1:$AZ$100,MATCH($A29,警職大表!$A$1:$A$100,0),   MATCH(S$1,警職大表!$A$3:$AZ$3,0)  )        )="",R29,  IF(  INDEX(警職大表!$A$1:$AZ$100,MATCH($A29,警職大表!$A$1:$A$100,0),   MATCH(S$1,警職大表!$A$3:$AZ$3,0)  )=0,"",INDEX(警職大表!$A$1:$AZ$100,MATCH($A29,警職大表!$A$1:$A$100,0),   MATCH(S$1,警職大表!$A$3:$AZ$3,0)  ) )    ),"")</f>
        <v/>
      </c>
      <c r="T29" s="190" t="str">
        <f>_xlfn.IFNA(   IF(   IF(  INDEX(警職大表!$A$1:$AZ$100,MATCH($A29,警職大表!$A$1:$A$100,0),   MATCH(T$1,警職大表!$A$3:$AZ$3,0)  )=0,"",INDEX(警職大表!$A$1:$AZ$100,MATCH($A29,警職大表!$A$1:$A$100,0),   MATCH(T$1,警職大表!$A$3:$AZ$3,0)  )        )="",S29,  IF(  INDEX(警職大表!$A$1:$AZ$100,MATCH($A29,警職大表!$A$1:$A$100,0),   MATCH(T$1,警職大表!$A$3:$AZ$3,0)  )=0,"",INDEX(警職大表!$A$1:$AZ$100,MATCH($A29,警職大表!$A$1:$A$100,0),   MATCH(T$1,警職大表!$A$3:$AZ$3,0)  ) )    ),"")</f>
        <v/>
      </c>
      <c r="U29" s="190" t="str">
        <f>_xlfn.IFNA(   IF(   IF(  INDEX(警職大表!$A$1:$AZ$100,MATCH($A29,警職大表!$A$1:$A$100,0),   MATCH(U$1,警職大表!$A$3:$AZ$3,0)  )=0,"",INDEX(警職大表!$A$1:$AZ$100,MATCH($A29,警職大表!$A$1:$A$100,0),   MATCH(U$1,警職大表!$A$3:$AZ$3,0)  )        )="",T29,  IF(  INDEX(警職大表!$A$1:$AZ$100,MATCH($A29,警職大表!$A$1:$A$100,0),   MATCH(U$1,警職大表!$A$3:$AZ$3,0)  )=0,"",INDEX(警職大表!$A$1:$AZ$100,MATCH($A29,警職大表!$A$1:$A$100,0),   MATCH(U$1,警職大表!$A$3:$AZ$3,0)  ) )    ),"")</f>
        <v/>
      </c>
      <c r="V29" s="190" t="str">
        <f>_xlfn.IFNA(   IF(   IF(  INDEX(警職大表!$A$1:$AZ$100,MATCH($A29,警職大表!$A$1:$A$100,0),   MATCH(V$1,警職大表!$A$3:$AZ$3,0)  )=0,"",INDEX(警職大表!$A$1:$AZ$100,MATCH($A29,警職大表!$A$1:$A$100,0),   MATCH(V$1,警職大表!$A$3:$AZ$3,0)  )        )="",U29,  IF(  INDEX(警職大表!$A$1:$AZ$100,MATCH($A29,警職大表!$A$1:$A$100,0),   MATCH(V$1,警職大表!$A$3:$AZ$3,0)  )=0,"",INDEX(警職大表!$A$1:$AZ$100,MATCH($A29,警職大表!$A$1:$A$100,0),   MATCH(V$1,警職大表!$A$3:$AZ$3,0)  ) )    ),"")</f>
        <v/>
      </c>
      <c r="W29" s="190" t="str">
        <f>_xlfn.IFNA(   IF(   IF(  INDEX(警職大表!$A$1:$AZ$100,MATCH($A29,警職大表!$A$1:$A$100,0),   MATCH(W$1,警職大表!$A$3:$AZ$3,0)  )=0,"",INDEX(警職大表!$A$1:$AZ$100,MATCH($A29,警職大表!$A$1:$A$100,0),   MATCH(W$1,警職大表!$A$3:$AZ$3,0)  )        )="",V29,  IF(  INDEX(警職大表!$A$1:$AZ$100,MATCH($A29,警職大表!$A$1:$A$100,0),   MATCH(W$1,警職大表!$A$3:$AZ$3,0)  )=0,"",INDEX(警職大表!$A$1:$AZ$100,MATCH($A29,警職大表!$A$1:$A$100,0),   MATCH(W$1,警職大表!$A$3:$AZ$3,0)  ) )    ),"")</f>
        <v/>
      </c>
      <c r="X29" s="190" t="str">
        <f>_xlfn.IFNA(   IF(   IF(  INDEX(警職大表!$A$1:$AZ$100,MATCH($A29,警職大表!$A$1:$A$100,0),   MATCH(X$1,警職大表!$A$3:$AZ$3,0)  )=0,"",INDEX(警職大表!$A$1:$AZ$100,MATCH($A29,警職大表!$A$1:$A$100,0),   MATCH(X$1,警職大表!$A$3:$AZ$3,0)  )        )="",W29,  IF(  INDEX(警職大表!$A$1:$AZ$100,MATCH($A29,警職大表!$A$1:$A$100,0),   MATCH(X$1,警職大表!$A$3:$AZ$3,0)  )=0,"",INDEX(警職大表!$A$1:$AZ$100,MATCH($A29,警職大表!$A$1:$A$100,0),   MATCH(X$1,警職大表!$A$3:$AZ$3,0)  ) )    ),"")</f>
        <v/>
      </c>
      <c r="Y29" s="190" t="str">
        <f>_xlfn.IFNA(   IF(   IF(  INDEX(警職大表!$A$1:$AZ$100,MATCH($A29,警職大表!$A$1:$A$100,0),   MATCH(Y$1,警職大表!$A$3:$AZ$3,0)  )=0,"",INDEX(警職大表!$A$1:$AZ$100,MATCH($A29,警職大表!$A$1:$A$100,0),   MATCH(Y$1,警職大表!$A$3:$AZ$3,0)  )        )="",X29,  IF(  INDEX(警職大表!$A$1:$AZ$100,MATCH($A29,警職大表!$A$1:$A$100,0),   MATCH(Y$1,警職大表!$A$3:$AZ$3,0)  )=0,"",INDEX(警職大表!$A$1:$AZ$100,MATCH($A29,警職大表!$A$1:$A$100,0),   MATCH(Y$1,警職大表!$A$3:$AZ$3,0)  ) )    ),"")</f>
        <v/>
      </c>
      <c r="Z29" s="190" t="str">
        <f>_xlfn.IFNA(   IF(   IF(  INDEX(警職大表!$A$1:$AZ$100,MATCH($A29,警職大表!$A$1:$A$100,0),   MATCH(Z$1,警職大表!$A$3:$AZ$3,0)  )=0,"",INDEX(警職大表!$A$1:$AZ$100,MATCH($A29,警職大表!$A$1:$A$100,0),   MATCH(Z$1,警職大表!$A$3:$AZ$3,0)  )        )="",Y29,  IF(  INDEX(警職大表!$A$1:$AZ$100,MATCH($A29,警職大表!$A$1:$A$100,0),   MATCH(Z$1,警職大表!$A$3:$AZ$3,0)  )=0,"",INDEX(警職大表!$A$1:$AZ$100,MATCH($A29,警職大表!$A$1:$A$100,0),   MATCH(Z$1,警職大表!$A$3:$AZ$3,0)  ) )    ),"")</f>
        <v/>
      </c>
      <c r="AA29" s="190" t="str">
        <f>_xlfn.IFNA(   IF(   IF(  INDEX(警職大表!$A$1:$AZ$100,MATCH($A29,警職大表!$A$1:$A$100,0),   MATCH(AA$1,警職大表!$A$3:$AZ$3,0)  )=0,"",INDEX(警職大表!$A$1:$AZ$100,MATCH($A29,警職大表!$A$1:$A$100,0),   MATCH(AA$1,警職大表!$A$3:$AZ$3,0)  )        )="",Z29,  IF(  INDEX(警職大表!$A$1:$AZ$100,MATCH($A29,警職大表!$A$1:$A$100,0),   MATCH(AA$1,警職大表!$A$3:$AZ$3,0)  )=0,"",INDEX(警職大表!$A$1:$AZ$100,MATCH($A29,警職大表!$A$1:$A$100,0),   MATCH(AA$1,警職大表!$A$3:$AZ$3,0)  ) )    ),"")</f>
        <v/>
      </c>
      <c r="AB29" s="190" t="str">
        <f>_xlfn.IFNA(   IF(   IF(  INDEX(警職大表!$A$1:$AZ$100,MATCH($A29,警職大表!$A$1:$A$100,0),   MATCH(AB$1,警職大表!$A$3:$AZ$3,0)  )=0,"",INDEX(警職大表!$A$1:$AZ$100,MATCH($A29,警職大表!$A$1:$A$100,0),   MATCH(AB$1,警職大表!$A$3:$AZ$3,0)  )        )="",AA29,  IF(  INDEX(警職大表!$A$1:$AZ$100,MATCH($A29,警職大表!$A$1:$A$100,0),   MATCH(AB$1,警職大表!$A$3:$AZ$3,0)  )=0,"",INDEX(警職大表!$A$1:$AZ$100,MATCH($A29,警職大表!$A$1:$A$100,0),   MATCH(AB$1,警職大表!$A$3:$AZ$3,0)  ) )    ),"")</f>
        <v/>
      </c>
      <c r="AC29" s="190" t="str">
        <f>_xlfn.IFNA(   IF(   IF(  INDEX(警職大表!$A$1:$AZ$100,MATCH($A29,警職大表!$A$1:$A$100,0),   MATCH(AC$1,警職大表!$A$3:$AZ$3,0)  )=0,"",INDEX(警職大表!$A$1:$AZ$100,MATCH($A29,警職大表!$A$1:$A$100,0),   MATCH(AC$1,警職大表!$A$3:$AZ$3,0)  )        )="",AB29,  IF(  INDEX(警職大表!$A$1:$AZ$100,MATCH($A29,警職大表!$A$1:$A$100,0),   MATCH(AC$1,警職大表!$A$3:$AZ$3,0)  )=0,"",INDEX(警職大表!$A$1:$AZ$100,MATCH($A29,警職大表!$A$1:$A$100,0),   MATCH(AC$1,警職大表!$A$3:$AZ$3,0)  ) )    ),"")</f>
        <v/>
      </c>
      <c r="AD29" s="190" t="str">
        <f>_xlfn.IFNA(   IF(   IF(  INDEX(警職大表!$A$1:$AZ$100,MATCH($A29,警職大表!$A$1:$A$100,0),   MATCH(AD$1,警職大表!$A$3:$AZ$3,0)  )=0,"",INDEX(警職大表!$A$1:$AZ$100,MATCH($A29,警職大表!$A$1:$A$100,0),   MATCH(AD$1,警職大表!$A$3:$AZ$3,0)  )        )="",AC29,  IF(  INDEX(警職大表!$A$1:$AZ$100,MATCH($A29,警職大表!$A$1:$A$100,0),   MATCH(AD$1,警職大表!$A$3:$AZ$3,0)  )=0,"",INDEX(警職大表!$A$1:$AZ$100,MATCH($A29,警職大表!$A$1:$A$100,0),   MATCH(AD$1,警職大表!$A$3:$AZ$3,0)  ) )    ),"")</f>
        <v/>
      </c>
      <c r="AE29" s="190" t="str">
        <f>_xlfn.IFNA(   IF(   IF(  INDEX(警職大表!$A$1:$AZ$100,MATCH($A29,警職大表!$A$1:$A$100,0),   MATCH(AE$1,警職大表!$A$3:$AZ$3,0)  )=0,"",INDEX(警職大表!$A$1:$AZ$100,MATCH($A29,警職大表!$A$1:$A$100,0),   MATCH(AE$1,警職大表!$A$3:$AZ$3,0)  )        )="",AD29,  IF(  INDEX(警職大表!$A$1:$AZ$100,MATCH($A29,警職大表!$A$1:$A$100,0),   MATCH(AE$1,警職大表!$A$3:$AZ$3,0)  )=0,"",INDEX(警職大表!$A$1:$AZ$100,MATCH($A29,警職大表!$A$1:$A$100,0),   MATCH(AE$1,警職大表!$A$3:$AZ$3,0)  ) )    ),"")</f>
        <v/>
      </c>
      <c r="AF29" s="190" t="str">
        <f>_xlfn.IFNA(   IF(   IF(  INDEX(警職大表!$A$1:$AZ$100,MATCH($A29,警職大表!$A$1:$A$100,0),   MATCH(AF$1,警職大表!$A$3:$AZ$3,0)  )=0,"",INDEX(警職大表!$A$1:$AZ$100,MATCH($A29,警職大表!$A$1:$A$100,0),   MATCH(AF$1,警職大表!$A$3:$AZ$3,0)  )        )="",AE29,  IF(  INDEX(警職大表!$A$1:$AZ$100,MATCH($A29,警職大表!$A$1:$A$100,0),   MATCH(AF$1,警職大表!$A$3:$AZ$3,0)  )=0,"",INDEX(警職大表!$A$1:$AZ$100,MATCH($A29,警職大表!$A$1:$A$100,0),   MATCH(AF$1,警職大表!$A$3:$AZ$3,0)  ) )    ),"")</f>
        <v/>
      </c>
      <c r="AG29" s="190" t="str">
        <f>_xlfn.IFNA(   IF(   IF(  INDEX(警職大表!$A$1:$AZ$100,MATCH($A29,警職大表!$A$1:$A$100,0),   MATCH(AG$1,警職大表!$A$3:$AZ$3,0)  )=0,"",INDEX(警職大表!$A$1:$AZ$100,MATCH($A29,警職大表!$A$1:$A$100,0),   MATCH(AG$1,警職大表!$A$3:$AZ$3,0)  )        )="",AF29,  IF(  INDEX(警職大表!$A$1:$AZ$100,MATCH($A29,警職大表!$A$1:$A$100,0),   MATCH(AG$1,警職大表!$A$3:$AZ$3,0)  )=0,"",INDEX(警職大表!$A$1:$AZ$100,MATCH($A29,警職大表!$A$1:$A$100,0),   MATCH(AG$1,警職大表!$A$3:$AZ$3,0)  ) )    ),"")</f>
        <v/>
      </c>
      <c r="AL29" s="190" t="str">
        <f t="shared" si="0"/>
        <v/>
      </c>
      <c r="AM29" s="190" t="str">
        <f t="shared" si="1"/>
        <v/>
      </c>
      <c r="AN29" s="190" t="str">
        <f ca="1">INDEX(   $A$41:$AG$78, MATCH(AL29,$A$41:$A$78,0),MATCH(  DAY(勤務分配表!$AL$1),$A$41:$AL$41,0  )  )</f>
        <v/>
      </c>
      <c r="AO29" s="190" t="str">
        <f>IF((ROW(AO29)-1)&lt;=日期輸入!$B$5,_xlfn.IFNA(IF(INDEX($A$1:$AG$40,MATCH($AM29,$B$1:$B$100,0),VALUE($AO$1+3))="成","補",INDEX($A$1:$AG$40,MATCH($AM29,$B$1:$B$100,0),VALUE($AO$1+3))),""),"")</f>
        <v/>
      </c>
      <c r="AP29" s="190" t="str">
        <f>IF((ROW(AP29)-1)&lt;=日期輸入!$B$5,_xlfn.IFNA(IF(INDEX($A$1:$AG$40,MATCH($AM29,$B$1:$B$100,0),VALUE($AP$1+3))="成","補",INDEX($A$1:$AG$40,MATCH($AM29,$B$1:$B$100,0),VALUE($AP$1+3))),""),"")</f>
        <v/>
      </c>
      <c r="AQ29" s="190" t="str">
        <f>IF((ROW(AQ29)-1)&lt;=日期輸入!$B$5,_xlfn.IFNA(IF(INDEX($A$1:$AG$40,MATCH($AM29,$B$1:$B$100,0),VALUE($AQ$1+3))="成","補",INDEX($A$1:$AG$40,MATCH($AM29,$B$1:$B$100,0),VALUE($AQ$1+3))),""),"")</f>
        <v/>
      </c>
    </row>
    <row r="30" spans="1:43">
      <c r="A30" s="190" t="str">
        <f>IF(  (ROW(A30)-1)&lt;=日期輸入!$B$5,勤務分配!A29,"")</f>
        <v/>
      </c>
      <c r="B30" s="190" t="str">
        <f>_xlfn.IFNA(  INDEX(警職大表!$A$1:$AZ$100,MATCH(A30,警職大表!$A$1:$A$100,0),3),"")</f>
        <v/>
      </c>
      <c r="C30" s="190" t="str">
        <f>_xlfn.IFNA(  IF(  INDEX(警職大表!$A$1:$AZ$100,MATCH($A30,警職大表!$A$1:$A$100,0),   MATCH(C$1,警職大表!$A$3:$AZ$3,0)  )=0,"",INDEX(警職大表!$A$1:$AZ$100,MATCH($A30,警職大表!$A$1:$A$100,0),   MATCH(C$1,警職大表!$A$3:$AZ$3,0)  )                ),"")</f>
        <v/>
      </c>
      <c r="D30" s="190" t="str">
        <f>_xlfn.IFNA(   IF(   IF(  INDEX(警職大表!$A$1:$AZ$100,MATCH($A30,警職大表!$A$1:$A$100,0),   MATCH(D$1,警職大表!$A$3:$AZ$3,0)  )=0,"",INDEX(警職大表!$A$1:$AZ$100,MATCH($A30,警職大表!$A$1:$A$100,0),   MATCH(D$1,警職大表!$A$3:$AZ$3,0)  )        )="",C30,  IF(  INDEX(警職大表!$A$1:$AZ$100,MATCH($A30,警職大表!$A$1:$A$100,0),   MATCH(D$1,警職大表!$A$3:$AZ$3,0)  )=0,"",INDEX(警職大表!$A$1:$AZ$100,MATCH($A30,警職大表!$A$1:$A$100,0),   MATCH(D$1,警職大表!$A$3:$AZ$3,0)  ) )    ),"")</f>
        <v/>
      </c>
      <c r="E30" s="190" t="str">
        <f>_xlfn.IFNA(   IF(   IF(  INDEX(警職大表!$A$1:$AZ$100,MATCH($A30,警職大表!$A$1:$A$100,0),   MATCH(E$1,警職大表!$A$3:$AZ$3,0)  )=0,"",INDEX(警職大表!$A$1:$AZ$100,MATCH($A30,警職大表!$A$1:$A$100,0),   MATCH(E$1,警職大表!$A$3:$AZ$3,0)  )        )="",D30,  IF(  INDEX(警職大表!$A$1:$AZ$100,MATCH($A30,警職大表!$A$1:$A$100,0),   MATCH(E$1,警職大表!$A$3:$AZ$3,0)  )=0,"",INDEX(警職大表!$A$1:$AZ$100,MATCH($A30,警職大表!$A$1:$A$100,0),   MATCH(E$1,警職大表!$A$3:$AZ$3,0)  ) )    ),"")</f>
        <v/>
      </c>
      <c r="F30" s="190" t="str">
        <f>_xlfn.IFNA(   IF(   IF(  INDEX(警職大表!$A$1:$AZ$100,MATCH($A30,警職大表!$A$1:$A$100,0),   MATCH(F$1,警職大表!$A$3:$AZ$3,0)  )=0,"",INDEX(警職大表!$A$1:$AZ$100,MATCH($A30,警職大表!$A$1:$A$100,0),   MATCH(F$1,警職大表!$A$3:$AZ$3,0)  )        )="",E30,  IF(  INDEX(警職大表!$A$1:$AZ$100,MATCH($A30,警職大表!$A$1:$A$100,0),   MATCH(F$1,警職大表!$A$3:$AZ$3,0)  )=0,"",INDEX(警職大表!$A$1:$AZ$100,MATCH($A30,警職大表!$A$1:$A$100,0),   MATCH(F$1,警職大表!$A$3:$AZ$3,0)  ) )    ),"")</f>
        <v/>
      </c>
      <c r="G30" s="190" t="str">
        <f>_xlfn.IFNA(   IF(   IF(  INDEX(警職大表!$A$1:$AZ$100,MATCH($A30,警職大表!$A$1:$A$100,0),   MATCH(G$1,警職大表!$A$3:$AZ$3,0)  )=0,"",INDEX(警職大表!$A$1:$AZ$100,MATCH($A30,警職大表!$A$1:$A$100,0),   MATCH(G$1,警職大表!$A$3:$AZ$3,0)  )        )="",F30,  IF(  INDEX(警職大表!$A$1:$AZ$100,MATCH($A30,警職大表!$A$1:$A$100,0),   MATCH(G$1,警職大表!$A$3:$AZ$3,0)  )=0,"",INDEX(警職大表!$A$1:$AZ$100,MATCH($A30,警職大表!$A$1:$A$100,0),   MATCH(G$1,警職大表!$A$3:$AZ$3,0)  ) )    ),"")</f>
        <v/>
      </c>
      <c r="H30" s="190" t="str">
        <f>_xlfn.IFNA(   IF(   IF(  INDEX(警職大表!$A$1:$AZ$100,MATCH($A30,警職大表!$A$1:$A$100,0),   MATCH(H$1,警職大表!$A$3:$AZ$3,0)  )=0,"",INDEX(警職大表!$A$1:$AZ$100,MATCH($A30,警職大表!$A$1:$A$100,0),   MATCH(H$1,警職大表!$A$3:$AZ$3,0)  )        )="",G30,  IF(  INDEX(警職大表!$A$1:$AZ$100,MATCH($A30,警職大表!$A$1:$A$100,0),   MATCH(H$1,警職大表!$A$3:$AZ$3,0)  )=0,"",INDEX(警職大表!$A$1:$AZ$100,MATCH($A30,警職大表!$A$1:$A$100,0),   MATCH(H$1,警職大表!$A$3:$AZ$3,0)  ) )    ),"")</f>
        <v/>
      </c>
      <c r="I30" s="190" t="str">
        <f>_xlfn.IFNA(   IF(   IF(  INDEX(警職大表!$A$1:$AZ$100,MATCH($A30,警職大表!$A$1:$A$100,0),   MATCH(I$1,警職大表!$A$3:$AZ$3,0)  )=0,"",INDEX(警職大表!$A$1:$AZ$100,MATCH($A30,警職大表!$A$1:$A$100,0),   MATCH(I$1,警職大表!$A$3:$AZ$3,0)  )        )="",H30,  IF(  INDEX(警職大表!$A$1:$AZ$100,MATCH($A30,警職大表!$A$1:$A$100,0),   MATCH(I$1,警職大表!$A$3:$AZ$3,0)  )=0,"",INDEX(警職大表!$A$1:$AZ$100,MATCH($A30,警職大表!$A$1:$A$100,0),   MATCH(I$1,警職大表!$A$3:$AZ$3,0)  ) )    ),"")</f>
        <v/>
      </c>
      <c r="J30" s="190" t="str">
        <f>_xlfn.IFNA(   IF(   IF(  INDEX(警職大表!$A$1:$AZ$100,MATCH($A30,警職大表!$A$1:$A$100,0),   MATCH(J$1,警職大表!$A$3:$AZ$3,0)  )=0,"",INDEX(警職大表!$A$1:$AZ$100,MATCH($A30,警職大表!$A$1:$A$100,0),   MATCH(J$1,警職大表!$A$3:$AZ$3,0)  )        )="",I30,  IF(  INDEX(警職大表!$A$1:$AZ$100,MATCH($A30,警職大表!$A$1:$A$100,0),   MATCH(J$1,警職大表!$A$3:$AZ$3,0)  )=0,"",INDEX(警職大表!$A$1:$AZ$100,MATCH($A30,警職大表!$A$1:$A$100,0),   MATCH(J$1,警職大表!$A$3:$AZ$3,0)  ) )    ),"")</f>
        <v/>
      </c>
      <c r="K30" s="190" t="str">
        <f>_xlfn.IFNA(   IF(   IF(  INDEX(警職大表!$A$1:$AZ$100,MATCH($A30,警職大表!$A$1:$A$100,0),   MATCH(K$1,警職大表!$A$3:$AZ$3,0)  )=0,"",INDEX(警職大表!$A$1:$AZ$100,MATCH($A30,警職大表!$A$1:$A$100,0),   MATCH(K$1,警職大表!$A$3:$AZ$3,0)  )        )="",J30,  IF(  INDEX(警職大表!$A$1:$AZ$100,MATCH($A30,警職大表!$A$1:$A$100,0),   MATCH(K$1,警職大表!$A$3:$AZ$3,0)  )=0,"",INDEX(警職大表!$A$1:$AZ$100,MATCH($A30,警職大表!$A$1:$A$100,0),   MATCH(K$1,警職大表!$A$3:$AZ$3,0)  ) )    ),"")</f>
        <v/>
      </c>
      <c r="L30" s="190" t="str">
        <f>_xlfn.IFNA(   IF(   IF(  INDEX(警職大表!$A$1:$AZ$100,MATCH($A30,警職大表!$A$1:$A$100,0),   MATCH(L$1,警職大表!$A$3:$AZ$3,0)  )=0,"",INDEX(警職大表!$A$1:$AZ$100,MATCH($A30,警職大表!$A$1:$A$100,0),   MATCH(L$1,警職大表!$A$3:$AZ$3,0)  )        )="",K30,  IF(  INDEX(警職大表!$A$1:$AZ$100,MATCH($A30,警職大表!$A$1:$A$100,0),   MATCH(L$1,警職大表!$A$3:$AZ$3,0)  )=0,"",INDEX(警職大表!$A$1:$AZ$100,MATCH($A30,警職大表!$A$1:$A$100,0),   MATCH(L$1,警職大表!$A$3:$AZ$3,0)  ) )    ),"")</f>
        <v/>
      </c>
      <c r="M30" s="190" t="str">
        <f>_xlfn.IFNA(   IF(   IF(  INDEX(警職大表!$A$1:$AZ$100,MATCH($A30,警職大表!$A$1:$A$100,0),   MATCH(M$1,警職大表!$A$3:$AZ$3,0)  )=0,"",INDEX(警職大表!$A$1:$AZ$100,MATCH($A30,警職大表!$A$1:$A$100,0),   MATCH(M$1,警職大表!$A$3:$AZ$3,0)  )        )="",L30,  IF(  INDEX(警職大表!$A$1:$AZ$100,MATCH($A30,警職大表!$A$1:$A$100,0),   MATCH(M$1,警職大表!$A$3:$AZ$3,0)  )=0,"",INDEX(警職大表!$A$1:$AZ$100,MATCH($A30,警職大表!$A$1:$A$100,0),   MATCH(M$1,警職大表!$A$3:$AZ$3,0)  ) )    ),"")</f>
        <v/>
      </c>
      <c r="N30" s="190" t="str">
        <f>_xlfn.IFNA(   IF(   IF(  INDEX(警職大表!$A$1:$AZ$100,MATCH($A30,警職大表!$A$1:$A$100,0),   MATCH(N$1,警職大表!$A$3:$AZ$3,0)  )=0,"",INDEX(警職大表!$A$1:$AZ$100,MATCH($A30,警職大表!$A$1:$A$100,0),   MATCH(N$1,警職大表!$A$3:$AZ$3,0)  )        )="",M30,  IF(  INDEX(警職大表!$A$1:$AZ$100,MATCH($A30,警職大表!$A$1:$A$100,0),   MATCH(N$1,警職大表!$A$3:$AZ$3,0)  )=0,"",INDEX(警職大表!$A$1:$AZ$100,MATCH($A30,警職大表!$A$1:$A$100,0),   MATCH(N$1,警職大表!$A$3:$AZ$3,0)  ) )    ),"")</f>
        <v/>
      </c>
      <c r="O30" s="190" t="str">
        <f>_xlfn.IFNA(   IF(   IF(  INDEX(警職大表!$A$1:$AZ$100,MATCH($A30,警職大表!$A$1:$A$100,0),   MATCH(O$1,警職大表!$A$3:$AZ$3,0)  )=0,"",INDEX(警職大表!$A$1:$AZ$100,MATCH($A30,警職大表!$A$1:$A$100,0),   MATCH(O$1,警職大表!$A$3:$AZ$3,0)  )        )="",N30,  IF(  INDEX(警職大表!$A$1:$AZ$100,MATCH($A30,警職大表!$A$1:$A$100,0),   MATCH(O$1,警職大表!$A$3:$AZ$3,0)  )=0,"",INDEX(警職大表!$A$1:$AZ$100,MATCH($A30,警職大表!$A$1:$A$100,0),   MATCH(O$1,警職大表!$A$3:$AZ$3,0)  ) )    ),"")</f>
        <v/>
      </c>
      <c r="P30" s="190" t="str">
        <f>_xlfn.IFNA(   IF(   IF(  INDEX(警職大表!$A$1:$AZ$100,MATCH($A30,警職大表!$A$1:$A$100,0),   MATCH(P$1,警職大表!$A$3:$AZ$3,0)  )=0,"",INDEX(警職大表!$A$1:$AZ$100,MATCH($A30,警職大表!$A$1:$A$100,0),   MATCH(P$1,警職大表!$A$3:$AZ$3,0)  )        )="",O30,  IF(  INDEX(警職大表!$A$1:$AZ$100,MATCH($A30,警職大表!$A$1:$A$100,0),   MATCH(P$1,警職大表!$A$3:$AZ$3,0)  )=0,"",INDEX(警職大表!$A$1:$AZ$100,MATCH($A30,警職大表!$A$1:$A$100,0),   MATCH(P$1,警職大表!$A$3:$AZ$3,0)  ) )    ),"")</f>
        <v/>
      </c>
      <c r="Q30" s="190" t="str">
        <f>_xlfn.IFNA(   IF(   IF(  INDEX(警職大表!$A$1:$AZ$100,MATCH($A30,警職大表!$A$1:$A$100,0),   MATCH(Q$1,警職大表!$A$3:$AZ$3,0)  )=0,"",INDEX(警職大表!$A$1:$AZ$100,MATCH($A30,警職大表!$A$1:$A$100,0),   MATCH(Q$1,警職大表!$A$3:$AZ$3,0)  )        )="",P30,  IF(  INDEX(警職大表!$A$1:$AZ$100,MATCH($A30,警職大表!$A$1:$A$100,0),   MATCH(Q$1,警職大表!$A$3:$AZ$3,0)  )=0,"",INDEX(警職大表!$A$1:$AZ$100,MATCH($A30,警職大表!$A$1:$A$100,0),   MATCH(Q$1,警職大表!$A$3:$AZ$3,0)  ) )    ),"")</f>
        <v/>
      </c>
      <c r="R30" s="190" t="str">
        <f>_xlfn.IFNA(   IF(   IF(  INDEX(警職大表!$A$1:$AZ$100,MATCH($A30,警職大表!$A$1:$A$100,0),   MATCH(R$1,警職大表!$A$3:$AZ$3,0)  )=0,"",INDEX(警職大表!$A$1:$AZ$100,MATCH($A30,警職大表!$A$1:$A$100,0),   MATCH(R$1,警職大表!$A$3:$AZ$3,0)  )        )="",Q30,  IF(  INDEX(警職大表!$A$1:$AZ$100,MATCH($A30,警職大表!$A$1:$A$100,0),   MATCH(R$1,警職大表!$A$3:$AZ$3,0)  )=0,"",INDEX(警職大表!$A$1:$AZ$100,MATCH($A30,警職大表!$A$1:$A$100,0),   MATCH(R$1,警職大表!$A$3:$AZ$3,0)  ) )    ),"")</f>
        <v/>
      </c>
      <c r="S30" s="190" t="str">
        <f>_xlfn.IFNA(   IF(   IF(  INDEX(警職大表!$A$1:$AZ$100,MATCH($A30,警職大表!$A$1:$A$100,0),   MATCH(S$1,警職大表!$A$3:$AZ$3,0)  )=0,"",INDEX(警職大表!$A$1:$AZ$100,MATCH($A30,警職大表!$A$1:$A$100,0),   MATCH(S$1,警職大表!$A$3:$AZ$3,0)  )        )="",R30,  IF(  INDEX(警職大表!$A$1:$AZ$100,MATCH($A30,警職大表!$A$1:$A$100,0),   MATCH(S$1,警職大表!$A$3:$AZ$3,0)  )=0,"",INDEX(警職大表!$A$1:$AZ$100,MATCH($A30,警職大表!$A$1:$A$100,0),   MATCH(S$1,警職大表!$A$3:$AZ$3,0)  ) )    ),"")</f>
        <v/>
      </c>
      <c r="T30" s="190" t="str">
        <f>_xlfn.IFNA(   IF(   IF(  INDEX(警職大表!$A$1:$AZ$100,MATCH($A30,警職大表!$A$1:$A$100,0),   MATCH(T$1,警職大表!$A$3:$AZ$3,0)  )=0,"",INDEX(警職大表!$A$1:$AZ$100,MATCH($A30,警職大表!$A$1:$A$100,0),   MATCH(T$1,警職大表!$A$3:$AZ$3,0)  )        )="",S30,  IF(  INDEX(警職大表!$A$1:$AZ$100,MATCH($A30,警職大表!$A$1:$A$100,0),   MATCH(T$1,警職大表!$A$3:$AZ$3,0)  )=0,"",INDEX(警職大表!$A$1:$AZ$100,MATCH($A30,警職大表!$A$1:$A$100,0),   MATCH(T$1,警職大表!$A$3:$AZ$3,0)  ) )    ),"")</f>
        <v/>
      </c>
      <c r="U30" s="190" t="str">
        <f>_xlfn.IFNA(   IF(   IF(  INDEX(警職大表!$A$1:$AZ$100,MATCH($A30,警職大表!$A$1:$A$100,0),   MATCH(U$1,警職大表!$A$3:$AZ$3,0)  )=0,"",INDEX(警職大表!$A$1:$AZ$100,MATCH($A30,警職大表!$A$1:$A$100,0),   MATCH(U$1,警職大表!$A$3:$AZ$3,0)  )        )="",T30,  IF(  INDEX(警職大表!$A$1:$AZ$100,MATCH($A30,警職大表!$A$1:$A$100,0),   MATCH(U$1,警職大表!$A$3:$AZ$3,0)  )=0,"",INDEX(警職大表!$A$1:$AZ$100,MATCH($A30,警職大表!$A$1:$A$100,0),   MATCH(U$1,警職大表!$A$3:$AZ$3,0)  ) )    ),"")</f>
        <v/>
      </c>
      <c r="V30" s="190" t="str">
        <f>_xlfn.IFNA(   IF(   IF(  INDEX(警職大表!$A$1:$AZ$100,MATCH($A30,警職大表!$A$1:$A$100,0),   MATCH(V$1,警職大表!$A$3:$AZ$3,0)  )=0,"",INDEX(警職大表!$A$1:$AZ$100,MATCH($A30,警職大表!$A$1:$A$100,0),   MATCH(V$1,警職大表!$A$3:$AZ$3,0)  )        )="",U30,  IF(  INDEX(警職大表!$A$1:$AZ$100,MATCH($A30,警職大表!$A$1:$A$100,0),   MATCH(V$1,警職大表!$A$3:$AZ$3,0)  )=0,"",INDEX(警職大表!$A$1:$AZ$100,MATCH($A30,警職大表!$A$1:$A$100,0),   MATCH(V$1,警職大表!$A$3:$AZ$3,0)  ) )    ),"")</f>
        <v/>
      </c>
      <c r="W30" s="190" t="str">
        <f>_xlfn.IFNA(   IF(   IF(  INDEX(警職大表!$A$1:$AZ$100,MATCH($A30,警職大表!$A$1:$A$100,0),   MATCH(W$1,警職大表!$A$3:$AZ$3,0)  )=0,"",INDEX(警職大表!$A$1:$AZ$100,MATCH($A30,警職大表!$A$1:$A$100,0),   MATCH(W$1,警職大表!$A$3:$AZ$3,0)  )        )="",V30,  IF(  INDEX(警職大表!$A$1:$AZ$100,MATCH($A30,警職大表!$A$1:$A$100,0),   MATCH(W$1,警職大表!$A$3:$AZ$3,0)  )=0,"",INDEX(警職大表!$A$1:$AZ$100,MATCH($A30,警職大表!$A$1:$A$100,0),   MATCH(W$1,警職大表!$A$3:$AZ$3,0)  ) )    ),"")</f>
        <v/>
      </c>
      <c r="X30" s="190" t="str">
        <f>_xlfn.IFNA(   IF(   IF(  INDEX(警職大表!$A$1:$AZ$100,MATCH($A30,警職大表!$A$1:$A$100,0),   MATCH(X$1,警職大表!$A$3:$AZ$3,0)  )=0,"",INDEX(警職大表!$A$1:$AZ$100,MATCH($A30,警職大表!$A$1:$A$100,0),   MATCH(X$1,警職大表!$A$3:$AZ$3,0)  )        )="",W30,  IF(  INDEX(警職大表!$A$1:$AZ$100,MATCH($A30,警職大表!$A$1:$A$100,0),   MATCH(X$1,警職大表!$A$3:$AZ$3,0)  )=0,"",INDEX(警職大表!$A$1:$AZ$100,MATCH($A30,警職大表!$A$1:$A$100,0),   MATCH(X$1,警職大表!$A$3:$AZ$3,0)  ) )    ),"")</f>
        <v/>
      </c>
      <c r="Y30" s="190" t="str">
        <f>_xlfn.IFNA(   IF(   IF(  INDEX(警職大表!$A$1:$AZ$100,MATCH($A30,警職大表!$A$1:$A$100,0),   MATCH(Y$1,警職大表!$A$3:$AZ$3,0)  )=0,"",INDEX(警職大表!$A$1:$AZ$100,MATCH($A30,警職大表!$A$1:$A$100,0),   MATCH(Y$1,警職大表!$A$3:$AZ$3,0)  )        )="",X30,  IF(  INDEX(警職大表!$A$1:$AZ$100,MATCH($A30,警職大表!$A$1:$A$100,0),   MATCH(Y$1,警職大表!$A$3:$AZ$3,0)  )=0,"",INDEX(警職大表!$A$1:$AZ$100,MATCH($A30,警職大表!$A$1:$A$100,0),   MATCH(Y$1,警職大表!$A$3:$AZ$3,0)  ) )    ),"")</f>
        <v/>
      </c>
      <c r="Z30" s="190" t="str">
        <f>_xlfn.IFNA(   IF(   IF(  INDEX(警職大表!$A$1:$AZ$100,MATCH($A30,警職大表!$A$1:$A$100,0),   MATCH(Z$1,警職大表!$A$3:$AZ$3,0)  )=0,"",INDEX(警職大表!$A$1:$AZ$100,MATCH($A30,警職大表!$A$1:$A$100,0),   MATCH(Z$1,警職大表!$A$3:$AZ$3,0)  )        )="",Y30,  IF(  INDEX(警職大表!$A$1:$AZ$100,MATCH($A30,警職大表!$A$1:$A$100,0),   MATCH(Z$1,警職大表!$A$3:$AZ$3,0)  )=0,"",INDEX(警職大表!$A$1:$AZ$100,MATCH($A30,警職大表!$A$1:$A$100,0),   MATCH(Z$1,警職大表!$A$3:$AZ$3,0)  ) )    ),"")</f>
        <v/>
      </c>
      <c r="AA30" s="190" t="str">
        <f>_xlfn.IFNA(   IF(   IF(  INDEX(警職大表!$A$1:$AZ$100,MATCH($A30,警職大表!$A$1:$A$100,0),   MATCH(AA$1,警職大表!$A$3:$AZ$3,0)  )=0,"",INDEX(警職大表!$A$1:$AZ$100,MATCH($A30,警職大表!$A$1:$A$100,0),   MATCH(AA$1,警職大表!$A$3:$AZ$3,0)  )        )="",Z30,  IF(  INDEX(警職大表!$A$1:$AZ$100,MATCH($A30,警職大表!$A$1:$A$100,0),   MATCH(AA$1,警職大表!$A$3:$AZ$3,0)  )=0,"",INDEX(警職大表!$A$1:$AZ$100,MATCH($A30,警職大表!$A$1:$A$100,0),   MATCH(AA$1,警職大表!$A$3:$AZ$3,0)  ) )    ),"")</f>
        <v/>
      </c>
      <c r="AB30" s="190" t="str">
        <f>_xlfn.IFNA(   IF(   IF(  INDEX(警職大表!$A$1:$AZ$100,MATCH($A30,警職大表!$A$1:$A$100,0),   MATCH(AB$1,警職大表!$A$3:$AZ$3,0)  )=0,"",INDEX(警職大表!$A$1:$AZ$100,MATCH($A30,警職大表!$A$1:$A$100,0),   MATCH(AB$1,警職大表!$A$3:$AZ$3,0)  )        )="",AA30,  IF(  INDEX(警職大表!$A$1:$AZ$100,MATCH($A30,警職大表!$A$1:$A$100,0),   MATCH(AB$1,警職大表!$A$3:$AZ$3,0)  )=0,"",INDEX(警職大表!$A$1:$AZ$100,MATCH($A30,警職大表!$A$1:$A$100,0),   MATCH(AB$1,警職大表!$A$3:$AZ$3,0)  ) )    ),"")</f>
        <v/>
      </c>
      <c r="AC30" s="190" t="str">
        <f>_xlfn.IFNA(   IF(   IF(  INDEX(警職大表!$A$1:$AZ$100,MATCH($A30,警職大表!$A$1:$A$100,0),   MATCH(AC$1,警職大表!$A$3:$AZ$3,0)  )=0,"",INDEX(警職大表!$A$1:$AZ$100,MATCH($A30,警職大表!$A$1:$A$100,0),   MATCH(AC$1,警職大表!$A$3:$AZ$3,0)  )        )="",AB30,  IF(  INDEX(警職大表!$A$1:$AZ$100,MATCH($A30,警職大表!$A$1:$A$100,0),   MATCH(AC$1,警職大表!$A$3:$AZ$3,0)  )=0,"",INDEX(警職大表!$A$1:$AZ$100,MATCH($A30,警職大表!$A$1:$A$100,0),   MATCH(AC$1,警職大表!$A$3:$AZ$3,0)  ) )    ),"")</f>
        <v/>
      </c>
      <c r="AD30" s="190" t="str">
        <f>_xlfn.IFNA(   IF(   IF(  INDEX(警職大表!$A$1:$AZ$100,MATCH($A30,警職大表!$A$1:$A$100,0),   MATCH(AD$1,警職大表!$A$3:$AZ$3,0)  )=0,"",INDEX(警職大表!$A$1:$AZ$100,MATCH($A30,警職大表!$A$1:$A$100,0),   MATCH(AD$1,警職大表!$A$3:$AZ$3,0)  )        )="",AC30,  IF(  INDEX(警職大表!$A$1:$AZ$100,MATCH($A30,警職大表!$A$1:$A$100,0),   MATCH(AD$1,警職大表!$A$3:$AZ$3,0)  )=0,"",INDEX(警職大表!$A$1:$AZ$100,MATCH($A30,警職大表!$A$1:$A$100,0),   MATCH(AD$1,警職大表!$A$3:$AZ$3,0)  ) )    ),"")</f>
        <v/>
      </c>
      <c r="AE30" s="190" t="str">
        <f>_xlfn.IFNA(   IF(   IF(  INDEX(警職大表!$A$1:$AZ$100,MATCH($A30,警職大表!$A$1:$A$100,0),   MATCH(AE$1,警職大表!$A$3:$AZ$3,0)  )=0,"",INDEX(警職大表!$A$1:$AZ$100,MATCH($A30,警職大表!$A$1:$A$100,0),   MATCH(AE$1,警職大表!$A$3:$AZ$3,0)  )        )="",AD30,  IF(  INDEX(警職大表!$A$1:$AZ$100,MATCH($A30,警職大表!$A$1:$A$100,0),   MATCH(AE$1,警職大表!$A$3:$AZ$3,0)  )=0,"",INDEX(警職大表!$A$1:$AZ$100,MATCH($A30,警職大表!$A$1:$A$100,0),   MATCH(AE$1,警職大表!$A$3:$AZ$3,0)  ) )    ),"")</f>
        <v/>
      </c>
      <c r="AF30" s="190" t="str">
        <f>_xlfn.IFNA(   IF(   IF(  INDEX(警職大表!$A$1:$AZ$100,MATCH($A30,警職大表!$A$1:$A$100,0),   MATCH(AF$1,警職大表!$A$3:$AZ$3,0)  )=0,"",INDEX(警職大表!$A$1:$AZ$100,MATCH($A30,警職大表!$A$1:$A$100,0),   MATCH(AF$1,警職大表!$A$3:$AZ$3,0)  )        )="",AE30,  IF(  INDEX(警職大表!$A$1:$AZ$100,MATCH($A30,警職大表!$A$1:$A$100,0),   MATCH(AF$1,警職大表!$A$3:$AZ$3,0)  )=0,"",INDEX(警職大表!$A$1:$AZ$100,MATCH($A30,警職大表!$A$1:$A$100,0),   MATCH(AF$1,警職大表!$A$3:$AZ$3,0)  ) )    ),"")</f>
        <v/>
      </c>
      <c r="AG30" s="190" t="str">
        <f>_xlfn.IFNA(   IF(   IF(  INDEX(警職大表!$A$1:$AZ$100,MATCH($A30,警職大表!$A$1:$A$100,0),   MATCH(AG$1,警職大表!$A$3:$AZ$3,0)  )=0,"",INDEX(警職大表!$A$1:$AZ$100,MATCH($A30,警職大表!$A$1:$A$100,0),   MATCH(AG$1,警職大表!$A$3:$AZ$3,0)  )        )="",AF30,  IF(  INDEX(警職大表!$A$1:$AZ$100,MATCH($A30,警職大表!$A$1:$A$100,0),   MATCH(AG$1,警職大表!$A$3:$AZ$3,0)  )=0,"",INDEX(警職大表!$A$1:$AZ$100,MATCH($A30,警職大表!$A$1:$A$100,0),   MATCH(AG$1,警職大表!$A$3:$AZ$3,0)  ) )    ),"")</f>
        <v/>
      </c>
      <c r="AL30" s="190" t="str">
        <f t="shared" si="0"/>
        <v/>
      </c>
      <c r="AM30" s="190" t="str">
        <f t="shared" si="1"/>
        <v/>
      </c>
      <c r="AN30" s="190" t="str">
        <f ca="1">INDEX(   $A$41:$AG$78, MATCH(AL30,$A$41:$A$78,0),MATCH(  DAY(勤務分配表!$AL$1),$A$41:$AL$41,0  )  )</f>
        <v/>
      </c>
      <c r="AO30" s="190" t="str">
        <f>IF((ROW(AO30)-1)&lt;=日期輸入!$B$5,_xlfn.IFNA(IF(INDEX($A$1:$AG$40,MATCH($AM30,$B$1:$B$100,0),VALUE($AO$1+3))="成","補",INDEX($A$1:$AG$40,MATCH($AM30,$B$1:$B$100,0),VALUE($AO$1+3))),""),"")</f>
        <v/>
      </c>
      <c r="AP30" s="190" t="str">
        <f>IF((ROW(AP30)-1)&lt;=日期輸入!$B$5,_xlfn.IFNA(IF(INDEX($A$1:$AG$40,MATCH($AM30,$B$1:$B$100,0),VALUE($AP$1+3))="成","補",INDEX($A$1:$AG$40,MATCH($AM30,$B$1:$B$100,0),VALUE($AP$1+3))),""),"")</f>
        <v/>
      </c>
      <c r="AQ30" s="190" t="str">
        <f>IF((ROW(AQ30)-1)&lt;=日期輸入!$B$5,_xlfn.IFNA(IF(INDEX($A$1:$AG$40,MATCH($AM30,$B$1:$B$100,0),VALUE($AQ$1+3))="成","補",INDEX($A$1:$AG$40,MATCH($AM30,$B$1:$B$100,0),VALUE($AQ$1+3))),""),"")</f>
        <v/>
      </c>
    </row>
    <row r="31" spans="1:43">
      <c r="A31" s="190" t="str">
        <f>IF(  (ROW(A31)-1)&lt;=日期輸入!$B$5,勤務分配!A30,"")</f>
        <v/>
      </c>
      <c r="B31" s="190" t="str">
        <f>_xlfn.IFNA(  INDEX(警職大表!$A$1:$AZ$100,MATCH(A31,警職大表!$A$1:$A$100,0),3),"")</f>
        <v/>
      </c>
      <c r="C31" s="190" t="str">
        <f>_xlfn.IFNA(  IF(  INDEX(警職大表!$A$1:$AZ$100,MATCH($A31,警職大表!$A$1:$A$100,0),   MATCH(C$1,警職大表!$A$3:$AZ$3,0)  )=0,"",INDEX(警職大表!$A$1:$AZ$100,MATCH($A31,警職大表!$A$1:$A$100,0),   MATCH(C$1,警職大表!$A$3:$AZ$3,0)  )                ),"")</f>
        <v/>
      </c>
      <c r="D31" s="190" t="str">
        <f>_xlfn.IFNA(   IF(   IF(  INDEX(警職大表!$A$1:$AZ$100,MATCH($A31,警職大表!$A$1:$A$100,0),   MATCH(D$1,警職大表!$A$3:$AZ$3,0)  )=0,"",INDEX(警職大表!$A$1:$AZ$100,MATCH($A31,警職大表!$A$1:$A$100,0),   MATCH(D$1,警職大表!$A$3:$AZ$3,0)  )        )="",C31,  IF(  INDEX(警職大表!$A$1:$AZ$100,MATCH($A31,警職大表!$A$1:$A$100,0),   MATCH(D$1,警職大表!$A$3:$AZ$3,0)  )=0,"",INDEX(警職大表!$A$1:$AZ$100,MATCH($A31,警職大表!$A$1:$A$100,0),   MATCH(D$1,警職大表!$A$3:$AZ$3,0)  ) )    ),"")</f>
        <v/>
      </c>
      <c r="E31" s="190" t="str">
        <f>_xlfn.IFNA(   IF(   IF(  INDEX(警職大表!$A$1:$AZ$100,MATCH($A31,警職大表!$A$1:$A$100,0),   MATCH(E$1,警職大表!$A$3:$AZ$3,0)  )=0,"",INDEX(警職大表!$A$1:$AZ$100,MATCH($A31,警職大表!$A$1:$A$100,0),   MATCH(E$1,警職大表!$A$3:$AZ$3,0)  )        )="",D31,  IF(  INDEX(警職大表!$A$1:$AZ$100,MATCH($A31,警職大表!$A$1:$A$100,0),   MATCH(E$1,警職大表!$A$3:$AZ$3,0)  )=0,"",INDEX(警職大表!$A$1:$AZ$100,MATCH($A31,警職大表!$A$1:$A$100,0),   MATCH(E$1,警職大表!$A$3:$AZ$3,0)  ) )    ),"")</f>
        <v/>
      </c>
      <c r="F31" s="190" t="str">
        <f>_xlfn.IFNA(   IF(   IF(  INDEX(警職大表!$A$1:$AZ$100,MATCH($A31,警職大表!$A$1:$A$100,0),   MATCH(F$1,警職大表!$A$3:$AZ$3,0)  )=0,"",INDEX(警職大表!$A$1:$AZ$100,MATCH($A31,警職大表!$A$1:$A$100,0),   MATCH(F$1,警職大表!$A$3:$AZ$3,0)  )        )="",E31,  IF(  INDEX(警職大表!$A$1:$AZ$100,MATCH($A31,警職大表!$A$1:$A$100,0),   MATCH(F$1,警職大表!$A$3:$AZ$3,0)  )=0,"",INDEX(警職大表!$A$1:$AZ$100,MATCH($A31,警職大表!$A$1:$A$100,0),   MATCH(F$1,警職大表!$A$3:$AZ$3,0)  ) )    ),"")</f>
        <v/>
      </c>
      <c r="G31" s="190" t="str">
        <f>_xlfn.IFNA(   IF(   IF(  INDEX(警職大表!$A$1:$AZ$100,MATCH($A31,警職大表!$A$1:$A$100,0),   MATCH(G$1,警職大表!$A$3:$AZ$3,0)  )=0,"",INDEX(警職大表!$A$1:$AZ$100,MATCH($A31,警職大表!$A$1:$A$100,0),   MATCH(G$1,警職大表!$A$3:$AZ$3,0)  )        )="",F31,  IF(  INDEX(警職大表!$A$1:$AZ$100,MATCH($A31,警職大表!$A$1:$A$100,0),   MATCH(G$1,警職大表!$A$3:$AZ$3,0)  )=0,"",INDEX(警職大表!$A$1:$AZ$100,MATCH($A31,警職大表!$A$1:$A$100,0),   MATCH(G$1,警職大表!$A$3:$AZ$3,0)  ) )    ),"")</f>
        <v/>
      </c>
      <c r="H31" s="190" t="str">
        <f>_xlfn.IFNA(   IF(   IF(  INDEX(警職大表!$A$1:$AZ$100,MATCH($A31,警職大表!$A$1:$A$100,0),   MATCH(H$1,警職大表!$A$3:$AZ$3,0)  )=0,"",INDEX(警職大表!$A$1:$AZ$100,MATCH($A31,警職大表!$A$1:$A$100,0),   MATCH(H$1,警職大表!$A$3:$AZ$3,0)  )        )="",G31,  IF(  INDEX(警職大表!$A$1:$AZ$100,MATCH($A31,警職大表!$A$1:$A$100,0),   MATCH(H$1,警職大表!$A$3:$AZ$3,0)  )=0,"",INDEX(警職大表!$A$1:$AZ$100,MATCH($A31,警職大表!$A$1:$A$100,0),   MATCH(H$1,警職大表!$A$3:$AZ$3,0)  ) )    ),"")</f>
        <v/>
      </c>
      <c r="I31" s="190" t="str">
        <f>_xlfn.IFNA(   IF(   IF(  INDEX(警職大表!$A$1:$AZ$100,MATCH($A31,警職大表!$A$1:$A$100,0),   MATCH(I$1,警職大表!$A$3:$AZ$3,0)  )=0,"",INDEX(警職大表!$A$1:$AZ$100,MATCH($A31,警職大表!$A$1:$A$100,0),   MATCH(I$1,警職大表!$A$3:$AZ$3,0)  )        )="",H31,  IF(  INDEX(警職大表!$A$1:$AZ$100,MATCH($A31,警職大表!$A$1:$A$100,0),   MATCH(I$1,警職大表!$A$3:$AZ$3,0)  )=0,"",INDEX(警職大表!$A$1:$AZ$100,MATCH($A31,警職大表!$A$1:$A$100,0),   MATCH(I$1,警職大表!$A$3:$AZ$3,0)  ) )    ),"")</f>
        <v/>
      </c>
      <c r="J31" s="190" t="str">
        <f>_xlfn.IFNA(   IF(   IF(  INDEX(警職大表!$A$1:$AZ$100,MATCH($A31,警職大表!$A$1:$A$100,0),   MATCH(J$1,警職大表!$A$3:$AZ$3,0)  )=0,"",INDEX(警職大表!$A$1:$AZ$100,MATCH($A31,警職大表!$A$1:$A$100,0),   MATCH(J$1,警職大表!$A$3:$AZ$3,0)  )        )="",I31,  IF(  INDEX(警職大表!$A$1:$AZ$100,MATCH($A31,警職大表!$A$1:$A$100,0),   MATCH(J$1,警職大表!$A$3:$AZ$3,0)  )=0,"",INDEX(警職大表!$A$1:$AZ$100,MATCH($A31,警職大表!$A$1:$A$100,0),   MATCH(J$1,警職大表!$A$3:$AZ$3,0)  ) )    ),"")</f>
        <v/>
      </c>
      <c r="K31" s="190" t="str">
        <f>_xlfn.IFNA(   IF(   IF(  INDEX(警職大表!$A$1:$AZ$100,MATCH($A31,警職大表!$A$1:$A$100,0),   MATCH(K$1,警職大表!$A$3:$AZ$3,0)  )=0,"",INDEX(警職大表!$A$1:$AZ$100,MATCH($A31,警職大表!$A$1:$A$100,0),   MATCH(K$1,警職大表!$A$3:$AZ$3,0)  )        )="",J31,  IF(  INDEX(警職大表!$A$1:$AZ$100,MATCH($A31,警職大表!$A$1:$A$100,0),   MATCH(K$1,警職大表!$A$3:$AZ$3,0)  )=0,"",INDEX(警職大表!$A$1:$AZ$100,MATCH($A31,警職大表!$A$1:$A$100,0),   MATCH(K$1,警職大表!$A$3:$AZ$3,0)  ) )    ),"")</f>
        <v/>
      </c>
      <c r="L31" s="190" t="str">
        <f>_xlfn.IFNA(   IF(   IF(  INDEX(警職大表!$A$1:$AZ$100,MATCH($A31,警職大表!$A$1:$A$100,0),   MATCH(L$1,警職大表!$A$3:$AZ$3,0)  )=0,"",INDEX(警職大表!$A$1:$AZ$100,MATCH($A31,警職大表!$A$1:$A$100,0),   MATCH(L$1,警職大表!$A$3:$AZ$3,0)  )        )="",K31,  IF(  INDEX(警職大表!$A$1:$AZ$100,MATCH($A31,警職大表!$A$1:$A$100,0),   MATCH(L$1,警職大表!$A$3:$AZ$3,0)  )=0,"",INDEX(警職大表!$A$1:$AZ$100,MATCH($A31,警職大表!$A$1:$A$100,0),   MATCH(L$1,警職大表!$A$3:$AZ$3,0)  ) )    ),"")</f>
        <v/>
      </c>
      <c r="M31" s="190" t="str">
        <f>_xlfn.IFNA(   IF(   IF(  INDEX(警職大表!$A$1:$AZ$100,MATCH($A31,警職大表!$A$1:$A$100,0),   MATCH(M$1,警職大表!$A$3:$AZ$3,0)  )=0,"",INDEX(警職大表!$A$1:$AZ$100,MATCH($A31,警職大表!$A$1:$A$100,0),   MATCH(M$1,警職大表!$A$3:$AZ$3,0)  )        )="",L31,  IF(  INDEX(警職大表!$A$1:$AZ$100,MATCH($A31,警職大表!$A$1:$A$100,0),   MATCH(M$1,警職大表!$A$3:$AZ$3,0)  )=0,"",INDEX(警職大表!$A$1:$AZ$100,MATCH($A31,警職大表!$A$1:$A$100,0),   MATCH(M$1,警職大表!$A$3:$AZ$3,0)  ) )    ),"")</f>
        <v/>
      </c>
      <c r="N31" s="190" t="str">
        <f>_xlfn.IFNA(   IF(   IF(  INDEX(警職大表!$A$1:$AZ$100,MATCH($A31,警職大表!$A$1:$A$100,0),   MATCH(N$1,警職大表!$A$3:$AZ$3,0)  )=0,"",INDEX(警職大表!$A$1:$AZ$100,MATCH($A31,警職大表!$A$1:$A$100,0),   MATCH(N$1,警職大表!$A$3:$AZ$3,0)  )        )="",M31,  IF(  INDEX(警職大表!$A$1:$AZ$100,MATCH($A31,警職大表!$A$1:$A$100,0),   MATCH(N$1,警職大表!$A$3:$AZ$3,0)  )=0,"",INDEX(警職大表!$A$1:$AZ$100,MATCH($A31,警職大表!$A$1:$A$100,0),   MATCH(N$1,警職大表!$A$3:$AZ$3,0)  ) )    ),"")</f>
        <v/>
      </c>
      <c r="O31" s="190" t="str">
        <f>_xlfn.IFNA(   IF(   IF(  INDEX(警職大表!$A$1:$AZ$100,MATCH($A31,警職大表!$A$1:$A$100,0),   MATCH(O$1,警職大表!$A$3:$AZ$3,0)  )=0,"",INDEX(警職大表!$A$1:$AZ$100,MATCH($A31,警職大表!$A$1:$A$100,0),   MATCH(O$1,警職大表!$A$3:$AZ$3,0)  )        )="",N31,  IF(  INDEX(警職大表!$A$1:$AZ$100,MATCH($A31,警職大表!$A$1:$A$100,0),   MATCH(O$1,警職大表!$A$3:$AZ$3,0)  )=0,"",INDEX(警職大表!$A$1:$AZ$100,MATCH($A31,警職大表!$A$1:$A$100,0),   MATCH(O$1,警職大表!$A$3:$AZ$3,0)  ) )    ),"")</f>
        <v/>
      </c>
      <c r="P31" s="190" t="str">
        <f>_xlfn.IFNA(   IF(   IF(  INDEX(警職大表!$A$1:$AZ$100,MATCH($A31,警職大表!$A$1:$A$100,0),   MATCH(P$1,警職大表!$A$3:$AZ$3,0)  )=0,"",INDEX(警職大表!$A$1:$AZ$100,MATCH($A31,警職大表!$A$1:$A$100,0),   MATCH(P$1,警職大表!$A$3:$AZ$3,0)  )        )="",O31,  IF(  INDEX(警職大表!$A$1:$AZ$100,MATCH($A31,警職大表!$A$1:$A$100,0),   MATCH(P$1,警職大表!$A$3:$AZ$3,0)  )=0,"",INDEX(警職大表!$A$1:$AZ$100,MATCH($A31,警職大表!$A$1:$A$100,0),   MATCH(P$1,警職大表!$A$3:$AZ$3,0)  ) )    ),"")</f>
        <v/>
      </c>
      <c r="Q31" s="190" t="str">
        <f>_xlfn.IFNA(   IF(   IF(  INDEX(警職大表!$A$1:$AZ$100,MATCH($A31,警職大表!$A$1:$A$100,0),   MATCH(Q$1,警職大表!$A$3:$AZ$3,0)  )=0,"",INDEX(警職大表!$A$1:$AZ$100,MATCH($A31,警職大表!$A$1:$A$100,0),   MATCH(Q$1,警職大表!$A$3:$AZ$3,0)  )        )="",P31,  IF(  INDEX(警職大表!$A$1:$AZ$100,MATCH($A31,警職大表!$A$1:$A$100,0),   MATCH(Q$1,警職大表!$A$3:$AZ$3,0)  )=0,"",INDEX(警職大表!$A$1:$AZ$100,MATCH($A31,警職大表!$A$1:$A$100,0),   MATCH(Q$1,警職大表!$A$3:$AZ$3,0)  ) )    ),"")</f>
        <v/>
      </c>
      <c r="R31" s="190" t="str">
        <f>_xlfn.IFNA(   IF(   IF(  INDEX(警職大表!$A$1:$AZ$100,MATCH($A31,警職大表!$A$1:$A$100,0),   MATCH(R$1,警職大表!$A$3:$AZ$3,0)  )=0,"",INDEX(警職大表!$A$1:$AZ$100,MATCH($A31,警職大表!$A$1:$A$100,0),   MATCH(R$1,警職大表!$A$3:$AZ$3,0)  )        )="",Q31,  IF(  INDEX(警職大表!$A$1:$AZ$100,MATCH($A31,警職大表!$A$1:$A$100,0),   MATCH(R$1,警職大表!$A$3:$AZ$3,0)  )=0,"",INDEX(警職大表!$A$1:$AZ$100,MATCH($A31,警職大表!$A$1:$A$100,0),   MATCH(R$1,警職大表!$A$3:$AZ$3,0)  ) )    ),"")</f>
        <v/>
      </c>
      <c r="S31" s="190" t="str">
        <f>_xlfn.IFNA(   IF(   IF(  INDEX(警職大表!$A$1:$AZ$100,MATCH($A31,警職大表!$A$1:$A$100,0),   MATCH(S$1,警職大表!$A$3:$AZ$3,0)  )=0,"",INDEX(警職大表!$A$1:$AZ$100,MATCH($A31,警職大表!$A$1:$A$100,0),   MATCH(S$1,警職大表!$A$3:$AZ$3,0)  )        )="",R31,  IF(  INDEX(警職大表!$A$1:$AZ$100,MATCH($A31,警職大表!$A$1:$A$100,0),   MATCH(S$1,警職大表!$A$3:$AZ$3,0)  )=0,"",INDEX(警職大表!$A$1:$AZ$100,MATCH($A31,警職大表!$A$1:$A$100,0),   MATCH(S$1,警職大表!$A$3:$AZ$3,0)  ) )    ),"")</f>
        <v/>
      </c>
      <c r="T31" s="190" t="str">
        <f>_xlfn.IFNA(   IF(   IF(  INDEX(警職大表!$A$1:$AZ$100,MATCH($A31,警職大表!$A$1:$A$100,0),   MATCH(T$1,警職大表!$A$3:$AZ$3,0)  )=0,"",INDEX(警職大表!$A$1:$AZ$100,MATCH($A31,警職大表!$A$1:$A$100,0),   MATCH(T$1,警職大表!$A$3:$AZ$3,0)  )        )="",S31,  IF(  INDEX(警職大表!$A$1:$AZ$100,MATCH($A31,警職大表!$A$1:$A$100,0),   MATCH(T$1,警職大表!$A$3:$AZ$3,0)  )=0,"",INDEX(警職大表!$A$1:$AZ$100,MATCH($A31,警職大表!$A$1:$A$100,0),   MATCH(T$1,警職大表!$A$3:$AZ$3,0)  ) )    ),"")</f>
        <v/>
      </c>
      <c r="U31" s="190" t="str">
        <f>_xlfn.IFNA(   IF(   IF(  INDEX(警職大表!$A$1:$AZ$100,MATCH($A31,警職大表!$A$1:$A$100,0),   MATCH(U$1,警職大表!$A$3:$AZ$3,0)  )=0,"",INDEX(警職大表!$A$1:$AZ$100,MATCH($A31,警職大表!$A$1:$A$100,0),   MATCH(U$1,警職大表!$A$3:$AZ$3,0)  )        )="",T31,  IF(  INDEX(警職大表!$A$1:$AZ$100,MATCH($A31,警職大表!$A$1:$A$100,0),   MATCH(U$1,警職大表!$A$3:$AZ$3,0)  )=0,"",INDEX(警職大表!$A$1:$AZ$100,MATCH($A31,警職大表!$A$1:$A$100,0),   MATCH(U$1,警職大表!$A$3:$AZ$3,0)  ) )    ),"")</f>
        <v/>
      </c>
      <c r="V31" s="190" t="str">
        <f>_xlfn.IFNA(   IF(   IF(  INDEX(警職大表!$A$1:$AZ$100,MATCH($A31,警職大表!$A$1:$A$100,0),   MATCH(V$1,警職大表!$A$3:$AZ$3,0)  )=0,"",INDEX(警職大表!$A$1:$AZ$100,MATCH($A31,警職大表!$A$1:$A$100,0),   MATCH(V$1,警職大表!$A$3:$AZ$3,0)  )        )="",U31,  IF(  INDEX(警職大表!$A$1:$AZ$100,MATCH($A31,警職大表!$A$1:$A$100,0),   MATCH(V$1,警職大表!$A$3:$AZ$3,0)  )=0,"",INDEX(警職大表!$A$1:$AZ$100,MATCH($A31,警職大表!$A$1:$A$100,0),   MATCH(V$1,警職大表!$A$3:$AZ$3,0)  ) )    ),"")</f>
        <v/>
      </c>
      <c r="W31" s="190" t="str">
        <f>_xlfn.IFNA(   IF(   IF(  INDEX(警職大表!$A$1:$AZ$100,MATCH($A31,警職大表!$A$1:$A$100,0),   MATCH(W$1,警職大表!$A$3:$AZ$3,0)  )=0,"",INDEX(警職大表!$A$1:$AZ$100,MATCH($A31,警職大表!$A$1:$A$100,0),   MATCH(W$1,警職大表!$A$3:$AZ$3,0)  )        )="",V31,  IF(  INDEX(警職大表!$A$1:$AZ$100,MATCH($A31,警職大表!$A$1:$A$100,0),   MATCH(W$1,警職大表!$A$3:$AZ$3,0)  )=0,"",INDEX(警職大表!$A$1:$AZ$100,MATCH($A31,警職大表!$A$1:$A$100,0),   MATCH(W$1,警職大表!$A$3:$AZ$3,0)  ) )    ),"")</f>
        <v/>
      </c>
      <c r="X31" s="190" t="str">
        <f>_xlfn.IFNA(   IF(   IF(  INDEX(警職大表!$A$1:$AZ$100,MATCH($A31,警職大表!$A$1:$A$100,0),   MATCH(X$1,警職大表!$A$3:$AZ$3,0)  )=0,"",INDEX(警職大表!$A$1:$AZ$100,MATCH($A31,警職大表!$A$1:$A$100,0),   MATCH(X$1,警職大表!$A$3:$AZ$3,0)  )        )="",W31,  IF(  INDEX(警職大表!$A$1:$AZ$100,MATCH($A31,警職大表!$A$1:$A$100,0),   MATCH(X$1,警職大表!$A$3:$AZ$3,0)  )=0,"",INDEX(警職大表!$A$1:$AZ$100,MATCH($A31,警職大表!$A$1:$A$100,0),   MATCH(X$1,警職大表!$A$3:$AZ$3,0)  ) )    ),"")</f>
        <v/>
      </c>
      <c r="Y31" s="190" t="str">
        <f>_xlfn.IFNA(   IF(   IF(  INDEX(警職大表!$A$1:$AZ$100,MATCH($A31,警職大表!$A$1:$A$100,0),   MATCH(Y$1,警職大表!$A$3:$AZ$3,0)  )=0,"",INDEX(警職大表!$A$1:$AZ$100,MATCH($A31,警職大表!$A$1:$A$100,0),   MATCH(Y$1,警職大表!$A$3:$AZ$3,0)  )        )="",X31,  IF(  INDEX(警職大表!$A$1:$AZ$100,MATCH($A31,警職大表!$A$1:$A$100,0),   MATCH(Y$1,警職大表!$A$3:$AZ$3,0)  )=0,"",INDEX(警職大表!$A$1:$AZ$100,MATCH($A31,警職大表!$A$1:$A$100,0),   MATCH(Y$1,警職大表!$A$3:$AZ$3,0)  ) )    ),"")</f>
        <v/>
      </c>
      <c r="Z31" s="190" t="str">
        <f>_xlfn.IFNA(   IF(   IF(  INDEX(警職大表!$A$1:$AZ$100,MATCH($A31,警職大表!$A$1:$A$100,0),   MATCH(Z$1,警職大表!$A$3:$AZ$3,0)  )=0,"",INDEX(警職大表!$A$1:$AZ$100,MATCH($A31,警職大表!$A$1:$A$100,0),   MATCH(Z$1,警職大表!$A$3:$AZ$3,0)  )        )="",Y31,  IF(  INDEX(警職大表!$A$1:$AZ$100,MATCH($A31,警職大表!$A$1:$A$100,0),   MATCH(Z$1,警職大表!$A$3:$AZ$3,0)  )=0,"",INDEX(警職大表!$A$1:$AZ$100,MATCH($A31,警職大表!$A$1:$A$100,0),   MATCH(Z$1,警職大表!$A$3:$AZ$3,0)  ) )    ),"")</f>
        <v/>
      </c>
      <c r="AA31" s="190" t="str">
        <f>_xlfn.IFNA(   IF(   IF(  INDEX(警職大表!$A$1:$AZ$100,MATCH($A31,警職大表!$A$1:$A$100,0),   MATCH(AA$1,警職大表!$A$3:$AZ$3,0)  )=0,"",INDEX(警職大表!$A$1:$AZ$100,MATCH($A31,警職大表!$A$1:$A$100,0),   MATCH(AA$1,警職大表!$A$3:$AZ$3,0)  )        )="",Z31,  IF(  INDEX(警職大表!$A$1:$AZ$100,MATCH($A31,警職大表!$A$1:$A$100,0),   MATCH(AA$1,警職大表!$A$3:$AZ$3,0)  )=0,"",INDEX(警職大表!$A$1:$AZ$100,MATCH($A31,警職大表!$A$1:$A$100,0),   MATCH(AA$1,警職大表!$A$3:$AZ$3,0)  ) )    ),"")</f>
        <v/>
      </c>
      <c r="AB31" s="190" t="str">
        <f>_xlfn.IFNA(   IF(   IF(  INDEX(警職大表!$A$1:$AZ$100,MATCH($A31,警職大表!$A$1:$A$100,0),   MATCH(AB$1,警職大表!$A$3:$AZ$3,0)  )=0,"",INDEX(警職大表!$A$1:$AZ$100,MATCH($A31,警職大表!$A$1:$A$100,0),   MATCH(AB$1,警職大表!$A$3:$AZ$3,0)  )        )="",AA31,  IF(  INDEX(警職大表!$A$1:$AZ$100,MATCH($A31,警職大表!$A$1:$A$100,0),   MATCH(AB$1,警職大表!$A$3:$AZ$3,0)  )=0,"",INDEX(警職大表!$A$1:$AZ$100,MATCH($A31,警職大表!$A$1:$A$100,0),   MATCH(AB$1,警職大表!$A$3:$AZ$3,0)  ) )    ),"")</f>
        <v/>
      </c>
      <c r="AC31" s="190" t="str">
        <f>_xlfn.IFNA(   IF(   IF(  INDEX(警職大表!$A$1:$AZ$100,MATCH($A31,警職大表!$A$1:$A$100,0),   MATCH(AC$1,警職大表!$A$3:$AZ$3,0)  )=0,"",INDEX(警職大表!$A$1:$AZ$100,MATCH($A31,警職大表!$A$1:$A$100,0),   MATCH(AC$1,警職大表!$A$3:$AZ$3,0)  )        )="",AB31,  IF(  INDEX(警職大表!$A$1:$AZ$100,MATCH($A31,警職大表!$A$1:$A$100,0),   MATCH(AC$1,警職大表!$A$3:$AZ$3,0)  )=0,"",INDEX(警職大表!$A$1:$AZ$100,MATCH($A31,警職大表!$A$1:$A$100,0),   MATCH(AC$1,警職大表!$A$3:$AZ$3,0)  ) )    ),"")</f>
        <v/>
      </c>
      <c r="AD31" s="190" t="str">
        <f>_xlfn.IFNA(   IF(   IF(  INDEX(警職大表!$A$1:$AZ$100,MATCH($A31,警職大表!$A$1:$A$100,0),   MATCH(AD$1,警職大表!$A$3:$AZ$3,0)  )=0,"",INDEX(警職大表!$A$1:$AZ$100,MATCH($A31,警職大表!$A$1:$A$100,0),   MATCH(AD$1,警職大表!$A$3:$AZ$3,0)  )        )="",AC31,  IF(  INDEX(警職大表!$A$1:$AZ$100,MATCH($A31,警職大表!$A$1:$A$100,0),   MATCH(AD$1,警職大表!$A$3:$AZ$3,0)  )=0,"",INDEX(警職大表!$A$1:$AZ$100,MATCH($A31,警職大表!$A$1:$A$100,0),   MATCH(AD$1,警職大表!$A$3:$AZ$3,0)  ) )    ),"")</f>
        <v/>
      </c>
      <c r="AE31" s="190" t="str">
        <f>_xlfn.IFNA(   IF(   IF(  INDEX(警職大表!$A$1:$AZ$100,MATCH($A31,警職大表!$A$1:$A$100,0),   MATCH(AE$1,警職大表!$A$3:$AZ$3,0)  )=0,"",INDEX(警職大表!$A$1:$AZ$100,MATCH($A31,警職大表!$A$1:$A$100,0),   MATCH(AE$1,警職大表!$A$3:$AZ$3,0)  )        )="",AD31,  IF(  INDEX(警職大表!$A$1:$AZ$100,MATCH($A31,警職大表!$A$1:$A$100,0),   MATCH(AE$1,警職大表!$A$3:$AZ$3,0)  )=0,"",INDEX(警職大表!$A$1:$AZ$100,MATCH($A31,警職大表!$A$1:$A$100,0),   MATCH(AE$1,警職大表!$A$3:$AZ$3,0)  ) )    ),"")</f>
        <v/>
      </c>
      <c r="AF31" s="190" t="str">
        <f>_xlfn.IFNA(   IF(   IF(  INDEX(警職大表!$A$1:$AZ$100,MATCH($A31,警職大表!$A$1:$A$100,0),   MATCH(AF$1,警職大表!$A$3:$AZ$3,0)  )=0,"",INDEX(警職大表!$A$1:$AZ$100,MATCH($A31,警職大表!$A$1:$A$100,0),   MATCH(AF$1,警職大表!$A$3:$AZ$3,0)  )        )="",AE31,  IF(  INDEX(警職大表!$A$1:$AZ$100,MATCH($A31,警職大表!$A$1:$A$100,0),   MATCH(AF$1,警職大表!$A$3:$AZ$3,0)  )=0,"",INDEX(警職大表!$A$1:$AZ$100,MATCH($A31,警職大表!$A$1:$A$100,0),   MATCH(AF$1,警職大表!$A$3:$AZ$3,0)  ) )    ),"")</f>
        <v/>
      </c>
      <c r="AG31" s="190" t="str">
        <f>_xlfn.IFNA(   IF(   IF(  INDEX(警職大表!$A$1:$AZ$100,MATCH($A31,警職大表!$A$1:$A$100,0),   MATCH(AG$1,警職大表!$A$3:$AZ$3,0)  )=0,"",INDEX(警職大表!$A$1:$AZ$100,MATCH($A31,警職大表!$A$1:$A$100,0),   MATCH(AG$1,警職大表!$A$3:$AZ$3,0)  )        )="",AF31,  IF(  INDEX(警職大表!$A$1:$AZ$100,MATCH($A31,警職大表!$A$1:$A$100,0),   MATCH(AG$1,警職大表!$A$3:$AZ$3,0)  )=0,"",INDEX(警職大表!$A$1:$AZ$100,MATCH($A31,警職大表!$A$1:$A$100,0),   MATCH(AG$1,警職大表!$A$3:$AZ$3,0)  ) )    ),"")</f>
        <v/>
      </c>
      <c r="AL31" s="190" t="str">
        <f t="shared" si="0"/>
        <v/>
      </c>
      <c r="AM31" s="190" t="str">
        <f t="shared" si="1"/>
        <v/>
      </c>
      <c r="AN31" s="190" t="str">
        <f ca="1">INDEX(   $A$41:$AG$78, MATCH(AL31,$A$41:$A$78,0),MATCH(  DAY(勤務分配表!$AL$1),$A$41:$AL$41,0  )  )</f>
        <v/>
      </c>
      <c r="AO31" s="190" t="str">
        <f>IF((ROW(AO31)-1)&lt;=日期輸入!$B$5,_xlfn.IFNA(IF(INDEX($A$1:$AG$40,MATCH($AM31,$B$1:$B$100,0),VALUE($AO$1+3))="成","補",INDEX($A$1:$AG$40,MATCH($AM31,$B$1:$B$100,0),VALUE($AO$1+3))),""),"")</f>
        <v/>
      </c>
      <c r="AP31" s="190" t="str">
        <f>IF((ROW(AP31)-1)&lt;=日期輸入!$B$5,_xlfn.IFNA(IF(INDEX($A$1:$AG$40,MATCH($AM31,$B$1:$B$100,0),VALUE($AP$1+3))="成","補",INDEX($A$1:$AG$40,MATCH($AM31,$B$1:$B$100,0),VALUE($AP$1+3))),""),"")</f>
        <v/>
      </c>
      <c r="AQ31" s="190" t="str">
        <f>IF((ROW(AQ31)-1)&lt;=日期輸入!$B$5,_xlfn.IFNA(IF(INDEX($A$1:$AG$40,MATCH($AM31,$B$1:$B$100,0),VALUE($AQ$1+3))="成","補",INDEX($A$1:$AG$40,MATCH($AM31,$B$1:$B$100,0),VALUE($AQ$1+3))),""),"")</f>
        <v/>
      </c>
    </row>
    <row r="32" spans="1:43">
      <c r="A32" s="190" t="str">
        <f>IF(  (ROW(A32)-1)&lt;=日期輸入!$B$5,勤務分配!A31,"")</f>
        <v/>
      </c>
      <c r="B32" s="190" t="str">
        <f>_xlfn.IFNA(  INDEX(警職大表!$A$1:$AZ$100,MATCH(A32,警職大表!$A$1:$A$100,0),3),"")</f>
        <v/>
      </c>
      <c r="C32" s="190" t="str">
        <f>_xlfn.IFNA(  IF(  INDEX(警職大表!$A$1:$AZ$100,MATCH($A32,警職大表!$A$1:$A$100,0),   MATCH(C$1,警職大表!$A$3:$AZ$3,0)  )=0,"",INDEX(警職大表!$A$1:$AZ$100,MATCH($A32,警職大表!$A$1:$A$100,0),   MATCH(C$1,警職大表!$A$3:$AZ$3,0)  )                ),"")</f>
        <v/>
      </c>
      <c r="D32" s="190" t="str">
        <f>_xlfn.IFNA(   IF(   IF(  INDEX(警職大表!$A$1:$AZ$100,MATCH($A32,警職大表!$A$1:$A$100,0),   MATCH(D$1,警職大表!$A$3:$AZ$3,0)  )=0,"",INDEX(警職大表!$A$1:$AZ$100,MATCH($A32,警職大表!$A$1:$A$100,0),   MATCH(D$1,警職大表!$A$3:$AZ$3,0)  )        )="",C32,  IF(  INDEX(警職大表!$A$1:$AZ$100,MATCH($A32,警職大表!$A$1:$A$100,0),   MATCH(D$1,警職大表!$A$3:$AZ$3,0)  )=0,"",INDEX(警職大表!$A$1:$AZ$100,MATCH($A32,警職大表!$A$1:$A$100,0),   MATCH(D$1,警職大表!$A$3:$AZ$3,0)  ) )    ),"")</f>
        <v/>
      </c>
      <c r="E32" s="190" t="str">
        <f>_xlfn.IFNA(   IF(   IF(  INDEX(警職大表!$A$1:$AZ$100,MATCH($A32,警職大表!$A$1:$A$100,0),   MATCH(E$1,警職大表!$A$3:$AZ$3,0)  )=0,"",INDEX(警職大表!$A$1:$AZ$100,MATCH($A32,警職大表!$A$1:$A$100,0),   MATCH(E$1,警職大表!$A$3:$AZ$3,0)  )        )="",D32,  IF(  INDEX(警職大表!$A$1:$AZ$100,MATCH($A32,警職大表!$A$1:$A$100,0),   MATCH(E$1,警職大表!$A$3:$AZ$3,0)  )=0,"",INDEX(警職大表!$A$1:$AZ$100,MATCH($A32,警職大表!$A$1:$A$100,0),   MATCH(E$1,警職大表!$A$3:$AZ$3,0)  ) )    ),"")</f>
        <v/>
      </c>
      <c r="F32" s="190" t="str">
        <f>_xlfn.IFNA(   IF(   IF(  INDEX(警職大表!$A$1:$AZ$100,MATCH($A32,警職大表!$A$1:$A$100,0),   MATCH(F$1,警職大表!$A$3:$AZ$3,0)  )=0,"",INDEX(警職大表!$A$1:$AZ$100,MATCH($A32,警職大表!$A$1:$A$100,0),   MATCH(F$1,警職大表!$A$3:$AZ$3,0)  )        )="",E32,  IF(  INDEX(警職大表!$A$1:$AZ$100,MATCH($A32,警職大表!$A$1:$A$100,0),   MATCH(F$1,警職大表!$A$3:$AZ$3,0)  )=0,"",INDEX(警職大表!$A$1:$AZ$100,MATCH($A32,警職大表!$A$1:$A$100,0),   MATCH(F$1,警職大表!$A$3:$AZ$3,0)  ) )    ),"")</f>
        <v/>
      </c>
      <c r="G32" s="190" t="str">
        <f>_xlfn.IFNA(   IF(   IF(  INDEX(警職大表!$A$1:$AZ$100,MATCH($A32,警職大表!$A$1:$A$100,0),   MATCH(G$1,警職大表!$A$3:$AZ$3,0)  )=0,"",INDEX(警職大表!$A$1:$AZ$100,MATCH($A32,警職大表!$A$1:$A$100,0),   MATCH(G$1,警職大表!$A$3:$AZ$3,0)  )        )="",F32,  IF(  INDEX(警職大表!$A$1:$AZ$100,MATCH($A32,警職大表!$A$1:$A$100,0),   MATCH(G$1,警職大表!$A$3:$AZ$3,0)  )=0,"",INDEX(警職大表!$A$1:$AZ$100,MATCH($A32,警職大表!$A$1:$A$100,0),   MATCH(G$1,警職大表!$A$3:$AZ$3,0)  ) )    ),"")</f>
        <v/>
      </c>
      <c r="H32" s="190" t="str">
        <f>_xlfn.IFNA(   IF(   IF(  INDEX(警職大表!$A$1:$AZ$100,MATCH($A32,警職大表!$A$1:$A$100,0),   MATCH(H$1,警職大表!$A$3:$AZ$3,0)  )=0,"",INDEX(警職大表!$A$1:$AZ$100,MATCH($A32,警職大表!$A$1:$A$100,0),   MATCH(H$1,警職大表!$A$3:$AZ$3,0)  )        )="",G32,  IF(  INDEX(警職大表!$A$1:$AZ$100,MATCH($A32,警職大表!$A$1:$A$100,0),   MATCH(H$1,警職大表!$A$3:$AZ$3,0)  )=0,"",INDEX(警職大表!$A$1:$AZ$100,MATCH($A32,警職大表!$A$1:$A$100,0),   MATCH(H$1,警職大表!$A$3:$AZ$3,0)  ) )    ),"")</f>
        <v/>
      </c>
      <c r="I32" s="190" t="str">
        <f>_xlfn.IFNA(   IF(   IF(  INDEX(警職大表!$A$1:$AZ$100,MATCH($A32,警職大表!$A$1:$A$100,0),   MATCH(I$1,警職大表!$A$3:$AZ$3,0)  )=0,"",INDEX(警職大表!$A$1:$AZ$100,MATCH($A32,警職大表!$A$1:$A$100,0),   MATCH(I$1,警職大表!$A$3:$AZ$3,0)  )        )="",H32,  IF(  INDEX(警職大表!$A$1:$AZ$100,MATCH($A32,警職大表!$A$1:$A$100,0),   MATCH(I$1,警職大表!$A$3:$AZ$3,0)  )=0,"",INDEX(警職大表!$A$1:$AZ$100,MATCH($A32,警職大表!$A$1:$A$100,0),   MATCH(I$1,警職大表!$A$3:$AZ$3,0)  ) )    ),"")</f>
        <v/>
      </c>
      <c r="J32" s="190" t="str">
        <f>_xlfn.IFNA(   IF(   IF(  INDEX(警職大表!$A$1:$AZ$100,MATCH($A32,警職大表!$A$1:$A$100,0),   MATCH(J$1,警職大表!$A$3:$AZ$3,0)  )=0,"",INDEX(警職大表!$A$1:$AZ$100,MATCH($A32,警職大表!$A$1:$A$100,0),   MATCH(J$1,警職大表!$A$3:$AZ$3,0)  )        )="",I32,  IF(  INDEX(警職大表!$A$1:$AZ$100,MATCH($A32,警職大表!$A$1:$A$100,0),   MATCH(J$1,警職大表!$A$3:$AZ$3,0)  )=0,"",INDEX(警職大表!$A$1:$AZ$100,MATCH($A32,警職大表!$A$1:$A$100,0),   MATCH(J$1,警職大表!$A$3:$AZ$3,0)  ) )    ),"")</f>
        <v/>
      </c>
      <c r="K32" s="190" t="str">
        <f>_xlfn.IFNA(   IF(   IF(  INDEX(警職大表!$A$1:$AZ$100,MATCH($A32,警職大表!$A$1:$A$100,0),   MATCH(K$1,警職大表!$A$3:$AZ$3,0)  )=0,"",INDEX(警職大表!$A$1:$AZ$100,MATCH($A32,警職大表!$A$1:$A$100,0),   MATCH(K$1,警職大表!$A$3:$AZ$3,0)  )        )="",J32,  IF(  INDEX(警職大表!$A$1:$AZ$100,MATCH($A32,警職大表!$A$1:$A$100,0),   MATCH(K$1,警職大表!$A$3:$AZ$3,0)  )=0,"",INDEX(警職大表!$A$1:$AZ$100,MATCH($A32,警職大表!$A$1:$A$100,0),   MATCH(K$1,警職大表!$A$3:$AZ$3,0)  ) )    ),"")</f>
        <v/>
      </c>
      <c r="L32" s="190" t="str">
        <f>_xlfn.IFNA(   IF(   IF(  INDEX(警職大表!$A$1:$AZ$100,MATCH($A32,警職大表!$A$1:$A$100,0),   MATCH(L$1,警職大表!$A$3:$AZ$3,0)  )=0,"",INDEX(警職大表!$A$1:$AZ$100,MATCH($A32,警職大表!$A$1:$A$100,0),   MATCH(L$1,警職大表!$A$3:$AZ$3,0)  )        )="",K32,  IF(  INDEX(警職大表!$A$1:$AZ$100,MATCH($A32,警職大表!$A$1:$A$100,0),   MATCH(L$1,警職大表!$A$3:$AZ$3,0)  )=0,"",INDEX(警職大表!$A$1:$AZ$100,MATCH($A32,警職大表!$A$1:$A$100,0),   MATCH(L$1,警職大表!$A$3:$AZ$3,0)  ) )    ),"")</f>
        <v/>
      </c>
      <c r="M32" s="190" t="str">
        <f>_xlfn.IFNA(   IF(   IF(  INDEX(警職大表!$A$1:$AZ$100,MATCH($A32,警職大表!$A$1:$A$100,0),   MATCH(M$1,警職大表!$A$3:$AZ$3,0)  )=0,"",INDEX(警職大表!$A$1:$AZ$100,MATCH($A32,警職大表!$A$1:$A$100,0),   MATCH(M$1,警職大表!$A$3:$AZ$3,0)  )        )="",L32,  IF(  INDEX(警職大表!$A$1:$AZ$100,MATCH($A32,警職大表!$A$1:$A$100,0),   MATCH(M$1,警職大表!$A$3:$AZ$3,0)  )=0,"",INDEX(警職大表!$A$1:$AZ$100,MATCH($A32,警職大表!$A$1:$A$100,0),   MATCH(M$1,警職大表!$A$3:$AZ$3,0)  ) )    ),"")</f>
        <v/>
      </c>
      <c r="N32" s="190" t="str">
        <f>_xlfn.IFNA(   IF(   IF(  INDEX(警職大表!$A$1:$AZ$100,MATCH($A32,警職大表!$A$1:$A$100,0),   MATCH(N$1,警職大表!$A$3:$AZ$3,0)  )=0,"",INDEX(警職大表!$A$1:$AZ$100,MATCH($A32,警職大表!$A$1:$A$100,0),   MATCH(N$1,警職大表!$A$3:$AZ$3,0)  )        )="",M32,  IF(  INDEX(警職大表!$A$1:$AZ$100,MATCH($A32,警職大表!$A$1:$A$100,0),   MATCH(N$1,警職大表!$A$3:$AZ$3,0)  )=0,"",INDEX(警職大表!$A$1:$AZ$100,MATCH($A32,警職大表!$A$1:$A$100,0),   MATCH(N$1,警職大表!$A$3:$AZ$3,0)  ) )    ),"")</f>
        <v/>
      </c>
      <c r="O32" s="190" t="str">
        <f>_xlfn.IFNA(   IF(   IF(  INDEX(警職大表!$A$1:$AZ$100,MATCH($A32,警職大表!$A$1:$A$100,0),   MATCH(O$1,警職大表!$A$3:$AZ$3,0)  )=0,"",INDEX(警職大表!$A$1:$AZ$100,MATCH($A32,警職大表!$A$1:$A$100,0),   MATCH(O$1,警職大表!$A$3:$AZ$3,0)  )        )="",N32,  IF(  INDEX(警職大表!$A$1:$AZ$100,MATCH($A32,警職大表!$A$1:$A$100,0),   MATCH(O$1,警職大表!$A$3:$AZ$3,0)  )=0,"",INDEX(警職大表!$A$1:$AZ$100,MATCH($A32,警職大表!$A$1:$A$100,0),   MATCH(O$1,警職大表!$A$3:$AZ$3,0)  ) )    ),"")</f>
        <v/>
      </c>
      <c r="P32" s="190" t="str">
        <f>_xlfn.IFNA(   IF(   IF(  INDEX(警職大表!$A$1:$AZ$100,MATCH($A32,警職大表!$A$1:$A$100,0),   MATCH(P$1,警職大表!$A$3:$AZ$3,0)  )=0,"",INDEX(警職大表!$A$1:$AZ$100,MATCH($A32,警職大表!$A$1:$A$100,0),   MATCH(P$1,警職大表!$A$3:$AZ$3,0)  )        )="",O32,  IF(  INDEX(警職大表!$A$1:$AZ$100,MATCH($A32,警職大表!$A$1:$A$100,0),   MATCH(P$1,警職大表!$A$3:$AZ$3,0)  )=0,"",INDEX(警職大表!$A$1:$AZ$100,MATCH($A32,警職大表!$A$1:$A$100,0),   MATCH(P$1,警職大表!$A$3:$AZ$3,0)  ) )    ),"")</f>
        <v/>
      </c>
      <c r="Q32" s="190" t="str">
        <f>_xlfn.IFNA(   IF(   IF(  INDEX(警職大表!$A$1:$AZ$100,MATCH($A32,警職大表!$A$1:$A$100,0),   MATCH(Q$1,警職大表!$A$3:$AZ$3,0)  )=0,"",INDEX(警職大表!$A$1:$AZ$100,MATCH($A32,警職大表!$A$1:$A$100,0),   MATCH(Q$1,警職大表!$A$3:$AZ$3,0)  )        )="",P32,  IF(  INDEX(警職大表!$A$1:$AZ$100,MATCH($A32,警職大表!$A$1:$A$100,0),   MATCH(Q$1,警職大表!$A$3:$AZ$3,0)  )=0,"",INDEX(警職大表!$A$1:$AZ$100,MATCH($A32,警職大表!$A$1:$A$100,0),   MATCH(Q$1,警職大表!$A$3:$AZ$3,0)  ) )    ),"")</f>
        <v/>
      </c>
      <c r="R32" s="190" t="str">
        <f>_xlfn.IFNA(   IF(   IF(  INDEX(警職大表!$A$1:$AZ$100,MATCH($A32,警職大表!$A$1:$A$100,0),   MATCH(R$1,警職大表!$A$3:$AZ$3,0)  )=0,"",INDEX(警職大表!$A$1:$AZ$100,MATCH($A32,警職大表!$A$1:$A$100,0),   MATCH(R$1,警職大表!$A$3:$AZ$3,0)  )        )="",Q32,  IF(  INDEX(警職大表!$A$1:$AZ$100,MATCH($A32,警職大表!$A$1:$A$100,0),   MATCH(R$1,警職大表!$A$3:$AZ$3,0)  )=0,"",INDEX(警職大表!$A$1:$AZ$100,MATCH($A32,警職大表!$A$1:$A$100,0),   MATCH(R$1,警職大表!$A$3:$AZ$3,0)  ) )    ),"")</f>
        <v/>
      </c>
      <c r="S32" s="190" t="str">
        <f>_xlfn.IFNA(   IF(   IF(  INDEX(警職大表!$A$1:$AZ$100,MATCH($A32,警職大表!$A$1:$A$100,0),   MATCH(S$1,警職大表!$A$3:$AZ$3,0)  )=0,"",INDEX(警職大表!$A$1:$AZ$100,MATCH($A32,警職大表!$A$1:$A$100,0),   MATCH(S$1,警職大表!$A$3:$AZ$3,0)  )        )="",R32,  IF(  INDEX(警職大表!$A$1:$AZ$100,MATCH($A32,警職大表!$A$1:$A$100,0),   MATCH(S$1,警職大表!$A$3:$AZ$3,0)  )=0,"",INDEX(警職大表!$A$1:$AZ$100,MATCH($A32,警職大表!$A$1:$A$100,0),   MATCH(S$1,警職大表!$A$3:$AZ$3,0)  ) )    ),"")</f>
        <v/>
      </c>
      <c r="T32" s="190" t="str">
        <f>_xlfn.IFNA(   IF(   IF(  INDEX(警職大表!$A$1:$AZ$100,MATCH($A32,警職大表!$A$1:$A$100,0),   MATCH(T$1,警職大表!$A$3:$AZ$3,0)  )=0,"",INDEX(警職大表!$A$1:$AZ$100,MATCH($A32,警職大表!$A$1:$A$100,0),   MATCH(T$1,警職大表!$A$3:$AZ$3,0)  )        )="",S32,  IF(  INDEX(警職大表!$A$1:$AZ$100,MATCH($A32,警職大表!$A$1:$A$100,0),   MATCH(T$1,警職大表!$A$3:$AZ$3,0)  )=0,"",INDEX(警職大表!$A$1:$AZ$100,MATCH($A32,警職大表!$A$1:$A$100,0),   MATCH(T$1,警職大表!$A$3:$AZ$3,0)  ) )    ),"")</f>
        <v/>
      </c>
      <c r="U32" s="190" t="str">
        <f>_xlfn.IFNA(   IF(   IF(  INDEX(警職大表!$A$1:$AZ$100,MATCH($A32,警職大表!$A$1:$A$100,0),   MATCH(U$1,警職大表!$A$3:$AZ$3,0)  )=0,"",INDEX(警職大表!$A$1:$AZ$100,MATCH($A32,警職大表!$A$1:$A$100,0),   MATCH(U$1,警職大表!$A$3:$AZ$3,0)  )        )="",T32,  IF(  INDEX(警職大表!$A$1:$AZ$100,MATCH($A32,警職大表!$A$1:$A$100,0),   MATCH(U$1,警職大表!$A$3:$AZ$3,0)  )=0,"",INDEX(警職大表!$A$1:$AZ$100,MATCH($A32,警職大表!$A$1:$A$100,0),   MATCH(U$1,警職大表!$A$3:$AZ$3,0)  ) )    ),"")</f>
        <v/>
      </c>
      <c r="V32" s="190" t="str">
        <f>_xlfn.IFNA(   IF(   IF(  INDEX(警職大表!$A$1:$AZ$100,MATCH($A32,警職大表!$A$1:$A$100,0),   MATCH(V$1,警職大表!$A$3:$AZ$3,0)  )=0,"",INDEX(警職大表!$A$1:$AZ$100,MATCH($A32,警職大表!$A$1:$A$100,0),   MATCH(V$1,警職大表!$A$3:$AZ$3,0)  )        )="",U32,  IF(  INDEX(警職大表!$A$1:$AZ$100,MATCH($A32,警職大表!$A$1:$A$100,0),   MATCH(V$1,警職大表!$A$3:$AZ$3,0)  )=0,"",INDEX(警職大表!$A$1:$AZ$100,MATCH($A32,警職大表!$A$1:$A$100,0),   MATCH(V$1,警職大表!$A$3:$AZ$3,0)  ) )    ),"")</f>
        <v/>
      </c>
      <c r="W32" s="190" t="str">
        <f>_xlfn.IFNA(   IF(   IF(  INDEX(警職大表!$A$1:$AZ$100,MATCH($A32,警職大表!$A$1:$A$100,0),   MATCH(W$1,警職大表!$A$3:$AZ$3,0)  )=0,"",INDEX(警職大表!$A$1:$AZ$100,MATCH($A32,警職大表!$A$1:$A$100,0),   MATCH(W$1,警職大表!$A$3:$AZ$3,0)  )        )="",V32,  IF(  INDEX(警職大表!$A$1:$AZ$100,MATCH($A32,警職大表!$A$1:$A$100,0),   MATCH(W$1,警職大表!$A$3:$AZ$3,0)  )=0,"",INDEX(警職大表!$A$1:$AZ$100,MATCH($A32,警職大表!$A$1:$A$100,0),   MATCH(W$1,警職大表!$A$3:$AZ$3,0)  ) )    ),"")</f>
        <v/>
      </c>
      <c r="X32" s="190" t="str">
        <f>_xlfn.IFNA(   IF(   IF(  INDEX(警職大表!$A$1:$AZ$100,MATCH($A32,警職大表!$A$1:$A$100,0),   MATCH(X$1,警職大表!$A$3:$AZ$3,0)  )=0,"",INDEX(警職大表!$A$1:$AZ$100,MATCH($A32,警職大表!$A$1:$A$100,0),   MATCH(X$1,警職大表!$A$3:$AZ$3,0)  )        )="",W32,  IF(  INDEX(警職大表!$A$1:$AZ$100,MATCH($A32,警職大表!$A$1:$A$100,0),   MATCH(X$1,警職大表!$A$3:$AZ$3,0)  )=0,"",INDEX(警職大表!$A$1:$AZ$100,MATCH($A32,警職大表!$A$1:$A$100,0),   MATCH(X$1,警職大表!$A$3:$AZ$3,0)  ) )    ),"")</f>
        <v/>
      </c>
      <c r="Y32" s="190" t="str">
        <f>_xlfn.IFNA(   IF(   IF(  INDEX(警職大表!$A$1:$AZ$100,MATCH($A32,警職大表!$A$1:$A$100,0),   MATCH(Y$1,警職大表!$A$3:$AZ$3,0)  )=0,"",INDEX(警職大表!$A$1:$AZ$100,MATCH($A32,警職大表!$A$1:$A$100,0),   MATCH(Y$1,警職大表!$A$3:$AZ$3,0)  )        )="",X32,  IF(  INDEX(警職大表!$A$1:$AZ$100,MATCH($A32,警職大表!$A$1:$A$100,0),   MATCH(Y$1,警職大表!$A$3:$AZ$3,0)  )=0,"",INDEX(警職大表!$A$1:$AZ$100,MATCH($A32,警職大表!$A$1:$A$100,0),   MATCH(Y$1,警職大表!$A$3:$AZ$3,0)  ) )    ),"")</f>
        <v/>
      </c>
      <c r="Z32" s="190" t="str">
        <f>_xlfn.IFNA(   IF(   IF(  INDEX(警職大表!$A$1:$AZ$100,MATCH($A32,警職大表!$A$1:$A$100,0),   MATCH(Z$1,警職大表!$A$3:$AZ$3,0)  )=0,"",INDEX(警職大表!$A$1:$AZ$100,MATCH($A32,警職大表!$A$1:$A$100,0),   MATCH(Z$1,警職大表!$A$3:$AZ$3,0)  )        )="",Y32,  IF(  INDEX(警職大表!$A$1:$AZ$100,MATCH($A32,警職大表!$A$1:$A$100,0),   MATCH(Z$1,警職大表!$A$3:$AZ$3,0)  )=0,"",INDEX(警職大表!$A$1:$AZ$100,MATCH($A32,警職大表!$A$1:$A$100,0),   MATCH(Z$1,警職大表!$A$3:$AZ$3,0)  ) )    ),"")</f>
        <v/>
      </c>
      <c r="AA32" s="190" t="str">
        <f>_xlfn.IFNA(   IF(   IF(  INDEX(警職大表!$A$1:$AZ$100,MATCH($A32,警職大表!$A$1:$A$100,0),   MATCH(AA$1,警職大表!$A$3:$AZ$3,0)  )=0,"",INDEX(警職大表!$A$1:$AZ$100,MATCH($A32,警職大表!$A$1:$A$100,0),   MATCH(AA$1,警職大表!$A$3:$AZ$3,0)  )        )="",Z32,  IF(  INDEX(警職大表!$A$1:$AZ$100,MATCH($A32,警職大表!$A$1:$A$100,0),   MATCH(AA$1,警職大表!$A$3:$AZ$3,0)  )=0,"",INDEX(警職大表!$A$1:$AZ$100,MATCH($A32,警職大表!$A$1:$A$100,0),   MATCH(AA$1,警職大表!$A$3:$AZ$3,0)  ) )    ),"")</f>
        <v/>
      </c>
      <c r="AB32" s="190" t="str">
        <f>_xlfn.IFNA(   IF(   IF(  INDEX(警職大表!$A$1:$AZ$100,MATCH($A32,警職大表!$A$1:$A$100,0),   MATCH(AB$1,警職大表!$A$3:$AZ$3,0)  )=0,"",INDEX(警職大表!$A$1:$AZ$100,MATCH($A32,警職大表!$A$1:$A$100,0),   MATCH(AB$1,警職大表!$A$3:$AZ$3,0)  )        )="",AA32,  IF(  INDEX(警職大表!$A$1:$AZ$100,MATCH($A32,警職大表!$A$1:$A$100,0),   MATCH(AB$1,警職大表!$A$3:$AZ$3,0)  )=0,"",INDEX(警職大表!$A$1:$AZ$100,MATCH($A32,警職大表!$A$1:$A$100,0),   MATCH(AB$1,警職大表!$A$3:$AZ$3,0)  ) )    ),"")</f>
        <v/>
      </c>
      <c r="AC32" s="190" t="str">
        <f>_xlfn.IFNA(   IF(   IF(  INDEX(警職大表!$A$1:$AZ$100,MATCH($A32,警職大表!$A$1:$A$100,0),   MATCH(AC$1,警職大表!$A$3:$AZ$3,0)  )=0,"",INDEX(警職大表!$A$1:$AZ$100,MATCH($A32,警職大表!$A$1:$A$100,0),   MATCH(AC$1,警職大表!$A$3:$AZ$3,0)  )        )="",AB32,  IF(  INDEX(警職大表!$A$1:$AZ$100,MATCH($A32,警職大表!$A$1:$A$100,0),   MATCH(AC$1,警職大表!$A$3:$AZ$3,0)  )=0,"",INDEX(警職大表!$A$1:$AZ$100,MATCH($A32,警職大表!$A$1:$A$100,0),   MATCH(AC$1,警職大表!$A$3:$AZ$3,0)  ) )    ),"")</f>
        <v/>
      </c>
      <c r="AD32" s="190" t="str">
        <f>_xlfn.IFNA(   IF(   IF(  INDEX(警職大表!$A$1:$AZ$100,MATCH($A32,警職大表!$A$1:$A$100,0),   MATCH(AD$1,警職大表!$A$3:$AZ$3,0)  )=0,"",INDEX(警職大表!$A$1:$AZ$100,MATCH($A32,警職大表!$A$1:$A$100,0),   MATCH(AD$1,警職大表!$A$3:$AZ$3,0)  )        )="",AC32,  IF(  INDEX(警職大表!$A$1:$AZ$100,MATCH($A32,警職大表!$A$1:$A$100,0),   MATCH(AD$1,警職大表!$A$3:$AZ$3,0)  )=0,"",INDEX(警職大表!$A$1:$AZ$100,MATCH($A32,警職大表!$A$1:$A$100,0),   MATCH(AD$1,警職大表!$A$3:$AZ$3,0)  ) )    ),"")</f>
        <v/>
      </c>
      <c r="AE32" s="190" t="str">
        <f>_xlfn.IFNA(   IF(   IF(  INDEX(警職大表!$A$1:$AZ$100,MATCH($A32,警職大表!$A$1:$A$100,0),   MATCH(AE$1,警職大表!$A$3:$AZ$3,0)  )=0,"",INDEX(警職大表!$A$1:$AZ$100,MATCH($A32,警職大表!$A$1:$A$100,0),   MATCH(AE$1,警職大表!$A$3:$AZ$3,0)  )        )="",AD32,  IF(  INDEX(警職大表!$A$1:$AZ$100,MATCH($A32,警職大表!$A$1:$A$100,0),   MATCH(AE$1,警職大表!$A$3:$AZ$3,0)  )=0,"",INDEX(警職大表!$A$1:$AZ$100,MATCH($A32,警職大表!$A$1:$A$100,0),   MATCH(AE$1,警職大表!$A$3:$AZ$3,0)  ) )    ),"")</f>
        <v/>
      </c>
      <c r="AF32" s="190" t="str">
        <f>_xlfn.IFNA(   IF(   IF(  INDEX(警職大表!$A$1:$AZ$100,MATCH($A32,警職大表!$A$1:$A$100,0),   MATCH(AF$1,警職大表!$A$3:$AZ$3,0)  )=0,"",INDEX(警職大表!$A$1:$AZ$100,MATCH($A32,警職大表!$A$1:$A$100,0),   MATCH(AF$1,警職大表!$A$3:$AZ$3,0)  )        )="",AE32,  IF(  INDEX(警職大表!$A$1:$AZ$100,MATCH($A32,警職大表!$A$1:$A$100,0),   MATCH(AF$1,警職大表!$A$3:$AZ$3,0)  )=0,"",INDEX(警職大表!$A$1:$AZ$100,MATCH($A32,警職大表!$A$1:$A$100,0),   MATCH(AF$1,警職大表!$A$3:$AZ$3,0)  ) )    ),"")</f>
        <v/>
      </c>
      <c r="AG32" s="190" t="str">
        <f>_xlfn.IFNA(   IF(   IF(  INDEX(警職大表!$A$1:$AZ$100,MATCH($A32,警職大表!$A$1:$A$100,0),   MATCH(AG$1,警職大表!$A$3:$AZ$3,0)  )=0,"",INDEX(警職大表!$A$1:$AZ$100,MATCH($A32,警職大表!$A$1:$A$100,0),   MATCH(AG$1,警職大表!$A$3:$AZ$3,0)  )        )="",AF32,  IF(  INDEX(警職大表!$A$1:$AZ$100,MATCH($A32,警職大表!$A$1:$A$100,0),   MATCH(AG$1,警職大表!$A$3:$AZ$3,0)  )=0,"",INDEX(警職大表!$A$1:$AZ$100,MATCH($A32,警職大表!$A$1:$A$100,0),   MATCH(AG$1,警職大表!$A$3:$AZ$3,0)  ) )    ),"")</f>
        <v/>
      </c>
      <c r="AL32" s="190" t="str">
        <f t="shared" si="0"/>
        <v/>
      </c>
      <c r="AM32" s="190" t="str">
        <f t="shared" si="1"/>
        <v/>
      </c>
      <c r="AN32" s="190" t="str">
        <f ca="1">INDEX(   $A$41:$AG$78, MATCH(AL32,$A$41:$A$78,0),MATCH(  DAY(勤務分配表!$AL$1),$A$41:$AL$41,0  )  )</f>
        <v/>
      </c>
      <c r="AO32" s="190" t="str">
        <f>IF((ROW(AO32)-1)&lt;=日期輸入!$B$5,_xlfn.IFNA(IF(INDEX($A$1:$AG$40,MATCH($AM32,$B$1:$B$100,0),VALUE($AO$1+3))="成","補",INDEX($A$1:$AG$40,MATCH($AM32,$B$1:$B$100,0),VALUE($AO$1+3))),""),"")</f>
        <v/>
      </c>
      <c r="AP32" s="190" t="str">
        <f>IF((ROW(AP32)-1)&lt;=日期輸入!$B$5,_xlfn.IFNA(IF(INDEX($A$1:$AG$40,MATCH($AM32,$B$1:$B$100,0),VALUE($AP$1+3))="成","補",INDEX($A$1:$AG$40,MATCH($AM32,$B$1:$B$100,0),VALUE($AP$1+3))),""),"")</f>
        <v/>
      </c>
      <c r="AQ32" s="190" t="str">
        <f>IF((ROW(AQ32)-1)&lt;=日期輸入!$B$5,_xlfn.IFNA(IF(INDEX($A$1:$AG$40,MATCH($AM32,$B$1:$B$100,0),VALUE($AQ$1+3))="成","補",INDEX($A$1:$AG$40,MATCH($AM32,$B$1:$B$100,0),VALUE($AQ$1+3))),""),"")</f>
        <v/>
      </c>
    </row>
    <row r="33" spans="1:43">
      <c r="A33" s="190" t="str">
        <f>IF(  (ROW(A33)-1)&lt;=日期輸入!$B$5,勤務分配!A32,"")</f>
        <v/>
      </c>
      <c r="B33" s="190" t="str">
        <f>_xlfn.IFNA(  INDEX(警職大表!$A$1:$AZ$100,MATCH(A33,警職大表!$A$1:$A$100,0),3),"")</f>
        <v/>
      </c>
      <c r="C33" s="190" t="str">
        <f>_xlfn.IFNA(  IF(  INDEX(警職大表!$A$1:$AZ$100,MATCH($A33,警職大表!$A$1:$A$100,0),   MATCH(C$1,警職大表!$A$3:$AZ$3,0)  )=0,"",INDEX(警職大表!$A$1:$AZ$100,MATCH($A33,警職大表!$A$1:$A$100,0),   MATCH(C$1,警職大表!$A$3:$AZ$3,0)  )                ),"")</f>
        <v/>
      </c>
      <c r="D33" s="190" t="str">
        <f>_xlfn.IFNA(   IF(   IF(  INDEX(警職大表!$A$1:$AZ$100,MATCH($A33,警職大表!$A$1:$A$100,0),   MATCH(D$1,警職大表!$A$3:$AZ$3,0)  )=0,"",INDEX(警職大表!$A$1:$AZ$100,MATCH($A33,警職大表!$A$1:$A$100,0),   MATCH(D$1,警職大表!$A$3:$AZ$3,0)  )        )="",C33,  IF(  INDEX(警職大表!$A$1:$AZ$100,MATCH($A33,警職大表!$A$1:$A$100,0),   MATCH(D$1,警職大表!$A$3:$AZ$3,0)  )=0,"",INDEX(警職大表!$A$1:$AZ$100,MATCH($A33,警職大表!$A$1:$A$100,0),   MATCH(D$1,警職大表!$A$3:$AZ$3,0)  ) )    ),"")</f>
        <v/>
      </c>
      <c r="E33" s="190" t="str">
        <f>_xlfn.IFNA(   IF(   IF(  INDEX(警職大表!$A$1:$AZ$100,MATCH($A33,警職大表!$A$1:$A$100,0),   MATCH(E$1,警職大表!$A$3:$AZ$3,0)  )=0,"",INDEX(警職大表!$A$1:$AZ$100,MATCH($A33,警職大表!$A$1:$A$100,0),   MATCH(E$1,警職大表!$A$3:$AZ$3,0)  )        )="",D33,  IF(  INDEX(警職大表!$A$1:$AZ$100,MATCH($A33,警職大表!$A$1:$A$100,0),   MATCH(E$1,警職大表!$A$3:$AZ$3,0)  )=0,"",INDEX(警職大表!$A$1:$AZ$100,MATCH($A33,警職大表!$A$1:$A$100,0),   MATCH(E$1,警職大表!$A$3:$AZ$3,0)  ) )    ),"")</f>
        <v/>
      </c>
      <c r="F33" s="190" t="str">
        <f>_xlfn.IFNA(   IF(   IF(  INDEX(警職大表!$A$1:$AZ$100,MATCH($A33,警職大表!$A$1:$A$100,0),   MATCH(F$1,警職大表!$A$3:$AZ$3,0)  )=0,"",INDEX(警職大表!$A$1:$AZ$100,MATCH($A33,警職大表!$A$1:$A$100,0),   MATCH(F$1,警職大表!$A$3:$AZ$3,0)  )        )="",E33,  IF(  INDEX(警職大表!$A$1:$AZ$100,MATCH($A33,警職大表!$A$1:$A$100,0),   MATCH(F$1,警職大表!$A$3:$AZ$3,0)  )=0,"",INDEX(警職大表!$A$1:$AZ$100,MATCH($A33,警職大表!$A$1:$A$100,0),   MATCH(F$1,警職大表!$A$3:$AZ$3,0)  ) )    ),"")</f>
        <v/>
      </c>
      <c r="G33" s="190" t="str">
        <f>_xlfn.IFNA(   IF(   IF(  INDEX(警職大表!$A$1:$AZ$100,MATCH($A33,警職大表!$A$1:$A$100,0),   MATCH(G$1,警職大表!$A$3:$AZ$3,0)  )=0,"",INDEX(警職大表!$A$1:$AZ$100,MATCH($A33,警職大表!$A$1:$A$100,0),   MATCH(G$1,警職大表!$A$3:$AZ$3,0)  )        )="",F33,  IF(  INDEX(警職大表!$A$1:$AZ$100,MATCH($A33,警職大表!$A$1:$A$100,0),   MATCH(G$1,警職大表!$A$3:$AZ$3,0)  )=0,"",INDEX(警職大表!$A$1:$AZ$100,MATCH($A33,警職大表!$A$1:$A$100,0),   MATCH(G$1,警職大表!$A$3:$AZ$3,0)  ) )    ),"")</f>
        <v/>
      </c>
      <c r="H33" s="190" t="str">
        <f>_xlfn.IFNA(   IF(   IF(  INDEX(警職大表!$A$1:$AZ$100,MATCH($A33,警職大表!$A$1:$A$100,0),   MATCH(H$1,警職大表!$A$3:$AZ$3,0)  )=0,"",INDEX(警職大表!$A$1:$AZ$100,MATCH($A33,警職大表!$A$1:$A$100,0),   MATCH(H$1,警職大表!$A$3:$AZ$3,0)  )        )="",G33,  IF(  INDEX(警職大表!$A$1:$AZ$100,MATCH($A33,警職大表!$A$1:$A$100,0),   MATCH(H$1,警職大表!$A$3:$AZ$3,0)  )=0,"",INDEX(警職大表!$A$1:$AZ$100,MATCH($A33,警職大表!$A$1:$A$100,0),   MATCH(H$1,警職大表!$A$3:$AZ$3,0)  ) )    ),"")</f>
        <v/>
      </c>
      <c r="I33" s="190" t="str">
        <f>_xlfn.IFNA(   IF(   IF(  INDEX(警職大表!$A$1:$AZ$100,MATCH($A33,警職大表!$A$1:$A$100,0),   MATCH(I$1,警職大表!$A$3:$AZ$3,0)  )=0,"",INDEX(警職大表!$A$1:$AZ$100,MATCH($A33,警職大表!$A$1:$A$100,0),   MATCH(I$1,警職大表!$A$3:$AZ$3,0)  )        )="",H33,  IF(  INDEX(警職大表!$A$1:$AZ$100,MATCH($A33,警職大表!$A$1:$A$100,0),   MATCH(I$1,警職大表!$A$3:$AZ$3,0)  )=0,"",INDEX(警職大表!$A$1:$AZ$100,MATCH($A33,警職大表!$A$1:$A$100,0),   MATCH(I$1,警職大表!$A$3:$AZ$3,0)  ) )    ),"")</f>
        <v/>
      </c>
      <c r="J33" s="190" t="str">
        <f>_xlfn.IFNA(   IF(   IF(  INDEX(警職大表!$A$1:$AZ$100,MATCH($A33,警職大表!$A$1:$A$100,0),   MATCH(J$1,警職大表!$A$3:$AZ$3,0)  )=0,"",INDEX(警職大表!$A$1:$AZ$100,MATCH($A33,警職大表!$A$1:$A$100,0),   MATCH(J$1,警職大表!$A$3:$AZ$3,0)  )        )="",I33,  IF(  INDEX(警職大表!$A$1:$AZ$100,MATCH($A33,警職大表!$A$1:$A$100,0),   MATCH(J$1,警職大表!$A$3:$AZ$3,0)  )=0,"",INDEX(警職大表!$A$1:$AZ$100,MATCH($A33,警職大表!$A$1:$A$100,0),   MATCH(J$1,警職大表!$A$3:$AZ$3,0)  ) )    ),"")</f>
        <v/>
      </c>
      <c r="K33" s="190" t="str">
        <f>_xlfn.IFNA(   IF(   IF(  INDEX(警職大表!$A$1:$AZ$100,MATCH($A33,警職大表!$A$1:$A$100,0),   MATCH(K$1,警職大表!$A$3:$AZ$3,0)  )=0,"",INDEX(警職大表!$A$1:$AZ$100,MATCH($A33,警職大表!$A$1:$A$100,0),   MATCH(K$1,警職大表!$A$3:$AZ$3,0)  )        )="",J33,  IF(  INDEX(警職大表!$A$1:$AZ$100,MATCH($A33,警職大表!$A$1:$A$100,0),   MATCH(K$1,警職大表!$A$3:$AZ$3,0)  )=0,"",INDEX(警職大表!$A$1:$AZ$100,MATCH($A33,警職大表!$A$1:$A$100,0),   MATCH(K$1,警職大表!$A$3:$AZ$3,0)  ) )    ),"")</f>
        <v/>
      </c>
      <c r="L33" s="190" t="str">
        <f>_xlfn.IFNA(   IF(   IF(  INDEX(警職大表!$A$1:$AZ$100,MATCH($A33,警職大表!$A$1:$A$100,0),   MATCH(L$1,警職大表!$A$3:$AZ$3,0)  )=0,"",INDEX(警職大表!$A$1:$AZ$100,MATCH($A33,警職大表!$A$1:$A$100,0),   MATCH(L$1,警職大表!$A$3:$AZ$3,0)  )        )="",K33,  IF(  INDEX(警職大表!$A$1:$AZ$100,MATCH($A33,警職大表!$A$1:$A$100,0),   MATCH(L$1,警職大表!$A$3:$AZ$3,0)  )=0,"",INDEX(警職大表!$A$1:$AZ$100,MATCH($A33,警職大表!$A$1:$A$100,0),   MATCH(L$1,警職大表!$A$3:$AZ$3,0)  ) )    ),"")</f>
        <v/>
      </c>
      <c r="M33" s="190" t="str">
        <f>_xlfn.IFNA(   IF(   IF(  INDEX(警職大表!$A$1:$AZ$100,MATCH($A33,警職大表!$A$1:$A$100,0),   MATCH(M$1,警職大表!$A$3:$AZ$3,0)  )=0,"",INDEX(警職大表!$A$1:$AZ$100,MATCH($A33,警職大表!$A$1:$A$100,0),   MATCH(M$1,警職大表!$A$3:$AZ$3,0)  )        )="",L33,  IF(  INDEX(警職大表!$A$1:$AZ$100,MATCH($A33,警職大表!$A$1:$A$100,0),   MATCH(M$1,警職大表!$A$3:$AZ$3,0)  )=0,"",INDEX(警職大表!$A$1:$AZ$100,MATCH($A33,警職大表!$A$1:$A$100,0),   MATCH(M$1,警職大表!$A$3:$AZ$3,0)  ) )    ),"")</f>
        <v/>
      </c>
      <c r="N33" s="190" t="str">
        <f>_xlfn.IFNA(   IF(   IF(  INDEX(警職大表!$A$1:$AZ$100,MATCH($A33,警職大表!$A$1:$A$100,0),   MATCH(N$1,警職大表!$A$3:$AZ$3,0)  )=0,"",INDEX(警職大表!$A$1:$AZ$100,MATCH($A33,警職大表!$A$1:$A$100,0),   MATCH(N$1,警職大表!$A$3:$AZ$3,0)  )        )="",M33,  IF(  INDEX(警職大表!$A$1:$AZ$100,MATCH($A33,警職大表!$A$1:$A$100,0),   MATCH(N$1,警職大表!$A$3:$AZ$3,0)  )=0,"",INDEX(警職大表!$A$1:$AZ$100,MATCH($A33,警職大表!$A$1:$A$100,0),   MATCH(N$1,警職大表!$A$3:$AZ$3,0)  ) )    ),"")</f>
        <v/>
      </c>
      <c r="O33" s="190" t="str">
        <f>_xlfn.IFNA(   IF(   IF(  INDEX(警職大表!$A$1:$AZ$100,MATCH($A33,警職大表!$A$1:$A$100,0),   MATCH(O$1,警職大表!$A$3:$AZ$3,0)  )=0,"",INDEX(警職大表!$A$1:$AZ$100,MATCH($A33,警職大表!$A$1:$A$100,0),   MATCH(O$1,警職大表!$A$3:$AZ$3,0)  )        )="",N33,  IF(  INDEX(警職大表!$A$1:$AZ$100,MATCH($A33,警職大表!$A$1:$A$100,0),   MATCH(O$1,警職大表!$A$3:$AZ$3,0)  )=0,"",INDEX(警職大表!$A$1:$AZ$100,MATCH($A33,警職大表!$A$1:$A$100,0),   MATCH(O$1,警職大表!$A$3:$AZ$3,0)  ) )    ),"")</f>
        <v/>
      </c>
      <c r="P33" s="190" t="str">
        <f>_xlfn.IFNA(   IF(   IF(  INDEX(警職大表!$A$1:$AZ$100,MATCH($A33,警職大表!$A$1:$A$100,0),   MATCH(P$1,警職大表!$A$3:$AZ$3,0)  )=0,"",INDEX(警職大表!$A$1:$AZ$100,MATCH($A33,警職大表!$A$1:$A$100,0),   MATCH(P$1,警職大表!$A$3:$AZ$3,0)  )        )="",O33,  IF(  INDEX(警職大表!$A$1:$AZ$100,MATCH($A33,警職大表!$A$1:$A$100,0),   MATCH(P$1,警職大表!$A$3:$AZ$3,0)  )=0,"",INDEX(警職大表!$A$1:$AZ$100,MATCH($A33,警職大表!$A$1:$A$100,0),   MATCH(P$1,警職大表!$A$3:$AZ$3,0)  ) )    ),"")</f>
        <v/>
      </c>
      <c r="Q33" s="190" t="str">
        <f>_xlfn.IFNA(   IF(   IF(  INDEX(警職大表!$A$1:$AZ$100,MATCH($A33,警職大表!$A$1:$A$100,0),   MATCH(Q$1,警職大表!$A$3:$AZ$3,0)  )=0,"",INDEX(警職大表!$A$1:$AZ$100,MATCH($A33,警職大表!$A$1:$A$100,0),   MATCH(Q$1,警職大表!$A$3:$AZ$3,0)  )        )="",P33,  IF(  INDEX(警職大表!$A$1:$AZ$100,MATCH($A33,警職大表!$A$1:$A$100,0),   MATCH(Q$1,警職大表!$A$3:$AZ$3,0)  )=0,"",INDEX(警職大表!$A$1:$AZ$100,MATCH($A33,警職大表!$A$1:$A$100,0),   MATCH(Q$1,警職大表!$A$3:$AZ$3,0)  ) )    ),"")</f>
        <v/>
      </c>
      <c r="R33" s="190" t="str">
        <f>_xlfn.IFNA(   IF(   IF(  INDEX(警職大表!$A$1:$AZ$100,MATCH($A33,警職大表!$A$1:$A$100,0),   MATCH(R$1,警職大表!$A$3:$AZ$3,0)  )=0,"",INDEX(警職大表!$A$1:$AZ$100,MATCH($A33,警職大表!$A$1:$A$100,0),   MATCH(R$1,警職大表!$A$3:$AZ$3,0)  )        )="",Q33,  IF(  INDEX(警職大表!$A$1:$AZ$100,MATCH($A33,警職大表!$A$1:$A$100,0),   MATCH(R$1,警職大表!$A$3:$AZ$3,0)  )=0,"",INDEX(警職大表!$A$1:$AZ$100,MATCH($A33,警職大表!$A$1:$A$100,0),   MATCH(R$1,警職大表!$A$3:$AZ$3,0)  ) )    ),"")</f>
        <v/>
      </c>
      <c r="S33" s="190" t="str">
        <f>_xlfn.IFNA(   IF(   IF(  INDEX(警職大表!$A$1:$AZ$100,MATCH($A33,警職大表!$A$1:$A$100,0),   MATCH(S$1,警職大表!$A$3:$AZ$3,0)  )=0,"",INDEX(警職大表!$A$1:$AZ$100,MATCH($A33,警職大表!$A$1:$A$100,0),   MATCH(S$1,警職大表!$A$3:$AZ$3,0)  )        )="",R33,  IF(  INDEX(警職大表!$A$1:$AZ$100,MATCH($A33,警職大表!$A$1:$A$100,0),   MATCH(S$1,警職大表!$A$3:$AZ$3,0)  )=0,"",INDEX(警職大表!$A$1:$AZ$100,MATCH($A33,警職大表!$A$1:$A$100,0),   MATCH(S$1,警職大表!$A$3:$AZ$3,0)  ) )    ),"")</f>
        <v/>
      </c>
      <c r="T33" s="190" t="str">
        <f>_xlfn.IFNA(   IF(   IF(  INDEX(警職大表!$A$1:$AZ$100,MATCH($A33,警職大表!$A$1:$A$100,0),   MATCH(T$1,警職大表!$A$3:$AZ$3,0)  )=0,"",INDEX(警職大表!$A$1:$AZ$100,MATCH($A33,警職大表!$A$1:$A$100,0),   MATCH(T$1,警職大表!$A$3:$AZ$3,0)  )        )="",S33,  IF(  INDEX(警職大表!$A$1:$AZ$100,MATCH($A33,警職大表!$A$1:$A$100,0),   MATCH(T$1,警職大表!$A$3:$AZ$3,0)  )=0,"",INDEX(警職大表!$A$1:$AZ$100,MATCH($A33,警職大表!$A$1:$A$100,0),   MATCH(T$1,警職大表!$A$3:$AZ$3,0)  ) )    ),"")</f>
        <v/>
      </c>
      <c r="U33" s="190" t="str">
        <f>_xlfn.IFNA(   IF(   IF(  INDEX(警職大表!$A$1:$AZ$100,MATCH($A33,警職大表!$A$1:$A$100,0),   MATCH(U$1,警職大表!$A$3:$AZ$3,0)  )=0,"",INDEX(警職大表!$A$1:$AZ$100,MATCH($A33,警職大表!$A$1:$A$100,0),   MATCH(U$1,警職大表!$A$3:$AZ$3,0)  )        )="",T33,  IF(  INDEX(警職大表!$A$1:$AZ$100,MATCH($A33,警職大表!$A$1:$A$100,0),   MATCH(U$1,警職大表!$A$3:$AZ$3,0)  )=0,"",INDEX(警職大表!$A$1:$AZ$100,MATCH($A33,警職大表!$A$1:$A$100,0),   MATCH(U$1,警職大表!$A$3:$AZ$3,0)  ) )    ),"")</f>
        <v/>
      </c>
      <c r="V33" s="190" t="str">
        <f>_xlfn.IFNA(   IF(   IF(  INDEX(警職大表!$A$1:$AZ$100,MATCH($A33,警職大表!$A$1:$A$100,0),   MATCH(V$1,警職大表!$A$3:$AZ$3,0)  )=0,"",INDEX(警職大表!$A$1:$AZ$100,MATCH($A33,警職大表!$A$1:$A$100,0),   MATCH(V$1,警職大表!$A$3:$AZ$3,0)  )        )="",U33,  IF(  INDEX(警職大表!$A$1:$AZ$100,MATCH($A33,警職大表!$A$1:$A$100,0),   MATCH(V$1,警職大表!$A$3:$AZ$3,0)  )=0,"",INDEX(警職大表!$A$1:$AZ$100,MATCH($A33,警職大表!$A$1:$A$100,0),   MATCH(V$1,警職大表!$A$3:$AZ$3,0)  ) )    ),"")</f>
        <v/>
      </c>
      <c r="W33" s="190" t="str">
        <f>_xlfn.IFNA(   IF(   IF(  INDEX(警職大表!$A$1:$AZ$100,MATCH($A33,警職大表!$A$1:$A$100,0),   MATCH(W$1,警職大表!$A$3:$AZ$3,0)  )=0,"",INDEX(警職大表!$A$1:$AZ$100,MATCH($A33,警職大表!$A$1:$A$100,0),   MATCH(W$1,警職大表!$A$3:$AZ$3,0)  )        )="",V33,  IF(  INDEX(警職大表!$A$1:$AZ$100,MATCH($A33,警職大表!$A$1:$A$100,0),   MATCH(W$1,警職大表!$A$3:$AZ$3,0)  )=0,"",INDEX(警職大表!$A$1:$AZ$100,MATCH($A33,警職大表!$A$1:$A$100,0),   MATCH(W$1,警職大表!$A$3:$AZ$3,0)  ) )    ),"")</f>
        <v/>
      </c>
      <c r="X33" s="190" t="str">
        <f>_xlfn.IFNA(   IF(   IF(  INDEX(警職大表!$A$1:$AZ$100,MATCH($A33,警職大表!$A$1:$A$100,0),   MATCH(X$1,警職大表!$A$3:$AZ$3,0)  )=0,"",INDEX(警職大表!$A$1:$AZ$100,MATCH($A33,警職大表!$A$1:$A$100,0),   MATCH(X$1,警職大表!$A$3:$AZ$3,0)  )        )="",W33,  IF(  INDEX(警職大表!$A$1:$AZ$100,MATCH($A33,警職大表!$A$1:$A$100,0),   MATCH(X$1,警職大表!$A$3:$AZ$3,0)  )=0,"",INDEX(警職大表!$A$1:$AZ$100,MATCH($A33,警職大表!$A$1:$A$100,0),   MATCH(X$1,警職大表!$A$3:$AZ$3,0)  ) )    ),"")</f>
        <v/>
      </c>
      <c r="Y33" s="190" t="str">
        <f>_xlfn.IFNA(   IF(   IF(  INDEX(警職大表!$A$1:$AZ$100,MATCH($A33,警職大表!$A$1:$A$100,0),   MATCH(Y$1,警職大表!$A$3:$AZ$3,0)  )=0,"",INDEX(警職大表!$A$1:$AZ$100,MATCH($A33,警職大表!$A$1:$A$100,0),   MATCH(Y$1,警職大表!$A$3:$AZ$3,0)  )        )="",X33,  IF(  INDEX(警職大表!$A$1:$AZ$100,MATCH($A33,警職大表!$A$1:$A$100,0),   MATCH(Y$1,警職大表!$A$3:$AZ$3,0)  )=0,"",INDEX(警職大表!$A$1:$AZ$100,MATCH($A33,警職大表!$A$1:$A$100,0),   MATCH(Y$1,警職大表!$A$3:$AZ$3,0)  ) )    ),"")</f>
        <v/>
      </c>
      <c r="Z33" s="190" t="str">
        <f>_xlfn.IFNA(   IF(   IF(  INDEX(警職大表!$A$1:$AZ$100,MATCH($A33,警職大表!$A$1:$A$100,0),   MATCH(Z$1,警職大表!$A$3:$AZ$3,0)  )=0,"",INDEX(警職大表!$A$1:$AZ$100,MATCH($A33,警職大表!$A$1:$A$100,0),   MATCH(Z$1,警職大表!$A$3:$AZ$3,0)  )        )="",Y33,  IF(  INDEX(警職大表!$A$1:$AZ$100,MATCH($A33,警職大表!$A$1:$A$100,0),   MATCH(Z$1,警職大表!$A$3:$AZ$3,0)  )=0,"",INDEX(警職大表!$A$1:$AZ$100,MATCH($A33,警職大表!$A$1:$A$100,0),   MATCH(Z$1,警職大表!$A$3:$AZ$3,0)  ) )    ),"")</f>
        <v/>
      </c>
      <c r="AA33" s="190" t="str">
        <f>_xlfn.IFNA(   IF(   IF(  INDEX(警職大表!$A$1:$AZ$100,MATCH($A33,警職大表!$A$1:$A$100,0),   MATCH(AA$1,警職大表!$A$3:$AZ$3,0)  )=0,"",INDEX(警職大表!$A$1:$AZ$100,MATCH($A33,警職大表!$A$1:$A$100,0),   MATCH(AA$1,警職大表!$A$3:$AZ$3,0)  )        )="",Z33,  IF(  INDEX(警職大表!$A$1:$AZ$100,MATCH($A33,警職大表!$A$1:$A$100,0),   MATCH(AA$1,警職大表!$A$3:$AZ$3,0)  )=0,"",INDEX(警職大表!$A$1:$AZ$100,MATCH($A33,警職大表!$A$1:$A$100,0),   MATCH(AA$1,警職大表!$A$3:$AZ$3,0)  ) )    ),"")</f>
        <v/>
      </c>
      <c r="AB33" s="190" t="str">
        <f>_xlfn.IFNA(   IF(   IF(  INDEX(警職大表!$A$1:$AZ$100,MATCH($A33,警職大表!$A$1:$A$100,0),   MATCH(AB$1,警職大表!$A$3:$AZ$3,0)  )=0,"",INDEX(警職大表!$A$1:$AZ$100,MATCH($A33,警職大表!$A$1:$A$100,0),   MATCH(AB$1,警職大表!$A$3:$AZ$3,0)  )        )="",AA33,  IF(  INDEX(警職大表!$A$1:$AZ$100,MATCH($A33,警職大表!$A$1:$A$100,0),   MATCH(AB$1,警職大表!$A$3:$AZ$3,0)  )=0,"",INDEX(警職大表!$A$1:$AZ$100,MATCH($A33,警職大表!$A$1:$A$100,0),   MATCH(AB$1,警職大表!$A$3:$AZ$3,0)  ) )    ),"")</f>
        <v/>
      </c>
      <c r="AC33" s="190" t="str">
        <f>_xlfn.IFNA(   IF(   IF(  INDEX(警職大表!$A$1:$AZ$100,MATCH($A33,警職大表!$A$1:$A$100,0),   MATCH(AC$1,警職大表!$A$3:$AZ$3,0)  )=0,"",INDEX(警職大表!$A$1:$AZ$100,MATCH($A33,警職大表!$A$1:$A$100,0),   MATCH(AC$1,警職大表!$A$3:$AZ$3,0)  )        )="",AB33,  IF(  INDEX(警職大表!$A$1:$AZ$100,MATCH($A33,警職大表!$A$1:$A$100,0),   MATCH(AC$1,警職大表!$A$3:$AZ$3,0)  )=0,"",INDEX(警職大表!$A$1:$AZ$100,MATCH($A33,警職大表!$A$1:$A$100,0),   MATCH(AC$1,警職大表!$A$3:$AZ$3,0)  ) )    ),"")</f>
        <v/>
      </c>
      <c r="AD33" s="190" t="str">
        <f>_xlfn.IFNA(   IF(   IF(  INDEX(警職大表!$A$1:$AZ$100,MATCH($A33,警職大表!$A$1:$A$100,0),   MATCH(AD$1,警職大表!$A$3:$AZ$3,0)  )=0,"",INDEX(警職大表!$A$1:$AZ$100,MATCH($A33,警職大表!$A$1:$A$100,0),   MATCH(AD$1,警職大表!$A$3:$AZ$3,0)  )        )="",AC33,  IF(  INDEX(警職大表!$A$1:$AZ$100,MATCH($A33,警職大表!$A$1:$A$100,0),   MATCH(AD$1,警職大表!$A$3:$AZ$3,0)  )=0,"",INDEX(警職大表!$A$1:$AZ$100,MATCH($A33,警職大表!$A$1:$A$100,0),   MATCH(AD$1,警職大表!$A$3:$AZ$3,0)  ) )    ),"")</f>
        <v/>
      </c>
      <c r="AE33" s="190" t="str">
        <f>_xlfn.IFNA(   IF(   IF(  INDEX(警職大表!$A$1:$AZ$100,MATCH($A33,警職大表!$A$1:$A$100,0),   MATCH(AE$1,警職大表!$A$3:$AZ$3,0)  )=0,"",INDEX(警職大表!$A$1:$AZ$100,MATCH($A33,警職大表!$A$1:$A$100,0),   MATCH(AE$1,警職大表!$A$3:$AZ$3,0)  )        )="",AD33,  IF(  INDEX(警職大表!$A$1:$AZ$100,MATCH($A33,警職大表!$A$1:$A$100,0),   MATCH(AE$1,警職大表!$A$3:$AZ$3,0)  )=0,"",INDEX(警職大表!$A$1:$AZ$100,MATCH($A33,警職大表!$A$1:$A$100,0),   MATCH(AE$1,警職大表!$A$3:$AZ$3,0)  ) )    ),"")</f>
        <v/>
      </c>
      <c r="AF33" s="190" t="str">
        <f>_xlfn.IFNA(   IF(   IF(  INDEX(警職大表!$A$1:$AZ$100,MATCH($A33,警職大表!$A$1:$A$100,0),   MATCH(AF$1,警職大表!$A$3:$AZ$3,0)  )=0,"",INDEX(警職大表!$A$1:$AZ$100,MATCH($A33,警職大表!$A$1:$A$100,0),   MATCH(AF$1,警職大表!$A$3:$AZ$3,0)  )        )="",AE33,  IF(  INDEX(警職大表!$A$1:$AZ$100,MATCH($A33,警職大表!$A$1:$A$100,0),   MATCH(AF$1,警職大表!$A$3:$AZ$3,0)  )=0,"",INDEX(警職大表!$A$1:$AZ$100,MATCH($A33,警職大表!$A$1:$A$100,0),   MATCH(AF$1,警職大表!$A$3:$AZ$3,0)  ) )    ),"")</f>
        <v/>
      </c>
      <c r="AG33" s="190" t="str">
        <f>_xlfn.IFNA(   IF(   IF(  INDEX(警職大表!$A$1:$AZ$100,MATCH($A33,警職大表!$A$1:$A$100,0),   MATCH(AG$1,警職大表!$A$3:$AZ$3,0)  )=0,"",INDEX(警職大表!$A$1:$AZ$100,MATCH($A33,警職大表!$A$1:$A$100,0),   MATCH(AG$1,警職大表!$A$3:$AZ$3,0)  )        )="",AF33,  IF(  INDEX(警職大表!$A$1:$AZ$100,MATCH($A33,警職大表!$A$1:$A$100,0),   MATCH(AG$1,警職大表!$A$3:$AZ$3,0)  )=0,"",INDEX(警職大表!$A$1:$AZ$100,MATCH($A33,警職大表!$A$1:$A$100,0),   MATCH(AG$1,警職大表!$A$3:$AZ$3,0)  ) )    ),"")</f>
        <v/>
      </c>
      <c r="AL33" s="190" t="str">
        <f t="shared" si="0"/>
        <v/>
      </c>
      <c r="AM33" s="190" t="str">
        <f t="shared" si="1"/>
        <v/>
      </c>
      <c r="AN33" s="190" t="str">
        <f ca="1">INDEX(   $A$41:$AG$78, MATCH(AL33,$A$41:$A$78,0),MATCH(  DAY(勤務分配表!$AL$1),$A$41:$AL$41,0  )  )</f>
        <v/>
      </c>
      <c r="AO33" s="190" t="str">
        <f>IF((ROW(AO33)-1)&lt;=日期輸入!$B$5,_xlfn.IFNA(IF(INDEX($A$1:$AG$40,MATCH($AM33,$B$1:$B$100,0),VALUE($AO$1+3))="成","補",INDEX($A$1:$AG$40,MATCH($AM33,$B$1:$B$100,0),VALUE($AO$1+3))),""),"")</f>
        <v/>
      </c>
      <c r="AP33" s="190" t="str">
        <f>IF((ROW(AP33)-1)&lt;=日期輸入!$B$5,_xlfn.IFNA(IF(INDEX($A$1:$AG$40,MATCH($AM33,$B$1:$B$100,0),VALUE($AP$1+3))="成","補",INDEX($A$1:$AG$40,MATCH($AM33,$B$1:$B$100,0),VALUE($AP$1+3))),""),"")</f>
        <v/>
      </c>
      <c r="AQ33" s="190" t="str">
        <f>IF((ROW(AQ33)-1)&lt;=日期輸入!$B$5,_xlfn.IFNA(IF(INDEX($A$1:$AG$40,MATCH($AM33,$B$1:$B$100,0),VALUE($AQ$1+3))="成","補",INDEX($A$1:$AG$40,MATCH($AM33,$B$1:$B$100,0),VALUE($AQ$1+3))),""),"")</f>
        <v/>
      </c>
    </row>
    <row r="34" spans="1:43">
      <c r="A34" s="190" t="str">
        <f>IF(  (ROW(A34)-1)&lt;=日期輸入!$B$5,勤務分配!A33,"")</f>
        <v/>
      </c>
      <c r="B34" s="190" t="str">
        <f>_xlfn.IFNA(  INDEX(警職大表!$A$1:$AZ$100,MATCH(A34,警職大表!$A$1:$A$100,0),3),"")</f>
        <v/>
      </c>
      <c r="C34" s="190" t="str">
        <f>_xlfn.IFNA(  IF(  INDEX(警職大表!$A$1:$AZ$100,MATCH($A34,警職大表!$A$1:$A$100,0),   MATCH(C$1,警職大表!$A$3:$AZ$3,0)  )=0,"",INDEX(警職大表!$A$1:$AZ$100,MATCH($A34,警職大表!$A$1:$A$100,0),   MATCH(C$1,警職大表!$A$3:$AZ$3,0)  )                ),"")</f>
        <v/>
      </c>
      <c r="D34" s="190" t="str">
        <f>_xlfn.IFNA(   IF(   IF(  INDEX(警職大表!$A$1:$AZ$100,MATCH($A34,警職大表!$A$1:$A$100,0),   MATCH(D$1,警職大表!$A$3:$AZ$3,0)  )=0,"",INDEX(警職大表!$A$1:$AZ$100,MATCH($A34,警職大表!$A$1:$A$100,0),   MATCH(D$1,警職大表!$A$3:$AZ$3,0)  )        )="",C34,  IF(  INDEX(警職大表!$A$1:$AZ$100,MATCH($A34,警職大表!$A$1:$A$100,0),   MATCH(D$1,警職大表!$A$3:$AZ$3,0)  )=0,"",INDEX(警職大表!$A$1:$AZ$100,MATCH($A34,警職大表!$A$1:$A$100,0),   MATCH(D$1,警職大表!$A$3:$AZ$3,0)  ) )    ),"")</f>
        <v/>
      </c>
      <c r="E34" s="190" t="str">
        <f>_xlfn.IFNA(   IF(   IF(  INDEX(警職大表!$A$1:$AZ$100,MATCH($A34,警職大表!$A$1:$A$100,0),   MATCH(E$1,警職大表!$A$3:$AZ$3,0)  )=0,"",INDEX(警職大表!$A$1:$AZ$100,MATCH($A34,警職大表!$A$1:$A$100,0),   MATCH(E$1,警職大表!$A$3:$AZ$3,0)  )        )="",D34,  IF(  INDEX(警職大表!$A$1:$AZ$100,MATCH($A34,警職大表!$A$1:$A$100,0),   MATCH(E$1,警職大表!$A$3:$AZ$3,0)  )=0,"",INDEX(警職大表!$A$1:$AZ$100,MATCH($A34,警職大表!$A$1:$A$100,0),   MATCH(E$1,警職大表!$A$3:$AZ$3,0)  ) )    ),"")</f>
        <v/>
      </c>
      <c r="F34" s="190" t="str">
        <f>_xlfn.IFNA(   IF(   IF(  INDEX(警職大表!$A$1:$AZ$100,MATCH($A34,警職大表!$A$1:$A$100,0),   MATCH(F$1,警職大表!$A$3:$AZ$3,0)  )=0,"",INDEX(警職大表!$A$1:$AZ$100,MATCH($A34,警職大表!$A$1:$A$100,0),   MATCH(F$1,警職大表!$A$3:$AZ$3,0)  )        )="",E34,  IF(  INDEX(警職大表!$A$1:$AZ$100,MATCH($A34,警職大表!$A$1:$A$100,0),   MATCH(F$1,警職大表!$A$3:$AZ$3,0)  )=0,"",INDEX(警職大表!$A$1:$AZ$100,MATCH($A34,警職大表!$A$1:$A$100,0),   MATCH(F$1,警職大表!$A$3:$AZ$3,0)  ) )    ),"")</f>
        <v/>
      </c>
      <c r="G34" s="190" t="str">
        <f>_xlfn.IFNA(   IF(   IF(  INDEX(警職大表!$A$1:$AZ$100,MATCH($A34,警職大表!$A$1:$A$100,0),   MATCH(G$1,警職大表!$A$3:$AZ$3,0)  )=0,"",INDEX(警職大表!$A$1:$AZ$100,MATCH($A34,警職大表!$A$1:$A$100,0),   MATCH(G$1,警職大表!$A$3:$AZ$3,0)  )        )="",F34,  IF(  INDEX(警職大表!$A$1:$AZ$100,MATCH($A34,警職大表!$A$1:$A$100,0),   MATCH(G$1,警職大表!$A$3:$AZ$3,0)  )=0,"",INDEX(警職大表!$A$1:$AZ$100,MATCH($A34,警職大表!$A$1:$A$100,0),   MATCH(G$1,警職大表!$A$3:$AZ$3,0)  ) )    ),"")</f>
        <v/>
      </c>
      <c r="H34" s="190" t="str">
        <f>_xlfn.IFNA(   IF(   IF(  INDEX(警職大表!$A$1:$AZ$100,MATCH($A34,警職大表!$A$1:$A$100,0),   MATCH(H$1,警職大表!$A$3:$AZ$3,0)  )=0,"",INDEX(警職大表!$A$1:$AZ$100,MATCH($A34,警職大表!$A$1:$A$100,0),   MATCH(H$1,警職大表!$A$3:$AZ$3,0)  )        )="",G34,  IF(  INDEX(警職大表!$A$1:$AZ$100,MATCH($A34,警職大表!$A$1:$A$100,0),   MATCH(H$1,警職大表!$A$3:$AZ$3,0)  )=0,"",INDEX(警職大表!$A$1:$AZ$100,MATCH($A34,警職大表!$A$1:$A$100,0),   MATCH(H$1,警職大表!$A$3:$AZ$3,0)  ) )    ),"")</f>
        <v/>
      </c>
      <c r="I34" s="190" t="str">
        <f>_xlfn.IFNA(   IF(   IF(  INDEX(警職大表!$A$1:$AZ$100,MATCH($A34,警職大表!$A$1:$A$100,0),   MATCH(I$1,警職大表!$A$3:$AZ$3,0)  )=0,"",INDEX(警職大表!$A$1:$AZ$100,MATCH($A34,警職大表!$A$1:$A$100,0),   MATCH(I$1,警職大表!$A$3:$AZ$3,0)  )        )="",H34,  IF(  INDEX(警職大表!$A$1:$AZ$100,MATCH($A34,警職大表!$A$1:$A$100,0),   MATCH(I$1,警職大表!$A$3:$AZ$3,0)  )=0,"",INDEX(警職大表!$A$1:$AZ$100,MATCH($A34,警職大表!$A$1:$A$100,0),   MATCH(I$1,警職大表!$A$3:$AZ$3,0)  ) )    ),"")</f>
        <v/>
      </c>
      <c r="J34" s="190" t="str">
        <f>_xlfn.IFNA(   IF(   IF(  INDEX(警職大表!$A$1:$AZ$100,MATCH($A34,警職大表!$A$1:$A$100,0),   MATCH(J$1,警職大表!$A$3:$AZ$3,0)  )=0,"",INDEX(警職大表!$A$1:$AZ$100,MATCH($A34,警職大表!$A$1:$A$100,0),   MATCH(J$1,警職大表!$A$3:$AZ$3,0)  )        )="",I34,  IF(  INDEX(警職大表!$A$1:$AZ$100,MATCH($A34,警職大表!$A$1:$A$100,0),   MATCH(J$1,警職大表!$A$3:$AZ$3,0)  )=0,"",INDEX(警職大表!$A$1:$AZ$100,MATCH($A34,警職大表!$A$1:$A$100,0),   MATCH(J$1,警職大表!$A$3:$AZ$3,0)  ) )    ),"")</f>
        <v/>
      </c>
      <c r="K34" s="190" t="str">
        <f>_xlfn.IFNA(   IF(   IF(  INDEX(警職大表!$A$1:$AZ$100,MATCH($A34,警職大表!$A$1:$A$100,0),   MATCH(K$1,警職大表!$A$3:$AZ$3,0)  )=0,"",INDEX(警職大表!$A$1:$AZ$100,MATCH($A34,警職大表!$A$1:$A$100,0),   MATCH(K$1,警職大表!$A$3:$AZ$3,0)  )        )="",J34,  IF(  INDEX(警職大表!$A$1:$AZ$100,MATCH($A34,警職大表!$A$1:$A$100,0),   MATCH(K$1,警職大表!$A$3:$AZ$3,0)  )=0,"",INDEX(警職大表!$A$1:$AZ$100,MATCH($A34,警職大表!$A$1:$A$100,0),   MATCH(K$1,警職大表!$A$3:$AZ$3,0)  ) )    ),"")</f>
        <v/>
      </c>
      <c r="L34" s="190" t="str">
        <f>_xlfn.IFNA(   IF(   IF(  INDEX(警職大表!$A$1:$AZ$100,MATCH($A34,警職大表!$A$1:$A$100,0),   MATCH(L$1,警職大表!$A$3:$AZ$3,0)  )=0,"",INDEX(警職大表!$A$1:$AZ$100,MATCH($A34,警職大表!$A$1:$A$100,0),   MATCH(L$1,警職大表!$A$3:$AZ$3,0)  )        )="",K34,  IF(  INDEX(警職大表!$A$1:$AZ$100,MATCH($A34,警職大表!$A$1:$A$100,0),   MATCH(L$1,警職大表!$A$3:$AZ$3,0)  )=0,"",INDEX(警職大表!$A$1:$AZ$100,MATCH($A34,警職大表!$A$1:$A$100,0),   MATCH(L$1,警職大表!$A$3:$AZ$3,0)  ) )    ),"")</f>
        <v/>
      </c>
      <c r="M34" s="190" t="str">
        <f>_xlfn.IFNA(   IF(   IF(  INDEX(警職大表!$A$1:$AZ$100,MATCH($A34,警職大表!$A$1:$A$100,0),   MATCH(M$1,警職大表!$A$3:$AZ$3,0)  )=0,"",INDEX(警職大表!$A$1:$AZ$100,MATCH($A34,警職大表!$A$1:$A$100,0),   MATCH(M$1,警職大表!$A$3:$AZ$3,0)  )        )="",L34,  IF(  INDEX(警職大表!$A$1:$AZ$100,MATCH($A34,警職大表!$A$1:$A$100,0),   MATCH(M$1,警職大表!$A$3:$AZ$3,0)  )=0,"",INDEX(警職大表!$A$1:$AZ$100,MATCH($A34,警職大表!$A$1:$A$100,0),   MATCH(M$1,警職大表!$A$3:$AZ$3,0)  ) )    ),"")</f>
        <v/>
      </c>
      <c r="N34" s="190" t="str">
        <f>_xlfn.IFNA(   IF(   IF(  INDEX(警職大表!$A$1:$AZ$100,MATCH($A34,警職大表!$A$1:$A$100,0),   MATCH(N$1,警職大表!$A$3:$AZ$3,0)  )=0,"",INDEX(警職大表!$A$1:$AZ$100,MATCH($A34,警職大表!$A$1:$A$100,0),   MATCH(N$1,警職大表!$A$3:$AZ$3,0)  )        )="",M34,  IF(  INDEX(警職大表!$A$1:$AZ$100,MATCH($A34,警職大表!$A$1:$A$100,0),   MATCH(N$1,警職大表!$A$3:$AZ$3,0)  )=0,"",INDEX(警職大表!$A$1:$AZ$100,MATCH($A34,警職大表!$A$1:$A$100,0),   MATCH(N$1,警職大表!$A$3:$AZ$3,0)  ) )    ),"")</f>
        <v/>
      </c>
      <c r="O34" s="190" t="str">
        <f>_xlfn.IFNA(   IF(   IF(  INDEX(警職大表!$A$1:$AZ$100,MATCH($A34,警職大表!$A$1:$A$100,0),   MATCH(O$1,警職大表!$A$3:$AZ$3,0)  )=0,"",INDEX(警職大表!$A$1:$AZ$100,MATCH($A34,警職大表!$A$1:$A$100,0),   MATCH(O$1,警職大表!$A$3:$AZ$3,0)  )        )="",N34,  IF(  INDEX(警職大表!$A$1:$AZ$100,MATCH($A34,警職大表!$A$1:$A$100,0),   MATCH(O$1,警職大表!$A$3:$AZ$3,0)  )=0,"",INDEX(警職大表!$A$1:$AZ$100,MATCH($A34,警職大表!$A$1:$A$100,0),   MATCH(O$1,警職大表!$A$3:$AZ$3,0)  ) )    ),"")</f>
        <v/>
      </c>
      <c r="P34" s="190" t="str">
        <f>_xlfn.IFNA(   IF(   IF(  INDEX(警職大表!$A$1:$AZ$100,MATCH($A34,警職大表!$A$1:$A$100,0),   MATCH(P$1,警職大表!$A$3:$AZ$3,0)  )=0,"",INDEX(警職大表!$A$1:$AZ$100,MATCH($A34,警職大表!$A$1:$A$100,0),   MATCH(P$1,警職大表!$A$3:$AZ$3,0)  )        )="",O34,  IF(  INDEX(警職大表!$A$1:$AZ$100,MATCH($A34,警職大表!$A$1:$A$100,0),   MATCH(P$1,警職大表!$A$3:$AZ$3,0)  )=0,"",INDEX(警職大表!$A$1:$AZ$100,MATCH($A34,警職大表!$A$1:$A$100,0),   MATCH(P$1,警職大表!$A$3:$AZ$3,0)  ) )    ),"")</f>
        <v/>
      </c>
      <c r="Q34" s="190" t="str">
        <f>_xlfn.IFNA(   IF(   IF(  INDEX(警職大表!$A$1:$AZ$100,MATCH($A34,警職大表!$A$1:$A$100,0),   MATCH(Q$1,警職大表!$A$3:$AZ$3,0)  )=0,"",INDEX(警職大表!$A$1:$AZ$100,MATCH($A34,警職大表!$A$1:$A$100,0),   MATCH(Q$1,警職大表!$A$3:$AZ$3,0)  )        )="",P34,  IF(  INDEX(警職大表!$A$1:$AZ$100,MATCH($A34,警職大表!$A$1:$A$100,0),   MATCH(Q$1,警職大表!$A$3:$AZ$3,0)  )=0,"",INDEX(警職大表!$A$1:$AZ$100,MATCH($A34,警職大表!$A$1:$A$100,0),   MATCH(Q$1,警職大表!$A$3:$AZ$3,0)  ) )    ),"")</f>
        <v/>
      </c>
      <c r="R34" s="190" t="str">
        <f>_xlfn.IFNA(   IF(   IF(  INDEX(警職大表!$A$1:$AZ$100,MATCH($A34,警職大表!$A$1:$A$100,0),   MATCH(R$1,警職大表!$A$3:$AZ$3,0)  )=0,"",INDEX(警職大表!$A$1:$AZ$100,MATCH($A34,警職大表!$A$1:$A$100,0),   MATCH(R$1,警職大表!$A$3:$AZ$3,0)  )        )="",Q34,  IF(  INDEX(警職大表!$A$1:$AZ$100,MATCH($A34,警職大表!$A$1:$A$100,0),   MATCH(R$1,警職大表!$A$3:$AZ$3,0)  )=0,"",INDEX(警職大表!$A$1:$AZ$100,MATCH($A34,警職大表!$A$1:$A$100,0),   MATCH(R$1,警職大表!$A$3:$AZ$3,0)  ) )    ),"")</f>
        <v/>
      </c>
      <c r="S34" s="190" t="str">
        <f>_xlfn.IFNA(   IF(   IF(  INDEX(警職大表!$A$1:$AZ$100,MATCH($A34,警職大表!$A$1:$A$100,0),   MATCH(S$1,警職大表!$A$3:$AZ$3,0)  )=0,"",INDEX(警職大表!$A$1:$AZ$100,MATCH($A34,警職大表!$A$1:$A$100,0),   MATCH(S$1,警職大表!$A$3:$AZ$3,0)  )        )="",R34,  IF(  INDEX(警職大表!$A$1:$AZ$100,MATCH($A34,警職大表!$A$1:$A$100,0),   MATCH(S$1,警職大表!$A$3:$AZ$3,0)  )=0,"",INDEX(警職大表!$A$1:$AZ$100,MATCH($A34,警職大表!$A$1:$A$100,0),   MATCH(S$1,警職大表!$A$3:$AZ$3,0)  ) )    ),"")</f>
        <v/>
      </c>
      <c r="T34" s="190" t="str">
        <f>_xlfn.IFNA(   IF(   IF(  INDEX(警職大表!$A$1:$AZ$100,MATCH($A34,警職大表!$A$1:$A$100,0),   MATCH(T$1,警職大表!$A$3:$AZ$3,0)  )=0,"",INDEX(警職大表!$A$1:$AZ$100,MATCH($A34,警職大表!$A$1:$A$100,0),   MATCH(T$1,警職大表!$A$3:$AZ$3,0)  )        )="",S34,  IF(  INDEX(警職大表!$A$1:$AZ$100,MATCH($A34,警職大表!$A$1:$A$100,0),   MATCH(T$1,警職大表!$A$3:$AZ$3,0)  )=0,"",INDEX(警職大表!$A$1:$AZ$100,MATCH($A34,警職大表!$A$1:$A$100,0),   MATCH(T$1,警職大表!$A$3:$AZ$3,0)  ) )    ),"")</f>
        <v/>
      </c>
      <c r="U34" s="190" t="str">
        <f>_xlfn.IFNA(   IF(   IF(  INDEX(警職大表!$A$1:$AZ$100,MATCH($A34,警職大表!$A$1:$A$100,0),   MATCH(U$1,警職大表!$A$3:$AZ$3,0)  )=0,"",INDEX(警職大表!$A$1:$AZ$100,MATCH($A34,警職大表!$A$1:$A$100,0),   MATCH(U$1,警職大表!$A$3:$AZ$3,0)  )        )="",T34,  IF(  INDEX(警職大表!$A$1:$AZ$100,MATCH($A34,警職大表!$A$1:$A$100,0),   MATCH(U$1,警職大表!$A$3:$AZ$3,0)  )=0,"",INDEX(警職大表!$A$1:$AZ$100,MATCH($A34,警職大表!$A$1:$A$100,0),   MATCH(U$1,警職大表!$A$3:$AZ$3,0)  ) )    ),"")</f>
        <v/>
      </c>
      <c r="V34" s="190" t="str">
        <f>_xlfn.IFNA(   IF(   IF(  INDEX(警職大表!$A$1:$AZ$100,MATCH($A34,警職大表!$A$1:$A$100,0),   MATCH(V$1,警職大表!$A$3:$AZ$3,0)  )=0,"",INDEX(警職大表!$A$1:$AZ$100,MATCH($A34,警職大表!$A$1:$A$100,0),   MATCH(V$1,警職大表!$A$3:$AZ$3,0)  )        )="",U34,  IF(  INDEX(警職大表!$A$1:$AZ$100,MATCH($A34,警職大表!$A$1:$A$100,0),   MATCH(V$1,警職大表!$A$3:$AZ$3,0)  )=0,"",INDEX(警職大表!$A$1:$AZ$100,MATCH($A34,警職大表!$A$1:$A$100,0),   MATCH(V$1,警職大表!$A$3:$AZ$3,0)  ) )    ),"")</f>
        <v/>
      </c>
      <c r="W34" s="190" t="str">
        <f>_xlfn.IFNA(   IF(   IF(  INDEX(警職大表!$A$1:$AZ$100,MATCH($A34,警職大表!$A$1:$A$100,0),   MATCH(W$1,警職大表!$A$3:$AZ$3,0)  )=0,"",INDEX(警職大表!$A$1:$AZ$100,MATCH($A34,警職大表!$A$1:$A$100,0),   MATCH(W$1,警職大表!$A$3:$AZ$3,0)  )        )="",V34,  IF(  INDEX(警職大表!$A$1:$AZ$100,MATCH($A34,警職大表!$A$1:$A$100,0),   MATCH(W$1,警職大表!$A$3:$AZ$3,0)  )=0,"",INDEX(警職大表!$A$1:$AZ$100,MATCH($A34,警職大表!$A$1:$A$100,0),   MATCH(W$1,警職大表!$A$3:$AZ$3,0)  ) )    ),"")</f>
        <v/>
      </c>
      <c r="X34" s="190" t="str">
        <f>_xlfn.IFNA(   IF(   IF(  INDEX(警職大表!$A$1:$AZ$100,MATCH($A34,警職大表!$A$1:$A$100,0),   MATCH(X$1,警職大表!$A$3:$AZ$3,0)  )=0,"",INDEX(警職大表!$A$1:$AZ$100,MATCH($A34,警職大表!$A$1:$A$100,0),   MATCH(X$1,警職大表!$A$3:$AZ$3,0)  )        )="",W34,  IF(  INDEX(警職大表!$A$1:$AZ$100,MATCH($A34,警職大表!$A$1:$A$100,0),   MATCH(X$1,警職大表!$A$3:$AZ$3,0)  )=0,"",INDEX(警職大表!$A$1:$AZ$100,MATCH($A34,警職大表!$A$1:$A$100,0),   MATCH(X$1,警職大表!$A$3:$AZ$3,0)  ) )    ),"")</f>
        <v/>
      </c>
      <c r="Y34" s="190" t="str">
        <f>_xlfn.IFNA(   IF(   IF(  INDEX(警職大表!$A$1:$AZ$100,MATCH($A34,警職大表!$A$1:$A$100,0),   MATCH(Y$1,警職大表!$A$3:$AZ$3,0)  )=0,"",INDEX(警職大表!$A$1:$AZ$100,MATCH($A34,警職大表!$A$1:$A$100,0),   MATCH(Y$1,警職大表!$A$3:$AZ$3,0)  )        )="",X34,  IF(  INDEX(警職大表!$A$1:$AZ$100,MATCH($A34,警職大表!$A$1:$A$100,0),   MATCH(Y$1,警職大表!$A$3:$AZ$3,0)  )=0,"",INDEX(警職大表!$A$1:$AZ$100,MATCH($A34,警職大表!$A$1:$A$100,0),   MATCH(Y$1,警職大表!$A$3:$AZ$3,0)  ) )    ),"")</f>
        <v/>
      </c>
      <c r="Z34" s="190" t="str">
        <f>_xlfn.IFNA(   IF(   IF(  INDEX(警職大表!$A$1:$AZ$100,MATCH($A34,警職大表!$A$1:$A$100,0),   MATCH(Z$1,警職大表!$A$3:$AZ$3,0)  )=0,"",INDEX(警職大表!$A$1:$AZ$100,MATCH($A34,警職大表!$A$1:$A$100,0),   MATCH(Z$1,警職大表!$A$3:$AZ$3,0)  )        )="",Y34,  IF(  INDEX(警職大表!$A$1:$AZ$100,MATCH($A34,警職大表!$A$1:$A$100,0),   MATCH(Z$1,警職大表!$A$3:$AZ$3,0)  )=0,"",INDEX(警職大表!$A$1:$AZ$100,MATCH($A34,警職大表!$A$1:$A$100,0),   MATCH(Z$1,警職大表!$A$3:$AZ$3,0)  ) )    ),"")</f>
        <v/>
      </c>
      <c r="AA34" s="190" t="str">
        <f>_xlfn.IFNA(   IF(   IF(  INDEX(警職大表!$A$1:$AZ$100,MATCH($A34,警職大表!$A$1:$A$100,0),   MATCH(AA$1,警職大表!$A$3:$AZ$3,0)  )=0,"",INDEX(警職大表!$A$1:$AZ$100,MATCH($A34,警職大表!$A$1:$A$100,0),   MATCH(AA$1,警職大表!$A$3:$AZ$3,0)  )        )="",Z34,  IF(  INDEX(警職大表!$A$1:$AZ$100,MATCH($A34,警職大表!$A$1:$A$100,0),   MATCH(AA$1,警職大表!$A$3:$AZ$3,0)  )=0,"",INDEX(警職大表!$A$1:$AZ$100,MATCH($A34,警職大表!$A$1:$A$100,0),   MATCH(AA$1,警職大表!$A$3:$AZ$3,0)  ) )    ),"")</f>
        <v/>
      </c>
      <c r="AB34" s="190" t="str">
        <f>_xlfn.IFNA(   IF(   IF(  INDEX(警職大表!$A$1:$AZ$100,MATCH($A34,警職大表!$A$1:$A$100,0),   MATCH(AB$1,警職大表!$A$3:$AZ$3,0)  )=0,"",INDEX(警職大表!$A$1:$AZ$100,MATCH($A34,警職大表!$A$1:$A$100,0),   MATCH(AB$1,警職大表!$A$3:$AZ$3,0)  )        )="",AA34,  IF(  INDEX(警職大表!$A$1:$AZ$100,MATCH($A34,警職大表!$A$1:$A$100,0),   MATCH(AB$1,警職大表!$A$3:$AZ$3,0)  )=0,"",INDEX(警職大表!$A$1:$AZ$100,MATCH($A34,警職大表!$A$1:$A$100,0),   MATCH(AB$1,警職大表!$A$3:$AZ$3,0)  ) )    ),"")</f>
        <v/>
      </c>
      <c r="AC34" s="190" t="str">
        <f>_xlfn.IFNA(   IF(   IF(  INDEX(警職大表!$A$1:$AZ$100,MATCH($A34,警職大表!$A$1:$A$100,0),   MATCH(AC$1,警職大表!$A$3:$AZ$3,0)  )=0,"",INDEX(警職大表!$A$1:$AZ$100,MATCH($A34,警職大表!$A$1:$A$100,0),   MATCH(AC$1,警職大表!$A$3:$AZ$3,0)  )        )="",AB34,  IF(  INDEX(警職大表!$A$1:$AZ$100,MATCH($A34,警職大表!$A$1:$A$100,0),   MATCH(AC$1,警職大表!$A$3:$AZ$3,0)  )=0,"",INDEX(警職大表!$A$1:$AZ$100,MATCH($A34,警職大表!$A$1:$A$100,0),   MATCH(AC$1,警職大表!$A$3:$AZ$3,0)  ) )    ),"")</f>
        <v/>
      </c>
      <c r="AD34" s="190" t="str">
        <f>_xlfn.IFNA(   IF(   IF(  INDEX(警職大表!$A$1:$AZ$100,MATCH($A34,警職大表!$A$1:$A$100,0),   MATCH(AD$1,警職大表!$A$3:$AZ$3,0)  )=0,"",INDEX(警職大表!$A$1:$AZ$100,MATCH($A34,警職大表!$A$1:$A$100,0),   MATCH(AD$1,警職大表!$A$3:$AZ$3,0)  )        )="",AC34,  IF(  INDEX(警職大表!$A$1:$AZ$100,MATCH($A34,警職大表!$A$1:$A$100,0),   MATCH(AD$1,警職大表!$A$3:$AZ$3,0)  )=0,"",INDEX(警職大表!$A$1:$AZ$100,MATCH($A34,警職大表!$A$1:$A$100,0),   MATCH(AD$1,警職大表!$A$3:$AZ$3,0)  ) )    ),"")</f>
        <v/>
      </c>
      <c r="AE34" s="190" t="str">
        <f>_xlfn.IFNA(   IF(   IF(  INDEX(警職大表!$A$1:$AZ$100,MATCH($A34,警職大表!$A$1:$A$100,0),   MATCH(AE$1,警職大表!$A$3:$AZ$3,0)  )=0,"",INDEX(警職大表!$A$1:$AZ$100,MATCH($A34,警職大表!$A$1:$A$100,0),   MATCH(AE$1,警職大表!$A$3:$AZ$3,0)  )        )="",AD34,  IF(  INDEX(警職大表!$A$1:$AZ$100,MATCH($A34,警職大表!$A$1:$A$100,0),   MATCH(AE$1,警職大表!$A$3:$AZ$3,0)  )=0,"",INDEX(警職大表!$A$1:$AZ$100,MATCH($A34,警職大表!$A$1:$A$100,0),   MATCH(AE$1,警職大表!$A$3:$AZ$3,0)  ) )    ),"")</f>
        <v/>
      </c>
      <c r="AF34" s="190" t="str">
        <f>_xlfn.IFNA(   IF(   IF(  INDEX(警職大表!$A$1:$AZ$100,MATCH($A34,警職大表!$A$1:$A$100,0),   MATCH(AF$1,警職大表!$A$3:$AZ$3,0)  )=0,"",INDEX(警職大表!$A$1:$AZ$100,MATCH($A34,警職大表!$A$1:$A$100,0),   MATCH(AF$1,警職大表!$A$3:$AZ$3,0)  )        )="",AE34,  IF(  INDEX(警職大表!$A$1:$AZ$100,MATCH($A34,警職大表!$A$1:$A$100,0),   MATCH(AF$1,警職大表!$A$3:$AZ$3,0)  )=0,"",INDEX(警職大表!$A$1:$AZ$100,MATCH($A34,警職大表!$A$1:$A$100,0),   MATCH(AF$1,警職大表!$A$3:$AZ$3,0)  ) )    ),"")</f>
        <v/>
      </c>
      <c r="AG34" s="190" t="str">
        <f>_xlfn.IFNA(   IF(   IF(  INDEX(警職大表!$A$1:$AZ$100,MATCH($A34,警職大表!$A$1:$A$100,0),   MATCH(AG$1,警職大表!$A$3:$AZ$3,0)  )=0,"",INDEX(警職大表!$A$1:$AZ$100,MATCH($A34,警職大表!$A$1:$A$100,0),   MATCH(AG$1,警職大表!$A$3:$AZ$3,0)  )        )="",AF34,  IF(  INDEX(警職大表!$A$1:$AZ$100,MATCH($A34,警職大表!$A$1:$A$100,0),   MATCH(AG$1,警職大表!$A$3:$AZ$3,0)  )=0,"",INDEX(警職大表!$A$1:$AZ$100,MATCH($A34,警職大表!$A$1:$A$100,0),   MATCH(AG$1,警職大表!$A$3:$AZ$3,0)  ) )    ),"")</f>
        <v/>
      </c>
      <c r="AL34" s="190" t="str">
        <f t="shared" si="0"/>
        <v/>
      </c>
      <c r="AM34" s="190" t="str">
        <f t="shared" si="1"/>
        <v/>
      </c>
      <c r="AN34" s="190" t="str">
        <f ca="1">INDEX(   $A$41:$AG$78, MATCH(AL34,$A$41:$A$78,0),MATCH(  DAY(勤務分配表!$AL$1),$A$41:$AL$41,0  )  )</f>
        <v/>
      </c>
      <c r="AO34" s="190" t="str">
        <f>IF((ROW(AO34)-1)&lt;=日期輸入!$B$5,_xlfn.IFNA(IF(INDEX($A$1:$AG$40,MATCH($AM34,$B$1:$B$100,0),VALUE($AO$1+3))="成","補",INDEX($A$1:$AG$40,MATCH($AM34,$B$1:$B$100,0),VALUE($AO$1+3))),""),"")</f>
        <v/>
      </c>
      <c r="AP34" s="190" t="str">
        <f>IF((ROW(AP34)-1)&lt;=日期輸入!$B$5,_xlfn.IFNA(IF(INDEX($A$1:$AG$40,MATCH($AM34,$B$1:$B$100,0),VALUE($AP$1+3))="成","補",INDEX($A$1:$AG$40,MATCH($AM34,$B$1:$B$100,0),VALUE($AP$1+3))),""),"")</f>
        <v/>
      </c>
      <c r="AQ34" s="190" t="str">
        <f>IF((ROW(AQ34)-1)&lt;=日期輸入!$B$5,_xlfn.IFNA(IF(INDEX($A$1:$AG$40,MATCH($AM34,$B$1:$B$100,0),VALUE($AQ$1+3))="成","補",INDEX($A$1:$AG$40,MATCH($AM34,$B$1:$B$100,0),VALUE($AQ$1+3))),""),"")</f>
        <v/>
      </c>
    </row>
    <row r="35" spans="1:43">
      <c r="A35" s="190" t="str">
        <f>IF(  (ROW(A35)-1)&lt;=日期輸入!$B$5,勤務分配!A34,"")</f>
        <v/>
      </c>
      <c r="B35" s="190" t="str">
        <f>_xlfn.IFNA(  INDEX(警職大表!$A$1:$AZ$100,MATCH(A35,警職大表!$A$1:$A$100,0),3),"")</f>
        <v/>
      </c>
      <c r="C35" s="190" t="str">
        <f>_xlfn.IFNA(  IF(  INDEX(警職大表!$A$1:$AZ$100,MATCH($A35,警職大表!$A$1:$A$100,0),   MATCH(C$1,警職大表!$A$3:$AZ$3,0)  )=0,"",INDEX(警職大表!$A$1:$AZ$100,MATCH($A35,警職大表!$A$1:$A$100,0),   MATCH(C$1,警職大表!$A$3:$AZ$3,0)  )                ),"")</f>
        <v/>
      </c>
      <c r="D35" s="190" t="str">
        <f>_xlfn.IFNA(   IF(   IF(  INDEX(警職大表!$A$1:$AZ$100,MATCH($A35,警職大表!$A$1:$A$100,0),   MATCH(D$1,警職大表!$A$3:$AZ$3,0)  )=0,"",INDEX(警職大表!$A$1:$AZ$100,MATCH($A35,警職大表!$A$1:$A$100,0),   MATCH(D$1,警職大表!$A$3:$AZ$3,0)  )        )="",C35,  IF(  INDEX(警職大表!$A$1:$AZ$100,MATCH($A35,警職大表!$A$1:$A$100,0),   MATCH(D$1,警職大表!$A$3:$AZ$3,0)  )=0,"",INDEX(警職大表!$A$1:$AZ$100,MATCH($A35,警職大表!$A$1:$A$100,0),   MATCH(D$1,警職大表!$A$3:$AZ$3,0)  ) )    ),"")</f>
        <v/>
      </c>
      <c r="E35" s="190" t="str">
        <f>_xlfn.IFNA(   IF(   IF(  INDEX(警職大表!$A$1:$AZ$100,MATCH($A35,警職大表!$A$1:$A$100,0),   MATCH(E$1,警職大表!$A$3:$AZ$3,0)  )=0,"",INDEX(警職大表!$A$1:$AZ$100,MATCH($A35,警職大表!$A$1:$A$100,0),   MATCH(E$1,警職大表!$A$3:$AZ$3,0)  )        )="",D35,  IF(  INDEX(警職大表!$A$1:$AZ$100,MATCH($A35,警職大表!$A$1:$A$100,0),   MATCH(E$1,警職大表!$A$3:$AZ$3,0)  )=0,"",INDEX(警職大表!$A$1:$AZ$100,MATCH($A35,警職大表!$A$1:$A$100,0),   MATCH(E$1,警職大表!$A$3:$AZ$3,0)  ) )    ),"")</f>
        <v/>
      </c>
      <c r="F35" s="190" t="str">
        <f>_xlfn.IFNA(   IF(   IF(  INDEX(警職大表!$A$1:$AZ$100,MATCH($A35,警職大表!$A$1:$A$100,0),   MATCH(F$1,警職大表!$A$3:$AZ$3,0)  )=0,"",INDEX(警職大表!$A$1:$AZ$100,MATCH($A35,警職大表!$A$1:$A$100,0),   MATCH(F$1,警職大表!$A$3:$AZ$3,0)  )        )="",E35,  IF(  INDEX(警職大表!$A$1:$AZ$100,MATCH($A35,警職大表!$A$1:$A$100,0),   MATCH(F$1,警職大表!$A$3:$AZ$3,0)  )=0,"",INDEX(警職大表!$A$1:$AZ$100,MATCH($A35,警職大表!$A$1:$A$100,0),   MATCH(F$1,警職大表!$A$3:$AZ$3,0)  ) )    ),"")</f>
        <v/>
      </c>
      <c r="G35" s="190" t="str">
        <f>_xlfn.IFNA(   IF(   IF(  INDEX(警職大表!$A$1:$AZ$100,MATCH($A35,警職大表!$A$1:$A$100,0),   MATCH(G$1,警職大表!$A$3:$AZ$3,0)  )=0,"",INDEX(警職大表!$A$1:$AZ$100,MATCH($A35,警職大表!$A$1:$A$100,0),   MATCH(G$1,警職大表!$A$3:$AZ$3,0)  )        )="",F35,  IF(  INDEX(警職大表!$A$1:$AZ$100,MATCH($A35,警職大表!$A$1:$A$100,0),   MATCH(G$1,警職大表!$A$3:$AZ$3,0)  )=0,"",INDEX(警職大表!$A$1:$AZ$100,MATCH($A35,警職大表!$A$1:$A$100,0),   MATCH(G$1,警職大表!$A$3:$AZ$3,0)  ) )    ),"")</f>
        <v/>
      </c>
      <c r="H35" s="190" t="str">
        <f>_xlfn.IFNA(   IF(   IF(  INDEX(警職大表!$A$1:$AZ$100,MATCH($A35,警職大表!$A$1:$A$100,0),   MATCH(H$1,警職大表!$A$3:$AZ$3,0)  )=0,"",INDEX(警職大表!$A$1:$AZ$100,MATCH($A35,警職大表!$A$1:$A$100,0),   MATCH(H$1,警職大表!$A$3:$AZ$3,0)  )        )="",G35,  IF(  INDEX(警職大表!$A$1:$AZ$100,MATCH($A35,警職大表!$A$1:$A$100,0),   MATCH(H$1,警職大表!$A$3:$AZ$3,0)  )=0,"",INDEX(警職大表!$A$1:$AZ$100,MATCH($A35,警職大表!$A$1:$A$100,0),   MATCH(H$1,警職大表!$A$3:$AZ$3,0)  ) )    ),"")</f>
        <v/>
      </c>
      <c r="I35" s="190" t="str">
        <f>_xlfn.IFNA(   IF(   IF(  INDEX(警職大表!$A$1:$AZ$100,MATCH($A35,警職大表!$A$1:$A$100,0),   MATCH(I$1,警職大表!$A$3:$AZ$3,0)  )=0,"",INDEX(警職大表!$A$1:$AZ$100,MATCH($A35,警職大表!$A$1:$A$100,0),   MATCH(I$1,警職大表!$A$3:$AZ$3,0)  )        )="",H35,  IF(  INDEX(警職大表!$A$1:$AZ$100,MATCH($A35,警職大表!$A$1:$A$100,0),   MATCH(I$1,警職大表!$A$3:$AZ$3,0)  )=0,"",INDEX(警職大表!$A$1:$AZ$100,MATCH($A35,警職大表!$A$1:$A$100,0),   MATCH(I$1,警職大表!$A$3:$AZ$3,0)  ) )    ),"")</f>
        <v/>
      </c>
      <c r="J35" s="190" t="str">
        <f>_xlfn.IFNA(   IF(   IF(  INDEX(警職大表!$A$1:$AZ$100,MATCH($A35,警職大表!$A$1:$A$100,0),   MATCH(J$1,警職大表!$A$3:$AZ$3,0)  )=0,"",INDEX(警職大表!$A$1:$AZ$100,MATCH($A35,警職大表!$A$1:$A$100,0),   MATCH(J$1,警職大表!$A$3:$AZ$3,0)  )        )="",I35,  IF(  INDEX(警職大表!$A$1:$AZ$100,MATCH($A35,警職大表!$A$1:$A$100,0),   MATCH(J$1,警職大表!$A$3:$AZ$3,0)  )=0,"",INDEX(警職大表!$A$1:$AZ$100,MATCH($A35,警職大表!$A$1:$A$100,0),   MATCH(J$1,警職大表!$A$3:$AZ$3,0)  ) )    ),"")</f>
        <v/>
      </c>
      <c r="K35" s="190" t="str">
        <f>_xlfn.IFNA(   IF(   IF(  INDEX(警職大表!$A$1:$AZ$100,MATCH($A35,警職大表!$A$1:$A$100,0),   MATCH(K$1,警職大表!$A$3:$AZ$3,0)  )=0,"",INDEX(警職大表!$A$1:$AZ$100,MATCH($A35,警職大表!$A$1:$A$100,0),   MATCH(K$1,警職大表!$A$3:$AZ$3,0)  )        )="",J35,  IF(  INDEX(警職大表!$A$1:$AZ$100,MATCH($A35,警職大表!$A$1:$A$100,0),   MATCH(K$1,警職大表!$A$3:$AZ$3,0)  )=0,"",INDEX(警職大表!$A$1:$AZ$100,MATCH($A35,警職大表!$A$1:$A$100,0),   MATCH(K$1,警職大表!$A$3:$AZ$3,0)  ) )    ),"")</f>
        <v/>
      </c>
      <c r="L35" s="190" t="str">
        <f>_xlfn.IFNA(   IF(   IF(  INDEX(警職大表!$A$1:$AZ$100,MATCH($A35,警職大表!$A$1:$A$100,0),   MATCH(L$1,警職大表!$A$3:$AZ$3,0)  )=0,"",INDEX(警職大表!$A$1:$AZ$100,MATCH($A35,警職大表!$A$1:$A$100,0),   MATCH(L$1,警職大表!$A$3:$AZ$3,0)  )        )="",K35,  IF(  INDEX(警職大表!$A$1:$AZ$100,MATCH($A35,警職大表!$A$1:$A$100,0),   MATCH(L$1,警職大表!$A$3:$AZ$3,0)  )=0,"",INDEX(警職大表!$A$1:$AZ$100,MATCH($A35,警職大表!$A$1:$A$100,0),   MATCH(L$1,警職大表!$A$3:$AZ$3,0)  ) )    ),"")</f>
        <v/>
      </c>
      <c r="M35" s="190" t="str">
        <f>_xlfn.IFNA(   IF(   IF(  INDEX(警職大表!$A$1:$AZ$100,MATCH($A35,警職大表!$A$1:$A$100,0),   MATCH(M$1,警職大表!$A$3:$AZ$3,0)  )=0,"",INDEX(警職大表!$A$1:$AZ$100,MATCH($A35,警職大表!$A$1:$A$100,0),   MATCH(M$1,警職大表!$A$3:$AZ$3,0)  )        )="",L35,  IF(  INDEX(警職大表!$A$1:$AZ$100,MATCH($A35,警職大表!$A$1:$A$100,0),   MATCH(M$1,警職大表!$A$3:$AZ$3,0)  )=0,"",INDEX(警職大表!$A$1:$AZ$100,MATCH($A35,警職大表!$A$1:$A$100,0),   MATCH(M$1,警職大表!$A$3:$AZ$3,0)  ) )    ),"")</f>
        <v/>
      </c>
      <c r="N35" s="190" t="str">
        <f>_xlfn.IFNA(   IF(   IF(  INDEX(警職大表!$A$1:$AZ$100,MATCH($A35,警職大表!$A$1:$A$100,0),   MATCH(N$1,警職大表!$A$3:$AZ$3,0)  )=0,"",INDEX(警職大表!$A$1:$AZ$100,MATCH($A35,警職大表!$A$1:$A$100,0),   MATCH(N$1,警職大表!$A$3:$AZ$3,0)  )        )="",M35,  IF(  INDEX(警職大表!$A$1:$AZ$100,MATCH($A35,警職大表!$A$1:$A$100,0),   MATCH(N$1,警職大表!$A$3:$AZ$3,0)  )=0,"",INDEX(警職大表!$A$1:$AZ$100,MATCH($A35,警職大表!$A$1:$A$100,0),   MATCH(N$1,警職大表!$A$3:$AZ$3,0)  ) )    ),"")</f>
        <v/>
      </c>
      <c r="O35" s="190" t="str">
        <f>_xlfn.IFNA(   IF(   IF(  INDEX(警職大表!$A$1:$AZ$100,MATCH($A35,警職大表!$A$1:$A$100,0),   MATCH(O$1,警職大表!$A$3:$AZ$3,0)  )=0,"",INDEX(警職大表!$A$1:$AZ$100,MATCH($A35,警職大表!$A$1:$A$100,0),   MATCH(O$1,警職大表!$A$3:$AZ$3,0)  )        )="",N35,  IF(  INDEX(警職大表!$A$1:$AZ$100,MATCH($A35,警職大表!$A$1:$A$100,0),   MATCH(O$1,警職大表!$A$3:$AZ$3,0)  )=0,"",INDEX(警職大表!$A$1:$AZ$100,MATCH($A35,警職大表!$A$1:$A$100,0),   MATCH(O$1,警職大表!$A$3:$AZ$3,0)  ) )    ),"")</f>
        <v/>
      </c>
      <c r="P35" s="190" t="str">
        <f>_xlfn.IFNA(   IF(   IF(  INDEX(警職大表!$A$1:$AZ$100,MATCH($A35,警職大表!$A$1:$A$100,0),   MATCH(P$1,警職大表!$A$3:$AZ$3,0)  )=0,"",INDEX(警職大表!$A$1:$AZ$100,MATCH($A35,警職大表!$A$1:$A$100,0),   MATCH(P$1,警職大表!$A$3:$AZ$3,0)  )        )="",O35,  IF(  INDEX(警職大表!$A$1:$AZ$100,MATCH($A35,警職大表!$A$1:$A$100,0),   MATCH(P$1,警職大表!$A$3:$AZ$3,0)  )=0,"",INDEX(警職大表!$A$1:$AZ$100,MATCH($A35,警職大表!$A$1:$A$100,0),   MATCH(P$1,警職大表!$A$3:$AZ$3,0)  ) )    ),"")</f>
        <v/>
      </c>
      <c r="Q35" s="190" t="str">
        <f>_xlfn.IFNA(   IF(   IF(  INDEX(警職大表!$A$1:$AZ$100,MATCH($A35,警職大表!$A$1:$A$100,0),   MATCH(Q$1,警職大表!$A$3:$AZ$3,0)  )=0,"",INDEX(警職大表!$A$1:$AZ$100,MATCH($A35,警職大表!$A$1:$A$100,0),   MATCH(Q$1,警職大表!$A$3:$AZ$3,0)  )        )="",P35,  IF(  INDEX(警職大表!$A$1:$AZ$100,MATCH($A35,警職大表!$A$1:$A$100,0),   MATCH(Q$1,警職大表!$A$3:$AZ$3,0)  )=0,"",INDEX(警職大表!$A$1:$AZ$100,MATCH($A35,警職大表!$A$1:$A$100,0),   MATCH(Q$1,警職大表!$A$3:$AZ$3,0)  ) )    ),"")</f>
        <v/>
      </c>
      <c r="R35" s="190" t="str">
        <f>_xlfn.IFNA(   IF(   IF(  INDEX(警職大表!$A$1:$AZ$100,MATCH($A35,警職大表!$A$1:$A$100,0),   MATCH(R$1,警職大表!$A$3:$AZ$3,0)  )=0,"",INDEX(警職大表!$A$1:$AZ$100,MATCH($A35,警職大表!$A$1:$A$100,0),   MATCH(R$1,警職大表!$A$3:$AZ$3,0)  )        )="",Q35,  IF(  INDEX(警職大表!$A$1:$AZ$100,MATCH($A35,警職大表!$A$1:$A$100,0),   MATCH(R$1,警職大表!$A$3:$AZ$3,0)  )=0,"",INDEX(警職大表!$A$1:$AZ$100,MATCH($A35,警職大表!$A$1:$A$100,0),   MATCH(R$1,警職大表!$A$3:$AZ$3,0)  ) )    ),"")</f>
        <v/>
      </c>
      <c r="S35" s="190" t="str">
        <f>_xlfn.IFNA(   IF(   IF(  INDEX(警職大表!$A$1:$AZ$100,MATCH($A35,警職大表!$A$1:$A$100,0),   MATCH(S$1,警職大表!$A$3:$AZ$3,0)  )=0,"",INDEX(警職大表!$A$1:$AZ$100,MATCH($A35,警職大表!$A$1:$A$100,0),   MATCH(S$1,警職大表!$A$3:$AZ$3,0)  )        )="",R35,  IF(  INDEX(警職大表!$A$1:$AZ$100,MATCH($A35,警職大表!$A$1:$A$100,0),   MATCH(S$1,警職大表!$A$3:$AZ$3,0)  )=0,"",INDEX(警職大表!$A$1:$AZ$100,MATCH($A35,警職大表!$A$1:$A$100,0),   MATCH(S$1,警職大表!$A$3:$AZ$3,0)  ) )    ),"")</f>
        <v/>
      </c>
      <c r="T35" s="190" t="str">
        <f>_xlfn.IFNA(   IF(   IF(  INDEX(警職大表!$A$1:$AZ$100,MATCH($A35,警職大表!$A$1:$A$100,0),   MATCH(T$1,警職大表!$A$3:$AZ$3,0)  )=0,"",INDEX(警職大表!$A$1:$AZ$100,MATCH($A35,警職大表!$A$1:$A$100,0),   MATCH(T$1,警職大表!$A$3:$AZ$3,0)  )        )="",S35,  IF(  INDEX(警職大表!$A$1:$AZ$100,MATCH($A35,警職大表!$A$1:$A$100,0),   MATCH(T$1,警職大表!$A$3:$AZ$3,0)  )=0,"",INDEX(警職大表!$A$1:$AZ$100,MATCH($A35,警職大表!$A$1:$A$100,0),   MATCH(T$1,警職大表!$A$3:$AZ$3,0)  ) )    ),"")</f>
        <v/>
      </c>
      <c r="U35" s="190" t="str">
        <f>_xlfn.IFNA(   IF(   IF(  INDEX(警職大表!$A$1:$AZ$100,MATCH($A35,警職大表!$A$1:$A$100,0),   MATCH(U$1,警職大表!$A$3:$AZ$3,0)  )=0,"",INDEX(警職大表!$A$1:$AZ$100,MATCH($A35,警職大表!$A$1:$A$100,0),   MATCH(U$1,警職大表!$A$3:$AZ$3,0)  )        )="",T35,  IF(  INDEX(警職大表!$A$1:$AZ$100,MATCH($A35,警職大表!$A$1:$A$100,0),   MATCH(U$1,警職大表!$A$3:$AZ$3,0)  )=0,"",INDEX(警職大表!$A$1:$AZ$100,MATCH($A35,警職大表!$A$1:$A$100,0),   MATCH(U$1,警職大表!$A$3:$AZ$3,0)  ) )    ),"")</f>
        <v/>
      </c>
      <c r="V35" s="190" t="str">
        <f>_xlfn.IFNA(   IF(   IF(  INDEX(警職大表!$A$1:$AZ$100,MATCH($A35,警職大表!$A$1:$A$100,0),   MATCH(V$1,警職大表!$A$3:$AZ$3,0)  )=0,"",INDEX(警職大表!$A$1:$AZ$100,MATCH($A35,警職大表!$A$1:$A$100,0),   MATCH(V$1,警職大表!$A$3:$AZ$3,0)  )        )="",U35,  IF(  INDEX(警職大表!$A$1:$AZ$100,MATCH($A35,警職大表!$A$1:$A$100,0),   MATCH(V$1,警職大表!$A$3:$AZ$3,0)  )=0,"",INDEX(警職大表!$A$1:$AZ$100,MATCH($A35,警職大表!$A$1:$A$100,0),   MATCH(V$1,警職大表!$A$3:$AZ$3,0)  ) )    ),"")</f>
        <v/>
      </c>
      <c r="W35" s="190" t="str">
        <f>_xlfn.IFNA(   IF(   IF(  INDEX(警職大表!$A$1:$AZ$100,MATCH($A35,警職大表!$A$1:$A$100,0),   MATCH(W$1,警職大表!$A$3:$AZ$3,0)  )=0,"",INDEX(警職大表!$A$1:$AZ$100,MATCH($A35,警職大表!$A$1:$A$100,0),   MATCH(W$1,警職大表!$A$3:$AZ$3,0)  )        )="",V35,  IF(  INDEX(警職大表!$A$1:$AZ$100,MATCH($A35,警職大表!$A$1:$A$100,0),   MATCH(W$1,警職大表!$A$3:$AZ$3,0)  )=0,"",INDEX(警職大表!$A$1:$AZ$100,MATCH($A35,警職大表!$A$1:$A$100,0),   MATCH(W$1,警職大表!$A$3:$AZ$3,0)  ) )    ),"")</f>
        <v/>
      </c>
      <c r="X35" s="190" t="str">
        <f>_xlfn.IFNA(   IF(   IF(  INDEX(警職大表!$A$1:$AZ$100,MATCH($A35,警職大表!$A$1:$A$100,0),   MATCH(X$1,警職大表!$A$3:$AZ$3,0)  )=0,"",INDEX(警職大表!$A$1:$AZ$100,MATCH($A35,警職大表!$A$1:$A$100,0),   MATCH(X$1,警職大表!$A$3:$AZ$3,0)  )        )="",W35,  IF(  INDEX(警職大表!$A$1:$AZ$100,MATCH($A35,警職大表!$A$1:$A$100,0),   MATCH(X$1,警職大表!$A$3:$AZ$3,0)  )=0,"",INDEX(警職大表!$A$1:$AZ$100,MATCH($A35,警職大表!$A$1:$A$100,0),   MATCH(X$1,警職大表!$A$3:$AZ$3,0)  ) )    ),"")</f>
        <v/>
      </c>
      <c r="Y35" s="190" t="str">
        <f>_xlfn.IFNA(   IF(   IF(  INDEX(警職大表!$A$1:$AZ$100,MATCH($A35,警職大表!$A$1:$A$100,0),   MATCH(Y$1,警職大表!$A$3:$AZ$3,0)  )=0,"",INDEX(警職大表!$A$1:$AZ$100,MATCH($A35,警職大表!$A$1:$A$100,0),   MATCH(Y$1,警職大表!$A$3:$AZ$3,0)  )        )="",X35,  IF(  INDEX(警職大表!$A$1:$AZ$100,MATCH($A35,警職大表!$A$1:$A$100,0),   MATCH(Y$1,警職大表!$A$3:$AZ$3,0)  )=0,"",INDEX(警職大表!$A$1:$AZ$100,MATCH($A35,警職大表!$A$1:$A$100,0),   MATCH(Y$1,警職大表!$A$3:$AZ$3,0)  ) )    ),"")</f>
        <v/>
      </c>
      <c r="Z35" s="190" t="str">
        <f>_xlfn.IFNA(   IF(   IF(  INDEX(警職大表!$A$1:$AZ$100,MATCH($A35,警職大表!$A$1:$A$100,0),   MATCH(Z$1,警職大表!$A$3:$AZ$3,0)  )=0,"",INDEX(警職大表!$A$1:$AZ$100,MATCH($A35,警職大表!$A$1:$A$100,0),   MATCH(Z$1,警職大表!$A$3:$AZ$3,0)  )        )="",Y35,  IF(  INDEX(警職大表!$A$1:$AZ$100,MATCH($A35,警職大表!$A$1:$A$100,0),   MATCH(Z$1,警職大表!$A$3:$AZ$3,0)  )=0,"",INDEX(警職大表!$A$1:$AZ$100,MATCH($A35,警職大表!$A$1:$A$100,0),   MATCH(Z$1,警職大表!$A$3:$AZ$3,0)  ) )    ),"")</f>
        <v/>
      </c>
      <c r="AA35" s="190" t="str">
        <f>_xlfn.IFNA(   IF(   IF(  INDEX(警職大表!$A$1:$AZ$100,MATCH($A35,警職大表!$A$1:$A$100,0),   MATCH(AA$1,警職大表!$A$3:$AZ$3,0)  )=0,"",INDEX(警職大表!$A$1:$AZ$100,MATCH($A35,警職大表!$A$1:$A$100,0),   MATCH(AA$1,警職大表!$A$3:$AZ$3,0)  )        )="",Z35,  IF(  INDEX(警職大表!$A$1:$AZ$100,MATCH($A35,警職大表!$A$1:$A$100,0),   MATCH(AA$1,警職大表!$A$3:$AZ$3,0)  )=0,"",INDEX(警職大表!$A$1:$AZ$100,MATCH($A35,警職大表!$A$1:$A$100,0),   MATCH(AA$1,警職大表!$A$3:$AZ$3,0)  ) )    ),"")</f>
        <v/>
      </c>
      <c r="AB35" s="190" t="str">
        <f>_xlfn.IFNA(   IF(   IF(  INDEX(警職大表!$A$1:$AZ$100,MATCH($A35,警職大表!$A$1:$A$100,0),   MATCH(AB$1,警職大表!$A$3:$AZ$3,0)  )=0,"",INDEX(警職大表!$A$1:$AZ$100,MATCH($A35,警職大表!$A$1:$A$100,0),   MATCH(AB$1,警職大表!$A$3:$AZ$3,0)  )        )="",AA35,  IF(  INDEX(警職大表!$A$1:$AZ$100,MATCH($A35,警職大表!$A$1:$A$100,0),   MATCH(AB$1,警職大表!$A$3:$AZ$3,0)  )=0,"",INDEX(警職大表!$A$1:$AZ$100,MATCH($A35,警職大表!$A$1:$A$100,0),   MATCH(AB$1,警職大表!$A$3:$AZ$3,0)  ) )    ),"")</f>
        <v/>
      </c>
      <c r="AC35" s="190" t="str">
        <f>_xlfn.IFNA(   IF(   IF(  INDEX(警職大表!$A$1:$AZ$100,MATCH($A35,警職大表!$A$1:$A$100,0),   MATCH(AC$1,警職大表!$A$3:$AZ$3,0)  )=0,"",INDEX(警職大表!$A$1:$AZ$100,MATCH($A35,警職大表!$A$1:$A$100,0),   MATCH(AC$1,警職大表!$A$3:$AZ$3,0)  )        )="",AB35,  IF(  INDEX(警職大表!$A$1:$AZ$100,MATCH($A35,警職大表!$A$1:$A$100,0),   MATCH(AC$1,警職大表!$A$3:$AZ$3,0)  )=0,"",INDEX(警職大表!$A$1:$AZ$100,MATCH($A35,警職大表!$A$1:$A$100,0),   MATCH(AC$1,警職大表!$A$3:$AZ$3,0)  ) )    ),"")</f>
        <v/>
      </c>
      <c r="AD35" s="190" t="str">
        <f>_xlfn.IFNA(   IF(   IF(  INDEX(警職大表!$A$1:$AZ$100,MATCH($A35,警職大表!$A$1:$A$100,0),   MATCH(AD$1,警職大表!$A$3:$AZ$3,0)  )=0,"",INDEX(警職大表!$A$1:$AZ$100,MATCH($A35,警職大表!$A$1:$A$100,0),   MATCH(AD$1,警職大表!$A$3:$AZ$3,0)  )        )="",AC35,  IF(  INDEX(警職大表!$A$1:$AZ$100,MATCH($A35,警職大表!$A$1:$A$100,0),   MATCH(AD$1,警職大表!$A$3:$AZ$3,0)  )=0,"",INDEX(警職大表!$A$1:$AZ$100,MATCH($A35,警職大表!$A$1:$A$100,0),   MATCH(AD$1,警職大表!$A$3:$AZ$3,0)  ) )    ),"")</f>
        <v/>
      </c>
      <c r="AE35" s="190" t="str">
        <f>_xlfn.IFNA(   IF(   IF(  INDEX(警職大表!$A$1:$AZ$100,MATCH($A35,警職大表!$A$1:$A$100,0),   MATCH(AE$1,警職大表!$A$3:$AZ$3,0)  )=0,"",INDEX(警職大表!$A$1:$AZ$100,MATCH($A35,警職大表!$A$1:$A$100,0),   MATCH(AE$1,警職大表!$A$3:$AZ$3,0)  )        )="",AD35,  IF(  INDEX(警職大表!$A$1:$AZ$100,MATCH($A35,警職大表!$A$1:$A$100,0),   MATCH(AE$1,警職大表!$A$3:$AZ$3,0)  )=0,"",INDEX(警職大表!$A$1:$AZ$100,MATCH($A35,警職大表!$A$1:$A$100,0),   MATCH(AE$1,警職大表!$A$3:$AZ$3,0)  ) )    ),"")</f>
        <v/>
      </c>
      <c r="AF35" s="190" t="str">
        <f>_xlfn.IFNA(   IF(   IF(  INDEX(警職大表!$A$1:$AZ$100,MATCH($A35,警職大表!$A$1:$A$100,0),   MATCH(AF$1,警職大表!$A$3:$AZ$3,0)  )=0,"",INDEX(警職大表!$A$1:$AZ$100,MATCH($A35,警職大表!$A$1:$A$100,0),   MATCH(AF$1,警職大表!$A$3:$AZ$3,0)  )        )="",AE35,  IF(  INDEX(警職大表!$A$1:$AZ$100,MATCH($A35,警職大表!$A$1:$A$100,0),   MATCH(AF$1,警職大表!$A$3:$AZ$3,0)  )=0,"",INDEX(警職大表!$A$1:$AZ$100,MATCH($A35,警職大表!$A$1:$A$100,0),   MATCH(AF$1,警職大表!$A$3:$AZ$3,0)  ) )    ),"")</f>
        <v/>
      </c>
      <c r="AG35" s="190" t="str">
        <f>_xlfn.IFNA(   IF(   IF(  INDEX(警職大表!$A$1:$AZ$100,MATCH($A35,警職大表!$A$1:$A$100,0),   MATCH(AG$1,警職大表!$A$3:$AZ$3,0)  )=0,"",INDEX(警職大表!$A$1:$AZ$100,MATCH($A35,警職大表!$A$1:$A$100,0),   MATCH(AG$1,警職大表!$A$3:$AZ$3,0)  )        )="",AF35,  IF(  INDEX(警職大表!$A$1:$AZ$100,MATCH($A35,警職大表!$A$1:$A$100,0),   MATCH(AG$1,警職大表!$A$3:$AZ$3,0)  )=0,"",INDEX(警職大表!$A$1:$AZ$100,MATCH($A35,警職大表!$A$1:$A$100,0),   MATCH(AG$1,警職大表!$A$3:$AZ$3,0)  ) )    ),"")</f>
        <v/>
      </c>
      <c r="AL35" s="190" t="str">
        <f t="shared" si="0"/>
        <v/>
      </c>
      <c r="AM35" s="190" t="str">
        <f t="shared" si="1"/>
        <v/>
      </c>
      <c r="AN35" s="190" t="str">
        <f ca="1">INDEX(   $A$41:$AG$78, MATCH(AL35,$A$41:$A$78,0),MATCH(  DAY(勤務分配表!$AL$1),$A$41:$AL$41,0  )  )</f>
        <v/>
      </c>
      <c r="AO35" s="190" t="str">
        <f>IF((ROW(AO35)-1)&lt;=日期輸入!$B$5,_xlfn.IFNA(IF(INDEX($A$1:$AG$40,MATCH($AM35,$B$1:$B$100,0),VALUE($AO$1+3))="成","補",INDEX($A$1:$AG$40,MATCH($AM35,$B$1:$B$100,0),VALUE($AO$1+3))),""),"")</f>
        <v/>
      </c>
      <c r="AP35" s="190" t="str">
        <f>IF((ROW(AP35)-1)&lt;=日期輸入!$B$5,_xlfn.IFNA(IF(INDEX($A$1:$AG$40,MATCH($AM35,$B$1:$B$100,0),VALUE($AP$1+3))="成","補",INDEX($A$1:$AG$40,MATCH($AM35,$B$1:$B$100,0),VALUE($AP$1+3))),""),"")</f>
        <v/>
      </c>
      <c r="AQ35" s="190" t="str">
        <f>IF((ROW(AQ35)-1)&lt;=日期輸入!$B$5,_xlfn.IFNA(IF(INDEX($A$1:$AG$40,MATCH($AM35,$B$1:$B$100,0),VALUE($AQ$1+3))="成","補",INDEX($A$1:$AG$40,MATCH($AM35,$B$1:$B$100,0),VALUE($AQ$1+3))),""),"")</f>
        <v/>
      </c>
    </row>
    <row r="36" spans="1:43">
      <c r="A36" s="190" t="str">
        <f>IF(  (ROW(A36)-1)&lt;=日期輸入!$B$5,勤務分配!A35,"")</f>
        <v/>
      </c>
      <c r="B36" s="190" t="str">
        <f>_xlfn.IFNA(  INDEX(警職大表!$A$1:$AZ$100,MATCH(A36,警職大表!$A$1:$A$100,0),3),"")</f>
        <v/>
      </c>
      <c r="C36" s="190" t="str">
        <f>_xlfn.IFNA(  IF(  INDEX(警職大表!$A$1:$AZ$100,MATCH($A36,警職大表!$A$1:$A$100,0),   MATCH(C$1,警職大表!$A$3:$AZ$3,0)  )=0,"",INDEX(警職大表!$A$1:$AZ$100,MATCH($A36,警職大表!$A$1:$A$100,0),   MATCH(C$1,警職大表!$A$3:$AZ$3,0)  )                ),"")</f>
        <v/>
      </c>
      <c r="D36" s="190" t="str">
        <f>_xlfn.IFNA(   IF(   IF(  INDEX(警職大表!$A$1:$AZ$100,MATCH($A36,警職大表!$A$1:$A$100,0),   MATCH(D$1,警職大表!$A$3:$AZ$3,0)  )=0,"",INDEX(警職大表!$A$1:$AZ$100,MATCH($A36,警職大表!$A$1:$A$100,0),   MATCH(D$1,警職大表!$A$3:$AZ$3,0)  )        )="",C36,  IF(  INDEX(警職大表!$A$1:$AZ$100,MATCH($A36,警職大表!$A$1:$A$100,0),   MATCH(D$1,警職大表!$A$3:$AZ$3,0)  )=0,"",INDEX(警職大表!$A$1:$AZ$100,MATCH($A36,警職大表!$A$1:$A$100,0),   MATCH(D$1,警職大表!$A$3:$AZ$3,0)  ) )    ),"")</f>
        <v/>
      </c>
      <c r="E36" s="190" t="str">
        <f>_xlfn.IFNA(   IF(   IF(  INDEX(警職大表!$A$1:$AZ$100,MATCH($A36,警職大表!$A$1:$A$100,0),   MATCH(E$1,警職大表!$A$3:$AZ$3,0)  )=0,"",INDEX(警職大表!$A$1:$AZ$100,MATCH($A36,警職大表!$A$1:$A$100,0),   MATCH(E$1,警職大表!$A$3:$AZ$3,0)  )        )="",D36,  IF(  INDEX(警職大表!$A$1:$AZ$100,MATCH($A36,警職大表!$A$1:$A$100,0),   MATCH(E$1,警職大表!$A$3:$AZ$3,0)  )=0,"",INDEX(警職大表!$A$1:$AZ$100,MATCH($A36,警職大表!$A$1:$A$100,0),   MATCH(E$1,警職大表!$A$3:$AZ$3,0)  ) )    ),"")</f>
        <v/>
      </c>
      <c r="F36" s="190" t="str">
        <f>_xlfn.IFNA(   IF(   IF(  INDEX(警職大表!$A$1:$AZ$100,MATCH($A36,警職大表!$A$1:$A$100,0),   MATCH(F$1,警職大表!$A$3:$AZ$3,0)  )=0,"",INDEX(警職大表!$A$1:$AZ$100,MATCH($A36,警職大表!$A$1:$A$100,0),   MATCH(F$1,警職大表!$A$3:$AZ$3,0)  )        )="",E36,  IF(  INDEX(警職大表!$A$1:$AZ$100,MATCH($A36,警職大表!$A$1:$A$100,0),   MATCH(F$1,警職大表!$A$3:$AZ$3,0)  )=0,"",INDEX(警職大表!$A$1:$AZ$100,MATCH($A36,警職大表!$A$1:$A$100,0),   MATCH(F$1,警職大表!$A$3:$AZ$3,0)  ) )    ),"")</f>
        <v/>
      </c>
      <c r="G36" s="190" t="str">
        <f>_xlfn.IFNA(   IF(   IF(  INDEX(警職大表!$A$1:$AZ$100,MATCH($A36,警職大表!$A$1:$A$100,0),   MATCH(G$1,警職大表!$A$3:$AZ$3,0)  )=0,"",INDEX(警職大表!$A$1:$AZ$100,MATCH($A36,警職大表!$A$1:$A$100,0),   MATCH(G$1,警職大表!$A$3:$AZ$3,0)  )        )="",F36,  IF(  INDEX(警職大表!$A$1:$AZ$100,MATCH($A36,警職大表!$A$1:$A$100,0),   MATCH(G$1,警職大表!$A$3:$AZ$3,0)  )=0,"",INDEX(警職大表!$A$1:$AZ$100,MATCH($A36,警職大表!$A$1:$A$100,0),   MATCH(G$1,警職大表!$A$3:$AZ$3,0)  ) )    ),"")</f>
        <v/>
      </c>
      <c r="H36" s="190" t="str">
        <f>_xlfn.IFNA(   IF(   IF(  INDEX(警職大表!$A$1:$AZ$100,MATCH($A36,警職大表!$A$1:$A$100,0),   MATCH(H$1,警職大表!$A$3:$AZ$3,0)  )=0,"",INDEX(警職大表!$A$1:$AZ$100,MATCH($A36,警職大表!$A$1:$A$100,0),   MATCH(H$1,警職大表!$A$3:$AZ$3,0)  )        )="",G36,  IF(  INDEX(警職大表!$A$1:$AZ$100,MATCH($A36,警職大表!$A$1:$A$100,0),   MATCH(H$1,警職大表!$A$3:$AZ$3,0)  )=0,"",INDEX(警職大表!$A$1:$AZ$100,MATCH($A36,警職大表!$A$1:$A$100,0),   MATCH(H$1,警職大表!$A$3:$AZ$3,0)  ) )    ),"")</f>
        <v/>
      </c>
      <c r="I36" s="190" t="str">
        <f>_xlfn.IFNA(   IF(   IF(  INDEX(警職大表!$A$1:$AZ$100,MATCH($A36,警職大表!$A$1:$A$100,0),   MATCH(I$1,警職大表!$A$3:$AZ$3,0)  )=0,"",INDEX(警職大表!$A$1:$AZ$100,MATCH($A36,警職大表!$A$1:$A$100,0),   MATCH(I$1,警職大表!$A$3:$AZ$3,0)  )        )="",H36,  IF(  INDEX(警職大表!$A$1:$AZ$100,MATCH($A36,警職大表!$A$1:$A$100,0),   MATCH(I$1,警職大表!$A$3:$AZ$3,0)  )=0,"",INDEX(警職大表!$A$1:$AZ$100,MATCH($A36,警職大表!$A$1:$A$100,0),   MATCH(I$1,警職大表!$A$3:$AZ$3,0)  ) )    ),"")</f>
        <v/>
      </c>
      <c r="J36" s="190" t="str">
        <f>_xlfn.IFNA(   IF(   IF(  INDEX(警職大表!$A$1:$AZ$100,MATCH($A36,警職大表!$A$1:$A$100,0),   MATCH(J$1,警職大表!$A$3:$AZ$3,0)  )=0,"",INDEX(警職大表!$A$1:$AZ$100,MATCH($A36,警職大表!$A$1:$A$100,0),   MATCH(J$1,警職大表!$A$3:$AZ$3,0)  )        )="",I36,  IF(  INDEX(警職大表!$A$1:$AZ$100,MATCH($A36,警職大表!$A$1:$A$100,0),   MATCH(J$1,警職大表!$A$3:$AZ$3,0)  )=0,"",INDEX(警職大表!$A$1:$AZ$100,MATCH($A36,警職大表!$A$1:$A$100,0),   MATCH(J$1,警職大表!$A$3:$AZ$3,0)  ) )    ),"")</f>
        <v/>
      </c>
      <c r="K36" s="190" t="str">
        <f>_xlfn.IFNA(   IF(   IF(  INDEX(警職大表!$A$1:$AZ$100,MATCH($A36,警職大表!$A$1:$A$100,0),   MATCH(K$1,警職大表!$A$3:$AZ$3,0)  )=0,"",INDEX(警職大表!$A$1:$AZ$100,MATCH($A36,警職大表!$A$1:$A$100,0),   MATCH(K$1,警職大表!$A$3:$AZ$3,0)  )        )="",J36,  IF(  INDEX(警職大表!$A$1:$AZ$100,MATCH($A36,警職大表!$A$1:$A$100,0),   MATCH(K$1,警職大表!$A$3:$AZ$3,0)  )=0,"",INDEX(警職大表!$A$1:$AZ$100,MATCH($A36,警職大表!$A$1:$A$100,0),   MATCH(K$1,警職大表!$A$3:$AZ$3,0)  ) )    ),"")</f>
        <v/>
      </c>
      <c r="L36" s="190" t="str">
        <f>_xlfn.IFNA(   IF(   IF(  INDEX(警職大表!$A$1:$AZ$100,MATCH($A36,警職大表!$A$1:$A$100,0),   MATCH(L$1,警職大表!$A$3:$AZ$3,0)  )=0,"",INDEX(警職大表!$A$1:$AZ$100,MATCH($A36,警職大表!$A$1:$A$100,0),   MATCH(L$1,警職大表!$A$3:$AZ$3,0)  )        )="",K36,  IF(  INDEX(警職大表!$A$1:$AZ$100,MATCH($A36,警職大表!$A$1:$A$100,0),   MATCH(L$1,警職大表!$A$3:$AZ$3,0)  )=0,"",INDEX(警職大表!$A$1:$AZ$100,MATCH($A36,警職大表!$A$1:$A$100,0),   MATCH(L$1,警職大表!$A$3:$AZ$3,0)  ) )    ),"")</f>
        <v/>
      </c>
      <c r="M36" s="190" t="str">
        <f>_xlfn.IFNA(   IF(   IF(  INDEX(警職大表!$A$1:$AZ$100,MATCH($A36,警職大表!$A$1:$A$100,0),   MATCH(M$1,警職大表!$A$3:$AZ$3,0)  )=0,"",INDEX(警職大表!$A$1:$AZ$100,MATCH($A36,警職大表!$A$1:$A$100,0),   MATCH(M$1,警職大表!$A$3:$AZ$3,0)  )        )="",L36,  IF(  INDEX(警職大表!$A$1:$AZ$100,MATCH($A36,警職大表!$A$1:$A$100,0),   MATCH(M$1,警職大表!$A$3:$AZ$3,0)  )=0,"",INDEX(警職大表!$A$1:$AZ$100,MATCH($A36,警職大表!$A$1:$A$100,0),   MATCH(M$1,警職大表!$A$3:$AZ$3,0)  ) )    ),"")</f>
        <v/>
      </c>
      <c r="N36" s="190" t="str">
        <f>_xlfn.IFNA(   IF(   IF(  INDEX(警職大表!$A$1:$AZ$100,MATCH($A36,警職大表!$A$1:$A$100,0),   MATCH(N$1,警職大表!$A$3:$AZ$3,0)  )=0,"",INDEX(警職大表!$A$1:$AZ$100,MATCH($A36,警職大表!$A$1:$A$100,0),   MATCH(N$1,警職大表!$A$3:$AZ$3,0)  )        )="",M36,  IF(  INDEX(警職大表!$A$1:$AZ$100,MATCH($A36,警職大表!$A$1:$A$100,0),   MATCH(N$1,警職大表!$A$3:$AZ$3,0)  )=0,"",INDEX(警職大表!$A$1:$AZ$100,MATCH($A36,警職大表!$A$1:$A$100,0),   MATCH(N$1,警職大表!$A$3:$AZ$3,0)  ) )    ),"")</f>
        <v/>
      </c>
      <c r="O36" s="190" t="str">
        <f>_xlfn.IFNA(   IF(   IF(  INDEX(警職大表!$A$1:$AZ$100,MATCH($A36,警職大表!$A$1:$A$100,0),   MATCH(O$1,警職大表!$A$3:$AZ$3,0)  )=0,"",INDEX(警職大表!$A$1:$AZ$100,MATCH($A36,警職大表!$A$1:$A$100,0),   MATCH(O$1,警職大表!$A$3:$AZ$3,0)  )        )="",N36,  IF(  INDEX(警職大表!$A$1:$AZ$100,MATCH($A36,警職大表!$A$1:$A$100,0),   MATCH(O$1,警職大表!$A$3:$AZ$3,0)  )=0,"",INDEX(警職大表!$A$1:$AZ$100,MATCH($A36,警職大表!$A$1:$A$100,0),   MATCH(O$1,警職大表!$A$3:$AZ$3,0)  ) )    ),"")</f>
        <v/>
      </c>
      <c r="P36" s="190" t="str">
        <f>_xlfn.IFNA(   IF(   IF(  INDEX(警職大表!$A$1:$AZ$100,MATCH($A36,警職大表!$A$1:$A$100,0),   MATCH(P$1,警職大表!$A$3:$AZ$3,0)  )=0,"",INDEX(警職大表!$A$1:$AZ$100,MATCH($A36,警職大表!$A$1:$A$100,0),   MATCH(P$1,警職大表!$A$3:$AZ$3,0)  )        )="",O36,  IF(  INDEX(警職大表!$A$1:$AZ$100,MATCH($A36,警職大表!$A$1:$A$100,0),   MATCH(P$1,警職大表!$A$3:$AZ$3,0)  )=0,"",INDEX(警職大表!$A$1:$AZ$100,MATCH($A36,警職大表!$A$1:$A$100,0),   MATCH(P$1,警職大表!$A$3:$AZ$3,0)  ) )    ),"")</f>
        <v/>
      </c>
      <c r="Q36" s="190" t="str">
        <f>_xlfn.IFNA(   IF(   IF(  INDEX(警職大表!$A$1:$AZ$100,MATCH($A36,警職大表!$A$1:$A$100,0),   MATCH(Q$1,警職大表!$A$3:$AZ$3,0)  )=0,"",INDEX(警職大表!$A$1:$AZ$100,MATCH($A36,警職大表!$A$1:$A$100,0),   MATCH(Q$1,警職大表!$A$3:$AZ$3,0)  )        )="",P36,  IF(  INDEX(警職大表!$A$1:$AZ$100,MATCH($A36,警職大表!$A$1:$A$100,0),   MATCH(Q$1,警職大表!$A$3:$AZ$3,0)  )=0,"",INDEX(警職大表!$A$1:$AZ$100,MATCH($A36,警職大表!$A$1:$A$100,0),   MATCH(Q$1,警職大表!$A$3:$AZ$3,0)  ) )    ),"")</f>
        <v/>
      </c>
      <c r="R36" s="190" t="str">
        <f>_xlfn.IFNA(   IF(   IF(  INDEX(警職大表!$A$1:$AZ$100,MATCH($A36,警職大表!$A$1:$A$100,0),   MATCH(R$1,警職大表!$A$3:$AZ$3,0)  )=0,"",INDEX(警職大表!$A$1:$AZ$100,MATCH($A36,警職大表!$A$1:$A$100,0),   MATCH(R$1,警職大表!$A$3:$AZ$3,0)  )        )="",Q36,  IF(  INDEX(警職大表!$A$1:$AZ$100,MATCH($A36,警職大表!$A$1:$A$100,0),   MATCH(R$1,警職大表!$A$3:$AZ$3,0)  )=0,"",INDEX(警職大表!$A$1:$AZ$100,MATCH($A36,警職大表!$A$1:$A$100,0),   MATCH(R$1,警職大表!$A$3:$AZ$3,0)  ) )    ),"")</f>
        <v/>
      </c>
      <c r="S36" s="190" t="str">
        <f>_xlfn.IFNA(   IF(   IF(  INDEX(警職大表!$A$1:$AZ$100,MATCH($A36,警職大表!$A$1:$A$100,0),   MATCH(S$1,警職大表!$A$3:$AZ$3,0)  )=0,"",INDEX(警職大表!$A$1:$AZ$100,MATCH($A36,警職大表!$A$1:$A$100,0),   MATCH(S$1,警職大表!$A$3:$AZ$3,0)  )        )="",R36,  IF(  INDEX(警職大表!$A$1:$AZ$100,MATCH($A36,警職大表!$A$1:$A$100,0),   MATCH(S$1,警職大表!$A$3:$AZ$3,0)  )=0,"",INDEX(警職大表!$A$1:$AZ$100,MATCH($A36,警職大表!$A$1:$A$100,0),   MATCH(S$1,警職大表!$A$3:$AZ$3,0)  ) )    ),"")</f>
        <v/>
      </c>
      <c r="T36" s="190" t="str">
        <f>_xlfn.IFNA(   IF(   IF(  INDEX(警職大表!$A$1:$AZ$100,MATCH($A36,警職大表!$A$1:$A$100,0),   MATCH(T$1,警職大表!$A$3:$AZ$3,0)  )=0,"",INDEX(警職大表!$A$1:$AZ$100,MATCH($A36,警職大表!$A$1:$A$100,0),   MATCH(T$1,警職大表!$A$3:$AZ$3,0)  )        )="",S36,  IF(  INDEX(警職大表!$A$1:$AZ$100,MATCH($A36,警職大表!$A$1:$A$100,0),   MATCH(T$1,警職大表!$A$3:$AZ$3,0)  )=0,"",INDEX(警職大表!$A$1:$AZ$100,MATCH($A36,警職大表!$A$1:$A$100,0),   MATCH(T$1,警職大表!$A$3:$AZ$3,0)  ) )    ),"")</f>
        <v/>
      </c>
      <c r="U36" s="190" t="str">
        <f>_xlfn.IFNA(   IF(   IF(  INDEX(警職大表!$A$1:$AZ$100,MATCH($A36,警職大表!$A$1:$A$100,0),   MATCH(U$1,警職大表!$A$3:$AZ$3,0)  )=0,"",INDEX(警職大表!$A$1:$AZ$100,MATCH($A36,警職大表!$A$1:$A$100,0),   MATCH(U$1,警職大表!$A$3:$AZ$3,0)  )        )="",T36,  IF(  INDEX(警職大表!$A$1:$AZ$100,MATCH($A36,警職大表!$A$1:$A$100,0),   MATCH(U$1,警職大表!$A$3:$AZ$3,0)  )=0,"",INDEX(警職大表!$A$1:$AZ$100,MATCH($A36,警職大表!$A$1:$A$100,0),   MATCH(U$1,警職大表!$A$3:$AZ$3,0)  ) )    ),"")</f>
        <v/>
      </c>
      <c r="V36" s="190" t="str">
        <f>_xlfn.IFNA(   IF(   IF(  INDEX(警職大表!$A$1:$AZ$100,MATCH($A36,警職大表!$A$1:$A$100,0),   MATCH(V$1,警職大表!$A$3:$AZ$3,0)  )=0,"",INDEX(警職大表!$A$1:$AZ$100,MATCH($A36,警職大表!$A$1:$A$100,0),   MATCH(V$1,警職大表!$A$3:$AZ$3,0)  )        )="",U36,  IF(  INDEX(警職大表!$A$1:$AZ$100,MATCH($A36,警職大表!$A$1:$A$100,0),   MATCH(V$1,警職大表!$A$3:$AZ$3,0)  )=0,"",INDEX(警職大表!$A$1:$AZ$100,MATCH($A36,警職大表!$A$1:$A$100,0),   MATCH(V$1,警職大表!$A$3:$AZ$3,0)  ) )    ),"")</f>
        <v/>
      </c>
      <c r="W36" s="190" t="str">
        <f>_xlfn.IFNA(   IF(   IF(  INDEX(警職大表!$A$1:$AZ$100,MATCH($A36,警職大表!$A$1:$A$100,0),   MATCH(W$1,警職大表!$A$3:$AZ$3,0)  )=0,"",INDEX(警職大表!$A$1:$AZ$100,MATCH($A36,警職大表!$A$1:$A$100,0),   MATCH(W$1,警職大表!$A$3:$AZ$3,0)  )        )="",V36,  IF(  INDEX(警職大表!$A$1:$AZ$100,MATCH($A36,警職大表!$A$1:$A$100,0),   MATCH(W$1,警職大表!$A$3:$AZ$3,0)  )=0,"",INDEX(警職大表!$A$1:$AZ$100,MATCH($A36,警職大表!$A$1:$A$100,0),   MATCH(W$1,警職大表!$A$3:$AZ$3,0)  ) )    ),"")</f>
        <v/>
      </c>
      <c r="X36" s="190" t="str">
        <f>_xlfn.IFNA(   IF(   IF(  INDEX(警職大表!$A$1:$AZ$100,MATCH($A36,警職大表!$A$1:$A$100,0),   MATCH(X$1,警職大表!$A$3:$AZ$3,0)  )=0,"",INDEX(警職大表!$A$1:$AZ$100,MATCH($A36,警職大表!$A$1:$A$100,0),   MATCH(X$1,警職大表!$A$3:$AZ$3,0)  )        )="",W36,  IF(  INDEX(警職大表!$A$1:$AZ$100,MATCH($A36,警職大表!$A$1:$A$100,0),   MATCH(X$1,警職大表!$A$3:$AZ$3,0)  )=0,"",INDEX(警職大表!$A$1:$AZ$100,MATCH($A36,警職大表!$A$1:$A$100,0),   MATCH(X$1,警職大表!$A$3:$AZ$3,0)  ) )    ),"")</f>
        <v/>
      </c>
      <c r="Y36" s="190" t="str">
        <f>_xlfn.IFNA(   IF(   IF(  INDEX(警職大表!$A$1:$AZ$100,MATCH($A36,警職大表!$A$1:$A$100,0),   MATCH(Y$1,警職大表!$A$3:$AZ$3,0)  )=0,"",INDEX(警職大表!$A$1:$AZ$100,MATCH($A36,警職大表!$A$1:$A$100,0),   MATCH(Y$1,警職大表!$A$3:$AZ$3,0)  )        )="",X36,  IF(  INDEX(警職大表!$A$1:$AZ$100,MATCH($A36,警職大表!$A$1:$A$100,0),   MATCH(Y$1,警職大表!$A$3:$AZ$3,0)  )=0,"",INDEX(警職大表!$A$1:$AZ$100,MATCH($A36,警職大表!$A$1:$A$100,0),   MATCH(Y$1,警職大表!$A$3:$AZ$3,0)  ) )    ),"")</f>
        <v/>
      </c>
      <c r="Z36" s="190" t="str">
        <f>_xlfn.IFNA(   IF(   IF(  INDEX(警職大表!$A$1:$AZ$100,MATCH($A36,警職大表!$A$1:$A$100,0),   MATCH(Z$1,警職大表!$A$3:$AZ$3,0)  )=0,"",INDEX(警職大表!$A$1:$AZ$100,MATCH($A36,警職大表!$A$1:$A$100,0),   MATCH(Z$1,警職大表!$A$3:$AZ$3,0)  )        )="",Y36,  IF(  INDEX(警職大表!$A$1:$AZ$100,MATCH($A36,警職大表!$A$1:$A$100,0),   MATCH(Z$1,警職大表!$A$3:$AZ$3,0)  )=0,"",INDEX(警職大表!$A$1:$AZ$100,MATCH($A36,警職大表!$A$1:$A$100,0),   MATCH(Z$1,警職大表!$A$3:$AZ$3,0)  ) )    ),"")</f>
        <v/>
      </c>
      <c r="AA36" s="190" t="str">
        <f>_xlfn.IFNA(   IF(   IF(  INDEX(警職大表!$A$1:$AZ$100,MATCH($A36,警職大表!$A$1:$A$100,0),   MATCH(AA$1,警職大表!$A$3:$AZ$3,0)  )=0,"",INDEX(警職大表!$A$1:$AZ$100,MATCH($A36,警職大表!$A$1:$A$100,0),   MATCH(AA$1,警職大表!$A$3:$AZ$3,0)  )        )="",Z36,  IF(  INDEX(警職大表!$A$1:$AZ$100,MATCH($A36,警職大表!$A$1:$A$100,0),   MATCH(AA$1,警職大表!$A$3:$AZ$3,0)  )=0,"",INDEX(警職大表!$A$1:$AZ$100,MATCH($A36,警職大表!$A$1:$A$100,0),   MATCH(AA$1,警職大表!$A$3:$AZ$3,0)  ) )    ),"")</f>
        <v/>
      </c>
      <c r="AB36" s="190" t="str">
        <f>_xlfn.IFNA(   IF(   IF(  INDEX(警職大表!$A$1:$AZ$100,MATCH($A36,警職大表!$A$1:$A$100,0),   MATCH(AB$1,警職大表!$A$3:$AZ$3,0)  )=0,"",INDEX(警職大表!$A$1:$AZ$100,MATCH($A36,警職大表!$A$1:$A$100,0),   MATCH(AB$1,警職大表!$A$3:$AZ$3,0)  )        )="",AA36,  IF(  INDEX(警職大表!$A$1:$AZ$100,MATCH($A36,警職大表!$A$1:$A$100,0),   MATCH(AB$1,警職大表!$A$3:$AZ$3,0)  )=0,"",INDEX(警職大表!$A$1:$AZ$100,MATCH($A36,警職大表!$A$1:$A$100,0),   MATCH(AB$1,警職大表!$A$3:$AZ$3,0)  ) )    ),"")</f>
        <v/>
      </c>
      <c r="AC36" s="190" t="str">
        <f>_xlfn.IFNA(   IF(   IF(  INDEX(警職大表!$A$1:$AZ$100,MATCH($A36,警職大表!$A$1:$A$100,0),   MATCH(AC$1,警職大表!$A$3:$AZ$3,0)  )=0,"",INDEX(警職大表!$A$1:$AZ$100,MATCH($A36,警職大表!$A$1:$A$100,0),   MATCH(AC$1,警職大表!$A$3:$AZ$3,0)  )        )="",AB36,  IF(  INDEX(警職大表!$A$1:$AZ$100,MATCH($A36,警職大表!$A$1:$A$100,0),   MATCH(AC$1,警職大表!$A$3:$AZ$3,0)  )=0,"",INDEX(警職大表!$A$1:$AZ$100,MATCH($A36,警職大表!$A$1:$A$100,0),   MATCH(AC$1,警職大表!$A$3:$AZ$3,0)  ) )    ),"")</f>
        <v/>
      </c>
      <c r="AD36" s="190" t="str">
        <f>_xlfn.IFNA(   IF(   IF(  INDEX(警職大表!$A$1:$AZ$100,MATCH($A36,警職大表!$A$1:$A$100,0),   MATCH(AD$1,警職大表!$A$3:$AZ$3,0)  )=0,"",INDEX(警職大表!$A$1:$AZ$100,MATCH($A36,警職大表!$A$1:$A$100,0),   MATCH(AD$1,警職大表!$A$3:$AZ$3,0)  )        )="",AC36,  IF(  INDEX(警職大表!$A$1:$AZ$100,MATCH($A36,警職大表!$A$1:$A$100,0),   MATCH(AD$1,警職大表!$A$3:$AZ$3,0)  )=0,"",INDEX(警職大表!$A$1:$AZ$100,MATCH($A36,警職大表!$A$1:$A$100,0),   MATCH(AD$1,警職大表!$A$3:$AZ$3,0)  ) )    ),"")</f>
        <v/>
      </c>
      <c r="AE36" s="190" t="str">
        <f>_xlfn.IFNA(   IF(   IF(  INDEX(警職大表!$A$1:$AZ$100,MATCH($A36,警職大表!$A$1:$A$100,0),   MATCH(AE$1,警職大表!$A$3:$AZ$3,0)  )=0,"",INDEX(警職大表!$A$1:$AZ$100,MATCH($A36,警職大表!$A$1:$A$100,0),   MATCH(AE$1,警職大表!$A$3:$AZ$3,0)  )        )="",AD36,  IF(  INDEX(警職大表!$A$1:$AZ$100,MATCH($A36,警職大表!$A$1:$A$100,0),   MATCH(AE$1,警職大表!$A$3:$AZ$3,0)  )=0,"",INDEX(警職大表!$A$1:$AZ$100,MATCH($A36,警職大表!$A$1:$A$100,0),   MATCH(AE$1,警職大表!$A$3:$AZ$3,0)  ) )    ),"")</f>
        <v/>
      </c>
      <c r="AF36" s="190" t="str">
        <f>_xlfn.IFNA(   IF(   IF(  INDEX(警職大表!$A$1:$AZ$100,MATCH($A36,警職大表!$A$1:$A$100,0),   MATCH(AF$1,警職大表!$A$3:$AZ$3,0)  )=0,"",INDEX(警職大表!$A$1:$AZ$100,MATCH($A36,警職大表!$A$1:$A$100,0),   MATCH(AF$1,警職大表!$A$3:$AZ$3,0)  )        )="",AE36,  IF(  INDEX(警職大表!$A$1:$AZ$100,MATCH($A36,警職大表!$A$1:$A$100,0),   MATCH(AF$1,警職大表!$A$3:$AZ$3,0)  )=0,"",INDEX(警職大表!$A$1:$AZ$100,MATCH($A36,警職大表!$A$1:$A$100,0),   MATCH(AF$1,警職大表!$A$3:$AZ$3,0)  ) )    ),"")</f>
        <v/>
      </c>
      <c r="AG36" s="190" t="str">
        <f>_xlfn.IFNA(   IF(   IF(  INDEX(警職大表!$A$1:$AZ$100,MATCH($A36,警職大表!$A$1:$A$100,0),   MATCH(AG$1,警職大表!$A$3:$AZ$3,0)  )=0,"",INDEX(警職大表!$A$1:$AZ$100,MATCH($A36,警職大表!$A$1:$A$100,0),   MATCH(AG$1,警職大表!$A$3:$AZ$3,0)  )        )="",AF36,  IF(  INDEX(警職大表!$A$1:$AZ$100,MATCH($A36,警職大表!$A$1:$A$100,0),   MATCH(AG$1,警職大表!$A$3:$AZ$3,0)  )=0,"",INDEX(警職大表!$A$1:$AZ$100,MATCH($A36,警職大表!$A$1:$A$100,0),   MATCH(AG$1,警職大表!$A$3:$AZ$3,0)  ) )    ),"")</f>
        <v/>
      </c>
      <c r="AL36" s="190" t="str">
        <f t="shared" si="0"/>
        <v/>
      </c>
      <c r="AM36" s="190" t="str">
        <f t="shared" si="1"/>
        <v/>
      </c>
      <c r="AN36" s="190" t="str">
        <f ca="1">INDEX(   $A$41:$AG$78, MATCH(AL36,$A$41:$A$78,0),MATCH(  DAY(勤務分配表!$AL$1),$A$41:$AL$41,0  )  )</f>
        <v/>
      </c>
      <c r="AO36" s="190" t="str">
        <f>IF((ROW(AO36)-1)&lt;=日期輸入!$B$5,_xlfn.IFNA(IF(INDEX($A$1:$AG$40,MATCH($AM36,$B$1:$B$100,0),VALUE($AO$1+3))="成","補",INDEX($A$1:$AG$40,MATCH($AM36,$B$1:$B$100,0),VALUE($AO$1+3))),""),"")</f>
        <v/>
      </c>
      <c r="AP36" s="190" t="str">
        <f>IF((ROW(AP36)-1)&lt;=日期輸入!$B$5,_xlfn.IFNA(IF(INDEX($A$1:$AG$40,MATCH($AM36,$B$1:$B$100,0),VALUE($AP$1+3))="成","補",INDEX($A$1:$AG$40,MATCH($AM36,$B$1:$B$100,0),VALUE($AP$1+3))),""),"")</f>
        <v/>
      </c>
      <c r="AQ36" s="190" t="str">
        <f>IF((ROW(AQ36)-1)&lt;=日期輸入!$B$5,_xlfn.IFNA(IF(INDEX($A$1:$AG$40,MATCH($AM36,$B$1:$B$100,0),VALUE($AQ$1+3))="成","補",INDEX($A$1:$AG$40,MATCH($AM36,$B$1:$B$100,0),VALUE($AQ$1+3))),""),"")</f>
        <v/>
      </c>
    </row>
    <row r="37" spans="1:43">
      <c r="A37" s="190" t="str">
        <f>IF(  (ROW(A37)-1)&lt;=日期輸入!$B$5,勤務分配!A36,"")</f>
        <v/>
      </c>
      <c r="B37" s="190" t="str">
        <f>_xlfn.IFNA(  INDEX(警職大表!$A$1:$AZ$100,MATCH(A37,警職大表!$A$1:$A$100,0),3),"")</f>
        <v/>
      </c>
      <c r="C37" s="190" t="str">
        <f>_xlfn.IFNA(  IF(  INDEX(警職大表!$A$1:$AZ$100,MATCH($A37,警職大表!$A$1:$A$100,0),   MATCH(C$1,警職大表!$A$3:$AZ$3,0)  )=0,"",INDEX(警職大表!$A$1:$AZ$100,MATCH($A37,警職大表!$A$1:$A$100,0),   MATCH(C$1,警職大表!$A$3:$AZ$3,0)  )                ),"")</f>
        <v/>
      </c>
      <c r="D37" s="190" t="str">
        <f>_xlfn.IFNA(   IF(   IF(  INDEX(警職大表!$A$1:$AZ$100,MATCH($A37,警職大表!$A$1:$A$100,0),   MATCH(D$1,警職大表!$A$3:$AZ$3,0)  )=0,"",INDEX(警職大表!$A$1:$AZ$100,MATCH($A37,警職大表!$A$1:$A$100,0),   MATCH(D$1,警職大表!$A$3:$AZ$3,0)  )        )="",C37,  IF(  INDEX(警職大表!$A$1:$AZ$100,MATCH($A37,警職大表!$A$1:$A$100,0),   MATCH(D$1,警職大表!$A$3:$AZ$3,0)  )=0,"",INDEX(警職大表!$A$1:$AZ$100,MATCH($A37,警職大表!$A$1:$A$100,0),   MATCH(D$1,警職大表!$A$3:$AZ$3,0)  ) )    ),"")</f>
        <v/>
      </c>
      <c r="E37" s="190" t="str">
        <f>_xlfn.IFNA(   IF(   IF(  INDEX(警職大表!$A$1:$AZ$100,MATCH($A37,警職大表!$A$1:$A$100,0),   MATCH(E$1,警職大表!$A$3:$AZ$3,0)  )=0,"",INDEX(警職大表!$A$1:$AZ$100,MATCH($A37,警職大表!$A$1:$A$100,0),   MATCH(E$1,警職大表!$A$3:$AZ$3,0)  )        )="",D37,  IF(  INDEX(警職大表!$A$1:$AZ$100,MATCH($A37,警職大表!$A$1:$A$100,0),   MATCH(E$1,警職大表!$A$3:$AZ$3,0)  )=0,"",INDEX(警職大表!$A$1:$AZ$100,MATCH($A37,警職大表!$A$1:$A$100,0),   MATCH(E$1,警職大表!$A$3:$AZ$3,0)  ) )    ),"")</f>
        <v/>
      </c>
      <c r="F37" s="190" t="str">
        <f>_xlfn.IFNA(   IF(   IF(  INDEX(警職大表!$A$1:$AZ$100,MATCH($A37,警職大表!$A$1:$A$100,0),   MATCH(F$1,警職大表!$A$3:$AZ$3,0)  )=0,"",INDEX(警職大表!$A$1:$AZ$100,MATCH($A37,警職大表!$A$1:$A$100,0),   MATCH(F$1,警職大表!$A$3:$AZ$3,0)  )        )="",E37,  IF(  INDEX(警職大表!$A$1:$AZ$100,MATCH($A37,警職大表!$A$1:$A$100,0),   MATCH(F$1,警職大表!$A$3:$AZ$3,0)  )=0,"",INDEX(警職大表!$A$1:$AZ$100,MATCH($A37,警職大表!$A$1:$A$100,0),   MATCH(F$1,警職大表!$A$3:$AZ$3,0)  ) )    ),"")</f>
        <v/>
      </c>
      <c r="G37" s="190" t="str">
        <f>_xlfn.IFNA(   IF(   IF(  INDEX(警職大表!$A$1:$AZ$100,MATCH($A37,警職大表!$A$1:$A$100,0),   MATCH(G$1,警職大表!$A$3:$AZ$3,0)  )=0,"",INDEX(警職大表!$A$1:$AZ$100,MATCH($A37,警職大表!$A$1:$A$100,0),   MATCH(G$1,警職大表!$A$3:$AZ$3,0)  )        )="",F37,  IF(  INDEX(警職大表!$A$1:$AZ$100,MATCH($A37,警職大表!$A$1:$A$100,0),   MATCH(G$1,警職大表!$A$3:$AZ$3,0)  )=0,"",INDEX(警職大表!$A$1:$AZ$100,MATCH($A37,警職大表!$A$1:$A$100,0),   MATCH(G$1,警職大表!$A$3:$AZ$3,0)  ) )    ),"")</f>
        <v/>
      </c>
      <c r="H37" s="190" t="str">
        <f>_xlfn.IFNA(   IF(   IF(  INDEX(警職大表!$A$1:$AZ$100,MATCH($A37,警職大表!$A$1:$A$100,0),   MATCH(H$1,警職大表!$A$3:$AZ$3,0)  )=0,"",INDEX(警職大表!$A$1:$AZ$100,MATCH($A37,警職大表!$A$1:$A$100,0),   MATCH(H$1,警職大表!$A$3:$AZ$3,0)  )        )="",G37,  IF(  INDEX(警職大表!$A$1:$AZ$100,MATCH($A37,警職大表!$A$1:$A$100,0),   MATCH(H$1,警職大表!$A$3:$AZ$3,0)  )=0,"",INDEX(警職大表!$A$1:$AZ$100,MATCH($A37,警職大表!$A$1:$A$100,0),   MATCH(H$1,警職大表!$A$3:$AZ$3,0)  ) )    ),"")</f>
        <v/>
      </c>
      <c r="I37" s="190" t="str">
        <f>_xlfn.IFNA(   IF(   IF(  INDEX(警職大表!$A$1:$AZ$100,MATCH($A37,警職大表!$A$1:$A$100,0),   MATCH(I$1,警職大表!$A$3:$AZ$3,0)  )=0,"",INDEX(警職大表!$A$1:$AZ$100,MATCH($A37,警職大表!$A$1:$A$100,0),   MATCH(I$1,警職大表!$A$3:$AZ$3,0)  )        )="",H37,  IF(  INDEX(警職大表!$A$1:$AZ$100,MATCH($A37,警職大表!$A$1:$A$100,0),   MATCH(I$1,警職大表!$A$3:$AZ$3,0)  )=0,"",INDEX(警職大表!$A$1:$AZ$100,MATCH($A37,警職大表!$A$1:$A$100,0),   MATCH(I$1,警職大表!$A$3:$AZ$3,0)  ) )    ),"")</f>
        <v/>
      </c>
      <c r="J37" s="190" t="str">
        <f>_xlfn.IFNA(   IF(   IF(  INDEX(警職大表!$A$1:$AZ$100,MATCH($A37,警職大表!$A$1:$A$100,0),   MATCH(J$1,警職大表!$A$3:$AZ$3,0)  )=0,"",INDEX(警職大表!$A$1:$AZ$100,MATCH($A37,警職大表!$A$1:$A$100,0),   MATCH(J$1,警職大表!$A$3:$AZ$3,0)  )        )="",I37,  IF(  INDEX(警職大表!$A$1:$AZ$100,MATCH($A37,警職大表!$A$1:$A$100,0),   MATCH(J$1,警職大表!$A$3:$AZ$3,0)  )=0,"",INDEX(警職大表!$A$1:$AZ$100,MATCH($A37,警職大表!$A$1:$A$100,0),   MATCH(J$1,警職大表!$A$3:$AZ$3,0)  ) )    ),"")</f>
        <v/>
      </c>
      <c r="K37" s="190" t="str">
        <f>_xlfn.IFNA(   IF(   IF(  INDEX(警職大表!$A$1:$AZ$100,MATCH($A37,警職大表!$A$1:$A$100,0),   MATCH(K$1,警職大表!$A$3:$AZ$3,0)  )=0,"",INDEX(警職大表!$A$1:$AZ$100,MATCH($A37,警職大表!$A$1:$A$100,0),   MATCH(K$1,警職大表!$A$3:$AZ$3,0)  )        )="",J37,  IF(  INDEX(警職大表!$A$1:$AZ$100,MATCH($A37,警職大表!$A$1:$A$100,0),   MATCH(K$1,警職大表!$A$3:$AZ$3,0)  )=0,"",INDEX(警職大表!$A$1:$AZ$100,MATCH($A37,警職大表!$A$1:$A$100,0),   MATCH(K$1,警職大表!$A$3:$AZ$3,0)  ) )    ),"")</f>
        <v/>
      </c>
      <c r="L37" s="190" t="str">
        <f>_xlfn.IFNA(   IF(   IF(  INDEX(警職大表!$A$1:$AZ$100,MATCH($A37,警職大表!$A$1:$A$100,0),   MATCH(L$1,警職大表!$A$3:$AZ$3,0)  )=0,"",INDEX(警職大表!$A$1:$AZ$100,MATCH($A37,警職大表!$A$1:$A$100,0),   MATCH(L$1,警職大表!$A$3:$AZ$3,0)  )        )="",K37,  IF(  INDEX(警職大表!$A$1:$AZ$100,MATCH($A37,警職大表!$A$1:$A$100,0),   MATCH(L$1,警職大表!$A$3:$AZ$3,0)  )=0,"",INDEX(警職大表!$A$1:$AZ$100,MATCH($A37,警職大表!$A$1:$A$100,0),   MATCH(L$1,警職大表!$A$3:$AZ$3,0)  ) )    ),"")</f>
        <v/>
      </c>
      <c r="M37" s="190" t="str">
        <f>_xlfn.IFNA(   IF(   IF(  INDEX(警職大表!$A$1:$AZ$100,MATCH($A37,警職大表!$A$1:$A$100,0),   MATCH(M$1,警職大表!$A$3:$AZ$3,0)  )=0,"",INDEX(警職大表!$A$1:$AZ$100,MATCH($A37,警職大表!$A$1:$A$100,0),   MATCH(M$1,警職大表!$A$3:$AZ$3,0)  )        )="",L37,  IF(  INDEX(警職大表!$A$1:$AZ$100,MATCH($A37,警職大表!$A$1:$A$100,0),   MATCH(M$1,警職大表!$A$3:$AZ$3,0)  )=0,"",INDEX(警職大表!$A$1:$AZ$100,MATCH($A37,警職大表!$A$1:$A$100,0),   MATCH(M$1,警職大表!$A$3:$AZ$3,0)  ) )    ),"")</f>
        <v/>
      </c>
      <c r="N37" s="190" t="str">
        <f>_xlfn.IFNA(   IF(   IF(  INDEX(警職大表!$A$1:$AZ$100,MATCH($A37,警職大表!$A$1:$A$100,0),   MATCH(N$1,警職大表!$A$3:$AZ$3,0)  )=0,"",INDEX(警職大表!$A$1:$AZ$100,MATCH($A37,警職大表!$A$1:$A$100,0),   MATCH(N$1,警職大表!$A$3:$AZ$3,0)  )        )="",M37,  IF(  INDEX(警職大表!$A$1:$AZ$100,MATCH($A37,警職大表!$A$1:$A$100,0),   MATCH(N$1,警職大表!$A$3:$AZ$3,0)  )=0,"",INDEX(警職大表!$A$1:$AZ$100,MATCH($A37,警職大表!$A$1:$A$100,0),   MATCH(N$1,警職大表!$A$3:$AZ$3,0)  ) )    ),"")</f>
        <v/>
      </c>
      <c r="O37" s="190" t="str">
        <f>_xlfn.IFNA(   IF(   IF(  INDEX(警職大表!$A$1:$AZ$100,MATCH($A37,警職大表!$A$1:$A$100,0),   MATCH(O$1,警職大表!$A$3:$AZ$3,0)  )=0,"",INDEX(警職大表!$A$1:$AZ$100,MATCH($A37,警職大表!$A$1:$A$100,0),   MATCH(O$1,警職大表!$A$3:$AZ$3,0)  )        )="",N37,  IF(  INDEX(警職大表!$A$1:$AZ$100,MATCH($A37,警職大表!$A$1:$A$100,0),   MATCH(O$1,警職大表!$A$3:$AZ$3,0)  )=0,"",INDEX(警職大表!$A$1:$AZ$100,MATCH($A37,警職大表!$A$1:$A$100,0),   MATCH(O$1,警職大表!$A$3:$AZ$3,0)  ) )    ),"")</f>
        <v/>
      </c>
      <c r="P37" s="190" t="str">
        <f>_xlfn.IFNA(   IF(   IF(  INDEX(警職大表!$A$1:$AZ$100,MATCH($A37,警職大表!$A$1:$A$100,0),   MATCH(P$1,警職大表!$A$3:$AZ$3,0)  )=0,"",INDEX(警職大表!$A$1:$AZ$100,MATCH($A37,警職大表!$A$1:$A$100,0),   MATCH(P$1,警職大表!$A$3:$AZ$3,0)  )        )="",O37,  IF(  INDEX(警職大表!$A$1:$AZ$100,MATCH($A37,警職大表!$A$1:$A$100,0),   MATCH(P$1,警職大表!$A$3:$AZ$3,0)  )=0,"",INDEX(警職大表!$A$1:$AZ$100,MATCH($A37,警職大表!$A$1:$A$100,0),   MATCH(P$1,警職大表!$A$3:$AZ$3,0)  ) )    ),"")</f>
        <v/>
      </c>
      <c r="Q37" s="190" t="str">
        <f>_xlfn.IFNA(   IF(   IF(  INDEX(警職大表!$A$1:$AZ$100,MATCH($A37,警職大表!$A$1:$A$100,0),   MATCH(Q$1,警職大表!$A$3:$AZ$3,0)  )=0,"",INDEX(警職大表!$A$1:$AZ$100,MATCH($A37,警職大表!$A$1:$A$100,0),   MATCH(Q$1,警職大表!$A$3:$AZ$3,0)  )        )="",P37,  IF(  INDEX(警職大表!$A$1:$AZ$100,MATCH($A37,警職大表!$A$1:$A$100,0),   MATCH(Q$1,警職大表!$A$3:$AZ$3,0)  )=0,"",INDEX(警職大表!$A$1:$AZ$100,MATCH($A37,警職大表!$A$1:$A$100,0),   MATCH(Q$1,警職大表!$A$3:$AZ$3,0)  ) )    ),"")</f>
        <v/>
      </c>
      <c r="R37" s="190" t="str">
        <f>_xlfn.IFNA(   IF(   IF(  INDEX(警職大表!$A$1:$AZ$100,MATCH($A37,警職大表!$A$1:$A$100,0),   MATCH(R$1,警職大表!$A$3:$AZ$3,0)  )=0,"",INDEX(警職大表!$A$1:$AZ$100,MATCH($A37,警職大表!$A$1:$A$100,0),   MATCH(R$1,警職大表!$A$3:$AZ$3,0)  )        )="",Q37,  IF(  INDEX(警職大表!$A$1:$AZ$100,MATCH($A37,警職大表!$A$1:$A$100,0),   MATCH(R$1,警職大表!$A$3:$AZ$3,0)  )=0,"",INDEX(警職大表!$A$1:$AZ$100,MATCH($A37,警職大表!$A$1:$A$100,0),   MATCH(R$1,警職大表!$A$3:$AZ$3,0)  ) )    ),"")</f>
        <v/>
      </c>
      <c r="S37" s="190" t="str">
        <f>_xlfn.IFNA(   IF(   IF(  INDEX(警職大表!$A$1:$AZ$100,MATCH($A37,警職大表!$A$1:$A$100,0),   MATCH(S$1,警職大表!$A$3:$AZ$3,0)  )=0,"",INDEX(警職大表!$A$1:$AZ$100,MATCH($A37,警職大表!$A$1:$A$100,0),   MATCH(S$1,警職大表!$A$3:$AZ$3,0)  )        )="",R37,  IF(  INDEX(警職大表!$A$1:$AZ$100,MATCH($A37,警職大表!$A$1:$A$100,0),   MATCH(S$1,警職大表!$A$3:$AZ$3,0)  )=0,"",INDEX(警職大表!$A$1:$AZ$100,MATCH($A37,警職大表!$A$1:$A$100,0),   MATCH(S$1,警職大表!$A$3:$AZ$3,0)  ) )    ),"")</f>
        <v/>
      </c>
      <c r="T37" s="190" t="str">
        <f>_xlfn.IFNA(   IF(   IF(  INDEX(警職大表!$A$1:$AZ$100,MATCH($A37,警職大表!$A$1:$A$100,0),   MATCH(T$1,警職大表!$A$3:$AZ$3,0)  )=0,"",INDEX(警職大表!$A$1:$AZ$100,MATCH($A37,警職大表!$A$1:$A$100,0),   MATCH(T$1,警職大表!$A$3:$AZ$3,0)  )        )="",S37,  IF(  INDEX(警職大表!$A$1:$AZ$100,MATCH($A37,警職大表!$A$1:$A$100,0),   MATCH(T$1,警職大表!$A$3:$AZ$3,0)  )=0,"",INDEX(警職大表!$A$1:$AZ$100,MATCH($A37,警職大表!$A$1:$A$100,0),   MATCH(T$1,警職大表!$A$3:$AZ$3,0)  ) )    ),"")</f>
        <v/>
      </c>
      <c r="U37" s="190" t="str">
        <f>_xlfn.IFNA(   IF(   IF(  INDEX(警職大表!$A$1:$AZ$100,MATCH($A37,警職大表!$A$1:$A$100,0),   MATCH(U$1,警職大表!$A$3:$AZ$3,0)  )=0,"",INDEX(警職大表!$A$1:$AZ$100,MATCH($A37,警職大表!$A$1:$A$100,0),   MATCH(U$1,警職大表!$A$3:$AZ$3,0)  )        )="",T37,  IF(  INDEX(警職大表!$A$1:$AZ$100,MATCH($A37,警職大表!$A$1:$A$100,0),   MATCH(U$1,警職大表!$A$3:$AZ$3,0)  )=0,"",INDEX(警職大表!$A$1:$AZ$100,MATCH($A37,警職大表!$A$1:$A$100,0),   MATCH(U$1,警職大表!$A$3:$AZ$3,0)  ) )    ),"")</f>
        <v/>
      </c>
      <c r="V37" s="190" t="str">
        <f>_xlfn.IFNA(   IF(   IF(  INDEX(警職大表!$A$1:$AZ$100,MATCH($A37,警職大表!$A$1:$A$100,0),   MATCH(V$1,警職大表!$A$3:$AZ$3,0)  )=0,"",INDEX(警職大表!$A$1:$AZ$100,MATCH($A37,警職大表!$A$1:$A$100,0),   MATCH(V$1,警職大表!$A$3:$AZ$3,0)  )        )="",U37,  IF(  INDEX(警職大表!$A$1:$AZ$100,MATCH($A37,警職大表!$A$1:$A$100,0),   MATCH(V$1,警職大表!$A$3:$AZ$3,0)  )=0,"",INDEX(警職大表!$A$1:$AZ$100,MATCH($A37,警職大表!$A$1:$A$100,0),   MATCH(V$1,警職大表!$A$3:$AZ$3,0)  ) )    ),"")</f>
        <v/>
      </c>
      <c r="W37" s="190" t="str">
        <f>_xlfn.IFNA(   IF(   IF(  INDEX(警職大表!$A$1:$AZ$100,MATCH($A37,警職大表!$A$1:$A$100,0),   MATCH(W$1,警職大表!$A$3:$AZ$3,0)  )=0,"",INDEX(警職大表!$A$1:$AZ$100,MATCH($A37,警職大表!$A$1:$A$100,0),   MATCH(W$1,警職大表!$A$3:$AZ$3,0)  )        )="",V37,  IF(  INDEX(警職大表!$A$1:$AZ$100,MATCH($A37,警職大表!$A$1:$A$100,0),   MATCH(W$1,警職大表!$A$3:$AZ$3,0)  )=0,"",INDEX(警職大表!$A$1:$AZ$100,MATCH($A37,警職大表!$A$1:$A$100,0),   MATCH(W$1,警職大表!$A$3:$AZ$3,0)  ) )    ),"")</f>
        <v/>
      </c>
      <c r="X37" s="190" t="str">
        <f>_xlfn.IFNA(   IF(   IF(  INDEX(警職大表!$A$1:$AZ$100,MATCH($A37,警職大表!$A$1:$A$100,0),   MATCH(X$1,警職大表!$A$3:$AZ$3,0)  )=0,"",INDEX(警職大表!$A$1:$AZ$100,MATCH($A37,警職大表!$A$1:$A$100,0),   MATCH(X$1,警職大表!$A$3:$AZ$3,0)  )        )="",W37,  IF(  INDEX(警職大表!$A$1:$AZ$100,MATCH($A37,警職大表!$A$1:$A$100,0),   MATCH(X$1,警職大表!$A$3:$AZ$3,0)  )=0,"",INDEX(警職大表!$A$1:$AZ$100,MATCH($A37,警職大表!$A$1:$A$100,0),   MATCH(X$1,警職大表!$A$3:$AZ$3,0)  ) )    ),"")</f>
        <v/>
      </c>
      <c r="Y37" s="190" t="str">
        <f>_xlfn.IFNA(   IF(   IF(  INDEX(警職大表!$A$1:$AZ$100,MATCH($A37,警職大表!$A$1:$A$100,0),   MATCH(Y$1,警職大表!$A$3:$AZ$3,0)  )=0,"",INDEX(警職大表!$A$1:$AZ$100,MATCH($A37,警職大表!$A$1:$A$100,0),   MATCH(Y$1,警職大表!$A$3:$AZ$3,0)  )        )="",X37,  IF(  INDEX(警職大表!$A$1:$AZ$100,MATCH($A37,警職大表!$A$1:$A$100,0),   MATCH(Y$1,警職大表!$A$3:$AZ$3,0)  )=0,"",INDEX(警職大表!$A$1:$AZ$100,MATCH($A37,警職大表!$A$1:$A$100,0),   MATCH(Y$1,警職大表!$A$3:$AZ$3,0)  ) )    ),"")</f>
        <v/>
      </c>
      <c r="Z37" s="190" t="str">
        <f>_xlfn.IFNA(   IF(   IF(  INDEX(警職大表!$A$1:$AZ$100,MATCH($A37,警職大表!$A$1:$A$100,0),   MATCH(Z$1,警職大表!$A$3:$AZ$3,0)  )=0,"",INDEX(警職大表!$A$1:$AZ$100,MATCH($A37,警職大表!$A$1:$A$100,0),   MATCH(Z$1,警職大表!$A$3:$AZ$3,0)  )        )="",Y37,  IF(  INDEX(警職大表!$A$1:$AZ$100,MATCH($A37,警職大表!$A$1:$A$100,0),   MATCH(Z$1,警職大表!$A$3:$AZ$3,0)  )=0,"",INDEX(警職大表!$A$1:$AZ$100,MATCH($A37,警職大表!$A$1:$A$100,0),   MATCH(Z$1,警職大表!$A$3:$AZ$3,0)  ) )    ),"")</f>
        <v/>
      </c>
      <c r="AA37" s="190" t="str">
        <f>_xlfn.IFNA(   IF(   IF(  INDEX(警職大表!$A$1:$AZ$100,MATCH($A37,警職大表!$A$1:$A$100,0),   MATCH(AA$1,警職大表!$A$3:$AZ$3,0)  )=0,"",INDEX(警職大表!$A$1:$AZ$100,MATCH($A37,警職大表!$A$1:$A$100,0),   MATCH(AA$1,警職大表!$A$3:$AZ$3,0)  )        )="",Z37,  IF(  INDEX(警職大表!$A$1:$AZ$100,MATCH($A37,警職大表!$A$1:$A$100,0),   MATCH(AA$1,警職大表!$A$3:$AZ$3,0)  )=0,"",INDEX(警職大表!$A$1:$AZ$100,MATCH($A37,警職大表!$A$1:$A$100,0),   MATCH(AA$1,警職大表!$A$3:$AZ$3,0)  ) )    ),"")</f>
        <v/>
      </c>
      <c r="AB37" s="190" t="str">
        <f>_xlfn.IFNA(   IF(   IF(  INDEX(警職大表!$A$1:$AZ$100,MATCH($A37,警職大表!$A$1:$A$100,0),   MATCH(AB$1,警職大表!$A$3:$AZ$3,0)  )=0,"",INDEX(警職大表!$A$1:$AZ$100,MATCH($A37,警職大表!$A$1:$A$100,0),   MATCH(AB$1,警職大表!$A$3:$AZ$3,0)  )        )="",AA37,  IF(  INDEX(警職大表!$A$1:$AZ$100,MATCH($A37,警職大表!$A$1:$A$100,0),   MATCH(AB$1,警職大表!$A$3:$AZ$3,0)  )=0,"",INDEX(警職大表!$A$1:$AZ$100,MATCH($A37,警職大表!$A$1:$A$100,0),   MATCH(AB$1,警職大表!$A$3:$AZ$3,0)  ) )    ),"")</f>
        <v/>
      </c>
      <c r="AC37" s="190" t="str">
        <f>_xlfn.IFNA(   IF(   IF(  INDEX(警職大表!$A$1:$AZ$100,MATCH($A37,警職大表!$A$1:$A$100,0),   MATCH(AC$1,警職大表!$A$3:$AZ$3,0)  )=0,"",INDEX(警職大表!$A$1:$AZ$100,MATCH($A37,警職大表!$A$1:$A$100,0),   MATCH(AC$1,警職大表!$A$3:$AZ$3,0)  )        )="",AB37,  IF(  INDEX(警職大表!$A$1:$AZ$100,MATCH($A37,警職大表!$A$1:$A$100,0),   MATCH(AC$1,警職大表!$A$3:$AZ$3,0)  )=0,"",INDEX(警職大表!$A$1:$AZ$100,MATCH($A37,警職大表!$A$1:$A$100,0),   MATCH(AC$1,警職大表!$A$3:$AZ$3,0)  ) )    ),"")</f>
        <v/>
      </c>
      <c r="AD37" s="190" t="str">
        <f>_xlfn.IFNA(   IF(   IF(  INDEX(警職大表!$A$1:$AZ$100,MATCH($A37,警職大表!$A$1:$A$100,0),   MATCH(AD$1,警職大表!$A$3:$AZ$3,0)  )=0,"",INDEX(警職大表!$A$1:$AZ$100,MATCH($A37,警職大表!$A$1:$A$100,0),   MATCH(AD$1,警職大表!$A$3:$AZ$3,0)  )        )="",AC37,  IF(  INDEX(警職大表!$A$1:$AZ$100,MATCH($A37,警職大表!$A$1:$A$100,0),   MATCH(AD$1,警職大表!$A$3:$AZ$3,0)  )=0,"",INDEX(警職大表!$A$1:$AZ$100,MATCH($A37,警職大表!$A$1:$A$100,0),   MATCH(AD$1,警職大表!$A$3:$AZ$3,0)  ) )    ),"")</f>
        <v/>
      </c>
      <c r="AE37" s="190" t="str">
        <f>_xlfn.IFNA(   IF(   IF(  INDEX(警職大表!$A$1:$AZ$100,MATCH($A37,警職大表!$A$1:$A$100,0),   MATCH(AE$1,警職大表!$A$3:$AZ$3,0)  )=0,"",INDEX(警職大表!$A$1:$AZ$100,MATCH($A37,警職大表!$A$1:$A$100,0),   MATCH(AE$1,警職大表!$A$3:$AZ$3,0)  )        )="",AD37,  IF(  INDEX(警職大表!$A$1:$AZ$100,MATCH($A37,警職大表!$A$1:$A$100,0),   MATCH(AE$1,警職大表!$A$3:$AZ$3,0)  )=0,"",INDEX(警職大表!$A$1:$AZ$100,MATCH($A37,警職大表!$A$1:$A$100,0),   MATCH(AE$1,警職大表!$A$3:$AZ$3,0)  ) )    ),"")</f>
        <v/>
      </c>
      <c r="AF37" s="190" t="str">
        <f>_xlfn.IFNA(   IF(   IF(  INDEX(警職大表!$A$1:$AZ$100,MATCH($A37,警職大表!$A$1:$A$100,0),   MATCH(AF$1,警職大表!$A$3:$AZ$3,0)  )=0,"",INDEX(警職大表!$A$1:$AZ$100,MATCH($A37,警職大表!$A$1:$A$100,0),   MATCH(AF$1,警職大表!$A$3:$AZ$3,0)  )        )="",AE37,  IF(  INDEX(警職大表!$A$1:$AZ$100,MATCH($A37,警職大表!$A$1:$A$100,0),   MATCH(AF$1,警職大表!$A$3:$AZ$3,0)  )=0,"",INDEX(警職大表!$A$1:$AZ$100,MATCH($A37,警職大表!$A$1:$A$100,0),   MATCH(AF$1,警職大表!$A$3:$AZ$3,0)  ) )    ),"")</f>
        <v/>
      </c>
      <c r="AG37" s="190" t="str">
        <f>_xlfn.IFNA(   IF(   IF(  INDEX(警職大表!$A$1:$AZ$100,MATCH($A37,警職大表!$A$1:$A$100,0),   MATCH(AG$1,警職大表!$A$3:$AZ$3,0)  )=0,"",INDEX(警職大表!$A$1:$AZ$100,MATCH($A37,警職大表!$A$1:$A$100,0),   MATCH(AG$1,警職大表!$A$3:$AZ$3,0)  )        )="",AF37,  IF(  INDEX(警職大表!$A$1:$AZ$100,MATCH($A37,警職大表!$A$1:$A$100,0),   MATCH(AG$1,警職大表!$A$3:$AZ$3,0)  )=0,"",INDEX(警職大表!$A$1:$AZ$100,MATCH($A37,警職大表!$A$1:$A$100,0),   MATCH(AG$1,警職大表!$A$3:$AZ$3,0)  ) )    ),"")</f>
        <v/>
      </c>
      <c r="AL37" s="190" t="str">
        <f t="shared" si="0"/>
        <v/>
      </c>
      <c r="AM37" s="190" t="str">
        <f t="shared" si="1"/>
        <v/>
      </c>
      <c r="AN37" s="190" t="str">
        <f ca="1">INDEX(   $A$41:$AG$78, MATCH(AL37,$A$41:$A$78,0),MATCH(  DAY(勤務分配表!$AL$1),$A$41:$AL$41,0  )  )</f>
        <v/>
      </c>
      <c r="AO37" s="190" t="str">
        <f>IF((ROW(AO37)-1)&lt;=日期輸入!$B$5,_xlfn.IFNA(IF(INDEX($A$1:$AG$40,MATCH($AM37,$B$1:$B$100,0),VALUE($AO$1+3))="成","補",INDEX($A$1:$AG$40,MATCH($AM37,$B$1:$B$100,0),VALUE($AO$1+3))),""),"")</f>
        <v/>
      </c>
      <c r="AP37" s="190" t="str">
        <f>IF((ROW(AP37)-1)&lt;=日期輸入!$B$5,_xlfn.IFNA(IF(INDEX($A$1:$AG$40,MATCH($AM37,$B$1:$B$100,0),VALUE($AP$1+3))="成","補",INDEX($A$1:$AG$40,MATCH($AM37,$B$1:$B$100,0),VALUE($AP$1+3))),""),"")</f>
        <v/>
      </c>
      <c r="AQ37" s="190" t="str">
        <f>IF((ROW(AQ37)-1)&lt;=日期輸入!$B$5,_xlfn.IFNA(IF(INDEX($A$1:$AG$40,MATCH($AM37,$B$1:$B$100,0),VALUE($AQ$1+3))="成","補",INDEX($A$1:$AG$40,MATCH($AM37,$B$1:$B$100,0),VALUE($AQ$1+3))),""),"")</f>
        <v/>
      </c>
    </row>
    <row r="41" spans="1:43">
      <c r="A41" s="190" t="s">
        <v>248</v>
      </c>
      <c r="B41" s="190" t="s">
        <v>356</v>
      </c>
      <c r="C41" s="190">
        <v>1</v>
      </c>
      <c r="D41" s="190">
        <v>2</v>
      </c>
      <c r="E41" s="190">
        <v>3</v>
      </c>
      <c r="F41" s="190">
        <v>4</v>
      </c>
      <c r="G41" s="190">
        <v>5</v>
      </c>
      <c r="H41" s="190">
        <v>6</v>
      </c>
      <c r="I41" s="190">
        <v>7</v>
      </c>
      <c r="J41" s="190">
        <v>8</v>
      </c>
      <c r="K41" s="190">
        <v>9</v>
      </c>
      <c r="L41" s="190">
        <v>10</v>
      </c>
      <c r="M41" s="190">
        <v>11</v>
      </c>
      <c r="N41" s="190">
        <v>12</v>
      </c>
      <c r="O41" s="190">
        <v>13</v>
      </c>
      <c r="P41" s="190">
        <v>14</v>
      </c>
      <c r="Q41" s="190">
        <v>15</v>
      </c>
      <c r="R41" s="190">
        <v>16</v>
      </c>
      <c r="S41" s="190">
        <v>17</v>
      </c>
      <c r="T41" s="190">
        <v>18</v>
      </c>
      <c r="U41" s="190">
        <v>19</v>
      </c>
      <c r="V41" s="190">
        <v>20</v>
      </c>
      <c r="W41" s="190">
        <v>21</v>
      </c>
      <c r="X41" s="190">
        <v>22</v>
      </c>
      <c r="Y41" s="190">
        <v>23</v>
      </c>
      <c r="Z41" s="190">
        <v>24</v>
      </c>
      <c r="AA41" s="190">
        <v>25</v>
      </c>
      <c r="AB41" s="190">
        <v>26</v>
      </c>
      <c r="AC41" s="190">
        <v>27</v>
      </c>
      <c r="AD41" s="190">
        <v>28</v>
      </c>
      <c r="AE41" s="190">
        <v>29</v>
      </c>
      <c r="AF41" s="190">
        <v>30</v>
      </c>
      <c r="AG41" s="190">
        <v>31</v>
      </c>
    </row>
    <row r="42" spans="1:43">
      <c r="A42" s="190" t="str">
        <f>A2</f>
        <v>A</v>
      </c>
      <c r="B42" s="190" t="str">
        <f>B2</f>
        <v>陳正賢</v>
      </c>
      <c r="C42" s="190" t="str">
        <f>IF(C2="早","08-18",IF(C2="中","12-22",IF(C2="晚","22-08",IF(C2="X","輪休",IF(C2="公","公假",IF(OR(C2="病",C2="事"),"病(事)假",IF(OR(C2="婚",C2="產"),"婚(產)假",IF(C2="補","補休",IF(C2="休","休假",IF(C2="喪","喪假",IF(AND(C2="/",OR($A2=日期輸入!$B$25,$A2=日期輸入!$C$25,$A2=日期輸入!$D$25,$A2=日期輸入!$E$25,$A2=日期輸入!$F$25)),"08-18水電科",IF(C2="大日","大隊值日(日)",IF(C2="大夜","大隊值日(夜)",IF(C2="值1","值1(早)",IF(C2="值1丙","值1(早) 丙案",IF(C2="值2","值2(中)",IF(C2="值2乙","值2(中) 乙案",IF(C2="夜值","夜值(晚)",IF(C2="甲夜","夜值(晚) 甲案",IF(C2="備","08-18",IF(OR(C2="支援秘書室",C2="支援出納室",C2="支援警務科",C2="支援事務股"),"支援總(大)隊",IF(C2="支援檢疫所","支援(其他)",IF(  C2="/","空班",  IF(  C2="丙",  "※ 丙案",  IF(  C2="丙常訓",  "※ 丙案 常訓",C2  )))))))))))))))))))))))))</f>
        <v>輪休</v>
      </c>
      <c r="D42" s="190" t="str">
        <f>IF(D2="早","08-18",IF(D2="中","12-22",IF(D2="晚","22-08",IF(D2="X","輪休",IF(D2="公","公假",IF(OR(D2="病",D2="事"),"病(事)假",IF(OR(D2="婚",D2="產"),"婚(產)假",IF(D2="補","補休",IF(D2="休","休假",IF(D2="喪","喪假",IF(AND(D2="/",OR($A2=日期輸入!$B$25,$A2=日期輸入!$C$25,$A2=日期輸入!$D$25,$A2=日期輸入!$E$25,$A2=日期輸入!$F$25)),"08-18水電科",IF(D2="大日","大隊值日(日)",IF(D2="大夜","大隊值日(夜)",IF(D2="值1","值1(早)",IF(D2="值1丙","值1(早) 丙案",IF(D2="值2","值2(中)",IF(D2="值2乙","值2(中) 乙案",IF(D2="夜值","夜值(晚)",IF(D2="甲夜","夜值(晚) 甲案",IF(D2="備","08-18",IF(OR(D2="支援秘書室",D2="支援出納室",D2="支援警務科",D2="支援事務股"),"支援總(大)隊",IF(D2="支援檢疫所","支援(其他)",IF(  D2="/","空班",  IF(  D2="丙",  "※ 丙案",  IF(  D2="丙常訓",  "※ 丙案 常訓",D2  )))))))))))))))))))))))))</f>
        <v>08-18備</v>
      </c>
      <c r="E42" s="190" t="str">
        <f>IF(E2="早","08-18",IF(E2="中","12-22",IF(E2="晚","22-08",IF(E2="X","輪休",IF(E2="公","公假",IF(OR(E2="病",E2="事"),"病(事)假",IF(OR(E2="婚",E2="產"),"婚(產)假",IF(E2="補","補休",IF(E2="休","休假",IF(E2="喪","喪假",IF(AND(E2="/",OR($A2=日期輸入!$B$25,$A2=日期輸入!$C$25,$A2=日期輸入!$D$25,$A2=日期輸入!$E$25,$A2=日期輸入!$F$25)),"08-18水電科",IF(E2="大日","大隊值日(日)",IF(E2="大夜","大隊值日(夜)",IF(E2="值1","值1(早)",IF(E2="值1丙","值1(早) 丙案",IF(E2="值2","值2(中)",IF(E2="值2乙","值2(中) 乙案",IF(E2="夜值","夜值(晚)",IF(E2="甲夜","夜值(晚) 甲案",IF(E2="備","08-18",IF(OR(E2="支援秘書室",E2="支援出納室",E2="支援警務科",E2="支援事務股"),"支援總(大)隊",IF(E2="支援檢疫所","支援(其他)",IF(  E2="/","空班",  IF(  E2="丙",  "※ 丙案",  IF(  E2="丙常訓",  "※ 丙案 常訓",E2  )))))))))))))))))))))))))</f>
        <v>08-18備</v>
      </c>
      <c r="F42" s="190" t="str">
        <f>IF(F2="早","08-18",IF(F2="中","12-22",IF(F2="晚","22-08",IF(F2="X","輪休",IF(F2="公","公假",IF(OR(F2="病",F2="事"),"病(事)假",IF(OR(F2="婚",F2="產"),"婚(產)假",IF(F2="補","補休",IF(F2="休","休假",IF(F2="喪","喪假",IF(AND(F2="/",OR($A2=日期輸入!$B$25,$A2=日期輸入!$C$25,$A2=日期輸入!$D$25,$A2=日期輸入!$E$25,$A2=日期輸入!$F$25)),"08-18水電科",IF(F2="大日","大隊值日(日)",IF(F2="大夜","大隊值日(夜)",IF(F2="值1","值1(早)",IF(F2="值1丙","值1(早) 丙案",IF(F2="值2","值2(中)",IF(F2="值2乙","值2(中) 乙案",IF(F2="夜值","夜值(晚)",IF(F2="甲夜","夜值(晚) 甲案",IF(F2="備","08-18",IF(OR(F2="支援秘書室",F2="支援出納室",F2="支援警務科",F2="支援事務股"),"支援總(大)隊",IF(F2="支援檢疫所","支援(其他)",IF(  F2="/","空班",  IF(  F2="丙",  "※ 丙案",  IF(  F2="丙常訓",  "※ 丙案 常訓",F2  )))))))))))))))))))))))))</f>
        <v>08-18</v>
      </c>
      <c r="G42" s="190" t="str">
        <f>IF(G2="早","08-18",IF(G2="中","12-22",IF(G2="晚","22-08",IF(G2="X","輪休",IF(G2="公","公假",IF(OR(G2="病",G2="事"),"病(事)假",IF(OR(G2="婚",G2="產"),"婚(產)假",IF(G2="補","補休",IF(G2="休","休假",IF(G2="喪","喪假",IF(AND(G2="/",OR($A2=日期輸入!$B$25,$A2=日期輸入!$C$25,$A2=日期輸入!$D$25,$A2=日期輸入!$E$25,$A2=日期輸入!$F$25)),"08-18水電科",IF(G2="大日","大隊值日(日)",IF(G2="大夜","大隊值日(夜)",IF(G2="值1","值1(早)",IF(G2="值1丙","值1(早) 丙案",IF(G2="值2","值2(中)",IF(G2="值2乙","值2(中) 乙案",IF(G2="夜值","夜值(晚)",IF(G2="甲夜","夜值(晚) 甲案",IF(G2="備","08-18",IF(OR(G2="支援秘書室",G2="支援出納室",G2="支援警務科",G2="支援事務股"),"支援總(大)隊",IF(G2="支援檢疫所","支援(其他)",IF(  G2="/","空班",  IF(  G2="丙",  "※ 丙案",  IF(  G2="丙常訓",  "※ 丙案 常訓",G2  )))))))))))))))))))))))))</f>
        <v>08-18備</v>
      </c>
      <c r="H42" s="190" t="str">
        <f>IF(H2="早","08-18",IF(H2="中","12-22",IF(H2="晚","22-08",IF(H2="X","輪休",IF(H2="公","公假",IF(OR(H2="病",H2="事"),"病(事)假",IF(OR(H2="婚",H2="產"),"婚(產)假",IF(H2="補","補休",IF(H2="休","休假",IF(H2="喪","喪假",IF(AND(H2="/",OR($A2=日期輸入!$B$25,$A2=日期輸入!$C$25,$A2=日期輸入!$D$25,$A2=日期輸入!$E$25,$A2=日期輸入!$F$25)),"08-18水電科",IF(H2="大日","大隊值日(日)",IF(H2="大夜","大隊值日(夜)",IF(H2="值1","值1(早)",IF(H2="值1丙","值1(早) 丙案",IF(H2="值2","值2(中)",IF(H2="值2乙","值2(中) 乙案",IF(H2="夜值","夜值(晚)",IF(H2="甲夜","夜值(晚) 甲案",IF(H2="備","08-18",IF(OR(H2="支援秘書室",H2="支援出納室",H2="支援警務科",H2="支援事務股"),"支援總(大)隊",IF(H2="支援檢疫所","支援(其他)",IF(  H2="/","空班",  IF(  H2="丙",  "※ 丙案",  IF(  H2="丙常訓",  "※ 丙案 常訓",H2  )))))))))))))))))))))))))</f>
        <v>補休</v>
      </c>
      <c r="I42" s="190" t="str">
        <f>IF(I2="早","08-18",IF(I2="中","12-22",IF(I2="晚","22-08",IF(I2="X","輪休",IF(I2="公","公假",IF(OR(I2="病",I2="事"),"病(事)假",IF(OR(I2="婚",I2="產"),"婚(產)假",IF(I2="補","補休",IF(I2="休","休假",IF(I2="喪","喪假",IF(AND(I2="/",OR($A2=日期輸入!$B$25,$A2=日期輸入!$C$25,$A2=日期輸入!$D$25,$A2=日期輸入!$E$25,$A2=日期輸入!$F$25)),"08-18水電科",IF(I2="大日","大隊值日(日)",IF(I2="大夜","大隊值日(夜)",IF(I2="值1","值1(早)",IF(I2="值1丙","值1(早) 丙案",IF(I2="值2","值2(中)",IF(I2="值2乙","值2(中) 乙案",IF(I2="夜值","夜值(晚)",IF(I2="甲夜","夜值(晚) 甲案",IF(I2="備","08-18",IF(OR(I2="支援秘書室",I2="支援出納室",I2="支援警務科",I2="支援事務股"),"支援總(大)隊",IF(I2="支援檢疫所","支援(其他)",IF(  I2="/","空班",  IF(  I2="丙",  "※ 丙案",  IF(  I2="丙常訓",  "※ 丙案 常訓",I2  )))))))))))))))))))))))))</f>
        <v>補休</v>
      </c>
      <c r="J42" s="190" t="str">
        <f>IF(J2="早","08-18",IF(J2="中","12-22",IF(J2="晚","22-08",IF(J2="X","輪休",IF(J2="公","公假",IF(OR(J2="病",J2="事"),"病(事)假",IF(OR(J2="婚",J2="產"),"婚(產)假",IF(J2="補","補休",IF(J2="休","休假",IF(J2="喪","喪假",IF(AND(J2="/",OR($A2=日期輸入!$B$25,$A2=日期輸入!$C$25,$A2=日期輸入!$D$25,$A2=日期輸入!$E$25,$A2=日期輸入!$F$25)),"08-18水電科",IF(J2="大日","大隊值日(日)",IF(J2="大夜","大隊值日(夜)",IF(J2="值1","值1(早)",IF(J2="值1丙","值1(早) 丙案",IF(J2="值2","值2(中)",IF(J2="值2乙","值2(中) 乙案",IF(J2="夜值","夜值(晚)",IF(J2="甲夜","夜值(晚) 甲案",IF(J2="備","08-18",IF(OR(J2="支援秘書室",J2="支援出納室",J2="支援警務科",J2="支援事務股"),"支援總(大)隊",IF(J2="支援檢疫所","支援(其他)",IF(  J2="/","空班",  IF(  J2="丙",  "※ 丙案",  IF(  J2="丙常訓",  "※ 丙案 常訓",J2  )))))))))))))))))))))))))</f>
        <v>補休</v>
      </c>
      <c r="K42" s="190" t="str">
        <f>IF(K2="早","08-18",IF(K2="中","12-22",IF(K2="晚","22-08",IF(K2="X","輪休",IF(K2="公","公假",IF(OR(K2="病",K2="事"),"病(事)假",IF(OR(K2="婚",K2="產"),"婚(產)假",IF(K2="補","補休",IF(K2="休","休假",IF(K2="喪","喪假",IF(AND(K2="/",OR($A2=日期輸入!$B$25,$A2=日期輸入!$C$25,$A2=日期輸入!$D$25,$A2=日期輸入!$E$25,$A2=日期輸入!$F$25)),"08-18水電科",IF(K2="大日","大隊值日(日)",IF(K2="大夜","大隊值日(夜)",IF(K2="值1","值1(早)",IF(K2="值1丙","值1(早) 丙案",IF(K2="值2","值2(中)",IF(K2="值2乙","值2(中) 乙案",IF(K2="夜值","夜值(晚)",IF(K2="甲夜","夜值(晚) 甲案",IF(K2="備","08-18",IF(OR(K2="支援秘書室",K2="支援出納室",K2="支援警務科",K2="支援事務股"),"支援總(大)隊",IF(K2="支援檢疫所","支援(其他)",IF(  K2="/","空班",  IF(  K2="丙",  "※ 丙案",  IF(  K2="丙常訓",  "※ 丙案 常訓",K2  )))))))))))))))))))))))))</f>
        <v>補休</v>
      </c>
      <c r="L42" s="190" t="str">
        <f>IF(L2="早","08-18",IF(L2="中","12-22",IF(L2="晚","22-08",IF(L2="X","輪休",IF(L2="公","公假",IF(OR(L2="病",L2="事"),"病(事)假",IF(OR(L2="婚",L2="產"),"婚(產)假",IF(L2="補","補休",IF(L2="休","休假",IF(L2="喪","喪假",IF(AND(L2="/",OR($A2=日期輸入!$B$25,$A2=日期輸入!$C$25,$A2=日期輸入!$D$25,$A2=日期輸入!$E$25,$A2=日期輸入!$F$25)),"08-18水電科",IF(L2="大日","大隊值日(日)",IF(L2="大夜","大隊值日(夜)",IF(L2="值1","值1(早)",IF(L2="值1丙","值1(早) 丙案",IF(L2="值2","值2(中)",IF(L2="值2乙","值2(中) 乙案",IF(L2="夜值","夜值(晚)",IF(L2="甲夜","夜值(晚) 甲案",IF(L2="備","08-18",IF(OR(L2="支援秘書室",L2="支援出納室",L2="支援警務科",L2="支援事務股"),"支援總(大)隊",IF(L2="支援檢疫所","支援(其他)",IF(  L2="/","空班",  IF(  L2="丙",  "※ 丙案",  IF(  L2="丙常訓",  "※ 丙案 常訓",L2  )))))))))))))))))))))))))</f>
        <v>補休</v>
      </c>
      <c r="M42" s="190" t="str">
        <f>IF(M2="早","08-18",IF(M2="中","12-22",IF(M2="晚","22-08",IF(M2="X","輪休",IF(M2="公","公假",IF(OR(M2="病",M2="事"),"病(事)假",IF(OR(M2="婚",M2="產"),"婚(產)假",IF(M2="補","補休",IF(M2="休","休假",IF(M2="喪","喪假",IF(AND(M2="/",OR($A2=日期輸入!$B$25,$A2=日期輸入!$C$25,$A2=日期輸入!$D$25,$A2=日期輸入!$E$25,$A2=日期輸入!$F$25)),"08-18水電科",IF(M2="大日","大隊值日(日)",IF(M2="大夜","大隊值日(夜)",IF(M2="值1","值1(早)",IF(M2="值1丙","值1(早) 丙案",IF(M2="值2","值2(中)",IF(M2="值2乙","值2(中) 乙案",IF(M2="夜值","夜值(晚)",IF(M2="甲夜","夜值(晚) 甲案",IF(M2="備","08-18",IF(OR(M2="支援秘書室",M2="支援出納室",M2="支援警務科",M2="支援事務股"),"支援總(大)隊",IF(M2="支援檢疫所","支援(其他)",IF(  M2="/","空班",  IF(  M2="丙",  "※ 丙案",  IF(  M2="丙常訓",  "※ 丙案 常訓",M2  )))))))))))))))))))))))))</f>
        <v>補休</v>
      </c>
      <c r="N42" s="190" t="str">
        <f>IF(N2="早","08-18",IF(N2="中","12-22",IF(N2="晚","22-08",IF(N2="X","輪休",IF(N2="公","公假",IF(OR(N2="病",N2="事"),"病(事)假",IF(OR(N2="婚",N2="產"),"婚(產)假",IF(N2="補","補休",IF(N2="休","休假",IF(N2="喪","喪假",IF(AND(N2="/",OR($A2=日期輸入!$B$25,$A2=日期輸入!$C$25,$A2=日期輸入!$D$25,$A2=日期輸入!$E$25,$A2=日期輸入!$F$25)),"08-18水電科",IF(N2="大日","大隊值日(日)",IF(N2="大夜","大隊值日(夜)",IF(N2="值1","值1(早)",IF(N2="值1丙","值1(早) 丙案",IF(N2="值2","值2(中)",IF(N2="值2乙","值2(中) 乙案",IF(N2="夜值","夜值(晚)",IF(N2="甲夜","夜值(晚) 甲案",IF(N2="備","08-18",IF(OR(N2="支援秘書室",N2="支援出納室",N2="支援警務科",N2="支援事務股"),"支援總(大)隊",IF(N2="支援檢疫所","支援(其他)",IF(  N2="/","空班",  IF(  N2="丙",  "※ 丙案",  IF(  N2="丙常訓",  "※ 丙案 常訓",N2  )))))))))))))))))))))))))</f>
        <v>補休</v>
      </c>
      <c r="O42" s="190" t="str">
        <f>IF(O2="早","08-18",IF(O2="中","12-22",IF(O2="晚","22-08",IF(O2="X","輪休",IF(O2="公","公假",IF(OR(O2="病",O2="事"),"病(事)假",IF(OR(O2="婚",O2="產"),"婚(產)假",IF(O2="補","補休",IF(O2="休","休假",IF(O2="喪","喪假",IF(AND(O2="/",OR($A2=日期輸入!$B$25,$A2=日期輸入!$C$25,$A2=日期輸入!$D$25,$A2=日期輸入!$E$25,$A2=日期輸入!$F$25)),"08-18水電科",IF(O2="大日","大隊值日(日)",IF(O2="大夜","大隊值日(夜)",IF(O2="值1","值1(早)",IF(O2="值1丙","值1(早) 丙案",IF(O2="值2","值2(中)",IF(O2="值2乙","值2(中) 乙案",IF(O2="夜值","夜值(晚)",IF(O2="甲夜","夜值(晚) 甲案",IF(O2="備","08-18",IF(OR(O2="支援秘書室",O2="支援出納室",O2="支援警務科",O2="支援事務股"),"支援總(大)隊",IF(O2="支援檢疫所","支援(其他)",IF(  O2="/","空班",  IF(  O2="丙",  "※ 丙案",  IF(  O2="丙常訓",  "※ 丙案 常訓",O2  )))))))))))))))))))))))))</f>
        <v>補休</v>
      </c>
      <c r="P42" s="190" t="str">
        <f>IF(P2="早","08-18",IF(P2="中","12-22",IF(P2="晚","22-08",IF(P2="X","輪休",IF(P2="公","公假",IF(OR(P2="病",P2="事"),"病(事)假",IF(OR(P2="婚",P2="產"),"婚(產)假",IF(P2="補","補休",IF(P2="休","休假",IF(P2="喪","喪假",IF(AND(P2="/",OR($A2=日期輸入!$B$25,$A2=日期輸入!$C$25,$A2=日期輸入!$D$25,$A2=日期輸入!$E$25,$A2=日期輸入!$F$25)),"08-18水電科",IF(P2="大日","大隊值日(日)",IF(P2="大夜","大隊值日(夜)",IF(P2="值1","值1(早)",IF(P2="值1丙","值1(早) 丙案",IF(P2="值2","值2(中)",IF(P2="值2乙","值2(中) 乙案",IF(P2="夜值","夜值(晚)",IF(P2="甲夜","夜值(晚) 甲案",IF(P2="備","08-18",IF(OR(P2="支援秘書室",P2="支援出納室",P2="支援警務科",P2="支援事務股"),"支援總(大)隊",IF(P2="支援檢疫所","支援(其他)",IF(  P2="/","空班",  IF(  P2="丙",  "※ 丙案",  IF(  P2="丙常訓",  "※ 丙案 常訓",P2  )))))))))))))))))))))))))</f>
        <v>補休</v>
      </c>
      <c r="Q42" s="190" t="str">
        <f>IF(Q2="早","08-18",IF(Q2="中","12-22",IF(Q2="晚","22-08",IF(Q2="X","輪休",IF(Q2="公","公假",IF(OR(Q2="病",Q2="事"),"病(事)假",IF(OR(Q2="婚",Q2="產"),"婚(產)假",IF(Q2="補","補休",IF(Q2="休","休假",IF(Q2="喪","喪假",IF(AND(Q2="/",OR($A2=日期輸入!$B$25,$A2=日期輸入!$C$25,$A2=日期輸入!$D$25,$A2=日期輸入!$E$25,$A2=日期輸入!$F$25)),"08-18水電科",IF(Q2="大日","大隊值日(日)",IF(Q2="大夜","大隊值日(夜)",IF(Q2="值1","值1(早)",IF(Q2="值1丙","值1(早) 丙案",IF(Q2="值2","值2(中)",IF(Q2="值2乙","值2(中) 乙案",IF(Q2="夜值","夜值(晚)",IF(Q2="甲夜","夜值(晚) 甲案",IF(Q2="備","08-18",IF(OR(Q2="支援秘書室",Q2="支援出納室",Q2="支援警務科",Q2="支援事務股"),"支援總(大)隊",IF(Q2="支援檢疫所","支援(其他)",IF(  Q2="/","空班",  IF(  Q2="丙",  "※ 丙案",  IF(  Q2="丙常訓",  "※ 丙案 常訓",Q2  )))))))))))))))))))))))))</f>
        <v>補休</v>
      </c>
      <c r="R42" s="190" t="str">
        <f>IF(R2="早","08-18",IF(R2="中","12-22",IF(R2="晚","22-08",IF(R2="X","輪休",IF(R2="公","公假",IF(OR(R2="病",R2="事"),"病(事)假",IF(OR(R2="婚",R2="產"),"婚(產)假",IF(R2="補","補休",IF(R2="休","休假",IF(R2="喪","喪假",IF(AND(R2="/",OR($A2=日期輸入!$B$25,$A2=日期輸入!$C$25,$A2=日期輸入!$D$25,$A2=日期輸入!$E$25,$A2=日期輸入!$F$25)),"08-18水電科",IF(R2="大日","大隊值日(日)",IF(R2="大夜","大隊值日(夜)",IF(R2="值1","值1(早)",IF(R2="值1丙","值1(早) 丙案",IF(R2="值2","值2(中)",IF(R2="值2乙","值2(中) 乙案",IF(R2="夜值","夜值(晚)",IF(R2="甲夜","夜值(晚) 甲案",IF(R2="備","08-18",IF(OR(R2="支援秘書室",R2="支援出納室",R2="支援警務科",R2="支援事務股"),"支援總(大)隊",IF(R2="支援檢疫所","支援(其他)",IF(  R2="/","空班",  IF(  R2="丙",  "※ 丙案",  IF(  R2="丙常訓",  "※ 丙案 常訓",R2  )))))))))))))))))))))))))</f>
        <v>08-18備</v>
      </c>
      <c r="S42" s="190" t="str">
        <f>IF(S2="早","08-18",IF(S2="中","12-22",IF(S2="晚","22-08",IF(S2="X","輪休",IF(S2="公","公假",IF(OR(S2="病",S2="事"),"病(事)假",IF(OR(S2="婚",S2="產"),"婚(產)假",IF(S2="補","補休",IF(S2="休","休假",IF(S2="喪","喪假",IF(AND(S2="/",OR($A2=日期輸入!$B$25,$A2=日期輸入!$C$25,$A2=日期輸入!$D$25,$A2=日期輸入!$E$25,$A2=日期輸入!$F$25)),"08-18水電科",IF(S2="大日","大隊值日(日)",IF(S2="大夜","大隊值日(夜)",IF(S2="值1","值1(早)",IF(S2="值1丙","值1(早) 丙案",IF(S2="值2","值2(中)",IF(S2="值2乙","值2(中) 乙案",IF(S2="夜值","夜值(晚)",IF(S2="甲夜","夜值(晚) 甲案",IF(S2="備","08-18",IF(OR(S2="支援秘書室",S2="支援出納室",S2="支援警務科",S2="支援事務股"),"支援總(大)隊",IF(S2="支援檢疫所","支援(其他)",IF(  S2="/","空班",  IF(  S2="丙",  "※ 丙案",  IF(  S2="丙常訓",  "※ 丙案 常訓",S2  )))))))))))))))))))))))))</f>
        <v>08-18備</v>
      </c>
      <c r="T42" s="190" t="str">
        <f>IF(T2="早","08-18",IF(T2="中","12-22",IF(T2="晚","22-08",IF(T2="X","輪休",IF(T2="公","公假",IF(OR(T2="病",T2="事"),"病(事)假",IF(OR(T2="婚",T2="產"),"婚(產)假",IF(T2="補","補休",IF(T2="休","休假",IF(T2="喪","喪假",IF(AND(T2="/",OR($A2=日期輸入!$B$25,$A2=日期輸入!$C$25,$A2=日期輸入!$D$25,$A2=日期輸入!$E$25,$A2=日期輸入!$F$25)),"08-18水電科",IF(T2="大日","大隊值日(日)",IF(T2="大夜","大隊值日(夜)",IF(T2="值1","值1(早)",IF(T2="值1丙","值1(早) 丙案",IF(T2="值2","值2(中)",IF(T2="值2乙","值2(中) 乙案",IF(T2="夜值","夜值(晚)",IF(T2="甲夜","夜值(晚) 甲案",IF(T2="備","08-18",IF(OR(T2="支援秘書室",T2="支援出納室",T2="支援警務科",T2="支援事務股"),"支援總(大)隊",IF(T2="支援檢疫所","支援(其他)",IF(  T2="/","空班",  IF(  T2="丙",  "※ 丙案",  IF(  T2="丙常訓",  "※ 丙案 常訓",T2  )))))))))))))))))))))))))</f>
        <v>08-18備</v>
      </c>
      <c r="U42" s="190" t="str">
        <f>IF(U2="早","08-18",IF(U2="中","12-22",IF(U2="晚","22-08",IF(U2="X","輪休",IF(U2="公","公假",IF(OR(U2="病",U2="事"),"病(事)假",IF(OR(U2="婚",U2="產"),"婚(產)假",IF(U2="補","補休",IF(U2="休","休假",IF(U2="喪","喪假",IF(AND(U2="/",OR($A2=日期輸入!$B$25,$A2=日期輸入!$C$25,$A2=日期輸入!$D$25,$A2=日期輸入!$E$25,$A2=日期輸入!$F$25)),"08-18水電科",IF(U2="大日","大隊值日(日)",IF(U2="大夜","大隊值日(夜)",IF(U2="值1","值1(早)",IF(U2="值1丙","值1(早) 丙案",IF(U2="值2","值2(中)",IF(U2="值2乙","值2(中) 乙案",IF(U2="夜值","夜值(晚)",IF(U2="甲夜","夜值(晚) 甲案",IF(U2="備","08-18",IF(OR(U2="支援秘書室",U2="支援出納室",U2="支援警務科",U2="支援事務股"),"支援總(大)隊",IF(U2="支援檢疫所","支援(其他)",IF(  U2="/","空班",  IF(  U2="丙",  "※ 丙案",  IF(  U2="丙常訓",  "※ 丙案 常訓",U2  )))))))))))))))))))))))))</f>
        <v>08-18備</v>
      </c>
      <c r="V42" s="190" t="str">
        <f>IF(V2="早","08-18",IF(V2="中","12-22",IF(V2="晚","22-08",IF(V2="X","輪休",IF(V2="公","公假",IF(OR(V2="病",V2="事"),"病(事)假",IF(OR(V2="婚",V2="產"),"婚(產)假",IF(V2="補","補休",IF(V2="休","休假",IF(V2="喪","喪假",IF(AND(V2="/",OR($A2=日期輸入!$B$25,$A2=日期輸入!$C$25,$A2=日期輸入!$D$25,$A2=日期輸入!$E$25,$A2=日期輸入!$F$25)),"08-18水電科",IF(V2="大日","大隊值日(日)",IF(V2="大夜","大隊值日(夜)",IF(V2="值1","值1(早)",IF(V2="值1丙","值1(早) 丙案",IF(V2="值2","值2(中)",IF(V2="值2乙","值2(中) 乙案",IF(V2="夜值","夜值(晚)",IF(V2="甲夜","夜值(晚) 甲案",IF(V2="備","08-18",IF(OR(V2="支援秘書室",V2="支援出納室",V2="支援警務科",V2="支援事務股"),"支援總(大)隊",IF(V2="支援檢疫所","支援(其他)",IF(  V2="/","空班",  IF(  V2="丙",  "※ 丙案",  IF(  V2="丙常訓",  "※ 丙案 常訓",V2  )))))))))))))))))))))))))</f>
        <v>08-18備</v>
      </c>
      <c r="W42" s="190" t="str">
        <f>IF(W2="早","08-18",IF(W2="中","12-22",IF(W2="晚","22-08",IF(W2="X","輪休",IF(W2="公","公假",IF(OR(W2="病",W2="事"),"病(事)假",IF(OR(W2="婚",W2="產"),"婚(產)假",IF(W2="補","補休",IF(W2="休","休假",IF(W2="喪","喪假",IF(AND(W2="/",OR($A2=日期輸入!$B$25,$A2=日期輸入!$C$25,$A2=日期輸入!$D$25,$A2=日期輸入!$E$25,$A2=日期輸入!$F$25)),"08-18水電科",IF(W2="大日","大隊值日(日)",IF(W2="大夜","大隊值日(夜)",IF(W2="值1","值1(早)",IF(W2="值1丙","值1(早) 丙案",IF(W2="值2","值2(中)",IF(W2="值2乙","值2(中) 乙案",IF(W2="夜值","夜值(晚)",IF(W2="甲夜","夜值(晚) 甲案",IF(W2="備","08-18",IF(OR(W2="支援秘書室",W2="支援出納室",W2="支援警務科",W2="支援事務股"),"支援總(大)隊",IF(W2="支援檢疫所","支援(其他)",IF(  W2="/","空班",  IF(  W2="丙",  "※ 丙案",  IF(  W2="丙常訓",  "※ 丙案 常訓",W2  )))))))))))))))))))))))))</f>
        <v>08-18備</v>
      </c>
      <c r="X42" s="190" t="str">
        <f>IF(X2="早","08-18",IF(X2="中","12-22",IF(X2="晚","22-08",IF(X2="X","輪休",IF(X2="公","公假",IF(OR(X2="病",X2="事"),"病(事)假",IF(OR(X2="婚",X2="產"),"婚(產)假",IF(X2="補","補休",IF(X2="休","休假",IF(X2="喪","喪假",IF(AND(X2="/",OR($A2=日期輸入!$B$25,$A2=日期輸入!$C$25,$A2=日期輸入!$D$25,$A2=日期輸入!$E$25,$A2=日期輸入!$F$25)),"08-18水電科",IF(X2="大日","大隊值日(日)",IF(X2="大夜","大隊值日(夜)",IF(X2="值1","值1(早)",IF(X2="值1丙","值1(早) 丙案",IF(X2="值2","值2(中)",IF(X2="值2乙","值2(中) 乙案",IF(X2="夜值","夜值(晚)",IF(X2="甲夜","夜值(晚) 甲案",IF(X2="備","08-18",IF(OR(X2="支援秘書室",X2="支援出納室",X2="支援警務科",X2="支援事務股"),"支援總(大)隊",IF(X2="支援檢疫所","支援(其他)",IF(  X2="/","空班",  IF(  X2="丙",  "※ 丙案",  IF(  X2="丙常訓",  "※ 丙案 常訓",X2  )))))))))))))))))))))))))</f>
        <v>08-18備</v>
      </c>
      <c r="Y42" s="190" t="str">
        <f>IF(Y2="早","08-18",IF(Y2="中","12-22",IF(Y2="晚","22-08",IF(Y2="X","輪休",IF(Y2="公","公假",IF(OR(Y2="病",Y2="事"),"病(事)假",IF(OR(Y2="婚",Y2="產"),"婚(產)假",IF(Y2="補","補休",IF(Y2="休","休假",IF(Y2="喪","喪假",IF(AND(Y2="/",OR($A2=日期輸入!$B$25,$A2=日期輸入!$C$25,$A2=日期輸入!$D$25,$A2=日期輸入!$E$25,$A2=日期輸入!$F$25)),"08-18水電科",IF(Y2="大日","大隊值日(日)",IF(Y2="大夜","大隊值日(夜)",IF(Y2="值1","值1(早)",IF(Y2="值1丙","值1(早) 丙案",IF(Y2="值2","值2(中)",IF(Y2="值2乙","值2(中) 乙案",IF(Y2="夜值","夜值(晚)",IF(Y2="甲夜","夜值(晚) 甲案",IF(Y2="備","08-18",IF(OR(Y2="支援秘書室",Y2="支援出納室",Y2="支援警務科",Y2="支援事務股"),"支援總(大)隊",IF(Y2="支援檢疫所","支援(其他)",IF(  Y2="/","空班",  IF(  Y2="丙",  "※ 丙案",  IF(  Y2="丙常訓",  "※ 丙案 常訓",Y2  )))))))))))))))))))))))))</f>
        <v>08-18備</v>
      </c>
      <c r="Z42" s="190" t="str">
        <f>IF(Z2="早","08-18",IF(Z2="中","12-22",IF(Z2="晚","22-08",IF(Z2="X","輪休",IF(Z2="公","公假",IF(OR(Z2="病",Z2="事"),"病(事)假",IF(OR(Z2="婚",Z2="產"),"婚(產)假",IF(Z2="補","補休",IF(Z2="休","休假",IF(Z2="喪","喪假",IF(AND(Z2="/",OR($A2=日期輸入!$B$25,$A2=日期輸入!$C$25,$A2=日期輸入!$D$25,$A2=日期輸入!$E$25,$A2=日期輸入!$F$25)),"08-18水電科",IF(Z2="大日","大隊值日(日)",IF(Z2="大夜","大隊值日(夜)",IF(Z2="值1","值1(早)",IF(Z2="值1丙","值1(早) 丙案",IF(Z2="值2","值2(中)",IF(Z2="值2乙","值2(中) 乙案",IF(Z2="夜值","夜值(晚)",IF(Z2="甲夜","夜值(晚) 甲案",IF(Z2="備","08-18",IF(OR(Z2="支援秘書室",Z2="支援出納室",Z2="支援警務科",Z2="支援事務股"),"支援總(大)隊",IF(Z2="支援檢疫所","支援(其他)",IF(  Z2="/","空班",  IF(  Z2="丙",  "※ 丙案",  IF(  Z2="丙常訓",  "※ 丙案 常訓",Z2  )))))))))))))))))))))))))</f>
        <v>08-18備</v>
      </c>
      <c r="AA42" s="190" t="str">
        <f>IF(AA2="早","08-18",IF(AA2="中","12-22",IF(AA2="晚","22-08",IF(AA2="X","輪休",IF(AA2="公","公假",IF(OR(AA2="病",AA2="事"),"病(事)假",IF(OR(AA2="婚",AA2="產"),"婚(產)假",IF(AA2="補","補休",IF(AA2="休","休假",IF(AA2="喪","喪假",IF(AND(AA2="/",OR($A2=日期輸入!$B$25,$A2=日期輸入!$C$25,$A2=日期輸入!$D$25,$A2=日期輸入!$E$25,$A2=日期輸入!$F$25)),"08-18水電科",IF(AA2="大日","大隊值日(日)",IF(AA2="大夜","大隊值日(夜)",IF(AA2="值1","值1(早)",IF(AA2="值1丙","值1(早) 丙案",IF(AA2="值2","值2(中)",IF(AA2="值2乙","值2(中) 乙案",IF(AA2="夜值","夜值(晚)",IF(AA2="甲夜","夜值(晚) 甲案",IF(AA2="備","08-18",IF(OR(AA2="支援秘書室",AA2="支援出納室",AA2="支援警務科",AA2="支援事務股"),"支援總(大)隊",IF(AA2="支援檢疫所","支援(其他)",IF(  AA2="/","空班",  IF(  AA2="丙",  "※ 丙案",  IF(  AA2="丙常訓",  "※ 丙案 常訓",AA2  )))))))))))))))))))))))))</f>
        <v>08-18備</v>
      </c>
      <c r="AB42" s="190" t="str">
        <f>IF(AB2="早","08-18",IF(AB2="中","12-22",IF(AB2="晚","22-08",IF(AB2="X","輪休",IF(AB2="公","公假",IF(OR(AB2="病",AB2="事"),"病(事)假",IF(OR(AB2="婚",AB2="產"),"婚(產)假",IF(AB2="補","補休",IF(AB2="休","休假",IF(AB2="喪","喪假",IF(AND(AB2="/",OR($A2=日期輸入!$B$25,$A2=日期輸入!$C$25,$A2=日期輸入!$D$25,$A2=日期輸入!$E$25,$A2=日期輸入!$F$25)),"08-18水電科",IF(AB2="大日","大隊值日(日)",IF(AB2="大夜","大隊值日(夜)",IF(AB2="值1","值1(早)",IF(AB2="值1丙","值1(早) 丙案",IF(AB2="值2","值2(中)",IF(AB2="值2乙","值2(中) 乙案",IF(AB2="夜值","夜值(晚)",IF(AB2="甲夜","夜值(晚) 甲案",IF(AB2="備","08-18",IF(OR(AB2="支援秘書室",AB2="支援出納室",AB2="支援警務科",AB2="支援事務股"),"支援總(大)隊",IF(AB2="支援檢疫所","支援(其他)",IF(  AB2="/","空班",  IF(  AB2="丙",  "※ 丙案",  IF(  AB2="丙常訓",  "※ 丙案 常訓",AB2  )))))))))))))))))))))))))</f>
        <v>08-18備</v>
      </c>
      <c r="AC42" s="190" t="str">
        <f>IF(AC2="早","08-18",IF(AC2="中","12-22",IF(AC2="晚","22-08",IF(AC2="X","輪休",IF(AC2="公","公假",IF(OR(AC2="病",AC2="事"),"病(事)假",IF(OR(AC2="婚",AC2="產"),"婚(產)假",IF(AC2="補","補休",IF(AC2="休","休假",IF(AC2="喪","喪假",IF(AND(AC2="/",OR($A2=日期輸入!$B$25,$A2=日期輸入!$C$25,$A2=日期輸入!$D$25,$A2=日期輸入!$E$25,$A2=日期輸入!$F$25)),"08-18水電科",IF(AC2="大日","大隊值日(日)",IF(AC2="大夜","大隊值日(夜)",IF(AC2="值1","值1(早)",IF(AC2="值1丙","值1(早) 丙案",IF(AC2="值2","值2(中)",IF(AC2="值2乙","值2(中) 乙案",IF(AC2="夜值","夜值(晚)",IF(AC2="甲夜","夜值(晚) 甲案",IF(AC2="備","08-18",IF(OR(AC2="支援秘書室",AC2="支援出納室",AC2="支援警務科",AC2="支援事務股"),"支援總(大)隊",IF(AC2="支援檢疫所","支援(其他)",IF(  AC2="/","空班",  IF(  AC2="丙",  "※ 丙案",  IF(  AC2="丙常訓",  "※ 丙案 常訓",AC2  )))))))))))))))))))))))))</f>
        <v>08-18備</v>
      </c>
      <c r="AD42" s="190" t="str">
        <f>IF(AD2="早","08-18",IF(AD2="中","12-22",IF(AD2="晚","22-08",IF(AD2="X","輪休",IF(AD2="公","公假",IF(OR(AD2="病",AD2="事"),"病(事)假",IF(OR(AD2="婚",AD2="產"),"婚(產)假",IF(AD2="補","補休",IF(AD2="休","休假",IF(AD2="喪","喪假",IF(AND(AD2="/",OR($A2=日期輸入!$B$25,$A2=日期輸入!$C$25,$A2=日期輸入!$D$25,$A2=日期輸入!$E$25,$A2=日期輸入!$F$25)),"08-18水電科",IF(AD2="大日","大隊值日(日)",IF(AD2="大夜","大隊值日(夜)",IF(AD2="值1","值1(早)",IF(AD2="值1丙","值1(早) 丙案",IF(AD2="值2","值2(中)",IF(AD2="值2乙","值2(中) 乙案",IF(AD2="夜值","夜值(晚)",IF(AD2="甲夜","夜值(晚) 甲案",IF(AD2="備","08-18",IF(OR(AD2="支援秘書室",AD2="支援出納室",AD2="支援警務科",AD2="支援事務股"),"支援總(大)隊",IF(AD2="支援檢疫所","支援(其他)",IF(  AD2="/","空班",  IF(  AD2="丙",  "※ 丙案",  IF(  AD2="丙常訓",  "※ 丙案 常訓",AD2  )))))))))))))))))))))))))</f>
        <v>08-18備</v>
      </c>
      <c r="AE42" s="190" t="str">
        <f>IF(AE2="早","08-18",IF(AE2="中","12-22",IF(AE2="晚","22-08",IF(AE2="X","輪休",IF(AE2="公","公假",IF(OR(AE2="病",AE2="事"),"病(事)假",IF(OR(AE2="婚",AE2="產"),"婚(產)假",IF(AE2="補","補休",IF(AE2="休","休假",IF(AE2="喪","喪假",IF(AND(AE2="/",OR($A2=日期輸入!$B$25,$A2=日期輸入!$C$25,$A2=日期輸入!$D$25,$A2=日期輸入!$E$25,$A2=日期輸入!$F$25)),"08-18水電科",IF(AE2="大日","大隊值日(日)",IF(AE2="大夜","大隊值日(夜)",IF(AE2="值1","值1(早)",IF(AE2="值1丙","值1(早) 丙案",IF(AE2="值2","值2(中)",IF(AE2="值2乙","值2(中) 乙案",IF(AE2="夜值","夜值(晚)",IF(AE2="甲夜","夜值(晚) 甲案",IF(AE2="備","08-18",IF(OR(AE2="支援秘書室",AE2="支援出納室",AE2="支援警務科",AE2="支援事務股"),"支援總(大)隊",IF(AE2="支援檢疫所","支援(其他)",IF(  AE2="/","空班",  IF(  AE2="丙",  "※ 丙案",  IF(  AE2="丙常訓",  "※ 丙案 常訓",AE2  )))))))))))))))))))))))))</f>
        <v>08-18備</v>
      </c>
      <c r="AF42" s="190" t="str">
        <f>IF(AF2="早","08-18",IF(AF2="中","12-22",IF(AF2="晚","22-08",IF(AF2="X","輪休",IF(AF2="公","公假",IF(OR(AF2="病",AF2="事"),"病(事)假",IF(OR(AF2="婚",AF2="產"),"婚(產)假",IF(AF2="補","補休",IF(AF2="休","休假",IF(AF2="喪","喪假",IF(AND(AF2="/",OR($A2=日期輸入!$B$25,$A2=日期輸入!$C$25,$A2=日期輸入!$D$25,$A2=日期輸入!$E$25,$A2=日期輸入!$F$25)),"08-18水電科",IF(AF2="大日","大隊值日(日)",IF(AF2="大夜","大隊值日(夜)",IF(AF2="值1","值1(早)",IF(AF2="值1丙","值1(早) 丙案",IF(AF2="值2","值2(中)",IF(AF2="值2乙","值2(中) 乙案",IF(AF2="夜值","夜值(晚)",IF(AF2="甲夜","夜值(晚) 甲案",IF(AF2="備","08-18",IF(OR(AF2="支援秘書室",AF2="支援出納室",AF2="支援警務科",AF2="支援事務股"),"支援總(大)隊",IF(AF2="支援檢疫所","支援(其他)",IF(  AF2="/","空班",  IF(  AF2="丙",  "※ 丙案",  IF(  AF2="丙常訓",  "※ 丙案 常訓",AF2  )))))))))))))))))))))))))</f>
        <v>08-18備</v>
      </c>
      <c r="AG42" s="190" t="str">
        <f>IF(AG2="早","08-18",IF(AG2="中","12-22",IF(AG2="晚","22-08",IF(AG2="X","輪休",IF(AG2="公","公假",IF(OR(AG2="病",AG2="事"),"病(事)假",IF(OR(AG2="婚",AG2="產"),"婚(產)假",IF(AG2="補","補休",IF(AG2="休","休假",IF(AG2="喪","喪假",IF(AND(AG2="/",OR($A2=日期輸入!$B$25,$A2=日期輸入!$C$25,$A2=日期輸入!$D$25,$A2=日期輸入!$E$25,$A2=日期輸入!$F$25)),"08-18水電科",IF(AG2="大日","大隊值日(日)",IF(AG2="大夜","大隊值日(夜)",IF(AG2="值1","值1(早)",IF(AG2="值1丙","值1(早) 丙案",IF(AG2="值2","值2(中)",IF(AG2="值2乙","值2(中) 乙案",IF(AG2="夜值","夜值(晚)",IF(AG2="甲夜","夜值(晚) 甲案",IF(AG2="備","08-18",IF(OR(AG2="支援秘書室",AG2="支援出納室",AG2="支援警務科",AG2="支援事務股"),"支援總(大)隊",IF(AG2="支援檢疫所","支援(其他)",IF(  AG2="/","空班",  IF(  AG2="丙",  "※ 丙案",  IF(  AG2="丙常訓",  "※ 丙案 常訓",AG2  )))))))))))))))))))))))))</f>
        <v/>
      </c>
    </row>
    <row r="43" spans="1:43">
      <c r="A43" s="190" t="str">
        <f t="shared" ref="A43:B43" si="2">A3</f>
        <v>B</v>
      </c>
      <c r="B43" s="190" t="str">
        <f t="shared" si="2"/>
        <v>薛信東</v>
      </c>
      <c r="C43" s="190" t="str">
        <f>IF(C3="早","08-18",IF(C3="中","12-22",IF(C3="晚","22-08",IF(C3="X","輪休",IF(C3="公","公假",IF(OR(C3="病",C3="事"),"病(事)假",IF(OR(C3="婚",C3="產"),"婚(產)假",IF(C3="補","補休",IF(C3="休","休假",IF(C3="喪","喪假",IF(AND(C3="/",OR($A3=日期輸入!$B$25,$A3=日期輸入!$C$25,$A3=日期輸入!$D$25,$A3=日期輸入!$E$25,$A3=日期輸入!$F$25)),"08-18水電科",IF(C3="大日","大隊值日(日)",IF(C3="大夜","大隊值日(夜)",IF(C3="值1","值1(早)",IF(C3="值1丙","值1(早) 丙案",IF(C3="值2","值2(中)",IF(C3="值2乙","值2(中) 乙案",IF(C3="夜值","夜值(晚)",IF(C3="甲夜","夜值(晚) 甲案",IF(C3="備","08-18",IF(OR(C3="支援秘書室",C3="支援出納室",C3="支援警務科",C3="支援事務股"),"支援總(大)隊",IF(C3="支援檢疫所","支援(其他)",IF(  C3="/","空班",  IF(  C3="丙",  "※ 丙案",  IF(  C3="丙常訓",  "※ 丙案 常訓",C3  )))))))))))))))))))))))))</f>
        <v>支援(其他)</v>
      </c>
      <c r="D43" s="190" t="str">
        <f>IF(D3="早","08-18",IF(D3="中","12-22",IF(D3="晚","22-08",IF(D3="X","輪休",IF(D3="公","公假",IF(OR(D3="病",D3="事"),"病(事)假",IF(OR(D3="婚",D3="產"),"婚(產)假",IF(D3="補","補休",IF(D3="休","休假",IF(D3="喪","喪假",IF(AND(D3="/",OR($A3=日期輸入!$B$25,$A3=日期輸入!$C$25,$A3=日期輸入!$D$25,$A3=日期輸入!$E$25,$A3=日期輸入!$F$25)),"08-18水電科",IF(D3="大日","大隊值日(日)",IF(D3="大夜","大隊值日(夜)",IF(D3="值1","值1(早)",IF(D3="值1丙","值1(早) 丙案",IF(D3="值2","值2(中)",IF(D3="值2乙","值2(中) 乙案",IF(D3="夜值","夜值(晚)",IF(D3="甲夜","夜值(晚) 甲案",IF(D3="備","08-18",IF(OR(D3="支援秘書室",D3="支援出納室",D3="支援警務科",D3="支援事務股"),"支援總(大)隊",IF(D3="支援檢疫所","支援(其他)",IF(  D3="/","空班",  IF(  D3="丙",  "※ 丙案",  IF(  D3="丙常訓",  "※ 丙案 常訓",D3  )))))))))))))))))))))))))</f>
        <v>支援(其他)</v>
      </c>
      <c r="E43" s="190" t="str">
        <f>IF(E3="早","08-18",IF(E3="中","12-22",IF(E3="晚","22-08",IF(E3="X","輪休",IF(E3="公","公假",IF(OR(E3="病",E3="事"),"病(事)假",IF(OR(E3="婚",E3="產"),"婚(產)假",IF(E3="補","補休",IF(E3="休","休假",IF(E3="喪","喪假",IF(AND(E3="/",OR($A3=日期輸入!$B$25,$A3=日期輸入!$C$25,$A3=日期輸入!$D$25,$A3=日期輸入!$E$25,$A3=日期輸入!$F$25)),"08-18水電科",IF(E3="大日","大隊值日(日)",IF(E3="大夜","大隊值日(夜)",IF(E3="值1","值1(早)",IF(E3="值1丙","值1(早) 丙案",IF(E3="值2","值2(中)",IF(E3="值2乙","值2(中) 乙案",IF(E3="夜值","夜值(晚)",IF(E3="甲夜","夜值(晚) 甲案",IF(E3="備","08-18",IF(OR(E3="支援秘書室",E3="支援出納室",E3="支援警務科",E3="支援事務股"),"支援總(大)隊",IF(E3="支援檢疫所","支援(其他)",IF(  E3="/","空班",  IF(  E3="丙",  "※ 丙案",  IF(  E3="丙常訓",  "※ 丙案 常訓",E3  )))))))))))))))))))))))))</f>
        <v>支援(其他)</v>
      </c>
      <c r="F43" s="190" t="str">
        <f>IF(F3="早","08-18",IF(F3="中","12-22",IF(F3="晚","22-08",IF(F3="X","輪休",IF(F3="公","公假",IF(OR(F3="病",F3="事"),"病(事)假",IF(OR(F3="婚",F3="產"),"婚(產)假",IF(F3="補","補休",IF(F3="休","休假",IF(F3="喪","喪假",IF(AND(F3="/",OR($A3=日期輸入!$B$25,$A3=日期輸入!$C$25,$A3=日期輸入!$D$25,$A3=日期輸入!$E$25,$A3=日期輸入!$F$25)),"08-18水電科",IF(F3="大日","大隊值日(日)",IF(F3="大夜","大隊值日(夜)",IF(F3="值1","值1(早)",IF(F3="值1丙","值1(早) 丙案",IF(F3="值2","值2(中)",IF(F3="值2乙","值2(中) 乙案",IF(F3="夜值","夜值(晚)",IF(F3="甲夜","夜值(晚) 甲案",IF(F3="備","08-18",IF(OR(F3="支援秘書室",F3="支援出納室",F3="支援警務科",F3="支援事務股"),"支援總(大)隊",IF(F3="支援檢疫所","支援(其他)",IF(  F3="/","空班",  IF(  F3="丙",  "※ 丙案",  IF(  F3="丙常訓",  "※ 丙案 常訓",F3  )))))))))))))))))))))))))</f>
        <v>支援(其他)</v>
      </c>
      <c r="G43" s="190" t="str">
        <f>IF(G3="早","08-18",IF(G3="中","12-22",IF(G3="晚","22-08",IF(G3="X","輪休",IF(G3="公","公假",IF(OR(G3="病",G3="事"),"病(事)假",IF(OR(G3="婚",G3="產"),"婚(產)假",IF(G3="補","補休",IF(G3="休","休假",IF(G3="喪","喪假",IF(AND(G3="/",OR($A3=日期輸入!$B$25,$A3=日期輸入!$C$25,$A3=日期輸入!$D$25,$A3=日期輸入!$E$25,$A3=日期輸入!$F$25)),"08-18水電科",IF(G3="大日","大隊值日(日)",IF(G3="大夜","大隊值日(夜)",IF(G3="值1","值1(早)",IF(G3="值1丙","值1(早) 丙案",IF(G3="值2","值2(中)",IF(G3="值2乙","值2(中) 乙案",IF(G3="夜值","夜值(晚)",IF(G3="甲夜","夜值(晚) 甲案",IF(G3="備","08-18",IF(OR(G3="支援秘書室",G3="支援出納室",G3="支援警務科",G3="支援事務股"),"支援總(大)隊",IF(G3="支援檢疫所","支援(其他)",IF(  G3="/","空班",  IF(  G3="丙",  "※ 丙案",  IF(  G3="丙常訓",  "※ 丙案 常訓",G3  )))))))))))))))))))))))))</f>
        <v>支援(其他)</v>
      </c>
      <c r="H43" s="190" t="str">
        <f>IF(H3="早","08-18",IF(H3="中","12-22",IF(H3="晚","22-08",IF(H3="X","輪休",IF(H3="公","公假",IF(OR(H3="病",H3="事"),"病(事)假",IF(OR(H3="婚",H3="產"),"婚(產)假",IF(H3="補","補休",IF(H3="休","休假",IF(H3="喪","喪假",IF(AND(H3="/",OR($A3=日期輸入!$B$25,$A3=日期輸入!$C$25,$A3=日期輸入!$D$25,$A3=日期輸入!$E$25,$A3=日期輸入!$F$25)),"08-18水電科",IF(H3="大日","大隊值日(日)",IF(H3="大夜","大隊值日(夜)",IF(H3="值1","值1(早)",IF(H3="值1丙","值1(早) 丙案",IF(H3="值2","值2(中)",IF(H3="值2乙","值2(中) 乙案",IF(H3="夜值","夜值(晚)",IF(H3="甲夜","夜值(晚) 甲案",IF(H3="備","08-18",IF(OR(H3="支援秘書室",H3="支援出納室",H3="支援警務科",H3="支援事務股"),"支援總(大)隊",IF(H3="支援檢疫所","支援(其他)",IF(  H3="/","空班",  IF(  H3="丙",  "※ 丙案",  IF(  H3="丙常訓",  "※ 丙案 常訓",H3  )))))))))))))))))))))))))</f>
        <v>支援(其他)</v>
      </c>
      <c r="I43" s="190" t="str">
        <f>IF(I3="早","08-18",IF(I3="中","12-22",IF(I3="晚","22-08",IF(I3="X","輪休",IF(I3="公","公假",IF(OR(I3="病",I3="事"),"病(事)假",IF(OR(I3="婚",I3="產"),"婚(產)假",IF(I3="補","補休",IF(I3="休","休假",IF(I3="喪","喪假",IF(AND(I3="/",OR($A3=日期輸入!$B$25,$A3=日期輸入!$C$25,$A3=日期輸入!$D$25,$A3=日期輸入!$E$25,$A3=日期輸入!$F$25)),"08-18水電科",IF(I3="大日","大隊值日(日)",IF(I3="大夜","大隊值日(夜)",IF(I3="值1","值1(早)",IF(I3="值1丙","值1(早) 丙案",IF(I3="值2","值2(中)",IF(I3="值2乙","值2(中) 乙案",IF(I3="夜值","夜值(晚)",IF(I3="甲夜","夜值(晚) 甲案",IF(I3="備","08-18",IF(OR(I3="支援秘書室",I3="支援出納室",I3="支援警務科",I3="支援事務股"),"支援總(大)隊",IF(I3="支援檢疫所","支援(其他)",IF(  I3="/","空班",  IF(  I3="丙",  "※ 丙案",  IF(  I3="丙常訓",  "※ 丙案 常訓",I3  )))))))))))))))))))))))))</f>
        <v>支援(其他)</v>
      </c>
      <c r="J43" s="190" t="str">
        <f>IF(J3="早","08-18",IF(J3="中","12-22",IF(J3="晚","22-08",IF(J3="X","輪休",IF(J3="公","公假",IF(OR(J3="病",J3="事"),"病(事)假",IF(OR(J3="婚",J3="產"),"婚(產)假",IF(J3="補","補休",IF(J3="休","休假",IF(J3="喪","喪假",IF(AND(J3="/",OR($A3=日期輸入!$B$25,$A3=日期輸入!$C$25,$A3=日期輸入!$D$25,$A3=日期輸入!$E$25,$A3=日期輸入!$F$25)),"08-18水電科",IF(J3="大日","大隊值日(日)",IF(J3="大夜","大隊值日(夜)",IF(J3="值1","值1(早)",IF(J3="值1丙","值1(早) 丙案",IF(J3="值2","值2(中)",IF(J3="值2乙","值2(中) 乙案",IF(J3="夜值","夜值(晚)",IF(J3="甲夜","夜值(晚) 甲案",IF(J3="備","08-18",IF(OR(J3="支援秘書室",J3="支援出納室",J3="支援警務科",J3="支援事務股"),"支援總(大)隊",IF(J3="支援檢疫所","支援(其他)",IF(  J3="/","空班",  IF(  J3="丙",  "※ 丙案",  IF(  J3="丙常訓",  "※ 丙案 常訓",J3  )))))))))))))))))))))))))</f>
        <v>支援(其他)</v>
      </c>
      <c r="K43" s="190" t="str">
        <f>IF(K3="早","08-18",IF(K3="中","12-22",IF(K3="晚","22-08",IF(K3="X","輪休",IF(K3="公","公假",IF(OR(K3="病",K3="事"),"病(事)假",IF(OR(K3="婚",K3="產"),"婚(產)假",IF(K3="補","補休",IF(K3="休","休假",IF(K3="喪","喪假",IF(AND(K3="/",OR($A3=日期輸入!$B$25,$A3=日期輸入!$C$25,$A3=日期輸入!$D$25,$A3=日期輸入!$E$25,$A3=日期輸入!$F$25)),"08-18水電科",IF(K3="大日","大隊值日(日)",IF(K3="大夜","大隊值日(夜)",IF(K3="值1","值1(早)",IF(K3="值1丙","值1(早) 丙案",IF(K3="值2","值2(中)",IF(K3="值2乙","值2(中) 乙案",IF(K3="夜值","夜值(晚)",IF(K3="甲夜","夜值(晚) 甲案",IF(K3="備","08-18",IF(OR(K3="支援秘書室",K3="支援出納室",K3="支援警務科",K3="支援事務股"),"支援總(大)隊",IF(K3="支援檢疫所","支援(其他)",IF(  K3="/","空班",  IF(  K3="丙",  "※ 丙案",  IF(  K3="丙常訓",  "※ 丙案 常訓",K3  )))))))))))))))))))))))))</f>
        <v>支援(其他)</v>
      </c>
      <c r="L43" s="190" t="str">
        <f>IF(L3="早","08-18",IF(L3="中","12-22",IF(L3="晚","22-08",IF(L3="X","輪休",IF(L3="公","公假",IF(OR(L3="病",L3="事"),"病(事)假",IF(OR(L3="婚",L3="產"),"婚(產)假",IF(L3="補","補休",IF(L3="休","休假",IF(L3="喪","喪假",IF(AND(L3="/",OR($A3=日期輸入!$B$25,$A3=日期輸入!$C$25,$A3=日期輸入!$D$25,$A3=日期輸入!$E$25,$A3=日期輸入!$F$25)),"08-18水電科",IF(L3="大日","大隊值日(日)",IF(L3="大夜","大隊值日(夜)",IF(L3="值1","值1(早)",IF(L3="值1丙","值1(早) 丙案",IF(L3="值2","值2(中)",IF(L3="值2乙","值2(中) 乙案",IF(L3="夜值","夜值(晚)",IF(L3="甲夜","夜值(晚) 甲案",IF(L3="備","08-18",IF(OR(L3="支援秘書室",L3="支援出納室",L3="支援警務科",L3="支援事務股"),"支援總(大)隊",IF(L3="支援檢疫所","支援(其他)",IF(  L3="/","空班",  IF(  L3="丙",  "※ 丙案",  IF(  L3="丙常訓",  "※ 丙案 常訓",L3  )))))))))))))))))))))))))</f>
        <v>支援(其他)</v>
      </c>
      <c r="M43" s="190" t="str">
        <f>IF(M3="早","08-18",IF(M3="中","12-22",IF(M3="晚","22-08",IF(M3="X","輪休",IF(M3="公","公假",IF(OR(M3="病",M3="事"),"病(事)假",IF(OR(M3="婚",M3="產"),"婚(產)假",IF(M3="補","補休",IF(M3="休","休假",IF(M3="喪","喪假",IF(AND(M3="/",OR($A3=日期輸入!$B$25,$A3=日期輸入!$C$25,$A3=日期輸入!$D$25,$A3=日期輸入!$E$25,$A3=日期輸入!$F$25)),"08-18水電科",IF(M3="大日","大隊值日(日)",IF(M3="大夜","大隊值日(夜)",IF(M3="值1","值1(早)",IF(M3="值1丙","值1(早) 丙案",IF(M3="值2","值2(中)",IF(M3="值2乙","值2(中) 乙案",IF(M3="夜值","夜值(晚)",IF(M3="甲夜","夜值(晚) 甲案",IF(M3="備","08-18",IF(OR(M3="支援秘書室",M3="支援出納室",M3="支援警務科",M3="支援事務股"),"支援總(大)隊",IF(M3="支援檢疫所","支援(其他)",IF(  M3="/","空班",  IF(  M3="丙",  "※ 丙案",  IF(  M3="丙常訓",  "※ 丙案 常訓",M3  )))))))))))))))))))))))))</f>
        <v>支援(其他)</v>
      </c>
      <c r="N43" s="190" t="str">
        <f>IF(N3="早","08-18",IF(N3="中","12-22",IF(N3="晚","22-08",IF(N3="X","輪休",IF(N3="公","公假",IF(OR(N3="病",N3="事"),"病(事)假",IF(OR(N3="婚",N3="產"),"婚(產)假",IF(N3="補","補休",IF(N3="休","休假",IF(N3="喪","喪假",IF(AND(N3="/",OR($A3=日期輸入!$B$25,$A3=日期輸入!$C$25,$A3=日期輸入!$D$25,$A3=日期輸入!$E$25,$A3=日期輸入!$F$25)),"08-18水電科",IF(N3="大日","大隊值日(日)",IF(N3="大夜","大隊值日(夜)",IF(N3="值1","值1(早)",IF(N3="值1丙","值1(早) 丙案",IF(N3="值2","值2(中)",IF(N3="值2乙","值2(中) 乙案",IF(N3="夜值","夜值(晚)",IF(N3="甲夜","夜值(晚) 甲案",IF(N3="備","08-18",IF(OR(N3="支援秘書室",N3="支援出納室",N3="支援警務科",N3="支援事務股"),"支援總(大)隊",IF(N3="支援檢疫所","支援(其他)",IF(  N3="/","空班",  IF(  N3="丙",  "※ 丙案",  IF(  N3="丙常訓",  "※ 丙案 常訓",N3  )))))))))))))))))))))))))</f>
        <v>支援(其他)</v>
      </c>
      <c r="O43" s="190" t="str">
        <f>IF(O3="早","08-18",IF(O3="中","12-22",IF(O3="晚","22-08",IF(O3="X","輪休",IF(O3="公","公假",IF(OR(O3="病",O3="事"),"病(事)假",IF(OR(O3="婚",O3="產"),"婚(產)假",IF(O3="補","補休",IF(O3="休","休假",IF(O3="喪","喪假",IF(AND(O3="/",OR($A3=日期輸入!$B$25,$A3=日期輸入!$C$25,$A3=日期輸入!$D$25,$A3=日期輸入!$E$25,$A3=日期輸入!$F$25)),"08-18水電科",IF(O3="大日","大隊值日(日)",IF(O3="大夜","大隊值日(夜)",IF(O3="值1","值1(早)",IF(O3="值1丙","值1(早) 丙案",IF(O3="值2","值2(中)",IF(O3="值2乙","值2(中) 乙案",IF(O3="夜值","夜值(晚)",IF(O3="甲夜","夜值(晚) 甲案",IF(O3="備","08-18",IF(OR(O3="支援秘書室",O3="支援出納室",O3="支援警務科",O3="支援事務股"),"支援總(大)隊",IF(O3="支援檢疫所","支援(其他)",IF(  O3="/","空班",  IF(  O3="丙",  "※ 丙案",  IF(  O3="丙常訓",  "※ 丙案 常訓",O3  )))))))))))))))))))))))))</f>
        <v>支援(其他)</v>
      </c>
      <c r="P43" s="190" t="str">
        <f>IF(P3="早","08-18",IF(P3="中","12-22",IF(P3="晚","22-08",IF(P3="X","輪休",IF(P3="公","公假",IF(OR(P3="病",P3="事"),"病(事)假",IF(OR(P3="婚",P3="產"),"婚(產)假",IF(P3="補","補休",IF(P3="休","休假",IF(P3="喪","喪假",IF(AND(P3="/",OR($A3=日期輸入!$B$25,$A3=日期輸入!$C$25,$A3=日期輸入!$D$25,$A3=日期輸入!$E$25,$A3=日期輸入!$F$25)),"08-18水電科",IF(P3="大日","大隊值日(日)",IF(P3="大夜","大隊值日(夜)",IF(P3="值1","值1(早)",IF(P3="值1丙","值1(早) 丙案",IF(P3="值2","值2(中)",IF(P3="值2乙","值2(中) 乙案",IF(P3="夜值","夜值(晚)",IF(P3="甲夜","夜值(晚) 甲案",IF(P3="備","08-18",IF(OR(P3="支援秘書室",P3="支援出納室",P3="支援警務科",P3="支援事務股"),"支援總(大)隊",IF(P3="支援檢疫所","支援(其他)",IF(  P3="/","空班",  IF(  P3="丙",  "※ 丙案",  IF(  P3="丙常訓",  "※ 丙案 常訓",P3  )))))))))))))))))))))))))</f>
        <v>支援(其他)</v>
      </c>
      <c r="Q43" s="190" t="str">
        <f>IF(Q3="早","08-18",IF(Q3="中","12-22",IF(Q3="晚","22-08",IF(Q3="X","輪休",IF(Q3="公","公假",IF(OR(Q3="病",Q3="事"),"病(事)假",IF(OR(Q3="婚",Q3="產"),"婚(產)假",IF(Q3="補","補休",IF(Q3="休","休假",IF(Q3="喪","喪假",IF(AND(Q3="/",OR($A3=日期輸入!$B$25,$A3=日期輸入!$C$25,$A3=日期輸入!$D$25,$A3=日期輸入!$E$25,$A3=日期輸入!$F$25)),"08-18水電科",IF(Q3="大日","大隊值日(日)",IF(Q3="大夜","大隊值日(夜)",IF(Q3="值1","值1(早)",IF(Q3="值1丙","值1(早) 丙案",IF(Q3="值2","值2(中)",IF(Q3="值2乙","值2(中) 乙案",IF(Q3="夜值","夜值(晚)",IF(Q3="甲夜","夜值(晚) 甲案",IF(Q3="備","08-18",IF(OR(Q3="支援秘書室",Q3="支援出納室",Q3="支援警務科",Q3="支援事務股"),"支援總(大)隊",IF(Q3="支援檢疫所","支援(其他)",IF(  Q3="/","空班",  IF(  Q3="丙",  "※ 丙案",  IF(  Q3="丙常訓",  "※ 丙案 常訓",Q3  )))))))))))))))))))))))))</f>
        <v>支援(其他)</v>
      </c>
      <c r="R43" s="190" t="str">
        <f>IF(R3="早","08-18",IF(R3="中","12-22",IF(R3="晚","22-08",IF(R3="X","輪休",IF(R3="公","公假",IF(OR(R3="病",R3="事"),"病(事)假",IF(OR(R3="婚",R3="產"),"婚(產)假",IF(R3="補","補休",IF(R3="休","休假",IF(R3="喪","喪假",IF(AND(R3="/",OR($A3=日期輸入!$B$25,$A3=日期輸入!$C$25,$A3=日期輸入!$D$25,$A3=日期輸入!$E$25,$A3=日期輸入!$F$25)),"08-18水電科",IF(R3="大日","大隊值日(日)",IF(R3="大夜","大隊值日(夜)",IF(R3="值1","值1(早)",IF(R3="值1丙","值1(早) 丙案",IF(R3="值2","值2(中)",IF(R3="值2乙","值2(中) 乙案",IF(R3="夜值","夜值(晚)",IF(R3="甲夜","夜值(晚) 甲案",IF(R3="備","08-18",IF(OR(R3="支援秘書室",R3="支援出納室",R3="支援警務科",R3="支援事務股"),"支援總(大)隊",IF(R3="支援檢疫所","支援(其他)",IF(  R3="/","空班",  IF(  R3="丙",  "※ 丙案",  IF(  R3="丙常訓",  "※ 丙案 常訓",R3  )))))))))))))))))))))))))</f>
        <v>支援(其他)</v>
      </c>
      <c r="S43" s="190" t="str">
        <f>IF(S3="早","08-18",IF(S3="中","12-22",IF(S3="晚","22-08",IF(S3="X","輪休",IF(S3="公","公假",IF(OR(S3="病",S3="事"),"病(事)假",IF(OR(S3="婚",S3="產"),"婚(產)假",IF(S3="補","補休",IF(S3="休","休假",IF(S3="喪","喪假",IF(AND(S3="/",OR($A3=日期輸入!$B$25,$A3=日期輸入!$C$25,$A3=日期輸入!$D$25,$A3=日期輸入!$E$25,$A3=日期輸入!$F$25)),"08-18水電科",IF(S3="大日","大隊值日(日)",IF(S3="大夜","大隊值日(夜)",IF(S3="值1","值1(早)",IF(S3="值1丙","值1(早) 丙案",IF(S3="值2","值2(中)",IF(S3="值2乙","值2(中) 乙案",IF(S3="夜值","夜值(晚)",IF(S3="甲夜","夜值(晚) 甲案",IF(S3="備","08-18",IF(OR(S3="支援秘書室",S3="支援出納室",S3="支援警務科",S3="支援事務股"),"支援總(大)隊",IF(S3="支援檢疫所","支援(其他)",IF(  S3="/","空班",  IF(  S3="丙",  "※ 丙案",  IF(  S3="丙常訓",  "※ 丙案 常訓",S3  )))))))))))))))))))))))))</f>
        <v>支援(其他)</v>
      </c>
      <c r="T43" s="190" t="str">
        <f>IF(T3="早","08-18",IF(T3="中","12-22",IF(T3="晚","22-08",IF(T3="X","輪休",IF(T3="公","公假",IF(OR(T3="病",T3="事"),"病(事)假",IF(OR(T3="婚",T3="產"),"婚(產)假",IF(T3="補","補休",IF(T3="休","休假",IF(T3="喪","喪假",IF(AND(T3="/",OR($A3=日期輸入!$B$25,$A3=日期輸入!$C$25,$A3=日期輸入!$D$25,$A3=日期輸入!$E$25,$A3=日期輸入!$F$25)),"08-18水電科",IF(T3="大日","大隊值日(日)",IF(T3="大夜","大隊值日(夜)",IF(T3="值1","值1(早)",IF(T3="值1丙","值1(早) 丙案",IF(T3="值2","值2(中)",IF(T3="值2乙","值2(中) 乙案",IF(T3="夜值","夜值(晚)",IF(T3="甲夜","夜值(晚) 甲案",IF(T3="備","08-18",IF(OR(T3="支援秘書室",T3="支援出納室",T3="支援警務科",T3="支援事務股"),"支援總(大)隊",IF(T3="支援檢疫所","支援(其他)",IF(  T3="/","空班",  IF(  T3="丙",  "※ 丙案",  IF(  T3="丙常訓",  "※ 丙案 常訓",T3  )))))))))))))))))))))))))</f>
        <v>支援(其他)</v>
      </c>
      <c r="U43" s="190" t="str">
        <f>IF(U3="早","08-18",IF(U3="中","12-22",IF(U3="晚","22-08",IF(U3="X","輪休",IF(U3="公","公假",IF(OR(U3="病",U3="事"),"病(事)假",IF(OR(U3="婚",U3="產"),"婚(產)假",IF(U3="補","補休",IF(U3="休","休假",IF(U3="喪","喪假",IF(AND(U3="/",OR($A3=日期輸入!$B$25,$A3=日期輸入!$C$25,$A3=日期輸入!$D$25,$A3=日期輸入!$E$25,$A3=日期輸入!$F$25)),"08-18水電科",IF(U3="大日","大隊值日(日)",IF(U3="大夜","大隊值日(夜)",IF(U3="值1","值1(早)",IF(U3="值1丙","值1(早) 丙案",IF(U3="值2","值2(中)",IF(U3="值2乙","值2(中) 乙案",IF(U3="夜值","夜值(晚)",IF(U3="甲夜","夜值(晚) 甲案",IF(U3="備","08-18",IF(OR(U3="支援秘書室",U3="支援出納室",U3="支援警務科",U3="支援事務股"),"支援總(大)隊",IF(U3="支援檢疫所","支援(其他)",IF(  U3="/","空班",  IF(  U3="丙",  "※ 丙案",  IF(  U3="丙常訓",  "※ 丙案 常訓",U3  )))))))))))))))))))))))))</f>
        <v>支援(其他)</v>
      </c>
      <c r="V43" s="190" t="str">
        <f>IF(V3="早","08-18",IF(V3="中","12-22",IF(V3="晚","22-08",IF(V3="X","輪休",IF(V3="公","公假",IF(OR(V3="病",V3="事"),"病(事)假",IF(OR(V3="婚",V3="產"),"婚(產)假",IF(V3="補","補休",IF(V3="休","休假",IF(V3="喪","喪假",IF(AND(V3="/",OR($A3=日期輸入!$B$25,$A3=日期輸入!$C$25,$A3=日期輸入!$D$25,$A3=日期輸入!$E$25,$A3=日期輸入!$F$25)),"08-18水電科",IF(V3="大日","大隊值日(日)",IF(V3="大夜","大隊值日(夜)",IF(V3="值1","值1(早)",IF(V3="值1丙","值1(早) 丙案",IF(V3="值2","值2(中)",IF(V3="值2乙","值2(中) 乙案",IF(V3="夜值","夜值(晚)",IF(V3="甲夜","夜值(晚) 甲案",IF(V3="備","08-18",IF(OR(V3="支援秘書室",V3="支援出納室",V3="支援警務科",V3="支援事務股"),"支援總(大)隊",IF(V3="支援檢疫所","支援(其他)",IF(  V3="/","空班",  IF(  V3="丙",  "※ 丙案",  IF(  V3="丙常訓",  "※ 丙案 常訓",V3  )))))))))))))))))))))))))</f>
        <v>支援(其他)</v>
      </c>
      <c r="W43" s="190" t="str">
        <f>IF(W3="早","08-18",IF(W3="中","12-22",IF(W3="晚","22-08",IF(W3="X","輪休",IF(W3="公","公假",IF(OR(W3="病",W3="事"),"病(事)假",IF(OR(W3="婚",W3="產"),"婚(產)假",IF(W3="補","補休",IF(W3="休","休假",IF(W3="喪","喪假",IF(AND(W3="/",OR($A3=日期輸入!$B$25,$A3=日期輸入!$C$25,$A3=日期輸入!$D$25,$A3=日期輸入!$E$25,$A3=日期輸入!$F$25)),"08-18水電科",IF(W3="大日","大隊值日(日)",IF(W3="大夜","大隊值日(夜)",IF(W3="值1","值1(早)",IF(W3="值1丙","值1(早) 丙案",IF(W3="值2","值2(中)",IF(W3="值2乙","值2(中) 乙案",IF(W3="夜值","夜值(晚)",IF(W3="甲夜","夜值(晚) 甲案",IF(W3="備","08-18",IF(OR(W3="支援秘書室",W3="支援出納室",W3="支援警務科",W3="支援事務股"),"支援總(大)隊",IF(W3="支援檢疫所","支援(其他)",IF(  W3="/","空班",  IF(  W3="丙",  "※ 丙案",  IF(  W3="丙常訓",  "※ 丙案 常訓",W3  )))))))))))))))))))))))))</f>
        <v>支援(其他)</v>
      </c>
      <c r="X43" s="190" t="str">
        <f>IF(X3="早","08-18",IF(X3="中","12-22",IF(X3="晚","22-08",IF(X3="X","輪休",IF(X3="公","公假",IF(OR(X3="病",X3="事"),"病(事)假",IF(OR(X3="婚",X3="產"),"婚(產)假",IF(X3="補","補休",IF(X3="休","休假",IF(X3="喪","喪假",IF(AND(X3="/",OR($A3=日期輸入!$B$25,$A3=日期輸入!$C$25,$A3=日期輸入!$D$25,$A3=日期輸入!$E$25,$A3=日期輸入!$F$25)),"08-18水電科",IF(X3="大日","大隊值日(日)",IF(X3="大夜","大隊值日(夜)",IF(X3="值1","值1(早)",IF(X3="值1丙","值1(早) 丙案",IF(X3="值2","值2(中)",IF(X3="值2乙","值2(中) 乙案",IF(X3="夜值","夜值(晚)",IF(X3="甲夜","夜值(晚) 甲案",IF(X3="備","08-18",IF(OR(X3="支援秘書室",X3="支援出納室",X3="支援警務科",X3="支援事務股"),"支援總(大)隊",IF(X3="支援檢疫所","支援(其他)",IF(  X3="/","空班",  IF(  X3="丙",  "※ 丙案",  IF(  X3="丙常訓",  "※ 丙案 常訓",X3  )))))))))))))))))))))))))</f>
        <v>支援(其他)</v>
      </c>
      <c r="Y43" s="190" t="str">
        <f>IF(Y3="早","08-18",IF(Y3="中","12-22",IF(Y3="晚","22-08",IF(Y3="X","輪休",IF(Y3="公","公假",IF(OR(Y3="病",Y3="事"),"病(事)假",IF(OR(Y3="婚",Y3="產"),"婚(產)假",IF(Y3="補","補休",IF(Y3="休","休假",IF(Y3="喪","喪假",IF(AND(Y3="/",OR($A3=日期輸入!$B$25,$A3=日期輸入!$C$25,$A3=日期輸入!$D$25,$A3=日期輸入!$E$25,$A3=日期輸入!$F$25)),"08-18水電科",IF(Y3="大日","大隊值日(日)",IF(Y3="大夜","大隊值日(夜)",IF(Y3="值1","值1(早)",IF(Y3="值1丙","值1(早) 丙案",IF(Y3="值2","值2(中)",IF(Y3="值2乙","值2(中) 乙案",IF(Y3="夜值","夜值(晚)",IF(Y3="甲夜","夜值(晚) 甲案",IF(Y3="備","08-18",IF(OR(Y3="支援秘書室",Y3="支援出納室",Y3="支援警務科",Y3="支援事務股"),"支援總(大)隊",IF(Y3="支援檢疫所","支援(其他)",IF(  Y3="/","空班",  IF(  Y3="丙",  "※ 丙案",  IF(  Y3="丙常訓",  "※ 丙案 常訓",Y3  )))))))))))))))))))))))))</f>
        <v>支援(其他)</v>
      </c>
      <c r="Z43" s="190" t="str">
        <f>IF(Z3="早","08-18",IF(Z3="中","12-22",IF(Z3="晚","22-08",IF(Z3="X","輪休",IF(Z3="公","公假",IF(OR(Z3="病",Z3="事"),"病(事)假",IF(OR(Z3="婚",Z3="產"),"婚(產)假",IF(Z3="補","補休",IF(Z3="休","休假",IF(Z3="喪","喪假",IF(AND(Z3="/",OR($A3=日期輸入!$B$25,$A3=日期輸入!$C$25,$A3=日期輸入!$D$25,$A3=日期輸入!$E$25,$A3=日期輸入!$F$25)),"08-18水電科",IF(Z3="大日","大隊值日(日)",IF(Z3="大夜","大隊值日(夜)",IF(Z3="值1","值1(早)",IF(Z3="值1丙","值1(早) 丙案",IF(Z3="值2","值2(中)",IF(Z3="值2乙","值2(中) 乙案",IF(Z3="夜值","夜值(晚)",IF(Z3="甲夜","夜值(晚) 甲案",IF(Z3="備","08-18",IF(OR(Z3="支援秘書室",Z3="支援出納室",Z3="支援警務科",Z3="支援事務股"),"支援總(大)隊",IF(Z3="支援檢疫所","支援(其他)",IF(  Z3="/","空班",  IF(  Z3="丙",  "※ 丙案",  IF(  Z3="丙常訓",  "※ 丙案 常訓",Z3  )))))))))))))))))))))))))</f>
        <v>支援(其他)</v>
      </c>
      <c r="AA43" s="190" t="str">
        <f>IF(AA3="早","08-18",IF(AA3="中","12-22",IF(AA3="晚","22-08",IF(AA3="X","輪休",IF(AA3="公","公假",IF(OR(AA3="病",AA3="事"),"病(事)假",IF(OR(AA3="婚",AA3="產"),"婚(產)假",IF(AA3="補","補休",IF(AA3="休","休假",IF(AA3="喪","喪假",IF(AND(AA3="/",OR($A3=日期輸入!$B$25,$A3=日期輸入!$C$25,$A3=日期輸入!$D$25,$A3=日期輸入!$E$25,$A3=日期輸入!$F$25)),"08-18水電科",IF(AA3="大日","大隊值日(日)",IF(AA3="大夜","大隊值日(夜)",IF(AA3="值1","值1(早)",IF(AA3="值1丙","值1(早) 丙案",IF(AA3="值2","值2(中)",IF(AA3="值2乙","值2(中) 乙案",IF(AA3="夜值","夜值(晚)",IF(AA3="甲夜","夜值(晚) 甲案",IF(AA3="備","08-18",IF(OR(AA3="支援秘書室",AA3="支援出納室",AA3="支援警務科",AA3="支援事務股"),"支援總(大)隊",IF(AA3="支援檢疫所","支援(其他)",IF(  AA3="/","空班",  IF(  AA3="丙",  "※ 丙案",  IF(  AA3="丙常訓",  "※ 丙案 常訓",AA3  )))))))))))))))))))))))))</f>
        <v>支援(其他)</v>
      </c>
      <c r="AB43" s="190" t="str">
        <f>IF(AB3="早","08-18",IF(AB3="中","12-22",IF(AB3="晚","22-08",IF(AB3="X","輪休",IF(AB3="公","公假",IF(OR(AB3="病",AB3="事"),"病(事)假",IF(OR(AB3="婚",AB3="產"),"婚(產)假",IF(AB3="補","補休",IF(AB3="休","休假",IF(AB3="喪","喪假",IF(AND(AB3="/",OR($A3=日期輸入!$B$25,$A3=日期輸入!$C$25,$A3=日期輸入!$D$25,$A3=日期輸入!$E$25,$A3=日期輸入!$F$25)),"08-18水電科",IF(AB3="大日","大隊值日(日)",IF(AB3="大夜","大隊值日(夜)",IF(AB3="值1","值1(早)",IF(AB3="值1丙","值1(早) 丙案",IF(AB3="值2","值2(中)",IF(AB3="值2乙","值2(中) 乙案",IF(AB3="夜值","夜值(晚)",IF(AB3="甲夜","夜值(晚) 甲案",IF(AB3="備","08-18",IF(OR(AB3="支援秘書室",AB3="支援出納室",AB3="支援警務科",AB3="支援事務股"),"支援總(大)隊",IF(AB3="支援檢疫所","支援(其他)",IF(  AB3="/","空班",  IF(  AB3="丙",  "※ 丙案",  IF(  AB3="丙常訓",  "※ 丙案 常訓",AB3  )))))))))))))))))))))))))</f>
        <v>支援(其他)</v>
      </c>
      <c r="AC43" s="190" t="str">
        <f>IF(AC3="早","08-18",IF(AC3="中","12-22",IF(AC3="晚","22-08",IF(AC3="X","輪休",IF(AC3="公","公假",IF(OR(AC3="病",AC3="事"),"病(事)假",IF(OR(AC3="婚",AC3="產"),"婚(產)假",IF(AC3="補","補休",IF(AC3="休","休假",IF(AC3="喪","喪假",IF(AND(AC3="/",OR($A3=日期輸入!$B$25,$A3=日期輸入!$C$25,$A3=日期輸入!$D$25,$A3=日期輸入!$E$25,$A3=日期輸入!$F$25)),"08-18水電科",IF(AC3="大日","大隊值日(日)",IF(AC3="大夜","大隊值日(夜)",IF(AC3="值1","值1(早)",IF(AC3="值1丙","值1(早) 丙案",IF(AC3="值2","值2(中)",IF(AC3="值2乙","值2(中) 乙案",IF(AC3="夜值","夜值(晚)",IF(AC3="甲夜","夜值(晚) 甲案",IF(AC3="備","08-18",IF(OR(AC3="支援秘書室",AC3="支援出納室",AC3="支援警務科",AC3="支援事務股"),"支援總(大)隊",IF(AC3="支援檢疫所","支援(其他)",IF(  AC3="/","空班",  IF(  AC3="丙",  "※ 丙案",  IF(  AC3="丙常訓",  "※ 丙案 常訓",AC3  )))))))))))))))))))))))))</f>
        <v>支援(其他)</v>
      </c>
      <c r="AD43" s="190" t="str">
        <f>IF(AD3="早","08-18",IF(AD3="中","12-22",IF(AD3="晚","22-08",IF(AD3="X","輪休",IF(AD3="公","公假",IF(OR(AD3="病",AD3="事"),"病(事)假",IF(OR(AD3="婚",AD3="產"),"婚(產)假",IF(AD3="補","補休",IF(AD3="休","休假",IF(AD3="喪","喪假",IF(AND(AD3="/",OR($A3=日期輸入!$B$25,$A3=日期輸入!$C$25,$A3=日期輸入!$D$25,$A3=日期輸入!$E$25,$A3=日期輸入!$F$25)),"08-18水電科",IF(AD3="大日","大隊值日(日)",IF(AD3="大夜","大隊值日(夜)",IF(AD3="值1","值1(早)",IF(AD3="值1丙","值1(早) 丙案",IF(AD3="值2","值2(中)",IF(AD3="值2乙","值2(中) 乙案",IF(AD3="夜值","夜值(晚)",IF(AD3="甲夜","夜值(晚) 甲案",IF(AD3="備","08-18",IF(OR(AD3="支援秘書室",AD3="支援出納室",AD3="支援警務科",AD3="支援事務股"),"支援總(大)隊",IF(AD3="支援檢疫所","支援(其他)",IF(  AD3="/","空班",  IF(  AD3="丙",  "※ 丙案",  IF(  AD3="丙常訓",  "※ 丙案 常訓",AD3  )))))))))))))))))))))))))</f>
        <v>支援(其他)</v>
      </c>
      <c r="AE43" s="190" t="str">
        <f>IF(AE3="早","08-18",IF(AE3="中","12-22",IF(AE3="晚","22-08",IF(AE3="X","輪休",IF(AE3="公","公假",IF(OR(AE3="病",AE3="事"),"病(事)假",IF(OR(AE3="婚",AE3="產"),"婚(產)假",IF(AE3="補","補休",IF(AE3="休","休假",IF(AE3="喪","喪假",IF(AND(AE3="/",OR($A3=日期輸入!$B$25,$A3=日期輸入!$C$25,$A3=日期輸入!$D$25,$A3=日期輸入!$E$25,$A3=日期輸入!$F$25)),"08-18水電科",IF(AE3="大日","大隊值日(日)",IF(AE3="大夜","大隊值日(夜)",IF(AE3="值1","值1(早)",IF(AE3="值1丙","值1(早) 丙案",IF(AE3="值2","值2(中)",IF(AE3="值2乙","值2(中) 乙案",IF(AE3="夜值","夜值(晚)",IF(AE3="甲夜","夜值(晚) 甲案",IF(AE3="備","08-18",IF(OR(AE3="支援秘書室",AE3="支援出納室",AE3="支援警務科",AE3="支援事務股"),"支援總(大)隊",IF(AE3="支援檢疫所","支援(其他)",IF(  AE3="/","空班",  IF(  AE3="丙",  "※ 丙案",  IF(  AE3="丙常訓",  "※ 丙案 常訓",AE3  )))))))))))))))))))))))))</f>
        <v>支援(其他)</v>
      </c>
      <c r="AF43" s="190" t="str">
        <f>IF(AF3="早","08-18",IF(AF3="中","12-22",IF(AF3="晚","22-08",IF(AF3="X","輪休",IF(AF3="公","公假",IF(OR(AF3="病",AF3="事"),"病(事)假",IF(OR(AF3="婚",AF3="產"),"婚(產)假",IF(AF3="補","補休",IF(AF3="休","休假",IF(AF3="喪","喪假",IF(AND(AF3="/",OR($A3=日期輸入!$B$25,$A3=日期輸入!$C$25,$A3=日期輸入!$D$25,$A3=日期輸入!$E$25,$A3=日期輸入!$F$25)),"08-18水電科",IF(AF3="大日","大隊值日(日)",IF(AF3="大夜","大隊值日(夜)",IF(AF3="值1","值1(早)",IF(AF3="值1丙","值1(早) 丙案",IF(AF3="值2","值2(中)",IF(AF3="值2乙","值2(中) 乙案",IF(AF3="夜值","夜值(晚)",IF(AF3="甲夜","夜值(晚) 甲案",IF(AF3="備","08-18",IF(OR(AF3="支援秘書室",AF3="支援出納室",AF3="支援警務科",AF3="支援事務股"),"支援總(大)隊",IF(AF3="支援檢疫所","支援(其他)",IF(  AF3="/","空班",  IF(  AF3="丙",  "※ 丙案",  IF(  AF3="丙常訓",  "※ 丙案 常訓",AF3  )))))))))))))))))))))))))</f>
        <v>支援(其他)</v>
      </c>
      <c r="AG43" s="190" t="str">
        <f>IF(AG3="早","08-18",IF(AG3="中","12-22",IF(AG3="晚","22-08",IF(AG3="X","輪休",IF(AG3="公","公假",IF(OR(AG3="病",AG3="事"),"病(事)假",IF(OR(AG3="婚",AG3="產"),"婚(產)假",IF(AG3="補","補休",IF(AG3="休","休假",IF(AG3="喪","喪假",IF(AND(AG3="/",OR($A3=日期輸入!$B$25,$A3=日期輸入!$C$25,$A3=日期輸入!$D$25,$A3=日期輸入!$E$25,$A3=日期輸入!$F$25)),"08-18水電科",IF(AG3="大日","大隊值日(日)",IF(AG3="大夜","大隊值日(夜)",IF(AG3="值1","值1(早)",IF(AG3="值1丙","值1(早) 丙案",IF(AG3="值2","值2(中)",IF(AG3="值2乙","值2(中) 乙案",IF(AG3="夜值","夜值(晚)",IF(AG3="甲夜","夜值(晚) 甲案",IF(AG3="備","08-18",IF(OR(AG3="支援秘書室",AG3="支援出納室",AG3="支援警務科",AG3="支援事務股"),"支援總(大)隊",IF(AG3="支援檢疫所","支援(其他)",IF(  AG3="/","空班",  IF(  AG3="丙",  "※ 丙案",  IF(  AG3="丙常訓",  "※ 丙案 常訓",AG3  )))))))))))))))))))))))))</f>
        <v/>
      </c>
    </row>
    <row r="44" spans="1:43">
      <c r="A44" s="190" t="str">
        <f t="shared" ref="A44:B44" si="3">A4</f>
        <v>E</v>
      </c>
      <c r="B44" s="190" t="str">
        <f t="shared" si="3"/>
        <v>張存根</v>
      </c>
      <c r="C44" s="190" t="str">
        <f>IF(C4="早","08-18",IF(C4="中","12-22",IF(C4="晚","22-08",IF(C4="X","輪休",IF(C4="公","公假",IF(OR(C4="病",C4="事"),"病(事)假",IF(OR(C4="婚",C4="產"),"婚(產)假",IF(C4="補","補休",IF(C4="休","休假",IF(C4="喪","喪假",IF(AND(C4="/",OR($A4=日期輸入!$B$25,$A4=日期輸入!$C$25,$A4=日期輸入!$D$25,$A4=日期輸入!$E$25,$A4=日期輸入!$F$25)),"08-18水電科",IF(C4="大日","大隊值日(日)",IF(C4="大夜","大隊值日(夜)",IF(C4="值1","值1(早)",IF(C4="值1丙","值1(早) 丙案",IF(C4="值2","值2(中)",IF(C4="值2乙","值2(中) 乙案",IF(C4="夜值","夜值(晚)",IF(C4="甲夜","夜值(晚) 甲案",IF(C4="備","08-18",IF(OR(C4="支援秘書室",C4="支援出納室",C4="支援警務科",C4="支援事務股"),"支援總(大)隊",IF(C4="支援檢疫所","支援(其他)",IF(  C4="/","空班",  IF(  C4="丙",  "※ 丙案",  IF(  C4="丙常訓",  "※ 丙案 常訓",C4  )))))))))))))))))))))))))</f>
        <v>空班</v>
      </c>
      <c r="D44" s="190" t="str">
        <f>IF(D4="早","08-18",IF(D4="中","12-22",IF(D4="晚","22-08",IF(D4="X","輪休",IF(D4="公","公假",IF(OR(D4="病",D4="事"),"病(事)假",IF(OR(D4="婚",D4="產"),"婚(產)假",IF(D4="補","補休",IF(D4="休","休假",IF(D4="喪","喪假",IF(AND(D4="/",OR($A4=日期輸入!$B$25,$A4=日期輸入!$C$25,$A4=日期輸入!$D$25,$A4=日期輸入!$E$25,$A4=日期輸入!$F$25)),"08-18水電科",IF(D4="大日","大隊值日(日)",IF(D4="大夜","大隊值日(夜)",IF(D4="值1","值1(早)",IF(D4="值1丙","值1(早) 丙案",IF(D4="值2","值2(中)",IF(D4="值2乙","值2(中) 乙案",IF(D4="夜值","夜值(晚)",IF(D4="甲夜","夜值(晚) 甲案",IF(D4="備","08-18",IF(OR(D4="支援秘書室",D4="支援出納室",D4="支援警務科",D4="支援事務股"),"支援總(大)隊",IF(D4="支援檢疫所","支援(其他)",IF(  D4="/","空班",  IF(  D4="丙",  "※ 丙案",  IF(  D4="丙常訓",  "※ 丙案 常訓",D4  )))))))))))))))))))))))))</f>
        <v>空班</v>
      </c>
      <c r="E44" s="190" t="str">
        <f>IF(E4="早","08-18",IF(E4="中","12-22",IF(E4="晚","22-08",IF(E4="X","輪休",IF(E4="公","公假",IF(OR(E4="病",E4="事"),"病(事)假",IF(OR(E4="婚",E4="產"),"婚(產)假",IF(E4="補","補休",IF(E4="休","休假",IF(E4="喪","喪假",IF(AND(E4="/",OR($A4=日期輸入!$B$25,$A4=日期輸入!$C$25,$A4=日期輸入!$D$25,$A4=日期輸入!$E$25,$A4=日期輸入!$F$25)),"08-18水電科",IF(E4="大日","大隊值日(日)",IF(E4="大夜","大隊值日(夜)",IF(E4="值1","值1(早)",IF(E4="值1丙","值1(早) 丙案",IF(E4="值2","值2(中)",IF(E4="值2乙","值2(中) 乙案",IF(E4="夜值","夜值(晚)",IF(E4="甲夜","夜值(晚) 甲案",IF(E4="備","08-18",IF(OR(E4="支援秘書室",E4="支援出納室",E4="支援警務科",E4="支援事務股"),"支援總(大)隊",IF(E4="支援檢疫所","支援(其他)",IF(  E4="/","空班",  IF(  E4="丙",  "※ 丙案",  IF(  E4="丙常訓",  "※ 丙案 常訓",E4  )))))))))))))))))))))))))</f>
        <v>空班</v>
      </c>
      <c r="F44" s="190" t="str">
        <f>IF(F4="早","08-18",IF(F4="中","12-22",IF(F4="晚","22-08",IF(F4="X","輪休",IF(F4="公","公假",IF(OR(F4="病",F4="事"),"病(事)假",IF(OR(F4="婚",F4="產"),"婚(產)假",IF(F4="補","補休",IF(F4="休","休假",IF(F4="喪","喪假",IF(AND(F4="/",OR($A4=日期輸入!$B$25,$A4=日期輸入!$C$25,$A4=日期輸入!$D$25,$A4=日期輸入!$E$25,$A4=日期輸入!$F$25)),"08-18水電科",IF(F4="大日","大隊值日(日)",IF(F4="大夜","大隊值日(夜)",IF(F4="值1","值1(早)",IF(F4="值1丙","值1(早) 丙案",IF(F4="值2","值2(中)",IF(F4="值2乙","值2(中) 乙案",IF(F4="夜值","夜值(晚)",IF(F4="甲夜","夜值(晚) 甲案",IF(F4="備","08-18",IF(OR(F4="支援秘書室",F4="支援出納室",F4="支援警務科",F4="支援事務股"),"支援總(大)隊",IF(F4="支援檢疫所","支援(其他)",IF(  F4="/","空班",  IF(  F4="丙",  "※ 丙案",  IF(  F4="丙常訓",  "※ 丙案 常訓",F4  )))))))))))))))))))))))))</f>
        <v>值1(早)</v>
      </c>
      <c r="G44" s="190" t="str">
        <f>IF(G4="早","08-18",IF(G4="中","12-22",IF(G4="晚","22-08",IF(G4="X","輪休",IF(G4="公","公假",IF(OR(G4="病",G4="事"),"病(事)假",IF(OR(G4="婚",G4="產"),"婚(產)假",IF(G4="補","補休",IF(G4="休","休假",IF(G4="喪","喪假",IF(AND(G4="/",OR($A4=日期輸入!$B$25,$A4=日期輸入!$C$25,$A4=日期輸入!$D$25,$A4=日期輸入!$E$25,$A4=日期輸入!$F$25)),"08-18水電科",IF(G4="大日","大隊值日(日)",IF(G4="大夜","大隊值日(夜)",IF(G4="值1","值1(早)",IF(G4="值1丙","值1(早) 丙案",IF(G4="值2","值2(中)",IF(G4="值2乙","值2(中) 乙案",IF(G4="夜值","夜值(晚)",IF(G4="甲夜","夜值(晚) 甲案",IF(G4="備","08-18",IF(OR(G4="支援秘書室",G4="支援出納室",G4="支援警務科",G4="支援事務股"),"支援總(大)隊",IF(G4="支援檢疫所","支援(其他)",IF(  G4="/","空班",  IF(  G4="丙",  "※ 丙案",  IF(  G4="丙常訓",  "※ 丙案 常訓",G4  )))))))))))))))))))))))))</f>
        <v>值1(早)</v>
      </c>
      <c r="H44" s="190" t="str">
        <f>IF(H4="早","08-18",IF(H4="中","12-22",IF(H4="晚","22-08",IF(H4="X","輪休",IF(H4="公","公假",IF(OR(H4="病",H4="事"),"病(事)假",IF(OR(H4="婚",H4="產"),"婚(產)假",IF(H4="補","補休",IF(H4="休","休假",IF(H4="喪","喪假",IF(AND(H4="/",OR($A4=日期輸入!$B$25,$A4=日期輸入!$C$25,$A4=日期輸入!$D$25,$A4=日期輸入!$E$25,$A4=日期輸入!$F$25)),"08-18水電科",IF(H4="大日","大隊值日(日)",IF(H4="大夜","大隊值日(夜)",IF(H4="值1","值1(早)",IF(H4="值1丙","值1(早) 丙案",IF(H4="值2","值2(中)",IF(H4="值2乙","值2(中) 乙案",IF(H4="夜值","夜值(晚)",IF(H4="甲夜","夜值(晚) 甲案",IF(H4="備","08-18",IF(OR(H4="支援秘書室",H4="支援出納室",H4="支援警務科",H4="支援事務股"),"支援總(大)隊",IF(H4="支援檢疫所","支援(其他)",IF(  H4="/","空班",  IF(  H4="丙",  "※ 丙案",  IF(  H4="丙常訓",  "※ 丙案 常訓",H4  )))))))))))))))))))))))))</f>
        <v>值1(早)</v>
      </c>
      <c r="I44" s="190" t="str">
        <f>IF(I4="早","08-18",IF(I4="中","12-22",IF(I4="晚","22-08",IF(I4="X","輪休",IF(I4="公","公假",IF(OR(I4="病",I4="事"),"病(事)假",IF(OR(I4="婚",I4="產"),"婚(產)假",IF(I4="補","補休",IF(I4="休","休假",IF(I4="喪","喪假",IF(AND(I4="/",OR($A4=日期輸入!$B$25,$A4=日期輸入!$C$25,$A4=日期輸入!$D$25,$A4=日期輸入!$E$25,$A4=日期輸入!$F$25)),"08-18水電科",IF(I4="大日","大隊值日(日)",IF(I4="大夜","大隊值日(夜)",IF(I4="值1","值1(早)",IF(I4="值1丙","值1(早) 丙案",IF(I4="值2","值2(中)",IF(I4="值2乙","值2(中) 乙案",IF(I4="夜值","夜值(晚)",IF(I4="甲夜","夜值(晚) 甲案",IF(I4="備","08-18",IF(OR(I4="支援秘書室",I4="支援出納室",I4="支援警務科",I4="支援事務股"),"支援總(大)隊",IF(I4="支援檢疫所","支援(其他)",IF(  I4="/","空班",  IF(  I4="丙",  "※ 丙案",  IF(  I4="丙常訓",  "※ 丙案 常訓",I4  )))))))))))))))))))))))))</f>
        <v>值1(早)</v>
      </c>
      <c r="J44" s="190" t="str">
        <f>IF(J4="早","08-18",IF(J4="中","12-22",IF(J4="晚","22-08",IF(J4="X","輪休",IF(J4="公","公假",IF(OR(J4="病",J4="事"),"病(事)假",IF(OR(J4="婚",J4="產"),"婚(產)假",IF(J4="補","補休",IF(J4="休","休假",IF(J4="喪","喪假",IF(AND(J4="/",OR($A4=日期輸入!$B$25,$A4=日期輸入!$C$25,$A4=日期輸入!$D$25,$A4=日期輸入!$E$25,$A4=日期輸入!$F$25)),"08-18水電科",IF(J4="大日","大隊值日(日)",IF(J4="大夜","大隊值日(夜)",IF(J4="值1","值1(早)",IF(J4="值1丙","值1(早) 丙案",IF(J4="值2","值2(中)",IF(J4="值2乙","值2(中) 乙案",IF(J4="夜值","夜值(晚)",IF(J4="甲夜","夜值(晚) 甲案",IF(J4="備","08-18",IF(OR(J4="支援秘書室",J4="支援出納室",J4="支援警務科",J4="支援事務股"),"支援總(大)隊",IF(J4="支援檢疫所","支援(其他)",IF(  J4="/","空班",  IF(  J4="丙",  "※ 丙案",  IF(  J4="丙常訓",  "※ 丙案 常訓",J4  )))))))))))))))))))))))))</f>
        <v>值1(早)</v>
      </c>
      <c r="K44" s="190" t="str">
        <f>IF(K4="早","08-18",IF(K4="中","12-22",IF(K4="晚","22-08",IF(K4="X","輪休",IF(K4="公","公假",IF(OR(K4="病",K4="事"),"病(事)假",IF(OR(K4="婚",K4="產"),"婚(產)假",IF(K4="補","補休",IF(K4="休","休假",IF(K4="喪","喪假",IF(AND(K4="/",OR($A4=日期輸入!$B$25,$A4=日期輸入!$C$25,$A4=日期輸入!$D$25,$A4=日期輸入!$E$25,$A4=日期輸入!$F$25)),"08-18水電科",IF(K4="大日","大隊值日(日)",IF(K4="大夜","大隊值日(夜)",IF(K4="值1","值1(早)",IF(K4="值1丙","值1(早) 丙案",IF(K4="值2","值2(中)",IF(K4="值2乙","值2(中) 乙案",IF(K4="夜值","夜值(晚)",IF(K4="甲夜","夜值(晚) 甲案",IF(K4="備","08-18",IF(OR(K4="支援秘書室",K4="支援出納室",K4="支援警務科",K4="支援事務股"),"支援總(大)隊",IF(K4="支援檢疫所","支援(其他)",IF(  K4="/","空班",  IF(  K4="丙",  "※ 丙案",  IF(  K4="丙常訓",  "※ 丙案 常訓",K4  )))))))))))))))))))))))))</f>
        <v>值1(早)</v>
      </c>
      <c r="L44" s="190" t="str">
        <f>IF(L4="早","08-18",IF(L4="中","12-22",IF(L4="晚","22-08",IF(L4="X","輪休",IF(L4="公","公假",IF(OR(L4="病",L4="事"),"病(事)假",IF(OR(L4="婚",L4="產"),"婚(產)假",IF(L4="補","補休",IF(L4="休","休假",IF(L4="喪","喪假",IF(AND(L4="/",OR($A4=日期輸入!$B$25,$A4=日期輸入!$C$25,$A4=日期輸入!$D$25,$A4=日期輸入!$E$25,$A4=日期輸入!$F$25)),"08-18水電科",IF(L4="大日","大隊值日(日)",IF(L4="大夜","大隊值日(夜)",IF(L4="值1","值1(早)",IF(L4="值1丙","值1(早) 丙案",IF(L4="值2","值2(中)",IF(L4="值2乙","值2(中) 乙案",IF(L4="夜值","夜值(晚)",IF(L4="甲夜","夜值(晚) 甲案",IF(L4="備","08-18",IF(OR(L4="支援秘書室",L4="支援出納室",L4="支援警務科",L4="支援事務股"),"支援總(大)隊",IF(L4="支援檢疫所","支援(其他)",IF(  L4="/","空班",  IF(  L4="丙",  "※ 丙案",  IF(  L4="丙常訓",  "※ 丙案 常訓",L4  )))))))))))))))))))))))))</f>
        <v>值1(早)</v>
      </c>
      <c r="M44" s="190" t="str">
        <f>IF(M4="早","08-18",IF(M4="中","12-22",IF(M4="晚","22-08",IF(M4="X","輪休",IF(M4="公","公假",IF(OR(M4="病",M4="事"),"病(事)假",IF(OR(M4="婚",M4="產"),"婚(產)假",IF(M4="補","補休",IF(M4="休","休假",IF(M4="喪","喪假",IF(AND(M4="/",OR($A4=日期輸入!$B$25,$A4=日期輸入!$C$25,$A4=日期輸入!$D$25,$A4=日期輸入!$E$25,$A4=日期輸入!$F$25)),"08-18水電科",IF(M4="大日","大隊值日(日)",IF(M4="大夜","大隊值日(夜)",IF(M4="值1","值1(早)",IF(M4="值1丙","值1(早) 丙案",IF(M4="值2","值2(中)",IF(M4="值2乙","值2(中) 乙案",IF(M4="夜值","夜值(晚)",IF(M4="甲夜","夜值(晚) 甲案",IF(M4="備","08-18",IF(OR(M4="支援秘書室",M4="支援出納室",M4="支援警務科",M4="支援事務股"),"支援總(大)隊",IF(M4="支援檢疫所","支援(其他)",IF(  M4="/","空班",  IF(  M4="丙",  "※ 丙案",  IF(  M4="丙常訓",  "※ 丙案 常訓",M4  )))))))))))))))))))))))))</f>
        <v>值1(早)</v>
      </c>
      <c r="N44" s="190" t="str">
        <f>IF(N4="早","08-18",IF(N4="中","12-22",IF(N4="晚","22-08",IF(N4="X","輪休",IF(N4="公","公假",IF(OR(N4="病",N4="事"),"病(事)假",IF(OR(N4="婚",N4="產"),"婚(產)假",IF(N4="補","補休",IF(N4="休","休假",IF(N4="喪","喪假",IF(AND(N4="/",OR($A4=日期輸入!$B$25,$A4=日期輸入!$C$25,$A4=日期輸入!$D$25,$A4=日期輸入!$E$25,$A4=日期輸入!$F$25)),"08-18水電科",IF(N4="大日","大隊值日(日)",IF(N4="大夜","大隊值日(夜)",IF(N4="值1","值1(早)",IF(N4="值1丙","值1(早) 丙案",IF(N4="值2","值2(中)",IF(N4="值2乙","值2(中) 乙案",IF(N4="夜值","夜值(晚)",IF(N4="甲夜","夜值(晚) 甲案",IF(N4="備","08-18",IF(OR(N4="支援秘書室",N4="支援出納室",N4="支援警務科",N4="支援事務股"),"支援總(大)隊",IF(N4="支援檢疫所","支援(其他)",IF(  N4="/","空班",  IF(  N4="丙",  "※ 丙案",  IF(  N4="丙常訓",  "※ 丙案 常訓",N4  )))))))))))))))))))))))))</f>
        <v>值1(早)</v>
      </c>
      <c r="O44" s="190" t="str">
        <f>IF(O4="早","08-18",IF(O4="中","12-22",IF(O4="晚","22-08",IF(O4="X","輪休",IF(O4="公","公假",IF(OR(O4="病",O4="事"),"病(事)假",IF(OR(O4="婚",O4="產"),"婚(產)假",IF(O4="補","補休",IF(O4="休","休假",IF(O4="喪","喪假",IF(AND(O4="/",OR($A4=日期輸入!$B$25,$A4=日期輸入!$C$25,$A4=日期輸入!$D$25,$A4=日期輸入!$E$25,$A4=日期輸入!$F$25)),"08-18水電科",IF(O4="大日","大隊值日(日)",IF(O4="大夜","大隊值日(夜)",IF(O4="值1","值1(早)",IF(O4="值1丙","值1(早) 丙案",IF(O4="值2","值2(中)",IF(O4="值2乙","值2(中) 乙案",IF(O4="夜值","夜值(晚)",IF(O4="甲夜","夜值(晚) 甲案",IF(O4="備","08-18",IF(OR(O4="支援秘書室",O4="支援出納室",O4="支援警務科",O4="支援事務股"),"支援總(大)隊",IF(O4="支援檢疫所","支援(其他)",IF(  O4="/","空班",  IF(  O4="丙",  "※ 丙案",  IF(  O4="丙常訓",  "※ 丙案 常訓",O4  )))))))))))))))))))))))))</f>
        <v>值1(早)</v>
      </c>
      <c r="P44" s="190" t="str">
        <f>IF(P4="早","08-18",IF(P4="中","12-22",IF(P4="晚","22-08",IF(P4="X","輪休",IF(P4="公","公假",IF(OR(P4="病",P4="事"),"病(事)假",IF(OR(P4="婚",P4="產"),"婚(產)假",IF(P4="補","補休",IF(P4="休","休假",IF(P4="喪","喪假",IF(AND(P4="/",OR($A4=日期輸入!$B$25,$A4=日期輸入!$C$25,$A4=日期輸入!$D$25,$A4=日期輸入!$E$25,$A4=日期輸入!$F$25)),"08-18水電科",IF(P4="大日","大隊值日(日)",IF(P4="大夜","大隊值日(夜)",IF(P4="值1","值1(早)",IF(P4="值1丙","值1(早) 丙案",IF(P4="值2","值2(中)",IF(P4="值2乙","值2(中) 乙案",IF(P4="夜值","夜值(晚)",IF(P4="甲夜","夜值(晚) 甲案",IF(P4="備","08-18",IF(OR(P4="支援秘書室",P4="支援出納室",P4="支援警務科",P4="支援事務股"),"支援總(大)隊",IF(P4="支援檢疫所","支援(其他)",IF(  P4="/","空班",  IF(  P4="丙",  "※ 丙案",  IF(  P4="丙常訓",  "※ 丙案 常訓",P4  )))))))))))))))))))))))))</f>
        <v>值1(早)</v>
      </c>
      <c r="Q44" s="190" t="str">
        <f>IF(Q4="早","08-18",IF(Q4="中","12-22",IF(Q4="晚","22-08",IF(Q4="X","輪休",IF(Q4="公","公假",IF(OR(Q4="病",Q4="事"),"病(事)假",IF(OR(Q4="婚",Q4="產"),"婚(產)假",IF(Q4="補","補休",IF(Q4="休","休假",IF(Q4="喪","喪假",IF(AND(Q4="/",OR($A4=日期輸入!$B$25,$A4=日期輸入!$C$25,$A4=日期輸入!$D$25,$A4=日期輸入!$E$25,$A4=日期輸入!$F$25)),"08-18水電科",IF(Q4="大日","大隊值日(日)",IF(Q4="大夜","大隊值日(夜)",IF(Q4="值1","值1(早)",IF(Q4="值1丙","值1(早) 丙案",IF(Q4="值2","值2(中)",IF(Q4="值2乙","值2(中) 乙案",IF(Q4="夜值","夜值(晚)",IF(Q4="甲夜","夜值(晚) 甲案",IF(Q4="備","08-18",IF(OR(Q4="支援秘書室",Q4="支援出納室",Q4="支援警務科",Q4="支援事務股"),"支援總(大)隊",IF(Q4="支援檢疫所","支援(其他)",IF(  Q4="/","空班",  IF(  Q4="丙",  "※ 丙案",  IF(  Q4="丙常訓",  "※ 丙案 常訓",Q4  )))))))))))))))))))))))))</f>
        <v>值1(早)</v>
      </c>
      <c r="R44" s="190" t="str">
        <f>IF(R4="早","08-18",IF(R4="中","12-22",IF(R4="晚","22-08",IF(R4="X","輪休",IF(R4="公","公假",IF(OR(R4="病",R4="事"),"病(事)假",IF(OR(R4="婚",R4="產"),"婚(產)假",IF(R4="補","補休",IF(R4="休","休假",IF(R4="喪","喪假",IF(AND(R4="/",OR($A4=日期輸入!$B$25,$A4=日期輸入!$C$25,$A4=日期輸入!$D$25,$A4=日期輸入!$E$25,$A4=日期輸入!$F$25)),"08-18水電科",IF(R4="大日","大隊值日(日)",IF(R4="大夜","大隊值日(夜)",IF(R4="值1","值1(早)",IF(R4="值1丙","值1(早) 丙案",IF(R4="值2","值2(中)",IF(R4="值2乙","值2(中) 乙案",IF(R4="夜值","夜值(晚)",IF(R4="甲夜","夜值(晚) 甲案",IF(R4="備","08-18",IF(OR(R4="支援秘書室",R4="支援出納室",R4="支援警務科",R4="支援事務股"),"支援總(大)隊",IF(R4="支援檢疫所","支援(其他)",IF(  R4="/","空班",  IF(  R4="丙",  "※ 丙案",  IF(  R4="丙常訓",  "※ 丙案 常訓",R4  )))))))))))))))))))))))))</f>
        <v>輪休</v>
      </c>
      <c r="S44" s="190" t="str">
        <f>IF(S4="早","08-18",IF(S4="中","12-22",IF(S4="晚","22-08",IF(S4="X","輪休",IF(S4="公","公假",IF(OR(S4="病",S4="事"),"病(事)假",IF(OR(S4="婚",S4="產"),"婚(產)假",IF(S4="補","補休",IF(S4="休","休假",IF(S4="喪","喪假",IF(AND(S4="/",OR($A4=日期輸入!$B$25,$A4=日期輸入!$C$25,$A4=日期輸入!$D$25,$A4=日期輸入!$E$25,$A4=日期輸入!$F$25)),"08-18水電科",IF(S4="大日","大隊值日(日)",IF(S4="大夜","大隊值日(夜)",IF(S4="值1","值1(早)",IF(S4="值1丙","值1(早) 丙案",IF(S4="值2","值2(中)",IF(S4="值2乙","值2(中) 乙案",IF(S4="夜值","夜值(晚)",IF(S4="甲夜","夜值(晚) 甲案",IF(S4="備","08-18",IF(OR(S4="支援秘書室",S4="支援出納室",S4="支援警務科",S4="支援事務股"),"支援總(大)隊",IF(S4="支援檢疫所","支援(其他)",IF(  S4="/","空班",  IF(  S4="丙",  "※ 丙案",  IF(  S4="丙常訓",  "※ 丙案 常訓",S4  )))))))))))))))))))))))))</f>
        <v>值1(早)</v>
      </c>
      <c r="T44" s="190" t="str">
        <f>IF(T4="早","08-18",IF(T4="中","12-22",IF(T4="晚","22-08",IF(T4="X","輪休",IF(T4="公","公假",IF(OR(T4="病",T4="事"),"病(事)假",IF(OR(T4="婚",T4="產"),"婚(產)假",IF(T4="補","補休",IF(T4="休","休假",IF(T4="喪","喪假",IF(AND(T4="/",OR($A4=日期輸入!$B$25,$A4=日期輸入!$C$25,$A4=日期輸入!$D$25,$A4=日期輸入!$E$25,$A4=日期輸入!$F$25)),"08-18水電科",IF(T4="大日","大隊值日(日)",IF(T4="大夜","大隊值日(夜)",IF(T4="值1","值1(早)",IF(T4="值1丙","值1(早) 丙案",IF(T4="值2","值2(中)",IF(T4="值2乙","值2(中) 乙案",IF(T4="夜值","夜值(晚)",IF(T4="甲夜","夜值(晚) 甲案",IF(T4="備","08-18",IF(OR(T4="支援秘書室",T4="支援出納室",T4="支援警務科",T4="支援事務股"),"支援總(大)隊",IF(T4="支援檢疫所","支援(其他)",IF(  T4="/","空班",  IF(  T4="丙",  "※ 丙案",  IF(  T4="丙常訓",  "※ 丙案 常訓",T4  )))))))))))))))))))))))))</f>
        <v>值1(早)</v>
      </c>
      <c r="U44" s="190" t="str">
        <f>IF(U4="早","08-18",IF(U4="中","12-22",IF(U4="晚","22-08",IF(U4="X","輪休",IF(U4="公","公假",IF(OR(U4="病",U4="事"),"病(事)假",IF(OR(U4="婚",U4="產"),"婚(產)假",IF(U4="補","補休",IF(U4="休","休假",IF(U4="喪","喪假",IF(AND(U4="/",OR($A4=日期輸入!$B$25,$A4=日期輸入!$C$25,$A4=日期輸入!$D$25,$A4=日期輸入!$E$25,$A4=日期輸入!$F$25)),"08-18水電科",IF(U4="大日","大隊值日(日)",IF(U4="大夜","大隊值日(夜)",IF(U4="值1","值1(早)",IF(U4="值1丙","值1(早) 丙案",IF(U4="值2","值2(中)",IF(U4="值2乙","值2(中) 乙案",IF(U4="夜值","夜值(晚)",IF(U4="甲夜","夜值(晚) 甲案",IF(U4="備","08-18",IF(OR(U4="支援秘書室",U4="支援出納室",U4="支援警務科",U4="支援事務股"),"支援總(大)隊",IF(U4="支援檢疫所","支援(其他)",IF(  U4="/","空班",  IF(  U4="丙",  "※ 丙案",  IF(  U4="丙常訓",  "※ 丙案 常訓",U4  )))))))))))))))))))))))))</f>
        <v>值1(早)</v>
      </c>
      <c r="V44" s="190" t="str">
        <f>IF(V4="早","08-18",IF(V4="中","12-22",IF(V4="晚","22-08",IF(V4="X","輪休",IF(V4="公","公假",IF(OR(V4="病",V4="事"),"病(事)假",IF(OR(V4="婚",V4="產"),"婚(產)假",IF(V4="補","補休",IF(V4="休","休假",IF(V4="喪","喪假",IF(AND(V4="/",OR($A4=日期輸入!$B$25,$A4=日期輸入!$C$25,$A4=日期輸入!$D$25,$A4=日期輸入!$E$25,$A4=日期輸入!$F$25)),"08-18水電科",IF(V4="大日","大隊值日(日)",IF(V4="大夜","大隊值日(夜)",IF(V4="值1","值1(早)",IF(V4="值1丙","值1(早) 丙案",IF(V4="值2","值2(中)",IF(V4="值2乙","值2(中) 乙案",IF(V4="夜值","夜值(晚)",IF(V4="甲夜","夜值(晚) 甲案",IF(V4="備","08-18",IF(OR(V4="支援秘書室",V4="支援出納室",V4="支援警務科",V4="支援事務股"),"支援總(大)隊",IF(V4="支援檢疫所","支援(其他)",IF(  V4="/","空班",  IF(  V4="丙",  "※ 丙案",  IF(  V4="丙常訓",  "※ 丙案 常訓",V4  )))))))))))))))))))))))))</f>
        <v>值1(早)</v>
      </c>
      <c r="W44" s="190" t="str">
        <f>IF(W4="早","08-18",IF(W4="中","12-22",IF(W4="晚","22-08",IF(W4="X","輪休",IF(W4="公","公假",IF(OR(W4="病",W4="事"),"病(事)假",IF(OR(W4="婚",W4="產"),"婚(產)假",IF(W4="補","補休",IF(W4="休","休假",IF(W4="喪","喪假",IF(AND(W4="/",OR($A4=日期輸入!$B$25,$A4=日期輸入!$C$25,$A4=日期輸入!$D$25,$A4=日期輸入!$E$25,$A4=日期輸入!$F$25)),"08-18水電科",IF(W4="大日","大隊值日(日)",IF(W4="大夜","大隊值日(夜)",IF(W4="值1","值1(早)",IF(W4="值1丙","值1(早) 丙案",IF(W4="值2","值2(中)",IF(W4="值2乙","值2(中) 乙案",IF(W4="夜值","夜值(晚)",IF(W4="甲夜","夜值(晚) 甲案",IF(W4="備","08-18",IF(OR(W4="支援秘書室",W4="支援出納室",W4="支援警務科",W4="支援事務股"),"支援總(大)隊",IF(W4="支援檢疫所","支援(其他)",IF(  W4="/","空班",  IF(  W4="丙",  "※ 丙案",  IF(  W4="丙常訓",  "※ 丙案 常訓",W4  )))))))))))))))))))))))))</f>
        <v>值1(早)</v>
      </c>
      <c r="X44" s="190" t="str">
        <f>IF(X4="早","08-18",IF(X4="中","12-22",IF(X4="晚","22-08",IF(X4="X","輪休",IF(X4="公","公假",IF(OR(X4="病",X4="事"),"病(事)假",IF(OR(X4="婚",X4="產"),"婚(產)假",IF(X4="補","補休",IF(X4="休","休假",IF(X4="喪","喪假",IF(AND(X4="/",OR($A4=日期輸入!$B$25,$A4=日期輸入!$C$25,$A4=日期輸入!$D$25,$A4=日期輸入!$E$25,$A4=日期輸入!$F$25)),"08-18水電科",IF(X4="大日","大隊值日(日)",IF(X4="大夜","大隊值日(夜)",IF(X4="值1","值1(早)",IF(X4="值1丙","值1(早) 丙案",IF(X4="值2","值2(中)",IF(X4="值2乙","值2(中) 乙案",IF(X4="夜值","夜值(晚)",IF(X4="甲夜","夜值(晚) 甲案",IF(X4="備","08-18",IF(OR(X4="支援秘書室",X4="支援出納室",X4="支援警務科",X4="支援事務股"),"支援總(大)隊",IF(X4="支援檢疫所","支援(其他)",IF(  X4="/","空班",  IF(  X4="丙",  "※ 丙案",  IF(  X4="丙常訓",  "※ 丙案 常訓",X4  )))))))))))))))))))))))))</f>
        <v>值1(早)</v>
      </c>
      <c r="Y44" s="190" t="str">
        <f>IF(Y4="早","08-18",IF(Y4="中","12-22",IF(Y4="晚","22-08",IF(Y4="X","輪休",IF(Y4="公","公假",IF(OR(Y4="病",Y4="事"),"病(事)假",IF(OR(Y4="婚",Y4="產"),"婚(產)假",IF(Y4="補","補休",IF(Y4="休","休假",IF(Y4="喪","喪假",IF(AND(Y4="/",OR($A4=日期輸入!$B$25,$A4=日期輸入!$C$25,$A4=日期輸入!$D$25,$A4=日期輸入!$E$25,$A4=日期輸入!$F$25)),"08-18水電科",IF(Y4="大日","大隊值日(日)",IF(Y4="大夜","大隊值日(夜)",IF(Y4="值1","值1(早)",IF(Y4="值1丙","值1(早) 丙案",IF(Y4="值2","值2(中)",IF(Y4="值2乙","值2(中) 乙案",IF(Y4="夜值","夜值(晚)",IF(Y4="甲夜","夜值(晚) 甲案",IF(Y4="備","08-18",IF(OR(Y4="支援秘書室",Y4="支援出納室",Y4="支援警務科",Y4="支援事務股"),"支援總(大)隊",IF(Y4="支援檢疫所","支援(其他)",IF(  Y4="/","空班",  IF(  Y4="丙",  "※ 丙案",  IF(  Y4="丙常訓",  "※ 丙案 常訓",Y4  )))))))))))))))))))))))))</f>
        <v>值1(早)</v>
      </c>
      <c r="Z44" s="190" t="str">
        <f>IF(Z4="早","08-18",IF(Z4="中","12-22",IF(Z4="晚","22-08",IF(Z4="X","輪休",IF(Z4="公","公假",IF(OR(Z4="病",Z4="事"),"病(事)假",IF(OR(Z4="婚",Z4="產"),"婚(產)假",IF(Z4="補","補休",IF(Z4="休","休假",IF(Z4="喪","喪假",IF(AND(Z4="/",OR($A4=日期輸入!$B$25,$A4=日期輸入!$C$25,$A4=日期輸入!$D$25,$A4=日期輸入!$E$25,$A4=日期輸入!$F$25)),"08-18水電科",IF(Z4="大日","大隊值日(日)",IF(Z4="大夜","大隊值日(夜)",IF(Z4="值1","值1(早)",IF(Z4="值1丙","值1(早) 丙案",IF(Z4="值2","值2(中)",IF(Z4="值2乙","值2(中) 乙案",IF(Z4="夜值","夜值(晚)",IF(Z4="甲夜","夜值(晚) 甲案",IF(Z4="備","08-18",IF(OR(Z4="支援秘書室",Z4="支援出納室",Z4="支援警務科",Z4="支援事務股"),"支援總(大)隊",IF(Z4="支援檢疫所","支援(其他)",IF(  Z4="/","空班",  IF(  Z4="丙",  "※ 丙案",  IF(  Z4="丙常訓",  "※ 丙案 常訓",Z4  )))))))))))))))))))))))))</f>
        <v>值1(早)</v>
      </c>
      <c r="AA44" s="190" t="str">
        <f>IF(AA4="早","08-18",IF(AA4="中","12-22",IF(AA4="晚","22-08",IF(AA4="X","輪休",IF(AA4="公","公假",IF(OR(AA4="病",AA4="事"),"病(事)假",IF(OR(AA4="婚",AA4="產"),"婚(產)假",IF(AA4="補","補休",IF(AA4="休","休假",IF(AA4="喪","喪假",IF(AND(AA4="/",OR($A4=日期輸入!$B$25,$A4=日期輸入!$C$25,$A4=日期輸入!$D$25,$A4=日期輸入!$E$25,$A4=日期輸入!$F$25)),"08-18水電科",IF(AA4="大日","大隊值日(日)",IF(AA4="大夜","大隊值日(夜)",IF(AA4="值1","值1(早)",IF(AA4="值1丙","值1(早) 丙案",IF(AA4="值2","值2(中)",IF(AA4="值2乙","值2(中) 乙案",IF(AA4="夜值","夜值(晚)",IF(AA4="甲夜","夜值(晚) 甲案",IF(AA4="備","08-18",IF(OR(AA4="支援秘書室",AA4="支援出納室",AA4="支援警務科",AA4="支援事務股"),"支援總(大)隊",IF(AA4="支援檢疫所","支援(其他)",IF(  AA4="/","空班",  IF(  AA4="丙",  "※ 丙案",  IF(  AA4="丙常訓",  "※ 丙案 常訓",AA4  )))))))))))))))))))))))))</f>
        <v>值1(早)</v>
      </c>
      <c r="AB44" s="190" t="str">
        <f>IF(AB4="早","08-18",IF(AB4="中","12-22",IF(AB4="晚","22-08",IF(AB4="X","輪休",IF(AB4="公","公假",IF(OR(AB4="病",AB4="事"),"病(事)假",IF(OR(AB4="婚",AB4="產"),"婚(產)假",IF(AB4="補","補休",IF(AB4="休","休假",IF(AB4="喪","喪假",IF(AND(AB4="/",OR($A4=日期輸入!$B$25,$A4=日期輸入!$C$25,$A4=日期輸入!$D$25,$A4=日期輸入!$E$25,$A4=日期輸入!$F$25)),"08-18水電科",IF(AB4="大日","大隊值日(日)",IF(AB4="大夜","大隊值日(夜)",IF(AB4="值1","值1(早)",IF(AB4="值1丙","值1(早) 丙案",IF(AB4="值2","值2(中)",IF(AB4="值2乙","值2(中) 乙案",IF(AB4="夜值","夜值(晚)",IF(AB4="甲夜","夜值(晚) 甲案",IF(AB4="備","08-18",IF(OR(AB4="支援秘書室",AB4="支援出納室",AB4="支援警務科",AB4="支援事務股"),"支援總(大)隊",IF(AB4="支援檢疫所","支援(其他)",IF(  AB4="/","空班",  IF(  AB4="丙",  "※ 丙案",  IF(  AB4="丙常訓",  "※ 丙案 常訓",AB4  )))))))))))))))))))))))))</f>
        <v>值1(早)</v>
      </c>
      <c r="AC44" s="190" t="str">
        <f>IF(AC4="早","08-18",IF(AC4="中","12-22",IF(AC4="晚","22-08",IF(AC4="X","輪休",IF(AC4="公","公假",IF(OR(AC4="病",AC4="事"),"病(事)假",IF(OR(AC4="婚",AC4="產"),"婚(產)假",IF(AC4="補","補休",IF(AC4="休","休假",IF(AC4="喪","喪假",IF(AND(AC4="/",OR($A4=日期輸入!$B$25,$A4=日期輸入!$C$25,$A4=日期輸入!$D$25,$A4=日期輸入!$E$25,$A4=日期輸入!$F$25)),"08-18水電科",IF(AC4="大日","大隊值日(日)",IF(AC4="大夜","大隊值日(夜)",IF(AC4="值1","值1(早)",IF(AC4="值1丙","值1(早) 丙案",IF(AC4="值2","值2(中)",IF(AC4="值2乙","值2(中) 乙案",IF(AC4="夜值","夜值(晚)",IF(AC4="甲夜","夜值(晚) 甲案",IF(AC4="備","08-18",IF(OR(AC4="支援秘書室",AC4="支援出納室",AC4="支援警務科",AC4="支援事務股"),"支援總(大)隊",IF(AC4="支援檢疫所","支援(其他)",IF(  AC4="/","空班",  IF(  AC4="丙",  "※ 丙案",  IF(  AC4="丙常訓",  "※ 丙案 常訓",AC4  )))))))))))))))))))))))))</f>
        <v>值1(早)</v>
      </c>
      <c r="AD44" s="190" t="str">
        <f>IF(AD4="早","08-18",IF(AD4="中","12-22",IF(AD4="晚","22-08",IF(AD4="X","輪休",IF(AD4="公","公假",IF(OR(AD4="病",AD4="事"),"病(事)假",IF(OR(AD4="婚",AD4="產"),"婚(產)假",IF(AD4="補","補休",IF(AD4="休","休假",IF(AD4="喪","喪假",IF(AND(AD4="/",OR($A4=日期輸入!$B$25,$A4=日期輸入!$C$25,$A4=日期輸入!$D$25,$A4=日期輸入!$E$25,$A4=日期輸入!$F$25)),"08-18水電科",IF(AD4="大日","大隊值日(日)",IF(AD4="大夜","大隊值日(夜)",IF(AD4="值1","值1(早)",IF(AD4="值1丙","值1(早) 丙案",IF(AD4="值2","值2(中)",IF(AD4="值2乙","值2(中) 乙案",IF(AD4="夜值","夜值(晚)",IF(AD4="甲夜","夜值(晚) 甲案",IF(AD4="備","08-18",IF(OR(AD4="支援秘書室",AD4="支援出納室",AD4="支援警務科",AD4="支援事務股"),"支援總(大)隊",IF(AD4="支援檢疫所","支援(其他)",IF(  AD4="/","空班",  IF(  AD4="丙",  "※ 丙案",  IF(  AD4="丙常訓",  "※ 丙案 常訓",AD4  )))))))))))))))))))))))))</f>
        <v>值1(早)</v>
      </c>
      <c r="AE44" s="190" t="str">
        <f>IF(AE4="早","08-18",IF(AE4="中","12-22",IF(AE4="晚","22-08",IF(AE4="X","輪休",IF(AE4="公","公假",IF(OR(AE4="病",AE4="事"),"病(事)假",IF(OR(AE4="婚",AE4="產"),"婚(產)假",IF(AE4="補","補休",IF(AE4="休","休假",IF(AE4="喪","喪假",IF(AND(AE4="/",OR($A4=日期輸入!$B$25,$A4=日期輸入!$C$25,$A4=日期輸入!$D$25,$A4=日期輸入!$E$25,$A4=日期輸入!$F$25)),"08-18水電科",IF(AE4="大日","大隊值日(日)",IF(AE4="大夜","大隊值日(夜)",IF(AE4="值1","值1(早)",IF(AE4="值1丙","值1(早) 丙案",IF(AE4="值2","值2(中)",IF(AE4="值2乙","值2(中) 乙案",IF(AE4="夜值","夜值(晚)",IF(AE4="甲夜","夜值(晚) 甲案",IF(AE4="備","08-18",IF(OR(AE4="支援秘書室",AE4="支援出納室",AE4="支援警務科",AE4="支援事務股"),"支援總(大)隊",IF(AE4="支援檢疫所","支援(其他)",IF(  AE4="/","空班",  IF(  AE4="丙",  "※ 丙案",  IF(  AE4="丙常訓",  "※ 丙案 常訓",AE4  )))))))))))))))))))))))))</f>
        <v>值1(早)</v>
      </c>
      <c r="AF44" s="190" t="str">
        <f>IF(AF4="早","08-18",IF(AF4="中","12-22",IF(AF4="晚","22-08",IF(AF4="X","輪休",IF(AF4="公","公假",IF(OR(AF4="病",AF4="事"),"病(事)假",IF(OR(AF4="婚",AF4="產"),"婚(產)假",IF(AF4="補","補休",IF(AF4="休","休假",IF(AF4="喪","喪假",IF(AND(AF4="/",OR($A4=日期輸入!$B$25,$A4=日期輸入!$C$25,$A4=日期輸入!$D$25,$A4=日期輸入!$E$25,$A4=日期輸入!$F$25)),"08-18水電科",IF(AF4="大日","大隊值日(日)",IF(AF4="大夜","大隊值日(夜)",IF(AF4="值1","值1(早)",IF(AF4="值1丙","值1(早) 丙案",IF(AF4="值2","值2(中)",IF(AF4="值2乙","值2(中) 乙案",IF(AF4="夜值","夜值(晚)",IF(AF4="甲夜","夜值(晚) 甲案",IF(AF4="備","08-18",IF(OR(AF4="支援秘書室",AF4="支援出納室",AF4="支援警務科",AF4="支援事務股"),"支援總(大)隊",IF(AF4="支援檢疫所","支援(其他)",IF(  AF4="/","空班",  IF(  AF4="丙",  "※ 丙案",  IF(  AF4="丙常訓",  "※ 丙案 常訓",AF4  )))))))))))))))))))))))))</f>
        <v>值1(早)</v>
      </c>
      <c r="AG44" s="190" t="str">
        <f>IF(AG4="早","08-18",IF(AG4="中","12-22",IF(AG4="晚","22-08",IF(AG4="X","輪休",IF(AG4="公","公假",IF(OR(AG4="病",AG4="事"),"病(事)假",IF(OR(AG4="婚",AG4="產"),"婚(產)假",IF(AG4="補","補休",IF(AG4="休","休假",IF(AG4="喪","喪假",IF(AND(AG4="/",OR($A4=日期輸入!$B$25,$A4=日期輸入!$C$25,$A4=日期輸入!$D$25,$A4=日期輸入!$E$25,$A4=日期輸入!$F$25)),"08-18水電科",IF(AG4="大日","大隊值日(日)",IF(AG4="大夜","大隊值日(夜)",IF(AG4="值1","值1(早)",IF(AG4="值1丙","值1(早) 丙案",IF(AG4="值2","值2(中)",IF(AG4="值2乙","值2(中) 乙案",IF(AG4="夜值","夜值(晚)",IF(AG4="甲夜","夜值(晚) 甲案",IF(AG4="備","08-18",IF(OR(AG4="支援秘書室",AG4="支援出納室",AG4="支援警務科",AG4="支援事務股"),"支援總(大)隊",IF(AG4="支援檢疫所","支援(其他)",IF(  AG4="/","空班",  IF(  AG4="丙",  "※ 丙案",  IF(  AG4="丙常訓",  "※ 丙案 常訓",AG4  )))))))))))))))))))))))))</f>
        <v/>
      </c>
    </row>
    <row r="45" spans="1:43">
      <c r="A45" s="190" t="str">
        <f t="shared" ref="A45:B45" si="4">A5</f>
        <v>F</v>
      </c>
      <c r="B45" s="190" t="str">
        <f t="shared" si="4"/>
        <v>李佳萱</v>
      </c>
      <c r="C45" s="190" t="str">
        <f>IF(C5="早","08-18",IF(C5="中","12-22",IF(C5="晚","22-08",IF(C5="X","輪休",IF(C5="公","公假",IF(OR(C5="病",C5="事"),"病(事)假",IF(OR(C5="婚",C5="產"),"婚(產)假",IF(C5="補","補休",IF(C5="休","休假",IF(C5="喪","喪假",IF(AND(C5="/",OR($A5=日期輸入!$B$25,$A5=日期輸入!$C$25,$A5=日期輸入!$D$25,$A5=日期輸入!$E$25,$A5=日期輸入!$F$25)),"08-18水電科",IF(C5="大日","大隊值日(日)",IF(C5="大夜","大隊值日(夜)",IF(C5="值1","值1(早)",IF(C5="值1丙","值1(早) 丙案",IF(C5="值2","值2(中)",IF(C5="值2乙","值2(中) 乙案",IF(C5="夜值","夜值(晚)",IF(C5="甲夜","夜值(晚) 甲案",IF(C5="備","08-18",IF(OR(C5="支援秘書室",C5="支援出納室",C5="支援警務科",C5="支援事務股"),"支援總(大)隊",IF(C5="支援檢疫所","支援(其他)",IF(  C5="/","空班",  IF(  C5="丙",  "※ 丙案",  IF(  C5="丙常訓",  "※ 丙案 常訓",C5  )))))))))))))))))))))))))</f>
        <v>育嬰假</v>
      </c>
      <c r="D45" s="190" t="str">
        <f>IF(D5="早","08-18",IF(D5="中","12-22",IF(D5="晚","22-08",IF(D5="X","輪休",IF(D5="公","公假",IF(OR(D5="病",D5="事"),"病(事)假",IF(OR(D5="婚",D5="產"),"婚(產)假",IF(D5="補","補休",IF(D5="休","休假",IF(D5="喪","喪假",IF(AND(D5="/",OR($A5=日期輸入!$B$25,$A5=日期輸入!$C$25,$A5=日期輸入!$D$25,$A5=日期輸入!$E$25,$A5=日期輸入!$F$25)),"08-18水電科",IF(D5="大日","大隊值日(日)",IF(D5="大夜","大隊值日(夜)",IF(D5="值1","值1(早)",IF(D5="值1丙","值1(早) 丙案",IF(D5="值2","值2(中)",IF(D5="值2乙","值2(中) 乙案",IF(D5="夜值","夜值(晚)",IF(D5="甲夜","夜值(晚) 甲案",IF(D5="備","08-18",IF(OR(D5="支援秘書室",D5="支援出納室",D5="支援警務科",D5="支援事務股"),"支援總(大)隊",IF(D5="支援檢疫所","支援(其他)",IF(  D5="/","空班",  IF(  D5="丙",  "※ 丙案",  IF(  D5="丙常訓",  "※ 丙案 常訓",D5  )))))))))))))))))))))))))</f>
        <v>育嬰假</v>
      </c>
      <c r="E45" s="190" t="str">
        <f>IF(E5="早","08-18",IF(E5="中","12-22",IF(E5="晚","22-08",IF(E5="X","輪休",IF(E5="公","公假",IF(OR(E5="病",E5="事"),"病(事)假",IF(OR(E5="婚",E5="產"),"婚(產)假",IF(E5="補","補休",IF(E5="休","休假",IF(E5="喪","喪假",IF(AND(E5="/",OR($A5=日期輸入!$B$25,$A5=日期輸入!$C$25,$A5=日期輸入!$D$25,$A5=日期輸入!$E$25,$A5=日期輸入!$F$25)),"08-18水電科",IF(E5="大日","大隊值日(日)",IF(E5="大夜","大隊值日(夜)",IF(E5="值1","值1(早)",IF(E5="值1丙","值1(早) 丙案",IF(E5="值2","值2(中)",IF(E5="值2乙","值2(中) 乙案",IF(E5="夜值","夜值(晚)",IF(E5="甲夜","夜值(晚) 甲案",IF(E5="備","08-18",IF(OR(E5="支援秘書室",E5="支援出納室",E5="支援警務科",E5="支援事務股"),"支援總(大)隊",IF(E5="支援檢疫所","支援(其他)",IF(  E5="/","空班",  IF(  E5="丙",  "※ 丙案",  IF(  E5="丙常訓",  "※ 丙案 常訓",E5  )))))))))))))))))))))))))</f>
        <v>育嬰假</v>
      </c>
      <c r="F45" s="190" t="str">
        <f>IF(F5="早","08-18",IF(F5="中","12-22",IF(F5="晚","22-08",IF(F5="X","輪休",IF(F5="公","公假",IF(OR(F5="病",F5="事"),"病(事)假",IF(OR(F5="婚",F5="產"),"婚(產)假",IF(F5="補","補休",IF(F5="休","休假",IF(F5="喪","喪假",IF(AND(F5="/",OR($A5=日期輸入!$B$25,$A5=日期輸入!$C$25,$A5=日期輸入!$D$25,$A5=日期輸入!$E$25,$A5=日期輸入!$F$25)),"08-18水電科",IF(F5="大日","大隊值日(日)",IF(F5="大夜","大隊值日(夜)",IF(F5="值1","值1(早)",IF(F5="值1丙","值1(早) 丙案",IF(F5="值2","值2(中)",IF(F5="值2乙","值2(中) 乙案",IF(F5="夜值","夜值(晚)",IF(F5="甲夜","夜值(晚) 甲案",IF(F5="備","08-18",IF(OR(F5="支援秘書室",F5="支援出納室",F5="支援警務科",F5="支援事務股"),"支援總(大)隊",IF(F5="支援檢疫所","支援(其他)",IF(  F5="/","空班",  IF(  F5="丙",  "※ 丙案",  IF(  F5="丙常訓",  "※ 丙案 常訓",F5  )))))))))))))))))))))))))</f>
        <v>育嬰假</v>
      </c>
      <c r="G45" s="190" t="str">
        <f>IF(G5="早","08-18",IF(G5="中","12-22",IF(G5="晚","22-08",IF(G5="X","輪休",IF(G5="公","公假",IF(OR(G5="病",G5="事"),"病(事)假",IF(OR(G5="婚",G5="產"),"婚(產)假",IF(G5="補","補休",IF(G5="休","休假",IF(G5="喪","喪假",IF(AND(G5="/",OR($A5=日期輸入!$B$25,$A5=日期輸入!$C$25,$A5=日期輸入!$D$25,$A5=日期輸入!$E$25,$A5=日期輸入!$F$25)),"08-18水電科",IF(G5="大日","大隊值日(日)",IF(G5="大夜","大隊值日(夜)",IF(G5="值1","值1(早)",IF(G5="值1丙","值1(早) 丙案",IF(G5="值2","值2(中)",IF(G5="值2乙","值2(中) 乙案",IF(G5="夜值","夜值(晚)",IF(G5="甲夜","夜值(晚) 甲案",IF(G5="備","08-18",IF(OR(G5="支援秘書室",G5="支援出納室",G5="支援警務科",G5="支援事務股"),"支援總(大)隊",IF(G5="支援檢疫所","支援(其他)",IF(  G5="/","空班",  IF(  G5="丙",  "※ 丙案",  IF(  G5="丙常訓",  "※ 丙案 常訓",G5  )))))))))))))))))))))))))</f>
        <v>育嬰假</v>
      </c>
      <c r="H45" s="190" t="str">
        <f>IF(H5="早","08-18",IF(H5="中","12-22",IF(H5="晚","22-08",IF(H5="X","輪休",IF(H5="公","公假",IF(OR(H5="病",H5="事"),"病(事)假",IF(OR(H5="婚",H5="產"),"婚(產)假",IF(H5="補","補休",IF(H5="休","休假",IF(H5="喪","喪假",IF(AND(H5="/",OR($A5=日期輸入!$B$25,$A5=日期輸入!$C$25,$A5=日期輸入!$D$25,$A5=日期輸入!$E$25,$A5=日期輸入!$F$25)),"08-18水電科",IF(H5="大日","大隊值日(日)",IF(H5="大夜","大隊值日(夜)",IF(H5="值1","值1(早)",IF(H5="值1丙","值1(早) 丙案",IF(H5="值2","值2(中)",IF(H5="值2乙","值2(中) 乙案",IF(H5="夜值","夜值(晚)",IF(H5="甲夜","夜值(晚) 甲案",IF(H5="備","08-18",IF(OR(H5="支援秘書室",H5="支援出納室",H5="支援警務科",H5="支援事務股"),"支援總(大)隊",IF(H5="支援檢疫所","支援(其他)",IF(  H5="/","空班",  IF(  H5="丙",  "※ 丙案",  IF(  H5="丙常訓",  "※ 丙案 常訓",H5  )))))))))))))))))))))))))</f>
        <v>育嬰假</v>
      </c>
      <c r="I45" s="190" t="str">
        <f>IF(I5="早","08-18",IF(I5="中","12-22",IF(I5="晚","22-08",IF(I5="X","輪休",IF(I5="公","公假",IF(OR(I5="病",I5="事"),"病(事)假",IF(OR(I5="婚",I5="產"),"婚(產)假",IF(I5="補","補休",IF(I5="休","休假",IF(I5="喪","喪假",IF(AND(I5="/",OR($A5=日期輸入!$B$25,$A5=日期輸入!$C$25,$A5=日期輸入!$D$25,$A5=日期輸入!$E$25,$A5=日期輸入!$F$25)),"08-18水電科",IF(I5="大日","大隊值日(日)",IF(I5="大夜","大隊值日(夜)",IF(I5="值1","值1(早)",IF(I5="值1丙","值1(早) 丙案",IF(I5="值2","值2(中)",IF(I5="值2乙","值2(中) 乙案",IF(I5="夜值","夜值(晚)",IF(I5="甲夜","夜值(晚) 甲案",IF(I5="備","08-18",IF(OR(I5="支援秘書室",I5="支援出納室",I5="支援警務科",I5="支援事務股"),"支援總(大)隊",IF(I5="支援檢疫所","支援(其他)",IF(  I5="/","空班",  IF(  I5="丙",  "※ 丙案",  IF(  I5="丙常訓",  "※ 丙案 常訓",I5  )))))))))))))))))))))))))</f>
        <v>育嬰假</v>
      </c>
      <c r="J45" s="190" t="str">
        <f>IF(J5="早","08-18",IF(J5="中","12-22",IF(J5="晚","22-08",IF(J5="X","輪休",IF(J5="公","公假",IF(OR(J5="病",J5="事"),"病(事)假",IF(OR(J5="婚",J5="產"),"婚(產)假",IF(J5="補","補休",IF(J5="休","休假",IF(J5="喪","喪假",IF(AND(J5="/",OR($A5=日期輸入!$B$25,$A5=日期輸入!$C$25,$A5=日期輸入!$D$25,$A5=日期輸入!$E$25,$A5=日期輸入!$F$25)),"08-18水電科",IF(J5="大日","大隊值日(日)",IF(J5="大夜","大隊值日(夜)",IF(J5="值1","值1(早)",IF(J5="值1丙","值1(早) 丙案",IF(J5="值2","值2(中)",IF(J5="值2乙","值2(中) 乙案",IF(J5="夜值","夜值(晚)",IF(J5="甲夜","夜值(晚) 甲案",IF(J5="備","08-18",IF(OR(J5="支援秘書室",J5="支援出納室",J5="支援警務科",J5="支援事務股"),"支援總(大)隊",IF(J5="支援檢疫所","支援(其他)",IF(  J5="/","空班",  IF(  J5="丙",  "※ 丙案",  IF(  J5="丙常訓",  "※ 丙案 常訓",J5  )))))))))))))))))))))))))</f>
        <v>育嬰假</v>
      </c>
      <c r="K45" s="190" t="str">
        <f>IF(K5="早","08-18",IF(K5="中","12-22",IF(K5="晚","22-08",IF(K5="X","輪休",IF(K5="公","公假",IF(OR(K5="病",K5="事"),"病(事)假",IF(OR(K5="婚",K5="產"),"婚(產)假",IF(K5="補","補休",IF(K5="休","休假",IF(K5="喪","喪假",IF(AND(K5="/",OR($A5=日期輸入!$B$25,$A5=日期輸入!$C$25,$A5=日期輸入!$D$25,$A5=日期輸入!$E$25,$A5=日期輸入!$F$25)),"08-18水電科",IF(K5="大日","大隊值日(日)",IF(K5="大夜","大隊值日(夜)",IF(K5="值1","值1(早)",IF(K5="值1丙","值1(早) 丙案",IF(K5="值2","值2(中)",IF(K5="值2乙","值2(中) 乙案",IF(K5="夜值","夜值(晚)",IF(K5="甲夜","夜值(晚) 甲案",IF(K5="備","08-18",IF(OR(K5="支援秘書室",K5="支援出納室",K5="支援警務科",K5="支援事務股"),"支援總(大)隊",IF(K5="支援檢疫所","支援(其他)",IF(  K5="/","空班",  IF(  K5="丙",  "※ 丙案",  IF(  K5="丙常訓",  "※ 丙案 常訓",K5  )))))))))))))))))))))))))</f>
        <v>育嬰假</v>
      </c>
      <c r="L45" s="190" t="str">
        <f>IF(L5="早","08-18",IF(L5="中","12-22",IF(L5="晚","22-08",IF(L5="X","輪休",IF(L5="公","公假",IF(OR(L5="病",L5="事"),"病(事)假",IF(OR(L5="婚",L5="產"),"婚(產)假",IF(L5="補","補休",IF(L5="休","休假",IF(L5="喪","喪假",IF(AND(L5="/",OR($A5=日期輸入!$B$25,$A5=日期輸入!$C$25,$A5=日期輸入!$D$25,$A5=日期輸入!$E$25,$A5=日期輸入!$F$25)),"08-18水電科",IF(L5="大日","大隊值日(日)",IF(L5="大夜","大隊值日(夜)",IF(L5="值1","值1(早)",IF(L5="值1丙","值1(早) 丙案",IF(L5="值2","值2(中)",IF(L5="值2乙","值2(中) 乙案",IF(L5="夜值","夜值(晚)",IF(L5="甲夜","夜值(晚) 甲案",IF(L5="備","08-18",IF(OR(L5="支援秘書室",L5="支援出納室",L5="支援警務科",L5="支援事務股"),"支援總(大)隊",IF(L5="支援檢疫所","支援(其他)",IF(  L5="/","空班",  IF(  L5="丙",  "※ 丙案",  IF(  L5="丙常訓",  "※ 丙案 常訓",L5  )))))))))))))))))))))))))</f>
        <v>育嬰假</v>
      </c>
      <c r="M45" s="190" t="str">
        <f>IF(M5="早","08-18",IF(M5="中","12-22",IF(M5="晚","22-08",IF(M5="X","輪休",IF(M5="公","公假",IF(OR(M5="病",M5="事"),"病(事)假",IF(OR(M5="婚",M5="產"),"婚(產)假",IF(M5="補","補休",IF(M5="休","休假",IF(M5="喪","喪假",IF(AND(M5="/",OR($A5=日期輸入!$B$25,$A5=日期輸入!$C$25,$A5=日期輸入!$D$25,$A5=日期輸入!$E$25,$A5=日期輸入!$F$25)),"08-18水電科",IF(M5="大日","大隊值日(日)",IF(M5="大夜","大隊值日(夜)",IF(M5="值1","值1(早)",IF(M5="值1丙","值1(早) 丙案",IF(M5="值2","值2(中)",IF(M5="值2乙","值2(中) 乙案",IF(M5="夜值","夜值(晚)",IF(M5="甲夜","夜值(晚) 甲案",IF(M5="備","08-18",IF(OR(M5="支援秘書室",M5="支援出納室",M5="支援警務科",M5="支援事務股"),"支援總(大)隊",IF(M5="支援檢疫所","支援(其他)",IF(  M5="/","空班",  IF(  M5="丙",  "※ 丙案",  IF(  M5="丙常訓",  "※ 丙案 常訓",M5  )))))))))))))))))))))))))</f>
        <v>育嬰假</v>
      </c>
      <c r="N45" s="190" t="str">
        <f>IF(N5="早","08-18",IF(N5="中","12-22",IF(N5="晚","22-08",IF(N5="X","輪休",IF(N5="公","公假",IF(OR(N5="病",N5="事"),"病(事)假",IF(OR(N5="婚",N5="產"),"婚(產)假",IF(N5="補","補休",IF(N5="休","休假",IF(N5="喪","喪假",IF(AND(N5="/",OR($A5=日期輸入!$B$25,$A5=日期輸入!$C$25,$A5=日期輸入!$D$25,$A5=日期輸入!$E$25,$A5=日期輸入!$F$25)),"08-18水電科",IF(N5="大日","大隊值日(日)",IF(N5="大夜","大隊值日(夜)",IF(N5="值1","值1(早)",IF(N5="值1丙","值1(早) 丙案",IF(N5="值2","值2(中)",IF(N5="值2乙","值2(中) 乙案",IF(N5="夜值","夜值(晚)",IF(N5="甲夜","夜值(晚) 甲案",IF(N5="備","08-18",IF(OR(N5="支援秘書室",N5="支援出納室",N5="支援警務科",N5="支援事務股"),"支援總(大)隊",IF(N5="支援檢疫所","支援(其他)",IF(  N5="/","空班",  IF(  N5="丙",  "※ 丙案",  IF(  N5="丙常訓",  "※ 丙案 常訓",N5  )))))))))))))))))))))))))</f>
        <v>育嬰假</v>
      </c>
      <c r="O45" s="190" t="str">
        <f>IF(O5="早","08-18",IF(O5="中","12-22",IF(O5="晚","22-08",IF(O5="X","輪休",IF(O5="公","公假",IF(OR(O5="病",O5="事"),"病(事)假",IF(OR(O5="婚",O5="產"),"婚(產)假",IF(O5="補","補休",IF(O5="休","休假",IF(O5="喪","喪假",IF(AND(O5="/",OR($A5=日期輸入!$B$25,$A5=日期輸入!$C$25,$A5=日期輸入!$D$25,$A5=日期輸入!$E$25,$A5=日期輸入!$F$25)),"08-18水電科",IF(O5="大日","大隊值日(日)",IF(O5="大夜","大隊值日(夜)",IF(O5="值1","值1(早)",IF(O5="值1丙","值1(早) 丙案",IF(O5="值2","值2(中)",IF(O5="值2乙","值2(中) 乙案",IF(O5="夜值","夜值(晚)",IF(O5="甲夜","夜值(晚) 甲案",IF(O5="備","08-18",IF(OR(O5="支援秘書室",O5="支援出納室",O5="支援警務科",O5="支援事務股"),"支援總(大)隊",IF(O5="支援檢疫所","支援(其他)",IF(  O5="/","空班",  IF(  O5="丙",  "※ 丙案",  IF(  O5="丙常訓",  "※ 丙案 常訓",O5  )))))))))))))))))))))))))</f>
        <v>育嬰假</v>
      </c>
      <c r="P45" s="190" t="str">
        <f>IF(P5="早","08-18",IF(P5="中","12-22",IF(P5="晚","22-08",IF(P5="X","輪休",IF(P5="公","公假",IF(OR(P5="病",P5="事"),"病(事)假",IF(OR(P5="婚",P5="產"),"婚(產)假",IF(P5="補","補休",IF(P5="休","休假",IF(P5="喪","喪假",IF(AND(P5="/",OR($A5=日期輸入!$B$25,$A5=日期輸入!$C$25,$A5=日期輸入!$D$25,$A5=日期輸入!$E$25,$A5=日期輸入!$F$25)),"08-18水電科",IF(P5="大日","大隊值日(日)",IF(P5="大夜","大隊值日(夜)",IF(P5="值1","值1(早)",IF(P5="值1丙","值1(早) 丙案",IF(P5="值2","值2(中)",IF(P5="值2乙","值2(中) 乙案",IF(P5="夜值","夜值(晚)",IF(P5="甲夜","夜值(晚) 甲案",IF(P5="備","08-18",IF(OR(P5="支援秘書室",P5="支援出納室",P5="支援警務科",P5="支援事務股"),"支援總(大)隊",IF(P5="支援檢疫所","支援(其他)",IF(  P5="/","空班",  IF(  P5="丙",  "※ 丙案",  IF(  P5="丙常訓",  "※ 丙案 常訓",P5  )))))))))))))))))))))))))</f>
        <v>育嬰假</v>
      </c>
      <c r="Q45" s="190" t="str">
        <f>IF(Q5="早","08-18",IF(Q5="中","12-22",IF(Q5="晚","22-08",IF(Q5="X","輪休",IF(Q5="公","公假",IF(OR(Q5="病",Q5="事"),"病(事)假",IF(OR(Q5="婚",Q5="產"),"婚(產)假",IF(Q5="補","補休",IF(Q5="休","休假",IF(Q5="喪","喪假",IF(AND(Q5="/",OR($A5=日期輸入!$B$25,$A5=日期輸入!$C$25,$A5=日期輸入!$D$25,$A5=日期輸入!$E$25,$A5=日期輸入!$F$25)),"08-18水電科",IF(Q5="大日","大隊值日(日)",IF(Q5="大夜","大隊值日(夜)",IF(Q5="值1","值1(早)",IF(Q5="值1丙","值1(早) 丙案",IF(Q5="值2","值2(中)",IF(Q5="值2乙","值2(中) 乙案",IF(Q5="夜值","夜值(晚)",IF(Q5="甲夜","夜值(晚) 甲案",IF(Q5="備","08-18",IF(OR(Q5="支援秘書室",Q5="支援出納室",Q5="支援警務科",Q5="支援事務股"),"支援總(大)隊",IF(Q5="支援檢疫所","支援(其他)",IF(  Q5="/","空班",  IF(  Q5="丙",  "※ 丙案",  IF(  Q5="丙常訓",  "※ 丙案 常訓",Q5  )))))))))))))))))))))))))</f>
        <v>育嬰假</v>
      </c>
      <c r="R45" s="190" t="str">
        <f>IF(R5="早","08-18",IF(R5="中","12-22",IF(R5="晚","22-08",IF(R5="X","輪休",IF(R5="公","公假",IF(OR(R5="病",R5="事"),"病(事)假",IF(OR(R5="婚",R5="產"),"婚(產)假",IF(R5="補","補休",IF(R5="休","休假",IF(R5="喪","喪假",IF(AND(R5="/",OR($A5=日期輸入!$B$25,$A5=日期輸入!$C$25,$A5=日期輸入!$D$25,$A5=日期輸入!$E$25,$A5=日期輸入!$F$25)),"08-18水電科",IF(R5="大日","大隊值日(日)",IF(R5="大夜","大隊值日(夜)",IF(R5="值1","值1(早)",IF(R5="值1丙","值1(早) 丙案",IF(R5="值2","值2(中)",IF(R5="值2乙","值2(中) 乙案",IF(R5="夜值","夜值(晚)",IF(R5="甲夜","夜值(晚) 甲案",IF(R5="備","08-18",IF(OR(R5="支援秘書室",R5="支援出納室",R5="支援警務科",R5="支援事務股"),"支援總(大)隊",IF(R5="支援檢疫所","支援(其他)",IF(  R5="/","空班",  IF(  R5="丙",  "※ 丙案",  IF(  R5="丙常訓",  "※ 丙案 常訓",R5  )))))))))))))))))))))))))</f>
        <v>育嬰假</v>
      </c>
      <c r="S45" s="190" t="str">
        <f>IF(S5="早","08-18",IF(S5="中","12-22",IF(S5="晚","22-08",IF(S5="X","輪休",IF(S5="公","公假",IF(OR(S5="病",S5="事"),"病(事)假",IF(OR(S5="婚",S5="產"),"婚(產)假",IF(S5="補","補休",IF(S5="休","休假",IF(S5="喪","喪假",IF(AND(S5="/",OR($A5=日期輸入!$B$25,$A5=日期輸入!$C$25,$A5=日期輸入!$D$25,$A5=日期輸入!$E$25,$A5=日期輸入!$F$25)),"08-18水電科",IF(S5="大日","大隊值日(日)",IF(S5="大夜","大隊值日(夜)",IF(S5="值1","值1(早)",IF(S5="值1丙","值1(早) 丙案",IF(S5="值2","值2(中)",IF(S5="值2乙","值2(中) 乙案",IF(S5="夜值","夜值(晚)",IF(S5="甲夜","夜值(晚) 甲案",IF(S5="備","08-18",IF(OR(S5="支援秘書室",S5="支援出納室",S5="支援警務科",S5="支援事務股"),"支援總(大)隊",IF(S5="支援檢疫所","支援(其他)",IF(  S5="/","空班",  IF(  S5="丙",  "※ 丙案",  IF(  S5="丙常訓",  "※ 丙案 常訓",S5  )))))))))))))))))))))))))</f>
        <v>育嬰假</v>
      </c>
      <c r="T45" s="190" t="str">
        <f>IF(T5="早","08-18",IF(T5="中","12-22",IF(T5="晚","22-08",IF(T5="X","輪休",IF(T5="公","公假",IF(OR(T5="病",T5="事"),"病(事)假",IF(OR(T5="婚",T5="產"),"婚(產)假",IF(T5="補","補休",IF(T5="休","休假",IF(T5="喪","喪假",IF(AND(T5="/",OR($A5=日期輸入!$B$25,$A5=日期輸入!$C$25,$A5=日期輸入!$D$25,$A5=日期輸入!$E$25,$A5=日期輸入!$F$25)),"08-18水電科",IF(T5="大日","大隊值日(日)",IF(T5="大夜","大隊值日(夜)",IF(T5="值1","值1(早)",IF(T5="值1丙","值1(早) 丙案",IF(T5="值2","值2(中)",IF(T5="值2乙","值2(中) 乙案",IF(T5="夜值","夜值(晚)",IF(T5="甲夜","夜值(晚) 甲案",IF(T5="備","08-18",IF(OR(T5="支援秘書室",T5="支援出納室",T5="支援警務科",T5="支援事務股"),"支援總(大)隊",IF(T5="支援檢疫所","支援(其他)",IF(  T5="/","空班",  IF(  T5="丙",  "※ 丙案",  IF(  T5="丙常訓",  "※ 丙案 常訓",T5  )))))))))))))))))))))))))</f>
        <v>育嬰假</v>
      </c>
      <c r="U45" s="190" t="str">
        <f>IF(U5="早","08-18",IF(U5="中","12-22",IF(U5="晚","22-08",IF(U5="X","輪休",IF(U5="公","公假",IF(OR(U5="病",U5="事"),"病(事)假",IF(OR(U5="婚",U5="產"),"婚(產)假",IF(U5="補","補休",IF(U5="休","休假",IF(U5="喪","喪假",IF(AND(U5="/",OR($A5=日期輸入!$B$25,$A5=日期輸入!$C$25,$A5=日期輸入!$D$25,$A5=日期輸入!$E$25,$A5=日期輸入!$F$25)),"08-18水電科",IF(U5="大日","大隊值日(日)",IF(U5="大夜","大隊值日(夜)",IF(U5="值1","值1(早)",IF(U5="值1丙","值1(早) 丙案",IF(U5="值2","值2(中)",IF(U5="值2乙","值2(中) 乙案",IF(U5="夜值","夜值(晚)",IF(U5="甲夜","夜值(晚) 甲案",IF(U5="備","08-18",IF(OR(U5="支援秘書室",U5="支援出納室",U5="支援警務科",U5="支援事務股"),"支援總(大)隊",IF(U5="支援檢疫所","支援(其他)",IF(  U5="/","空班",  IF(  U5="丙",  "※ 丙案",  IF(  U5="丙常訓",  "※ 丙案 常訓",U5  )))))))))))))))))))))))))</f>
        <v>育嬰假</v>
      </c>
      <c r="V45" s="190" t="str">
        <f>IF(V5="早","08-18",IF(V5="中","12-22",IF(V5="晚","22-08",IF(V5="X","輪休",IF(V5="公","公假",IF(OR(V5="病",V5="事"),"病(事)假",IF(OR(V5="婚",V5="產"),"婚(產)假",IF(V5="補","補休",IF(V5="休","休假",IF(V5="喪","喪假",IF(AND(V5="/",OR($A5=日期輸入!$B$25,$A5=日期輸入!$C$25,$A5=日期輸入!$D$25,$A5=日期輸入!$E$25,$A5=日期輸入!$F$25)),"08-18水電科",IF(V5="大日","大隊值日(日)",IF(V5="大夜","大隊值日(夜)",IF(V5="值1","值1(早)",IF(V5="值1丙","值1(早) 丙案",IF(V5="值2","值2(中)",IF(V5="值2乙","值2(中) 乙案",IF(V5="夜值","夜值(晚)",IF(V5="甲夜","夜值(晚) 甲案",IF(V5="備","08-18",IF(OR(V5="支援秘書室",V5="支援出納室",V5="支援警務科",V5="支援事務股"),"支援總(大)隊",IF(V5="支援檢疫所","支援(其他)",IF(  V5="/","空班",  IF(  V5="丙",  "※ 丙案",  IF(  V5="丙常訓",  "※ 丙案 常訓",V5  )))))))))))))))))))))))))</f>
        <v>育嬰假</v>
      </c>
      <c r="W45" s="190" t="str">
        <f>IF(W5="早","08-18",IF(W5="中","12-22",IF(W5="晚","22-08",IF(W5="X","輪休",IF(W5="公","公假",IF(OR(W5="病",W5="事"),"病(事)假",IF(OR(W5="婚",W5="產"),"婚(產)假",IF(W5="補","補休",IF(W5="休","休假",IF(W5="喪","喪假",IF(AND(W5="/",OR($A5=日期輸入!$B$25,$A5=日期輸入!$C$25,$A5=日期輸入!$D$25,$A5=日期輸入!$E$25,$A5=日期輸入!$F$25)),"08-18水電科",IF(W5="大日","大隊值日(日)",IF(W5="大夜","大隊值日(夜)",IF(W5="值1","值1(早)",IF(W5="值1丙","值1(早) 丙案",IF(W5="值2","值2(中)",IF(W5="值2乙","值2(中) 乙案",IF(W5="夜值","夜值(晚)",IF(W5="甲夜","夜值(晚) 甲案",IF(W5="備","08-18",IF(OR(W5="支援秘書室",W5="支援出納室",W5="支援警務科",W5="支援事務股"),"支援總(大)隊",IF(W5="支援檢疫所","支援(其他)",IF(  W5="/","空班",  IF(  W5="丙",  "※ 丙案",  IF(  W5="丙常訓",  "※ 丙案 常訓",W5  )))))))))))))))))))))))))</f>
        <v>育嬰假</v>
      </c>
      <c r="X45" s="190" t="str">
        <f>IF(X5="早","08-18",IF(X5="中","12-22",IF(X5="晚","22-08",IF(X5="X","輪休",IF(X5="公","公假",IF(OR(X5="病",X5="事"),"病(事)假",IF(OR(X5="婚",X5="產"),"婚(產)假",IF(X5="補","補休",IF(X5="休","休假",IF(X5="喪","喪假",IF(AND(X5="/",OR($A5=日期輸入!$B$25,$A5=日期輸入!$C$25,$A5=日期輸入!$D$25,$A5=日期輸入!$E$25,$A5=日期輸入!$F$25)),"08-18水電科",IF(X5="大日","大隊值日(日)",IF(X5="大夜","大隊值日(夜)",IF(X5="值1","值1(早)",IF(X5="值1丙","值1(早) 丙案",IF(X5="值2","值2(中)",IF(X5="值2乙","值2(中) 乙案",IF(X5="夜值","夜值(晚)",IF(X5="甲夜","夜值(晚) 甲案",IF(X5="備","08-18",IF(OR(X5="支援秘書室",X5="支援出納室",X5="支援警務科",X5="支援事務股"),"支援總(大)隊",IF(X5="支援檢疫所","支援(其他)",IF(  X5="/","空班",  IF(  X5="丙",  "※ 丙案",  IF(  X5="丙常訓",  "※ 丙案 常訓",X5  )))))))))))))))))))))))))</f>
        <v>育嬰假</v>
      </c>
      <c r="Y45" s="190" t="str">
        <f>IF(Y5="早","08-18",IF(Y5="中","12-22",IF(Y5="晚","22-08",IF(Y5="X","輪休",IF(Y5="公","公假",IF(OR(Y5="病",Y5="事"),"病(事)假",IF(OR(Y5="婚",Y5="產"),"婚(產)假",IF(Y5="補","補休",IF(Y5="休","休假",IF(Y5="喪","喪假",IF(AND(Y5="/",OR($A5=日期輸入!$B$25,$A5=日期輸入!$C$25,$A5=日期輸入!$D$25,$A5=日期輸入!$E$25,$A5=日期輸入!$F$25)),"08-18水電科",IF(Y5="大日","大隊值日(日)",IF(Y5="大夜","大隊值日(夜)",IF(Y5="值1","值1(早)",IF(Y5="值1丙","值1(早) 丙案",IF(Y5="值2","值2(中)",IF(Y5="值2乙","值2(中) 乙案",IF(Y5="夜值","夜值(晚)",IF(Y5="甲夜","夜值(晚) 甲案",IF(Y5="備","08-18",IF(OR(Y5="支援秘書室",Y5="支援出納室",Y5="支援警務科",Y5="支援事務股"),"支援總(大)隊",IF(Y5="支援檢疫所","支援(其他)",IF(  Y5="/","空班",  IF(  Y5="丙",  "※ 丙案",  IF(  Y5="丙常訓",  "※ 丙案 常訓",Y5  )))))))))))))))))))))))))</f>
        <v>育嬰假</v>
      </c>
      <c r="Z45" s="190" t="str">
        <f>IF(Z5="早","08-18",IF(Z5="中","12-22",IF(Z5="晚","22-08",IF(Z5="X","輪休",IF(Z5="公","公假",IF(OR(Z5="病",Z5="事"),"病(事)假",IF(OR(Z5="婚",Z5="產"),"婚(產)假",IF(Z5="補","補休",IF(Z5="休","休假",IF(Z5="喪","喪假",IF(AND(Z5="/",OR($A5=日期輸入!$B$25,$A5=日期輸入!$C$25,$A5=日期輸入!$D$25,$A5=日期輸入!$E$25,$A5=日期輸入!$F$25)),"08-18水電科",IF(Z5="大日","大隊值日(日)",IF(Z5="大夜","大隊值日(夜)",IF(Z5="值1","值1(早)",IF(Z5="值1丙","值1(早) 丙案",IF(Z5="值2","值2(中)",IF(Z5="值2乙","值2(中) 乙案",IF(Z5="夜值","夜值(晚)",IF(Z5="甲夜","夜值(晚) 甲案",IF(Z5="備","08-18",IF(OR(Z5="支援秘書室",Z5="支援出納室",Z5="支援警務科",Z5="支援事務股"),"支援總(大)隊",IF(Z5="支援檢疫所","支援(其他)",IF(  Z5="/","空班",  IF(  Z5="丙",  "※ 丙案",  IF(  Z5="丙常訓",  "※ 丙案 常訓",Z5  )))))))))))))))))))))))))</f>
        <v>育嬰假</v>
      </c>
      <c r="AA45" s="190" t="str">
        <f>IF(AA5="早","08-18",IF(AA5="中","12-22",IF(AA5="晚","22-08",IF(AA5="X","輪休",IF(AA5="公","公假",IF(OR(AA5="病",AA5="事"),"病(事)假",IF(OR(AA5="婚",AA5="產"),"婚(產)假",IF(AA5="補","補休",IF(AA5="休","休假",IF(AA5="喪","喪假",IF(AND(AA5="/",OR($A5=日期輸入!$B$25,$A5=日期輸入!$C$25,$A5=日期輸入!$D$25,$A5=日期輸入!$E$25,$A5=日期輸入!$F$25)),"08-18水電科",IF(AA5="大日","大隊值日(日)",IF(AA5="大夜","大隊值日(夜)",IF(AA5="值1","值1(早)",IF(AA5="值1丙","值1(早) 丙案",IF(AA5="值2","值2(中)",IF(AA5="值2乙","值2(中) 乙案",IF(AA5="夜值","夜值(晚)",IF(AA5="甲夜","夜值(晚) 甲案",IF(AA5="備","08-18",IF(OR(AA5="支援秘書室",AA5="支援出納室",AA5="支援警務科",AA5="支援事務股"),"支援總(大)隊",IF(AA5="支援檢疫所","支援(其他)",IF(  AA5="/","空班",  IF(  AA5="丙",  "※ 丙案",  IF(  AA5="丙常訓",  "※ 丙案 常訓",AA5  )))))))))))))))))))))))))</f>
        <v>育嬰假</v>
      </c>
      <c r="AB45" s="190" t="str">
        <f>IF(AB5="早","08-18",IF(AB5="中","12-22",IF(AB5="晚","22-08",IF(AB5="X","輪休",IF(AB5="公","公假",IF(OR(AB5="病",AB5="事"),"病(事)假",IF(OR(AB5="婚",AB5="產"),"婚(產)假",IF(AB5="補","補休",IF(AB5="休","休假",IF(AB5="喪","喪假",IF(AND(AB5="/",OR($A5=日期輸入!$B$25,$A5=日期輸入!$C$25,$A5=日期輸入!$D$25,$A5=日期輸入!$E$25,$A5=日期輸入!$F$25)),"08-18水電科",IF(AB5="大日","大隊值日(日)",IF(AB5="大夜","大隊值日(夜)",IF(AB5="值1","值1(早)",IF(AB5="值1丙","值1(早) 丙案",IF(AB5="值2","值2(中)",IF(AB5="值2乙","值2(中) 乙案",IF(AB5="夜值","夜值(晚)",IF(AB5="甲夜","夜值(晚) 甲案",IF(AB5="備","08-18",IF(OR(AB5="支援秘書室",AB5="支援出納室",AB5="支援警務科",AB5="支援事務股"),"支援總(大)隊",IF(AB5="支援檢疫所","支援(其他)",IF(  AB5="/","空班",  IF(  AB5="丙",  "※ 丙案",  IF(  AB5="丙常訓",  "※ 丙案 常訓",AB5  )))))))))))))))))))))))))</f>
        <v>育嬰假</v>
      </c>
      <c r="AC45" s="190" t="str">
        <f>IF(AC5="早","08-18",IF(AC5="中","12-22",IF(AC5="晚","22-08",IF(AC5="X","輪休",IF(AC5="公","公假",IF(OR(AC5="病",AC5="事"),"病(事)假",IF(OR(AC5="婚",AC5="產"),"婚(產)假",IF(AC5="補","補休",IF(AC5="休","休假",IF(AC5="喪","喪假",IF(AND(AC5="/",OR($A5=日期輸入!$B$25,$A5=日期輸入!$C$25,$A5=日期輸入!$D$25,$A5=日期輸入!$E$25,$A5=日期輸入!$F$25)),"08-18水電科",IF(AC5="大日","大隊值日(日)",IF(AC5="大夜","大隊值日(夜)",IF(AC5="值1","值1(早)",IF(AC5="值1丙","值1(早) 丙案",IF(AC5="值2","值2(中)",IF(AC5="值2乙","值2(中) 乙案",IF(AC5="夜值","夜值(晚)",IF(AC5="甲夜","夜值(晚) 甲案",IF(AC5="備","08-18",IF(OR(AC5="支援秘書室",AC5="支援出納室",AC5="支援警務科",AC5="支援事務股"),"支援總(大)隊",IF(AC5="支援檢疫所","支援(其他)",IF(  AC5="/","空班",  IF(  AC5="丙",  "※ 丙案",  IF(  AC5="丙常訓",  "※ 丙案 常訓",AC5  )))))))))))))))))))))))))</f>
        <v>育嬰假</v>
      </c>
      <c r="AD45" s="190" t="str">
        <f>IF(AD5="早","08-18",IF(AD5="中","12-22",IF(AD5="晚","22-08",IF(AD5="X","輪休",IF(AD5="公","公假",IF(OR(AD5="病",AD5="事"),"病(事)假",IF(OR(AD5="婚",AD5="產"),"婚(產)假",IF(AD5="補","補休",IF(AD5="休","休假",IF(AD5="喪","喪假",IF(AND(AD5="/",OR($A5=日期輸入!$B$25,$A5=日期輸入!$C$25,$A5=日期輸入!$D$25,$A5=日期輸入!$E$25,$A5=日期輸入!$F$25)),"08-18水電科",IF(AD5="大日","大隊值日(日)",IF(AD5="大夜","大隊值日(夜)",IF(AD5="值1","值1(早)",IF(AD5="值1丙","值1(早) 丙案",IF(AD5="值2","值2(中)",IF(AD5="值2乙","值2(中) 乙案",IF(AD5="夜值","夜值(晚)",IF(AD5="甲夜","夜值(晚) 甲案",IF(AD5="備","08-18",IF(OR(AD5="支援秘書室",AD5="支援出納室",AD5="支援警務科",AD5="支援事務股"),"支援總(大)隊",IF(AD5="支援檢疫所","支援(其他)",IF(  AD5="/","空班",  IF(  AD5="丙",  "※ 丙案",  IF(  AD5="丙常訓",  "※ 丙案 常訓",AD5  )))))))))))))))))))))))))</f>
        <v>育嬰假</v>
      </c>
      <c r="AE45" s="190" t="str">
        <f>IF(AE5="早","08-18",IF(AE5="中","12-22",IF(AE5="晚","22-08",IF(AE5="X","輪休",IF(AE5="公","公假",IF(OR(AE5="病",AE5="事"),"病(事)假",IF(OR(AE5="婚",AE5="產"),"婚(產)假",IF(AE5="補","補休",IF(AE5="休","休假",IF(AE5="喪","喪假",IF(AND(AE5="/",OR($A5=日期輸入!$B$25,$A5=日期輸入!$C$25,$A5=日期輸入!$D$25,$A5=日期輸入!$E$25,$A5=日期輸入!$F$25)),"08-18水電科",IF(AE5="大日","大隊值日(日)",IF(AE5="大夜","大隊值日(夜)",IF(AE5="值1","值1(早)",IF(AE5="值1丙","值1(早) 丙案",IF(AE5="值2","值2(中)",IF(AE5="值2乙","值2(中) 乙案",IF(AE5="夜值","夜值(晚)",IF(AE5="甲夜","夜值(晚) 甲案",IF(AE5="備","08-18",IF(OR(AE5="支援秘書室",AE5="支援出納室",AE5="支援警務科",AE5="支援事務股"),"支援總(大)隊",IF(AE5="支援檢疫所","支援(其他)",IF(  AE5="/","空班",  IF(  AE5="丙",  "※ 丙案",  IF(  AE5="丙常訓",  "※ 丙案 常訓",AE5  )))))))))))))))))))))))))</f>
        <v>育嬰假</v>
      </c>
      <c r="AF45" s="190" t="str">
        <f>IF(AF5="早","08-18",IF(AF5="中","12-22",IF(AF5="晚","22-08",IF(AF5="X","輪休",IF(AF5="公","公假",IF(OR(AF5="病",AF5="事"),"病(事)假",IF(OR(AF5="婚",AF5="產"),"婚(產)假",IF(AF5="補","補休",IF(AF5="休","休假",IF(AF5="喪","喪假",IF(AND(AF5="/",OR($A5=日期輸入!$B$25,$A5=日期輸入!$C$25,$A5=日期輸入!$D$25,$A5=日期輸入!$E$25,$A5=日期輸入!$F$25)),"08-18水電科",IF(AF5="大日","大隊值日(日)",IF(AF5="大夜","大隊值日(夜)",IF(AF5="值1","值1(早)",IF(AF5="值1丙","值1(早) 丙案",IF(AF5="值2","值2(中)",IF(AF5="值2乙","值2(中) 乙案",IF(AF5="夜值","夜值(晚)",IF(AF5="甲夜","夜值(晚) 甲案",IF(AF5="備","08-18",IF(OR(AF5="支援秘書室",AF5="支援出納室",AF5="支援警務科",AF5="支援事務股"),"支援總(大)隊",IF(AF5="支援檢疫所","支援(其他)",IF(  AF5="/","空班",  IF(  AF5="丙",  "※ 丙案",  IF(  AF5="丙常訓",  "※ 丙案 常訓",AF5  )))))))))))))))))))))))))</f>
        <v>育嬰假</v>
      </c>
      <c r="AG45" s="190" t="str">
        <f>IF(AG5="早","08-18",IF(AG5="中","12-22",IF(AG5="晚","22-08",IF(AG5="X","輪休",IF(AG5="公","公假",IF(OR(AG5="病",AG5="事"),"病(事)假",IF(OR(AG5="婚",AG5="產"),"婚(產)假",IF(AG5="補","補休",IF(AG5="休","休假",IF(AG5="喪","喪假",IF(AND(AG5="/",OR($A5=日期輸入!$B$25,$A5=日期輸入!$C$25,$A5=日期輸入!$D$25,$A5=日期輸入!$E$25,$A5=日期輸入!$F$25)),"08-18水電科",IF(AG5="大日","大隊值日(日)",IF(AG5="大夜","大隊值日(夜)",IF(AG5="值1","值1(早)",IF(AG5="值1丙","值1(早) 丙案",IF(AG5="值2","值2(中)",IF(AG5="值2乙","值2(中) 乙案",IF(AG5="夜值","夜值(晚)",IF(AG5="甲夜","夜值(晚) 甲案",IF(AG5="備","08-18",IF(OR(AG5="支援秘書室",AG5="支援出納室",AG5="支援警務科",AG5="支援事務股"),"支援總(大)隊",IF(AG5="支援檢疫所","支援(其他)",IF(  AG5="/","空班",  IF(  AG5="丙",  "※ 丙案",  IF(  AG5="丙常訓",  "※ 丙案 常訓",AG5  )))))))))))))))))))))))))</f>
        <v/>
      </c>
    </row>
    <row r="46" spans="1:43">
      <c r="A46" s="190" t="str">
        <f t="shared" ref="A46:B46" si="5">A6</f>
        <v>I</v>
      </c>
      <c r="B46" s="190" t="str">
        <f t="shared" si="5"/>
        <v>王志鋒</v>
      </c>
      <c r="C46" s="190" t="str">
        <f>IF(C6="早","08-18",IF(C6="中","12-22",IF(C6="晚","22-08",IF(C6="X","輪休",IF(C6="公","公假",IF(OR(C6="病",C6="事"),"病(事)假",IF(OR(C6="婚",C6="產"),"婚(產)假",IF(C6="補","補休",IF(C6="休","休假",IF(C6="喪","喪假",IF(AND(C6="/",OR($A6=日期輸入!$B$25,$A6=日期輸入!$C$25,$A6=日期輸入!$D$25,$A6=日期輸入!$E$25,$A6=日期輸入!$F$25)),"08-18水電科",IF(C6="大日","大隊值日(日)",IF(C6="大夜","大隊值日(夜)",IF(C6="值1","值1(早)",IF(C6="值1丙","值1(早) 丙案",IF(C6="值2","值2(中)",IF(C6="值2乙","值2(中) 乙案",IF(C6="夜值","夜值(晚)",IF(C6="甲夜","夜值(晚) 甲案",IF(C6="備","08-18",IF(OR(C6="支援秘書室",C6="支援出納室",C6="支援警務科",C6="支援事務股"),"支援總(大)隊",IF(C6="支援檢疫所","支援(其他)",IF(  C6="/","空班",  IF(  C6="丙",  "※ 丙案",  IF(  C6="丙常訓",  "※ 丙案 常訓",C6  )))))))))))))))))))))))))</f>
        <v>值1(早)</v>
      </c>
      <c r="D46" s="190" t="str">
        <f>IF(D6="早","08-18",IF(D6="中","12-22",IF(D6="晚","22-08",IF(D6="X","輪休",IF(D6="公","公假",IF(OR(D6="病",D6="事"),"病(事)假",IF(OR(D6="婚",D6="產"),"婚(產)假",IF(D6="補","補休",IF(D6="休","休假",IF(D6="喪","喪假",IF(AND(D6="/",OR($A6=日期輸入!$B$25,$A6=日期輸入!$C$25,$A6=日期輸入!$D$25,$A6=日期輸入!$E$25,$A6=日期輸入!$F$25)),"08-18水電科",IF(D6="大日","大隊值日(日)",IF(D6="大夜","大隊值日(夜)",IF(D6="值1","值1(早)",IF(D6="值1丙","值1(早) 丙案",IF(D6="值2","值2(中)",IF(D6="值2乙","值2(中) 乙案",IF(D6="夜值","夜值(晚)",IF(D6="甲夜","夜值(晚) 甲案",IF(D6="備","08-18",IF(OR(D6="支援秘書室",D6="支援出納室",D6="支援警務科",D6="支援事務股"),"支援總(大)隊",IF(D6="支援檢疫所","支援(其他)",IF(  D6="/","空班",  IF(  D6="丙",  "※ 丙案",  IF(  D6="丙常訓",  "※ 丙案 常訓",D6  )))))))))))))))))))))))))</f>
        <v>值1(早)</v>
      </c>
      <c r="E46" s="190" t="str">
        <f>IF(E6="早","08-18",IF(E6="中","12-22",IF(E6="晚","22-08",IF(E6="X","輪休",IF(E6="公","公假",IF(OR(E6="病",E6="事"),"病(事)假",IF(OR(E6="婚",E6="產"),"婚(產)假",IF(E6="補","補休",IF(E6="休","休假",IF(E6="喪","喪假",IF(AND(E6="/",OR($A6=日期輸入!$B$25,$A6=日期輸入!$C$25,$A6=日期輸入!$D$25,$A6=日期輸入!$E$25,$A6=日期輸入!$F$25)),"08-18水電科",IF(E6="大日","大隊值日(日)",IF(E6="大夜","大隊值日(夜)",IF(E6="值1","值1(早)",IF(E6="值1丙","值1(早) 丙案",IF(E6="值2","值2(中)",IF(E6="值2乙","值2(中) 乙案",IF(E6="夜值","夜值(晚)",IF(E6="甲夜","夜值(晚) 甲案",IF(E6="備","08-18",IF(OR(E6="支援秘書室",E6="支援出納室",E6="支援警務科",E6="支援事務股"),"支援總(大)隊",IF(E6="支援檢疫所","支援(其他)",IF(  E6="/","空班",  IF(  E6="丙",  "※ 丙案",  IF(  E6="丙常訓",  "※ 丙案 常訓",E6  )))))))))))))))))))))))))</f>
        <v>值1(早)</v>
      </c>
      <c r="F46" s="190" t="str">
        <f>IF(F6="早","08-18",IF(F6="中","12-22",IF(F6="晚","22-08",IF(F6="X","輪休",IF(F6="公","公假",IF(OR(F6="病",F6="事"),"病(事)假",IF(OR(F6="婚",F6="產"),"婚(產)假",IF(F6="補","補休",IF(F6="休","休假",IF(F6="喪","喪假",IF(AND(F6="/",OR($A6=日期輸入!$B$25,$A6=日期輸入!$C$25,$A6=日期輸入!$D$25,$A6=日期輸入!$E$25,$A6=日期輸入!$F$25)),"08-18水電科",IF(F6="大日","大隊值日(日)",IF(F6="大夜","大隊值日(夜)",IF(F6="值1","值1(早)",IF(F6="值1丙","值1(早) 丙案",IF(F6="值2","值2(中)",IF(F6="值2乙","值2(中) 乙案",IF(F6="夜值","夜值(晚)",IF(F6="甲夜","夜值(晚) 甲案",IF(F6="備","08-18",IF(OR(F6="支援秘書室",F6="支援出納室",F6="支援警務科",F6="支援事務股"),"支援總(大)隊",IF(F6="支援檢疫所","支援(其他)",IF(  F6="/","空班",  IF(  F6="丙",  "※ 丙案",  IF(  F6="丙常訓",  "※ 丙案 常訓",F6  )))))))))))))))))))))))))</f>
        <v>值2(中)</v>
      </c>
      <c r="G46" s="190" t="str">
        <f>IF(G6="早","08-18",IF(G6="中","12-22",IF(G6="晚","22-08",IF(G6="X","輪休",IF(G6="公","公假",IF(OR(G6="病",G6="事"),"病(事)假",IF(OR(G6="婚",G6="產"),"婚(產)假",IF(G6="補","補休",IF(G6="休","休假",IF(G6="喪","喪假",IF(AND(G6="/",OR($A6=日期輸入!$B$25,$A6=日期輸入!$C$25,$A6=日期輸入!$D$25,$A6=日期輸入!$E$25,$A6=日期輸入!$F$25)),"08-18水電科",IF(G6="大日","大隊值日(日)",IF(G6="大夜","大隊值日(夜)",IF(G6="值1","值1(早)",IF(G6="值1丙","值1(早) 丙案",IF(G6="值2","值2(中)",IF(G6="值2乙","值2(中) 乙案",IF(G6="夜值","夜值(晚)",IF(G6="甲夜","夜值(晚) 甲案",IF(G6="備","08-18",IF(OR(G6="支援秘書室",G6="支援出納室",G6="支援警務科",G6="支援事務股"),"支援總(大)隊",IF(G6="支援檢疫所","支援(其他)",IF(  G6="/","空班",  IF(  G6="丙",  "※ 丙案",  IF(  G6="丙常訓",  "※ 丙案 常訓",G6  )))))))))))))))))))))))))</f>
        <v>值2(中)</v>
      </c>
      <c r="H46" s="190" t="str">
        <f>IF(H6="早","08-18",IF(H6="中","12-22",IF(H6="晚","22-08",IF(H6="X","輪休",IF(H6="公","公假",IF(OR(H6="病",H6="事"),"病(事)假",IF(OR(H6="婚",H6="產"),"婚(產)假",IF(H6="補","補休",IF(H6="休","休假",IF(H6="喪","喪假",IF(AND(H6="/",OR($A6=日期輸入!$B$25,$A6=日期輸入!$C$25,$A6=日期輸入!$D$25,$A6=日期輸入!$E$25,$A6=日期輸入!$F$25)),"08-18水電科",IF(H6="大日","大隊值日(日)",IF(H6="大夜","大隊值日(夜)",IF(H6="值1","值1(早)",IF(H6="值1丙","值1(早) 丙案",IF(H6="值2","值2(中)",IF(H6="值2乙","值2(中) 乙案",IF(H6="夜值","夜值(晚)",IF(H6="甲夜","夜值(晚) 甲案",IF(H6="備","08-18",IF(OR(H6="支援秘書室",H6="支援出納室",H6="支援警務科",H6="支援事務股"),"支援總(大)隊",IF(H6="支援檢疫所","支援(其他)",IF(  H6="/","空班",  IF(  H6="丙",  "※ 丙案",  IF(  H6="丙常訓",  "※ 丙案 常訓",H6  )))))))))))))))))))))))))</f>
        <v>值2(中)</v>
      </c>
      <c r="I46" s="190" t="str">
        <f>IF(I6="早","08-18",IF(I6="中","12-22",IF(I6="晚","22-08",IF(I6="X","輪休",IF(I6="公","公假",IF(OR(I6="病",I6="事"),"病(事)假",IF(OR(I6="婚",I6="產"),"婚(產)假",IF(I6="補","補休",IF(I6="休","休假",IF(I6="喪","喪假",IF(AND(I6="/",OR($A6=日期輸入!$B$25,$A6=日期輸入!$C$25,$A6=日期輸入!$D$25,$A6=日期輸入!$E$25,$A6=日期輸入!$F$25)),"08-18水電科",IF(I6="大日","大隊值日(日)",IF(I6="大夜","大隊值日(夜)",IF(I6="值1","值1(早)",IF(I6="值1丙","值1(早) 丙案",IF(I6="值2","值2(中)",IF(I6="值2乙","值2(中) 乙案",IF(I6="夜值","夜值(晚)",IF(I6="甲夜","夜值(晚) 甲案",IF(I6="備","08-18",IF(OR(I6="支援秘書室",I6="支援出納室",I6="支援警務科",I6="支援事務股"),"支援總(大)隊",IF(I6="支援檢疫所","支援(其他)",IF(  I6="/","空班",  IF(  I6="丙",  "※ 丙案",  IF(  I6="丙常訓",  "※ 丙案 常訓",I6  )))))))))))))))))))))))))</f>
        <v>值2(中)</v>
      </c>
      <c r="J46" s="190" t="str">
        <f>IF(J6="早","08-18",IF(J6="中","12-22",IF(J6="晚","22-08",IF(J6="X","輪休",IF(J6="公","公假",IF(OR(J6="病",J6="事"),"病(事)假",IF(OR(J6="婚",J6="產"),"婚(產)假",IF(J6="補","補休",IF(J6="休","休假",IF(J6="喪","喪假",IF(AND(J6="/",OR($A6=日期輸入!$B$25,$A6=日期輸入!$C$25,$A6=日期輸入!$D$25,$A6=日期輸入!$E$25,$A6=日期輸入!$F$25)),"08-18水電科",IF(J6="大日","大隊值日(日)",IF(J6="大夜","大隊值日(夜)",IF(J6="值1","值1(早)",IF(J6="值1丙","值1(早) 丙案",IF(J6="值2","值2(中)",IF(J6="值2乙","值2(中) 乙案",IF(J6="夜值","夜值(晚)",IF(J6="甲夜","夜值(晚) 甲案",IF(J6="備","08-18",IF(OR(J6="支援秘書室",J6="支援出納室",J6="支援警務科",J6="支援事務股"),"支援總(大)隊",IF(J6="支援檢疫所","支援(其他)",IF(  J6="/","空班",  IF(  J6="丙",  "※ 丙案",  IF(  J6="丙常訓",  "※ 丙案 常訓",J6  )))))))))))))))))))))))))</f>
        <v>值2(中)</v>
      </c>
      <c r="K46" s="190" t="str">
        <f>IF(K6="早","08-18",IF(K6="中","12-22",IF(K6="晚","22-08",IF(K6="X","輪休",IF(K6="公","公假",IF(OR(K6="病",K6="事"),"病(事)假",IF(OR(K6="婚",K6="產"),"婚(產)假",IF(K6="補","補休",IF(K6="休","休假",IF(K6="喪","喪假",IF(AND(K6="/",OR($A6=日期輸入!$B$25,$A6=日期輸入!$C$25,$A6=日期輸入!$D$25,$A6=日期輸入!$E$25,$A6=日期輸入!$F$25)),"08-18水電科",IF(K6="大日","大隊值日(日)",IF(K6="大夜","大隊值日(夜)",IF(K6="值1","值1(早)",IF(K6="值1丙","值1(早) 丙案",IF(K6="值2","值2(中)",IF(K6="值2乙","值2(中) 乙案",IF(K6="夜值","夜值(晚)",IF(K6="甲夜","夜值(晚) 甲案",IF(K6="備","08-18",IF(OR(K6="支援秘書室",K6="支援出納室",K6="支援警務科",K6="支援事務股"),"支援總(大)隊",IF(K6="支援檢疫所","支援(其他)",IF(  K6="/","空班",  IF(  K6="丙",  "※ 丙案",  IF(  K6="丙常訓",  "※ 丙案 常訓",K6  )))))))))))))))))))))))))</f>
        <v>值2(中)</v>
      </c>
      <c r="L46" s="190" t="str">
        <f>IF(L6="早","08-18",IF(L6="中","12-22",IF(L6="晚","22-08",IF(L6="X","輪休",IF(L6="公","公假",IF(OR(L6="病",L6="事"),"病(事)假",IF(OR(L6="婚",L6="產"),"婚(產)假",IF(L6="補","補休",IF(L6="休","休假",IF(L6="喪","喪假",IF(AND(L6="/",OR($A6=日期輸入!$B$25,$A6=日期輸入!$C$25,$A6=日期輸入!$D$25,$A6=日期輸入!$E$25,$A6=日期輸入!$F$25)),"08-18水電科",IF(L6="大日","大隊值日(日)",IF(L6="大夜","大隊值日(夜)",IF(L6="值1","值1(早)",IF(L6="值1丙","值1(早) 丙案",IF(L6="值2","值2(中)",IF(L6="值2乙","值2(中) 乙案",IF(L6="夜值","夜值(晚)",IF(L6="甲夜","夜值(晚) 甲案",IF(L6="備","08-18",IF(OR(L6="支援秘書室",L6="支援出納室",L6="支援警務科",L6="支援事務股"),"支援總(大)隊",IF(L6="支援檢疫所","支援(其他)",IF(  L6="/","空班",  IF(  L6="丙",  "※ 丙案",  IF(  L6="丙常訓",  "※ 丙案 常訓",L6  )))))))))))))))))))))))))</f>
        <v>值2(中)</v>
      </c>
      <c r="M46" s="190" t="str">
        <f>IF(M6="早","08-18",IF(M6="中","12-22",IF(M6="晚","22-08",IF(M6="X","輪休",IF(M6="公","公假",IF(OR(M6="病",M6="事"),"病(事)假",IF(OR(M6="婚",M6="產"),"婚(產)假",IF(M6="補","補休",IF(M6="休","休假",IF(M6="喪","喪假",IF(AND(M6="/",OR($A6=日期輸入!$B$25,$A6=日期輸入!$C$25,$A6=日期輸入!$D$25,$A6=日期輸入!$E$25,$A6=日期輸入!$F$25)),"08-18水電科",IF(M6="大日","大隊值日(日)",IF(M6="大夜","大隊值日(夜)",IF(M6="值1","值1(早)",IF(M6="值1丙","值1(早) 丙案",IF(M6="值2","值2(中)",IF(M6="值2乙","值2(中) 乙案",IF(M6="夜值","夜值(晚)",IF(M6="甲夜","夜值(晚) 甲案",IF(M6="備","08-18",IF(OR(M6="支援秘書室",M6="支援出納室",M6="支援警務科",M6="支援事務股"),"支援總(大)隊",IF(M6="支援檢疫所","支援(其他)",IF(  M6="/","空班",  IF(  M6="丙",  "※ 丙案",  IF(  M6="丙常訓",  "※ 丙案 常訓",M6  )))))))))))))))))))))))))</f>
        <v>值2(中)</v>
      </c>
      <c r="N46" s="190" t="str">
        <f>IF(N6="早","08-18",IF(N6="中","12-22",IF(N6="晚","22-08",IF(N6="X","輪休",IF(N6="公","公假",IF(OR(N6="病",N6="事"),"病(事)假",IF(OR(N6="婚",N6="產"),"婚(產)假",IF(N6="補","補休",IF(N6="休","休假",IF(N6="喪","喪假",IF(AND(N6="/",OR($A6=日期輸入!$B$25,$A6=日期輸入!$C$25,$A6=日期輸入!$D$25,$A6=日期輸入!$E$25,$A6=日期輸入!$F$25)),"08-18水電科",IF(N6="大日","大隊值日(日)",IF(N6="大夜","大隊值日(夜)",IF(N6="值1","值1(早)",IF(N6="值1丙","值1(早) 丙案",IF(N6="值2","值2(中)",IF(N6="值2乙","值2(中) 乙案",IF(N6="夜值","夜值(晚)",IF(N6="甲夜","夜值(晚) 甲案",IF(N6="備","08-18",IF(OR(N6="支援秘書室",N6="支援出納室",N6="支援警務科",N6="支援事務股"),"支援總(大)隊",IF(N6="支援檢疫所","支援(其他)",IF(  N6="/","空班",  IF(  N6="丙",  "※ 丙案",  IF(  N6="丙常訓",  "※ 丙案 常訓",N6  )))))))))))))))))))))))))</f>
        <v>值2(中)</v>
      </c>
      <c r="O46" s="190" t="str">
        <f>IF(O6="早","08-18",IF(O6="中","12-22",IF(O6="晚","22-08",IF(O6="X","輪休",IF(O6="公","公假",IF(OR(O6="病",O6="事"),"病(事)假",IF(OR(O6="婚",O6="產"),"婚(產)假",IF(O6="補","補休",IF(O6="休","休假",IF(O6="喪","喪假",IF(AND(O6="/",OR($A6=日期輸入!$B$25,$A6=日期輸入!$C$25,$A6=日期輸入!$D$25,$A6=日期輸入!$E$25,$A6=日期輸入!$F$25)),"08-18水電科",IF(O6="大日","大隊值日(日)",IF(O6="大夜","大隊值日(夜)",IF(O6="值1","值1(早)",IF(O6="值1丙","值1(早) 丙案",IF(O6="值2","值2(中)",IF(O6="值2乙","值2(中) 乙案",IF(O6="夜值","夜值(晚)",IF(O6="甲夜","夜值(晚) 甲案",IF(O6="備","08-18",IF(OR(O6="支援秘書室",O6="支援出納室",O6="支援警務科",O6="支援事務股"),"支援總(大)隊",IF(O6="支援檢疫所","支援(其他)",IF(  O6="/","空班",  IF(  O6="丙",  "※ 丙案",  IF(  O6="丙常訓",  "※ 丙案 常訓",O6  )))))))))))))))))))))))))</f>
        <v>值2(中)</v>
      </c>
      <c r="P46" s="190" t="str">
        <f>IF(P6="早","08-18",IF(P6="中","12-22",IF(P6="晚","22-08",IF(P6="X","輪休",IF(P6="公","公假",IF(OR(P6="病",P6="事"),"病(事)假",IF(OR(P6="婚",P6="產"),"婚(產)假",IF(P6="補","補休",IF(P6="休","休假",IF(P6="喪","喪假",IF(AND(P6="/",OR($A6=日期輸入!$B$25,$A6=日期輸入!$C$25,$A6=日期輸入!$D$25,$A6=日期輸入!$E$25,$A6=日期輸入!$F$25)),"08-18水電科",IF(P6="大日","大隊值日(日)",IF(P6="大夜","大隊值日(夜)",IF(P6="值1","值1(早)",IF(P6="值1丙","值1(早) 丙案",IF(P6="值2","值2(中)",IF(P6="值2乙","值2(中) 乙案",IF(P6="夜值","夜值(晚)",IF(P6="甲夜","夜值(晚) 甲案",IF(P6="備","08-18",IF(OR(P6="支援秘書室",P6="支援出納室",P6="支援警務科",P6="支援事務股"),"支援總(大)隊",IF(P6="支援檢疫所","支援(其他)",IF(  P6="/","空班",  IF(  P6="丙",  "※ 丙案",  IF(  P6="丙常訓",  "※ 丙案 常訓",P6  )))))))))))))))))))))))))</f>
        <v>值2(中)</v>
      </c>
      <c r="Q46" s="190" t="str">
        <f>IF(Q6="早","08-18",IF(Q6="中","12-22",IF(Q6="晚","22-08",IF(Q6="X","輪休",IF(Q6="公","公假",IF(OR(Q6="病",Q6="事"),"病(事)假",IF(OR(Q6="婚",Q6="產"),"婚(產)假",IF(Q6="補","補休",IF(Q6="休","休假",IF(Q6="喪","喪假",IF(AND(Q6="/",OR($A6=日期輸入!$B$25,$A6=日期輸入!$C$25,$A6=日期輸入!$D$25,$A6=日期輸入!$E$25,$A6=日期輸入!$F$25)),"08-18水電科",IF(Q6="大日","大隊值日(日)",IF(Q6="大夜","大隊值日(夜)",IF(Q6="值1","值1(早)",IF(Q6="值1丙","值1(早) 丙案",IF(Q6="值2","值2(中)",IF(Q6="值2乙","值2(中) 乙案",IF(Q6="夜值","夜值(晚)",IF(Q6="甲夜","夜值(晚) 甲案",IF(Q6="備","08-18",IF(OR(Q6="支援秘書室",Q6="支援出納室",Q6="支援警務科",Q6="支援事務股"),"支援總(大)隊",IF(Q6="支援檢疫所","支援(其他)",IF(  Q6="/","空班",  IF(  Q6="丙",  "※ 丙案",  IF(  Q6="丙常訓",  "※ 丙案 常訓",Q6  )))))))))))))))))))))))))</f>
        <v>值2(中)</v>
      </c>
      <c r="R46" s="190" t="str">
        <f>IF(R6="早","08-18",IF(R6="中","12-22",IF(R6="晚","22-08",IF(R6="X","輪休",IF(R6="公","公假",IF(OR(R6="病",R6="事"),"病(事)假",IF(OR(R6="婚",R6="產"),"婚(產)假",IF(R6="補","補休",IF(R6="休","休假",IF(R6="喪","喪假",IF(AND(R6="/",OR($A6=日期輸入!$B$25,$A6=日期輸入!$C$25,$A6=日期輸入!$D$25,$A6=日期輸入!$E$25,$A6=日期輸入!$F$25)),"08-18水電科",IF(R6="大日","大隊值日(日)",IF(R6="大夜","大隊值日(夜)",IF(R6="值1","值1(早)",IF(R6="值1丙","值1(早) 丙案",IF(R6="值2","值2(中)",IF(R6="值2乙","值2(中) 乙案",IF(R6="夜值","夜值(晚)",IF(R6="甲夜","夜值(晚) 甲案",IF(R6="備","08-18",IF(OR(R6="支援秘書室",R6="支援出納室",R6="支援警務科",R6="支援事務股"),"支援總(大)隊",IF(R6="支援檢疫所","支援(其他)",IF(  R6="/","空班",  IF(  R6="丙",  "※ 丙案",  IF(  R6="丙常訓",  "※ 丙案 常訓",R6  )))))))))))))))))))))))))</f>
        <v>夜值(晚)</v>
      </c>
      <c r="S46" s="190" t="str">
        <f>IF(S6="早","08-18",IF(S6="中","12-22",IF(S6="晚","22-08",IF(S6="X","輪休",IF(S6="公","公假",IF(OR(S6="病",S6="事"),"病(事)假",IF(OR(S6="婚",S6="產"),"婚(產)假",IF(S6="補","補休",IF(S6="休","休假",IF(S6="喪","喪假",IF(AND(S6="/",OR($A6=日期輸入!$B$25,$A6=日期輸入!$C$25,$A6=日期輸入!$D$25,$A6=日期輸入!$E$25,$A6=日期輸入!$F$25)),"08-18水電科",IF(S6="大日","大隊值日(日)",IF(S6="大夜","大隊值日(夜)",IF(S6="值1","值1(早)",IF(S6="值1丙","值1(早) 丙案",IF(S6="值2","值2(中)",IF(S6="值2乙","值2(中) 乙案",IF(S6="夜值","夜值(晚)",IF(S6="甲夜","夜值(晚) 甲案",IF(S6="備","08-18",IF(OR(S6="支援秘書室",S6="支援出納室",S6="支援警務科",S6="支援事務股"),"支援總(大)隊",IF(S6="支援檢疫所","支援(其他)",IF(  S6="/","空班",  IF(  S6="丙",  "※ 丙案",  IF(  S6="丙常訓",  "※ 丙案 常訓",S6  )))))))))))))))))))))))))</f>
        <v>輪休</v>
      </c>
      <c r="T46" s="190" t="str">
        <f>IF(T6="早","08-18",IF(T6="中","12-22",IF(T6="晚","22-08",IF(T6="X","輪休",IF(T6="公","公假",IF(OR(T6="病",T6="事"),"病(事)假",IF(OR(T6="婚",T6="產"),"婚(產)假",IF(T6="補","補休",IF(T6="休","休假",IF(T6="喪","喪假",IF(AND(T6="/",OR($A6=日期輸入!$B$25,$A6=日期輸入!$C$25,$A6=日期輸入!$D$25,$A6=日期輸入!$E$25,$A6=日期輸入!$F$25)),"08-18水電科",IF(T6="大日","大隊值日(日)",IF(T6="大夜","大隊值日(夜)",IF(T6="值1","值1(早)",IF(T6="值1丙","值1(早) 丙案",IF(T6="值2","值2(中)",IF(T6="值2乙","值2(中) 乙案",IF(T6="夜值","夜值(晚)",IF(T6="甲夜","夜值(晚) 甲案",IF(T6="備","08-18",IF(OR(T6="支援秘書室",T6="支援出納室",T6="支援警務科",T6="支援事務股"),"支援總(大)隊",IF(T6="支援檢疫所","支援(其他)",IF(  T6="/","空班",  IF(  T6="丙",  "※ 丙案",  IF(  T6="丙常訓",  "※ 丙案 常訓",T6  )))))))))))))))))))))))))</f>
        <v>輪休</v>
      </c>
      <c r="U46" s="190" t="str">
        <f>IF(U6="早","08-18",IF(U6="中","12-22",IF(U6="晚","22-08",IF(U6="X","輪休",IF(U6="公","公假",IF(OR(U6="病",U6="事"),"病(事)假",IF(OR(U6="婚",U6="產"),"婚(產)假",IF(U6="補","補休",IF(U6="休","休假",IF(U6="喪","喪假",IF(AND(U6="/",OR($A6=日期輸入!$B$25,$A6=日期輸入!$C$25,$A6=日期輸入!$D$25,$A6=日期輸入!$E$25,$A6=日期輸入!$F$25)),"08-18水電科",IF(U6="大日","大隊值日(日)",IF(U6="大夜","大隊值日(夜)",IF(U6="值1","值1(早)",IF(U6="值1丙","值1(早) 丙案",IF(U6="值2","值2(中)",IF(U6="值2乙","值2(中) 乙案",IF(U6="夜值","夜值(晚)",IF(U6="甲夜","夜值(晚) 甲案",IF(U6="備","08-18",IF(OR(U6="支援秘書室",U6="支援出納室",U6="支援警務科",U6="支援事務股"),"支援總(大)隊",IF(U6="支援檢疫所","支援(其他)",IF(  U6="/","空班",  IF(  U6="丙",  "※ 丙案",  IF(  U6="丙常訓",  "※ 丙案 常訓",U6  )))))))))))))))))))))))))</f>
        <v>輪休</v>
      </c>
      <c r="V46" s="190" t="str">
        <f>IF(V6="早","08-18",IF(V6="中","12-22",IF(V6="晚","22-08",IF(V6="X","輪休",IF(V6="公","公假",IF(OR(V6="病",V6="事"),"病(事)假",IF(OR(V6="婚",V6="產"),"婚(產)假",IF(V6="補","補休",IF(V6="休","休假",IF(V6="喪","喪假",IF(AND(V6="/",OR($A6=日期輸入!$B$25,$A6=日期輸入!$C$25,$A6=日期輸入!$D$25,$A6=日期輸入!$E$25,$A6=日期輸入!$F$25)),"08-18水電科",IF(V6="大日","大隊值日(日)",IF(V6="大夜","大隊值日(夜)",IF(V6="值1","值1(早)",IF(V6="值1丙","值1(早) 丙案",IF(V6="值2","值2(中)",IF(V6="值2乙","值2(中) 乙案",IF(V6="夜值","夜值(晚)",IF(V6="甲夜","夜值(晚) 甲案",IF(V6="備","08-18",IF(OR(V6="支援秘書室",V6="支援出納室",V6="支援警務科",V6="支援事務股"),"支援總(大)隊",IF(V6="支援檢疫所","支援(其他)",IF(  V6="/","空班",  IF(  V6="丙",  "※ 丙案",  IF(  V6="丙常訓",  "※ 丙案 常訓",V6  )))))))))))))))))))))))))</f>
        <v>輪休</v>
      </c>
      <c r="W46" s="190" t="str">
        <f>IF(W6="早","08-18",IF(W6="中","12-22",IF(W6="晚","22-08",IF(W6="X","輪休",IF(W6="公","公假",IF(OR(W6="病",W6="事"),"病(事)假",IF(OR(W6="婚",W6="產"),"婚(產)假",IF(W6="補","補休",IF(W6="休","休假",IF(W6="喪","喪假",IF(AND(W6="/",OR($A6=日期輸入!$B$25,$A6=日期輸入!$C$25,$A6=日期輸入!$D$25,$A6=日期輸入!$E$25,$A6=日期輸入!$F$25)),"08-18水電科",IF(W6="大日","大隊值日(日)",IF(W6="大夜","大隊值日(夜)",IF(W6="值1","值1(早)",IF(W6="值1丙","值1(早) 丙案",IF(W6="值2","值2(中)",IF(W6="值2乙","值2(中) 乙案",IF(W6="夜值","夜值(晚)",IF(W6="甲夜","夜值(晚) 甲案",IF(W6="備","08-18",IF(OR(W6="支援秘書室",W6="支援出納室",W6="支援警務科",W6="支援事務股"),"支援總(大)隊",IF(W6="支援檢疫所","支援(其他)",IF(  W6="/","空班",  IF(  W6="丙",  "※ 丙案",  IF(  W6="丙常訓",  "※ 丙案 常訓",W6  )))))))))))))))))))))))))</f>
        <v>輪休</v>
      </c>
      <c r="X46" s="190" t="str">
        <f>IF(X6="早","08-18",IF(X6="中","12-22",IF(X6="晚","22-08",IF(X6="X","輪休",IF(X6="公","公假",IF(OR(X6="病",X6="事"),"病(事)假",IF(OR(X6="婚",X6="產"),"婚(產)假",IF(X6="補","補休",IF(X6="休","休假",IF(X6="喪","喪假",IF(AND(X6="/",OR($A6=日期輸入!$B$25,$A6=日期輸入!$C$25,$A6=日期輸入!$D$25,$A6=日期輸入!$E$25,$A6=日期輸入!$F$25)),"08-18水電科",IF(X6="大日","大隊值日(日)",IF(X6="大夜","大隊值日(夜)",IF(X6="值1","值1(早)",IF(X6="值1丙","值1(早) 丙案",IF(X6="值2","值2(中)",IF(X6="值2乙","值2(中) 乙案",IF(X6="夜值","夜值(晚)",IF(X6="甲夜","夜值(晚) 甲案",IF(X6="備","08-18",IF(OR(X6="支援秘書室",X6="支援出納室",X6="支援警務科",X6="支援事務股"),"支援總(大)隊",IF(X6="支援檢疫所","支援(其他)",IF(  X6="/","空班",  IF(  X6="丙",  "※ 丙案",  IF(  X6="丙常訓",  "※ 丙案 常訓",X6  )))))))))))))))))))))))))</f>
        <v>輪休</v>
      </c>
      <c r="Y46" s="190" t="str">
        <f>IF(Y6="早","08-18",IF(Y6="中","12-22",IF(Y6="晚","22-08",IF(Y6="X","輪休",IF(Y6="公","公假",IF(OR(Y6="病",Y6="事"),"病(事)假",IF(OR(Y6="婚",Y6="產"),"婚(產)假",IF(Y6="補","補休",IF(Y6="休","休假",IF(Y6="喪","喪假",IF(AND(Y6="/",OR($A6=日期輸入!$B$25,$A6=日期輸入!$C$25,$A6=日期輸入!$D$25,$A6=日期輸入!$E$25,$A6=日期輸入!$F$25)),"08-18水電科",IF(Y6="大日","大隊值日(日)",IF(Y6="大夜","大隊值日(夜)",IF(Y6="值1","值1(早)",IF(Y6="值1丙","值1(早) 丙案",IF(Y6="值2","值2(中)",IF(Y6="值2乙","值2(中) 乙案",IF(Y6="夜值","夜值(晚)",IF(Y6="甲夜","夜值(晚) 甲案",IF(Y6="備","08-18",IF(OR(Y6="支援秘書室",Y6="支援出納室",Y6="支援警務科",Y6="支援事務股"),"支援總(大)隊",IF(Y6="支援檢疫所","支援(其他)",IF(  Y6="/","空班",  IF(  Y6="丙",  "※ 丙案",  IF(  Y6="丙常訓",  "※ 丙案 常訓",Y6  )))))))))))))))))))))))))</f>
        <v>輪休</v>
      </c>
      <c r="Z46" s="190" t="str">
        <f>IF(Z6="早","08-18",IF(Z6="中","12-22",IF(Z6="晚","22-08",IF(Z6="X","輪休",IF(Z6="公","公假",IF(OR(Z6="病",Z6="事"),"病(事)假",IF(OR(Z6="婚",Z6="產"),"婚(產)假",IF(Z6="補","補休",IF(Z6="休","休假",IF(Z6="喪","喪假",IF(AND(Z6="/",OR($A6=日期輸入!$B$25,$A6=日期輸入!$C$25,$A6=日期輸入!$D$25,$A6=日期輸入!$E$25,$A6=日期輸入!$F$25)),"08-18水電科",IF(Z6="大日","大隊值日(日)",IF(Z6="大夜","大隊值日(夜)",IF(Z6="值1","值1(早)",IF(Z6="值1丙","值1(早) 丙案",IF(Z6="值2","值2(中)",IF(Z6="值2乙","值2(中) 乙案",IF(Z6="夜值","夜值(晚)",IF(Z6="甲夜","夜值(晚) 甲案",IF(Z6="備","08-18",IF(OR(Z6="支援秘書室",Z6="支援出納室",Z6="支援警務科",Z6="支援事務股"),"支援總(大)隊",IF(Z6="支援檢疫所","支援(其他)",IF(  Z6="/","空班",  IF(  Z6="丙",  "※ 丙案",  IF(  Z6="丙常訓",  "※ 丙案 常訓",Z6  )))))))))))))))))))))))))</f>
        <v>輪休</v>
      </c>
      <c r="AA46" s="190" t="str">
        <f>IF(AA6="早","08-18",IF(AA6="中","12-22",IF(AA6="晚","22-08",IF(AA6="X","輪休",IF(AA6="公","公假",IF(OR(AA6="病",AA6="事"),"病(事)假",IF(OR(AA6="婚",AA6="產"),"婚(產)假",IF(AA6="補","補休",IF(AA6="休","休假",IF(AA6="喪","喪假",IF(AND(AA6="/",OR($A6=日期輸入!$B$25,$A6=日期輸入!$C$25,$A6=日期輸入!$D$25,$A6=日期輸入!$E$25,$A6=日期輸入!$F$25)),"08-18水電科",IF(AA6="大日","大隊值日(日)",IF(AA6="大夜","大隊值日(夜)",IF(AA6="值1","值1(早)",IF(AA6="值1丙","值1(早) 丙案",IF(AA6="值2","值2(中)",IF(AA6="值2乙","值2(中) 乙案",IF(AA6="夜值","夜值(晚)",IF(AA6="甲夜","夜值(晚) 甲案",IF(AA6="備","08-18",IF(OR(AA6="支援秘書室",AA6="支援出納室",AA6="支援警務科",AA6="支援事務股"),"支援總(大)隊",IF(AA6="支援檢疫所","支援(其他)",IF(  AA6="/","空班",  IF(  AA6="丙",  "※ 丙案",  IF(  AA6="丙常訓",  "※ 丙案 常訓",AA6  )))))))))))))))))))))))))</f>
        <v>輪休</v>
      </c>
      <c r="AB46" s="190" t="str">
        <f>IF(AB6="早","08-18",IF(AB6="中","12-22",IF(AB6="晚","22-08",IF(AB6="X","輪休",IF(AB6="公","公假",IF(OR(AB6="病",AB6="事"),"病(事)假",IF(OR(AB6="婚",AB6="產"),"婚(產)假",IF(AB6="補","補休",IF(AB6="休","休假",IF(AB6="喪","喪假",IF(AND(AB6="/",OR($A6=日期輸入!$B$25,$A6=日期輸入!$C$25,$A6=日期輸入!$D$25,$A6=日期輸入!$E$25,$A6=日期輸入!$F$25)),"08-18水電科",IF(AB6="大日","大隊值日(日)",IF(AB6="大夜","大隊值日(夜)",IF(AB6="值1","值1(早)",IF(AB6="值1丙","值1(早) 丙案",IF(AB6="值2","值2(中)",IF(AB6="值2乙","值2(中) 乙案",IF(AB6="夜值","夜值(晚)",IF(AB6="甲夜","夜值(晚) 甲案",IF(AB6="備","08-18",IF(OR(AB6="支援秘書室",AB6="支援出納室",AB6="支援警務科",AB6="支援事務股"),"支援總(大)隊",IF(AB6="支援檢疫所","支援(其他)",IF(  AB6="/","空班",  IF(  AB6="丙",  "※ 丙案",  IF(  AB6="丙常訓",  "※ 丙案 常訓",AB6  )))))))))))))))))))))))))</f>
        <v>輪休</v>
      </c>
      <c r="AC46" s="190" t="str">
        <f>IF(AC6="早","08-18",IF(AC6="中","12-22",IF(AC6="晚","22-08",IF(AC6="X","輪休",IF(AC6="公","公假",IF(OR(AC6="病",AC6="事"),"病(事)假",IF(OR(AC6="婚",AC6="產"),"婚(產)假",IF(AC6="補","補休",IF(AC6="休","休假",IF(AC6="喪","喪假",IF(AND(AC6="/",OR($A6=日期輸入!$B$25,$A6=日期輸入!$C$25,$A6=日期輸入!$D$25,$A6=日期輸入!$E$25,$A6=日期輸入!$F$25)),"08-18水電科",IF(AC6="大日","大隊值日(日)",IF(AC6="大夜","大隊值日(夜)",IF(AC6="值1","值1(早)",IF(AC6="值1丙","值1(早) 丙案",IF(AC6="值2","值2(中)",IF(AC6="值2乙","值2(中) 乙案",IF(AC6="夜值","夜值(晚)",IF(AC6="甲夜","夜值(晚) 甲案",IF(AC6="備","08-18",IF(OR(AC6="支援秘書室",AC6="支援出納室",AC6="支援警務科",AC6="支援事務股"),"支援總(大)隊",IF(AC6="支援檢疫所","支援(其他)",IF(  AC6="/","空班",  IF(  AC6="丙",  "※ 丙案",  IF(  AC6="丙常訓",  "※ 丙案 常訓",AC6  )))))))))))))))))))))))))</f>
        <v>輪休</v>
      </c>
      <c r="AD46" s="190" t="str">
        <f>IF(AD6="早","08-18",IF(AD6="中","12-22",IF(AD6="晚","22-08",IF(AD6="X","輪休",IF(AD6="公","公假",IF(OR(AD6="病",AD6="事"),"病(事)假",IF(OR(AD6="婚",AD6="產"),"婚(產)假",IF(AD6="補","補休",IF(AD6="休","休假",IF(AD6="喪","喪假",IF(AND(AD6="/",OR($A6=日期輸入!$B$25,$A6=日期輸入!$C$25,$A6=日期輸入!$D$25,$A6=日期輸入!$E$25,$A6=日期輸入!$F$25)),"08-18水電科",IF(AD6="大日","大隊值日(日)",IF(AD6="大夜","大隊值日(夜)",IF(AD6="值1","值1(早)",IF(AD6="值1丙","值1(早) 丙案",IF(AD6="值2","值2(中)",IF(AD6="值2乙","值2(中) 乙案",IF(AD6="夜值","夜值(晚)",IF(AD6="甲夜","夜值(晚) 甲案",IF(AD6="備","08-18",IF(OR(AD6="支援秘書室",AD6="支援出納室",AD6="支援警務科",AD6="支援事務股"),"支援總(大)隊",IF(AD6="支援檢疫所","支援(其他)",IF(  AD6="/","空班",  IF(  AD6="丙",  "※ 丙案",  IF(  AD6="丙常訓",  "※ 丙案 常訓",AD6  )))))))))))))))))))))))))</f>
        <v>輪休</v>
      </c>
      <c r="AE46" s="190" t="str">
        <f>IF(AE6="早","08-18",IF(AE6="中","12-22",IF(AE6="晚","22-08",IF(AE6="X","輪休",IF(AE6="公","公假",IF(OR(AE6="病",AE6="事"),"病(事)假",IF(OR(AE6="婚",AE6="產"),"婚(產)假",IF(AE6="補","補休",IF(AE6="休","休假",IF(AE6="喪","喪假",IF(AND(AE6="/",OR($A6=日期輸入!$B$25,$A6=日期輸入!$C$25,$A6=日期輸入!$D$25,$A6=日期輸入!$E$25,$A6=日期輸入!$F$25)),"08-18水電科",IF(AE6="大日","大隊值日(日)",IF(AE6="大夜","大隊值日(夜)",IF(AE6="值1","值1(早)",IF(AE6="值1丙","值1(早) 丙案",IF(AE6="值2","值2(中)",IF(AE6="值2乙","值2(中) 乙案",IF(AE6="夜值","夜值(晚)",IF(AE6="甲夜","夜值(晚) 甲案",IF(AE6="備","08-18",IF(OR(AE6="支援秘書室",AE6="支援出納室",AE6="支援警務科",AE6="支援事務股"),"支援總(大)隊",IF(AE6="支援檢疫所","支援(其他)",IF(  AE6="/","空班",  IF(  AE6="丙",  "※ 丙案",  IF(  AE6="丙常訓",  "※ 丙案 常訓",AE6  )))))))))))))))))))))))))</f>
        <v>輪休</v>
      </c>
      <c r="AF46" s="190" t="str">
        <f>IF(AF6="早","08-18",IF(AF6="中","12-22",IF(AF6="晚","22-08",IF(AF6="X","輪休",IF(AF6="公","公假",IF(OR(AF6="病",AF6="事"),"病(事)假",IF(OR(AF6="婚",AF6="產"),"婚(產)假",IF(AF6="補","補休",IF(AF6="休","休假",IF(AF6="喪","喪假",IF(AND(AF6="/",OR($A6=日期輸入!$B$25,$A6=日期輸入!$C$25,$A6=日期輸入!$D$25,$A6=日期輸入!$E$25,$A6=日期輸入!$F$25)),"08-18水電科",IF(AF6="大日","大隊值日(日)",IF(AF6="大夜","大隊值日(夜)",IF(AF6="值1","值1(早)",IF(AF6="值1丙","值1(早) 丙案",IF(AF6="值2","值2(中)",IF(AF6="值2乙","值2(中) 乙案",IF(AF6="夜值","夜值(晚)",IF(AF6="甲夜","夜值(晚) 甲案",IF(AF6="備","08-18",IF(OR(AF6="支援秘書室",AF6="支援出納室",AF6="支援警務科",AF6="支援事務股"),"支援總(大)隊",IF(AF6="支援檢疫所","支援(其他)",IF(  AF6="/","空班",  IF(  AF6="丙",  "※ 丙案",  IF(  AF6="丙常訓",  "※ 丙案 常訓",AF6  )))))))))))))))))))))))))</f>
        <v>輪休</v>
      </c>
      <c r="AG46" s="190" t="str">
        <f>IF(AG6="早","08-18",IF(AG6="中","12-22",IF(AG6="晚","22-08",IF(AG6="X","輪休",IF(AG6="公","公假",IF(OR(AG6="病",AG6="事"),"病(事)假",IF(OR(AG6="婚",AG6="產"),"婚(產)假",IF(AG6="補","補休",IF(AG6="休","休假",IF(AG6="喪","喪假",IF(AND(AG6="/",OR($A6=日期輸入!$B$25,$A6=日期輸入!$C$25,$A6=日期輸入!$D$25,$A6=日期輸入!$E$25,$A6=日期輸入!$F$25)),"08-18水電科",IF(AG6="大日","大隊值日(日)",IF(AG6="大夜","大隊值日(夜)",IF(AG6="值1","值1(早)",IF(AG6="值1丙","值1(早) 丙案",IF(AG6="值2","值2(中)",IF(AG6="值2乙","值2(中) 乙案",IF(AG6="夜值","夜值(晚)",IF(AG6="甲夜","夜值(晚) 甲案",IF(AG6="備","08-18",IF(OR(AG6="支援秘書室",AG6="支援出納室",AG6="支援警務科",AG6="支援事務股"),"支援總(大)隊",IF(AG6="支援檢疫所","支援(其他)",IF(  AG6="/","空班",  IF(  AG6="丙",  "※ 丙案",  IF(  AG6="丙常訓",  "※ 丙案 常訓",AG6  )))))))))))))))))))))))))</f>
        <v/>
      </c>
    </row>
    <row r="47" spans="1:43">
      <c r="A47" s="190" t="str">
        <f t="shared" ref="A47:B47" si="6">A7</f>
        <v>J</v>
      </c>
      <c r="B47" s="190" t="str">
        <f t="shared" si="6"/>
        <v>黃臺境</v>
      </c>
      <c r="C47" s="190" t="str">
        <f>IF(C7="早","08-18",IF(C7="中","12-22",IF(C7="晚","22-08",IF(C7="X","輪休",IF(C7="公","公假",IF(OR(C7="病",C7="事"),"病(事)假",IF(OR(C7="婚",C7="產"),"婚(產)假",IF(C7="補","補休",IF(C7="休","休假",IF(C7="喪","喪假",IF(AND(C7="/",OR($A7=日期輸入!$B$25,$A7=日期輸入!$C$25,$A7=日期輸入!$D$25,$A7=日期輸入!$E$25,$A7=日期輸入!$F$25)),"08-18水電科",IF(C7="大日","大隊值日(日)",IF(C7="大夜","大隊值日(夜)",IF(C7="值1","值1(早)",IF(C7="值1丙","值1(早) 丙案",IF(C7="值2","值2(中)",IF(C7="值2乙","值2(中) 乙案",IF(C7="夜值","夜值(晚)",IF(C7="甲夜","夜值(晚) 甲案",IF(C7="備","08-18",IF(OR(C7="支援秘書室",C7="支援出納室",C7="支援警務科",C7="支援事務股"),"支援總(大)隊",IF(C7="支援檢疫所","支援(其他)",IF(  C7="/","空班",  IF(  C7="丙",  "※ 丙案",  IF(  C7="丙常訓",  "※ 丙案 常訓",C7  )))))))))))))))))))))))))</f>
        <v>接兵2</v>
      </c>
      <c r="D47" s="190" t="str">
        <f>IF(D7="早","08-18",IF(D7="中","12-22",IF(D7="晚","22-08",IF(D7="X","輪休",IF(D7="公","公假",IF(OR(D7="病",D7="事"),"病(事)假",IF(OR(D7="婚",D7="產"),"婚(產)假",IF(D7="補","補休",IF(D7="休","休假",IF(D7="喪","喪假",IF(AND(D7="/",OR($A7=日期輸入!$B$25,$A7=日期輸入!$C$25,$A7=日期輸入!$D$25,$A7=日期輸入!$E$25,$A7=日期輸入!$F$25)),"08-18水電科",IF(D7="大日","大隊值日(日)",IF(D7="大夜","大隊值日(夜)",IF(D7="值1","值1(早)",IF(D7="值1丙","值1(早) 丙案",IF(D7="值2","值2(中)",IF(D7="值2乙","值2(中) 乙案",IF(D7="夜值","夜值(晚)",IF(D7="甲夜","夜值(晚) 甲案",IF(D7="備","08-18",IF(OR(D7="支援秘書室",D7="支援出納室",D7="支援警務科",D7="支援事務股"),"支援總(大)隊",IF(D7="支援檢疫所","支援(其他)",IF(  D7="/","空班",  IF(  D7="丙",  "※ 丙案",  IF(  D7="丙常訓",  "※ 丙案 常訓",D7  )))))))))))))))))))))))))</f>
        <v>值2(中)</v>
      </c>
      <c r="E47" s="190" t="str">
        <f>IF(E7="早","08-18",IF(E7="中","12-22",IF(E7="晚","22-08",IF(E7="X","輪休",IF(E7="公","公假",IF(OR(E7="病",E7="事"),"病(事)假",IF(OR(E7="婚",E7="產"),"婚(產)假",IF(E7="補","補休",IF(E7="休","休假",IF(E7="喪","喪假",IF(AND(E7="/",OR($A7=日期輸入!$B$25,$A7=日期輸入!$C$25,$A7=日期輸入!$D$25,$A7=日期輸入!$E$25,$A7=日期輸入!$F$25)),"08-18水電科",IF(E7="大日","大隊值日(日)",IF(E7="大夜","大隊值日(夜)",IF(E7="值1","值1(早)",IF(E7="值1丙","值1(早) 丙案",IF(E7="值2","值2(中)",IF(E7="值2乙","值2(中) 乙案",IF(E7="夜值","夜值(晚)",IF(E7="甲夜","夜值(晚) 甲案",IF(E7="備","08-18",IF(OR(E7="支援秘書室",E7="支援出納室",E7="支援警務科",E7="支援事務股"),"支援總(大)隊",IF(E7="支援檢疫所","支援(其他)",IF(  E7="/","空班",  IF(  E7="丙",  "※ 丙案",  IF(  E7="丙常訓",  "※ 丙案 常訓",E7  )))))))))))))))))))))))))</f>
        <v>值2(中)</v>
      </c>
      <c r="F47" s="190" t="str">
        <f>IF(F7="早","08-18",IF(F7="中","12-22",IF(F7="晚","22-08",IF(F7="X","輪休",IF(F7="公","公假",IF(OR(F7="病",F7="事"),"病(事)假",IF(OR(F7="婚",F7="產"),"婚(產)假",IF(F7="補","補休",IF(F7="休","休假",IF(F7="喪","喪假",IF(AND(F7="/",OR($A7=日期輸入!$B$25,$A7=日期輸入!$C$25,$A7=日期輸入!$D$25,$A7=日期輸入!$E$25,$A7=日期輸入!$F$25)),"08-18水電科",IF(F7="大日","大隊值日(日)",IF(F7="大夜","大隊值日(夜)",IF(F7="值1","值1(早)",IF(F7="值1丙","值1(早) 丙案",IF(F7="值2","值2(中)",IF(F7="值2乙","值2(中) 乙案",IF(F7="夜值","夜值(晚)",IF(F7="甲夜","夜值(晚) 甲案",IF(F7="備","08-18",IF(OR(F7="支援秘書室",F7="支援出納室",F7="支援警務科",F7="支援事務股"),"支援總(大)隊",IF(F7="支援檢疫所","支援(其他)",IF(  F7="/","空班",  IF(  F7="丙",  "※ 丙案",  IF(  F7="丙常訓",  "※ 丙案 常訓",F7  )))))))))))))))))))))))))</f>
        <v>公假</v>
      </c>
      <c r="G47" s="190" t="str">
        <f>IF(G7="早","08-18",IF(G7="中","12-22",IF(G7="晚","22-08",IF(G7="X","輪休",IF(G7="公","公假",IF(OR(G7="病",G7="事"),"病(事)假",IF(OR(G7="婚",G7="產"),"婚(產)假",IF(G7="補","補休",IF(G7="休","休假",IF(G7="喪","喪假",IF(AND(G7="/",OR($A7=日期輸入!$B$25,$A7=日期輸入!$C$25,$A7=日期輸入!$D$25,$A7=日期輸入!$E$25,$A7=日期輸入!$F$25)),"08-18水電科",IF(G7="大日","大隊值日(日)",IF(G7="大夜","大隊值日(夜)",IF(G7="值1","值1(早)",IF(G7="值1丙","值1(早) 丙案",IF(G7="值2","值2(中)",IF(G7="值2乙","值2(中) 乙案",IF(G7="夜值","夜值(晚)",IF(G7="甲夜","夜值(晚) 甲案",IF(G7="備","08-18",IF(OR(G7="支援秘書室",G7="支援出納室",G7="支援警務科",G7="支援事務股"),"支援總(大)隊",IF(G7="支援檢疫所","支援(其他)",IF(  G7="/","空班",  IF(  G7="丙",  "※ 丙案",  IF(  G7="丙常訓",  "※ 丙案 常訓",G7  )))))))))))))))))))))))))</f>
        <v>公假</v>
      </c>
      <c r="H47" s="190" t="str">
        <f>IF(H7="早","08-18",IF(H7="中","12-22",IF(H7="晚","22-08",IF(H7="X","輪休",IF(H7="公","公假",IF(OR(H7="病",H7="事"),"病(事)假",IF(OR(H7="婚",H7="產"),"婚(產)假",IF(H7="補","補休",IF(H7="休","休假",IF(H7="喪","喪假",IF(AND(H7="/",OR($A7=日期輸入!$B$25,$A7=日期輸入!$C$25,$A7=日期輸入!$D$25,$A7=日期輸入!$E$25,$A7=日期輸入!$F$25)),"08-18水電科",IF(H7="大日","大隊值日(日)",IF(H7="大夜","大隊值日(夜)",IF(H7="值1","值1(早)",IF(H7="值1丙","值1(早) 丙案",IF(H7="值2","值2(中)",IF(H7="值2乙","值2(中) 乙案",IF(H7="夜值","夜值(晚)",IF(H7="甲夜","夜值(晚) 甲案",IF(H7="備","08-18",IF(OR(H7="支援秘書室",H7="支援出納室",H7="支援警務科",H7="支援事務股"),"支援總(大)隊",IF(H7="支援檢疫所","支援(其他)",IF(  H7="/","空班",  IF(  H7="丙",  "※ 丙案",  IF(  H7="丙常訓",  "※ 丙案 常訓",H7  )))))))))))))))))))))))))</f>
        <v>公假</v>
      </c>
      <c r="I47" s="190" t="str">
        <f>IF(I7="早","08-18",IF(I7="中","12-22",IF(I7="晚","22-08",IF(I7="X","輪休",IF(I7="公","公假",IF(OR(I7="病",I7="事"),"病(事)假",IF(OR(I7="婚",I7="產"),"婚(產)假",IF(I7="補","補休",IF(I7="休","休假",IF(I7="喪","喪假",IF(AND(I7="/",OR($A7=日期輸入!$B$25,$A7=日期輸入!$C$25,$A7=日期輸入!$D$25,$A7=日期輸入!$E$25,$A7=日期輸入!$F$25)),"08-18水電科",IF(I7="大日","大隊值日(日)",IF(I7="大夜","大隊值日(夜)",IF(I7="值1","值1(早)",IF(I7="值1丙","值1(早) 丙案",IF(I7="值2","值2(中)",IF(I7="值2乙","值2(中) 乙案",IF(I7="夜值","夜值(晚)",IF(I7="甲夜","夜值(晚) 甲案",IF(I7="備","08-18",IF(OR(I7="支援秘書室",I7="支援出納室",I7="支援警務科",I7="支援事務股"),"支援總(大)隊",IF(I7="支援檢疫所","支援(其他)",IF(  I7="/","空班",  IF(  I7="丙",  "※ 丙案",  IF(  I7="丙常訓",  "※ 丙案 常訓",I7  )))))))))))))))))))))))))</f>
        <v>公假</v>
      </c>
      <c r="J47" s="190" t="str">
        <f>IF(J7="早","08-18",IF(J7="中","12-22",IF(J7="晚","22-08",IF(J7="X","輪休",IF(J7="公","公假",IF(OR(J7="病",J7="事"),"病(事)假",IF(OR(J7="婚",J7="產"),"婚(產)假",IF(J7="補","補休",IF(J7="休","休假",IF(J7="喪","喪假",IF(AND(J7="/",OR($A7=日期輸入!$B$25,$A7=日期輸入!$C$25,$A7=日期輸入!$D$25,$A7=日期輸入!$E$25,$A7=日期輸入!$F$25)),"08-18水電科",IF(J7="大日","大隊值日(日)",IF(J7="大夜","大隊值日(夜)",IF(J7="值1","值1(早)",IF(J7="值1丙","值1(早) 丙案",IF(J7="值2","值2(中)",IF(J7="值2乙","值2(中) 乙案",IF(J7="夜值","夜值(晚)",IF(J7="甲夜","夜值(晚) 甲案",IF(J7="備","08-18",IF(OR(J7="支援秘書室",J7="支援出納室",J7="支援警務科",J7="支援事務股"),"支援總(大)隊",IF(J7="支援檢疫所","支援(其他)",IF(  J7="/","空班",  IF(  J7="丙",  "※ 丙案",  IF(  J7="丙常訓",  "※ 丙案 常訓",J7  )))))))))))))))))))))))))</f>
        <v>公假</v>
      </c>
      <c r="K47" s="190" t="str">
        <f>IF(K7="早","08-18",IF(K7="中","12-22",IF(K7="晚","22-08",IF(K7="X","輪休",IF(K7="公","公假",IF(OR(K7="病",K7="事"),"病(事)假",IF(OR(K7="婚",K7="產"),"婚(產)假",IF(K7="補","補休",IF(K7="休","休假",IF(K7="喪","喪假",IF(AND(K7="/",OR($A7=日期輸入!$B$25,$A7=日期輸入!$C$25,$A7=日期輸入!$D$25,$A7=日期輸入!$E$25,$A7=日期輸入!$F$25)),"08-18水電科",IF(K7="大日","大隊值日(日)",IF(K7="大夜","大隊值日(夜)",IF(K7="值1","值1(早)",IF(K7="值1丙","值1(早) 丙案",IF(K7="值2","值2(中)",IF(K7="值2乙","值2(中) 乙案",IF(K7="夜值","夜值(晚)",IF(K7="甲夜","夜值(晚) 甲案",IF(K7="備","08-18",IF(OR(K7="支援秘書室",K7="支援出納室",K7="支援警務科",K7="支援事務股"),"支援總(大)隊",IF(K7="支援檢疫所","支援(其他)",IF(  K7="/","空班",  IF(  K7="丙",  "※ 丙案",  IF(  K7="丙常訓",  "※ 丙案 常訓",K7  )))))))))))))))))))))))))</f>
        <v>公假</v>
      </c>
      <c r="L47" s="190" t="str">
        <f>IF(L7="早","08-18",IF(L7="中","12-22",IF(L7="晚","22-08",IF(L7="X","輪休",IF(L7="公","公假",IF(OR(L7="病",L7="事"),"病(事)假",IF(OR(L7="婚",L7="產"),"婚(產)假",IF(L7="補","補休",IF(L7="休","休假",IF(L7="喪","喪假",IF(AND(L7="/",OR($A7=日期輸入!$B$25,$A7=日期輸入!$C$25,$A7=日期輸入!$D$25,$A7=日期輸入!$E$25,$A7=日期輸入!$F$25)),"08-18水電科",IF(L7="大日","大隊值日(日)",IF(L7="大夜","大隊值日(夜)",IF(L7="值1","值1(早)",IF(L7="值1丙","值1(早) 丙案",IF(L7="值2","值2(中)",IF(L7="值2乙","值2(中) 乙案",IF(L7="夜值","夜值(晚)",IF(L7="甲夜","夜值(晚) 甲案",IF(L7="備","08-18",IF(OR(L7="支援秘書室",L7="支援出納室",L7="支援警務科",L7="支援事務股"),"支援總(大)隊",IF(L7="支援檢疫所","支援(其他)",IF(  L7="/","空班",  IF(  L7="丙",  "※ 丙案",  IF(  L7="丙常訓",  "※ 丙案 常訓",L7  )))))))))))))))))))))))))</f>
        <v>公假</v>
      </c>
      <c r="M47" s="190" t="str">
        <f>IF(M7="早","08-18",IF(M7="中","12-22",IF(M7="晚","22-08",IF(M7="X","輪休",IF(M7="公","公假",IF(OR(M7="病",M7="事"),"病(事)假",IF(OR(M7="婚",M7="產"),"婚(產)假",IF(M7="補","補休",IF(M7="休","休假",IF(M7="喪","喪假",IF(AND(M7="/",OR($A7=日期輸入!$B$25,$A7=日期輸入!$C$25,$A7=日期輸入!$D$25,$A7=日期輸入!$E$25,$A7=日期輸入!$F$25)),"08-18水電科",IF(M7="大日","大隊值日(日)",IF(M7="大夜","大隊值日(夜)",IF(M7="值1","值1(早)",IF(M7="值1丙","值1(早) 丙案",IF(M7="值2","值2(中)",IF(M7="值2乙","值2(中) 乙案",IF(M7="夜值","夜值(晚)",IF(M7="甲夜","夜值(晚) 甲案",IF(M7="備","08-18",IF(OR(M7="支援秘書室",M7="支援出納室",M7="支援警務科",M7="支援事務股"),"支援總(大)隊",IF(M7="支援檢疫所","支援(其他)",IF(  M7="/","空班",  IF(  M7="丙",  "※ 丙案",  IF(  M7="丙常訓",  "※ 丙案 常訓",M7  )))))))))))))))))))))))))</f>
        <v>公假</v>
      </c>
      <c r="N47" s="190" t="str">
        <f>IF(N7="早","08-18",IF(N7="中","12-22",IF(N7="晚","22-08",IF(N7="X","輪休",IF(N7="公","公假",IF(OR(N7="病",N7="事"),"病(事)假",IF(OR(N7="婚",N7="產"),"婚(產)假",IF(N7="補","補休",IF(N7="休","休假",IF(N7="喪","喪假",IF(AND(N7="/",OR($A7=日期輸入!$B$25,$A7=日期輸入!$C$25,$A7=日期輸入!$D$25,$A7=日期輸入!$E$25,$A7=日期輸入!$F$25)),"08-18水電科",IF(N7="大日","大隊值日(日)",IF(N7="大夜","大隊值日(夜)",IF(N7="值1","值1(早)",IF(N7="值1丙","值1(早) 丙案",IF(N7="值2","值2(中)",IF(N7="值2乙","值2(中) 乙案",IF(N7="夜值","夜值(晚)",IF(N7="甲夜","夜值(晚) 甲案",IF(N7="備","08-18",IF(OR(N7="支援秘書室",N7="支援出納室",N7="支援警務科",N7="支援事務股"),"支援總(大)隊",IF(N7="支援檢疫所","支援(其他)",IF(  N7="/","空班",  IF(  N7="丙",  "※ 丙案",  IF(  N7="丙常訓",  "※ 丙案 常訓",N7  )))))))))))))))))))))))))</f>
        <v>公假</v>
      </c>
      <c r="O47" s="190" t="str">
        <f>IF(O7="早","08-18",IF(O7="中","12-22",IF(O7="晚","22-08",IF(O7="X","輪休",IF(O7="公","公假",IF(OR(O7="病",O7="事"),"病(事)假",IF(OR(O7="婚",O7="產"),"婚(產)假",IF(O7="補","補休",IF(O7="休","休假",IF(O7="喪","喪假",IF(AND(O7="/",OR($A7=日期輸入!$B$25,$A7=日期輸入!$C$25,$A7=日期輸入!$D$25,$A7=日期輸入!$E$25,$A7=日期輸入!$F$25)),"08-18水電科",IF(O7="大日","大隊值日(日)",IF(O7="大夜","大隊值日(夜)",IF(O7="值1","值1(早)",IF(O7="值1丙","值1(早) 丙案",IF(O7="值2","值2(中)",IF(O7="值2乙","值2(中) 乙案",IF(O7="夜值","夜值(晚)",IF(O7="甲夜","夜值(晚) 甲案",IF(O7="備","08-18",IF(OR(O7="支援秘書室",O7="支援出納室",O7="支援警務科",O7="支援事務股"),"支援總(大)隊",IF(O7="支援檢疫所","支援(其他)",IF(  O7="/","空班",  IF(  O7="丙",  "※ 丙案",  IF(  O7="丙常訓",  "※ 丙案 常訓",O7  )))))))))))))))))))))))))</f>
        <v>公假</v>
      </c>
      <c r="P47" s="190" t="str">
        <f>IF(P7="早","08-18",IF(P7="中","12-22",IF(P7="晚","22-08",IF(P7="X","輪休",IF(P7="公","公假",IF(OR(P7="病",P7="事"),"病(事)假",IF(OR(P7="婚",P7="產"),"婚(產)假",IF(P7="補","補休",IF(P7="休","休假",IF(P7="喪","喪假",IF(AND(P7="/",OR($A7=日期輸入!$B$25,$A7=日期輸入!$C$25,$A7=日期輸入!$D$25,$A7=日期輸入!$E$25,$A7=日期輸入!$F$25)),"08-18水電科",IF(P7="大日","大隊值日(日)",IF(P7="大夜","大隊值日(夜)",IF(P7="值1","值1(早)",IF(P7="值1丙","值1(早) 丙案",IF(P7="值2","值2(中)",IF(P7="值2乙","值2(中) 乙案",IF(P7="夜值","夜值(晚)",IF(P7="甲夜","夜值(晚) 甲案",IF(P7="備","08-18",IF(OR(P7="支援秘書室",P7="支援出納室",P7="支援警務科",P7="支援事務股"),"支援總(大)隊",IF(P7="支援檢疫所","支援(其他)",IF(  P7="/","空班",  IF(  P7="丙",  "※ 丙案",  IF(  P7="丙常訓",  "※ 丙案 常訓",P7  )))))))))))))))))))))))))</f>
        <v>公假</v>
      </c>
      <c r="Q47" s="190" t="str">
        <f>IF(Q7="早","08-18",IF(Q7="中","12-22",IF(Q7="晚","22-08",IF(Q7="X","輪休",IF(Q7="公","公假",IF(OR(Q7="病",Q7="事"),"病(事)假",IF(OR(Q7="婚",Q7="產"),"婚(產)假",IF(Q7="補","補休",IF(Q7="休","休假",IF(Q7="喪","喪假",IF(AND(Q7="/",OR($A7=日期輸入!$B$25,$A7=日期輸入!$C$25,$A7=日期輸入!$D$25,$A7=日期輸入!$E$25,$A7=日期輸入!$F$25)),"08-18水電科",IF(Q7="大日","大隊值日(日)",IF(Q7="大夜","大隊值日(夜)",IF(Q7="值1","值1(早)",IF(Q7="值1丙","值1(早) 丙案",IF(Q7="值2","值2(中)",IF(Q7="值2乙","值2(中) 乙案",IF(Q7="夜值","夜值(晚)",IF(Q7="甲夜","夜值(晚) 甲案",IF(Q7="備","08-18",IF(OR(Q7="支援秘書室",Q7="支援出納室",Q7="支援警務科",Q7="支援事務股"),"支援總(大)隊",IF(Q7="支援檢疫所","支援(其他)",IF(  Q7="/","空班",  IF(  Q7="丙",  "※ 丙案",  IF(  Q7="丙常訓",  "※ 丙案 常訓",Q7  )))))))))))))))))))))))))</f>
        <v>公假</v>
      </c>
      <c r="R47" s="190" t="str">
        <f>IF(R7="早","08-18",IF(R7="中","12-22",IF(R7="晚","22-08",IF(R7="X","輪休",IF(R7="公","公假",IF(OR(R7="病",R7="事"),"病(事)假",IF(OR(R7="婚",R7="產"),"婚(產)假",IF(R7="補","補休",IF(R7="休","休假",IF(R7="喪","喪假",IF(AND(R7="/",OR($A7=日期輸入!$B$25,$A7=日期輸入!$C$25,$A7=日期輸入!$D$25,$A7=日期輸入!$E$25,$A7=日期輸入!$F$25)),"08-18水電科",IF(R7="大日","大隊值日(日)",IF(R7="大夜","大隊值日(夜)",IF(R7="值1","值1(早)",IF(R7="值1丙","值1(早) 丙案",IF(R7="值2","值2(中)",IF(R7="值2乙","值2(中) 乙案",IF(R7="夜值","夜值(晚)",IF(R7="甲夜","夜值(晚) 甲案",IF(R7="備","08-18",IF(OR(R7="支援秘書室",R7="支援出納室",R7="支援警務科",R7="支援事務股"),"支援總(大)隊",IF(R7="支援檢疫所","支援(其他)",IF(  R7="/","空班",  IF(  R7="丙",  "※ 丙案",  IF(  R7="丙常訓",  "※ 丙案 常訓",R7  )))))))))))))))))))))))))</f>
        <v>公假</v>
      </c>
      <c r="S47" s="190" t="str">
        <f>IF(S7="早","08-18",IF(S7="中","12-22",IF(S7="晚","22-08",IF(S7="X","輪休",IF(S7="公","公假",IF(OR(S7="病",S7="事"),"病(事)假",IF(OR(S7="婚",S7="產"),"婚(產)假",IF(S7="補","補休",IF(S7="休","休假",IF(S7="喪","喪假",IF(AND(S7="/",OR($A7=日期輸入!$B$25,$A7=日期輸入!$C$25,$A7=日期輸入!$D$25,$A7=日期輸入!$E$25,$A7=日期輸入!$F$25)),"08-18水電科",IF(S7="大日","大隊值日(日)",IF(S7="大夜","大隊值日(夜)",IF(S7="值1","值1(早)",IF(S7="值1丙","值1(早) 丙案",IF(S7="值2","值2(中)",IF(S7="值2乙","值2(中) 乙案",IF(S7="夜值","夜值(晚)",IF(S7="甲夜","夜值(晚) 甲案",IF(S7="備","08-18",IF(OR(S7="支援秘書室",S7="支援出納室",S7="支援警務科",S7="支援事務股"),"支援總(大)隊",IF(S7="支援檢疫所","支援(其他)",IF(  S7="/","空班",  IF(  S7="丙",  "※ 丙案",  IF(  S7="丙常訓",  "※ 丙案 常訓",S7  )))))))))))))))))))))))))</f>
        <v>公假</v>
      </c>
      <c r="T47" s="190" t="str">
        <f>IF(T7="早","08-18",IF(T7="中","12-22",IF(T7="晚","22-08",IF(T7="X","輪休",IF(T7="公","公假",IF(OR(T7="病",T7="事"),"病(事)假",IF(OR(T7="婚",T7="產"),"婚(產)假",IF(T7="補","補休",IF(T7="休","休假",IF(T7="喪","喪假",IF(AND(T7="/",OR($A7=日期輸入!$B$25,$A7=日期輸入!$C$25,$A7=日期輸入!$D$25,$A7=日期輸入!$E$25,$A7=日期輸入!$F$25)),"08-18水電科",IF(T7="大日","大隊值日(日)",IF(T7="大夜","大隊值日(夜)",IF(T7="值1","值1(早)",IF(T7="值1丙","值1(早) 丙案",IF(T7="值2","值2(中)",IF(T7="值2乙","值2(中) 乙案",IF(T7="夜值","夜值(晚)",IF(T7="甲夜","夜值(晚) 甲案",IF(T7="備","08-18",IF(OR(T7="支援秘書室",T7="支援出納室",T7="支援警務科",T7="支援事務股"),"支援總(大)隊",IF(T7="支援檢疫所","支援(其他)",IF(  T7="/","空班",  IF(  T7="丙",  "※ 丙案",  IF(  T7="丙常訓",  "※ 丙案 常訓",T7  )))))))))))))))))))))))))</f>
        <v>公假</v>
      </c>
      <c r="U47" s="190" t="str">
        <f>IF(U7="早","08-18",IF(U7="中","12-22",IF(U7="晚","22-08",IF(U7="X","輪休",IF(U7="公","公假",IF(OR(U7="病",U7="事"),"病(事)假",IF(OR(U7="婚",U7="產"),"婚(產)假",IF(U7="補","補休",IF(U7="休","休假",IF(U7="喪","喪假",IF(AND(U7="/",OR($A7=日期輸入!$B$25,$A7=日期輸入!$C$25,$A7=日期輸入!$D$25,$A7=日期輸入!$E$25,$A7=日期輸入!$F$25)),"08-18水電科",IF(U7="大日","大隊值日(日)",IF(U7="大夜","大隊值日(夜)",IF(U7="值1","值1(早)",IF(U7="值1丙","值1(早) 丙案",IF(U7="值2","值2(中)",IF(U7="值2乙","值2(中) 乙案",IF(U7="夜值","夜值(晚)",IF(U7="甲夜","夜值(晚) 甲案",IF(U7="備","08-18",IF(OR(U7="支援秘書室",U7="支援出納室",U7="支援警務科",U7="支援事務股"),"支援總(大)隊",IF(U7="支援檢疫所","支援(其他)",IF(  U7="/","空班",  IF(  U7="丙",  "※ 丙案",  IF(  U7="丙常訓",  "※ 丙案 常訓",U7  )))))))))))))))))))))))))</f>
        <v>公假</v>
      </c>
      <c r="V47" s="190" t="str">
        <f>IF(V7="早","08-18",IF(V7="中","12-22",IF(V7="晚","22-08",IF(V7="X","輪休",IF(V7="公","公假",IF(OR(V7="病",V7="事"),"病(事)假",IF(OR(V7="婚",V7="產"),"婚(產)假",IF(V7="補","補休",IF(V7="休","休假",IF(V7="喪","喪假",IF(AND(V7="/",OR($A7=日期輸入!$B$25,$A7=日期輸入!$C$25,$A7=日期輸入!$D$25,$A7=日期輸入!$E$25,$A7=日期輸入!$F$25)),"08-18水電科",IF(V7="大日","大隊值日(日)",IF(V7="大夜","大隊值日(夜)",IF(V7="值1","值1(早)",IF(V7="值1丙","值1(早) 丙案",IF(V7="值2","值2(中)",IF(V7="值2乙","值2(中) 乙案",IF(V7="夜值","夜值(晚)",IF(V7="甲夜","夜值(晚) 甲案",IF(V7="備","08-18",IF(OR(V7="支援秘書室",V7="支援出納室",V7="支援警務科",V7="支援事務股"),"支援總(大)隊",IF(V7="支援檢疫所","支援(其他)",IF(  V7="/","空班",  IF(  V7="丙",  "※ 丙案",  IF(  V7="丙常訓",  "※ 丙案 常訓",V7  )))))))))))))))))))))))))</f>
        <v>公假</v>
      </c>
      <c r="W47" s="190" t="str">
        <f>IF(W7="早","08-18",IF(W7="中","12-22",IF(W7="晚","22-08",IF(W7="X","輪休",IF(W7="公","公假",IF(OR(W7="病",W7="事"),"病(事)假",IF(OR(W7="婚",W7="產"),"婚(產)假",IF(W7="補","補休",IF(W7="休","休假",IF(W7="喪","喪假",IF(AND(W7="/",OR($A7=日期輸入!$B$25,$A7=日期輸入!$C$25,$A7=日期輸入!$D$25,$A7=日期輸入!$E$25,$A7=日期輸入!$F$25)),"08-18水電科",IF(W7="大日","大隊值日(日)",IF(W7="大夜","大隊值日(夜)",IF(W7="值1","值1(早)",IF(W7="值1丙","值1(早) 丙案",IF(W7="值2","值2(中)",IF(W7="值2乙","值2(中) 乙案",IF(W7="夜值","夜值(晚)",IF(W7="甲夜","夜值(晚) 甲案",IF(W7="備","08-18",IF(OR(W7="支援秘書室",W7="支援出納室",W7="支援警務科",W7="支援事務股"),"支援總(大)隊",IF(W7="支援檢疫所","支援(其他)",IF(  W7="/","空班",  IF(  W7="丙",  "※ 丙案",  IF(  W7="丙常訓",  "※ 丙案 常訓",W7  )))))))))))))))))))))))))</f>
        <v>公假</v>
      </c>
      <c r="X47" s="190" t="str">
        <f>IF(X7="早","08-18",IF(X7="中","12-22",IF(X7="晚","22-08",IF(X7="X","輪休",IF(X7="公","公假",IF(OR(X7="病",X7="事"),"病(事)假",IF(OR(X7="婚",X7="產"),"婚(產)假",IF(X7="補","補休",IF(X7="休","休假",IF(X7="喪","喪假",IF(AND(X7="/",OR($A7=日期輸入!$B$25,$A7=日期輸入!$C$25,$A7=日期輸入!$D$25,$A7=日期輸入!$E$25,$A7=日期輸入!$F$25)),"08-18水電科",IF(X7="大日","大隊值日(日)",IF(X7="大夜","大隊值日(夜)",IF(X7="值1","值1(早)",IF(X7="值1丙","值1(早) 丙案",IF(X7="值2","值2(中)",IF(X7="值2乙","值2(中) 乙案",IF(X7="夜值","夜值(晚)",IF(X7="甲夜","夜值(晚) 甲案",IF(X7="備","08-18",IF(OR(X7="支援秘書室",X7="支援出納室",X7="支援警務科",X7="支援事務股"),"支援總(大)隊",IF(X7="支援檢疫所","支援(其他)",IF(  X7="/","空班",  IF(  X7="丙",  "※ 丙案",  IF(  X7="丙常訓",  "※ 丙案 常訓",X7  )))))))))))))))))))))))))</f>
        <v>公假</v>
      </c>
      <c r="Y47" s="190" t="str">
        <f>IF(Y7="早","08-18",IF(Y7="中","12-22",IF(Y7="晚","22-08",IF(Y7="X","輪休",IF(Y7="公","公假",IF(OR(Y7="病",Y7="事"),"病(事)假",IF(OR(Y7="婚",Y7="產"),"婚(產)假",IF(Y7="補","補休",IF(Y7="休","休假",IF(Y7="喪","喪假",IF(AND(Y7="/",OR($A7=日期輸入!$B$25,$A7=日期輸入!$C$25,$A7=日期輸入!$D$25,$A7=日期輸入!$E$25,$A7=日期輸入!$F$25)),"08-18水電科",IF(Y7="大日","大隊值日(日)",IF(Y7="大夜","大隊值日(夜)",IF(Y7="值1","值1(早)",IF(Y7="值1丙","值1(早) 丙案",IF(Y7="值2","值2(中)",IF(Y7="值2乙","值2(中) 乙案",IF(Y7="夜值","夜值(晚)",IF(Y7="甲夜","夜值(晚) 甲案",IF(Y7="備","08-18",IF(OR(Y7="支援秘書室",Y7="支援出納室",Y7="支援警務科",Y7="支援事務股"),"支援總(大)隊",IF(Y7="支援檢疫所","支援(其他)",IF(  Y7="/","空班",  IF(  Y7="丙",  "※ 丙案",  IF(  Y7="丙常訓",  "※ 丙案 常訓",Y7  )))))))))))))))))))))))))</f>
        <v>公假</v>
      </c>
      <c r="Z47" s="190" t="str">
        <f>IF(Z7="早","08-18",IF(Z7="中","12-22",IF(Z7="晚","22-08",IF(Z7="X","輪休",IF(Z7="公","公假",IF(OR(Z7="病",Z7="事"),"病(事)假",IF(OR(Z7="婚",Z7="產"),"婚(產)假",IF(Z7="補","補休",IF(Z7="休","休假",IF(Z7="喪","喪假",IF(AND(Z7="/",OR($A7=日期輸入!$B$25,$A7=日期輸入!$C$25,$A7=日期輸入!$D$25,$A7=日期輸入!$E$25,$A7=日期輸入!$F$25)),"08-18水電科",IF(Z7="大日","大隊值日(日)",IF(Z7="大夜","大隊值日(夜)",IF(Z7="值1","值1(早)",IF(Z7="值1丙","值1(早) 丙案",IF(Z7="值2","值2(中)",IF(Z7="值2乙","值2(中) 乙案",IF(Z7="夜值","夜值(晚)",IF(Z7="甲夜","夜值(晚) 甲案",IF(Z7="備","08-18",IF(OR(Z7="支援秘書室",Z7="支援出納室",Z7="支援警務科",Z7="支援事務股"),"支援總(大)隊",IF(Z7="支援檢疫所","支援(其他)",IF(  Z7="/","空班",  IF(  Z7="丙",  "※ 丙案",  IF(  Z7="丙常訓",  "※ 丙案 常訓",Z7  )))))))))))))))))))))))))</f>
        <v>公假</v>
      </c>
      <c r="AA47" s="190" t="str">
        <f>IF(AA7="早","08-18",IF(AA7="中","12-22",IF(AA7="晚","22-08",IF(AA7="X","輪休",IF(AA7="公","公假",IF(OR(AA7="病",AA7="事"),"病(事)假",IF(OR(AA7="婚",AA7="產"),"婚(產)假",IF(AA7="補","補休",IF(AA7="休","休假",IF(AA7="喪","喪假",IF(AND(AA7="/",OR($A7=日期輸入!$B$25,$A7=日期輸入!$C$25,$A7=日期輸入!$D$25,$A7=日期輸入!$E$25,$A7=日期輸入!$F$25)),"08-18水電科",IF(AA7="大日","大隊值日(日)",IF(AA7="大夜","大隊值日(夜)",IF(AA7="值1","值1(早)",IF(AA7="值1丙","值1(早) 丙案",IF(AA7="值2","值2(中)",IF(AA7="值2乙","值2(中) 乙案",IF(AA7="夜值","夜值(晚)",IF(AA7="甲夜","夜值(晚) 甲案",IF(AA7="備","08-18",IF(OR(AA7="支援秘書室",AA7="支援出納室",AA7="支援警務科",AA7="支援事務股"),"支援總(大)隊",IF(AA7="支援檢疫所","支援(其他)",IF(  AA7="/","空班",  IF(  AA7="丙",  "※ 丙案",  IF(  AA7="丙常訓",  "※ 丙案 常訓",AA7  )))))))))))))))))))))))))</f>
        <v>公假</v>
      </c>
      <c r="AB47" s="190" t="str">
        <f>IF(AB7="早","08-18",IF(AB7="中","12-22",IF(AB7="晚","22-08",IF(AB7="X","輪休",IF(AB7="公","公假",IF(OR(AB7="病",AB7="事"),"病(事)假",IF(OR(AB7="婚",AB7="產"),"婚(產)假",IF(AB7="補","補休",IF(AB7="休","休假",IF(AB7="喪","喪假",IF(AND(AB7="/",OR($A7=日期輸入!$B$25,$A7=日期輸入!$C$25,$A7=日期輸入!$D$25,$A7=日期輸入!$E$25,$A7=日期輸入!$F$25)),"08-18水電科",IF(AB7="大日","大隊值日(日)",IF(AB7="大夜","大隊值日(夜)",IF(AB7="值1","值1(早)",IF(AB7="值1丙","值1(早) 丙案",IF(AB7="值2","值2(中)",IF(AB7="值2乙","值2(中) 乙案",IF(AB7="夜值","夜值(晚)",IF(AB7="甲夜","夜值(晚) 甲案",IF(AB7="備","08-18",IF(OR(AB7="支援秘書室",AB7="支援出納室",AB7="支援警務科",AB7="支援事務股"),"支援總(大)隊",IF(AB7="支援檢疫所","支援(其他)",IF(  AB7="/","空班",  IF(  AB7="丙",  "※ 丙案",  IF(  AB7="丙常訓",  "※ 丙案 常訓",AB7  )))))))))))))))))))))))))</f>
        <v>公假</v>
      </c>
      <c r="AC47" s="190" t="str">
        <f>IF(AC7="早","08-18",IF(AC7="中","12-22",IF(AC7="晚","22-08",IF(AC7="X","輪休",IF(AC7="公","公假",IF(OR(AC7="病",AC7="事"),"病(事)假",IF(OR(AC7="婚",AC7="產"),"婚(產)假",IF(AC7="補","補休",IF(AC7="休","休假",IF(AC7="喪","喪假",IF(AND(AC7="/",OR($A7=日期輸入!$B$25,$A7=日期輸入!$C$25,$A7=日期輸入!$D$25,$A7=日期輸入!$E$25,$A7=日期輸入!$F$25)),"08-18水電科",IF(AC7="大日","大隊值日(日)",IF(AC7="大夜","大隊值日(夜)",IF(AC7="值1","值1(早)",IF(AC7="值1丙","值1(早) 丙案",IF(AC7="值2","值2(中)",IF(AC7="值2乙","值2(中) 乙案",IF(AC7="夜值","夜值(晚)",IF(AC7="甲夜","夜值(晚) 甲案",IF(AC7="備","08-18",IF(OR(AC7="支援秘書室",AC7="支援出納室",AC7="支援警務科",AC7="支援事務股"),"支援總(大)隊",IF(AC7="支援檢疫所","支援(其他)",IF(  AC7="/","空班",  IF(  AC7="丙",  "※ 丙案",  IF(  AC7="丙常訓",  "※ 丙案 常訓",AC7  )))))))))))))))))))))))))</f>
        <v>公假</v>
      </c>
      <c r="AD47" s="190" t="str">
        <f>IF(AD7="早","08-18",IF(AD7="中","12-22",IF(AD7="晚","22-08",IF(AD7="X","輪休",IF(AD7="公","公假",IF(OR(AD7="病",AD7="事"),"病(事)假",IF(OR(AD7="婚",AD7="產"),"婚(產)假",IF(AD7="補","補休",IF(AD7="休","休假",IF(AD7="喪","喪假",IF(AND(AD7="/",OR($A7=日期輸入!$B$25,$A7=日期輸入!$C$25,$A7=日期輸入!$D$25,$A7=日期輸入!$E$25,$A7=日期輸入!$F$25)),"08-18水電科",IF(AD7="大日","大隊值日(日)",IF(AD7="大夜","大隊值日(夜)",IF(AD7="值1","值1(早)",IF(AD7="值1丙","值1(早) 丙案",IF(AD7="值2","值2(中)",IF(AD7="值2乙","值2(中) 乙案",IF(AD7="夜值","夜值(晚)",IF(AD7="甲夜","夜值(晚) 甲案",IF(AD7="備","08-18",IF(OR(AD7="支援秘書室",AD7="支援出納室",AD7="支援警務科",AD7="支援事務股"),"支援總(大)隊",IF(AD7="支援檢疫所","支援(其他)",IF(  AD7="/","空班",  IF(  AD7="丙",  "※ 丙案",  IF(  AD7="丙常訓",  "※ 丙案 常訓",AD7  )))))))))))))))))))))))))</f>
        <v>公假</v>
      </c>
      <c r="AE47" s="190" t="str">
        <f>IF(AE7="早","08-18",IF(AE7="中","12-22",IF(AE7="晚","22-08",IF(AE7="X","輪休",IF(AE7="公","公假",IF(OR(AE7="病",AE7="事"),"病(事)假",IF(OR(AE7="婚",AE7="產"),"婚(產)假",IF(AE7="補","補休",IF(AE7="休","休假",IF(AE7="喪","喪假",IF(AND(AE7="/",OR($A7=日期輸入!$B$25,$A7=日期輸入!$C$25,$A7=日期輸入!$D$25,$A7=日期輸入!$E$25,$A7=日期輸入!$F$25)),"08-18水電科",IF(AE7="大日","大隊值日(日)",IF(AE7="大夜","大隊值日(夜)",IF(AE7="值1","值1(早)",IF(AE7="值1丙","值1(早) 丙案",IF(AE7="值2","值2(中)",IF(AE7="值2乙","值2(中) 乙案",IF(AE7="夜值","夜值(晚)",IF(AE7="甲夜","夜值(晚) 甲案",IF(AE7="備","08-18",IF(OR(AE7="支援秘書室",AE7="支援出納室",AE7="支援警務科",AE7="支援事務股"),"支援總(大)隊",IF(AE7="支援檢疫所","支援(其他)",IF(  AE7="/","空班",  IF(  AE7="丙",  "※ 丙案",  IF(  AE7="丙常訓",  "※ 丙案 常訓",AE7  )))))))))))))))))))))))))</f>
        <v>公假</v>
      </c>
      <c r="AF47" s="190" t="str">
        <f>IF(AF7="早","08-18",IF(AF7="中","12-22",IF(AF7="晚","22-08",IF(AF7="X","輪休",IF(AF7="公","公假",IF(OR(AF7="病",AF7="事"),"病(事)假",IF(OR(AF7="婚",AF7="產"),"婚(產)假",IF(AF7="補","補休",IF(AF7="休","休假",IF(AF7="喪","喪假",IF(AND(AF7="/",OR($A7=日期輸入!$B$25,$A7=日期輸入!$C$25,$A7=日期輸入!$D$25,$A7=日期輸入!$E$25,$A7=日期輸入!$F$25)),"08-18水電科",IF(AF7="大日","大隊值日(日)",IF(AF7="大夜","大隊值日(夜)",IF(AF7="值1","值1(早)",IF(AF7="值1丙","值1(早) 丙案",IF(AF7="值2","值2(中)",IF(AF7="值2乙","值2(中) 乙案",IF(AF7="夜值","夜值(晚)",IF(AF7="甲夜","夜值(晚) 甲案",IF(AF7="備","08-18",IF(OR(AF7="支援秘書室",AF7="支援出納室",AF7="支援警務科",AF7="支援事務股"),"支援總(大)隊",IF(AF7="支援檢疫所","支援(其他)",IF(  AF7="/","空班",  IF(  AF7="丙",  "※ 丙案",  IF(  AF7="丙常訓",  "※ 丙案 常訓",AF7  )))))))))))))))))))))))))</f>
        <v>公假</v>
      </c>
      <c r="AG47" s="190" t="str">
        <f>IF(AG7="早","08-18",IF(AG7="中","12-22",IF(AG7="晚","22-08",IF(AG7="X","輪休",IF(AG7="公","公假",IF(OR(AG7="病",AG7="事"),"病(事)假",IF(OR(AG7="婚",AG7="產"),"婚(產)假",IF(AG7="補","補休",IF(AG7="休","休假",IF(AG7="喪","喪假",IF(AND(AG7="/",OR($A7=日期輸入!$B$25,$A7=日期輸入!$C$25,$A7=日期輸入!$D$25,$A7=日期輸入!$E$25,$A7=日期輸入!$F$25)),"08-18水電科",IF(AG7="大日","大隊值日(日)",IF(AG7="大夜","大隊值日(夜)",IF(AG7="值1","值1(早)",IF(AG7="值1丙","值1(早) 丙案",IF(AG7="值2","值2(中)",IF(AG7="值2乙","值2(中) 乙案",IF(AG7="夜值","夜值(晚)",IF(AG7="甲夜","夜值(晚) 甲案",IF(AG7="備","08-18",IF(OR(AG7="支援秘書室",AG7="支援出納室",AG7="支援警務科",AG7="支援事務股"),"支援總(大)隊",IF(AG7="支援檢疫所","支援(其他)",IF(  AG7="/","空班",  IF(  AG7="丙",  "※ 丙案",  IF(  AG7="丙常訓",  "※ 丙案 常訓",AG7  )))))))))))))))))))))))))</f>
        <v/>
      </c>
    </row>
    <row r="48" spans="1:43">
      <c r="A48" s="190" t="str">
        <f t="shared" ref="A48:B48" si="7">A8</f>
        <v>K</v>
      </c>
      <c r="B48" s="190" t="str">
        <f t="shared" si="7"/>
        <v>袁郁章</v>
      </c>
      <c r="C48" s="190" t="str">
        <f>IF(C8="早","08-18",IF(C8="中","12-22",IF(C8="晚","22-08",IF(C8="X","輪休",IF(C8="公","公假",IF(OR(C8="病",C8="事"),"病(事)假",IF(OR(C8="婚",C8="產"),"婚(產)假",IF(C8="補","補休",IF(C8="休","休假",IF(C8="喪","喪假",IF(AND(C8="/",OR($A8=日期輸入!$B$25,$A8=日期輸入!$C$25,$A8=日期輸入!$D$25,$A8=日期輸入!$E$25,$A8=日期輸入!$F$25)),"08-18水電科",IF(C8="大日","大隊值日(日)",IF(C8="大夜","大隊值日(夜)",IF(C8="值1","值1(早)",IF(C8="值1丙","值1(早) 丙案",IF(C8="值2","值2(中)",IF(C8="值2乙","值2(中) 乙案",IF(C8="夜值","夜值(晚)",IF(C8="甲夜","夜值(晚) 甲案",IF(C8="備","08-18",IF(OR(C8="支援秘書室",C8="支援出納室",C8="支援警務科",C8="支援事務股"),"支援總(大)隊",IF(C8="支援檢疫所","支援(其他)",IF(  C8="/","空班",  IF(  C8="丙",  "※ 丙案",  IF(  C8="丙常訓",  "※ 丙案 常訓",C8  )))))))))))))))))))))))))</f>
        <v>夜值(晚)</v>
      </c>
      <c r="D48" s="190" t="str">
        <f>IF(D8="早","08-18",IF(D8="中","12-22",IF(D8="晚","22-08",IF(D8="X","輪休",IF(D8="公","公假",IF(OR(D8="病",D8="事"),"病(事)假",IF(OR(D8="婚",D8="產"),"婚(產)假",IF(D8="補","補休",IF(D8="休","休假",IF(D8="喪","喪假",IF(AND(D8="/",OR($A8=日期輸入!$B$25,$A8=日期輸入!$C$25,$A8=日期輸入!$D$25,$A8=日期輸入!$E$25,$A8=日期輸入!$F$25)),"08-18水電科",IF(D8="大日","大隊值日(日)",IF(D8="大夜","大隊值日(夜)",IF(D8="值1","值1(早)",IF(D8="值1丙","值1(早) 丙案",IF(D8="值2","值2(中)",IF(D8="值2乙","值2(中) 乙案",IF(D8="夜值","夜值(晚)",IF(D8="甲夜","夜值(晚) 甲案",IF(D8="備","08-18",IF(OR(D8="支援秘書室",D8="支援出納室",D8="支援警務科",D8="支援事務股"),"支援總(大)隊",IF(D8="支援檢疫所","支援(其他)",IF(  D8="/","空班",  IF(  D8="丙",  "※ 丙案",  IF(  D8="丙常訓",  "※ 丙案 常訓",D8  )))))))))))))))))))))))))</f>
        <v>大隊值日(夜)</v>
      </c>
      <c r="E48" s="190" t="str">
        <f>IF(E8="早","08-18",IF(E8="中","12-22",IF(E8="晚","22-08",IF(E8="X","輪休",IF(E8="公","公假",IF(OR(E8="病",E8="事"),"病(事)假",IF(OR(E8="婚",E8="產"),"婚(產)假",IF(E8="補","補休",IF(E8="休","休假",IF(E8="喪","喪假",IF(AND(E8="/",OR($A8=日期輸入!$B$25,$A8=日期輸入!$C$25,$A8=日期輸入!$D$25,$A8=日期輸入!$E$25,$A8=日期輸入!$F$25)),"08-18水電科",IF(E8="大日","大隊值日(日)",IF(E8="大夜","大隊值日(夜)",IF(E8="值1","值1(早)",IF(E8="值1丙","值1(早) 丙案",IF(E8="值2","值2(中)",IF(E8="值2乙","值2(中) 乙案",IF(E8="夜值","夜值(晚)",IF(E8="甲夜","夜值(晚) 甲案",IF(E8="備","08-18",IF(OR(E8="支援秘書室",E8="支援出納室",E8="支援警務科",E8="支援事務股"),"支援總(大)隊",IF(E8="支援檢疫所","支援(其他)",IF(  E8="/","空班",  IF(  E8="丙",  "※ 丙案",  IF(  E8="丙常訓",  "※ 丙案 常訓",E8  )))))))))))))))))))))))))</f>
        <v>輪休</v>
      </c>
      <c r="F48" s="190" t="str">
        <f>IF(F8="早","08-18",IF(F8="中","12-22",IF(F8="晚","22-08",IF(F8="X","輪休",IF(F8="公","公假",IF(OR(F8="病",F8="事"),"病(事)假",IF(OR(F8="婚",F8="產"),"婚(產)假",IF(F8="補","補休",IF(F8="休","休假",IF(F8="喪","喪假",IF(AND(F8="/",OR($A8=日期輸入!$B$25,$A8=日期輸入!$C$25,$A8=日期輸入!$D$25,$A8=日期輸入!$E$25,$A8=日期輸入!$F$25)),"08-18水電科",IF(F8="大日","大隊值日(日)",IF(F8="大夜","大隊值日(夜)",IF(F8="值1","值1(早)",IF(F8="值1丙","值1(早) 丙案",IF(F8="值2","值2(中)",IF(F8="值2乙","值2(中) 乙案",IF(F8="夜值","夜值(晚)",IF(F8="甲夜","夜值(晚) 甲案",IF(F8="備","08-18",IF(OR(F8="支援秘書室",F8="支援出納室",F8="支援警務科",F8="支援事務股"),"支援總(大)隊",IF(F8="支援檢疫所","支援(其他)",IF(  F8="/","空班",  IF(  F8="丙",  "※ 丙案",  IF(  F8="丙常訓",  "※ 丙案 常訓",F8  )))))))))))))))))))))))))</f>
        <v>輪休</v>
      </c>
      <c r="G48" s="190" t="str">
        <f>IF(G8="早","08-18",IF(G8="中","12-22",IF(G8="晚","22-08",IF(G8="X","輪休",IF(G8="公","公假",IF(OR(G8="病",G8="事"),"病(事)假",IF(OR(G8="婚",G8="產"),"婚(產)假",IF(G8="補","補休",IF(G8="休","休假",IF(G8="喪","喪假",IF(AND(G8="/",OR($A8=日期輸入!$B$25,$A8=日期輸入!$C$25,$A8=日期輸入!$D$25,$A8=日期輸入!$E$25,$A8=日期輸入!$F$25)),"08-18水電科",IF(G8="大日","大隊值日(日)",IF(G8="大夜","大隊值日(夜)",IF(G8="值1","值1(早)",IF(G8="值1丙","值1(早) 丙案",IF(G8="值2","值2(中)",IF(G8="值2乙","值2(中) 乙案",IF(G8="夜值","夜值(晚)",IF(G8="甲夜","夜值(晚) 甲案",IF(G8="備","08-18",IF(OR(G8="支援秘書室",G8="支援出納室",G8="支援警務科",G8="支援事務股"),"支援總(大)隊",IF(G8="支援檢疫所","支援(其他)",IF(  G8="/","空班",  IF(  G8="丙",  "※ 丙案",  IF(  G8="丙常訓",  "※ 丙案 常訓",G8  )))))))))))))))))))))))))</f>
        <v>輪休</v>
      </c>
      <c r="H48" s="190" t="str">
        <f>IF(H8="早","08-18",IF(H8="中","12-22",IF(H8="晚","22-08",IF(H8="X","輪休",IF(H8="公","公假",IF(OR(H8="病",H8="事"),"病(事)假",IF(OR(H8="婚",H8="產"),"婚(產)假",IF(H8="補","補休",IF(H8="休","休假",IF(H8="喪","喪假",IF(AND(H8="/",OR($A8=日期輸入!$B$25,$A8=日期輸入!$C$25,$A8=日期輸入!$D$25,$A8=日期輸入!$E$25,$A8=日期輸入!$F$25)),"08-18水電科",IF(H8="大日","大隊值日(日)",IF(H8="大夜","大隊值日(夜)",IF(H8="值1","值1(早)",IF(H8="值1丙","值1(早) 丙案",IF(H8="值2","值2(中)",IF(H8="值2乙","值2(中) 乙案",IF(H8="夜值","夜值(晚)",IF(H8="甲夜","夜值(晚) 甲案",IF(H8="備","08-18",IF(OR(H8="支援秘書室",H8="支援出納室",H8="支援警務科",H8="支援事務股"),"支援總(大)隊",IF(H8="支援檢疫所","支援(其他)",IF(  H8="/","空班",  IF(  H8="丙",  "※ 丙案",  IF(  H8="丙常訓",  "※ 丙案 常訓",H8  )))))))))))))))))))))))))</f>
        <v>輪休</v>
      </c>
      <c r="I48" s="190" t="str">
        <f>IF(I8="早","08-18",IF(I8="中","12-22",IF(I8="晚","22-08",IF(I8="X","輪休",IF(I8="公","公假",IF(OR(I8="病",I8="事"),"病(事)假",IF(OR(I8="婚",I8="產"),"婚(產)假",IF(I8="補","補休",IF(I8="休","休假",IF(I8="喪","喪假",IF(AND(I8="/",OR($A8=日期輸入!$B$25,$A8=日期輸入!$C$25,$A8=日期輸入!$D$25,$A8=日期輸入!$E$25,$A8=日期輸入!$F$25)),"08-18水電科",IF(I8="大日","大隊值日(日)",IF(I8="大夜","大隊值日(夜)",IF(I8="值1","值1(早)",IF(I8="值1丙","值1(早) 丙案",IF(I8="值2","值2(中)",IF(I8="值2乙","值2(中) 乙案",IF(I8="夜值","夜值(晚)",IF(I8="甲夜","夜值(晚) 甲案",IF(I8="備","08-18",IF(OR(I8="支援秘書室",I8="支援出納室",I8="支援警務科",I8="支援事務股"),"支援總(大)隊",IF(I8="支援檢疫所","支援(其他)",IF(  I8="/","空班",  IF(  I8="丙",  "※ 丙案",  IF(  I8="丙常訓",  "※ 丙案 常訓",I8  )))))))))))))))))))))))))</f>
        <v>輪休</v>
      </c>
      <c r="J48" s="190" t="str">
        <f>IF(J8="早","08-18",IF(J8="中","12-22",IF(J8="晚","22-08",IF(J8="X","輪休",IF(J8="公","公假",IF(OR(J8="病",J8="事"),"病(事)假",IF(OR(J8="婚",J8="產"),"婚(產)假",IF(J8="補","補休",IF(J8="休","休假",IF(J8="喪","喪假",IF(AND(J8="/",OR($A8=日期輸入!$B$25,$A8=日期輸入!$C$25,$A8=日期輸入!$D$25,$A8=日期輸入!$E$25,$A8=日期輸入!$F$25)),"08-18水電科",IF(J8="大日","大隊值日(日)",IF(J8="大夜","大隊值日(夜)",IF(J8="值1","值1(早)",IF(J8="值1丙","值1(早) 丙案",IF(J8="值2","值2(中)",IF(J8="值2乙","值2(中) 乙案",IF(J8="夜值","夜值(晚)",IF(J8="甲夜","夜值(晚) 甲案",IF(J8="備","08-18",IF(OR(J8="支援秘書室",J8="支援出納室",J8="支援警務科",J8="支援事務股"),"支援總(大)隊",IF(J8="支援檢疫所","支援(其他)",IF(  J8="/","空班",  IF(  J8="丙",  "※ 丙案",  IF(  J8="丙常訓",  "※ 丙案 常訓",J8  )))))))))))))))))))))))))</f>
        <v>輪休</v>
      </c>
      <c r="K48" s="190" t="str">
        <f>IF(K8="早","08-18",IF(K8="中","12-22",IF(K8="晚","22-08",IF(K8="X","輪休",IF(K8="公","公假",IF(OR(K8="病",K8="事"),"病(事)假",IF(OR(K8="婚",K8="產"),"婚(產)假",IF(K8="補","補休",IF(K8="休","休假",IF(K8="喪","喪假",IF(AND(K8="/",OR($A8=日期輸入!$B$25,$A8=日期輸入!$C$25,$A8=日期輸入!$D$25,$A8=日期輸入!$E$25,$A8=日期輸入!$F$25)),"08-18水電科",IF(K8="大日","大隊值日(日)",IF(K8="大夜","大隊值日(夜)",IF(K8="值1","值1(早)",IF(K8="值1丙","值1(早) 丙案",IF(K8="值2","值2(中)",IF(K8="值2乙","值2(中) 乙案",IF(K8="夜值","夜值(晚)",IF(K8="甲夜","夜值(晚) 甲案",IF(K8="備","08-18",IF(OR(K8="支援秘書室",K8="支援出納室",K8="支援警務科",K8="支援事務股"),"支援總(大)隊",IF(K8="支援檢疫所","支援(其他)",IF(  K8="/","空班",  IF(  K8="丙",  "※ 丙案",  IF(  K8="丙常訓",  "※ 丙案 常訓",K8  )))))))))))))))))))))))))</f>
        <v>輪休</v>
      </c>
      <c r="L48" s="190" t="str">
        <f>IF(L8="早","08-18",IF(L8="中","12-22",IF(L8="晚","22-08",IF(L8="X","輪休",IF(L8="公","公假",IF(OR(L8="病",L8="事"),"病(事)假",IF(OR(L8="婚",L8="產"),"婚(產)假",IF(L8="補","補休",IF(L8="休","休假",IF(L8="喪","喪假",IF(AND(L8="/",OR($A8=日期輸入!$B$25,$A8=日期輸入!$C$25,$A8=日期輸入!$D$25,$A8=日期輸入!$E$25,$A8=日期輸入!$F$25)),"08-18水電科",IF(L8="大日","大隊值日(日)",IF(L8="大夜","大隊值日(夜)",IF(L8="值1","值1(早)",IF(L8="值1丙","值1(早) 丙案",IF(L8="值2","值2(中)",IF(L8="值2乙","值2(中) 乙案",IF(L8="夜值","夜值(晚)",IF(L8="甲夜","夜值(晚) 甲案",IF(L8="備","08-18",IF(OR(L8="支援秘書室",L8="支援出納室",L8="支援警務科",L8="支援事務股"),"支援總(大)隊",IF(L8="支援檢疫所","支援(其他)",IF(  L8="/","空班",  IF(  L8="丙",  "※ 丙案",  IF(  L8="丙常訓",  "※ 丙案 常訓",L8  )))))))))))))))))))))))))</f>
        <v>輪休</v>
      </c>
      <c r="M48" s="190" t="str">
        <f>IF(M8="早","08-18",IF(M8="中","12-22",IF(M8="晚","22-08",IF(M8="X","輪休",IF(M8="公","公假",IF(OR(M8="病",M8="事"),"病(事)假",IF(OR(M8="婚",M8="產"),"婚(產)假",IF(M8="補","補休",IF(M8="休","休假",IF(M8="喪","喪假",IF(AND(M8="/",OR($A8=日期輸入!$B$25,$A8=日期輸入!$C$25,$A8=日期輸入!$D$25,$A8=日期輸入!$E$25,$A8=日期輸入!$F$25)),"08-18水電科",IF(M8="大日","大隊值日(日)",IF(M8="大夜","大隊值日(夜)",IF(M8="值1","值1(早)",IF(M8="值1丙","值1(早) 丙案",IF(M8="值2","值2(中)",IF(M8="值2乙","值2(中) 乙案",IF(M8="夜值","夜值(晚)",IF(M8="甲夜","夜值(晚) 甲案",IF(M8="備","08-18",IF(OR(M8="支援秘書室",M8="支援出納室",M8="支援警務科",M8="支援事務股"),"支援總(大)隊",IF(M8="支援檢疫所","支援(其他)",IF(  M8="/","空班",  IF(  M8="丙",  "※ 丙案",  IF(  M8="丙常訓",  "※ 丙案 常訓",M8  )))))))))))))))))))))))))</f>
        <v>輪休</v>
      </c>
      <c r="N48" s="190" t="str">
        <f>IF(N8="早","08-18",IF(N8="中","12-22",IF(N8="晚","22-08",IF(N8="X","輪休",IF(N8="公","公假",IF(OR(N8="病",N8="事"),"病(事)假",IF(OR(N8="婚",N8="產"),"婚(產)假",IF(N8="補","補休",IF(N8="休","休假",IF(N8="喪","喪假",IF(AND(N8="/",OR($A8=日期輸入!$B$25,$A8=日期輸入!$C$25,$A8=日期輸入!$D$25,$A8=日期輸入!$E$25,$A8=日期輸入!$F$25)),"08-18水電科",IF(N8="大日","大隊值日(日)",IF(N8="大夜","大隊值日(夜)",IF(N8="值1","值1(早)",IF(N8="值1丙","值1(早) 丙案",IF(N8="值2","值2(中)",IF(N8="值2乙","值2(中) 乙案",IF(N8="夜值","夜值(晚)",IF(N8="甲夜","夜值(晚) 甲案",IF(N8="備","08-18",IF(OR(N8="支援秘書室",N8="支援出納室",N8="支援警務科",N8="支援事務股"),"支援總(大)隊",IF(N8="支援檢疫所","支援(其他)",IF(  N8="/","空班",  IF(  N8="丙",  "※ 丙案",  IF(  N8="丙常訓",  "※ 丙案 常訓",N8  )))))))))))))))))))))))))</f>
        <v>輪休</v>
      </c>
      <c r="O48" s="190" t="str">
        <f>IF(O8="早","08-18",IF(O8="中","12-22",IF(O8="晚","22-08",IF(O8="X","輪休",IF(O8="公","公假",IF(OR(O8="病",O8="事"),"病(事)假",IF(OR(O8="婚",O8="產"),"婚(產)假",IF(O8="補","補休",IF(O8="休","休假",IF(O8="喪","喪假",IF(AND(O8="/",OR($A8=日期輸入!$B$25,$A8=日期輸入!$C$25,$A8=日期輸入!$D$25,$A8=日期輸入!$E$25,$A8=日期輸入!$F$25)),"08-18水電科",IF(O8="大日","大隊值日(日)",IF(O8="大夜","大隊值日(夜)",IF(O8="值1","值1(早)",IF(O8="值1丙","值1(早) 丙案",IF(O8="值2","值2(中)",IF(O8="值2乙","值2(中) 乙案",IF(O8="夜值","夜值(晚)",IF(O8="甲夜","夜值(晚) 甲案",IF(O8="備","08-18",IF(OR(O8="支援秘書室",O8="支援出納室",O8="支援警務科",O8="支援事務股"),"支援總(大)隊",IF(O8="支援檢疫所","支援(其他)",IF(  O8="/","空班",  IF(  O8="丙",  "※ 丙案",  IF(  O8="丙常訓",  "※ 丙案 常訓",O8  )))))))))))))))))))))))))</f>
        <v>輪休</v>
      </c>
      <c r="P48" s="190" t="str">
        <f>IF(P8="早","08-18",IF(P8="中","12-22",IF(P8="晚","22-08",IF(P8="X","輪休",IF(P8="公","公假",IF(OR(P8="病",P8="事"),"病(事)假",IF(OR(P8="婚",P8="產"),"婚(產)假",IF(P8="補","補休",IF(P8="休","休假",IF(P8="喪","喪假",IF(AND(P8="/",OR($A8=日期輸入!$B$25,$A8=日期輸入!$C$25,$A8=日期輸入!$D$25,$A8=日期輸入!$E$25,$A8=日期輸入!$F$25)),"08-18水電科",IF(P8="大日","大隊值日(日)",IF(P8="大夜","大隊值日(夜)",IF(P8="值1","值1(早)",IF(P8="值1丙","值1(早) 丙案",IF(P8="值2","值2(中)",IF(P8="值2乙","值2(中) 乙案",IF(P8="夜值","夜值(晚)",IF(P8="甲夜","夜值(晚) 甲案",IF(P8="備","08-18",IF(OR(P8="支援秘書室",P8="支援出納室",P8="支援警務科",P8="支援事務股"),"支援總(大)隊",IF(P8="支援檢疫所","支援(其他)",IF(  P8="/","空班",  IF(  P8="丙",  "※ 丙案",  IF(  P8="丙常訓",  "※ 丙案 常訓",P8  )))))))))))))))))))))))))</f>
        <v>輪休</v>
      </c>
      <c r="Q48" s="190" t="str">
        <f>IF(Q8="早","08-18",IF(Q8="中","12-22",IF(Q8="晚","22-08",IF(Q8="X","輪休",IF(Q8="公","公假",IF(OR(Q8="病",Q8="事"),"病(事)假",IF(OR(Q8="婚",Q8="產"),"婚(產)假",IF(Q8="補","補休",IF(Q8="休","休假",IF(Q8="喪","喪假",IF(AND(Q8="/",OR($A8=日期輸入!$B$25,$A8=日期輸入!$C$25,$A8=日期輸入!$D$25,$A8=日期輸入!$E$25,$A8=日期輸入!$F$25)),"08-18水電科",IF(Q8="大日","大隊值日(日)",IF(Q8="大夜","大隊值日(夜)",IF(Q8="值1","值1(早)",IF(Q8="值1丙","值1(早) 丙案",IF(Q8="值2","值2(中)",IF(Q8="值2乙","值2(中) 乙案",IF(Q8="夜值","夜值(晚)",IF(Q8="甲夜","夜值(晚) 甲案",IF(Q8="備","08-18",IF(OR(Q8="支援秘書室",Q8="支援出納室",Q8="支援警務科",Q8="支援事務股"),"支援總(大)隊",IF(Q8="支援檢疫所","支援(其他)",IF(  Q8="/","空班",  IF(  Q8="丙",  "※ 丙案",  IF(  Q8="丙常訓",  "※ 丙案 常訓",Q8  )))))))))))))))))))))))))</f>
        <v>輪休</v>
      </c>
      <c r="R48" s="190" t="str">
        <f>IF(R8="早","08-18",IF(R8="中","12-22",IF(R8="晚","22-08",IF(R8="X","輪休",IF(R8="公","公假",IF(OR(R8="病",R8="事"),"病(事)假",IF(OR(R8="婚",R8="產"),"婚(產)假",IF(R8="補","補休",IF(R8="休","休假",IF(R8="喪","喪假",IF(AND(R8="/",OR($A8=日期輸入!$B$25,$A8=日期輸入!$C$25,$A8=日期輸入!$D$25,$A8=日期輸入!$E$25,$A8=日期輸入!$F$25)),"08-18水電科",IF(R8="大日","大隊值日(日)",IF(R8="大夜","大隊值日(夜)",IF(R8="值1","值1(早)",IF(R8="值1丙","值1(早) 丙案",IF(R8="值2","值2(中)",IF(R8="值2乙","值2(中) 乙案",IF(R8="夜值","夜值(晚)",IF(R8="甲夜","夜值(晚) 甲案",IF(R8="備","08-18",IF(OR(R8="支援秘書室",R8="支援出納室",R8="支援警務科",R8="支援事務股"),"支援總(大)隊",IF(R8="支援檢疫所","支援(其他)",IF(  R8="/","空班",  IF(  R8="丙",  "※ 丙案",  IF(  R8="丙常訓",  "※ 丙案 常訓",R8  )))))))))))))))))))))))))</f>
        <v>輪休</v>
      </c>
      <c r="S48" s="190" t="str">
        <f>IF(S8="早","08-18",IF(S8="中","12-22",IF(S8="晚","22-08",IF(S8="X","輪休",IF(S8="公","公假",IF(OR(S8="病",S8="事"),"病(事)假",IF(OR(S8="婚",S8="產"),"婚(產)假",IF(S8="補","補休",IF(S8="休","休假",IF(S8="喪","喪假",IF(AND(S8="/",OR($A8=日期輸入!$B$25,$A8=日期輸入!$C$25,$A8=日期輸入!$D$25,$A8=日期輸入!$E$25,$A8=日期輸入!$F$25)),"08-18水電科",IF(S8="大日","大隊值日(日)",IF(S8="大夜","大隊值日(夜)",IF(S8="值1","值1(早)",IF(S8="值1丙","值1(早) 丙案",IF(S8="值2","值2(中)",IF(S8="值2乙","值2(中) 乙案",IF(S8="夜值","夜值(晚)",IF(S8="甲夜","夜值(晚) 甲案",IF(S8="備","08-18",IF(OR(S8="支援秘書室",S8="支援出納室",S8="支援警務科",S8="支援事務股"),"支援總(大)隊",IF(S8="支援檢疫所","支援(其他)",IF(  S8="/","空班",  IF(  S8="丙",  "※ 丙案",  IF(  S8="丙常訓",  "※ 丙案 常訓",S8  )))))))))))))))))))))))))</f>
        <v>輪休</v>
      </c>
      <c r="T48" s="190" t="str">
        <f>IF(T8="早","08-18",IF(T8="中","12-22",IF(T8="晚","22-08",IF(T8="X","輪休",IF(T8="公","公假",IF(OR(T8="病",T8="事"),"病(事)假",IF(OR(T8="婚",T8="產"),"婚(產)假",IF(T8="補","補休",IF(T8="休","休假",IF(T8="喪","喪假",IF(AND(T8="/",OR($A8=日期輸入!$B$25,$A8=日期輸入!$C$25,$A8=日期輸入!$D$25,$A8=日期輸入!$E$25,$A8=日期輸入!$F$25)),"08-18水電科",IF(T8="大日","大隊值日(日)",IF(T8="大夜","大隊值日(夜)",IF(T8="值1","值1(早)",IF(T8="值1丙","值1(早) 丙案",IF(T8="值2","值2(中)",IF(T8="值2乙","值2(中) 乙案",IF(T8="夜值","夜值(晚)",IF(T8="甲夜","夜值(晚) 甲案",IF(T8="備","08-18",IF(OR(T8="支援秘書室",T8="支援出納室",T8="支援警務科",T8="支援事務股"),"支援總(大)隊",IF(T8="支援檢疫所","支援(其他)",IF(  T8="/","空班",  IF(  T8="丙",  "※ 丙案",  IF(  T8="丙常訓",  "※ 丙案 常訓",T8  )))))))))))))))))))))))))</f>
        <v>輪休</v>
      </c>
      <c r="U48" s="190" t="str">
        <f>IF(U8="早","08-18",IF(U8="中","12-22",IF(U8="晚","22-08",IF(U8="X","輪休",IF(U8="公","公假",IF(OR(U8="病",U8="事"),"病(事)假",IF(OR(U8="婚",U8="產"),"婚(產)假",IF(U8="補","補休",IF(U8="休","休假",IF(U8="喪","喪假",IF(AND(U8="/",OR($A8=日期輸入!$B$25,$A8=日期輸入!$C$25,$A8=日期輸入!$D$25,$A8=日期輸入!$E$25,$A8=日期輸入!$F$25)),"08-18水電科",IF(U8="大日","大隊值日(日)",IF(U8="大夜","大隊值日(夜)",IF(U8="值1","值1(早)",IF(U8="值1丙","值1(早) 丙案",IF(U8="值2","值2(中)",IF(U8="值2乙","值2(中) 乙案",IF(U8="夜值","夜值(晚)",IF(U8="甲夜","夜值(晚) 甲案",IF(U8="備","08-18",IF(OR(U8="支援秘書室",U8="支援出納室",U8="支援警務科",U8="支援事務股"),"支援總(大)隊",IF(U8="支援檢疫所","支援(其他)",IF(  U8="/","空班",  IF(  U8="丙",  "※ 丙案",  IF(  U8="丙常訓",  "※ 丙案 常訓",U8  )))))))))))))))))))))))))</f>
        <v>輪休</v>
      </c>
      <c r="V48" s="190" t="str">
        <f>IF(V8="早","08-18",IF(V8="中","12-22",IF(V8="晚","22-08",IF(V8="X","輪休",IF(V8="公","公假",IF(OR(V8="病",V8="事"),"病(事)假",IF(OR(V8="婚",V8="產"),"婚(產)假",IF(V8="補","補休",IF(V8="休","休假",IF(V8="喪","喪假",IF(AND(V8="/",OR($A8=日期輸入!$B$25,$A8=日期輸入!$C$25,$A8=日期輸入!$D$25,$A8=日期輸入!$E$25,$A8=日期輸入!$F$25)),"08-18水電科",IF(V8="大日","大隊值日(日)",IF(V8="大夜","大隊值日(夜)",IF(V8="值1","值1(早)",IF(V8="值1丙","值1(早) 丙案",IF(V8="值2","值2(中)",IF(V8="值2乙","值2(中) 乙案",IF(V8="夜值","夜值(晚)",IF(V8="甲夜","夜值(晚) 甲案",IF(V8="備","08-18",IF(OR(V8="支援秘書室",V8="支援出納室",V8="支援警務科",V8="支援事務股"),"支援總(大)隊",IF(V8="支援檢疫所","支援(其他)",IF(  V8="/","空班",  IF(  V8="丙",  "※ 丙案",  IF(  V8="丙常訓",  "※ 丙案 常訓",V8  )))))))))))))))))))))))))</f>
        <v>輪休</v>
      </c>
      <c r="W48" s="190" t="str">
        <f>IF(W8="早","08-18",IF(W8="中","12-22",IF(W8="晚","22-08",IF(W8="X","輪休",IF(W8="公","公假",IF(OR(W8="病",W8="事"),"病(事)假",IF(OR(W8="婚",W8="產"),"婚(產)假",IF(W8="補","補休",IF(W8="休","休假",IF(W8="喪","喪假",IF(AND(W8="/",OR($A8=日期輸入!$B$25,$A8=日期輸入!$C$25,$A8=日期輸入!$D$25,$A8=日期輸入!$E$25,$A8=日期輸入!$F$25)),"08-18水電科",IF(W8="大日","大隊值日(日)",IF(W8="大夜","大隊值日(夜)",IF(W8="值1","值1(早)",IF(W8="值1丙","值1(早) 丙案",IF(W8="值2","值2(中)",IF(W8="值2乙","值2(中) 乙案",IF(W8="夜值","夜值(晚)",IF(W8="甲夜","夜值(晚) 甲案",IF(W8="備","08-18",IF(OR(W8="支援秘書室",W8="支援出納室",W8="支援警務科",W8="支援事務股"),"支援總(大)隊",IF(W8="支援檢疫所","支援(其他)",IF(  W8="/","空班",  IF(  W8="丙",  "※ 丙案",  IF(  W8="丙常訓",  "※ 丙案 常訓",W8  )))))))))))))))))))))))))</f>
        <v>輪休</v>
      </c>
      <c r="X48" s="190" t="str">
        <f>IF(X8="早","08-18",IF(X8="中","12-22",IF(X8="晚","22-08",IF(X8="X","輪休",IF(X8="公","公假",IF(OR(X8="病",X8="事"),"病(事)假",IF(OR(X8="婚",X8="產"),"婚(產)假",IF(X8="補","補休",IF(X8="休","休假",IF(X8="喪","喪假",IF(AND(X8="/",OR($A8=日期輸入!$B$25,$A8=日期輸入!$C$25,$A8=日期輸入!$D$25,$A8=日期輸入!$E$25,$A8=日期輸入!$F$25)),"08-18水電科",IF(X8="大日","大隊值日(日)",IF(X8="大夜","大隊值日(夜)",IF(X8="值1","值1(早)",IF(X8="值1丙","值1(早) 丙案",IF(X8="值2","值2(中)",IF(X8="值2乙","值2(中) 乙案",IF(X8="夜值","夜值(晚)",IF(X8="甲夜","夜值(晚) 甲案",IF(X8="備","08-18",IF(OR(X8="支援秘書室",X8="支援出納室",X8="支援警務科",X8="支援事務股"),"支援總(大)隊",IF(X8="支援檢疫所","支援(其他)",IF(  X8="/","空班",  IF(  X8="丙",  "※ 丙案",  IF(  X8="丙常訓",  "※ 丙案 常訓",X8  )))))))))))))))))))))))))</f>
        <v>輪休</v>
      </c>
      <c r="Y48" s="190" t="str">
        <f>IF(Y8="早","08-18",IF(Y8="中","12-22",IF(Y8="晚","22-08",IF(Y8="X","輪休",IF(Y8="公","公假",IF(OR(Y8="病",Y8="事"),"病(事)假",IF(OR(Y8="婚",Y8="產"),"婚(產)假",IF(Y8="補","補休",IF(Y8="休","休假",IF(Y8="喪","喪假",IF(AND(Y8="/",OR($A8=日期輸入!$B$25,$A8=日期輸入!$C$25,$A8=日期輸入!$D$25,$A8=日期輸入!$E$25,$A8=日期輸入!$F$25)),"08-18水電科",IF(Y8="大日","大隊值日(日)",IF(Y8="大夜","大隊值日(夜)",IF(Y8="值1","值1(早)",IF(Y8="值1丙","值1(早) 丙案",IF(Y8="值2","值2(中)",IF(Y8="值2乙","值2(中) 乙案",IF(Y8="夜值","夜值(晚)",IF(Y8="甲夜","夜值(晚) 甲案",IF(Y8="備","08-18",IF(OR(Y8="支援秘書室",Y8="支援出納室",Y8="支援警務科",Y8="支援事務股"),"支援總(大)隊",IF(Y8="支援檢疫所","支援(其他)",IF(  Y8="/","空班",  IF(  Y8="丙",  "※ 丙案",  IF(  Y8="丙常訓",  "※ 丙案 常訓",Y8  )))))))))))))))))))))))))</f>
        <v>輪休</v>
      </c>
      <c r="Z48" s="190" t="str">
        <f>IF(Z8="早","08-18",IF(Z8="中","12-22",IF(Z8="晚","22-08",IF(Z8="X","輪休",IF(Z8="公","公假",IF(OR(Z8="病",Z8="事"),"病(事)假",IF(OR(Z8="婚",Z8="產"),"婚(產)假",IF(Z8="補","補休",IF(Z8="休","休假",IF(Z8="喪","喪假",IF(AND(Z8="/",OR($A8=日期輸入!$B$25,$A8=日期輸入!$C$25,$A8=日期輸入!$D$25,$A8=日期輸入!$E$25,$A8=日期輸入!$F$25)),"08-18水電科",IF(Z8="大日","大隊值日(日)",IF(Z8="大夜","大隊值日(夜)",IF(Z8="值1","值1(早)",IF(Z8="值1丙","值1(早) 丙案",IF(Z8="值2","值2(中)",IF(Z8="值2乙","值2(中) 乙案",IF(Z8="夜值","夜值(晚)",IF(Z8="甲夜","夜值(晚) 甲案",IF(Z8="備","08-18",IF(OR(Z8="支援秘書室",Z8="支援出納室",Z8="支援警務科",Z8="支援事務股"),"支援總(大)隊",IF(Z8="支援檢疫所","支援(其他)",IF(  Z8="/","空班",  IF(  Z8="丙",  "※ 丙案",  IF(  Z8="丙常訓",  "※ 丙案 常訓",Z8  )))))))))))))))))))))))))</f>
        <v>輪休</v>
      </c>
      <c r="AA48" s="190" t="str">
        <f>IF(AA8="早","08-18",IF(AA8="中","12-22",IF(AA8="晚","22-08",IF(AA8="X","輪休",IF(AA8="公","公假",IF(OR(AA8="病",AA8="事"),"病(事)假",IF(OR(AA8="婚",AA8="產"),"婚(產)假",IF(AA8="補","補休",IF(AA8="休","休假",IF(AA8="喪","喪假",IF(AND(AA8="/",OR($A8=日期輸入!$B$25,$A8=日期輸入!$C$25,$A8=日期輸入!$D$25,$A8=日期輸入!$E$25,$A8=日期輸入!$F$25)),"08-18水電科",IF(AA8="大日","大隊值日(日)",IF(AA8="大夜","大隊值日(夜)",IF(AA8="值1","值1(早)",IF(AA8="值1丙","值1(早) 丙案",IF(AA8="值2","值2(中)",IF(AA8="值2乙","值2(中) 乙案",IF(AA8="夜值","夜值(晚)",IF(AA8="甲夜","夜值(晚) 甲案",IF(AA8="備","08-18",IF(OR(AA8="支援秘書室",AA8="支援出納室",AA8="支援警務科",AA8="支援事務股"),"支援總(大)隊",IF(AA8="支援檢疫所","支援(其他)",IF(  AA8="/","空班",  IF(  AA8="丙",  "※ 丙案",  IF(  AA8="丙常訓",  "※ 丙案 常訓",AA8  )))))))))))))))))))))))))</f>
        <v>輪休</v>
      </c>
      <c r="AB48" s="190" t="str">
        <f>IF(AB8="早","08-18",IF(AB8="中","12-22",IF(AB8="晚","22-08",IF(AB8="X","輪休",IF(AB8="公","公假",IF(OR(AB8="病",AB8="事"),"病(事)假",IF(OR(AB8="婚",AB8="產"),"婚(產)假",IF(AB8="補","補休",IF(AB8="休","休假",IF(AB8="喪","喪假",IF(AND(AB8="/",OR($A8=日期輸入!$B$25,$A8=日期輸入!$C$25,$A8=日期輸入!$D$25,$A8=日期輸入!$E$25,$A8=日期輸入!$F$25)),"08-18水電科",IF(AB8="大日","大隊值日(日)",IF(AB8="大夜","大隊值日(夜)",IF(AB8="值1","值1(早)",IF(AB8="值1丙","值1(早) 丙案",IF(AB8="值2","值2(中)",IF(AB8="值2乙","值2(中) 乙案",IF(AB8="夜值","夜值(晚)",IF(AB8="甲夜","夜值(晚) 甲案",IF(AB8="備","08-18",IF(OR(AB8="支援秘書室",AB8="支援出納室",AB8="支援警務科",AB8="支援事務股"),"支援總(大)隊",IF(AB8="支援檢疫所","支援(其他)",IF(  AB8="/","空班",  IF(  AB8="丙",  "※ 丙案",  IF(  AB8="丙常訓",  "※ 丙案 常訓",AB8  )))))))))))))))))))))))))</f>
        <v>輪休</v>
      </c>
      <c r="AC48" s="190" t="str">
        <f>IF(AC8="早","08-18",IF(AC8="中","12-22",IF(AC8="晚","22-08",IF(AC8="X","輪休",IF(AC8="公","公假",IF(OR(AC8="病",AC8="事"),"病(事)假",IF(OR(AC8="婚",AC8="產"),"婚(產)假",IF(AC8="補","補休",IF(AC8="休","休假",IF(AC8="喪","喪假",IF(AND(AC8="/",OR($A8=日期輸入!$B$25,$A8=日期輸入!$C$25,$A8=日期輸入!$D$25,$A8=日期輸入!$E$25,$A8=日期輸入!$F$25)),"08-18水電科",IF(AC8="大日","大隊值日(日)",IF(AC8="大夜","大隊值日(夜)",IF(AC8="值1","值1(早)",IF(AC8="值1丙","值1(早) 丙案",IF(AC8="值2","值2(中)",IF(AC8="值2乙","值2(中) 乙案",IF(AC8="夜值","夜值(晚)",IF(AC8="甲夜","夜值(晚) 甲案",IF(AC8="備","08-18",IF(OR(AC8="支援秘書室",AC8="支援出納室",AC8="支援警務科",AC8="支援事務股"),"支援總(大)隊",IF(AC8="支援檢疫所","支援(其他)",IF(  AC8="/","空班",  IF(  AC8="丙",  "※ 丙案",  IF(  AC8="丙常訓",  "※ 丙案 常訓",AC8  )))))))))))))))))))))))))</f>
        <v>輪休</v>
      </c>
      <c r="AD48" s="190" t="str">
        <f>IF(AD8="早","08-18",IF(AD8="中","12-22",IF(AD8="晚","22-08",IF(AD8="X","輪休",IF(AD8="公","公假",IF(OR(AD8="病",AD8="事"),"病(事)假",IF(OR(AD8="婚",AD8="產"),"婚(產)假",IF(AD8="補","補休",IF(AD8="休","休假",IF(AD8="喪","喪假",IF(AND(AD8="/",OR($A8=日期輸入!$B$25,$A8=日期輸入!$C$25,$A8=日期輸入!$D$25,$A8=日期輸入!$E$25,$A8=日期輸入!$F$25)),"08-18水電科",IF(AD8="大日","大隊值日(日)",IF(AD8="大夜","大隊值日(夜)",IF(AD8="值1","值1(早)",IF(AD8="值1丙","值1(早) 丙案",IF(AD8="值2","值2(中)",IF(AD8="值2乙","值2(中) 乙案",IF(AD8="夜值","夜值(晚)",IF(AD8="甲夜","夜值(晚) 甲案",IF(AD8="備","08-18",IF(OR(AD8="支援秘書室",AD8="支援出納室",AD8="支援警務科",AD8="支援事務股"),"支援總(大)隊",IF(AD8="支援檢疫所","支援(其他)",IF(  AD8="/","空班",  IF(  AD8="丙",  "※ 丙案",  IF(  AD8="丙常訓",  "※ 丙案 常訓",AD8  )))))))))))))))))))))))))</f>
        <v>輪休</v>
      </c>
      <c r="AE48" s="190" t="str">
        <f>IF(AE8="早","08-18",IF(AE8="中","12-22",IF(AE8="晚","22-08",IF(AE8="X","輪休",IF(AE8="公","公假",IF(OR(AE8="病",AE8="事"),"病(事)假",IF(OR(AE8="婚",AE8="產"),"婚(產)假",IF(AE8="補","補休",IF(AE8="休","休假",IF(AE8="喪","喪假",IF(AND(AE8="/",OR($A8=日期輸入!$B$25,$A8=日期輸入!$C$25,$A8=日期輸入!$D$25,$A8=日期輸入!$E$25,$A8=日期輸入!$F$25)),"08-18水電科",IF(AE8="大日","大隊值日(日)",IF(AE8="大夜","大隊值日(夜)",IF(AE8="值1","值1(早)",IF(AE8="值1丙","值1(早) 丙案",IF(AE8="值2","值2(中)",IF(AE8="值2乙","值2(中) 乙案",IF(AE8="夜值","夜值(晚)",IF(AE8="甲夜","夜值(晚) 甲案",IF(AE8="備","08-18",IF(OR(AE8="支援秘書室",AE8="支援出納室",AE8="支援警務科",AE8="支援事務股"),"支援總(大)隊",IF(AE8="支援檢疫所","支援(其他)",IF(  AE8="/","空班",  IF(  AE8="丙",  "※ 丙案",  IF(  AE8="丙常訓",  "※ 丙案 常訓",AE8  )))))))))))))))))))))))))</f>
        <v>輪休</v>
      </c>
      <c r="AF48" s="190" t="str">
        <f>IF(AF8="早","08-18",IF(AF8="中","12-22",IF(AF8="晚","22-08",IF(AF8="X","輪休",IF(AF8="公","公假",IF(OR(AF8="病",AF8="事"),"病(事)假",IF(OR(AF8="婚",AF8="產"),"婚(產)假",IF(AF8="補","補休",IF(AF8="休","休假",IF(AF8="喪","喪假",IF(AND(AF8="/",OR($A8=日期輸入!$B$25,$A8=日期輸入!$C$25,$A8=日期輸入!$D$25,$A8=日期輸入!$E$25,$A8=日期輸入!$F$25)),"08-18水電科",IF(AF8="大日","大隊值日(日)",IF(AF8="大夜","大隊值日(夜)",IF(AF8="值1","值1(早)",IF(AF8="值1丙","值1(早) 丙案",IF(AF8="值2","值2(中)",IF(AF8="值2乙","值2(中) 乙案",IF(AF8="夜值","夜值(晚)",IF(AF8="甲夜","夜值(晚) 甲案",IF(AF8="備","08-18",IF(OR(AF8="支援秘書室",AF8="支援出納室",AF8="支援警務科",AF8="支援事務股"),"支援總(大)隊",IF(AF8="支援檢疫所","支援(其他)",IF(  AF8="/","空班",  IF(  AF8="丙",  "※ 丙案",  IF(  AF8="丙常訓",  "※ 丙案 常訓",AF8  )))))))))))))))))))))))))</f>
        <v>輪休</v>
      </c>
      <c r="AG48" s="190" t="str">
        <f>IF(AG8="早","08-18",IF(AG8="中","12-22",IF(AG8="晚","22-08",IF(AG8="X","輪休",IF(AG8="公","公假",IF(OR(AG8="病",AG8="事"),"病(事)假",IF(OR(AG8="婚",AG8="產"),"婚(產)假",IF(AG8="補","補休",IF(AG8="休","休假",IF(AG8="喪","喪假",IF(AND(AG8="/",OR($A8=日期輸入!$B$25,$A8=日期輸入!$C$25,$A8=日期輸入!$D$25,$A8=日期輸入!$E$25,$A8=日期輸入!$F$25)),"08-18水電科",IF(AG8="大日","大隊值日(日)",IF(AG8="大夜","大隊值日(夜)",IF(AG8="值1","值1(早)",IF(AG8="值1丙","值1(早) 丙案",IF(AG8="值2","值2(中)",IF(AG8="值2乙","值2(中) 乙案",IF(AG8="夜值","夜值(晚)",IF(AG8="甲夜","夜值(晚) 甲案",IF(AG8="備","08-18",IF(OR(AG8="支援秘書室",AG8="支援出納室",AG8="支援警務科",AG8="支援事務股"),"支援總(大)隊",IF(AG8="支援檢疫所","支援(其他)",IF(  AG8="/","空班",  IF(  AG8="丙",  "※ 丙案",  IF(  AG8="丙常訓",  "※ 丙案 常訓",AG8  )))))))))))))))))))))))))</f>
        <v/>
      </c>
    </row>
    <row r="49" spans="1:33">
      <c r="A49" s="190" t="str">
        <f t="shared" ref="A49:B49" si="8">A9</f>
        <v>L</v>
      </c>
      <c r="B49" s="190" t="str">
        <f t="shared" si="8"/>
        <v>黃慶生</v>
      </c>
      <c r="C49" s="190" t="str">
        <f>IF(C9="早","08-18",IF(C9="中","12-22",IF(C9="晚","22-08",IF(C9="X","輪休",IF(C9="公","公假",IF(OR(C9="病",C9="事"),"病(事)假",IF(OR(C9="婚",C9="產"),"婚(產)假",IF(C9="補","補休",IF(C9="休","休假",IF(C9="喪","喪假",IF(AND(C9="/",OR($A9=日期輸入!$B$25,$A9=日期輸入!$C$25,$A9=日期輸入!$D$25,$A9=日期輸入!$E$25,$A9=日期輸入!$F$25)),"08-18水電科",IF(C9="大日","大隊值日(日)",IF(C9="大夜","大隊值日(夜)",IF(C9="值1","值1(早)",IF(C9="值1丙","值1(早) 丙案",IF(C9="值2","值2(中)",IF(C9="值2乙","值2(中) 乙案",IF(C9="夜值","夜值(晚)",IF(C9="甲夜","夜值(晚) 甲案",IF(C9="備","08-18",IF(OR(C9="支援秘書室",C9="支援出納室",C9="支援警務科",C9="支援事務股"),"支援總(大)隊",IF(C9="支援檢疫所","支援(其他)",IF(  C9="/","空班",  IF(  C9="丙",  "※ 丙案",  IF(  C9="丙常訓",  "※ 丙案 常訓",C9  )))))))))))))))))))))))))</f>
        <v>接兵2</v>
      </c>
      <c r="D49" s="190" t="str">
        <f>IF(D9="早","08-18",IF(D9="中","12-22",IF(D9="晚","22-08",IF(D9="X","輪休",IF(D9="公","公假",IF(OR(D9="病",D9="事"),"病(事)假",IF(OR(D9="婚",D9="產"),"婚(產)假",IF(D9="補","補休",IF(D9="休","休假",IF(D9="喪","喪假",IF(AND(D9="/",OR($A9=日期輸入!$B$25,$A9=日期輸入!$C$25,$A9=日期輸入!$D$25,$A9=日期輸入!$E$25,$A9=日期輸入!$F$25)),"08-18水電科",IF(D9="大日","大隊值日(日)",IF(D9="大夜","大隊值日(夜)",IF(D9="值1","值1(早)",IF(D9="值1丙","值1(早) 丙案",IF(D9="值2","值2(中)",IF(D9="值2乙","值2(中) 乙案",IF(D9="夜值","夜值(晚)",IF(D9="甲夜","夜值(晚) 甲案",IF(D9="備","08-18",IF(OR(D9="支援秘書室",D9="支援出納室",D9="支援警務科",D9="支援事務股"),"支援總(大)隊",IF(D9="支援檢疫所","支援(其他)",IF(  D9="/","空班",  IF(  D9="丙",  "※ 丙案",  IF(  D9="丙常訓",  "※ 丙案 常訓",D9  )))))))))))))))))))))))))</f>
        <v>夜值(晚)</v>
      </c>
      <c r="E49" s="190" t="str">
        <f>IF(E9="早","08-18",IF(E9="中","12-22",IF(E9="晚","22-08",IF(E9="X","輪休",IF(E9="公","公假",IF(OR(E9="病",E9="事"),"病(事)假",IF(OR(E9="婚",E9="產"),"婚(產)假",IF(E9="補","補休",IF(E9="休","休假",IF(E9="喪","喪假",IF(AND(E9="/",OR($A9=日期輸入!$B$25,$A9=日期輸入!$C$25,$A9=日期輸入!$D$25,$A9=日期輸入!$E$25,$A9=日期輸入!$F$25)),"08-18水電科",IF(E9="大日","大隊值日(日)",IF(E9="大夜","大隊值日(夜)",IF(E9="值1","值1(早)",IF(E9="值1丙","值1(早) 丙案",IF(E9="值2","值2(中)",IF(E9="值2乙","值2(中) 乙案",IF(E9="夜值","夜值(晚)",IF(E9="甲夜","夜值(晚) 甲案",IF(E9="備","08-18",IF(OR(E9="支援秘書室",E9="支援出納室",E9="支援警務科",E9="支援事務股"),"支援總(大)隊",IF(E9="支援檢疫所","支援(其他)",IF(  E9="/","空班",  IF(  E9="丙",  "※ 丙案",  IF(  E9="丙常訓",  "※ 丙案 常訓",E9  )))))))))))))))))))))))))</f>
        <v>夜值(晚)</v>
      </c>
      <c r="F49" s="190" t="str">
        <f>IF(F9="早","08-18",IF(F9="中","12-22",IF(F9="晚","22-08",IF(F9="X","輪休",IF(F9="公","公假",IF(OR(F9="病",F9="事"),"病(事)假",IF(OR(F9="婚",F9="產"),"婚(產)假",IF(F9="補","補休",IF(F9="休","休假",IF(F9="喪","喪假",IF(AND(F9="/",OR($A9=日期輸入!$B$25,$A9=日期輸入!$C$25,$A9=日期輸入!$D$25,$A9=日期輸入!$E$25,$A9=日期輸入!$F$25)),"08-18水電科",IF(F9="大日","大隊值日(日)",IF(F9="大夜","大隊值日(夜)",IF(F9="值1","值1(早)",IF(F9="值1丙","值1(早) 丙案",IF(F9="值2","值2(中)",IF(F9="值2乙","值2(中) 乙案",IF(F9="夜值","夜值(晚)",IF(F9="甲夜","夜值(晚) 甲案",IF(F9="備","08-18",IF(OR(F9="支援秘書室",F9="支援出納室",F9="支援警務科",F9="支援事務股"),"支援總(大)隊",IF(F9="支援檢疫所","支援(其他)",IF(  F9="/","空班",  IF(  F9="丙",  "※ 丙案",  IF(  F9="丙常訓",  "※ 丙案 常訓",F9  )))))))))))))))))))))))))</f>
        <v>夜值(晚)</v>
      </c>
      <c r="G49" s="190" t="str">
        <f>IF(G9="早","08-18",IF(G9="中","12-22",IF(G9="晚","22-08",IF(G9="X","輪休",IF(G9="公","公假",IF(OR(G9="病",G9="事"),"病(事)假",IF(OR(G9="婚",G9="產"),"婚(產)假",IF(G9="補","補休",IF(G9="休","休假",IF(G9="喪","喪假",IF(AND(G9="/",OR($A9=日期輸入!$B$25,$A9=日期輸入!$C$25,$A9=日期輸入!$D$25,$A9=日期輸入!$E$25,$A9=日期輸入!$F$25)),"08-18水電科",IF(G9="大日","大隊值日(日)",IF(G9="大夜","大隊值日(夜)",IF(G9="值1","值1(早)",IF(G9="值1丙","值1(早) 丙案",IF(G9="值2","值2(中)",IF(G9="值2乙","值2(中) 乙案",IF(G9="夜值","夜值(晚)",IF(G9="甲夜","夜值(晚) 甲案",IF(G9="備","08-18",IF(OR(G9="支援秘書室",G9="支援出納室",G9="支援警務科",G9="支援事務股"),"支援總(大)隊",IF(G9="支援檢疫所","支援(其他)",IF(  G9="/","空班",  IF(  G9="丙",  "※ 丙案",  IF(  G9="丙常訓",  "※ 丙案 常訓",G9  )))))))))))))))))))))))))</f>
        <v>夜值(晚)</v>
      </c>
      <c r="H49" s="190" t="str">
        <f>IF(H9="早","08-18",IF(H9="中","12-22",IF(H9="晚","22-08",IF(H9="X","輪休",IF(H9="公","公假",IF(OR(H9="病",H9="事"),"病(事)假",IF(OR(H9="婚",H9="產"),"婚(產)假",IF(H9="補","補休",IF(H9="休","休假",IF(H9="喪","喪假",IF(AND(H9="/",OR($A9=日期輸入!$B$25,$A9=日期輸入!$C$25,$A9=日期輸入!$D$25,$A9=日期輸入!$E$25,$A9=日期輸入!$F$25)),"08-18水電科",IF(H9="大日","大隊值日(日)",IF(H9="大夜","大隊值日(夜)",IF(H9="值1","值1(早)",IF(H9="值1丙","值1(早) 丙案",IF(H9="值2","值2(中)",IF(H9="值2乙","值2(中) 乙案",IF(H9="夜值","夜值(晚)",IF(H9="甲夜","夜值(晚) 甲案",IF(H9="備","08-18",IF(OR(H9="支援秘書室",H9="支援出納室",H9="支援警務科",H9="支援事務股"),"支援總(大)隊",IF(H9="支援檢疫所","支援(其他)",IF(  H9="/","空班",  IF(  H9="丙",  "※ 丙案",  IF(  H9="丙常訓",  "※ 丙案 常訓",H9  )))))))))))))))))))))))))</f>
        <v>夜值(晚)</v>
      </c>
      <c r="I49" s="190" t="str">
        <f>IF(I9="早","08-18",IF(I9="中","12-22",IF(I9="晚","22-08",IF(I9="X","輪休",IF(I9="公","公假",IF(OR(I9="病",I9="事"),"病(事)假",IF(OR(I9="婚",I9="產"),"婚(產)假",IF(I9="補","補休",IF(I9="休","休假",IF(I9="喪","喪假",IF(AND(I9="/",OR($A9=日期輸入!$B$25,$A9=日期輸入!$C$25,$A9=日期輸入!$D$25,$A9=日期輸入!$E$25,$A9=日期輸入!$F$25)),"08-18水電科",IF(I9="大日","大隊值日(日)",IF(I9="大夜","大隊值日(夜)",IF(I9="值1","值1(早)",IF(I9="值1丙","值1(早) 丙案",IF(I9="值2","值2(中)",IF(I9="值2乙","值2(中) 乙案",IF(I9="夜值","夜值(晚)",IF(I9="甲夜","夜值(晚) 甲案",IF(I9="備","08-18",IF(OR(I9="支援秘書室",I9="支援出納室",I9="支援警務科",I9="支援事務股"),"支援總(大)隊",IF(I9="支援檢疫所","支援(其他)",IF(  I9="/","空班",  IF(  I9="丙",  "※ 丙案",  IF(  I9="丙常訓",  "※ 丙案 常訓",I9  )))))))))))))))))))))))))</f>
        <v>夜值(晚)</v>
      </c>
      <c r="J49" s="190" t="str">
        <f>IF(J9="早","08-18",IF(J9="中","12-22",IF(J9="晚","22-08",IF(J9="X","輪休",IF(J9="公","公假",IF(OR(J9="病",J9="事"),"病(事)假",IF(OR(J9="婚",J9="產"),"婚(產)假",IF(J9="補","補休",IF(J9="休","休假",IF(J9="喪","喪假",IF(AND(J9="/",OR($A9=日期輸入!$B$25,$A9=日期輸入!$C$25,$A9=日期輸入!$D$25,$A9=日期輸入!$E$25,$A9=日期輸入!$F$25)),"08-18水電科",IF(J9="大日","大隊值日(日)",IF(J9="大夜","大隊值日(夜)",IF(J9="值1","值1(早)",IF(J9="值1丙","值1(早) 丙案",IF(J9="值2","值2(中)",IF(J9="值2乙","值2(中) 乙案",IF(J9="夜值","夜值(晚)",IF(J9="甲夜","夜值(晚) 甲案",IF(J9="備","08-18",IF(OR(J9="支援秘書室",J9="支援出納室",J9="支援警務科",J9="支援事務股"),"支援總(大)隊",IF(J9="支援檢疫所","支援(其他)",IF(  J9="/","空班",  IF(  J9="丙",  "※ 丙案",  IF(  J9="丙常訓",  "※ 丙案 常訓",J9  )))))))))))))))))))))))))</f>
        <v>夜值(晚)</v>
      </c>
      <c r="K49" s="190" t="str">
        <f>IF(K9="早","08-18",IF(K9="中","12-22",IF(K9="晚","22-08",IF(K9="X","輪休",IF(K9="公","公假",IF(OR(K9="病",K9="事"),"病(事)假",IF(OR(K9="婚",K9="產"),"婚(產)假",IF(K9="補","補休",IF(K9="休","休假",IF(K9="喪","喪假",IF(AND(K9="/",OR($A9=日期輸入!$B$25,$A9=日期輸入!$C$25,$A9=日期輸入!$D$25,$A9=日期輸入!$E$25,$A9=日期輸入!$F$25)),"08-18水電科",IF(K9="大日","大隊值日(日)",IF(K9="大夜","大隊值日(夜)",IF(K9="值1","值1(早)",IF(K9="值1丙","值1(早) 丙案",IF(K9="值2","值2(中)",IF(K9="值2乙","值2(中) 乙案",IF(K9="夜值","夜值(晚)",IF(K9="甲夜","夜值(晚) 甲案",IF(K9="備","08-18",IF(OR(K9="支援秘書室",K9="支援出納室",K9="支援警務科",K9="支援事務股"),"支援總(大)隊",IF(K9="支援檢疫所","支援(其他)",IF(  K9="/","空班",  IF(  K9="丙",  "※ 丙案",  IF(  K9="丙常訓",  "※ 丙案 常訓",K9  )))))))))))))))))))))))))</f>
        <v>夜值(晚)</v>
      </c>
      <c r="L49" s="190" t="str">
        <f>IF(L9="早","08-18",IF(L9="中","12-22",IF(L9="晚","22-08",IF(L9="X","輪休",IF(L9="公","公假",IF(OR(L9="病",L9="事"),"病(事)假",IF(OR(L9="婚",L9="產"),"婚(產)假",IF(L9="補","補休",IF(L9="休","休假",IF(L9="喪","喪假",IF(AND(L9="/",OR($A9=日期輸入!$B$25,$A9=日期輸入!$C$25,$A9=日期輸入!$D$25,$A9=日期輸入!$E$25,$A9=日期輸入!$F$25)),"08-18水電科",IF(L9="大日","大隊值日(日)",IF(L9="大夜","大隊值日(夜)",IF(L9="值1","值1(早)",IF(L9="值1丙","值1(早) 丙案",IF(L9="值2","值2(中)",IF(L9="值2乙","值2(中) 乙案",IF(L9="夜值","夜值(晚)",IF(L9="甲夜","夜值(晚) 甲案",IF(L9="備","08-18",IF(OR(L9="支援秘書室",L9="支援出納室",L9="支援警務科",L9="支援事務股"),"支援總(大)隊",IF(L9="支援檢疫所","支援(其他)",IF(  L9="/","空班",  IF(  L9="丙",  "※ 丙案",  IF(  L9="丙常訓",  "※ 丙案 常訓",L9  )))))))))))))))))))))))))</f>
        <v>夜值(晚)</v>
      </c>
      <c r="M49" s="190" t="str">
        <f>IF(M9="早","08-18",IF(M9="中","12-22",IF(M9="晚","22-08",IF(M9="X","輪休",IF(M9="公","公假",IF(OR(M9="病",M9="事"),"病(事)假",IF(OR(M9="婚",M9="產"),"婚(產)假",IF(M9="補","補休",IF(M9="休","休假",IF(M9="喪","喪假",IF(AND(M9="/",OR($A9=日期輸入!$B$25,$A9=日期輸入!$C$25,$A9=日期輸入!$D$25,$A9=日期輸入!$E$25,$A9=日期輸入!$F$25)),"08-18水電科",IF(M9="大日","大隊值日(日)",IF(M9="大夜","大隊值日(夜)",IF(M9="值1","值1(早)",IF(M9="值1丙","值1(早) 丙案",IF(M9="值2","值2(中)",IF(M9="值2乙","值2(中) 乙案",IF(M9="夜值","夜值(晚)",IF(M9="甲夜","夜值(晚) 甲案",IF(M9="備","08-18",IF(OR(M9="支援秘書室",M9="支援出納室",M9="支援警務科",M9="支援事務股"),"支援總(大)隊",IF(M9="支援檢疫所","支援(其他)",IF(  M9="/","空班",  IF(  M9="丙",  "※ 丙案",  IF(  M9="丙常訓",  "※ 丙案 常訓",M9  )))))))))))))))))))))))))</f>
        <v>夜值(晚)</v>
      </c>
      <c r="N49" s="190" t="str">
        <f>IF(N9="早","08-18",IF(N9="中","12-22",IF(N9="晚","22-08",IF(N9="X","輪休",IF(N9="公","公假",IF(OR(N9="病",N9="事"),"病(事)假",IF(OR(N9="婚",N9="產"),"婚(產)假",IF(N9="補","補休",IF(N9="休","休假",IF(N9="喪","喪假",IF(AND(N9="/",OR($A9=日期輸入!$B$25,$A9=日期輸入!$C$25,$A9=日期輸入!$D$25,$A9=日期輸入!$E$25,$A9=日期輸入!$F$25)),"08-18水電科",IF(N9="大日","大隊值日(日)",IF(N9="大夜","大隊值日(夜)",IF(N9="值1","值1(早)",IF(N9="值1丙","值1(早) 丙案",IF(N9="值2","值2(中)",IF(N9="值2乙","值2(中) 乙案",IF(N9="夜值","夜值(晚)",IF(N9="甲夜","夜值(晚) 甲案",IF(N9="備","08-18",IF(OR(N9="支援秘書室",N9="支援出納室",N9="支援警務科",N9="支援事務股"),"支援總(大)隊",IF(N9="支援檢疫所","支援(其他)",IF(  N9="/","空班",  IF(  N9="丙",  "※ 丙案",  IF(  N9="丙常訓",  "※ 丙案 常訓",N9  )))))))))))))))))))))))))</f>
        <v>夜值(晚)</v>
      </c>
      <c r="O49" s="190" t="str">
        <f>IF(O9="早","08-18",IF(O9="中","12-22",IF(O9="晚","22-08",IF(O9="X","輪休",IF(O9="公","公假",IF(OR(O9="病",O9="事"),"病(事)假",IF(OR(O9="婚",O9="產"),"婚(產)假",IF(O9="補","補休",IF(O9="休","休假",IF(O9="喪","喪假",IF(AND(O9="/",OR($A9=日期輸入!$B$25,$A9=日期輸入!$C$25,$A9=日期輸入!$D$25,$A9=日期輸入!$E$25,$A9=日期輸入!$F$25)),"08-18水電科",IF(O9="大日","大隊值日(日)",IF(O9="大夜","大隊值日(夜)",IF(O9="值1","值1(早)",IF(O9="值1丙","值1(早) 丙案",IF(O9="值2","值2(中)",IF(O9="值2乙","值2(中) 乙案",IF(O9="夜值","夜值(晚)",IF(O9="甲夜","夜值(晚) 甲案",IF(O9="備","08-18",IF(OR(O9="支援秘書室",O9="支援出納室",O9="支援警務科",O9="支援事務股"),"支援總(大)隊",IF(O9="支援檢疫所","支援(其他)",IF(  O9="/","空班",  IF(  O9="丙",  "※ 丙案",  IF(  O9="丙常訓",  "※ 丙案 常訓",O9  )))))))))))))))))))))))))</f>
        <v>夜值(晚)</v>
      </c>
      <c r="P49" s="190" t="str">
        <f>IF(P9="早","08-18",IF(P9="中","12-22",IF(P9="晚","22-08",IF(P9="X","輪休",IF(P9="公","公假",IF(OR(P9="病",P9="事"),"病(事)假",IF(OR(P9="婚",P9="產"),"婚(產)假",IF(P9="補","補休",IF(P9="休","休假",IF(P9="喪","喪假",IF(AND(P9="/",OR($A9=日期輸入!$B$25,$A9=日期輸入!$C$25,$A9=日期輸入!$D$25,$A9=日期輸入!$E$25,$A9=日期輸入!$F$25)),"08-18水電科",IF(P9="大日","大隊值日(日)",IF(P9="大夜","大隊值日(夜)",IF(P9="值1","值1(早)",IF(P9="值1丙","值1(早) 丙案",IF(P9="值2","值2(中)",IF(P9="值2乙","值2(中) 乙案",IF(P9="夜值","夜值(晚)",IF(P9="甲夜","夜值(晚) 甲案",IF(P9="備","08-18",IF(OR(P9="支援秘書室",P9="支援出納室",P9="支援警務科",P9="支援事務股"),"支援總(大)隊",IF(P9="支援檢疫所","支援(其他)",IF(  P9="/","空班",  IF(  P9="丙",  "※ 丙案",  IF(  P9="丙常訓",  "※ 丙案 常訓",P9  )))))))))))))))))))))))))</f>
        <v>夜值(晚)</v>
      </c>
      <c r="Q49" s="190" t="str">
        <f>IF(Q9="早","08-18",IF(Q9="中","12-22",IF(Q9="晚","22-08",IF(Q9="X","輪休",IF(Q9="公","公假",IF(OR(Q9="病",Q9="事"),"病(事)假",IF(OR(Q9="婚",Q9="產"),"婚(產)假",IF(Q9="補","補休",IF(Q9="休","休假",IF(Q9="喪","喪假",IF(AND(Q9="/",OR($A9=日期輸入!$B$25,$A9=日期輸入!$C$25,$A9=日期輸入!$D$25,$A9=日期輸入!$E$25,$A9=日期輸入!$F$25)),"08-18水電科",IF(Q9="大日","大隊值日(日)",IF(Q9="大夜","大隊值日(夜)",IF(Q9="值1","值1(早)",IF(Q9="值1丙","值1(早) 丙案",IF(Q9="值2","值2(中)",IF(Q9="值2乙","值2(中) 乙案",IF(Q9="夜值","夜值(晚)",IF(Q9="甲夜","夜值(晚) 甲案",IF(Q9="備","08-18",IF(OR(Q9="支援秘書室",Q9="支援出納室",Q9="支援警務科",Q9="支援事務股"),"支援總(大)隊",IF(Q9="支援檢疫所","支援(其他)",IF(  Q9="/","空班",  IF(  Q9="丙",  "※ 丙案",  IF(  Q9="丙常訓",  "※ 丙案 常訓",Q9  )))))))))))))))))))))))))</f>
        <v>夜值(晚)</v>
      </c>
      <c r="R49" s="190" t="str">
        <f>IF(R9="早","08-18",IF(R9="中","12-22",IF(R9="晚","22-08",IF(R9="X","輪休",IF(R9="公","公假",IF(OR(R9="病",R9="事"),"病(事)假",IF(OR(R9="婚",R9="產"),"婚(產)假",IF(R9="補","補休",IF(R9="休","休假",IF(R9="喪","喪假",IF(AND(R9="/",OR($A9=日期輸入!$B$25,$A9=日期輸入!$C$25,$A9=日期輸入!$D$25,$A9=日期輸入!$E$25,$A9=日期輸入!$F$25)),"08-18水電科",IF(R9="大日","大隊值日(日)",IF(R9="大夜","大隊值日(夜)",IF(R9="值1","值1(早)",IF(R9="值1丙","值1(早) 丙案",IF(R9="值2","值2(中)",IF(R9="值2乙","值2(中) 乙案",IF(R9="夜值","夜值(晚)",IF(R9="甲夜","夜值(晚) 甲案",IF(R9="備","08-18",IF(OR(R9="支援秘書室",R9="支援出納室",R9="支援警務科",R9="支援事務股"),"支援總(大)隊",IF(R9="支援檢疫所","支援(其他)",IF(  R9="/","空班",  IF(  R9="丙",  "※ 丙案",  IF(  R9="丙常訓",  "※ 丙案 常訓",R9  )))))))))))))))))))))))))</f>
        <v>夜值(晚)</v>
      </c>
      <c r="S49" s="190" t="str">
        <f>IF(S9="早","08-18",IF(S9="中","12-22",IF(S9="晚","22-08",IF(S9="X","輪休",IF(S9="公","公假",IF(OR(S9="病",S9="事"),"病(事)假",IF(OR(S9="婚",S9="產"),"婚(產)假",IF(S9="補","補休",IF(S9="休","休假",IF(S9="喪","喪假",IF(AND(S9="/",OR($A9=日期輸入!$B$25,$A9=日期輸入!$C$25,$A9=日期輸入!$D$25,$A9=日期輸入!$E$25,$A9=日期輸入!$F$25)),"08-18水電科",IF(S9="大日","大隊值日(日)",IF(S9="大夜","大隊值日(夜)",IF(S9="值1","值1(早)",IF(S9="值1丙","值1(早) 丙案",IF(S9="值2","值2(中)",IF(S9="值2乙","值2(中) 乙案",IF(S9="夜值","夜值(晚)",IF(S9="甲夜","夜值(晚) 甲案",IF(S9="備","08-18",IF(OR(S9="支援秘書室",S9="支援出納室",S9="支援警務科",S9="支援事務股"),"支援總(大)隊",IF(S9="支援檢疫所","支援(其他)",IF(  S9="/","空班",  IF(  S9="丙",  "※ 丙案",  IF(  S9="丙常訓",  "※ 丙案 常訓",S9  )))))))))))))))))))))))))</f>
        <v>夜值(晚)</v>
      </c>
      <c r="T49" s="190" t="str">
        <f>IF(T9="早","08-18",IF(T9="中","12-22",IF(T9="晚","22-08",IF(T9="X","輪休",IF(T9="公","公假",IF(OR(T9="病",T9="事"),"病(事)假",IF(OR(T9="婚",T9="產"),"婚(產)假",IF(T9="補","補休",IF(T9="休","休假",IF(T9="喪","喪假",IF(AND(T9="/",OR($A9=日期輸入!$B$25,$A9=日期輸入!$C$25,$A9=日期輸入!$D$25,$A9=日期輸入!$E$25,$A9=日期輸入!$F$25)),"08-18水電科",IF(T9="大日","大隊值日(日)",IF(T9="大夜","大隊值日(夜)",IF(T9="值1","值1(早)",IF(T9="值1丙","值1(早) 丙案",IF(T9="值2","值2(中)",IF(T9="值2乙","值2(中) 乙案",IF(T9="夜值","夜值(晚)",IF(T9="甲夜","夜值(晚) 甲案",IF(T9="備","08-18",IF(OR(T9="支援秘書室",T9="支援出納室",T9="支援警務科",T9="支援事務股"),"支援總(大)隊",IF(T9="支援檢疫所","支援(其他)",IF(  T9="/","空班",  IF(  T9="丙",  "※ 丙案",  IF(  T9="丙常訓",  "※ 丙案 常訓",T9  )))))))))))))))))))))))))</f>
        <v>夜值(晚)</v>
      </c>
      <c r="U49" s="190" t="str">
        <f>IF(U9="早","08-18",IF(U9="中","12-22",IF(U9="晚","22-08",IF(U9="X","輪休",IF(U9="公","公假",IF(OR(U9="病",U9="事"),"病(事)假",IF(OR(U9="婚",U9="產"),"婚(產)假",IF(U9="補","補休",IF(U9="休","休假",IF(U9="喪","喪假",IF(AND(U9="/",OR($A9=日期輸入!$B$25,$A9=日期輸入!$C$25,$A9=日期輸入!$D$25,$A9=日期輸入!$E$25,$A9=日期輸入!$F$25)),"08-18水電科",IF(U9="大日","大隊值日(日)",IF(U9="大夜","大隊值日(夜)",IF(U9="值1","值1(早)",IF(U9="值1丙","值1(早) 丙案",IF(U9="值2","值2(中)",IF(U9="值2乙","值2(中) 乙案",IF(U9="夜值","夜值(晚)",IF(U9="甲夜","夜值(晚) 甲案",IF(U9="備","08-18",IF(OR(U9="支援秘書室",U9="支援出納室",U9="支援警務科",U9="支援事務股"),"支援總(大)隊",IF(U9="支援檢疫所","支援(其他)",IF(  U9="/","空班",  IF(  U9="丙",  "※ 丙案",  IF(  U9="丙常訓",  "※ 丙案 常訓",U9  )))))))))))))))))))))))))</f>
        <v>夜值(晚)</v>
      </c>
      <c r="V49" s="190" t="str">
        <f>IF(V9="早","08-18",IF(V9="中","12-22",IF(V9="晚","22-08",IF(V9="X","輪休",IF(V9="公","公假",IF(OR(V9="病",V9="事"),"病(事)假",IF(OR(V9="婚",V9="產"),"婚(產)假",IF(V9="補","補休",IF(V9="休","休假",IF(V9="喪","喪假",IF(AND(V9="/",OR($A9=日期輸入!$B$25,$A9=日期輸入!$C$25,$A9=日期輸入!$D$25,$A9=日期輸入!$E$25,$A9=日期輸入!$F$25)),"08-18水電科",IF(V9="大日","大隊值日(日)",IF(V9="大夜","大隊值日(夜)",IF(V9="值1","值1(早)",IF(V9="值1丙","值1(早) 丙案",IF(V9="值2","值2(中)",IF(V9="值2乙","值2(中) 乙案",IF(V9="夜值","夜值(晚)",IF(V9="甲夜","夜值(晚) 甲案",IF(V9="備","08-18",IF(OR(V9="支援秘書室",V9="支援出納室",V9="支援警務科",V9="支援事務股"),"支援總(大)隊",IF(V9="支援檢疫所","支援(其他)",IF(  V9="/","空班",  IF(  V9="丙",  "※ 丙案",  IF(  V9="丙常訓",  "※ 丙案 常訓",V9  )))))))))))))))))))))))))</f>
        <v>夜值(晚)</v>
      </c>
      <c r="W49" s="190" t="str">
        <f>IF(W9="早","08-18",IF(W9="中","12-22",IF(W9="晚","22-08",IF(W9="X","輪休",IF(W9="公","公假",IF(OR(W9="病",W9="事"),"病(事)假",IF(OR(W9="婚",W9="產"),"婚(產)假",IF(W9="補","補休",IF(W9="休","休假",IF(W9="喪","喪假",IF(AND(W9="/",OR($A9=日期輸入!$B$25,$A9=日期輸入!$C$25,$A9=日期輸入!$D$25,$A9=日期輸入!$E$25,$A9=日期輸入!$F$25)),"08-18水電科",IF(W9="大日","大隊值日(日)",IF(W9="大夜","大隊值日(夜)",IF(W9="值1","值1(早)",IF(W9="值1丙","值1(早) 丙案",IF(W9="值2","值2(中)",IF(W9="值2乙","值2(中) 乙案",IF(W9="夜值","夜值(晚)",IF(W9="甲夜","夜值(晚) 甲案",IF(W9="備","08-18",IF(OR(W9="支援秘書室",W9="支援出納室",W9="支援警務科",W9="支援事務股"),"支援總(大)隊",IF(W9="支援檢疫所","支援(其他)",IF(  W9="/","空班",  IF(  W9="丙",  "※ 丙案",  IF(  W9="丙常訓",  "※ 丙案 常訓",W9  )))))))))))))))))))))))))</f>
        <v>夜值(晚)</v>
      </c>
      <c r="X49" s="190" t="str">
        <f>IF(X9="早","08-18",IF(X9="中","12-22",IF(X9="晚","22-08",IF(X9="X","輪休",IF(X9="公","公假",IF(OR(X9="病",X9="事"),"病(事)假",IF(OR(X9="婚",X9="產"),"婚(產)假",IF(X9="補","補休",IF(X9="休","休假",IF(X9="喪","喪假",IF(AND(X9="/",OR($A9=日期輸入!$B$25,$A9=日期輸入!$C$25,$A9=日期輸入!$D$25,$A9=日期輸入!$E$25,$A9=日期輸入!$F$25)),"08-18水電科",IF(X9="大日","大隊值日(日)",IF(X9="大夜","大隊值日(夜)",IF(X9="值1","值1(早)",IF(X9="值1丙","值1(早) 丙案",IF(X9="值2","值2(中)",IF(X9="值2乙","值2(中) 乙案",IF(X9="夜值","夜值(晚)",IF(X9="甲夜","夜值(晚) 甲案",IF(X9="備","08-18",IF(OR(X9="支援秘書室",X9="支援出納室",X9="支援警務科",X9="支援事務股"),"支援總(大)隊",IF(X9="支援檢疫所","支援(其他)",IF(  X9="/","空班",  IF(  X9="丙",  "※ 丙案",  IF(  X9="丙常訓",  "※ 丙案 常訓",X9  )))))))))))))))))))))))))</f>
        <v>夜值(晚)</v>
      </c>
      <c r="Y49" s="190" t="str">
        <f>IF(Y9="早","08-18",IF(Y9="中","12-22",IF(Y9="晚","22-08",IF(Y9="X","輪休",IF(Y9="公","公假",IF(OR(Y9="病",Y9="事"),"病(事)假",IF(OR(Y9="婚",Y9="產"),"婚(產)假",IF(Y9="補","補休",IF(Y9="休","休假",IF(Y9="喪","喪假",IF(AND(Y9="/",OR($A9=日期輸入!$B$25,$A9=日期輸入!$C$25,$A9=日期輸入!$D$25,$A9=日期輸入!$E$25,$A9=日期輸入!$F$25)),"08-18水電科",IF(Y9="大日","大隊值日(日)",IF(Y9="大夜","大隊值日(夜)",IF(Y9="值1","值1(早)",IF(Y9="值1丙","值1(早) 丙案",IF(Y9="值2","值2(中)",IF(Y9="值2乙","值2(中) 乙案",IF(Y9="夜值","夜值(晚)",IF(Y9="甲夜","夜值(晚) 甲案",IF(Y9="備","08-18",IF(OR(Y9="支援秘書室",Y9="支援出納室",Y9="支援警務科",Y9="支援事務股"),"支援總(大)隊",IF(Y9="支援檢疫所","支援(其他)",IF(  Y9="/","空班",  IF(  Y9="丙",  "※ 丙案",  IF(  Y9="丙常訓",  "※ 丙案 常訓",Y9  )))))))))))))))))))))))))</f>
        <v>夜值(晚)</v>
      </c>
      <c r="Z49" s="190" t="str">
        <f>IF(Z9="早","08-18",IF(Z9="中","12-22",IF(Z9="晚","22-08",IF(Z9="X","輪休",IF(Z9="公","公假",IF(OR(Z9="病",Z9="事"),"病(事)假",IF(OR(Z9="婚",Z9="產"),"婚(產)假",IF(Z9="補","補休",IF(Z9="休","休假",IF(Z9="喪","喪假",IF(AND(Z9="/",OR($A9=日期輸入!$B$25,$A9=日期輸入!$C$25,$A9=日期輸入!$D$25,$A9=日期輸入!$E$25,$A9=日期輸入!$F$25)),"08-18水電科",IF(Z9="大日","大隊值日(日)",IF(Z9="大夜","大隊值日(夜)",IF(Z9="值1","值1(早)",IF(Z9="值1丙","值1(早) 丙案",IF(Z9="值2","值2(中)",IF(Z9="值2乙","值2(中) 乙案",IF(Z9="夜值","夜值(晚)",IF(Z9="甲夜","夜值(晚) 甲案",IF(Z9="備","08-18",IF(OR(Z9="支援秘書室",Z9="支援出納室",Z9="支援警務科",Z9="支援事務股"),"支援總(大)隊",IF(Z9="支援檢疫所","支援(其他)",IF(  Z9="/","空班",  IF(  Z9="丙",  "※ 丙案",  IF(  Z9="丙常訓",  "※ 丙案 常訓",Z9  )))))))))))))))))))))))))</f>
        <v>夜值(晚)</v>
      </c>
      <c r="AA49" s="190" t="str">
        <f>IF(AA9="早","08-18",IF(AA9="中","12-22",IF(AA9="晚","22-08",IF(AA9="X","輪休",IF(AA9="公","公假",IF(OR(AA9="病",AA9="事"),"病(事)假",IF(OR(AA9="婚",AA9="產"),"婚(產)假",IF(AA9="補","補休",IF(AA9="休","休假",IF(AA9="喪","喪假",IF(AND(AA9="/",OR($A9=日期輸入!$B$25,$A9=日期輸入!$C$25,$A9=日期輸入!$D$25,$A9=日期輸入!$E$25,$A9=日期輸入!$F$25)),"08-18水電科",IF(AA9="大日","大隊值日(日)",IF(AA9="大夜","大隊值日(夜)",IF(AA9="值1","值1(早)",IF(AA9="值1丙","值1(早) 丙案",IF(AA9="值2","值2(中)",IF(AA9="值2乙","值2(中) 乙案",IF(AA9="夜值","夜值(晚)",IF(AA9="甲夜","夜值(晚) 甲案",IF(AA9="備","08-18",IF(OR(AA9="支援秘書室",AA9="支援出納室",AA9="支援警務科",AA9="支援事務股"),"支援總(大)隊",IF(AA9="支援檢疫所","支援(其他)",IF(  AA9="/","空班",  IF(  AA9="丙",  "※ 丙案",  IF(  AA9="丙常訓",  "※ 丙案 常訓",AA9  )))))))))))))))))))))))))</f>
        <v>夜值(晚)</v>
      </c>
      <c r="AB49" s="190" t="str">
        <f>IF(AB9="早","08-18",IF(AB9="中","12-22",IF(AB9="晚","22-08",IF(AB9="X","輪休",IF(AB9="公","公假",IF(OR(AB9="病",AB9="事"),"病(事)假",IF(OR(AB9="婚",AB9="產"),"婚(產)假",IF(AB9="補","補休",IF(AB9="休","休假",IF(AB9="喪","喪假",IF(AND(AB9="/",OR($A9=日期輸入!$B$25,$A9=日期輸入!$C$25,$A9=日期輸入!$D$25,$A9=日期輸入!$E$25,$A9=日期輸入!$F$25)),"08-18水電科",IF(AB9="大日","大隊值日(日)",IF(AB9="大夜","大隊值日(夜)",IF(AB9="值1","值1(早)",IF(AB9="值1丙","值1(早) 丙案",IF(AB9="值2","值2(中)",IF(AB9="值2乙","值2(中) 乙案",IF(AB9="夜值","夜值(晚)",IF(AB9="甲夜","夜值(晚) 甲案",IF(AB9="備","08-18",IF(OR(AB9="支援秘書室",AB9="支援出納室",AB9="支援警務科",AB9="支援事務股"),"支援總(大)隊",IF(AB9="支援檢疫所","支援(其他)",IF(  AB9="/","空班",  IF(  AB9="丙",  "※ 丙案",  IF(  AB9="丙常訓",  "※ 丙案 常訓",AB9  )))))))))))))))))))))))))</f>
        <v>夜值(晚)</v>
      </c>
      <c r="AC49" s="190" t="str">
        <f>IF(AC9="早","08-18",IF(AC9="中","12-22",IF(AC9="晚","22-08",IF(AC9="X","輪休",IF(AC9="公","公假",IF(OR(AC9="病",AC9="事"),"病(事)假",IF(OR(AC9="婚",AC9="產"),"婚(產)假",IF(AC9="補","補休",IF(AC9="休","休假",IF(AC9="喪","喪假",IF(AND(AC9="/",OR($A9=日期輸入!$B$25,$A9=日期輸入!$C$25,$A9=日期輸入!$D$25,$A9=日期輸入!$E$25,$A9=日期輸入!$F$25)),"08-18水電科",IF(AC9="大日","大隊值日(日)",IF(AC9="大夜","大隊值日(夜)",IF(AC9="值1","值1(早)",IF(AC9="值1丙","值1(早) 丙案",IF(AC9="值2","值2(中)",IF(AC9="值2乙","值2(中) 乙案",IF(AC9="夜值","夜值(晚)",IF(AC9="甲夜","夜值(晚) 甲案",IF(AC9="備","08-18",IF(OR(AC9="支援秘書室",AC9="支援出納室",AC9="支援警務科",AC9="支援事務股"),"支援總(大)隊",IF(AC9="支援檢疫所","支援(其他)",IF(  AC9="/","空班",  IF(  AC9="丙",  "※ 丙案",  IF(  AC9="丙常訓",  "※ 丙案 常訓",AC9  )))))))))))))))))))))))))</f>
        <v>夜值(晚)</v>
      </c>
      <c r="AD49" s="190" t="str">
        <f>IF(AD9="早","08-18",IF(AD9="中","12-22",IF(AD9="晚","22-08",IF(AD9="X","輪休",IF(AD9="公","公假",IF(OR(AD9="病",AD9="事"),"病(事)假",IF(OR(AD9="婚",AD9="產"),"婚(產)假",IF(AD9="補","補休",IF(AD9="休","休假",IF(AD9="喪","喪假",IF(AND(AD9="/",OR($A9=日期輸入!$B$25,$A9=日期輸入!$C$25,$A9=日期輸入!$D$25,$A9=日期輸入!$E$25,$A9=日期輸入!$F$25)),"08-18水電科",IF(AD9="大日","大隊值日(日)",IF(AD9="大夜","大隊值日(夜)",IF(AD9="值1","值1(早)",IF(AD9="值1丙","值1(早) 丙案",IF(AD9="值2","值2(中)",IF(AD9="值2乙","值2(中) 乙案",IF(AD9="夜值","夜值(晚)",IF(AD9="甲夜","夜值(晚) 甲案",IF(AD9="備","08-18",IF(OR(AD9="支援秘書室",AD9="支援出納室",AD9="支援警務科",AD9="支援事務股"),"支援總(大)隊",IF(AD9="支援檢疫所","支援(其他)",IF(  AD9="/","空班",  IF(  AD9="丙",  "※ 丙案",  IF(  AD9="丙常訓",  "※ 丙案 常訓",AD9  )))))))))))))))))))))))))</f>
        <v>夜值(晚)</v>
      </c>
      <c r="AE49" s="190" t="str">
        <f>IF(AE9="早","08-18",IF(AE9="中","12-22",IF(AE9="晚","22-08",IF(AE9="X","輪休",IF(AE9="公","公假",IF(OR(AE9="病",AE9="事"),"病(事)假",IF(OR(AE9="婚",AE9="產"),"婚(產)假",IF(AE9="補","補休",IF(AE9="休","休假",IF(AE9="喪","喪假",IF(AND(AE9="/",OR($A9=日期輸入!$B$25,$A9=日期輸入!$C$25,$A9=日期輸入!$D$25,$A9=日期輸入!$E$25,$A9=日期輸入!$F$25)),"08-18水電科",IF(AE9="大日","大隊值日(日)",IF(AE9="大夜","大隊值日(夜)",IF(AE9="值1","值1(早)",IF(AE9="值1丙","值1(早) 丙案",IF(AE9="值2","值2(中)",IF(AE9="值2乙","值2(中) 乙案",IF(AE9="夜值","夜值(晚)",IF(AE9="甲夜","夜值(晚) 甲案",IF(AE9="備","08-18",IF(OR(AE9="支援秘書室",AE9="支援出納室",AE9="支援警務科",AE9="支援事務股"),"支援總(大)隊",IF(AE9="支援檢疫所","支援(其他)",IF(  AE9="/","空班",  IF(  AE9="丙",  "※ 丙案",  IF(  AE9="丙常訓",  "※ 丙案 常訓",AE9  )))))))))))))))))))))))))</f>
        <v>夜值(晚)</v>
      </c>
      <c r="AF49" s="190" t="str">
        <f>IF(AF9="早","08-18",IF(AF9="中","12-22",IF(AF9="晚","22-08",IF(AF9="X","輪休",IF(AF9="公","公假",IF(OR(AF9="病",AF9="事"),"病(事)假",IF(OR(AF9="婚",AF9="產"),"婚(產)假",IF(AF9="補","補休",IF(AF9="休","休假",IF(AF9="喪","喪假",IF(AND(AF9="/",OR($A9=日期輸入!$B$25,$A9=日期輸入!$C$25,$A9=日期輸入!$D$25,$A9=日期輸入!$E$25,$A9=日期輸入!$F$25)),"08-18水電科",IF(AF9="大日","大隊值日(日)",IF(AF9="大夜","大隊值日(夜)",IF(AF9="值1","值1(早)",IF(AF9="值1丙","值1(早) 丙案",IF(AF9="值2","值2(中)",IF(AF9="值2乙","值2(中) 乙案",IF(AF9="夜值","夜值(晚)",IF(AF9="甲夜","夜值(晚) 甲案",IF(AF9="備","08-18",IF(OR(AF9="支援秘書室",AF9="支援出納室",AF9="支援警務科",AF9="支援事務股"),"支援總(大)隊",IF(AF9="支援檢疫所","支援(其他)",IF(  AF9="/","空班",  IF(  AF9="丙",  "※ 丙案",  IF(  AF9="丙常訓",  "※ 丙案 常訓",AF9  )))))))))))))))))))))))))</f>
        <v>夜值(晚)</v>
      </c>
      <c r="AG49" s="190" t="str">
        <f>IF(AG9="早","08-18",IF(AG9="中","12-22",IF(AG9="晚","22-08",IF(AG9="X","輪休",IF(AG9="公","公假",IF(OR(AG9="病",AG9="事"),"病(事)假",IF(OR(AG9="婚",AG9="產"),"婚(產)假",IF(AG9="補","補休",IF(AG9="休","休假",IF(AG9="喪","喪假",IF(AND(AG9="/",OR($A9=日期輸入!$B$25,$A9=日期輸入!$C$25,$A9=日期輸入!$D$25,$A9=日期輸入!$E$25,$A9=日期輸入!$F$25)),"08-18水電科",IF(AG9="大日","大隊值日(日)",IF(AG9="大夜","大隊值日(夜)",IF(AG9="值1","值1(早)",IF(AG9="值1丙","值1(早) 丙案",IF(AG9="值2","值2(中)",IF(AG9="值2乙","值2(中) 乙案",IF(AG9="夜值","夜值(晚)",IF(AG9="甲夜","夜值(晚) 甲案",IF(AG9="備","08-18",IF(OR(AG9="支援秘書室",AG9="支援出納室",AG9="支援警務科",AG9="支援事務股"),"支援總(大)隊",IF(AG9="支援檢疫所","支援(其他)",IF(  AG9="/","空班",  IF(  AG9="丙",  "※ 丙案",  IF(  AG9="丙常訓",  "※ 丙案 常訓",AG9  )))))))))))))))))))))))))</f>
        <v/>
      </c>
    </row>
    <row r="50" spans="1:33">
      <c r="A50" s="190" t="str">
        <f t="shared" ref="A50:B50" si="9">A10</f>
        <v>M</v>
      </c>
      <c r="B50" s="190" t="str">
        <f t="shared" si="9"/>
        <v>洪奇昌</v>
      </c>
      <c r="C50" s="190" t="str">
        <f>IF(C10="早","08-18",IF(C10="中","12-22",IF(C10="晚","22-08",IF(C10="X","輪休",IF(C10="公","公假",IF(OR(C10="病",C10="事"),"病(事)假",IF(OR(C10="婚",C10="產"),"婚(產)假",IF(C10="補","補休",IF(C10="休","休假",IF(C10="喪","喪假",IF(AND(C10="/",OR($A10=日期輸入!$B$25,$A10=日期輸入!$C$25,$A10=日期輸入!$D$25,$A10=日期輸入!$E$25,$A10=日期輸入!$F$25)),"08-18水電科",IF(C10="大日","大隊值日(日)",IF(C10="大夜","大隊值日(夜)",IF(C10="值1","值1(早)",IF(C10="值1丙","值1(早) 丙案",IF(C10="值2","值2(中)",IF(C10="值2乙","值2(中) 乙案",IF(C10="夜值","夜值(晚)",IF(C10="甲夜","夜值(晚) 甲案",IF(C10="備","08-18",IF(OR(C10="支援秘書室",C10="支援出納室",C10="支援警務科",C10="支援事務股"),"支援總(大)隊",IF(C10="支援檢疫所","支援(其他)",IF(  C10="/","空班",  IF(  C10="丙",  "※ 丙案",  IF(  C10="丙常訓",  "※ 丙案 常訓",C10  )))))))))))))))))))))))))</f>
        <v>值2(中)</v>
      </c>
      <c r="D50" s="190" t="str">
        <f>IF(D10="早","08-18",IF(D10="中","12-22",IF(D10="晚","22-08",IF(D10="X","輪休",IF(D10="公","公假",IF(OR(D10="病",D10="事"),"病(事)假",IF(OR(D10="婚",D10="產"),"婚(產)假",IF(D10="補","補休",IF(D10="休","休假",IF(D10="喪","喪假",IF(AND(D10="/",OR($A10=日期輸入!$B$25,$A10=日期輸入!$C$25,$A10=日期輸入!$D$25,$A10=日期輸入!$E$25,$A10=日期輸入!$F$25)),"08-18水電科",IF(D10="大日","大隊值日(日)",IF(D10="大夜","大隊值日(夜)",IF(D10="值1","值1(早)",IF(D10="值1丙","值1(早) 丙案",IF(D10="值2","值2(中)",IF(D10="值2乙","值2(中) 乙案",IF(D10="夜值","夜值(晚)",IF(D10="甲夜","夜值(晚) 甲案",IF(D10="備","08-18",IF(OR(D10="支援秘書室",D10="支援出納室",D10="支援警務科",D10="支援事務股"),"支援總(大)隊",IF(D10="支援檢疫所","支援(其他)",IF(  D10="/","空班",  IF(  D10="丙",  "※ 丙案",  IF(  D10="丙常訓",  "※ 丙案 常訓",D10  )))))))))))))))))))))))))</f>
        <v>空班</v>
      </c>
      <c r="E50" s="190" t="str">
        <f>IF(E10="早","08-18",IF(E10="中","12-22",IF(E10="晚","22-08",IF(E10="X","輪休",IF(E10="公","公假",IF(OR(E10="病",E10="事"),"病(事)假",IF(OR(E10="婚",E10="產"),"婚(產)假",IF(E10="補","補休",IF(E10="休","休假",IF(E10="喪","喪假",IF(AND(E10="/",OR($A10=日期輸入!$B$25,$A10=日期輸入!$C$25,$A10=日期輸入!$D$25,$A10=日期輸入!$E$25,$A10=日期輸入!$F$25)),"08-18水電科",IF(E10="大日","大隊值日(日)",IF(E10="大夜","大隊值日(夜)",IF(E10="值1","值1(早)",IF(E10="值1丙","值1(早) 丙案",IF(E10="值2","值2(中)",IF(E10="值2乙","值2(中) 乙案",IF(E10="夜值","夜值(晚)",IF(E10="甲夜","夜值(晚) 甲案",IF(E10="備","08-18",IF(OR(E10="支援秘書室",E10="支援出納室",E10="支援警務科",E10="支援事務股"),"支援總(大)隊",IF(E10="支援檢疫所","支援(其他)",IF(  E10="/","空班",  IF(  E10="丙",  "※ 丙案",  IF(  E10="丙常訓",  "※ 丙案 常訓",E10  )))))))))))))))))))))))))</f>
        <v>輪休</v>
      </c>
      <c r="F50" s="190" t="str">
        <f>IF(F10="早","08-18",IF(F10="中","12-22",IF(F10="晚","22-08",IF(F10="X","輪休",IF(F10="公","公假",IF(OR(F10="病",F10="事"),"病(事)假",IF(OR(F10="婚",F10="產"),"婚(產)假",IF(F10="補","補休",IF(F10="休","休假",IF(F10="喪","喪假",IF(AND(F10="/",OR($A10=日期輸入!$B$25,$A10=日期輸入!$C$25,$A10=日期輸入!$D$25,$A10=日期輸入!$E$25,$A10=日期輸入!$F$25)),"08-18水電科",IF(F10="大日","大隊值日(日)",IF(F10="大夜","大隊值日(夜)",IF(F10="值1","值1(早)",IF(F10="值1丙","值1(早) 丙案",IF(F10="值2","值2(中)",IF(F10="值2乙","值2(中) 乙案",IF(F10="夜值","夜值(晚)",IF(F10="甲夜","夜值(晚) 甲案",IF(F10="備","08-18",IF(OR(F10="支援秘書室",F10="支援出納室",F10="支援警務科",F10="支援事務股"),"支援總(大)隊",IF(F10="支援檢疫所","支援(其他)",IF(  F10="/","空班",  IF(  F10="丙",  "※ 丙案",  IF(  F10="丙常訓",  "※ 丙案 常訓",F10  )))))))))))))))))))))))))</f>
        <v>輪休</v>
      </c>
      <c r="G50" s="190" t="str">
        <f>IF(G10="早","08-18",IF(G10="中","12-22",IF(G10="晚","22-08",IF(G10="X","輪休",IF(G10="公","公假",IF(OR(G10="病",G10="事"),"病(事)假",IF(OR(G10="婚",G10="產"),"婚(產)假",IF(G10="補","補休",IF(G10="休","休假",IF(G10="喪","喪假",IF(AND(G10="/",OR($A10=日期輸入!$B$25,$A10=日期輸入!$C$25,$A10=日期輸入!$D$25,$A10=日期輸入!$E$25,$A10=日期輸入!$F$25)),"08-18水電科",IF(G10="大日","大隊值日(日)",IF(G10="大夜","大隊值日(夜)",IF(G10="值1","值1(早)",IF(G10="值1丙","值1(早) 丙案",IF(G10="值2","值2(中)",IF(G10="值2乙","值2(中) 乙案",IF(G10="夜值","夜值(晚)",IF(G10="甲夜","夜值(晚) 甲案",IF(G10="備","08-18",IF(OR(G10="支援秘書室",G10="支援出納室",G10="支援警務科",G10="支援事務股"),"支援總(大)隊",IF(G10="支援檢疫所","支援(其他)",IF(  G10="/","空班",  IF(  G10="丙",  "※ 丙案",  IF(  G10="丙常訓",  "※ 丙案 常訓",G10  )))))))))))))))))))))))))</f>
        <v>輪休</v>
      </c>
      <c r="H50" s="190" t="str">
        <f>IF(H10="早","08-18",IF(H10="中","12-22",IF(H10="晚","22-08",IF(H10="X","輪休",IF(H10="公","公假",IF(OR(H10="病",H10="事"),"病(事)假",IF(OR(H10="婚",H10="產"),"婚(產)假",IF(H10="補","補休",IF(H10="休","休假",IF(H10="喪","喪假",IF(AND(H10="/",OR($A10=日期輸入!$B$25,$A10=日期輸入!$C$25,$A10=日期輸入!$D$25,$A10=日期輸入!$E$25,$A10=日期輸入!$F$25)),"08-18水電科",IF(H10="大日","大隊值日(日)",IF(H10="大夜","大隊值日(夜)",IF(H10="值1","值1(早)",IF(H10="值1丙","值1(早) 丙案",IF(H10="值2","值2(中)",IF(H10="值2乙","值2(中) 乙案",IF(H10="夜值","夜值(晚)",IF(H10="甲夜","夜值(晚) 甲案",IF(H10="備","08-18",IF(OR(H10="支援秘書室",H10="支援出納室",H10="支援警務科",H10="支援事務股"),"支援總(大)隊",IF(H10="支援檢疫所","支援(其他)",IF(  H10="/","空班",  IF(  H10="丙",  "※ 丙案",  IF(  H10="丙常訓",  "※ 丙案 常訓",H10  )))))))))))))))))))))))))</f>
        <v>輪休</v>
      </c>
      <c r="I50" s="190" t="str">
        <f>IF(I10="早","08-18",IF(I10="中","12-22",IF(I10="晚","22-08",IF(I10="X","輪休",IF(I10="公","公假",IF(OR(I10="病",I10="事"),"病(事)假",IF(OR(I10="婚",I10="產"),"婚(產)假",IF(I10="補","補休",IF(I10="休","休假",IF(I10="喪","喪假",IF(AND(I10="/",OR($A10=日期輸入!$B$25,$A10=日期輸入!$C$25,$A10=日期輸入!$D$25,$A10=日期輸入!$E$25,$A10=日期輸入!$F$25)),"08-18水電科",IF(I10="大日","大隊值日(日)",IF(I10="大夜","大隊值日(夜)",IF(I10="值1","值1(早)",IF(I10="值1丙","值1(早) 丙案",IF(I10="值2","值2(中)",IF(I10="值2乙","值2(中) 乙案",IF(I10="夜值","夜值(晚)",IF(I10="甲夜","夜值(晚) 甲案",IF(I10="備","08-18",IF(OR(I10="支援秘書室",I10="支援出納室",I10="支援警務科",I10="支援事務股"),"支援總(大)隊",IF(I10="支援檢疫所","支援(其他)",IF(  I10="/","空班",  IF(  I10="丙",  "※ 丙案",  IF(  I10="丙常訓",  "※ 丙案 常訓",I10  )))))))))))))))))))))))))</f>
        <v>輪休</v>
      </c>
      <c r="J50" s="190" t="str">
        <f>IF(J10="早","08-18",IF(J10="中","12-22",IF(J10="晚","22-08",IF(J10="X","輪休",IF(J10="公","公假",IF(OR(J10="病",J10="事"),"病(事)假",IF(OR(J10="婚",J10="產"),"婚(產)假",IF(J10="補","補休",IF(J10="休","休假",IF(J10="喪","喪假",IF(AND(J10="/",OR($A10=日期輸入!$B$25,$A10=日期輸入!$C$25,$A10=日期輸入!$D$25,$A10=日期輸入!$E$25,$A10=日期輸入!$F$25)),"08-18水電科",IF(J10="大日","大隊值日(日)",IF(J10="大夜","大隊值日(夜)",IF(J10="值1","值1(早)",IF(J10="值1丙","值1(早) 丙案",IF(J10="值2","值2(中)",IF(J10="值2乙","值2(中) 乙案",IF(J10="夜值","夜值(晚)",IF(J10="甲夜","夜值(晚) 甲案",IF(J10="備","08-18",IF(OR(J10="支援秘書室",J10="支援出納室",J10="支援警務科",J10="支援事務股"),"支援總(大)隊",IF(J10="支援檢疫所","支援(其他)",IF(  J10="/","空班",  IF(  J10="丙",  "※ 丙案",  IF(  J10="丙常訓",  "※ 丙案 常訓",J10  )))))))))))))))))))))))))</f>
        <v>輪休</v>
      </c>
      <c r="K50" s="190" t="str">
        <f>IF(K10="早","08-18",IF(K10="中","12-22",IF(K10="晚","22-08",IF(K10="X","輪休",IF(K10="公","公假",IF(OR(K10="病",K10="事"),"病(事)假",IF(OR(K10="婚",K10="產"),"婚(產)假",IF(K10="補","補休",IF(K10="休","休假",IF(K10="喪","喪假",IF(AND(K10="/",OR($A10=日期輸入!$B$25,$A10=日期輸入!$C$25,$A10=日期輸入!$D$25,$A10=日期輸入!$E$25,$A10=日期輸入!$F$25)),"08-18水電科",IF(K10="大日","大隊值日(日)",IF(K10="大夜","大隊值日(夜)",IF(K10="值1","值1(早)",IF(K10="值1丙","值1(早) 丙案",IF(K10="值2","值2(中)",IF(K10="值2乙","值2(中) 乙案",IF(K10="夜值","夜值(晚)",IF(K10="甲夜","夜值(晚) 甲案",IF(K10="備","08-18",IF(OR(K10="支援秘書室",K10="支援出納室",K10="支援警務科",K10="支援事務股"),"支援總(大)隊",IF(K10="支援檢疫所","支援(其他)",IF(  K10="/","空班",  IF(  K10="丙",  "※ 丙案",  IF(  K10="丙常訓",  "※ 丙案 常訓",K10  )))))))))))))))))))))))))</f>
        <v>輪休</v>
      </c>
      <c r="L50" s="190" t="str">
        <f>IF(L10="早","08-18",IF(L10="中","12-22",IF(L10="晚","22-08",IF(L10="X","輪休",IF(L10="公","公假",IF(OR(L10="病",L10="事"),"病(事)假",IF(OR(L10="婚",L10="產"),"婚(產)假",IF(L10="補","補休",IF(L10="休","休假",IF(L10="喪","喪假",IF(AND(L10="/",OR($A10=日期輸入!$B$25,$A10=日期輸入!$C$25,$A10=日期輸入!$D$25,$A10=日期輸入!$E$25,$A10=日期輸入!$F$25)),"08-18水電科",IF(L10="大日","大隊值日(日)",IF(L10="大夜","大隊值日(夜)",IF(L10="值1","值1(早)",IF(L10="值1丙","值1(早) 丙案",IF(L10="值2","值2(中)",IF(L10="值2乙","值2(中) 乙案",IF(L10="夜值","夜值(晚)",IF(L10="甲夜","夜值(晚) 甲案",IF(L10="備","08-18",IF(OR(L10="支援秘書室",L10="支援出納室",L10="支援警務科",L10="支援事務股"),"支援總(大)隊",IF(L10="支援檢疫所","支援(其他)",IF(  L10="/","空班",  IF(  L10="丙",  "※ 丙案",  IF(  L10="丙常訓",  "※ 丙案 常訓",L10  )))))))))))))))))))))))))</f>
        <v>輪休</v>
      </c>
      <c r="M50" s="190" t="str">
        <f>IF(M10="早","08-18",IF(M10="中","12-22",IF(M10="晚","22-08",IF(M10="X","輪休",IF(M10="公","公假",IF(OR(M10="病",M10="事"),"病(事)假",IF(OR(M10="婚",M10="產"),"婚(產)假",IF(M10="補","補休",IF(M10="休","休假",IF(M10="喪","喪假",IF(AND(M10="/",OR($A10=日期輸入!$B$25,$A10=日期輸入!$C$25,$A10=日期輸入!$D$25,$A10=日期輸入!$E$25,$A10=日期輸入!$F$25)),"08-18水電科",IF(M10="大日","大隊值日(日)",IF(M10="大夜","大隊值日(夜)",IF(M10="值1","值1(早)",IF(M10="值1丙","值1(早) 丙案",IF(M10="值2","值2(中)",IF(M10="值2乙","值2(中) 乙案",IF(M10="夜值","夜值(晚)",IF(M10="甲夜","夜值(晚) 甲案",IF(M10="備","08-18",IF(OR(M10="支援秘書室",M10="支援出納室",M10="支援警務科",M10="支援事務股"),"支援總(大)隊",IF(M10="支援檢疫所","支援(其他)",IF(  M10="/","空班",  IF(  M10="丙",  "※ 丙案",  IF(  M10="丙常訓",  "※ 丙案 常訓",M10  )))))))))))))))))))))))))</f>
        <v>輪休</v>
      </c>
      <c r="N50" s="190" t="str">
        <f>IF(N10="早","08-18",IF(N10="中","12-22",IF(N10="晚","22-08",IF(N10="X","輪休",IF(N10="公","公假",IF(OR(N10="病",N10="事"),"病(事)假",IF(OR(N10="婚",N10="產"),"婚(產)假",IF(N10="補","補休",IF(N10="休","休假",IF(N10="喪","喪假",IF(AND(N10="/",OR($A10=日期輸入!$B$25,$A10=日期輸入!$C$25,$A10=日期輸入!$D$25,$A10=日期輸入!$E$25,$A10=日期輸入!$F$25)),"08-18水電科",IF(N10="大日","大隊值日(日)",IF(N10="大夜","大隊值日(夜)",IF(N10="值1","值1(早)",IF(N10="值1丙","值1(早) 丙案",IF(N10="值2","值2(中)",IF(N10="值2乙","值2(中) 乙案",IF(N10="夜值","夜值(晚)",IF(N10="甲夜","夜值(晚) 甲案",IF(N10="備","08-18",IF(OR(N10="支援秘書室",N10="支援出納室",N10="支援警務科",N10="支援事務股"),"支援總(大)隊",IF(N10="支援檢疫所","支援(其他)",IF(  N10="/","空班",  IF(  N10="丙",  "※ 丙案",  IF(  N10="丙常訓",  "※ 丙案 常訓",N10  )))))))))))))))))))))))))</f>
        <v>輪休</v>
      </c>
      <c r="O50" s="190" t="str">
        <f>IF(O10="早","08-18",IF(O10="中","12-22",IF(O10="晚","22-08",IF(O10="X","輪休",IF(O10="公","公假",IF(OR(O10="病",O10="事"),"病(事)假",IF(OR(O10="婚",O10="產"),"婚(產)假",IF(O10="補","補休",IF(O10="休","休假",IF(O10="喪","喪假",IF(AND(O10="/",OR($A10=日期輸入!$B$25,$A10=日期輸入!$C$25,$A10=日期輸入!$D$25,$A10=日期輸入!$E$25,$A10=日期輸入!$F$25)),"08-18水電科",IF(O10="大日","大隊值日(日)",IF(O10="大夜","大隊值日(夜)",IF(O10="值1","值1(早)",IF(O10="值1丙","值1(早) 丙案",IF(O10="值2","值2(中)",IF(O10="值2乙","值2(中) 乙案",IF(O10="夜值","夜值(晚)",IF(O10="甲夜","夜值(晚) 甲案",IF(O10="備","08-18",IF(OR(O10="支援秘書室",O10="支援出納室",O10="支援警務科",O10="支援事務股"),"支援總(大)隊",IF(O10="支援檢疫所","支援(其他)",IF(  O10="/","空班",  IF(  O10="丙",  "※ 丙案",  IF(  O10="丙常訓",  "※ 丙案 常訓",O10  )))))))))))))))))))))))))</f>
        <v>輪休</v>
      </c>
      <c r="P50" s="190" t="str">
        <f>IF(P10="早","08-18",IF(P10="中","12-22",IF(P10="晚","22-08",IF(P10="X","輪休",IF(P10="公","公假",IF(OR(P10="病",P10="事"),"病(事)假",IF(OR(P10="婚",P10="產"),"婚(產)假",IF(P10="補","補休",IF(P10="休","休假",IF(P10="喪","喪假",IF(AND(P10="/",OR($A10=日期輸入!$B$25,$A10=日期輸入!$C$25,$A10=日期輸入!$D$25,$A10=日期輸入!$E$25,$A10=日期輸入!$F$25)),"08-18水電科",IF(P10="大日","大隊值日(日)",IF(P10="大夜","大隊值日(夜)",IF(P10="值1","值1(早)",IF(P10="值1丙","值1(早) 丙案",IF(P10="值2","值2(中)",IF(P10="值2乙","值2(中) 乙案",IF(P10="夜值","夜值(晚)",IF(P10="甲夜","夜值(晚) 甲案",IF(P10="備","08-18",IF(OR(P10="支援秘書室",P10="支援出納室",P10="支援警務科",P10="支援事務股"),"支援總(大)隊",IF(P10="支援檢疫所","支援(其他)",IF(  P10="/","空班",  IF(  P10="丙",  "※ 丙案",  IF(  P10="丙常訓",  "※ 丙案 常訓",P10  )))))))))))))))))))))))))</f>
        <v>輪休</v>
      </c>
      <c r="Q50" s="190" t="str">
        <f>IF(Q10="早","08-18",IF(Q10="中","12-22",IF(Q10="晚","22-08",IF(Q10="X","輪休",IF(Q10="公","公假",IF(OR(Q10="病",Q10="事"),"病(事)假",IF(OR(Q10="婚",Q10="產"),"婚(產)假",IF(Q10="補","補休",IF(Q10="休","休假",IF(Q10="喪","喪假",IF(AND(Q10="/",OR($A10=日期輸入!$B$25,$A10=日期輸入!$C$25,$A10=日期輸入!$D$25,$A10=日期輸入!$E$25,$A10=日期輸入!$F$25)),"08-18水電科",IF(Q10="大日","大隊值日(日)",IF(Q10="大夜","大隊值日(夜)",IF(Q10="值1","值1(早)",IF(Q10="值1丙","值1(早) 丙案",IF(Q10="值2","值2(中)",IF(Q10="值2乙","值2(中) 乙案",IF(Q10="夜值","夜值(晚)",IF(Q10="甲夜","夜值(晚) 甲案",IF(Q10="備","08-18",IF(OR(Q10="支援秘書室",Q10="支援出納室",Q10="支援警務科",Q10="支援事務股"),"支援總(大)隊",IF(Q10="支援檢疫所","支援(其他)",IF(  Q10="/","空班",  IF(  Q10="丙",  "※ 丙案",  IF(  Q10="丙常訓",  "※ 丙案 常訓",Q10  )))))))))))))))))))))))))</f>
        <v>輪休</v>
      </c>
      <c r="R50" s="190" t="str">
        <f>IF(R10="早","08-18",IF(R10="中","12-22",IF(R10="晚","22-08",IF(R10="X","輪休",IF(R10="公","公假",IF(OR(R10="病",R10="事"),"病(事)假",IF(OR(R10="婚",R10="產"),"婚(產)假",IF(R10="補","補休",IF(R10="休","休假",IF(R10="喪","喪假",IF(AND(R10="/",OR($A10=日期輸入!$B$25,$A10=日期輸入!$C$25,$A10=日期輸入!$D$25,$A10=日期輸入!$E$25,$A10=日期輸入!$F$25)),"08-18水電科",IF(R10="大日","大隊值日(日)",IF(R10="大夜","大隊值日(夜)",IF(R10="值1","值1(早)",IF(R10="值1丙","值1(早) 丙案",IF(R10="值2","值2(中)",IF(R10="值2乙","值2(中) 乙案",IF(R10="夜值","夜值(晚)",IF(R10="甲夜","夜值(晚) 甲案",IF(R10="備","08-18",IF(OR(R10="支援秘書室",R10="支援出納室",R10="支援警務科",R10="支援事務股"),"支援總(大)隊",IF(R10="支援檢疫所","支援(其他)",IF(  R10="/","空班",  IF(  R10="丙",  "※ 丙案",  IF(  R10="丙常訓",  "※ 丙案 常訓",R10  )))))))))))))))))))))))))</f>
        <v>輪休</v>
      </c>
      <c r="S50" s="190" t="str">
        <f>IF(S10="早","08-18",IF(S10="中","12-22",IF(S10="晚","22-08",IF(S10="X","輪休",IF(S10="公","公假",IF(OR(S10="病",S10="事"),"病(事)假",IF(OR(S10="婚",S10="產"),"婚(產)假",IF(S10="補","補休",IF(S10="休","休假",IF(S10="喪","喪假",IF(AND(S10="/",OR($A10=日期輸入!$B$25,$A10=日期輸入!$C$25,$A10=日期輸入!$D$25,$A10=日期輸入!$E$25,$A10=日期輸入!$F$25)),"08-18水電科",IF(S10="大日","大隊值日(日)",IF(S10="大夜","大隊值日(夜)",IF(S10="值1","值1(早)",IF(S10="值1丙","值1(早) 丙案",IF(S10="值2","值2(中)",IF(S10="值2乙","值2(中) 乙案",IF(S10="夜值","夜值(晚)",IF(S10="甲夜","夜值(晚) 甲案",IF(S10="備","08-18",IF(OR(S10="支援秘書室",S10="支援出納室",S10="支援警務科",S10="支援事務股"),"支援總(大)隊",IF(S10="支援檢疫所","支援(其他)",IF(  S10="/","空班",  IF(  S10="丙",  "※ 丙案",  IF(  S10="丙常訓",  "※ 丙案 常訓",S10  )))))))))))))))))))))))))</f>
        <v>輪休</v>
      </c>
      <c r="T50" s="190" t="str">
        <f>IF(T10="早","08-18",IF(T10="中","12-22",IF(T10="晚","22-08",IF(T10="X","輪休",IF(T10="公","公假",IF(OR(T10="病",T10="事"),"病(事)假",IF(OR(T10="婚",T10="產"),"婚(產)假",IF(T10="補","補休",IF(T10="休","休假",IF(T10="喪","喪假",IF(AND(T10="/",OR($A10=日期輸入!$B$25,$A10=日期輸入!$C$25,$A10=日期輸入!$D$25,$A10=日期輸入!$E$25,$A10=日期輸入!$F$25)),"08-18水電科",IF(T10="大日","大隊值日(日)",IF(T10="大夜","大隊值日(夜)",IF(T10="值1","值1(早)",IF(T10="值1丙","值1(早) 丙案",IF(T10="值2","值2(中)",IF(T10="值2乙","值2(中) 乙案",IF(T10="夜值","夜值(晚)",IF(T10="甲夜","夜值(晚) 甲案",IF(T10="備","08-18",IF(OR(T10="支援秘書室",T10="支援出納室",T10="支援警務科",T10="支援事務股"),"支援總(大)隊",IF(T10="支援檢疫所","支援(其他)",IF(  T10="/","空班",  IF(  T10="丙",  "※ 丙案",  IF(  T10="丙常訓",  "※ 丙案 常訓",T10  )))))))))))))))))))))))))</f>
        <v>輪休</v>
      </c>
      <c r="U50" s="190" t="str">
        <f>IF(U10="早","08-18",IF(U10="中","12-22",IF(U10="晚","22-08",IF(U10="X","輪休",IF(U10="公","公假",IF(OR(U10="病",U10="事"),"病(事)假",IF(OR(U10="婚",U10="產"),"婚(產)假",IF(U10="補","補休",IF(U10="休","休假",IF(U10="喪","喪假",IF(AND(U10="/",OR($A10=日期輸入!$B$25,$A10=日期輸入!$C$25,$A10=日期輸入!$D$25,$A10=日期輸入!$E$25,$A10=日期輸入!$F$25)),"08-18水電科",IF(U10="大日","大隊值日(日)",IF(U10="大夜","大隊值日(夜)",IF(U10="值1","值1(早)",IF(U10="值1丙","值1(早) 丙案",IF(U10="值2","值2(中)",IF(U10="值2乙","值2(中) 乙案",IF(U10="夜值","夜值(晚)",IF(U10="甲夜","夜值(晚) 甲案",IF(U10="備","08-18",IF(OR(U10="支援秘書室",U10="支援出納室",U10="支援警務科",U10="支援事務股"),"支援總(大)隊",IF(U10="支援檢疫所","支援(其他)",IF(  U10="/","空班",  IF(  U10="丙",  "※ 丙案",  IF(  U10="丙常訓",  "※ 丙案 常訓",U10  )))))))))))))))))))))))))</f>
        <v>輪休</v>
      </c>
      <c r="V50" s="190" t="str">
        <f>IF(V10="早","08-18",IF(V10="中","12-22",IF(V10="晚","22-08",IF(V10="X","輪休",IF(V10="公","公假",IF(OR(V10="病",V10="事"),"病(事)假",IF(OR(V10="婚",V10="產"),"婚(產)假",IF(V10="補","補休",IF(V10="休","休假",IF(V10="喪","喪假",IF(AND(V10="/",OR($A10=日期輸入!$B$25,$A10=日期輸入!$C$25,$A10=日期輸入!$D$25,$A10=日期輸入!$E$25,$A10=日期輸入!$F$25)),"08-18水電科",IF(V10="大日","大隊值日(日)",IF(V10="大夜","大隊值日(夜)",IF(V10="值1","值1(早)",IF(V10="值1丙","值1(早) 丙案",IF(V10="值2","值2(中)",IF(V10="值2乙","值2(中) 乙案",IF(V10="夜值","夜值(晚)",IF(V10="甲夜","夜值(晚) 甲案",IF(V10="備","08-18",IF(OR(V10="支援秘書室",V10="支援出納室",V10="支援警務科",V10="支援事務股"),"支援總(大)隊",IF(V10="支援檢疫所","支援(其他)",IF(  V10="/","空班",  IF(  V10="丙",  "※ 丙案",  IF(  V10="丙常訓",  "※ 丙案 常訓",V10  )))))))))))))))))))))))))</f>
        <v>輪休</v>
      </c>
      <c r="W50" s="190" t="str">
        <f>IF(W10="早","08-18",IF(W10="中","12-22",IF(W10="晚","22-08",IF(W10="X","輪休",IF(W10="公","公假",IF(OR(W10="病",W10="事"),"病(事)假",IF(OR(W10="婚",W10="產"),"婚(產)假",IF(W10="補","補休",IF(W10="休","休假",IF(W10="喪","喪假",IF(AND(W10="/",OR($A10=日期輸入!$B$25,$A10=日期輸入!$C$25,$A10=日期輸入!$D$25,$A10=日期輸入!$E$25,$A10=日期輸入!$F$25)),"08-18水電科",IF(W10="大日","大隊值日(日)",IF(W10="大夜","大隊值日(夜)",IF(W10="值1","值1(早)",IF(W10="值1丙","值1(早) 丙案",IF(W10="值2","值2(中)",IF(W10="值2乙","值2(中) 乙案",IF(W10="夜值","夜值(晚)",IF(W10="甲夜","夜值(晚) 甲案",IF(W10="備","08-18",IF(OR(W10="支援秘書室",W10="支援出納室",W10="支援警務科",W10="支援事務股"),"支援總(大)隊",IF(W10="支援檢疫所","支援(其他)",IF(  W10="/","空班",  IF(  W10="丙",  "※ 丙案",  IF(  W10="丙常訓",  "※ 丙案 常訓",W10  )))))))))))))))))))))))))</f>
        <v>輪休</v>
      </c>
      <c r="X50" s="190" t="str">
        <f>IF(X10="早","08-18",IF(X10="中","12-22",IF(X10="晚","22-08",IF(X10="X","輪休",IF(X10="公","公假",IF(OR(X10="病",X10="事"),"病(事)假",IF(OR(X10="婚",X10="產"),"婚(產)假",IF(X10="補","補休",IF(X10="休","休假",IF(X10="喪","喪假",IF(AND(X10="/",OR($A10=日期輸入!$B$25,$A10=日期輸入!$C$25,$A10=日期輸入!$D$25,$A10=日期輸入!$E$25,$A10=日期輸入!$F$25)),"08-18水電科",IF(X10="大日","大隊值日(日)",IF(X10="大夜","大隊值日(夜)",IF(X10="值1","值1(早)",IF(X10="值1丙","值1(早) 丙案",IF(X10="值2","值2(中)",IF(X10="值2乙","值2(中) 乙案",IF(X10="夜值","夜值(晚)",IF(X10="甲夜","夜值(晚) 甲案",IF(X10="備","08-18",IF(OR(X10="支援秘書室",X10="支援出納室",X10="支援警務科",X10="支援事務股"),"支援總(大)隊",IF(X10="支援檢疫所","支援(其他)",IF(  X10="/","空班",  IF(  X10="丙",  "※ 丙案",  IF(  X10="丙常訓",  "※ 丙案 常訓",X10  )))))))))))))))))))))))))</f>
        <v>輪休</v>
      </c>
      <c r="Y50" s="190" t="str">
        <f>IF(Y10="早","08-18",IF(Y10="中","12-22",IF(Y10="晚","22-08",IF(Y10="X","輪休",IF(Y10="公","公假",IF(OR(Y10="病",Y10="事"),"病(事)假",IF(OR(Y10="婚",Y10="產"),"婚(產)假",IF(Y10="補","補休",IF(Y10="休","休假",IF(Y10="喪","喪假",IF(AND(Y10="/",OR($A10=日期輸入!$B$25,$A10=日期輸入!$C$25,$A10=日期輸入!$D$25,$A10=日期輸入!$E$25,$A10=日期輸入!$F$25)),"08-18水電科",IF(Y10="大日","大隊值日(日)",IF(Y10="大夜","大隊值日(夜)",IF(Y10="值1","值1(早)",IF(Y10="值1丙","值1(早) 丙案",IF(Y10="值2","值2(中)",IF(Y10="值2乙","值2(中) 乙案",IF(Y10="夜值","夜值(晚)",IF(Y10="甲夜","夜值(晚) 甲案",IF(Y10="備","08-18",IF(OR(Y10="支援秘書室",Y10="支援出納室",Y10="支援警務科",Y10="支援事務股"),"支援總(大)隊",IF(Y10="支援檢疫所","支援(其他)",IF(  Y10="/","空班",  IF(  Y10="丙",  "※ 丙案",  IF(  Y10="丙常訓",  "※ 丙案 常訓",Y10  )))))))))))))))))))))))))</f>
        <v>輪休</v>
      </c>
      <c r="Z50" s="190" t="str">
        <f>IF(Z10="早","08-18",IF(Z10="中","12-22",IF(Z10="晚","22-08",IF(Z10="X","輪休",IF(Z10="公","公假",IF(OR(Z10="病",Z10="事"),"病(事)假",IF(OR(Z10="婚",Z10="產"),"婚(產)假",IF(Z10="補","補休",IF(Z10="休","休假",IF(Z10="喪","喪假",IF(AND(Z10="/",OR($A10=日期輸入!$B$25,$A10=日期輸入!$C$25,$A10=日期輸入!$D$25,$A10=日期輸入!$E$25,$A10=日期輸入!$F$25)),"08-18水電科",IF(Z10="大日","大隊值日(日)",IF(Z10="大夜","大隊值日(夜)",IF(Z10="值1","值1(早)",IF(Z10="值1丙","值1(早) 丙案",IF(Z10="值2","值2(中)",IF(Z10="值2乙","值2(中) 乙案",IF(Z10="夜值","夜值(晚)",IF(Z10="甲夜","夜值(晚) 甲案",IF(Z10="備","08-18",IF(OR(Z10="支援秘書室",Z10="支援出納室",Z10="支援警務科",Z10="支援事務股"),"支援總(大)隊",IF(Z10="支援檢疫所","支援(其他)",IF(  Z10="/","空班",  IF(  Z10="丙",  "※ 丙案",  IF(  Z10="丙常訓",  "※ 丙案 常訓",Z10  )))))))))))))))))))))))))</f>
        <v>輪休</v>
      </c>
      <c r="AA50" s="190" t="str">
        <f>IF(AA10="早","08-18",IF(AA10="中","12-22",IF(AA10="晚","22-08",IF(AA10="X","輪休",IF(AA10="公","公假",IF(OR(AA10="病",AA10="事"),"病(事)假",IF(OR(AA10="婚",AA10="產"),"婚(產)假",IF(AA10="補","補休",IF(AA10="休","休假",IF(AA10="喪","喪假",IF(AND(AA10="/",OR($A10=日期輸入!$B$25,$A10=日期輸入!$C$25,$A10=日期輸入!$D$25,$A10=日期輸入!$E$25,$A10=日期輸入!$F$25)),"08-18水電科",IF(AA10="大日","大隊值日(日)",IF(AA10="大夜","大隊值日(夜)",IF(AA10="值1","值1(早)",IF(AA10="值1丙","值1(早) 丙案",IF(AA10="值2","值2(中)",IF(AA10="值2乙","值2(中) 乙案",IF(AA10="夜值","夜值(晚)",IF(AA10="甲夜","夜值(晚) 甲案",IF(AA10="備","08-18",IF(OR(AA10="支援秘書室",AA10="支援出納室",AA10="支援警務科",AA10="支援事務股"),"支援總(大)隊",IF(AA10="支援檢疫所","支援(其他)",IF(  AA10="/","空班",  IF(  AA10="丙",  "※ 丙案",  IF(  AA10="丙常訓",  "※ 丙案 常訓",AA10  )))))))))))))))))))))))))</f>
        <v>輪休</v>
      </c>
      <c r="AB50" s="190" t="str">
        <f>IF(AB10="早","08-18",IF(AB10="中","12-22",IF(AB10="晚","22-08",IF(AB10="X","輪休",IF(AB10="公","公假",IF(OR(AB10="病",AB10="事"),"病(事)假",IF(OR(AB10="婚",AB10="產"),"婚(產)假",IF(AB10="補","補休",IF(AB10="休","休假",IF(AB10="喪","喪假",IF(AND(AB10="/",OR($A10=日期輸入!$B$25,$A10=日期輸入!$C$25,$A10=日期輸入!$D$25,$A10=日期輸入!$E$25,$A10=日期輸入!$F$25)),"08-18水電科",IF(AB10="大日","大隊值日(日)",IF(AB10="大夜","大隊值日(夜)",IF(AB10="值1","值1(早)",IF(AB10="值1丙","值1(早) 丙案",IF(AB10="值2","值2(中)",IF(AB10="值2乙","值2(中) 乙案",IF(AB10="夜值","夜值(晚)",IF(AB10="甲夜","夜值(晚) 甲案",IF(AB10="備","08-18",IF(OR(AB10="支援秘書室",AB10="支援出納室",AB10="支援警務科",AB10="支援事務股"),"支援總(大)隊",IF(AB10="支援檢疫所","支援(其他)",IF(  AB10="/","空班",  IF(  AB10="丙",  "※ 丙案",  IF(  AB10="丙常訓",  "※ 丙案 常訓",AB10  )))))))))))))))))))))))))</f>
        <v>輪休</v>
      </c>
      <c r="AC50" s="190" t="str">
        <f>IF(AC10="早","08-18",IF(AC10="中","12-22",IF(AC10="晚","22-08",IF(AC10="X","輪休",IF(AC10="公","公假",IF(OR(AC10="病",AC10="事"),"病(事)假",IF(OR(AC10="婚",AC10="產"),"婚(產)假",IF(AC10="補","補休",IF(AC10="休","休假",IF(AC10="喪","喪假",IF(AND(AC10="/",OR($A10=日期輸入!$B$25,$A10=日期輸入!$C$25,$A10=日期輸入!$D$25,$A10=日期輸入!$E$25,$A10=日期輸入!$F$25)),"08-18水電科",IF(AC10="大日","大隊值日(日)",IF(AC10="大夜","大隊值日(夜)",IF(AC10="值1","值1(早)",IF(AC10="值1丙","值1(早) 丙案",IF(AC10="值2","值2(中)",IF(AC10="值2乙","值2(中) 乙案",IF(AC10="夜值","夜值(晚)",IF(AC10="甲夜","夜值(晚) 甲案",IF(AC10="備","08-18",IF(OR(AC10="支援秘書室",AC10="支援出納室",AC10="支援警務科",AC10="支援事務股"),"支援總(大)隊",IF(AC10="支援檢疫所","支援(其他)",IF(  AC10="/","空班",  IF(  AC10="丙",  "※ 丙案",  IF(  AC10="丙常訓",  "※ 丙案 常訓",AC10  )))))))))))))))))))))))))</f>
        <v>輪休</v>
      </c>
      <c r="AD50" s="190" t="str">
        <f>IF(AD10="早","08-18",IF(AD10="中","12-22",IF(AD10="晚","22-08",IF(AD10="X","輪休",IF(AD10="公","公假",IF(OR(AD10="病",AD10="事"),"病(事)假",IF(OR(AD10="婚",AD10="產"),"婚(產)假",IF(AD10="補","補休",IF(AD10="休","休假",IF(AD10="喪","喪假",IF(AND(AD10="/",OR($A10=日期輸入!$B$25,$A10=日期輸入!$C$25,$A10=日期輸入!$D$25,$A10=日期輸入!$E$25,$A10=日期輸入!$F$25)),"08-18水電科",IF(AD10="大日","大隊值日(日)",IF(AD10="大夜","大隊值日(夜)",IF(AD10="值1","值1(早)",IF(AD10="值1丙","值1(早) 丙案",IF(AD10="值2","值2(中)",IF(AD10="值2乙","值2(中) 乙案",IF(AD10="夜值","夜值(晚)",IF(AD10="甲夜","夜值(晚) 甲案",IF(AD10="備","08-18",IF(OR(AD10="支援秘書室",AD10="支援出納室",AD10="支援警務科",AD10="支援事務股"),"支援總(大)隊",IF(AD10="支援檢疫所","支援(其他)",IF(  AD10="/","空班",  IF(  AD10="丙",  "※ 丙案",  IF(  AD10="丙常訓",  "※ 丙案 常訓",AD10  )))))))))))))))))))))))))</f>
        <v>輪休</v>
      </c>
      <c r="AE50" s="190" t="str">
        <f>IF(AE10="早","08-18",IF(AE10="中","12-22",IF(AE10="晚","22-08",IF(AE10="X","輪休",IF(AE10="公","公假",IF(OR(AE10="病",AE10="事"),"病(事)假",IF(OR(AE10="婚",AE10="產"),"婚(產)假",IF(AE10="補","補休",IF(AE10="休","休假",IF(AE10="喪","喪假",IF(AND(AE10="/",OR($A10=日期輸入!$B$25,$A10=日期輸入!$C$25,$A10=日期輸入!$D$25,$A10=日期輸入!$E$25,$A10=日期輸入!$F$25)),"08-18水電科",IF(AE10="大日","大隊值日(日)",IF(AE10="大夜","大隊值日(夜)",IF(AE10="值1","值1(早)",IF(AE10="值1丙","值1(早) 丙案",IF(AE10="值2","值2(中)",IF(AE10="值2乙","值2(中) 乙案",IF(AE10="夜值","夜值(晚)",IF(AE10="甲夜","夜值(晚) 甲案",IF(AE10="備","08-18",IF(OR(AE10="支援秘書室",AE10="支援出納室",AE10="支援警務科",AE10="支援事務股"),"支援總(大)隊",IF(AE10="支援檢疫所","支援(其他)",IF(  AE10="/","空班",  IF(  AE10="丙",  "※ 丙案",  IF(  AE10="丙常訓",  "※ 丙案 常訓",AE10  )))))))))))))))))))))))))</f>
        <v>輪休</v>
      </c>
      <c r="AF50" s="190" t="str">
        <f>IF(AF10="早","08-18",IF(AF10="中","12-22",IF(AF10="晚","22-08",IF(AF10="X","輪休",IF(AF10="公","公假",IF(OR(AF10="病",AF10="事"),"病(事)假",IF(OR(AF10="婚",AF10="產"),"婚(產)假",IF(AF10="補","補休",IF(AF10="休","休假",IF(AF10="喪","喪假",IF(AND(AF10="/",OR($A10=日期輸入!$B$25,$A10=日期輸入!$C$25,$A10=日期輸入!$D$25,$A10=日期輸入!$E$25,$A10=日期輸入!$F$25)),"08-18水電科",IF(AF10="大日","大隊值日(日)",IF(AF10="大夜","大隊值日(夜)",IF(AF10="值1","值1(早)",IF(AF10="值1丙","值1(早) 丙案",IF(AF10="值2","值2(中)",IF(AF10="值2乙","值2(中) 乙案",IF(AF10="夜值","夜值(晚)",IF(AF10="甲夜","夜值(晚) 甲案",IF(AF10="備","08-18",IF(OR(AF10="支援秘書室",AF10="支援出納室",AF10="支援警務科",AF10="支援事務股"),"支援總(大)隊",IF(AF10="支援檢疫所","支援(其他)",IF(  AF10="/","空班",  IF(  AF10="丙",  "※ 丙案",  IF(  AF10="丙常訓",  "※ 丙案 常訓",AF10  )))))))))))))))))))))))))</f>
        <v>輪休</v>
      </c>
      <c r="AG50" s="190" t="str">
        <f>IF(AG10="早","08-18",IF(AG10="中","12-22",IF(AG10="晚","22-08",IF(AG10="X","輪休",IF(AG10="公","公假",IF(OR(AG10="病",AG10="事"),"病(事)假",IF(OR(AG10="婚",AG10="產"),"婚(產)假",IF(AG10="補","補休",IF(AG10="休","休假",IF(AG10="喪","喪假",IF(AND(AG10="/",OR($A10=日期輸入!$B$25,$A10=日期輸入!$C$25,$A10=日期輸入!$D$25,$A10=日期輸入!$E$25,$A10=日期輸入!$F$25)),"08-18水電科",IF(AG10="大日","大隊值日(日)",IF(AG10="大夜","大隊值日(夜)",IF(AG10="值1","值1(早)",IF(AG10="值1丙","值1(早) 丙案",IF(AG10="值2","值2(中)",IF(AG10="值2乙","值2(中) 乙案",IF(AG10="夜值","夜值(晚)",IF(AG10="甲夜","夜值(晚) 甲案",IF(AG10="備","08-18",IF(OR(AG10="支援秘書室",AG10="支援出納室",AG10="支援警務科",AG10="支援事務股"),"支援總(大)隊",IF(AG10="支援檢疫所","支援(其他)",IF(  AG10="/","空班",  IF(  AG10="丙",  "※ 丙案",  IF(  AG10="丙常訓",  "※ 丙案 常訓",AG10  )))))))))))))))))))))))))</f>
        <v/>
      </c>
    </row>
    <row r="51" spans="1:33">
      <c r="A51" s="190" t="str">
        <f t="shared" ref="A51:B51" si="10">A11</f>
        <v>N</v>
      </c>
      <c r="B51" s="190" t="str">
        <f t="shared" si="10"/>
        <v>陳正輝</v>
      </c>
      <c r="C51" s="190" t="str">
        <f>IF(C11="早","08-18",IF(C11="中","12-22",IF(C11="晚","22-08",IF(C11="X","輪休",IF(C11="公","公假",IF(OR(C11="病",C11="事"),"病(事)假",IF(OR(C11="婚",C11="產"),"婚(產)假",IF(C11="補","補休",IF(C11="休","休假",IF(C11="喪","喪假",IF(AND(C11="/",OR($A11=日期輸入!$B$25,$A11=日期輸入!$C$25,$A11=日期輸入!$D$25,$A11=日期輸入!$E$25,$A11=日期輸入!$F$25)),"08-18水電科",IF(C11="大日","大隊值日(日)",IF(C11="大夜","大隊值日(夜)",IF(C11="值1","值1(早)",IF(C11="值1丙","值1(早) 丙案",IF(C11="值2","值2(中)",IF(C11="值2乙","值2(中) 乙案",IF(C11="夜值","夜值(晚)",IF(C11="甲夜","夜值(晚) 甲案",IF(C11="備","08-18",IF(OR(C11="支援秘書室",C11="支援出納室",C11="支援警務科",C11="支援事務股"),"支援總(大)隊",IF(C11="支援檢疫所","支援(其他)",IF(  C11="/","空班",  IF(  C11="丙",  "※ 丙案",  IF(  C11="丙常訓",  "※ 丙案 常訓",C11  )))))))))))))))))))))))))</f>
        <v>空班</v>
      </c>
      <c r="D51" s="190" t="str">
        <f>IF(D11="早","08-18",IF(D11="中","12-22",IF(D11="晚","22-08",IF(D11="X","輪休",IF(D11="公","公假",IF(OR(D11="病",D11="事"),"病(事)假",IF(OR(D11="婚",D11="產"),"婚(產)假",IF(D11="補","補休",IF(D11="休","休假",IF(D11="喪","喪假",IF(AND(D11="/",OR($A11=日期輸入!$B$25,$A11=日期輸入!$C$25,$A11=日期輸入!$D$25,$A11=日期輸入!$E$25,$A11=日期輸入!$F$25)),"08-18水電科",IF(D11="大日","大隊值日(日)",IF(D11="大夜","大隊值日(夜)",IF(D11="值1","值1(早)",IF(D11="值1丙","值1(早) 丙案",IF(D11="值2","值2(中)",IF(D11="值2乙","值2(中) 乙案",IF(D11="夜值","夜值(晚)",IF(D11="甲夜","夜值(晚) 甲案",IF(D11="備","08-18",IF(OR(D11="支援秘書室",D11="支援出納室",D11="支援警務科",D11="支援事務股"),"支援總(大)隊",IF(D11="支援檢疫所","支援(其他)",IF(  D11="/","空班",  IF(  D11="丙",  "※ 丙案",  IF(  D11="丙常訓",  "※ 丙案 常訓",D11  )))))))))))))))))))))))))</f>
        <v>大隊值日(日)</v>
      </c>
      <c r="E51" s="190" t="str">
        <f>IF(E11="早","08-18",IF(E11="中","12-22",IF(E11="晚","22-08",IF(E11="X","輪休",IF(E11="公","公假",IF(OR(E11="病",E11="事"),"病(事)假",IF(OR(E11="婚",E11="產"),"婚(產)假",IF(E11="補","補休",IF(E11="休","休假",IF(E11="喪","喪假",IF(AND(E11="/",OR($A11=日期輸入!$B$25,$A11=日期輸入!$C$25,$A11=日期輸入!$D$25,$A11=日期輸入!$E$25,$A11=日期輸入!$F$25)),"08-18水電科",IF(E11="大日","大隊值日(日)",IF(E11="大夜","大隊值日(夜)",IF(E11="值1","值1(早)",IF(E11="值1丙","值1(早) 丙案",IF(E11="值2","值2(中)",IF(E11="值2乙","值2(中) 乙案",IF(E11="夜值","夜值(晚)",IF(E11="甲夜","夜值(晚) 甲案",IF(E11="備","08-18",IF(OR(E11="支援秘書室",E11="支援出納室",E11="支援警務科",E11="支援事務股"),"支援總(大)隊",IF(E11="支援檢疫所","支援(其他)",IF(  E11="/","空班",  IF(  E11="丙",  "※ 丙案",  IF(  E11="丙常訓",  "※ 丙案 常訓",E11  )))))))))))))))))))))))))</f>
        <v>空班</v>
      </c>
      <c r="F51" s="190" t="str">
        <f>IF(F11="早","08-18",IF(F11="中","12-22",IF(F11="晚","22-08",IF(F11="X","輪休",IF(F11="公","公假",IF(OR(F11="病",F11="事"),"病(事)假",IF(OR(F11="婚",F11="產"),"婚(產)假",IF(F11="補","補休",IF(F11="休","休假",IF(F11="喪","喪假",IF(AND(F11="/",OR($A11=日期輸入!$B$25,$A11=日期輸入!$C$25,$A11=日期輸入!$D$25,$A11=日期輸入!$E$25,$A11=日期輸入!$F$25)),"08-18水電科",IF(F11="大日","大隊值日(日)",IF(F11="大夜","大隊值日(夜)",IF(F11="值1","值1(早)",IF(F11="值1丙","值1(早) 丙案",IF(F11="值2","值2(中)",IF(F11="值2乙","值2(中) 乙案",IF(F11="夜值","夜值(晚)",IF(F11="甲夜","夜值(晚) 甲案",IF(F11="備","08-18",IF(OR(F11="支援秘書室",F11="支援出納室",F11="支援警務科",F11="支援事務股"),"支援總(大)隊",IF(F11="支援檢疫所","支援(其他)",IF(  F11="/","空班",  IF(  F11="丙",  "※ 丙案",  IF(  F11="丙常訓",  "※ 丙案 常訓",F11  )))))))))))))))))))))))))</f>
        <v>空班</v>
      </c>
      <c r="G51" s="190" t="str">
        <f>IF(G11="早","08-18",IF(G11="中","12-22",IF(G11="晚","22-08",IF(G11="X","輪休",IF(G11="公","公假",IF(OR(G11="病",G11="事"),"病(事)假",IF(OR(G11="婚",G11="產"),"婚(產)假",IF(G11="補","補休",IF(G11="休","休假",IF(G11="喪","喪假",IF(AND(G11="/",OR($A11=日期輸入!$B$25,$A11=日期輸入!$C$25,$A11=日期輸入!$D$25,$A11=日期輸入!$E$25,$A11=日期輸入!$F$25)),"08-18水電科",IF(G11="大日","大隊值日(日)",IF(G11="大夜","大隊值日(夜)",IF(G11="值1","值1(早)",IF(G11="值1丙","值1(早) 丙案",IF(G11="值2","值2(中)",IF(G11="值2乙","值2(中) 乙案",IF(G11="夜值","夜值(晚)",IF(G11="甲夜","夜值(晚) 甲案",IF(G11="備","08-18",IF(OR(G11="支援秘書室",G11="支援出納室",G11="支援警務科",G11="支援事務股"),"支援總(大)隊",IF(G11="支援檢疫所","支援(其他)",IF(  G11="/","空班",  IF(  G11="丙",  "※ 丙案",  IF(  G11="丙常訓",  "※ 丙案 常訓",G11  )))))))))))))))))))))))))</f>
        <v>空班</v>
      </c>
      <c r="H51" s="190" t="str">
        <f>IF(H11="早","08-18",IF(H11="中","12-22",IF(H11="晚","22-08",IF(H11="X","輪休",IF(H11="公","公假",IF(OR(H11="病",H11="事"),"病(事)假",IF(OR(H11="婚",H11="產"),"婚(產)假",IF(H11="補","補休",IF(H11="休","休假",IF(H11="喪","喪假",IF(AND(H11="/",OR($A11=日期輸入!$B$25,$A11=日期輸入!$C$25,$A11=日期輸入!$D$25,$A11=日期輸入!$E$25,$A11=日期輸入!$F$25)),"08-18水電科",IF(H11="大日","大隊值日(日)",IF(H11="大夜","大隊值日(夜)",IF(H11="值1","值1(早)",IF(H11="值1丙","值1(早) 丙案",IF(H11="值2","值2(中)",IF(H11="值2乙","值2(中) 乙案",IF(H11="夜值","夜值(晚)",IF(H11="甲夜","夜值(晚) 甲案",IF(H11="備","08-18",IF(OR(H11="支援秘書室",H11="支援出納室",H11="支援警務科",H11="支援事務股"),"支援總(大)隊",IF(H11="支援檢疫所","支援(其他)",IF(  H11="/","空班",  IF(  H11="丙",  "※ 丙案",  IF(  H11="丙常訓",  "※ 丙案 常訓",H11  )))))))))))))))))))))))))</f>
        <v>空班</v>
      </c>
      <c r="I51" s="190" t="str">
        <f>IF(I11="早","08-18",IF(I11="中","12-22",IF(I11="晚","22-08",IF(I11="X","輪休",IF(I11="公","公假",IF(OR(I11="病",I11="事"),"病(事)假",IF(OR(I11="婚",I11="產"),"婚(產)假",IF(I11="補","補休",IF(I11="休","休假",IF(I11="喪","喪假",IF(AND(I11="/",OR($A11=日期輸入!$B$25,$A11=日期輸入!$C$25,$A11=日期輸入!$D$25,$A11=日期輸入!$E$25,$A11=日期輸入!$F$25)),"08-18水電科",IF(I11="大日","大隊值日(日)",IF(I11="大夜","大隊值日(夜)",IF(I11="值1","值1(早)",IF(I11="值1丙","值1(早) 丙案",IF(I11="值2","值2(中)",IF(I11="值2乙","值2(中) 乙案",IF(I11="夜值","夜值(晚)",IF(I11="甲夜","夜值(晚) 甲案",IF(I11="備","08-18",IF(OR(I11="支援秘書室",I11="支援出納室",I11="支援警務科",I11="支援事務股"),"支援總(大)隊",IF(I11="支援檢疫所","支援(其他)",IF(  I11="/","空班",  IF(  I11="丙",  "※ 丙案",  IF(  I11="丙常訓",  "※ 丙案 常訓",I11  )))))))))))))))))))))))))</f>
        <v>空班</v>
      </c>
      <c r="J51" s="190" t="str">
        <f>IF(J11="早","08-18",IF(J11="中","12-22",IF(J11="晚","22-08",IF(J11="X","輪休",IF(J11="公","公假",IF(OR(J11="病",J11="事"),"病(事)假",IF(OR(J11="婚",J11="產"),"婚(產)假",IF(J11="補","補休",IF(J11="休","休假",IF(J11="喪","喪假",IF(AND(J11="/",OR($A11=日期輸入!$B$25,$A11=日期輸入!$C$25,$A11=日期輸入!$D$25,$A11=日期輸入!$E$25,$A11=日期輸入!$F$25)),"08-18水電科",IF(J11="大日","大隊值日(日)",IF(J11="大夜","大隊值日(夜)",IF(J11="值1","值1(早)",IF(J11="值1丙","值1(早) 丙案",IF(J11="值2","值2(中)",IF(J11="值2乙","值2(中) 乙案",IF(J11="夜值","夜值(晚)",IF(J11="甲夜","夜值(晚) 甲案",IF(J11="備","08-18",IF(OR(J11="支援秘書室",J11="支援出納室",J11="支援警務科",J11="支援事務股"),"支援總(大)隊",IF(J11="支援檢疫所","支援(其他)",IF(  J11="/","空班",  IF(  J11="丙",  "※ 丙案",  IF(  J11="丙常訓",  "※ 丙案 常訓",J11  )))))))))))))))))))))))))</f>
        <v>空班</v>
      </c>
      <c r="K51" s="190" t="str">
        <f>IF(K11="早","08-18",IF(K11="中","12-22",IF(K11="晚","22-08",IF(K11="X","輪休",IF(K11="公","公假",IF(OR(K11="病",K11="事"),"病(事)假",IF(OR(K11="婚",K11="產"),"婚(產)假",IF(K11="補","補休",IF(K11="休","休假",IF(K11="喪","喪假",IF(AND(K11="/",OR($A11=日期輸入!$B$25,$A11=日期輸入!$C$25,$A11=日期輸入!$D$25,$A11=日期輸入!$E$25,$A11=日期輸入!$F$25)),"08-18水電科",IF(K11="大日","大隊值日(日)",IF(K11="大夜","大隊值日(夜)",IF(K11="值1","值1(早)",IF(K11="值1丙","值1(早) 丙案",IF(K11="值2","值2(中)",IF(K11="值2乙","值2(中) 乙案",IF(K11="夜值","夜值(晚)",IF(K11="甲夜","夜值(晚) 甲案",IF(K11="備","08-18",IF(OR(K11="支援秘書室",K11="支援出納室",K11="支援警務科",K11="支援事務股"),"支援總(大)隊",IF(K11="支援檢疫所","支援(其他)",IF(  K11="/","空班",  IF(  K11="丙",  "※ 丙案",  IF(  K11="丙常訓",  "※ 丙案 常訓",K11  )))))))))))))))))))))))))</f>
        <v>空班</v>
      </c>
      <c r="L51" s="190" t="str">
        <f>IF(L11="早","08-18",IF(L11="中","12-22",IF(L11="晚","22-08",IF(L11="X","輪休",IF(L11="公","公假",IF(OR(L11="病",L11="事"),"病(事)假",IF(OR(L11="婚",L11="產"),"婚(產)假",IF(L11="補","補休",IF(L11="休","休假",IF(L11="喪","喪假",IF(AND(L11="/",OR($A11=日期輸入!$B$25,$A11=日期輸入!$C$25,$A11=日期輸入!$D$25,$A11=日期輸入!$E$25,$A11=日期輸入!$F$25)),"08-18水電科",IF(L11="大日","大隊值日(日)",IF(L11="大夜","大隊值日(夜)",IF(L11="值1","值1(早)",IF(L11="值1丙","值1(早) 丙案",IF(L11="值2","值2(中)",IF(L11="值2乙","值2(中) 乙案",IF(L11="夜值","夜值(晚)",IF(L11="甲夜","夜值(晚) 甲案",IF(L11="備","08-18",IF(OR(L11="支援秘書室",L11="支援出納室",L11="支援警務科",L11="支援事務股"),"支援總(大)隊",IF(L11="支援檢疫所","支援(其他)",IF(  L11="/","空班",  IF(  L11="丙",  "※ 丙案",  IF(  L11="丙常訓",  "※ 丙案 常訓",L11  )))))))))))))))))))))))))</f>
        <v>空班</v>
      </c>
      <c r="M51" s="190" t="str">
        <f>IF(M11="早","08-18",IF(M11="中","12-22",IF(M11="晚","22-08",IF(M11="X","輪休",IF(M11="公","公假",IF(OR(M11="病",M11="事"),"病(事)假",IF(OR(M11="婚",M11="產"),"婚(產)假",IF(M11="補","補休",IF(M11="休","休假",IF(M11="喪","喪假",IF(AND(M11="/",OR($A11=日期輸入!$B$25,$A11=日期輸入!$C$25,$A11=日期輸入!$D$25,$A11=日期輸入!$E$25,$A11=日期輸入!$F$25)),"08-18水電科",IF(M11="大日","大隊值日(日)",IF(M11="大夜","大隊值日(夜)",IF(M11="值1","值1(早)",IF(M11="值1丙","值1(早) 丙案",IF(M11="值2","值2(中)",IF(M11="值2乙","值2(中) 乙案",IF(M11="夜值","夜值(晚)",IF(M11="甲夜","夜值(晚) 甲案",IF(M11="備","08-18",IF(OR(M11="支援秘書室",M11="支援出納室",M11="支援警務科",M11="支援事務股"),"支援總(大)隊",IF(M11="支援檢疫所","支援(其他)",IF(  M11="/","空班",  IF(  M11="丙",  "※ 丙案",  IF(  M11="丙常訓",  "※ 丙案 常訓",M11  )))))))))))))))))))))))))</f>
        <v>空班</v>
      </c>
      <c r="N51" s="190" t="str">
        <f>IF(N11="早","08-18",IF(N11="中","12-22",IF(N11="晚","22-08",IF(N11="X","輪休",IF(N11="公","公假",IF(OR(N11="病",N11="事"),"病(事)假",IF(OR(N11="婚",N11="產"),"婚(產)假",IF(N11="補","補休",IF(N11="休","休假",IF(N11="喪","喪假",IF(AND(N11="/",OR($A11=日期輸入!$B$25,$A11=日期輸入!$C$25,$A11=日期輸入!$D$25,$A11=日期輸入!$E$25,$A11=日期輸入!$F$25)),"08-18水電科",IF(N11="大日","大隊值日(日)",IF(N11="大夜","大隊值日(夜)",IF(N11="值1","值1(早)",IF(N11="值1丙","值1(早) 丙案",IF(N11="值2","值2(中)",IF(N11="值2乙","值2(中) 乙案",IF(N11="夜值","夜值(晚)",IF(N11="甲夜","夜值(晚) 甲案",IF(N11="備","08-18",IF(OR(N11="支援秘書室",N11="支援出納室",N11="支援警務科",N11="支援事務股"),"支援總(大)隊",IF(N11="支援檢疫所","支援(其他)",IF(  N11="/","空班",  IF(  N11="丙",  "※ 丙案",  IF(  N11="丙常訓",  "※ 丙案 常訓",N11  )))))))))))))))))))))))))</f>
        <v>空班</v>
      </c>
      <c r="O51" s="190" t="str">
        <f>IF(O11="早","08-18",IF(O11="中","12-22",IF(O11="晚","22-08",IF(O11="X","輪休",IF(O11="公","公假",IF(OR(O11="病",O11="事"),"病(事)假",IF(OR(O11="婚",O11="產"),"婚(產)假",IF(O11="補","補休",IF(O11="休","休假",IF(O11="喪","喪假",IF(AND(O11="/",OR($A11=日期輸入!$B$25,$A11=日期輸入!$C$25,$A11=日期輸入!$D$25,$A11=日期輸入!$E$25,$A11=日期輸入!$F$25)),"08-18水電科",IF(O11="大日","大隊值日(日)",IF(O11="大夜","大隊值日(夜)",IF(O11="值1","值1(早)",IF(O11="值1丙","值1(早) 丙案",IF(O11="值2","值2(中)",IF(O11="值2乙","值2(中) 乙案",IF(O11="夜值","夜值(晚)",IF(O11="甲夜","夜值(晚) 甲案",IF(O11="備","08-18",IF(OR(O11="支援秘書室",O11="支援出納室",O11="支援警務科",O11="支援事務股"),"支援總(大)隊",IF(O11="支援檢疫所","支援(其他)",IF(  O11="/","空班",  IF(  O11="丙",  "※ 丙案",  IF(  O11="丙常訓",  "※ 丙案 常訓",O11  )))))))))))))))))))))))))</f>
        <v>空班</v>
      </c>
      <c r="P51" s="190" t="str">
        <f>IF(P11="早","08-18",IF(P11="中","12-22",IF(P11="晚","22-08",IF(P11="X","輪休",IF(P11="公","公假",IF(OR(P11="病",P11="事"),"病(事)假",IF(OR(P11="婚",P11="產"),"婚(產)假",IF(P11="補","補休",IF(P11="休","休假",IF(P11="喪","喪假",IF(AND(P11="/",OR($A11=日期輸入!$B$25,$A11=日期輸入!$C$25,$A11=日期輸入!$D$25,$A11=日期輸入!$E$25,$A11=日期輸入!$F$25)),"08-18水電科",IF(P11="大日","大隊值日(日)",IF(P11="大夜","大隊值日(夜)",IF(P11="值1","值1(早)",IF(P11="值1丙","值1(早) 丙案",IF(P11="值2","值2(中)",IF(P11="值2乙","值2(中) 乙案",IF(P11="夜值","夜值(晚)",IF(P11="甲夜","夜值(晚) 甲案",IF(P11="備","08-18",IF(OR(P11="支援秘書室",P11="支援出納室",P11="支援警務科",P11="支援事務股"),"支援總(大)隊",IF(P11="支援檢疫所","支援(其他)",IF(  P11="/","空班",  IF(  P11="丙",  "※ 丙案",  IF(  P11="丙常訓",  "※ 丙案 常訓",P11  )))))))))))))))))))))))))</f>
        <v>空班</v>
      </c>
      <c r="Q51" s="190" t="str">
        <f>IF(Q11="早","08-18",IF(Q11="中","12-22",IF(Q11="晚","22-08",IF(Q11="X","輪休",IF(Q11="公","公假",IF(OR(Q11="病",Q11="事"),"病(事)假",IF(OR(Q11="婚",Q11="產"),"婚(產)假",IF(Q11="補","補休",IF(Q11="休","休假",IF(Q11="喪","喪假",IF(AND(Q11="/",OR($A11=日期輸入!$B$25,$A11=日期輸入!$C$25,$A11=日期輸入!$D$25,$A11=日期輸入!$E$25,$A11=日期輸入!$F$25)),"08-18水電科",IF(Q11="大日","大隊值日(日)",IF(Q11="大夜","大隊值日(夜)",IF(Q11="值1","值1(早)",IF(Q11="值1丙","值1(早) 丙案",IF(Q11="值2","值2(中)",IF(Q11="值2乙","值2(中) 乙案",IF(Q11="夜值","夜值(晚)",IF(Q11="甲夜","夜值(晚) 甲案",IF(Q11="備","08-18",IF(OR(Q11="支援秘書室",Q11="支援出納室",Q11="支援警務科",Q11="支援事務股"),"支援總(大)隊",IF(Q11="支援檢疫所","支援(其他)",IF(  Q11="/","空班",  IF(  Q11="丙",  "※ 丙案",  IF(  Q11="丙常訓",  "※ 丙案 常訓",Q11  )))))))))))))))))))))))))</f>
        <v>空班</v>
      </c>
      <c r="R51" s="190" t="str">
        <f>IF(R11="早","08-18",IF(R11="中","12-22",IF(R11="晚","22-08",IF(R11="X","輪休",IF(R11="公","公假",IF(OR(R11="病",R11="事"),"病(事)假",IF(OR(R11="婚",R11="產"),"婚(產)假",IF(R11="補","補休",IF(R11="休","休假",IF(R11="喪","喪假",IF(AND(R11="/",OR($A11=日期輸入!$B$25,$A11=日期輸入!$C$25,$A11=日期輸入!$D$25,$A11=日期輸入!$E$25,$A11=日期輸入!$F$25)),"08-18水電科",IF(R11="大日","大隊值日(日)",IF(R11="大夜","大隊值日(夜)",IF(R11="值1","值1(早)",IF(R11="值1丙","值1(早) 丙案",IF(R11="值2","值2(中)",IF(R11="值2乙","值2(中) 乙案",IF(R11="夜值","夜值(晚)",IF(R11="甲夜","夜值(晚) 甲案",IF(R11="備","08-18",IF(OR(R11="支援秘書室",R11="支援出納室",R11="支援警務科",R11="支援事務股"),"支援總(大)隊",IF(R11="支援檢疫所","支援(其他)",IF(  R11="/","空班",  IF(  R11="丙",  "※ 丙案",  IF(  R11="丙常訓",  "※ 丙案 常訓",R11  )))))))))))))))))))))))))</f>
        <v>空班</v>
      </c>
      <c r="S51" s="190" t="str">
        <f>IF(S11="早","08-18",IF(S11="中","12-22",IF(S11="晚","22-08",IF(S11="X","輪休",IF(S11="公","公假",IF(OR(S11="病",S11="事"),"病(事)假",IF(OR(S11="婚",S11="產"),"婚(產)假",IF(S11="補","補休",IF(S11="休","休假",IF(S11="喪","喪假",IF(AND(S11="/",OR($A11=日期輸入!$B$25,$A11=日期輸入!$C$25,$A11=日期輸入!$D$25,$A11=日期輸入!$E$25,$A11=日期輸入!$F$25)),"08-18水電科",IF(S11="大日","大隊值日(日)",IF(S11="大夜","大隊值日(夜)",IF(S11="值1","值1(早)",IF(S11="值1丙","值1(早) 丙案",IF(S11="值2","值2(中)",IF(S11="值2乙","值2(中) 乙案",IF(S11="夜值","夜值(晚)",IF(S11="甲夜","夜值(晚) 甲案",IF(S11="備","08-18",IF(OR(S11="支援秘書室",S11="支援出納室",S11="支援警務科",S11="支援事務股"),"支援總(大)隊",IF(S11="支援檢疫所","支援(其他)",IF(  S11="/","空班",  IF(  S11="丙",  "※ 丙案",  IF(  S11="丙常訓",  "※ 丙案 常訓",S11  )))))))))))))))))))))))))</f>
        <v>空班</v>
      </c>
      <c r="T51" s="190" t="str">
        <f>IF(T11="早","08-18",IF(T11="中","12-22",IF(T11="晚","22-08",IF(T11="X","輪休",IF(T11="公","公假",IF(OR(T11="病",T11="事"),"病(事)假",IF(OR(T11="婚",T11="產"),"婚(產)假",IF(T11="補","補休",IF(T11="休","休假",IF(T11="喪","喪假",IF(AND(T11="/",OR($A11=日期輸入!$B$25,$A11=日期輸入!$C$25,$A11=日期輸入!$D$25,$A11=日期輸入!$E$25,$A11=日期輸入!$F$25)),"08-18水電科",IF(T11="大日","大隊值日(日)",IF(T11="大夜","大隊值日(夜)",IF(T11="值1","值1(早)",IF(T11="值1丙","值1(早) 丙案",IF(T11="值2","值2(中)",IF(T11="值2乙","值2(中) 乙案",IF(T11="夜值","夜值(晚)",IF(T11="甲夜","夜值(晚) 甲案",IF(T11="備","08-18",IF(OR(T11="支援秘書室",T11="支援出納室",T11="支援警務科",T11="支援事務股"),"支援總(大)隊",IF(T11="支援檢疫所","支援(其他)",IF(  T11="/","空班",  IF(  T11="丙",  "※ 丙案",  IF(  T11="丙常訓",  "※ 丙案 常訓",T11  )))))))))))))))))))))))))</f>
        <v>空班</v>
      </c>
      <c r="U51" s="190" t="str">
        <f>IF(U11="早","08-18",IF(U11="中","12-22",IF(U11="晚","22-08",IF(U11="X","輪休",IF(U11="公","公假",IF(OR(U11="病",U11="事"),"病(事)假",IF(OR(U11="婚",U11="產"),"婚(產)假",IF(U11="補","補休",IF(U11="休","休假",IF(U11="喪","喪假",IF(AND(U11="/",OR($A11=日期輸入!$B$25,$A11=日期輸入!$C$25,$A11=日期輸入!$D$25,$A11=日期輸入!$E$25,$A11=日期輸入!$F$25)),"08-18水電科",IF(U11="大日","大隊值日(日)",IF(U11="大夜","大隊值日(夜)",IF(U11="值1","值1(早)",IF(U11="值1丙","值1(早) 丙案",IF(U11="值2","值2(中)",IF(U11="值2乙","值2(中) 乙案",IF(U11="夜值","夜值(晚)",IF(U11="甲夜","夜值(晚) 甲案",IF(U11="備","08-18",IF(OR(U11="支援秘書室",U11="支援出納室",U11="支援警務科",U11="支援事務股"),"支援總(大)隊",IF(U11="支援檢疫所","支援(其他)",IF(  U11="/","空班",  IF(  U11="丙",  "※ 丙案",  IF(  U11="丙常訓",  "※ 丙案 常訓",U11  )))))))))))))))))))))))))</f>
        <v>空班</v>
      </c>
      <c r="V51" s="190" t="str">
        <f>IF(V11="早","08-18",IF(V11="中","12-22",IF(V11="晚","22-08",IF(V11="X","輪休",IF(V11="公","公假",IF(OR(V11="病",V11="事"),"病(事)假",IF(OR(V11="婚",V11="產"),"婚(產)假",IF(V11="補","補休",IF(V11="休","休假",IF(V11="喪","喪假",IF(AND(V11="/",OR($A11=日期輸入!$B$25,$A11=日期輸入!$C$25,$A11=日期輸入!$D$25,$A11=日期輸入!$E$25,$A11=日期輸入!$F$25)),"08-18水電科",IF(V11="大日","大隊值日(日)",IF(V11="大夜","大隊值日(夜)",IF(V11="值1","值1(早)",IF(V11="值1丙","值1(早) 丙案",IF(V11="值2","值2(中)",IF(V11="值2乙","值2(中) 乙案",IF(V11="夜值","夜值(晚)",IF(V11="甲夜","夜值(晚) 甲案",IF(V11="備","08-18",IF(OR(V11="支援秘書室",V11="支援出納室",V11="支援警務科",V11="支援事務股"),"支援總(大)隊",IF(V11="支援檢疫所","支援(其他)",IF(  V11="/","空班",  IF(  V11="丙",  "※ 丙案",  IF(  V11="丙常訓",  "※ 丙案 常訓",V11  )))))))))))))))))))))))))</f>
        <v>空班</v>
      </c>
      <c r="W51" s="190" t="str">
        <f>IF(W11="早","08-18",IF(W11="中","12-22",IF(W11="晚","22-08",IF(W11="X","輪休",IF(W11="公","公假",IF(OR(W11="病",W11="事"),"病(事)假",IF(OR(W11="婚",W11="產"),"婚(產)假",IF(W11="補","補休",IF(W11="休","休假",IF(W11="喪","喪假",IF(AND(W11="/",OR($A11=日期輸入!$B$25,$A11=日期輸入!$C$25,$A11=日期輸入!$D$25,$A11=日期輸入!$E$25,$A11=日期輸入!$F$25)),"08-18水電科",IF(W11="大日","大隊值日(日)",IF(W11="大夜","大隊值日(夜)",IF(W11="值1","值1(早)",IF(W11="值1丙","值1(早) 丙案",IF(W11="值2","值2(中)",IF(W11="值2乙","值2(中) 乙案",IF(W11="夜值","夜值(晚)",IF(W11="甲夜","夜值(晚) 甲案",IF(W11="備","08-18",IF(OR(W11="支援秘書室",W11="支援出納室",W11="支援警務科",W11="支援事務股"),"支援總(大)隊",IF(W11="支援檢疫所","支援(其他)",IF(  W11="/","空班",  IF(  W11="丙",  "※ 丙案",  IF(  W11="丙常訓",  "※ 丙案 常訓",W11  )))))))))))))))))))))))))</f>
        <v>空班</v>
      </c>
      <c r="X51" s="190" t="str">
        <f>IF(X11="早","08-18",IF(X11="中","12-22",IF(X11="晚","22-08",IF(X11="X","輪休",IF(X11="公","公假",IF(OR(X11="病",X11="事"),"病(事)假",IF(OR(X11="婚",X11="產"),"婚(產)假",IF(X11="補","補休",IF(X11="休","休假",IF(X11="喪","喪假",IF(AND(X11="/",OR($A11=日期輸入!$B$25,$A11=日期輸入!$C$25,$A11=日期輸入!$D$25,$A11=日期輸入!$E$25,$A11=日期輸入!$F$25)),"08-18水電科",IF(X11="大日","大隊值日(日)",IF(X11="大夜","大隊值日(夜)",IF(X11="值1","值1(早)",IF(X11="值1丙","值1(早) 丙案",IF(X11="值2","值2(中)",IF(X11="值2乙","值2(中) 乙案",IF(X11="夜值","夜值(晚)",IF(X11="甲夜","夜值(晚) 甲案",IF(X11="備","08-18",IF(OR(X11="支援秘書室",X11="支援出納室",X11="支援警務科",X11="支援事務股"),"支援總(大)隊",IF(X11="支援檢疫所","支援(其他)",IF(  X11="/","空班",  IF(  X11="丙",  "※ 丙案",  IF(  X11="丙常訓",  "※ 丙案 常訓",X11  )))))))))))))))))))))))))</f>
        <v>空班</v>
      </c>
      <c r="Y51" s="190" t="str">
        <f>IF(Y11="早","08-18",IF(Y11="中","12-22",IF(Y11="晚","22-08",IF(Y11="X","輪休",IF(Y11="公","公假",IF(OR(Y11="病",Y11="事"),"病(事)假",IF(OR(Y11="婚",Y11="產"),"婚(產)假",IF(Y11="補","補休",IF(Y11="休","休假",IF(Y11="喪","喪假",IF(AND(Y11="/",OR($A11=日期輸入!$B$25,$A11=日期輸入!$C$25,$A11=日期輸入!$D$25,$A11=日期輸入!$E$25,$A11=日期輸入!$F$25)),"08-18水電科",IF(Y11="大日","大隊值日(日)",IF(Y11="大夜","大隊值日(夜)",IF(Y11="值1","值1(早)",IF(Y11="值1丙","值1(早) 丙案",IF(Y11="值2","值2(中)",IF(Y11="值2乙","值2(中) 乙案",IF(Y11="夜值","夜值(晚)",IF(Y11="甲夜","夜值(晚) 甲案",IF(Y11="備","08-18",IF(OR(Y11="支援秘書室",Y11="支援出納室",Y11="支援警務科",Y11="支援事務股"),"支援總(大)隊",IF(Y11="支援檢疫所","支援(其他)",IF(  Y11="/","空班",  IF(  Y11="丙",  "※ 丙案",  IF(  Y11="丙常訓",  "※ 丙案 常訓",Y11  )))))))))))))))))))))))))</f>
        <v>空班</v>
      </c>
      <c r="Z51" s="190" t="str">
        <f>IF(Z11="早","08-18",IF(Z11="中","12-22",IF(Z11="晚","22-08",IF(Z11="X","輪休",IF(Z11="公","公假",IF(OR(Z11="病",Z11="事"),"病(事)假",IF(OR(Z11="婚",Z11="產"),"婚(產)假",IF(Z11="補","補休",IF(Z11="休","休假",IF(Z11="喪","喪假",IF(AND(Z11="/",OR($A11=日期輸入!$B$25,$A11=日期輸入!$C$25,$A11=日期輸入!$D$25,$A11=日期輸入!$E$25,$A11=日期輸入!$F$25)),"08-18水電科",IF(Z11="大日","大隊值日(日)",IF(Z11="大夜","大隊值日(夜)",IF(Z11="值1","值1(早)",IF(Z11="值1丙","值1(早) 丙案",IF(Z11="值2","值2(中)",IF(Z11="值2乙","值2(中) 乙案",IF(Z11="夜值","夜值(晚)",IF(Z11="甲夜","夜值(晚) 甲案",IF(Z11="備","08-18",IF(OR(Z11="支援秘書室",Z11="支援出納室",Z11="支援警務科",Z11="支援事務股"),"支援總(大)隊",IF(Z11="支援檢疫所","支援(其他)",IF(  Z11="/","空班",  IF(  Z11="丙",  "※ 丙案",  IF(  Z11="丙常訓",  "※ 丙案 常訓",Z11  )))))))))))))))))))))))))</f>
        <v>空班</v>
      </c>
      <c r="AA51" s="190" t="str">
        <f>IF(AA11="早","08-18",IF(AA11="中","12-22",IF(AA11="晚","22-08",IF(AA11="X","輪休",IF(AA11="公","公假",IF(OR(AA11="病",AA11="事"),"病(事)假",IF(OR(AA11="婚",AA11="產"),"婚(產)假",IF(AA11="補","補休",IF(AA11="休","休假",IF(AA11="喪","喪假",IF(AND(AA11="/",OR($A11=日期輸入!$B$25,$A11=日期輸入!$C$25,$A11=日期輸入!$D$25,$A11=日期輸入!$E$25,$A11=日期輸入!$F$25)),"08-18水電科",IF(AA11="大日","大隊值日(日)",IF(AA11="大夜","大隊值日(夜)",IF(AA11="值1","值1(早)",IF(AA11="值1丙","值1(早) 丙案",IF(AA11="值2","值2(中)",IF(AA11="值2乙","值2(中) 乙案",IF(AA11="夜值","夜值(晚)",IF(AA11="甲夜","夜值(晚) 甲案",IF(AA11="備","08-18",IF(OR(AA11="支援秘書室",AA11="支援出納室",AA11="支援警務科",AA11="支援事務股"),"支援總(大)隊",IF(AA11="支援檢疫所","支援(其他)",IF(  AA11="/","空班",  IF(  AA11="丙",  "※ 丙案",  IF(  AA11="丙常訓",  "※ 丙案 常訓",AA11  )))))))))))))))))))))))))</f>
        <v>空班</v>
      </c>
      <c r="AB51" s="190" t="str">
        <f>IF(AB11="早","08-18",IF(AB11="中","12-22",IF(AB11="晚","22-08",IF(AB11="X","輪休",IF(AB11="公","公假",IF(OR(AB11="病",AB11="事"),"病(事)假",IF(OR(AB11="婚",AB11="產"),"婚(產)假",IF(AB11="補","補休",IF(AB11="休","休假",IF(AB11="喪","喪假",IF(AND(AB11="/",OR($A11=日期輸入!$B$25,$A11=日期輸入!$C$25,$A11=日期輸入!$D$25,$A11=日期輸入!$E$25,$A11=日期輸入!$F$25)),"08-18水電科",IF(AB11="大日","大隊值日(日)",IF(AB11="大夜","大隊值日(夜)",IF(AB11="值1","值1(早)",IF(AB11="值1丙","值1(早) 丙案",IF(AB11="值2","值2(中)",IF(AB11="值2乙","值2(中) 乙案",IF(AB11="夜值","夜值(晚)",IF(AB11="甲夜","夜值(晚) 甲案",IF(AB11="備","08-18",IF(OR(AB11="支援秘書室",AB11="支援出納室",AB11="支援警務科",AB11="支援事務股"),"支援總(大)隊",IF(AB11="支援檢疫所","支援(其他)",IF(  AB11="/","空班",  IF(  AB11="丙",  "※ 丙案",  IF(  AB11="丙常訓",  "※ 丙案 常訓",AB11  )))))))))))))))))))))))))</f>
        <v>空班</v>
      </c>
      <c r="AC51" s="190" t="str">
        <f>IF(AC11="早","08-18",IF(AC11="中","12-22",IF(AC11="晚","22-08",IF(AC11="X","輪休",IF(AC11="公","公假",IF(OR(AC11="病",AC11="事"),"病(事)假",IF(OR(AC11="婚",AC11="產"),"婚(產)假",IF(AC11="補","補休",IF(AC11="休","休假",IF(AC11="喪","喪假",IF(AND(AC11="/",OR($A11=日期輸入!$B$25,$A11=日期輸入!$C$25,$A11=日期輸入!$D$25,$A11=日期輸入!$E$25,$A11=日期輸入!$F$25)),"08-18水電科",IF(AC11="大日","大隊值日(日)",IF(AC11="大夜","大隊值日(夜)",IF(AC11="值1","值1(早)",IF(AC11="值1丙","值1(早) 丙案",IF(AC11="值2","值2(中)",IF(AC11="值2乙","值2(中) 乙案",IF(AC11="夜值","夜值(晚)",IF(AC11="甲夜","夜值(晚) 甲案",IF(AC11="備","08-18",IF(OR(AC11="支援秘書室",AC11="支援出納室",AC11="支援警務科",AC11="支援事務股"),"支援總(大)隊",IF(AC11="支援檢疫所","支援(其他)",IF(  AC11="/","空班",  IF(  AC11="丙",  "※ 丙案",  IF(  AC11="丙常訓",  "※ 丙案 常訓",AC11  )))))))))))))))))))))))))</f>
        <v>空班</v>
      </c>
      <c r="AD51" s="190" t="str">
        <f>IF(AD11="早","08-18",IF(AD11="中","12-22",IF(AD11="晚","22-08",IF(AD11="X","輪休",IF(AD11="公","公假",IF(OR(AD11="病",AD11="事"),"病(事)假",IF(OR(AD11="婚",AD11="產"),"婚(產)假",IF(AD11="補","補休",IF(AD11="休","休假",IF(AD11="喪","喪假",IF(AND(AD11="/",OR($A11=日期輸入!$B$25,$A11=日期輸入!$C$25,$A11=日期輸入!$D$25,$A11=日期輸入!$E$25,$A11=日期輸入!$F$25)),"08-18水電科",IF(AD11="大日","大隊值日(日)",IF(AD11="大夜","大隊值日(夜)",IF(AD11="值1","值1(早)",IF(AD11="值1丙","值1(早) 丙案",IF(AD11="值2","值2(中)",IF(AD11="值2乙","值2(中) 乙案",IF(AD11="夜值","夜值(晚)",IF(AD11="甲夜","夜值(晚) 甲案",IF(AD11="備","08-18",IF(OR(AD11="支援秘書室",AD11="支援出納室",AD11="支援警務科",AD11="支援事務股"),"支援總(大)隊",IF(AD11="支援檢疫所","支援(其他)",IF(  AD11="/","空班",  IF(  AD11="丙",  "※ 丙案",  IF(  AD11="丙常訓",  "※ 丙案 常訓",AD11  )))))))))))))))))))))))))</f>
        <v>空班</v>
      </c>
      <c r="AE51" s="190" t="str">
        <f>IF(AE11="早","08-18",IF(AE11="中","12-22",IF(AE11="晚","22-08",IF(AE11="X","輪休",IF(AE11="公","公假",IF(OR(AE11="病",AE11="事"),"病(事)假",IF(OR(AE11="婚",AE11="產"),"婚(產)假",IF(AE11="補","補休",IF(AE11="休","休假",IF(AE11="喪","喪假",IF(AND(AE11="/",OR($A11=日期輸入!$B$25,$A11=日期輸入!$C$25,$A11=日期輸入!$D$25,$A11=日期輸入!$E$25,$A11=日期輸入!$F$25)),"08-18水電科",IF(AE11="大日","大隊值日(日)",IF(AE11="大夜","大隊值日(夜)",IF(AE11="值1","值1(早)",IF(AE11="值1丙","值1(早) 丙案",IF(AE11="值2","值2(中)",IF(AE11="值2乙","值2(中) 乙案",IF(AE11="夜值","夜值(晚)",IF(AE11="甲夜","夜值(晚) 甲案",IF(AE11="備","08-18",IF(OR(AE11="支援秘書室",AE11="支援出納室",AE11="支援警務科",AE11="支援事務股"),"支援總(大)隊",IF(AE11="支援檢疫所","支援(其他)",IF(  AE11="/","空班",  IF(  AE11="丙",  "※ 丙案",  IF(  AE11="丙常訓",  "※ 丙案 常訓",AE11  )))))))))))))))))))))))))</f>
        <v>空班</v>
      </c>
      <c r="AF51" s="190" t="str">
        <f>IF(AF11="早","08-18",IF(AF11="中","12-22",IF(AF11="晚","22-08",IF(AF11="X","輪休",IF(AF11="公","公假",IF(OR(AF11="病",AF11="事"),"病(事)假",IF(OR(AF11="婚",AF11="產"),"婚(產)假",IF(AF11="補","補休",IF(AF11="休","休假",IF(AF11="喪","喪假",IF(AND(AF11="/",OR($A11=日期輸入!$B$25,$A11=日期輸入!$C$25,$A11=日期輸入!$D$25,$A11=日期輸入!$E$25,$A11=日期輸入!$F$25)),"08-18水電科",IF(AF11="大日","大隊值日(日)",IF(AF11="大夜","大隊值日(夜)",IF(AF11="值1","值1(早)",IF(AF11="值1丙","值1(早) 丙案",IF(AF11="值2","值2(中)",IF(AF11="值2乙","值2(中) 乙案",IF(AF11="夜值","夜值(晚)",IF(AF11="甲夜","夜值(晚) 甲案",IF(AF11="備","08-18",IF(OR(AF11="支援秘書室",AF11="支援出納室",AF11="支援警務科",AF11="支援事務股"),"支援總(大)隊",IF(AF11="支援檢疫所","支援(其他)",IF(  AF11="/","空班",  IF(  AF11="丙",  "※ 丙案",  IF(  AF11="丙常訓",  "※ 丙案 常訓",AF11  )))))))))))))))))))))))))</f>
        <v>空班</v>
      </c>
      <c r="AG51" s="190" t="str">
        <f>IF(AG11="早","08-18",IF(AG11="中","12-22",IF(AG11="晚","22-08",IF(AG11="X","輪休",IF(AG11="公","公假",IF(OR(AG11="病",AG11="事"),"病(事)假",IF(OR(AG11="婚",AG11="產"),"婚(產)假",IF(AG11="補","補休",IF(AG11="休","休假",IF(AG11="喪","喪假",IF(AND(AG11="/",OR($A11=日期輸入!$B$25,$A11=日期輸入!$C$25,$A11=日期輸入!$D$25,$A11=日期輸入!$E$25,$A11=日期輸入!$F$25)),"08-18水電科",IF(AG11="大日","大隊值日(日)",IF(AG11="大夜","大隊值日(夜)",IF(AG11="值1","值1(早)",IF(AG11="值1丙","值1(早) 丙案",IF(AG11="值2","值2(中)",IF(AG11="值2乙","值2(中) 乙案",IF(AG11="夜值","夜值(晚)",IF(AG11="甲夜","夜值(晚) 甲案",IF(AG11="備","08-18",IF(OR(AG11="支援秘書室",AG11="支援出納室",AG11="支援警務科",AG11="支援事務股"),"支援總(大)隊",IF(AG11="支援檢疫所","支援(其他)",IF(  AG11="/","空班",  IF(  AG11="丙",  "※ 丙案",  IF(  AG11="丙常訓",  "※ 丙案 常訓",AG11  )))))))))))))))))))))))))</f>
        <v/>
      </c>
    </row>
    <row r="52" spans="1:33">
      <c r="A52" s="190" t="str">
        <f t="shared" ref="A52:B52" si="11">A12</f>
        <v>O</v>
      </c>
      <c r="B52" s="190" t="str">
        <f t="shared" si="11"/>
        <v>陳佑任</v>
      </c>
      <c r="C52" s="190" t="str">
        <f>IF(C12="早","08-18",IF(C12="中","12-22",IF(C12="晚","22-08",IF(C12="X","輪休",IF(C12="公","公假",IF(OR(C12="病",C12="事"),"病(事)假",IF(OR(C12="婚",C12="產"),"婚(產)假",IF(C12="補","補休",IF(C12="休","休假",IF(C12="喪","喪假",IF(AND(C12="/",OR($A12=日期輸入!$B$25,$A12=日期輸入!$C$25,$A12=日期輸入!$D$25,$A12=日期輸入!$E$25,$A12=日期輸入!$F$25)),"08-18水電科",IF(C12="大日","大隊值日(日)",IF(C12="大夜","大隊值日(夜)",IF(C12="值1","值1(早)",IF(C12="值1丙","值1(早) 丙案",IF(C12="值2","值2(中)",IF(C12="值2乙","值2(中) 乙案",IF(C12="夜值","夜值(晚)",IF(C12="甲夜","夜值(晚) 甲案",IF(C12="備","08-18",IF(OR(C12="支援秘書室",C12="支援出納室",C12="支援警務科",C12="支援事務股"),"支援總(大)隊",IF(C12="支援檢疫所","支援(其他)",IF(  C12="/","空班",  IF(  C12="丙",  "※ 丙案",  IF(  C12="丙常訓",  "※ 丙案 常訓",C12  )))))))))))))))))))))))))</f>
        <v>空班</v>
      </c>
      <c r="D52" s="190" t="str">
        <f>IF(D12="早","08-18",IF(D12="中","12-22",IF(D12="晚","22-08",IF(D12="X","輪休",IF(D12="公","公假",IF(OR(D12="病",D12="事"),"病(事)假",IF(OR(D12="婚",D12="產"),"婚(產)假",IF(D12="補","補休",IF(D12="休","休假",IF(D12="喪","喪假",IF(AND(D12="/",OR($A12=日期輸入!$B$25,$A12=日期輸入!$C$25,$A12=日期輸入!$D$25,$A12=日期輸入!$E$25,$A12=日期輸入!$F$25)),"08-18水電科",IF(D12="大日","大隊值日(日)",IF(D12="大夜","大隊值日(夜)",IF(D12="值1","值1(早)",IF(D12="值1丙","值1(早) 丙案",IF(D12="值2","值2(中)",IF(D12="值2乙","值2(中) 乙案",IF(D12="夜值","夜值(晚)",IF(D12="甲夜","夜值(晚) 甲案",IF(D12="備","08-18",IF(OR(D12="支援秘書室",D12="支援出納室",D12="支援警務科",D12="支援事務股"),"支援總(大)隊",IF(D12="支援檢疫所","支援(其他)",IF(  D12="/","空班",  IF(  D12="丙",  "※ 丙案",  IF(  D12="丙常訓",  "※ 丙案 常訓",D12  )))))))))))))))))))))))))</f>
        <v>空班</v>
      </c>
      <c r="E52" s="190" t="str">
        <f>IF(E12="早","08-18",IF(E12="中","12-22",IF(E12="晚","22-08",IF(E12="X","輪休",IF(E12="公","公假",IF(OR(E12="病",E12="事"),"病(事)假",IF(OR(E12="婚",E12="產"),"婚(產)假",IF(E12="補","補休",IF(E12="休","休假",IF(E12="喪","喪假",IF(AND(E12="/",OR($A12=日期輸入!$B$25,$A12=日期輸入!$C$25,$A12=日期輸入!$D$25,$A12=日期輸入!$E$25,$A12=日期輸入!$F$25)),"08-18水電科",IF(E12="大日","大隊值日(日)",IF(E12="大夜","大隊值日(夜)",IF(E12="值1","值1(早)",IF(E12="值1丙","值1(早) 丙案",IF(E12="值2","值2(中)",IF(E12="值2乙","值2(中) 乙案",IF(E12="夜值","夜值(晚)",IF(E12="甲夜","夜值(晚) 甲案",IF(E12="備","08-18",IF(OR(E12="支援秘書室",E12="支援出納室",E12="支援警務科",E12="支援事務股"),"支援總(大)隊",IF(E12="支援檢疫所","支援(其他)",IF(  E12="/","空班",  IF(  E12="丙",  "※ 丙案",  IF(  E12="丙常訓",  "※ 丙案 常訓",E12  )))))))))))))))))))))))))</f>
        <v>空班</v>
      </c>
      <c r="F52" s="190" t="str">
        <f>IF(F12="早","08-18",IF(F12="中","12-22",IF(F12="晚","22-08",IF(F12="X","輪休",IF(F12="公","公假",IF(OR(F12="病",F12="事"),"病(事)假",IF(OR(F12="婚",F12="產"),"婚(產)假",IF(F12="補","補休",IF(F12="休","休假",IF(F12="喪","喪假",IF(AND(F12="/",OR($A12=日期輸入!$B$25,$A12=日期輸入!$C$25,$A12=日期輸入!$D$25,$A12=日期輸入!$E$25,$A12=日期輸入!$F$25)),"08-18水電科",IF(F12="大日","大隊值日(日)",IF(F12="大夜","大隊值日(夜)",IF(F12="值1","值1(早)",IF(F12="值1丙","值1(早) 丙案",IF(F12="值2","值2(中)",IF(F12="值2乙","值2(中) 乙案",IF(F12="夜值","夜值(晚)",IF(F12="甲夜","夜值(晚) 甲案",IF(F12="備","08-18",IF(OR(F12="支援秘書室",F12="支援出納室",F12="支援警務科",F12="支援事務股"),"支援總(大)隊",IF(F12="支援檢疫所","支援(其他)",IF(  F12="/","空班",  IF(  F12="丙",  "※ 丙案",  IF(  F12="丙常訓",  "※ 丙案 常訓",F12  )))))))))))))))))))))))))</f>
        <v>空班</v>
      </c>
      <c r="G52" s="190" t="str">
        <f>IF(G12="早","08-18",IF(G12="中","12-22",IF(G12="晚","22-08",IF(G12="X","輪休",IF(G12="公","公假",IF(OR(G12="病",G12="事"),"病(事)假",IF(OR(G12="婚",G12="產"),"婚(產)假",IF(G12="補","補休",IF(G12="休","休假",IF(G12="喪","喪假",IF(AND(G12="/",OR($A12=日期輸入!$B$25,$A12=日期輸入!$C$25,$A12=日期輸入!$D$25,$A12=日期輸入!$E$25,$A12=日期輸入!$F$25)),"08-18水電科",IF(G12="大日","大隊值日(日)",IF(G12="大夜","大隊值日(夜)",IF(G12="值1","值1(早)",IF(G12="值1丙","值1(早) 丙案",IF(G12="值2","值2(中)",IF(G12="值2乙","值2(中) 乙案",IF(G12="夜值","夜值(晚)",IF(G12="甲夜","夜值(晚) 甲案",IF(G12="備","08-18",IF(OR(G12="支援秘書室",G12="支援出納室",G12="支援警務科",G12="支援事務股"),"支援總(大)隊",IF(G12="支援檢疫所","支援(其他)",IF(  G12="/","空班",  IF(  G12="丙",  "※ 丙案",  IF(  G12="丙常訓",  "※ 丙案 常訓",G12  )))))))))))))))))))))))))</f>
        <v>空班</v>
      </c>
      <c r="H52" s="190" t="str">
        <f>IF(H12="早","08-18",IF(H12="中","12-22",IF(H12="晚","22-08",IF(H12="X","輪休",IF(H12="公","公假",IF(OR(H12="病",H12="事"),"病(事)假",IF(OR(H12="婚",H12="產"),"婚(產)假",IF(H12="補","補休",IF(H12="休","休假",IF(H12="喪","喪假",IF(AND(H12="/",OR($A12=日期輸入!$B$25,$A12=日期輸入!$C$25,$A12=日期輸入!$D$25,$A12=日期輸入!$E$25,$A12=日期輸入!$F$25)),"08-18水電科",IF(H12="大日","大隊值日(日)",IF(H12="大夜","大隊值日(夜)",IF(H12="值1","值1(早)",IF(H12="值1丙","值1(早) 丙案",IF(H12="值2","值2(中)",IF(H12="值2乙","值2(中) 乙案",IF(H12="夜值","夜值(晚)",IF(H12="甲夜","夜值(晚) 甲案",IF(H12="備","08-18",IF(OR(H12="支援秘書室",H12="支援出納室",H12="支援警務科",H12="支援事務股"),"支援總(大)隊",IF(H12="支援檢疫所","支援(其他)",IF(  H12="/","空班",  IF(  H12="丙",  "※ 丙案",  IF(  H12="丙常訓",  "※ 丙案 常訓",H12  )))))))))))))))))))))))))</f>
        <v>空班</v>
      </c>
      <c r="I52" s="190" t="str">
        <f>IF(I12="早","08-18",IF(I12="中","12-22",IF(I12="晚","22-08",IF(I12="X","輪休",IF(I12="公","公假",IF(OR(I12="病",I12="事"),"病(事)假",IF(OR(I12="婚",I12="產"),"婚(產)假",IF(I12="補","補休",IF(I12="休","休假",IF(I12="喪","喪假",IF(AND(I12="/",OR($A12=日期輸入!$B$25,$A12=日期輸入!$C$25,$A12=日期輸入!$D$25,$A12=日期輸入!$E$25,$A12=日期輸入!$F$25)),"08-18水電科",IF(I12="大日","大隊值日(日)",IF(I12="大夜","大隊值日(夜)",IF(I12="值1","值1(早)",IF(I12="值1丙","值1(早) 丙案",IF(I12="值2","值2(中)",IF(I12="值2乙","值2(中) 乙案",IF(I12="夜值","夜值(晚)",IF(I12="甲夜","夜值(晚) 甲案",IF(I12="備","08-18",IF(OR(I12="支援秘書室",I12="支援出納室",I12="支援警務科",I12="支援事務股"),"支援總(大)隊",IF(I12="支援檢疫所","支援(其他)",IF(  I12="/","空班",  IF(  I12="丙",  "※ 丙案",  IF(  I12="丙常訓",  "※ 丙案 常訓",I12  )))))))))))))))))))))))))</f>
        <v>空班</v>
      </c>
      <c r="J52" s="190" t="str">
        <f>IF(J12="早","08-18",IF(J12="中","12-22",IF(J12="晚","22-08",IF(J12="X","輪休",IF(J12="公","公假",IF(OR(J12="病",J12="事"),"病(事)假",IF(OR(J12="婚",J12="產"),"婚(產)假",IF(J12="補","補休",IF(J12="休","休假",IF(J12="喪","喪假",IF(AND(J12="/",OR($A12=日期輸入!$B$25,$A12=日期輸入!$C$25,$A12=日期輸入!$D$25,$A12=日期輸入!$E$25,$A12=日期輸入!$F$25)),"08-18水電科",IF(J12="大日","大隊值日(日)",IF(J12="大夜","大隊值日(夜)",IF(J12="值1","值1(早)",IF(J12="值1丙","值1(早) 丙案",IF(J12="值2","值2(中)",IF(J12="值2乙","值2(中) 乙案",IF(J12="夜值","夜值(晚)",IF(J12="甲夜","夜值(晚) 甲案",IF(J12="備","08-18",IF(OR(J12="支援秘書室",J12="支援出納室",J12="支援警務科",J12="支援事務股"),"支援總(大)隊",IF(J12="支援檢疫所","支援(其他)",IF(  J12="/","空班",  IF(  J12="丙",  "※ 丙案",  IF(  J12="丙常訓",  "※ 丙案 常訓",J12  )))))))))))))))))))))))))</f>
        <v>空班</v>
      </c>
      <c r="K52" s="190" t="str">
        <f>IF(K12="早","08-18",IF(K12="中","12-22",IF(K12="晚","22-08",IF(K12="X","輪休",IF(K12="公","公假",IF(OR(K12="病",K12="事"),"病(事)假",IF(OR(K12="婚",K12="產"),"婚(產)假",IF(K12="補","補休",IF(K12="休","休假",IF(K12="喪","喪假",IF(AND(K12="/",OR($A12=日期輸入!$B$25,$A12=日期輸入!$C$25,$A12=日期輸入!$D$25,$A12=日期輸入!$E$25,$A12=日期輸入!$F$25)),"08-18水電科",IF(K12="大日","大隊值日(日)",IF(K12="大夜","大隊值日(夜)",IF(K12="值1","值1(早)",IF(K12="值1丙","值1(早) 丙案",IF(K12="值2","值2(中)",IF(K12="值2乙","值2(中) 乙案",IF(K12="夜值","夜值(晚)",IF(K12="甲夜","夜值(晚) 甲案",IF(K12="備","08-18",IF(OR(K12="支援秘書室",K12="支援出納室",K12="支援警務科",K12="支援事務股"),"支援總(大)隊",IF(K12="支援檢疫所","支援(其他)",IF(  K12="/","空班",  IF(  K12="丙",  "※ 丙案",  IF(  K12="丙常訓",  "※ 丙案 常訓",K12  )))))))))))))))))))))))))</f>
        <v>空班</v>
      </c>
      <c r="L52" s="190" t="str">
        <f>IF(L12="早","08-18",IF(L12="中","12-22",IF(L12="晚","22-08",IF(L12="X","輪休",IF(L12="公","公假",IF(OR(L12="病",L12="事"),"病(事)假",IF(OR(L12="婚",L12="產"),"婚(產)假",IF(L12="補","補休",IF(L12="休","休假",IF(L12="喪","喪假",IF(AND(L12="/",OR($A12=日期輸入!$B$25,$A12=日期輸入!$C$25,$A12=日期輸入!$D$25,$A12=日期輸入!$E$25,$A12=日期輸入!$F$25)),"08-18水電科",IF(L12="大日","大隊值日(日)",IF(L12="大夜","大隊值日(夜)",IF(L12="值1","值1(早)",IF(L12="值1丙","值1(早) 丙案",IF(L12="值2","值2(中)",IF(L12="值2乙","值2(中) 乙案",IF(L12="夜值","夜值(晚)",IF(L12="甲夜","夜值(晚) 甲案",IF(L12="備","08-18",IF(OR(L12="支援秘書室",L12="支援出納室",L12="支援警務科",L12="支援事務股"),"支援總(大)隊",IF(L12="支援檢疫所","支援(其他)",IF(  L12="/","空班",  IF(  L12="丙",  "※ 丙案",  IF(  L12="丙常訓",  "※ 丙案 常訓",L12  )))))))))))))))))))))))))</f>
        <v>空班</v>
      </c>
      <c r="M52" s="190" t="str">
        <f>IF(M12="早","08-18",IF(M12="中","12-22",IF(M12="晚","22-08",IF(M12="X","輪休",IF(M12="公","公假",IF(OR(M12="病",M12="事"),"病(事)假",IF(OR(M12="婚",M12="產"),"婚(產)假",IF(M12="補","補休",IF(M12="休","休假",IF(M12="喪","喪假",IF(AND(M12="/",OR($A12=日期輸入!$B$25,$A12=日期輸入!$C$25,$A12=日期輸入!$D$25,$A12=日期輸入!$E$25,$A12=日期輸入!$F$25)),"08-18水電科",IF(M12="大日","大隊值日(日)",IF(M12="大夜","大隊值日(夜)",IF(M12="值1","值1(早)",IF(M12="值1丙","值1(早) 丙案",IF(M12="值2","值2(中)",IF(M12="值2乙","值2(中) 乙案",IF(M12="夜值","夜值(晚)",IF(M12="甲夜","夜值(晚) 甲案",IF(M12="備","08-18",IF(OR(M12="支援秘書室",M12="支援出納室",M12="支援警務科",M12="支援事務股"),"支援總(大)隊",IF(M12="支援檢疫所","支援(其他)",IF(  M12="/","空班",  IF(  M12="丙",  "※ 丙案",  IF(  M12="丙常訓",  "※ 丙案 常訓",M12  )))))))))))))))))))))))))</f>
        <v>空班</v>
      </c>
      <c r="N52" s="190" t="str">
        <f>IF(N12="早","08-18",IF(N12="中","12-22",IF(N12="晚","22-08",IF(N12="X","輪休",IF(N12="公","公假",IF(OR(N12="病",N12="事"),"病(事)假",IF(OR(N12="婚",N12="產"),"婚(產)假",IF(N12="補","補休",IF(N12="休","休假",IF(N12="喪","喪假",IF(AND(N12="/",OR($A12=日期輸入!$B$25,$A12=日期輸入!$C$25,$A12=日期輸入!$D$25,$A12=日期輸入!$E$25,$A12=日期輸入!$F$25)),"08-18水電科",IF(N12="大日","大隊值日(日)",IF(N12="大夜","大隊值日(夜)",IF(N12="值1","值1(早)",IF(N12="值1丙","值1(早) 丙案",IF(N12="值2","值2(中)",IF(N12="值2乙","值2(中) 乙案",IF(N12="夜值","夜值(晚)",IF(N12="甲夜","夜值(晚) 甲案",IF(N12="備","08-18",IF(OR(N12="支援秘書室",N12="支援出納室",N12="支援警務科",N12="支援事務股"),"支援總(大)隊",IF(N12="支援檢疫所","支援(其他)",IF(  N12="/","空班",  IF(  N12="丙",  "※ 丙案",  IF(  N12="丙常訓",  "※ 丙案 常訓",N12  )))))))))))))))))))))))))</f>
        <v>空班</v>
      </c>
      <c r="O52" s="190" t="str">
        <f>IF(O12="早","08-18",IF(O12="中","12-22",IF(O12="晚","22-08",IF(O12="X","輪休",IF(O12="公","公假",IF(OR(O12="病",O12="事"),"病(事)假",IF(OR(O12="婚",O12="產"),"婚(產)假",IF(O12="補","補休",IF(O12="休","休假",IF(O12="喪","喪假",IF(AND(O12="/",OR($A12=日期輸入!$B$25,$A12=日期輸入!$C$25,$A12=日期輸入!$D$25,$A12=日期輸入!$E$25,$A12=日期輸入!$F$25)),"08-18水電科",IF(O12="大日","大隊值日(日)",IF(O12="大夜","大隊值日(夜)",IF(O12="值1","值1(早)",IF(O12="值1丙","值1(早) 丙案",IF(O12="值2","值2(中)",IF(O12="值2乙","值2(中) 乙案",IF(O12="夜值","夜值(晚)",IF(O12="甲夜","夜值(晚) 甲案",IF(O12="備","08-18",IF(OR(O12="支援秘書室",O12="支援出納室",O12="支援警務科",O12="支援事務股"),"支援總(大)隊",IF(O12="支援檢疫所","支援(其他)",IF(  O12="/","空班",  IF(  O12="丙",  "※ 丙案",  IF(  O12="丙常訓",  "※ 丙案 常訓",O12  )))))))))))))))))))))))))</f>
        <v>空班</v>
      </c>
      <c r="P52" s="190" t="str">
        <f>IF(P12="早","08-18",IF(P12="中","12-22",IF(P12="晚","22-08",IF(P12="X","輪休",IF(P12="公","公假",IF(OR(P12="病",P12="事"),"病(事)假",IF(OR(P12="婚",P12="產"),"婚(產)假",IF(P12="補","補休",IF(P12="休","休假",IF(P12="喪","喪假",IF(AND(P12="/",OR($A12=日期輸入!$B$25,$A12=日期輸入!$C$25,$A12=日期輸入!$D$25,$A12=日期輸入!$E$25,$A12=日期輸入!$F$25)),"08-18水電科",IF(P12="大日","大隊值日(日)",IF(P12="大夜","大隊值日(夜)",IF(P12="值1","值1(早)",IF(P12="值1丙","值1(早) 丙案",IF(P12="值2","值2(中)",IF(P12="值2乙","值2(中) 乙案",IF(P12="夜值","夜值(晚)",IF(P12="甲夜","夜值(晚) 甲案",IF(P12="備","08-18",IF(OR(P12="支援秘書室",P12="支援出納室",P12="支援警務科",P12="支援事務股"),"支援總(大)隊",IF(P12="支援檢疫所","支援(其他)",IF(  P12="/","空班",  IF(  P12="丙",  "※ 丙案",  IF(  P12="丙常訓",  "※ 丙案 常訓",P12  )))))))))))))))))))))))))</f>
        <v>空班</v>
      </c>
      <c r="Q52" s="190" t="str">
        <f>IF(Q12="早","08-18",IF(Q12="中","12-22",IF(Q12="晚","22-08",IF(Q12="X","輪休",IF(Q12="公","公假",IF(OR(Q12="病",Q12="事"),"病(事)假",IF(OR(Q12="婚",Q12="產"),"婚(產)假",IF(Q12="補","補休",IF(Q12="休","休假",IF(Q12="喪","喪假",IF(AND(Q12="/",OR($A12=日期輸入!$B$25,$A12=日期輸入!$C$25,$A12=日期輸入!$D$25,$A12=日期輸入!$E$25,$A12=日期輸入!$F$25)),"08-18水電科",IF(Q12="大日","大隊值日(日)",IF(Q12="大夜","大隊值日(夜)",IF(Q12="值1","值1(早)",IF(Q12="值1丙","值1(早) 丙案",IF(Q12="值2","值2(中)",IF(Q12="值2乙","值2(中) 乙案",IF(Q12="夜值","夜值(晚)",IF(Q12="甲夜","夜值(晚) 甲案",IF(Q12="備","08-18",IF(OR(Q12="支援秘書室",Q12="支援出納室",Q12="支援警務科",Q12="支援事務股"),"支援總(大)隊",IF(Q12="支援檢疫所","支援(其他)",IF(  Q12="/","空班",  IF(  Q12="丙",  "※ 丙案",  IF(  Q12="丙常訓",  "※ 丙案 常訓",Q12  )))))))))))))))))))))))))</f>
        <v>空班</v>
      </c>
      <c r="R52" s="190" t="str">
        <f>IF(R12="早","08-18",IF(R12="中","12-22",IF(R12="晚","22-08",IF(R12="X","輪休",IF(R12="公","公假",IF(OR(R12="病",R12="事"),"病(事)假",IF(OR(R12="婚",R12="產"),"婚(產)假",IF(R12="補","補休",IF(R12="休","休假",IF(R12="喪","喪假",IF(AND(R12="/",OR($A12=日期輸入!$B$25,$A12=日期輸入!$C$25,$A12=日期輸入!$D$25,$A12=日期輸入!$E$25,$A12=日期輸入!$F$25)),"08-18水電科",IF(R12="大日","大隊值日(日)",IF(R12="大夜","大隊值日(夜)",IF(R12="值1","值1(早)",IF(R12="值1丙","值1(早) 丙案",IF(R12="值2","值2(中)",IF(R12="值2乙","值2(中) 乙案",IF(R12="夜值","夜值(晚)",IF(R12="甲夜","夜值(晚) 甲案",IF(R12="備","08-18",IF(OR(R12="支援秘書室",R12="支援出納室",R12="支援警務科",R12="支援事務股"),"支援總(大)隊",IF(R12="支援檢疫所","支援(其他)",IF(  R12="/","空班",  IF(  R12="丙",  "※ 丙案",  IF(  R12="丙常訓",  "※ 丙案 常訓",R12  )))))))))))))))))))))))))</f>
        <v>空班</v>
      </c>
      <c r="S52" s="190" t="str">
        <f>IF(S12="早","08-18",IF(S12="中","12-22",IF(S12="晚","22-08",IF(S12="X","輪休",IF(S12="公","公假",IF(OR(S12="病",S12="事"),"病(事)假",IF(OR(S12="婚",S12="產"),"婚(產)假",IF(S12="補","補休",IF(S12="休","休假",IF(S12="喪","喪假",IF(AND(S12="/",OR($A12=日期輸入!$B$25,$A12=日期輸入!$C$25,$A12=日期輸入!$D$25,$A12=日期輸入!$E$25,$A12=日期輸入!$F$25)),"08-18水電科",IF(S12="大日","大隊值日(日)",IF(S12="大夜","大隊值日(夜)",IF(S12="值1","值1(早)",IF(S12="值1丙","值1(早) 丙案",IF(S12="值2","值2(中)",IF(S12="值2乙","值2(中) 乙案",IF(S12="夜值","夜值(晚)",IF(S12="甲夜","夜值(晚) 甲案",IF(S12="備","08-18",IF(OR(S12="支援秘書室",S12="支援出納室",S12="支援警務科",S12="支援事務股"),"支援總(大)隊",IF(S12="支援檢疫所","支援(其他)",IF(  S12="/","空班",  IF(  S12="丙",  "※ 丙案",  IF(  S12="丙常訓",  "※ 丙案 常訓",S12  )))))))))))))))))))))))))</f>
        <v>空班</v>
      </c>
      <c r="T52" s="190" t="str">
        <f>IF(T12="早","08-18",IF(T12="中","12-22",IF(T12="晚","22-08",IF(T12="X","輪休",IF(T12="公","公假",IF(OR(T12="病",T12="事"),"病(事)假",IF(OR(T12="婚",T12="產"),"婚(產)假",IF(T12="補","補休",IF(T12="休","休假",IF(T12="喪","喪假",IF(AND(T12="/",OR($A12=日期輸入!$B$25,$A12=日期輸入!$C$25,$A12=日期輸入!$D$25,$A12=日期輸入!$E$25,$A12=日期輸入!$F$25)),"08-18水電科",IF(T12="大日","大隊值日(日)",IF(T12="大夜","大隊值日(夜)",IF(T12="值1","值1(早)",IF(T12="值1丙","值1(早) 丙案",IF(T12="值2","值2(中)",IF(T12="值2乙","值2(中) 乙案",IF(T12="夜值","夜值(晚)",IF(T12="甲夜","夜值(晚) 甲案",IF(T12="備","08-18",IF(OR(T12="支援秘書室",T12="支援出納室",T12="支援警務科",T12="支援事務股"),"支援總(大)隊",IF(T12="支援檢疫所","支援(其他)",IF(  T12="/","空班",  IF(  T12="丙",  "※ 丙案",  IF(  T12="丙常訓",  "※ 丙案 常訓",T12  )))))))))))))))))))))))))</f>
        <v>空班</v>
      </c>
      <c r="U52" s="190" t="str">
        <f>IF(U12="早","08-18",IF(U12="中","12-22",IF(U12="晚","22-08",IF(U12="X","輪休",IF(U12="公","公假",IF(OR(U12="病",U12="事"),"病(事)假",IF(OR(U12="婚",U12="產"),"婚(產)假",IF(U12="補","補休",IF(U12="休","休假",IF(U12="喪","喪假",IF(AND(U12="/",OR($A12=日期輸入!$B$25,$A12=日期輸入!$C$25,$A12=日期輸入!$D$25,$A12=日期輸入!$E$25,$A12=日期輸入!$F$25)),"08-18水電科",IF(U12="大日","大隊值日(日)",IF(U12="大夜","大隊值日(夜)",IF(U12="值1","值1(早)",IF(U12="值1丙","值1(早) 丙案",IF(U12="值2","值2(中)",IF(U12="值2乙","值2(中) 乙案",IF(U12="夜值","夜值(晚)",IF(U12="甲夜","夜值(晚) 甲案",IF(U12="備","08-18",IF(OR(U12="支援秘書室",U12="支援出納室",U12="支援警務科",U12="支援事務股"),"支援總(大)隊",IF(U12="支援檢疫所","支援(其他)",IF(  U12="/","空班",  IF(  U12="丙",  "※ 丙案",  IF(  U12="丙常訓",  "※ 丙案 常訓",U12  )))))))))))))))))))))))))</f>
        <v>空班</v>
      </c>
      <c r="V52" s="190" t="str">
        <f>IF(V12="早","08-18",IF(V12="中","12-22",IF(V12="晚","22-08",IF(V12="X","輪休",IF(V12="公","公假",IF(OR(V12="病",V12="事"),"病(事)假",IF(OR(V12="婚",V12="產"),"婚(產)假",IF(V12="補","補休",IF(V12="休","休假",IF(V12="喪","喪假",IF(AND(V12="/",OR($A12=日期輸入!$B$25,$A12=日期輸入!$C$25,$A12=日期輸入!$D$25,$A12=日期輸入!$E$25,$A12=日期輸入!$F$25)),"08-18水電科",IF(V12="大日","大隊值日(日)",IF(V12="大夜","大隊值日(夜)",IF(V12="值1","值1(早)",IF(V12="值1丙","值1(早) 丙案",IF(V12="值2","值2(中)",IF(V12="值2乙","值2(中) 乙案",IF(V12="夜值","夜值(晚)",IF(V12="甲夜","夜值(晚) 甲案",IF(V12="備","08-18",IF(OR(V12="支援秘書室",V12="支援出納室",V12="支援警務科",V12="支援事務股"),"支援總(大)隊",IF(V12="支援檢疫所","支援(其他)",IF(  V12="/","空班",  IF(  V12="丙",  "※ 丙案",  IF(  V12="丙常訓",  "※ 丙案 常訓",V12  )))))))))))))))))))))))))</f>
        <v>空班</v>
      </c>
      <c r="W52" s="190" t="str">
        <f>IF(W12="早","08-18",IF(W12="中","12-22",IF(W12="晚","22-08",IF(W12="X","輪休",IF(W12="公","公假",IF(OR(W12="病",W12="事"),"病(事)假",IF(OR(W12="婚",W12="產"),"婚(產)假",IF(W12="補","補休",IF(W12="休","休假",IF(W12="喪","喪假",IF(AND(W12="/",OR($A12=日期輸入!$B$25,$A12=日期輸入!$C$25,$A12=日期輸入!$D$25,$A12=日期輸入!$E$25,$A12=日期輸入!$F$25)),"08-18水電科",IF(W12="大日","大隊值日(日)",IF(W12="大夜","大隊值日(夜)",IF(W12="值1","值1(早)",IF(W12="值1丙","值1(早) 丙案",IF(W12="值2","值2(中)",IF(W12="值2乙","值2(中) 乙案",IF(W12="夜值","夜值(晚)",IF(W12="甲夜","夜值(晚) 甲案",IF(W12="備","08-18",IF(OR(W12="支援秘書室",W12="支援出納室",W12="支援警務科",W12="支援事務股"),"支援總(大)隊",IF(W12="支援檢疫所","支援(其他)",IF(  W12="/","空班",  IF(  W12="丙",  "※ 丙案",  IF(  W12="丙常訓",  "※ 丙案 常訓",W12  )))))))))))))))))))))))))</f>
        <v>空班</v>
      </c>
      <c r="X52" s="190" t="str">
        <f>IF(X12="早","08-18",IF(X12="中","12-22",IF(X12="晚","22-08",IF(X12="X","輪休",IF(X12="公","公假",IF(OR(X12="病",X12="事"),"病(事)假",IF(OR(X12="婚",X12="產"),"婚(產)假",IF(X12="補","補休",IF(X12="休","休假",IF(X12="喪","喪假",IF(AND(X12="/",OR($A12=日期輸入!$B$25,$A12=日期輸入!$C$25,$A12=日期輸入!$D$25,$A12=日期輸入!$E$25,$A12=日期輸入!$F$25)),"08-18水電科",IF(X12="大日","大隊值日(日)",IF(X12="大夜","大隊值日(夜)",IF(X12="值1","值1(早)",IF(X12="值1丙","值1(早) 丙案",IF(X12="值2","值2(中)",IF(X12="值2乙","值2(中) 乙案",IF(X12="夜值","夜值(晚)",IF(X12="甲夜","夜值(晚) 甲案",IF(X12="備","08-18",IF(OR(X12="支援秘書室",X12="支援出納室",X12="支援警務科",X12="支援事務股"),"支援總(大)隊",IF(X12="支援檢疫所","支援(其他)",IF(  X12="/","空班",  IF(  X12="丙",  "※ 丙案",  IF(  X12="丙常訓",  "※ 丙案 常訓",X12  )))))))))))))))))))))))))</f>
        <v>空班</v>
      </c>
      <c r="Y52" s="190" t="str">
        <f>IF(Y12="早","08-18",IF(Y12="中","12-22",IF(Y12="晚","22-08",IF(Y12="X","輪休",IF(Y12="公","公假",IF(OR(Y12="病",Y12="事"),"病(事)假",IF(OR(Y12="婚",Y12="產"),"婚(產)假",IF(Y12="補","補休",IF(Y12="休","休假",IF(Y12="喪","喪假",IF(AND(Y12="/",OR($A12=日期輸入!$B$25,$A12=日期輸入!$C$25,$A12=日期輸入!$D$25,$A12=日期輸入!$E$25,$A12=日期輸入!$F$25)),"08-18水電科",IF(Y12="大日","大隊值日(日)",IF(Y12="大夜","大隊值日(夜)",IF(Y12="值1","值1(早)",IF(Y12="值1丙","值1(早) 丙案",IF(Y12="值2","值2(中)",IF(Y12="值2乙","值2(中) 乙案",IF(Y12="夜值","夜值(晚)",IF(Y12="甲夜","夜值(晚) 甲案",IF(Y12="備","08-18",IF(OR(Y12="支援秘書室",Y12="支援出納室",Y12="支援警務科",Y12="支援事務股"),"支援總(大)隊",IF(Y12="支援檢疫所","支援(其他)",IF(  Y12="/","空班",  IF(  Y12="丙",  "※ 丙案",  IF(  Y12="丙常訓",  "※ 丙案 常訓",Y12  )))))))))))))))))))))))))</f>
        <v>空班</v>
      </c>
      <c r="Z52" s="190" t="str">
        <f>IF(Z12="早","08-18",IF(Z12="中","12-22",IF(Z12="晚","22-08",IF(Z12="X","輪休",IF(Z12="公","公假",IF(OR(Z12="病",Z12="事"),"病(事)假",IF(OR(Z12="婚",Z12="產"),"婚(產)假",IF(Z12="補","補休",IF(Z12="休","休假",IF(Z12="喪","喪假",IF(AND(Z12="/",OR($A12=日期輸入!$B$25,$A12=日期輸入!$C$25,$A12=日期輸入!$D$25,$A12=日期輸入!$E$25,$A12=日期輸入!$F$25)),"08-18水電科",IF(Z12="大日","大隊值日(日)",IF(Z12="大夜","大隊值日(夜)",IF(Z12="值1","值1(早)",IF(Z12="值1丙","值1(早) 丙案",IF(Z12="值2","值2(中)",IF(Z12="值2乙","值2(中) 乙案",IF(Z12="夜值","夜值(晚)",IF(Z12="甲夜","夜值(晚) 甲案",IF(Z12="備","08-18",IF(OR(Z12="支援秘書室",Z12="支援出納室",Z12="支援警務科",Z12="支援事務股"),"支援總(大)隊",IF(Z12="支援檢疫所","支援(其他)",IF(  Z12="/","空班",  IF(  Z12="丙",  "※ 丙案",  IF(  Z12="丙常訓",  "※ 丙案 常訓",Z12  )))))))))))))))))))))))))</f>
        <v>空班</v>
      </c>
      <c r="AA52" s="190" t="str">
        <f>IF(AA12="早","08-18",IF(AA12="中","12-22",IF(AA12="晚","22-08",IF(AA12="X","輪休",IF(AA12="公","公假",IF(OR(AA12="病",AA12="事"),"病(事)假",IF(OR(AA12="婚",AA12="產"),"婚(產)假",IF(AA12="補","補休",IF(AA12="休","休假",IF(AA12="喪","喪假",IF(AND(AA12="/",OR($A12=日期輸入!$B$25,$A12=日期輸入!$C$25,$A12=日期輸入!$D$25,$A12=日期輸入!$E$25,$A12=日期輸入!$F$25)),"08-18水電科",IF(AA12="大日","大隊值日(日)",IF(AA12="大夜","大隊值日(夜)",IF(AA12="值1","值1(早)",IF(AA12="值1丙","值1(早) 丙案",IF(AA12="值2","值2(中)",IF(AA12="值2乙","值2(中) 乙案",IF(AA12="夜值","夜值(晚)",IF(AA12="甲夜","夜值(晚) 甲案",IF(AA12="備","08-18",IF(OR(AA12="支援秘書室",AA12="支援出納室",AA12="支援警務科",AA12="支援事務股"),"支援總(大)隊",IF(AA12="支援檢疫所","支援(其他)",IF(  AA12="/","空班",  IF(  AA12="丙",  "※ 丙案",  IF(  AA12="丙常訓",  "※ 丙案 常訓",AA12  )))))))))))))))))))))))))</f>
        <v>空班</v>
      </c>
      <c r="AB52" s="190" t="str">
        <f>IF(AB12="早","08-18",IF(AB12="中","12-22",IF(AB12="晚","22-08",IF(AB12="X","輪休",IF(AB12="公","公假",IF(OR(AB12="病",AB12="事"),"病(事)假",IF(OR(AB12="婚",AB12="產"),"婚(產)假",IF(AB12="補","補休",IF(AB12="休","休假",IF(AB12="喪","喪假",IF(AND(AB12="/",OR($A12=日期輸入!$B$25,$A12=日期輸入!$C$25,$A12=日期輸入!$D$25,$A12=日期輸入!$E$25,$A12=日期輸入!$F$25)),"08-18水電科",IF(AB12="大日","大隊值日(日)",IF(AB12="大夜","大隊值日(夜)",IF(AB12="值1","值1(早)",IF(AB12="值1丙","值1(早) 丙案",IF(AB12="值2","值2(中)",IF(AB12="值2乙","值2(中) 乙案",IF(AB12="夜值","夜值(晚)",IF(AB12="甲夜","夜值(晚) 甲案",IF(AB12="備","08-18",IF(OR(AB12="支援秘書室",AB12="支援出納室",AB12="支援警務科",AB12="支援事務股"),"支援總(大)隊",IF(AB12="支援檢疫所","支援(其他)",IF(  AB12="/","空班",  IF(  AB12="丙",  "※ 丙案",  IF(  AB12="丙常訓",  "※ 丙案 常訓",AB12  )))))))))))))))))))))))))</f>
        <v>空班</v>
      </c>
      <c r="AC52" s="190" t="str">
        <f>IF(AC12="早","08-18",IF(AC12="中","12-22",IF(AC12="晚","22-08",IF(AC12="X","輪休",IF(AC12="公","公假",IF(OR(AC12="病",AC12="事"),"病(事)假",IF(OR(AC12="婚",AC12="產"),"婚(產)假",IF(AC12="補","補休",IF(AC12="休","休假",IF(AC12="喪","喪假",IF(AND(AC12="/",OR($A12=日期輸入!$B$25,$A12=日期輸入!$C$25,$A12=日期輸入!$D$25,$A12=日期輸入!$E$25,$A12=日期輸入!$F$25)),"08-18水電科",IF(AC12="大日","大隊值日(日)",IF(AC12="大夜","大隊值日(夜)",IF(AC12="值1","值1(早)",IF(AC12="值1丙","值1(早) 丙案",IF(AC12="值2","值2(中)",IF(AC12="值2乙","值2(中) 乙案",IF(AC12="夜值","夜值(晚)",IF(AC12="甲夜","夜值(晚) 甲案",IF(AC12="備","08-18",IF(OR(AC12="支援秘書室",AC12="支援出納室",AC12="支援警務科",AC12="支援事務股"),"支援總(大)隊",IF(AC12="支援檢疫所","支援(其他)",IF(  AC12="/","空班",  IF(  AC12="丙",  "※ 丙案",  IF(  AC12="丙常訓",  "※ 丙案 常訓",AC12  )))))))))))))))))))))))))</f>
        <v>空班</v>
      </c>
      <c r="AD52" s="190" t="str">
        <f>IF(AD12="早","08-18",IF(AD12="中","12-22",IF(AD12="晚","22-08",IF(AD12="X","輪休",IF(AD12="公","公假",IF(OR(AD12="病",AD12="事"),"病(事)假",IF(OR(AD12="婚",AD12="產"),"婚(產)假",IF(AD12="補","補休",IF(AD12="休","休假",IF(AD12="喪","喪假",IF(AND(AD12="/",OR($A12=日期輸入!$B$25,$A12=日期輸入!$C$25,$A12=日期輸入!$D$25,$A12=日期輸入!$E$25,$A12=日期輸入!$F$25)),"08-18水電科",IF(AD12="大日","大隊值日(日)",IF(AD12="大夜","大隊值日(夜)",IF(AD12="值1","值1(早)",IF(AD12="值1丙","值1(早) 丙案",IF(AD12="值2","值2(中)",IF(AD12="值2乙","值2(中) 乙案",IF(AD12="夜值","夜值(晚)",IF(AD12="甲夜","夜值(晚) 甲案",IF(AD12="備","08-18",IF(OR(AD12="支援秘書室",AD12="支援出納室",AD12="支援警務科",AD12="支援事務股"),"支援總(大)隊",IF(AD12="支援檢疫所","支援(其他)",IF(  AD12="/","空班",  IF(  AD12="丙",  "※ 丙案",  IF(  AD12="丙常訓",  "※ 丙案 常訓",AD12  )))))))))))))))))))))))))</f>
        <v>空班</v>
      </c>
      <c r="AE52" s="190" t="str">
        <f>IF(AE12="早","08-18",IF(AE12="中","12-22",IF(AE12="晚","22-08",IF(AE12="X","輪休",IF(AE12="公","公假",IF(OR(AE12="病",AE12="事"),"病(事)假",IF(OR(AE12="婚",AE12="產"),"婚(產)假",IF(AE12="補","補休",IF(AE12="休","休假",IF(AE12="喪","喪假",IF(AND(AE12="/",OR($A12=日期輸入!$B$25,$A12=日期輸入!$C$25,$A12=日期輸入!$D$25,$A12=日期輸入!$E$25,$A12=日期輸入!$F$25)),"08-18水電科",IF(AE12="大日","大隊值日(日)",IF(AE12="大夜","大隊值日(夜)",IF(AE12="值1","值1(早)",IF(AE12="值1丙","值1(早) 丙案",IF(AE12="值2","值2(中)",IF(AE12="值2乙","值2(中) 乙案",IF(AE12="夜值","夜值(晚)",IF(AE12="甲夜","夜值(晚) 甲案",IF(AE12="備","08-18",IF(OR(AE12="支援秘書室",AE12="支援出納室",AE12="支援警務科",AE12="支援事務股"),"支援總(大)隊",IF(AE12="支援檢疫所","支援(其他)",IF(  AE12="/","空班",  IF(  AE12="丙",  "※ 丙案",  IF(  AE12="丙常訓",  "※ 丙案 常訓",AE12  )))))))))))))))))))))))))</f>
        <v>空班</v>
      </c>
      <c r="AF52" s="190" t="str">
        <f>IF(AF12="早","08-18",IF(AF12="中","12-22",IF(AF12="晚","22-08",IF(AF12="X","輪休",IF(AF12="公","公假",IF(OR(AF12="病",AF12="事"),"病(事)假",IF(OR(AF12="婚",AF12="產"),"婚(產)假",IF(AF12="補","補休",IF(AF12="休","休假",IF(AF12="喪","喪假",IF(AND(AF12="/",OR($A12=日期輸入!$B$25,$A12=日期輸入!$C$25,$A12=日期輸入!$D$25,$A12=日期輸入!$E$25,$A12=日期輸入!$F$25)),"08-18水電科",IF(AF12="大日","大隊值日(日)",IF(AF12="大夜","大隊值日(夜)",IF(AF12="值1","值1(早)",IF(AF12="值1丙","值1(早) 丙案",IF(AF12="值2","值2(中)",IF(AF12="值2乙","值2(中) 乙案",IF(AF12="夜值","夜值(晚)",IF(AF12="甲夜","夜值(晚) 甲案",IF(AF12="備","08-18",IF(OR(AF12="支援秘書室",AF12="支援出納室",AF12="支援警務科",AF12="支援事務股"),"支援總(大)隊",IF(AF12="支援檢疫所","支援(其他)",IF(  AF12="/","空班",  IF(  AF12="丙",  "※ 丙案",  IF(  AF12="丙常訓",  "※ 丙案 常訓",AF12  )))))))))))))))))))))))))</f>
        <v>空班</v>
      </c>
      <c r="AG52" s="190" t="str">
        <f>IF(AG12="早","08-18",IF(AG12="中","12-22",IF(AG12="晚","22-08",IF(AG12="X","輪休",IF(AG12="公","公假",IF(OR(AG12="病",AG12="事"),"病(事)假",IF(OR(AG12="婚",AG12="產"),"婚(產)假",IF(AG12="補","補休",IF(AG12="休","休假",IF(AG12="喪","喪假",IF(AND(AG12="/",OR($A12=日期輸入!$B$25,$A12=日期輸入!$C$25,$A12=日期輸入!$D$25,$A12=日期輸入!$E$25,$A12=日期輸入!$F$25)),"08-18水電科",IF(AG12="大日","大隊值日(日)",IF(AG12="大夜","大隊值日(夜)",IF(AG12="值1","值1(早)",IF(AG12="值1丙","值1(早) 丙案",IF(AG12="值2","值2(中)",IF(AG12="值2乙","值2(中) 乙案",IF(AG12="夜值","夜值(晚)",IF(AG12="甲夜","夜值(晚) 甲案",IF(AG12="備","08-18",IF(OR(AG12="支援秘書室",AG12="支援出納室",AG12="支援警務科",AG12="支援事務股"),"支援總(大)隊",IF(AG12="支援檢疫所","支援(其他)",IF(  AG12="/","空班",  IF(  AG12="丙",  "※ 丙案",  IF(  AG12="丙常訓",  "※ 丙案 常訓",AG12  )))))))))))))))))))))))))</f>
        <v/>
      </c>
    </row>
    <row r="53" spans="1:33">
      <c r="A53" s="190" t="str">
        <f t="shared" ref="A53:B53" si="12">A13</f>
        <v>P</v>
      </c>
      <c r="B53" s="190" t="str">
        <f t="shared" si="12"/>
        <v>林明道(支援總隊)</v>
      </c>
      <c r="C53" s="190" t="str">
        <f>IF(C13="早","08-18",IF(C13="中","12-22",IF(C13="晚","22-08",IF(C13="X","輪休",IF(C13="公","公假",IF(OR(C13="病",C13="事"),"病(事)假",IF(OR(C13="婚",C13="產"),"婚(產)假",IF(C13="補","補休",IF(C13="休","休假",IF(C13="喪","喪假",IF(AND(C13="/",OR($A13=日期輸入!$B$25,$A13=日期輸入!$C$25,$A13=日期輸入!$D$25,$A13=日期輸入!$E$25,$A13=日期輸入!$F$25)),"08-18水電科",IF(C13="大日","大隊值日(日)",IF(C13="大夜","大隊值日(夜)",IF(C13="值1","值1(早)",IF(C13="值1丙","值1(早) 丙案",IF(C13="值2","值2(中)",IF(C13="值2乙","值2(中) 乙案",IF(C13="夜值","夜值(晚)",IF(C13="甲夜","夜值(晚) 甲案",IF(C13="備","08-18",IF(OR(C13="支援秘書室",C13="支援出納室",C13="支援警務科",C13="支援事務股"),"支援總(大)隊",IF(C13="支援檢疫所","支援(其他)",IF(  C13="/","空班",  IF(  C13="丙",  "※ 丙案",  IF(  C13="丙常訓",  "※ 丙案 常訓",C13  )))))))))))))))))))))))))</f>
        <v>08-18水電科</v>
      </c>
      <c r="D53" s="190" t="str">
        <f>IF(D13="早","08-18",IF(D13="中","12-22",IF(D13="晚","22-08",IF(D13="X","輪休",IF(D13="公","公假",IF(OR(D13="病",D13="事"),"病(事)假",IF(OR(D13="婚",D13="產"),"婚(產)假",IF(D13="補","補休",IF(D13="休","休假",IF(D13="喪","喪假",IF(AND(D13="/",OR($A13=日期輸入!$B$25,$A13=日期輸入!$C$25,$A13=日期輸入!$D$25,$A13=日期輸入!$E$25,$A13=日期輸入!$F$25)),"08-18水電科",IF(D13="大日","大隊值日(日)",IF(D13="大夜","大隊值日(夜)",IF(D13="值1","值1(早)",IF(D13="值1丙","值1(早) 丙案",IF(D13="值2","值2(中)",IF(D13="值2乙","值2(中) 乙案",IF(D13="夜值","夜值(晚)",IF(D13="甲夜","夜值(晚) 甲案",IF(D13="備","08-18",IF(OR(D13="支援秘書室",D13="支援出納室",D13="支援警務科",D13="支援事務股"),"支援總(大)隊",IF(D13="支援檢疫所","支援(其他)",IF(  D13="/","空班",  IF(  D13="丙",  "※ 丙案",  IF(  D13="丙常訓",  "※ 丙案 常訓",D13  )))))))))))))))))))))))))</f>
        <v>08-18水電科</v>
      </c>
      <c r="E53" s="190" t="str">
        <f>IF(E13="早","08-18",IF(E13="中","12-22",IF(E13="晚","22-08",IF(E13="X","輪休",IF(E13="公","公假",IF(OR(E13="病",E13="事"),"病(事)假",IF(OR(E13="婚",E13="產"),"婚(產)假",IF(E13="補","補休",IF(E13="休","休假",IF(E13="喪","喪假",IF(AND(E13="/",OR($A13=日期輸入!$B$25,$A13=日期輸入!$C$25,$A13=日期輸入!$D$25,$A13=日期輸入!$E$25,$A13=日期輸入!$F$25)),"08-18水電科",IF(E13="大日","大隊值日(日)",IF(E13="大夜","大隊值日(夜)",IF(E13="值1","值1(早)",IF(E13="值1丙","值1(早) 丙案",IF(E13="值2","值2(中)",IF(E13="值2乙","值2(中) 乙案",IF(E13="夜值","夜值(晚)",IF(E13="甲夜","夜值(晚) 甲案",IF(E13="備","08-18",IF(OR(E13="支援秘書室",E13="支援出納室",E13="支援警務科",E13="支援事務股"),"支援總(大)隊",IF(E13="支援檢疫所","支援(其他)",IF(  E13="/","空班",  IF(  E13="丙",  "※ 丙案",  IF(  E13="丙常訓",  "※ 丙案 常訓",E13  )))))))))))))))))))))))))</f>
        <v>08-18水電科</v>
      </c>
      <c r="F53" s="190" t="str">
        <f>IF(F13="早","08-18",IF(F13="中","12-22",IF(F13="晚","22-08",IF(F13="X","輪休",IF(F13="公","公假",IF(OR(F13="病",F13="事"),"病(事)假",IF(OR(F13="婚",F13="產"),"婚(產)假",IF(F13="補","補休",IF(F13="休","休假",IF(F13="喪","喪假",IF(AND(F13="/",OR($A13=日期輸入!$B$25,$A13=日期輸入!$C$25,$A13=日期輸入!$D$25,$A13=日期輸入!$E$25,$A13=日期輸入!$F$25)),"08-18水電科",IF(F13="大日","大隊值日(日)",IF(F13="大夜","大隊值日(夜)",IF(F13="值1","值1(早)",IF(F13="值1丙","值1(早) 丙案",IF(F13="值2","值2(中)",IF(F13="值2乙","值2(中) 乙案",IF(F13="夜值","夜值(晚)",IF(F13="甲夜","夜值(晚) 甲案",IF(F13="備","08-18",IF(OR(F13="支援秘書室",F13="支援出納室",F13="支援警務科",F13="支援事務股"),"支援總(大)隊",IF(F13="支援檢疫所","支援(其他)",IF(  F13="/","空班",  IF(  F13="丙",  "※ 丙案",  IF(  F13="丙常訓",  "※ 丙案 常訓",F13  )))))))))))))))))))))))))</f>
        <v>08-18水電科</v>
      </c>
      <c r="G53" s="190" t="str">
        <f>IF(G13="早","08-18",IF(G13="中","12-22",IF(G13="晚","22-08",IF(G13="X","輪休",IF(G13="公","公假",IF(OR(G13="病",G13="事"),"病(事)假",IF(OR(G13="婚",G13="產"),"婚(產)假",IF(G13="補","補休",IF(G13="休","休假",IF(G13="喪","喪假",IF(AND(G13="/",OR($A13=日期輸入!$B$25,$A13=日期輸入!$C$25,$A13=日期輸入!$D$25,$A13=日期輸入!$E$25,$A13=日期輸入!$F$25)),"08-18水電科",IF(G13="大日","大隊值日(日)",IF(G13="大夜","大隊值日(夜)",IF(G13="值1","值1(早)",IF(G13="值1丙","值1(早) 丙案",IF(G13="值2","值2(中)",IF(G13="值2乙","值2(中) 乙案",IF(G13="夜值","夜值(晚)",IF(G13="甲夜","夜值(晚) 甲案",IF(G13="備","08-18",IF(OR(G13="支援秘書室",G13="支援出納室",G13="支援警務科",G13="支援事務股"),"支援總(大)隊",IF(G13="支援檢疫所","支援(其他)",IF(  G13="/","空班",  IF(  G13="丙",  "※ 丙案",  IF(  G13="丙常訓",  "※ 丙案 常訓",G13  )))))))))))))))))))))))))</f>
        <v>08-18水電科</v>
      </c>
      <c r="H53" s="190" t="str">
        <f>IF(H13="早","08-18",IF(H13="中","12-22",IF(H13="晚","22-08",IF(H13="X","輪休",IF(H13="公","公假",IF(OR(H13="病",H13="事"),"病(事)假",IF(OR(H13="婚",H13="產"),"婚(產)假",IF(H13="補","補休",IF(H13="休","休假",IF(H13="喪","喪假",IF(AND(H13="/",OR($A13=日期輸入!$B$25,$A13=日期輸入!$C$25,$A13=日期輸入!$D$25,$A13=日期輸入!$E$25,$A13=日期輸入!$F$25)),"08-18水電科",IF(H13="大日","大隊值日(日)",IF(H13="大夜","大隊值日(夜)",IF(H13="值1","值1(早)",IF(H13="值1丙","值1(早) 丙案",IF(H13="值2","值2(中)",IF(H13="值2乙","值2(中) 乙案",IF(H13="夜值","夜值(晚)",IF(H13="甲夜","夜值(晚) 甲案",IF(H13="備","08-18",IF(OR(H13="支援秘書室",H13="支援出納室",H13="支援警務科",H13="支援事務股"),"支援總(大)隊",IF(H13="支援檢疫所","支援(其他)",IF(  H13="/","空班",  IF(  H13="丙",  "※ 丙案",  IF(  H13="丙常訓",  "※ 丙案 常訓",H13  )))))))))))))))))))))))))</f>
        <v>08-18水電科</v>
      </c>
      <c r="I53" s="190" t="str">
        <f>IF(I13="早","08-18",IF(I13="中","12-22",IF(I13="晚","22-08",IF(I13="X","輪休",IF(I13="公","公假",IF(OR(I13="病",I13="事"),"病(事)假",IF(OR(I13="婚",I13="產"),"婚(產)假",IF(I13="補","補休",IF(I13="休","休假",IF(I13="喪","喪假",IF(AND(I13="/",OR($A13=日期輸入!$B$25,$A13=日期輸入!$C$25,$A13=日期輸入!$D$25,$A13=日期輸入!$E$25,$A13=日期輸入!$F$25)),"08-18水電科",IF(I13="大日","大隊值日(日)",IF(I13="大夜","大隊值日(夜)",IF(I13="值1","值1(早)",IF(I13="值1丙","值1(早) 丙案",IF(I13="值2","值2(中)",IF(I13="值2乙","值2(中) 乙案",IF(I13="夜值","夜值(晚)",IF(I13="甲夜","夜值(晚) 甲案",IF(I13="備","08-18",IF(OR(I13="支援秘書室",I13="支援出納室",I13="支援警務科",I13="支援事務股"),"支援總(大)隊",IF(I13="支援檢疫所","支援(其他)",IF(  I13="/","空班",  IF(  I13="丙",  "※ 丙案",  IF(  I13="丙常訓",  "※ 丙案 常訓",I13  )))))))))))))))))))))))))</f>
        <v>08-18水電科</v>
      </c>
      <c r="J53" s="190" t="str">
        <f>IF(J13="早","08-18",IF(J13="中","12-22",IF(J13="晚","22-08",IF(J13="X","輪休",IF(J13="公","公假",IF(OR(J13="病",J13="事"),"病(事)假",IF(OR(J13="婚",J13="產"),"婚(產)假",IF(J13="補","補休",IF(J13="休","休假",IF(J13="喪","喪假",IF(AND(J13="/",OR($A13=日期輸入!$B$25,$A13=日期輸入!$C$25,$A13=日期輸入!$D$25,$A13=日期輸入!$E$25,$A13=日期輸入!$F$25)),"08-18水電科",IF(J13="大日","大隊值日(日)",IF(J13="大夜","大隊值日(夜)",IF(J13="值1","值1(早)",IF(J13="值1丙","值1(早) 丙案",IF(J13="值2","值2(中)",IF(J13="值2乙","值2(中) 乙案",IF(J13="夜值","夜值(晚)",IF(J13="甲夜","夜值(晚) 甲案",IF(J13="備","08-18",IF(OR(J13="支援秘書室",J13="支援出納室",J13="支援警務科",J13="支援事務股"),"支援總(大)隊",IF(J13="支援檢疫所","支援(其他)",IF(  J13="/","空班",  IF(  J13="丙",  "※ 丙案",  IF(  J13="丙常訓",  "※ 丙案 常訓",J13  )))))))))))))))))))))))))</f>
        <v>08-18水電科</v>
      </c>
      <c r="K53" s="190" t="str">
        <f>IF(K13="早","08-18",IF(K13="中","12-22",IF(K13="晚","22-08",IF(K13="X","輪休",IF(K13="公","公假",IF(OR(K13="病",K13="事"),"病(事)假",IF(OR(K13="婚",K13="產"),"婚(產)假",IF(K13="補","補休",IF(K13="休","休假",IF(K13="喪","喪假",IF(AND(K13="/",OR($A13=日期輸入!$B$25,$A13=日期輸入!$C$25,$A13=日期輸入!$D$25,$A13=日期輸入!$E$25,$A13=日期輸入!$F$25)),"08-18水電科",IF(K13="大日","大隊值日(日)",IF(K13="大夜","大隊值日(夜)",IF(K13="值1","值1(早)",IF(K13="值1丙","值1(早) 丙案",IF(K13="值2","值2(中)",IF(K13="值2乙","值2(中) 乙案",IF(K13="夜值","夜值(晚)",IF(K13="甲夜","夜值(晚) 甲案",IF(K13="備","08-18",IF(OR(K13="支援秘書室",K13="支援出納室",K13="支援警務科",K13="支援事務股"),"支援總(大)隊",IF(K13="支援檢疫所","支援(其他)",IF(  K13="/","空班",  IF(  K13="丙",  "※ 丙案",  IF(  K13="丙常訓",  "※ 丙案 常訓",K13  )))))))))))))))))))))))))</f>
        <v>08-18水電科</v>
      </c>
      <c r="L53" s="190" t="str">
        <f>IF(L13="早","08-18",IF(L13="中","12-22",IF(L13="晚","22-08",IF(L13="X","輪休",IF(L13="公","公假",IF(OR(L13="病",L13="事"),"病(事)假",IF(OR(L13="婚",L13="產"),"婚(產)假",IF(L13="補","補休",IF(L13="休","休假",IF(L13="喪","喪假",IF(AND(L13="/",OR($A13=日期輸入!$B$25,$A13=日期輸入!$C$25,$A13=日期輸入!$D$25,$A13=日期輸入!$E$25,$A13=日期輸入!$F$25)),"08-18水電科",IF(L13="大日","大隊值日(日)",IF(L13="大夜","大隊值日(夜)",IF(L13="值1","值1(早)",IF(L13="值1丙","值1(早) 丙案",IF(L13="值2","值2(中)",IF(L13="值2乙","值2(中) 乙案",IF(L13="夜值","夜值(晚)",IF(L13="甲夜","夜值(晚) 甲案",IF(L13="備","08-18",IF(OR(L13="支援秘書室",L13="支援出納室",L13="支援警務科",L13="支援事務股"),"支援總(大)隊",IF(L13="支援檢疫所","支援(其他)",IF(  L13="/","空班",  IF(  L13="丙",  "※ 丙案",  IF(  L13="丙常訓",  "※ 丙案 常訓",L13  )))))))))))))))))))))))))</f>
        <v>08-18水電科</v>
      </c>
      <c r="M53" s="190" t="str">
        <f>IF(M13="早","08-18",IF(M13="中","12-22",IF(M13="晚","22-08",IF(M13="X","輪休",IF(M13="公","公假",IF(OR(M13="病",M13="事"),"病(事)假",IF(OR(M13="婚",M13="產"),"婚(產)假",IF(M13="補","補休",IF(M13="休","休假",IF(M13="喪","喪假",IF(AND(M13="/",OR($A13=日期輸入!$B$25,$A13=日期輸入!$C$25,$A13=日期輸入!$D$25,$A13=日期輸入!$E$25,$A13=日期輸入!$F$25)),"08-18水電科",IF(M13="大日","大隊值日(日)",IF(M13="大夜","大隊值日(夜)",IF(M13="值1","值1(早)",IF(M13="值1丙","值1(早) 丙案",IF(M13="值2","值2(中)",IF(M13="值2乙","值2(中) 乙案",IF(M13="夜值","夜值(晚)",IF(M13="甲夜","夜值(晚) 甲案",IF(M13="備","08-18",IF(OR(M13="支援秘書室",M13="支援出納室",M13="支援警務科",M13="支援事務股"),"支援總(大)隊",IF(M13="支援檢疫所","支援(其他)",IF(  M13="/","空班",  IF(  M13="丙",  "※ 丙案",  IF(  M13="丙常訓",  "※ 丙案 常訓",M13  )))))))))))))))))))))))))</f>
        <v>08-18水電科</v>
      </c>
      <c r="N53" s="190" t="str">
        <f>IF(N13="早","08-18",IF(N13="中","12-22",IF(N13="晚","22-08",IF(N13="X","輪休",IF(N13="公","公假",IF(OR(N13="病",N13="事"),"病(事)假",IF(OR(N13="婚",N13="產"),"婚(產)假",IF(N13="補","補休",IF(N13="休","休假",IF(N13="喪","喪假",IF(AND(N13="/",OR($A13=日期輸入!$B$25,$A13=日期輸入!$C$25,$A13=日期輸入!$D$25,$A13=日期輸入!$E$25,$A13=日期輸入!$F$25)),"08-18水電科",IF(N13="大日","大隊值日(日)",IF(N13="大夜","大隊值日(夜)",IF(N13="值1","值1(早)",IF(N13="值1丙","值1(早) 丙案",IF(N13="值2","值2(中)",IF(N13="值2乙","值2(中) 乙案",IF(N13="夜值","夜值(晚)",IF(N13="甲夜","夜值(晚) 甲案",IF(N13="備","08-18",IF(OR(N13="支援秘書室",N13="支援出納室",N13="支援警務科",N13="支援事務股"),"支援總(大)隊",IF(N13="支援檢疫所","支援(其他)",IF(  N13="/","空班",  IF(  N13="丙",  "※ 丙案",  IF(  N13="丙常訓",  "※ 丙案 常訓",N13  )))))))))))))))))))))))))</f>
        <v>08-18水電科</v>
      </c>
      <c r="O53" s="190" t="str">
        <f>IF(O13="早","08-18",IF(O13="中","12-22",IF(O13="晚","22-08",IF(O13="X","輪休",IF(O13="公","公假",IF(OR(O13="病",O13="事"),"病(事)假",IF(OR(O13="婚",O13="產"),"婚(產)假",IF(O13="補","補休",IF(O13="休","休假",IF(O13="喪","喪假",IF(AND(O13="/",OR($A13=日期輸入!$B$25,$A13=日期輸入!$C$25,$A13=日期輸入!$D$25,$A13=日期輸入!$E$25,$A13=日期輸入!$F$25)),"08-18水電科",IF(O13="大日","大隊值日(日)",IF(O13="大夜","大隊值日(夜)",IF(O13="值1","值1(早)",IF(O13="值1丙","值1(早) 丙案",IF(O13="值2","值2(中)",IF(O13="值2乙","值2(中) 乙案",IF(O13="夜值","夜值(晚)",IF(O13="甲夜","夜值(晚) 甲案",IF(O13="備","08-18",IF(OR(O13="支援秘書室",O13="支援出納室",O13="支援警務科",O13="支援事務股"),"支援總(大)隊",IF(O13="支援檢疫所","支援(其他)",IF(  O13="/","空班",  IF(  O13="丙",  "※ 丙案",  IF(  O13="丙常訓",  "※ 丙案 常訓",O13  )))))))))))))))))))))))))</f>
        <v>08-18水電科</v>
      </c>
      <c r="P53" s="190" t="str">
        <f>IF(P13="早","08-18",IF(P13="中","12-22",IF(P13="晚","22-08",IF(P13="X","輪休",IF(P13="公","公假",IF(OR(P13="病",P13="事"),"病(事)假",IF(OR(P13="婚",P13="產"),"婚(產)假",IF(P13="補","補休",IF(P13="休","休假",IF(P13="喪","喪假",IF(AND(P13="/",OR($A13=日期輸入!$B$25,$A13=日期輸入!$C$25,$A13=日期輸入!$D$25,$A13=日期輸入!$E$25,$A13=日期輸入!$F$25)),"08-18水電科",IF(P13="大日","大隊值日(日)",IF(P13="大夜","大隊值日(夜)",IF(P13="值1","值1(早)",IF(P13="值1丙","值1(早) 丙案",IF(P13="值2","值2(中)",IF(P13="值2乙","值2(中) 乙案",IF(P13="夜值","夜值(晚)",IF(P13="甲夜","夜值(晚) 甲案",IF(P13="備","08-18",IF(OR(P13="支援秘書室",P13="支援出納室",P13="支援警務科",P13="支援事務股"),"支援總(大)隊",IF(P13="支援檢疫所","支援(其他)",IF(  P13="/","空班",  IF(  P13="丙",  "※ 丙案",  IF(  P13="丙常訓",  "※ 丙案 常訓",P13  )))))))))))))))))))))))))</f>
        <v>08-18水電科</v>
      </c>
      <c r="Q53" s="190" t="str">
        <f>IF(Q13="早","08-18",IF(Q13="中","12-22",IF(Q13="晚","22-08",IF(Q13="X","輪休",IF(Q13="公","公假",IF(OR(Q13="病",Q13="事"),"病(事)假",IF(OR(Q13="婚",Q13="產"),"婚(產)假",IF(Q13="補","補休",IF(Q13="休","休假",IF(Q13="喪","喪假",IF(AND(Q13="/",OR($A13=日期輸入!$B$25,$A13=日期輸入!$C$25,$A13=日期輸入!$D$25,$A13=日期輸入!$E$25,$A13=日期輸入!$F$25)),"08-18水電科",IF(Q13="大日","大隊值日(日)",IF(Q13="大夜","大隊值日(夜)",IF(Q13="值1","值1(早)",IF(Q13="值1丙","值1(早) 丙案",IF(Q13="值2","值2(中)",IF(Q13="值2乙","值2(中) 乙案",IF(Q13="夜值","夜值(晚)",IF(Q13="甲夜","夜值(晚) 甲案",IF(Q13="備","08-18",IF(OR(Q13="支援秘書室",Q13="支援出納室",Q13="支援警務科",Q13="支援事務股"),"支援總(大)隊",IF(Q13="支援檢疫所","支援(其他)",IF(  Q13="/","空班",  IF(  Q13="丙",  "※ 丙案",  IF(  Q13="丙常訓",  "※ 丙案 常訓",Q13  )))))))))))))))))))))))))</f>
        <v>08-18水電科</v>
      </c>
      <c r="R53" s="190" t="str">
        <f>IF(R13="早","08-18",IF(R13="中","12-22",IF(R13="晚","22-08",IF(R13="X","輪休",IF(R13="公","公假",IF(OR(R13="病",R13="事"),"病(事)假",IF(OR(R13="婚",R13="產"),"婚(產)假",IF(R13="補","補休",IF(R13="休","休假",IF(R13="喪","喪假",IF(AND(R13="/",OR($A13=日期輸入!$B$25,$A13=日期輸入!$C$25,$A13=日期輸入!$D$25,$A13=日期輸入!$E$25,$A13=日期輸入!$F$25)),"08-18水電科",IF(R13="大日","大隊值日(日)",IF(R13="大夜","大隊值日(夜)",IF(R13="值1","值1(早)",IF(R13="值1丙","值1(早) 丙案",IF(R13="值2","值2(中)",IF(R13="值2乙","值2(中) 乙案",IF(R13="夜值","夜值(晚)",IF(R13="甲夜","夜值(晚) 甲案",IF(R13="備","08-18",IF(OR(R13="支援秘書室",R13="支援出納室",R13="支援警務科",R13="支援事務股"),"支援總(大)隊",IF(R13="支援檢疫所","支援(其他)",IF(  R13="/","空班",  IF(  R13="丙",  "※ 丙案",  IF(  R13="丙常訓",  "※ 丙案 常訓",R13  )))))))))))))))))))))))))</f>
        <v>08-18水電科</v>
      </c>
      <c r="S53" s="190" t="str">
        <f>IF(S13="早","08-18",IF(S13="中","12-22",IF(S13="晚","22-08",IF(S13="X","輪休",IF(S13="公","公假",IF(OR(S13="病",S13="事"),"病(事)假",IF(OR(S13="婚",S13="產"),"婚(產)假",IF(S13="補","補休",IF(S13="休","休假",IF(S13="喪","喪假",IF(AND(S13="/",OR($A13=日期輸入!$B$25,$A13=日期輸入!$C$25,$A13=日期輸入!$D$25,$A13=日期輸入!$E$25,$A13=日期輸入!$F$25)),"08-18水電科",IF(S13="大日","大隊值日(日)",IF(S13="大夜","大隊值日(夜)",IF(S13="值1","值1(早)",IF(S13="值1丙","值1(早) 丙案",IF(S13="值2","值2(中)",IF(S13="值2乙","值2(中) 乙案",IF(S13="夜值","夜值(晚)",IF(S13="甲夜","夜值(晚) 甲案",IF(S13="備","08-18",IF(OR(S13="支援秘書室",S13="支援出納室",S13="支援警務科",S13="支援事務股"),"支援總(大)隊",IF(S13="支援檢疫所","支援(其他)",IF(  S13="/","空班",  IF(  S13="丙",  "※ 丙案",  IF(  S13="丙常訓",  "※ 丙案 常訓",S13  )))))))))))))))))))))))))</f>
        <v>08-18水電科</v>
      </c>
      <c r="T53" s="190" t="str">
        <f>IF(T13="早","08-18",IF(T13="中","12-22",IF(T13="晚","22-08",IF(T13="X","輪休",IF(T13="公","公假",IF(OR(T13="病",T13="事"),"病(事)假",IF(OR(T13="婚",T13="產"),"婚(產)假",IF(T13="補","補休",IF(T13="休","休假",IF(T13="喪","喪假",IF(AND(T13="/",OR($A13=日期輸入!$B$25,$A13=日期輸入!$C$25,$A13=日期輸入!$D$25,$A13=日期輸入!$E$25,$A13=日期輸入!$F$25)),"08-18水電科",IF(T13="大日","大隊值日(日)",IF(T13="大夜","大隊值日(夜)",IF(T13="值1","值1(早)",IF(T13="值1丙","值1(早) 丙案",IF(T13="值2","值2(中)",IF(T13="值2乙","值2(中) 乙案",IF(T13="夜值","夜值(晚)",IF(T13="甲夜","夜值(晚) 甲案",IF(T13="備","08-18",IF(OR(T13="支援秘書室",T13="支援出納室",T13="支援警務科",T13="支援事務股"),"支援總(大)隊",IF(T13="支援檢疫所","支援(其他)",IF(  T13="/","空班",  IF(  T13="丙",  "※ 丙案",  IF(  T13="丙常訓",  "※ 丙案 常訓",T13  )))))))))))))))))))))))))</f>
        <v>08-18水電科</v>
      </c>
      <c r="U53" s="190" t="str">
        <f>IF(U13="早","08-18",IF(U13="中","12-22",IF(U13="晚","22-08",IF(U13="X","輪休",IF(U13="公","公假",IF(OR(U13="病",U13="事"),"病(事)假",IF(OR(U13="婚",U13="產"),"婚(產)假",IF(U13="補","補休",IF(U13="休","休假",IF(U13="喪","喪假",IF(AND(U13="/",OR($A13=日期輸入!$B$25,$A13=日期輸入!$C$25,$A13=日期輸入!$D$25,$A13=日期輸入!$E$25,$A13=日期輸入!$F$25)),"08-18水電科",IF(U13="大日","大隊值日(日)",IF(U13="大夜","大隊值日(夜)",IF(U13="值1","值1(早)",IF(U13="值1丙","值1(早) 丙案",IF(U13="值2","值2(中)",IF(U13="值2乙","值2(中) 乙案",IF(U13="夜值","夜值(晚)",IF(U13="甲夜","夜值(晚) 甲案",IF(U13="備","08-18",IF(OR(U13="支援秘書室",U13="支援出納室",U13="支援警務科",U13="支援事務股"),"支援總(大)隊",IF(U13="支援檢疫所","支援(其他)",IF(  U13="/","空班",  IF(  U13="丙",  "※ 丙案",  IF(  U13="丙常訓",  "※ 丙案 常訓",U13  )))))))))))))))))))))))))</f>
        <v>08-18水電科</v>
      </c>
      <c r="V53" s="190" t="str">
        <f>IF(V13="早","08-18",IF(V13="中","12-22",IF(V13="晚","22-08",IF(V13="X","輪休",IF(V13="公","公假",IF(OR(V13="病",V13="事"),"病(事)假",IF(OR(V13="婚",V13="產"),"婚(產)假",IF(V13="補","補休",IF(V13="休","休假",IF(V13="喪","喪假",IF(AND(V13="/",OR($A13=日期輸入!$B$25,$A13=日期輸入!$C$25,$A13=日期輸入!$D$25,$A13=日期輸入!$E$25,$A13=日期輸入!$F$25)),"08-18水電科",IF(V13="大日","大隊值日(日)",IF(V13="大夜","大隊值日(夜)",IF(V13="值1","值1(早)",IF(V13="值1丙","值1(早) 丙案",IF(V13="值2","值2(中)",IF(V13="值2乙","值2(中) 乙案",IF(V13="夜值","夜值(晚)",IF(V13="甲夜","夜值(晚) 甲案",IF(V13="備","08-18",IF(OR(V13="支援秘書室",V13="支援出納室",V13="支援警務科",V13="支援事務股"),"支援總(大)隊",IF(V13="支援檢疫所","支援(其他)",IF(  V13="/","空班",  IF(  V13="丙",  "※ 丙案",  IF(  V13="丙常訓",  "※ 丙案 常訓",V13  )))))))))))))))))))))))))</f>
        <v>08-18水電科</v>
      </c>
      <c r="W53" s="190" t="str">
        <f>IF(W13="早","08-18",IF(W13="中","12-22",IF(W13="晚","22-08",IF(W13="X","輪休",IF(W13="公","公假",IF(OR(W13="病",W13="事"),"病(事)假",IF(OR(W13="婚",W13="產"),"婚(產)假",IF(W13="補","補休",IF(W13="休","休假",IF(W13="喪","喪假",IF(AND(W13="/",OR($A13=日期輸入!$B$25,$A13=日期輸入!$C$25,$A13=日期輸入!$D$25,$A13=日期輸入!$E$25,$A13=日期輸入!$F$25)),"08-18水電科",IF(W13="大日","大隊值日(日)",IF(W13="大夜","大隊值日(夜)",IF(W13="值1","值1(早)",IF(W13="值1丙","值1(早) 丙案",IF(W13="值2","值2(中)",IF(W13="值2乙","值2(中) 乙案",IF(W13="夜值","夜值(晚)",IF(W13="甲夜","夜值(晚) 甲案",IF(W13="備","08-18",IF(OR(W13="支援秘書室",W13="支援出納室",W13="支援警務科",W13="支援事務股"),"支援總(大)隊",IF(W13="支援檢疫所","支援(其他)",IF(  W13="/","空班",  IF(  W13="丙",  "※ 丙案",  IF(  W13="丙常訓",  "※ 丙案 常訓",W13  )))))))))))))))))))))))))</f>
        <v>08-18水電科</v>
      </c>
      <c r="X53" s="190" t="str">
        <f>IF(X13="早","08-18",IF(X13="中","12-22",IF(X13="晚","22-08",IF(X13="X","輪休",IF(X13="公","公假",IF(OR(X13="病",X13="事"),"病(事)假",IF(OR(X13="婚",X13="產"),"婚(產)假",IF(X13="補","補休",IF(X13="休","休假",IF(X13="喪","喪假",IF(AND(X13="/",OR($A13=日期輸入!$B$25,$A13=日期輸入!$C$25,$A13=日期輸入!$D$25,$A13=日期輸入!$E$25,$A13=日期輸入!$F$25)),"08-18水電科",IF(X13="大日","大隊值日(日)",IF(X13="大夜","大隊值日(夜)",IF(X13="值1","值1(早)",IF(X13="值1丙","值1(早) 丙案",IF(X13="值2","值2(中)",IF(X13="值2乙","值2(中) 乙案",IF(X13="夜值","夜值(晚)",IF(X13="甲夜","夜值(晚) 甲案",IF(X13="備","08-18",IF(OR(X13="支援秘書室",X13="支援出納室",X13="支援警務科",X13="支援事務股"),"支援總(大)隊",IF(X13="支援檢疫所","支援(其他)",IF(  X13="/","空班",  IF(  X13="丙",  "※ 丙案",  IF(  X13="丙常訓",  "※ 丙案 常訓",X13  )))))))))))))))))))))))))</f>
        <v>08-18水電科</v>
      </c>
      <c r="Y53" s="190" t="str">
        <f>IF(Y13="早","08-18",IF(Y13="中","12-22",IF(Y13="晚","22-08",IF(Y13="X","輪休",IF(Y13="公","公假",IF(OR(Y13="病",Y13="事"),"病(事)假",IF(OR(Y13="婚",Y13="產"),"婚(產)假",IF(Y13="補","補休",IF(Y13="休","休假",IF(Y13="喪","喪假",IF(AND(Y13="/",OR($A13=日期輸入!$B$25,$A13=日期輸入!$C$25,$A13=日期輸入!$D$25,$A13=日期輸入!$E$25,$A13=日期輸入!$F$25)),"08-18水電科",IF(Y13="大日","大隊值日(日)",IF(Y13="大夜","大隊值日(夜)",IF(Y13="值1","值1(早)",IF(Y13="值1丙","值1(早) 丙案",IF(Y13="值2","值2(中)",IF(Y13="值2乙","值2(中) 乙案",IF(Y13="夜值","夜值(晚)",IF(Y13="甲夜","夜值(晚) 甲案",IF(Y13="備","08-18",IF(OR(Y13="支援秘書室",Y13="支援出納室",Y13="支援警務科",Y13="支援事務股"),"支援總(大)隊",IF(Y13="支援檢疫所","支援(其他)",IF(  Y13="/","空班",  IF(  Y13="丙",  "※ 丙案",  IF(  Y13="丙常訓",  "※ 丙案 常訓",Y13  )))))))))))))))))))))))))</f>
        <v>08-18水電科</v>
      </c>
      <c r="Z53" s="190" t="str">
        <f>IF(Z13="早","08-18",IF(Z13="中","12-22",IF(Z13="晚","22-08",IF(Z13="X","輪休",IF(Z13="公","公假",IF(OR(Z13="病",Z13="事"),"病(事)假",IF(OR(Z13="婚",Z13="產"),"婚(產)假",IF(Z13="補","補休",IF(Z13="休","休假",IF(Z13="喪","喪假",IF(AND(Z13="/",OR($A13=日期輸入!$B$25,$A13=日期輸入!$C$25,$A13=日期輸入!$D$25,$A13=日期輸入!$E$25,$A13=日期輸入!$F$25)),"08-18水電科",IF(Z13="大日","大隊值日(日)",IF(Z13="大夜","大隊值日(夜)",IF(Z13="值1","值1(早)",IF(Z13="值1丙","值1(早) 丙案",IF(Z13="值2","值2(中)",IF(Z13="值2乙","值2(中) 乙案",IF(Z13="夜值","夜值(晚)",IF(Z13="甲夜","夜值(晚) 甲案",IF(Z13="備","08-18",IF(OR(Z13="支援秘書室",Z13="支援出納室",Z13="支援警務科",Z13="支援事務股"),"支援總(大)隊",IF(Z13="支援檢疫所","支援(其他)",IF(  Z13="/","空班",  IF(  Z13="丙",  "※ 丙案",  IF(  Z13="丙常訓",  "※ 丙案 常訓",Z13  )))))))))))))))))))))))))</f>
        <v>08-18水電科</v>
      </c>
      <c r="AA53" s="190" t="str">
        <f>IF(AA13="早","08-18",IF(AA13="中","12-22",IF(AA13="晚","22-08",IF(AA13="X","輪休",IF(AA13="公","公假",IF(OR(AA13="病",AA13="事"),"病(事)假",IF(OR(AA13="婚",AA13="產"),"婚(產)假",IF(AA13="補","補休",IF(AA13="休","休假",IF(AA13="喪","喪假",IF(AND(AA13="/",OR($A13=日期輸入!$B$25,$A13=日期輸入!$C$25,$A13=日期輸入!$D$25,$A13=日期輸入!$E$25,$A13=日期輸入!$F$25)),"08-18水電科",IF(AA13="大日","大隊值日(日)",IF(AA13="大夜","大隊值日(夜)",IF(AA13="值1","值1(早)",IF(AA13="值1丙","值1(早) 丙案",IF(AA13="值2","值2(中)",IF(AA13="值2乙","值2(中) 乙案",IF(AA13="夜值","夜值(晚)",IF(AA13="甲夜","夜值(晚) 甲案",IF(AA13="備","08-18",IF(OR(AA13="支援秘書室",AA13="支援出納室",AA13="支援警務科",AA13="支援事務股"),"支援總(大)隊",IF(AA13="支援檢疫所","支援(其他)",IF(  AA13="/","空班",  IF(  AA13="丙",  "※ 丙案",  IF(  AA13="丙常訓",  "※ 丙案 常訓",AA13  )))))))))))))))))))))))))</f>
        <v>08-18水電科</v>
      </c>
      <c r="AB53" s="190" t="str">
        <f>IF(AB13="早","08-18",IF(AB13="中","12-22",IF(AB13="晚","22-08",IF(AB13="X","輪休",IF(AB13="公","公假",IF(OR(AB13="病",AB13="事"),"病(事)假",IF(OR(AB13="婚",AB13="產"),"婚(產)假",IF(AB13="補","補休",IF(AB13="休","休假",IF(AB13="喪","喪假",IF(AND(AB13="/",OR($A13=日期輸入!$B$25,$A13=日期輸入!$C$25,$A13=日期輸入!$D$25,$A13=日期輸入!$E$25,$A13=日期輸入!$F$25)),"08-18水電科",IF(AB13="大日","大隊值日(日)",IF(AB13="大夜","大隊值日(夜)",IF(AB13="值1","值1(早)",IF(AB13="值1丙","值1(早) 丙案",IF(AB13="值2","值2(中)",IF(AB13="值2乙","值2(中) 乙案",IF(AB13="夜值","夜值(晚)",IF(AB13="甲夜","夜值(晚) 甲案",IF(AB13="備","08-18",IF(OR(AB13="支援秘書室",AB13="支援出納室",AB13="支援警務科",AB13="支援事務股"),"支援總(大)隊",IF(AB13="支援檢疫所","支援(其他)",IF(  AB13="/","空班",  IF(  AB13="丙",  "※ 丙案",  IF(  AB13="丙常訓",  "※ 丙案 常訓",AB13  )))))))))))))))))))))))))</f>
        <v>08-18水電科</v>
      </c>
      <c r="AC53" s="190" t="str">
        <f>IF(AC13="早","08-18",IF(AC13="中","12-22",IF(AC13="晚","22-08",IF(AC13="X","輪休",IF(AC13="公","公假",IF(OR(AC13="病",AC13="事"),"病(事)假",IF(OR(AC13="婚",AC13="產"),"婚(產)假",IF(AC13="補","補休",IF(AC13="休","休假",IF(AC13="喪","喪假",IF(AND(AC13="/",OR($A13=日期輸入!$B$25,$A13=日期輸入!$C$25,$A13=日期輸入!$D$25,$A13=日期輸入!$E$25,$A13=日期輸入!$F$25)),"08-18水電科",IF(AC13="大日","大隊值日(日)",IF(AC13="大夜","大隊值日(夜)",IF(AC13="值1","值1(早)",IF(AC13="值1丙","值1(早) 丙案",IF(AC13="值2","值2(中)",IF(AC13="值2乙","值2(中) 乙案",IF(AC13="夜值","夜值(晚)",IF(AC13="甲夜","夜值(晚) 甲案",IF(AC13="備","08-18",IF(OR(AC13="支援秘書室",AC13="支援出納室",AC13="支援警務科",AC13="支援事務股"),"支援總(大)隊",IF(AC13="支援檢疫所","支援(其他)",IF(  AC13="/","空班",  IF(  AC13="丙",  "※ 丙案",  IF(  AC13="丙常訓",  "※ 丙案 常訓",AC13  )))))))))))))))))))))))))</f>
        <v>08-18水電科</v>
      </c>
      <c r="AD53" s="190" t="str">
        <f>IF(AD13="早","08-18",IF(AD13="中","12-22",IF(AD13="晚","22-08",IF(AD13="X","輪休",IF(AD13="公","公假",IF(OR(AD13="病",AD13="事"),"病(事)假",IF(OR(AD13="婚",AD13="產"),"婚(產)假",IF(AD13="補","補休",IF(AD13="休","休假",IF(AD13="喪","喪假",IF(AND(AD13="/",OR($A13=日期輸入!$B$25,$A13=日期輸入!$C$25,$A13=日期輸入!$D$25,$A13=日期輸入!$E$25,$A13=日期輸入!$F$25)),"08-18水電科",IF(AD13="大日","大隊值日(日)",IF(AD13="大夜","大隊值日(夜)",IF(AD13="值1","值1(早)",IF(AD13="值1丙","值1(早) 丙案",IF(AD13="值2","值2(中)",IF(AD13="值2乙","值2(中) 乙案",IF(AD13="夜值","夜值(晚)",IF(AD13="甲夜","夜值(晚) 甲案",IF(AD13="備","08-18",IF(OR(AD13="支援秘書室",AD13="支援出納室",AD13="支援警務科",AD13="支援事務股"),"支援總(大)隊",IF(AD13="支援檢疫所","支援(其他)",IF(  AD13="/","空班",  IF(  AD13="丙",  "※ 丙案",  IF(  AD13="丙常訓",  "※ 丙案 常訓",AD13  )))))))))))))))))))))))))</f>
        <v>08-18水電科</v>
      </c>
      <c r="AE53" s="190" t="str">
        <f>IF(AE13="早","08-18",IF(AE13="中","12-22",IF(AE13="晚","22-08",IF(AE13="X","輪休",IF(AE13="公","公假",IF(OR(AE13="病",AE13="事"),"病(事)假",IF(OR(AE13="婚",AE13="產"),"婚(產)假",IF(AE13="補","補休",IF(AE13="休","休假",IF(AE13="喪","喪假",IF(AND(AE13="/",OR($A13=日期輸入!$B$25,$A13=日期輸入!$C$25,$A13=日期輸入!$D$25,$A13=日期輸入!$E$25,$A13=日期輸入!$F$25)),"08-18水電科",IF(AE13="大日","大隊值日(日)",IF(AE13="大夜","大隊值日(夜)",IF(AE13="值1","值1(早)",IF(AE13="值1丙","值1(早) 丙案",IF(AE13="值2","值2(中)",IF(AE13="值2乙","值2(中) 乙案",IF(AE13="夜值","夜值(晚)",IF(AE13="甲夜","夜值(晚) 甲案",IF(AE13="備","08-18",IF(OR(AE13="支援秘書室",AE13="支援出納室",AE13="支援警務科",AE13="支援事務股"),"支援總(大)隊",IF(AE13="支援檢疫所","支援(其他)",IF(  AE13="/","空班",  IF(  AE13="丙",  "※ 丙案",  IF(  AE13="丙常訓",  "※ 丙案 常訓",AE13  )))))))))))))))))))))))))</f>
        <v>08-18水電科</v>
      </c>
      <c r="AF53" s="190" t="str">
        <f>IF(AF13="早","08-18",IF(AF13="中","12-22",IF(AF13="晚","22-08",IF(AF13="X","輪休",IF(AF13="公","公假",IF(OR(AF13="病",AF13="事"),"病(事)假",IF(OR(AF13="婚",AF13="產"),"婚(產)假",IF(AF13="補","補休",IF(AF13="休","休假",IF(AF13="喪","喪假",IF(AND(AF13="/",OR($A13=日期輸入!$B$25,$A13=日期輸入!$C$25,$A13=日期輸入!$D$25,$A13=日期輸入!$E$25,$A13=日期輸入!$F$25)),"08-18水電科",IF(AF13="大日","大隊值日(日)",IF(AF13="大夜","大隊值日(夜)",IF(AF13="值1","值1(早)",IF(AF13="值1丙","值1(早) 丙案",IF(AF13="值2","值2(中)",IF(AF13="值2乙","值2(中) 乙案",IF(AF13="夜值","夜值(晚)",IF(AF13="甲夜","夜值(晚) 甲案",IF(AF13="備","08-18",IF(OR(AF13="支援秘書室",AF13="支援出納室",AF13="支援警務科",AF13="支援事務股"),"支援總(大)隊",IF(AF13="支援檢疫所","支援(其他)",IF(  AF13="/","空班",  IF(  AF13="丙",  "※ 丙案",  IF(  AF13="丙常訓",  "※ 丙案 常訓",AF13  )))))))))))))))))))))))))</f>
        <v>08-18水電科</v>
      </c>
      <c r="AG53" s="190" t="str">
        <f>IF(AG13="早","08-18",IF(AG13="中","12-22",IF(AG13="晚","22-08",IF(AG13="X","輪休",IF(AG13="公","公假",IF(OR(AG13="病",AG13="事"),"病(事)假",IF(OR(AG13="婚",AG13="產"),"婚(產)假",IF(AG13="補","補休",IF(AG13="休","休假",IF(AG13="喪","喪假",IF(AND(AG13="/",OR($A13=日期輸入!$B$25,$A13=日期輸入!$C$25,$A13=日期輸入!$D$25,$A13=日期輸入!$E$25,$A13=日期輸入!$F$25)),"08-18水電科",IF(AG13="大日","大隊值日(日)",IF(AG13="大夜","大隊值日(夜)",IF(AG13="值1","值1(早)",IF(AG13="值1丙","值1(早) 丙案",IF(AG13="值2","值2(中)",IF(AG13="值2乙","值2(中) 乙案",IF(AG13="夜值","夜值(晚)",IF(AG13="甲夜","夜值(晚) 甲案",IF(AG13="備","08-18",IF(OR(AG13="支援秘書室",AG13="支援出納室",AG13="支援警務科",AG13="支援事務股"),"支援總(大)隊",IF(AG13="支援檢疫所","支援(其他)",IF(  AG13="/","空班",  IF(  AG13="丙",  "※ 丙案",  IF(  AG13="丙常訓",  "※ 丙案 常訓",AG13  )))))))))))))))))))))))))</f>
        <v/>
      </c>
    </row>
    <row r="54" spans="1:33">
      <c r="A54" s="190" t="str">
        <f t="shared" ref="A54:B54" si="13">A14</f>
        <v>Q</v>
      </c>
      <c r="B54" s="190" t="str">
        <f t="shared" si="13"/>
        <v>謝福生(支援總隊)</v>
      </c>
      <c r="C54" s="190" t="str">
        <f>IF(C14="早","08-18",IF(C14="中","12-22",IF(C14="晚","22-08",IF(C14="X","輪休",IF(C14="公","公假",IF(OR(C14="病",C14="事"),"病(事)假",IF(OR(C14="婚",C14="產"),"婚(產)假",IF(C14="補","補休",IF(C14="休","休假",IF(C14="喪","喪假",IF(AND(C14="/",OR($A14=日期輸入!$B$25,$A14=日期輸入!$C$25,$A14=日期輸入!$D$25,$A14=日期輸入!$E$25,$A14=日期輸入!$F$25)),"08-18水電科",IF(C14="大日","大隊值日(日)",IF(C14="大夜","大隊值日(夜)",IF(C14="值1","值1(早)",IF(C14="值1丙","值1(早) 丙案",IF(C14="值2","值2(中)",IF(C14="值2乙","值2(中) 乙案",IF(C14="夜值","夜值(晚)",IF(C14="甲夜","夜值(晚) 甲案",IF(C14="備","08-18",IF(OR(C14="支援秘書室",C14="支援出納室",C14="支援警務科",C14="支援事務股"),"支援總(大)隊",IF(C14="支援檢疫所","支援(其他)",IF(  C14="/","空班",  IF(  C14="丙",  "※ 丙案",  IF(  C14="丙常訓",  "※ 丙案 常訓",C14  )))))))))))))))))))))))))</f>
        <v>08-18水電科</v>
      </c>
      <c r="D54" s="190" t="str">
        <f>IF(D14="早","08-18",IF(D14="中","12-22",IF(D14="晚","22-08",IF(D14="X","輪休",IF(D14="公","公假",IF(OR(D14="病",D14="事"),"病(事)假",IF(OR(D14="婚",D14="產"),"婚(產)假",IF(D14="補","補休",IF(D14="休","休假",IF(D14="喪","喪假",IF(AND(D14="/",OR($A14=日期輸入!$B$25,$A14=日期輸入!$C$25,$A14=日期輸入!$D$25,$A14=日期輸入!$E$25,$A14=日期輸入!$F$25)),"08-18水電科",IF(D14="大日","大隊值日(日)",IF(D14="大夜","大隊值日(夜)",IF(D14="值1","值1(早)",IF(D14="值1丙","值1(早) 丙案",IF(D14="值2","值2(中)",IF(D14="值2乙","值2(中) 乙案",IF(D14="夜值","夜值(晚)",IF(D14="甲夜","夜值(晚) 甲案",IF(D14="備","08-18",IF(OR(D14="支援秘書室",D14="支援出納室",D14="支援警務科",D14="支援事務股"),"支援總(大)隊",IF(D14="支援檢疫所","支援(其他)",IF(  D14="/","空班",  IF(  D14="丙",  "※ 丙案",  IF(  D14="丙常訓",  "※ 丙案 常訓",D14  )))))))))))))))))))))))))</f>
        <v>08-18水電科</v>
      </c>
      <c r="E54" s="190" t="str">
        <f>IF(E14="早","08-18",IF(E14="中","12-22",IF(E14="晚","22-08",IF(E14="X","輪休",IF(E14="公","公假",IF(OR(E14="病",E14="事"),"病(事)假",IF(OR(E14="婚",E14="產"),"婚(產)假",IF(E14="補","補休",IF(E14="休","休假",IF(E14="喪","喪假",IF(AND(E14="/",OR($A14=日期輸入!$B$25,$A14=日期輸入!$C$25,$A14=日期輸入!$D$25,$A14=日期輸入!$E$25,$A14=日期輸入!$F$25)),"08-18水電科",IF(E14="大日","大隊值日(日)",IF(E14="大夜","大隊值日(夜)",IF(E14="值1","值1(早)",IF(E14="值1丙","值1(早) 丙案",IF(E14="值2","值2(中)",IF(E14="值2乙","值2(中) 乙案",IF(E14="夜值","夜值(晚)",IF(E14="甲夜","夜值(晚) 甲案",IF(E14="備","08-18",IF(OR(E14="支援秘書室",E14="支援出納室",E14="支援警務科",E14="支援事務股"),"支援總(大)隊",IF(E14="支援檢疫所","支援(其他)",IF(  E14="/","空班",  IF(  E14="丙",  "※ 丙案",  IF(  E14="丙常訓",  "※ 丙案 常訓",E14  )))))))))))))))))))))))))</f>
        <v>08-18水電科</v>
      </c>
      <c r="F54" s="190" t="str">
        <f>IF(F14="早","08-18",IF(F14="中","12-22",IF(F14="晚","22-08",IF(F14="X","輪休",IF(F14="公","公假",IF(OR(F14="病",F14="事"),"病(事)假",IF(OR(F14="婚",F14="產"),"婚(產)假",IF(F14="補","補休",IF(F14="休","休假",IF(F14="喪","喪假",IF(AND(F14="/",OR($A14=日期輸入!$B$25,$A14=日期輸入!$C$25,$A14=日期輸入!$D$25,$A14=日期輸入!$E$25,$A14=日期輸入!$F$25)),"08-18水電科",IF(F14="大日","大隊值日(日)",IF(F14="大夜","大隊值日(夜)",IF(F14="值1","值1(早)",IF(F14="值1丙","值1(早) 丙案",IF(F14="值2","值2(中)",IF(F14="值2乙","值2(中) 乙案",IF(F14="夜值","夜值(晚)",IF(F14="甲夜","夜值(晚) 甲案",IF(F14="備","08-18",IF(OR(F14="支援秘書室",F14="支援出納室",F14="支援警務科",F14="支援事務股"),"支援總(大)隊",IF(F14="支援檢疫所","支援(其他)",IF(  F14="/","空班",  IF(  F14="丙",  "※ 丙案",  IF(  F14="丙常訓",  "※ 丙案 常訓",F14  )))))))))))))))))))))))))</f>
        <v>08-18水電科</v>
      </c>
      <c r="G54" s="190" t="str">
        <f>IF(G14="早","08-18",IF(G14="中","12-22",IF(G14="晚","22-08",IF(G14="X","輪休",IF(G14="公","公假",IF(OR(G14="病",G14="事"),"病(事)假",IF(OR(G14="婚",G14="產"),"婚(產)假",IF(G14="補","補休",IF(G14="休","休假",IF(G14="喪","喪假",IF(AND(G14="/",OR($A14=日期輸入!$B$25,$A14=日期輸入!$C$25,$A14=日期輸入!$D$25,$A14=日期輸入!$E$25,$A14=日期輸入!$F$25)),"08-18水電科",IF(G14="大日","大隊值日(日)",IF(G14="大夜","大隊值日(夜)",IF(G14="值1","值1(早)",IF(G14="值1丙","值1(早) 丙案",IF(G14="值2","值2(中)",IF(G14="值2乙","值2(中) 乙案",IF(G14="夜值","夜值(晚)",IF(G14="甲夜","夜值(晚) 甲案",IF(G14="備","08-18",IF(OR(G14="支援秘書室",G14="支援出納室",G14="支援警務科",G14="支援事務股"),"支援總(大)隊",IF(G14="支援檢疫所","支援(其他)",IF(  G14="/","空班",  IF(  G14="丙",  "※ 丙案",  IF(  G14="丙常訓",  "※ 丙案 常訓",G14  )))))))))))))))))))))))))</f>
        <v>08-18水電科</v>
      </c>
      <c r="H54" s="190" t="str">
        <f>IF(H14="早","08-18",IF(H14="中","12-22",IF(H14="晚","22-08",IF(H14="X","輪休",IF(H14="公","公假",IF(OR(H14="病",H14="事"),"病(事)假",IF(OR(H14="婚",H14="產"),"婚(產)假",IF(H14="補","補休",IF(H14="休","休假",IF(H14="喪","喪假",IF(AND(H14="/",OR($A14=日期輸入!$B$25,$A14=日期輸入!$C$25,$A14=日期輸入!$D$25,$A14=日期輸入!$E$25,$A14=日期輸入!$F$25)),"08-18水電科",IF(H14="大日","大隊值日(日)",IF(H14="大夜","大隊值日(夜)",IF(H14="值1","值1(早)",IF(H14="值1丙","值1(早) 丙案",IF(H14="值2","值2(中)",IF(H14="值2乙","值2(中) 乙案",IF(H14="夜值","夜值(晚)",IF(H14="甲夜","夜值(晚) 甲案",IF(H14="備","08-18",IF(OR(H14="支援秘書室",H14="支援出納室",H14="支援警務科",H14="支援事務股"),"支援總(大)隊",IF(H14="支援檢疫所","支援(其他)",IF(  H14="/","空班",  IF(  H14="丙",  "※ 丙案",  IF(  H14="丙常訓",  "※ 丙案 常訓",H14  )))))))))))))))))))))))))</f>
        <v>08-18水電科</v>
      </c>
      <c r="I54" s="190" t="str">
        <f>IF(I14="早","08-18",IF(I14="中","12-22",IF(I14="晚","22-08",IF(I14="X","輪休",IF(I14="公","公假",IF(OR(I14="病",I14="事"),"病(事)假",IF(OR(I14="婚",I14="產"),"婚(產)假",IF(I14="補","補休",IF(I14="休","休假",IF(I14="喪","喪假",IF(AND(I14="/",OR($A14=日期輸入!$B$25,$A14=日期輸入!$C$25,$A14=日期輸入!$D$25,$A14=日期輸入!$E$25,$A14=日期輸入!$F$25)),"08-18水電科",IF(I14="大日","大隊值日(日)",IF(I14="大夜","大隊值日(夜)",IF(I14="值1","值1(早)",IF(I14="值1丙","值1(早) 丙案",IF(I14="值2","值2(中)",IF(I14="值2乙","值2(中) 乙案",IF(I14="夜值","夜值(晚)",IF(I14="甲夜","夜值(晚) 甲案",IF(I14="備","08-18",IF(OR(I14="支援秘書室",I14="支援出納室",I14="支援警務科",I14="支援事務股"),"支援總(大)隊",IF(I14="支援檢疫所","支援(其他)",IF(  I14="/","空班",  IF(  I14="丙",  "※ 丙案",  IF(  I14="丙常訓",  "※ 丙案 常訓",I14  )))))))))))))))))))))))))</f>
        <v>08-18水電科</v>
      </c>
      <c r="J54" s="190" t="str">
        <f>IF(J14="早","08-18",IF(J14="中","12-22",IF(J14="晚","22-08",IF(J14="X","輪休",IF(J14="公","公假",IF(OR(J14="病",J14="事"),"病(事)假",IF(OR(J14="婚",J14="產"),"婚(產)假",IF(J14="補","補休",IF(J14="休","休假",IF(J14="喪","喪假",IF(AND(J14="/",OR($A14=日期輸入!$B$25,$A14=日期輸入!$C$25,$A14=日期輸入!$D$25,$A14=日期輸入!$E$25,$A14=日期輸入!$F$25)),"08-18水電科",IF(J14="大日","大隊值日(日)",IF(J14="大夜","大隊值日(夜)",IF(J14="值1","值1(早)",IF(J14="值1丙","值1(早) 丙案",IF(J14="值2","值2(中)",IF(J14="值2乙","值2(中) 乙案",IF(J14="夜值","夜值(晚)",IF(J14="甲夜","夜值(晚) 甲案",IF(J14="備","08-18",IF(OR(J14="支援秘書室",J14="支援出納室",J14="支援警務科",J14="支援事務股"),"支援總(大)隊",IF(J14="支援檢疫所","支援(其他)",IF(  J14="/","空班",  IF(  J14="丙",  "※ 丙案",  IF(  J14="丙常訓",  "※ 丙案 常訓",J14  )))))))))))))))))))))))))</f>
        <v>08-18水電科</v>
      </c>
      <c r="K54" s="190" t="str">
        <f>IF(K14="早","08-18",IF(K14="中","12-22",IF(K14="晚","22-08",IF(K14="X","輪休",IF(K14="公","公假",IF(OR(K14="病",K14="事"),"病(事)假",IF(OR(K14="婚",K14="產"),"婚(產)假",IF(K14="補","補休",IF(K14="休","休假",IF(K14="喪","喪假",IF(AND(K14="/",OR($A14=日期輸入!$B$25,$A14=日期輸入!$C$25,$A14=日期輸入!$D$25,$A14=日期輸入!$E$25,$A14=日期輸入!$F$25)),"08-18水電科",IF(K14="大日","大隊值日(日)",IF(K14="大夜","大隊值日(夜)",IF(K14="值1","值1(早)",IF(K14="值1丙","值1(早) 丙案",IF(K14="值2","值2(中)",IF(K14="值2乙","值2(中) 乙案",IF(K14="夜值","夜值(晚)",IF(K14="甲夜","夜值(晚) 甲案",IF(K14="備","08-18",IF(OR(K14="支援秘書室",K14="支援出納室",K14="支援警務科",K14="支援事務股"),"支援總(大)隊",IF(K14="支援檢疫所","支援(其他)",IF(  K14="/","空班",  IF(  K14="丙",  "※ 丙案",  IF(  K14="丙常訓",  "※ 丙案 常訓",K14  )))))))))))))))))))))))))</f>
        <v>08-18水電科</v>
      </c>
      <c r="L54" s="190" t="str">
        <f>IF(L14="早","08-18",IF(L14="中","12-22",IF(L14="晚","22-08",IF(L14="X","輪休",IF(L14="公","公假",IF(OR(L14="病",L14="事"),"病(事)假",IF(OR(L14="婚",L14="產"),"婚(產)假",IF(L14="補","補休",IF(L14="休","休假",IF(L14="喪","喪假",IF(AND(L14="/",OR($A14=日期輸入!$B$25,$A14=日期輸入!$C$25,$A14=日期輸入!$D$25,$A14=日期輸入!$E$25,$A14=日期輸入!$F$25)),"08-18水電科",IF(L14="大日","大隊值日(日)",IF(L14="大夜","大隊值日(夜)",IF(L14="值1","值1(早)",IF(L14="值1丙","值1(早) 丙案",IF(L14="值2","值2(中)",IF(L14="值2乙","值2(中) 乙案",IF(L14="夜值","夜值(晚)",IF(L14="甲夜","夜值(晚) 甲案",IF(L14="備","08-18",IF(OR(L14="支援秘書室",L14="支援出納室",L14="支援警務科",L14="支援事務股"),"支援總(大)隊",IF(L14="支援檢疫所","支援(其他)",IF(  L14="/","空班",  IF(  L14="丙",  "※ 丙案",  IF(  L14="丙常訓",  "※ 丙案 常訓",L14  )))))))))))))))))))))))))</f>
        <v>08-18水電科</v>
      </c>
      <c r="M54" s="190" t="str">
        <f>IF(M14="早","08-18",IF(M14="中","12-22",IF(M14="晚","22-08",IF(M14="X","輪休",IF(M14="公","公假",IF(OR(M14="病",M14="事"),"病(事)假",IF(OR(M14="婚",M14="產"),"婚(產)假",IF(M14="補","補休",IF(M14="休","休假",IF(M14="喪","喪假",IF(AND(M14="/",OR($A14=日期輸入!$B$25,$A14=日期輸入!$C$25,$A14=日期輸入!$D$25,$A14=日期輸入!$E$25,$A14=日期輸入!$F$25)),"08-18水電科",IF(M14="大日","大隊值日(日)",IF(M14="大夜","大隊值日(夜)",IF(M14="值1","值1(早)",IF(M14="值1丙","值1(早) 丙案",IF(M14="值2","值2(中)",IF(M14="值2乙","值2(中) 乙案",IF(M14="夜值","夜值(晚)",IF(M14="甲夜","夜值(晚) 甲案",IF(M14="備","08-18",IF(OR(M14="支援秘書室",M14="支援出納室",M14="支援警務科",M14="支援事務股"),"支援總(大)隊",IF(M14="支援檢疫所","支援(其他)",IF(  M14="/","空班",  IF(  M14="丙",  "※ 丙案",  IF(  M14="丙常訓",  "※ 丙案 常訓",M14  )))))))))))))))))))))))))</f>
        <v>08-18水電科</v>
      </c>
      <c r="N54" s="190" t="str">
        <f>IF(N14="早","08-18",IF(N14="中","12-22",IF(N14="晚","22-08",IF(N14="X","輪休",IF(N14="公","公假",IF(OR(N14="病",N14="事"),"病(事)假",IF(OR(N14="婚",N14="產"),"婚(產)假",IF(N14="補","補休",IF(N14="休","休假",IF(N14="喪","喪假",IF(AND(N14="/",OR($A14=日期輸入!$B$25,$A14=日期輸入!$C$25,$A14=日期輸入!$D$25,$A14=日期輸入!$E$25,$A14=日期輸入!$F$25)),"08-18水電科",IF(N14="大日","大隊值日(日)",IF(N14="大夜","大隊值日(夜)",IF(N14="值1","值1(早)",IF(N14="值1丙","值1(早) 丙案",IF(N14="值2","值2(中)",IF(N14="值2乙","值2(中) 乙案",IF(N14="夜值","夜值(晚)",IF(N14="甲夜","夜值(晚) 甲案",IF(N14="備","08-18",IF(OR(N14="支援秘書室",N14="支援出納室",N14="支援警務科",N14="支援事務股"),"支援總(大)隊",IF(N14="支援檢疫所","支援(其他)",IF(  N14="/","空班",  IF(  N14="丙",  "※ 丙案",  IF(  N14="丙常訓",  "※ 丙案 常訓",N14  )))))))))))))))))))))))))</f>
        <v>08-18水電科</v>
      </c>
      <c r="O54" s="190" t="str">
        <f>IF(O14="早","08-18",IF(O14="中","12-22",IF(O14="晚","22-08",IF(O14="X","輪休",IF(O14="公","公假",IF(OR(O14="病",O14="事"),"病(事)假",IF(OR(O14="婚",O14="產"),"婚(產)假",IF(O14="補","補休",IF(O14="休","休假",IF(O14="喪","喪假",IF(AND(O14="/",OR($A14=日期輸入!$B$25,$A14=日期輸入!$C$25,$A14=日期輸入!$D$25,$A14=日期輸入!$E$25,$A14=日期輸入!$F$25)),"08-18水電科",IF(O14="大日","大隊值日(日)",IF(O14="大夜","大隊值日(夜)",IF(O14="值1","值1(早)",IF(O14="值1丙","值1(早) 丙案",IF(O14="值2","值2(中)",IF(O14="值2乙","值2(中) 乙案",IF(O14="夜值","夜值(晚)",IF(O14="甲夜","夜值(晚) 甲案",IF(O14="備","08-18",IF(OR(O14="支援秘書室",O14="支援出納室",O14="支援警務科",O14="支援事務股"),"支援總(大)隊",IF(O14="支援檢疫所","支援(其他)",IF(  O14="/","空班",  IF(  O14="丙",  "※ 丙案",  IF(  O14="丙常訓",  "※ 丙案 常訓",O14  )))))))))))))))))))))))))</f>
        <v>08-18水電科</v>
      </c>
      <c r="P54" s="190" t="str">
        <f>IF(P14="早","08-18",IF(P14="中","12-22",IF(P14="晚","22-08",IF(P14="X","輪休",IF(P14="公","公假",IF(OR(P14="病",P14="事"),"病(事)假",IF(OR(P14="婚",P14="產"),"婚(產)假",IF(P14="補","補休",IF(P14="休","休假",IF(P14="喪","喪假",IF(AND(P14="/",OR($A14=日期輸入!$B$25,$A14=日期輸入!$C$25,$A14=日期輸入!$D$25,$A14=日期輸入!$E$25,$A14=日期輸入!$F$25)),"08-18水電科",IF(P14="大日","大隊值日(日)",IF(P14="大夜","大隊值日(夜)",IF(P14="值1","值1(早)",IF(P14="值1丙","值1(早) 丙案",IF(P14="值2","值2(中)",IF(P14="值2乙","值2(中) 乙案",IF(P14="夜值","夜值(晚)",IF(P14="甲夜","夜值(晚) 甲案",IF(P14="備","08-18",IF(OR(P14="支援秘書室",P14="支援出納室",P14="支援警務科",P14="支援事務股"),"支援總(大)隊",IF(P14="支援檢疫所","支援(其他)",IF(  P14="/","空班",  IF(  P14="丙",  "※ 丙案",  IF(  P14="丙常訓",  "※ 丙案 常訓",P14  )))))))))))))))))))))))))</f>
        <v>08-18水電科</v>
      </c>
      <c r="Q54" s="190" t="str">
        <f>IF(Q14="早","08-18",IF(Q14="中","12-22",IF(Q14="晚","22-08",IF(Q14="X","輪休",IF(Q14="公","公假",IF(OR(Q14="病",Q14="事"),"病(事)假",IF(OR(Q14="婚",Q14="產"),"婚(產)假",IF(Q14="補","補休",IF(Q14="休","休假",IF(Q14="喪","喪假",IF(AND(Q14="/",OR($A14=日期輸入!$B$25,$A14=日期輸入!$C$25,$A14=日期輸入!$D$25,$A14=日期輸入!$E$25,$A14=日期輸入!$F$25)),"08-18水電科",IF(Q14="大日","大隊值日(日)",IF(Q14="大夜","大隊值日(夜)",IF(Q14="值1","值1(早)",IF(Q14="值1丙","值1(早) 丙案",IF(Q14="值2","值2(中)",IF(Q14="值2乙","值2(中) 乙案",IF(Q14="夜值","夜值(晚)",IF(Q14="甲夜","夜值(晚) 甲案",IF(Q14="備","08-18",IF(OR(Q14="支援秘書室",Q14="支援出納室",Q14="支援警務科",Q14="支援事務股"),"支援總(大)隊",IF(Q14="支援檢疫所","支援(其他)",IF(  Q14="/","空班",  IF(  Q14="丙",  "※ 丙案",  IF(  Q14="丙常訓",  "※ 丙案 常訓",Q14  )))))))))))))))))))))))))</f>
        <v>08-18水電科</v>
      </c>
      <c r="R54" s="190" t="str">
        <f>IF(R14="早","08-18",IF(R14="中","12-22",IF(R14="晚","22-08",IF(R14="X","輪休",IF(R14="公","公假",IF(OR(R14="病",R14="事"),"病(事)假",IF(OR(R14="婚",R14="產"),"婚(產)假",IF(R14="補","補休",IF(R14="休","休假",IF(R14="喪","喪假",IF(AND(R14="/",OR($A14=日期輸入!$B$25,$A14=日期輸入!$C$25,$A14=日期輸入!$D$25,$A14=日期輸入!$E$25,$A14=日期輸入!$F$25)),"08-18水電科",IF(R14="大日","大隊值日(日)",IF(R14="大夜","大隊值日(夜)",IF(R14="值1","值1(早)",IF(R14="值1丙","值1(早) 丙案",IF(R14="值2","值2(中)",IF(R14="值2乙","值2(中) 乙案",IF(R14="夜值","夜值(晚)",IF(R14="甲夜","夜值(晚) 甲案",IF(R14="備","08-18",IF(OR(R14="支援秘書室",R14="支援出納室",R14="支援警務科",R14="支援事務股"),"支援總(大)隊",IF(R14="支援檢疫所","支援(其他)",IF(  R14="/","空班",  IF(  R14="丙",  "※ 丙案",  IF(  R14="丙常訓",  "※ 丙案 常訓",R14  )))))))))))))))))))))))))</f>
        <v>08-18水電科</v>
      </c>
      <c r="S54" s="190" t="str">
        <f>IF(S14="早","08-18",IF(S14="中","12-22",IF(S14="晚","22-08",IF(S14="X","輪休",IF(S14="公","公假",IF(OR(S14="病",S14="事"),"病(事)假",IF(OR(S14="婚",S14="產"),"婚(產)假",IF(S14="補","補休",IF(S14="休","休假",IF(S14="喪","喪假",IF(AND(S14="/",OR($A14=日期輸入!$B$25,$A14=日期輸入!$C$25,$A14=日期輸入!$D$25,$A14=日期輸入!$E$25,$A14=日期輸入!$F$25)),"08-18水電科",IF(S14="大日","大隊值日(日)",IF(S14="大夜","大隊值日(夜)",IF(S14="值1","值1(早)",IF(S14="值1丙","值1(早) 丙案",IF(S14="值2","值2(中)",IF(S14="值2乙","值2(中) 乙案",IF(S14="夜值","夜值(晚)",IF(S14="甲夜","夜值(晚) 甲案",IF(S14="備","08-18",IF(OR(S14="支援秘書室",S14="支援出納室",S14="支援警務科",S14="支援事務股"),"支援總(大)隊",IF(S14="支援檢疫所","支援(其他)",IF(  S14="/","空班",  IF(  S14="丙",  "※ 丙案",  IF(  S14="丙常訓",  "※ 丙案 常訓",S14  )))))))))))))))))))))))))</f>
        <v>08-18水電科</v>
      </c>
      <c r="T54" s="190" t="str">
        <f>IF(T14="早","08-18",IF(T14="中","12-22",IF(T14="晚","22-08",IF(T14="X","輪休",IF(T14="公","公假",IF(OR(T14="病",T14="事"),"病(事)假",IF(OR(T14="婚",T14="產"),"婚(產)假",IF(T14="補","補休",IF(T14="休","休假",IF(T14="喪","喪假",IF(AND(T14="/",OR($A14=日期輸入!$B$25,$A14=日期輸入!$C$25,$A14=日期輸入!$D$25,$A14=日期輸入!$E$25,$A14=日期輸入!$F$25)),"08-18水電科",IF(T14="大日","大隊值日(日)",IF(T14="大夜","大隊值日(夜)",IF(T14="值1","值1(早)",IF(T14="值1丙","值1(早) 丙案",IF(T14="值2","值2(中)",IF(T14="值2乙","值2(中) 乙案",IF(T14="夜值","夜值(晚)",IF(T14="甲夜","夜值(晚) 甲案",IF(T14="備","08-18",IF(OR(T14="支援秘書室",T14="支援出納室",T14="支援警務科",T14="支援事務股"),"支援總(大)隊",IF(T14="支援檢疫所","支援(其他)",IF(  T14="/","空班",  IF(  T14="丙",  "※ 丙案",  IF(  T14="丙常訓",  "※ 丙案 常訓",T14  )))))))))))))))))))))))))</f>
        <v>08-18水電科</v>
      </c>
      <c r="U54" s="190" t="str">
        <f>IF(U14="早","08-18",IF(U14="中","12-22",IF(U14="晚","22-08",IF(U14="X","輪休",IF(U14="公","公假",IF(OR(U14="病",U14="事"),"病(事)假",IF(OR(U14="婚",U14="產"),"婚(產)假",IF(U14="補","補休",IF(U14="休","休假",IF(U14="喪","喪假",IF(AND(U14="/",OR($A14=日期輸入!$B$25,$A14=日期輸入!$C$25,$A14=日期輸入!$D$25,$A14=日期輸入!$E$25,$A14=日期輸入!$F$25)),"08-18水電科",IF(U14="大日","大隊值日(日)",IF(U14="大夜","大隊值日(夜)",IF(U14="值1","值1(早)",IF(U14="值1丙","值1(早) 丙案",IF(U14="值2","值2(中)",IF(U14="值2乙","值2(中) 乙案",IF(U14="夜值","夜值(晚)",IF(U14="甲夜","夜值(晚) 甲案",IF(U14="備","08-18",IF(OR(U14="支援秘書室",U14="支援出納室",U14="支援警務科",U14="支援事務股"),"支援總(大)隊",IF(U14="支援檢疫所","支援(其他)",IF(  U14="/","空班",  IF(  U14="丙",  "※ 丙案",  IF(  U14="丙常訓",  "※ 丙案 常訓",U14  )))))))))))))))))))))))))</f>
        <v>08-18水電科</v>
      </c>
      <c r="V54" s="190" t="str">
        <f>IF(V14="早","08-18",IF(V14="中","12-22",IF(V14="晚","22-08",IF(V14="X","輪休",IF(V14="公","公假",IF(OR(V14="病",V14="事"),"病(事)假",IF(OR(V14="婚",V14="產"),"婚(產)假",IF(V14="補","補休",IF(V14="休","休假",IF(V14="喪","喪假",IF(AND(V14="/",OR($A14=日期輸入!$B$25,$A14=日期輸入!$C$25,$A14=日期輸入!$D$25,$A14=日期輸入!$E$25,$A14=日期輸入!$F$25)),"08-18水電科",IF(V14="大日","大隊值日(日)",IF(V14="大夜","大隊值日(夜)",IF(V14="值1","值1(早)",IF(V14="值1丙","值1(早) 丙案",IF(V14="值2","值2(中)",IF(V14="值2乙","值2(中) 乙案",IF(V14="夜值","夜值(晚)",IF(V14="甲夜","夜值(晚) 甲案",IF(V14="備","08-18",IF(OR(V14="支援秘書室",V14="支援出納室",V14="支援警務科",V14="支援事務股"),"支援總(大)隊",IF(V14="支援檢疫所","支援(其他)",IF(  V14="/","空班",  IF(  V14="丙",  "※ 丙案",  IF(  V14="丙常訓",  "※ 丙案 常訓",V14  )))))))))))))))))))))))))</f>
        <v>08-18水電科</v>
      </c>
      <c r="W54" s="190" t="str">
        <f>IF(W14="早","08-18",IF(W14="中","12-22",IF(W14="晚","22-08",IF(W14="X","輪休",IF(W14="公","公假",IF(OR(W14="病",W14="事"),"病(事)假",IF(OR(W14="婚",W14="產"),"婚(產)假",IF(W14="補","補休",IF(W14="休","休假",IF(W14="喪","喪假",IF(AND(W14="/",OR($A14=日期輸入!$B$25,$A14=日期輸入!$C$25,$A14=日期輸入!$D$25,$A14=日期輸入!$E$25,$A14=日期輸入!$F$25)),"08-18水電科",IF(W14="大日","大隊值日(日)",IF(W14="大夜","大隊值日(夜)",IF(W14="值1","值1(早)",IF(W14="值1丙","值1(早) 丙案",IF(W14="值2","值2(中)",IF(W14="值2乙","值2(中) 乙案",IF(W14="夜值","夜值(晚)",IF(W14="甲夜","夜值(晚) 甲案",IF(W14="備","08-18",IF(OR(W14="支援秘書室",W14="支援出納室",W14="支援警務科",W14="支援事務股"),"支援總(大)隊",IF(W14="支援檢疫所","支援(其他)",IF(  W14="/","空班",  IF(  W14="丙",  "※ 丙案",  IF(  W14="丙常訓",  "※ 丙案 常訓",W14  )))))))))))))))))))))))))</f>
        <v>08-18水電科</v>
      </c>
      <c r="X54" s="190" t="str">
        <f>IF(X14="早","08-18",IF(X14="中","12-22",IF(X14="晚","22-08",IF(X14="X","輪休",IF(X14="公","公假",IF(OR(X14="病",X14="事"),"病(事)假",IF(OR(X14="婚",X14="產"),"婚(產)假",IF(X14="補","補休",IF(X14="休","休假",IF(X14="喪","喪假",IF(AND(X14="/",OR($A14=日期輸入!$B$25,$A14=日期輸入!$C$25,$A14=日期輸入!$D$25,$A14=日期輸入!$E$25,$A14=日期輸入!$F$25)),"08-18水電科",IF(X14="大日","大隊值日(日)",IF(X14="大夜","大隊值日(夜)",IF(X14="值1","值1(早)",IF(X14="值1丙","值1(早) 丙案",IF(X14="值2","值2(中)",IF(X14="值2乙","值2(中) 乙案",IF(X14="夜值","夜值(晚)",IF(X14="甲夜","夜值(晚) 甲案",IF(X14="備","08-18",IF(OR(X14="支援秘書室",X14="支援出納室",X14="支援警務科",X14="支援事務股"),"支援總(大)隊",IF(X14="支援檢疫所","支援(其他)",IF(  X14="/","空班",  IF(  X14="丙",  "※ 丙案",  IF(  X14="丙常訓",  "※ 丙案 常訓",X14  )))))))))))))))))))))))))</f>
        <v>08-18水電科</v>
      </c>
      <c r="Y54" s="190" t="str">
        <f>IF(Y14="早","08-18",IF(Y14="中","12-22",IF(Y14="晚","22-08",IF(Y14="X","輪休",IF(Y14="公","公假",IF(OR(Y14="病",Y14="事"),"病(事)假",IF(OR(Y14="婚",Y14="產"),"婚(產)假",IF(Y14="補","補休",IF(Y14="休","休假",IF(Y14="喪","喪假",IF(AND(Y14="/",OR($A14=日期輸入!$B$25,$A14=日期輸入!$C$25,$A14=日期輸入!$D$25,$A14=日期輸入!$E$25,$A14=日期輸入!$F$25)),"08-18水電科",IF(Y14="大日","大隊值日(日)",IF(Y14="大夜","大隊值日(夜)",IF(Y14="值1","值1(早)",IF(Y14="值1丙","值1(早) 丙案",IF(Y14="值2","值2(中)",IF(Y14="值2乙","值2(中) 乙案",IF(Y14="夜值","夜值(晚)",IF(Y14="甲夜","夜值(晚) 甲案",IF(Y14="備","08-18",IF(OR(Y14="支援秘書室",Y14="支援出納室",Y14="支援警務科",Y14="支援事務股"),"支援總(大)隊",IF(Y14="支援檢疫所","支援(其他)",IF(  Y14="/","空班",  IF(  Y14="丙",  "※ 丙案",  IF(  Y14="丙常訓",  "※ 丙案 常訓",Y14  )))))))))))))))))))))))))</f>
        <v>08-18水電科</v>
      </c>
      <c r="Z54" s="190" t="str">
        <f>IF(Z14="早","08-18",IF(Z14="中","12-22",IF(Z14="晚","22-08",IF(Z14="X","輪休",IF(Z14="公","公假",IF(OR(Z14="病",Z14="事"),"病(事)假",IF(OR(Z14="婚",Z14="產"),"婚(產)假",IF(Z14="補","補休",IF(Z14="休","休假",IF(Z14="喪","喪假",IF(AND(Z14="/",OR($A14=日期輸入!$B$25,$A14=日期輸入!$C$25,$A14=日期輸入!$D$25,$A14=日期輸入!$E$25,$A14=日期輸入!$F$25)),"08-18水電科",IF(Z14="大日","大隊值日(日)",IF(Z14="大夜","大隊值日(夜)",IF(Z14="值1","值1(早)",IF(Z14="值1丙","值1(早) 丙案",IF(Z14="值2","值2(中)",IF(Z14="值2乙","值2(中) 乙案",IF(Z14="夜值","夜值(晚)",IF(Z14="甲夜","夜值(晚) 甲案",IF(Z14="備","08-18",IF(OR(Z14="支援秘書室",Z14="支援出納室",Z14="支援警務科",Z14="支援事務股"),"支援總(大)隊",IF(Z14="支援檢疫所","支援(其他)",IF(  Z14="/","空班",  IF(  Z14="丙",  "※ 丙案",  IF(  Z14="丙常訓",  "※ 丙案 常訓",Z14  )))))))))))))))))))))))))</f>
        <v>08-18水電科</v>
      </c>
      <c r="AA54" s="190" t="str">
        <f>IF(AA14="早","08-18",IF(AA14="中","12-22",IF(AA14="晚","22-08",IF(AA14="X","輪休",IF(AA14="公","公假",IF(OR(AA14="病",AA14="事"),"病(事)假",IF(OR(AA14="婚",AA14="產"),"婚(產)假",IF(AA14="補","補休",IF(AA14="休","休假",IF(AA14="喪","喪假",IF(AND(AA14="/",OR($A14=日期輸入!$B$25,$A14=日期輸入!$C$25,$A14=日期輸入!$D$25,$A14=日期輸入!$E$25,$A14=日期輸入!$F$25)),"08-18水電科",IF(AA14="大日","大隊值日(日)",IF(AA14="大夜","大隊值日(夜)",IF(AA14="值1","值1(早)",IF(AA14="值1丙","值1(早) 丙案",IF(AA14="值2","值2(中)",IF(AA14="值2乙","值2(中) 乙案",IF(AA14="夜值","夜值(晚)",IF(AA14="甲夜","夜值(晚) 甲案",IF(AA14="備","08-18",IF(OR(AA14="支援秘書室",AA14="支援出納室",AA14="支援警務科",AA14="支援事務股"),"支援總(大)隊",IF(AA14="支援檢疫所","支援(其他)",IF(  AA14="/","空班",  IF(  AA14="丙",  "※ 丙案",  IF(  AA14="丙常訓",  "※ 丙案 常訓",AA14  )))))))))))))))))))))))))</f>
        <v>08-18水電科</v>
      </c>
      <c r="AB54" s="190" t="str">
        <f>IF(AB14="早","08-18",IF(AB14="中","12-22",IF(AB14="晚","22-08",IF(AB14="X","輪休",IF(AB14="公","公假",IF(OR(AB14="病",AB14="事"),"病(事)假",IF(OR(AB14="婚",AB14="產"),"婚(產)假",IF(AB14="補","補休",IF(AB14="休","休假",IF(AB14="喪","喪假",IF(AND(AB14="/",OR($A14=日期輸入!$B$25,$A14=日期輸入!$C$25,$A14=日期輸入!$D$25,$A14=日期輸入!$E$25,$A14=日期輸入!$F$25)),"08-18水電科",IF(AB14="大日","大隊值日(日)",IF(AB14="大夜","大隊值日(夜)",IF(AB14="值1","值1(早)",IF(AB14="值1丙","值1(早) 丙案",IF(AB14="值2","值2(中)",IF(AB14="值2乙","值2(中) 乙案",IF(AB14="夜值","夜值(晚)",IF(AB14="甲夜","夜值(晚) 甲案",IF(AB14="備","08-18",IF(OR(AB14="支援秘書室",AB14="支援出納室",AB14="支援警務科",AB14="支援事務股"),"支援總(大)隊",IF(AB14="支援檢疫所","支援(其他)",IF(  AB14="/","空班",  IF(  AB14="丙",  "※ 丙案",  IF(  AB14="丙常訓",  "※ 丙案 常訓",AB14  )))))))))))))))))))))))))</f>
        <v>08-18水電科</v>
      </c>
      <c r="AC54" s="190" t="str">
        <f>IF(AC14="早","08-18",IF(AC14="中","12-22",IF(AC14="晚","22-08",IF(AC14="X","輪休",IF(AC14="公","公假",IF(OR(AC14="病",AC14="事"),"病(事)假",IF(OR(AC14="婚",AC14="產"),"婚(產)假",IF(AC14="補","補休",IF(AC14="休","休假",IF(AC14="喪","喪假",IF(AND(AC14="/",OR($A14=日期輸入!$B$25,$A14=日期輸入!$C$25,$A14=日期輸入!$D$25,$A14=日期輸入!$E$25,$A14=日期輸入!$F$25)),"08-18水電科",IF(AC14="大日","大隊值日(日)",IF(AC14="大夜","大隊值日(夜)",IF(AC14="值1","值1(早)",IF(AC14="值1丙","值1(早) 丙案",IF(AC14="值2","值2(中)",IF(AC14="值2乙","值2(中) 乙案",IF(AC14="夜值","夜值(晚)",IF(AC14="甲夜","夜值(晚) 甲案",IF(AC14="備","08-18",IF(OR(AC14="支援秘書室",AC14="支援出納室",AC14="支援警務科",AC14="支援事務股"),"支援總(大)隊",IF(AC14="支援檢疫所","支援(其他)",IF(  AC14="/","空班",  IF(  AC14="丙",  "※ 丙案",  IF(  AC14="丙常訓",  "※ 丙案 常訓",AC14  )))))))))))))))))))))))))</f>
        <v>08-18水電科</v>
      </c>
      <c r="AD54" s="190" t="str">
        <f>IF(AD14="早","08-18",IF(AD14="中","12-22",IF(AD14="晚","22-08",IF(AD14="X","輪休",IF(AD14="公","公假",IF(OR(AD14="病",AD14="事"),"病(事)假",IF(OR(AD14="婚",AD14="產"),"婚(產)假",IF(AD14="補","補休",IF(AD14="休","休假",IF(AD14="喪","喪假",IF(AND(AD14="/",OR($A14=日期輸入!$B$25,$A14=日期輸入!$C$25,$A14=日期輸入!$D$25,$A14=日期輸入!$E$25,$A14=日期輸入!$F$25)),"08-18水電科",IF(AD14="大日","大隊值日(日)",IF(AD14="大夜","大隊值日(夜)",IF(AD14="值1","值1(早)",IF(AD14="值1丙","值1(早) 丙案",IF(AD14="值2","值2(中)",IF(AD14="值2乙","值2(中) 乙案",IF(AD14="夜值","夜值(晚)",IF(AD14="甲夜","夜值(晚) 甲案",IF(AD14="備","08-18",IF(OR(AD14="支援秘書室",AD14="支援出納室",AD14="支援警務科",AD14="支援事務股"),"支援總(大)隊",IF(AD14="支援檢疫所","支援(其他)",IF(  AD14="/","空班",  IF(  AD14="丙",  "※ 丙案",  IF(  AD14="丙常訓",  "※ 丙案 常訓",AD14  )))))))))))))))))))))))))</f>
        <v>08-18水電科</v>
      </c>
      <c r="AE54" s="190" t="str">
        <f>IF(AE14="早","08-18",IF(AE14="中","12-22",IF(AE14="晚","22-08",IF(AE14="X","輪休",IF(AE14="公","公假",IF(OR(AE14="病",AE14="事"),"病(事)假",IF(OR(AE14="婚",AE14="產"),"婚(產)假",IF(AE14="補","補休",IF(AE14="休","休假",IF(AE14="喪","喪假",IF(AND(AE14="/",OR($A14=日期輸入!$B$25,$A14=日期輸入!$C$25,$A14=日期輸入!$D$25,$A14=日期輸入!$E$25,$A14=日期輸入!$F$25)),"08-18水電科",IF(AE14="大日","大隊值日(日)",IF(AE14="大夜","大隊值日(夜)",IF(AE14="值1","值1(早)",IF(AE14="值1丙","值1(早) 丙案",IF(AE14="值2","值2(中)",IF(AE14="值2乙","值2(中) 乙案",IF(AE14="夜值","夜值(晚)",IF(AE14="甲夜","夜值(晚) 甲案",IF(AE14="備","08-18",IF(OR(AE14="支援秘書室",AE14="支援出納室",AE14="支援警務科",AE14="支援事務股"),"支援總(大)隊",IF(AE14="支援檢疫所","支援(其他)",IF(  AE14="/","空班",  IF(  AE14="丙",  "※ 丙案",  IF(  AE14="丙常訓",  "※ 丙案 常訓",AE14  )))))))))))))))))))))))))</f>
        <v>08-18水電科</v>
      </c>
      <c r="AF54" s="190" t="str">
        <f>IF(AF14="早","08-18",IF(AF14="中","12-22",IF(AF14="晚","22-08",IF(AF14="X","輪休",IF(AF14="公","公假",IF(OR(AF14="病",AF14="事"),"病(事)假",IF(OR(AF14="婚",AF14="產"),"婚(產)假",IF(AF14="補","補休",IF(AF14="休","休假",IF(AF14="喪","喪假",IF(AND(AF14="/",OR($A14=日期輸入!$B$25,$A14=日期輸入!$C$25,$A14=日期輸入!$D$25,$A14=日期輸入!$E$25,$A14=日期輸入!$F$25)),"08-18水電科",IF(AF14="大日","大隊值日(日)",IF(AF14="大夜","大隊值日(夜)",IF(AF14="值1","值1(早)",IF(AF14="值1丙","值1(早) 丙案",IF(AF14="值2","值2(中)",IF(AF14="值2乙","值2(中) 乙案",IF(AF14="夜值","夜值(晚)",IF(AF14="甲夜","夜值(晚) 甲案",IF(AF14="備","08-18",IF(OR(AF14="支援秘書室",AF14="支援出納室",AF14="支援警務科",AF14="支援事務股"),"支援總(大)隊",IF(AF14="支援檢疫所","支援(其他)",IF(  AF14="/","空班",  IF(  AF14="丙",  "※ 丙案",  IF(  AF14="丙常訓",  "※ 丙案 常訓",AF14  )))))))))))))))))))))))))</f>
        <v>08-18水電科</v>
      </c>
      <c r="AG54" s="190" t="str">
        <f>IF(AG14="早","08-18",IF(AG14="中","12-22",IF(AG14="晚","22-08",IF(AG14="X","輪休",IF(AG14="公","公假",IF(OR(AG14="病",AG14="事"),"病(事)假",IF(OR(AG14="婚",AG14="產"),"婚(產)假",IF(AG14="補","補休",IF(AG14="休","休假",IF(AG14="喪","喪假",IF(AND(AG14="/",OR($A14=日期輸入!$B$25,$A14=日期輸入!$C$25,$A14=日期輸入!$D$25,$A14=日期輸入!$E$25,$A14=日期輸入!$F$25)),"08-18水電科",IF(AG14="大日","大隊值日(日)",IF(AG14="大夜","大隊值日(夜)",IF(AG14="值1","值1(早)",IF(AG14="值1丙","值1(早) 丙案",IF(AG14="值2","值2(中)",IF(AG14="值2乙","值2(中) 乙案",IF(AG14="夜值","夜值(晚)",IF(AG14="甲夜","夜值(晚) 甲案",IF(AG14="備","08-18",IF(OR(AG14="支援秘書室",AG14="支援出納室",AG14="支援警務科",AG14="支援事務股"),"支援總(大)隊",IF(AG14="支援檢疫所","支援(其他)",IF(  AG14="/","空班",  IF(  AG14="丙",  "※ 丙案",  IF(  AG14="丙常訓",  "※ 丙案 常訓",AG14  )))))))))))))))))))))))))</f>
        <v/>
      </c>
    </row>
    <row r="55" spans="1:33">
      <c r="A55" s="190">
        <f t="shared" ref="A55:B55" si="14">A15</f>
        <v>81</v>
      </c>
      <c r="B55" s="190" t="str">
        <f t="shared" si="14"/>
        <v/>
      </c>
      <c r="C55" s="190" t="str">
        <f>IF(C15="早","08-18",IF(C15="中","12-22",IF(C15="晚","22-08",IF(C15="X","輪休",IF(C15="公","公假",IF(OR(C15="病",C15="事"),"病(事)假",IF(OR(C15="婚",C15="產"),"婚(產)假",IF(C15="補","補休",IF(C15="休","休假",IF(C15="喪","喪假",IF(AND(C15="/",OR($A15=日期輸入!$B$25,$A15=日期輸入!$C$25,$A15=日期輸入!$D$25,$A15=日期輸入!$E$25,$A15=日期輸入!$F$25)),"08-18水電科",IF(C15="大日","大隊值日(日)",IF(C15="大夜","大隊值日(夜)",IF(C15="值1","值1(早)",IF(C15="值1丙","值1(早) 丙案",IF(C15="值2","值2(中)",IF(C15="值2乙","值2(中) 乙案",IF(C15="夜值","夜值(晚)",IF(C15="甲夜","夜值(晚) 甲案",IF(C15="備","08-18",IF(OR(C15="支援秘書室",C15="支援出納室",C15="支援警務科",C15="支援事務股"),"支援總(大)隊",IF(C15="支援檢疫所","支援(其他)",IF(  C15="/","空班",  IF(  C15="丙",  "※ 丙案",  IF(  C15="丙常訓",  "※ 丙案 常訓",C15  )))))))))))))))))))))))))</f>
        <v/>
      </c>
      <c r="D55" s="190" t="str">
        <f>IF(D15="早","08-18",IF(D15="中","12-22",IF(D15="晚","22-08",IF(D15="X","輪休",IF(D15="公","公假",IF(OR(D15="病",D15="事"),"病(事)假",IF(OR(D15="婚",D15="產"),"婚(產)假",IF(D15="補","補休",IF(D15="休","休假",IF(D15="喪","喪假",IF(AND(D15="/",OR($A15=日期輸入!$B$25,$A15=日期輸入!$C$25,$A15=日期輸入!$D$25,$A15=日期輸入!$E$25,$A15=日期輸入!$F$25)),"08-18水電科",IF(D15="大日","大隊值日(日)",IF(D15="大夜","大隊值日(夜)",IF(D15="值1","值1(早)",IF(D15="值1丙","值1(早) 丙案",IF(D15="值2","值2(中)",IF(D15="值2乙","值2(中) 乙案",IF(D15="夜值","夜值(晚)",IF(D15="甲夜","夜值(晚) 甲案",IF(D15="備","08-18",IF(OR(D15="支援秘書室",D15="支援出納室",D15="支援警務科",D15="支援事務股"),"支援總(大)隊",IF(D15="支援檢疫所","支援(其他)",IF(  D15="/","空班",  IF(  D15="丙",  "※ 丙案",  IF(  D15="丙常訓",  "※ 丙案 常訓",D15  )))))))))))))))))))))))))</f>
        <v/>
      </c>
      <c r="E55" s="190" t="str">
        <f>IF(E15="早","08-18",IF(E15="中","12-22",IF(E15="晚","22-08",IF(E15="X","輪休",IF(E15="公","公假",IF(OR(E15="病",E15="事"),"病(事)假",IF(OR(E15="婚",E15="產"),"婚(產)假",IF(E15="補","補休",IF(E15="休","休假",IF(E15="喪","喪假",IF(AND(E15="/",OR($A15=日期輸入!$B$25,$A15=日期輸入!$C$25,$A15=日期輸入!$D$25,$A15=日期輸入!$E$25,$A15=日期輸入!$F$25)),"08-18水電科",IF(E15="大日","大隊值日(日)",IF(E15="大夜","大隊值日(夜)",IF(E15="值1","值1(早)",IF(E15="值1丙","值1(早) 丙案",IF(E15="值2","值2(中)",IF(E15="值2乙","值2(中) 乙案",IF(E15="夜值","夜值(晚)",IF(E15="甲夜","夜值(晚) 甲案",IF(E15="備","08-18",IF(OR(E15="支援秘書室",E15="支援出納室",E15="支援警務科",E15="支援事務股"),"支援總(大)隊",IF(E15="支援檢疫所","支援(其他)",IF(  E15="/","空班",  IF(  E15="丙",  "※ 丙案",  IF(  E15="丙常訓",  "※ 丙案 常訓",E15  )))))))))))))))))))))))))</f>
        <v/>
      </c>
      <c r="F55" s="190" t="str">
        <f>IF(F15="早","08-18",IF(F15="中","12-22",IF(F15="晚","22-08",IF(F15="X","輪休",IF(F15="公","公假",IF(OR(F15="病",F15="事"),"病(事)假",IF(OR(F15="婚",F15="產"),"婚(產)假",IF(F15="補","補休",IF(F15="休","休假",IF(F15="喪","喪假",IF(AND(F15="/",OR($A15=日期輸入!$B$25,$A15=日期輸入!$C$25,$A15=日期輸入!$D$25,$A15=日期輸入!$E$25,$A15=日期輸入!$F$25)),"08-18水電科",IF(F15="大日","大隊值日(日)",IF(F15="大夜","大隊值日(夜)",IF(F15="值1","值1(早)",IF(F15="值1丙","值1(早) 丙案",IF(F15="值2","值2(中)",IF(F15="值2乙","值2(中) 乙案",IF(F15="夜值","夜值(晚)",IF(F15="甲夜","夜值(晚) 甲案",IF(F15="備","08-18",IF(OR(F15="支援秘書室",F15="支援出納室",F15="支援警務科",F15="支援事務股"),"支援總(大)隊",IF(F15="支援檢疫所","支援(其他)",IF(  F15="/","空班",  IF(  F15="丙",  "※ 丙案",  IF(  F15="丙常訓",  "※ 丙案 常訓",F15  )))))))))))))))))))))))))</f>
        <v/>
      </c>
      <c r="G55" s="190" t="str">
        <f>IF(G15="早","08-18",IF(G15="中","12-22",IF(G15="晚","22-08",IF(G15="X","輪休",IF(G15="公","公假",IF(OR(G15="病",G15="事"),"病(事)假",IF(OR(G15="婚",G15="產"),"婚(產)假",IF(G15="補","補休",IF(G15="休","休假",IF(G15="喪","喪假",IF(AND(G15="/",OR($A15=日期輸入!$B$25,$A15=日期輸入!$C$25,$A15=日期輸入!$D$25,$A15=日期輸入!$E$25,$A15=日期輸入!$F$25)),"08-18水電科",IF(G15="大日","大隊值日(日)",IF(G15="大夜","大隊值日(夜)",IF(G15="值1","值1(早)",IF(G15="值1丙","值1(早) 丙案",IF(G15="值2","值2(中)",IF(G15="值2乙","值2(中) 乙案",IF(G15="夜值","夜值(晚)",IF(G15="甲夜","夜值(晚) 甲案",IF(G15="備","08-18",IF(OR(G15="支援秘書室",G15="支援出納室",G15="支援警務科",G15="支援事務股"),"支援總(大)隊",IF(G15="支援檢疫所","支援(其他)",IF(  G15="/","空班",  IF(  G15="丙",  "※ 丙案",  IF(  G15="丙常訓",  "※ 丙案 常訓",G15  )))))))))))))))))))))))))</f>
        <v/>
      </c>
      <c r="H55" s="190" t="str">
        <f>IF(H15="早","08-18",IF(H15="中","12-22",IF(H15="晚","22-08",IF(H15="X","輪休",IF(H15="公","公假",IF(OR(H15="病",H15="事"),"病(事)假",IF(OR(H15="婚",H15="產"),"婚(產)假",IF(H15="補","補休",IF(H15="休","休假",IF(H15="喪","喪假",IF(AND(H15="/",OR($A15=日期輸入!$B$25,$A15=日期輸入!$C$25,$A15=日期輸入!$D$25,$A15=日期輸入!$E$25,$A15=日期輸入!$F$25)),"08-18水電科",IF(H15="大日","大隊值日(日)",IF(H15="大夜","大隊值日(夜)",IF(H15="值1","值1(早)",IF(H15="值1丙","值1(早) 丙案",IF(H15="值2","值2(中)",IF(H15="值2乙","值2(中) 乙案",IF(H15="夜值","夜值(晚)",IF(H15="甲夜","夜值(晚) 甲案",IF(H15="備","08-18",IF(OR(H15="支援秘書室",H15="支援出納室",H15="支援警務科",H15="支援事務股"),"支援總(大)隊",IF(H15="支援檢疫所","支援(其他)",IF(  H15="/","空班",  IF(  H15="丙",  "※ 丙案",  IF(  H15="丙常訓",  "※ 丙案 常訓",H15  )))))))))))))))))))))))))</f>
        <v/>
      </c>
      <c r="I55" s="190" t="str">
        <f>IF(I15="早","08-18",IF(I15="中","12-22",IF(I15="晚","22-08",IF(I15="X","輪休",IF(I15="公","公假",IF(OR(I15="病",I15="事"),"病(事)假",IF(OR(I15="婚",I15="產"),"婚(產)假",IF(I15="補","補休",IF(I15="休","休假",IF(I15="喪","喪假",IF(AND(I15="/",OR($A15=日期輸入!$B$25,$A15=日期輸入!$C$25,$A15=日期輸入!$D$25,$A15=日期輸入!$E$25,$A15=日期輸入!$F$25)),"08-18水電科",IF(I15="大日","大隊值日(日)",IF(I15="大夜","大隊值日(夜)",IF(I15="值1","值1(早)",IF(I15="值1丙","值1(早) 丙案",IF(I15="值2","值2(中)",IF(I15="值2乙","值2(中) 乙案",IF(I15="夜值","夜值(晚)",IF(I15="甲夜","夜值(晚) 甲案",IF(I15="備","08-18",IF(OR(I15="支援秘書室",I15="支援出納室",I15="支援警務科",I15="支援事務股"),"支援總(大)隊",IF(I15="支援檢疫所","支援(其他)",IF(  I15="/","空班",  IF(  I15="丙",  "※ 丙案",  IF(  I15="丙常訓",  "※ 丙案 常訓",I15  )))))))))))))))))))))))))</f>
        <v/>
      </c>
      <c r="J55" s="190" t="str">
        <f>IF(J15="早","08-18",IF(J15="中","12-22",IF(J15="晚","22-08",IF(J15="X","輪休",IF(J15="公","公假",IF(OR(J15="病",J15="事"),"病(事)假",IF(OR(J15="婚",J15="產"),"婚(產)假",IF(J15="補","補休",IF(J15="休","休假",IF(J15="喪","喪假",IF(AND(J15="/",OR($A15=日期輸入!$B$25,$A15=日期輸入!$C$25,$A15=日期輸入!$D$25,$A15=日期輸入!$E$25,$A15=日期輸入!$F$25)),"08-18水電科",IF(J15="大日","大隊值日(日)",IF(J15="大夜","大隊值日(夜)",IF(J15="值1","值1(早)",IF(J15="值1丙","值1(早) 丙案",IF(J15="值2","值2(中)",IF(J15="值2乙","值2(中) 乙案",IF(J15="夜值","夜值(晚)",IF(J15="甲夜","夜值(晚) 甲案",IF(J15="備","08-18",IF(OR(J15="支援秘書室",J15="支援出納室",J15="支援警務科",J15="支援事務股"),"支援總(大)隊",IF(J15="支援檢疫所","支援(其他)",IF(  J15="/","空班",  IF(  J15="丙",  "※ 丙案",  IF(  J15="丙常訓",  "※ 丙案 常訓",J15  )))))))))))))))))))))))))</f>
        <v/>
      </c>
      <c r="K55" s="190" t="str">
        <f>IF(K15="早","08-18",IF(K15="中","12-22",IF(K15="晚","22-08",IF(K15="X","輪休",IF(K15="公","公假",IF(OR(K15="病",K15="事"),"病(事)假",IF(OR(K15="婚",K15="產"),"婚(產)假",IF(K15="補","補休",IF(K15="休","休假",IF(K15="喪","喪假",IF(AND(K15="/",OR($A15=日期輸入!$B$25,$A15=日期輸入!$C$25,$A15=日期輸入!$D$25,$A15=日期輸入!$E$25,$A15=日期輸入!$F$25)),"08-18水電科",IF(K15="大日","大隊值日(日)",IF(K15="大夜","大隊值日(夜)",IF(K15="值1","值1(早)",IF(K15="值1丙","值1(早) 丙案",IF(K15="值2","值2(中)",IF(K15="值2乙","值2(中) 乙案",IF(K15="夜值","夜值(晚)",IF(K15="甲夜","夜值(晚) 甲案",IF(K15="備","08-18",IF(OR(K15="支援秘書室",K15="支援出納室",K15="支援警務科",K15="支援事務股"),"支援總(大)隊",IF(K15="支援檢疫所","支援(其他)",IF(  K15="/","空班",  IF(  K15="丙",  "※ 丙案",  IF(  K15="丙常訓",  "※ 丙案 常訓",K15  )))))))))))))))))))))))))</f>
        <v/>
      </c>
      <c r="L55" s="190" t="str">
        <f>IF(L15="早","08-18",IF(L15="中","12-22",IF(L15="晚","22-08",IF(L15="X","輪休",IF(L15="公","公假",IF(OR(L15="病",L15="事"),"病(事)假",IF(OR(L15="婚",L15="產"),"婚(產)假",IF(L15="補","補休",IF(L15="休","休假",IF(L15="喪","喪假",IF(AND(L15="/",OR($A15=日期輸入!$B$25,$A15=日期輸入!$C$25,$A15=日期輸入!$D$25,$A15=日期輸入!$E$25,$A15=日期輸入!$F$25)),"08-18水電科",IF(L15="大日","大隊值日(日)",IF(L15="大夜","大隊值日(夜)",IF(L15="值1","值1(早)",IF(L15="值1丙","值1(早) 丙案",IF(L15="值2","值2(中)",IF(L15="值2乙","值2(中) 乙案",IF(L15="夜值","夜值(晚)",IF(L15="甲夜","夜值(晚) 甲案",IF(L15="備","08-18",IF(OR(L15="支援秘書室",L15="支援出納室",L15="支援警務科",L15="支援事務股"),"支援總(大)隊",IF(L15="支援檢疫所","支援(其他)",IF(  L15="/","空班",  IF(  L15="丙",  "※ 丙案",  IF(  L15="丙常訓",  "※ 丙案 常訓",L15  )))))))))))))))))))))))))</f>
        <v/>
      </c>
      <c r="M55" s="190" t="str">
        <f>IF(M15="早","08-18",IF(M15="中","12-22",IF(M15="晚","22-08",IF(M15="X","輪休",IF(M15="公","公假",IF(OR(M15="病",M15="事"),"病(事)假",IF(OR(M15="婚",M15="產"),"婚(產)假",IF(M15="補","補休",IF(M15="休","休假",IF(M15="喪","喪假",IF(AND(M15="/",OR($A15=日期輸入!$B$25,$A15=日期輸入!$C$25,$A15=日期輸入!$D$25,$A15=日期輸入!$E$25,$A15=日期輸入!$F$25)),"08-18水電科",IF(M15="大日","大隊值日(日)",IF(M15="大夜","大隊值日(夜)",IF(M15="值1","值1(早)",IF(M15="值1丙","值1(早) 丙案",IF(M15="值2","值2(中)",IF(M15="值2乙","值2(中) 乙案",IF(M15="夜值","夜值(晚)",IF(M15="甲夜","夜值(晚) 甲案",IF(M15="備","08-18",IF(OR(M15="支援秘書室",M15="支援出納室",M15="支援警務科",M15="支援事務股"),"支援總(大)隊",IF(M15="支援檢疫所","支援(其他)",IF(  M15="/","空班",  IF(  M15="丙",  "※ 丙案",  IF(  M15="丙常訓",  "※ 丙案 常訓",M15  )))))))))))))))))))))))))</f>
        <v/>
      </c>
      <c r="N55" s="190" t="str">
        <f>IF(N15="早","08-18",IF(N15="中","12-22",IF(N15="晚","22-08",IF(N15="X","輪休",IF(N15="公","公假",IF(OR(N15="病",N15="事"),"病(事)假",IF(OR(N15="婚",N15="產"),"婚(產)假",IF(N15="補","補休",IF(N15="休","休假",IF(N15="喪","喪假",IF(AND(N15="/",OR($A15=日期輸入!$B$25,$A15=日期輸入!$C$25,$A15=日期輸入!$D$25,$A15=日期輸入!$E$25,$A15=日期輸入!$F$25)),"08-18水電科",IF(N15="大日","大隊值日(日)",IF(N15="大夜","大隊值日(夜)",IF(N15="值1","值1(早)",IF(N15="值1丙","值1(早) 丙案",IF(N15="值2","值2(中)",IF(N15="值2乙","值2(中) 乙案",IF(N15="夜值","夜值(晚)",IF(N15="甲夜","夜值(晚) 甲案",IF(N15="備","08-18",IF(OR(N15="支援秘書室",N15="支援出納室",N15="支援警務科",N15="支援事務股"),"支援總(大)隊",IF(N15="支援檢疫所","支援(其他)",IF(  N15="/","空班",  IF(  N15="丙",  "※ 丙案",  IF(  N15="丙常訓",  "※ 丙案 常訓",N15  )))))))))))))))))))))))))</f>
        <v/>
      </c>
      <c r="O55" s="190" t="str">
        <f>IF(O15="早","08-18",IF(O15="中","12-22",IF(O15="晚","22-08",IF(O15="X","輪休",IF(O15="公","公假",IF(OR(O15="病",O15="事"),"病(事)假",IF(OR(O15="婚",O15="產"),"婚(產)假",IF(O15="補","補休",IF(O15="休","休假",IF(O15="喪","喪假",IF(AND(O15="/",OR($A15=日期輸入!$B$25,$A15=日期輸入!$C$25,$A15=日期輸入!$D$25,$A15=日期輸入!$E$25,$A15=日期輸入!$F$25)),"08-18水電科",IF(O15="大日","大隊值日(日)",IF(O15="大夜","大隊值日(夜)",IF(O15="值1","值1(早)",IF(O15="值1丙","值1(早) 丙案",IF(O15="值2","值2(中)",IF(O15="值2乙","值2(中) 乙案",IF(O15="夜值","夜值(晚)",IF(O15="甲夜","夜值(晚) 甲案",IF(O15="備","08-18",IF(OR(O15="支援秘書室",O15="支援出納室",O15="支援警務科",O15="支援事務股"),"支援總(大)隊",IF(O15="支援檢疫所","支援(其他)",IF(  O15="/","空班",  IF(  O15="丙",  "※ 丙案",  IF(  O15="丙常訓",  "※ 丙案 常訓",O15  )))))))))))))))))))))))))</f>
        <v/>
      </c>
      <c r="P55" s="190" t="str">
        <f>IF(P15="早","08-18",IF(P15="中","12-22",IF(P15="晚","22-08",IF(P15="X","輪休",IF(P15="公","公假",IF(OR(P15="病",P15="事"),"病(事)假",IF(OR(P15="婚",P15="產"),"婚(產)假",IF(P15="補","補休",IF(P15="休","休假",IF(P15="喪","喪假",IF(AND(P15="/",OR($A15=日期輸入!$B$25,$A15=日期輸入!$C$25,$A15=日期輸入!$D$25,$A15=日期輸入!$E$25,$A15=日期輸入!$F$25)),"08-18水電科",IF(P15="大日","大隊值日(日)",IF(P15="大夜","大隊值日(夜)",IF(P15="值1","值1(早)",IF(P15="值1丙","值1(早) 丙案",IF(P15="值2","值2(中)",IF(P15="值2乙","值2(中) 乙案",IF(P15="夜值","夜值(晚)",IF(P15="甲夜","夜值(晚) 甲案",IF(P15="備","08-18",IF(OR(P15="支援秘書室",P15="支援出納室",P15="支援警務科",P15="支援事務股"),"支援總(大)隊",IF(P15="支援檢疫所","支援(其他)",IF(  P15="/","空班",  IF(  P15="丙",  "※ 丙案",  IF(  P15="丙常訓",  "※ 丙案 常訓",P15  )))))))))))))))))))))))))</f>
        <v/>
      </c>
      <c r="Q55" s="190" t="str">
        <f>IF(Q15="早","08-18",IF(Q15="中","12-22",IF(Q15="晚","22-08",IF(Q15="X","輪休",IF(Q15="公","公假",IF(OR(Q15="病",Q15="事"),"病(事)假",IF(OR(Q15="婚",Q15="產"),"婚(產)假",IF(Q15="補","補休",IF(Q15="休","休假",IF(Q15="喪","喪假",IF(AND(Q15="/",OR($A15=日期輸入!$B$25,$A15=日期輸入!$C$25,$A15=日期輸入!$D$25,$A15=日期輸入!$E$25,$A15=日期輸入!$F$25)),"08-18水電科",IF(Q15="大日","大隊值日(日)",IF(Q15="大夜","大隊值日(夜)",IF(Q15="值1","值1(早)",IF(Q15="值1丙","值1(早) 丙案",IF(Q15="值2","值2(中)",IF(Q15="值2乙","值2(中) 乙案",IF(Q15="夜值","夜值(晚)",IF(Q15="甲夜","夜值(晚) 甲案",IF(Q15="備","08-18",IF(OR(Q15="支援秘書室",Q15="支援出納室",Q15="支援警務科",Q15="支援事務股"),"支援總(大)隊",IF(Q15="支援檢疫所","支援(其他)",IF(  Q15="/","空班",  IF(  Q15="丙",  "※ 丙案",  IF(  Q15="丙常訓",  "※ 丙案 常訓",Q15  )))))))))))))))))))))))))</f>
        <v/>
      </c>
      <c r="R55" s="190" t="str">
        <f>IF(R15="早","08-18",IF(R15="中","12-22",IF(R15="晚","22-08",IF(R15="X","輪休",IF(R15="公","公假",IF(OR(R15="病",R15="事"),"病(事)假",IF(OR(R15="婚",R15="產"),"婚(產)假",IF(R15="補","補休",IF(R15="休","休假",IF(R15="喪","喪假",IF(AND(R15="/",OR($A15=日期輸入!$B$25,$A15=日期輸入!$C$25,$A15=日期輸入!$D$25,$A15=日期輸入!$E$25,$A15=日期輸入!$F$25)),"08-18水電科",IF(R15="大日","大隊值日(日)",IF(R15="大夜","大隊值日(夜)",IF(R15="值1","值1(早)",IF(R15="值1丙","值1(早) 丙案",IF(R15="值2","值2(中)",IF(R15="值2乙","值2(中) 乙案",IF(R15="夜值","夜值(晚)",IF(R15="甲夜","夜值(晚) 甲案",IF(R15="備","08-18",IF(OR(R15="支援秘書室",R15="支援出納室",R15="支援警務科",R15="支援事務股"),"支援總(大)隊",IF(R15="支援檢疫所","支援(其他)",IF(  R15="/","空班",  IF(  R15="丙",  "※ 丙案",  IF(  R15="丙常訓",  "※ 丙案 常訓",R15  )))))))))))))))))))))))))</f>
        <v/>
      </c>
      <c r="S55" s="190" t="str">
        <f>IF(S15="早","08-18",IF(S15="中","12-22",IF(S15="晚","22-08",IF(S15="X","輪休",IF(S15="公","公假",IF(OR(S15="病",S15="事"),"病(事)假",IF(OR(S15="婚",S15="產"),"婚(產)假",IF(S15="補","補休",IF(S15="休","休假",IF(S15="喪","喪假",IF(AND(S15="/",OR($A15=日期輸入!$B$25,$A15=日期輸入!$C$25,$A15=日期輸入!$D$25,$A15=日期輸入!$E$25,$A15=日期輸入!$F$25)),"08-18水電科",IF(S15="大日","大隊值日(日)",IF(S15="大夜","大隊值日(夜)",IF(S15="值1","值1(早)",IF(S15="值1丙","值1(早) 丙案",IF(S15="值2","值2(中)",IF(S15="值2乙","值2(中) 乙案",IF(S15="夜值","夜值(晚)",IF(S15="甲夜","夜值(晚) 甲案",IF(S15="備","08-18",IF(OR(S15="支援秘書室",S15="支援出納室",S15="支援警務科",S15="支援事務股"),"支援總(大)隊",IF(S15="支援檢疫所","支援(其他)",IF(  S15="/","空班",  IF(  S15="丙",  "※ 丙案",  IF(  S15="丙常訓",  "※ 丙案 常訓",S15  )))))))))))))))))))))))))</f>
        <v/>
      </c>
      <c r="T55" s="190" t="str">
        <f>IF(T15="早","08-18",IF(T15="中","12-22",IF(T15="晚","22-08",IF(T15="X","輪休",IF(T15="公","公假",IF(OR(T15="病",T15="事"),"病(事)假",IF(OR(T15="婚",T15="產"),"婚(產)假",IF(T15="補","補休",IF(T15="休","休假",IF(T15="喪","喪假",IF(AND(T15="/",OR($A15=日期輸入!$B$25,$A15=日期輸入!$C$25,$A15=日期輸入!$D$25,$A15=日期輸入!$E$25,$A15=日期輸入!$F$25)),"08-18水電科",IF(T15="大日","大隊值日(日)",IF(T15="大夜","大隊值日(夜)",IF(T15="值1","值1(早)",IF(T15="值1丙","值1(早) 丙案",IF(T15="值2","值2(中)",IF(T15="值2乙","值2(中) 乙案",IF(T15="夜值","夜值(晚)",IF(T15="甲夜","夜值(晚) 甲案",IF(T15="備","08-18",IF(OR(T15="支援秘書室",T15="支援出納室",T15="支援警務科",T15="支援事務股"),"支援總(大)隊",IF(T15="支援檢疫所","支援(其他)",IF(  T15="/","空班",  IF(  T15="丙",  "※ 丙案",  IF(  T15="丙常訓",  "※ 丙案 常訓",T15  )))))))))))))))))))))))))</f>
        <v/>
      </c>
      <c r="U55" s="190" t="str">
        <f>IF(U15="早","08-18",IF(U15="中","12-22",IF(U15="晚","22-08",IF(U15="X","輪休",IF(U15="公","公假",IF(OR(U15="病",U15="事"),"病(事)假",IF(OR(U15="婚",U15="產"),"婚(產)假",IF(U15="補","補休",IF(U15="休","休假",IF(U15="喪","喪假",IF(AND(U15="/",OR($A15=日期輸入!$B$25,$A15=日期輸入!$C$25,$A15=日期輸入!$D$25,$A15=日期輸入!$E$25,$A15=日期輸入!$F$25)),"08-18水電科",IF(U15="大日","大隊值日(日)",IF(U15="大夜","大隊值日(夜)",IF(U15="值1","值1(早)",IF(U15="值1丙","值1(早) 丙案",IF(U15="值2","值2(中)",IF(U15="值2乙","值2(中) 乙案",IF(U15="夜值","夜值(晚)",IF(U15="甲夜","夜值(晚) 甲案",IF(U15="備","08-18",IF(OR(U15="支援秘書室",U15="支援出納室",U15="支援警務科",U15="支援事務股"),"支援總(大)隊",IF(U15="支援檢疫所","支援(其他)",IF(  U15="/","空班",  IF(  U15="丙",  "※ 丙案",  IF(  U15="丙常訓",  "※ 丙案 常訓",U15  )))))))))))))))))))))))))</f>
        <v/>
      </c>
      <c r="V55" s="190" t="str">
        <f>IF(V15="早","08-18",IF(V15="中","12-22",IF(V15="晚","22-08",IF(V15="X","輪休",IF(V15="公","公假",IF(OR(V15="病",V15="事"),"病(事)假",IF(OR(V15="婚",V15="產"),"婚(產)假",IF(V15="補","補休",IF(V15="休","休假",IF(V15="喪","喪假",IF(AND(V15="/",OR($A15=日期輸入!$B$25,$A15=日期輸入!$C$25,$A15=日期輸入!$D$25,$A15=日期輸入!$E$25,$A15=日期輸入!$F$25)),"08-18水電科",IF(V15="大日","大隊值日(日)",IF(V15="大夜","大隊值日(夜)",IF(V15="值1","值1(早)",IF(V15="值1丙","值1(早) 丙案",IF(V15="值2","值2(中)",IF(V15="值2乙","值2(中) 乙案",IF(V15="夜值","夜值(晚)",IF(V15="甲夜","夜值(晚) 甲案",IF(V15="備","08-18",IF(OR(V15="支援秘書室",V15="支援出納室",V15="支援警務科",V15="支援事務股"),"支援總(大)隊",IF(V15="支援檢疫所","支援(其他)",IF(  V15="/","空班",  IF(  V15="丙",  "※ 丙案",  IF(  V15="丙常訓",  "※ 丙案 常訓",V15  )))))))))))))))))))))))))</f>
        <v/>
      </c>
      <c r="W55" s="190" t="str">
        <f>IF(W15="早","08-18",IF(W15="中","12-22",IF(W15="晚","22-08",IF(W15="X","輪休",IF(W15="公","公假",IF(OR(W15="病",W15="事"),"病(事)假",IF(OR(W15="婚",W15="產"),"婚(產)假",IF(W15="補","補休",IF(W15="休","休假",IF(W15="喪","喪假",IF(AND(W15="/",OR($A15=日期輸入!$B$25,$A15=日期輸入!$C$25,$A15=日期輸入!$D$25,$A15=日期輸入!$E$25,$A15=日期輸入!$F$25)),"08-18水電科",IF(W15="大日","大隊值日(日)",IF(W15="大夜","大隊值日(夜)",IF(W15="值1","值1(早)",IF(W15="值1丙","值1(早) 丙案",IF(W15="值2","值2(中)",IF(W15="值2乙","值2(中) 乙案",IF(W15="夜值","夜值(晚)",IF(W15="甲夜","夜值(晚) 甲案",IF(W15="備","08-18",IF(OR(W15="支援秘書室",W15="支援出納室",W15="支援警務科",W15="支援事務股"),"支援總(大)隊",IF(W15="支援檢疫所","支援(其他)",IF(  W15="/","空班",  IF(  W15="丙",  "※ 丙案",  IF(  W15="丙常訓",  "※ 丙案 常訓",W15  )))))))))))))))))))))))))</f>
        <v/>
      </c>
      <c r="X55" s="190" t="str">
        <f>IF(X15="早","08-18",IF(X15="中","12-22",IF(X15="晚","22-08",IF(X15="X","輪休",IF(X15="公","公假",IF(OR(X15="病",X15="事"),"病(事)假",IF(OR(X15="婚",X15="產"),"婚(產)假",IF(X15="補","補休",IF(X15="休","休假",IF(X15="喪","喪假",IF(AND(X15="/",OR($A15=日期輸入!$B$25,$A15=日期輸入!$C$25,$A15=日期輸入!$D$25,$A15=日期輸入!$E$25,$A15=日期輸入!$F$25)),"08-18水電科",IF(X15="大日","大隊值日(日)",IF(X15="大夜","大隊值日(夜)",IF(X15="值1","值1(早)",IF(X15="值1丙","值1(早) 丙案",IF(X15="值2","值2(中)",IF(X15="值2乙","值2(中) 乙案",IF(X15="夜值","夜值(晚)",IF(X15="甲夜","夜值(晚) 甲案",IF(X15="備","08-18",IF(OR(X15="支援秘書室",X15="支援出納室",X15="支援警務科",X15="支援事務股"),"支援總(大)隊",IF(X15="支援檢疫所","支援(其他)",IF(  X15="/","空班",  IF(  X15="丙",  "※ 丙案",  IF(  X15="丙常訓",  "※ 丙案 常訓",X15  )))))))))))))))))))))))))</f>
        <v/>
      </c>
      <c r="Y55" s="190" t="str">
        <f>IF(Y15="早","08-18",IF(Y15="中","12-22",IF(Y15="晚","22-08",IF(Y15="X","輪休",IF(Y15="公","公假",IF(OR(Y15="病",Y15="事"),"病(事)假",IF(OR(Y15="婚",Y15="產"),"婚(產)假",IF(Y15="補","補休",IF(Y15="休","休假",IF(Y15="喪","喪假",IF(AND(Y15="/",OR($A15=日期輸入!$B$25,$A15=日期輸入!$C$25,$A15=日期輸入!$D$25,$A15=日期輸入!$E$25,$A15=日期輸入!$F$25)),"08-18水電科",IF(Y15="大日","大隊值日(日)",IF(Y15="大夜","大隊值日(夜)",IF(Y15="值1","值1(早)",IF(Y15="值1丙","值1(早) 丙案",IF(Y15="值2","值2(中)",IF(Y15="值2乙","值2(中) 乙案",IF(Y15="夜值","夜值(晚)",IF(Y15="甲夜","夜值(晚) 甲案",IF(Y15="備","08-18",IF(OR(Y15="支援秘書室",Y15="支援出納室",Y15="支援警務科",Y15="支援事務股"),"支援總(大)隊",IF(Y15="支援檢疫所","支援(其他)",IF(  Y15="/","空班",  IF(  Y15="丙",  "※ 丙案",  IF(  Y15="丙常訓",  "※ 丙案 常訓",Y15  )))))))))))))))))))))))))</f>
        <v/>
      </c>
      <c r="Z55" s="190" t="str">
        <f>IF(Z15="早","08-18",IF(Z15="中","12-22",IF(Z15="晚","22-08",IF(Z15="X","輪休",IF(Z15="公","公假",IF(OR(Z15="病",Z15="事"),"病(事)假",IF(OR(Z15="婚",Z15="產"),"婚(產)假",IF(Z15="補","補休",IF(Z15="休","休假",IF(Z15="喪","喪假",IF(AND(Z15="/",OR($A15=日期輸入!$B$25,$A15=日期輸入!$C$25,$A15=日期輸入!$D$25,$A15=日期輸入!$E$25,$A15=日期輸入!$F$25)),"08-18水電科",IF(Z15="大日","大隊值日(日)",IF(Z15="大夜","大隊值日(夜)",IF(Z15="值1","值1(早)",IF(Z15="值1丙","值1(早) 丙案",IF(Z15="值2","值2(中)",IF(Z15="值2乙","值2(中) 乙案",IF(Z15="夜值","夜值(晚)",IF(Z15="甲夜","夜值(晚) 甲案",IF(Z15="備","08-18",IF(OR(Z15="支援秘書室",Z15="支援出納室",Z15="支援警務科",Z15="支援事務股"),"支援總(大)隊",IF(Z15="支援檢疫所","支援(其他)",IF(  Z15="/","空班",  IF(  Z15="丙",  "※ 丙案",  IF(  Z15="丙常訓",  "※ 丙案 常訓",Z15  )))))))))))))))))))))))))</f>
        <v/>
      </c>
      <c r="AA55" s="190" t="str">
        <f>IF(AA15="早","08-18",IF(AA15="中","12-22",IF(AA15="晚","22-08",IF(AA15="X","輪休",IF(AA15="公","公假",IF(OR(AA15="病",AA15="事"),"病(事)假",IF(OR(AA15="婚",AA15="產"),"婚(產)假",IF(AA15="補","補休",IF(AA15="休","休假",IF(AA15="喪","喪假",IF(AND(AA15="/",OR($A15=日期輸入!$B$25,$A15=日期輸入!$C$25,$A15=日期輸入!$D$25,$A15=日期輸入!$E$25,$A15=日期輸入!$F$25)),"08-18水電科",IF(AA15="大日","大隊值日(日)",IF(AA15="大夜","大隊值日(夜)",IF(AA15="值1","值1(早)",IF(AA15="值1丙","值1(早) 丙案",IF(AA15="值2","值2(中)",IF(AA15="值2乙","值2(中) 乙案",IF(AA15="夜值","夜值(晚)",IF(AA15="甲夜","夜值(晚) 甲案",IF(AA15="備","08-18",IF(OR(AA15="支援秘書室",AA15="支援出納室",AA15="支援警務科",AA15="支援事務股"),"支援總(大)隊",IF(AA15="支援檢疫所","支援(其他)",IF(  AA15="/","空班",  IF(  AA15="丙",  "※ 丙案",  IF(  AA15="丙常訓",  "※ 丙案 常訓",AA15  )))))))))))))))))))))))))</f>
        <v/>
      </c>
      <c r="AB55" s="190" t="str">
        <f>IF(AB15="早","08-18",IF(AB15="中","12-22",IF(AB15="晚","22-08",IF(AB15="X","輪休",IF(AB15="公","公假",IF(OR(AB15="病",AB15="事"),"病(事)假",IF(OR(AB15="婚",AB15="產"),"婚(產)假",IF(AB15="補","補休",IF(AB15="休","休假",IF(AB15="喪","喪假",IF(AND(AB15="/",OR($A15=日期輸入!$B$25,$A15=日期輸入!$C$25,$A15=日期輸入!$D$25,$A15=日期輸入!$E$25,$A15=日期輸入!$F$25)),"08-18水電科",IF(AB15="大日","大隊值日(日)",IF(AB15="大夜","大隊值日(夜)",IF(AB15="值1","值1(早)",IF(AB15="值1丙","值1(早) 丙案",IF(AB15="值2","值2(中)",IF(AB15="值2乙","值2(中) 乙案",IF(AB15="夜值","夜值(晚)",IF(AB15="甲夜","夜值(晚) 甲案",IF(AB15="備","08-18",IF(OR(AB15="支援秘書室",AB15="支援出納室",AB15="支援警務科",AB15="支援事務股"),"支援總(大)隊",IF(AB15="支援檢疫所","支援(其他)",IF(  AB15="/","空班",  IF(  AB15="丙",  "※ 丙案",  IF(  AB15="丙常訓",  "※ 丙案 常訓",AB15  )))))))))))))))))))))))))</f>
        <v/>
      </c>
      <c r="AC55" s="190" t="str">
        <f>IF(AC15="早","08-18",IF(AC15="中","12-22",IF(AC15="晚","22-08",IF(AC15="X","輪休",IF(AC15="公","公假",IF(OR(AC15="病",AC15="事"),"病(事)假",IF(OR(AC15="婚",AC15="產"),"婚(產)假",IF(AC15="補","補休",IF(AC15="休","休假",IF(AC15="喪","喪假",IF(AND(AC15="/",OR($A15=日期輸入!$B$25,$A15=日期輸入!$C$25,$A15=日期輸入!$D$25,$A15=日期輸入!$E$25,$A15=日期輸入!$F$25)),"08-18水電科",IF(AC15="大日","大隊值日(日)",IF(AC15="大夜","大隊值日(夜)",IF(AC15="值1","值1(早)",IF(AC15="值1丙","值1(早) 丙案",IF(AC15="值2","值2(中)",IF(AC15="值2乙","值2(中) 乙案",IF(AC15="夜值","夜值(晚)",IF(AC15="甲夜","夜值(晚) 甲案",IF(AC15="備","08-18",IF(OR(AC15="支援秘書室",AC15="支援出納室",AC15="支援警務科",AC15="支援事務股"),"支援總(大)隊",IF(AC15="支援檢疫所","支援(其他)",IF(  AC15="/","空班",  IF(  AC15="丙",  "※ 丙案",  IF(  AC15="丙常訓",  "※ 丙案 常訓",AC15  )))))))))))))))))))))))))</f>
        <v/>
      </c>
      <c r="AD55" s="190" t="str">
        <f>IF(AD15="早","08-18",IF(AD15="中","12-22",IF(AD15="晚","22-08",IF(AD15="X","輪休",IF(AD15="公","公假",IF(OR(AD15="病",AD15="事"),"病(事)假",IF(OR(AD15="婚",AD15="產"),"婚(產)假",IF(AD15="補","補休",IF(AD15="休","休假",IF(AD15="喪","喪假",IF(AND(AD15="/",OR($A15=日期輸入!$B$25,$A15=日期輸入!$C$25,$A15=日期輸入!$D$25,$A15=日期輸入!$E$25,$A15=日期輸入!$F$25)),"08-18水電科",IF(AD15="大日","大隊值日(日)",IF(AD15="大夜","大隊值日(夜)",IF(AD15="值1","值1(早)",IF(AD15="值1丙","值1(早) 丙案",IF(AD15="值2","值2(中)",IF(AD15="值2乙","值2(中) 乙案",IF(AD15="夜值","夜值(晚)",IF(AD15="甲夜","夜值(晚) 甲案",IF(AD15="備","08-18",IF(OR(AD15="支援秘書室",AD15="支援出納室",AD15="支援警務科",AD15="支援事務股"),"支援總(大)隊",IF(AD15="支援檢疫所","支援(其他)",IF(  AD15="/","空班",  IF(  AD15="丙",  "※ 丙案",  IF(  AD15="丙常訓",  "※ 丙案 常訓",AD15  )))))))))))))))))))))))))</f>
        <v/>
      </c>
      <c r="AE55" s="190" t="str">
        <f>IF(AE15="早","08-18",IF(AE15="中","12-22",IF(AE15="晚","22-08",IF(AE15="X","輪休",IF(AE15="公","公假",IF(OR(AE15="病",AE15="事"),"病(事)假",IF(OR(AE15="婚",AE15="產"),"婚(產)假",IF(AE15="補","補休",IF(AE15="休","休假",IF(AE15="喪","喪假",IF(AND(AE15="/",OR($A15=日期輸入!$B$25,$A15=日期輸入!$C$25,$A15=日期輸入!$D$25,$A15=日期輸入!$E$25,$A15=日期輸入!$F$25)),"08-18水電科",IF(AE15="大日","大隊值日(日)",IF(AE15="大夜","大隊值日(夜)",IF(AE15="值1","值1(早)",IF(AE15="值1丙","值1(早) 丙案",IF(AE15="值2","值2(中)",IF(AE15="值2乙","值2(中) 乙案",IF(AE15="夜值","夜值(晚)",IF(AE15="甲夜","夜值(晚) 甲案",IF(AE15="備","08-18",IF(OR(AE15="支援秘書室",AE15="支援出納室",AE15="支援警務科",AE15="支援事務股"),"支援總(大)隊",IF(AE15="支援檢疫所","支援(其他)",IF(  AE15="/","空班",  IF(  AE15="丙",  "※ 丙案",  IF(  AE15="丙常訓",  "※ 丙案 常訓",AE15  )))))))))))))))))))))))))</f>
        <v/>
      </c>
      <c r="AF55" s="190" t="str">
        <f>IF(AF15="早","08-18",IF(AF15="中","12-22",IF(AF15="晚","22-08",IF(AF15="X","輪休",IF(AF15="公","公假",IF(OR(AF15="病",AF15="事"),"病(事)假",IF(OR(AF15="婚",AF15="產"),"婚(產)假",IF(AF15="補","補休",IF(AF15="休","休假",IF(AF15="喪","喪假",IF(AND(AF15="/",OR($A15=日期輸入!$B$25,$A15=日期輸入!$C$25,$A15=日期輸入!$D$25,$A15=日期輸入!$E$25,$A15=日期輸入!$F$25)),"08-18水電科",IF(AF15="大日","大隊值日(日)",IF(AF15="大夜","大隊值日(夜)",IF(AF15="值1","值1(早)",IF(AF15="值1丙","值1(早) 丙案",IF(AF15="值2","值2(中)",IF(AF15="值2乙","值2(中) 乙案",IF(AF15="夜值","夜值(晚)",IF(AF15="甲夜","夜值(晚) 甲案",IF(AF15="備","08-18",IF(OR(AF15="支援秘書室",AF15="支援出納室",AF15="支援警務科",AF15="支援事務股"),"支援總(大)隊",IF(AF15="支援檢疫所","支援(其他)",IF(  AF15="/","空班",  IF(  AF15="丙",  "※ 丙案",  IF(  AF15="丙常訓",  "※ 丙案 常訓",AF15  )))))))))))))))))))))))))</f>
        <v/>
      </c>
      <c r="AG55" s="190" t="str">
        <f>IF(AG15="早","08-18",IF(AG15="中","12-22",IF(AG15="晚","22-08",IF(AG15="X","輪休",IF(AG15="公","公假",IF(OR(AG15="病",AG15="事"),"病(事)假",IF(OR(AG15="婚",AG15="產"),"婚(產)假",IF(AG15="補","補休",IF(AG15="休","休假",IF(AG15="喪","喪假",IF(AND(AG15="/",OR($A15=日期輸入!$B$25,$A15=日期輸入!$C$25,$A15=日期輸入!$D$25,$A15=日期輸入!$E$25,$A15=日期輸入!$F$25)),"08-18水電科",IF(AG15="大日","大隊值日(日)",IF(AG15="大夜","大隊值日(夜)",IF(AG15="值1","值1(早)",IF(AG15="值1丙","值1(早) 丙案",IF(AG15="值2","值2(中)",IF(AG15="值2乙","值2(中) 乙案",IF(AG15="夜值","夜值(晚)",IF(AG15="甲夜","夜值(晚) 甲案",IF(AG15="備","08-18",IF(OR(AG15="支援秘書室",AG15="支援出納室",AG15="支援警務科",AG15="支援事務股"),"支援總(大)隊",IF(AG15="支援檢疫所","支援(其他)",IF(  AG15="/","空班",  IF(  AG15="丙",  "※ 丙案",  IF(  AG15="丙常訓",  "※ 丙案 常訓",AG15  )))))))))))))))))))))))))</f>
        <v/>
      </c>
    </row>
    <row r="56" spans="1:33">
      <c r="A56" s="190" t="e">
        <f t="shared" ref="A56:B56" si="15">A16</f>
        <v>#REF!</v>
      </c>
      <c r="B56" s="190" t="e">
        <f t="shared" si="15"/>
        <v>#REF!</v>
      </c>
      <c r="C56" s="190" t="e">
        <f>IF(C16="早","08-18",IF(C16="中","12-22",IF(C16="晚","22-08",IF(C16="X","輪休",IF(C16="公","公假",IF(OR(C16="病",C16="事"),"病(事)假",IF(OR(C16="婚",C16="產"),"婚(產)假",IF(C16="補","補休",IF(C16="休","休假",IF(C16="喪","喪假",IF(AND(C16="/",OR($A16=日期輸入!$B$25,$A16=日期輸入!$C$25,$A16=日期輸入!$D$25,$A16=日期輸入!$E$25,$A16=日期輸入!$F$25)),"08-18水電科",IF(C16="大日","大隊值日(日)",IF(C16="大夜","大隊值日(夜)",IF(C16="值1","值1(早)",IF(C16="值1丙","值1(早) 丙案",IF(C16="值2","值2(中)",IF(C16="值2乙","值2(中) 乙案",IF(C16="夜值","夜值(晚)",IF(C16="甲夜","夜值(晚) 甲案",IF(C16="備","08-18",IF(OR(C16="支援秘書室",C16="支援出納室",C16="支援警務科",C16="支援事務股"),"支援總(大)隊",IF(C16="支援檢疫所","支援(其他)",IF(  C16="/","空班",  IF(  C16="丙",  "※ 丙案",  IF(  C16="丙常訓",  "※ 丙案 常訓",C16  )))))))))))))))))))))))))</f>
        <v>#REF!</v>
      </c>
      <c r="D56" s="190" t="e">
        <f>IF(D16="早","08-18",IF(D16="中","12-22",IF(D16="晚","22-08",IF(D16="X","輪休",IF(D16="公","公假",IF(OR(D16="病",D16="事"),"病(事)假",IF(OR(D16="婚",D16="產"),"婚(產)假",IF(D16="補","補休",IF(D16="休","休假",IF(D16="喪","喪假",IF(AND(D16="/",OR($A16=日期輸入!$B$25,$A16=日期輸入!$C$25,$A16=日期輸入!$D$25,$A16=日期輸入!$E$25,$A16=日期輸入!$F$25)),"08-18水電科",IF(D16="大日","大隊值日(日)",IF(D16="大夜","大隊值日(夜)",IF(D16="值1","值1(早)",IF(D16="值1丙","值1(早) 丙案",IF(D16="值2","值2(中)",IF(D16="值2乙","值2(中) 乙案",IF(D16="夜值","夜值(晚)",IF(D16="甲夜","夜值(晚) 甲案",IF(D16="備","08-18",IF(OR(D16="支援秘書室",D16="支援出納室",D16="支援警務科",D16="支援事務股"),"支援總(大)隊",IF(D16="支援檢疫所","支援(其他)",IF(  D16="/","空班",  IF(  D16="丙",  "※ 丙案",  IF(  D16="丙常訓",  "※ 丙案 常訓",D16  )))))))))))))))))))))))))</f>
        <v>#REF!</v>
      </c>
      <c r="E56" s="190" t="e">
        <f>IF(E16="早","08-18",IF(E16="中","12-22",IF(E16="晚","22-08",IF(E16="X","輪休",IF(E16="公","公假",IF(OR(E16="病",E16="事"),"病(事)假",IF(OR(E16="婚",E16="產"),"婚(產)假",IF(E16="補","補休",IF(E16="休","休假",IF(E16="喪","喪假",IF(AND(E16="/",OR($A16=日期輸入!$B$25,$A16=日期輸入!$C$25,$A16=日期輸入!$D$25,$A16=日期輸入!$E$25,$A16=日期輸入!$F$25)),"08-18水電科",IF(E16="大日","大隊值日(日)",IF(E16="大夜","大隊值日(夜)",IF(E16="值1","值1(早)",IF(E16="值1丙","值1(早) 丙案",IF(E16="值2","值2(中)",IF(E16="值2乙","值2(中) 乙案",IF(E16="夜值","夜值(晚)",IF(E16="甲夜","夜值(晚) 甲案",IF(E16="備","08-18",IF(OR(E16="支援秘書室",E16="支援出納室",E16="支援警務科",E16="支援事務股"),"支援總(大)隊",IF(E16="支援檢疫所","支援(其他)",IF(  E16="/","空班",  IF(  E16="丙",  "※ 丙案",  IF(  E16="丙常訓",  "※ 丙案 常訓",E16  )))))))))))))))))))))))))</f>
        <v>#REF!</v>
      </c>
      <c r="F56" s="190" t="e">
        <f>IF(F16="早","08-18",IF(F16="中","12-22",IF(F16="晚","22-08",IF(F16="X","輪休",IF(F16="公","公假",IF(OR(F16="病",F16="事"),"病(事)假",IF(OR(F16="婚",F16="產"),"婚(產)假",IF(F16="補","補休",IF(F16="休","休假",IF(F16="喪","喪假",IF(AND(F16="/",OR($A16=日期輸入!$B$25,$A16=日期輸入!$C$25,$A16=日期輸入!$D$25,$A16=日期輸入!$E$25,$A16=日期輸入!$F$25)),"08-18水電科",IF(F16="大日","大隊值日(日)",IF(F16="大夜","大隊值日(夜)",IF(F16="值1","值1(早)",IF(F16="值1丙","值1(早) 丙案",IF(F16="值2","值2(中)",IF(F16="值2乙","值2(中) 乙案",IF(F16="夜值","夜值(晚)",IF(F16="甲夜","夜值(晚) 甲案",IF(F16="備","08-18",IF(OR(F16="支援秘書室",F16="支援出納室",F16="支援警務科",F16="支援事務股"),"支援總(大)隊",IF(F16="支援檢疫所","支援(其他)",IF(  F16="/","空班",  IF(  F16="丙",  "※ 丙案",  IF(  F16="丙常訓",  "※ 丙案 常訓",F16  )))))))))))))))))))))))))</f>
        <v>#REF!</v>
      </c>
      <c r="G56" s="190" t="e">
        <f>IF(G16="早","08-18",IF(G16="中","12-22",IF(G16="晚","22-08",IF(G16="X","輪休",IF(G16="公","公假",IF(OR(G16="病",G16="事"),"病(事)假",IF(OR(G16="婚",G16="產"),"婚(產)假",IF(G16="補","補休",IF(G16="休","休假",IF(G16="喪","喪假",IF(AND(G16="/",OR($A16=日期輸入!$B$25,$A16=日期輸入!$C$25,$A16=日期輸入!$D$25,$A16=日期輸入!$E$25,$A16=日期輸入!$F$25)),"08-18水電科",IF(G16="大日","大隊值日(日)",IF(G16="大夜","大隊值日(夜)",IF(G16="值1","值1(早)",IF(G16="值1丙","值1(早) 丙案",IF(G16="值2","值2(中)",IF(G16="值2乙","值2(中) 乙案",IF(G16="夜值","夜值(晚)",IF(G16="甲夜","夜值(晚) 甲案",IF(G16="備","08-18",IF(OR(G16="支援秘書室",G16="支援出納室",G16="支援警務科",G16="支援事務股"),"支援總(大)隊",IF(G16="支援檢疫所","支援(其他)",IF(  G16="/","空班",  IF(  G16="丙",  "※ 丙案",  IF(  G16="丙常訓",  "※ 丙案 常訓",G16  )))))))))))))))))))))))))</f>
        <v>#REF!</v>
      </c>
      <c r="H56" s="190" t="e">
        <f>IF(H16="早","08-18",IF(H16="中","12-22",IF(H16="晚","22-08",IF(H16="X","輪休",IF(H16="公","公假",IF(OR(H16="病",H16="事"),"病(事)假",IF(OR(H16="婚",H16="產"),"婚(產)假",IF(H16="補","補休",IF(H16="休","休假",IF(H16="喪","喪假",IF(AND(H16="/",OR($A16=日期輸入!$B$25,$A16=日期輸入!$C$25,$A16=日期輸入!$D$25,$A16=日期輸入!$E$25,$A16=日期輸入!$F$25)),"08-18水電科",IF(H16="大日","大隊值日(日)",IF(H16="大夜","大隊值日(夜)",IF(H16="值1","值1(早)",IF(H16="值1丙","值1(早) 丙案",IF(H16="值2","值2(中)",IF(H16="值2乙","值2(中) 乙案",IF(H16="夜值","夜值(晚)",IF(H16="甲夜","夜值(晚) 甲案",IF(H16="備","08-18",IF(OR(H16="支援秘書室",H16="支援出納室",H16="支援警務科",H16="支援事務股"),"支援總(大)隊",IF(H16="支援檢疫所","支援(其他)",IF(  H16="/","空班",  IF(  H16="丙",  "※ 丙案",  IF(  H16="丙常訓",  "※ 丙案 常訓",H16  )))))))))))))))))))))))))</f>
        <v>#REF!</v>
      </c>
      <c r="I56" s="190" t="e">
        <f>IF(I16="早","08-18",IF(I16="中","12-22",IF(I16="晚","22-08",IF(I16="X","輪休",IF(I16="公","公假",IF(OR(I16="病",I16="事"),"病(事)假",IF(OR(I16="婚",I16="產"),"婚(產)假",IF(I16="補","補休",IF(I16="休","休假",IF(I16="喪","喪假",IF(AND(I16="/",OR($A16=日期輸入!$B$25,$A16=日期輸入!$C$25,$A16=日期輸入!$D$25,$A16=日期輸入!$E$25,$A16=日期輸入!$F$25)),"08-18水電科",IF(I16="大日","大隊值日(日)",IF(I16="大夜","大隊值日(夜)",IF(I16="值1","值1(早)",IF(I16="值1丙","值1(早) 丙案",IF(I16="值2","值2(中)",IF(I16="值2乙","值2(中) 乙案",IF(I16="夜值","夜值(晚)",IF(I16="甲夜","夜值(晚) 甲案",IF(I16="備","08-18",IF(OR(I16="支援秘書室",I16="支援出納室",I16="支援警務科",I16="支援事務股"),"支援總(大)隊",IF(I16="支援檢疫所","支援(其他)",IF(  I16="/","空班",  IF(  I16="丙",  "※ 丙案",  IF(  I16="丙常訓",  "※ 丙案 常訓",I16  )))))))))))))))))))))))))</f>
        <v>#REF!</v>
      </c>
      <c r="J56" s="190" t="e">
        <f>IF(J16="早","08-18",IF(J16="中","12-22",IF(J16="晚","22-08",IF(J16="X","輪休",IF(J16="公","公假",IF(OR(J16="病",J16="事"),"病(事)假",IF(OR(J16="婚",J16="產"),"婚(產)假",IF(J16="補","補休",IF(J16="休","休假",IF(J16="喪","喪假",IF(AND(J16="/",OR($A16=日期輸入!$B$25,$A16=日期輸入!$C$25,$A16=日期輸入!$D$25,$A16=日期輸入!$E$25,$A16=日期輸入!$F$25)),"08-18水電科",IF(J16="大日","大隊值日(日)",IF(J16="大夜","大隊值日(夜)",IF(J16="值1","值1(早)",IF(J16="值1丙","值1(早) 丙案",IF(J16="值2","值2(中)",IF(J16="值2乙","值2(中) 乙案",IF(J16="夜值","夜值(晚)",IF(J16="甲夜","夜值(晚) 甲案",IF(J16="備","08-18",IF(OR(J16="支援秘書室",J16="支援出納室",J16="支援警務科",J16="支援事務股"),"支援總(大)隊",IF(J16="支援檢疫所","支援(其他)",IF(  J16="/","空班",  IF(  J16="丙",  "※ 丙案",  IF(  J16="丙常訓",  "※ 丙案 常訓",J16  )))))))))))))))))))))))))</f>
        <v>#REF!</v>
      </c>
      <c r="K56" s="190" t="e">
        <f>IF(K16="早","08-18",IF(K16="中","12-22",IF(K16="晚","22-08",IF(K16="X","輪休",IF(K16="公","公假",IF(OR(K16="病",K16="事"),"病(事)假",IF(OR(K16="婚",K16="產"),"婚(產)假",IF(K16="補","補休",IF(K16="休","休假",IF(K16="喪","喪假",IF(AND(K16="/",OR($A16=日期輸入!$B$25,$A16=日期輸入!$C$25,$A16=日期輸入!$D$25,$A16=日期輸入!$E$25,$A16=日期輸入!$F$25)),"08-18水電科",IF(K16="大日","大隊值日(日)",IF(K16="大夜","大隊值日(夜)",IF(K16="值1","值1(早)",IF(K16="值1丙","值1(早) 丙案",IF(K16="值2","值2(中)",IF(K16="值2乙","值2(中) 乙案",IF(K16="夜值","夜值(晚)",IF(K16="甲夜","夜值(晚) 甲案",IF(K16="備","08-18",IF(OR(K16="支援秘書室",K16="支援出納室",K16="支援警務科",K16="支援事務股"),"支援總(大)隊",IF(K16="支援檢疫所","支援(其他)",IF(  K16="/","空班",  IF(  K16="丙",  "※ 丙案",  IF(  K16="丙常訓",  "※ 丙案 常訓",K16  )))))))))))))))))))))))))</f>
        <v>#REF!</v>
      </c>
      <c r="L56" s="190" t="e">
        <f>IF(L16="早","08-18",IF(L16="中","12-22",IF(L16="晚","22-08",IF(L16="X","輪休",IF(L16="公","公假",IF(OR(L16="病",L16="事"),"病(事)假",IF(OR(L16="婚",L16="產"),"婚(產)假",IF(L16="補","補休",IF(L16="休","休假",IF(L16="喪","喪假",IF(AND(L16="/",OR($A16=日期輸入!$B$25,$A16=日期輸入!$C$25,$A16=日期輸入!$D$25,$A16=日期輸入!$E$25,$A16=日期輸入!$F$25)),"08-18水電科",IF(L16="大日","大隊值日(日)",IF(L16="大夜","大隊值日(夜)",IF(L16="值1","值1(早)",IF(L16="值1丙","值1(早) 丙案",IF(L16="值2","值2(中)",IF(L16="值2乙","值2(中) 乙案",IF(L16="夜值","夜值(晚)",IF(L16="甲夜","夜值(晚) 甲案",IF(L16="備","08-18",IF(OR(L16="支援秘書室",L16="支援出納室",L16="支援警務科",L16="支援事務股"),"支援總(大)隊",IF(L16="支援檢疫所","支援(其他)",IF(  L16="/","空班",  IF(  L16="丙",  "※ 丙案",  IF(  L16="丙常訓",  "※ 丙案 常訓",L16  )))))))))))))))))))))))))</f>
        <v>#REF!</v>
      </c>
      <c r="M56" s="190" t="e">
        <f>IF(M16="早","08-18",IF(M16="中","12-22",IF(M16="晚","22-08",IF(M16="X","輪休",IF(M16="公","公假",IF(OR(M16="病",M16="事"),"病(事)假",IF(OR(M16="婚",M16="產"),"婚(產)假",IF(M16="補","補休",IF(M16="休","休假",IF(M16="喪","喪假",IF(AND(M16="/",OR($A16=日期輸入!$B$25,$A16=日期輸入!$C$25,$A16=日期輸入!$D$25,$A16=日期輸入!$E$25,$A16=日期輸入!$F$25)),"08-18水電科",IF(M16="大日","大隊值日(日)",IF(M16="大夜","大隊值日(夜)",IF(M16="值1","值1(早)",IF(M16="值1丙","值1(早) 丙案",IF(M16="值2","值2(中)",IF(M16="值2乙","值2(中) 乙案",IF(M16="夜值","夜值(晚)",IF(M16="甲夜","夜值(晚) 甲案",IF(M16="備","08-18",IF(OR(M16="支援秘書室",M16="支援出納室",M16="支援警務科",M16="支援事務股"),"支援總(大)隊",IF(M16="支援檢疫所","支援(其他)",IF(  M16="/","空班",  IF(  M16="丙",  "※ 丙案",  IF(  M16="丙常訓",  "※ 丙案 常訓",M16  )))))))))))))))))))))))))</f>
        <v>#REF!</v>
      </c>
      <c r="N56" s="190" t="e">
        <f>IF(N16="早","08-18",IF(N16="中","12-22",IF(N16="晚","22-08",IF(N16="X","輪休",IF(N16="公","公假",IF(OR(N16="病",N16="事"),"病(事)假",IF(OR(N16="婚",N16="產"),"婚(產)假",IF(N16="補","補休",IF(N16="休","休假",IF(N16="喪","喪假",IF(AND(N16="/",OR($A16=日期輸入!$B$25,$A16=日期輸入!$C$25,$A16=日期輸入!$D$25,$A16=日期輸入!$E$25,$A16=日期輸入!$F$25)),"08-18水電科",IF(N16="大日","大隊值日(日)",IF(N16="大夜","大隊值日(夜)",IF(N16="值1","值1(早)",IF(N16="值1丙","值1(早) 丙案",IF(N16="值2","值2(中)",IF(N16="值2乙","值2(中) 乙案",IF(N16="夜值","夜值(晚)",IF(N16="甲夜","夜值(晚) 甲案",IF(N16="備","08-18",IF(OR(N16="支援秘書室",N16="支援出納室",N16="支援警務科",N16="支援事務股"),"支援總(大)隊",IF(N16="支援檢疫所","支援(其他)",IF(  N16="/","空班",  IF(  N16="丙",  "※ 丙案",  IF(  N16="丙常訓",  "※ 丙案 常訓",N16  )))))))))))))))))))))))))</f>
        <v>#REF!</v>
      </c>
      <c r="O56" s="190" t="e">
        <f>IF(O16="早","08-18",IF(O16="中","12-22",IF(O16="晚","22-08",IF(O16="X","輪休",IF(O16="公","公假",IF(OR(O16="病",O16="事"),"病(事)假",IF(OR(O16="婚",O16="產"),"婚(產)假",IF(O16="補","補休",IF(O16="休","休假",IF(O16="喪","喪假",IF(AND(O16="/",OR($A16=日期輸入!$B$25,$A16=日期輸入!$C$25,$A16=日期輸入!$D$25,$A16=日期輸入!$E$25,$A16=日期輸入!$F$25)),"08-18水電科",IF(O16="大日","大隊值日(日)",IF(O16="大夜","大隊值日(夜)",IF(O16="值1","值1(早)",IF(O16="值1丙","值1(早) 丙案",IF(O16="值2","值2(中)",IF(O16="值2乙","值2(中) 乙案",IF(O16="夜值","夜值(晚)",IF(O16="甲夜","夜值(晚) 甲案",IF(O16="備","08-18",IF(OR(O16="支援秘書室",O16="支援出納室",O16="支援警務科",O16="支援事務股"),"支援總(大)隊",IF(O16="支援檢疫所","支援(其他)",IF(  O16="/","空班",  IF(  O16="丙",  "※ 丙案",  IF(  O16="丙常訓",  "※ 丙案 常訓",O16  )))))))))))))))))))))))))</f>
        <v>#REF!</v>
      </c>
      <c r="P56" s="190" t="e">
        <f>IF(P16="早","08-18",IF(P16="中","12-22",IF(P16="晚","22-08",IF(P16="X","輪休",IF(P16="公","公假",IF(OR(P16="病",P16="事"),"病(事)假",IF(OR(P16="婚",P16="產"),"婚(產)假",IF(P16="補","補休",IF(P16="休","休假",IF(P16="喪","喪假",IF(AND(P16="/",OR($A16=日期輸入!$B$25,$A16=日期輸入!$C$25,$A16=日期輸入!$D$25,$A16=日期輸入!$E$25,$A16=日期輸入!$F$25)),"08-18水電科",IF(P16="大日","大隊值日(日)",IF(P16="大夜","大隊值日(夜)",IF(P16="值1","值1(早)",IF(P16="值1丙","值1(早) 丙案",IF(P16="值2","值2(中)",IF(P16="值2乙","值2(中) 乙案",IF(P16="夜值","夜值(晚)",IF(P16="甲夜","夜值(晚) 甲案",IF(P16="備","08-18",IF(OR(P16="支援秘書室",P16="支援出納室",P16="支援警務科",P16="支援事務股"),"支援總(大)隊",IF(P16="支援檢疫所","支援(其他)",IF(  P16="/","空班",  IF(  P16="丙",  "※ 丙案",  IF(  P16="丙常訓",  "※ 丙案 常訓",P16  )))))))))))))))))))))))))</f>
        <v>#REF!</v>
      </c>
      <c r="Q56" s="190" t="e">
        <f>IF(Q16="早","08-18",IF(Q16="中","12-22",IF(Q16="晚","22-08",IF(Q16="X","輪休",IF(Q16="公","公假",IF(OR(Q16="病",Q16="事"),"病(事)假",IF(OR(Q16="婚",Q16="產"),"婚(產)假",IF(Q16="補","補休",IF(Q16="休","休假",IF(Q16="喪","喪假",IF(AND(Q16="/",OR($A16=日期輸入!$B$25,$A16=日期輸入!$C$25,$A16=日期輸入!$D$25,$A16=日期輸入!$E$25,$A16=日期輸入!$F$25)),"08-18水電科",IF(Q16="大日","大隊值日(日)",IF(Q16="大夜","大隊值日(夜)",IF(Q16="值1","值1(早)",IF(Q16="值1丙","值1(早) 丙案",IF(Q16="值2","值2(中)",IF(Q16="值2乙","值2(中) 乙案",IF(Q16="夜值","夜值(晚)",IF(Q16="甲夜","夜值(晚) 甲案",IF(Q16="備","08-18",IF(OR(Q16="支援秘書室",Q16="支援出納室",Q16="支援警務科",Q16="支援事務股"),"支援總(大)隊",IF(Q16="支援檢疫所","支援(其他)",IF(  Q16="/","空班",  IF(  Q16="丙",  "※ 丙案",  IF(  Q16="丙常訓",  "※ 丙案 常訓",Q16  )))))))))))))))))))))))))</f>
        <v>#REF!</v>
      </c>
      <c r="R56" s="190" t="e">
        <f>IF(R16="早","08-18",IF(R16="中","12-22",IF(R16="晚","22-08",IF(R16="X","輪休",IF(R16="公","公假",IF(OR(R16="病",R16="事"),"病(事)假",IF(OR(R16="婚",R16="產"),"婚(產)假",IF(R16="補","補休",IF(R16="休","休假",IF(R16="喪","喪假",IF(AND(R16="/",OR($A16=日期輸入!$B$25,$A16=日期輸入!$C$25,$A16=日期輸入!$D$25,$A16=日期輸入!$E$25,$A16=日期輸入!$F$25)),"08-18水電科",IF(R16="大日","大隊值日(日)",IF(R16="大夜","大隊值日(夜)",IF(R16="值1","值1(早)",IF(R16="值1丙","值1(早) 丙案",IF(R16="值2","值2(中)",IF(R16="值2乙","值2(中) 乙案",IF(R16="夜值","夜值(晚)",IF(R16="甲夜","夜值(晚) 甲案",IF(R16="備","08-18",IF(OR(R16="支援秘書室",R16="支援出納室",R16="支援警務科",R16="支援事務股"),"支援總(大)隊",IF(R16="支援檢疫所","支援(其他)",IF(  R16="/","空班",  IF(  R16="丙",  "※ 丙案",  IF(  R16="丙常訓",  "※ 丙案 常訓",R16  )))))))))))))))))))))))))</f>
        <v>#REF!</v>
      </c>
      <c r="S56" s="190" t="e">
        <f>IF(S16="早","08-18",IF(S16="中","12-22",IF(S16="晚","22-08",IF(S16="X","輪休",IF(S16="公","公假",IF(OR(S16="病",S16="事"),"病(事)假",IF(OR(S16="婚",S16="產"),"婚(產)假",IF(S16="補","補休",IF(S16="休","休假",IF(S16="喪","喪假",IF(AND(S16="/",OR($A16=日期輸入!$B$25,$A16=日期輸入!$C$25,$A16=日期輸入!$D$25,$A16=日期輸入!$E$25,$A16=日期輸入!$F$25)),"08-18水電科",IF(S16="大日","大隊值日(日)",IF(S16="大夜","大隊值日(夜)",IF(S16="值1","值1(早)",IF(S16="值1丙","值1(早) 丙案",IF(S16="值2","值2(中)",IF(S16="值2乙","值2(中) 乙案",IF(S16="夜值","夜值(晚)",IF(S16="甲夜","夜值(晚) 甲案",IF(S16="備","08-18",IF(OR(S16="支援秘書室",S16="支援出納室",S16="支援警務科",S16="支援事務股"),"支援總(大)隊",IF(S16="支援檢疫所","支援(其他)",IF(  S16="/","空班",  IF(  S16="丙",  "※ 丙案",  IF(  S16="丙常訓",  "※ 丙案 常訓",S16  )))))))))))))))))))))))))</f>
        <v>#REF!</v>
      </c>
      <c r="T56" s="190" t="e">
        <f>IF(T16="早","08-18",IF(T16="中","12-22",IF(T16="晚","22-08",IF(T16="X","輪休",IF(T16="公","公假",IF(OR(T16="病",T16="事"),"病(事)假",IF(OR(T16="婚",T16="產"),"婚(產)假",IF(T16="補","補休",IF(T16="休","休假",IF(T16="喪","喪假",IF(AND(T16="/",OR($A16=日期輸入!$B$25,$A16=日期輸入!$C$25,$A16=日期輸入!$D$25,$A16=日期輸入!$E$25,$A16=日期輸入!$F$25)),"08-18水電科",IF(T16="大日","大隊值日(日)",IF(T16="大夜","大隊值日(夜)",IF(T16="值1","值1(早)",IF(T16="值1丙","值1(早) 丙案",IF(T16="值2","值2(中)",IF(T16="值2乙","值2(中) 乙案",IF(T16="夜值","夜值(晚)",IF(T16="甲夜","夜值(晚) 甲案",IF(T16="備","08-18",IF(OR(T16="支援秘書室",T16="支援出納室",T16="支援警務科",T16="支援事務股"),"支援總(大)隊",IF(T16="支援檢疫所","支援(其他)",IF(  T16="/","空班",  IF(  T16="丙",  "※ 丙案",  IF(  T16="丙常訓",  "※ 丙案 常訓",T16  )))))))))))))))))))))))))</f>
        <v>#REF!</v>
      </c>
      <c r="U56" s="190" t="e">
        <f>IF(U16="早","08-18",IF(U16="中","12-22",IF(U16="晚","22-08",IF(U16="X","輪休",IF(U16="公","公假",IF(OR(U16="病",U16="事"),"病(事)假",IF(OR(U16="婚",U16="產"),"婚(產)假",IF(U16="補","補休",IF(U16="休","休假",IF(U16="喪","喪假",IF(AND(U16="/",OR($A16=日期輸入!$B$25,$A16=日期輸入!$C$25,$A16=日期輸入!$D$25,$A16=日期輸入!$E$25,$A16=日期輸入!$F$25)),"08-18水電科",IF(U16="大日","大隊值日(日)",IF(U16="大夜","大隊值日(夜)",IF(U16="值1","值1(早)",IF(U16="值1丙","值1(早) 丙案",IF(U16="值2","值2(中)",IF(U16="值2乙","值2(中) 乙案",IF(U16="夜值","夜值(晚)",IF(U16="甲夜","夜值(晚) 甲案",IF(U16="備","08-18",IF(OR(U16="支援秘書室",U16="支援出納室",U16="支援警務科",U16="支援事務股"),"支援總(大)隊",IF(U16="支援檢疫所","支援(其他)",IF(  U16="/","空班",  IF(  U16="丙",  "※ 丙案",  IF(  U16="丙常訓",  "※ 丙案 常訓",U16  )))))))))))))))))))))))))</f>
        <v>#REF!</v>
      </c>
      <c r="V56" s="190" t="e">
        <f>IF(V16="早","08-18",IF(V16="中","12-22",IF(V16="晚","22-08",IF(V16="X","輪休",IF(V16="公","公假",IF(OR(V16="病",V16="事"),"病(事)假",IF(OR(V16="婚",V16="產"),"婚(產)假",IF(V16="補","補休",IF(V16="休","休假",IF(V16="喪","喪假",IF(AND(V16="/",OR($A16=日期輸入!$B$25,$A16=日期輸入!$C$25,$A16=日期輸入!$D$25,$A16=日期輸入!$E$25,$A16=日期輸入!$F$25)),"08-18水電科",IF(V16="大日","大隊值日(日)",IF(V16="大夜","大隊值日(夜)",IF(V16="值1","值1(早)",IF(V16="值1丙","值1(早) 丙案",IF(V16="值2","值2(中)",IF(V16="值2乙","值2(中) 乙案",IF(V16="夜值","夜值(晚)",IF(V16="甲夜","夜值(晚) 甲案",IF(V16="備","08-18",IF(OR(V16="支援秘書室",V16="支援出納室",V16="支援警務科",V16="支援事務股"),"支援總(大)隊",IF(V16="支援檢疫所","支援(其他)",IF(  V16="/","空班",  IF(  V16="丙",  "※ 丙案",  IF(  V16="丙常訓",  "※ 丙案 常訓",V16  )))))))))))))))))))))))))</f>
        <v>#REF!</v>
      </c>
      <c r="W56" s="190" t="e">
        <f>IF(W16="早","08-18",IF(W16="中","12-22",IF(W16="晚","22-08",IF(W16="X","輪休",IF(W16="公","公假",IF(OR(W16="病",W16="事"),"病(事)假",IF(OR(W16="婚",W16="產"),"婚(產)假",IF(W16="補","補休",IF(W16="休","休假",IF(W16="喪","喪假",IF(AND(W16="/",OR($A16=日期輸入!$B$25,$A16=日期輸入!$C$25,$A16=日期輸入!$D$25,$A16=日期輸入!$E$25,$A16=日期輸入!$F$25)),"08-18水電科",IF(W16="大日","大隊值日(日)",IF(W16="大夜","大隊值日(夜)",IF(W16="值1","值1(早)",IF(W16="值1丙","值1(早) 丙案",IF(W16="值2","值2(中)",IF(W16="值2乙","值2(中) 乙案",IF(W16="夜值","夜值(晚)",IF(W16="甲夜","夜值(晚) 甲案",IF(W16="備","08-18",IF(OR(W16="支援秘書室",W16="支援出納室",W16="支援警務科",W16="支援事務股"),"支援總(大)隊",IF(W16="支援檢疫所","支援(其他)",IF(  W16="/","空班",  IF(  W16="丙",  "※ 丙案",  IF(  W16="丙常訓",  "※ 丙案 常訓",W16  )))))))))))))))))))))))))</f>
        <v>#REF!</v>
      </c>
      <c r="X56" s="190" t="e">
        <f>IF(X16="早","08-18",IF(X16="中","12-22",IF(X16="晚","22-08",IF(X16="X","輪休",IF(X16="公","公假",IF(OR(X16="病",X16="事"),"病(事)假",IF(OR(X16="婚",X16="產"),"婚(產)假",IF(X16="補","補休",IF(X16="休","休假",IF(X16="喪","喪假",IF(AND(X16="/",OR($A16=日期輸入!$B$25,$A16=日期輸入!$C$25,$A16=日期輸入!$D$25,$A16=日期輸入!$E$25,$A16=日期輸入!$F$25)),"08-18水電科",IF(X16="大日","大隊值日(日)",IF(X16="大夜","大隊值日(夜)",IF(X16="值1","值1(早)",IF(X16="值1丙","值1(早) 丙案",IF(X16="值2","值2(中)",IF(X16="值2乙","值2(中) 乙案",IF(X16="夜值","夜值(晚)",IF(X16="甲夜","夜值(晚) 甲案",IF(X16="備","08-18",IF(OR(X16="支援秘書室",X16="支援出納室",X16="支援警務科",X16="支援事務股"),"支援總(大)隊",IF(X16="支援檢疫所","支援(其他)",IF(  X16="/","空班",  IF(  X16="丙",  "※ 丙案",  IF(  X16="丙常訓",  "※ 丙案 常訓",X16  )))))))))))))))))))))))))</f>
        <v>#REF!</v>
      </c>
      <c r="Y56" s="190" t="e">
        <f>IF(Y16="早","08-18",IF(Y16="中","12-22",IF(Y16="晚","22-08",IF(Y16="X","輪休",IF(Y16="公","公假",IF(OR(Y16="病",Y16="事"),"病(事)假",IF(OR(Y16="婚",Y16="產"),"婚(產)假",IF(Y16="補","補休",IF(Y16="休","休假",IF(Y16="喪","喪假",IF(AND(Y16="/",OR($A16=日期輸入!$B$25,$A16=日期輸入!$C$25,$A16=日期輸入!$D$25,$A16=日期輸入!$E$25,$A16=日期輸入!$F$25)),"08-18水電科",IF(Y16="大日","大隊值日(日)",IF(Y16="大夜","大隊值日(夜)",IF(Y16="值1","值1(早)",IF(Y16="值1丙","值1(早) 丙案",IF(Y16="值2","值2(中)",IF(Y16="值2乙","值2(中) 乙案",IF(Y16="夜值","夜值(晚)",IF(Y16="甲夜","夜值(晚) 甲案",IF(Y16="備","08-18",IF(OR(Y16="支援秘書室",Y16="支援出納室",Y16="支援警務科",Y16="支援事務股"),"支援總(大)隊",IF(Y16="支援檢疫所","支援(其他)",IF(  Y16="/","空班",  IF(  Y16="丙",  "※ 丙案",  IF(  Y16="丙常訓",  "※ 丙案 常訓",Y16  )))))))))))))))))))))))))</f>
        <v>#REF!</v>
      </c>
      <c r="Z56" s="190" t="e">
        <f>IF(Z16="早","08-18",IF(Z16="中","12-22",IF(Z16="晚","22-08",IF(Z16="X","輪休",IF(Z16="公","公假",IF(OR(Z16="病",Z16="事"),"病(事)假",IF(OR(Z16="婚",Z16="產"),"婚(產)假",IF(Z16="補","補休",IF(Z16="休","休假",IF(Z16="喪","喪假",IF(AND(Z16="/",OR($A16=日期輸入!$B$25,$A16=日期輸入!$C$25,$A16=日期輸入!$D$25,$A16=日期輸入!$E$25,$A16=日期輸入!$F$25)),"08-18水電科",IF(Z16="大日","大隊值日(日)",IF(Z16="大夜","大隊值日(夜)",IF(Z16="值1","值1(早)",IF(Z16="值1丙","值1(早) 丙案",IF(Z16="值2","值2(中)",IF(Z16="值2乙","值2(中) 乙案",IF(Z16="夜值","夜值(晚)",IF(Z16="甲夜","夜值(晚) 甲案",IF(Z16="備","08-18",IF(OR(Z16="支援秘書室",Z16="支援出納室",Z16="支援警務科",Z16="支援事務股"),"支援總(大)隊",IF(Z16="支援檢疫所","支援(其他)",IF(  Z16="/","空班",  IF(  Z16="丙",  "※ 丙案",  IF(  Z16="丙常訓",  "※ 丙案 常訓",Z16  )))))))))))))))))))))))))</f>
        <v>#REF!</v>
      </c>
      <c r="AA56" s="190" t="e">
        <f>IF(AA16="早","08-18",IF(AA16="中","12-22",IF(AA16="晚","22-08",IF(AA16="X","輪休",IF(AA16="公","公假",IF(OR(AA16="病",AA16="事"),"病(事)假",IF(OR(AA16="婚",AA16="產"),"婚(產)假",IF(AA16="補","補休",IF(AA16="休","休假",IF(AA16="喪","喪假",IF(AND(AA16="/",OR($A16=日期輸入!$B$25,$A16=日期輸入!$C$25,$A16=日期輸入!$D$25,$A16=日期輸入!$E$25,$A16=日期輸入!$F$25)),"08-18水電科",IF(AA16="大日","大隊值日(日)",IF(AA16="大夜","大隊值日(夜)",IF(AA16="值1","值1(早)",IF(AA16="值1丙","值1(早) 丙案",IF(AA16="值2","值2(中)",IF(AA16="值2乙","值2(中) 乙案",IF(AA16="夜值","夜值(晚)",IF(AA16="甲夜","夜值(晚) 甲案",IF(AA16="備","08-18",IF(OR(AA16="支援秘書室",AA16="支援出納室",AA16="支援警務科",AA16="支援事務股"),"支援總(大)隊",IF(AA16="支援檢疫所","支援(其他)",IF(  AA16="/","空班",  IF(  AA16="丙",  "※ 丙案",  IF(  AA16="丙常訓",  "※ 丙案 常訓",AA16  )))))))))))))))))))))))))</f>
        <v>#REF!</v>
      </c>
      <c r="AB56" s="190" t="e">
        <f>IF(AB16="早","08-18",IF(AB16="中","12-22",IF(AB16="晚","22-08",IF(AB16="X","輪休",IF(AB16="公","公假",IF(OR(AB16="病",AB16="事"),"病(事)假",IF(OR(AB16="婚",AB16="產"),"婚(產)假",IF(AB16="補","補休",IF(AB16="休","休假",IF(AB16="喪","喪假",IF(AND(AB16="/",OR($A16=日期輸入!$B$25,$A16=日期輸入!$C$25,$A16=日期輸入!$D$25,$A16=日期輸入!$E$25,$A16=日期輸入!$F$25)),"08-18水電科",IF(AB16="大日","大隊值日(日)",IF(AB16="大夜","大隊值日(夜)",IF(AB16="值1","值1(早)",IF(AB16="值1丙","值1(早) 丙案",IF(AB16="值2","值2(中)",IF(AB16="值2乙","值2(中) 乙案",IF(AB16="夜值","夜值(晚)",IF(AB16="甲夜","夜值(晚) 甲案",IF(AB16="備","08-18",IF(OR(AB16="支援秘書室",AB16="支援出納室",AB16="支援警務科",AB16="支援事務股"),"支援總(大)隊",IF(AB16="支援檢疫所","支援(其他)",IF(  AB16="/","空班",  IF(  AB16="丙",  "※ 丙案",  IF(  AB16="丙常訓",  "※ 丙案 常訓",AB16  )))))))))))))))))))))))))</f>
        <v>#REF!</v>
      </c>
      <c r="AC56" s="190" t="e">
        <f>IF(AC16="早","08-18",IF(AC16="中","12-22",IF(AC16="晚","22-08",IF(AC16="X","輪休",IF(AC16="公","公假",IF(OR(AC16="病",AC16="事"),"病(事)假",IF(OR(AC16="婚",AC16="產"),"婚(產)假",IF(AC16="補","補休",IF(AC16="休","休假",IF(AC16="喪","喪假",IF(AND(AC16="/",OR($A16=日期輸入!$B$25,$A16=日期輸入!$C$25,$A16=日期輸入!$D$25,$A16=日期輸入!$E$25,$A16=日期輸入!$F$25)),"08-18水電科",IF(AC16="大日","大隊值日(日)",IF(AC16="大夜","大隊值日(夜)",IF(AC16="值1","值1(早)",IF(AC16="值1丙","值1(早) 丙案",IF(AC16="值2","值2(中)",IF(AC16="值2乙","值2(中) 乙案",IF(AC16="夜值","夜值(晚)",IF(AC16="甲夜","夜值(晚) 甲案",IF(AC16="備","08-18",IF(OR(AC16="支援秘書室",AC16="支援出納室",AC16="支援警務科",AC16="支援事務股"),"支援總(大)隊",IF(AC16="支援檢疫所","支援(其他)",IF(  AC16="/","空班",  IF(  AC16="丙",  "※ 丙案",  IF(  AC16="丙常訓",  "※ 丙案 常訓",AC16  )))))))))))))))))))))))))</f>
        <v>#REF!</v>
      </c>
      <c r="AD56" s="190" t="e">
        <f>IF(AD16="早","08-18",IF(AD16="中","12-22",IF(AD16="晚","22-08",IF(AD16="X","輪休",IF(AD16="公","公假",IF(OR(AD16="病",AD16="事"),"病(事)假",IF(OR(AD16="婚",AD16="產"),"婚(產)假",IF(AD16="補","補休",IF(AD16="休","休假",IF(AD16="喪","喪假",IF(AND(AD16="/",OR($A16=日期輸入!$B$25,$A16=日期輸入!$C$25,$A16=日期輸入!$D$25,$A16=日期輸入!$E$25,$A16=日期輸入!$F$25)),"08-18水電科",IF(AD16="大日","大隊值日(日)",IF(AD16="大夜","大隊值日(夜)",IF(AD16="值1","值1(早)",IF(AD16="值1丙","值1(早) 丙案",IF(AD16="值2","值2(中)",IF(AD16="值2乙","值2(中) 乙案",IF(AD16="夜值","夜值(晚)",IF(AD16="甲夜","夜值(晚) 甲案",IF(AD16="備","08-18",IF(OR(AD16="支援秘書室",AD16="支援出納室",AD16="支援警務科",AD16="支援事務股"),"支援總(大)隊",IF(AD16="支援檢疫所","支援(其他)",IF(  AD16="/","空班",  IF(  AD16="丙",  "※ 丙案",  IF(  AD16="丙常訓",  "※ 丙案 常訓",AD16  )))))))))))))))))))))))))</f>
        <v>#REF!</v>
      </c>
      <c r="AE56" s="190" t="e">
        <f>IF(AE16="早","08-18",IF(AE16="中","12-22",IF(AE16="晚","22-08",IF(AE16="X","輪休",IF(AE16="公","公假",IF(OR(AE16="病",AE16="事"),"病(事)假",IF(OR(AE16="婚",AE16="產"),"婚(產)假",IF(AE16="補","補休",IF(AE16="休","休假",IF(AE16="喪","喪假",IF(AND(AE16="/",OR($A16=日期輸入!$B$25,$A16=日期輸入!$C$25,$A16=日期輸入!$D$25,$A16=日期輸入!$E$25,$A16=日期輸入!$F$25)),"08-18水電科",IF(AE16="大日","大隊值日(日)",IF(AE16="大夜","大隊值日(夜)",IF(AE16="值1","值1(早)",IF(AE16="值1丙","值1(早) 丙案",IF(AE16="值2","值2(中)",IF(AE16="值2乙","值2(中) 乙案",IF(AE16="夜值","夜值(晚)",IF(AE16="甲夜","夜值(晚) 甲案",IF(AE16="備","08-18",IF(OR(AE16="支援秘書室",AE16="支援出納室",AE16="支援警務科",AE16="支援事務股"),"支援總(大)隊",IF(AE16="支援檢疫所","支援(其他)",IF(  AE16="/","空班",  IF(  AE16="丙",  "※ 丙案",  IF(  AE16="丙常訓",  "※ 丙案 常訓",AE16  )))))))))))))))))))))))))</f>
        <v>#REF!</v>
      </c>
      <c r="AF56" s="190" t="e">
        <f>IF(AF16="早","08-18",IF(AF16="中","12-22",IF(AF16="晚","22-08",IF(AF16="X","輪休",IF(AF16="公","公假",IF(OR(AF16="病",AF16="事"),"病(事)假",IF(OR(AF16="婚",AF16="產"),"婚(產)假",IF(AF16="補","補休",IF(AF16="休","休假",IF(AF16="喪","喪假",IF(AND(AF16="/",OR($A16=日期輸入!$B$25,$A16=日期輸入!$C$25,$A16=日期輸入!$D$25,$A16=日期輸入!$E$25,$A16=日期輸入!$F$25)),"08-18水電科",IF(AF16="大日","大隊值日(日)",IF(AF16="大夜","大隊值日(夜)",IF(AF16="值1","值1(早)",IF(AF16="值1丙","值1(早) 丙案",IF(AF16="值2","值2(中)",IF(AF16="值2乙","值2(中) 乙案",IF(AF16="夜值","夜值(晚)",IF(AF16="甲夜","夜值(晚) 甲案",IF(AF16="備","08-18",IF(OR(AF16="支援秘書室",AF16="支援出納室",AF16="支援警務科",AF16="支援事務股"),"支援總(大)隊",IF(AF16="支援檢疫所","支援(其他)",IF(  AF16="/","空班",  IF(  AF16="丙",  "※ 丙案",  IF(  AF16="丙常訓",  "※ 丙案 常訓",AF16  )))))))))))))))))))))))))</f>
        <v>#REF!</v>
      </c>
      <c r="AG56" s="190" t="e">
        <f>IF(AG16="早","08-18",IF(AG16="中","12-22",IF(AG16="晚","22-08",IF(AG16="X","輪休",IF(AG16="公","公假",IF(OR(AG16="病",AG16="事"),"病(事)假",IF(OR(AG16="婚",AG16="產"),"婚(產)假",IF(AG16="補","補休",IF(AG16="休","休假",IF(AG16="喪","喪假",IF(AND(AG16="/",OR($A16=日期輸入!$B$25,$A16=日期輸入!$C$25,$A16=日期輸入!$D$25,$A16=日期輸入!$E$25,$A16=日期輸入!$F$25)),"08-18水電科",IF(AG16="大日","大隊值日(日)",IF(AG16="大夜","大隊值日(夜)",IF(AG16="值1","值1(早)",IF(AG16="值1丙","值1(早) 丙案",IF(AG16="值2","值2(中)",IF(AG16="值2乙","值2(中) 乙案",IF(AG16="夜值","夜值(晚)",IF(AG16="甲夜","夜值(晚) 甲案",IF(AG16="備","08-18",IF(OR(AG16="支援秘書室",AG16="支援出納室",AG16="支援警務科",AG16="支援事務股"),"支援總(大)隊",IF(AG16="支援檢疫所","支援(其他)",IF(  AG16="/","空班",  IF(  AG16="丙",  "※ 丙案",  IF(  AG16="丙常訓",  "※ 丙案 常訓",AG16  )))))))))))))))))))))))))</f>
        <v>#REF!</v>
      </c>
    </row>
    <row r="57" spans="1:33">
      <c r="A57" s="190">
        <f t="shared" ref="A57:B57" si="16">A17</f>
        <v>82</v>
      </c>
      <c r="B57" s="190" t="str">
        <f t="shared" si="16"/>
        <v/>
      </c>
      <c r="C57" s="190" t="str">
        <f>IF(C17="早","08-18",IF(C17="中","12-22",IF(C17="晚","22-08",IF(C17="X","輪休",IF(C17="公","公假",IF(OR(C17="病",C17="事"),"病(事)假",IF(OR(C17="婚",C17="產"),"婚(產)假",IF(C17="補","補休",IF(C17="休","休假",IF(C17="喪","喪假",IF(AND(C17="/",OR($A17=日期輸入!$B$25,$A17=日期輸入!$C$25,$A17=日期輸入!$D$25,$A17=日期輸入!$E$25,$A17=日期輸入!$F$25)),"08-18水電科",IF(C17="大日","大隊值日(日)",IF(C17="大夜","大隊值日(夜)",IF(C17="值1","值1(早)",IF(C17="值1丙","值1(早) 丙案",IF(C17="值2","值2(中)",IF(C17="值2乙","值2(中) 乙案",IF(C17="夜值","夜值(晚)",IF(C17="甲夜","夜值(晚) 甲案",IF(C17="備","08-18",IF(OR(C17="支援秘書室",C17="支援出納室",C17="支援警務科",C17="支援事務股"),"支援總(大)隊",IF(C17="支援檢疫所","支援(其他)",IF(  C17="/","空班",  IF(  C17="丙",  "※ 丙案",  IF(  C17="丙常訓",  "※ 丙案 常訓",C17  )))))))))))))))))))))))))</f>
        <v/>
      </c>
      <c r="D57" s="190" t="str">
        <f>IF(D17="早","08-18",IF(D17="中","12-22",IF(D17="晚","22-08",IF(D17="X","輪休",IF(D17="公","公假",IF(OR(D17="病",D17="事"),"病(事)假",IF(OR(D17="婚",D17="產"),"婚(產)假",IF(D17="補","補休",IF(D17="休","休假",IF(D17="喪","喪假",IF(AND(D17="/",OR($A17=日期輸入!$B$25,$A17=日期輸入!$C$25,$A17=日期輸入!$D$25,$A17=日期輸入!$E$25,$A17=日期輸入!$F$25)),"08-18水電科",IF(D17="大日","大隊值日(日)",IF(D17="大夜","大隊值日(夜)",IF(D17="值1","值1(早)",IF(D17="值1丙","值1(早) 丙案",IF(D17="值2","值2(中)",IF(D17="值2乙","值2(中) 乙案",IF(D17="夜值","夜值(晚)",IF(D17="甲夜","夜值(晚) 甲案",IF(D17="備","08-18",IF(OR(D17="支援秘書室",D17="支援出納室",D17="支援警務科",D17="支援事務股"),"支援總(大)隊",IF(D17="支援檢疫所","支援(其他)",IF(  D17="/","空班",  IF(  D17="丙",  "※ 丙案",  IF(  D17="丙常訓",  "※ 丙案 常訓",D17  )))))))))))))))))))))))))</f>
        <v/>
      </c>
      <c r="E57" s="190" t="str">
        <f>IF(E17="早","08-18",IF(E17="中","12-22",IF(E17="晚","22-08",IF(E17="X","輪休",IF(E17="公","公假",IF(OR(E17="病",E17="事"),"病(事)假",IF(OR(E17="婚",E17="產"),"婚(產)假",IF(E17="補","補休",IF(E17="休","休假",IF(E17="喪","喪假",IF(AND(E17="/",OR($A17=日期輸入!$B$25,$A17=日期輸入!$C$25,$A17=日期輸入!$D$25,$A17=日期輸入!$E$25,$A17=日期輸入!$F$25)),"08-18水電科",IF(E17="大日","大隊值日(日)",IF(E17="大夜","大隊值日(夜)",IF(E17="值1","值1(早)",IF(E17="值1丙","值1(早) 丙案",IF(E17="值2","值2(中)",IF(E17="值2乙","值2(中) 乙案",IF(E17="夜值","夜值(晚)",IF(E17="甲夜","夜值(晚) 甲案",IF(E17="備","08-18",IF(OR(E17="支援秘書室",E17="支援出納室",E17="支援警務科",E17="支援事務股"),"支援總(大)隊",IF(E17="支援檢疫所","支援(其他)",IF(  E17="/","空班",  IF(  E17="丙",  "※ 丙案",  IF(  E17="丙常訓",  "※ 丙案 常訓",E17  )))))))))))))))))))))))))</f>
        <v/>
      </c>
      <c r="F57" s="190" t="str">
        <f>IF(F17="早","08-18",IF(F17="中","12-22",IF(F17="晚","22-08",IF(F17="X","輪休",IF(F17="公","公假",IF(OR(F17="病",F17="事"),"病(事)假",IF(OR(F17="婚",F17="產"),"婚(產)假",IF(F17="補","補休",IF(F17="休","休假",IF(F17="喪","喪假",IF(AND(F17="/",OR($A17=日期輸入!$B$25,$A17=日期輸入!$C$25,$A17=日期輸入!$D$25,$A17=日期輸入!$E$25,$A17=日期輸入!$F$25)),"08-18水電科",IF(F17="大日","大隊值日(日)",IF(F17="大夜","大隊值日(夜)",IF(F17="值1","值1(早)",IF(F17="值1丙","值1(早) 丙案",IF(F17="值2","值2(中)",IF(F17="值2乙","值2(中) 乙案",IF(F17="夜值","夜值(晚)",IF(F17="甲夜","夜值(晚) 甲案",IF(F17="備","08-18",IF(OR(F17="支援秘書室",F17="支援出納室",F17="支援警務科",F17="支援事務股"),"支援總(大)隊",IF(F17="支援檢疫所","支援(其他)",IF(  F17="/","空班",  IF(  F17="丙",  "※ 丙案",  IF(  F17="丙常訓",  "※ 丙案 常訓",F17  )))))))))))))))))))))))))</f>
        <v/>
      </c>
      <c r="G57" s="190" t="str">
        <f>IF(G17="早","08-18",IF(G17="中","12-22",IF(G17="晚","22-08",IF(G17="X","輪休",IF(G17="公","公假",IF(OR(G17="病",G17="事"),"病(事)假",IF(OR(G17="婚",G17="產"),"婚(產)假",IF(G17="補","補休",IF(G17="休","休假",IF(G17="喪","喪假",IF(AND(G17="/",OR($A17=日期輸入!$B$25,$A17=日期輸入!$C$25,$A17=日期輸入!$D$25,$A17=日期輸入!$E$25,$A17=日期輸入!$F$25)),"08-18水電科",IF(G17="大日","大隊值日(日)",IF(G17="大夜","大隊值日(夜)",IF(G17="值1","值1(早)",IF(G17="值1丙","值1(早) 丙案",IF(G17="值2","值2(中)",IF(G17="值2乙","值2(中) 乙案",IF(G17="夜值","夜值(晚)",IF(G17="甲夜","夜值(晚) 甲案",IF(G17="備","08-18",IF(OR(G17="支援秘書室",G17="支援出納室",G17="支援警務科",G17="支援事務股"),"支援總(大)隊",IF(G17="支援檢疫所","支援(其他)",IF(  G17="/","空班",  IF(  G17="丙",  "※ 丙案",  IF(  G17="丙常訓",  "※ 丙案 常訓",G17  )))))))))))))))))))))))))</f>
        <v/>
      </c>
      <c r="H57" s="190" t="str">
        <f>IF(H17="早","08-18",IF(H17="中","12-22",IF(H17="晚","22-08",IF(H17="X","輪休",IF(H17="公","公假",IF(OR(H17="病",H17="事"),"病(事)假",IF(OR(H17="婚",H17="產"),"婚(產)假",IF(H17="補","補休",IF(H17="休","休假",IF(H17="喪","喪假",IF(AND(H17="/",OR($A17=日期輸入!$B$25,$A17=日期輸入!$C$25,$A17=日期輸入!$D$25,$A17=日期輸入!$E$25,$A17=日期輸入!$F$25)),"08-18水電科",IF(H17="大日","大隊值日(日)",IF(H17="大夜","大隊值日(夜)",IF(H17="值1","值1(早)",IF(H17="值1丙","值1(早) 丙案",IF(H17="值2","值2(中)",IF(H17="值2乙","值2(中) 乙案",IF(H17="夜值","夜值(晚)",IF(H17="甲夜","夜值(晚) 甲案",IF(H17="備","08-18",IF(OR(H17="支援秘書室",H17="支援出納室",H17="支援警務科",H17="支援事務股"),"支援總(大)隊",IF(H17="支援檢疫所","支援(其他)",IF(  H17="/","空班",  IF(  H17="丙",  "※ 丙案",  IF(  H17="丙常訓",  "※ 丙案 常訓",H17  )))))))))))))))))))))))))</f>
        <v/>
      </c>
      <c r="I57" s="190" t="str">
        <f>IF(I17="早","08-18",IF(I17="中","12-22",IF(I17="晚","22-08",IF(I17="X","輪休",IF(I17="公","公假",IF(OR(I17="病",I17="事"),"病(事)假",IF(OR(I17="婚",I17="產"),"婚(產)假",IF(I17="補","補休",IF(I17="休","休假",IF(I17="喪","喪假",IF(AND(I17="/",OR($A17=日期輸入!$B$25,$A17=日期輸入!$C$25,$A17=日期輸入!$D$25,$A17=日期輸入!$E$25,$A17=日期輸入!$F$25)),"08-18水電科",IF(I17="大日","大隊值日(日)",IF(I17="大夜","大隊值日(夜)",IF(I17="值1","值1(早)",IF(I17="值1丙","值1(早) 丙案",IF(I17="值2","值2(中)",IF(I17="值2乙","值2(中) 乙案",IF(I17="夜值","夜值(晚)",IF(I17="甲夜","夜值(晚) 甲案",IF(I17="備","08-18",IF(OR(I17="支援秘書室",I17="支援出納室",I17="支援警務科",I17="支援事務股"),"支援總(大)隊",IF(I17="支援檢疫所","支援(其他)",IF(  I17="/","空班",  IF(  I17="丙",  "※ 丙案",  IF(  I17="丙常訓",  "※ 丙案 常訓",I17  )))))))))))))))))))))))))</f>
        <v/>
      </c>
      <c r="J57" s="190" t="str">
        <f>IF(J17="早","08-18",IF(J17="中","12-22",IF(J17="晚","22-08",IF(J17="X","輪休",IF(J17="公","公假",IF(OR(J17="病",J17="事"),"病(事)假",IF(OR(J17="婚",J17="產"),"婚(產)假",IF(J17="補","補休",IF(J17="休","休假",IF(J17="喪","喪假",IF(AND(J17="/",OR($A17=日期輸入!$B$25,$A17=日期輸入!$C$25,$A17=日期輸入!$D$25,$A17=日期輸入!$E$25,$A17=日期輸入!$F$25)),"08-18水電科",IF(J17="大日","大隊值日(日)",IF(J17="大夜","大隊值日(夜)",IF(J17="值1","值1(早)",IF(J17="值1丙","值1(早) 丙案",IF(J17="值2","值2(中)",IF(J17="值2乙","值2(中) 乙案",IF(J17="夜值","夜值(晚)",IF(J17="甲夜","夜值(晚) 甲案",IF(J17="備","08-18",IF(OR(J17="支援秘書室",J17="支援出納室",J17="支援警務科",J17="支援事務股"),"支援總(大)隊",IF(J17="支援檢疫所","支援(其他)",IF(  J17="/","空班",  IF(  J17="丙",  "※ 丙案",  IF(  J17="丙常訓",  "※ 丙案 常訓",J17  )))))))))))))))))))))))))</f>
        <v/>
      </c>
      <c r="K57" s="190" t="str">
        <f>IF(K17="早","08-18",IF(K17="中","12-22",IF(K17="晚","22-08",IF(K17="X","輪休",IF(K17="公","公假",IF(OR(K17="病",K17="事"),"病(事)假",IF(OR(K17="婚",K17="產"),"婚(產)假",IF(K17="補","補休",IF(K17="休","休假",IF(K17="喪","喪假",IF(AND(K17="/",OR($A17=日期輸入!$B$25,$A17=日期輸入!$C$25,$A17=日期輸入!$D$25,$A17=日期輸入!$E$25,$A17=日期輸入!$F$25)),"08-18水電科",IF(K17="大日","大隊值日(日)",IF(K17="大夜","大隊值日(夜)",IF(K17="值1","值1(早)",IF(K17="值1丙","值1(早) 丙案",IF(K17="值2","值2(中)",IF(K17="值2乙","值2(中) 乙案",IF(K17="夜值","夜值(晚)",IF(K17="甲夜","夜值(晚) 甲案",IF(K17="備","08-18",IF(OR(K17="支援秘書室",K17="支援出納室",K17="支援警務科",K17="支援事務股"),"支援總(大)隊",IF(K17="支援檢疫所","支援(其他)",IF(  K17="/","空班",  IF(  K17="丙",  "※ 丙案",  IF(  K17="丙常訓",  "※ 丙案 常訓",K17  )))))))))))))))))))))))))</f>
        <v/>
      </c>
      <c r="L57" s="190" t="str">
        <f>IF(L17="早","08-18",IF(L17="中","12-22",IF(L17="晚","22-08",IF(L17="X","輪休",IF(L17="公","公假",IF(OR(L17="病",L17="事"),"病(事)假",IF(OR(L17="婚",L17="產"),"婚(產)假",IF(L17="補","補休",IF(L17="休","休假",IF(L17="喪","喪假",IF(AND(L17="/",OR($A17=日期輸入!$B$25,$A17=日期輸入!$C$25,$A17=日期輸入!$D$25,$A17=日期輸入!$E$25,$A17=日期輸入!$F$25)),"08-18水電科",IF(L17="大日","大隊值日(日)",IF(L17="大夜","大隊值日(夜)",IF(L17="值1","值1(早)",IF(L17="值1丙","值1(早) 丙案",IF(L17="值2","值2(中)",IF(L17="值2乙","值2(中) 乙案",IF(L17="夜值","夜值(晚)",IF(L17="甲夜","夜值(晚) 甲案",IF(L17="備","08-18",IF(OR(L17="支援秘書室",L17="支援出納室",L17="支援警務科",L17="支援事務股"),"支援總(大)隊",IF(L17="支援檢疫所","支援(其他)",IF(  L17="/","空班",  IF(  L17="丙",  "※ 丙案",  IF(  L17="丙常訓",  "※ 丙案 常訓",L17  )))))))))))))))))))))))))</f>
        <v/>
      </c>
      <c r="M57" s="190" t="str">
        <f>IF(M17="早","08-18",IF(M17="中","12-22",IF(M17="晚","22-08",IF(M17="X","輪休",IF(M17="公","公假",IF(OR(M17="病",M17="事"),"病(事)假",IF(OR(M17="婚",M17="產"),"婚(產)假",IF(M17="補","補休",IF(M17="休","休假",IF(M17="喪","喪假",IF(AND(M17="/",OR($A17=日期輸入!$B$25,$A17=日期輸入!$C$25,$A17=日期輸入!$D$25,$A17=日期輸入!$E$25,$A17=日期輸入!$F$25)),"08-18水電科",IF(M17="大日","大隊值日(日)",IF(M17="大夜","大隊值日(夜)",IF(M17="值1","值1(早)",IF(M17="值1丙","值1(早) 丙案",IF(M17="值2","值2(中)",IF(M17="值2乙","值2(中) 乙案",IF(M17="夜值","夜值(晚)",IF(M17="甲夜","夜值(晚) 甲案",IF(M17="備","08-18",IF(OR(M17="支援秘書室",M17="支援出納室",M17="支援警務科",M17="支援事務股"),"支援總(大)隊",IF(M17="支援檢疫所","支援(其他)",IF(  M17="/","空班",  IF(  M17="丙",  "※ 丙案",  IF(  M17="丙常訓",  "※ 丙案 常訓",M17  )))))))))))))))))))))))))</f>
        <v/>
      </c>
      <c r="N57" s="190" t="str">
        <f>IF(N17="早","08-18",IF(N17="中","12-22",IF(N17="晚","22-08",IF(N17="X","輪休",IF(N17="公","公假",IF(OR(N17="病",N17="事"),"病(事)假",IF(OR(N17="婚",N17="產"),"婚(產)假",IF(N17="補","補休",IF(N17="休","休假",IF(N17="喪","喪假",IF(AND(N17="/",OR($A17=日期輸入!$B$25,$A17=日期輸入!$C$25,$A17=日期輸入!$D$25,$A17=日期輸入!$E$25,$A17=日期輸入!$F$25)),"08-18水電科",IF(N17="大日","大隊值日(日)",IF(N17="大夜","大隊值日(夜)",IF(N17="值1","值1(早)",IF(N17="值1丙","值1(早) 丙案",IF(N17="值2","值2(中)",IF(N17="值2乙","值2(中) 乙案",IF(N17="夜值","夜值(晚)",IF(N17="甲夜","夜值(晚) 甲案",IF(N17="備","08-18",IF(OR(N17="支援秘書室",N17="支援出納室",N17="支援警務科",N17="支援事務股"),"支援總(大)隊",IF(N17="支援檢疫所","支援(其他)",IF(  N17="/","空班",  IF(  N17="丙",  "※ 丙案",  IF(  N17="丙常訓",  "※ 丙案 常訓",N17  )))))))))))))))))))))))))</f>
        <v/>
      </c>
      <c r="O57" s="190" t="str">
        <f>IF(O17="早","08-18",IF(O17="中","12-22",IF(O17="晚","22-08",IF(O17="X","輪休",IF(O17="公","公假",IF(OR(O17="病",O17="事"),"病(事)假",IF(OR(O17="婚",O17="產"),"婚(產)假",IF(O17="補","補休",IF(O17="休","休假",IF(O17="喪","喪假",IF(AND(O17="/",OR($A17=日期輸入!$B$25,$A17=日期輸入!$C$25,$A17=日期輸入!$D$25,$A17=日期輸入!$E$25,$A17=日期輸入!$F$25)),"08-18水電科",IF(O17="大日","大隊值日(日)",IF(O17="大夜","大隊值日(夜)",IF(O17="值1","值1(早)",IF(O17="值1丙","值1(早) 丙案",IF(O17="值2","值2(中)",IF(O17="值2乙","值2(中) 乙案",IF(O17="夜值","夜值(晚)",IF(O17="甲夜","夜值(晚) 甲案",IF(O17="備","08-18",IF(OR(O17="支援秘書室",O17="支援出納室",O17="支援警務科",O17="支援事務股"),"支援總(大)隊",IF(O17="支援檢疫所","支援(其他)",IF(  O17="/","空班",  IF(  O17="丙",  "※ 丙案",  IF(  O17="丙常訓",  "※ 丙案 常訓",O17  )))))))))))))))))))))))))</f>
        <v/>
      </c>
      <c r="P57" s="190" t="str">
        <f>IF(P17="早","08-18",IF(P17="中","12-22",IF(P17="晚","22-08",IF(P17="X","輪休",IF(P17="公","公假",IF(OR(P17="病",P17="事"),"病(事)假",IF(OR(P17="婚",P17="產"),"婚(產)假",IF(P17="補","補休",IF(P17="休","休假",IF(P17="喪","喪假",IF(AND(P17="/",OR($A17=日期輸入!$B$25,$A17=日期輸入!$C$25,$A17=日期輸入!$D$25,$A17=日期輸入!$E$25,$A17=日期輸入!$F$25)),"08-18水電科",IF(P17="大日","大隊值日(日)",IF(P17="大夜","大隊值日(夜)",IF(P17="值1","值1(早)",IF(P17="值1丙","值1(早) 丙案",IF(P17="值2","值2(中)",IF(P17="值2乙","值2(中) 乙案",IF(P17="夜值","夜值(晚)",IF(P17="甲夜","夜值(晚) 甲案",IF(P17="備","08-18",IF(OR(P17="支援秘書室",P17="支援出納室",P17="支援警務科",P17="支援事務股"),"支援總(大)隊",IF(P17="支援檢疫所","支援(其他)",IF(  P17="/","空班",  IF(  P17="丙",  "※ 丙案",  IF(  P17="丙常訓",  "※ 丙案 常訓",P17  )))))))))))))))))))))))))</f>
        <v/>
      </c>
      <c r="Q57" s="190" t="str">
        <f>IF(Q17="早","08-18",IF(Q17="中","12-22",IF(Q17="晚","22-08",IF(Q17="X","輪休",IF(Q17="公","公假",IF(OR(Q17="病",Q17="事"),"病(事)假",IF(OR(Q17="婚",Q17="產"),"婚(產)假",IF(Q17="補","補休",IF(Q17="休","休假",IF(Q17="喪","喪假",IF(AND(Q17="/",OR($A17=日期輸入!$B$25,$A17=日期輸入!$C$25,$A17=日期輸入!$D$25,$A17=日期輸入!$E$25,$A17=日期輸入!$F$25)),"08-18水電科",IF(Q17="大日","大隊值日(日)",IF(Q17="大夜","大隊值日(夜)",IF(Q17="值1","值1(早)",IF(Q17="值1丙","值1(早) 丙案",IF(Q17="值2","值2(中)",IF(Q17="值2乙","值2(中) 乙案",IF(Q17="夜值","夜值(晚)",IF(Q17="甲夜","夜值(晚) 甲案",IF(Q17="備","08-18",IF(OR(Q17="支援秘書室",Q17="支援出納室",Q17="支援警務科",Q17="支援事務股"),"支援總(大)隊",IF(Q17="支援檢疫所","支援(其他)",IF(  Q17="/","空班",  IF(  Q17="丙",  "※ 丙案",  IF(  Q17="丙常訓",  "※ 丙案 常訓",Q17  )))))))))))))))))))))))))</f>
        <v/>
      </c>
      <c r="R57" s="190" t="str">
        <f>IF(R17="早","08-18",IF(R17="中","12-22",IF(R17="晚","22-08",IF(R17="X","輪休",IF(R17="公","公假",IF(OR(R17="病",R17="事"),"病(事)假",IF(OR(R17="婚",R17="產"),"婚(產)假",IF(R17="補","補休",IF(R17="休","休假",IF(R17="喪","喪假",IF(AND(R17="/",OR($A17=日期輸入!$B$25,$A17=日期輸入!$C$25,$A17=日期輸入!$D$25,$A17=日期輸入!$E$25,$A17=日期輸入!$F$25)),"08-18水電科",IF(R17="大日","大隊值日(日)",IF(R17="大夜","大隊值日(夜)",IF(R17="值1","值1(早)",IF(R17="值1丙","值1(早) 丙案",IF(R17="值2","值2(中)",IF(R17="值2乙","值2(中) 乙案",IF(R17="夜值","夜值(晚)",IF(R17="甲夜","夜值(晚) 甲案",IF(R17="備","08-18",IF(OR(R17="支援秘書室",R17="支援出納室",R17="支援警務科",R17="支援事務股"),"支援總(大)隊",IF(R17="支援檢疫所","支援(其他)",IF(  R17="/","空班",  IF(  R17="丙",  "※ 丙案",  IF(  R17="丙常訓",  "※ 丙案 常訓",R17  )))))))))))))))))))))))))</f>
        <v/>
      </c>
      <c r="S57" s="190" t="str">
        <f>IF(S17="早","08-18",IF(S17="中","12-22",IF(S17="晚","22-08",IF(S17="X","輪休",IF(S17="公","公假",IF(OR(S17="病",S17="事"),"病(事)假",IF(OR(S17="婚",S17="產"),"婚(產)假",IF(S17="補","補休",IF(S17="休","休假",IF(S17="喪","喪假",IF(AND(S17="/",OR($A17=日期輸入!$B$25,$A17=日期輸入!$C$25,$A17=日期輸入!$D$25,$A17=日期輸入!$E$25,$A17=日期輸入!$F$25)),"08-18水電科",IF(S17="大日","大隊值日(日)",IF(S17="大夜","大隊值日(夜)",IF(S17="值1","值1(早)",IF(S17="值1丙","值1(早) 丙案",IF(S17="值2","值2(中)",IF(S17="值2乙","值2(中) 乙案",IF(S17="夜值","夜值(晚)",IF(S17="甲夜","夜值(晚) 甲案",IF(S17="備","08-18",IF(OR(S17="支援秘書室",S17="支援出納室",S17="支援警務科",S17="支援事務股"),"支援總(大)隊",IF(S17="支援檢疫所","支援(其他)",IF(  S17="/","空班",  IF(  S17="丙",  "※ 丙案",  IF(  S17="丙常訓",  "※ 丙案 常訓",S17  )))))))))))))))))))))))))</f>
        <v/>
      </c>
      <c r="T57" s="190" t="str">
        <f>IF(T17="早","08-18",IF(T17="中","12-22",IF(T17="晚","22-08",IF(T17="X","輪休",IF(T17="公","公假",IF(OR(T17="病",T17="事"),"病(事)假",IF(OR(T17="婚",T17="產"),"婚(產)假",IF(T17="補","補休",IF(T17="休","休假",IF(T17="喪","喪假",IF(AND(T17="/",OR($A17=日期輸入!$B$25,$A17=日期輸入!$C$25,$A17=日期輸入!$D$25,$A17=日期輸入!$E$25,$A17=日期輸入!$F$25)),"08-18水電科",IF(T17="大日","大隊值日(日)",IF(T17="大夜","大隊值日(夜)",IF(T17="值1","值1(早)",IF(T17="值1丙","值1(早) 丙案",IF(T17="值2","值2(中)",IF(T17="值2乙","值2(中) 乙案",IF(T17="夜值","夜值(晚)",IF(T17="甲夜","夜值(晚) 甲案",IF(T17="備","08-18",IF(OR(T17="支援秘書室",T17="支援出納室",T17="支援警務科",T17="支援事務股"),"支援總(大)隊",IF(T17="支援檢疫所","支援(其他)",IF(  T17="/","空班",  IF(  T17="丙",  "※ 丙案",  IF(  T17="丙常訓",  "※ 丙案 常訓",T17  )))))))))))))))))))))))))</f>
        <v/>
      </c>
      <c r="U57" s="190" t="str">
        <f>IF(U17="早","08-18",IF(U17="中","12-22",IF(U17="晚","22-08",IF(U17="X","輪休",IF(U17="公","公假",IF(OR(U17="病",U17="事"),"病(事)假",IF(OR(U17="婚",U17="產"),"婚(產)假",IF(U17="補","補休",IF(U17="休","休假",IF(U17="喪","喪假",IF(AND(U17="/",OR($A17=日期輸入!$B$25,$A17=日期輸入!$C$25,$A17=日期輸入!$D$25,$A17=日期輸入!$E$25,$A17=日期輸入!$F$25)),"08-18水電科",IF(U17="大日","大隊值日(日)",IF(U17="大夜","大隊值日(夜)",IF(U17="值1","值1(早)",IF(U17="值1丙","值1(早) 丙案",IF(U17="值2","值2(中)",IF(U17="值2乙","值2(中) 乙案",IF(U17="夜值","夜值(晚)",IF(U17="甲夜","夜值(晚) 甲案",IF(U17="備","08-18",IF(OR(U17="支援秘書室",U17="支援出納室",U17="支援警務科",U17="支援事務股"),"支援總(大)隊",IF(U17="支援檢疫所","支援(其他)",IF(  U17="/","空班",  IF(  U17="丙",  "※ 丙案",  IF(  U17="丙常訓",  "※ 丙案 常訓",U17  )))))))))))))))))))))))))</f>
        <v/>
      </c>
      <c r="V57" s="190" t="str">
        <f>IF(V17="早","08-18",IF(V17="中","12-22",IF(V17="晚","22-08",IF(V17="X","輪休",IF(V17="公","公假",IF(OR(V17="病",V17="事"),"病(事)假",IF(OR(V17="婚",V17="產"),"婚(產)假",IF(V17="補","補休",IF(V17="休","休假",IF(V17="喪","喪假",IF(AND(V17="/",OR($A17=日期輸入!$B$25,$A17=日期輸入!$C$25,$A17=日期輸入!$D$25,$A17=日期輸入!$E$25,$A17=日期輸入!$F$25)),"08-18水電科",IF(V17="大日","大隊值日(日)",IF(V17="大夜","大隊值日(夜)",IF(V17="值1","值1(早)",IF(V17="值1丙","值1(早) 丙案",IF(V17="值2","值2(中)",IF(V17="值2乙","值2(中) 乙案",IF(V17="夜值","夜值(晚)",IF(V17="甲夜","夜值(晚) 甲案",IF(V17="備","08-18",IF(OR(V17="支援秘書室",V17="支援出納室",V17="支援警務科",V17="支援事務股"),"支援總(大)隊",IF(V17="支援檢疫所","支援(其他)",IF(  V17="/","空班",  IF(  V17="丙",  "※ 丙案",  IF(  V17="丙常訓",  "※ 丙案 常訓",V17  )))))))))))))))))))))))))</f>
        <v/>
      </c>
      <c r="W57" s="190" t="str">
        <f>IF(W17="早","08-18",IF(W17="中","12-22",IF(W17="晚","22-08",IF(W17="X","輪休",IF(W17="公","公假",IF(OR(W17="病",W17="事"),"病(事)假",IF(OR(W17="婚",W17="產"),"婚(產)假",IF(W17="補","補休",IF(W17="休","休假",IF(W17="喪","喪假",IF(AND(W17="/",OR($A17=日期輸入!$B$25,$A17=日期輸入!$C$25,$A17=日期輸入!$D$25,$A17=日期輸入!$E$25,$A17=日期輸入!$F$25)),"08-18水電科",IF(W17="大日","大隊值日(日)",IF(W17="大夜","大隊值日(夜)",IF(W17="值1","值1(早)",IF(W17="值1丙","值1(早) 丙案",IF(W17="值2","值2(中)",IF(W17="值2乙","值2(中) 乙案",IF(W17="夜值","夜值(晚)",IF(W17="甲夜","夜值(晚) 甲案",IF(W17="備","08-18",IF(OR(W17="支援秘書室",W17="支援出納室",W17="支援警務科",W17="支援事務股"),"支援總(大)隊",IF(W17="支援檢疫所","支援(其他)",IF(  W17="/","空班",  IF(  W17="丙",  "※ 丙案",  IF(  W17="丙常訓",  "※ 丙案 常訓",W17  )))))))))))))))))))))))))</f>
        <v/>
      </c>
      <c r="X57" s="190" t="str">
        <f>IF(X17="早","08-18",IF(X17="中","12-22",IF(X17="晚","22-08",IF(X17="X","輪休",IF(X17="公","公假",IF(OR(X17="病",X17="事"),"病(事)假",IF(OR(X17="婚",X17="產"),"婚(產)假",IF(X17="補","補休",IF(X17="休","休假",IF(X17="喪","喪假",IF(AND(X17="/",OR($A17=日期輸入!$B$25,$A17=日期輸入!$C$25,$A17=日期輸入!$D$25,$A17=日期輸入!$E$25,$A17=日期輸入!$F$25)),"08-18水電科",IF(X17="大日","大隊值日(日)",IF(X17="大夜","大隊值日(夜)",IF(X17="值1","值1(早)",IF(X17="值1丙","值1(早) 丙案",IF(X17="值2","值2(中)",IF(X17="值2乙","值2(中) 乙案",IF(X17="夜值","夜值(晚)",IF(X17="甲夜","夜值(晚) 甲案",IF(X17="備","08-18",IF(OR(X17="支援秘書室",X17="支援出納室",X17="支援警務科",X17="支援事務股"),"支援總(大)隊",IF(X17="支援檢疫所","支援(其他)",IF(  X17="/","空班",  IF(  X17="丙",  "※ 丙案",  IF(  X17="丙常訓",  "※ 丙案 常訓",X17  )))))))))))))))))))))))))</f>
        <v/>
      </c>
      <c r="Y57" s="190" t="str">
        <f>IF(Y17="早","08-18",IF(Y17="中","12-22",IF(Y17="晚","22-08",IF(Y17="X","輪休",IF(Y17="公","公假",IF(OR(Y17="病",Y17="事"),"病(事)假",IF(OR(Y17="婚",Y17="產"),"婚(產)假",IF(Y17="補","補休",IF(Y17="休","休假",IF(Y17="喪","喪假",IF(AND(Y17="/",OR($A17=日期輸入!$B$25,$A17=日期輸入!$C$25,$A17=日期輸入!$D$25,$A17=日期輸入!$E$25,$A17=日期輸入!$F$25)),"08-18水電科",IF(Y17="大日","大隊值日(日)",IF(Y17="大夜","大隊值日(夜)",IF(Y17="值1","值1(早)",IF(Y17="值1丙","值1(早) 丙案",IF(Y17="值2","值2(中)",IF(Y17="值2乙","值2(中) 乙案",IF(Y17="夜值","夜值(晚)",IF(Y17="甲夜","夜值(晚) 甲案",IF(Y17="備","08-18",IF(OR(Y17="支援秘書室",Y17="支援出納室",Y17="支援警務科",Y17="支援事務股"),"支援總(大)隊",IF(Y17="支援檢疫所","支援(其他)",IF(  Y17="/","空班",  IF(  Y17="丙",  "※ 丙案",  IF(  Y17="丙常訓",  "※ 丙案 常訓",Y17  )))))))))))))))))))))))))</f>
        <v/>
      </c>
      <c r="Z57" s="190" t="str">
        <f>IF(Z17="早","08-18",IF(Z17="中","12-22",IF(Z17="晚","22-08",IF(Z17="X","輪休",IF(Z17="公","公假",IF(OR(Z17="病",Z17="事"),"病(事)假",IF(OR(Z17="婚",Z17="產"),"婚(產)假",IF(Z17="補","補休",IF(Z17="休","休假",IF(Z17="喪","喪假",IF(AND(Z17="/",OR($A17=日期輸入!$B$25,$A17=日期輸入!$C$25,$A17=日期輸入!$D$25,$A17=日期輸入!$E$25,$A17=日期輸入!$F$25)),"08-18水電科",IF(Z17="大日","大隊值日(日)",IF(Z17="大夜","大隊值日(夜)",IF(Z17="值1","值1(早)",IF(Z17="值1丙","值1(早) 丙案",IF(Z17="值2","值2(中)",IF(Z17="值2乙","值2(中) 乙案",IF(Z17="夜值","夜值(晚)",IF(Z17="甲夜","夜值(晚) 甲案",IF(Z17="備","08-18",IF(OR(Z17="支援秘書室",Z17="支援出納室",Z17="支援警務科",Z17="支援事務股"),"支援總(大)隊",IF(Z17="支援檢疫所","支援(其他)",IF(  Z17="/","空班",  IF(  Z17="丙",  "※ 丙案",  IF(  Z17="丙常訓",  "※ 丙案 常訓",Z17  )))))))))))))))))))))))))</f>
        <v/>
      </c>
      <c r="AA57" s="190" t="str">
        <f>IF(AA17="早","08-18",IF(AA17="中","12-22",IF(AA17="晚","22-08",IF(AA17="X","輪休",IF(AA17="公","公假",IF(OR(AA17="病",AA17="事"),"病(事)假",IF(OR(AA17="婚",AA17="產"),"婚(產)假",IF(AA17="補","補休",IF(AA17="休","休假",IF(AA17="喪","喪假",IF(AND(AA17="/",OR($A17=日期輸入!$B$25,$A17=日期輸入!$C$25,$A17=日期輸入!$D$25,$A17=日期輸入!$E$25,$A17=日期輸入!$F$25)),"08-18水電科",IF(AA17="大日","大隊值日(日)",IF(AA17="大夜","大隊值日(夜)",IF(AA17="值1","值1(早)",IF(AA17="值1丙","值1(早) 丙案",IF(AA17="值2","值2(中)",IF(AA17="值2乙","值2(中) 乙案",IF(AA17="夜值","夜值(晚)",IF(AA17="甲夜","夜值(晚) 甲案",IF(AA17="備","08-18",IF(OR(AA17="支援秘書室",AA17="支援出納室",AA17="支援警務科",AA17="支援事務股"),"支援總(大)隊",IF(AA17="支援檢疫所","支援(其他)",IF(  AA17="/","空班",  IF(  AA17="丙",  "※ 丙案",  IF(  AA17="丙常訓",  "※ 丙案 常訓",AA17  )))))))))))))))))))))))))</f>
        <v/>
      </c>
      <c r="AB57" s="190" t="str">
        <f>IF(AB17="早","08-18",IF(AB17="中","12-22",IF(AB17="晚","22-08",IF(AB17="X","輪休",IF(AB17="公","公假",IF(OR(AB17="病",AB17="事"),"病(事)假",IF(OR(AB17="婚",AB17="產"),"婚(產)假",IF(AB17="補","補休",IF(AB17="休","休假",IF(AB17="喪","喪假",IF(AND(AB17="/",OR($A17=日期輸入!$B$25,$A17=日期輸入!$C$25,$A17=日期輸入!$D$25,$A17=日期輸入!$E$25,$A17=日期輸入!$F$25)),"08-18水電科",IF(AB17="大日","大隊值日(日)",IF(AB17="大夜","大隊值日(夜)",IF(AB17="值1","值1(早)",IF(AB17="值1丙","值1(早) 丙案",IF(AB17="值2","值2(中)",IF(AB17="值2乙","值2(中) 乙案",IF(AB17="夜值","夜值(晚)",IF(AB17="甲夜","夜值(晚) 甲案",IF(AB17="備","08-18",IF(OR(AB17="支援秘書室",AB17="支援出納室",AB17="支援警務科",AB17="支援事務股"),"支援總(大)隊",IF(AB17="支援檢疫所","支援(其他)",IF(  AB17="/","空班",  IF(  AB17="丙",  "※ 丙案",  IF(  AB17="丙常訓",  "※ 丙案 常訓",AB17  )))))))))))))))))))))))))</f>
        <v/>
      </c>
      <c r="AC57" s="190" t="str">
        <f>IF(AC17="早","08-18",IF(AC17="中","12-22",IF(AC17="晚","22-08",IF(AC17="X","輪休",IF(AC17="公","公假",IF(OR(AC17="病",AC17="事"),"病(事)假",IF(OR(AC17="婚",AC17="產"),"婚(產)假",IF(AC17="補","補休",IF(AC17="休","休假",IF(AC17="喪","喪假",IF(AND(AC17="/",OR($A17=日期輸入!$B$25,$A17=日期輸入!$C$25,$A17=日期輸入!$D$25,$A17=日期輸入!$E$25,$A17=日期輸入!$F$25)),"08-18水電科",IF(AC17="大日","大隊值日(日)",IF(AC17="大夜","大隊值日(夜)",IF(AC17="值1","值1(早)",IF(AC17="值1丙","值1(早) 丙案",IF(AC17="值2","值2(中)",IF(AC17="值2乙","值2(中) 乙案",IF(AC17="夜值","夜值(晚)",IF(AC17="甲夜","夜值(晚) 甲案",IF(AC17="備","08-18",IF(OR(AC17="支援秘書室",AC17="支援出納室",AC17="支援警務科",AC17="支援事務股"),"支援總(大)隊",IF(AC17="支援檢疫所","支援(其他)",IF(  AC17="/","空班",  IF(  AC17="丙",  "※ 丙案",  IF(  AC17="丙常訓",  "※ 丙案 常訓",AC17  )))))))))))))))))))))))))</f>
        <v/>
      </c>
      <c r="AD57" s="190" t="str">
        <f>IF(AD17="早","08-18",IF(AD17="中","12-22",IF(AD17="晚","22-08",IF(AD17="X","輪休",IF(AD17="公","公假",IF(OR(AD17="病",AD17="事"),"病(事)假",IF(OR(AD17="婚",AD17="產"),"婚(產)假",IF(AD17="補","補休",IF(AD17="休","休假",IF(AD17="喪","喪假",IF(AND(AD17="/",OR($A17=日期輸入!$B$25,$A17=日期輸入!$C$25,$A17=日期輸入!$D$25,$A17=日期輸入!$E$25,$A17=日期輸入!$F$25)),"08-18水電科",IF(AD17="大日","大隊值日(日)",IF(AD17="大夜","大隊值日(夜)",IF(AD17="值1","值1(早)",IF(AD17="值1丙","值1(早) 丙案",IF(AD17="值2","值2(中)",IF(AD17="值2乙","值2(中) 乙案",IF(AD17="夜值","夜值(晚)",IF(AD17="甲夜","夜值(晚) 甲案",IF(AD17="備","08-18",IF(OR(AD17="支援秘書室",AD17="支援出納室",AD17="支援警務科",AD17="支援事務股"),"支援總(大)隊",IF(AD17="支援檢疫所","支援(其他)",IF(  AD17="/","空班",  IF(  AD17="丙",  "※ 丙案",  IF(  AD17="丙常訓",  "※ 丙案 常訓",AD17  )))))))))))))))))))))))))</f>
        <v/>
      </c>
      <c r="AE57" s="190" t="str">
        <f>IF(AE17="早","08-18",IF(AE17="中","12-22",IF(AE17="晚","22-08",IF(AE17="X","輪休",IF(AE17="公","公假",IF(OR(AE17="病",AE17="事"),"病(事)假",IF(OR(AE17="婚",AE17="產"),"婚(產)假",IF(AE17="補","補休",IF(AE17="休","休假",IF(AE17="喪","喪假",IF(AND(AE17="/",OR($A17=日期輸入!$B$25,$A17=日期輸入!$C$25,$A17=日期輸入!$D$25,$A17=日期輸入!$E$25,$A17=日期輸入!$F$25)),"08-18水電科",IF(AE17="大日","大隊值日(日)",IF(AE17="大夜","大隊值日(夜)",IF(AE17="值1","值1(早)",IF(AE17="值1丙","值1(早) 丙案",IF(AE17="值2","值2(中)",IF(AE17="值2乙","值2(中) 乙案",IF(AE17="夜值","夜值(晚)",IF(AE17="甲夜","夜值(晚) 甲案",IF(AE17="備","08-18",IF(OR(AE17="支援秘書室",AE17="支援出納室",AE17="支援警務科",AE17="支援事務股"),"支援總(大)隊",IF(AE17="支援檢疫所","支援(其他)",IF(  AE17="/","空班",  IF(  AE17="丙",  "※ 丙案",  IF(  AE17="丙常訓",  "※ 丙案 常訓",AE17  )))))))))))))))))))))))))</f>
        <v/>
      </c>
      <c r="AF57" s="190" t="str">
        <f>IF(AF17="早","08-18",IF(AF17="中","12-22",IF(AF17="晚","22-08",IF(AF17="X","輪休",IF(AF17="公","公假",IF(OR(AF17="病",AF17="事"),"病(事)假",IF(OR(AF17="婚",AF17="產"),"婚(產)假",IF(AF17="補","補休",IF(AF17="休","休假",IF(AF17="喪","喪假",IF(AND(AF17="/",OR($A17=日期輸入!$B$25,$A17=日期輸入!$C$25,$A17=日期輸入!$D$25,$A17=日期輸入!$E$25,$A17=日期輸入!$F$25)),"08-18水電科",IF(AF17="大日","大隊值日(日)",IF(AF17="大夜","大隊值日(夜)",IF(AF17="值1","值1(早)",IF(AF17="值1丙","值1(早) 丙案",IF(AF17="值2","值2(中)",IF(AF17="值2乙","值2(中) 乙案",IF(AF17="夜值","夜值(晚)",IF(AF17="甲夜","夜值(晚) 甲案",IF(AF17="備","08-18",IF(OR(AF17="支援秘書室",AF17="支援出納室",AF17="支援警務科",AF17="支援事務股"),"支援總(大)隊",IF(AF17="支援檢疫所","支援(其他)",IF(  AF17="/","空班",  IF(  AF17="丙",  "※ 丙案",  IF(  AF17="丙常訓",  "※ 丙案 常訓",AF17  )))))))))))))))))))))))))</f>
        <v/>
      </c>
      <c r="AG57" s="190" t="str">
        <f>IF(AG17="早","08-18",IF(AG17="中","12-22",IF(AG17="晚","22-08",IF(AG17="X","輪休",IF(AG17="公","公假",IF(OR(AG17="病",AG17="事"),"病(事)假",IF(OR(AG17="婚",AG17="產"),"婚(產)假",IF(AG17="補","補休",IF(AG17="休","休假",IF(AG17="喪","喪假",IF(AND(AG17="/",OR($A17=日期輸入!$B$25,$A17=日期輸入!$C$25,$A17=日期輸入!$D$25,$A17=日期輸入!$E$25,$A17=日期輸入!$F$25)),"08-18水電科",IF(AG17="大日","大隊值日(日)",IF(AG17="大夜","大隊值日(夜)",IF(AG17="值1","值1(早)",IF(AG17="值1丙","值1(早) 丙案",IF(AG17="值2","值2(中)",IF(AG17="值2乙","值2(中) 乙案",IF(AG17="夜值","夜值(晚)",IF(AG17="甲夜","夜值(晚) 甲案",IF(AG17="備","08-18",IF(OR(AG17="支援秘書室",AG17="支援出納室",AG17="支援警務科",AG17="支援事務股"),"支援總(大)隊",IF(AG17="支援檢疫所","支援(其他)",IF(  AG17="/","空班",  IF(  AG17="丙",  "※ 丙案",  IF(  AG17="丙常訓",  "※ 丙案 常訓",AG17  )))))))))))))))))))))))))</f>
        <v/>
      </c>
    </row>
    <row r="58" spans="1:33">
      <c r="A58" s="190">
        <f t="shared" ref="A58:B58" si="17">A18</f>
        <v>83</v>
      </c>
      <c r="B58" s="190" t="str">
        <f t="shared" si="17"/>
        <v/>
      </c>
      <c r="C58" s="190" t="str">
        <f>IF(C18="早","08-18",IF(C18="中","12-22",IF(C18="晚","22-08",IF(C18="X","輪休",IF(C18="公","公假",IF(OR(C18="病",C18="事"),"病(事)假",IF(OR(C18="婚",C18="產"),"婚(產)假",IF(C18="補","補休",IF(C18="休","休假",IF(C18="喪","喪假",IF(AND(C18="/",OR($A18=日期輸入!$B$25,$A18=日期輸入!$C$25,$A18=日期輸入!$D$25,$A18=日期輸入!$E$25,$A18=日期輸入!$F$25)),"08-18水電科",IF(C18="大日","大隊值日(日)",IF(C18="大夜","大隊值日(夜)",IF(C18="值1","值1(早)",IF(C18="值1丙","值1(早) 丙案",IF(C18="值2","值2(中)",IF(C18="值2乙","值2(中) 乙案",IF(C18="夜值","夜值(晚)",IF(C18="甲夜","夜值(晚) 甲案",IF(C18="備","08-18",IF(OR(C18="支援秘書室",C18="支援出納室",C18="支援警務科",C18="支援事務股"),"支援總(大)隊",IF(C18="支援檢疫所","支援(其他)",IF(  C18="/","空班",  IF(  C18="丙",  "※ 丙案",  IF(  C18="丙常訓",  "※ 丙案 常訓",C18  )))))))))))))))))))))))))</f>
        <v/>
      </c>
      <c r="D58" s="190" t="str">
        <f>IF(D18="早","08-18",IF(D18="中","12-22",IF(D18="晚","22-08",IF(D18="X","輪休",IF(D18="公","公假",IF(OR(D18="病",D18="事"),"病(事)假",IF(OR(D18="婚",D18="產"),"婚(產)假",IF(D18="補","補休",IF(D18="休","休假",IF(D18="喪","喪假",IF(AND(D18="/",OR($A18=日期輸入!$B$25,$A18=日期輸入!$C$25,$A18=日期輸入!$D$25,$A18=日期輸入!$E$25,$A18=日期輸入!$F$25)),"08-18水電科",IF(D18="大日","大隊值日(日)",IF(D18="大夜","大隊值日(夜)",IF(D18="值1","值1(早)",IF(D18="值1丙","值1(早) 丙案",IF(D18="值2","值2(中)",IF(D18="值2乙","值2(中) 乙案",IF(D18="夜值","夜值(晚)",IF(D18="甲夜","夜值(晚) 甲案",IF(D18="備","08-18",IF(OR(D18="支援秘書室",D18="支援出納室",D18="支援警務科",D18="支援事務股"),"支援總(大)隊",IF(D18="支援檢疫所","支援(其他)",IF(  D18="/","空班",  IF(  D18="丙",  "※ 丙案",  IF(  D18="丙常訓",  "※ 丙案 常訓",D18  )))))))))))))))))))))))))</f>
        <v/>
      </c>
      <c r="E58" s="190" t="str">
        <f>IF(E18="早","08-18",IF(E18="中","12-22",IF(E18="晚","22-08",IF(E18="X","輪休",IF(E18="公","公假",IF(OR(E18="病",E18="事"),"病(事)假",IF(OR(E18="婚",E18="產"),"婚(產)假",IF(E18="補","補休",IF(E18="休","休假",IF(E18="喪","喪假",IF(AND(E18="/",OR($A18=日期輸入!$B$25,$A18=日期輸入!$C$25,$A18=日期輸入!$D$25,$A18=日期輸入!$E$25,$A18=日期輸入!$F$25)),"08-18水電科",IF(E18="大日","大隊值日(日)",IF(E18="大夜","大隊值日(夜)",IF(E18="值1","值1(早)",IF(E18="值1丙","值1(早) 丙案",IF(E18="值2","值2(中)",IF(E18="值2乙","值2(中) 乙案",IF(E18="夜值","夜值(晚)",IF(E18="甲夜","夜值(晚) 甲案",IF(E18="備","08-18",IF(OR(E18="支援秘書室",E18="支援出納室",E18="支援警務科",E18="支援事務股"),"支援總(大)隊",IF(E18="支援檢疫所","支援(其他)",IF(  E18="/","空班",  IF(  E18="丙",  "※ 丙案",  IF(  E18="丙常訓",  "※ 丙案 常訓",E18  )))))))))))))))))))))))))</f>
        <v/>
      </c>
      <c r="F58" s="190" t="str">
        <f>IF(F18="早","08-18",IF(F18="中","12-22",IF(F18="晚","22-08",IF(F18="X","輪休",IF(F18="公","公假",IF(OR(F18="病",F18="事"),"病(事)假",IF(OR(F18="婚",F18="產"),"婚(產)假",IF(F18="補","補休",IF(F18="休","休假",IF(F18="喪","喪假",IF(AND(F18="/",OR($A18=日期輸入!$B$25,$A18=日期輸入!$C$25,$A18=日期輸入!$D$25,$A18=日期輸入!$E$25,$A18=日期輸入!$F$25)),"08-18水電科",IF(F18="大日","大隊值日(日)",IF(F18="大夜","大隊值日(夜)",IF(F18="值1","值1(早)",IF(F18="值1丙","值1(早) 丙案",IF(F18="值2","值2(中)",IF(F18="值2乙","值2(中) 乙案",IF(F18="夜值","夜值(晚)",IF(F18="甲夜","夜值(晚) 甲案",IF(F18="備","08-18",IF(OR(F18="支援秘書室",F18="支援出納室",F18="支援警務科",F18="支援事務股"),"支援總(大)隊",IF(F18="支援檢疫所","支援(其他)",IF(  F18="/","空班",  IF(  F18="丙",  "※ 丙案",  IF(  F18="丙常訓",  "※ 丙案 常訓",F18  )))))))))))))))))))))))))</f>
        <v/>
      </c>
      <c r="G58" s="190" t="str">
        <f>IF(G18="早","08-18",IF(G18="中","12-22",IF(G18="晚","22-08",IF(G18="X","輪休",IF(G18="公","公假",IF(OR(G18="病",G18="事"),"病(事)假",IF(OR(G18="婚",G18="產"),"婚(產)假",IF(G18="補","補休",IF(G18="休","休假",IF(G18="喪","喪假",IF(AND(G18="/",OR($A18=日期輸入!$B$25,$A18=日期輸入!$C$25,$A18=日期輸入!$D$25,$A18=日期輸入!$E$25,$A18=日期輸入!$F$25)),"08-18水電科",IF(G18="大日","大隊值日(日)",IF(G18="大夜","大隊值日(夜)",IF(G18="值1","值1(早)",IF(G18="值1丙","值1(早) 丙案",IF(G18="值2","值2(中)",IF(G18="值2乙","值2(中) 乙案",IF(G18="夜值","夜值(晚)",IF(G18="甲夜","夜值(晚) 甲案",IF(G18="備","08-18",IF(OR(G18="支援秘書室",G18="支援出納室",G18="支援警務科",G18="支援事務股"),"支援總(大)隊",IF(G18="支援檢疫所","支援(其他)",IF(  G18="/","空班",  IF(  G18="丙",  "※ 丙案",  IF(  G18="丙常訓",  "※ 丙案 常訓",G18  )))))))))))))))))))))))))</f>
        <v/>
      </c>
      <c r="H58" s="190" t="str">
        <f>IF(H18="早","08-18",IF(H18="中","12-22",IF(H18="晚","22-08",IF(H18="X","輪休",IF(H18="公","公假",IF(OR(H18="病",H18="事"),"病(事)假",IF(OR(H18="婚",H18="產"),"婚(產)假",IF(H18="補","補休",IF(H18="休","休假",IF(H18="喪","喪假",IF(AND(H18="/",OR($A18=日期輸入!$B$25,$A18=日期輸入!$C$25,$A18=日期輸入!$D$25,$A18=日期輸入!$E$25,$A18=日期輸入!$F$25)),"08-18水電科",IF(H18="大日","大隊值日(日)",IF(H18="大夜","大隊值日(夜)",IF(H18="值1","值1(早)",IF(H18="值1丙","值1(早) 丙案",IF(H18="值2","值2(中)",IF(H18="值2乙","值2(中) 乙案",IF(H18="夜值","夜值(晚)",IF(H18="甲夜","夜值(晚) 甲案",IF(H18="備","08-18",IF(OR(H18="支援秘書室",H18="支援出納室",H18="支援警務科",H18="支援事務股"),"支援總(大)隊",IF(H18="支援檢疫所","支援(其他)",IF(  H18="/","空班",  IF(  H18="丙",  "※ 丙案",  IF(  H18="丙常訓",  "※ 丙案 常訓",H18  )))))))))))))))))))))))))</f>
        <v/>
      </c>
      <c r="I58" s="190" t="str">
        <f>IF(I18="早","08-18",IF(I18="中","12-22",IF(I18="晚","22-08",IF(I18="X","輪休",IF(I18="公","公假",IF(OR(I18="病",I18="事"),"病(事)假",IF(OR(I18="婚",I18="產"),"婚(產)假",IF(I18="補","補休",IF(I18="休","休假",IF(I18="喪","喪假",IF(AND(I18="/",OR($A18=日期輸入!$B$25,$A18=日期輸入!$C$25,$A18=日期輸入!$D$25,$A18=日期輸入!$E$25,$A18=日期輸入!$F$25)),"08-18水電科",IF(I18="大日","大隊值日(日)",IF(I18="大夜","大隊值日(夜)",IF(I18="值1","值1(早)",IF(I18="值1丙","值1(早) 丙案",IF(I18="值2","值2(中)",IF(I18="值2乙","值2(中) 乙案",IF(I18="夜值","夜值(晚)",IF(I18="甲夜","夜值(晚) 甲案",IF(I18="備","08-18",IF(OR(I18="支援秘書室",I18="支援出納室",I18="支援警務科",I18="支援事務股"),"支援總(大)隊",IF(I18="支援檢疫所","支援(其他)",IF(  I18="/","空班",  IF(  I18="丙",  "※ 丙案",  IF(  I18="丙常訓",  "※ 丙案 常訓",I18  )))))))))))))))))))))))))</f>
        <v/>
      </c>
      <c r="J58" s="190" t="str">
        <f>IF(J18="早","08-18",IF(J18="中","12-22",IF(J18="晚","22-08",IF(J18="X","輪休",IF(J18="公","公假",IF(OR(J18="病",J18="事"),"病(事)假",IF(OR(J18="婚",J18="產"),"婚(產)假",IF(J18="補","補休",IF(J18="休","休假",IF(J18="喪","喪假",IF(AND(J18="/",OR($A18=日期輸入!$B$25,$A18=日期輸入!$C$25,$A18=日期輸入!$D$25,$A18=日期輸入!$E$25,$A18=日期輸入!$F$25)),"08-18水電科",IF(J18="大日","大隊值日(日)",IF(J18="大夜","大隊值日(夜)",IF(J18="值1","值1(早)",IF(J18="值1丙","值1(早) 丙案",IF(J18="值2","值2(中)",IF(J18="值2乙","值2(中) 乙案",IF(J18="夜值","夜值(晚)",IF(J18="甲夜","夜值(晚) 甲案",IF(J18="備","08-18",IF(OR(J18="支援秘書室",J18="支援出納室",J18="支援警務科",J18="支援事務股"),"支援總(大)隊",IF(J18="支援檢疫所","支援(其他)",IF(  J18="/","空班",  IF(  J18="丙",  "※ 丙案",  IF(  J18="丙常訓",  "※ 丙案 常訓",J18  )))))))))))))))))))))))))</f>
        <v/>
      </c>
      <c r="K58" s="190" t="str">
        <f>IF(K18="早","08-18",IF(K18="中","12-22",IF(K18="晚","22-08",IF(K18="X","輪休",IF(K18="公","公假",IF(OR(K18="病",K18="事"),"病(事)假",IF(OR(K18="婚",K18="產"),"婚(產)假",IF(K18="補","補休",IF(K18="休","休假",IF(K18="喪","喪假",IF(AND(K18="/",OR($A18=日期輸入!$B$25,$A18=日期輸入!$C$25,$A18=日期輸入!$D$25,$A18=日期輸入!$E$25,$A18=日期輸入!$F$25)),"08-18水電科",IF(K18="大日","大隊值日(日)",IF(K18="大夜","大隊值日(夜)",IF(K18="值1","值1(早)",IF(K18="值1丙","值1(早) 丙案",IF(K18="值2","值2(中)",IF(K18="值2乙","值2(中) 乙案",IF(K18="夜值","夜值(晚)",IF(K18="甲夜","夜值(晚) 甲案",IF(K18="備","08-18",IF(OR(K18="支援秘書室",K18="支援出納室",K18="支援警務科",K18="支援事務股"),"支援總(大)隊",IF(K18="支援檢疫所","支援(其他)",IF(  K18="/","空班",  IF(  K18="丙",  "※ 丙案",  IF(  K18="丙常訓",  "※ 丙案 常訓",K18  )))))))))))))))))))))))))</f>
        <v/>
      </c>
      <c r="L58" s="190" t="str">
        <f>IF(L18="早","08-18",IF(L18="中","12-22",IF(L18="晚","22-08",IF(L18="X","輪休",IF(L18="公","公假",IF(OR(L18="病",L18="事"),"病(事)假",IF(OR(L18="婚",L18="產"),"婚(產)假",IF(L18="補","補休",IF(L18="休","休假",IF(L18="喪","喪假",IF(AND(L18="/",OR($A18=日期輸入!$B$25,$A18=日期輸入!$C$25,$A18=日期輸入!$D$25,$A18=日期輸入!$E$25,$A18=日期輸入!$F$25)),"08-18水電科",IF(L18="大日","大隊值日(日)",IF(L18="大夜","大隊值日(夜)",IF(L18="值1","值1(早)",IF(L18="值1丙","值1(早) 丙案",IF(L18="值2","值2(中)",IF(L18="值2乙","值2(中) 乙案",IF(L18="夜值","夜值(晚)",IF(L18="甲夜","夜值(晚) 甲案",IF(L18="備","08-18",IF(OR(L18="支援秘書室",L18="支援出納室",L18="支援警務科",L18="支援事務股"),"支援總(大)隊",IF(L18="支援檢疫所","支援(其他)",IF(  L18="/","空班",  IF(  L18="丙",  "※ 丙案",  IF(  L18="丙常訓",  "※ 丙案 常訓",L18  )))))))))))))))))))))))))</f>
        <v/>
      </c>
      <c r="M58" s="190" t="str">
        <f>IF(M18="早","08-18",IF(M18="中","12-22",IF(M18="晚","22-08",IF(M18="X","輪休",IF(M18="公","公假",IF(OR(M18="病",M18="事"),"病(事)假",IF(OR(M18="婚",M18="產"),"婚(產)假",IF(M18="補","補休",IF(M18="休","休假",IF(M18="喪","喪假",IF(AND(M18="/",OR($A18=日期輸入!$B$25,$A18=日期輸入!$C$25,$A18=日期輸入!$D$25,$A18=日期輸入!$E$25,$A18=日期輸入!$F$25)),"08-18水電科",IF(M18="大日","大隊值日(日)",IF(M18="大夜","大隊值日(夜)",IF(M18="值1","值1(早)",IF(M18="值1丙","值1(早) 丙案",IF(M18="值2","值2(中)",IF(M18="值2乙","值2(中) 乙案",IF(M18="夜值","夜值(晚)",IF(M18="甲夜","夜值(晚) 甲案",IF(M18="備","08-18",IF(OR(M18="支援秘書室",M18="支援出納室",M18="支援警務科",M18="支援事務股"),"支援總(大)隊",IF(M18="支援檢疫所","支援(其他)",IF(  M18="/","空班",  IF(  M18="丙",  "※ 丙案",  IF(  M18="丙常訓",  "※ 丙案 常訓",M18  )))))))))))))))))))))))))</f>
        <v/>
      </c>
      <c r="N58" s="190" t="str">
        <f>IF(N18="早","08-18",IF(N18="中","12-22",IF(N18="晚","22-08",IF(N18="X","輪休",IF(N18="公","公假",IF(OR(N18="病",N18="事"),"病(事)假",IF(OR(N18="婚",N18="產"),"婚(產)假",IF(N18="補","補休",IF(N18="休","休假",IF(N18="喪","喪假",IF(AND(N18="/",OR($A18=日期輸入!$B$25,$A18=日期輸入!$C$25,$A18=日期輸入!$D$25,$A18=日期輸入!$E$25,$A18=日期輸入!$F$25)),"08-18水電科",IF(N18="大日","大隊值日(日)",IF(N18="大夜","大隊值日(夜)",IF(N18="值1","值1(早)",IF(N18="值1丙","值1(早) 丙案",IF(N18="值2","值2(中)",IF(N18="值2乙","值2(中) 乙案",IF(N18="夜值","夜值(晚)",IF(N18="甲夜","夜值(晚) 甲案",IF(N18="備","08-18",IF(OR(N18="支援秘書室",N18="支援出納室",N18="支援警務科",N18="支援事務股"),"支援總(大)隊",IF(N18="支援檢疫所","支援(其他)",IF(  N18="/","空班",  IF(  N18="丙",  "※ 丙案",  IF(  N18="丙常訓",  "※ 丙案 常訓",N18  )))))))))))))))))))))))))</f>
        <v/>
      </c>
      <c r="O58" s="190" t="str">
        <f>IF(O18="早","08-18",IF(O18="中","12-22",IF(O18="晚","22-08",IF(O18="X","輪休",IF(O18="公","公假",IF(OR(O18="病",O18="事"),"病(事)假",IF(OR(O18="婚",O18="產"),"婚(產)假",IF(O18="補","補休",IF(O18="休","休假",IF(O18="喪","喪假",IF(AND(O18="/",OR($A18=日期輸入!$B$25,$A18=日期輸入!$C$25,$A18=日期輸入!$D$25,$A18=日期輸入!$E$25,$A18=日期輸入!$F$25)),"08-18水電科",IF(O18="大日","大隊值日(日)",IF(O18="大夜","大隊值日(夜)",IF(O18="值1","值1(早)",IF(O18="值1丙","值1(早) 丙案",IF(O18="值2","值2(中)",IF(O18="值2乙","值2(中) 乙案",IF(O18="夜值","夜值(晚)",IF(O18="甲夜","夜值(晚) 甲案",IF(O18="備","08-18",IF(OR(O18="支援秘書室",O18="支援出納室",O18="支援警務科",O18="支援事務股"),"支援總(大)隊",IF(O18="支援檢疫所","支援(其他)",IF(  O18="/","空班",  IF(  O18="丙",  "※ 丙案",  IF(  O18="丙常訓",  "※ 丙案 常訓",O18  )))))))))))))))))))))))))</f>
        <v/>
      </c>
      <c r="P58" s="190" t="str">
        <f>IF(P18="早","08-18",IF(P18="中","12-22",IF(P18="晚","22-08",IF(P18="X","輪休",IF(P18="公","公假",IF(OR(P18="病",P18="事"),"病(事)假",IF(OR(P18="婚",P18="產"),"婚(產)假",IF(P18="補","補休",IF(P18="休","休假",IF(P18="喪","喪假",IF(AND(P18="/",OR($A18=日期輸入!$B$25,$A18=日期輸入!$C$25,$A18=日期輸入!$D$25,$A18=日期輸入!$E$25,$A18=日期輸入!$F$25)),"08-18水電科",IF(P18="大日","大隊值日(日)",IF(P18="大夜","大隊值日(夜)",IF(P18="值1","值1(早)",IF(P18="值1丙","值1(早) 丙案",IF(P18="值2","值2(中)",IF(P18="值2乙","值2(中) 乙案",IF(P18="夜值","夜值(晚)",IF(P18="甲夜","夜值(晚) 甲案",IF(P18="備","08-18",IF(OR(P18="支援秘書室",P18="支援出納室",P18="支援警務科",P18="支援事務股"),"支援總(大)隊",IF(P18="支援檢疫所","支援(其他)",IF(  P18="/","空班",  IF(  P18="丙",  "※ 丙案",  IF(  P18="丙常訓",  "※ 丙案 常訓",P18  )))))))))))))))))))))))))</f>
        <v/>
      </c>
      <c r="Q58" s="190" t="str">
        <f>IF(Q18="早","08-18",IF(Q18="中","12-22",IF(Q18="晚","22-08",IF(Q18="X","輪休",IF(Q18="公","公假",IF(OR(Q18="病",Q18="事"),"病(事)假",IF(OR(Q18="婚",Q18="產"),"婚(產)假",IF(Q18="補","補休",IF(Q18="休","休假",IF(Q18="喪","喪假",IF(AND(Q18="/",OR($A18=日期輸入!$B$25,$A18=日期輸入!$C$25,$A18=日期輸入!$D$25,$A18=日期輸入!$E$25,$A18=日期輸入!$F$25)),"08-18水電科",IF(Q18="大日","大隊值日(日)",IF(Q18="大夜","大隊值日(夜)",IF(Q18="值1","值1(早)",IF(Q18="值1丙","值1(早) 丙案",IF(Q18="值2","值2(中)",IF(Q18="值2乙","值2(中) 乙案",IF(Q18="夜值","夜值(晚)",IF(Q18="甲夜","夜值(晚) 甲案",IF(Q18="備","08-18",IF(OR(Q18="支援秘書室",Q18="支援出納室",Q18="支援警務科",Q18="支援事務股"),"支援總(大)隊",IF(Q18="支援檢疫所","支援(其他)",IF(  Q18="/","空班",  IF(  Q18="丙",  "※ 丙案",  IF(  Q18="丙常訓",  "※ 丙案 常訓",Q18  )))))))))))))))))))))))))</f>
        <v/>
      </c>
      <c r="R58" s="190" t="str">
        <f>IF(R18="早","08-18",IF(R18="中","12-22",IF(R18="晚","22-08",IF(R18="X","輪休",IF(R18="公","公假",IF(OR(R18="病",R18="事"),"病(事)假",IF(OR(R18="婚",R18="產"),"婚(產)假",IF(R18="補","補休",IF(R18="休","休假",IF(R18="喪","喪假",IF(AND(R18="/",OR($A18=日期輸入!$B$25,$A18=日期輸入!$C$25,$A18=日期輸入!$D$25,$A18=日期輸入!$E$25,$A18=日期輸入!$F$25)),"08-18水電科",IF(R18="大日","大隊值日(日)",IF(R18="大夜","大隊值日(夜)",IF(R18="值1","值1(早)",IF(R18="值1丙","值1(早) 丙案",IF(R18="值2","值2(中)",IF(R18="值2乙","值2(中) 乙案",IF(R18="夜值","夜值(晚)",IF(R18="甲夜","夜值(晚) 甲案",IF(R18="備","08-18",IF(OR(R18="支援秘書室",R18="支援出納室",R18="支援警務科",R18="支援事務股"),"支援總(大)隊",IF(R18="支援檢疫所","支援(其他)",IF(  R18="/","空班",  IF(  R18="丙",  "※ 丙案",  IF(  R18="丙常訓",  "※ 丙案 常訓",R18  )))))))))))))))))))))))))</f>
        <v/>
      </c>
      <c r="S58" s="190" t="str">
        <f>IF(S18="早","08-18",IF(S18="中","12-22",IF(S18="晚","22-08",IF(S18="X","輪休",IF(S18="公","公假",IF(OR(S18="病",S18="事"),"病(事)假",IF(OR(S18="婚",S18="產"),"婚(產)假",IF(S18="補","補休",IF(S18="休","休假",IF(S18="喪","喪假",IF(AND(S18="/",OR($A18=日期輸入!$B$25,$A18=日期輸入!$C$25,$A18=日期輸入!$D$25,$A18=日期輸入!$E$25,$A18=日期輸入!$F$25)),"08-18水電科",IF(S18="大日","大隊值日(日)",IF(S18="大夜","大隊值日(夜)",IF(S18="值1","值1(早)",IF(S18="值1丙","值1(早) 丙案",IF(S18="值2","值2(中)",IF(S18="值2乙","值2(中) 乙案",IF(S18="夜值","夜值(晚)",IF(S18="甲夜","夜值(晚) 甲案",IF(S18="備","08-18",IF(OR(S18="支援秘書室",S18="支援出納室",S18="支援警務科",S18="支援事務股"),"支援總(大)隊",IF(S18="支援檢疫所","支援(其他)",IF(  S18="/","空班",  IF(  S18="丙",  "※ 丙案",  IF(  S18="丙常訓",  "※ 丙案 常訓",S18  )))))))))))))))))))))))))</f>
        <v/>
      </c>
      <c r="T58" s="190" t="str">
        <f>IF(T18="早","08-18",IF(T18="中","12-22",IF(T18="晚","22-08",IF(T18="X","輪休",IF(T18="公","公假",IF(OR(T18="病",T18="事"),"病(事)假",IF(OR(T18="婚",T18="產"),"婚(產)假",IF(T18="補","補休",IF(T18="休","休假",IF(T18="喪","喪假",IF(AND(T18="/",OR($A18=日期輸入!$B$25,$A18=日期輸入!$C$25,$A18=日期輸入!$D$25,$A18=日期輸入!$E$25,$A18=日期輸入!$F$25)),"08-18水電科",IF(T18="大日","大隊值日(日)",IF(T18="大夜","大隊值日(夜)",IF(T18="值1","值1(早)",IF(T18="值1丙","值1(早) 丙案",IF(T18="值2","值2(中)",IF(T18="值2乙","值2(中) 乙案",IF(T18="夜值","夜值(晚)",IF(T18="甲夜","夜值(晚) 甲案",IF(T18="備","08-18",IF(OR(T18="支援秘書室",T18="支援出納室",T18="支援警務科",T18="支援事務股"),"支援總(大)隊",IF(T18="支援檢疫所","支援(其他)",IF(  T18="/","空班",  IF(  T18="丙",  "※ 丙案",  IF(  T18="丙常訓",  "※ 丙案 常訓",T18  )))))))))))))))))))))))))</f>
        <v/>
      </c>
      <c r="U58" s="190" t="str">
        <f>IF(U18="早","08-18",IF(U18="中","12-22",IF(U18="晚","22-08",IF(U18="X","輪休",IF(U18="公","公假",IF(OR(U18="病",U18="事"),"病(事)假",IF(OR(U18="婚",U18="產"),"婚(產)假",IF(U18="補","補休",IF(U18="休","休假",IF(U18="喪","喪假",IF(AND(U18="/",OR($A18=日期輸入!$B$25,$A18=日期輸入!$C$25,$A18=日期輸入!$D$25,$A18=日期輸入!$E$25,$A18=日期輸入!$F$25)),"08-18水電科",IF(U18="大日","大隊值日(日)",IF(U18="大夜","大隊值日(夜)",IF(U18="值1","值1(早)",IF(U18="值1丙","值1(早) 丙案",IF(U18="值2","值2(中)",IF(U18="值2乙","值2(中) 乙案",IF(U18="夜值","夜值(晚)",IF(U18="甲夜","夜值(晚) 甲案",IF(U18="備","08-18",IF(OR(U18="支援秘書室",U18="支援出納室",U18="支援警務科",U18="支援事務股"),"支援總(大)隊",IF(U18="支援檢疫所","支援(其他)",IF(  U18="/","空班",  IF(  U18="丙",  "※ 丙案",  IF(  U18="丙常訓",  "※ 丙案 常訓",U18  )))))))))))))))))))))))))</f>
        <v/>
      </c>
      <c r="V58" s="190" t="str">
        <f>IF(V18="早","08-18",IF(V18="中","12-22",IF(V18="晚","22-08",IF(V18="X","輪休",IF(V18="公","公假",IF(OR(V18="病",V18="事"),"病(事)假",IF(OR(V18="婚",V18="產"),"婚(產)假",IF(V18="補","補休",IF(V18="休","休假",IF(V18="喪","喪假",IF(AND(V18="/",OR($A18=日期輸入!$B$25,$A18=日期輸入!$C$25,$A18=日期輸入!$D$25,$A18=日期輸入!$E$25,$A18=日期輸入!$F$25)),"08-18水電科",IF(V18="大日","大隊值日(日)",IF(V18="大夜","大隊值日(夜)",IF(V18="值1","值1(早)",IF(V18="值1丙","值1(早) 丙案",IF(V18="值2","值2(中)",IF(V18="值2乙","值2(中) 乙案",IF(V18="夜值","夜值(晚)",IF(V18="甲夜","夜值(晚) 甲案",IF(V18="備","08-18",IF(OR(V18="支援秘書室",V18="支援出納室",V18="支援警務科",V18="支援事務股"),"支援總(大)隊",IF(V18="支援檢疫所","支援(其他)",IF(  V18="/","空班",  IF(  V18="丙",  "※ 丙案",  IF(  V18="丙常訓",  "※ 丙案 常訓",V18  )))))))))))))))))))))))))</f>
        <v/>
      </c>
      <c r="W58" s="190" t="str">
        <f>IF(W18="早","08-18",IF(W18="中","12-22",IF(W18="晚","22-08",IF(W18="X","輪休",IF(W18="公","公假",IF(OR(W18="病",W18="事"),"病(事)假",IF(OR(W18="婚",W18="產"),"婚(產)假",IF(W18="補","補休",IF(W18="休","休假",IF(W18="喪","喪假",IF(AND(W18="/",OR($A18=日期輸入!$B$25,$A18=日期輸入!$C$25,$A18=日期輸入!$D$25,$A18=日期輸入!$E$25,$A18=日期輸入!$F$25)),"08-18水電科",IF(W18="大日","大隊值日(日)",IF(W18="大夜","大隊值日(夜)",IF(W18="值1","值1(早)",IF(W18="值1丙","值1(早) 丙案",IF(W18="值2","值2(中)",IF(W18="值2乙","值2(中) 乙案",IF(W18="夜值","夜值(晚)",IF(W18="甲夜","夜值(晚) 甲案",IF(W18="備","08-18",IF(OR(W18="支援秘書室",W18="支援出納室",W18="支援警務科",W18="支援事務股"),"支援總(大)隊",IF(W18="支援檢疫所","支援(其他)",IF(  W18="/","空班",  IF(  W18="丙",  "※ 丙案",  IF(  W18="丙常訓",  "※ 丙案 常訓",W18  )))))))))))))))))))))))))</f>
        <v/>
      </c>
      <c r="X58" s="190" t="str">
        <f>IF(X18="早","08-18",IF(X18="中","12-22",IF(X18="晚","22-08",IF(X18="X","輪休",IF(X18="公","公假",IF(OR(X18="病",X18="事"),"病(事)假",IF(OR(X18="婚",X18="產"),"婚(產)假",IF(X18="補","補休",IF(X18="休","休假",IF(X18="喪","喪假",IF(AND(X18="/",OR($A18=日期輸入!$B$25,$A18=日期輸入!$C$25,$A18=日期輸入!$D$25,$A18=日期輸入!$E$25,$A18=日期輸入!$F$25)),"08-18水電科",IF(X18="大日","大隊值日(日)",IF(X18="大夜","大隊值日(夜)",IF(X18="值1","值1(早)",IF(X18="值1丙","值1(早) 丙案",IF(X18="值2","值2(中)",IF(X18="值2乙","值2(中) 乙案",IF(X18="夜值","夜值(晚)",IF(X18="甲夜","夜值(晚) 甲案",IF(X18="備","08-18",IF(OR(X18="支援秘書室",X18="支援出納室",X18="支援警務科",X18="支援事務股"),"支援總(大)隊",IF(X18="支援檢疫所","支援(其他)",IF(  X18="/","空班",  IF(  X18="丙",  "※ 丙案",  IF(  X18="丙常訓",  "※ 丙案 常訓",X18  )))))))))))))))))))))))))</f>
        <v/>
      </c>
      <c r="Y58" s="190" t="str">
        <f>IF(Y18="早","08-18",IF(Y18="中","12-22",IF(Y18="晚","22-08",IF(Y18="X","輪休",IF(Y18="公","公假",IF(OR(Y18="病",Y18="事"),"病(事)假",IF(OR(Y18="婚",Y18="產"),"婚(產)假",IF(Y18="補","補休",IF(Y18="休","休假",IF(Y18="喪","喪假",IF(AND(Y18="/",OR($A18=日期輸入!$B$25,$A18=日期輸入!$C$25,$A18=日期輸入!$D$25,$A18=日期輸入!$E$25,$A18=日期輸入!$F$25)),"08-18水電科",IF(Y18="大日","大隊值日(日)",IF(Y18="大夜","大隊值日(夜)",IF(Y18="值1","值1(早)",IF(Y18="值1丙","值1(早) 丙案",IF(Y18="值2","值2(中)",IF(Y18="值2乙","值2(中) 乙案",IF(Y18="夜值","夜值(晚)",IF(Y18="甲夜","夜值(晚) 甲案",IF(Y18="備","08-18",IF(OR(Y18="支援秘書室",Y18="支援出納室",Y18="支援警務科",Y18="支援事務股"),"支援總(大)隊",IF(Y18="支援檢疫所","支援(其他)",IF(  Y18="/","空班",  IF(  Y18="丙",  "※ 丙案",  IF(  Y18="丙常訓",  "※ 丙案 常訓",Y18  )))))))))))))))))))))))))</f>
        <v/>
      </c>
      <c r="Z58" s="190" t="str">
        <f>IF(Z18="早","08-18",IF(Z18="中","12-22",IF(Z18="晚","22-08",IF(Z18="X","輪休",IF(Z18="公","公假",IF(OR(Z18="病",Z18="事"),"病(事)假",IF(OR(Z18="婚",Z18="產"),"婚(產)假",IF(Z18="補","補休",IF(Z18="休","休假",IF(Z18="喪","喪假",IF(AND(Z18="/",OR($A18=日期輸入!$B$25,$A18=日期輸入!$C$25,$A18=日期輸入!$D$25,$A18=日期輸入!$E$25,$A18=日期輸入!$F$25)),"08-18水電科",IF(Z18="大日","大隊值日(日)",IF(Z18="大夜","大隊值日(夜)",IF(Z18="值1","值1(早)",IF(Z18="值1丙","值1(早) 丙案",IF(Z18="值2","值2(中)",IF(Z18="值2乙","值2(中) 乙案",IF(Z18="夜值","夜值(晚)",IF(Z18="甲夜","夜值(晚) 甲案",IF(Z18="備","08-18",IF(OR(Z18="支援秘書室",Z18="支援出納室",Z18="支援警務科",Z18="支援事務股"),"支援總(大)隊",IF(Z18="支援檢疫所","支援(其他)",IF(  Z18="/","空班",  IF(  Z18="丙",  "※ 丙案",  IF(  Z18="丙常訓",  "※ 丙案 常訓",Z18  )))))))))))))))))))))))))</f>
        <v/>
      </c>
      <c r="AA58" s="190" t="str">
        <f>IF(AA18="早","08-18",IF(AA18="中","12-22",IF(AA18="晚","22-08",IF(AA18="X","輪休",IF(AA18="公","公假",IF(OR(AA18="病",AA18="事"),"病(事)假",IF(OR(AA18="婚",AA18="產"),"婚(產)假",IF(AA18="補","補休",IF(AA18="休","休假",IF(AA18="喪","喪假",IF(AND(AA18="/",OR($A18=日期輸入!$B$25,$A18=日期輸入!$C$25,$A18=日期輸入!$D$25,$A18=日期輸入!$E$25,$A18=日期輸入!$F$25)),"08-18水電科",IF(AA18="大日","大隊值日(日)",IF(AA18="大夜","大隊值日(夜)",IF(AA18="值1","值1(早)",IF(AA18="值1丙","值1(早) 丙案",IF(AA18="值2","值2(中)",IF(AA18="值2乙","值2(中) 乙案",IF(AA18="夜值","夜值(晚)",IF(AA18="甲夜","夜值(晚) 甲案",IF(AA18="備","08-18",IF(OR(AA18="支援秘書室",AA18="支援出納室",AA18="支援警務科",AA18="支援事務股"),"支援總(大)隊",IF(AA18="支援檢疫所","支援(其他)",IF(  AA18="/","空班",  IF(  AA18="丙",  "※ 丙案",  IF(  AA18="丙常訓",  "※ 丙案 常訓",AA18  )))))))))))))))))))))))))</f>
        <v/>
      </c>
      <c r="AB58" s="190" t="str">
        <f>IF(AB18="早","08-18",IF(AB18="中","12-22",IF(AB18="晚","22-08",IF(AB18="X","輪休",IF(AB18="公","公假",IF(OR(AB18="病",AB18="事"),"病(事)假",IF(OR(AB18="婚",AB18="產"),"婚(產)假",IF(AB18="補","補休",IF(AB18="休","休假",IF(AB18="喪","喪假",IF(AND(AB18="/",OR($A18=日期輸入!$B$25,$A18=日期輸入!$C$25,$A18=日期輸入!$D$25,$A18=日期輸入!$E$25,$A18=日期輸入!$F$25)),"08-18水電科",IF(AB18="大日","大隊值日(日)",IF(AB18="大夜","大隊值日(夜)",IF(AB18="值1","值1(早)",IF(AB18="值1丙","值1(早) 丙案",IF(AB18="值2","值2(中)",IF(AB18="值2乙","值2(中) 乙案",IF(AB18="夜值","夜值(晚)",IF(AB18="甲夜","夜值(晚) 甲案",IF(AB18="備","08-18",IF(OR(AB18="支援秘書室",AB18="支援出納室",AB18="支援警務科",AB18="支援事務股"),"支援總(大)隊",IF(AB18="支援檢疫所","支援(其他)",IF(  AB18="/","空班",  IF(  AB18="丙",  "※ 丙案",  IF(  AB18="丙常訓",  "※ 丙案 常訓",AB18  )))))))))))))))))))))))))</f>
        <v/>
      </c>
      <c r="AC58" s="190" t="str">
        <f>IF(AC18="早","08-18",IF(AC18="中","12-22",IF(AC18="晚","22-08",IF(AC18="X","輪休",IF(AC18="公","公假",IF(OR(AC18="病",AC18="事"),"病(事)假",IF(OR(AC18="婚",AC18="產"),"婚(產)假",IF(AC18="補","補休",IF(AC18="休","休假",IF(AC18="喪","喪假",IF(AND(AC18="/",OR($A18=日期輸入!$B$25,$A18=日期輸入!$C$25,$A18=日期輸入!$D$25,$A18=日期輸入!$E$25,$A18=日期輸入!$F$25)),"08-18水電科",IF(AC18="大日","大隊值日(日)",IF(AC18="大夜","大隊值日(夜)",IF(AC18="值1","值1(早)",IF(AC18="值1丙","值1(早) 丙案",IF(AC18="值2","值2(中)",IF(AC18="值2乙","值2(中) 乙案",IF(AC18="夜值","夜值(晚)",IF(AC18="甲夜","夜值(晚) 甲案",IF(AC18="備","08-18",IF(OR(AC18="支援秘書室",AC18="支援出納室",AC18="支援警務科",AC18="支援事務股"),"支援總(大)隊",IF(AC18="支援檢疫所","支援(其他)",IF(  AC18="/","空班",  IF(  AC18="丙",  "※ 丙案",  IF(  AC18="丙常訓",  "※ 丙案 常訓",AC18  )))))))))))))))))))))))))</f>
        <v/>
      </c>
      <c r="AD58" s="190" t="str">
        <f>IF(AD18="早","08-18",IF(AD18="中","12-22",IF(AD18="晚","22-08",IF(AD18="X","輪休",IF(AD18="公","公假",IF(OR(AD18="病",AD18="事"),"病(事)假",IF(OR(AD18="婚",AD18="產"),"婚(產)假",IF(AD18="補","補休",IF(AD18="休","休假",IF(AD18="喪","喪假",IF(AND(AD18="/",OR($A18=日期輸入!$B$25,$A18=日期輸入!$C$25,$A18=日期輸入!$D$25,$A18=日期輸入!$E$25,$A18=日期輸入!$F$25)),"08-18水電科",IF(AD18="大日","大隊值日(日)",IF(AD18="大夜","大隊值日(夜)",IF(AD18="值1","值1(早)",IF(AD18="值1丙","值1(早) 丙案",IF(AD18="值2","值2(中)",IF(AD18="值2乙","值2(中) 乙案",IF(AD18="夜值","夜值(晚)",IF(AD18="甲夜","夜值(晚) 甲案",IF(AD18="備","08-18",IF(OR(AD18="支援秘書室",AD18="支援出納室",AD18="支援警務科",AD18="支援事務股"),"支援總(大)隊",IF(AD18="支援檢疫所","支援(其他)",IF(  AD18="/","空班",  IF(  AD18="丙",  "※ 丙案",  IF(  AD18="丙常訓",  "※ 丙案 常訓",AD18  )))))))))))))))))))))))))</f>
        <v/>
      </c>
      <c r="AE58" s="190" t="str">
        <f>IF(AE18="早","08-18",IF(AE18="中","12-22",IF(AE18="晚","22-08",IF(AE18="X","輪休",IF(AE18="公","公假",IF(OR(AE18="病",AE18="事"),"病(事)假",IF(OR(AE18="婚",AE18="產"),"婚(產)假",IF(AE18="補","補休",IF(AE18="休","休假",IF(AE18="喪","喪假",IF(AND(AE18="/",OR($A18=日期輸入!$B$25,$A18=日期輸入!$C$25,$A18=日期輸入!$D$25,$A18=日期輸入!$E$25,$A18=日期輸入!$F$25)),"08-18水電科",IF(AE18="大日","大隊值日(日)",IF(AE18="大夜","大隊值日(夜)",IF(AE18="值1","值1(早)",IF(AE18="值1丙","值1(早) 丙案",IF(AE18="值2","值2(中)",IF(AE18="值2乙","值2(中) 乙案",IF(AE18="夜值","夜值(晚)",IF(AE18="甲夜","夜值(晚) 甲案",IF(AE18="備","08-18",IF(OR(AE18="支援秘書室",AE18="支援出納室",AE18="支援警務科",AE18="支援事務股"),"支援總(大)隊",IF(AE18="支援檢疫所","支援(其他)",IF(  AE18="/","空班",  IF(  AE18="丙",  "※ 丙案",  IF(  AE18="丙常訓",  "※ 丙案 常訓",AE18  )))))))))))))))))))))))))</f>
        <v/>
      </c>
      <c r="AF58" s="190" t="str">
        <f>IF(AF18="早","08-18",IF(AF18="中","12-22",IF(AF18="晚","22-08",IF(AF18="X","輪休",IF(AF18="公","公假",IF(OR(AF18="病",AF18="事"),"病(事)假",IF(OR(AF18="婚",AF18="產"),"婚(產)假",IF(AF18="補","補休",IF(AF18="休","休假",IF(AF18="喪","喪假",IF(AND(AF18="/",OR($A18=日期輸入!$B$25,$A18=日期輸入!$C$25,$A18=日期輸入!$D$25,$A18=日期輸入!$E$25,$A18=日期輸入!$F$25)),"08-18水電科",IF(AF18="大日","大隊值日(日)",IF(AF18="大夜","大隊值日(夜)",IF(AF18="值1","值1(早)",IF(AF18="值1丙","值1(早) 丙案",IF(AF18="值2","值2(中)",IF(AF18="值2乙","值2(中) 乙案",IF(AF18="夜值","夜值(晚)",IF(AF18="甲夜","夜值(晚) 甲案",IF(AF18="備","08-18",IF(OR(AF18="支援秘書室",AF18="支援出納室",AF18="支援警務科",AF18="支援事務股"),"支援總(大)隊",IF(AF18="支援檢疫所","支援(其他)",IF(  AF18="/","空班",  IF(  AF18="丙",  "※ 丙案",  IF(  AF18="丙常訓",  "※ 丙案 常訓",AF18  )))))))))))))))))))))))))</f>
        <v/>
      </c>
      <c r="AG58" s="190" t="str">
        <f>IF(AG18="早","08-18",IF(AG18="中","12-22",IF(AG18="晚","22-08",IF(AG18="X","輪休",IF(AG18="公","公假",IF(OR(AG18="病",AG18="事"),"病(事)假",IF(OR(AG18="婚",AG18="產"),"婚(產)假",IF(AG18="補","補休",IF(AG18="休","休假",IF(AG18="喪","喪假",IF(AND(AG18="/",OR($A18=日期輸入!$B$25,$A18=日期輸入!$C$25,$A18=日期輸入!$D$25,$A18=日期輸入!$E$25,$A18=日期輸入!$F$25)),"08-18水電科",IF(AG18="大日","大隊值日(日)",IF(AG18="大夜","大隊值日(夜)",IF(AG18="值1","值1(早)",IF(AG18="值1丙","值1(早) 丙案",IF(AG18="值2","值2(中)",IF(AG18="值2乙","值2(中) 乙案",IF(AG18="夜值","夜值(晚)",IF(AG18="甲夜","夜值(晚) 甲案",IF(AG18="備","08-18",IF(OR(AG18="支援秘書室",AG18="支援出納室",AG18="支援警務科",AG18="支援事務股"),"支援總(大)隊",IF(AG18="支援檢疫所","支援(其他)",IF(  AG18="/","空班",  IF(  AG18="丙",  "※ 丙案",  IF(  AG18="丙常訓",  "※ 丙案 常訓",AG18  )))))))))))))))))))))))))</f>
        <v/>
      </c>
    </row>
    <row r="59" spans="1:33">
      <c r="A59" s="190">
        <f t="shared" ref="A59:B59" si="18">A19</f>
        <v>84</v>
      </c>
      <c r="B59" s="190" t="str">
        <f t="shared" si="18"/>
        <v/>
      </c>
      <c r="C59" s="190" t="str">
        <f>IF(C19="早","08-18",IF(C19="中","12-22",IF(C19="晚","22-08",IF(C19="X","輪休",IF(C19="公","公假",IF(OR(C19="病",C19="事"),"病(事)假",IF(OR(C19="婚",C19="產"),"婚(產)假",IF(C19="補","補休",IF(C19="休","休假",IF(C19="喪","喪假",IF(AND(C19="/",OR($A19=日期輸入!$B$25,$A19=日期輸入!$C$25,$A19=日期輸入!$D$25,$A19=日期輸入!$E$25,$A19=日期輸入!$F$25)),"08-18水電科",IF(C19="大日","大隊值日(日)",IF(C19="大夜","大隊值日(夜)",IF(C19="值1","值1(早)",IF(C19="值1丙","值1(早) 丙案",IF(C19="值2","值2(中)",IF(C19="值2乙","值2(中) 乙案",IF(C19="夜值","夜值(晚)",IF(C19="甲夜","夜值(晚) 甲案",IF(C19="備","08-18",IF(OR(C19="支援秘書室",C19="支援出納室",C19="支援警務科",C19="支援事務股"),"支援總(大)隊",IF(C19="支援檢疫所","支援(其他)",IF(  C19="/","空班",  IF(  C19="丙",  "※ 丙案",  IF(  C19="丙常訓",  "※ 丙案 常訓",C19  )))))))))))))))))))))))))</f>
        <v/>
      </c>
      <c r="D59" s="190" t="str">
        <f>IF(D19="早","08-18",IF(D19="中","12-22",IF(D19="晚","22-08",IF(D19="X","輪休",IF(D19="公","公假",IF(OR(D19="病",D19="事"),"病(事)假",IF(OR(D19="婚",D19="產"),"婚(產)假",IF(D19="補","補休",IF(D19="休","休假",IF(D19="喪","喪假",IF(AND(D19="/",OR($A19=日期輸入!$B$25,$A19=日期輸入!$C$25,$A19=日期輸入!$D$25,$A19=日期輸入!$E$25,$A19=日期輸入!$F$25)),"08-18水電科",IF(D19="大日","大隊值日(日)",IF(D19="大夜","大隊值日(夜)",IF(D19="值1","值1(早)",IF(D19="值1丙","值1(早) 丙案",IF(D19="值2","值2(中)",IF(D19="值2乙","值2(中) 乙案",IF(D19="夜值","夜值(晚)",IF(D19="甲夜","夜值(晚) 甲案",IF(D19="備","08-18",IF(OR(D19="支援秘書室",D19="支援出納室",D19="支援警務科",D19="支援事務股"),"支援總(大)隊",IF(D19="支援檢疫所","支援(其他)",IF(  D19="/","空班",  IF(  D19="丙",  "※ 丙案",  IF(  D19="丙常訓",  "※ 丙案 常訓",D19  )))))))))))))))))))))))))</f>
        <v/>
      </c>
      <c r="E59" s="190" t="str">
        <f>IF(E19="早","08-18",IF(E19="中","12-22",IF(E19="晚","22-08",IF(E19="X","輪休",IF(E19="公","公假",IF(OR(E19="病",E19="事"),"病(事)假",IF(OR(E19="婚",E19="產"),"婚(產)假",IF(E19="補","補休",IF(E19="休","休假",IF(E19="喪","喪假",IF(AND(E19="/",OR($A19=日期輸入!$B$25,$A19=日期輸入!$C$25,$A19=日期輸入!$D$25,$A19=日期輸入!$E$25,$A19=日期輸入!$F$25)),"08-18水電科",IF(E19="大日","大隊值日(日)",IF(E19="大夜","大隊值日(夜)",IF(E19="值1","值1(早)",IF(E19="值1丙","值1(早) 丙案",IF(E19="值2","值2(中)",IF(E19="值2乙","值2(中) 乙案",IF(E19="夜值","夜值(晚)",IF(E19="甲夜","夜值(晚) 甲案",IF(E19="備","08-18",IF(OR(E19="支援秘書室",E19="支援出納室",E19="支援警務科",E19="支援事務股"),"支援總(大)隊",IF(E19="支援檢疫所","支援(其他)",IF(  E19="/","空班",  IF(  E19="丙",  "※ 丙案",  IF(  E19="丙常訓",  "※ 丙案 常訓",E19  )))))))))))))))))))))))))</f>
        <v/>
      </c>
      <c r="F59" s="190" t="str">
        <f>IF(F19="早","08-18",IF(F19="中","12-22",IF(F19="晚","22-08",IF(F19="X","輪休",IF(F19="公","公假",IF(OR(F19="病",F19="事"),"病(事)假",IF(OR(F19="婚",F19="產"),"婚(產)假",IF(F19="補","補休",IF(F19="休","休假",IF(F19="喪","喪假",IF(AND(F19="/",OR($A19=日期輸入!$B$25,$A19=日期輸入!$C$25,$A19=日期輸入!$D$25,$A19=日期輸入!$E$25,$A19=日期輸入!$F$25)),"08-18水電科",IF(F19="大日","大隊值日(日)",IF(F19="大夜","大隊值日(夜)",IF(F19="值1","值1(早)",IF(F19="值1丙","值1(早) 丙案",IF(F19="值2","值2(中)",IF(F19="值2乙","值2(中) 乙案",IF(F19="夜值","夜值(晚)",IF(F19="甲夜","夜值(晚) 甲案",IF(F19="備","08-18",IF(OR(F19="支援秘書室",F19="支援出納室",F19="支援警務科",F19="支援事務股"),"支援總(大)隊",IF(F19="支援檢疫所","支援(其他)",IF(  F19="/","空班",  IF(  F19="丙",  "※ 丙案",  IF(  F19="丙常訓",  "※ 丙案 常訓",F19  )))))))))))))))))))))))))</f>
        <v/>
      </c>
      <c r="G59" s="190" t="str">
        <f>IF(G19="早","08-18",IF(G19="中","12-22",IF(G19="晚","22-08",IF(G19="X","輪休",IF(G19="公","公假",IF(OR(G19="病",G19="事"),"病(事)假",IF(OR(G19="婚",G19="產"),"婚(產)假",IF(G19="補","補休",IF(G19="休","休假",IF(G19="喪","喪假",IF(AND(G19="/",OR($A19=日期輸入!$B$25,$A19=日期輸入!$C$25,$A19=日期輸入!$D$25,$A19=日期輸入!$E$25,$A19=日期輸入!$F$25)),"08-18水電科",IF(G19="大日","大隊值日(日)",IF(G19="大夜","大隊值日(夜)",IF(G19="值1","值1(早)",IF(G19="值1丙","值1(早) 丙案",IF(G19="值2","值2(中)",IF(G19="值2乙","值2(中) 乙案",IF(G19="夜值","夜值(晚)",IF(G19="甲夜","夜值(晚) 甲案",IF(G19="備","08-18",IF(OR(G19="支援秘書室",G19="支援出納室",G19="支援警務科",G19="支援事務股"),"支援總(大)隊",IF(G19="支援檢疫所","支援(其他)",IF(  G19="/","空班",  IF(  G19="丙",  "※ 丙案",  IF(  G19="丙常訓",  "※ 丙案 常訓",G19  )))))))))))))))))))))))))</f>
        <v/>
      </c>
      <c r="H59" s="190" t="str">
        <f>IF(H19="早","08-18",IF(H19="中","12-22",IF(H19="晚","22-08",IF(H19="X","輪休",IF(H19="公","公假",IF(OR(H19="病",H19="事"),"病(事)假",IF(OR(H19="婚",H19="產"),"婚(產)假",IF(H19="補","補休",IF(H19="休","休假",IF(H19="喪","喪假",IF(AND(H19="/",OR($A19=日期輸入!$B$25,$A19=日期輸入!$C$25,$A19=日期輸入!$D$25,$A19=日期輸入!$E$25,$A19=日期輸入!$F$25)),"08-18水電科",IF(H19="大日","大隊值日(日)",IF(H19="大夜","大隊值日(夜)",IF(H19="值1","值1(早)",IF(H19="值1丙","值1(早) 丙案",IF(H19="值2","值2(中)",IF(H19="值2乙","值2(中) 乙案",IF(H19="夜值","夜值(晚)",IF(H19="甲夜","夜值(晚) 甲案",IF(H19="備","08-18",IF(OR(H19="支援秘書室",H19="支援出納室",H19="支援警務科",H19="支援事務股"),"支援總(大)隊",IF(H19="支援檢疫所","支援(其他)",IF(  H19="/","空班",  IF(  H19="丙",  "※ 丙案",  IF(  H19="丙常訓",  "※ 丙案 常訓",H19  )))))))))))))))))))))))))</f>
        <v/>
      </c>
      <c r="I59" s="190" t="str">
        <f>IF(I19="早","08-18",IF(I19="中","12-22",IF(I19="晚","22-08",IF(I19="X","輪休",IF(I19="公","公假",IF(OR(I19="病",I19="事"),"病(事)假",IF(OR(I19="婚",I19="產"),"婚(產)假",IF(I19="補","補休",IF(I19="休","休假",IF(I19="喪","喪假",IF(AND(I19="/",OR($A19=日期輸入!$B$25,$A19=日期輸入!$C$25,$A19=日期輸入!$D$25,$A19=日期輸入!$E$25,$A19=日期輸入!$F$25)),"08-18水電科",IF(I19="大日","大隊值日(日)",IF(I19="大夜","大隊值日(夜)",IF(I19="值1","值1(早)",IF(I19="值1丙","值1(早) 丙案",IF(I19="值2","值2(中)",IF(I19="值2乙","值2(中) 乙案",IF(I19="夜值","夜值(晚)",IF(I19="甲夜","夜值(晚) 甲案",IF(I19="備","08-18",IF(OR(I19="支援秘書室",I19="支援出納室",I19="支援警務科",I19="支援事務股"),"支援總(大)隊",IF(I19="支援檢疫所","支援(其他)",IF(  I19="/","空班",  IF(  I19="丙",  "※ 丙案",  IF(  I19="丙常訓",  "※ 丙案 常訓",I19  )))))))))))))))))))))))))</f>
        <v/>
      </c>
      <c r="J59" s="190" t="str">
        <f>IF(J19="早","08-18",IF(J19="中","12-22",IF(J19="晚","22-08",IF(J19="X","輪休",IF(J19="公","公假",IF(OR(J19="病",J19="事"),"病(事)假",IF(OR(J19="婚",J19="產"),"婚(產)假",IF(J19="補","補休",IF(J19="休","休假",IF(J19="喪","喪假",IF(AND(J19="/",OR($A19=日期輸入!$B$25,$A19=日期輸入!$C$25,$A19=日期輸入!$D$25,$A19=日期輸入!$E$25,$A19=日期輸入!$F$25)),"08-18水電科",IF(J19="大日","大隊值日(日)",IF(J19="大夜","大隊值日(夜)",IF(J19="值1","值1(早)",IF(J19="值1丙","值1(早) 丙案",IF(J19="值2","值2(中)",IF(J19="值2乙","值2(中) 乙案",IF(J19="夜值","夜值(晚)",IF(J19="甲夜","夜值(晚) 甲案",IF(J19="備","08-18",IF(OR(J19="支援秘書室",J19="支援出納室",J19="支援警務科",J19="支援事務股"),"支援總(大)隊",IF(J19="支援檢疫所","支援(其他)",IF(  J19="/","空班",  IF(  J19="丙",  "※ 丙案",  IF(  J19="丙常訓",  "※ 丙案 常訓",J19  )))))))))))))))))))))))))</f>
        <v/>
      </c>
      <c r="K59" s="190" t="str">
        <f>IF(K19="早","08-18",IF(K19="中","12-22",IF(K19="晚","22-08",IF(K19="X","輪休",IF(K19="公","公假",IF(OR(K19="病",K19="事"),"病(事)假",IF(OR(K19="婚",K19="產"),"婚(產)假",IF(K19="補","補休",IF(K19="休","休假",IF(K19="喪","喪假",IF(AND(K19="/",OR($A19=日期輸入!$B$25,$A19=日期輸入!$C$25,$A19=日期輸入!$D$25,$A19=日期輸入!$E$25,$A19=日期輸入!$F$25)),"08-18水電科",IF(K19="大日","大隊值日(日)",IF(K19="大夜","大隊值日(夜)",IF(K19="值1","值1(早)",IF(K19="值1丙","值1(早) 丙案",IF(K19="值2","值2(中)",IF(K19="值2乙","值2(中) 乙案",IF(K19="夜值","夜值(晚)",IF(K19="甲夜","夜值(晚) 甲案",IF(K19="備","08-18",IF(OR(K19="支援秘書室",K19="支援出納室",K19="支援警務科",K19="支援事務股"),"支援總(大)隊",IF(K19="支援檢疫所","支援(其他)",IF(  K19="/","空班",  IF(  K19="丙",  "※ 丙案",  IF(  K19="丙常訓",  "※ 丙案 常訓",K19  )))))))))))))))))))))))))</f>
        <v/>
      </c>
      <c r="L59" s="190" t="str">
        <f>IF(L19="早","08-18",IF(L19="中","12-22",IF(L19="晚","22-08",IF(L19="X","輪休",IF(L19="公","公假",IF(OR(L19="病",L19="事"),"病(事)假",IF(OR(L19="婚",L19="產"),"婚(產)假",IF(L19="補","補休",IF(L19="休","休假",IF(L19="喪","喪假",IF(AND(L19="/",OR($A19=日期輸入!$B$25,$A19=日期輸入!$C$25,$A19=日期輸入!$D$25,$A19=日期輸入!$E$25,$A19=日期輸入!$F$25)),"08-18水電科",IF(L19="大日","大隊值日(日)",IF(L19="大夜","大隊值日(夜)",IF(L19="值1","值1(早)",IF(L19="值1丙","值1(早) 丙案",IF(L19="值2","值2(中)",IF(L19="值2乙","值2(中) 乙案",IF(L19="夜值","夜值(晚)",IF(L19="甲夜","夜值(晚) 甲案",IF(L19="備","08-18",IF(OR(L19="支援秘書室",L19="支援出納室",L19="支援警務科",L19="支援事務股"),"支援總(大)隊",IF(L19="支援檢疫所","支援(其他)",IF(  L19="/","空班",  IF(  L19="丙",  "※ 丙案",  IF(  L19="丙常訓",  "※ 丙案 常訓",L19  )))))))))))))))))))))))))</f>
        <v/>
      </c>
      <c r="M59" s="190" t="str">
        <f>IF(M19="早","08-18",IF(M19="中","12-22",IF(M19="晚","22-08",IF(M19="X","輪休",IF(M19="公","公假",IF(OR(M19="病",M19="事"),"病(事)假",IF(OR(M19="婚",M19="產"),"婚(產)假",IF(M19="補","補休",IF(M19="休","休假",IF(M19="喪","喪假",IF(AND(M19="/",OR($A19=日期輸入!$B$25,$A19=日期輸入!$C$25,$A19=日期輸入!$D$25,$A19=日期輸入!$E$25,$A19=日期輸入!$F$25)),"08-18水電科",IF(M19="大日","大隊值日(日)",IF(M19="大夜","大隊值日(夜)",IF(M19="值1","值1(早)",IF(M19="值1丙","值1(早) 丙案",IF(M19="值2","值2(中)",IF(M19="值2乙","值2(中) 乙案",IF(M19="夜值","夜值(晚)",IF(M19="甲夜","夜值(晚) 甲案",IF(M19="備","08-18",IF(OR(M19="支援秘書室",M19="支援出納室",M19="支援警務科",M19="支援事務股"),"支援總(大)隊",IF(M19="支援檢疫所","支援(其他)",IF(  M19="/","空班",  IF(  M19="丙",  "※ 丙案",  IF(  M19="丙常訓",  "※ 丙案 常訓",M19  )))))))))))))))))))))))))</f>
        <v/>
      </c>
      <c r="N59" s="190" t="str">
        <f>IF(N19="早","08-18",IF(N19="中","12-22",IF(N19="晚","22-08",IF(N19="X","輪休",IF(N19="公","公假",IF(OR(N19="病",N19="事"),"病(事)假",IF(OR(N19="婚",N19="產"),"婚(產)假",IF(N19="補","補休",IF(N19="休","休假",IF(N19="喪","喪假",IF(AND(N19="/",OR($A19=日期輸入!$B$25,$A19=日期輸入!$C$25,$A19=日期輸入!$D$25,$A19=日期輸入!$E$25,$A19=日期輸入!$F$25)),"08-18水電科",IF(N19="大日","大隊值日(日)",IF(N19="大夜","大隊值日(夜)",IF(N19="值1","值1(早)",IF(N19="值1丙","值1(早) 丙案",IF(N19="值2","值2(中)",IF(N19="值2乙","值2(中) 乙案",IF(N19="夜值","夜值(晚)",IF(N19="甲夜","夜值(晚) 甲案",IF(N19="備","08-18",IF(OR(N19="支援秘書室",N19="支援出納室",N19="支援警務科",N19="支援事務股"),"支援總(大)隊",IF(N19="支援檢疫所","支援(其他)",IF(  N19="/","空班",  IF(  N19="丙",  "※ 丙案",  IF(  N19="丙常訓",  "※ 丙案 常訓",N19  )))))))))))))))))))))))))</f>
        <v/>
      </c>
      <c r="O59" s="190" t="str">
        <f>IF(O19="早","08-18",IF(O19="中","12-22",IF(O19="晚","22-08",IF(O19="X","輪休",IF(O19="公","公假",IF(OR(O19="病",O19="事"),"病(事)假",IF(OR(O19="婚",O19="產"),"婚(產)假",IF(O19="補","補休",IF(O19="休","休假",IF(O19="喪","喪假",IF(AND(O19="/",OR($A19=日期輸入!$B$25,$A19=日期輸入!$C$25,$A19=日期輸入!$D$25,$A19=日期輸入!$E$25,$A19=日期輸入!$F$25)),"08-18水電科",IF(O19="大日","大隊值日(日)",IF(O19="大夜","大隊值日(夜)",IF(O19="值1","值1(早)",IF(O19="值1丙","值1(早) 丙案",IF(O19="值2","值2(中)",IF(O19="值2乙","值2(中) 乙案",IF(O19="夜值","夜值(晚)",IF(O19="甲夜","夜值(晚) 甲案",IF(O19="備","08-18",IF(OR(O19="支援秘書室",O19="支援出納室",O19="支援警務科",O19="支援事務股"),"支援總(大)隊",IF(O19="支援檢疫所","支援(其他)",IF(  O19="/","空班",  IF(  O19="丙",  "※ 丙案",  IF(  O19="丙常訓",  "※ 丙案 常訓",O19  )))))))))))))))))))))))))</f>
        <v/>
      </c>
      <c r="P59" s="190" t="str">
        <f>IF(P19="早","08-18",IF(P19="中","12-22",IF(P19="晚","22-08",IF(P19="X","輪休",IF(P19="公","公假",IF(OR(P19="病",P19="事"),"病(事)假",IF(OR(P19="婚",P19="產"),"婚(產)假",IF(P19="補","補休",IF(P19="休","休假",IF(P19="喪","喪假",IF(AND(P19="/",OR($A19=日期輸入!$B$25,$A19=日期輸入!$C$25,$A19=日期輸入!$D$25,$A19=日期輸入!$E$25,$A19=日期輸入!$F$25)),"08-18水電科",IF(P19="大日","大隊值日(日)",IF(P19="大夜","大隊值日(夜)",IF(P19="值1","值1(早)",IF(P19="值1丙","值1(早) 丙案",IF(P19="值2","值2(中)",IF(P19="值2乙","值2(中) 乙案",IF(P19="夜值","夜值(晚)",IF(P19="甲夜","夜值(晚) 甲案",IF(P19="備","08-18",IF(OR(P19="支援秘書室",P19="支援出納室",P19="支援警務科",P19="支援事務股"),"支援總(大)隊",IF(P19="支援檢疫所","支援(其他)",IF(  P19="/","空班",  IF(  P19="丙",  "※ 丙案",  IF(  P19="丙常訓",  "※ 丙案 常訓",P19  )))))))))))))))))))))))))</f>
        <v/>
      </c>
      <c r="Q59" s="190" t="str">
        <f>IF(Q19="早","08-18",IF(Q19="中","12-22",IF(Q19="晚","22-08",IF(Q19="X","輪休",IF(Q19="公","公假",IF(OR(Q19="病",Q19="事"),"病(事)假",IF(OR(Q19="婚",Q19="產"),"婚(產)假",IF(Q19="補","補休",IF(Q19="休","休假",IF(Q19="喪","喪假",IF(AND(Q19="/",OR($A19=日期輸入!$B$25,$A19=日期輸入!$C$25,$A19=日期輸入!$D$25,$A19=日期輸入!$E$25,$A19=日期輸入!$F$25)),"08-18水電科",IF(Q19="大日","大隊值日(日)",IF(Q19="大夜","大隊值日(夜)",IF(Q19="值1","值1(早)",IF(Q19="值1丙","值1(早) 丙案",IF(Q19="值2","值2(中)",IF(Q19="值2乙","值2(中) 乙案",IF(Q19="夜值","夜值(晚)",IF(Q19="甲夜","夜值(晚) 甲案",IF(Q19="備","08-18",IF(OR(Q19="支援秘書室",Q19="支援出納室",Q19="支援警務科",Q19="支援事務股"),"支援總(大)隊",IF(Q19="支援檢疫所","支援(其他)",IF(  Q19="/","空班",  IF(  Q19="丙",  "※ 丙案",  IF(  Q19="丙常訓",  "※ 丙案 常訓",Q19  )))))))))))))))))))))))))</f>
        <v/>
      </c>
      <c r="R59" s="190" t="str">
        <f>IF(R19="早","08-18",IF(R19="中","12-22",IF(R19="晚","22-08",IF(R19="X","輪休",IF(R19="公","公假",IF(OR(R19="病",R19="事"),"病(事)假",IF(OR(R19="婚",R19="產"),"婚(產)假",IF(R19="補","補休",IF(R19="休","休假",IF(R19="喪","喪假",IF(AND(R19="/",OR($A19=日期輸入!$B$25,$A19=日期輸入!$C$25,$A19=日期輸入!$D$25,$A19=日期輸入!$E$25,$A19=日期輸入!$F$25)),"08-18水電科",IF(R19="大日","大隊值日(日)",IF(R19="大夜","大隊值日(夜)",IF(R19="值1","值1(早)",IF(R19="值1丙","值1(早) 丙案",IF(R19="值2","值2(中)",IF(R19="值2乙","值2(中) 乙案",IF(R19="夜值","夜值(晚)",IF(R19="甲夜","夜值(晚) 甲案",IF(R19="備","08-18",IF(OR(R19="支援秘書室",R19="支援出納室",R19="支援警務科",R19="支援事務股"),"支援總(大)隊",IF(R19="支援檢疫所","支援(其他)",IF(  R19="/","空班",  IF(  R19="丙",  "※ 丙案",  IF(  R19="丙常訓",  "※ 丙案 常訓",R19  )))))))))))))))))))))))))</f>
        <v/>
      </c>
      <c r="S59" s="190" t="str">
        <f>IF(S19="早","08-18",IF(S19="中","12-22",IF(S19="晚","22-08",IF(S19="X","輪休",IF(S19="公","公假",IF(OR(S19="病",S19="事"),"病(事)假",IF(OR(S19="婚",S19="產"),"婚(產)假",IF(S19="補","補休",IF(S19="休","休假",IF(S19="喪","喪假",IF(AND(S19="/",OR($A19=日期輸入!$B$25,$A19=日期輸入!$C$25,$A19=日期輸入!$D$25,$A19=日期輸入!$E$25,$A19=日期輸入!$F$25)),"08-18水電科",IF(S19="大日","大隊值日(日)",IF(S19="大夜","大隊值日(夜)",IF(S19="值1","值1(早)",IF(S19="值1丙","值1(早) 丙案",IF(S19="值2","值2(中)",IF(S19="值2乙","值2(中) 乙案",IF(S19="夜值","夜值(晚)",IF(S19="甲夜","夜值(晚) 甲案",IF(S19="備","08-18",IF(OR(S19="支援秘書室",S19="支援出納室",S19="支援警務科",S19="支援事務股"),"支援總(大)隊",IF(S19="支援檢疫所","支援(其他)",IF(  S19="/","空班",  IF(  S19="丙",  "※ 丙案",  IF(  S19="丙常訓",  "※ 丙案 常訓",S19  )))))))))))))))))))))))))</f>
        <v/>
      </c>
      <c r="T59" s="190" t="str">
        <f>IF(T19="早","08-18",IF(T19="中","12-22",IF(T19="晚","22-08",IF(T19="X","輪休",IF(T19="公","公假",IF(OR(T19="病",T19="事"),"病(事)假",IF(OR(T19="婚",T19="產"),"婚(產)假",IF(T19="補","補休",IF(T19="休","休假",IF(T19="喪","喪假",IF(AND(T19="/",OR($A19=日期輸入!$B$25,$A19=日期輸入!$C$25,$A19=日期輸入!$D$25,$A19=日期輸入!$E$25,$A19=日期輸入!$F$25)),"08-18水電科",IF(T19="大日","大隊值日(日)",IF(T19="大夜","大隊值日(夜)",IF(T19="值1","值1(早)",IF(T19="值1丙","值1(早) 丙案",IF(T19="值2","值2(中)",IF(T19="值2乙","值2(中) 乙案",IF(T19="夜值","夜值(晚)",IF(T19="甲夜","夜值(晚) 甲案",IF(T19="備","08-18",IF(OR(T19="支援秘書室",T19="支援出納室",T19="支援警務科",T19="支援事務股"),"支援總(大)隊",IF(T19="支援檢疫所","支援(其他)",IF(  T19="/","空班",  IF(  T19="丙",  "※ 丙案",  IF(  T19="丙常訓",  "※ 丙案 常訓",T19  )))))))))))))))))))))))))</f>
        <v/>
      </c>
      <c r="U59" s="190" t="str">
        <f>IF(U19="早","08-18",IF(U19="中","12-22",IF(U19="晚","22-08",IF(U19="X","輪休",IF(U19="公","公假",IF(OR(U19="病",U19="事"),"病(事)假",IF(OR(U19="婚",U19="產"),"婚(產)假",IF(U19="補","補休",IF(U19="休","休假",IF(U19="喪","喪假",IF(AND(U19="/",OR($A19=日期輸入!$B$25,$A19=日期輸入!$C$25,$A19=日期輸入!$D$25,$A19=日期輸入!$E$25,$A19=日期輸入!$F$25)),"08-18水電科",IF(U19="大日","大隊值日(日)",IF(U19="大夜","大隊值日(夜)",IF(U19="值1","值1(早)",IF(U19="值1丙","值1(早) 丙案",IF(U19="值2","值2(中)",IF(U19="值2乙","值2(中) 乙案",IF(U19="夜值","夜值(晚)",IF(U19="甲夜","夜值(晚) 甲案",IF(U19="備","08-18",IF(OR(U19="支援秘書室",U19="支援出納室",U19="支援警務科",U19="支援事務股"),"支援總(大)隊",IF(U19="支援檢疫所","支援(其他)",IF(  U19="/","空班",  IF(  U19="丙",  "※ 丙案",  IF(  U19="丙常訓",  "※ 丙案 常訓",U19  )))))))))))))))))))))))))</f>
        <v/>
      </c>
      <c r="V59" s="190" t="str">
        <f>IF(V19="早","08-18",IF(V19="中","12-22",IF(V19="晚","22-08",IF(V19="X","輪休",IF(V19="公","公假",IF(OR(V19="病",V19="事"),"病(事)假",IF(OR(V19="婚",V19="產"),"婚(產)假",IF(V19="補","補休",IF(V19="休","休假",IF(V19="喪","喪假",IF(AND(V19="/",OR($A19=日期輸入!$B$25,$A19=日期輸入!$C$25,$A19=日期輸入!$D$25,$A19=日期輸入!$E$25,$A19=日期輸入!$F$25)),"08-18水電科",IF(V19="大日","大隊值日(日)",IF(V19="大夜","大隊值日(夜)",IF(V19="值1","值1(早)",IF(V19="值1丙","值1(早) 丙案",IF(V19="值2","值2(中)",IF(V19="值2乙","值2(中) 乙案",IF(V19="夜值","夜值(晚)",IF(V19="甲夜","夜值(晚) 甲案",IF(V19="備","08-18",IF(OR(V19="支援秘書室",V19="支援出納室",V19="支援警務科",V19="支援事務股"),"支援總(大)隊",IF(V19="支援檢疫所","支援(其他)",IF(  V19="/","空班",  IF(  V19="丙",  "※ 丙案",  IF(  V19="丙常訓",  "※ 丙案 常訓",V19  )))))))))))))))))))))))))</f>
        <v/>
      </c>
      <c r="W59" s="190" t="str">
        <f>IF(W19="早","08-18",IF(W19="中","12-22",IF(W19="晚","22-08",IF(W19="X","輪休",IF(W19="公","公假",IF(OR(W19="病",W19="事"),"病(事)假",IF(OR(W19="婚",W19="產"),"婚(產)假",IF(W19="補","補休",IF(W19="休","休假",IF(W19="喪","喪假",IF(AND(W19="/",OR($A19=日期輸入!$B$25,$A19=日期輸入!$C$25,$A19=日期輸入!$D$25,$A19=日期輸入!$E$25,$A19=日期輸入!$F$25)),"08-18水電科",IF(W19="大日","大隊值日(日)",IF(W19="大夜","大隊值日(夜)",IF(W19="值1","值1(早)",IF(W19="值1丙","值1(早) 丙案",IF(W19="值2","值2(中)",IF(W19="值2乙","值2(中) 乙案",IF(W19="夜值","夜值(晚)",IF(W19="甲夜","夜值(晚) 甲案",IF(W19="備","08-18",IF(OR(W19="支援秘書室",W19="支援出納室",W19="支援警務科",W19="支援事務股"),"支援總(大)隊",IF(W19="支援檢疫所","支援(其他)",IF(  W19="/","空班",  IF(  W19="丙",  "※ 丙案",  IF(  W19="丙常訓",  "※ 丙案 常訓",W19  )))))))))))))))))))))))))</f>
        <v/>
      </c>
      <c r="X59" s="190" t="str">
        <f>IF(X19="早","08-18",IF(X19="中","12-22",IF(X19="晚","22-08",IF(X19="X","輪休",IF(X19="公","公假",IF(OR(X19="病",X19="事"),"病(事)假",IF(OR(X19="婚",X19="產"),"婚(產)假",IF(X19="補","補休",IF(X19="休","休假",IF(X19="喪","喪假",IF(AND(X19="/",OR($A19=日期輸入!$B$25,$A19=日期輸入!$C$25,$A19=日期輸入!$D$25,$A19=日期輸入!$E$25,$A19=日期輸入!$F$25)),"08-18水電科",IF(X19="大日","大隊值日(日)",IF(X19="大夜","大隊值日(夜)",IF(X19="值1","值1(早)",IF(X19="值1丙","值1(早) 丙案",IF(X19="值2","值2(中)",IF(X19="值2乙","值2(中) 乙案",IF(X19="夜值","夜值(晚)",IF(X19="甲夜","夜值(晚) 甲案",IF(X19="備","08-18",IF(OR(X19="支援秘書室",X19="支援出納室",X19="支援警務科",X19="支援事務股"),"支援總(大)隊",IF(X19="支援檢疫所","支援(其他)",IF(  X19="/","空班",  IF(  X19="丙",  "※ 丙案",  IF(  X19="丙常訓",  "※ 丙案 常訓",X19  )))))))))))))))))))))))))</f>
        <v/>
      </c>
      <c r="Y59" s="190" t="str">
        <f>IF(Y19="早","08-18",IF(Y19="中","12-22",IF(Y19="晚","22-08",IF(Y19="X","輪休",IF(Y19="公","公假",IF(OR(Y19="病",Y19="事"),"病(事)假",IF(OR(Y19="婚",Y19="產"),"婚(產)假",IF(Y19="補","補休",IF(Y19="休","休假",IF(Y19="喪","喪假",IF(AND(Y19="/",OR($A19=日期輸入!$B$25,$A19=日期輸入!$C$25,$A19=日期輸入!$D$25,$A19=日期輸入!$E$25,$A19=日期輸入!$F$25)),"08-18水電科",IF(Y19="大日","大隊值日(日)",IF(Y19="大夜","大隊值日(夜)",IF(Y19="值1","值1(早)",IF(Y19="值1丙","值1(早) 丙案",IF(Y19="值2","值2(中)",IF(Y19="值2乙","值2(中) 乙案",IF(Y19="夜值","夜值(晚)",IF(Y19="甲夜","夜值(晚) 甲案",IF(Y19="備","08-18",IF(OR(Y19="支援秘書室",Y19="支援出納室",Y19="支援警務科",Y19="支援事務股"),"支援總(大)隊",IF(Y19="支援檢疫所","支援(其他)",IF(  Y19="/","空班",  IF(  Y19="丙",  "※ 丙案",  IF(  Y19="丙常訓",  "※ 丙案 常訓",Y19  )))))))))))))))))))))))))</f>
        <v/>
      </c>
      <c r="Z59" s="190" t="str">
        <f>IF(Z19="早","08-18",IF(Z19="中","12-22",IF(Z19="晚","22-08",IF(Z19="X","輪休",IF(Z19="公","公假",IF(OR(Z19="病",Z19="事"),"病(事)假",IF(OR(Z19="婚",Z19="產"),"婚(產)假",IF(Z19="補","補休",IF(Z19="休","休假",IF(Z19="喪","喪假",IF(AND(Z19="/",OR($A19=日期輸入!$B$25,$A19=日期輸入!$C$25,$A19=日期輸入!$D$25,$A19=日期輸入!$E$25,$A19=日期輸入!$F$25)),"08-18水電科",IF(Z19="大日","大隊值日(日)",IF(Z19="大夜","大隊值日(夜)",IF(Z19="值1","值1(早)",IF(Z19="值1丙","值1(早) 丙案",IF(Z19="值2","值2(中)",IF(Z19="值2乙","值2(中) 乙案",IF(Z19="夜值","夜值(晚)",IF(Z19="甲夜","夜值(晚) 甲案",IF(Z19="備","08-18",IF(OR(Z19="支援秘書室",Z19="支援出納室",Z19="支援警務科",Z19="支援事務股"),"支援總(大)隊",IF(Z19="支援檢疫所","支援(其他)",IF(  Z19="/","空班",  IF(  Z19="丙",  "※ 丙案",  IF(  Z19="丙常訓",  "※ 丙案 常訓",Z19  )))))))))))))))))))))))))</f>
        <v/>
      </c>
      <c r="AA59" s="190" t="str">
        <f>IF(AA19="早","08-18",IF(AA19="中","12-22",IF(AA19="晚","22-08",IF(AA19="X","輪休",IF(AA19="公","公假",IF(OR(AA19="病",AA19="事"),"病(事)假",IF(OR(AA19="婚",AA19="產"),"婚(產)假",IF(AA19="補","補休",IF(AA19="休","休假",IF(AA19="喪","喪假",IF(AND(AA19="/",OR($A19=日期輸入!$B$25,$A19=日期輸入!$C$25,$A19=日期輸入!$D$25,$A19=日期輸入!$E$25,$A19=日期輸入!$F$25)),"08-18水電科",IF(AA19="大日","大隊值日(日)",IF(AA19="大夜","大隊值日(夜)",IF(AA19="值1","值1(早)",IF(AA19="值1丙","值1(早) 丙案",IF(AA19="值2","值2(中)",IF(AA19="值2乙","值2(中) 乙案",IF(AA19="夜值","夜值(晚)",IF(AA19="甲夜","夜值(晚) 甲案",IF(AA19="備","08-18",IF(OR(AA19="支援秘書室",AA19="支援出納室",AA19="支援警務科",AA19="支援事務股"),"支援總(大)隊",IF(AA19="支援檢疫所","支援(其他)",IF(  AA19="/","空班",  IF(  AA19="丙",  "※ 丙案",  IF(  AA19="丙常訓",  "※ 丙案 常訓",AA19  )))))))))))))))))))))))))</f>
        <v/>
      </c>
      <c r="AB59" s="190" t="str">
        <f>IF(AB19="早","08-18",IF(AB19="中","12-22",IF(AB19="晚","22-08",IF(AB19="X","輪休",IF(AB19="公","公假",IF(OR(AB19="病",AB19="事"),"病(事)假",IF(OR(AB19="婚",AB19="產"),"婚(產)假",IF(AB19="補","補休",IF(AB19="休","休假",IF(AB19="喪","喪假",IF(AND(AB19="/",OR($A19=日期輸入!$B$25,$A19=日期輸入!$C$25,$A19=日期輸入!$D$25,$A19=日期輸入!$E$25,$A19=日期輸入!$F$25)),"08-18水電科",IF(AB19="大日","大隊值日(日)",IF(AB19="大夜","大隊值日(夜)",IF(AB19="值1","值1(早)",IF(AB19="值1丙","值1(早) 丙案",IF(AB19="值2","值2(中)",IF(AB19="值2乙","值2(中) 乙案",IF(AB19="夜值","夜值(晚)",IF(AB19="甲夜","夜值(晚) 甲案",IF(AB19="備","08-18",IF(OR(AB19="支援秘書室",AB19="支援出納室",AB19="支援警務科",AB19="支援事務股"),"支援總(大)隊",IF(AB19="支援檢疫所","支援(其他)",IF(  AB19="/","空班",  IF(  AB19="丙",  "※ 丙案",  IF(  AB19="丙常訓",  "※ 丙案 常訓",AB19  )))))))))))))))))))))))))</f>
        <v/>
      </c>
      <c r="AC59" s="190" t="str">
        <f>IF(AC19="早","08-18",IF(AC19="中","12-22",IF(AC19="晚","22-08",IF(AC19="X","輪休",IF(AC19="公","公假",IF(OR(AC19="病",AC19="事"),"病(事)假",IF(OR(AC19="婚",AC19="產"),"婚(產)假",IF(AC19="補","補休",IF(AC19="休","休假",IF(AC19="喪","喪假",IF(AND(AC19="/",OR($A19=日期輸入!$B$25,$A19=日期輸入!$C$25,$A19=日期輸入!$D$25,$A19=日期輸入!$E$25,$A19=日期輸入!$F$25)),"08-18水電科",IF(AC19="大日","大隊值日(日)",IF(AC19="大夜","大隊值日(夜)",IF(AC19="值1","值1(早)",IF(AC19="值1丙","值1(早) 丙案",IF(AC19="值2","值2(中)",IF(AC19="值2乙","值2(中) 乙案",IF(AC19="夜值","夜值(晚)",IF(AC19="甲夜","夜值(晚) 甲案",IF(AC19="備","08-18",IF(OR(AC19="支援秘書室",AC19="支援出納室",AC19="支援警務科",AC19="支援事務股"),"支援總(大)隊",IF(AC19="支援檢疫所","支援(其他)",IF(  AC19="/","空班",  IF(  AC19="丙",  "※ 丙案",  IF(  AC19="丙常訓",  "※ 丙案 常訓",AC19  )))))))))))))))))))))))))</f>
        <v/>
      </c>
      <c r="AD59" s="190" t="str">
        <f>IF(AD19="早","08-18",IF(AD19="中","12-22",IF(AD19="晚","22-08",IF(AD19="X","輪休",IF(AD19="公","公假",IF(OR(AD19="病",AD19="事"),"病(事)假",IF(OR(AD19="婚",AD19="產"),"婚(產)假",IF(AD19="補","補休",IF(AD19="休","休假",IF(AD19="喪","喪假",IF(AND(AD19="/",OR($A19=日期輸入!$B$25,$A19=日期輸入!$C$25,$A19=日期輸入!$D$25,$A19=日期輸入!$E$25,$A19=日期輸入!$F$25)),"08-18水電科",IF(AD19="大日","大隊值日(日)",IF(AD19="大夜","大隊值日(夜)",IF(AD19="值1","值1(早)",IF(AD19="值1丙","值1(早) 丙案",IF(AD19="值2","值2(中)",IF(AD19="值2乙","值2(中) 乙案",IF(AD19="夜值","夜值(晚)",IF(AD19="甲夜","夜值(晚) 甲案",IF(AD19="備","08-18",IF(OR(AD19="支援秘書室",AD19="支援出納室",AD19="支援警務科",AD19="支援事務股"),"支援總(大)隊",IF(AD19="支援檢疫所","支援(其他)",IF(  AD19="/","空班",  IF(  AD19="丙",  "※ 丙案",  IF(  AD19="丙常訓",  "※ 丙案 常訓",AD19  )))))))))))))))))))))))))</f>
        <v/>
      </c>
      <c r="AE59" s="190" t="str">
        <f>IF(AE19="早","08-18",IF(AE19="中","12-22",IF(AE19="晚","22-08",IF(AE19="X","輪休",IF(AE19="公","公假",IF(OR(AE19="病",AE19="事"),"病(事)假",IF(OR(AE19="婚",AE19="產"),"婚(產)假",IF(AE19="補","補休",IF(AE19="休","休假",IF(AE19="喪","喪假",IF(AND(AE19="/",OR($A19=日期輸入!$B$25,$A19=日期輸入!$C$25,$A19=日期輸入!$D$25,$A19=日期輸入!$E$25,$A19=日期輸入!$F$25)),"08-18水電科",IF(AE19="大日","大隊值日(日)",IF(AE19="大夜","大隊值日(夜)",IF(AE19="值1","值1(早)",IF(AE19="值1丙","值1(早) 丙案",IF(AE19="值2","值2(中)",IF(AE19="值2乙","值2(中) 乙案",IF(AE19="夜值","夜值(晚)",IF(AE19="甲夜","夜值(晚) 甲案",IF(AE19="備","08-18",IF(OR(AE19="支援秘書室",AE19="支援出納室",AE19="支援警務科",AE19="支援事務股"),"支援總(大)隊",IF(AE19="支援檢疫所","支援(其他)",IF(  AE19="/","空班",  IF(  AE19="丙",  "※ 丙案",  IF(  AE19="丙常訓",  "※ 丙案 常訓",AE19  )))))))))))))))))))))))))</f>
        <v/>
      </c>
      <c r="AF59" s="190" t="str">
        <f>IF(AF19="早","08-18",IF(AF19="中","12-22",IF(AF19="晚","22-08",IF(AF19="X","輪休",IF(AF19="公","公假",IF(OR(AF19="病",AF19="事"),"病(事)假",IF(OR(AF19="婚",AF19="產"),"婚(產)假",IF(AF19="補","補休",IF(AF19="休","休假",IF(AF19="喪","喪假",IF(AND(AF19="/",OR($A19=日期輸入!$B$25,$A19=日期輸入!$C$25,$A19=日期輸入!$D$25,$A19=日期輸入!$E$25,$A19=日期輸入!$F$25)),"08-18水電科",IF(AF19="大日","大隊值日(日)",IF(AF19="大夜","大隊值日(夜)",IF(AF19="值1","值1(早)",IF(AF19="值1丙","值1(早) 丙案",IF(AF19="值2","值2(中)",IF(AF19="值2乙","值2(中) 乙案",IF(AF19="夜值","夜值(晚)",IF(AF19="甲夜","夜值(晚) 甲案",IF(AF19="備","08-18",IF(OR(AF19="支援秘書室",AF19="支援出納室",AF19="支援警務科",AF19="支援事務股"),"支援總(大)隊",IF(AF19="支援檢疫所","支援(其他)",IF(  AF19="/","空班",  IF(  AF19="丙",  "※ 丙案",  IF(  AF19="丙常訓",  "※ 丙案 常訓",AF19  )))))))))))))))))))))))))</f>
        <v/>
      </c>
      <c r="AG59" s="190" t="str">
        <f>IF(AG19="早","08-18",IF(AG19="中","12-22",IF(AG19="晚","22-08",IF(AG19="X","輪休",IF(AG19="公","公假",IF(OR(AG19="病",AG19="事"),"病(事)假",IF(OR(AG19="婚",AG19="產"),"婚(產)假",IF(AG19="補","補休",IF(AG19="休","休假",IF(AG19="喪","喪假",IF(AND(AG19="/",OR($A19=日期輸入!$B$25,$A19=日期輸入!$C$25,$A19=日期輸入!$D$25,$A19=日期輸入!$E$25,$A19=日期輸入!$F$25)),"08-18水電科",IF(AG19="大日","大隊值日(日)",IF(AG19="大夜","大隊值日(夜)",IF(AG19="值1","值1(早)",IF(AG19="值1丙","值1(早) 丙案",IF(AG19="值2","值2(中)",IF(AG19="值2乙","值2(中) 乙案",IF(AG19="夜值","夜值(晚)",IF(AG19="甲夜","夜值(晚) 甲案",IF(AG19="備","08-18",IF(OR(AG19="支援秘書室",AG19="支援出納室",AG19="支援警務科",AG19="支援事務股"),"支援總(大)隊",IF(AG19="支援檢疫所","支援(其他)",IF(  AG19="/","空班",  IF(  AG19="丙",  "※ 丙案",  IF(  AG19="丙常訓",  "※ 丙案 常訓",AG19  )))))))))))))))))))))))))</f>
        <v/>
      </c>
    </row>
    <row r="60" spans="1:33">
      <c r="A60" s="190">
        <f t="shared" ref="A60:B60" si="19">A20</f>
        <v>85</v>
      </c>
      <c r="B60" s="190" t="str">
        <f t="shared" si="19"/>
        <v/>
      </c>
      <c r="C60" s="190" t="str">
        <f>IF(C20="早","08-18",IF(C20="中","12-22",IF(C20="晚","22-08",IF(C20="X","輪休",IF(C20="公","公假",IF(OR(C20="病",C20="事"),"病(事)假",IF(OR(C20="婚",C20="產"),"婚(產)假",IF(C20="補","補休",IF(C20="休","休假",IF(C20="喪","喪假",IF(AND(C20="/",OR($A20=日期輸入!$B$25,$A20=日期輸入!$C$25,$A20=日期輸入!$D$25,$A20=日期輸入!$E$25,$A20=日期輸入!$F$25)),"08-18水電科",IF(C20="大日","大隊值日(日)",IF(C20="大夜","大隊值日(夜)",IF(C20="值1","值1(早)",IF(C20="值1丙","值1(早) 丙案",IF(C20="值2","值2(中)",IF(C20="值2乙","值2(中) 乙案",IF(C20="夜值","夜值(晚)",IF(C20="甲夜","夜值(晚) 甲案",IF(C20="備","08-18",IF(OR(C20="支援秘書室",C20="支援出納室",C20="支援警務科",C20="支援事務股"),"支援總(大)隊",IF(C20="支援檢疫所","支援(其他)",IF(  C20="/","空班",  IF(  C20="丙",  "※ 丙案",  IF(  C20="丙常訓",  "※ 丙案 常訓",C20  )))))))))))))))))))))))))</f>
        <v/>
      </c>
      <c r="D60" s="190" t="str">
        <f>IF(D20="早","08-18",IF(D20="中","12-22",IF(D20="晚","22-08",IF(D20="X","輪休",IF(D20="公","公假",IF(OR(D20="病",D20="事"),"病(事)假",IF(OR(D20="婚",D20="產"),"婚(產)假",IF(D20="補","補休",IF(D20="休","休假",IF(D20="喪","喪假",IF(AND(D20="/",OR($A20=日期輸入!$B$25,$A20=日期輸入!$C$25,$A20=日期輸入!$D$25,$A20=日期輸入!$E$25,$A20=日期輸入!$F$25)),"08-18水電科",IF(D20="大日","大隊值日(日)",IF(D20="大夜","大隊值日(夜)",IF(D20="值1","值1(早)",IF(D20="值1丙","值1(早) 丙案",IF(D20="值2","值2(中)",IF(D20="值2乙","值2(中) 乙案",IF(D20="夜值","夜值(晚)",IF(D20="甲夜","夜值(晚) 甲案",IF(D20="備","08-18",IF(OR(D20="支援秘書室",D20="支援出納室",D20="支援警務科",D20="支援事務股"),"支援總(大)隊",IF(D20="支援檢疫所","支援(其他)",IF(  D20="/","空班",  IF(  D20="丙",  "※ 丙案",  IF(  D20="丙常訓",  "※ 丙案 常訓",D20  )))))))))))))))))))))))))</f>
        <v/>
      </c>
      <c r="E60" s="190" t="str">
        <f>IF(E20="早","08-18",IF(E20="中","12-22",IF(E20="晚","22-08",IF(E20="X","輪休",IF(E20="公","公假",IF(OR(E20="病",E20="事"),"病(事)假",IF(OR(E20="婚",E20="產"),"婚(產)假",IF(E20="補","補休",IF(E20="休","休假",IF(E20="喪","喪假",IF(AND(E20="/",OR($A20=日期輸入!$B$25,$A20=日期輸入!$C$25,$A20=日期輸入!$D$25,$A20=日期輸入!$E$25,$A20=日期輸入!$F$25)),"08-18水電科",IF(E20="大日","大隊值日(日)",IF(E20="大夜","大隊值日(夜)",IF(E20="值1","值1(早)",IF(E20="值1丙","值1(早) 丙案",IF(E20="值2","值2(中)",IF(E20="值2乙","值2(中) 乙案",IF(E20="夜值","夜值(晚)",IF(E20="甲夜","夜值(晚) 甲案",IF(E20="備","08-18",IF(OR(E20="支援秘書室",E20="支援出納室",E20="支援警務科",E20="支援事務股"),"支援總(大)隊",IF(E20="支援檢疫所","支援(其他)",IF(  E20="/","空班",  IF(  E20="丙",  "※ 丙案",  IF(  E20="丙常訓",  "※ 丙案 常訓",E20  )))))))))))))))))))))))))</f>
        <v/>
      </c>
      <c r="F60" s="190" t="str">
        <f>IF(F20="早","08-18",IF(F20="中","12-22",IF(F20="晚","22-08",IF(F20="X","輪休",IF(F20="公","公假",IF(OR(F20="病",F20="事"),"病(事)假",IF(OR(F20="婚",F20="產"),"婚(產)假",IF(F20="補","補休",IF(F20="休","休假",IF(F20="喪","喪假",IF(AND(F20="/",OR($A20=日期輸入!$B$25,$A20=日期輸入!$C$25,$A20=日期輸入!$D$25,$A20=日期輸入!$E$25,$A20=日期輸入!$F$25)),"08-18水電科",IF(F20="大日","大隊值日(日)",IF(F20="大夜","大隊值日(夜)",IF(F20="值1","值1(早)",IF(F20="值1丙","值1(早) 丙案",IF(F20="值2","值2(中)",IF(F20="值2乙","值2(中) 乙案",IF(F20="夜值","夜值(晚)",IF(F20="甲夜","夜值(晚) 甲案",IF(F20="備","08-18",IF(OR(F20="支援秘書室",F20="支援出納室",F20="支援警務科",F20="支援事務股"),"支援總(大)隊",IF(F20="支援檢疫所","支援(其他)",IF(  F20="/","空班",  IF(  F20="丙",  "※ 丙案",  IF(  F20="丙常訓",  "※ 丙案 常訓",F20  )))))))))))))))))))))))))</f>
        <v/>
      </c>
      <c r="G60" s="190" t="str">
        <f>IF(G20="早","08-18",IF(G20="中","12-22",IF(G20="晚","22-08",IF(G20="X","輪休",IF(G20="公","公假",IF(OR(G20="病",G20="事"),"病(事)假",IF(OR(G20="婚",G20="產"),"婚(產)假",IF(G20="補","補休",IF(G20="休","休假",IF(G20="喪","喪假",IF(AND(G20="/",OR($A20=日期輸入!$B$25,$A20=日期輸入!$C$25,$A20=日期輸入!$D$25,$A20=日期輸入!$E$25,$A20=日期輸入!$F$25)),"08-18水電科",IF(G20="大日","大隊值日(日)",IF(G20="大夜","大隊值日(夜)",IF(G20="值1","值1(早)",IF(G20="值1丙","值1(早) 丙案",IF(G20="值2","值2(中)",IF(G20="值2乙","值2(中) 乙案",IF(G20="夜值","夜值(晚)",IF(G20="甲夜","夜值(晚) 甲案",IF(G20="備","08-18",IF(OR(G20="支援秘書室",G20="支援出納室",G20="支援警務科",G20="支援事務股"),"支援總(大)隊",IF(G20="支援檢疫所","支援(其他)",IF(  G20="/","空班",  IF(  G20="丙",  "※ 丙案",  IF(  G20="丙常訓",  "※ 丙案 常訓",G20  )))))))))))))))))))))))))</f>
        <v/>
      </c>
      <c r="H60" s="190" t="str">
        <f>IF(H20="早","08-18",IF(H20="中","12-22",IF(H20="晚","22-08",IF(H20="X","輪休",IF(H20="公","公假",IF(OR(H20="病",H20="事"),"病(事)假",IF(OR(H20="婚",H20="產"),"婚(產)假",IF(H20="補","補休",IF(H20="休","休假",IF(H20="喪","喪假",IF(AND(H20="/",OR($A20=日期輸入!$B$25,$A20=日期輸入!$C$25,$A20=日期輸入!$D$25,$A20=日期輸入!$E$25,$A20=日期輸入!$F$25)),"08-18水電科",IF(H20="大日","大隊值日(日)",IF(H20="大夜","大隊值日(夜)",IF(H20="值1","值1(早)",IF(H20="值1丙","值1(早) 丙案",IF(H20="值2","值2(中)",IF(H20="值2乙","值2(中) 乙案",IF(H20="夜值","夜值(晚)",IF(H20="甲夜","夜值(晚) 甲案",IF(H20="備","08-18",IF(OR(H20="支援秘書室",H20="支援出納室",H20="支援警務科",H20="支援事務股"),"支援總(大)隊",IF(H20="支援檢疫所","支援(其他)",IF(  H20="/","空班",  IF(  H20="丙",  "※ 丙案",  IF(  H20="丙常訓",  "※ 丙案 常訓",H20  )))))))))))))))))))))))))</f>
        <v/>
      </c>
      <c r="I60" s="190" t="str">
        <f>IF(I20="早","08-18",IF(I20="中","12-22",IF(I20="晚","22-08",IF(I20="X","輪休",IF(I20="公","公假",IF(OR(I20="病",I20="事"),"病(事)假",IF(OR(I20="婚",I20="產"),"婚(產)假",IF(I20="補","補休",IF(I20="休","休假",IF(I20="喪","喪假",IF(AND(I20="/",OR($A20=日期輸入!$B$25,$A20=日期輸入!$C$25,$A20=日期輸入!$D$25,$A20=日期輸入!$E$25,$A20=日期輸入!$F$25)),"08-18水電科",IF(I20="大日","大隊值日(日)",IF(I20="大夜","大隊值日(夜)",IF(I20="值1","值1(早)",IF(I20="值1丙","值1(早) 丙案",IF(I20="值2","值2(中)",IF(I20="值2乙","值2(中) 乙案",IF(I20="夜值","夜值(晚)",IF(I20="甲夜","夜值(晚) 甲案",IF(I20="備","08-18",IF(OR(I20="支援秘書室",I20="支援出納室",I20="支援警務科",I20="支援事務股"),"支援總(大)隊",IF(I20="支援檢疫所","支援(其他)",IF(  I20="/","空班",  IF(  I20="丙",  "※ 丙案",  IF(  I20="丙常訓",  "※ 丙案 常訓",I20  )))))))))))))))))))))))))</f>
        <v/>
      </c>
      <c r="J60" s="190" t="str">
        <f>IF(J20="早","08-18",IF(J20="中","12-22",IF(J20="晚","22-08",IF(J20="X","輪休",IF(J20="公","公假",IF(OR(J20="病",J20="事"),"病(事)假",IF(OR(J20="婚",J20="產"),"婚(產)假",IF(J20="補","補休",IF(J20="休","休假",IF(J20="喪","喪假",IF(AND(J20="/",OR($A20=日期輸入!$B$25,$A20=日期輸入!$C$25,$A20=日期輸入!$D$25,$A20=日期輸入!$E$25,$A20=日期輸入!$F$25)),"08-18水電科",IF(J20="大日","大隊值日(日)",IF(J20="大夜","大隊值日(夜)",IF(J20="值1","值1(早)",IF(J20="值1丙","值1(早) 丙案",IF(J20="值2","值2(中)",IF(J20="值2乙","值2(中) 乙案",IF(J20="夜值","夜值(晚)",IF(J20="甲夜","夜值(晚) 甲案",IF(J20="備","08-18",IF(OR(J20="支援秘書室",J20="支援出納室",J20="支援警務科",J20="支援事務股"),"支援總(大)隊",IF(J20="支援檢疫所","支援(其他)",IF(  J20="/","空班",  IF(  J20="丙",  "※ 丙案",  IF(  J20="丙常訓",  "※ 丙案 常訓",J20  )))))))))))))))))))))))))</f>
        <v/>
      </c>
      <c r="K60" s="190" t="str">
        <f>IF(K20="早","08-18",IF(K20="中","12-22",IF(K20="晚","22-08",IF(K20="X","輪休",IF(K20="公","公假",IF(OR(K20="病",K20="事"),"病(事)假",IF(OR(K20="婚",K20="產"),"婚(產)假",IF(K20="補","補休",IF(K20="休","休假",IF(K20="喪","喪假",IF(AND(K20="/",OR($A20=日期輸入!$B$25,$A20=日期輸入!$C$25,$A20=日期輸入!$D$25,$A20=日期輸入!$E$25,$A20=日期輸入!$F$25)),"08-18水電科",IF(K20="大日","大隊值日(日)",IF(K20="大夜","大隊值日(夜)",IF(K20="值1","值1(早)",IF(K20="值1丙","值1(早) 丙案",IF(K20="值2","值2(中)",IF(K20="值2乙","值2(中) 乙案",IF(K20="夜值","夜值(晚)",IF(K20="甲夜","夜值(晚) 甲案",IF(K20="備","08-18",IF(OR(K20="支援秘書室",K20="支援出納室",K20="支援警務科",K20="支援事務股"),"支援總(大)隊",IF(K20="支援檢疫所","支援(其他)",IF(  K20="/","空班",  IF(  K20="丙",  "※ 丙案",  IF(  K20="丙常訓",  "※ 丙案 常訓",K20  )))))))))))))))))))))))))</f>
        <v/>
      </c>
      <c r="L60" s="190" t="str">
        <f>IF(L20="早","08-18",IF(L20="中","12-22",IF(L20="晚","22-08",IF(L20="X","輪休",IF(L20="公","公假",IF(OR(L20="病",L20="事"),"病(事)假",IF(OR(L20="婚",L20="產"),"婚(產)假",IF(L20="補","補休",IF(L20="休","休假",IF(L20="喪","喪假",IF(AND(L20="/",OR($A20=日期輸入!$B$25,$A20=日期輸入!$C$25,$A20=日期輸入!$D$25,$A20=日期輸入!$E$25,$A20=日期輸入!$F$25)),"08-18水電科",IF(L20="大日","大隊值日(日)",IF(L20="大夜","大隊值日(夜)",IF(L20="值1","值1(早)",IF(L20="值1丙","值1(早) 丙案",IF(L20="值2","值2(中)",IF(L20="值2乙","值2(中) 乙案",IF(L20="夜值","夜值(晚)",IF(L20="甲夜","夜值(晚) 甲案",IF(L20="備","08-18",IF(OR(L20="支援秘書室",L20="支援出納室",L20="支援警務科",L20="支援事務股"),"支援總(大)隊",IF(L20="支援檢疫所","支援(其他)",IF(  L20="/","空班",  IF(  L20="丙",  "※ 丙案",  IF(  L20="丙常訓",  "※ 丙案 常訓",L20  )))))))))))))))))))))))))</f>
        <v/>
      </c>
      <c r="M60" s="190" t="str">
        <f>IF(M20="早","08-18",IF(M20="中","12-22",IF(M20="晚","22-08",IF(M20="X","輪休",IF(M20="公","公假",IF(OR(M20="病",M20="事"),"病(事)假",IF(OR(M20="婚",M20="產"),"婚(產)假",IF(M20="補","補休",IF(M20="休","休假",IF(M20="喪","喪假",IF(AND(M20="/",OR($A20=日期輸入!$B$25,$A20=日期輸入!$C$25,$A20=日期輸入!$D$25,$A20=日期輸入!$E$25,$A20=日期輸入!$F$25)),"08-18水電科",IF(M20="大日","大隊值日(日)",IF(M20="大夜","大隊值日(夜)",IF(M20="值1","值1(早)",IF(M20="值1丙","值1(早) 丙案",IF(M20="值2","值2(中)",IF(M20="值2乙","值2(中) 乙案",IF(M20="夜值","夜值(晚)",IF(M20="甲夜","夜值(晚) 甲案",IF(M20="備","08-18",IF(OR(M20="支援秘書室",M20="支援出納室",M20="支援警務科",M20="支援事務股"),"支援總(大)隊",IF(M20="支援檢疫所","支援(其他)",IF(  M20="/","空班",  IF(  M20="丙",  "※ 丙案",  IF(  M20="丙常訓",  "※ 丙案 常訓",M20  )))))))))))))))))))))))))</f>
        <v/>
      </c>
      <c r="N60" s="190" t="str">
        <f>IF(N20="早","08-18",IF(N20="中","12-22",IF(N20="晚","22-08",IF(N20="X","輪休",IF(N20="公","公假",IF(OR(N20="病",N20="事"),"病(事)假",IF(OR(N20="婚",N20="產"),"婚(產)假",IF(N20="補","補休",IF(N20="休","休假",IF(N20="喪","喪假",IF(AND(N20="/",OR($A20=日期輸入!$B$25,$A20=日期輸入!$C$25,$A20=日期輸入!$D$25,$A20=日期輸入!$E$25,$A20=日期輸入!$F$25)),"08-18水電科",IF(N20="大日","大隊值日(日)",IF(N20="大夜","大隊值日(夜)",IF(N20="值1","值1(早)",IF(N20="值1丙","值1(早) 丙案",IF(N20="值2","值2(中)",IF(N20="值2乙","值2(中) 乙案",IF(N20="夜值","夜值(晚)",IF(N20="甲夜","夜值(晚) 甲案",IF(N20="備","08-18",IF(OR(N20="支援秘書室",N20="支援出納室",N20="支援警務科",N20="支援事務股"),"支援總(大)隊",IF(N20="支援檢疫所","支援(其他)",IF(  N20="/","空班",  IF(  N20="丙",  "※ 丙案",  IF(  N20="丙常訓",  "※ 丙案 常訓",N20  )))))))))))))))))))))))))</f>
        <v/>
      </c>
      <c r="O60" s="190" t="str">
        <f>IF(O20="早","08-18",IF(O20="中","12-22",IF(O20="晚","22-08",IF(O20="X","輪休",IF(O20="公","公假",IF(OR(O20="病",O20="事"),"病(事)假",IF(OR(O20="婚",O20="產"),"婚(產)假",IF(O20="補","補休",IF(O20="休","休假",IF(O20="喪","喪假",IF(AND(O20="/",OR($A20=日期輸入!$B$25,$A20=日期輸入!$C$25,$A20=日期輸入!$D$25,$A20=日期輸入!$E$25,$A20=日期輸入!$F$25)),"08-18水電科",IF(O20="大日","大隊值日(日)",IF(O20="大夜","大隊值日(夜)",IF(O20="值1","值1(早)",IF(O20="值1丙","值1(早) 丙案",IF(O20="值2","值2(中)",IF(O20="值2乙","值2(中) 乙案",IF(O20="夜值","夜值(晚)",IF(O20="甲夜","夜值(晚) 甲案",IF(O20="備","08-18",IF(OR(O20="支援秘書室",O20="支援出納室",O20="支援警務科",O20="支援事務股"),"支援總(大)隊",IF(O20="支援檢疫所","支援(其他)",IF(  O20="/","空班",  IF(  O20="丙",  "※ 丙案",  IF(  O20="丙常訓",  "※ 丙案 常訓",O20  )))))))))))))))))))))))))</f>
        <v/>
      </c>
      <c r="P60" s="190" t="str">
        <f>IF(P20="早","08-18",IF(P20="中","12-22",IF(P20="晚","22-08",IF(P20="X","輪休",IF(P20="公","公假",IF(OR(P20="病",P20="事"),"病(事)假",IF(OR(P20="婚",P20="產"),"婚(產)假",IF(P20="補","補休",IF(P20="休","休假",IF(P20="喪","喪假",IF(AND(P20="/",OR($A20=日期輸入!$B$25,$A20=日期輸入!$C$25,$A20=日期輸入!$D$25,$A20=日期輸入!$E$25,$A20=日期輸入!$F$25)),"08-18水電科",IF(P20="大日","大隊值日(日)",IF(P20="大夜","大隊值日(夜)",IF(P20="值1","值1(早)",IF(P20="值1丙","值1(早) 丙案",IF(P20="值2","值2(中)",IF(P20="值2乙","值2(中) 乙案",IF(P20="夜值","夜值(晚)",IF(P20="甲夜","夜值(晚) 甲案",IF(P20="備","08-18",IF(OR(P20="支援秘書室",P20="支援出納室",P20="支援警務科",P20="支援事務股"),"支援總(大)隊",IF(P20="支援檢疫所","支援(其他)",IF(  P20="/","空班",  IF(  P20="丙",  "※ 丙案",  IF(  P20="丙常訓",  "※ 丙案 常訓",P20  )))))))))))))))))))))))))</f>
        <v/>
      </c>
      <c r="Q60" s="190" t="str">
        <f>IF(Q20="早","08-18",IF(Q20="中","12-22",IF(Q20="晚","22-08",IF(Q20="X","輪休",IF(Q20="公","公假",IF(OR(Q20="病",Q20="事"),"病(事)假",IF(OR(Q20="婚",Q20="產"),"婚(產)假",IF(Q20="補","補休",IF(Q20="休","休假",IF(Q20="喪","喪假",IF(AND(Q20="/",OR($A20=日期輸入!$B$25,$A20=日期輸入!$C$25,$A20=日期輸入!$D$25,$A20=日期輸入!$E$25,$A20=日期輸入!$F$25)),"08-18水電科",IF(Q20="大日","大隊值日(日)",IF(Q20="大夜","大隊值日(夜)",IF(Q20="值1","值1(早)",IF(Q20="值1丙","值1(早) 丙案",IF(Q20="值2","值2(中)",IF(Q20="值2乙","值2(中) 乙案",IF(Q20="夜值","夜值(晚)",IF(Q20="甲夜","夜值(晚) 甲案",IF(Q20="備","08-18",IF(OR(Q20="支援秘書室",Q20="支援出納室",Q20="支援警務科",Q20="支援事務股"),"支援總(大)隊",IF(Q20="支援檢疫所","支援(其他)",IF(  Q20="/","空班",  IF(  Q20="丙",  "※ 丙案",  IF(  Q20="丙常訓",  "※ 丙案 常訓",Q20  )))))))))))))))))))))))))</f>
        <v/>
      </c>
      <c r="R60" s="190" t="str">
        <f>IF(R20="早","08-18",IF(R20="中","12-22",IF(R20="晚","22-08",IF(R20="X","輪休",IF(R20="公","公假",IF(OR(R20="病",R20="事"),"病(事)假",IF(OR(R20="婚",R20="產"),"婚(產)假",IF(R20="補","補休",IF(R20="休","休假",IF(R20="喪","喪假",IF(AND(R20="/",OR($A20=日期輸入!$B$25,$A20=日期輸入!$C$25,$A20=日期輸入!$D$25,$A20=日期輸入!$E$25,$A20=日期輸入!$F$25)),"08-18水電科",IF(R20="大日","大隊值日(日)",IF(R20="大夜","大隊值日(夜)",IF(R20="值1","值1(早)",IF(R20="值1丙","值1(早) 丙案",IF(R20="值2","值2(中)",IF(R20="值2乙","值2(中) 乙案",IF(R20="夜值","夜值(晚)",IF(R20="甲夜","夜值(晚) 甲案",IF(R20="備","08-18",IF(OR(R20="支援秘書室",R20="支援出納室",R20="支援警務科",R20="支援事務股"),"支援總(大)隊",IF(R20="支援檢疫所","支援(其他)",IF(  R20="/","空班",  IF(  R20="丙",  "※ 丙案",  IF(  R20="丙常訓",  "※ 丙案 常訓",R20  )))))))))))))))))))))))))</f>
        <v/>
      </c>
      <c r="S60" s="190" t="str">
        <f>IF(S20="早","08-18",IF(S20="中","12-22",IF(S20="晚","22-08",IF(S20="X","輪休",IF(S20="公","公假",IF(OR(S20="病",S20="事"),"病(事)假",IF(OR(S20="婚",S20="產"),"婚(產)假",IF(S20="補","補休",IF(S20="休","休假",IF(S20="喪","喪假",IF(AND(S20="/",OR($A20=日期輸入!$B$25,$A20=日期輸入!$C$25,$A20=日期輸入!$D$25,$A20=日期輸入!$E$25,$A20=日期輸入!$F$25)),"08-18水電科",IF(S20="大日","大隊值日(日)",IF(S20="大夜","大隊值日(夜)",IF(S20="值1","值1(早)",IF(S20="值1丙","值1(早) 丙案",IF(S20="值2","值2(中)",IF(S20="值2乙","值2(中) 乙案",IF(S20="夜值","夜值(晚)",IF(S20="甲夜","夜值(晚) 甲案",IF(S20="備","08-18",IF(OR(S20="支援秘書室",S20="支援出納室",S20="支援警務科",S20="支援事務股"),"支援總(大)隊",IF(S20="支援檢疫所","支援(其他)",IF(  S20="/","空班",  IF(  S20="丙",  "※ 丙案",  IF(  S20="丙常訓",  "※ 丙案 常訓",S20  )))))))))))))))))))))))))</f>
        <v/>
      </c>
      <c r="T60" s="190" t="str">
        <f>IF(T20="早","08-18",IF(T20="中","12-22",IF(T20="晚","22-08",IF(T20="X","輪休",IF(T20="公","公假",IF(OR(T20="病",T20="事"),"病(事)假",IF(OR(T20="婚",T20="產"),"婚(產)假",IF(T20="補","補休",IF(T20="休","休假",IF(T20="喪","喪假",IF(AND(T20="/",OR($A20=日期輸入!$B$25,$A20=日期輸入!$C$25,$A20=日期輸入!$D$25,$A20=日期輸入!$E$25,$A20=日期輸入!$F$25)),"08-18水電科",IF(T20="大日","大隊值日(日)",IF(T20="大夜","大隊值日(夜)",IF(T20="值1","值1(早)",IF(T20="值1丙","值1(早) 丙案",IF(T20="值2","值2(中)",IF(T20="值2乙","值2(中) 乙案",IF(T20="夜值","夜值(晚)",IF(T20="甲夜","夜值(晚) 甲案",IF(T20="備","08-18",IF(OR(T20="支援秘書室",T20="支援出納室",T20="支援警務科",T20="支援事務股"),"支援總(大)隊",IF(T20="支援檢疫所","支援(其他)",IF(  T20="/","空班",  IF(  T20="丙",  "※ 丙案",  IF(  T20="丙常訓",  "※ 丙案 常訓",T20  )))))))))))))))))))))))))</f>
        <v/>
      </c>
      <c r="U60" s="190" t="str">
        <f>IF(U20="早","08-18",IF(U20="中","12-22",IF(U20="晚","22-08",IF(U20="X","輪休",IF(U20="公","公假",IF(OR(U20="病",U20="事"),"病(事)假",IF(OR(U20="婚",U20="產"),"婚(產)假",IF(U20="補","補休",IF(U20="休","休假",IF(U20="喪","喪假",IF(AND(U20="/",OR($A20=日期輸入!$B$25,$A20=日期輸入!$C$25,$A20=日期輸入!$D$25,$A20=日期輸入!$E$25,$A20=日期輸入!$F$25)),"08-18水電科",IF(U20="大日","大隊值日(日)",IF(U20="大夜","大隊值日(夜)",IF(U20="值1","值1(早)",IF(U20="值1丙","值1(早) 丙案",IF(U20="值2","值2(中)",IF(U20="值2乙","值2(中) 乙案",IF(U20="夜值","夜值(晚)",IF(U20="甲夜","夜值(晚) 甲案",IF(U20="備","08-18",IF(OR(U20="支援秘書室",U20="支援出納室",U20="支援警務科",U20="支援事務股"),"支援總(大)隊",IF(U20="支援檢疫所","支援(其他)",IF(  U20="/","空班",  IF(  U20="丙",  "※ 丙案",  IF(  U20="丙常訓",  "※ 丙案 常訓",U20  )))))))))))))))))))))))))</f>
        <v/>
      </c>
      <c r="V60" s="190" t="str">
        <f>IF(V20="早","08-18",IF(V20="中","12-22",IF(V20="晚","22-08",IF(V20="X","輪休",IF(V20="公","公假",IF(OR(V20="病",V20="事"),"病(事)假",IF(OR(V20="婚",V20="產"),"婚(產)假",IF(V20="補","補休",IF(V20="休","休假",IF(V20="喪","喪假",IF(AND(V20="/",OR($A20=日期輸入!$B$25,$A20=日期輸入!$C$25,$A20=日期輸入!$D$25,$A20=日期輸入!$E$25,$A20=日期輸入!$F$25)),"08-18水電科",IF(V20="大日","大隊值日(日)",IF(V20="大夜","大隊值日(夜)",IF(V20="值1","值1(早)",IF(V20="值1丙","值1(早) 丙案",IF(V20="值2","值2(中)",IF(V20="值2乙","值2(中) 乙案",IF(V20="夜值","夜值(晚)",IF(V20="甲夜","夜值(晚) 甲案",IF(V20="備","08-18",IF(OR(V20="支援秘書室",V20="支援出納室",V20="支援警務科",V20="支援事務股"),"支援總(大)隊",IF(V20="支援檢疫所","支援(其他)",IF(  V20="/","空班",  IF(  V20="丙",  "※ 丙案",  IF(  V20="丙常訓",  "※ 丙案 常訓",V20  )))))))))))))))))))))))))</f>
        <v/>
      </c>
      <c r="W60" s="190" t="str">
        <f>IF(W20="早","08-18",IF(W20="中","12-22",IF(W20="晚","22-08",IF(W20="X","輪休",IF(W20="公","公假",IF(OR(W20="病",W20="事"),"病(事)假",IF(OR(W20="婚",W20="產"),"婚(產)假",IF(W20="補","補休",IF(W20="休","休假",IF(W20="喪","喪假",IF(AND(W20="/",OR($A20=日期輸入!$B$25,$A20=日期輸入!$C$25,$A20=日期輸入!$D$25,$A20=日期輸入!$E$25,$A20=日期輸入!$F$25)),"08-18水電科",IF(W20="大日","大隊值日(日)",IF(W20="大夜","大隊值日(夜)",IF(W20="值1","值1(早)",IF(W20="值1丙","值1(早) 丙案",IF(W20="值2","值2(中)",IF(W20="值2乙","值2(中) 乙案",IF(W20="夜值","夜值(晚)",IF(W20="甲夜","夜值(晚) 甲案",IF(W20="備","08-18",IF(OR(W20="支援秘書室",W20="支援出納室",W20="支援警務科",W20="支援事務股"),"支援總(大)隊",IF(W20="支援檢疫所","支援(其他)",IF(  W20="/","空班",  IF(  W20="丙",  "※ 丙案",  IF(  W20="丙常訓",  "※ 丙案 常訓",W20  )))))))))))))))))))))))))</f>
        <v/>
      </c>
      <c r="X60" s="190" t="str">
        <f>IF(X20="早","08-18",IF(X20="中","12-22",IF(X20="晚","22-08",IF(X20="X","輪休",IF(X20="公","公假",IF(OR(X20="病",X20="事"),"病(事)假",IF(OR(X20="婚",X20="產"),"婚(產)假",IF(X20="補","補休",IF(X20="休","休假",IF(X20="喪","喪假",IF(AND(X20="/",OR($A20=日期輸入!$B$25,$A20=日期輸入!$C$25,$A20=日期輸入!$D$25,$A20=日期輸入!$E$25,$A20=日期輸入!$F$25)),"08-18水電科",IF(X20="大日","大隊值日(日)",IF(X20="大夜","大隊值日(夜)",IF(X20="值1","值1(早)",IF(X20="值1丙","值1(早) 丙案",IF(X20="值2","值2(中)",IF(X20="值2乙","值2(中) 乙案",IF(X20="夜值","夜值(晚)",IF(X20="甲夜","夜值(晚) 甲案",IF(X20="備","08-18",IF(OR(X20="支援秘書室",X20="支援出納室",X20="支援警務科",X20="支援事務股"),"支援總(大)隊",IF(X20="支援檢疫所","支援(其他)",IF(  X20="/","空班",  IF(  X20="丙",  "※ 丙案",  IF(  X20="丙常訓",  "※ 丙案 常訓",X20  )))))))))))))))))))))))))</f>
        <v/>
      </c>
      <c r="Y60" s="190" t="str">
        <f>IF(Y20="早","08-18",IF(Y20="中","12-22",IF(Y20="晚","22-08",IF(Y20="X","輪休",IF(Y20="公","公假",IF(OR(Y20="病",Y20="事"),"病(事)假",IF(OR(Y20="婚",Y20="產"),"婚(產)假",IF(Y20="補","補休",IF(Y20="休","休假",IF(Y20="喪","喪假",IF(AND(Y20="/",OR($A20=日期輸入!$B$25,$A20=日期輸入!$C$25,$A20=日期輸入!$D$25,$A20=日期輸入!$E$25,$A20=日期輸入!$F$25)),"08-18水電科",IF(Y20="大日","大隊值日(日)",IF(Y20="大夜","大隊值日(夜)",IF(Y20="值1","值1(早)",IF(Y20="值1丙","值1(早) 丙案",IF(Y20="值2","值2(中)",IF(Y20="值2乙","值2(中) 乙案",IF(Y20="夜值","夜值(晚)",IF(Y20="甲夜","夜值(晚) 甲案",IF(Y20="備","08-18",IF(OR(Y20="支援秘書室",Y20="支援出納室",Y20="支援警務科",Y20="支援事務股"),"支援總(大)隊",IF(Y20="支援檢疫所","支援(其他)",IF(  Y20="/","空班",  IF(  Y20="丙",  "※ 丙案",  IF(  Y20="丙常訓",  "※ 丙案 常訓",Y20  )))))))))))))))))))))))))</f>
        <v/>
      </c>
      <c r="Z60" s="190" t="str">
        <f>IF(Z20="早","08-18",IF(Z20="中","12-22",IF(Z20="晚","22-08",IF(Z20="X","輪休",IF(Z20="公","公假",IF(OR(Z20="病",Z20="事"),"病(事)假",IF(OR(Z20="婚",Z20="產"),"婚(產)假",IF(Z20="補","補休",IF(Z20="休","休假",IF(Z20="喪","喪假",IF(AND(Z20="/",OR($A20=日期輸入!$B$25,$A20=日期輸入!$C$25,$A20=日期輸入!$D$25,$A20=日期輸入!$E$25,$A20=日期輸入!$F$25)),"08-18水電科",IF(Z20="大日","大隊值日(日)",IF(Z20="大夜","大隊值日(夜)",IF(Z20="值1","值1(早)",IF(Z20="值1丙","值1(早) 丙案",IF(Z20="值2","值2(中)",IF(Z20="值2乙","值2(中) 乙案",IF(Z20="夜值","夜值(晚)",IF(Z20="甲夜","夜值(晚) 甲案",IF(Z20="備","08-18",IF(OR(Z20="支援秘書室",Z20="支援出納室",Z20="支援警務科",Z20="支援事務股"),"支援總(大)隊",IF(Z20="支援檢疫所","支援(其他)",IF(  Z20="/","空班",  IF(  Z20="丙",  "※ 丙案",  IF(  Z20="丙常訓",  "※ 丙案 常訓",Z20  )))))))))))))))))))))))))</f>
        <v/>
      </c>
      <c r="AA60" s="190" t="str">
        <f>IF(AA20="早","08-18",IF(AA20="中","12-22",IF(AA20="晚","22-08",IF(AA20="X","輪休",IF(AA20="公","公假",IF(OR(AA20="病",AA20="事"),"病(事)假",IF(OR(AA20="婚",AA20="產"),"婚(產)假",IF(AA20="補","補休",IF(AA20="休","休假",IF(AA20="喪","喪假",IF(AND(AA20="/",OR($A20=日期輸入!$B$25,$A20=日期輸入!$C$25,$A20=日期輸入!$D$25,$A20=日期輸入!$E$25,$A20=日期輸入!$F$25)),"08-18水電科",IF(AA20="大日","大隊值日(日)",IF(AA20="大夜","大隊值日(夜)",IF(AA20="值1","值1(早)",IF(AA20="值1丙","值1(早) 丙案",IF(AA20="值2","值2(中)",IF(AA20="值2乙","值2(中) 乙案",IF(AA20="夜值","夜值(晚)",IF(AA20="甲夜","夜值(晚) 甲案",IF(AA20="備","08-18",IF(OR(AA20="支援秘書室",AA20="支援出納室",AA20="支援警務科",AA20="支援事務股"),"支援總(大)隊",IF(AA20="支援檢疫所","支援(其他)",IF(  AA20="/","空班",  IF(  AA20="丙",  "※ 丙案",  IF(  AA20="丙常訓",  "※ 丙案 常訓",AA20  )))))))))))))))))))))))))</f>
        <v/>
      </c>
      <c r="AB60" s="190" t="str">
        <f>IF(AB20="早","08-18",IF(AB20="中","12-22",IF(AB20="晚","22-08",IF(AB20="X","輪休",IF(AB20="公","公假",IF(OR(AB20="病",AB20="事"),"病(事)假",IF(OR(AB20="婚",AB20="產"),"婚(產)假",IF(AB20="補","補休",IF(AB20="休","休假",IF(AB20="喪","喪假",IF(AND(AB20="/",OR($A20=日期輸入!$B$25,$A20=日期輸入!$C$25,$A20=日期輸入!$D$25,$A20=日期輸入!$E$25,$A20=日期輸入!$F$25)),"08-18水電科",IF(AB20="大日","大隊值日(日)",IF(AB20="大夜","大隊值日(夜)",IF(AB20="值1","值1(早)",IF(AB20="值1丙","值1(早) 丙案",IF(AB20="值2","值2(中)",IF(AB20="值2乙","值2(中) 乙案",IF(AB20="夜值","夜值(晚)",IF(AB20="甲夜","夜值(晚) 甲案",IF(AB20="備","08-18",IF(OR(AB20="支援秘書室",AB20="支援出納室",AB20="支援警務科",AB20="支援事務股"),"支援總(大)隊",IF(AB20="支援檢疫所","支援(其他)",IF(  AB20="/","空班",  IF(  AB20="丙",  "※ 丙案",  IF(  AB20="丙常訓",  "※ 丙案 常訓",AB20  )))))))))))))))))))))))))</f>
        <v/>
      </c>
      <c r="AC60" s="190" t="str">
        <f>IF(AC20="早","08-18",IF(AC20="中","12-22",IF(AC20="晚","22-08",IF(AC20="X","輪休",IF(AC20="公","公假",IF(OR(AC20="病",AC20="事"),"病(事)假",IF(OR(AC20="婚",AC20="產"),"婚(產)假",IF(AC20="補","補休",IF(AC20="休","休假",IF(AC20="喪","喪假",IF(AND(AC20="/",OR($A20=日期輸入!$B$25,$A20=日期輸入!$C$25,$A20=日期輸入!$D$25,$A20=日期輸入!$E$25,$A20=日期輸入!$F$25)),"08-18水電科",IF(AC20="大日","大隊值日(日)",IF(AC20="大夜","大隊值日(夜)",IF(AC20="值1","值1(早)",IF(AC20="值1丙","值1(早) 丙案",IF(AC20="值2","值2(中)",IF(AC20="值2乙","值2(中) 乙案",IF(AC20="夜值","夜值(晚)",IF(AC20="甲夜","夜值(晚) 甲案",IF(AC20="備","08-18",IF(OR(AC20="支援秘書室",AC20="支援出納室",AC20="支援警務科",AC20="支援事務股"),"支援總(大)隊",IF(AC20="支援檢疫所","支援(其他)",IF(  AC20="/","空班",  IF(  AC20="丙",  "※ 丙案",  IF(  AC20="丙常訓",  "※ 丙案 常訓",AC20  )))))))))))))))))))))))))</f>
        <v/>
      </c>
      <c r="AD60" s="190" t="str">
        <f>IF(AD20="早","08-18",IF(AD20="中","12-22",IF(AD20="晚","22-08",IF(AD20="X","輪休",IF(AD20="公","公假",IF(OR(AD20="病",AD20="事"),"病(事)假",IF(OR(AD20="婚",AD20="產"),"婚(產)假",IF(AD20="補","補休",IF(AD20="休","休假",IF(AD20="喪","喪假",IF(AND(AD20="/",OR($A20=日期輸入!$B$25,$A20=日期輸入!$C$25,$A20=日期輸入!$D$25,$A20=日期輸入!$E$25,$A20=日期輸入!$F$25)),"08-18水電科",IF(AD20="大日","大隊值日(日)",IF(AD20="大夜","大隊值日(夜)",IF(AD20="值1","值1(早)",IF(AD20="值1丙","值1(早) 丙案",IF(AD20="值2","值2(中)",IF(AD20="值2乙","值2(中) 乙案",IF(AD20="夜值","夜值(晚)",IF(AD20="甲夜","夜值(晚) 甲案",IF(AD20="備","08-18",IF(OR(AD20="支援秘書室",AD20="支援出納室",AD20="支援警務科",AD20="支援事務股"),"支援總(大)隊",IF(AD20="支援檢疫所","支援(其他)",IF(  AD20="/","空班",  IF(  AD20="丙",  "※ 丙案",  IF(  AD20="丙常訓",  "※ 丙案 常訓",AD20  )))))))))))))))))))))))))</f>
        <v/>
      </c>
      <c r="AE60" s="190" t="str">
        <f>IF(AE20="早","08-18",IF(AE20="中","12-22",IF(AE20="晚","22-08",IF(AE20="X","輪休",IF(AE20="公","公假",IF(OR(AE20="病",AE20="事"),"病(事)假",IF(OR(AE20="婚",AE20="產"),"婚(產)假",IF(AE20="補","補休",IF(AE20="休","休假",IF(AE20="喪","喪假",IF(AND(AE20="/",OR($A20=日期輸入!$B$25,$A20=日期輸入!$C$25,$A20=日期輸入!$D$25,$A20=日期輸入!$E$25,$A20=日期輸入!$F$25)),"08-18水電科",IF(AE20="大日","大隊值日(日)",IF(AE20="大夜","大隊值日(夜)",IF(AE20="值1","值1(早)",IF(AE20="值1丙","值1(早) 丙案",IF(AE20="值2","值2(中)",IF(AE20="值2乙","值2(中) 乙案",IF(AE20="夜值","夜值(晚)",IF(AE20="甲夜","夜值(晚) 甲案",IF(AE20="備","08-18",IF(OR(AE20="支援秘書室",AE20="支援出納室",AE20="支援警務科",AE20="支援事務股"),"支援總(大)隊",IF(AE20="支援檢疫所","支援(其他)",IF(  AE20="/","空班",  IF(  AE20="丙",  "※ 丙案",  IF(  AE20="丙常訓",  "※ 丙案 常訓",AE20  )))))))))))))))))))))))))</f>
        <v/>
      </c>
      <c r="AF60" s="190" t="str">
        <f>IF(AF20="早","08-18",IF(AF20="中","12-22",IF(AF20="晚","22-08",IF(AF20="X","輪休",IF(AF20="公","公假",IF(OR(AF20="病",AF20="事"),"病(事)假",IF(OR(AF20="婚",AF20="產"),"婚(產)假",IF(AF20="補","補休",IF(AF20="休","休假",IF(AF20="喪","喪假",IF(AND(AF20="/",OR($A20=日期輸入!$B$25,$A20=日期輸入!$C$25,$A20=日期輸入!$D$25,$A20=日期輸入!$E$25,$A20=日期輸入!$F$25)),"08-18水電科",IF(AF20="大日","大隊值日(日)",IF(AF20="大夜","大隊值日(夜)",IF(AF20="值1","值1(早)",IF(AF20="值1丙","值1(早) 丙案",IF(AF20="值2","值2(中)",IF(AF20="值2乙","值2(中) 乙案",IF(AF20="夜值","夜值(晚)",IF(AF20="甲夜","夜值(晚) 甲案",IF(AF20="備","08-18",IF(OR(AF20="支援秘書室",AF20="支援出納室",AF20="支援警務科",AF20="支援事務股"),"支援總(大)隊",IF(AF20="支援檢疫所","支援(其他)",IF(  AF20="/","空班",  IF(  AF20="丙",  "※ 丙案",  IF(  AF20="丙常訓",  "※ 丙案 常訓",AF20  )))))))))))))))))))))))))</f>
        <v/>
      </c>
      <c r="AG60" s="190" t="str">
        <f>IF(AG20="早","08-18",IF(AG20="中","12-22",IF(AG20="晚","22-08",IF(AG20="X","輪休",IF(AG20="公","公假",IF(OR(AG20="病",AG20="事"),"病(事)假",IF(OR(AG20="婚",AG20="產"),"婚(產)假",IF(AG20="補","補休",IF(AG20="休","休假",IF(AG20="喪","喪假",IF(AND(AG20="/",OR($A20=日期輸入!$B$25,$A20=日期輸入!$C$25,$A20=日期輸入!$D$25,$A20=日期輸入!$E$25,$A20=日期輸入!$F$25)),"08-18水電科",IF(AG20="大日","大隊值日(日)",IF(AG20="大夜","大隊值日(夜)",IF(AG20="值1","值1(早)",IF(AG20="值1丙","值1(早) 丙案",IF(AG20="值2","值2(中)",IF(AG20="值2乙","值2(中) 乙案",IF(AG20="夜值","夜值(晚)",IF(AG20="甲夜","夜值(晚) 甲案",IF(AG20="備","08-18",IF(OR(AG20="支援秘書室",AG20="支援出納室",AG20="支援警務科",AG20="支援事務股"),"支援總(大)隊",IF(AG20="支援檢疫所","支援(其他)",IF(  AG20="/","空班",  IF(  AG20="丙",  "※ 丙案",  IF(  AG20="丙常訓",  "※ 丙案 常訓",AG20  )))))))))))))))))))))))))</f>
        <v/>
      </c>
    </row>
    <row r="61" spans="1:33">
      <c r="A61" s="190" t="str">
        <f t="shared" ref="A61:B61" si="20">A21</f>
        <v/>
      </c>
      <c r="B61" s="190" t="str">
        <f t="shared" si="20"/>
        <v/>
      </c>
      <c r="C61" s="190" t="str">
        <f>IF(C21="早","08-18",IF(C21="中","12-22",IF(C21="晚","22-08",IF(C21="X","輪休",IF(C21="公","公假",IF(OR(C21="病",C21="事"),"病(事)假",IF(OR(C21="婚",C21="產"),"婚(產)假",IF(C21="補","補休",IF(C21="休","休假",IF(C21="喪","喪假",IF(AND(C21="/",OR($A21=日期輸入!$B$25,$A21=日期輸入!$C$25,$A21=日期輸入!$D$25,$A21=日期輸入!$E$25,$A21=日期輸入!$F$25)),"08-18水電科",IF(C21="大日","大隊值日(日)",IF(C21="大夜","大隊值日(夜)",IF(C21="值1","值1(早)",IF(C21="值1丙","值1(早) 丙案",IF(C21="值2","值2(中)",IF(C21="值2乙","值2(中) 乙案",IF(C21="夜值","夜值(晚)",IF(C21="甲夜","夜值(晚) 甲案",IF(C21="備","08-18",IF(OR(C21="支援秘書室",C21="支援出納室",C21="支援警務科",C21="支援事務股"),"支援總(大)隊",IF(C21="支援檢疫所","支援(其他)",IF(  C21="/","空班",  IF(  C21="丙",  "※ 丙案",  IF(  C21="丙常訓",  "※ 丙案 常訓",C21  )))))))))))))))))))))))))</f>
        <v/>
      </c>
      <c r="D61" s="190" t="str">
        <f>IF(D21="早","08-18",IF(D21="中","12-22",IF(D21="晚","22-08",IF(D21="X","輪休",IF(D21="公","公假",IF(OR(D21="病",D21="事"),"病(事)假",IF(OR(D21="婚",D21="產"),"婚(產)假",IF(D21="補","補休",IF(D21="休","休假",IF(D21="喪","喪假",IF(AND(D21="/",OR($A21=日期輸入!$B$25,$A21=日期輸入!$C$25,$A21=日期輸入!$D$25,$A21=日期輸入!$E$25,$A21=日期輸入!$F$25)),"08-18水電科",IF(D21="大日","大隊值日(日)",IF(D21="大夜","大隊值日(夜)",IF(D21="值1","值1(早)",IF(D21="值1丙","值1(早) 丙案",IF(D21="值2","值2(中)",IF(D21="值2乙","值2(中) 乙案",IF(D21="夜值","夜值(晚)",IF(D21="甲夜","夜值(晚) 甲案",IF(D21="備","08-18",IF(OR(D21="支援秘書室",D21="支援出納室",D21="支援警務科",D21="支援事務股"),"支援總(大)隊",IF(D21="支援檢疫所","支援(其他)",IF(  D21="/","空班",  IF(  D21="丙",  "※ 丙案",  IF(  D21="丙常訓",  "※ 丙案 常訓",D21  )))))))))))))))))))))))))</f>
        <v/>
      </c>
      <c r="E61" s="190" t="str">
        <f>IF(E21="早","08-18",IF(E21="中","12-22",IF(E21="晚","22-08",IF(E21="X","輪休",IF(E21="公","公假",IF(OR(E21="病",E21="事"),"病(事)假",IF(OR(E21="婚",E21="產"),"婚(產)假",IF(E21="補","補休",IF(E21="休","休假",IF(E21="喪","喪假",IF(AND(E21="/",OR($A21=日期輸入!$B$25,$A21=日期輸入!$C$25,$A21=日期輸入!$D$25,$A21=日期輸入!$E$25,$A21=日期輸入!$F$25)),"08-18水電科",IF(E21="大日","大隊值日(日)",IF(E21="大夜","大隊值日(夜)",IF(E21="值1","值1(早)",IF(E21="值1丙","值1(早) 丙案",IF(E21="值2","值2(中)",IF(E21="值2乙","值2(中) 乙案",IF(E21="夜值","夜值(晚)",IF(E21="甲夜","夜值(晚) 甲案",IF(E21="備","08-18",IF(OR(E21="支援秘書室",E21="支援出納室",E21="支援警務科",E21="支援事務股"),"支援總(大)隊",IF(E21="支援檢疫所","支援(其他)",IF(  E21="/","空班",  IF(  E21="丙",  "※ 丙案",  IF(  E21="丙常訓",  "※ 丙案 常訓",E21  )))))))))))))))))))))))))</f>
        <v/>
      </c>
      <c r="F61" s="190" t="str">
        <f>IF(F21="早","08-18",IF(F21="中","12-22",IF(F21="晚","22-08",IF(F21="X","輪休",IF(F21="公","公假",IF(OR(F21="病",F21="事"),"病(事)假",IF(OR(F21="婚",F21="產"),"婚(產)假",IF(F21="補","補休",IF(F21="休","休假",IF(F21="喪","喪假",IF(AND(F21="/",OR($A21=日期輸入!$B$25,$A21=日期輸入!$C$25,$A21=日期輸入!$D$25,$A21=日期輸入!$E$25,$A21=日期輸入!$F$25)),"08-18水電科",IF(F21="大日","大隊值日(日)",IF(F21="大夜","大隊值日(夜)",IF(F21="值1","值1(早)",IF(F21="值1丙","值1(早) 丙案",IF(F21="值2","值2(中)",IF(F21="值2乙","值2(中) 乙案",IF(F21="夜值","夜值(晚)",IF(F21="甲夜","夜值(晚) 甲案",IF(F21="備","08-18",IF(OR(F21="支援秘書室",F21="支援出納室",F21="支援警務科",F21="支援事務股"),"支援總(大)隊",IF(F21="支援檢疫所","支援(其他)",IF(  F21="/","空班",  IF(  F21="丙",  "※ 丙案",  IF(  F21="丙常訓",  "※ 丙案 常訓",F21  )))))))))))))))))))))))))</f>
        <v/>
      </c>
      <c r="G61" s="190" t="str">
        <f>IF(G21="早","08-18",IF(G21="中","12-22",IF(G21="晚","22-08",IF(G21="X","輪休",IF(G21="公","公假",IF(OR(G21="病",G21="事"),"病(事)假",IF(OR(G21="婚",G21="產"),"婚(產)假",IF(G21="補","補休",IF(G21="休","休假",IF(G21="喪","喪假",IF(AND(G21="/",OR($A21=日期輸入!$B$25,$A21=日期輸入!$C$25,$A21=日期輸入!$D$25,$A21=日期輸入!$E$25,$A21=日期輸入!$F$25)),"08-18水電科",IF(G21="大日","大隊值日(日)",IF(G21="大夜","大隊值日(夜)",IF(G21="值1","值1(早)",IF(G21="值1丙","值1(早) 丙案",IF(G21="值2","值2(中)",IF(G21="值2乙","值2(中) 乙案",IF(G21="夜值","夜值(晚)",IF(G21="甲夜","夜值(晚) 甲案",IF(G21="備","08-18",IF(OR(G21="支援秘書室",G21="支援出納室",G21="支援警務科",G21="支援事務股"),"支援總(大)隊",IF(G21="支援檢疫所","支援(其他)",IF(  G21="/","空班",  IF(  G21="丙",  "※ 丙案",  IF(  G21="丙常訓",  "※ 丙案 常訓",G21  )))))))))))))))))))))))))</f>
        <v/>
      </c>
      <c r="H61" s="190" t="str">
        <f>IF(H21="早","08-18",IF(H21="中","12-22",IF(H21="晚","22-08",IF(H21="X","輪休",IF(H21="公","公假",IF(OR(H21="病",H21="事"),"病(事)假",IF(OR(H21="婚",H21="產"),"婚(產)假",IF(H21="補","補休",IF(H21="休","休假",IF(H21="喪","喪假",IF(AND(H21="/",OR($A21=日期輸入!$B$25,$A21=日期輸入!$C$25,$A21=日期輸入!$D$25,$A21=日期輸入!$E$25,$A21=日期輸入!$F$25)),"08-18水電科",IF(H21="大日","大隊值日(日)",IF(H21="大夜","大隊值日(夜)",IF(H21="值1","值1(早)",IF(H21="值1丙","值1(早) 丙案",IF(H21="值2","值2(中)",IF(H21="值2乙","值2(中) 乙案",IF(H21="夜值","夜值(晚)",IF(H21="甲夜","夜值(晚) 甲案",IF(H21="備","08-18",IF(OR(H21="支援秘書室",H21="支援出納室",H21="支援警務科",H21="支援事務股"),"支援總(大)隊",IF(H21="支援檢疫所","支援(其他)",IF(  H21="/","空班",  IF(  H21="丙",  "※ 丙案",  IF(  H21="丙常訓",  "※ 丙案 常訓",H21  )))))))))))))))))))))))))</f>
        <v/>
      </c>
      <c r="I61" s="190" t="str">
        <f>IF(I21="早","08-18",IF(I21="中","12-22",IF(I21="晚","22-08",IF(I21="X","輪休",IF(I21="公","公假",IF(OR(I21="病",I21="事"),"病(事)假",IF(OR(I21="婚",I21="產"),"婚(產)假",IF(I21="補","補休",IF(I21="休","休假",IF(I21="喪","喪假",IF(AND(I21="/",OR($A21=日期輸入!$B$25,$A21=日期輸入!$C$25,$A21=日期輸入!$D$25,$A21=日期輸入!$E$25,$A21=日期輸入!$F$25)),"08-18水電科",IF(I21="大日","大隊值日(日)",IF(I21="大夜","大隊值日(夜)",IF(I21="值1","值1(早)",IF(I21="值1丙","值1(早) 丙案",IF(I21="值2","值2(中)",IF(I21="值2乙","值2(中) 乙案",IF(I21="夜值","夜值(晚)",IF(I21="甲夜","夜值(晚) 甲案",IF(I21="備","08-18",IF(OR(I21="支援秘書室",I21="支援出納室",I21="支援警務科",I21="支援事務股"),"支援總(大)隊",IF(I21="支援檢疫所","支援(其他)",IF(  I21="/","空班",  IF(  I21="丙",  "※ 丙案",  IF(  I21="丙常訓",  "※ 丙案 常訓",I21  )))))))))))))))))))))))))</f>
        <v/>
      </c>
      <c r="J61" s="190" t="str">
        <f>IF(J21="早","08-18",IF(J21="中","12-22",IF(J21="晚","22-08",IF(J21="X","輪休",IF(J21="公","公假",IF(OR(J21="病",J21="事"),"病(事)假",IF(OR(J21="婚",J21="產"),"婚(產)假",IF(J21="補","補休",IF(J21="休","休假",IF(J21="喪","喪假",IF(AND(J21="/",OR($A21=日期輸入!$B$25,$A21=日期輸入!$C$25,$A21=日期輸入!$D$25,$A21=日期輸入!$E$25,$A21=日期輸入!$F$25)),"08-18水電科",IF(J21="大日","大隊值日(日)",IF(J21="大夜","大隊值日(夜)",IF(J21="值1","值1(早)",IF(J21="值1丙","值1(早) 丙案",IF(J21="值2","值2(中)",IF(J21="值2乙","值2(中) 乙案",IF(J21="夜值","夜值(晚)",IF(J21="甲夜","夜值(晚) 甲案",IF(J21="備","08-18",IF(OR(J21="支援秘書室",J21="支援出納室",J21="支援警務科",J21="支援事務股"),"支援總(大)隊",IF(J21="支援檢疫所","支援(其他)",IF(  J21="/","空班",  IF(  J21="丙",  "※ 丙案",  IF(  J21="丙常訓",  "※ 丙案 常訓",J21  )))))))))))))))))))))))))</f>
        <v/>
      </c>
      <c r="K61" s="190" t="str">
        <f>IF(K21="早","08-18",IF(K21="中","12-22",IF(K21="晚","22-08",IF(K21="X","輪休",IF(K21="公","公假",IF(OR(K21="病",K21="事"),"病(事)假",IF(OR(K21="婚",K21="產"),"婚(產)假",IF(K21="補","補休",IF(K21="休","休假",IF(K21="喪","喪假",IF(AND(K21="/",OR($A21=日期輸入!$B$25,$A21=日期輸入!$C$25,$A21=日期輸入!$D$25,$A21=日期輸入!$E$25,$A21=日期輸入!$F$25)),"08-18水電科",IF(K21="大日","大隊值日(日)",IF(K21="大夜","大隊值日(夜)",IF(K21="值1","值1(早)",IF(K21="值1丙","值1(早) 丙案",IF(K21="值2","值2(中)",IF(K21="值2乙","值2(中) 乙案",IF(K21="夜值","夜值(晚)",IF(K21="甲夜","夜值(晚) 甲案",IF(K21="備","08-18",IF(OR(K21="支援秘書室",K21="支援出納室",K21="支援警務科",K21="支援事務股"),"支援總(大)隊",IF(K21="支援檢疫所","支援(其他)",IF(  K21="/","空班",  IF(  K21="丙",  "※ 丙案",  IF(  K21="丙常訓",  "※ 丙案 常訓",K21  )))))))))))))))))))))))))</f>
        <v/>
      </c>
      <c r="L61" s="190" t="str">
        <f>IF(L21="早","08-18",IF(L21="中","12-22",IF(L21="晚","22-08",IF(L21="X","輪休",IF(L21="公","公假",IF(OR(L21="病",L21="事"),"病(事)假",IF(OR(L21="婚",L21="產"),"婚(產)假",IF(L21="補","補休",IF(L21="休","休假",IF(L21="喪","喪假",IF(AND(L21="/",OR($A21=日期輸入!$B$25,$A21=日期輸入!$C$25,$A21=日期輸入!$D$25,$A21=日期輸入!$E$25,$A21=日期輸入!$F$25)),"08-18水電科",IF(L21="大日","大隊值日(日)",IF(L21="大夜","大隊值日(夜)",IF(L21="值1","值1(早)",IF(L21="值1丙","值1(早) 丙案",IF(L21="值2","值2(中)",IF(L21="值2乙","值2(中) 乙案",IF(L21="夜值","夜值(晚)",IF(L21="甲夜","夜值(晚) 甲案",IF(L21="備","08-18",IF(OR(L21="支援秘書室",L21="支援出納室",L21="支援警務科",L21="支援事務股"),"支援總(大)隊",IF(L21="支援檢疫所","支援(其他)",IF(  L21="/","空班",  IF(  L21="丙",  "※ 丙案",  IF(  L21="丙常訓",  "※ 丙案 常訓",L21  )))))))))))))))))))))))))</f>
        <v/>
      </c>
      <c r="M61" s="190" t="str">
        <f>IF(M21="早","08-18",IF(M21="中","12-22",IF(M21="晚","22-08",IF(M21="X","輪休",IF(M21="公","公假",IF(OR(M21="病",M21="事"),"病(事)假",IF(OR(M21="婚",M21="產"),"婚(產)假",IF(M21="補","補休",IF(M21="休","休假",IF(M21="喪","喪假",IF(AND(M21="/",OR($A21=日期輸入!$B$25,$A21=日期輸入!$C$25,$A21=日期輸入!$D$25,$A21=日期輸入!$E$25,$A21=日期輸入!$F$25)),"08-18水電科",IF(M21="大日","大隊值日(日)",IF(M21="大夜","大隊值日(夜)",IF(M21="值1","值1(早)",IF(M21="值1丙","值1(早) 丙案",IF(M21="值2","值2(中)",IF(M21="值2乙","值2(中) 乙案",IF(M21="夜值","夜值(晚)",IF(M21="甲夜","夜值(晚) 甲案",IF(M21="備","08-18",IF(OR(M21="支援秘書室",M21="支援出納室",M21="支援警務科",M21="支援事務股"),"支援總(大)隊",IF(M21="支援檢疫所","支援(其他)",IF(  M21="/","空班",  IF(  M21="丙",  "※ 丙案",  IF(  M21="丙常訓",  "※ 丙案 常訓",M21  )))))))))))))))))))))))))</f>
        <v/>
      </c>
      <c r="N61" s="190" t="str">
        <f>IF(N21="早","08-18",IF(N21="中","12-22",IF(N21="晚","22-08",IF(N21="X","輪休",IF(N21="公","公假",IF(OR(N21="病",N21="事"),"病(事)假",IF(OR(N21="婚",N21="產"),"婚(產)假",IF(N21="補","補休",IF(N21="休","休假",IF(N21="喪","喪假",IF(AND(N21="/",OR($A21=日期輸入!$B$25,$A21=日期輸入!$C$25,$A21=日期輸入!$D$25,$A21=日期輸入!$E$25,$A21=日期輸入!$F$25)),"08-18水電科",IF(N21="大日","大隊值日(日)",IF(N21="大夜","大隊值日(夜)",IF(N21="值1","值1(早)",IF(N21="值1丙","值1(早) 丙案",IF(N21="值2","值2(中)",IF(N21="值2乙","值2(中) 乙案",IF(N21="夜值","夜值(晚)",IF(N21="甲夜","夜值(晚) 甲案",IF(N21="備","08-18",IF(OR(N21="支援秘書室",N21="支援出納室",N21="支援警務科",N21="支援事務股"),"支援總(大)隊",IF(N21="支援檢疫所","支援(其他)",IF(  N21="/","空班",  IF(  N21="丙",  "※ 丙案",  IF(  N21="丙常訓",  "※ 丙案 常訓",N21  )))))))))))))))))))))))))</f>
        <v/>
      </c>
      <c r="O61" s="190" t="str">
        <f>IF(O21="早","08-18",IF(O21="中","12-22",IF(O21="晚","22-08",IF(O21="X","輪休",IF(O21="公","公假",IF(OR(O21="病",O21="事"),"病(事)假",IF(OR(O21="婚",O21="產"),"婚(產)假",IF(O21="補","補休",IF(O21="休","休假",IF(O21="喪","喪假",IF(AND(O21="/",OR($A21=日期輸入!$B$25,$A21=日期輸入!$C$25,$A21=日期輸入!$D$25,$A21=日期輸入!$E$25,$A21=日期輸入!$F$25)),"08-18水電科",IF(O21="大日","大隊值日(日)",IF(O21="大夜","大隊值日(夜)",IF(O21="值1","值1(早)",IF(O21="值1丙","值1(早) 丙案",IF(O21="值2","值2(中)",IF(O21="值2乙","值2(中) 乙案",IF(O21="夜值","夜值(晚)",IF(O21="甲夜","夜值(晚) 甲案",IF(O21="備","08-18",IF(OR(O21="支援秘書室",O21="支援出納室",O21="支援警務科",O21="支援事務股"),"支援總(大)隊",IF(O21="支援檢疫所","支援(其他)",IF(  O21="/","空班",  IF(  O21="丙",  "※ 丙案",  IF(  O21="丙常訓",  "※ 丙案 常訓",O21  )))))))))))))))))))))))))</f>
        <v/>
      </c>
      <c r="P61" s="190" t="str">
        <f>IF(P21="早","08-18",IF(P21="中","12-22",IF(P21="晚","22-08",IF(P21="X","輪休",IF(P21="公","公假",IF(OR(P21="病",P21="事"),"病(事)假",IF(OR(P21="婚",P21="產"),"婚(產)假",IF(P21="補","補休",IF(P21="休","休假",IF(P21="喪","喪假",IF(AND(P21="/",OR($A21=日期輸入!$B$25,$A21=日期輸入!$C$25,$A21=日期輸入!$D$25,$A21=日期輸入!$E$25,$A21=日期輸入!$F$25)),"08-18水電科",IF(P21="大日","大隊值日(日)",IF(P21="大夜","大隊值日(夜)",IF(P21="值1","值1(早)",IF(P21="值1丙","值1(早) 丙案",IF(P21="值2","值2(中)",IF(P21="值2乙","值2(中) 乙案",IF(P21="夜值","夜值(晚)",IF(P21="甲夜","夜值(晚) 甲案",IF(P21="備","08-18",IF(OR(P21="支援秘書室",P21="支援出納室",P21="支援警務科",P21="支援事務股"),"支援總(大)隊",IF(P21="支援檢疫所","支援(其他)",IF(  P21="/","空班",  IF(  P21="丙",  "※ 丙案",  IF(  P21="丙常訓",  "※ 丙案 常訓",P21  )))))))))))))))))))))))))</f>
        <v/>
      </c>
      <c r="Q61" s="190" t="str">
        <f>IF(Q21="早","08-18",IF(Q21="中","12-22",IF(Q21="晚","22-08",IF(Q21="X","輪休",IF(Q21="公","公假",IF(OR(Q21="病",Q21="事"),"病(事)假",IF(OR(Q21="婚",Q21="產"),"婚(產)假",IF(Q21="補","補休",IF(Q21="休","休假",IF(Q21="喪","喪假",IF(AND(Q21="/",OR($A21=日期輸入!$B$25,$A21=日期輸入!$C$25,$A21=日期輸入!$D$25,$A21=日期輸入!$E$25,$A21=日期輸入!$F$25)),"08-18水電科",IF(Q21="大日","大隊值日(日)",IF(Q21="大夜","大隊值日(夜)",IF(Q21="值1","值1(早)",IF(Q21="值1丙","值1(早) 丙案",IF(Q21="值2","值2(中)",IF(Q21="值2乙","值2(中) 乙案",IF(Q21="夜值","夜值(晚)",IF(Q21="甲夜","夜值(晚) 甲案",IF(Q21="備","08-18",IF(OR(Q21="支援秘書室",Q21="支援出納室",Q21="支援警務科",Q21="支援事務股"),"支援總(大)隊",IF(Q21="支援檢疫所","支援(其他)",IF(  Q21="/","空班",  IF(  Q21="丙",  "※ 丙案",  IF(  Q21="丙常訓",  "※ 丙案 常訓",Q21  )))))))))))))))))))))))))</f>
        <v/>
      </c>
      <c r="R61" s="190" t="str">
        <f>IF(R21="早","08-18",IF(R21="中","12-22",IF(R21="晚","22-08",IF(R21="X","輪休",IF(R21="公","公假",IF(OR(R21="病",R21="事"),"病(事)假",IF(OR(R21="婚",R21="產"),"婚(產)假",IF(R21="補","補休",IF(R21="休","休假",IF(R21="喪","喪假",IF(AND(R21="/",OR($A21=日期輸入!$B$25,$A21=日期輸入!$C$25,$A21=日期輸入!$D$25,$A21=日期輸入!$E$25,$A21=日期輸入!$F$25)),"08-18水電科",IF(R21="大日","大隊值日(日)",IF(R21="大夜","大隊值日(夜)",IF(R21="值1","值1(早)",IF(R21="值1丙","值1(早) 丙案",IF(R21="值2","值2(中)",IF(R21="值2乙","值2(中) 乙案",IF(R21="夜值","夜值(晚)",IF(R21="甲夜","夜值(晚) 甲案",IF(R21="備","08-18",IF(OR(R21="支援秘書室",R21="支援出納室",R21="支援警務科",R21="支援事務股"),"支援總(大)隊",IF(R21="支援檢疫所","支援(其他)",IF(  R21="/","空班",  IF(  R21="丙",  "※ 丙案",  IF(  R21="丙常訓",  "※ 丙案 常訓",R21  )))))))))))))))))))))))))</f>
        <v/>
      </c>
      <c r="S61" s="190" t="str">
        <f>IF(S21="早","08-18",IF(S21="中","12-22",IF(S21="晚","22-08",IF(S21="X","輪休",IF(S21="公","公假",IF(OR(S21="病",S21="事"),"病(事)假",IF(OR(S21="婚",S21="產"),"婚(產)假",IF(S21="補","補休",IF(S21="休","休假",IF(S21="喪","喪假",IF(AND(S21="/",OR($A21=日期輸入!$B$25,$A21=日期輸入!$C$25,$A21=日期輸入!$D$25,$A21=日期輸入!$E$25,$A21=日期輸入!$F$25)),"08-18水電科",IF(S21="大日","大隊值日(日)",IF(S21="大夜","大隊值日(夜)",IF(S21="值1","值1(早)",IF(S21="值1丙","值1(早) 丙案",IF(S21="值2","值2(中)",IF(S21="值2乙","值2(中) 乙案",IF(S21="夜值","夜值(晚)",IF(S21="甲夜","夜值(晚) 甲案",IF(S21="備","08-18",IF(OR(S21="支援秘書室",S21="支援出納室",S21="支援警務科",S21="支援事務股"),"支援總(大)隊",IF(S21="支援檢疫所","支援(其他)",IF(  S21="/","空班",  IF(  S21="丙",  "※ 丙案",  IF(  S21="丙常訓",  "※ 丙案 常訓",S21  )))))))))))))))))))))))))</f>
        <v/>
      </c>
      <c r="T61" s="190" t="str">
        <f>IF(T21="早","08-18",IF(T21="中","12-22",IF(T21="晚","22-08",IF(T21="X","輪休",IF(T21="公","公假",IF(OR(T21="病",T21="事"),"病(事)假",IF(OR(T21="婚",T21="產"),"婚(產)假",IF(T21="補","補休",IF(T21="休","休假",IF(T21="喪","喪假",IF(AND(T21="/",OR($A21=日期輸入!$B$25,$A21=日期輸入!$C$25,$A21=日期輸入!$D$25,$A21=日期輸入!$E$25,$A21=日期輸入!$F$25)),"08-18水電科",IF(T21="大日","大隊值日(日)",IF(T21="大夜","大隊值日(夜)",IF(T21="值1","值1(早)",IF(T21="值1丙","值1(早) 丙案",IF(T21="值2","值2(中)",IF(T21="值2乙","值2(中) 乙案",IF(T21="夜值","夜值(晚)",IF(T21="甲夜","夜值(晚) 甲案",IF(T21="備","08-18",IF(OR(T21="支援秘書室",T21="支援出納室",T21="支援警務科",T21="支援事務股"),"支援總(大)隊",IF(T21="支援檢疫所","支援(其他)",IF(  T21="/","空班",  IF(  T21="丙",  "※ 丙案",  IF(  T21="丙常訓",  "※ 丙案 常訓",T21  )))))))))))))))))))))))))</f>
        <v/>
      </c>
      <c r="U61" s="190" t="str">
        <f>IF(U21="早","08-18",IF(U21="中","12-22",IF(U21="晚","22-08",IF(U21="X","輪休",IF(U21="公","公假",IF(OR(U21="病",U21="事"),"病(事)假",IF(OR(U21="婚",U21="產"),"婚(產)假",IF(U21="補","補休",IF(U21="休","休假",IF(U21="喪","喪假",IF(AND(U21="/",OR($A21=日期輸入!$B$25,$A21=日期輸入!$C$25,$A21=日期輸入!$D$25,$A21=日期輸入!$E$25,$A21=日期輸入!$F$25)),"08-18水電科",IF(U21="大日","大隊值日(日)",IF(U21="大夜","大隊值日(夜)",IF(U21="值1","值1(早)",IF(U21="值1丙","值1(早) 丙案",IF(U21="值2","值2(中)",IF(U21="值2乙","值2(中) 乙案",IF(U21="夜值","夜值(晚)",IF(U21="甲夜","夜值(晚) 甲案",IF(U21="備","08-18",IF(OR(U21="支援秘書室",U21="支援出納室",U21="支援警務科",U21="支援事務股"),"支援總(大)隊",IF(U21="支援檢疫所","支援(其他)",IF(  U21="/","空班",  IF(  U21="丙",  "※ 丙案",  IF(  U21="丙常訓",  "※ 丙案 常訓",U21  )))))))))))))))))))))))))</f>
        <v/>
      </c>
      <c r="V61" s="190" t="str">
        <f>IF(V21="早","08-18",IF(V21="中","12-22",IF(V21="晚","22-08",IF(V21="X","輪休",IF(V21="公","公假",IF(OR(V21="病",V21="事"),"病(事)假",IF(OR(V21="婚",V21="產"),"婚(產)假",IF(V21="補","補休",IF(V21="休","休假",IF(V21="喪","喪假",IF(AND(V21="/",OR($A21=日期輸入!$B$25,$A21=日期輸入!$C$25,$A21=日期輸入!$D$25,$A21=日期輸入!$E$25,$A21=日期輸入!$F$25)),"08-18水電科",IF(V21="大日","大隊值日(日)",IF(V21="大夜","大隊值日(夜)",IF(V21="值1","值1(早)",IF(V21="值1丙","值1(早) 丙案",IF(V21="值2","值2(中)",IF(V21="值2乙","值2(中) 乙案",IF(V21="夜值","夜值(晚)",IF(V21="甲夜","夜值(晚) 甲案",IF(V21="備","08-18",IF(OR(V21="支援秘書室",V21="支援出納室",V21="支援警務科",V21="支援事務股"),"支援總(大)隊",IF(V21="支援檢疫所","支援(其他)",IF(  V21="/","空班",  IF(  V21="丙",  "※ 丙案",  IF(  V21="丙常訓",  "※ 丙案 常訓",V21  )))))))))))))))))))))))))</f>
        <v/>
      </c>
      <c r="W61" s="190" t="str">
        <f>IF(W21="早","08-18",IF(W21="中","12-22",IF(W21="晚","22-08",IF(W21="X","輪休",IF(W21="公","公假",IF(OR(W21="病",W21="事"),"病(事)假",IF(OR(W21="婚",W21="產"),"婚(產)假",IF(W21="補","補休",IF(W21="休","休假",IF(W21="喪","喪假",IF(AND(W21="/",OR($A21=日期輸入!$B$25,$A21=日期輸入!$C$25,$A21=日期輸入!$D$25,$A21=日期輸入!$E$25,$A21=日期輸入!$F$25)),"08-18水電科",IF(W21="大日","大隊值日(日)",IF(W21="大夜","大隊值日(夜)",IF(W21="值1","值1(早)",IF(W21="值1丙","值1(早) 丙案",IF(W21="值2","值2(中)",IF(W21="值2乙","值2(中) 乙案",IF(W21="夜值","夜值(晚)",IF(W21="甲夜","夜值(晚) 甲案",IF(W21="備","08-18",IF(OR(W21="支援秘書室",W21="支援出納室",W21="支援警務科",W21="支援事務股"),"支援總(大)隊",IF(W21="支援檢疫所","支援(其他)",IF(  W21="/","空班",  IF(  W21="丙",  "※ 丙案",  IF(  W21="丙常訓",  "※ 丙案 常訓",W21  )))))))))))))))))))))))))</f>
        <v/>
      </c>
      <c r="X61" s="190" t="str">
        <f>IF(X21="早","08-18",IF(X21="中","12-22",IF(X21="晚","22-08",IF(X21="X","輪休",IF(X21="公","公假",IF(OR(X21="病",X21="事"),"病(事)假",IF(OR(X21="婚",X21="產"),"婚(產)假",IF(X21="補","補休",IF(X21="休","休假",IF(X21="喪","喪假",IF(AND(X21="/",OR($A21=日期輸入!$B$25,$A21=日期輸入!$C$25,$A21=日期輸入!$D$25,$A21=日期輸入!$E$25,$A21=日期輸入!$F$25)),"08-18水電科",IF(X21="大日","大隊值日(日)",IF(X21="大夜","大隊值日(夜)",IF(X21="值1","值1(早)",IF(X21="值1丙","值1(早) 丙案",IF(X21="值2","值2(中)",IF(X21="值2乙","值2(中) 乙案",IF(X21="夜值","夜值(晚)",IF(X21="甲夜","夜值(晚) 甲案",IF(X21="備","08-18",IF(OR(X21="支援秘書室",X21="支援出納室",X21="支援警務科",X21="支援事務股"),"支援總(大)隊",IF(X21="支援檢疫所","支援(其他)",IF(  X21="/","空班",  IF(  X21="丙",  "※ 丙案",  IF(  X21="丙常訓",  "※ 丙案 常訓",X21  )))))))))))))))))))))))))</f>
        <v/>
      </c>
      <c r="Y61" s="190" t="str">
        <f>IF(Y21="早","08-18",IF(Y21="中","12-22",IF(Y21="晚","22-08",IF(Y21="X","輪休",IF(Y21="公","公假",IF(OR(Y21="病",Y21="事"),"病(事)假",IF(OR(Y21="婚",Y21="產"),"婚(產)假",IF(Y21="補","補休",IF(Y21="休","休假",IF(Y21="喪","喪假",IF(AND(Y21="/",OR($A21=日期輸入!$B$25,$A21=日期輸入!$C$25,$A21=日期輸入!$D$25,$A21=日期輸入!$E$25,$A21=日期輸入!$F$25)),"08-18水電科",IF(Y21="大日","大隊值日(日)",IF(Y21="大夜","大隊值日(夜)",IF(Y21="值1","值1(早)",IF(Y21="值1丙","值1(早) 丙案",IF(Y21="值2","值2(中)",IF(Y21="值2乙","值2(中) 乙案",IF(Y21="夜值","夜值(晚)",IF(Y21="甲夜","夜值(晚) 甲案",IF(Y21="備","08-18",IF(OR(Y21="支援秘書室",Y21="支援出納室",Y21="支援警務科",Y21="支援事務股"),"支援總(大)隊",IF(Y21="支援檢疫所","支援(其他)",IF(  Y21="/","空班",  IF(  Y21="丙",  "※ 丙案",  IF(  Y21="丙常訓",  "※ 丙案 常訓",Y21  )))))))))))))))))))))))))</f>
        <v/>
      </c>
      <c r="Z61" s="190" t="str">
        <f>IF(Z21="早","08-18",IF(Z21="中","12-22",IF(Z21="晚","22-08",IF(Z21="X","輪休",IF(Z21="公","公假",IF(OR(Z21="病",Z21="事"),"病(事)假",IF(OR(Z21="婚",Z21="產"),"婚(產)假",IF(Z21="補","補休",IF(Z21="休","休假",IF(Z21="喪","喪假",IF(AND(Z21="/",OR($A21=日期輸入!$B$25,$A21=日期輸入!$C$25,$A21=日期輸入!$D$25,$A21=日期輸入!$E$25,$A21=日期輸入!$F$25)),"08-18水電科",IF(Z21="大日","大隊值日(日)",IF(Z21="大夜","大隊值日(夜)",IF(Z21="值1","值1(早)",IF(Z21="值1丙","值1(早) 丙案",IF(Z21="值2","值2(中)",IF(Z21="值2乙","值2(中) 乙案",IF(Z21="夜值","夜值(晚)",IF(Z21="甲夜","夜值(晚) 甲案",IF(Z21="備","08-18",IF(OR(Z21="支援秘書室",Z21="支援出納室",Z21="支援警務科",Z21="支援事務股"),"支援總(大)隊",IF(Z21="支援檢疫所","支援(其他)",IF(  Z21="/","空班",  IF(  Z21="丙",  "※ 丙案",  IF(  Z21="丙常訓",  "※ 丙案 常訓",Z21  )))))))))))))))))))))))))</f>
        <v/>
      </c>
      <c r="AA61" s="190" t="str">
        <f>IF(AA21="早","08-18",IF(AA21="中","12-22",IF(AA21="晚","22-08",IF(AA21="X","輪休",IF(AA21="公","公假",IF(OR(AA21="病",AA21="事"),"病(事)假",IF(OR(AA21="婚",AA21="產"),"婚(產)假",IF(AA21="補","補休",IF(AA21="休","休假",IF(AA21="喪","喪假",IF(AND(AA21="/",OR($A21=日期輸入!$B$25,$A21=日期輸入!$C$25,$A21=日期輸入!$D$25,$A21=日期輸入!$E$25,$A21=日期輸入!$F$25)),"08-18水電科",IF(AA21="大日","大隊值日(日)",IF(AA21="大夜","大隊值日(夜)",IF(AA21="值1","值1(早)",IF(AA21="值1丙","值1(早) 丙案",IF(AA21="值2","值2(中)",IF(AA21="值2乙","值2(中) 乙案",IF(AA21="夜值","夜值(晚)",IF(AA21="甲夜","夜值(晚) 甲案",IF(AA21="備","08-18",IF(OR(AA21="支援秘書室",AA21="支援出納室",AA21="支援警務科",AA21="支援事務股"),"支援總(大)隊",IF(AA21="支援檢疫所","支援(其他)",IF(  AA21="/","空班",  IF(  AA21="丙",  "※ 丙案",  IF(  AA21="丙常訓",  "※ 丙案 常訓",AA21  )))))))))))))))))))))))))</f>
        <v/>
      </c>
      <c r="AB61" s="190" t="str">
        <f>IF(AB21="早","08-18",IF(AB21="中","12-22",IF(AB21="晚","22-08",IF(AB21="X","輪休",IF(AB21="公","公假",IF(OR(AB21="病",AB21="事"),"病(事)假",IF(OR(AB21="婚",AB21="產"),"婚(產)假",IF(AB21="補","補休",IF(AB21="休","休假",IF(AB21="喪","喪假",IF(AND(AB21="/",OR($A21=日期輸入!$B$25,$A21=日期輸入!$C$25,$A21=日期輸入!$D$25,$A21=日期輸入!$E$25,$A21=日期輸入!$F$25)),"08-18水電科",IF(AB21="大日","大隊值日(日)",IF(AB21="大夜","大隊值日(夜)",IF(AB21="值1","值1(早)",IF(AB21="值1丙","值1(早) 丙案",IF(AB21="值2","值2(中)",IF(AB21="值2乙","值2(中) 乙案",IF(AB21="夜值","夜值(晚)",IF(AB21="甲夜","夜值(晚) 甲案",IF(AB21="備","08-18",IF(OR(AB21="支援秘書室",AB21="支援出納室",AB21="支援警務科",AB21="支援事務股"),"支援總(大)隊",IF(AB21="支援檢疫所","支援(其他)",IF(  AB21="/","空班",  IF(  AB21="丙",  "※ 丙案",  IF(  AB21="丙常訓",  "※ 丙案 常訓",AB21  )))))))))))))))))))))))))</f>
        <v/>
      </c>
      <c r="AC61" s="190" t="str">
        <f>IF(AC21="早","08-18",IF(AC21="中","12-22",IF(AC21="晚","22-08",IF(AC21="X","輪休",IF(AC21="公","公假",IF(OR(AC21="病",AC21="事"),"病(事)假",IF(OR(AC21="婚",AC21="產"),"婚(產)假",IF(AC21="補","補休",IF(AC21="休","休假",IF(AC21="喪","喪假",IF(AND(AC21="/",OR($A21=日期輸入!$B$25,$A21=日期輸入!$C$25,$A21=日期輸入!$D$25,$A21=日期輸入!$E$25,$A21=日期輸入!$F$25)),"08-18水電科",IF(AC21="大日","大隊值日(日)",IF(AC21="大夜","大隊值日(夜)",IF(AC21="值1","值1(早)",IF(AC21="值1丙","值1(早) 丙案",IF(AC21="值2","值2(中)",IF(AC21="值2乙","值2(中) 乙案",IF(AC21="夜值","夜值(晚)",IF(AC21="甲夜","夜值(晚) 甲案",IF(AC21="備","08-18",IF(OR(AC21="支援秘書室",AC21="支援出納室",AC21="支援警務科",AC21="支援事務股"),"支援總(大)隊",IF(AC21="支援檢疫所","支援(其他)",IF(  AC21="/","空班",  IF(  AC21="丙",  "※ 丙案",  IF(  AC21="丙常訓",  "※ 丙案 常訓",AC21  )))))))))))))))))))))))))</f>
        <v/>
      </c>
      <c r="AD61" s="190" t="str">
        <f>IF(AD21="早","08-18",IF(AD21="中","12-22",IF(AD21="晚","22-08",IF(AD21="X","輪休",IF(AD21="公","公假",IF(OR(AD21="病",AD21="事"),"病(事)假",IF(OR(AD21="婚",AD21="產"),"婚(產)假",IF(AD21="補","補休",IF(AD21="休","休假",IF(AD21="喪","喪假",IF(AND(AD21="/",OR($A21=日期輸入!$B$25,$A21=日期輸入!$C$25,$A21=日期輸入!$D$25,$A21=日期輸入!$E$25,$A21=日期輸入!$F$25)),"08-18水電科",IF(AD21="大日","大隊值日(日)",IF(AD21="大夜","大隊值日(夜)",IF(AD21="值1","值1(早)",IF(AD21="值1丙","值1(早) 丙案",IF(AD21="值2","值2(中)",IF(AD21="值2乙","值2(中) 乙案",IF(AD21="夜值","夜值(晚)",IF(AD21="甲夜","夜值(晚) 甲案",IF(AD21="備","08-18",IF(OR(AD21="支援秘書室",AD21="支援出納室",AD21="支援警務科",AD21="支援事務股"),"支援總(大)隊",IF(AD21="支援檢疫所","支援(其他)",IF(  AD21="/","空班",  IF(  AD21="丙",  "※ 丙案",  IF(  AD21="丙常訓",  "※ 丙案 常訓",AD21  )))))))))))))))))))))))))</f>
        <v/>
      </c>
      <c r="AE61" s="190" t="str">
        <f>IF(AE21="早","08-18",IF(AE21="中","12-22",IF(AE21="晚","22-08",IF(AE21="X","輪休",IF(AE21="公","公假",IF(OR(AE21="病",AE21="事"),"病(事)假",IF(OR(AE21="婚",AE21="產"),"婚(產)假",IF(AE21="補","補休",IF(AE21="休","休假",IF(AE21="喪","喪假",IF(AND(AE21="/",OR($A21=日期輸入!$B$25,$A21=日期輸入!$C$25,$A21=日期輸入!$D$25,$A21=日期輸入!$E$25,$A21=日期輸入!$F$25)),"08-18水電科",IF(AE21="大日","大隊值日(日)",IF(AE21="大夜","大隊值日(夜)",IF(AE21="值1","值1(早)",IF(AE21="值1丙","值1(早) 丙案",IF(AE21="值2","值2(中)",IF(AE21="值2乙","值2(中) 乙案",IF(AE21="夜值","夜值(晚)",IF(AE21="甲夜","夜值(晚) 甲案",IF(AE21="備","08-18",IF(OR(AE21="支援秘書室",AE21="支援出納室",AE21="支援警務科",AE21="支援事務股"),"支援總(大)隊",IF(AE21="支援檢疫所","支援(其他)",IF(  AE21="/","空班",  IF(  AE21="丙",  "※ 丙案",  IF(  AE21="丙常訓",  "※ 丙案 常訓",AE21  )))))))))))))))))))))))))</f>
        <v/>
      </c>
      <c r="AF61" s="190" t="str">
        <f>IF(AF21="早","08-18",IF(AF21="中","12-22",IF(AF21="晚","22-08",IF(AF21="X","輪休",IF(AF21="公","公假",IF(OR(AF21="病",AF21="事"),"病(事)假",IF(OR(AF21="婚",AF21="產"),"婚(產)假",IF(AF21="補","補休",IF(AF21="休","休假",IF(AF21="喪","喪假",IF(AND(AF21="/",OR($A21=日期輸入!$B$25,$A21=日期輸入!$C$25,$A21=日期輸入!$D$25,$A21=日期輸入!$E$25,$A21=日期輸入!$F$25)),"08-18水電科",IF(AF21="大日","大隊值日(日)",IF(AF21="大夜","大隊值日(夜)",IF(AF21="值1","值1(早)",IF(AF21="值1丙","值1(早) 丙案",IF(AF21="值2","值2(中)",IF(AF21="值2乙","值2(中) 乙案",IF(AF21="夜值","夜值(晚)",IF(AF21="甲夜","夜值(晚) 甲案",IF(AF21="備","08-18",IF(OR(AF21="支援秘書室",AF21="支援出納室",AF21="支援警務科",AF21="支援事務股"),"支援總(大)隊",IF(AF21="支援檢疫所","支援(其他)",IF(  AF21="/","空班",  IF(  AF21="丙",  "※ 丙案",  IF(  AF21="丙常訓",  "※ 丙案 常訓",AF21  )))))))))))))))))))))))))</f>
        <v/>
      </c>
      <c r="AG61" s="190" t="str">
        <f>IF(AG21="早","08-18",IF(AG21="中","12-22",IF(AG21="晚","22-08",IF(AG21="X","輪休",IF(AG21="公","公假",IF(OR(AG21="病",AG21="事"),"病(事)假",IF(OR(AG21="婚",AG21="產"),"婚(產)假",IF(AG21="補","補休",IF(AG21="休","休假",IF(AG21="喪","喪假",IF(AND(AG21="/",OR($A21=日期輸入!$B$25,$A21=日期輸入!$C$25,$A21=日期輸入!$D$25,$A21=日期輸入!$E$25,$A21=日期輸入!$F$25)),"08-18水電科",IF(AG21="大日","大隊值日(日)",IF(AG21="大夜","大隊值日(夜)",IF(AG21="值1","值1(早)",IF(AG21="值1丙","值1(早) 丙案",IF(AG21="值2","值2(中)",IF(AG21="值2乙","值2(中) 乙案",IF(AG21="夜值","夜值(晚)",IF(AG21="甲夜","夜值(晚) 甲案",IF(AG21="備","08-18",IF(OR(AG21="支援秘書室",AG21="支援出納室",AG21="支援警務科",AG21="支援事務股"),"支援總(大)隊",IF(AG21="支援檢疫所","支援(其他)",IF(  AG21="/","空班",  IF(  AG21="丙",  "※ 丙案",  IF(  AG21="丙常訓",  "※ 丙案 常訓",AG21  )))))))))))))))))))))))))</f>
        <v/>
      </c>
    </row>
    <row r="62" spans="1:33">
      <c r="A62" s="190" t="str">
        <f t="shared" ref="A62:B62" si="21">A22</f>
        <v/>
      </c>
      <c r="B62" s="190" t="str">
        <f t="shared" si="21"/>
        <v/>
      </c>
      <c r="C62" s="190" t="str">
        <f>IF(C22="早","08-18",IF(C22="中","12-22",IF(C22="晚","22-08",IF(C22="X","輪休",IF(C22="公","公假",IF(OR(C22="病",C22="事"),"病(事)假",IF(OR(C22="婚",C22="產"),"婚(產)假",IF(C22="補","補休",IF(C22="休","休假",IF(C22="喪","喪假",IF(AND(C22="/",OR($A22=日期輸入!$B$25,$A22=日期輸入!$C$25,$A22=日期輸入!$D$25,$A22=日期輸入!$E$25,$A22=日期輸入!$F$25)),"08-18水電科",IF(C22="大日","大隊值日(日)",IF(C22="大夜","大隊值日(夜)",IF(C22="值1","值1(早)",IF(C22="值1丙","值1(早) 丙案",IF(C22="值2","值2(中)",IF(C22="值2乙","值2(中) 乙案",IF(C22="夜值","夜值(晚)",IF(C22="甲夜","夜值(晚) 甲案",IF(C22="備","08-18",IF(OR(C22="支援秘書室",C22="支援出納室",C22="支援警務科",C22="支援事務股"),"支援總(大)隊",IF(C22="支援檢疫所","支援(其他)",IF(  C22="/","空班",  IF(  C22="丙",  "※ 丙案",  IF(  C22="丙常訓",  "※ 丙案 常訓",C22  )))))))))))))))))))))))))</f>
        <v/>
      </c>
      <c r="D62" s="190" t="str">
        <f>IF(D22="早","08-18",IF(D22="中","12-22",IF(D22="晚","22-08",IF(D22="X","輪休",IF(D22="公","公假",IF(OR(D22="病",D22="事"),"病(事)假",IF(OR(D22="婚",D22="產"),"婚(產)假",IF(D22="補","補休",IF(D22="休","休假",IF(D22="喪","喪假",IF(AND(D22="/",OR($A22=日期輸入!$B$25,$A22=日期輸入!$C$25,$A22=日期輸入!$D$25,$A22=日期輸入!$E$25,$A22=日期輸入!$F$25)),"08-18水電科",IF(D22="大日","大隊值日(日)",IF(D22="大夜","大隊值日(夜)",IF(D22="值1","值1(早)",IF(D22="值1丙","值1(早) 丙案",IF(D22="值2","值2(中)",IF(D22="值2乙","值2(中) 乙案",IF(D22="夜值","夜值(晚)",IF(D22="甲夜","夜值(晚) 甲案",IF(D22="備","08-18",IF(OR(D22="支援秘書室",D22="支援出納室",D22="支援警務科",D22="支援事務股"),"支援總(大)隊",IF(D22="支援檢疫所","支援(其他)",IF(  D22="/","空班",  IF(  D22="丙",  "※ 丙案",  IF(  D22="丙常訓",  "※ 丙案 常訓",D22  )))))))))))))))))))))))))</f>
        <v/>
      </c>
      <c r="E62" s="190" t="str">
        <f>IF(E22="早","08-18",IF(E22="中","12-22",IF(E22="晚","22-08",IF(E22="X","輪休",IF(E22="公","公假",IF(OR(E22="病",E22="事"),"病(事)假",IF(OR(E22="婚",E22="產"),"婚(產)假",IF(E22="補","補休",IF(E22="休","休假",IF(E22="喪","喪假",IF(AND(E22="/",OR($A22=日期輸入!$B$25,$A22=日期輸入!$C$25,$A22=日期輸入!$D$25,$A22=日期輸入!$E$25,$A22=日期輸入!$F$25)),"08-18水電科",IF(E22="大日","大隊值日(日)",IF(E22="大夜","大隊值日(夜)",IF(E22="值1","值1(早)",IF(E22="值1丙","值1(早) 丙案",IF(E22="值2","值2(中)",IF(E22="值2乙","值2(中) 乙案",IF(E22="夜值","夜值(晚)",IF(E22="甲夜","夜值(晚) 甲案",IF(E22="備","08-18",IF(OR(E22="支援秘書室",E22="支援出納室",E22="支援警務科",E22="支援事務股"),"支援總(大)隊",IF(E22="支援檢疫所","支援(其他)",IF(  E22="/","空班",  IF(  E22="丙",  "※ 丙案",  IF(  E22="丙常訓",  "※ 丙案 常訓",E22  )))))))))))))))))))))))))</f>
        <v/>
      </c>
      <c r="F62" s="190" t="str">
        <f>IF(F22="早","08-18",IF(F22="中","12-22",IF(F22="晚","22-08",IF(F22="X","輪休",IF(F22="公","公假",IF(OR(F22="病",F22="事"),"病(事)假",IF(OR(F22="婚",F22="產"),"婚(產)假",IF(F22="補","補休",IF(F22="休","休假",IF(F22="喪","喪假",IF(AND(F22="/",OR($A22=日期輸入!$B$25,$A22=日期輸入!$C$25,$A22=日期輸入!$D$25,$A22=日期輸入!$E$25,$A22=日期輸入!$F$25)),"08-18水電科",IF(F22="大日","大隊值日(日)",IF(F22="大夜","大隊值日(夜)",IF(F22="值1","值1(早)",IF(F22="值1丙","值1(早) 丙案",IF(F22="值2","值2(中)",IF(F22="值2乙","值2(中) 乙案",IF(F22="夜值","夜值(晚)",IF(F22="甲夜","夜值(晚) 甲案",IF(F22="備","08-18",IF(OR(F22="支援秘書室",F22="支援出納室",F22="支援警務科",F22="支援事務股"),"支援總(大)隊",IF(F22="支援檢疫所","支援(其他)",IF(  F22="/","空班",  IF(  F22="丙",  "※ 丙案",  IF(  F22="丙常訓",  "※ 丙案 常訓",F22  )))))))))))))))))))))))))</f>
        <v/>
      </c>
      <c r="G62" s="190" t="str">
        <f>IF(G22="早","08-18",IF(G22="中","12-22",IF(G22="晚","22-08",IF(G22="X","輪休",IF(G22="公","公假",IF(OR(G22="病",G22="事"),"病(事)假",IF(OR(G22="婚",G22="產"),"婚(產)假",IF(G22="補","補休",IF(G22="休","休假",IF(G22="喪","喪假",IF(AND(G22="/",OR($A22=日期輸入!$B$25,$A22=日期輸入!$C$25,$A22=日期輸入!$D$25,$A22=日期輸入!$E$25,$A22=日期輸入!$F$25)),"08-18水電科",IF(G22="大日","大隊值日(日)",IF(G22="大夜","大隊值日(夜)",IF(G22="值1","值1(早)",IF(G22="值1丙","值1(早) 丙案",IF(G22="值2","值2(中)",IF(G22="值2乙","值2(中) 乙案",IF(G22="夜值","夜值(晚)",IF(G22="甲夜","夜值(晚) 甲案",IF(G22="備","08-18",IF(OR(G22="支援秘書室",G22="支援出納室",G22="支援警務科",G22="支援事務股"),"支援總(大)隊",IF(G22="支援檢疫所","支援(其他)",IF(  G22="/","空班",  IF(  G22="丙",  "※ 丙案",  IF(  G22="丙常訓",  "※ 丙案 常訓",G22  )))))))))))))))))))))))))</f>
        <v/>
      </c>
      <c r="H62" s="190" t="str">
        <f>IF(H22="早","08-18",IF(H22="中","12-22",IF(H22="晚","22-08",IF(H22="X","輪休",IF(H22="公","公假",IF(OR(H22="病",H22="事"),"病(事)假",IF(OR(H22="婚",H22="產"),"婚(產)假",IF(H22="補","補休",IF(H22="休","休假",IF(H22="喪","喪假",IF(AND(H22="/",OR($A22=日期輸入!$B$25,$A22=日期輸入!$C$25,$A22=日期輸入!$D$25,$A22=日期輸入!$E$25,$A22=日期輸入!$F$25)),"08-18水電科",IF(H22="大日","大隊值日(日)",IF(H22="大夜","大隊值日(夜)",IF(H22="值1","值1(早)",IF(H22="值1丙","值1(早) 丙案",IF(H22="值2","值2(中)",IF(H22="值2乙","值2(中) 乙案",IF(H22="夜值","夜值(晚)",IF(H22="甲夜","夜值(晚) 甲案",IF(H22="備","08-18",IF(OR(H22="支援秘書室",H22="支援出納室",H22="支援警務科",H22="支援事務股"),"支援總(大)隊",IF(H22="支援檢疫所","支援(其他)",IF(  H22="/","空班",  IF(  H22="丙",  "※ 丙案",  IF(  H22="丙常訓",  "※ 丙案 常訓",H22  )))))))))))))))))))))))))</f>
        <v/>
      </c>
      <c r="I62" s="190" t="str">
        <f>IF(I22="早","08-18",IF(I22="中","12-22",IF(I22="晚","22-08",IF(I22="X","輪休",IF(I22="公","公假",IF(OR(I22="病",I22="事"),"病(事)假",IF(OR(I22="婚",I22="產"),"婚(產)假",IF(I22="補","補休",IF(I22="休","休假",IF(I22="喪","喪假",IF(AND(I22="/",OR($A22=日期輸入!$B$25,$A22=日期輸入!$C$25,$A22=日期輸入!$D$25,$A22=日期輸入!$E$25,$A22=日期輸入!$F$25)),"08-18水電科",IF(I22="大日","大隊值日(日)",IF(I22="大夜","大隊值日(夜)",IF(I22="值1","值1(早)",IF(I22="值1丙","值1(早) 丙案",IF(I22="值2","值2(中)",IF(I22="值2乙","值2(中) 乙案",IF(I22="夜值","夜值(晚)",IF(I22="甲夜","夜值(晚) 甲案",IF(I22="備","08-18",IF(OR(I22="支援秘書室",I22="支援出納室",I22="支援警務科",I22="支援事務股"),"支援總(大)隊",IF(I22="支援檢疫所","支援(其他)",IF(  I22="/","空班",  IF(  I22="丙",  "※ 丙案",  IF(  I22="丙常訓",  "※ 丙案 常訓",I22  )))))))))))))))))))))))))</f>
        <v/>
      </c>
      <c r="J62" s="190" t="str">
        <f>IF(J22="早","08-18",IF(J22="中","12-22",IF(J22="晚","22-08",IF(J22="X","輪休",IF(J22="公","公假",IF(OR(J22="病",J22="事"),"病(事)假",IF(OR(J22="婚",J22="產"),"婚(產)假",IF(J22="補","補休",IF(J22="休","休假",IF(J22="喪","喪假",IF(AND(J22="/",OR($A22=日期輸入!$B$25,$A22=日期輸入!$C$25,$A22=日期輸入!$D$25,$A22=日期輸入!$E$25,$A22=日期輸入!$F$25)),"08-18水電科",IF(J22="大日","大隊值日(日)",IF(J22="大夜","大隊值日(夜)",IF(J22="值1","值1(早)",IF(J22="值1丙","值1(早) 丙案",IF(J22="值2","值2(中)",IF(J22="值2乙","值2(中) 乙案",IF(J22="夜值","夜值(晚)",IF(J22="甲夜","夜值(晚) 甲案",IF(J22="備","08-18",IF(OR(J22="支援秘書室",J22="支援出納室",J22="支援警務科",J22="支援事務股"),"支援總(大)隊",IF(J22="支援檢疫所","支援(其他)",IF(  J22="/","空班",  IF(  J22="丙",  "※ 丙案",  IF(  J22="丙常訓",  "※ 丙案 常訓",J22  )))))))))))))))))))))))))</f>
        <v/>
      </c>
      <c r="K62" s="190" t="str">
        <f>IF(K22="早","08-18",IF(K22="中","12-22",IF(K22="晚","22-08",IF(K22="X","輪休",IF(K22="公","公假",IF(OR(K22="病",K22="事"),"病(事)假",IF(OR(K22="婚",K22="產"),"婚(產)假",IF(K22="補","補休",IF(K22="休","休假",IF(K22="喪","喪假",IF(AND(K22="/",OR($A22=日期輸入!$B$25,$A22=日期輸入!$C$25,$A22=日期輸入!$D$25,$A22=日期輸入!$E$25,$A22=日期輸入!$F$25)),"08-18水電科",IF(K22="大日","大隊值日(日)",IF(K22="大夜","大隊值日(夜)",IF(K22="值1","值1(早)",IF(K22="值1丙","值1(早) 丙案",IF(K22="值2","值2(中)",IF(K22="值2乙","值2(中) 乙案",IF(K22="夜值","夜值(晚)",IF(K22="甲夜","夜值(晚) 甲案",IF(K22="備","08-18",IF(OR(K22="支援秘書室",K22="支援出納室",K22="支援警務科",K22="支援事務股"),"支援總(大)隊",IF(K22="支援檢疫所","支援(其他)",IF(  K22="/","空班",  IF(  K22="丙",  "※ 丙案",  IF(  K22="丙常訓",  "※ 丙案 常訓",K22  )))))))))))))))))))))))))</f>
        <v/>
      </c>
      <c r="L62" s="190" t="str">
        <f>IF(L22="早","08-18",IF(L22="中","12-22",IF(L22="晚","22-08",IF(L22="X","輪休",IF(L22="公","公假",IF(OR(L22="病",L22="事"),"病(事)假",IF(OR(L22="婚",L22="產"),"婚(產)假",IF(L22="補","補休",IF(L22="休","休假",IF(L22="喪","喪假",IF(AND(L22="/",OR($A22=日期輸入!$B$25,$A22=日期輸入!$C$25,$A22=日期輸入!$D$25,$A22=日期輸入!$E$25,$A22=日期輸入!$F$25)),"08-18水電科",IF(L22="大日","大隊值日(日)",IF(L22="大夜","大隊值日(夜)",IF(L22="值1","值1(早)",IF(L22="值1丙","值1(早) 丙案",IF(L22="值2","值2(中)",IF(L22="值2乙","值2(中) 乙案",IF(L22="夜值","夜值(晚)",IF(L22="甲夜","夜值(晚) 甲案",IF(L22="備","08-18",IF(OR(L22="支援秘書室",L22="支援出納室",L22="支援警務科",L22="支援事務股"),"支援總(大)隊",IF(L22="支援檢疫所","支援(其他)",IF(  L22="/","空班",  IF(  L22="丙",  "※ 丙案",  IF(  L22="丙常訓",  "※ 丙案 常訓",L22  )))))))))))))))))))))))))</f>
        <v/>
      </c>
      <c r="M62" s="190" t="str">
        <f>IF(M22="早","08-18",IF(M22="中","12-22",IF(M22="晚","22-08",IF(M22="X","輪休",IF(M22="公","公假",IF(OR(M22="病",M22="事"),"病(事)假",IF(OR(M22="婚",M22="產"),"婚(產)假",IF(M22="補","補休",IF(M22="休","休假",IF(M22="喪","喪假",IF(AND(M22="/",OR($A22=日期輸入!$B$25,$A22=日期輸入!$C$25,$A22=日期輸入!$D$25,$A22=日期輸入!$E$25,$A22=日期輸入!$F$25)),"08-18水電科",IF(M22="大日","大隊值日(日)",IF(M22="大夜","大隊值日(夜)",IF(M22="值1","值1(早)",IF(M22="值1丙","值1(早) 丙案",IF(M22="值2","值2(中)",IF(M22="值2乙","值2(中) 乙案",IF(M22="夜值","夜值(晚)",IF(M22="甲夜","夜值(晚) 甲案",IF(M22="備","08-18",IF(OR(M22="支援秘書室",M22="支援出納室",M22="支援警務科",M22="支援事務股"),"支援總(大)隊",IF(M22="支援檢疫所","支援(其他)",IF(  M22="/","空班",  IF(  M22="丙",  "※ 丙案",  IF(  M22="丙常訓",  "※ 丙案 常訓",M22  )))))))))))))))))))))))))</f>
        <v/>
      </c>
      <c r="N62" s="190" t="str">
        <f>IF(N22="早","08-18",IF(N22="中","12-22",IF(N22="晚","22-08",IF(N22="X","輪休",IF(N22="公","公假",IF(OR(N22="病",N22="事"),"病(事)假",IF(OR(N22="婚",N22="產"),"婚(產)假",IF(N22="補","補休",IF(N22="休","休假",IF(N22="喪","喪假",IF(AND(N22="/",OR($A22=日期輸入!$B$25,$A22=日期輸入!$C$25,$A22=日期輸入!$D$25,$A22=日期輸入!$E$25,$A22=日期輸入!$F$25)),"08-18水電科",IF(N22="大日","大隊值日(日)",IF(N22="大夜","大隊值日(夜)",IF(N22="值1","值1(早)",IF(N22="值1丙","值1(早) 丙案",IF(N22="值2","值2(中)",IF(N22="值2乙","值2(中) 乙案",IF(N22="夜值","夜值(晚)",IF(N22="甲夜","夜值(晚) 甲案",IF(N22="備","08-18",IF(OR(N22="支援秘書室",N22="支援出納室",N22="支援警務科",N22="支援事務股"),"支援總(大)隊",IF(N22="支援檢疫所","支援(其他)",IF(  N22="/","空班",  IF(  N22="丙",  "※ 丙案",  IF(  N22="丙常訓",  "※ 丙案 常訓",N22  )))))))))))))))))))))))))</f>
        <v/>
      </c>
      <c r="O62" s="190" t="str">
        <f>IF(O22="早","08-18",IF(O22="中","12-22",IF(O22="晚","22-08",IF(O22="X","輪休",IF(O22="公","公假",IF(OR(O22="病",O22="事"),"病(事)假",IF(OR(O22="婚",O22="產"),"婚(產)假",IF(O22="補","補休",IF(O22="休","休假",IF(O22="喪","喪假",IF(AND(O22="/",OR($A22=日期輸入!$B$25,$A22=日期輸入!$C$25,$A22=日期輸入!$D$25,$A22=日期輸入!$E$25,$A22=日期輸入!$F$25)),"08-18水電科",IF(O22="大日","大隊值日(日)",IF(O22="大夜","大隊值日(夜)",IF(O22="值1","值1(早)",IF(O22="值1丙","值1(早) 丙案",IF(O22="值2","值2(中)",IF(O22="值2乙","值2(中) 乙案",IF(O22="夜值","夜值(晚)",IF(O22="甲夜","夜值(晚) 甲案",IF(O22="備","08-18",IF(OR(O22="支援秘書室",O22="支援出納室",O22="支援警務科",O22="支援事務股"),"支援總(大)隊",IF(O22="支援檢疫所","支援(其他)",IF(  O22="/","空班",  IF(  O22="丙",  "※ 丙案",  IF(  O22="丙常訓",  "※ 丙案 常訓",O22  )))))))))))))))))))))))))</f>
        <v/>
      </c>
      <c r="P62" s="190" t="str">
        <f>IF(P22="早","08-18",IF(P22="中","12-22",IF(P22="晚","22-08",IF(P22="X","輪休",IF(P22="公","公假",IF(OR(P22="病",P22="事"),"病(事)假",IF(OR(P22="婚",P22="產"),"婚(產)假",IF(P22="補","補休",IF(P22="休","休假",IF(P22="喪","喪假",IF(AND(P22="/",OR($A22=日期輸入!$B$25,$A22=日期輸入!$C$25,$A22=日期輸入!$D$25,$A22=日期輸入!$E$25,$A22=日期輸入!$F$25)),"08-18水電科",IF(P22="大日","大隊值日(日)",IF(P22="大夜","大隊值日(夜)",IF(P22="值1","值1(早)",IF(P22="值1丙","值1(早) 丙案",IF(P22="值2","值2(中)",IF(P22="值2乙","值2(中) 乙案",IF(P22="夜值","夜值(晚)",IF(P22="甲夜","夜值(晚) 甲案",IF(P22="備","08-18",IF(OR(P22="支援秘書室",P22="支援出納室",P22="支援警務科",P22="支援事務股"),"支援總(大)隊",IF(P22="支援檢疫所","支援(其他)",IF(  P22="/","空班",  IF(  P22="丙",  "※ 丙案",  IF(  P22="丙常訓",  "※ 丙案 常訓",P22  )))))))))))))))))))))))))</f>
        <v/>
      </c>
      <c r="Q62" s="190" t="str">
        <f>IF(Q22="早","08-18",IF(Q22="中","12-22",IF(Q22="晚","22-08",IF(Q22="X","輪休",IF(Q22="公","公假",IF(OR(Q22="病",Q22="事"),"病(事)假",IF(OR(Q22="婚",Q22="產"),"婚(產)假",IF(Q22="補","補休",IF(Q22="休","休假",IF(Q22="喪","喪假",IF(AND(Q22="/",OR($A22=日期輸入!$B$25,$A22=日期輸入!$C$25,$A22=日期輸入!$D$25,$A22=日期輸入!$E$25,$A22=日期輸入!$F$25)),"08-18水電科",IF(Q22="大日","大隊值日(日)",IF(Q22="大夜","大隊值日(夜)",IF(Q22="值1","值1(早)",IF(Q22="值1丙","值1(早) 丙案",IF(Q22="值2","值2(中)",IF(Q22="值2乙","值2(中) 乙案",IF(Q22="夜值","夜值(晚)",IF(Q22="甲夜","夜值(晚) 甲案",IF(Q22="備","08-18",IF(OR(Q22="支援秘書室",Q22="支援出納室",Q22="支援警務科",Q22="支援事務股"),"支援總(大)隊",IF(Q22="支援檢疫所","支援(其他)",IF(  Q22="/","空班",  IF(  Q22="丙",  "※ 丙案",  IF(  Q22="丙常訓",  "※ 丙案 常訓",Q22  )))))))))))))))))))))))))</f>
        <v/>
      </c>
      <c r="R62" s="190" t="str">
        <f>IF(R22="早","08-18",IF(R22="中","12-22",IF(R22="晚","22-08",IF(R22="X","輪休",IF(R22="公","公假",IF(OR(R22="病",R22="事"),"病(事)假",IF(OR(R22="婚",R22="產"),"婚(產)假",IF(R22="補","補休",IF(R22="休","休假",IF(R22="喪","喪假",IF(AND(R22="/",OR($A22=日期輸入!$B$25,$A22=日期輸入!$C$25,$A22=日期輸入!$D$25,$A22=日期輸入!$E$25,$A22=日期輸入!$F$25)),"08-18水電科",IF(R22="大日","大隊值日(日)",IF(R22="大夜","大隊值日(夜)",IF(R22="值1","值1(早)",IF(R22="值1丙","值1(早) 丙案",IF(R22="值2","值2(中)",IF(R22="值2乙","值2(中) 乙案",IF(R22="夜值","夜值(晚)",IF(R22="甲夜","夜值(晚) 甲案",IF(R22="備","08-18",IF(OR(R22="支援秘書室",R22="支援出納室",R22="支援警務科",R22="支援事務股"),"支援總(大)隊",IF(R22="支援檢疫所","支援(其他)",IF(  R22="/","空班",  IF(  R22="丙",  "※ 丙案",  IF(  R22="丙常訓",  "※ 丙案 常訓",R22  )))))))))))))))))))))))))</f>
        <v/>
      </c>
      <c r="S62" s="190" t="str">
        <f>IF(S22="早","08-18",IF(S22="中","12-22",IF(S22="晚","22-08",IF(S22="X","輪休",IF(S22="公","公假",IF(OR(S22="病",S22="事"),"病(事)假",IF(OR(S22="婚",S22="產"),"婚(產)假",IF(S22="補","補休",IF(S22="休","休假",IF(S22="喪","喪假",IF(AND(S22="/",OR($A22=日期輸入!$B$25,$A22=日期輸入!$C$25,$A22=日期輸入!$D$25,$A22=日期輸入!$E$25,$A22=日期輸入!$F$25)),"08-18水電科",IF(S22="大日","大隊值日(日)",IF(S22="大夜","大隊值日(夜)",IF(S22="值1","值1(早)",IF(S22="值1丙","值1(早) 丙案",IF(S22="值2","值2(中)",IF(S22="值2乙","值2(中) 乙案",IF(S22="夜值","夜值(晚)",IF(S22="甲夜","夜值(晚) 甲案",IF(S22="備","08-18",IF(OR(S22="支援秘書室",S22="支援出納室",S22="支援警務科",S22="支援事務股"),"支援總(大)隊",IF(S22="支援檢疫所","支援(其他)",IF(  S22="/","空班",  IF(  S22="丙",  "※ 丙案",  IF(  S22="丙常訓",  "※ 丙案 常訓",S22  )))))))))))))))))))))))))</f>
        <v/>
      </c>
      <c r="T62" s="190" t="str">
        <f>IF(T22="早","08-18",IF(T22="中","12-22",IF(T22="晚","22-08",IF(T22="X","輪休",IF(T22="公","公假",IF(OR(T22="病",T22="事"),"病(事)假",IF(OR(T22="婚",T22="產"),"婚(產)假",IF(T22="補","補休",IF(T22="休","休假",IF(T22="喪","喪假",IF(AND(T22="/",OR($A22=日期輸入!$B$25,$A22=日期輸入!$C$25,$A22=日期輸入!$D$25,$A22=日期輸入!$E$25,$A22=日期輸入!$F$25)),"08-18水電科",IF(T22="大日","大隊值日(日)",IF(T22="大夜","大隊值日(夜)",IF(T22="值1","值1(早)",IF(T22="值1丙","值1(早) 丙案",IF(T22="值2","值2(中)",IF(T22="值2乙","值2(中) 乙案",IF(T22="夜值","夜值(晚)",IF(T22="甲夜","夜值(晚) 甲案",IF(T22="備","08-18",IF(OR(T22="支援秘書室",T22="支援出納室",T22="支援警務科",T22="支援事務股"),"支援總(大)隊",IF(T22="支援檢疫所","支援(其他)",IF(  T22="/","空班",  IF(  T22="丙",  "※ 丙案",  IF(  T22="丙常訓",  "※ 丙案 常訓",T22  )))))))))))))))))))))))))</f>
        <v/>
      </c>
      <c r="U62" s="190" t="str">
        <f>IF(U22="早","08-18",IF(U22="中","12-22",IF(U22="晚","22-08",IF(U22="X","輪休",IF(U22="公","公假",IF(OR(U22="病",U22="事"),"病(事)假",IF(OR(U22="婚",U22="產"),"婚(產)假",IF(U22="補","補休",IF(U22="休","休假",IF(U22="喪","喪假",IF(AND(U22="/",OR($A22=日期輸入!$B$25,$A22=日期輸入!$C$25,$A22=日期輸入!$D$25,$A22=日期輸入!$E$25,$A22=日期輸入!$F$25)),"08-18水電科",IF(U22="大日","大隊值日(日)",IF(U22="大夜","大隊值日(夜)",IF(U22="值1","值1(早)",IF(U22="值1丙","值1(早) 丙案",IF(U22="值2","值2(中)",IF(U22="值2乙","值2(中) 乙案",IF(U22="夜值","夜值(晚)",IF(U22="甲夜","夜值(晚) 甲案",IF(U22="備","08-18",IF(OR(U22="支援秘書室",U22="支援出納室",U22="支援警務科",U22="支援事務股"),"支援總(大)隊",IF(U22="支援檢疫所","支援(其他)",IF(  U22="/","空班",  IF(  U22="丙",  "※ 丙案",  IF(  U22="丙常訓",  "※ 丙案 常訓",U22  )))))))))))))))))))))))))</f>
        <v/>
      </c>
      <c r="V62" s="190" t="str">
        <f>IF(V22="早","08-18",IF(V22="中","12-22",IF(V22="晚","22-08",IF(V22="X","輪休",IF(V22="公","公假",IF(OR(V22="病",V22="事"),"病(事)假",IF(OR(V22="婚",V22="產"),"婚(產)假",IF(V22="補","補休",IF(V22="休","休假",IF(V22="喪","喪假",IF(AND(V22="/",OR($A22=日期輸入!$B$25,$A22=日期輸入!$C$25,$A22=日期輸入!$D$25,$A22=日期輸入!$E$25,$A22=日期輸入!$F$25)),"08-18水電科",IF(V22="大日","大隊值日(日)",IF(V22="大夜","大隊值日(夜)",IF(V22="值1","值1(早)",IF(V22="值1丙","值1(早) 丙案",IF(V22="值2","值2(中)",IF(V22="值2乙","值2(中) 乙案",IF(V22="夜值","夜值(晚)",IF(V22="甲夜","夜值(晚) 甲案",IF(V22="備","08-18",IF(OR(V22="支援秘書室",V22="支援出納室",V22="支援警務科",V22="支援事務股"),"支援總(大)隊",IF(V22="支援檢疫所","支援(其他)",IF(  V22="/","空班",  IF(  V22="丙",  "※ 丙案",  IF(  V22="丙常訓",  "※ 丙案 常訓",V22  )))))))))))))))))))))))))</f>
        <v/>
      </c>
      <c r="W62" s="190" t="str">
        <f>IF(W22="早","08-18",IF(W22="中","12-22",IF(W22="晚","22-08",IF(W22="X","輪休",IF(W22="公","公假",IF(OR(W22="病",W22="事"),"病(事)假",IF(OR(W22="婚",W22="產"),"婚(產)假",IF(W22="補","補休",IF(W22="休","休假",IF(W22="喪","喪假",IF(AND(W22="/",OR($A22=日期輸入!$B$25,$A22=日期輸入!$C$25,$A22=日期輸入!$D$25,$A22=日期輸入!$E$25,$A22=日期輸入!$F$25)),"08-18水電科",IF(W22="大日","大隊值日(日)",IF(W22="大夜","大隊值日(夜)",IF(W22="值1","值1(早)",IF(W22="值1丙","值1(早) 丙案",IF(W22="值2","值2(中)",IF(W22="值2乙","值2(中) 乙案",IF(W22="夜值","夜值(晚)",IF(W22="甲夜","夜值(晚) 甲案",IF(W22="備","08-18",IF(OR(W22="支援秘書室",W22="支援出納室",W22="支援警務科",W22="支援事務股"),"支援總(大)隊",IF(W22="支援檢疫所","支援(其他)",IF(  W22="/","空班",  IF(  W22="丙",  "※ 丙案",  IF(  W22="丙常訓",  "※ 丙案 常訓",W22  )))))))))))))))))))))))))</f>
        <v/>
      </c>
      <c r="X62" s="190" t="str">
        <f>IF(X22="早","08-18",IF(X22="中","12-22",IF(X22="晚","22-08",IF(X22="X","輪休",IF(X22="公","公假",IF(OR(X22="病",X22="事"),"病(事)假",IF(OR(X22="婚",X22="產"),"婚(產)假",IF(X22="補","補休",IF(X22="休","休假",IF(X22="喪","喪假",IF(AND(X22="/",OR($A22=日期輸入!$B$25,$A22=日期輸入!$C$25,$A22=日期輸入!$D$25,$A22=日期輸入!$E$25,$A22=日期輸入!$F$25)),"08-18水電科",IF(X22="大日","大隊值日(日)",IF(X22="大夜","大隊值日(夜)",IF(X22="值1","值1(早)",IF(X22="值1丙","值1(早) 丙案",IF(X22="值2","值2(中)",IF(X22="值2乙","值2(中) 乙案",IF(X22="夜值","夜值(晚)",IF(X22="甲夜","夜值(晚) 甲案",IF(X22="備","08-18",IF(OR(X22="支援秘書室",X22="支援出納室",X22="支援警務科",X22="支援事務股"),"支援總(大)隊",IF(X22="支援檢疫所","支援(其他)",IF(  X22="/","空班",  IF(  X22="丙",  "※ 丙案",  IF(  X22="丙常訓",  "※ 丙案 常訓",X22  )))))))))))))))))))))))))</f>
        <v/>
      </c>
      <c r="Y62" s="190" t="str">
        <f>IF(Y22="早","08-18",IF(Y22="中","12-22",IF(Y22="晚","22-08",IF(Y22="X","輪休",IF(Y22="公","公假",IF(OR(Y22="病",Y22="事"),"病(事)假",IF(OR(Y22="婚",Y22="產"),"婚(產)假",IF(Y22="補","補休",IF(Y22="休","休假",IF(Y22="喪","喪假",IF(AND(Y22="/",OR($A22=日期輸入!$B$25,$A22=日期輸入!$C$25,$A22=日期輸入!$D$25,$A22=日期輸入!$E$25,$A22=日期輸入!$F$25)),"08-18水電科",IF(Y22="大日","大隊值日(日)",IF(Y22="大夜","大隊值日(夜)",IF(Y22="值1","值1(早)",IF(Y22="值1丙","值1(早) 丙案",IF(Y22="值2","值2(中)",IF(Y22="值2乙","值2(中) 乙案",IF(Y22="夜值","夜值(晚)",IF(Y22="甲夜","夜值(晚) 甲案",IF(Y22="備","08-18",IF(OR(Y22="支援秘書室",Y22="支援出納室",Y22="支援警務科",Y22="支援事務股"),"支援總(大)隊",IF(Y22="支援檢疫所","支援(其他)",IF(  Y22="/","空班",  IF(  Y22="丙",  "※ 丙案",  IF(  Y22="丙常訓",  "※ 丙案 常訓",Y22  )))))))))))))))))))))))))</f>
        <v/>
      </c>
      <c r="Z62" s="190" t="str">
        <f>IF(Z22="早","08-18",IF(Z22="中","12-22",IF(Z22="晚","22-08",IF(Z22="X","輪休",IF(Z22="公","公假",IF(OR(Z22="病",Z22="事"),"病(事)假",IF(OR(Z22="婚",Z22="產"),"婚(產)假",IF(Z22="補","補休",IF(Z22="休","休假",IF(Z22="喪","喪假",IF(AND(Z22="/",OR($A22=日期輸入!$B$25,$A22=日期輸入!$C$25,$A22=日期輸入!$D$25,$A22=日期輸入!$E$25,$A22=日期輸入!$F$25)),"08-18水電科",IF(Z22="大日","大隊值日(日)",IF(Z22="大夜","大隊值日(夜)",IF(Z22="值1","值1(早)",IF(Z22="值1丙","值1(早) 丙案",IF(Z22="值2","值2(中)",IF(Z22="值2乙","值2(中) 乙案",IF(Z22="夜值","夜值(晚)",IF(Z22="甲夜","夜值(晚) 甲案",IF(Z22="備","08-18",IF(OR(Z22="支援秘書室",Z22="支援出納室",Z22="支援警務科",Z22="支援事務股"),"支援總(大)隊",IF(Z22="支援檢疫所","支援(其他)",IF(  Z22="/","空班",  IF(  Z22="丙",  "※ 丙案",  IF(  Z22="丙常訓",  "※ 丙案 常訓",Z22  )))))))))))))))))))))))))</f>
        <v/>
      </c>
      <c r="AA62" s="190" t="str">
        <f>IF(AA22="早","08-18",IF(AA22="中","12-22",IF(AA22="晚","22-08",IF(AA22="X","輪休",IF(AA22="公","公假",IF(OR(AA22="病",AA22="事"),"病(事)假",IF(OR(AA22="婚",AA22="產"),"婚(產)假",IF(AA22="補","補休",IF(AA22="休","休假",IF(AA22="喪","喪假",IF(AND(AA22="/",OR($A22=日期輸入!$B$25,$A22=日期輸入!$C$25,$A22=日期輸入!$D$25,$A22=日期輸入!$E$25,$A22=日期輸入!$F$25)),"08-18水電科",IF(AA22="大日","大隊值日(日)",IF(AA22="大夜","大隊值日(夜)",IF(AA22="值1","值1(早)",IF(AA22="值1丙","值1(早) 丙案",IF(AA22="值2","值2(中)",IF(AA22="值2乙","值2(中) 乙案",IF(AA22="夜值","夜值(晚)",IF(AA22="甲夜","夜值(晚) 甲案",IF(AA22="備","08-18",IF(OR(AA22="支援秘書室",AA22="支援出納室",AA22="支援警務科",AA22="支援事務股"),"支援總(大)隊",IF(AA22="支援檢疫所","支援(其他)",IF(  AA22="/","空班",  IF(  AA22="丙",  "※ 丙案",  IF(  AA22="丙常訓",  "※ 丙案 常訓",AA22  )))))))))))))))))))))))))</f>
        <v/>
      </c>
      <c r="AB62" s="190" t="str">
        <f>IF(AB22="早","08-18",IF(AB22="中","12-22",IF(AB22="晚","22-08",IF(AB22="X","輪休",IF(AB22="公","公假",IF(OR(AB22="病",AB22="事"),"病(事)假",IF(OR(AB22="婚",AB22="產"),"婚(產)假",IF(AB22="補","補休",IF(AB22="休","休假",IF(AB22="喪","喪假",IF(AND(AB22="/",OR($A22=日期輸入!$B$25,$A22=日期輸入!$C$25,$A22=日期輸入!$D$25,$A22=日期輸入!$E$25,$A22=日期輸入!$F$25)),"08-18水電科",IF(AB22="大日","大隊值日(日)",IF(AB22="大夜","大隊值日(夜)",IF(AB22="值1","值1(早)",IF(AB22="值1丙","值1(早) 丙案",IF(AB22="值2","值2(中)",IF(AB22="值2乙","值2(中) 乙案",IF(AB22="夜值","夜值(晚)",IF(AB22="甲夜","夜值(晚) 甲案",IF(AB22="備","08-18",IF(OR(AB22="支援秘書室",AB22="支援出納室",AB22="支援警務科",AB22="支援事務股"),"支援總(大)隊",IF(AB22="支援檢疫所","支援(其他)",IF(  AB22="/","空班",  IF(  AB22="丙",  "※ 丙案",  IF(  AB22="丙常訓",  "※ 丙案 常訓",AB22  )))))))))))))))))))))))))</f>
        <v/>
      </c>
      <c r="AC62" s="190" t="str">
        <f>IF(AC22="早","08-18",IF(AC22="中","12-22",IF(AC22="晚","22-08",IF(AC22="X","輪休",IF(AC22="公","公假",IF(OR(AC22="病",AC22="事"),"病(事)假",IF(OR(AC22="婚",AC22="產"),"婚(產)假",IF(AC22="補","補休",IF(AC22="休","休假",IF(AC22="喪","喪假",IF(AND(AC22="/",OR($A22=日期輸入!$B$25,$A22=日期輸入!$C$25,$A22=日期輸入!$D$25,$A22=日期輸入!$E$25,$A22=日期輸入!$F$25)),"08-18水電科",IF(AC22="大日","大隊值日(日)",IF(AC22="大夜","大隊值日(夜)",IF(AC22="值1","值1(早)",IF(AC22="值1丙","值1(早) 丙案",IF(AC22="值2","值2(中)",IF(AC22="值2乙","值2(中) 乙案",IF(AC22="夜值","夜值(晚)",IF(AC22="甲夜","夜值(晚) 甲案",IF(AC22="備","08-18",IF(OR(AC22="支援秘書室",AC22="支援出納室",AC22="支援警務科",AC22="支援事務股"),"支援總(大)隊",IF(AC22="支援檢疫所","支援(其他)",IF(  AC22="/","空班",  IF(  AC22="丙",  "※ 丙案",  IF(  AC22="丙常訓",  "※ 丙案 常訓",AC22  )))))))))))))))))))))))))</f>
        <v/>
      </c>
      <c r="AD62" s="190" t="str">
        <f>IF(AD22="早","08-18",IF(AD22="中","12-22",IF(AD22="晚","22-08",IF(AD22="X","輪休",IF(AD22="公","公假",IF(OR(AD22="病",AD22="事"),"病(事)假",IF(OR(AD22="婚",AD22="產"),"婚(產)假",IF(AD22="補","補休",IF(AD22="休","休假",IF(AD22="喪","喪假",IF(AND(AD22="/",OR($A22=日期輸入!$B$25,$A22=日期輸入!$C$25,$A22=日期輸入!$D$25,$A22=日期輸入!$E$25,$A22=日期輸入!$F$25)),"08-18水電科",IF(AD22="大日","大隊值日(日)",IF(AD22="大夜","大隊值日(夜)",IF(AD22="值1","值1(早)",IF(AD22="值1丙","值1(早) 丙案",IF(AD22="值2","值2(中)",IF(AD22="值2乙","值2(中) 乙案",IF(AD22="夜值","夜值(晚)",IF(AD22="甲夜","夜值(晚) 甲案",IF(AD22="備","08-18",IF(OR(AD22="支援秘書室",AD22="支援出納室",AD22="支援警務科",AD22="支援事務股"),"支援總(大)隊",IF(AD22="支援檢疫所","支援(其他)",IF(  AD22="/","空班",  IF(  AD22="丙",  "※ 丙案",  IF(  AD22="丙常訓",  "※ 丙案 常訓",AD22  )))))))))))))))))))))))))</f>
        <v/>
      </c>
      <c r="AE62" s="190" t="str">
        <f>IF(AE22="早","08-18",IF(AE22="中","12-22",IF(AE22="晚","22-08",IF(AE22="X","輪休",IF(AE22="公","公假",IF(OR(AE22="病",AE22="事"),"病(事)假",IF(OR(AE22="婚",AE22="產"),"婚(產)假",IF(AE22="補","補休",IF(AE22="休","休假",IF(AE22="喪","喪假",IF(AND(AE22="/",OR($A22=日期輸入!$B$25,$A22=日期輸入!$C$25,$A22=日期輸入!$D$25,$A22=日期輸入!$E$25,$A22=日期輸入!$F$25)),"08-18水電科",IF(AE22="大日","大隊值日(日)",IF(AE22="大夜","大隊值日(夜)",IF(AE22="值1","值1(早)",IF(AE22="值1丙","值1(早) 丙案",IF(AE22="值2","值2(中)",IF(AE22="值2乙","值2(中) 乙案",IF(AE22="夜值","夜值(晚)",IF(AE22="甲夜","夜值(晚) 甲案",IF(AE22="備","08-18",IF(OR(AE22="支援秘書室",AE22="支援出納室",AE22="支援警務科",AE22="支援事務股"),"支援總(大)隊",IF(AE22="支援檢疫所","支援(其他)",IF(  AE22="/","空班",  IF(  AE22="丙",  "※ 丙案",  IF(  AE22="丙常訓",  "※ 丙案 常訓",AE22  )))))))))))))))))))))))))</f>
        <v/>
      </c>
      <c r="AF62" s="190" t="str">
        <f>IF(AF22="早","08-18",IF(AF22="中","12-22",IF(AF22="晚","22-08",IF(AF22="X","輪休",IF(AF22="公","公假",IF(OR(AF22="病",AF22="事"),"病(事)假",IF(OR(AF22="婚",AF22="產"),"婚(產)假",IF(AF22="補","補休",IF(AF22="休","休假",IF(AF22="喪","喪假",IF(AND(AF22="/",OR($A22=日期輸入!$B$25,$A22=日期輸入!$C$25,$A22=日期輸入!$D$25,$A22=日期輸入!$E$25,$A22=日期輸入!$F$25)),"08-18水電科",IF(AF22="大日","大隊值日(日)",IF(AF22="大夜","大隊值日(夜)",IF(AF22="值1","值1(早)",IF(AF22="值1丙","值1(早) 丙案",IF(AF22="值2","值2(中)",IF(AF22="值2乙","值2(中) 乙案",IF(AF22="夜值","夜值(晚)",IF(AF22="甲夜","夜值(晚) 甲案",IF(AF22="備","08-18",IF(OR(AF22="支援秘書室",AF22="支援出納室",AF22="支援警務科",AF22="支援事務股"),"支援總(大)隊",IF(AF22="支援檢疫所","支援(其他)",IF(  AF22="/","空班",  IF(  AF22="丙",  "※ 丙案",  IF(  AF22="丙常訓",  "※ 丙案 常訓",AF22  )))))))))))))))))))))))))</f>
        <v/>
      </c>
      <c r="AG62" s="190" t="str">
        <f>IF(AG22="早","08-18",IF(AG22="中","12-22",IF(AG22="晚","22-08",IF(AG22="X","輪休",IF(AG22="公","公假",IF(OR(AG22="病",AG22="事"),"病(事)假",IF(OR(AG22="婚",AG22="產"),"婚(產)假",IF(AG22="補","補休",IF(AG22="休","休假",IF(AG22="喪","喪假",IF(AND(AG22="/",OR($A22=日期輸入!$B$25,$A22=日期輸入!$C$25,$A22=日期輸入!$D$25,$A22=日期輸入!$E$25,$A22=日期輸入!$F$25)),"08-18水電科",IF(AG22="大日","大隊值日(日)",IF(AG22="大夜","大隊值日(夜)",IF(AG22="值1","值1(早)",IF(AG22="值1丙","值1(早) 丙案",IF(AG22="值2","值2(中)",IF(AG22="值2乙","值2(中) 乙案",IF(AG22="夜值","夜值(晚)",IF(AG22="甲夜","夜值(晚) 甲案",IF(AG22="備","08-18",IF(OR(AG22="支援秘書室",AG22="支援出納室",AG22="支援警務科",AG22="支援事務股"),"支援總(大)隊",IF(AG22="支援檢疫所","支援(其他)",IF(  AG22="/","空班",  IF(  AG22="丙",  "※ 丙案",  IF(  AG22="丙常訓",  "※ 丙案 常訓",AG22  )))))))))))))))))))))))))</f>
        <v/>
      </c>
    </row>
    <row r="63" spans="1:33">
      <c r="A63" s="190" t="str">
        <f t="shared" ref="A63:B63" si="22">A23</f>
        <v/>
      </c>
      <c r="B63" s="190" t="str">
        <f t="shared" si="22"/>
        <v/>
      </c>
      <c r="C63" s="190" t="str">
        <f>IF(C23="早","08-18",IF(C23="中","12-22",IF(C23="晚","22-08",IF(C23="X","輪休",IF(C23="公","公假",IF(OR(C23="病",C23="事"),"病(事)假",IF(OR(C23="婚",C23="產"),"婚(產)假",IF(C23="補","補休",IF(C23="休","休假",IF(C23="喪","喪假",IF(AND(C23="/",OR($A23=日期輸入!$B$25,$A23=日期輸入!$C$25,$A23=日期輸入!$D$25,$A23=日期輸入!$E$25,$A23=日期輸入!$F$25)),"08-18水電科",IF(C23="大日","大隊值日(日)",IF(C23="大夜","大隊值日(夜)",IF(C23="值1","值1(早)",IF(C23="值1丙","值1(早) 丙案",IF(C23="值2","值2(中)",IF(C23="值2乙","值2(中) 乙案",IF(C23="夜值","夜值(晚)",IF(C23="甲夜","夜值(晚) 甲案",IF(C23="備","08-18",IF(OR(C23="支援秘書室",C23="支援出納室",C23="支援警務科",C23="支援事務股"),"支援總(大)隊",IF(C23="支援檢疫所","支援(其他)",IF(  C23="/","空班",  IF(  C23="丙",  "※ 丙案",  IF(  C23="丙常訓",  "※ 丙案 常訓",C23  )))))))))))))))))))))))))</f>
        <v/>
      </c>
      <c r="D63" s="190" t="str">
        <f>IF(D23="早","08-18",IF(D23="中","12-22",IF(D23="晚","22-08",IF(D23="X","輪休",IF(D23="公","公假",IF(OR(D23="病",D23="事"),"病(事)假",IF(OR(D23="婚",D23="產"),"婚(產)假",IF(D23="補","補休",IF(D23="休","休假",IF(D23="喪","喪假",IF(AND(D23="/",OR($A23=日期輸入!$B$25,$A23=日期輸入!$C$25,$A23=日期輸入!$D$25,$A23=日期輸入!$E$25,$A23=日期輸入!$F$25)),"08-18水電科",IF(D23="大日","大隊值日(日)",IF(D23="大夜","大隊值日(夜)",IF(D23="值1","值1(早)",IF(D23="值1丙","值1(早) 丙案",IF(D23="值2","值2(中)",IF(D23="值2乙","值2(中) 乙案",IF(D23="夜值","夜值(晚)",IF(D23="甲夜","夜值(晚) 甲案",IF(D23="備","08-18",IF(OR(D23="支援秘書室",D23="支援出納室",D23="支援警務科",D23="支援事務股"),"支援總(大)隊",IF(D23="支援檢疫所","支援(其他)",IF(  D23="/","空班",  IF(  D23="丙",  "※ 丙案",  IF(  D23="丙常訓",  "※ 丙案 常訓",D23  )))))))))))))))))))))))))</f>
        <v/>
      </c>
      <c r="E63" s="190" t="str">
        <f>IF(E23="早","08-18",IF(E23="中","12-22",IF(E23="晚","22-08",IF(E23="X","輪休",IF(E23="公","公假",IF(OR(E23="病",E23="事"),"病(事)假",IF(OR(E23="婚",E23="產"),"婚(產)假",IF(E23="補","補休",IF(E23="休","休假",IF(E23="喪","喪假",IF(AND(E23="/",OR($A23=日期輸入!$B$25,$A23=日期輸入!$C$25,$A23=日期輸入!$D$25,$A23=日期輸入!$E$25,$A23=日期輸入!$F$25)),"08-18水電科",IF(E23="大日","大隊值日(日)",IF(E23="大夜","大隊值日(夜)",IF(E23="值1","值1(早)",IF(E23="值1丙","值1(早) 丙案",IF(E23="值2","值2(中)",IF(E23="值2乙","值2(中) 乙案",IF(E23="夜值","夜值(晚)",IF(E23="甲夜","夜值(晚) 甲案",IF(E23="備","08-18",IF(OR(E23="支援秘書室",E23="支援出納室",E23="支援警務科",E23="支援事務股"),"支援總(大)隊",IF(E23="支援檢疫所","支援(其他)",IF(  E23="/","空班",  IF(  E23="丙",  "※ 丙案",  IF(  E23="丙常訓",  "※ 丙案 常訓",E23  )))))))))))))))))))))))))</f>
        <v/>
      </c>
      <c r="F63" s="190" t="str">
        <f>IF(F23="早","08-18",IF(F23="中","12-22",IF(F23="晚","22-08",IF(F23="X","輪休",IF(F23="公","公假",IF(OR(F23="病",F23="事"),"病(事)假",IF(OR(F23="婚",F23="產"),"婚(產)假",IF(F23="補","補休",IF(F23="休","休假",IF(F23="喪","喪假",IF(AND(F23="/",OR($A23=日期輸入!$B$25,$A23=日期輸入!$C$25,$A23=日期輸入!$D$25,$A23=日期輸入!$E$25,$A23=日期輸入!$F$25)),"08-18水電科",IF(F23="大日","大隊值日(日)",IF(F23="大夜","大隊值日(夜)",IF(F23="值1","值1(早)",IF(F23="值1丙","值1(早) 丙案",IF(F23="值2","值2(中)",IF(F23="值2乙","值2(中) 乙案",IF(F23="夜值","夜值(晚)",IF(F23="甲夜","夜值(晚) 甲案",IF(F23="備","08-18",IF(OR(F23="支援秘書室",F23="支援出納室",F23="支援警務科",F23="支援事務股"),"支援總(大)隊",IF(F23="支援檢疫所","支援(其他)",IF(  F23="/","空班",  IF(  F23="丙",  "※ 丙案",  IF(  F23="丙常訓",  "※ 丙案 常訓",F23  )))))))))))))))))))))))))</f>
        <v/>
      </c>
      <c r="G63" s="190" t="str">
        <f>IF(G23="早","08-18",IF(G23="中","12-22",IF(G23="晚","22-08",IF(G23="X","輪休",IF(G23="公","公假",IF(OR(G23="病",G23="事"),"病(事)假",IF(OR(G23="婚",G23="產"),"婚(產)假",IF(G23="補","補休",IF(G23="休","休假",IF(G23="喪","喪假",IF(AND(G23="/",OR($A23=日期輸入!$B$25,$A23=日期輸入!$C$25,$A23=日期輸入!$D$25,$A23=日期輸入!$E$25,$A23=日期輸入!$F$25)),"08-18水電科",IF(G23="大日","大隊值日(日)",IF(G23="大夜","大隊值日(夜)",IF(G23="值1","值1(早)",IF(G23="值1丙","值1(早) 丙案",IF(G23="值2","值2(中)",IF(G23="值2乙","值2(中) 乙案",IF(G23="夜值","夜值(晚)",IF(G23="甲夜","夜值(晚) 甲案",IF(G23="備","08-18",IF(OR(G23="支援秘書室",G23="支援出納室",G23="支援警務科",G23="支援事務股"),"支援總(大)隊",IF(G23="支援檢疫所","支援(其他)",IF(  G23="/","空班",  IF(  G23="丙",  "※ 丙案",  IF(  G23="丙常訓",  "※ 丙案 常訓",G23  )))))))))))))))))))))))))</f>
        <v/>
      </c>
      <c r="H63" s="190" t="str">
        <f>IF(H23="早","08-18",IF(H23="中","12-22",IF(H23="晚","22-08",IF(H23="X","輪休",IF(H23="公","公假",IF(OR(H23="病",H23="事"),"病(事)假",IF(OR(H23="婚",H23="產"),"婚(產)假",IF(H23="補","補休",IF(H23="休","休假",IF(H23="喪","喪假",IF(AND(H23="/",OR($A23=日期輸入!$B$25,$A23=日期輸入!$C$25,$A23=日期輸入!$D$25,$A23=日期輸入!$E$25,$A23=日期輸入!$F$25)),"08-18水電科",IF(H23="大日","大隊值日(日)",IF(H23="大夜","大隊值日(夜)",IF(H23="值1","值1(早)",IF(H23="值1丙","值1(早) 丙案",IF(H23="值2","值2(中)",IF(H23="值2乙","值2(中) 乙案",IF(H23="夜值","夜值(晚)",IF(H23="甲夜","夜值(晚) 甲案",IF(H23="備","08-18",IF(OR(H23="支援秘書室",H23="支援出納室",H23="支援警務科",H23="支援事務股"),"支援總(大)隊",IF(H23="支援檢疫所","支援(其他)",IF(  H23="/","空班",  IF(  H23="丙",  "※ 丙案",  IF(  H23="丙常訓",  "※ 丙案 常訓",H23  )))))))))))))))))))))))))</f>
        <v/>
      </c>
      <c r="I63" s="190" t="str">
        <f>IF(I23="早","08-18",IF(I23="中","12-22",IF(I23="晚","22-08",IF(I23="X","輪休",IF(I23="公","公假",IF(OR(I23="病",I23="事"),"病(事)假",IF(OR(I23="婚",I23="產"),"婚(產)假",IF(I23="補","補休",IF(I23="休","休假",IF(I23="喪","喪假",IF(AND(I23="/",OR($A23=日期輸入!$B$25,$A23=日期輸入!$C$25,$A23=日期輸入!$D$25,$A23=日期輸入!$E$25,$A23=日期輸入!$F$25)),"08-18水電科",IF(I23="大日","大隊值日(日)",IF(I23="大夜","大隊值日(夜)",IF(I23="值1","值1(早)",IF(I23="值1丙","值1(早) 丙案",IF(I23="值2","值2(中)",IF(I23="值2乙","值2(中) 乙案",IF(I23="夜值","夜值(晚)",IF(I23="甲夜","夜值(晚) 甲案",IF(I23="備","08-18",IF(OR(I23="支援秘書室",I23="支援出納室",I23="支援警務科",I23="支援事務股"),"支援總(大)隊",IF(I23="支援檢疫所","支援(其他)",IF(  I23="/","空班",  IF(  I23="丙",  "※ 丙案",  IF(  I23="丙常訓",  "※ 丙案 常訓",I23  )))))))))))))))))))))))))</f>
        <v/>
      </c>
      <c r="J63" s="190" t="str">
        <f>IF(J23="早","08-18",IF(J23="中","12-22",IF(J23="晚","22-08",IF(J23="X","輪休",IF(J23="公","公假",IF(OR(J23="病",J23="事"),"病(事)假",IF(OR(J23="婚",J23="產"),"婚(產)假",IF(J23="補","補休",IF(J23="休","休假",IF(J23="喪","喪假",IF(AND(J23="/",OR($A23=日期輸入!$B$25,$A23=日期輸入!$C$25,$A23=日期輸入!$D$25,$A23=日期輸入!$E$25,$A23=日期輸入!$F$25)),"08-18水電科",IF(J23="大日","大隊值日(日)",IF(J23="大夜","大隊值日(夜)",IF(J23="值1","值1(早)",IF(J23="值1丙","值1(早) 丙案",IF(J23="值2","值2(中)",IF(J23="值2乙","值2(中) 乙案",IF(J23="夜值","夜值(晚)",IF(J23="甲夜","夜值(晚) 甲案",IF(J23="備","08-18",IF(OR(J23="支援秘書室",J23="支援出納室",J23="支援警務科",J23="支援事務股"),"支援總(大)隊",IF(J23="支援檢疫所","支援(其他)",IF(  J23="/","空班",  IF(  J23="丙",  "※ 丙案",  IF(  J23="丙常訓",  "※ 丙案 常訓",J23  )))))))))))))))))))))))))</f>
        <v/>
      </c>
      <c r="K63" s="190" t="str">
        <f>IF(K23="早","08-18",IF(K23="中","12-22",IF(K23="晚","22-08",IF(K23="X","輪休",IF(K23="公","公假",IF(OR(K23="病",K23="事"),"病(事)假",IF(OR(K23="婚",K23="產"),"婚(產)假",IF(K23="補","補休",IF(K23="休","休假",IF(K23="喪","喪假",IF(AND(K23="/",OR($A23=日期輸入!$B$25,$A23=日期輸入!$C$25,$A23=日期輸入!$D$25,$A23=日期輸入!$E$25,$A23=日期輸入!$F$25)),"08-18水電科",IF(K23="大日","大隊值日(日)",IF(K23="大夜","大隊值日(夜)",IF(K23="值1","值1(早)",IF(K23="值1丙","值1(早) 丙案",IF(K23="值2","值2(中)",IF(K23="值2乙","值2(中) 乙案",IF(K23="夜值","夜值(晚)",IF(K23="甲夜","夜值(晚) 甲案",IF(K23="備","08-18",IF(OR(K23="支援秘書室",K23="支援出納室",K23="支援警務科",K23="支援事務股"),"支援總(大)隊",IF(K23="支援檢疫所","支援(其他)",IF(  K23="/","空班",  IF(  K23="丙",  "※ 丙案",  IF(  K23="丙常訓",  "※ 丙案 常訓",K23  )))))))))))))))))))))))))</f>
        <v/>
      </c>
      <c r="L63" s="190" t="str">
        <f>IF(L23="早","08-18",IF(L23="中","12-22",IF(L23="晚","22-08",IF(L23="X","輪休",IF(L23="公","公假",IF(OR(L23="病",L23="事"),"病(事)假",IF(OR(L23="婚",L23="產"),"婚(產)假",IF(L23="補","補休",IF(L23="休","休假",IF(L23="喪","喪假",IF(AND(L23="/",OR($A23=日期輸入!$B$25,$A23=日期輸入!$C$25,$A23=日期輸入!$D$25,$A23=日期輸入!$E$25,$A23=日期輸入!$F$25)),"08-18水電科",IF(L23="大日","大隊值日(日)",IF(L23="大夜","大隊值日(夜)",IF(L23="值1","值1(早)",IF(L23="值1丙","值1(早) 丙案",IF(L23="值2","值2(中)",IF(L23="值2乙","值2(中) 乙案",IF(L23="夜值","夜值(晚)",IF(L23="甲夜","夜值(晚) 甲案",IF(L23="備","08-18",IF(OR(L23="支援秘書室",L23="支援出納室",L23="支援警務科",L23="支援事務股"),"支援總(大)隊",IF(L23="支援檢疫所","支援(其他)",IF(  L23="/","空班",  IF(  L23="丙",  "※ 丙案",  IF(  L23="丙常訓",  "※ 丙案 常訓",L23  )))))))))))))))))))))))))</f>
        <v/>
      </c>
      <c r="M63" s="190" t="str">
        <f>IF(M23="早","08-18",IF(M23="中","12-22",IF(M23="晚","22-08",IF(M23="X","輪休",IF(M23="公","公假",IF(OR(M23="病",M23="事"),"病(事)假",IF(OR(M23="婚",M23="產"),"婚(產)假",IF(M23="補","補休",IF(M23="休","休假",IF(M23="喪","喪假",IF(AND(M23="/",OR($A23=日期輸入!$B$25,$A23=日期輸入!$C$25,$A23=日期輸入!$D$25,$A23=日期輸入!$E$25,$A23=日期輸入!$F$25)),"08-18水電科",IF(M23="大日","大隊值日(日)",IF(M23="大夜","大隊值日(夜)",IF(M23="值1","值1(早)",IF(M23="值1丙","值1(早) 丙案",IF(M23="值2","值2(中)",IF(M23="值2乙","值2(中) 乙案",IF(M23="夜值","夜值(晚)",IF(M23="甲夜","夜值(晚) 甲案",IF(M23="備","08-18",IF(OR(M23="支援秘書室",M23="支援出納室",M23="支援警務科",M23="支援事務股"),"支援總(大)隊",IF(M23="支援檢疫所","支援(其他)",IF(  M23="/","空班",  IF(  M23="丙",  "※ 丙案",  IF(  M23="丙常訓",  "※ 丙案 常訓",M23  )))))))))))))))))))))))))</f>
        <v/>
      </c>
      <c r="N63" s="190" t="str">
        <f>IF(N23="早","08-18",IF(N23="中","12-22",IF(N23="晚","22-08",IF(N23="X","輪休",IF(N23="公","公假",IF(OR(N23="病",N23="事"),"病(事)假",IF(OR(N23="婚",N23="產"),"婚(產)假",IF(N23="補","補休",IF(N23="休","休假",IF(N23="喪","喪假",IF(AND(N23="/",OR($A23=日期輸入!$B$25,$A23=日期輸入!$C$25,$A23=日期輸入!$D$25,$A23=日期輸入!$E$25,$A23=日期輸入!$F$25)),"08-18水電科",IF(N23="大日","大隊值日(日)",IF(N23="大夜","大隊值日(夜)",IF(N23="值1","值1(早)",IF(N23="值1丙","值1(早) 丙案",IF(N23="值2","值2(中)",IF(N23="值2乙","值2(中) 乙案",IF(N23="夜值","夜值(晚)",IF(N23="甲夜","夜值(晚) 甲案",IF(N23="備","08-18",IF(OR(N23="支援秘書室",N23="支援出納室",N23="支援警務科",N23="支援事務股"),"支援總(大)隊",IF(N23="支援檢疫所","支援(其他)",IF(  N23="/","空班",  IF(  N23="丙",  "※ 丙案",  IF(  N23="丙常訓",  "※ 丙案 常訓",N23  )))))))))))))))))))))))))</f>
        <v/>
      </c>
      <c r="O63" s="190" t="str">
        <f>IF(O23="早","08-18",IF(O23="中","12-22",IF(O23="晚","22-08",IF(O23="X","輪休",IF(O23="公","公假",IF(OR(O23="病",O23="事"),"病(事)假",IF(OR(O23="婚",O23="產"),"婚(產)假",IF(O23="補","補休",IF(O23="休","休假",IF(O23="喪","喪假",IF(AND(O23="/",OR($A23=日期輸入!$B$25,$A23=日期輸入!$C$25,$A23=日期輸入!$D$25,$A23=日期輸入!$E$25,$A23=日期輸入!$F$25)),"08-18水電科",IF(O23="大日","大隊值日(日)",IF(O23="大夜","大隊值日(夜)",IF(O23="值1","值1(早)",IF(O23="值1丙","值1(早) 丙案",IF(O23="值2","值2(中)",IF(O23="值2乙","值2(中) 乙案",IF(O23="夜值","夜值(晚)",IF(O23="甲夜","夜值(晚) 甲案",IF(O23="備","08-18",IF(OR(O23="支援秘書室",O23="支援出納室",O23="支援警務科",O23="支援事務股"),"支援總(大)隊",IF(O23="支援檢疫所","支援(其他)",IF(  O23="/","空班",  IF(  O23="丙",  "※ 丙案",  IF(  O23="丙常訓",  "※ 丙案 常訓",O23  )))))))))))))))))))))))))</f>
        <v/>
      </c>
      <c r="P63" s="190" t="str">
        <f>IF(P23="早","08-18",IF(P23="中","12-22",IF(P23="晚","22-08",IF(P23="X","輪休",IF(P23="公","公假",IF(OR(P23="病",P23="事"),"病(事)假",IF(OR(P23="婚",P23="產"),"婚(產)假",IF(P23="補","補休",IF(P23="休","休假",IF(P23="喪","喪假",IF(AND(P23="/",OR($A23=日期輸入!$B$25,$A23=日期輸入!$C$25,$A23=日期輸入!$D$25,$A23=日期輸入!$E$25,$A23=日期輸入!$F$25)),"08-18水電科",IF(P23="大日","大隊值日(日)",IF(P23="大夜","大隊值日(夜)",IF(P23="值1","值1(早)",IF(P23="值1丙","值1(早) 丙案",IF(P23="值2","值2(中)",IF(P23="值2乙","值2(中) 乙案",IF(P23="夜值","夜值(晚)",IF(P23="甲夜","夜值(晚) 甲案",IF(P23="備","08-18",IF(OR(P23="支援秘書室",P23="支援出納室",P23="支援警務科",P23="支援事務股"),"支援總(大)隊",IF(P23="支援檢疫所","支援(其他)",IF(  P23="/","空班",  IF(  P23="丙",  "※ 丙案",  IF(  P23="丙常訓",  "※ 丙案 常訓",P23  )))))))))))))))))))))))))</f>
        <v/>
      </c>
      <c r="Q63" s="190" t="str">
        <f>IF(Q23="早","08-18",IF(Q23="中","12-22",IF(Q23="晚","22-08",IF(Q23="X","輪休",IF(Q23="公","公假",IF(OR(Q23="病",Q23="事"),"病(事)假",IF(OR(Q23="婚",Q23="產"),"婚(產)假",IF(Q23="補","補休",IF(Q23="休","休假",IF(Q23="喪","喪假",IF(AND(Q23="/",OR($A23=日期輸入!$B$25,$A23=日期輸入!$C$25,$A23=日期輸入!$D$25,$A23=日期輸入!$E$25,$A23=日期輸入!$F$25)),"08-18水電科",IF(Q23="大日","大隊值日(日)",IF(Q23="大夜","大隊值日(夜)",IF(Q23="值1","值1(早)",IF(Q23="值1丙","值1(早) 丙案",IF(Q23="值2","值2(中)",IF(Q23="值2乙","值2(中) 乙案",IF(Q23="夜值","夜值(晚)",IF(Q23="甲夜","夜值(晚) 甲案",IF(Q23="備","08-18",IF(OR(Q23="支援秘書室",Q23="支援出納室",Q23="支援警務科",Q23="支援事務股"),"支援總(大)隊",IF(Q23="支援檢疫所","支援(其他)",IF(  Q23="/","空班",  IF(  Q23="丙",  "※ 丙案",  IF(  Q23="丙常訓",  "※ 丙案 常訓",Q23  )))))))))))))))))))))))))</f>
        <v/>
      </c>
      <c r="R63" s="190" t="str">
        <f>IF(R23="早","08-18",IF(R23="中","12-22",IF(R23="晚","22-08",IF(R23="X","輪休",IF(R23="公","公假",IF(OR(R23="病",R23="事"),"病(事)假",IF(OR(R23="婚",R23="產"),"婚(產)假",IF(R23="補","補休",IF(R23="休","休假",IF(R23="喪","喪假",IF(AND(R23="/",OR($A23=日期輸入!$B$25,$A23=日期輸入!$C$25,$A23=日期輸入!$D$25,$A23=日期輸入!$E$25,$A23=日期輸入!$F$25)),"08-18水電科",IF(R23="大日","大隊值日(日)",IF(R23="大夜","大隊值日(夜)",IF(R23="值1","值1(早)",IF(R23="值1丙","值1(早) 丙案",IF(R23="值2","值2(中)",IF(R23="值2乙","值2(中) 乙案",IF(R23="夜值","夜值(晚)",IF(R23="甲夜","夜值(晚) 甲案",IF(R23="備","08-18",IF(OR(R23="支援秘書室",R23="支援出納室",R23="支援警務科",R23="支援事務股"),"支援總(大)隊",IF(R23="支援檢疫所","支援(其他)",IF(  R23="/","空班",  IF(  R23="丙",  "※ 丙案",  IF(  R23="丙常訓",  "※ 丙案 常訓",R23  )))))))))))))))))))))))))</f>
        <v/>
      </c>
      <c r="S63" s="190" t="str">
        <f>IF(S23="早","08-18",IF(S23="中","12-22",IF(S23="晚","22-08",IF(S23="X","輪休",IF(S23="公","公假",IF(OR(S23="病",S23="事"),"病(事)假",IF(OR(S23="婚",S23="產"),"婚(產)假",IF(S23="補","補休",IF(S23="休","休假",IF(S23="喪","喪假",IF(AND(S23="/",OR($A23=日期輸入!$B$25,$A23=日期輸入!$C$25,$A23=日期輸入!$D$25,$A23=日期輸入!$E$25,$A23=日期輸入!$F$25)),"08-18水電科",IF(S23="大日","大隊值日(日)",IF(S23="大夜","大隊值日(夜)",IF(S23="值1","值1(早)",IF(S23="值1丙","值1(早) 丙案",IF(S23="值2","值2(中)",IF(S23="值2乙","值2(中) 乙案",IF(S23="夜值","夜值(晚)",IF(S23="甲夜","夜值(晚) 甲案",IF(S23="備","08-18",IF(OR(S23="支援秘書室",S23="支援出納室",S23="支援警務科",S23="支援事務股"),"支援總(大)隊",IF(S23="支援檢疫所","支援(其他)",IF(  S23="/","空班",  IF(  S23="丙",  "※ 丙案",  IF(  S23="丙常訓",  "※ 丙案 常訓",S23  )))))))))))))))))))))))))</f>
        <v/>
      </c>
      <c r="T63" s="190" t="str">
        <f>IF(T23="早","08-18",IF(T23="中","12-22",IF(T23="晚","22-08",IF(T23="X","輪休",IF(T23="公","公假",IF(OR(T23="病",T23="事"),"病(事)假",IF(OR(T23="婚",T23="產"),"婚(產)假",IF(T23="補","補休",IF(T23="休","休假",IF(T23="喪","喪假",IF(AND(T23="/",OR($A23=日期輸入!$B$25,$A23=日期輸入!$C$25,$A23=日期輸入!$D$25,$A23=日期輸入!$E$25,$A23=日期輸入!$F$25)),"08-18水電科",IF(T23="大日","大隊值日(日)",IF(T23="大夜","大隊值日(夜)",IF(T23="值1","值1(早)",IF(T23="值1丙","值1(早) 丙案",IF(T23="值2","值2(中)",IF(T23="值2乙","值2(中) 乙案",IF(T23="夜值","夜值(晚)",IF(T23="甲夜","夜值(晚) 甲案",IF(T23="備","08-18",IF(OR(T23="支援秘書室",T23="支援出納室",T23="支援警務科",T23="支援事務股"),"支援總(大)隊",IF(T23="支援檢疫所","支援(其他)",IF(  T23="/","空班",  IF(  T23="丙",  "※ 丙案",  IF(  T23="丙常訓",  "※ 丙案 常訓",T23  )))))))))))))))))))))))))</f>
        <v/>
      </c>
      <c r="U63" s="190" t="str">
        <f>IF(U23="早","08-18",IF(U23="中","12-22",IF(U23="晚","22-08",IF(U23="X","輪休",IF(U23="公","公假",IF(OR(U23="病",U23="事"),"病(事)假",IF(OR(U23="婚",U23="產"),"婚(產)假",IF(U23="補","補休",IF(U23="休","休假",IF(U23="喪","喪假",IF(AND(U23="/",OR($A23=日期輸入!$B$25,$A23=日期輸入!$C$25,$A23=日期輸入!$D$25,$A23=日期輸入!$E$25,$A23=日期輸入!$F$25)),"08-18水電科",IF(U23="大日","大隊值日(日)",IF(U23="大夜","大隊值日(夜)",IF(U23="值1","值1(早)",IF(U23="值1丙","值1(早) 丙案",IF(U23="值2","值2(中)",IF(U23="值2乙","值2(中) 乙案",IF(U23="夜值","夜值(晚)",IF(U23="甲夜","夜值(晚) 甲案",IF(U23="備","08-18",IF(OR(U23="支援秘書室",U23="支援出納室",U23="支援警務科",U23="支援事務股"),"支援總(大)隊",IF(U23="支援檢疫所","支援(其他)",IF(  U23="/","空班",  IF(  U23="丙",  "※ 丙案",  IF(  U23="丙常訓",  "※ 丙案 常訓",U23  )))))))))))))))))))))))))</f>
        <v/>
      </c>
      <c r="V63" s="190" t="str">
        <f>IF(V23="早","08-18",IF(V23="中","12-22",IF(V23="晚","22-08",IF(V23="X","輪休",IF(V23="公","公假",IF(OR(V23="病",V23="事"),"病(事)假",IF(OR(V23="婚",V23="產"),"婚(產)假",IF(V23="補","補休",IF(V23="休","休假",IF(V23="喪","喪假",IF(AND(V23="/",OR($A23=日期輸入!$B$25,$A23=日期輸入!$C$25,$A23=日期輸入!$D$25,$A23=日期輸入!$E$25,$A23=日期輸入!$F$25)),"08-18水電科",IF(V23="大日","大隊值日(日)",IF(V23="大夜","大隊值日(夜)",IF(V23="值1","值1(早)",IF(V23="值1丙","值1(早) 丙案",IF(V23="值2","值2(中)",IF(V23="值2乙","值2(中) 乙案",IF(V23="夜值","夜值(晚)",IF(V23="甲夜","夜值(晚) 甲案",IF(V23="備","08-18",IF(OR(V23="支援秘書室",V23="支援出納室",V23="支援警務科",V23="支援事務股"),"支援總(大)隊",IF(V23="支援檢疫所","支援(其他)",IF(  V23="/","空班",  IF(  V23="丙",  "※ 丙案",  IF(  V23="丙常訓",  "※ 丙案 常訓",V23  )))))))))))))))))))))))))</f>
        <v/>
      </c>
      <c r="W63" s="190" t="str">
        <f>IF(W23="早","08-18",IF(W23="中","12-22",IF(W23="晚","22-08",IF(W23="X","輪休",IF(W23="公","公假",IF(OR(W23="病",W23="事"),"病(事)假",IF(OR(W23="婚",W23="產"),"婚(產)假",IF(W23="補","補休",IF(W23="休","休假",IF(W23="喪","喪假",IF(AND(W23="/",OR($A23=日期輸入!$B$25,$A23=日期輸入!$C$25,$A23=日期輸入!$D$25,$A23=日期輸入!$E$25,$A23=日期輸入!$F$25)),"08-18水電科",IF(W23="大日","大隊值日(日)",IF(W23="大夜","大隊值日(夜)",IF(W23="值1","值1(早)",IF(W23="值1丙","值1(早) 丙案",IF(W23="值2","值2(中)",IF(W23="值2乙","值2(中) 乙案",IF(W23="夜值","夜值(晚)",IF(W23="甲夜","夜值(晚) 甲案",IF(W23="備","08-18",IF(OR(W23="支援秘書室",W23="支援出納室",W23="支援警務科",W23="支援事務股"),"支援總(大)隊",IF(W23="支援檢疫所","支援(其他)",IF(  W23="/","空班",  IF(  W23="丙",  "※ 丙案",  IF(  W23="丙常訓",  "※ 丙案 常訓",W23  )))))))))))))))))))))))))</f>
        <v/>
      </c>
      <c r="X63" s="190" t="str">
        <f>IF(X23="早","08-18",IF(X23="中","12-22",IF(X23="晚","22-08",IF(X23="X","輪休",IF(X23="公","公假",IF(OR(X23="病",X23="事"),"病(事)假",IF(OR(X23="婚",X23="產"),"婚(產)假",IF(X23="補","補休",IF(X23="休","休假",IF(X23="喪","喪假",IF(AND(X23="/",OR($A23=日期輸入!$B$25,$A23=日期輸入!$C$25,$A23=日期輸入!$D$25,$A23=日期輸入!$E$25,$A23=日期輸入!$F$25)),"08-18水電科",IF(X23="大日","大隊值日(日)",IF(X23="大夜","大隊值日(夜)",IF(X23="值1","值1(早)",IF(X23="值1丙","值1(早) 丙案",IF(X23="值2","值2(中)",IF(X23="值2乙","值2(中) 乙案",IF(X23="夜值","夜值(晚)",IF(X23="甲夜","夜值(晚) 甲案",IF(X23="備","08-18",IF(OR(X23="支援秘書室",X23="支援出納室",X23="支援警務科",X23="支援事務股"),"支援總(大)隊",IF(X23="支援檢疫所","支援(其他)",IF(  X23="/","空班",  IF(  X23="丙",  "※ 丙案",  IF(  X23="丙常訓",  "※ 丙案 常訓",X23  )))))))))))))))))))))))))</f>
        <v/>
      </c>
      <c r="Y63" s="190" t="str">
        <f>IF(Y23="早","08-18",IF(Y23="中","12-22",IF(Y23="晚","22-08",IF(Y23="X","輪休",IF(Y23="公","公假",IF(OR(Y23="病",Y23="事"),"病(事)假",IF(OR(Y23="婚",Y23="產"),"婚(產)假",IF(Y23="補","補休",IF(Y23="休","休假",IF(Y23="喪","喪假",IF(AND(Y23="/",OR($A23=日期輸入!$B$25,$A23=日期輸入!$C$25,$A23=日期輸入!$D$25,$A23=日期輸入!$E$25,$A23=日期輸入!$F$25)),"08-18水電科",IF(Y23="大日","大隊值日(日)",IF(Y23="大夜","大隊值日(夜)",IF(Y23="值1","值1(早)",IF(Y23="值1丙","值1(早) 丙案",IF(Y23="值2","值2(中)",IF(Y23="值2乙","值2(中) 乙案",IF(Y23="夜值","夜值(晚)",IF(Y23="甲夜","夜值(晚) 甲案",IF(Y23="備","08-18",IF(OR(Y23="支援秘書室",Y23="支援出納室",Y23="支援警務科",Y23="支援事務股"),"支援總(大)隊",IF(Y23="支援檢疫所","支援(其他)",IF(  Y23="/","空班",  IF(  Y23="丙",  "※ 丙案",  IF(  Y23="丙常訓",  "※ 丙案 常訓",Y23  )))))))))))))))))))))))))</f>
        <v/>
      </c>
      <c r="Z63" s="190" t="str">
        <f>IF(Z23="早","08-18",IF(Z23="中","12-22",IF(Z23="晚","22-08",IF(Z23="X","輪休",IF(Z23="公","公假",IF(OR(Z23="病",Z23="事"),"病(事)假",IF(OR(Z23="婚",Z23="產"),"婚(產)假",IF(Z23="補","補休",IF(Z23="休","休假",IF(Z23="喪","喪假",IF(AND(Z23="/",OR($A23=日期輸入!$B$25,$A23=日期輸入!$C$25,$A23=日期輸入!$D$25,$A23=日期輸入!$E$25,$A23=日期輸入!$F$25)),"08-18水電科",IF(Z23="大日","大隊值日(日)",IF(Z23="大夜","大隊值日(夜)",IF(Z23="值1","值1(早)",IF(Z23="值1丙","值1(早) 丙案",IF(Z23="值2","值2(中)",IF(Z23="值2乙","值2(中) 乙案",IF(Z23="夜值","夜值(晚)",IF(Z23="甲夜","夜值(晚) 甲案",IF(Z23="備","08-18",IF(OR(Z23="支援秘書室",Z23="支援出納室",Z23="支援警務科",Z23="支援事務股"),"支援總(大)隊",IF(Z23="支援檢疫所","支援(其他)",IF(  Z23="/","空班",  IF(  Z23="丙",  "※ 丙案",  IF(  Z23="丙常訓",  "※ 丙案 常訓",Z23  )))))))))))))))))))))))))</f>
        <v/>
      </c>
      <c r="AA63" s="190" t="str">
        <f>IF(AA23="早","08-18",IF(AA23="中","12-22",IF(AA23="晚","22-08",IF(AA23="X","輪休",IF(AA23="公","公假",IF(OR(AA23="病",AA23="事"),"病(事)假",IF(OR(AA23="婚",AA23="產"),"婚(產)假",IF(AA23="補","補休",IF(AA23="休","休假",IF(AA23="喪","喪假",IF(AND(AA23="/",OR($A23=日期輸入!$B$25,$A23=日期輸入!$C$25,$A23=日期輸入!$D$25,$A23=日期輸入!$E$25,$A23=日期輸入!$F$25)),"08-18水電科",IF(AA23="大日","大隊值日(日)",IF(AA23="大夜","大隊值日(夜)",IF(AA23="值1","值1(早)",IF(AA23="值1丙","值1(早) 丙案",IF(AA23="值2","值2(中)",IF(AA23="值2乙","值2(中) 乙案",IF(AA23="夜值","夜值(晚)",IF(AA23="甲夜","夜值(晚) 甲案",IF(AA23="備","08-18",IF(OR(AA23="支援秘書室",AA23="支援出納室",AA23="支援警務科",AA23="支援事務股"),"支援總(大)隊",IF(AA23="支援檢疫所","支援(其他)",IF(  AA23="/","空班",  IF(  AA23="丙",  "※ 丙案",  IF(  AA23="丙常訓",  "※ 丙案 常訓",AA23  )))))))))))))))))))))))))</f>
        <v/>
      </c>
      <c r="AB63" s="190" t="str">
        <f>IF(AB23="早","08-18",IF(AB23="中","12-22",IF(AB23="晚","22-08",IF(AB23="X","輪休",IF(AB23="公","公假",IF(OR(AB23="病",AB23="事"),"病(事)假",IF(OR(AB23="婚",AB23="產"),"婚(產)假",IF(AB23="補","補休",IF(AB23="休","休假",IF(AB23="喪","喪假",IF(AND(AB23="/",OR($A23=日期輸入!$B$25,$A23=日期輸入!$C$25,$A23=日期輸入!$D$25,$A23=日期輸入!$E$25,$A23=日期輸入!$F$25)),"08-18水電科",IF(AB23="大日","大隊值日(日)",IF(AB23="大夜","大隊值日(夜)",IF(AB23="值1","值1(早)",IF(AB23="值1丙","值1(早) 丙案",IF(AB23="值2","值2(中)",IF(AB23="值2乙","值2(中) 乙案",IF(AB23="夜值","夜值(晚)",IF(AB23="甲夜","夜值(晚) 甲案",IF(AB23="備","08-18",IF(OR(AB23="支援秘書室",AB23="支援出納室",AB23="支援警務科",AB23="支援事務股"),"支援總(大)隊",IF(AB23="支援檢疫所","支援(其他)",IF(  AB23="/","空班",  IF(  AB23="丙",  "※ 丙案",  IF(  AB23="丙常訓",  "※ 丙案 常訓",AB23  )))))))))))))))))))))))))</f>
        <v/>
      </c>
      <c r="AC63" s="190" t="str">
        <f>IF(AC23="早","08-18",IF(AC23="中","12-22",IF(AC23="晚","22-08",IF(AC23="X","輪休",IF(AC23="公","公假",IF(OR(AC23="病",AC23="事"),"病(事)假",IF(OR(AC23="婚",AC23="產"),"婚(產)假",IF(AC23="補","補休",IF(AC23="休","休假",IF(AC23="喪","喪假",IF(AND(AC23="/",OR($A23=日期輸入!$B$25,$A23=日期輸入!$C$25,$A23=日期輸入!$D$25,$A23=日期輸入!$E$25,$A23=日期輸入!$F$25)),"08-18水電科",IF(AC23="大日","大隊值日(日)",IF(AC23="大夜","大隊值日(夜)",IF(AC23="值1","值1(早)",IF(AC23="值1丙","值1(早) 丙案",IF(AC23="值2","值2(中)",IF(AC23="值2乙","值2(中) 乙案",IF(AC23="夜值","夜值(晚)",IF(AC23="甲夜","夜值(晚) 甲案",IF(AC23="備","08-18",IF(OR(AC23="支援秘書室",AC23="支援出納室",AC23="支援警務科",AC23="支援事務股"),"支援總(大)隊",IF(AC23="支援檢疫所","支援(其他)",IF(  AC23="/","空班",  IF(  AC23="丙",  "※ 丙案",  IF(  AC23="丙常訓",  "※ 丙案 常訓",AC23  )))))))))))))))))))))))))</f>
        <v/>
      </c>
      <c r="AD63" s="190" t="str">
        <f>IF(AD23="早","08-18",IF(AD23="中","12-22",IF(AD23="晚","22-08",IF(AD23="X","輪休",IF(AD23="公","公假",IF(OR(AD23="病",AD23="事"),"病(事)假",IF(OR(AD23="婚",AD23="產"),"婚(產)假",IF(AD23="補","補休",IF(AD23="休","休假",IF(AD23="喪","喪假",IF(AND(AD23="/",OR($A23=日期輸入!$B$25,$A23=日期輸入!$C$25,$A23=日期輸入!$D$25,$A23=日期輸入!$E$25,$A23=日期輸入!$F$25)),"08-18水電科",IF(AD23="大日","大隊值日(日)",IF(AD23="大夜","大隊值日(夜)",IF(AD23="值1","值1(早)",IF(AD23="值1丙","值1(早) 丙案",IF(AD23="值2","值2(中)",IF(AD23="值2乙","值2(中) 乙案",IF(AD23="夜值","夜值(晚)",IF(AD23="甲夜","夜值(晚) 甲案",IF(AD23="備","08-18",IF(OR(AD23="支援秘書室",AD23="支援出納室",AD23="支援警務科",AD23="支援事務股"),"支援總(大)隊",IF(AD23="支援檢疫所","支援(其他)",IF(  AD23="/","空班",  IF(  AD23="丙",  "※ 丙案",  IF(  AD23="丙常訓",  "※ 丙案 常訓",AD23  )))))))))))))))))))))))))</f>
        <v/>
      </c>
      <c r="AE63" s="190" t="str">
        <f>IF(AE23="早","08-18",IF(AE23="中","12-22",IF(AE23="晚","22-08",IF(AE23="X","輪休",IF(AE23="公","公假",IF(OR(AE23="病",AE23="事"),"病(事)假",IF(OR(AE23="婚",AE23="產"),"婚(產)假",IF(AE23="補","補休",IF(AE23="休","休假",IF(AE23="喪","喪假",IF(AND(AE23="/",OR($A23=日期輸入!$B$25,$A23=日期輸入!$C$25,$A23=日期輸入!$D$25,$A23=日期輸入!$E$25,$A23=日期輸入!$F$25)),"08-18水電科",IF(AE23="大日","大隊值日(日)",IF(AE23="大夜","大隊值日(夜)",IF(AE23="值1","值1(早)",IF(AE23="值1丙","值1(早) 丙案",IF(AE23="值2","值2(中)",IF(AE23="值2乙","值2(中) 乙案",IF(AE23="夜值","夜值(晚)",IF(AE23="甲夜","夜值(晚) 甲案",IF(AE23="備","08-18",IF(OR(AE23="支援秘書室",AE23="支援出納室",AE23="支援警務科",AE23="支援事務股"),"支援總(大)隊",IF(AE23="支援檢疫所","支援(其他)",IF(  AE23="/","空班",  IF(  AE23="丙",  "※ 丙案",  IF(  AE23="丙常訓",  "※ 丙案 常訓",AE23  )))))))))))))))))))))))))</f>
        <v/>
      </c>
      <c r="AF63" s="190" t="str">
        <f>IF(AF23="早","08-18",IF(AF23="中","12-22",IF(AF23="晚","22-08",IF(AF23="X","輪休",IF(AF23="公","公假",IF(OR(AF23="病",AF23="事"),"病(事)假",IF(OR(AF23="婚",AF23="產"),"婚(產)假",IF(AF23="補","補休",IF(AF23="休","休假",IF(AF23="喪","喪假",IF(AND(AF23="/",OR($A23=日期輸入!$B$25,$A23=日期輸入!$C$25,$A23=日期輸入!$D$25,$A23=日期輸入!$E$25,$A23=日期輸入!$F$25)),"08-18水電科",IF(AF23="大日","大隊值日(日)",IF(AF23="大夜","大隊值日(夜)",IF(AF23="值1","值1(早)",IF(AF23="值1丙","值1(早) 丙案",IF(AF23="值2","值2(中)",IF(AF23="值2乙","值2(中) 乙案",IF(AF23="夜值","夜值(晚)",IF(AF23="甲夜","夜值(晚) 甲案",IF(AF23="備","08-18",IF(OR(AF23="支援秘書室",AF23="支援出納室",AF23="支援警務科",AF23="支援事務股"),"支援總(大)隊",IF(AF23="支援檢疫所","支援(其他)",IF(  AF23="/","空班",  IF(  AF23="丙",  "※ 丙案",  IF(  AF23="丙常訓",  "※ 丙案 常訓",AF23  )))))))))))))))))))))))))</f>
        <v/>
      </c>
      <c r="AG63" s="190" t="str">
        <f>IF(AG23="早","08-18",IF(AG23="中","12-22",IF(AG23="晚","22-08",IF(AG23="X","輪休",IF(AG23="公","公假",IF(OR(AG23="病",AG23="事"),"病(事)假",IF(OR(AG23="婚",AG23="產"),"婚(產)假",IF(AG23="補","補休",IF(AG23="休","休假",IF(AG23="喪","喪假",IF(AND(AG23="/",OR($A23=日期輸入!$B$25,$A23=日期輸入!$C$25,$A23=日期輸入!$D$25,$A23=日期輸入!$E$25,$A23=日期輸入!$F$25)),"08-18水電科",IF(AG23="大日","大隊值日(日)",IF(AG23="大夜","大隊值日(夜)",IF(AG23="值1","值1(早)",IF(AG23="值1丙","值1(早) 丙案",IF(AG23="值2","值2(中)",IF(AG23="值2乙","值2(中) 乙案",IF(AG23="夜值","夜值(晚)",IF(AG23="甲夜","夜值(晚) 甲案",IF(AG23="備","08-18",IF(OR(AG23="支援秘書室",AG23="支援出納室",AG23="支援警務科",AG23="支援事務股"),"支援總(大)隊",IF(AG23="支援檢疫所","支援(其他)",IF(  AG23="/","空班",  IF(  AG23="丙",  "※ 丙案",  IF(  AG23="丙常訓",  "※ 丙案 常訓",AG23  )))))))))))))))))))))))))</f>
        <v/>
      </c>
    </row>
    <row r="64" spans="1:33">
      <c r="A64" s="190" t="str">
        <f t="shared" ref="A64:B64" si="23">A24</f>
        <v/>
      </c>
      <c r="B64" s="190" t="str">
        <f t="shared" si="23"/>
        <v/>
      </c>
      <c r="C64" s="190" t="str">
        <f>IF(C24="早","08-18",IF(C24="中","12-22",IF(C24="晚","22-08",IF(C24="X","輪休",IF(C24="公","公假",IF(OR(C24="病",C24="事"),"病(事)假",IF(OR(C24="婚",C24="產"),"婚(產)假",IF(C24="補","補休",IF(C24="休","休假",IF(C24="喪","喪假",IF(AND(C24="/",OR($A24=日期輸入!$B$25,$A24=日期輸入!$C$25,$A24=日期輸入!$D$25,$A24=日期輸入!$E$25,$A24=日期輸入!$F$25)),"08-18水電科",IF(C24="大日","大隊值日(日)",IF(C24="大夜","大隊值日(夜)",IF(C24="值1","值1(早)",IF(C24="值1丙","值1(早) 丙案",IF(C24="值2","值2(中)",IF(C24="值2乙","值2(中) 乙案",IF(C24="夜值","夜值(晚)",IF(C24="甲夜","夜值(晚) 甲案",IF(C24="備","08-18",IF(OR(C24="支援秘書室",C24="支援出納室",C24="支援警務科",C24="支援事務股"),"支援總(大)隊",IF(C24="支援檢疫所","支援(其他)",IF(  C24="/","空班",  IF(  C24="丙",  "※ 丙案",  IF(  C24="丙常訓",  "※ 丙案 常訓",C24  )))))))))))))))))))))))))</f>
        <v/>
      </c>
      <c r="D64" s="190" t="str">
        <f>IF(D24="早","08-18",IF(D24="中","12-22",IF(D24="晚","22-08",IF(D24="X","輪休",IF(D24="公","公假",IF(OR(D24="病",D24="事"),"病(事)假",IF(OR(D24="婚",D24="產"),"婚(產)假",IF(D24="補","補休",IF(D24="休","休假",IF(D24="喪","喪假",IF(AND(D24="/",OR($A24=日期輸入!$B$25,$A24=日期輸入!$C$25,$A24=日期輸入!$D$25,$A24=日期輸入!$E$25,$A24=日期輸入!$F$25)),"08-18水電科",IF(D24="大日","大隊值日(日)",IF(D24="大夜","大隊值日(夜)",IF(D24="值1","值1(早)",IF(D24="值1丙","值1(早) 丙案",IF(D24="值2","值2(中)",IF(D24="值2乙","值2(中) 乙案",IF(D24="夜值","夜值(晚)",IF(D24="甲夜","夜值(晚) 甲案",IF(D24="備","08-18",IF(OR(D24="支援秘書室",D24="支援出納室",D24="支援警務科",D24="支援事務股"),"支援總(大)隊",IF(D24="支援檢疫所","支援(其他)",IF(  D24="/","空班",  IF(  D24="丙",  "※ 丙案",  IF(  D24="丙常訓",  "※ 丙案 常訓",D24  )))))))))))))))))))))))))</f>
        <v/>
      </c>
      <c r="E64" s="190" t="str">
        <f>IF(E24="早","08-18",IF(E24="中","12-22",IF(E24="晚","22-08",IF(E24="X","輪休",IF(E24="公","公假",IF(OR(E24="病",E24="事"),"病(事)假",IF(OR(E24="婚",E24="產"),"婚(產)假",IF(E24="補","補休",IF(E24="休","休假",IF(E24="喪","喪假",IF(AND(E24="/",OR($A24=日期輸入!$B$25,$A24=日期輸入!$C$25,$A24=日期輸入!$D$25,$A24=日期輸入!$E$25,$A24=日期輸入!$F$25)),"08-18水電科",IF(E24="大日","大隊值日(日)",IF(E24="大夜","大隊值日(夜)",IF(E24="值1","值1(早)",IF(E24="值1丙","值1(早) 丙案",IF(E24="值2","值2(中)",IF(E24="值2乙","值2(中) 乙案",IF(E24="夜值","夜值(晚)",IF(E24="甲夜","夜值(晚) 甲案",IF(E24="備","08-18",IF(OR(E24="支援秘書室",E24="支援出納室",E24="支援警務科",E24="支援事務股"),"支援總(大)隊",IF(E24="支援檢疫所","支援(其他)",IF(  E24="/","空班",  IF(  E24="丙",  "※ 丙案",  IF(  E24="丙常訓",  "※ 丙案 常訓",E24  )))))))))))))))))))))))))</f>
        <v/>
      </c>
      <c r="F64" s="190" t="str">
        <f>IF(F24="早","08-18",IF(F24="中","12-22",IF(F24="晚","22-08",IF(F24="X","輪休",IF(F24="公","公假",IF(OR(F24="病",F24="事"),"病(事)假",IF(OR(F24="婚",F24="產"),"婚(產)假",IF(F24="補","補休",IF(F24="休","休假",IF(F24="喪","喪假",IF(AND(F24="/",OR($A24=日期輸入!$B$25,$A24=日期輸入!$C$25,$A24=日期輸入!$D$25,$A24=日期輸入!$E$25,$A24=日期輸入!$F$25)),"08-18水電科",IF(F24="大日","大隊值日(日)",IF(F24="大夜","大隊值日(夜)",IF(F24="值1","值1(早)",IF(F24="值1丙","值1(早) 丙案",IF(F24="值2","值2(中)",IF(F24="值2乙","值2(中) 乙案",IF(F24="夜值","夜值(晚)",IF(F24="甲夜","夜值(晚) 甲案",IF(F24="備","08-18",IF(OR(F24="支援秘書室",F24="支援出納室",F24="支援警務科",F24="支援事務股"),"支援總(大)隊",IF(F24="支援檢疫所","支援(其他)",IF(  F24="/","空班",  IF(  F24="丙",  "※ 丙案",  IF(  F24="丙常訓",  "※ 丙案 常訓",F24  )))))))))))))))))))))))))</f>
        <v/>
      </c>
      <c r="G64" s="190" t="str">
        <f>IF(G24="早","08-18",IF(G24="中","12-22",IF(G24="晚","22-08",IF(G24="X","輪休",IF(G24="公","公假",IF(OR(G24="病",G24="事"),"病(事)假",IF(OR(G24="婚",G24="產"),"婚(產)假",IF(G24="補","補休",IF(G24="休","休假",IF(G24="喪","喪假",IF(AND(G24="/",OR($A24=日期輸入!$B$25,$A24=日期輸入!$C$25,$A24=日期輸入!$D$25,$A24=日期輸入!$E$25,$A24=日期輸入!$F$25)),"08-18水電科",IF(G24="大日","大隊值日(日)",IF(G24="大夜","大隊值日(夜)",IF(G24="值1","值1(早)",IF(G24="值1丙","值1(早) 丙案",IF(G24="值2","值2(中)",IF(G24="值2乙","值2(中) 乙案",IF(G24="夜值","夜值(晚)",IF(G24="甲夜","夜值(晚) 甲案",IF(G24="備","08-18",IF(OR(G24="支援秘書室",G24="支援出納室",G24="支援警務科",G24="支援事務股"),"支援總(大)隊",IF(G24="支援檢疫所","支援(其他)",IF(  G24="/","空班",  IF(  G24="丙",  "※ 丙案",  IF(  G24="丙常訓",  "※ 丙案 常訓",G24  )))))))))))))))))))))))))</f>
        <v/>
      </c>
      <c r="H64" s="190" t="str">
        <f>IF(H24="早","08-18",IF(H24="中","12-22",IF(H24="晚","22-08",IF(H24="X","輪休",IF(H24="公","公假",IF(OR(H24="病",H24="事"),"病(事)假",IF(OR(H24="婚",H24="產"),"婚(產)假",IF(H24="補","補休",IF(H24="休","休假",IF(H24="喪","喪假",IF(AND(H24="/",OR($A24=日期輸入!$B$25,$A24=日期輸入!$C$25,$A24=日期輸入!$D$25,$A24=日期輸入!$E$25,$A24=日期輸入!$F$25)),"08-18水電科",IF(H24="大日","大隊值日(日)",IF(H24="大夜","大隊值日(夜)",IF(H24="值1","值1(早)",IF(H24="值1丙","值1(早) 丙案",IF(H24="值2","值2(中)",IF(H24="值2乙","值2(中) 乙案",IF(H24="夜值","夜值(晚)",IF(H24="甲夜","夜值(晚) 甲案",IF(H24="備","08-18",IF(OR(H24="支援秘書室",H24="支援出納室",H24="支援警務科",H24="支援事務股"),"支援總(大)隊",IF(H24="支援檢疫所","支援(其他)",IF(  H24="/","空班",  IF(  H24="丙",  "※ 丙案",  IF(  H24="丙常訓",  "※ 丙案 常訓",H24  )))))))))))))))))))))))))</f>
        <v/>
      </c>
      <c r="I64" s="190" t="str">
        <f>IF(I24="早","08-18",IF(I24="中","12-22",IF(I24="晚","22-08",IF(I24="X","輪休",IF(I24="公","公假",IF(OR(I24="病",I24="事"),"病(事)假",IF(OR(I24="婚",I24="產"),"婚(產)假",IF(I24="補","補休",IF(I24="休","休假",IF(I24="喪","喪假",IF(AND(I24="/",OR($A24=日期輸入!$B$25,$A24=日期輸入!$C$25,$A24=日期輸入!$D$25,$A24=日期輸入!$E$25,$A24=日期輸入!$F$25)),"08-18水電科",IF(I24="大日","大隊值日(日)",IF(I24="大夜","大隊值日(夜)",IF(I24="值1","值1(早)",IF(I24="值1丙","值1(早) 丙案",IF(I24="值2","值2(中)",IF(I24="值2乙","值2(中) 乙案",IF(I24="夜值","夜值(晚)",IF(I24="甲夜","夜值(晚) 甲案",IF(I24="備","08-18",IF(OR(I24="支援秘書室",I24="支援出納室",I24="支援警務科",I24="支援事務股"),"支援總(大)隊",IF(I24="支援檢疫所","支援(其他)",IF(  I24="/","空班",  IF(  I24="丙",  "※ 丙案",  IF(  I24="丙常訓",  "※ 丙案 常訓",I24  )))))))))))))))))))))))))</f>
        <v/>
      </c>
      <c r="J64" s="190" t="str">
        <f>IF(J24="早","08-18",IF(J24="中","12-22",IF(J24="晚","22-08",IF(J24="X","輪休",IF(J24="公","公假",IF(OR(J24="病",J24="事"),"病(事)假",IF(OR(J24="婚",J24="產"),"婚(產)假",IF(J24="補","補休",IF(J24="休","休假",IF(J24="喪","喪假",IF(AND(J24="/",OR($A24=日期輸入!$B$25,$A24=日期輸入!$C$25,$A24=日期輸入!$D$25,$A24=日期輸入!$E$25,$A24=日期輸入!$F$25)),"08-18水電科",IF(J24="大日","大隊值日(日)",IF(J24="大夜","大隊值日(夜)",IF(J24="值1","值1(早)",IF(J24="值1丙","值1(早) 丙案",IF(J24="值2","值2(中)",IF(J24="值2乙","值2(中) 乙案",IF(J24="夜值","夜值(晚)",IF(J24="甲夜","夜值(晚) 甲案",IF(J24="備","08-18",IF(OR(J24="支援秘書室",J24="支援出納室",J24="支援警務科",J24="支援事務股"),"支援總(大)隊",IF(J24="支援檢疫所","支援(其他)",IF(  J24="/","空班",  IF(  J24="丙",  "※ 丙案",  IF(  J24="丙常訓",  "※ 丙案 常訓",J24  )))))))))))))))))))))))))</f>
        <v/>
      </c>
      <c r="K64" s="190" t="str">
        <f>IF(K24="早","08-18",IF(K24="中","12-22",IF(K24="晚","22-08",IF(K24="X","輪休",IF(K24="公","公假",IF(OR(K24="病",K24="事"),"病(事)假",IF(OR(K24="婚",K24="產"),"婚(產)假",IF(K24="補","補休",IF(K24="休","休假",IF(K24="喪","喪假",IF(AND(K24="/",OR($A24=日期輸入!$B$25,$A24=日期輸入!$C$25,$A24=日期輸入!$D$25,$A24=日期輸入!$E$25,$A24=日期輸入!$F$25)),"08-18水電科",IF(K24="大日","大隊值日(日)",IF(K24="大夜","大隊值日(夜)",IF(K24="值1","值1(早)",IF(K24="值1丙","值1(早) 丙案",IF(K24="值2","值2(中)",IF(K24="值2乙","值2(中) 乙案",IF(K24="夜值","夜值(晚)",IF(K24="甲夜","夜值(晚) 甲案",IF(K24="備","08-18",IF(OR(K24="支援秘書室",K24="支援出納室",K24="支援警務科",K24="支援事務股"),"支援總(大)隊",IF(K24="支援檢疫所","支援(其他)",IF(  K24="/","空班",  IF(  K24="丙",  "※ 丙案",  IF(  K24="丙常訓",  "※ 丙案 常訓",K24  )))))))))))))))))))))))))</f>
        <v/>
      </c>
      <c r="L64" s="190" t="str">
        <f>IF(L24="早","08-18",IF(L24="中","12-22",IF(L24="晚","22-08",IF(L24="X","輪休",IF(L24="公","公假",IF(OR(L24="病",L24="事"),"病(事)假",IF(OR(L24="婚",L24="產"),"婚(產)假",IF(L24="補","補休",IF(L24="休","休假",IF(L24="喪","喪假",IF(AND(L24="/",OR($A24=日期輸入!$B$25,$A24=日期輸入!$C$25,$A24=日期輸入!$D$25,$A24=日期輸入!$E$25,$A24=日期輸入!$F$25)),"08-18水電科",IF(L24="大日","大隊值日(日)",IF(L24="大夜","大隊值日(夜)",IF(L24="值1","值1(早)",IF(L24="值1丙","值1(早) 丙案",IF(L24="值2","值2(中)",IF(L24="值2乙","值2(中) 乙案",IF(L24="夜值","夜值(晚)",IF(L24="甲夜","夜值(晚) 甲案",IF(L24="備","08-18",IF(OR(L24="支援秘書室",L24="支援出納室",L24="支援警務科",L24="支援事務股"),"支援總(大)隊",IF(L24="支援檢疫所","支援(其他)",IF(  L24="/","空班",  IF(  L24="丙",  "※ 丙案",  IF(  L24="丙常訓",  "※ 丙案 常訓",L24  )))))))))))))))))))))))))</f>
        <v/>
      </c>
      <c r="M64" s="190" t="str">
        <f>IF(M24="早","08-18",IF(M24="中","12-22",IF(M24="晚","22-08",IF(M24="X","輪休",IF(M24="公","公假",IF(OR(M24="病",M24="事"),"病(事)假",IF(OR(M24="婚",M24="產"),"婚(產)假",IF(M24="補","補休",IF(M24="休","休假",IF(M24="喪","喪假",IF(AND(M24="/",OR($A24=日期輸入!$B$25,$A24=日期輸入!$C$25,$A24=日期輸入!$D$25,$A24=日期輸入!$E$25,$A24=日期輸入!$F$25)),"08-18水電科",IF(M24="大日","大隊值日(日)",IF(M24="大夜","大隊值日(夜)",IF(M24="值1","值1(早)",IF(M24="值1丙","值1(早) 丙案",IF(M24="值2","值2(中)",IF(M24="值2乙","值2(中) 乙案",IF(M24="夜值","夜值(晚)",IF(M24="甲夜","夜值(晚) 甲案",IF(M24="備","08-18",IF(OR(M24="支援秘書室",M24="支援出納室",M24="支援警務科",M24="支援事務股"),"支援總(大)隊",IF(M24="支援檢疫所","支援(其他)",IF(  M24="/","空班",  IF(  M24="丙",  "※ 丙案",  IF(  M24="丙常訓",  "※ 丙案 常訓",M24  )))))))))))))))))))))))))</f>
        <v/>
      </c>
      <c r="N64" s="190" t="str">
        <f>IF(N24="早","08-18",IF(N24="中","12-22",IF(N24="晚","22-08",IF(N24="X","輪休",IF(N24="公","公假",IF(OR(N24="病",N24="事"),"病(事)假",IF(OR(N24="婚",N24="產"),"婚(產)假",IF(N24="補","補休",IF(N24="休","休假",IF(N24="喪","喪假",IF(AND(N24="/",OR($A24=日期輸入!$B$25,$A24=日期輸入!$C$25,$A24=日期輸入!$D$25,$A24=日期輸入!$E$25,$A24=日期輸入!$F$25)),"08-18水電科",IF(N24="大日","大隊值日(日)",IF(N24="大夜","大隊值日(夜)",IF(N24="值1","值1(早)",IF(N24="值1丙","值1(早) 丙案",IF(N24="值2","值2(中)",IF(N24="值2乙","值2(中) 乙案",IF(N24="夜值","夜值(晚)",IF(N24="甲夜","夜值(晚) 甲案",IF(N24="備","08-18",IF(OR(N24="支援秘書室",N24="支援出納室",N24="支援警務科",N24="支援事務股"),"支援總(大)隊",IF(N24="支援檢疫所","支援(其他)",IF(  N24="/","空班",  IF(  N24="丙",  "※ 丙案",  IF(  N24="丙常訓",  "※ 丙案 常訓",N24  )))))))))))))))))))))))))</f>
        <v/>
      </c>
      <c r="O64" s="190" t="str">
        <f>IF(O24="早","08-18",IF(O24="中","12-22",IF(O24="晚","22-08",IF(O24="X","輪休",IF(O24="公","公假",IF(OR(O24="病",O24="事"),"病(事)假",IF(OR(O24="婚",O24="產"),"婚(產)假",IF(O24="補","補休",IF(O24="休","休假",IF(O24="喪","喪假",IF(AND(O24="/",OR($A24=日期輸入!$B$25,$A24=日期輸入!$C$25,$A24=日期輸入!$D$25,$A24=日期輸入!$E$25,$A24=日期輸入!$F$25)),"08-18水電科",IF(O24="大日","大隊值日(日)",IF(O24="大夜","大隊值日(夜)",IF(O24="值1","值1(早)",IF(O24="值1丙","值1(早) 丙案",IF(O24="值2","值2(中)",IF(O24="值2乙","值2(中) 乙案",IF(O24="夜值","夜值(晚)",IF(O24="甲夜","夜值(晚) 甲案",IF(O24="備","08-18",IF(OR(O24="支援秘書室",O24="支援出納室",O24="支援警務科",O24="支援事務股"),"支援總(大)隊",IF(O24="支援檢疫所","支援(其他)",IF(  O24="/","空班",  IF(  O24="丙",  "※ 丙案",  IF(  O24="丙常訓",  "※ 丙案 常訓",O24  )))))))))))))))))))))))))</f>
        <v/>
      </c>
      <c r="P64" s="190" t="str">
        <f>IF(P24="早","08-18",IF(P24="中","12-22",IF(P24="晚","22-08",IF(P24="X","輪休",IF(P24="公","公假",IF(OR(P24="病",P24="事"),"病(事)假",IF(OR(P24="婚",P24="產"),"婚(產)假",IF(P24="補","補休",IF(P24="休","休假",IF(P24="喪","喪假",IF(AND(P24="/",OR($A24=日期輸入!$B$25,$A24=日期輸入!$C$25,$A24=日期輸入!$D$25,$A24=日期輸入!$E$25,$A24=日期輸入!$F$25)),"08-18水電科",IF(P24="大日","大隊值日(日)",IF(P24="大夜","大隊值日(夜)",IF(P24="值1","值1(早)",IF(P24="值1丙","值1(早) 丙案",IF(P24="值2","值2(中)",IF(P24="值2乙","值2(中) 乙案",IF(P24="夜值","夜值(晚)",IF(P24="甲夜","夜值(晚) 甲案",IF(P24="備","08-18",IF(OR(P24="支援秘書室",P24="支援出納室",P24="支援警務科",P24="支援事務股"),"支援總(大)隊",IF(P24="支援檢疫所","支援(其他)",IF(  P24="/","空班",  IF(  P24="丙",  "※ 丙案",  IF(  P24="丙常訓",  "※ 丙案 常訓",P24  )))))))))))))))))))))))))</f>
        <v/>
      </c>
      <c r="Q64" s="190" t="str">
        <f>IF(Q24="早","08-18",IF(Q24="中","12-22",IF(Q24="晚","22-08",IF(Q24="X","輪休",IF(Q24="公","公假",IF(OR(Q24="病",Q24="事"),"病(事)假",IF(OR(Q24="婚",Q24="產"),"婚(產)假",IF(Q24="補","補休",IF(Q24="休","休假",IF(Q24="喪","喪假",IF(AND(Q24="/",OR($A24=日期輸入!$B$25,$A24=日期輸入!$C$25,$A24=日期輸入!$D$25,$A24=日期輸入!$E$25,$A24=日期輸入!$F$25)),"08-18水電科",IF(Q24="大日","大隊值日(日)",IF(Q24="大夜","大隊值日(夜)",IF(Q24="值1","值1(早)",IF(Q24="值1丙","值1(早) 丙案",IF(Q24="值2","值2(中)",IF(Q24="值2乙","值2(中) 乙案",IF(Q24="夜值","夜值(晚)",IF(Q24="甲夜","夜值(晚) 甲案",IF(Q24="備","08-18",IF(OR(Q24="支援秘書室",Q24="支援出納室",Q24="支援警務科",Q24="支援事務股"),"支援總(大)隊",IF(Q24="支援檢疫所","支援(其他)",IF(  Q24="/","空班",  IF(  Q24="丙",  "※ 丙案",  IF(  Q24="丙常訓",  "※ 丙案 常訓",Q24  )))))))))))))))))))))))))</f>
        <v/>
      </c>
      <c r="R64" s="190" t="str">
        <f>IF(R24="早","08-18",IF(R24="中","12-22",IF(R24="晚","22-08",IF(R24="X","輪休",IF(R24="公","公假",IF(OR(R24="病",R24="事"),"病(事)假",IF(OR(R24="婚",R24="產"),"婚(產)假",IF(R24="補","補休",IF(R24="休","休假",IF(R24="喪","喪假",IF(AND(R24="/",OR($A24=日期輸入!$B$25,$A24=日期輸入!$C$25,$A24=日期輸入!$D$25,$A24=日期輸入!$E$25,$A24=日期輸入!$F$25)),"08-18水電科",IF(R24="大日","大隊值日(日)",IF(R24="大夜","大隊值日(夜)",IF(R24="值1","值1(早)",IF(R24="值1丙","值1(早) 丙案",IF(R24="值2","值2(中)",IF(R24="值2乙","值2(中) 乙案",IF(R24="夜值","夜值(晚)",IF(R24="甲夜","夜值(晚) 甲案",IF(R24="備","08-18",IF(OR(R24="支援秘書室",R24="支援出納室",R24="支援警務科",R24="支援事務股"),"支援總(大)隊",IF(R24="支援檢疫所","支援(其他)",IF(  R24="/","空班",  IF(  R24="丙",  "※ 丙案",  IF(  R24="丙常訓",  "※ 丙案 常訓",R24  )))))))))))))))))))))))))</f>
        <v/>
      </c>
      <c r="S64" s="190" t="str">
        <f>IF(S24="早","08-18",IF(S24="中","12-22",IF(S24="晚","22-08",IF(S24="X","輪休",IF(S24="公","公假",IF(OR(S24="病",S24="事"),"病(事)假",IF(OR(S24="婚",S24="產"),"婚(產)假",IF(S24="補","補休",IF(S24="休","休假",IF(S24="喪","喪假",IF(AND(S24="/",OR($A24=日期輸入!$B$25,$A24=日期輸入!$C$25,$A24=日期輸入!$D$25,$A24=日期輸入!$E$25,$A24=日期輸入!$F$25)),"08-18水電科",IF(S24="大日","大隊值日(日)",IF(S24="大夜","大隊值日(夜)",IF(S24="值1","值1(早)",IF(S24="值1丙","值1(早) 丙案",IF(S24="值2","值2(中)",IF(S24="值2乙","值2(中) 乙案",IF(S24="夜值","夜值(晚)",IF(S24="甲夜","夜值(晚) 甲案",IF(S24="備","08-18",IF(OR(S24="支援秘書室",S24="支援出納室",S24="支援警務科",S24="支援事務股"),"支援總(大)隊",IF(S24="支援檢疫所","支援(其他)",IF(  S24="/","空班",  IF(  S24="丙",  "※ 丙案",  IF(  S24="丙常訓",  "※ 丙案 常訓",S24  )))))))))))))))))))))))))</f>
        <v/>
      </c>
      <c r="T64" s="190" t="str">
        <f>IF(T24="早","08-18",IF(T24="中","12-22",IF(T24="晚","22-08",IF(T24="X","輪休",IF(T24="公","公假",IF(OR(T24="病",T24="事"),"病(事)假",IF(OR(T24="婚",T24="產"),"婚(產)假",IF(T24="補","補休",IF(T24="休","休假",IF(T24="喪","喪假",IF(AND(T24="/",OR($A24=日期輸入!$B$25,$A24=日期輸入!$C$25,$A24=日期輸入!$D$25,$A24=日期輸入!$E$25,$A24=日期輸入!$F$25)),"08-18水電科",IF(T24="大日","大隊值日(日)",IF(T24="大夜","大隊值日(夜)",IF(T24="值1","值1(早)",IF(T24="值1丙","值1(早) 丙案",IF(T24="值2","值2(中)",IF(T24="值2乙","值2(中) 乙案",IF(T24="夜值","夜值(晚)",IF(T24="甲夜","夜值(晚) 甲案",IF(T24="備","08-18",IF(OR(T24="支援秘書室",T24="支援出納室",T24="支援警務科",T24="支援事務股"),"支援總(大)隊",IF(T24="支援檢疫所","支援(其他)",IF(  T24="/","空班",  IF(  T24="丙",  "※ 丙案",  IF(  T24="丙常訓",  "※ 丙案 常訓",T24  )))))))))))))))))))))))))</f>
        <v/>
      </c>
      <c r="U64" s="190" t="str">
        <f>IF(U24="早","08-18",IF(U24="中","12-22",IF(U24="晚","22-08",IF(U24="X","輪休",IF(U24="公","公假",IF(OR(U24="病",U24="事"),"病(事)假",IF(OR(U24="婚",U24="產"),"婚(產)假",IF(U24="補","補休",IF(U24="休","休假",IF(U24="喪","喪假",IF(AND(U24="/",OR($A24=日期輸入!$B$25,$A24=日期輸入!$C$25,$A24=日期輸入!$D$25,$A24=日期輸入!$E$25,$A24=日期輸入!$F$25)),"08-18水電科",IF(U24="大日","大隊值日(日)",IF(U24="大夜","大隊值日(夜)",IF(U24="值1","值1(早)",IF(U24="值1丙","值1(早) 丙案",IF(U24="值2","值2(中)",IF(U24="值2乙","值2(中) 乙案",IF(U24="夜值","夜值(晚)",IF(U24="甲夜","夜值(晚) 甲案",IF(U24="備","08-18",IF(OR(U24="支援秘書室",U24="支援出納室",U24="支援警務科",U24="支援事務股"),"支援總(大)隊",IF(U24="支援檢疫所","支援(其他)",IF(  U24="/","空班",  IF(  U24="丙",  "※ 丙案",  IF(  U24="丙常訓",  "※ 丙案 常訓",U24  )))))))))))))))))))))))))</f>
        <v/>
      </c>
      <c r="V64" s="190" t="str">
        <f>IF(V24="早","08-18",IF(V24="中","12-22",IF(V24="晚","22-08",IF(V24="X","輪休",IF(V24="公","公假",IF(OR(V24="病",V24="事"),"病(事)假",IF(OR(V24="婚",V24="產"),"婚(產)假",IF(V24="補","補休",IF(V24="休","休假",IF(V24="喪","喪假",IF(AND(V24="/",OR($A24=日期輸入!$B$25,$A24=日期輸入!$C$25,$A24=日期輸入!$D$25,$A24=日期輸入!$E$25,$A24=日期輸入!$F$25)),"08-18水電科",IF(V24="大日","大隊值日(日)",IF(V24="大夜","大隊值日(夜)",IF(V24="值1","值1(早)",IF(V24="值1丙","值1(早) 丙案",IF(V24="值2","值2(中)",IF(V24="值2乙","值2(中) 乙案",IF(V24="夜值","夜值(晚)",IF(V24="甲夜","夜值(晚) 甲案",IF(V24="備","08-18",IF(OR(V24="支援秘書室",V24="支援出納室",V24="支援警務科",V24="支援事務股"),"支援總(大)隊",IF(V24="支援檢疫所","支援(其他)",IF(  V24="/","空班",  IF(  V24="丙",  "※ 丙案",  IF(  V24="丙常訓",  "※ 丙案 常訓",V24  )))))))))))))))))))))))))</f>
        <v/>
      </c>
      <c r="W64" s="190" t="str">
        <f>IF(W24="早","08-18",IF(W24="中","12-22",IF(W24="晚","22-08",IF(W24="X","輪休",IF(W24="公","公假",IF(OR(W24="病",W24="事"),"病(事)假",IF(OR(W24="婚",W24="產"),"婚(產)假",IF(W24="補","補休",IF(W24="休","休假",IF(W24="喪","喪假",IF(AND(W24="/",OR($A24=日期輸入!$B$25,$A24=日期輸入!$C$25,$A24=日期輸入!$D$25,$A24=日期輸入!$E$25,$A24=日期輸入!$F$25)),"08-18水電科",IF(W24="大日","大隊值日(日)",IF(W24="大夜","大隊值日(夜)",IF(W24="值1","值1(早)",IF(W24="值1丙","值1(早) 丙案",IF(W24="值2","值2(中)",IF(W24="值2乙","值2(中) 乙案",IF(W24="夜值","夜值(晚)",IF(W24="甲夜","夜值(晚) 甲案",IF(W24="備","08-18",IF(OR(W24="支援秘書室",W24="支援出納室",W24="支援警務科",W24="支援事務股"),"支援總(大)隊",IF(W24="支援檢疫所","支援(其他)",IF(  W24="/","空班",  IF(  W24="丙",  "※ 丙案",  IF(  W24="丙常訓",  "※ 丙案 常訓",W24  )))))))))))))))))))))))))</f>
        <v/>
      </c>
      <c r="X64" s="190" t="str">
        <f>IF(X24="早","08-18",IF(X24="中","12-22",IF(X24="晚","22-08",IF(X24="X","輪休",IF(X24="公","公假",IF(OR(X24="病",X24="事"),"病(事)假",IF(OR(X24="婚",X24="產"),"婚(產)假",IF(X24="補","補休",IF(X24="休","休假",IF(X24="喪","喪假",IF(AND(X24="/",OR($A24=日期輸入!$B$25,$A24=日期輸入!$C$25,$A24=日期輸入!$D$25,$A24=日期輸入!$E$25,$A24=日期輸入!$F$25)),"08-18水電科",IF(X24="大日","大隊值日(日)",IF(X24="大夜","大隊值日(夜)",IF(X24="值1","值1(早)",IF(X24="值1丙","值1(早) 丙案",IF(X24="值2","值2(中)",IF(X24="值2乙","值2(中) 乙案",IF(X24="夜值","夜值(晚)",IF(X24="甲夜","夜值(晚) 甲案",IF(X24="備","08-18",IF(OR(X24="支援秘書室",X24="支援出納室",X24="支援警務科",X24="支援事務股"),"支援總(大)隊",IF(X24="支援檢疫所","支援(其他)",IF(  X24="/","空班",  IF(  X24="丙",  "※ 丙案",  IF(  X24="丙常訓",  "※ 丙案 常訓",X24  )))))))))))))))))))))))))</f>
        <v/>
      </c>
      <c r="Y64" s="190" t="str">
        <f>IF(Y24="早","08-18",IF(Y24="中","12-22",IF(Y24="晚","22-08",IF(Y24="X","輪休",IF(Y24="公","公假",IF(OR(Y24="病",Y24="事"),"病(事)假",IF(OR(Y24="婚",Y24="產"),"婚(產)假",IF(Y24="補","補休",IF(Y24="休","休假",IF(Y24="喪","喪假",IF(AND(Y24="/",OR($A24=日期輸入!$B$25,$A24=日期輸入!$C$25,$A24=日期輸入!$D$25,$A24=日期輸入!$E$25,$A24=日期輸入!$F$25)),"08-18水電科",IF(Y24="大日","大隊值日(日)",IF(Y24="大夜","大隊值日(夜)",IF(Y24="值1","值1(早)",IF(Y24="值1丙","值1(早) 丙案",IF(Y24="值2","值2(中)",IF(Y24="值2乙","值2(中) 乙案",IF(Y24="夜值","夜值(晚)",IF(Y24="甲夜","夜值(晚) 甲案",IF(Y24="備","08-18",IF(OR(Y24="支援秘書室",Y24="支援出納室",Y24="支援警務科",Y24="支援事務股"),"支援總(大)隊",IF(Y24="支援檢疫所","支援(其他)",IF(  Y24="/","空班",  IF(  Y24="丙",  "※ 丙案",  IF(  Y24="丙常訓",  "※ 丙案 常訓",Y24  )))))))))))))))))))))))))</f>
        <v/>
      </c>
      <c r="Z64" s="190" t="str">
        <f>IF(Z24="早","08-18",IF(Z24="中","12-22",IF(Z24="晚","22-08",IF(Z24="X","輪休",IF(Z24="公","公假",IF(OR(Z24="病",Z24="事"),"病(事)假",IF(OR(Z24="婚",Z24="產"),"婚(產)假",IF(Z24="補","補休",IF(Z24="休","休假",IF(Z24="喪","喪假",IF(AND(Z24="/",OR($A24=日期輸入!$B$25,$A24=日期輸入!$C$25,$A24=日期輸入!$D$25,$A24=日期輸入!$E$25,$A24=日期輸入!$F$25)),"08-18水電科",IF(Z24="大日","大隊值日(日)",IF(Z24="大夜","大隊值日(夜)",IF(Z24="值1","值1(早)",IF(Z24="值1丙","值1(早) 丙案",IF(Z24="值2","值2(中)",IF(Z24="值2乙","值2(中) 乙案",IF(Z24="夜值","夜值(晚)",IF(Z24="甲夜","夜值(晚) 甲案",IF(Z24="備","08-18",IF(OR(Z24="支援秘書室",Z24="支援出納室",Z24="支援警務科",Z24="支援事務股"),"支援總(大)隊",IF(Z24="支援檢疫所","支援(其他)",IF(  Z24="/","空班",  IF(  Z24="丙",  "※ 丙案",  IF(  Z24="丙常訓",  "※ 丙案 常訓",Z24  )))))))))))))))))))))))))</f>
        <v/>
      </c>
      <c r="AA64" s="190" t="str">
        <f>IF(AA24="早","08-18",IF(AA24="中","12-22",IF(AA24="晚","22-08",IF(AA24="X","輪休",IF(AA24="公","公假",IF(OR(AA24="病",AA24="事"),"病(事)假",IF(OR(AA24="婚",AA24="產"),"婚(產)假",IF(AA24="補","補休",IF(AA24="休","休假",IF(AA24="喪","喪假",IF(AND(AA24="/",OR($A24=日期輸入!$B$25,$A24=日期輸入!$C$25,$A24=日期輸入!$D$25,$A24=日期輸入!$E$25,$A24=日期輸入!$F$25)),"08-18水電科",IF(AA24="大日","大隊值日(日)",IF(AA24="大夜","大隊值日(夜)",IF(AA24="值1","值1(早)",IF(AA24="值1丙","值1(早) 丙案",IF(AA24="值2","值2(中)",IF(AA24="值2乙","值2(中) 乙案",IF(AA24="夜值","夜值(晚)",IF(AA24="甲夜","夜值(晚) 甲案",IF(AA24="備","08-18",IF(OR(AA24="支援秘書室",AA24="支援出納室",AA24="支援警務科",AA24="支援事務股"),"支援總(大)隊",IF(AA24="支援檢疫所","支援(其他)",IF(  AA24="/","空班",  IF(  AA24="丙",  "※ 丙案",  IF(  AA24="丙常訓",  "※ 丙案 常訓",AA24  )))))))))))))))))))))))))</f>
        <v/>
      </c>
      <c r="AB64" s="190" t="str">
        <f>IF(AB24="早","08-18",IF(AB24="中","12-22",IF(AB24="晚","22-08",IF(AB24="X","輪休",IF(AB24="公","公假",IF(OR(AB24="病",AB24="事"),"病(事)假",IF(OR(AB24="婚",AB24="產"),"婚(產)假",IF(AB24="補","補休",IF(AB24="休","休假",IF(AB24="喪","喪假",IF(AND(AB24="/",OR($A24=日期輸入!$B$25,$A24=日期輸入!$C$25,$A24=日期輸入!$D$25,$A24=日期輸入!$E$25,$A24=日期輸入!$F$25)),"08-18水電科",IF(AB24="大日","大隊值日(日)",IF(AB24="大夜","大隊值日(夜)",IF(AB24="值1","值1(早)",IF(AB24="值1丙","值1(早) 丙案",IF(AB24="值2","值2(中)",IF(AB24="值2乙","值2(中) 乙案",IF(AB24="夜值","夜值(晚)",IF(AB24="甲夜","夜值(晚) 甲案",IF(AB24="備","08-18",IF(OR(AB24="支援秘書室",AB24="支援出納室",AB24="支援警務科",AB24="支援事務股"),"支援總(大)隊",IF(AB24="支援檢疫所","支援(其他)",IF(  AB24="/","空班",  IF(  AB24="丙",  "※ 丙案",  IF(  AB24="丙常訓",  "※ 丙案 常訓",AB24  )))))))))))))))))))))))))</f>
        <v/>
      </c>
      <c r="AC64" s="190" t="str">
        <f>IF(AC24="早","08-18",IF(AC24="中","12-22",IF(AC24="晚","22-08",IF(AC24="X","輪休",IF(AC24="公","公假",IF(OR(AC24="病",AC24="事"),"病(事)假",IF(OR(AC24="婚",AC24="產"),"婚(產)假",IF(AC24="補","補休",IF(AC24="休","休假",IF(AC24="喪","喪假",IF(AND(AC24="/",OR($A24=日期輸入!$B$25,$A24=日期輸入!$C$25,$A24=日期輸入!$D$25,$A24=日期輸入!$E$25,$A24=日期輸入!$F$25)),"08-18水電科",IF(AC24="大日","大隊值日(日)",IF(AC24="大夜","大隊值日(夜)",IF(AC24="值1","值1(早)",IF(AC24="值1丙","值1(早) 丙案",IF(AC24="值2","值2(中)",IF(AC24="值2乙","值2(中) 乙案",IF(AC24="夜值","夜值(晚)",IF(AC24="甲夜","夜值(晚) 甲案",IF(AC24="備","08-18",IF(OR(AC24="支援秘書室",AC24="支援出納室",AC24="支援警務科",AC24="支援事務股"),"支援總(大)隊",IF(AC24="支援檢疫所","支援(其他)",IF(  AC24="/","空班",  IF(  AC24="丙",  "※ 丙案",  IF(  AC24="丙常訓",  "※ 丙案 常訓",AC24  )))))))))))))))))))))))))</f>
        <v/>
      </c>
      <c r="AD64" s="190" t="str">
        <f>IF(AD24="早","08-18",IF(AD24="中","12-22",IF(AD24="晚","22-08",IF(AD24="X","輪休",IF(AD24="公","公假",IF(OR(AD24="病",AD24="事"),"病(事)假",IF(OR(AD24="婚",AD24="產"),"婚(產)假",IF(AD24="補","補休",IF(AD24="休","休假",IF(AD24="喪","喪假",IF(AND(AD24="/",OR($A24=日期輸入!$B$25,$A24=日期輸入!$C$25,$A24=日期輸入!$D$25,$A24=日期輸入!$E$25,$A24=日期輸入!$F$25)),"08-18水電科",IF(AD24="大日","大隊值日(日)",IF(AD24="大夜","大隊值日(夜)",IF(AD24="值1","值1(早)",IF(AD24="值1丙","值1(早) 丙案",IF(AD24="值2","值2(中)",IF(AD24="值2乙","值2(中) 乙案",IF(AD24="夜值","夜值(晚)",IF(AD24="甲夜","夜值(晚) 甲案",IF(AD24="備","08-18",IF(OR(AD24="支援秘書室",AD24="支援出納室",AD24="支援警務科",AD24="支援事務股"),"支援總(大)隊",IF(AD24="支援檢疫所","支援(其他)",IF(  AD24="/","空班",  IF(  AD24="丙",  "※ 丙案",  IF(  AD24="丙常訓",  "※ 丙案 常訓",AD24  )))))))))))))))))))))))))</f>
        <v/>
      </c>
      <c r="AE64" s="190" t="str">
        <f>IF(AE24="早","08-18",IF(AE24="中","12-22",IF(AE24="晚","22-08",IF(AE24="X","輪休",IF(AE24="公","公假",IF(OR(AE24="病",AE24="事"),"病(事)假",IF(OR(AE24="婚",AE24="產"),"婚(產)假",IF(AE24="補","補休",IF(AE24="休","休假",IF(AE24="喪","喪假",IF(AND(AE24="/",OR($A24=日期輸入!$B$25,$A24=日期輸入!$C$25,$A24=日期輸入!$D$25,$A24=日期輸入!$E$25,$A24=日期輸入!$F$25)),"08-18水電科",IF(AE24="大日","大隊值日(日)",IF(AE24="大夜","大隊值日(夜)",IF(AE24="值1","值1(早)",IF(AE24="值1丙","值1(早) 丙案",IF(AE24="值2","值2(中)",IF(AE24="值2乙","值2(中) 乙案",IF(AE24="夜值","夜值(晚)",IF(AE24="甲夜","夜值(晚) 甲案",IF(AE24="備","08-18",IF(OR(AE24="支援秘書室",AE24="支援出納室",AE24="支援警務科",AE24="支援事務股"),"支援總(大)隊",IF(AE24="支援檢疫所","支援(其他)",IF(  AE24="/","空班",  IF(  AE24="丙",  "※ 丙案",  IF(  AE24="丙常訓",  "※ 丙案 常訓",AE24  )))))))))))))))))))))))))</f>
        <v/>
      </c>
      <c r="AF64" s="190" t="str">
        <f>IF(AF24="早","08-18",IF(AF24="中","12-22",IF(AF24="晚","22-08",IF(AF24="X","輪休",IF(AF24="公","公假",IF(OR(AF24="病",AF24="事"),"病(事)假",IF(OR(AF24="婚",AF24="產"),"婚(產)假",IF(AF24="補","補休",IF(AF24="休","休假",IF(AF24="喪","喪假",IF(AND(AF24="/",OR($A24=日期輸入!$B$25,$A24=日期輸入!$C$25,$A24=日期輸入!$D$25,$A24=日期輸入!$E$25,$A24=日期輸入!$F$25)),"08-18水電科",IF(AF24="大日","大隊值日(日)",IF(AF24="大夜","大隊值日(夜)",IF(AF24="值1","值1(早)",IF(AF24="值1丙","值1(早) 丙案",IF(AF24="值2","值2(中)",IF(AF24="值2乙","值2(中) 乙案",IF(AF24="夜值","夜值(晚)",IF(AF24="甲夜","夜值(晚) 甲案",IF(AF24="備","08-18",IF(OR(AF24="支援秘書室",AF24="支援出納室",AF24="支援警務科",AF24="支援事務股"),"支援總(大)隊",IF(AF24="支援檢疫所","支援(其他)",IF(  AF24="/","空班",  IF(  AF24="丙",  "※ 丙案",  IF(  AF24="丙常訓",  "※ 丙案 常訓",AF24  )))))))))))))))))))))))))</f>
        <v/>
      </c>
      <c r="AG64" s="190" t="str">
        <f>IF(AG24="早","08-18",IF(AG24="中","12-22",IF(AG24="晚","22-08",IF(AG24="X","輪休",IF(AG24="公","公假",IF(OR(AG24="病",AG24="事"),"病(事)假",IF(OR(AG24="婚",AG24="產"),"婚(產)假",IF(AG24="補","補休",IF(AG24="休","休假",IF(AG24="喪","喪假",IF(AND(AG24="/",OR($A24=日期輸入!$B$25,$A24=日期輸入!$C$25,$A24=日期輸入!$D$25,$A24=日期輸入!$E$25,$A24=日期輸入!$F$25)),"08-18水電科",IF(AG24="大日","大隊值日(日)",IF(AG24="大夜","大隊值日(夜)",IF(AG24="值1","值1(早)",IF(AG24="值1丙","值1(早) 丙案",IF(AG24="值2","值2(中)",IF(AG24="值2乙","值2(中) 乙案",IF(AG24="夜值","夜值(晚)",IF(AG24="甲夜","夜值(晚) 甲案",IF(AG24="備","08-18",IF(OR(AG24="支援秘書室",AG24="支援出納室",AG24="支援警務科",AG24="支援事務股"),"支援總(大)隊",IF(AG24="支援檢疫所","支援(其他)",IF(  AG24="/","空班",  IF(  AG24="丙",  "※ 丙案",  IF(  AG24="丙常訓",  "※ 丙案 常訓",AG24  )))))))))))))))))))))))))</f>
        <v/>
      </c>
    </row>
    <row r="65" spans="1:33">
      <c r="A65" s="190" t="str">
        <f t="shared" ref="A65:B65" si="24">A25</f>
        <v/>
      </c>
      <c r="B65" s="190" t="str">
        <f t="shared" si="24"/>
        <v/>
      </c>
      <c r="C65" s="190" t="str">
        <f>IF(C25="早","08-18",IF(C25="中","12-22",IF(C25="晚","22-08",IF(C25="X","輪休",IF(C25="公","公假",IF(OR(C25="病",C25="事"),"病(事)假",IF(OR(C25="婚",C25="產"),"婚(產)假",IF(C25="補","補休",IF(C25="休","休假",IF(C25="喪","喪假",IF(AND(C25="/",OR($A25=日期輸入!$B$25,$A25=日期輸入!$C$25,$A25=日期輸入!$D$25,$A25=日期輸入!$E$25,$A25=日期輸入!$F$25)),"08-18水電科",IF(C25="大日","大隊值日(日)",IF(C25="大夜","大隊值日(夜)",IF(C25="值1","值1(早)",IF(C25="值1丙","值1(早) 丙案",IF(C25="值2","值2(中)",IF(C25="值2乙","值2(中) 乙案",IF(C25="夜值","夜值(晚)",IF(C25="甲夜","夜值(晚) 甲案",IF(C25="備","08-18",IF(OR(C25="支援秘書室",C25="支援出納室",C25="支援警務科",C25="支援事務股"),"支援總(大)隊",IF(C25="支援檢疫所","支援(其他)",IF(  C25="/","空班",  IF(  C25="丙",  "※ 丙案",  IF(  C25="丙常訓",  "※ 丙案 常訓",C25  )))))))))))))))))))))))))</f>
        <v/>
      </c>
      <c r="D65" s="190" t="str">
        <f>IF(D25="早","08-18",IF(D25="中","12-22",IF(D25="晚","22-08",IF(D25="X","輪休",IF(D25="公","公假",IF(OR(D25="病",D25="事"),"病(事)假",IF(OR(D25="婚",D25="產"),"婚(產)假",IF(D25="補","補休",IF(D25="休","休假",IF(D25="喪","喪假",IF(AND(D25="/",OR($A25=日期輸入!$B$25,$A25=日期輸入!$C$25,$A25=日期輸入!$D$25,$A25=日期輸入!$E$25,$A25=日期輸入!$F$25)),"08-18水電科",IF(D25="大日","大隊值日(日)",IF(D25="大夜","大隊值日(夜)",IF(D25="值1","值1(早)",IF(D25="值1丙","值1(早) 丙案",IF(D25="值2","值2(中)",IF(D25="值2乙","值2(中) 乙案",IF(D25="夜值","夜值(晚)",IF(D25="甲夜","夜值(晚) 甲案",IF(D25="備","08-18",IF(OR(D25="支援秘書室",D25="支援出納室",D25="支援警務科",D25="支援事務股"),"支援總(大)隊",IF(D25="支援檢疫所","支援(其他)",IF(  D25="/","空班",  IF(  D25="丙",  "※ 丙案",  IF(  D25="丙常訓",  "※ 丙案 常訓",D25  )))))))))))))))))))))))))</f>
        <v/>
      </c>
      <c r="E65" s="190" t="str">
        <f>IF(E25="早","08-18",IF(E25="中","12-22",IF(E25="晚","22-08",IF(E25="X","輪休",IF(E25="公","公假",IF(OR(E25="病",E25="事"),"病(事)假",IF(OR(E25="婚",E25="產"),"婚(產)假",IF(E25="補","補休",IF(E25="休","休假",IF(E25="喪","喪假",IF(AND(E25="/",OR($A25=日期輸入!$B$25,$A25=日期輸入!$C$25,$A25=日期輸入!$D$25,$A25=日期輸入!$E$25,$A25=日期輸入!$F$25)),"08-18水電科",IF(E25="大日","大隊值日(日)",IF(E25="大夜","大隊值日(夜)",IF(E25="值1","值1(早)",IF(E25="值1丙","值1(早) 丙案",IF(E25="值2","值2(中)",IF(E25="值2乙","值2(中) 乙案",IF(E25="夜值","夜值(晚)",IF(E25="甲夜","夜值(晚) 甲案",IF(E25="備","08-18",IF(OR(E25="支援秘書室",E25="支援出納室",E25="支援警務科",E25="支援事務股"),"支援總(大)隊",IF(E25="支援檢疫所","支援(其他)",IF(  E25="/","空班",  IF(  E25="丙",  "※ 丙案",  IF(  E25="丙常訓",  "※ 丙案 常訓",E25  )))))))))))))))))))))))))</f>
        <v/>
      </c>
      <c r="F65" s="190" t="str">
        <f>IF(F25="早","08-18",IF(F25="中","12-22",IF(F25="晚","22-08",IF(F25="X","輪休",IF(F25="公","公假",IF(OR(F25="病",F25="事"),"病(事)假",IF(OR(F25="婚",F25="產"),"婚(產)假",IF(F25="補","補休",IF(F25="休","休假",IF(F25="喪","喪假",IF(AND(F25="/",OR($A25=日期輸入!$B$25,$A25=日期輸入!$C$25,$A25=日期輸入!$D$25,$A25=日期輸入!$E$25,$A25=日期輸入!$F$25)),"08-18水電科",IF(F25="大日","大隊值日(日)",IF(F25="大夜","大隊值日(夜)",IF(F25="值1","值1(早)",IF(F25="值1丙","值1(早) 丙案",IF(F25="值2","值2(中)",IF(F25="值2乙","值2(中) 乙案",IF(F25="夜值","夜值(晚)",IF(F25="甲夜","夜值(晚) 甲案",IF(F25="備","08-18",IF(OR(F25="支援秘書室",F25="支援出納室",F25="支援警務科",F25="支援事務股"),"支援總(大)隊",IF(F25="支援檢疫所","支援(其他)",IF(  F25="/","空班",  IF(  F25="丙",  "※ 丙案",  IF(  F25="丙常訓",  "※ 丙案 常訓",F25  )))))))))))))))))))))))))</f>
        <v/>
      </c>
      <c r="G65" s="190" t="str">
        <f>IF(G25="早","08-18",IF(G25="中","12-22",IF(G25="晚","22-08",IF(G25="X","輪休",IF(G25="公","公假",IF(OR(G25="病",G25="事"),"病(事)假",IF(OR(G25="婚",G25="產"),"婚(產)假",IF(G25="補","補休",IF(G25="休","休假",IF(G25="喪","喪假",IF(AND(G25="/",OR($A25=日期輸入!$B$25,$A25=日期輸入!$C$25,$A25=日期輸入!$D$25,$A25=日期輸入!$E$25,$A25=日期輸入!$F$25)),"08-18水電科",IF(G25="大日","大隊值日(日)",IF(G25="大夜","大隊值日(夜)",IF(G25="值1","值1(早)",IF(G25="值1丙","值1(早) 丙案",IF(G25="值2","值2(中)",IF(G25="值2乙","值2(中) 乙案",IF(G25="夜值","夜值(晚)",IF(G25="甲夜","夜值(晚) 甲案",IF(G25="備","08-18",IF(OR(G25="支援秘書室",G25="支援出納室",G25="支援警務科",G25="支援事務股"),"支援總(大)隊",IF(G25="支援檢疫所","支援(其他)",IF(  G25="/","空班",  IF(  G25="丙",  "※ 丙案",  IF(  G25="丙常訓",  "※ 丙案 常訓",G25  )))))))))))))))))))))))))</f>
        <v/>
      </c>
      <c r="H65" s="190" t="str">
        <f>IF(H25="早","08-18",IF(H25="中","12-22",IF(H25="晚","22-08",IF(H25="X","輪休",IF(H25="公","公假",IF(OR(H25="病",H25="事"),"病(事)假",IF(OR(H25="婚",H25="產"),"婚(產)假",IF(H25="補","補休",IF(H25="休","休假",IF(H25="喪","喪假",IF(AND(H25="/",OR($A25=日期輸入!$B$25,$A25=日期輸入!$C$25,$A25=日期輸入!$D$25,$A25=日期輸入!$E$25,$A25=日期輸入!$F$25)),"08-18水電科",IF(H25="大日","大隊值日(日)",IF(H25="大夜","大隊值日(夜)",IF(H25="值1","值1(早)",IF(H25="值1丙","值1(早) 丙案",IF(H25="值2","值2(中)",IF(H25="值2乙","值2(中) 乙案",IF(H25="夜值","夜值(晚)",IF(H25="甲夜","夜值(晚) 甲案",IF(H25="備","08-18",IF(OR(H25="支援秘書室",H25="支援出納室",H25="支援警務科",H25="支援事務股"),"支援總(大)隊",IF(H25="支援檢疫所","支援(其他)",IF(  H25="/","空班",  IF(  H25="丙",  "※ 丙案",  IF(  H25="丙常訓",  "※ 丙案 常訓",H25  )))))))))))))))))))))))))</f>
        <v/>
      </c>
      <c r="I65" s="190" t="str">
        <f>IF(I25="早","08-18",IF(I25="中","12-22",IF(I25="晚","22-08",IF(I25="X","輪休",IF(I25="公","公假",IF(OR(I25="病",I25="事"),"病(事)假",IF(OR(I25="婚",I25="產"),"婚(產)假",IF(I25="補","補休",IF(I25="休","休假",IF(I25="喪","喪假",IF(AND(I25="/",OR($A25=日期輸入!$B$25,$A25=日期輸入!$C$25,$A25=日期輸入!$D$25,$A25=日期輸入!$E$25,$A25=日期輸入!$F$25)),"08-18水電科",IF(I25="大日","大隊值日(日)",IF(I25="大夜","大隊值日(夜)",IF(I25="值1","值1(早)",IF(I25="值1丙","值1(早) 丙案",IF(I25="值2","值2(中)",IF(I25="值2乙","值2(中) 乙案",IF(I25="夜值","夜值(晚)",IF(I25="甲夜","夜值(晚) 甲案",IF(I25="備","08-18",IF(OR(I25="支援秘書室",I25="支援出納室",I25="支援警務科",I25="支援事務股"),"支援總(大)隊",IF(I25="支援檢疫所","支援(其他)",IF(  I25="/","空班",  IF(  I25="丙",  "※ 丙案",  IF(  I25="丙常訓",  "※ 丙案 常訓",I25  )))))))))))))))))))))))))</f>
        <v/>
      </c>
      <c r="J65" s="190" t="str">
        <f>IF(J25="早","08-18",IF(J25="中","12-22",IF(J25="晚","22-08",IF(J25="X","輪休",IF(J25="公","公假",IF(OR(J25="病",J25="事"),"病(事)假",IF(OR(J25="婚",J25="產"),"婚(產)假",IF(J25="補","補休",IF(J25="休","休假",IF(J25="喪","喪假",IF(AND(J25="/",OR($A25=日期輸入!$B$25,$A25=日期輸入!$C$25,$A25=日期輸入!$D$25,$A25=日期輸入!$E$25,$A25=日期輸入!$F$25)),"08-18水電科",IF(J25="大日","大隊值日(日)",IF(J25="大夜","大隊值日(夜)",IF(J25="值1","值1(早)",IF(J25="值1丙","值1(早) 丙案",IF(J25="值2","值2(中)",IF(J25="值2乙","值2(中) 乙案",IF(J25="夜值","夜值(晚)",IF(J25="甲夜","夜值(晚) 甲案",IF(J25="備","08-18",IF(OR(J25="支援秘書室",J25="支援出納室",J25="支援警務科",J25="支援事務股"),"支援總(大)隊",IF(J25="支援檢疫所","支援(其他)",IF(  J25="/","空班",  IF(  J25="丙",  "※ 丙案",  IF(  J25="丙常訓",  "※ 丙案 常訓",J25  )))))))))))))))))))))))))</f>
        <v/>
      </c>
      <c r="K65" s="190" t="str">
        <f>IF(K25="早","08-18",IF(K25="中","12-22",IF(K25="晚","22-08",IF(K25="X","輪休",IF(K25="公","公假",IF(OR(K25="病",K25="事"),"病(事)假",IF(OR(K25="婚",K25="產"),"婚(產)假",IF(K25="補","補休",IF(K25="休","休假",IF(K25="喪","喪假",IF(AND(K25="/",OR($A25=日期輸入!$B$25,$A25=日期輸入!$C$25,$A25=日期輸入!$D$25,$A25=日期輸入!$E$25,$A25=日期輸入!$F$25)),"08-18水電科",IF(K25="大日","大隊值日(日)",IF(K25="大夜","大隊值日(夜)",IF(K25="值1","值1(早)",IF(K25="值1丙","值1(早) 丙案",IF(K25="值2","值2(中)",IF(K25="值2乙","值2(中) 乙案",IF(K25="夜值","夜值(晚)",IF(K25="甲夜","夜值(晚) 甲案",IF(K25="備","08-18",IF(OR(K25="支援秘書室",K25="支援出納室",K25="支援警務科",K25="支援事務股"),"支援總(大)隊",IF(K25="支援檢疫所","支援(其他)",IF(  K25="/","空班",  IF(  K25="丙",  "※ 丙案",  IF(  K25="丙常訓",  "※ 丙案 常訓",K25  )))))))))))))))))))))))))</f>
        <v/>
      </c>
      <c r="L65" s="190" t="str">
        <f>IF(L25="早","08-18",IF(L25="中","12-22",IF(L25="晚","22-08",IF(L25="X","輪休",IF(L25="公","公假",IF(OR(L25="病",L25="事"),"病(事)假",IF(OR(L25="婚",L25="產"),"婚(產)假",IF(L25="補","補休",IF(L25="休","休假",IF(L25="喪","喪假",IF(AND(L25="/",OR($A25=日期輸入!$B$25,$A25=日期輸入!$C$25,$A25=日期輸入!$D$25,$A25=日期輸入!$E$25,$A25=日期輸入!$F$25)),"08-18水電科",IF(L25="大日","大隊值日(日)",IF(L25="大夜","大隊值日(夜)",IF(L25="值1","值1(早)",IF(L25="值1丙","值1(早) 丙案",IF(L25="值2","值2(中)",IF(L25="值2乙","值2(中) 乙案",IF(L25="夜值","夜值(晚)",IF(L25="甲夜","夜值(晚) 甲案",IF(L25="備","08-18",IF(OR(L25="支援秘書室",L25="支援出納室",L25="支援警務科",L25="支援事務股"),"支援總(大)隊",IF(L25="支援檢疫所","支援(其他)",IF(  L25="/","空班",  IF(  L25="丙",  "※ 丙案",  IF(  L25="丙常訓",  "※ 丙案 常訓",L25  )))))))))))))))))))))))))</f>
        <v/>
      </c>
      <c r="M65" s="190" t="str">
        <f>IF(M25="早","08-18",IF(M25="中","12-22",IF(M25="晚","22-08",IF(M25="X","輪休",IF(M25="公","公假",IF(OR(M25="病",M25="事"),"病(事)假",IF(OR(M25="婚",M25="產"),"婚(產)假",IF(M25="補","補休",IF(M25="休","休假",IF(M25="喪","喪假",IF(AND(M25="/",OR($A25=日期輸入!$B$25,$A25=日期輸入!$C$25,$A25=日期輸入!$D$25,$A25=日期輸入!$E$25,$A25=日期輸入!$F$25)),"08-18水電科",IF(M25="大日","大隊值日(日)",IF(M25="大夜","大隊值日(夜)",IF(M25="值1","值1(早)",IF(M25="值1丙","值1(早) 丙案",IF(M25="值2","值2(中)",IF(M25="值2乙","值2(中) 乙案",IF(M25="夜值","夜值(晚)",IF(M25="甲夜","夜值(晚) 甲案",IF(M25="備","08-18",IF(OR(M25="支援秘書室",M25="支援出納室",M25="支援警務科",M25="支援事務股"),"支援總(大)隊",IF(M25="支援檢疫所","支援(其他)",IF(  M25="/","空班",  IF(  M25="丙",  "※ 丙案",  IF(  M25="丙常訓",  "※ 丙案 常訓",M25  )))))))))))))))))))))))))</f>
        <v/>
      </c>
      <c r="N65" s="190" t="str">
        <f>IF(N25="早","08-18",IF(N25="中","12-22",IF(N25="晚","22-08",IF(N25="X","輪休",IF(N25="公","公假",IF(OR(N25="病",N25="事"),"病(事)假",IF(OR(N25="婚",N25="產"),"婚(產)假",IF(N25="補","補休",IF(N25="休","休假",IF(N25="喪","喪假",IF(AND(N25="/",OR($A25=日期輸入!$B$25,$A25=日期輸入!$C$25,$A25=日期輸入!$D$25,$A25=日期輸入!$E$25,$A25=日期輸入!$F$25)),"08-18水電科",IF(N25="大日","大隊值日(日)",IF(N25="大夜","大隊值日(夜)",IF(N25="值1","值1(早)",IF(N25="值1丙","值1(早) 丙案",IF(N25="值2","值2(中)",IF(N25="值2乙","值2(中) 乙案",IF(N25="夜值","夜值(晚)",IF(N25="甲夜","夜值(晚) 甲案",IF(N25="備","08-18",IF(OR(N25="支援秘書室",N25="支援出納室",N25="支援警務科",N25="支援事務股"),"支援總(大)隊",IF(N25="支援檢疫所","支援(其他)",IF(  N25="/","空班",  IF(  N25="丙",  "※ 丙案",  IF(  N25="丙常訓",  "※ 丙案 常訓",N25  )))))))))))))))))))))))))</f>
        <v/>
      </c>
      <c r="O65" s="190" t="str">
        <f>IF(O25="早","08-18",IF(O25="中","12-22",IF(O25="晚","22-08",IF(O25="X","輪休",IF(O25="公","公假",IF(OR(O25="病",O25="事"),"病(事)假",IF(OR(O25="婚",O25="產"),"婚(產)假",IF(O25="補","補休",IF(O25="休","休假",IF(O25="喪","喪假",IF(AND(O25="/",OR($A25=日期輸入!$B$25,$A25=日期輸入!$C$25,$A25=日期輸入!$D$25,$A25=日期輸入!$E$25,$A25=日期輸入!$F$25)),"08-18水電科",IF(O25="大日","大隊值日(日)",IF(O25="大夜","大隊值日(夜)",IF(O25="值1","值1(早)",IF(O25="值1丙","值1(早) 丙案",IF(O25="值2","值2(中)",IF(O25="值2乙","值2(中) 乙案",IF(O25="夜值","夜值(晚)",IF(O25="甲夜","夜值(晚) 甲案",IF(O25="備","08-18",IF(OR(O25="支援秘書室",O25="支援出納室",O25="支援警務科",O25="支援事務股"),"支援總(大)隊",IF(O25="支援檢疫所","支援(其他)",IF(  O25="/","空班",  IF(  O25="丙",  "※ 丙案",  IF(  O25="丙常訓",  "※ 丙案 常訓",O25  )))))))))))))))))))))))))</f>
        <v/>
      </c>
      <c r="P65" s="190" t="str">
        <f>IF(P25="早","08-18",IF(P25="中","12-22",IF(P25="晚","22-08",IF(P25="X","輪休",IF(P25="公","公假",IF(OR(P25="病",P25="事"),"病(事)假",IF(OR(P25="婚",P25="產"),"婚(產)假",IF(P25="補","補休",IF(P25="休","休假",IF(P25="喪","喪假",IF(AND(P25="/",OR($A25=日期輸入!$B$25,$A25=日期輸入!$C$25,$A25=日期輸入!$D$25,$A25=日期輸入!$E$25,$A25=日期輸入!$F$25)),"08-18水電科",IF(P25="大日","大隊值日(日)",IF(P25="大夜","大隊值日(夜)",IF(P25="值1","值1(早)",IF(P25="值1丙","值1(早) 丙案",IF(P25="值2","值2(中)",IF(P25="值2乙","值2(中) 乙案",IF(P25="夜值","夜值(晚)",IF(P25="甲夜","夜值(晚) 甲案",IF(P25="備","08-18",IF(OR(P25="支援秘書室",P25="支援出納室",P25="支援警務科",P25="支援事務股"),"支援總(大)隊",IF(P25="支援檢疫所","支援(其他)",IF(  P25="/","空班",  IF(  P25="丙",  "※ 丙案",  IF(  P25="丙常訓",  "※ 丙案 常訓",P25  )))))))))))))))))))))))))</f>
        <v/>
      </c>
      <c r="Q65" s="190" t="str">
        <f>IF(Q25="早","08-18",IF(Q25="中","12-22",IF(Q25="晚","22-08",IF(Q25="X","輪休",IF(Q25="公","公假",IF(OR(Q25="病",Q25="事"),"病(事)假",IF(OR(Q25="婚",Q25="產"),"婚(產)假",IF(Q25="補","補休",IF(Q25="休","休假",IF(Q25="喪","喪假",IF(AND(Q25="/",OR($A25=日期輸入!$B$25,$A25=日期輸入!$C$25,$A25=日期輸入!$D$25,$A25=日期輸入!$E$25,$A25=日期輸入!$F$25)),"08-18水電科",IF(Q25="大日","大隊值日(日)",IF(Q25="大夜","大隊值日(夜)",IF(Q25="值1","值1(早)",IF(Q25="值1丙","值1(早) 丙案",IF(Q25="值2","值2(中)",IF(Q25="值2乙","值2(中) 乙案",IF(Q25="夜值","夜值(晚)",IF(Q25="甲夜","夜值(晚) 甲案",IF(Q25="備","08-18",IF(OR(Q25="支援秘書室",Q25="支援出納室",Q25="支援警務科",Q25="支援事務股"),"支援總(大)隊",IF(Q25="支援檢疫所","支援(其他)",IF(  Q25="/","空班",  IF(  Q25="丙",  "※ 丙案",  IF(  Q25="丙常訓",  "※ 丙案 常訓",Q25  )))))))))))))))))))))))))</f>
        <v/>
      </c>
      <c r="R65" s="190" t="str">
        <f>IF(R25="早","08-18",IF(R25="中","12-22",IF(R25="晚","22-08",IF(R25="X","輪休",IF(R25="公","公假",IF(OR(R25="病",R25="事"),"病(事)假",IF(OR(R25="婚",R25="產"),"婚(產)假",IF(R25="補","補休",IF(R25="休","休假",IF(R25="喪","喪假",IF(AND(R25="/",OR($A25=日期輸入!$B$25,$A25=日期輸入!$C$25,$A25=日期輸入!$D$25,$A25=日期輸入!$E$25,$A25=日期輸入!$F$25)),"08-18水電科",IF(R25="大日","大隊值日(日)",IF(R25="大夜","大隊值日(夜)",IF(R25="值1","值1(早)",IF(R25="值1丙","值1(早) 丙案",IF(R25="值2","值2(中)",IF(R25="值2乙","值2(中) 乙案",IF(R25="夜值","夜值(晚)",IF(R25="甲夜","夜值(晚) 甲案",IF(R25="備","08-18",IF(OR(R25="支援秘書室",R25="支援出納室",R25="支援警務科",R25="支援事務股"),"支援總(大)隊",IF(R25="支援檢疫所","支援(其他)",IF(  R25="/","空班",  IF(  R25="丙",  "※ 丙案",  IF(  R25="丙常訓",  "※ 丙案 常訓",R25  )))))))))))))))))))))))))</f>
        <v/>
      </c>
      <c r="S65" s="190" t="str">
        <f>IF(S25="早","08-18",IF(S25="中","12-22",IF(S25="晚","22-08",IF(S25="X","輪休",IF(S25="公","公假",IF(OR(S25="病",S25="事"),"病(事)假",IF(OR(S25="婚",S25="產"),"婚(產)假",IF(S25="補","補休",IF(S25="休","休假",IF(S25="喪","喪假",IF(AND(S25="/",OR($A25=日期輸入!$B$25,$A25=日期輸入!$C$25,$A25=日期輸入!$D$25,$A25=日期輸入!$E$25,$A25=日期輸入!$F$25)),"08-18水電科",IF(S25="大日","大隊值日(日)",IF(S25="大夜","大隊值日(夜)",IF(S25="值1","值1(早)",IF(S25="值1丙","值1(早) 丙案",IF(S25="值2","值2(中)",IF(S25="值2乙","值2(中) 乙案",IF(S25="夜值","夜值(晚)",IF(S25="甲夜","夜值(晚) 甲案",IF(S25="備","08-18",IF(OR(S25="支援秘書室",S25="支援出納室",S25="支援警務科",S25="支援事務股"),"支援總(大)隊",IF(S25="支援檢疫所","支援(其他)",IF(  S25="/","空班",  IF(  S25="丙",  "※ 丙案",  IF(  S25="丙常訓",  "※ 丙案 常訓",S25  )))))))))))))))))))))))))</f>
        <v/>
      </c>
      <c r="T65" s="190" t="str">
        <f>IF(T25="早","08-18",IF(T25="中","12-22",IF(T25="晚","22-08",IF(T25="X","輪休",IF(T25="公","公假",IF(OR(T25="病",T25="事"),"病(事)假",IF(OR(T25="婚",T25="產"),"婚(產)假",IF(T25="補","補休",IF(T25="休","休假",IF(T25="喪","喪假",IF(AND(T25="/",OR($A25=日期輸入!$B$25,$A25=日期輸入!$C$25,$A25=日期輸入!$D$25,$A25=日期輸入!$E$25,$A25=日期輸入!$F$25)),"08-18水電科",IF(T25="大日","大隊值日(日)",IF(T25="大夜","大隊值日(夜)",IF(T25="值1","值1(早)",IF(T25="值1丙","值1(早) 丙案",IF(T25="值2","值2(中)",IF(T25="值2乙","值2(中) 乙案",IF(T25="夜值","夜值(晚)",IF(T25="甲夜","夜值(晚) 甲案",IF(T25="備","08-18",IF(OR(T25="支援秘書室",T25="支援出納室",T25="支援警務科",T25="支援事務股"),"支援總(大)隊",IF(T25="支援檢疫所","支援(其他)",IF(  T25="/","空班",  IF(  T25="丙",  "※ 丙案",  IF(  T25="丙常訓",  "※ 丙案 常訓",T25  )))))))))))))))))))))))))</f>
        <v/>
      </c>
      <c r="U65" s="190" t="str">
        <f>IF(U25="早","08-18",IF(U25="中","12-22",IF(U25="晚","22-08",IF(U25="X","輪休",IF(U25="公","公假",IF(OR(U25="病",U25="事"),"病(事)假",IF(OR(U25="婚",U25="產"),"婚(產)假",IF(U25="補","補休",IF(U25="休","休假",IF(U25="喪","喪假",IF(AND(U25="/",OR($A25=日期輸入!$B$25,$A25=日期輸入!$C$25,$A25=日期輸入!$D$25,$A25=日期輸入!$E$25,$A25=日期輸入!$F$25)),"08-18水電科",IF(U25="大日","大隊值日(日)",IF(U25="大夜","大隊值日(夜)",IF(U25="值1","值1(早)",IF(U25="值1丙","值1(早) 丙案",IF(U25="值2","值2(中)",IF(U25="值2乙","值2(中) 乙案",IF(U25="夜值","夜值(晚)",IF(U25="甲夜","夜值(晚) 甲案",IF(U25="備","08-18",IF(OR(U25="支援秘書室",U25="支援出納室",U25="支援警務科",U25="支援事務股"),"支援總(大)隊",IF(U25="支援檢疫所","支援(其他)",IF(  U25="/","空班",  IF(  U25="丙",  "※ 丙案",  IF(  U25="丙常訓",  "※ 丙案 常訓",U25  )))))))))))))))))))))))))</f>
        <v/>
      </c>
      <c r="V65" s="190" t="str">
        <f>IF(V25="早","08-18",IF(V25="中","12-22",IF(V25="晚","22-08",IF(V25="X","輪休",IF(V25="公","公假",IF(OR(V25="病",V25="事"),"病(事)假",IF(OR(V25="婚",V25="產"),"婚(產)假",IF(V25="補","補休",IF(V25="休","休假",IF(V25="喪","喪假",IF(AND(V25="/",OR($A25=日期輸入!$B$25,$A25=日期輸入!$C$25,$A25=日期輸入!$D$25,$A25=日期輸入!$E$25,$A25=日期輸入!$F$25)),"08-18水電科",IF(V25="大日","大隊值日(日)",IF(V25="大夜","大隊值日(夜)",IF(V25="值1","值1(早)",IF(V25="值1丙","值1(早) 丙案",IF(V25="值2","值2(中)",IF(V25="值2乙","值2(中) 乙案",IF(V25="夜值","夜值(晚)",IF(V25="甲夜","夜值(晚) 甲案",IF(V25="備","08-18",IF(OR(V25="支援秘書室",V25="支援出納室",V25="支援警務科",V25="支援事務股"),"支援總(大)隊",IF(V25="支援檢疫所","支援(其他)",IF(  V25="/","空班",  IF(  V25="丙",  "※ 丙案",  IF(  V25="丙常訓",  "※ 丙案 常訓",V25  )))))))))))))))))))))))))</f>
        <v/>
      </c>
      <c r="W65" s="190" t="str">
        <f>IF(W25="早","08-18",IF(W25="中","12-22",IF(W25="晚","22-08",IF(W25="X","輪休",IF(W25="公","公假",IF(OR(W25="病",W25="事"),"病(事)假",IF(OR(W25="婚",W25="產"),"婚(產)假",IF(W25="補","補休",IF(W25="休","休假",IF(W25="喪","喪假",IF(AND(W25="/",OR($A25=日期輸入!$B$25,$A25=日期輸入!$C$25,$A25=日期輸入!$D$25,$A25=日期輸入!$E$25,$A25=日期輸入!$F$25)),"08-18水電科",IF(W25="大日","大隊值日(日)",IF(W25="大夜","大隊值日(夜)",IF(W25="值1","值1(早)",IF(W25="值1丙","值1(早) 丙案",IF(W25="值2","值2(中)",IF(W25="值2乙","值2(中) 乙案",IF(W25="夜值","夜值(晚)",IF(W25="甲夜","夜值(晚) 甲案",IF(W25="備","08-18",IF(OR(W25="支援秘書室",W25="支援出納室",W25="支援警務科",W25="支援事務股"),"支援總(大)隊",IF(W25="支援檢疫所","支援(其他)",IF(  W25="/","空班",  IF(  W25="丙",  "※ 丙案",  IF(  W25="丙常訓",  "※ 丙案 常訓",W25  )))))))))))))))))))))))))</f>
        <v/>
      </c>
      <c r="X65" s="190" t="str">
        <f>IF(X25="早","08-18",IF(X25="中","12-22",IF(X25="晚","22-08",IF(X25="X","輪休",IF(X25="公","公假",IF(OR(X25="病",X25="事"),"病(事)假",IF(OR(X25="婚",X25="產"),"婚(產)假",IF(X25="補","補休",IF(X25="休","休假",IF(X25="喪","喪假",IF(AND(X25="/",OR($A25=日期輸入!$B$25,$A25=日期輸入!$C$25,$A25=日期輸入!$D$25,$A25=日期輸入!$E$25,$A25=日期輸入!$F$25)),"08-18水電科",IF(X25="大日","大隊值日(日)",IF(X25="大夜","大隊值日(夜)",IF(X25="值1","值1(早)",IF(X25="值1丙","值1(早) 丙案",IF(X25="值2","值2(中)",IF(X25="值2乙","值2(中) 乙案",IF(X25="夜值","夜值(晚)",IF(X25="甲夜","夜值(晚) 甲案",IF(X25="備","08-18",IF(OR(X25="支援秘書室",X25="支援出納室",X25="支援警務科",X25="支援事務股"),"支援總(大)隊",IF(X25="支援檢疫所","支援(其他)",IF(  X25="/","空班",  IF(  X25="丙",  "※ 丙案",  IF(  X25="丙常訓",  "※ 丙案 常訓",X25  )))))))))))))))))))))))))</f>
        <v/>
      </c>
      <c r="Y65" s="190" t="str">
        <f>IF(Y25="早","08-18",IF(Y25="中","12-22",IF(Y25="晚","22-08",IF(Y25="X","輪休",IF(Y25="公","公假",IF(OR(Y25="病",Y25="事"),"病(事)假",IF(OR(Y25="婚",Y25="產"),"婚(產)假",IF(Y25="補","補休",IF(Y25="休","休假",IF(Y25="喪","喪假",IF(AND(Y25="/",OR($A25=日期輸入!$B$25,$A25=日期輸入!$C$25,$A25=日期輸入!$D$25,$A25=日期輸入!$E$25,$A25=日期輸入!$F$25)),"08-18水電科",IF(Y25="大日","大隊值日(日)",IF(Y25="大夜","大隊值日(夜)",IF(Y25="值1","值1(早)",IF(Y25="值1丙","值1(早) 丙案",IF(Y25="值2","值2(中)",IF(Y25="值2乙","值2(中) 乙案",IF(Y25="夜值","夜值(晚)",IF(Y25="甲夜","夜值(晚) 甲案",IF(Y25="備","08-18",IF(OR(Y25="支援秘書室",Y25="支援出納室",Y25="支援警務科",Y25="支援事務股"),"支援總(大)隊",IF(Y25="支援檢疫所","支援(其他)",IF(  Y25="/","空班",  IF(  Y25="丙",  "※ 丙案",  IF(  Y25="丙常訓",  "※ 丙案 常訓",Y25  )))))))))))))))))))))))))</f>
        <v/>
      </c>
      <c r="Z65" s="190" t="str">
        <f>IF(Z25="早","08-18",IF(Z25="中","12-22",IF(Z25="晚","22-08",IF(Z25="X","輪休",IF(Z25="公","公假",IF(OR(Z25="病",Z25="事"),"病(事)假",IF(OR(Z25="婚",Z25="產"),"婚(產)假",IF(Z25="補","補休",IF(Z25="休","休假",IF(Z25="喪","喪假",IF(AND(Z25="/",OR($A25=日期輸入!$B$25,$A25=日期輸入!$C$25,$A25=日期輸入!$D$25,$A25=日期輸入!$E$25,$A25=日期輸入!$F$25)),"08-18水電科",IF(Z25="大日","大隊值日(日)",IF(Z25="大夜","大隊值日(夜)",IF(Z25="值1","值1(早)",IF(Z25="值1丙","值1(早) 丙案",IF(Z25="值2","值2(中)",IF(Z25="值2乙","值2(中) 乙案",IF(Z25="夜值","夜值(晚)",IF(Z25="甲夜","夜值(晚) 甲案",IF(Z25="備","08-18",IF(OR(Z25="支援秘書室",Z25="支援出納室",Z25="支援警務科",Z25="支援事務股"),"支援總(大)隊",IF(Z25="支援檢疫所","支援(其他)",IF(  Z25="/","空班",  IF(  Z25="丙",  "※ 丙案",  IF(  Z25="丙常訓",  "※ 丙案 常訓",Z25  )))))))))))))))))))))))))</f>
        <v/>
      </c>
      <c r="AA65" s="190" t="str">
        <f>IF(AA25="早","08-18",IF(AA25="中","12-22",IF(AA25="晚","22-08",IF(AA25="X","輪休",IF(AA25="公","公假",IF(OR(AA25="病",AA25="事"),"病(事)假",IF(OR(AA25="婚",AA25="產"),"婚(產)假",IF(AA25="補","補休",IF(AA25="休","休假",IF(AA25="喪","喪假",IF(AND(AA25="/",OR($A25=日期輸入!$B$25,$A25=日期輸入!$C$25,$A25=日期輸入!$D$25,$A25=日期輸入!$E$25,$A25=日期輸入!$F$25)),"08-18水電科",IF(AA25="大日","大隊值日(日)",IF(AA25="大夜","大隊值日(夜)",IF(AA25="值1","值1(早)",IF(AA25="值1丙","值1(早) 丙案",IF(AA25="值2","值2(中)",IF(AA25="值2乙","值2(中) 乙案",IF(AA25="夜值","夜值(晚)",IF(AA25="甲夜","夜值(晚) 甲案",IF(AA25="備","08-18",IF(OR(AA25="支援秘書室",AA25="支援出納室",AA25="支援警務科",AA25="支援事務股"),"支援總(大)隊",IF(AA25="支援檢疫所","支援(其他)",IF(  AA25="/","空班",  IF(  AA25="丙",  "※ 丙案",  IF(  AA25="丙常訓",  "※ 丙案 常訓",AA25  )))))))))))))))))))))))))</f>
        <v/>
      </c>
      <c r="AB65" s="190" t="str">
        <f>IF(AB25="早","08-18",IF(AB25="中","12-22",IF(AB25="晚","22-08",IF(AB25="X","輪休",IF(AB25="公","公假",IF(OR(AB25="病",AB25="事"),"病(事)假",IF(OR(AB25="婚",AB25="產"),"婚(產)假",IF(AB25="補","補休",IF(AB25="休","休假",IF(AB25="喪","喪假",IF(AND(AB25="/",OR($A25=日期輸入!$B$25,$A25=日期輸入!$C$25,$A25=日期輸入!$D$25,$A25=日期輸入!$E$25,$A25=日期輸入!$F$25)),"08-18水電科",IF(AB25="大日","大隊值日(日)",IF(AB25="大夜","大隊值日(夜)",IF(AB25="值1","值1(早)",IF(AB25="值1丙","值1(早) 丙案",IF(AB25="值2","值2(中)",IF(AB25="值2乙","值2(中) 乙案",IF(AB25="夜值","夜值(晚)",IF(AB25="甲夜","夜值(晚) 甲案",IF(AB25="備","08-18",IF(OR(AB25="支援秘書室",AB25="支援出納室",AB25="支援警務科",AB25="支援事務股"),"支援總(大)隊",IF(AB25="支援檢疫所","支援(其他)",IF(  AB25="/","空班",  IF(  AB25="丙",  "※ 丙案",  IF(  AB25="丙常訓",  "※ 丙案 常訓",AB25  )))))))))))))))))))))))))</f>
        <v/>
      </c>
      <c r="AC65" s="190" t="str">
        <f>IF(AC25="早","08-18",IF(AC25="中","12-22",IF(AC25="晚","22-08",IF(AC25="X","輪休",IF(AC25="公","公假",IF(OR(AC25="病",AC25="事"),"病(事)假",IF(OR(AC25="婚",AC25="產"),"婚(產)假",IF(AC25="補","補休",IF(AC25="休","休假",IF(AC25="喪","喪假",IF(AND(AC25="/",OR($A25=日期輸入!$B$25,$A25=日期輸入!$C$25,$A25=日期輸入!$D$25,$A25=日期輸入!$E$25,$A25=日期輸入!$F$25)),"08-18水電科",IF(AC25="大日","大隊值日(日)",IF(AC25="大夜","大隊值日(夜)",IF(AC25="值1","值1(早)",IF(AC25="值1丙","值1(早) 丙案",IF(AC25="值2","值2(中)",IF(AC25="值2乙","值2(中) 乙案",IF(AC25="夜值","夜值(晚)",IF(AC25="甲夜","夜值(晚) 甲案",IF(AC25="備","08-18",IF(OR(AC25="支援秘書室",AC25="支援出納室",AC25="支援警務科",AC25="支援事務股"),"支援總(大)隊",IF(AC25="支援檢疫所","支援(其他)",IF(  AC25="/","空班",  IF(  AC25="丙",  "※ 丙案",  IF(  AC25="丙常訓",  "※ 丙案 常訓",AC25  )))))))))))))))))))))))))</f>
        <v/>
      </c>
      <c r="AD65" s="190" t="str">
        <f>IF(AD25="早","08-18",IF(AD25="中","12-22",IF(AD25="晚","22-08",IF(AD25="X","輪休",IF(AD25="公","公假",IF(OR(AD25="病",AD25="事"),"病(事)假",IF(OR(AD25="婚",AD25="產"),"婚(產)假",IF(AD25="補","補休",IF(AD25="休","休假",IF(AD25="喪","喪假",IF(AND(AD25="/",OR($A25=日期輸入!$B$25,$A25=日期輸入!$C$25,$A25=日期輸入!$D$25,$A25=日期輸入!$E$25,$A25=日期輸入!$F$25)),"08-18水電科",IF(AD25="大日","大隊值日(日)",IF(AD25="大夜","大隊值日(夜)",IF(AD25="值1","值1(早)",IF(AD25="值1丙","值1(早) 丙案",IF(AD25="值2","值2(中)",IF(AD25="值2乙","值2(中) 乙案",IF(AD25="夜值","夜值(晚)",IF(AD25="甲夜","夜值(晚) 甲案",IF(AD25="備","08-18",IF(OR(AD25="支援秘書室",AD25="支援出納室",AD25="支援警務科",AD25="支援事務股"),"支援總(大)隊",IF(AD25="支援檢疫所","支援(其他)",IF(  AD25="/","空班",  IF(  AD25="丙",  "※ 丙案",  IF(  AD25="丙常訓",  "※ 丙案 常訓",AD25  )))))))))))))))))))))))))</f>
        <v/>
      </c>
      <c r="AE65" s="190" t="str">
        <f>IF(AE25="早","08-18",IF(AE25="中","12-22",IF(AE25="晚","22-08",IF(AE25="X","輪休",IF(AE25="公","公假",IF(OR(AE25="病",AE25="事"),"病(事)假",IF(OR(AE25="婚",AE25="產"),"婚(產)假",IF(AE25="補","補休",IF(AE25="休","休假",IF(AE25="喪","喪假",IF(AND(AE25="/",OR($A25=日期輸入!$B$25,$A25=日期輸入!$C$25,$A25=日期輸入!$D$25,$A25=日期輸入!$E$25,$A25=日期輸入!$F$25)),"08-18水電科",IF(AE25="大日","大隊值日(日)",IF(AE25="大夜","大隊值日(夜)",IF(AE25="值1","值1(早)",IF(AE25="值1丙","值1(早) 丙案",IF(AE25="值2","值2(中)",IF(AE25="值2乙","值2(中) 乙案",IF(AE25="夜值","夜值(晚)",IF(AE25="甲夜","夜值(晚) 甲案",IF(AE25="備","08-18",IF(OR(AE25="支援秘書室",AE25="支援出納室",AE25="支援警務科",AE25="支援事務股"),"支援總(大)隊",IF(AE25="支援檢疫所","支援(其他)",IF(  AE25="/","空班",  IF(  AE25="丙",  "※ 丙案",  IF(  AE25="丙常訓",  "※ 丙案 常訓",AE25  )))))))))))))))))))))))))</f>
        <v/>
      </c>
      <c r="AF65" s="190" t="str">
        <f>IF(AF25="早","08-18",IF(AF25="中","12-22",IF(AF25="晚","22-08",IF(AF25="X","輪休",IF(AF25="公","公假",IF(OR(AF25="病",AF25="事"),"病(事)假",IF(OR(AF25="婚",AF25="產"),"婚(產)假",IF(AF25="補","補休",IF(AF25="休","休假",IF(AF25="喪","喪假",IF(AND(AF25="/",OR($A25=日期輸入!$B$25,$A25=日期輸入!$C$25,$A25=日期輸入!$D$25,$A25=日期輸入!$E$25,$A25=日期輸入!$F$25)),"08-18水電科",IF(AF25="大日","大隊值日(日)",IF(AF25="大夜","大隊值日(夜)",IF(AF25="值1","值1(早)",IF(AF25="值1丙","值1(早) 丙案",IF(AF25="值2","值2(中)",IF(AF25="值2乙","值2(中) 乙案",IF(AF25="夜值","夜值(晚)",IF(AF25="甲夜","夜值(晚) 甲案",IF(AF25="備","08-18",IF(OR(AF25="支援秘書室",AF25="支援出納室",AF25="支援警務科",AF25="支援事務股"),"支援總(大)隊",IF(AF25="支援檢疫所","支援(其他)",IF(  AF25="/","空班",  IF(  AF25="丙",  "※ 丙案",  IF(  AF25="丙常訓",  "※ 丙案 常訓",AF25  )))))))))))))))))))))))))</f>
        <v/>
      </c>
      <c r="AG65" s="190" t="str">
        <f>IF(AG25="早","08-18",IF(AG25="中","12-22",IF(AG25="晚","22-08",IF(AG25="X","輪休",IF(AG25="公","公假",IF(OR(AG25="病",AG25="事"),"病(事)假",IF(OR(AG25="婚",AG25="產"),"婚(產)假",IF(AG25="補","補休",IF(AG25="休","休假",IF(AG25="喪","喪假",IF(AND(AG25="/",OR($A25=日期輸入!$B$25,$A25=日期輸入!$C$25,$A25=日期輸入!$D$25,$A25=日期輸入!$E$25,$A25=日期輸入!$F$25)),"08-18水電科",IF(AG25="大日","大隊值日(日)",IF(AG25="大夜","大隊值日(夜)",IF(AG25="值1","值1(早)",IF(AG25="值1丙","值1(早) 丙案",IF(AG25="值2","值2(中)",IF(AG25="值2乙","值2(中) 乙案",IF(AG25="夜值","夜值(晚)",IF(AG25="甲夜","夜值(晚) 甲案",IF(AG25="備","08-18",IF(OR(AG25="支援秘書室",AG25="支援出納室",AG25="支援警務科",AG25="支援事務股"),"支援總(大)隊",IF(AG25="支援檢疫所","支援(其他)",IF(  AG25="/","空班",  IF(  AG25="丙",  "※ 丙案",  IF(  AG25="丙常訓",  "※ 丙案 常訓",AG25  )))))))))))))))))))))))))</f>
        <v/>
      </c>
    </row>
    <row r="66" spans="1:33">
      <c r="A66" s="190" t="str">
        <f t="shared" ref="A66:B66" si="25">A26</f>
        <v/>
      </c>
      <c r="B66" s="190" t="str">
        <f t="shared" si="25"/>
        <v/>
      </c>
      <c r="C66" s="190" t="str">
        <f>IF(C26="早","08-18",IF(C26="中","12-22",IF(C26="晚","22-08",IF(C26="X","輪休",IF(C26="公","公假",IF(OR(C26="病",C26="事"),"病(事)假",IF(OR(C26="婚",C26="產"),"婚(產)假",IF(C26="補","補休",IF(C26="休","休假",IF(C26="喪","喪假",IF(AND(C26="/",OR($A26=日期輸入!$B$25,$A26=日期輸入!$C$25,$A26=日期輸入!$D$25,$A26=日期輸入!$E$25,$A26=日期輸入!$F$25)),"08-18水電科",IF(C26="大日","大隊值日(日)",IF(C26="大夜","大隊值日(夜)",IF(C26="值1","值1(早)",IF(C26="值1丙","值1(早) 丙案",IF(C26="值2","值2(中)",IF(C26="值2乙","值2(中) 乙案",IF(C26="夜值","夜值(晚)",IF(C26="甲夜","夜值(晚) 甲案",IF(C26="備","08-18",IF(OR(C26="支援秘書室",C26="支援出納室",C26="支援警務科",C26="支援事務股"),"支援總(大)隊",IF(C26="支援檢疫所","支援(其他)",IF(  C26="/","空班",  IF(  C26="丙",  "※ 丙案",  IF(  C26="丙常訓",  "※ 丙案 常訓",C26  )))))))))))))))))))))))))</f>
        <v/>
      </c>
      <c r="D66" s="190" t="str">
        <f>IF(D26="早","08-18",IF(D26="中","12-22",IF(D26="晚","22-08",IF(D26="X","輪休",IF(D26="公","公假",IF(OR(D26="病",D26="事"),"病(事)假",IF(OR(D26="婚",D26="產"),"婚(產)假",IF(D26="補","補休",IF(D26="休","休假",IF(D26="喪","喪假",IF(AND(D26="/",OR($A26=日期輸入!$B$25,$A26=日期輸入!$C$25,$A26=日期輸入!$D$25,$A26=日期輸入!$E$25,$A26=日期輸入!$F$25)),"08-18水電科",IF(D26="大日","大隊值日(日)",IF(D26="大夜","大隊值日(夜)",IF(D26="值1","值1(早)",IF(D26="值1丙","值1(早) 丙案",IF(D26="值2","值2(中)",IF(D26="值2乙","值2(中) 乙案",IF(D26="夜值","夜值(晚)",IF(D26="甲夜","夜值(晚) 甲案",IF(D26="備","08-18",IF(OR(D26="支援秘書室",D26="支援出納室",D26="支援警務科",D26="支援事務股"),"支援總(大)隊",IF(D26="支援檢疫所","支援(其他)",IF(  D26="/","空班",  IF(  D26="丙",  "※ 丙案",  IF(  D26="丙常訓",  "※ 丙案 常訓",D26  )))))))))))))))))))))))))</f>
        <v/>
      </c>
      <c r="E66" s="190" t="str">
        <f>IF(E26="早","08-18",IF(E26="中","12-22",IF(E26="晚","22-08",IF(E26="X","輪休",IF(E26="公","公假",IF(OR(E26="病",E26="事"),"病(事)假",IF(OR(E26="婚",E26="產"),"婚(產)假",IF(E26="補","補休",IF(E26="休","休假",IF(E26="喪","喪假",IF(AND(E26="/",OR($A26=日期輸入!$B$25,$A26=日期輸入!$C$25,$A26=日期輸入!$D$25,$A26=日期輸入!$E$25,$A26=日期輸入!$F$25)),"08-18水電科",IF(E26="大日","大隊值日(日)",IF(E26="大夜","大隊值日(夜)",IF(E26="值1","值1(早)",IF(E26="值1丙","值1(早) 丙案",IF(E26="值2","值2(中)",IF(E26="值2乙","值2(中) 乙案",IF(E26="夜值","夜值(晚)",IF(E26="甲夜","夜值(晚) 甲案",IF(E26="備","08-18",IF(OR(E26="支援秘書室",E26="支援出納室",E26="支援警務科",E26="支援事務股"),"支援總(大)隊",IF(E26="支援檢疫所","支援(其他)",IF(  E26="/","空班",  IF(  E26="丙",  "※ 丙案",  IF(  E26="丙常訓",  "※ 丙案 常訓",E26  )))))))))))))))))))))))))</f>
        <v/>
      </c>
      <c r="F66" s="190" t="str">
        <f>IF(F26="早","08-18",IF(F26="中","12-22",IF(F26="晚","22-08",IF(F26="X","輪休",IF(F26="公","公假",IF(OR(F26="病",F26="事"),"病(事)假",IF(OR(F26="婚",F26="產"),"婚(產)假",IF(F26="補","補休",IF(F26="休","休假",IF(F26="喪","喪假",IF(AND(F26="/",OR($A26=日期輸入!$B$25,$A26=日期輸入!$C$25,$A26=日期輸入!$D$25,$A26=日期輸入!$E$25,$A26=日期輸入!$F$25)),"08-18水電科",IF(F26="大日","大隊值日(日)",IF(F26="大夜","大隊值日(夜)",IF(F26="值1","值1(早)",IF(F26="值1丙","值1(早) 丙案",IF(F26="值2","值2(中)",IF(F26="值2乙","值2(中) 乙案",IF(F26="夜值","夜值(晚)",IF(F26="甲夜","夜值(晚) 甲案",IF(F26="備","08-18",IF(OR(F26="支援秘書室",F26="支援出納室",F26="支援警務科",F26="支援事務股"),"支援總(大)隊",IF(F26="支援檢疫所","支援(其他)",IF(  F26="/","空班",  IF(  F26="丙",  "※ 丙案",  IF(  F26="丙常訓",  "※ 丙案 常訓",F26  )))))))))))))))))))))))))</f>
        <v/>
      </c>
      <c r="G66" s="190" t="str">
        <f>IF(G26="早","08-18",IF(G26="中","12-22",IF(G26="晚","22-08",IF(G26="X","輪休",IF(G26="公","公假",IF(OR(G26="病",G26="事"),"病(事)假",IF(OR(G26="婚",G26="產"),"婚(產)假",IF(G26="補","補休",IF(G26="休","休假",IF(G26="喪","喪假",IF(AND(G26="/",OR($A26=日期輸入!$B$25,$A26=日期輸入!$C$25,$A26=日期輸入!$D$25,$A26=日期輸入!$E$25,$A26=日期輸入!$F$25)),"08-18水電科",IF(G26="大日","大隊值日(日)",IF(G26="大夜","大隊值日(夜)",IF(G26="值1","值1(早)",IF(G26="值1丙","值1(早) 丙案",IF(G26="值2","值2(中)",IF(G26="值2乙","值2(中) 乙案",IF(G26="夜值","夜值(晚)",IF(G26="甲夜","夜值(晚) 甲案",IF(G26="備","08-18",IF(OR(G26="支援秘書室",G26="支援出納室",G26="支援警務科",G26="支援事務股"),"支援總(大)隊",IF(G26="支援檢疫所","支援(其他)",IF(  G26="/","空班",  IF(  G26="丙",  "※ 丙案",  IF(  G26="丙常訓",  "※ 丙案 常訓",G26  )))))))))))))))))))))))))</f>
        <v/>
      </c>
      <c r="H66" s="190" t="str">
        <f>IF(H26="早","08-18",IF(H26="中","12-22",IF(H26="晚","22-08",IF(H26="X","輪休",IF(H26="公","公假",IF(OR(H26="病",H26="事"),"病(事)假",IF(OR(H26="婚",H26="產"),"婚(產)假",IF(H26="補","補休",IF(H26="休","休假",IF(H26="喪","喪假",IF(AND(H26="/",OR($A26=日期輸入!$B$25,$A26=日期輸入!$C$25,$A26=日期輸入!$D$25,$A26=日期輸入!$E$25,$A26=日期輸入!$F$25)),"08-18水電科",IF(H26="大日","大隊值日(日)",IF(H26="大夜","大隊值日(夜)",IF(H26="值1","值1(早)",IF(H26="值1丙","值1(早) 丙案",IF(H26="值2","值2(中)",IF(H26="值2乙","值2(中) 乙案",IF(H26="夜值","夜值(晚)",IF(H26="甲夜","夜值(晚) 甲案",IF(H26="備","08-18",IF(OR(H26="支援秘書室",H26="支援出納室",H26="支援警務科",H26="支援事務股"),"支援總(大)隊",IF(H26="支援檢疫所","支援(其他)",IF(  H26="/","空班",  IF(  H26="丙",  "※ 丙案",  IF(  H26="丙常訓",  "※ 丙案 常訓",H26  )))))))))))))))))))))))))</f>
        <v/>
      </c>
      <c r="I66" s="190" t="str">
        <f>IF(I26="早","08-18",IF(I26="中","12-22",IF(I26="晚","22-08",IF(I26="X","輪休",IF(I26="公","公假",IF(OR(I26="病",I26="事"),"病(事)假",IF(OR(I26="婚",I26="產"),"婚(產)假",IF(I26="補","補休",IF(I26="休","休假",IF(I26="喪","喪假",IF(AND(I26="/",OR($A26=日期輸入!$B$25,$A26=日期輸入!$C$25,$A26=日期輸入!$D$25,$A26=日期輸入!$E$25,$A26=日期輸入!$F$25)),"08-18水電科",IF(I26="大日","大隊值日(日)",IF(I26="大夜","大隊值日(夜)",IF(I26="值1","值1(早)",IF(I26="值1丙","值1(早) 丙案",IF(I26="值2","值2(中)",IF(I26="值2乙","值2(中) 乙案",IF(I26="夜值","夜值(晚)",IF(I26="甲夜","夜值(晚) 甲案",IF(I26="備","08-18",IF(OR(I26="支援秘書室",I26="支援出納室",I26="支援警務科",I26="支援事務股"),"支援總(大)隊",IF(I26="支援檢疫所","支援(其他)",IF(  I26="/","空班",  IF(  I26="丙",  "※ 丙案",  IF(  I26="丙常訓",  "※ 丙案 常訓",I26  )))))))))))))))))))))))))</f>
        <v/>
      </c>
      <c r="J66" s="190" t="str">
        <f>IF(J26="早","08-18",IF(J26="中","12-22",IF(J26="晚","22-08",IF(J26="X","輪休",IF(J26="公","公假",IF(OR(J26="病",J26="事"),"病(事)假",IF(OR(J26="婚",J26="產"),"婚(產)假",IF(J26="補","補休",IF(J26="休","休假",IF(J26="喪","喪假",IF(AND(J26="/",OR($A26=日期輸入!$B$25,$A26=日期輸入!$C$25,$A26=日期輸入!$D$25,$A26=日期輸入!$E$25,$A26=日期輸入!$F$25)),"08-18水電科",IF(J26="大日","大隊值日(日)",IF(J26="大夜","大隊值日(夜)",IF(J26="值1","值1(早)",IF(J26="值1丙","值1(早) 丙案",IF(J26="值2","值2(中)",IF(J26="值2乙","值2(中) 乙案",IF(J26="夜值","夜值(晚)",IF(J26="甲夜","夜值(晚) 甲案",IF(J26="備","08-18",IF(OR(J26="支援秘書室",J26="支援出納室",J26="支援警務科",J26="支援事務股"),"支援總(大)隊",IF(J26="支援檢疫所","支援(其他)",IF(  J26="/","空班",  IF(  J26="丙",  "※ 丙案",  IF(  J26="丙常訓",  "※ 丙案 常訓",J26  )))))))))))))))))))))))))</f>
        <v/>
      </c>
      <c r="K66" s="190" t="str">
        <f>IF(K26="早","08-18",IF(K26="中","12-22",IF(K26="晚","22-08",IF(K26="X","輪休",IF(K26="公","公假",IF(OR(K26="病",K26="事"),"病(事)假",IF(OR(K26="婚",K26="產"),"婚(產)假",IF(K26="補","補休",IF(K26="休","休假",IF(K26="喪","喪假",IF(AND(K26="/",OR($A26=日期輸入!$B$25,$A26=日期輸入!$C$25,$A26=日期輸入!$D$25,$A26=日期輸入!$E$25,$A26=日期輸入!$F$25)),"08-18水電科",IF(K26="大日","大隊值日(日)",IF(K26="大夜","大隊值日(夜)",IF(K26="值1","值1(早)",IF(K26="值1丙","值1(早) 丙案",IF(K26="值2","值2(中)",IF(K26="值2乙","值2(中) 乙案",IF(K26="夜值","夜值(晚)",IF(K26="甲夜","夜值(晚) 甲案",IF(K26="備","08-18",IF(OR(K26="支援秘書室",K26="支援出納室",K26="支援警務科",K26="支援事務股"),"支援總(大)隊",IF(K26="支援檢疫所","支援(其他)",IF(  K26="/","空班",  IF(  K26="丙",  "※ 丙案",  IF(  K26="丙常訓",  "※ 丙案 常訓",K26  )))))))))))))))))))))))))</f>
        <v/>
      </c>
      <c r="L66" s="190" t="str">
        <f>IF(L26="早","08-18",IF(L26="中","12-22",IF(L26="晚","22-08",IF(L26="X","輪休",IF(L26="公","公假",IF(OR(L26="病",L26="事"),"病(事)假",IF(OR(L26="婚",L26="產"),"婚(產)假",IF(L26="補","補休",IF(L26="休","休假",IF(L26="喪","喪假",IF(AND(L26="/",OR($A26=日期輸入!$B$25,$A26=日期輸入!$C$25,$A26=日期輸入!$D$25,$A26=日期輸入!$E$25,$A26=日期輸入!$F$25)),"08-18水電科",IF(L26="大日","大隊值日(日)",IF(L26="大夜","大隊值日(夜)",IF(L26="值1","值1(早)",IF(L26="值1丙","值1(早) 丙案",IF(L26="值2","值2(中)",IF(L26="值2乙","值2(中) 乙案",IF(L26="夜值","夜值(晚)",IF(L26="甲夜","夜值(晚) 甲案",IF(L26="備","08-18",IF(OR(L26="支援秘書室",L26="支援出納室",L26="支援警務科",L26="支援事務股"),"支援總(大)隊",IF(L26="支援檢疫所","支援(其他)",IF(  L26="/","空班",  IF(  L26="丙",  "※ 丙案",  IF(  L26="丙常訓",  "※ 丙案 常訓",L26  )))))))))))))))))))))))))</f>
        <v/>
      </c>
      <c r="M66" s="190" t="str">
        <f>IF(M26="早","08-18",IF(M26="中","12-22",IF(M26="晚","22-08",IF(M26="X","輪休",IF(M26="公","公假",IF(OR(M26="病",M26="事"),"病(事)假",IF(OR(M26="婚",M26="產"),"婚(產)假",IF(M26="補","補休",IF(M26="休","休假",IF(M26="喪","喪假",IF(AND(M26="/",OR($A26=日期輸入!$B$25,$A26=日期輸入!$C$25,$A26=日期輸入!$D$25,$A26=日期輸入!$E$25,$A26=日期輸入!$F$25)),"08-18水電科",IF(M26="大日","大隊值日(日)",IF(M26="大夜","大隊值日(夜)",IF(M26="值1","值1(早)",IF(M26="值1丙","值1(早) 丙案",IF(M26="值2","值2(中)",IF(M26="值2乙","值2(中) 乙案",IF(M26="夜值","夜值(晚)",IF(M26="甲夜","夜值(晚) 甲案",IF(M26="備","08-18",IF(OR(M26="支援秘書室",M26="支援出納室",M26="支援警務科",M26="支援事務股"),"支援總(大)隊",IF(M26="支援檢疫所","支援(其他)",IF(  M26="/","空班",  IF(  M26="丙",  "※ 丙案",  IF(  M26="丙常訓",  "※ 丙案 常訓",M26  )))))))))))))))))))))))))</f>
        <v/>
      </c>
      <c r="N66" s="190" t="str">
        <f>IF(N26="早","08-18",IF(N26="中","12-22",IF(N26="晚","22-08",IF(N26="X","輪休",IF(N26="公","公假",IF(OR(N26="病",N26="事"),"病(事)假",IF(OR(N26="婚",N26="產"),"婚(產)假",IF(N26="補","補休",IF(N26="休","休假",IF(N26="喪","喪假",IF(AND(N26="/",OR($A26=日期輸入!$B$25,$A26=日期輸入!$C$25,$A26=日期輸入!$D$25,$A26=日期輸入!$E$25,$A26=日期輸入!$F$25)),"08-18水電科",IF(N26="大日","大隊值日(日)",IF(N26="大夜","大隊值日(夜)",IF(N26="值1","值1(早)",IF(N26="值1丙","值1(早) 丙案",IF(N26="值2","值2(中)",IF(N26="值2乙","值2(中) 乙案",IF(N26="夜值","夜值(晚)",IF(N26="甲夜","夜值(晚) 甲案",IF(N26="備","08-18",IF(OR(N26="支援秘書室",N26="支援出納室",N26="支援警務科",N26="支援事務股"),"支援總(大)隊",IF(N26="支援檢疫所","支援(其他)",IF(  N26="/","空班",  IF(  N26="丙",  "※ 丙案",  IF(  N26="丙常訓",  "※ 丙案 常訓",N26  )))))))))))))))))))))))))</f>
        <v/>
      </c>
      <c r="O66" s="190" t="str">
        <f>IF(O26="早","08-18",IF(O26="中","12-22",IF(O26="晚","22-08",IF(O26="X","輪休",IF(O26="公","公假",IF(OR(O26="病",O26="事"),"病(事)假",IF(OR(O26="婚",O26="產"),"婚(產)假",IF(O26="補","補休",IF(O26="休","休假",IF(O26="喪","喪假",IF(AND(O26="/",OR($A26=日期輸入!$B$25,$A26=日期輸入!$C$25,$A26=日期輸入!$D$25,$A26=日期輸入!$E$25,$A26=日期輸入!$F$25)),"08-18水電科",IF(O26="大日","大隊值日(日)",IF(O26="大夜","大隊值日(夜)",IF(O26="值1","值1(早)",IF(O26="值1丙","值1(早) 丙案",IF(O26="值2","值2(中)",IF(O26="值2乙","值2(中) 乙案",IF(O26="夜值","夜值(晚)",IF(O26="甲夜","夜值(晚) 甲案",IF(O26="備","08-18",IF(OR(O26="支援秘書室",O26="支援出納室",O26="支援警務科",O26="支援事務股"),"支援總(大)隊",IF(O26="支援檢疫所","支援(其他)",IF(  O26="/","空班",  IF(  O26="丙",  "※ 丙案",  IF(  O26="丙常訓",  "※ 丙案 常訓",O26  )))))))))))))))))))))))))</f>
        <v/>
      </c>
      <c r="P66" s="190" t="str">
        <f>IF(P26="早","08-18",IF(P26="中","12-22",IF(P26="晚","22-08",IF(P26="X","輪休",IF(P26="公","公假",IF(OR(P26="病",P26="事"),"病(事)假",IF(OR(P26="婚",P26="產"),"婚(產)假",IF(P26="補","補休",IF(P26="休","休假",IF(P26="喪","喪假",IF(AND(P26="/",OR($A26=日期輸入!$B$25,$A26=日期輸入!$C$25,$A26=日期輸入!$D$25,$A26=日期輸入!$E$25,$A26=日期輸入!$F$25)),"08-18水電科",IF(P26="大日","大隊值日(日)",IF(P26="大夜","大隊值日(夜)",IF(P26="值1","值1(早)",IF(P26="值1丙","值1(早) 丙案",IF(P26="值2","值2(中)",IF(P26="值2乙","值2(中) 乙案",IF(P26="夜值","夜值(晚)",IF(P26="甲夜","夜值(晚) 甲案",IF(P26="備","08-18",IF(OR(P26="支援秘書室",P26="支援出納室",P26="支援警務科",P26="支援事務股"),"支援總(大)隊",IF(P26="支援檢疫所","支援(其他)",IF(  P26="/","空班",  IF(  P26="丙",  "※ 丙案",  IF(  P26="丙常訓",  "※ 丙案 常訓",P26  )))))))))))))))))))))))))</f>
        <v/>
      </c>
      <c r="Q66" s="190" t="str">
        <f>IF(Q26="早","08-18",IF(Q26="中","12-22",IF(Q26="晚","22-08",IF(Q26="X","輪休",IF(Q26="公","公假",IF(OR(Q26="病",Q26="事"),"病(事)假",IF(OR(Q26="婚",Q26="產"),"婚(產)假",IF(Q26="補","補休",IF(Q26="休","休假",IF(Q26="喪","喪假",IF(AND(Q26="/",OR($A26=日期輸入!$B$25,$A26=日期輸入!$C$25,$A26=日期輸入!$D$25,$A26=日期輸入!$E$25,$A26=日期輸入!$F$25)),"08-18水電科",IF(Q26="大日","大隊值日(日)",IF(Q26="大夜","大隊值日(夜)",IF(Q26="值1","值1(早)",IF(Q26="值1丙","值1(早) 丙案",IF(Q26="值2","值2(中)",IF(Q26="值2乙","值2(中) 乙案",IF(Q26="夜值","夜值(晚)",IF(Q26="甲夜","夜值(晚) 甲案",IF(Q26="備","08-18",IF(OR(Q26="支援秘書室",Q26="支援出納室",Q26="支援警務科",Q26="支援事務股"),"支援總(大)隊",IF(Q26="支援檢疫所","支援(其他)",IF(  Q26="/","空班",  IF(  Q26="丙",  "※ 丙案",  IF(  Q26="丙常訓",  "※ 丙案 常訓",Q26  )))))))))))))))))))))))))</f>
        <v/>
      </c>
      <c r="R66" s="190" t="str">
        <f>IF(R26="早","08-18",IF(R26="中","12-22",IF(R26="晚","22-08",IF(R26="X","輪休",IF(R26="公","公假",IF(OR(R26="病",R26="事"),"病(事)假",IF(OR(R26="婚",R26="產"),"婚(產)假",IF(R26="補","補休",IF(R26="休","休假",IF(R26="喪","喪假",IF(AND(R26="/",OR($A26=日期輸入!$B$25,$A26=日期輸入!$C$25,$A26=日期輸入!$D$25,$A26=日期輸入!$E$25,$A26=日期輸入!$F$25)),"08-18水電科",IF(R26="大日","大隊值日(日)",IF(R26="大夜","大隊值日(夜)",IF(R26="值1","值1(早)",IF(R26="值1丙","值1(早) 丙案",IF(R26="值2","值2(中)",IF(R26="值2乙","值2(中) 乙案",IF(R26="夜值","夜值(晚)",IF(R26="甲夜","夜值(晚) 甲案",IF(R26="備","08-18",IF(OR(R26="支援秘書室",R26="支援出納室",R26="支援警務科",R26="支援事務股"),"支援總(大)隊",IF(R26="支援檢疫所","支援(其他)",IF(  R26="/","空班",  IF(  R26="丙",  "※ 丙案",  IF(  R26="丙常訓",  "※ 丙案 常訓",R26  )))))))))))))))))))))))))</f>
        <v/>
      </c>
      <c r="S66" s="190" t="str">
        <f>IF(S26="早","08-18",IF(S26="中","12-22",IF(S26="晚","22-08",IF(S26="X","輪休",IF(S26="公","公假",IF(OR(S26="病",S26="事"),"病(事)假",IF(OR(S26="婚",S26="產"),"婚(產)假",IF(S26="補","補休",IF(S26="休","休假",IF(S26="喪","喪假",IF(AND(S26="/",OR($A26=日期輸入!$B$25,$A26=日期輸入!$C$25,$A26=日期輸入!$D$25,$A26=日期輸入!$E$25,$A26=日期輸入!$F$25)),"08-18水電科",IF(S26="大日","大隊值日(日)",IF(S26="大夜","大隊值日(夜)",IF(S26="值1","值1(早)",IF(S26="值1丙","值1(早) 丙案",IF(S26="值2","值2(中)",IF(S26="值2乙","值2(中) 乙案",IF(S26="夜值","夜值(晚)",IF(S26="甲夜","夜值(晚) 甲案",IF(S26="備","08-18",IF(OR(S26="支援秘書室",S26="支援出納室",S26="支援警務科",S26="支援事務股"),"支援總(大)隊",IF(S26="支援檢疫所","支援(其他)",IF(  S26="/","空班",  IF(  S26="丙",  "※ 丙案",  IF(  S26="丙常訓",  "※ 丙案 常訓",S26  )))))))))))))))))))))))))</f>
        <v/>
      </c>
      <c r="T66" s="190" t="str">
        <f>IF(T26="早","08-18",IF(T26="中","12-22",IF(T26="晚","22-08",IF(T26="X","輪休",IF(T26="公","公假",IF(OR(T26="病",T26="事"),"病(事)假",IF(OR(T26="婚",T26="產"),"婚(產)假",IF(T26="補","補休",IF(T26="休","休假",IF(T26="喪","喪假",IF(AND(T26="/",OR($A26=日期輸入!$B$25,$A26=日期輸入!$C$25,$A26=日期輸入!$D$25,$A26=日期輸入!$E$25,$A26=日期輸入!$F$25)),"08-18水電科",IF(T26="大日","大隊值日(日)",IF(T26="大夜","大隊值日(夜)",IF(T26="值1","值1(早)",IF(T26="值1丙","值1(早) 丙案",IF(T26="值2","值2(中)",IF(T26="值2乙","值2(中) 乙案",IF(T26="夜值","夜值(晚)",IF(T26="甲夜","夜值(晚) 甲案",IF(T26="備","08-18",IF(OR(T26="支援秘書室",T26="支援出納室",T26="支援警務科",T26="支援事務股"),"支援總(大)隊",IF(T26="支援檢疫所","支援(其他)",IF(  T26="/","空班",  IF(  T26="丙",  "※ 丙案",  IF(  T26="丙常訓",  "※ 丙案 常訓",T26  )))))))))))))))))))))))))</f>
        <v/>
      </c>
      <c r="U66" s="190" t="str">
        <f>IF(U26="早","08-18",IF(U26="中","12-22",IF(U26="晚","22-08",IF(U26="X","輪休",IF(U26="公","公假",IF(OR(U26="病",U26="事"),"病(事)假",IF(OR(U26="婚",U26="產"),"婚(產)假",IF(U26="補","補休",IF(U26="休","休假",IF(U26="喪","喪假",IF(AND(U26="/",OR($A26=日期輸入!$B$25,$A26=日期輸入!$C$25,$A26=日期輸入!$D$25,$A26=日期輸入!$E$25,$A26=日期輸入!$F$25)),"08-18水電科",IF(U26="大日","大隊值日(日)",IF(U26="大夜","大隊值日(夜)",IF(U26="值1","值1(早)",IF(U26="值1丙","值1(早) 丙案",IF(U26="值2","值2(中)",IF(U26="值2乙","值2(中) 乙案",IF(U26="夜值","夜值(晚)",IF(U26="甲夜","夜值(晚) 甲案",IF(U26="備","08-18",IF(OR(U26="支援秘書室",U26="支援出納室",U26="支援警務科",U26="支援事務股"),"支援總(大)隊",IF(U26="支援檢疫所","支援(其他)",IF(  U26="/","空班",  IF(  U26="丙",  "※ 丙案",  IF(  U26="丙常訓",  "※ 丙案 常訓",U26  )))))))))))))))))))))))))</f>
        <v/>
      </c>
      <c r="V66" s="190" t="str">
        <f>IF(V26="早","08-18",IF(V26="中","12-22",IF(V26="晚","22-08",IF(V26="X","輪休",IF(V26="公","公假",IF(OR(V26="病",V26="事"),"病(事)假",IF(OR(V26="婚",V26="產"),"婚(產)假",IF(V26="補","補休",IF(V26="休","休假",IF(V26="喪","喪假",IF(AND(V26="/",OR($A26=日期輸入!$B$25,$A26=日期輸入!$C$25,$A26=日期輸入!$D$25,$A26=日期輸入!$E$25,$A26=日期輸入!$F$25)),"08-18水電科",IF(V26="大日","大隊值日(日)",IF(V26="大夜","大隊值日(夜)",IF(V26="值1","值1(早)",IF(V26="值1丙","值1(早) 丙案",IF(V26="值2","值2(中)",IF(V26="值2乙","值2(中) 乙案",IF(V26="夜值","夜值(晚)",IF(V26="甲夜","夜值(晚) 甲案",IF(V26="備","08-18",IF(OR(V26="支援秘書室",V26="支援出納室",V26="支援警務科",V26="支援事務股"),"支援總(大)隊",IF(V26="支援檢疫所","支援(其他)",IF(  V26="/","空班",  IF(  V26="丙",  "※ 丙案",  IF(  V26="丙常訓",  "※ 丙案 常訓",V26  )))))))))))))))))))))))))</f>
        <v/>
      </c>
      <c r="W66" s="190" t="str">
        <f>IF(W26="早","08-18",IF(W26="中","12-22",IF(W26="晚","22-08",IF(W26="X","輪休",IF(W26="公","公假",IF(OR(W26="病",W26="事"),"病(事)假",IF(OR(W26="婚",W26="產"),"婚(產)假",IF(W26="補","補休",IF(W26="休","休假",IF(W26="喪","喪假",IF(AND(W26="/",OR($A26=日期輸入!$B$25,$A26=日期輸入!$C$25,$A26=日期輸入!$D$25,$A26=日期輸入!$E$25,$A26=日期輸入!$F$25)),"08-18水電科",IF(W26="大日","大隊值日(日)",IF(W26="大夜","大隊值日(夜)",IF(W26="值1","值1(早)",IF(W26="值1丙","值1(早) 丙案",IF(W26="值2","值2(中)",IF(W26="值2乙","值2(中) 乙案",IF(W26="夜值","夜值(晚)",IF(W26="甲夜","夜值(晚) 甲案",IF(W26="備","08-18",IF(OR(W26="支援秘書室",W26="支援出納室",W26="支援警務科",W26="支援事務股"),"支援總(大)隊",IF(W26="支援檢疫所","支援(其他)",IF(  W26="/","空班",  IF(  W26="丙",  "※ 丙案",  IF(  W26="丙常訓",  "※ 丙案 常訓",W26  )))))))))))))))))))))))))</f>
        <v/>
      </c>
      <c r="X66" s="190" t="str">
        <f>IF(X26="早","08-18",IF(X26="中","12-22",IF(X26="晚","22-08",IF(X26="X","輪休",IF(X26="公","公假",IF(OR(X26="病",X26="事"),"病(事)假",IF(OR(X26="婚",X26="產"),"婚(產)假",IF(X26="補","補休",IF(X26="休","休假",IF(X26="喪","喪假",IF(AND(X26="/",OR($A26=日期輸入!$B$25,$A26=日期輸入!$C$25,$A26=日期輸入!$D$25,$A26=日期輸入!$E$25,$A26=日期輸入!$F$25)),"08-18水電科",IF(X26="大日","大隊值日(日)",IF(X26="大夜","大隊值日(夜)",IF(X26="值1","值1(早)",IF(X26="值1丙","值1(早) 丙案",IF(X26="值2","值2(中)",IF(X26="值2乙","值2(中) 乙案",IF(X26="夜值","夜值(晚)",IF(X26="甲夜","夜值(晚) 甲案",IF(X26="備","08-18",IF(OR(X26="支援秘書室",X26="支援出納室",X26="支援警務科",X26="支援事務股"),"支援總(大)隊",IF(X26="支援檢疫所","支援(其他)",IF(  X26="/","空班",  IF(  X26="丙",  "※ 丙案",  IF(  X26="丙常訓",  "※ 丙案 常訓",X26  )))))))))))))))))))))))))</f>
        <v/>
      </c>
      <c r="Y66" s="190" t="str">
        <f>IF(Y26="早","08-18",IF(Y26="中","12-22",IF(Y26="晚","22-08",IF(Y26="X","輪休",IF(Y26="公","公假",IF(OR(Y26="病",Y26="事"),"病(事)假",IF(OR(Y26="婚",Y26="產"),"婚(產)假",IF(Y26="補","補休",IF(Y26="休","休假",IF(Y26="喪","喪假",IF(AND(Y26="/",OR($A26=日期輸入!$B$25,$A26=日期輸入!$C$25,$A26=日期輸入!$D$25,$A26=日期輸入!$E$25,$A26=日期輸入!$F$25)),"08-18水電科",IF(Y26="大日","大隊值日(日)",IF(Y26="大夜","大隊值日(夜)",IF(Y26="值1","值1(早)",IF(Y26="值1丙","值1(早) 丙案",IF(Y26="值2","值2(中)",IF(Y26="值2乙","值2(中) 乙案",IF(Y26="夜值","夜值(晚)",IF(Y26="甲夜","夜值(晚) 甲案",IF(Y26="備","08-18",IF(OR(Y26="支援秘書室",Y26="支援出納室",Y26="支援警務科",Y26="支援事務股"),"支援總(大)隊",IF(Y26="支援檢疫所","支援(其他)",IF(  Y26="/","空班",  IF(  Y26="丙",  "※ 丙案",  IF(  Y26="丙常訓",  "※ 丙案 常訓",Y26  )))))))))))))))))))))))))</f>
        <v/>
      </c>
      <c r="Z66" s="190" t="str">
        <f>IF(Z26="早","08-18",IF(Z26="中","12-22",IF(Z26="晚","22-08",IF(Z26="X","輪休",IF(Z26="公","公假",IF(OR(Z26="病",Z26="事"),"病(事)假",IF(OR(Z26="婚",Z26="產"),"婚(產)假",IF(Z26="補","補休",IF(Z26="休","休假",IF(Z26="喪","喪假",IF(AND(Z26="/",OR($A26=日期輸入!$B$25,$A26=日期輸入!$C$25,$A26=日期輸入!$D$25,$A26=日期輸入!$E$25,$A26=日期輸入!$F$25)),"08-18水電科",IF(Z26="大日","大隊值日(日)",IF(Z26="大夜","大隊值日(夜)",IF(Z26="值1","值1(早)",IF(Z26="值1丙","值1(早) 丙案",IF(Z26="值2","值2(中)",IF(Z26="值2乙","值2(中) 乙案",IF(Z26="夜值","夜值(晚)",IF(Z26="甲夜","夜值(晚) 甲案",IF(Z26="備","08-18",IF(OR(Z26="支援秘書室",Z26="支援出納室",Z26="支援警務科",Z26="支援事務股"),"支援總(大)隊",IF(Z26="支援檢疫所","支援(其他)",IF(  Z26="/","空班",  IF(  Z26="丙",  "※ 丙案",  IF(  Z26="丙常訓",  "※ 丙案 常訓",Z26  )))))))))))))))))))))))))</f>
        <v/>
      </c>
      <c r="AA66" s="190" t="str">
        <f>IF(AA26="早","08-18",IF(AA26="中","12-22",IF(AA26="晚","22-08",IF(AA26="X","輪休",IF(AA26="公","公假",IF(OR(AA26="病",AA26="事"),"病(事)假",IF(OR(AA26="婚",AA26="產"),"婚(產)假",IF(AA26="補","補休",IF(AA26="休","休假",IF(AA26="喪","喪假",IF(AND(AA26="/",OR($A26=日期輸入!$B$25,$A26=日期輸入!$C$25,$A26=日期輸入!$D$25,$A26=日期輸入!$E$25,$A26=日期輸入!$F$25)),"08-18水電科",IF(AA26="大日","大隊值日(日)",IF(AA26="大夜","大隊值日(夜)",IF(AA26="值1","值1(早)",IF(AA26="值1丙","值1(早) 丙案",IF(AA26="值2","值2(中)",IF(AA26="值2乙","值2(中) 乙案",IF(AA26="夜值","夜值(晚)",IF(AA26="甲夜","夜值(晚) 甲案",IF(AA26="備","08-18",IF(OR(AA26="支援秘書室",AA26="支援出納室",AA26="支援警務科",AA26="支援事務股"),"支援總(大)隊",IF(AA26="支援檢疫所","支援(其他)",IF(  AA26="/","空班",  IF(  AA26="丙",  "※ 丙案",  IF(  AA26="丙常訓",  "※ 丙案 常訓",AA26  )))))))))))))))))))))))))</f>
        <v/>
      </c>
      <c r="AB66" s="190" t="str">
        <f>IF(AB26="早","08-18",IF(AB26="中","12-22",IF(AB26="晚","22-08",IF(AB26="X","輪休",IF(AB26="公","公假",IF(OR(AB26="病",AB26="事"),"病(事)假",IF(OR(AB26="婚",AB26="產"),"婚(產)假",IF(AB26="補","補休",IF(AB26="休","休假",IF(AB26="喪","喪假",IF(AND(AB26="/",OR($A26=日期輸入!$B$25,$A26=日期輸入!$C$25,$A26=日期輸入!$D$25,$A26=日期輸入!$E$25,$A26=日期輸入!$F$25)),"08-18水電科",IF(AB26="大日","大隊值日(日)",IF(AB26="大夜","大隊值日(夜)",IF(AB26="值1","值1(早)",IF(AB26="值1丙","值1(早) 丙案",IF(AB26="值2","值2(中)",IF(AB26="值2乙","值2(中) 乙案",IF(AB26="夜值","夜值(晚)",IF(AB26="甲夜","夜值(晚) 甲案",IF(AB26="備","08-18",IF(OR(AB26="支援秘書室",AB26="支援出納室",AB26="支援警務科",AB26="支援事務股"),"支援總(大)隊",IF(AB26="支援檢疫所","支援(其他)",IF(  AB26="/","空班",  IF(  AB26="丙",  "※ 丙案",  IF(  AB26="丙常訓",  "※ 丙案 常訓",AB26  )))))))))))))))))))))))))</f>
        <v/>
      </c>
      <c r="AC66" s="190" t="str">
        <f>IF(AC26="早","08-18",IF(AC26="中","12-22",IF(AC26="晚","22-08",IF(AC26="X","輪休",IF(AC26="公","公假",IF(OR(AC26="病",AC26="事"),"病(事)假",IF(OR(AC26="婚",AC26="產"),"婚(產)假",IF(AC26="補","補休",IF(AC26="休","休假",IF(AC26="喪","喪假",IF(AND(AC26="/",OR($A26=日期輸入!$B$25,$A26=日期輸入!$C$25,$A26=日期輸入!$D$25,$A26=日期輸入!$E$25,$A26=日期輸入!$F$25)),"08-18水電科",IF(AC26="大日","大隊值日(日)",IF(AC26="大夜","大隊值日(夜)",IF(AC26="值1","值1(早)",IF(AC26="值1丙","值1(早) 丙案",IF(AC26="值2","值2(中)",IF(AC26="值2乙","值2(中) 乙案",IF(AC26="夜值","夜值(晚)",IF(AC26="甲夜","夜值(晚) 甲案",IF(AC26="備","08-18",IF(OR(AC26="支援秘書室",AC26="支援出納室",AC26="支援警務科",AC26="支援事務股"),"支援總(大)隊",IF(AC26="支援檢疫所","支援(其他)",IF(  AC26="/","空班",  IF(  AC26="丙",  "※ 丙案",  IF(  AC26="丙常訓",  "※ 丙案 常訓",AC26  )))))))))))))))))))))))))</f>
        <v/>
      </c>
      <c r="AD66" s="190" t="str">
        <f>IF(AD26="早","08-18",IF(AD26="中","12-22",IF(AD26="晚","22-08",IF(AD26="X","輪休",IF(AD26="公","公假",IF(OR(AD26="病",AD26="事"),"病(事)假",IF(OR(AD26="婚",AD26="產"),"婚(產)假",IF(AD26="補","補休",IF(AD26="休","休假",IF(AD26="喪","喪假",IF(AND(AD26="/",OR($A26=日期輸入!$B$25,$A26=日期輸入!$C$25,$A26=日期輸入!$D$25,$A26=日期輸入!$E$25,$A26=日期輸入!$F$25)),"08-18水電科",IF(AD26="大日","大隊值日(日)",IF(AD26="大夜","大隊值日(夜)",IF(AD26="值1","值1(早)",IF(AD26="值1丙","值1(早) 丙案",IF(AD26="值2","值2(中)",IF(AD26="值2乙","值2(中) 乙案",IF(AD26="夜值","夜值(晚)",IF(AD26="甲夜","夜值(晚) 甲案",IF(AD26="備","08-18",IF(OR(AD26="支援秘書室",AD26="支援出納室",AD26="支援警務科",AD26="支援事務股"),"支援總(大)隊",IF(AD26="支援檢疫所","支援(其他)",IF(  AD26="/","空班",  IF(  AD26="丙",  "※ 丙案",  IF(  AD26="丙常訓",  "※ 丙案 常訓",AD26  )))))))))))))))))))))))))</f>
        <v/>
      </c>
      <c r="AE66" s="190" t="str">
        <f>IF(AE26="早","08-18",IF(AE26="中","12-22",IF(AE26="晚","22-08",IF(AE26="X","輪休",IF(AE26="公","公假",IF(OR(AE26="病",AE26="事"),"病(事)假",IF(OR(AE26="婚",AE26="產"),"婚(產)假",IF(AE26="補","補休",IF(AE26="休","休假",IF(AE26="喪","喪假",IF(AND(AE26="/",OR($A26=日期輸入!$B$25,$A26=日期輸入!$C$25,$A26=日期輸入!$D$25,$A26=日期輸入!$E$25,$A26=日期輸入!$F$25)),"08-18水電科",IF(AE26="大日","大隊值日(日)",IF(AE26="大夜","大隊值日(夜)",IF(AE26="值1","值1(早)",IF(AE26="值1丙","值1(早) 丙案",IF(AE26="值2","值2(中)",IF(AE26="值2乙","值2(中) 乙案",IF(AE26="夜值","夜值(晚)",IF(AE26="甲夜","夜值(晚) 甲案",IF(AE26="備","08-18",IF(OR(AE26="支援秘書室",AE26="支援出納室",AE26="支援警務科",AE26="支援事務股"),"支援總(大)隊",IF(AE26="支援檢疫所","支援(其他)",IF(  AE26="/","空班",  IF(  AE26="丙",  "※ 丙案",  IF(  AE26="丙常訓",  "※ 丙案 常訓",AE26  )))))))))))))))))))))))))</f>
        <v/>
      </c>
      <c r="AF66" s="190" t="str">
        <f>IF(AF26="早","08-18",IF(AF26="中","12-22",IF(AF26="晚","22-08",IF(AF26="X","輪休",IF(AF26="公","公假",IF(OR(AF26="病",AF26="事"),"病(事)假",IF(OR(AF26="婚",AF26="產"),"婚(產)假",IF(AF26="補","補休",IF(AF26="休","休假",IF(AF26="喪","喪假",IF(AND(AF26="/",OR($A26=日期輸入!$B$25,$A26=日期輸入!$C$25,$A26=日期輸入!$D$25,$A26=日期輸入!$E$25,$A26=日期輸入!$F$25)),"08-18水電科",IF(AF26="大日","大隊值日(日)",IF(AF26="大夜","大隊值日(夜)",IF(AF26="值1","值1(早)",IF(AF26="值1丙","值1(早) 丙案",IF(AF26="值2","值2(中)",IF(AF26="值2乙","值2(中) 乙案",IF(AF26="夜值","夜值(晚)",IF(AF26="甲夜","夜值(晚) 甲案",IF(AF26="備","08-18",IF(OR(AF26="支援秘書室",AF26="支援出納室",AF26="支援警務科",AF26="支援事務股"),"支援總(大)隊",IF(AF26="支援檢疫所","支援(其他)",IF(  AF26="/","空班",  IF(  AF26="丙",  "※ 丙案",  IF(  AF26="丙常訓",  "※ 丙案 常訓",AF26  )))))))))))))))))))))))))</f>
        <v/>
      </c>
      <c r="AG66" s="190" t="str">
        <f>IF(AG26="早","08-18",IF(AG26="中","12-22",IF(AG26="晚","22-08",IF(AG26="X","輪休",IF(AG26="公","公假",IF(OR(AG26="病",AG26="事"),"病(事)假",IF(OR(AG26="婚",AG26="產"),"婚(產)假",IF(AG26="補","補休",IF(AG26="休","休假",IF(AG26="喪","喪假",IF(AND(AG26="/",OR($A26=日期輸入!$B$25,$A26=日期輸入!$C$25,$A26=日期輸入!$D$25,$A26=日期輸入!$E$25,$A26=日期輸入!$F$25)),"08-18水電科",IF(AG26="大日","大隊值日(日)",IF(AG26="大夜","大隊值日(夜)",IF(AG26="值1","值1(早)",IF(AG26="值1丙","值1(早) 丙案",IF(AG26="值2","值2(中)",IF(AG26="值2乙","值2(中) 乙案",IF(AG26="夜值","夜值(晚)",IF(AG26="甲夜","夜值(晚) 甲案",IF(AG26="備","08-18",IF(OR(AG26="支援秘書室",AG26="支援出納室",AG26="支援警務科",AG26="支援事務股"),"支援總(大)隊",IF(AG26="支援檢疫所","支援(其他)",IF(  AG26="/","空班",  IF(  AG26="丙",  "※ 丙案",  IF(  AG26="丙常訓",  "※ 丙案 常訓",AG26  )))))))))))))))))))))))))</f>
        <v/>
      </c>
    </row>
    <row r="67" spans="1:33">
      <c r="A67" s="190" t="str">
        <f t="shared" ref="A67:B67" si="26">A27</f>
        <v/>
      </c>
      <c r="B67" s="190" t="str">
        <f t="shared" si="26"/>
        <v/>
      </c>
      <c r="C67" s="190" t="str">
        <f>IF(C27="早","08-18",IF(C27="中","12-22",IF(C27="晚","22-08",IF(C27="X","輪休",IF(C27="公","公假",IF(OR(C27="病",C27="事"),"病(事)假",IF(OR(C27="婚",C27="產"),"婚(產)假",IF(C27="補","補休",IF(C27="休","休假",IF(C27="喪","喪假",IF(AND(C27="/",OR($A27=日期輸入!$B$25,$A27=日期輸入!$C$25,$A27=日期輸入!$D$25,$A27=日期輸入!$E$25,$A27=日期輸入!$F$25)),"08-18水電科",IF(C27="大日","大隊值日(日)",IF(C27="大夜","大隊值日(夜)",IF(C27="值1","值1(早)",IF(C27="值1丙","值1(早) 丙案",IF(C27="值2","值2(中)",IF(C27="值2乙","值2(中) 乙案",IF(C27="夜值","夜值(晚)",IF(C27="甲夜","夜值(晚) 甲案",IF(C27="備","08-18",IF(OR(C27="支援秘書室",C27="支援出納室",C27="支援警務科",C27="支援事務股"),"支援總(大)隊",IF(C27="支援檢疫所","支援(其他)",IF(  C27="/","空班",  IF(  C27="丙",  "※ 丙案",  IF(  C27="丙常訓",  "※ 丙案 常訓",C27  )))))))))))))))))))))))))</f>
        <v/>
      </c>
      <c r="D67" s="190" t="str">
        <f>IF(D27="早","08-18",IF(D27="中","12-22",IF(D27="晚","22-08",IF(D27="X","輪休",IF(D27="公","公假",IF(OR(D27="病",D27="事"),"病(事)假",IF(OR(D27="婚",D27="產"),"婚(產)假",IF(D27="補","補休",IF(D27="休","休假",IF(D27="喪","喪假",IF(AND(D27="/",OR($A27=日期輸入!$B$25,$A27=日期輸入!$C$25,$A27=日期輸入!$D$25,$A27=日期輸入!$E$25,$A27=日期輸入!$F$25)),"08-18水電科",IF(D27="大日","大隊值日(日)",IF(D27="大夜","大隊值日(夜)",IF(D27="值1","值1(早)",IF(D27="值1丙","值1(早) 丙案",IF(D27="值2","值2(中)",IF(D27="值2乙","值2(中) 乙案",IF(D27="夜值","夜值(晚)",IF(D27="甲夜","夜值(晚) 甲案",IF(D27="備","08-18",IF(OR(D27="支援秘書室",D27="支援出納室",D27="支援警務科",D27="支援事務股"),"支援總(大)隊",IF(D27="支援檢疫所","支援(其他)",IF(  D27="/","空班",  IF(  D27="丙",  "※ 丙案",  IF(  D27="丙常訓",  "※ 丙案 常訓",D27  )))))))))))))))))))))))))</f>
        <v/>
      </c>
      <c r="E67" s="190" t="str">
        <f>IF(E27="早","08-18",IF(E27="中","12-22",IF(E27="晚","22-08",IF(E27="X","輪休",IF(E27="公","公假",IF(OR(E27="病",E27="事"),"病(事)假",IF(OR(E27="婚",E27="產"),"婚(產)假",IF(E27="補","補休",IF(E27="休","休假",IF(E27="喪","喪假",IF(AND(E27="/",OR($A27=日期輸入!$B$25,$A27=日期輸入!$C$25,$A27=日期輸入!$D$25,$A27=日期輸入!$E$25,$A27=日期輸入!$F$25)),"08-18水電科",IF(E27="大日","大隊值日(日)",IF(E27="大夜","大隊值日(夜)",IF(E27="值1","值1(早)",IF(E27="值1丙","值1(早) 丙案",IF(E27="值2","值2(中)",IF(E27="值2乙","值2(中) 乙案",IF(E27="夜值","夜值(晚)",IF(E27="甲夜","夜值(晚) 甲案",IF(E27="備","08-18",IF(OR(E27="支援秘書室",E27="支援出納室",E27="支援警務科",E27="支援事務股"),"支援總(大)隊",IF(E27="支援檢疫所","支援(其他)",IF(  E27="/","空班",  IF(  E27="丙",  "※ 丙案",  IF(  E27="丙常訓",  "※ 丙案 常訓",E27  )))))))))))))))))))))))))</f>
        <v/>
      </c>
      <c r="F67" s="190" t="str">
        <f>IF(F27="早","08-18",IF(F27="中","12-22",IF(F27="晚","22-08",IF(F27="X","輪休",IF(F27="公","公假",IF(OR(F27="病",F27="事"),"病(事)假",IF(OR(F27="婚",F27="產"),"婚(產)假",IF(F27="補","補休",IF(F27="休","休假",IF(F27="喪","喪假",IF(AND(F27="/",OR($A27=日期輸入!$B$25,$A27=日期輸入!$C$25,$A27=日期輸入!$D$25,$A27=日期輸入!$E$25,$A27=日期輸入!$F$25)),"08-18水電科",IF(F27="大日","大隊值日(日)",IF(F27="大夜","大隊值日(夜)",IF(F27="值1","值1(早)",IF(F27="值1丙","值1(早) 丙案",IF(F27="值2","值2(中)",IF(F27="值2乙","值2(中) 乙案",IF(F27="夜值","夜值(晚)",IF(F27="甲夜","夜值(晚) 甲案",IF(F27="備","08-18",IF(OR(F27="支援秘書室",F27="支援出納室",F27="支援警務科",F27="支援事務股"),"支援總(大)隊",IF(F27="支援檢疫所","支援(其他)",IF(  F27="/","空班",  IF(  F27="丙",  "※ 丙案",  IF(  F27="丙常訓",  "※ 丙案 常訓",F27  )))))))))))))))))))))))))</f>
        <v/>
      </c>
      <c r="G67" s="190" t="str">
        <f>IF(G27="早","08-18",IF(G27="中","12-22",IF(G27="晚","22-08",IF(G27="X","輪休",IF(G27="公","公假",IF(OR(G27="病",G27="事"),"病(事)假",IF(OR(G27="婚",G27="產"),"婚(產)假",IF(G27="補","補休",IF(G27="休","休假",IF(G27="喪","喪假",IF(AND(G27="/",OR($A27=日期輸入!$B$25,$A27=日期輸入!$C$25,$A27=日期輸入!$D$25,$A27=日期輸入!$E$25,$A27=日期輸入!$F$25)),"08-18水電科",IF(G27="大日","大隊值日(日)",IF(G27="大夜","大隊值日(夜)",IF(G27="值1","值1(早)",IF(G27="值1丙","值1(早) 丙案",IF(G27="值2","值2(中)",IF(G27="值2乙","值2(中) 乙案",IF(G27="夜值","夜值(晚)",IF(G27="甲夜","夜值(晚) 甲案",IF(G27="備","08-18",IF(OR(G27="支援秘書室",G27="支援出納室",G27="支援警務科",G27="支援事務股"),"支援總(大)隊",IF(G27="支援檢疫所","支援(其他)",IF(  G27="/","空班",  IF(  G27="丙",  "※ 丙案",  IF(  G27="丙常訓",  "※ 丙案 常訓",G27  )))))))))))))))))))))))))</f>
        <v/>
      </c>
      <c r="H67" s="190" t="str">
        <f>IF(H27="早","08-18",IF(H27="中","12-22",IF(H27="晚","22-08",IF(H27="X","輪休",IF(H27="公","公假",IF(OR(H27="病",H27="事"),"病(事)假",IF(OR(H27="婚",H27="產"),"婚(產)假",IF(H27="補","補休",IF(H27="休","休假",IF(H27="喪","喪假",IF(AND(H27="/",OR($A27=日期輸入!$B$25,$A27=日期輸入!$C$25,$A27=日期輸入!$D$25,$A27=日期輸入!$E$25,$A27=日期輸入!$F$25)),"08-18水電科",IF(H27="大日","大隊值日(日)",IF(H27="大夜","大隊值日(夜)",IF(H27="值1","值1(早)",IF(H27="值1丙","值1(早) 丙案",IF(H27="值2","值2(中)",IF(H27="值2乙","值2(中) 乙案",IF(H27="夜值","夜值(晚)",IF(H27="甲夜","夜值(晚) 甲案",IF(H27="備","08-18",IF(OR(H27="支援秘書室",H27="支援出納室",H27="支援警務科",H27="支援事務股"),"支援總(大)隊",IF(H27="支援檢疫所","支援(其他)",IF(  H27="/","空班",  IF(  H27="丙",  "※ 丙案",  IF(  H27="丙常訓",  "※ 丙案 常訓",H27  )))))))))))))))))))))))))</f>
        <v/>
      </c>
      <c r="I67" s="190" t="str">
        <f>IF(I27="早","08-18",IF(I27="中","12-22",IF(I27="晚","22-08",IF(I27="X","輪休",IF(I27="公","公假",IF(OR(I27="病",I27="事"),"病(事)假",IF(OR(I27="婚",I27="產"),"婚(產)假",IF(I27="補","補休",IF(I27="休","休假",IF(I27="喪","喪假",IF(AND(I27="/",OR($A27=日期輸入!$B$25,$A27=日期輸入!$C$25,$A27=日期輸入!$D$25,$A27=日期輸入!$E$25,$A27=日期輸入!$F$25)),"08-18水電科",IF(I27="大日","大隊值日(日)",IF(I27="大夜","大隊值日(夜)",IF(I27="值1","值1(早)",IF(I27="值1丙","值1(早) 丙案",IF(I27="值2","值2(中)",IF(I27="值2乙","值2(中) 乙案",IF(I27="夜值","夜值(晚)",IF(I27="甲夜","夜值(晚) 甲案",IF(I27="備","08-18",IF(OR(I27="支援秘書室",I27="支援出納室",I27="支援警務科",I27="支援事務股"),"支援總(大)隊",IF(I27="支援檢疫所","支援(其他)",IF(  I27="/","空班",  IF(  I27="丙",  "※ 丙案",  IF(  I27="丙常訓",  "※ 丙案 常訓",I27  )))))))))))))))))))))))))</f>
        <v/>
      </c>
      <c r="J67" s="190" t="str">
        <f>IF(J27="早","08-18",IF(J27="中","12-22",IF(J27="晚","22-08",IF(J27="X","輪休",IF(J27="公","公假",IF(OR(J27="病",J27="事"),"病(事)假",IF(OR(J27="婚",J27="產"),"婚(產)假",IF(J27="補","補休",IF(J27="休","休假",IF(J27="喪","喪假",IF(AND(J27="/",OR($A27=日期輸入!$B$25,$A27=日期輸入!$C$25,$A27=日期輸入!$D$25,$A27=日期輸入!$E$25,$A27=日期輸入!$F$25)),"08-18水電科",IF(J27="大日","大隊值日(日)",IF(J27="大夜","大隊值日(夜)",IF(J27="值1","值1(早)",IF(J27="值1丙","值1(早) 丙案",IF(J27="值2","值2(中)",IF(J27="值2乙","值2(中) 乙案",IF(J27="夜值","夜值(晚)",IF(J27="甲夜","夜值(晚) 甲案",IF(J27="備","08-18",IF(OR(J27="支援秘書室",J27="支援出納室",J27="支援警務科",J27="支援事務股"),"支援總(大)隊",IF(J27="支援檢疫所","支援(其他)",IF(  J27="/","空班",  IF(  J27="丙",  "※ 丙案",  IF(  J27="丙常訓",  "※ 丙案 常訓",J27  )))))))))))))))))))))))))</f>
        <v/>
      </c>
      <c r="K67" s="190" t="str">
        <f>IF(K27="早","08-18",IF(K27="中","12-22",IF(K27="晚","22-08",IF(K27="X","輪休",IF(K27="公","公假",IF(OR(K27="病",K27="事"),"病(事)假",IF(OR(K27="婚",K27="產"),"婚(產)假",IF(K27="補","補休",IF(K27="休","休假",IF(K27="喪","喪假",IF(AND(K27="/",OR($A27=日期輸入!$B$25,$A27=日期輸入!$C$25,$A27=日期輸入!$D$25,$A27=日期輸入!$E$25,$A27=日期輸入!$F$25)),"08-18水電科",IF(K27="大日","大隊值日(日)",IF(K27="大夜","大隊值日(夜)",IF(K27="值1","值1(早)",IF(K27="值1丙","值1(早) 丙案",IF(K27="值2","值2(中)",IF(K27="值2乙","值2(中) 乙案",IF(K27="夜值","夜值(晚)",IF(K27="甲夜","夜值(晚) 甲案",IF(K27="備","08-18",IF(OR(K27="支援秘書室",K27="支援出納室",K27="支援警務科",K27="支援事務股"),"支援總(大)隊",IF(K27="支援檢疫所","支援(其他)",IF(  K27="/","空班",  IF(  K27="丙",  "※ 丙案",  IF(  K27="丙常訓",  "※ 丙案 常訓",K27  )))))))))))))))))))))))))</f>
        <v/>
      </c>
      <c r="L67" s="190" t="str">
        <f>IF(L27="早","08-18",IF(L27="中","12-22",IF(L27="晚","22-08",IF(L27="X","輪休",IF(L27="公","公假",IF(OR(L27="病",L27="事"),"病(事)假",IF(OR(L27="婚",L27="產"),"婚(產)假",IF(L27="補","補休",IF(L27="休","休假",IF(L27="喪","喪假",IF(AND(L27="/",OR($A27=日期輸入!$B$25,$A27=日期輸入!$C$25,$A27=日期輸入!$D$25,$A27=日期輸入!$E$25,$A27=日期輸入!$F$25)),"08-18水電科",IF(L27="大日","大隊值日(日)",IF(L27="大夜","大隊值日(夜)",IF(L27="值1","值1(早)",IF(L27="值1丙","值1(早) 丙案",IF(L27="值2","值2(中)",IF(L27="值2乙","值2(中) 乙案",IF(L27="夜值","夜值(晚)",IF(L27="甲夜","夜值(晚) 甲案",IF(L27="備","08-18",IF(OR(L27="支援秘書室",L27="支援出納室",L27="支援警務科",L27="支援事務股"),"支援總(大)隊",IF(L27="支援檢疫所","支援(其他)",IF(  L27="/","空班",  IF(  L27="丙",  "※ 丙案",  IF(  L27="丙常訓",  "※ 丙案 常訓",L27  )))))))))))))))))))))))))</f>
        <v/>
      </c>
      <c r="M67" s="190" t="str">
        <f>IF(M27="早","08-18",IF(M27="中","12-22",IF(M27="晚","22-08",IF(M27="X","輪休",IF(M27="公","公假",IF(OR(M27="病",M27="事"),"病(事)假",IF(OR(M27="婚",M27="產"),"婚(產)假",IF(M27="補","補休",IF(M27="休","休假",IF(M27="喪","喪假",IF(AND(M27="/",OR($A27=日期輸入!$B$25,$A27=日期輸入!$C$25,$A27=日期輸入!$D$25,$A27=日期輸入!$E$25,$A27=日期輸入!$F$25)),"08-18水電科",IF(M27="大日","大隊值日(日)",IF(M27="大夜","大隊值日(夜)",IF(M27="值1","值1(早)",IF(M27="值1丙","值1(早) 丙案",IF(M27="值2","值2(中)",IF(M27="值2乙","值2(中) 乙案",IF(M27="夜值","夜值(晚)",IF(M27="甲夜","夜值(晚) 甲案",IF(M27="備","08-18",IF(OR(M27="支援秘書室",M27="支援出納室",M27="支援警務科",M27="支援事務股"),"支援總(大)隊",IF(M27="支援檢疫所","支援(其他)",IF(  M27="/","空班",  IF(  M27="丙",  "※ 丙案",  IF(  M27="丙常訓",  "※ 丙案 常訓",M27  )))))))))))))))))))))))))</f>
        <v/>
      </c>
      <c r="N67" s="190" t="str">
        <f>IF(N27="早","08-18",IF(N27="中","12-22",IF(N27="晚","22-08",IF(N27="X","輪休",IF(N27="公","公假",IF(OR(N27="病",N27="事"),"病(事)假",IF(OR(N27="婚",N27="產"),"婚(產)假",IF(N27="補","補休",IF(N27="休","休假",IF(N27="喪","喪假",IF(AND(N27="/",OR($A27=日期輸入!$B$25,$A27=日期輸入!$C$25,$A27=日期輸入!$D$25,$A27=日期輸入!$E$25,$A27=日期輸入!$F$25)),"08-18水電科",IF(N27="大日","大隊值日(日)",IF(N27="大夜","大隊值日(夜)",IF(N27="值1","值1(早)",IF(N27="值1丙","值1(早) 丙案",IF(N27="值2","值2(中)",IF(N27="值2乙","值2(中) 乙案",IF(N27="夜值","夜值(晚)",IF(N27="甲夜","夜值(晚) 甲案",IF(N27="備","08-18",IF(OR(N27="支援秘書室",N27="支援出納室",N27="支援警務科",N27="支援事務股"),"支援總(大)隊",IF(N27="支援檢疫所","支援(其他)",IF(  N27="/","空班",  IF(  N27="丙",  "※ 丙案",  IF(  N27="丙常訓",  "※ 丙案 常訓",N27  )))))))))))))))))))))))))</f>
        <v/>
      </c>
      <c r="O67" s="190" t="str">
        <f>IF(O27="早","08-18",IF(O27="中","12-22",IF(O27="晚","22-08",IF(O27="X","輪休",IF(O27="公","公假",IF(OR(O27="病",O27="事"),"病(事)假",IF(OR(O27="婚",O27="產"),"婚(產)假",IF(O27="補","補休",IF(O27="休","休假",IF(O27="喪","喪假",IF(AND(O27="/",OR($A27=日期輸入!$B$25,$A27=日期輸入!$C$25,$A27=日期輸入!$D$25,$A27=日期輸入!$E$25,$A27=日期輸入!$F$25)),"08-18水電科",IF(O27="大日","大隊值日(日)",IF(O27="大夜","大隊值日(夜)",IF(O27="值1","值1(早)",IF(O27="值1丙","值1(早) 丙案",IF(O27="值2","值2(中)",IF(O27="值2乙","值2(中) 乙案",IF(O27="夜值","夜值(晚)",IF(O27="甲夜","夜值(晚) 甲案",IF(O27="備","08-18",IF(OR(O27="支援秘書室",O27="支援出納室",O27="支援警務科",O27="支援事務股"),"支援總(大)隊",IF(O27="支援檢疫所","支援(其他)",IF(  O27="/","空班",  IF(  O27="丙",  "※ 丙案",  IF(  O27="丙常訓",  "※ 丙案 常訓",O27  )))))))))))))))))))))))))</f>
        <v/>
      </c>
      <c r="P67" s="190" t="str">
        <f>IF(P27="早","08-18",IF(P27="中","12-22",IF(P27="晚","22-08",IF(P27="X","輪休",IF(P27="公","公假",IF(OR(P27="病",P27="事"),"病(事)假",IF(OR(P27="婚",P27="產"),"婚(產)假",IF(P27="補","補休",IF(P27="休","休假",IF(P27="喪","喪假",IF(AND(P27="/",OR($A27=日期輸入!$B$25,$A27=日期輸入!$C$25,$A27=日期輸入!$D$25,$A27=日期輸入!$E$25,$A27=日期輸入!$F$25)),"08-18水電科",IF(P27="大日","大隊值日(日)",IF(P27="大夜","大隊值日(夜)",IF(P27="值1","值1(早)",IF(P27="值1丙","值1(早) 丙案",IF(P27="值2","值2(中)",IF(P27="值2乙","值2(中) 乙案",IF(P27="夜值","夜值(晚)",IF(P27="甲夜","夜值(晚) 甲案",IF(P27="備","08-18",IF(OR(P27="支援秘書室",P27="支援出納室",P27="支援警務科",P27="支援事務股"),"支援總(大)隊",IF(P27="支援檢疫所","支援(其他)",IF(  P27="/","空班",  IF(  P27="丙",  "※ 丙案",  IF(  P27="丙常訓",  "※ 丙案 常訓",P27  )))))))))))))))))))))))))</f>
        <v/>
      </c>
      <c r="Q67" s="190" t="str">
        <f>IF(Q27="早","08-18",IF(Q27="中","12-22",IF(Q27="晚","22-08",IF(Q27="X","輪休",IF(Q27="公","公假",IF(OR(Q27="病",Q27="事"),"病(事)假",IF(OR(Q27="婚",Q27="產"),"婚(產)假",IF(Q27="補","補休",IF(Q27="休","休假",IF(Q27="喪","喪假",IF(AND(Q27="/",OR($A27=日期輸入!$B$25,$A27=日期輸入!$C$25,$A27=日期輸入!$D$25,$A27=日期輸入!$E$25,$A27=日期輸入!$F$25)),"08-18水電科",IF(Q27="大日","大隊值日(日)",IF(Q27="大夜","大隊值日(夜)",IF(Q27="值1","值1(早)",IF(Q27="值1丙","值1(早) 丙案",IF(Q27="值2","值2(中)",IF(Q27="值2乙","值2(中) 乙案",IF(Q27="夜值","夜值(晚)",IF(Q27="甲夜","夜值(晚) 甲案",IF(Q27="備","08-18",IF(OR(Q27="支援秘書室",Q27="支援出納室",Q27="支援警務科",Q27="支援事務股"),"支援總(大)隊",IF(Q27="支援檢疫所","支援(其他)",IF(  Q27="/","空班",  IF(  Q27="丙",  "※ 丙案",  IF(  Q27="丙常訓",  "※ 丙案 常訓",Q27  )))))))))))))))))))))))))</f>
        <v/>
      </c>
      <c r="R67" s="190" t="str">
        <f>IF(R27="早","08-18",IF(R27="中","12-22",IF(R27="晚","22-08",IF(R27="X","輪休",IF(R27="公","公假",IF(OR(R27="病",R27="事"),"病(事)假",IF(OR(R27="婚",R27="產"),"婚(產)假",IF(R27="補","補休",IF(R27="休","休假",IF(R27="喪","喪假",IF(AND(R27="/",OR($A27=日期輸入!$B$25,$A27=日期輸入!$C$25,$A27=日期輸入!$D$25,$A27=日期輸入!$E$25,$A27=日期輸入!$F$25)),"08-18水電科",IF(R27="大日","大隊值日(日)",IF(R27="大夜","大隊值日(夜)",IF(R27="值1","值1(早)",IF(R27="值1丙","值1(早) 丙案",IF(R27="值2","值2(中)",IF(R27="值2乙","值2(中) 乙案",IF(R27="夜值","夜值(晚)",IF(R27="甲夜","夜值(晚) 甲案",IF(R27="備","08-18",IF(OR(R27="支援秘書室",R27="支援出納室",R27="支援警務科",R27="支援事務股"),"支援總(大)隊",IF(R27="支援檢疫所","支援(其他)",IF(  R27="/","空班",  IF(  R27="丙",  "※ 丙案",  IF(  R27="丙常訓",  "※ 丙案 常訓",R27  )))))))))))))))))))))))))</f>
        <v/>
      </c>
      <c r="S67" s="190" t="str">
        <f>IF(S27="早","08-18",IF(S27="中","12-22",IF(S27="晚","22-08",IF(S27="X","輪休",IF(S27="公","公假",IF(OR(S27="病",S27="事"),"病(事)假",IF(OR(S27="婚",S27="產"),"婚(產)假",IF(S27="補","補休",IF(S27="休","休假",IF(S27="喪","喪假",IF(AND(S27="/",OR($A27=日期輸入!$B$25,$A27=日期輸入!$C$25,$A27=日期輸入!$D$25,$A27=日期輸入!$E$25,$A27=日期輸入!$F$25)),"08-18水電科",IF(S27="大日","大隊值日(日)",IF(S27="大夜","大隊值日(夜)",IF(S27="值1","值1(早)",IF(S27="值1丙","值1(早) 丙案",IF(S27="值2","值2(中)",IF(S27="值2乙","值2(中) 乙案",IF(S27="夜值","夜值(晚)",IF(S27="甲夜","夜值(晚) 甲案",IF(S27="備","08-18",IF(OR(S27="支援秘書室",S27="支援出納室",S27="支援警務科",S27="支援事務股"),"支援總(大)隊",IF(S27="支援檢疫所","支援(其他)",IF(  S27="/","空班",  IF(  S27="丙",  "※ 丙案",  IF(  S27="丙常訓",  "※ 丙案 常訓",S27  )))))))))))))))))))))))))</f>
        <v/>
      </c>
      <c r="T67" s="190" t="str">
        <f>IF(T27="早","08-18",IF(T27="中","12-22",IF(T27="晚","22-08",IF(T27="X","輪休",IF(T27="公","公假",IF(OR(T27="病",T27="事"),"病(事)假",IF(OR(T27="婚",T27="產"),"婚(產)假",IF(T27="補","補休",IF(T27="休","休假",IF(T27="喪","喪假",IF(AND(T27="/",OR($A27=日期輸入!$B$25,$A27=日期輸入!$C$25,$A27=日期輸入!$D$25,$A27=日期輸入!$E$25,$A27=日期輸入!$F$25)),"08-18水電科",IF(T27="大日","大隊值日(日)",IF(T27="大夜","大隊值日(夜)",IF(T27="值1","值1(早)",IF(T27="值1丙","值1(早) 丙案",IF(T27="值2","值2(中)",IF(T27="值2乙","值2(中) 乙案",IF(T27="夜值","夜值(晚)",IF(T27="甲夜","夜值(晚) 甲案",IF(T27="備","08-18",IF(OR(T27="支援秘書室",T27="支援出納室",T27="支援警務科",T27="支援事務股"),"支援總(大)隊",IF(T27="支援檢疫所","支援(其他)",IF(  T27="/","空班",  IF(  T27="丙",  "※ 丙案",  IF(  T27="丙常訓",  "※ 丙案 常訓",T27  )))))))))))))))))))))))))</f>
        <v/>
      </c>
      <c r="U67" s="190" t="str">
        <f>IF(U27="早","08-18",IF(U27="中","12-22",IF(U27="晚","22-08",IF(U27="X","輪休",IF(U27="公","公假",IF(OR(U27="病",U27="事"),"病(事)假",IF(OR(U27="婚",U27="產"),"婚(產)假",IF(U27="補","補休",IF(U27="休","休假",IF(U27="喪","喪假",IF(AND(U27="/",OR($A27=日期輸入!$B$25,$A27=日期輸入!$C$25,$A27=日期輸入!$D$25,$A27=日期輸入!$E$25,$A27=日期輸入!$F$25)),"08-18水電科",IF(U27="大日","大隊值日(日)",IF(U27="大夜","大隊值日(夜)",IF(U27="值1","值1(早)",IF(U27="值1丙","值1(早) 丙案",IF(U27="值2","值2(中)",IF(U27="值2乙","值2(中) 乙案",IF(U27="夜值","夜值(晚)",IF(U27="甲夜","夜值(晚) 甲案",IF(U27="備","08-18",IF(OR(U27="支援秘書室",U27="支援出納室",U27="支援警務科",U27="支援事務股"),"支援總(大)隊",IF(U27="支援檢疫所","支援(其他)",IF(  U27="/","空班",  IF(  U27="丙",  "※ 丙案",  IF(  U27="丙常訓",  "※ 丙案 常訓",U27  )))))))))))))))))))))))))</f>
        <v/>
      </c>
      <c r="V67" s="190" t="str">
        <f>IF(V27="早","08-18",IF(V27="中","12-22",IF(V27="晚","22-08",IF(V27="X","輪休",IF(V27="公","公假",IF(OR(V27="病",V27="事"),"病(事)假",IF(OR(V27="婚",V27="產"),"婚(產)假",IF(V27="補","補休",IF(V27="休","休假",IF(V27="喪","喪假",IF(AND(V27="/",OR($A27=日期輸入!$B$25,$A27=日期輸入!$C$25,$A27=日期輸入!$D$25,$A27=日期輸入!$E$25,$A27=日期輸入!$F$25)),"08-18水電科",IF(V27="大日","大隊值日(日)",IF(V27="大夜","大隊值日(夜)",IF(V27="值1","值1(早)",IF(V27="值1丙","值1(早) 丙案",IF(V27="值2","值2(中)",IF(V27="值2乙","值2(中) 乙案",IF(V27="夜值","夜值(晚)",IF(V27="甲夜","夜值(晚) 甲案",IF(V27="備","08-18",IF(OR(V27="支援秘書室",V27="支援出納室",V27="支援警務科",V27="支援事務股"),"支援總(大)隊",IF(V27="支援檢疫所","支援(其他)",IF(  V27="/","空班",  IF(  V27="丙",  "※ 丙案",  IF(  V27="丙常訓",  "※ 丙案 常訓",V27  )))))))))))))))))))))))))</f>
        <v/>
      </c>
      <c r="W67" s="190" t="str">
        <f>IF(W27="早","08-18",IF(W27="中","12-22",IF(W27="晚","22-08",IF(W27="X","輪休",IF(W27="公","公假",IF(OR(W27="病",W27="事"),"病(事)假",IF(OR(W27="婚",W27="產"),"婚(產)假",IF(W27="補","補休",IF(W27="休","休假",IF(W27="喪","喪假",IF(AND(W27="/",OR($A27=日期輸入!$B$25,$A27=日期輸入!$C$25,$A27=日期輸入!$D$25,$A27=日期輸入!$E$25,$A27=日期輸入!$F$25)),"08-18水電科",IF(W27="大日","大隊值日(日)",IF(W27="大夜","大隊值日(夜)",IF(W27="值1","值1(早)",IF(W27="值1丙","值1(早) 丙案",IF(W27="值2","值2(中)",IF(W27="值2乙","值2(中) 乙案",IF(W27="夜值","夜值(晚)",IF(W27="甲夜","夜值(晚) 甲案",IF(W27="備","08-18",IF(OR(W27="支援秘書室",W27="支援出納室",W27="支援警務科",W27="支援事務股"),"支援總(大)隊",IF(W27="支援檢疫所","支援(其他)",IF(  W27="/","空班",  IF(  W27="丙",  "※ 丙案",  IF(  W27="丙常訓",  "※ 丙案 常訓",W27  )))))))))))))))))))))))))</f>
        <v/>
      </c>
      <c r="X67" s="190" t="str">
        <f>IF(X27="早","08-18",IF(X27="中","12-22",IF(X27="晚","22-08",IF(X27="X","輪休",IF(X27="公","公假",IF(OR(X27="病",X27="事"),"病(事)假",IF(OR(X27="婚",X27="產"),"婚(產)假",IF(X27="補","補休",IF(X27="休","休假",IF(X27="喪","喪假",IF(AND(X27="/",OR($A27=日期輸入!$B$25,$A27=日期輸入!$C$25,$A27=日期輸入!$D$25,$A27=日期輸入!$E$25,$A27=日期輸入!$F$25)),"08-18水電科",IF(X27="大日","大隊值日(日)",IF(X27="大夜","大隊值日(夜)",IF(X27="值1","值1(早)",IF(X27="值1丙","值1(早) 丙案",IF(X27="值2","值2(中)",IF(X27="值2乙","值2(中) 乙案",IF(X27="夜值","夜值(晚)",IF(X27="甲夜","夜值(晚) 甲案",IF(X27="備","08-18",IF(OR(X27="支援秘書室",X27="支援出納室",X27="支援警務科",X27="支援事務股"),"支援總(大)隊",IF(X27="支援檢疫所","支援(其他)",IF(  X27="/","空班",  IF(  X27="丙",  "※ 丙案",  IF(  X27="丙常訓",  "※ 丙案 常訓",X27  )))))))))))))))))))))))))</f>
        <v/>
      </c>
      <c r="Y67" s="190" t="str">
        <f>IF(Y27="早","08-18",IF(Y27="中","12-22",IF(Y27="晚","22-08",IF(Y27="X","輪休",IF(Y27="公","公假",IF(OR(Y27="病",Y27="事"),"病(事)假",IF(OR(Y27="婚",Y27="產"),"婚(產)假",IF(Y27="補","補休",IF(Y27="休","休假",IF(Y27="喪","喪假",IF(AND(Y27="/",OR($A27=日期輸入!$B$25,$A27=日期輸入!$C$25,$A27=日期輸入!$D$25,$A27=日期輸入!$E$25,$A27=日期輸入!$F$25)),"08-18水電科",IF(Y27="大日","大隊值日(日)",IF(Y27="大夜","大隊值日(夜)",IF(Y27="值1","值1(早)",IF(Y27="值1丙","值1(早) 丙案",IF(Y27="值2","值2(中)",IF(Y27="值2乙","值2(中) 乙案",IF(Y27="夜值","夜值(晚)",IF(Y27="甲夜","夜值(晚) 甲案",IF(Y27="備","08-18",IF(OR(Y27="支援秘書室",Y27="支援出納室",Y27="支援警務科",Y27="支援事務股"),"支援總(大)隊",IF(Y27="支援檢疫所","支援(其他)",IF(  Y27="/","空班",  IF(  Y27="丙",  "※ 丙案",  IF(  Y27="丙常訓",  "※ 丙案 常訓",Y27  )))))))))))))))))))))))))</f>
        <v/>
      </c>
      <c r="Z67" s="190" t="str">
        <f>IF(Z27="早","08-18",IF(Z27="中","12-22",IF(Z27="晚","22-08",IF(Z27="X","輪休",IF(Z27="公","公假",IF(OR(Z27="病",Z27="事"),"病(事)假",IF(OR(Z27="婚",Z27="產"),"婚(產)假",IF(Z27="補","補休",IF(Z27="休","休假",IF(Z27="喪","喪假",IF(AND(Z27="/",OR($A27=日期輸入!$B$25,$A27=日期輸入!$C$25,$A27=日期輸入!$D$25,$A27=日期輸入!$E$25,$A27=日期輸入!$F$25)),"08-18水電科",IF(Z27="大日","大隊值日(日)",IF(Z27="大夜","大隊值日(夜)",IF(Z27="值1","值1(早)",IF(Z27="值1丙","值1(早) 丙案",IF(Z27="值2","值2(中)",IF(Z27="值2乙","值2(中) 乙案",IF(Z27="夜值","夜值(晚)",IF(Z27="甲夜","夜值(晚) 甲案",IF(Z27="備","08-18",IF(OR(Z27="支援秘書室",Z27="支援出納室",Z27="支援警務科",Z27="支援事務股"),"支援總(大)隊",IF(Z27="支援檢疫所","支援(其他)",IF(  Z27="/","空班",  IF(  Z27="丙",  "※ 丙案",  IF(  Z27="丙常訓",  "※ 丙案 常訓",Z27  )))))))))))))))))))))))))</f>
        <v/>
      </c>
      <c r="AA67" s="190" t="str">
        <f>IF(AA27="早","08-18",IF(AA27="中","12-22",IF(AA27="晚","22-08",IF(AA27="X","輪休",IF(AA27="公","公假",IF(OR(AA27="病",AA27="事"),"病(事)假",IF(OR(AA27="婚",AA27="產"),"婚(產)假",IF(AA27="補","補休",IF(AA27="休","休假",IF(AA27="喪","喪假",IF(AND(AA27="/",OR($A27=日期輸入!$B$25,$A27=日期輸入!$C$25,$A27=日期輸入!$D$25,$A27=日期輸入!$E$25,$A27=日期輸入!$F$25)),"08-18水電科",IF(AA27="大日","大隊值日(日)",IF(AA27="大夜","大隊值日(夜)",IF(AA27="值1","值1(早)",IF(AA27="值1丙","值1(早) 丙案",IF(AA27="值2","值2(中)",IF(AA27="值2乙","值2(中) 乙案",IF(AA27="夜值","夜值(晚)",IF(AA27="甲夜","夜值(晚) 甲案",IF(AA27="備","08-18",IF(OR(AA27="支援秘書室",AA27="支援出納室",AA27="支援警務科",AA27="支援事務股"),"支援總(大)隊",IF(AA27="支援檢疫所","支援(其他)",IF(  AA27="/","空班",  IF(  AA27="丙",  "※ 丙案",  IF(  AA27="丙常訓",  "※ 丙案 常訓",AA27  )))))))))))))))))))))))))</f>
        <v/>
      </c>
      <c r="AB67" s="190" t="str">
        <f>IF(AB27="早","08-18",IF(AB27="中","12-22",IF(AB27="晚","22-08",IF(AB27="X","輪休",IF(AB27="公","公假",IF(OR(AB27="病",AB27="事"),"病(事)假",IF(OR(AB27="婚",AB27="產"),"婚(產)假",IF(AB27="補","補休",IF(AB27="休","休假",IF(AB27="喪","喪假",IF(AND(AB27="/",OR($A27=日期輸入!$B$25,$A27=日期輸入!$C$25,$A27=日期輸入!$D$25,$A27=日期輸入!$E$25,$A27=日期輸入!$F$25)),"08-18水電科",IF(AB27="大日","大隊值日(日)",IF(AB27="大夜","大隊值日(夜)",IF(AB27="值1","值1(早)",IF(AB27="值1丙","值1(早) 丙案",IF(AB27="值2","值2(中)",IF(AB27="值2乙","值2(中) 乙案",IF(AB27="夜值","夜值(晚)",IF(AB27="甲夜","夜值(晚) 甲案",IF(AB27="備","08-18",IF(OR(AB27="支援秘書室",AB27="支援出納室",AB27="支援警務科",AB27="支援事務股"),"支援總(大)隊",IF(AB27="支援檢疫所","支援(其他)",IF(  AB27="/","空班",  IF(  AB27="丙",  "※ 丙案",  IF(  AB27="丙常訓",  "※ 丙案 常訓",AB27  )))))))))))))))))))))))))</f>
        <v/>
      </c>
      <c r="AC67" s="190" t="str">
        <f>IF(AC27="早","08-18",IF(AC27="中","12-22",IF(AC27="晚","22-08",IF(AC27="X","輪休",IF(AC27="公","公假",IF(OR(AC27="病",AC27="事"),"病(事)假",IF(OR(AC27="婚",AC27="產"),"婚(產)假",IF(AC27="補","補休",IF(AC27="休","休假",IF(AC27="喪","喪假",IF(AND(AC27="/",OR($A27=日期輸入!$B$25,$A27=日期輸入!$C$25,$A27=日期輸入!$D$25,$A27=日期輸入!$E$25,$A27=日期輸入!$F$25)),"08-18水電科",IF(AC27="大日","大隊值日(日)",IF(AC27="大夜","大隊值日(夜)",IF(AC27="值1","值1(早)",IF(AC27="值1丙","值1(早) 丙案",IF(AC27="值2","值2(中)",IF(AC27="值2乙","值2(中) 乙案",IF(AC27="夜值","夜值(晚)",IF(AC27="甲夜","夜值(晚) 甲案",IF(AC27="備","08-18",IF(OR(AC27="支援秘書室",AC27="支援出納室",AC27="支援警務科",AC27="支援事務股"),"支援總(大)隊",IF(AC27="支援檢疫所","支援(其他)",IF(  AC27="/","空班",  IF(  AC27="丙",  "※ 丙案",  IF(  AC27="丙常訓",  "※ 丙案 常訓",AC27  )))))))))))))))))))))))))</f>
        <v/>
      </c>
      <c r="AD67" s="190" t="str">
        <f>IF(AD27="早","08-18",IF(AD27="中","12-22",IF(AD27="晚","22-08",IF(AD27="X","輪休",IF(AD27="公","公假",IF(OR(AD27="病",AD27="事"),"病(事)假",IF(OR(AD27="婚",AD27="產"),"婚(產)假",IF(AD27="補","補休",IF(AD27="休","休假",IF(AD27="喪","喪假",IF(AND(AD27="/",OR($A27=日期輸入!$B$25,$A27=日期輸入!$C$25,$A27=日期輸入!$D$25,$A27=日期輸入!$E$25,$A27=日期輸入!$F$25)),"08-18水電科",IF(AD27="大日","大隊值日(日)",IF(AD27="大夜","大隊值日(夜)",IF(AD27="值1","值1(早)",IF(AD27="值1丙","值1(早) 丙案",IF(AD27="值2","值2(中)",IF(AD27="值2乙","值2(中) 乙案",IF(AD27="夜值","夜值(晚)",IF(AD27="甲夜","夜值(晚) 甲案",IF(AD27="備","08-18",IF(OR(AD27="支援秘書室",AD27="支援出納室",AD27="支援警務科",AD27="支援事務股"),"支援總(大)隊",IF(AD27="支援檢疫所","支援(其他)",IF(  AD27="/","空班",  IF(  AD27="丙",  "※ 丙案",  IF(  AD27="丙常訓",  "※ 丙案 常訓",AD27  )))))))))))))))))))))))))</f>
        <v/>
      </c>
      <c r="AE67" s="190" t="str">
        <f>IF(AE27="早","08-18",IF(AE27="中","12-22",IF(AE27="晚","22-08",IF(AE27="X","輪休",IF(AE27="公","公假",IF(OR(AE27="病",AE27="事"),"病(事)假",IF(OR(AE27="婚",AE27="產"),"婚(產)假",IF(AE27="補","補休",IF(AE27="休","休假",IF(AE27="喪","喪假",IF(AND(AE27="/",OR($A27=日期輸入!$B$25,$A27=日期輸入!$C$25,$A27=日期輸入!$D$25,$A27=日期輸入!$E$25,$A27=日期輸入!$F$25)),"08-18水電科",IF(AE27="大日","大隊值日(日)",IF(AE27="大夜","大隊值日(夜)",IF(AE27="值1","值1(早)",IF(AE27="值1丙","值1(早) 丙案",IF(AE27="值2","值2(中)",IF(AE27="值2乙","值2(中) 乙案",IF(AE27="夜值","夜值(晚)",IF(AE27="甲夜","夜值(晚) 甲案",IF(AE27="備","08-18",IF(OR(AE27="支援秘書室",AE27="支援出納室",AE27="支援警務科",AE27="支援事務股"),"支援總(大)隊",IF(AE27="支援檢疫所","支援(其他)",IF(  AE27="/","空班",  IF(  AE27="丙",  "※ 丙案",  IF(  AE27="丙常訓",  "※ 丙案 常訓",AE27  )))))))))))))))))))))))))</f>
        <v/>
      </c>
      <c r="AF67" s="190" t="str">
        <f>IF(AF27="早","08-18",IF(AF27="中","12-22",IF(AF27="晚","22-08",IF(AF27="X","輪休",IF(AF27="公","公假",IF(OR(AF27="病",AF27="事"),"病(事)假",IF(OR(AF27="婚",AF27="產"),"婚(產)假",IF(AF27="補","補休",IF(AF27="休","休假",IF(AF27="喪","喪假",IF(AND(AF27="/",OR($A27=日期輸入!$B$25,$A27=日期輸入!$C$25,$A27=日期輸入!$D$25,$A27=日期輸入!$E$25,$A27=日期輸入!$F$25)),"08-18水電科",IF(AF27="大日","大隊值日(日)",IF(AF27="大夜","大隊值日(夜)",IF(AF27="值1","值1(早)",IF(AF27="值1丙","值1(早) 丙案",IF(AF27="值2","值2(中)",IF(AF27="值2乙","值2(中) 乙案",IF(AF27="夜值","夜值(晚)",IF(AF27="甲夜","夜值(晚) 甲案",IF(AF27="備","08-18",IF(OR(AF27="支援秘書室",AF27="支援出納室",AF27="支援警務科",AF27="支援事務股"),"支援總(大)隊",IF(AF27="支援檢疫所","支援(其他)",IF(  AF27="/","空班",  IF(  AF27="丙",  "※ 丙案",  IF(  AF27="丙常訓",  "※ 丙案 常訓",AF27  )))))))))))))))))))))))))</f>
        <v/>
      </c>
      <c r="AG67" s="190" t="str">
        <f>IF(AG27="早","08-18",IF(AG27="中","12-22",IF(AG27="晚","22-08",IF(AG27="X","輪休",IF(AG27="公","公假",IF(OR(AG27="病",AG27="事"),"病(事)假",IF(OR(AG27="婚",AG27="產"),"婚(產)假",IF(AG27="補","補休",IF(AG27="休","休假",IF(AG27="喪","喪假",IF(AND(AG27="/",OR($A27=日期輸入!$B$25,$A27=日期輸入!$C$25,$A27=日期輸入!$D$25,$A27=日期輸入!$E$25,$A27=日期輸入!$F$25)),"08-18水電科",IF(AG27="大日","大隊值日(日)",IF(AG27="大夜","大隊值日(夜)",IF(AG27="值1","值1(早)",IF(AG27="值1丙","值1(早) 丙案",IF(AG27="值2","值2(中)",IF(AG27="值2乙","值2(中) 乙案",IF(AG27="夜值","夜值(晚)",IF(AG27="甲夜","夜值(晚) 甲案",IF(AG27="備","08-18",IF(OR(AG27="支援秘書室",AG27="支援出納室",AG27="支援警務科",AG27="支援事務股"),"支援總(大)隊",IF(AG27="支援檢疫所","支援(其他)",IF(  AG27="/","空班",  IF(  AG27="丙",  "※ 丙案",  IF(  AG27="丙常訓",  "※ 丙案 常訓",AG27  )))))))))))))))))))))))))</f>
        <v/>
      </c>
    </row>
    <row r="68" spans="1:33">
      <c r="A68" s="190" t="str">
        <f t="shared" ref="A68:B68" si="27">A28</f>
        <v/>
      </c>
      <c r="B68" s="190" t="str">
        <f t="shared" si="27"/>
        <v/>
      </c>
      <c r="C68" s="190" t="str">
        <f>IF(C28="早","08-18",IF(C28="中","12-22",IF(C28="晚","22-08",IF(C28="X","輪休",IF(C28="公","公假",IF(OR(C28="病",C28="事"),"病(事)假",IF(OR(C28="婚",C28="產"),"婚(產)假",IF(C28="補","補休",IF(C28="休","休假",IF(C28="喪","喪假",IF(AND(C28="/",OR($A28=日期輸入!$B$25,$A28=日期輸入!$C$25,$A28=日期輸入!$D$25,$A28=日期輸入!$E$25,$A28=日期輸入!$F$25)),"08-18水電科",IF(C28="大日","大隊值日(日)",IF(C28="大夜","大隊值日(夜)",IF(C28="值1","值1(早)",IF(C28="值1丙","值1(早) 丙案",IF(C28="值2","值2(中)",IF(C28="值2乙","值2(中) 乙案",IF(C28="夜值","夜值(晚)",IF(C28="甲夜","夜值(晚) 甲案",IF(C28="備","08-18",IF(OR(C28="支援秘書室",C28="支援出納室",C28="支援警務科",C28="支援事務股"),"支援總(大)隊",IF(C28="支援檢疫所","支援(其他)",IF(  C28="/","空班",  IF(  C28="丙",  "※ 丙案",  IF(  C28="丙常訓",  "※ 丙案 常訓",C28  )))))))))))))))))))))))))</f>
        <v/>
      </c>
      <c r="D68" s="190" t="str">
        <f>IF(D28="早","08-18",IF(D28="中","12-22",IF(D28="晚","22-08",IF(D28="X","輪休",IF(D28="公","公假",IF(OR(D28="病",D28="事"),"病(事)假",IF(OR(D28="婚",D28="產"),"婚(產)假",IF(D28="補","補休",IF(D28="休","休假",IF(D28="喪","喪假",IF(AND(D28="/",OR($A28=日期輸入!$B$25,$A28=日期輸入!$C$25,$A28=日期輸入!$D$25,$A28=日期輸入!$E$25,$A28=日期輸入!$F$25)),"08-18水電科",IF(D28="大日","大隊值日(日)",IF(D28="大夜","大隊值日(夜)",IF(D28="值1","值1(早)",IF(D28="值1丙","值1(早) 丙案",IF(D28="值2","值2(中)",IF(D28="值2乙","值2(中) 乙案",IF(D28="夜值","夜值(晚)",IF(D28="甲夜","夜值(晚) 甲案",IF(D28="備","08-18",IF(OR(D28="支援秘書室",D28="支援出納室",D28="支援警務科",D28="支援事務股"),"支援總(大)隊",IF(D28="支援檢疫所","支援(其他)",IF(  D28="/","空班",  IF(  D28="丙",  "※ 丙案",  IF(  D28="丙常訓",  "※ 丙案 常訓",D28  )))))))))))))))))))))))))</f>
        <v/>
      </c>
      <c r="E68" s="190" t="str">
        <f>IF(E28="早","08-18",IF(E28="中","12-22",IF(E28="晚","22-08",IF(E28="X","輪休",IF(E28="公","公假",IF(OR(E28="病",E28="事"),"病(事)假",IF(OR(E28="婚",E28="產"),"婚(產)假",IF(E28="補","補休",IF(E28="休","休假",IF(E28="喪","喪假",IF(AND(E28="/",OR($A28=日期輸入!$B$25,$A28=日期輸入!$C$25,$A28=日期輸入!$D$25,$A28=日期輸入!$E$25,$A28=日期輸入!$F$25)),"08-18水電科",IF(E28="大日","大隊值日(日)",IF(E28="大夜","大隊值日(夜)",IF(E28="值1","值1(早)",IF(E28="值1丙","值1(早) 丙案",IF(E28="值2","值2(中)",IF(E28="值2乙","值2(中) 乙案",IF(E28="夜值","夜值(晚)",IF(E28="甲夜","夜值(晚) 甲案",IF(E28="備","08-18",IF(OR(E28="支援秘書室",E28="支援出納室",E28="支援警務科",E28="支援事務股"),"支援總(大)隊",IF(E28="支援檢疫所","支援(其他)",IF(  E28="/","空班",  IF(  E28="丙",  "※ 丙案",  IF(  E28="丙常訓",  "※ 丙案 常訓",E28  )))))))))))))))))))))))))</f>
        <v/>
      </c>
      <c r="F68" s="190" t="str">
        <f>IF(F28="早","08-18",IF(F28="中","12-22",IF(F28="晚","22-08",IF(F28="X","輪休",IF(F28="公","公假",IF(OR(F28="病",F28="事"),"病(事)假",IF(OR(F28="婚",F28="產"),"婚(產)假",IF(F28="補","補休",IF(F28="休","休假",IF(F28="喪","喪假",IF(AND(F28="/",OR($A28=日期輸入!$B$25,$A28=日期輸入!$C$25,$A28=日期輸入!$D$25,$A28=日期輸入!$E$25,$A28=日期輸入!$F$25)),"08-18水電科",IF(F28="大日","大隊值日(日)",IF(F28="大夜","大隊值日(夜)",IF(F28="值1","值1(早)",IF(F28="值1丙","值1(早) 丙案",IF(F28="值2","值2(中)",IF(F28="值2乙","值2(中) 乙案",IF(F28="夜值","夜值(晚)",IF(F28="甲夜","夜值(晚) 甲案",IF(F28="備","08-18",IF(OR(F28="支援秘書室",F28="支援出納室",F28="支援警務科",F28="支援事務股"),"支援總(大)隊",IF(F28="支援檢疫所","支援(其他)",IF(  F28="/","空班",  IF(  F28="丙",  "※ 丙案",  IF(  F28="丙常訓",  "※ 丙案 常訓",F28  )))))))))))))))))))))))))</f>
        <v/>
      </c>
      <c r="G68" s="190" t="str">
        <f>IF(G28="早","08-18",IF(G28="中","12-22",IF(G28="晚","22-08",IF(G28="X","輪休",IF(G28="公","公假",IF(OR(G28="病",G28="事"),"病(事)假",IF(OR(G28="婚",G28="產"),"婚(產)假",IF(G28="補","補休",IF(G28="休","休假",IF(G28="喪","喪假",IF(AND(G28="/",OR($A28=日期輸入!$B$25,$A28=日期輸入!$C$25,$A28=日期輸入!$D$25,$A28=日期輸入!$E$25,$A28=日期輸入!$F$25)),"08-18水電科",IF(G28="大日","大隊值日(日)",IF(G28="大夜","大隊值日(夜)",IF(G28="值1","值1(早)",IF(G28="值1丙","值1(早) 丙案",IF(G28="值2","值2(中)",IF(G28="值2乙","值2(中) 乙案",IF(G28="夜值","夜值(晚)",IF(G28="甲夜","夜值(晚) 甲案",IF(G28="備","08-18",IF(OR(G28="支援秘書室",G28="支援出納室",G28="支援警務科",G28="支援事務股"),"支援總(大)隊",IF(G28="支援檢疫所","支援(其他)",IF(  G28="/","空班",  IF(  G28="丙",  "※ 丙案",  IF(  G28="丙常訓",  "※ 丙案 常訓",G28  )))))))))))))))))))))))))</f>
        <v/>
      </c>
      <c r="H68" s="190" t="str">
        <f>IF(H28="早","08-18",IF(H28="中","12-22",IF(H28="晚","22-08",IF(H28="X","輪休",IF(H28="公","公假",IF(OR(H28="病",H28="事"),"病(事)假",IF(OR(H28="婚",H28="產"),"婚(產)假",IF(H28="補","補休",IF(H28="休","休假",IF(H28="喪","喪假",IF(AND(H28="/",OR($A28=日期輸入!$B$25,$A28=日期輸入!$C$25,$A28=日期輸入!$D$25,$A28=日期輸入!$E$25,$A28=日期輸入!$F$25)),"08-18水電科",IF(H28="大日","大隊值日(日)",IF(H28="大夜","大隊值日(夜)",IF(H28="值1","值1(早)",IF(H28="值1丙","值1(早) 丙案",IF(H28="值2","值2(中)",IF(H28="值2乙","值2(中) 乙案",IF(H28="夜值","夜值(晚)",IF(H28="甲夜","夜值(晚) 甲案",IF(H28="備","08-18",IF(OR(H28="支援秘書室",H28="支援出納室",H28="支援警務科",H28="支援事務股"),"支援總(大)隊",IF(H28="支援檢疫所","支援(其他)",IF(  H28="/","空班",  IF(  H28="丙",  "※ 丙案",  IF(  H28="丙常訓",  "※ 丙案 常訓",H28  )))))))))))))))))))))))))</f>
        <v/>
      </c>
      <c r="I68" s="190" t="str">
        <f>IF(I28="早","08-18",IF(I28="中","12-22",IF(I28="晚","22-08",IF(I28="X","輪休",IF(I28="公","公假",IF(OR(I28="病",I28="事"),"病(事)假",IF(OR(I28="婚",I28="產"),"婚(產)假",IF(I28="補","補休",IF(I28="休","休假",IF(I28="喪","喪假",IF(AND(I28="/",OR($A28=日期輸入!$B$25,$A28=日期輸入!$C$25,$A28=日期輸入!$D$25,$A28=日期輸入!$E$25,$A28=日期輸入!$F$25)),"08-18水電科",IF(I28="大日","大隊值日(日)",IF(I28="大夜","大隊值日(夜)",IF(I28="值1","值1(早)",IF(I28="值1丙","值1(早) 丙案",IF(I28="值2","值2(中)",IF(I28="值2乙","值2(中) 乙案",IF(I28="夜值","夜值(晚)",IF(I28="甲夜","夜值(晚) 甲案",IF(I28="備","08-18",IF(OR(I28="支援秘書室",I28="支援出納室",I28="支援警務科",I28="支援事務股"),"支援總(大)隊",IF(I28="支援檢疫所","支援(其他)",IF(  I28="/","空班",  IF(  I28="丙",  "※ 丙案",  IF(  I28="丙常訓",  "※ 丙案 常訓",I28  )))))))))))))))))))))))))</f>
        <v/>
      </c>
      <c r="J68" s="190" t="str">
        <f>IF(J28="早","08-18",IF(J28="中","12-22",IF(J28="晚","22-08",IF(J28="X","輪休",IF(J28="公","公假",IF(OR(J28="病",J28="事"),"病(事)假",IF(OR(J28="婚",J28="產"),"婚(產)假",IF(J28="補","補休",IF(J28="休","休假",IF(J28="喪","喪假",IF(AND(J28="/",OR($A28=日期輸入!$B$25,$A28=日期輸入!$C$25,$A28=日期輸入!$D$25,$A28=日期輸入!$E$25,$A28=日期輸入!$F$25)),"08-18水電科",IF(J28="大日","大隊值日(日)",IF(J28="大夜","大隊值日(夜)",IF(J28="值1","值1(早)",IF(J28="值1丙","值1(早) 丙案",IF(J28="值2","值2(中)",IF(J28="值2乙","值2(中) 乙案",IF(J28="夜值","夜值(晚)",IF(J28="甲夜","夜值(晚) 甲案",IF(J28="備","08-18",IF(OR(J28="支援秘書室",J28="支援出納室",J28="支援警務科",J28="支援事務股"),"支援總(大)隊",IF(J28="支援檢疫所","支援(其他)",IF(  J28="/","空班",  IF(  J28="丙",  "※ 丙案",  IF(  J28="丙常訓",  "※ 丙案 常訓",J28  )))))))))))))))))))))))))</f>
        <v/>
      </c>
      <c r="K68" s="190" t="str">
        <f>IF(K28="早","08-18",IF(K28="中","12-22",IF(K28="晚","22-08",IF(K28="X","輪休",IF(K28="公","公假",IF(OR(K28="病",K28="事"),"病(事)假",IF(OR(K28="婚",K28="產"),"婚(產)假",IF(K28="補","補休",IF(K28="休","休假",IF(K28="喪","喪假",IF(AND(K28="/",OR($A28=日期輸入!$B$25,$A28=日期輸入!$C$25,$A28=日期輸入!$D$25,$A28=日期輸入!$E$25,$A28=日期輸入!$F$25)),"08-18水電科",IF(K28="大日","大隊值日(日)",IF(K28="大夜","大隊值日(夜)",IF(K28="值1","值1(早)",IF(K28="值1丙","值1(早) 丙案",IF(K28="值2","值2(中)",IF(K28="值2乙","值2(中) 乙案",IF(K28="夜值","夜值(晚)",IF(K28="甲夜","夜值(晚) 甲案",IF(K28="備","08-18",IF(OR(K28="支援秘書室",K28="支援出納室",K28="支援警務科",K28="支援事務股"),"支援總(大)隊",IF(K28="支援檢疫所","支援(其他)",IF(  K28="/","空班",  IF(  K28="丙",  "※ 丙案",  IF(  K28="丙常訓",  "※ 丙案 常訓",K28  )))))))))))))))))))))))))</f>
        <v/>
      </c>
      <c r="L68" s="190" t="str">
        <f>IF(L28="早","08-18",IF(L28="中","12-22",IF(L28="晚","22-08",IF(L28="X","輪休",IF(L28="公","公假",IF(OR(L28="病",L28="事"),"病(事)假",IF(OR(L28="婚",L28="產"),"婚(產)假",IF(L28="補","補休",IF(L28="休","休假",IF(L28="喪","喪假",IF(AND(L28="/",OR($A28=日期輸入!$B$25,$A28=日期輸入!$C$25,$A28=日期輸入!$D$25,$A28=日期輸入!$E$25,$A28=日期輸入!$F$25)),"08-18水電科",IF(L28="大日","大隊值日(日)",IF(L28="大夜","大隊值日(夜)",IF(L28="值1","值1(早)",IF(L28="值1丙","值1(早) 丙案",IF(L28="值2","值2(中)",IF(L28="值2乙","值2(中) 乙案",IF(L28="夜值","夜值(晚)",IF(L28="甲夜","夜值(晚) 甲案",IF(L28="備","08-18",IF(OR(L28="支援秘書室",L28="支援出納室",L28="支援警務科",L28="支援事務股"),"支援總(大)隊",IF(L28="支援檢疫所","支援(其他)",IF(  L28="/","空班",  IF(  L28="丙",  "※ 丙案",  IF(  L28="丙常訓",  "※ 丙案 常訓",L28  )))))))))))))))))))))))))</f>
        <v/>
      </c>
      <c r="M68" s="190" t="str">
        <f>IF(M28="早","08-18",IF(M28="中","12-22",IF(M28="晚","22-08",IF(M28="X","輪休",IF(M28="公","公假",IF(OR(M28="病",M28="事"),"病(事)假",IF(OR(M28="婚",M28="產"),"婚(產)假",IF(M28="補","補休",IF(M28="休","休假",IF(M28="喪","喪假",IF(AND(M28="/",OR($A28=日期輸入!$B$25,$A28=日期輸入!$C$25,$A28=日期輸入!$D$25,$A28=日期輸入!$E$25,$A28=日期輸入!$F$25)),"08-18水電科",IF(M28="大日","大隊值日(日)",IF(M28="大夜","大隊值日(夜)",IF(M28="值1","值1(早)",IF(M28="值1丙","值1(早) 丙案",IF(M28="值2","值2(中)",IF(M28="值2乙","值2(中) 乙案",IF(M28="夜值","夜值(晚)",IF(M28="甲夜","夜值(晚) 甲案",IF(M28="備","08-18",IF(OR(M28="支援秘書室",M28="支援出納室",M28="支援警務科",M28="支援事務股"),"支援總(大)隊",IF(M28="支援檢疫所","支援(其他)",IF(  M28="/","空班",  IF(  M28="丙",  "※ 丙案",  IF(  M28="丙常訓",  "※ 丙案 常訓",M28  )))))))))))))))))))))))))</f>
        <v/>
      </c>
      <c r="N68" s="190" t="str">
        <f>IF(N28="早","08-18",IF(N28="中","12-22",IF(N28="晚","22-08",IF(N28="X","輪休",IF(N28="公","公假",IF(OR(N28="病",N28="事"),"病(事)假",IF(OR(N28="婚",N28="產"),"婚(產)假",IF(N28="補","補休",IF(N28="休","休假",IF(N28="喪","喪假",IF(AND(N28="/",OR($A28=日期輸入!$B$25,$A28=日期輸入!$C$25,$A28=日期輸入!$D$25,$A28=日期輸入!$E$25,$A28=日期輸入!$F$25)),"08-18水電科",IF(N28="大日","大隊值日(日)",IF(N28="大夜","大隊值日(夜)",IF(N28="值1","值1(早)",IF(N28="值1丙","值1(早) 丙案",IF(N28="值2","值2(中)",IF(N28="值2乙","值2(中) 乙案",IF(N28="夜值","夜值(晚)",IF(N28="甲夜","夜值(晚) 甲案",IF(N28="備","08-18",IF(OR(N28="支援秘書室",N28="支援出納室",N28="支援警務科",N28="支援事務股"),"支援總(大)隊",IF(N28="支援檢疫所","支援(其他)",IF(  N28="/","空班",  IF(  N28="丙",  "※ 丙案",  IF(  N28="丙常訓",  "※ 丙案 常訓",N28  )))))))))))))))))))))))))</f>
        <v/>
      </c>
      <c r="O68" s="190" t="str">
        <f>IF(O28="早","08-18",IF(O28="中","12-22",IF(O28="晚","22-08",IF(O28="X","輪休",IF(O28="公","公假",IF(OR(O28="病",O28="事"),"病(事)假",IF(OR(O28="婚",O28="產"),"婚(產)假",IF(O28="補","補休",IF(O28="休","休假",IF(O28="喪","喪假",IF(AND(O28="/",OR($A28=日期輸入!$B$25,$A28=日期輸入!$C$25,$A28=日期輸入!$D$25,$A28=日期輸入!$E$25,$A28=日期輸入!$F$25)),"08-18水電科",IF(O28="大日","大隊值日(日)",IF(O28="大夜","大隊值日(夜)",IF(O28="值1","值1(早)",IF(O28="值1丙","值1(早) 丙案",IF(O28="值2","值2(中)",IF(O28="值2乙","值2(中) 乙案",IF(O28="夜值","夜值(晚)",IF(O28="甲夜","夜值(晚) 甲案",IF(O28="備","08-18",IF(OR(O28="支援秘書室",O28="支援出納室",O28="支援警務科",O28="支援事務股"),"支援總(大)隊",IF(O28="支援檢疫所","支援(其他)",IF(  O28="/","空班",  IF(  O28="丙",  "※ 丙案",  IF(  O28="丙常訓",  "※ 丙案 常訓",O28  )))))))))))))))))))))))))</f>
        <v/>
      </c>
      <c r="P68" s="190" t="str">
        <f>IF(P28="早","08-18",IF(P28="中","12-22",IF(P28="晚","22-08",IF(P28="X","輪休",IF(P28="公","公假",IF(OR(P28="病",P28="事"),"病(事)假",IF(OR(P28="婚",P28="產"),"婚(產)假",IF(P28="補","補休",IF(P28="休","休假",IF(P28="喪","喪假",IF(AND(P28="/",OR($A28=日期輸入!$B$25,$A28=日期輸入!$C$25,$A28=日期輸入!$D$25,$A28=日期輸入!$E$25,$A28=日期輸入!$F$25)),"08-18水電科",IF(P28="大日","大隊值日(日)",IF(P28="大夜","大隊值日(夜)",IF(P28="值1","值1(早)",IF(P28="值1丙","值1(早) 丙案",IF(P28="值2","值2(中)",IF(P28="值2乙","值2(中) 乙案",IF(P28="夜值","夜值(晚)",IF(P28="甲夜","夜值(晚) 甲案",IF(P28="備","08-18",IF(OR(P28="支援秘書室",P28="支援出納室",P28="支援警務科",P28="支援事務股"),"支援總(大)隊",IF(P28="支援檢疫所","支援(其他)",IF(  P28="/","空班",  IF(  P28="丙",  "※ 丙案",  IF(  P28="丙常訓",  "※ 丙案 常訓",P28  )))))))))))))))))))))))))</f>
        <v/>
      </c>
      <c r="Q68" s="190" t="str">
        <f>IF(Q28="早","08-18",IF(Q28="中","12-22",IF(Q28="晚","22-08",IF(Q28="X","輪休",IF(Q28="公","公假",IF(OR(Q28="病",Q28="事"),"病(事)假",IF(OR(Q28="婚",Q28="產"),"婚(產)假",IF(Q28="補","補休",IF(Q28="休","休假",IF(Q28="喪","喪假",IF(AND(Q28="/",OR($A28=日期輸入!$B$25,$A28=日期輸入!$C$25,$A28=日期輸入!$D$25,$A28=日期輸入!$E$25,$A28=日期輸入!$F$25)),"08-18水電科",IF(Q28="大日","大隊值日(日)",IF(Q28="大夜","大隊值日(夜)",IF(Q28="值1","值1(早)",IF(Q28="值1丙","值1(早) 丙案",IF(Q28="值2","值2(中)",IF(Q28="值2乙","值2(中) 乙案",IF(Q28="夜值","夜值(晚)",IF(Q28="甲夜","夜值(晚) 甲案",IF(Q28="備","08-18",IF(OR(Q28="支援秘書室",Q28="支援出納室",Q28="支援警務科",Q28="支援事務股"),"支援總(大)隊",IF(Q28="支援檢疫所","支援(其他)",IF(  Q28="/","空班",  IF(  Q28="丙",  "※ 丙案",  IF(  Q28="丙常訓",  "※ 丙案 常訓",Q28  )))))))))))))))))))))))))</f>
        <v/>
      </c>
      <c r="R68" s="190" t="str">
        <f>IF(R28="早","08-18",IF(R28="中","12-22",IF(R28="晚","22-08",IF(R28="X","輪休",IF(R28="公","公假",IF(OR(R28="病",R28="事"),"病(事)假",IF(OR(R28="婚",R28="產"),"婚(產)假",IF(R28="補","補休",IF(R28="休","休假",IF(R28="喪","喪假",IF(AND(R28="/",OR($A28=日期輸入!$B$25,$A28=日期輸入!$C$25,$A28=日期輸入!$D$25,$A28=日期輸入!$E$25,$A28=日期輸入!$F$25)),"08-18水電科",IF(R28="大日","大隊值日(日)",IF(R28="大夜","大隊值日(夜)",IF(R28="值1","值1(早)",IF(R28="值1丙","值1(早) 丙案",IF(R28="值2","值2(中)",IF(R28="值2乙","值2(中) 乙案",IF(R28="夜值","夜值(晚)",IF(R28="甲夜","夜值(晚) 甲案",IF(R28="備","08-18",IF(OR(R28="支援秘書室",R28="支援出納室",R28="支援警務科",R28="支援事務股"),"支援總(大)隊",IF(R28="支援檢疫所","支援(其他)",IF(  R28="/","空班",  IF(  R28="丙",  "※ 丙案",  IF(  R28="丙常訓",  "※ 丙案 常訓",R28  )))))))))))))))))))))))))</f>
        <v/>
      </c>
      <c r="S68" s="190" t="str">
        <f>IF(S28="早","08-18",IF(S28="中","12-22",IF(S28="晚","22-08",IF(S28="X","輪休",IF(S28="公","公假",IF(OR(S28="病",S28="事"),"病(事)假",IF(OR(S28="婚",S28="產"),"婚(產)假",IF(S28="補","補休",IF(S28="休","休假",IF(S28="喪","喪假",IF(AND(S28="/",OR($A28=日期輸入!$B$25,$A28=日期輸入!$C$25,$A28=日期輸入!$D$25,$A28=日期輸入!$E$25,$A28=日期輸入!$F$25)),"08-18水電科",IF(S28="大日","大隊值日(日)",IF(S28="大夜","大隊值日(夜)",IF(S28="值1","值1(早)",IF(S28="值1丙","值1(早) 丙案",IF(S28="值2","值2(中)",IF(S28="值2乙","值2(中) 乙案",IF(S28="夜值","夜值(晚)",IF(S28="甲夜","夜值(晚) 甲案",IF(S28="備","08-18",IF(OR(S28="支援秘書室",S28="支援出納室",S28="支援警務科",S28="支援事務股"),"支援總(大)隊",IF(S28="支援檢疫所","支援(其他)",IF(  S28="/","空班",  IF(  S28="丙",  "※ 丙案",  IF(  S28="丙常訓",  "※ 丙案 常訓",S28  )))))))))))))))))))))))))</f>
        <v/>
      </c>
      <c r="T68" s="190" t="str">
        <f>IF(T28="早","08-18",IF(T28="中","12-22",IF(T28="晚","22-08",IF(T28="X","輪休",IF(T28="公","公假",IF(OR(T28="病",T28="事"),"病(事)假",IF(OR(T28="婚",T28="產"),"婚(產)假",IF(T28="補","補休",IF(T28="休","休假",IF(T28="喪","喪假",IF(AND(T28="/",OR($A28=日期輸入!$B$25,$A28=日期輸入!$C$25,$A28=日期輸入!$D$25,$A28=日期輸入!$E$25,$A28=日期輸入!$F$25)),"08-18水電科",IF(T28="大日","大隊值日(日)",IF(T28="大夜","大隊值日(夜)",IF(T28="值1","值1(早)",IF(T28="值1丙","值1(早) 丙案",IF(T28="值2","值2(中)",IF(T28="值2乙","值2(中) 乙案",IF(T28="夜值","夜值(晚)",IF(T28="甲夜","夜值(晚) 甲案",IF(T28="備","08-18",IF(OR(T28="支援秘書室",T28="支援出納室",T28="支援警務科",T28="支援事務股"),"支援總(大)隊",IF(T28="支援檢疫所","支援(其他)",IF(  T28="/","空班",  IF(  T28="丙",  "※ 丙案",  IF(  T28="丙常訓",  "※ 丙案 常訓",T28  )))))))))))))))))))))))))</f>
        <v/>
      </c>
      <c r="U68" s="190" t="str">
        <f>IF(U28="早","08-18",IF(U28="中","12-22",IF(U28="晚","22-08",IF(U28="X","輪休",IF(U28="公","公假",IF(OR(U28="病",U28="事"),"病(事)假",IF(OR(U28="婚",U28="產"),"婚(產)假",IF(U28="補","補休",IF(U28="休","休假",IF(U28="喪","喪假",IF(AND(U28="/",OR($A28=日期輸入!$B$25,$A28=日期輸入!$C$25,$A28=日期輸入!$D$25,$A28=日期輸入!$E$25,$A28=日期輸入!$F$25)),"08-18水電科",IF(U28="大日","大隊值日(日)",IF(U28="大夜","大隊值日(夜)",IF(U28="值1","值1(早)",IF(U28="值1丙","值1(早) 丙案",IF(U28="值2","值2(中)",IF(U28="值2乙","值2(中) 乙案",IF(U28="夜值","夜值(晚)",IF(U28="甲夜","夜值(晚) 甲案",IF(U28="備","08-18",IF(OR(U28="支援秘書室",U28="支援出納室",U28="支援警務科",U28="支援事務股"),"支援總(大)隊",IF(U28="支援檢疫所","支援(其他)",IF(  U28="/","空班",  IF(  U28="丙",  "※ 丙案",  IF(  U28="丙常訓",  "※ 丙案 常訓",U28  )))))))))))))))))))))))))</f>
        <v/>
      </c>
      <c r="V68" s="190" t="str">
        <f>IF(V28="早","08-18",IF(V28="中","12-22",IF(V28="晚","22-08",IF(V28="X","輪休",IF(V28="公","公假",IF(OR(V28="病",V28="事"),"病(事)假",IF(OR(V28="婚",V28="產"),"婚(產)假",IF(V28="補","補休",IF(V28="休","休假",IF(V28="喪","喪假",IF(AND(V28="/",OR($A28=日期輸入!$B$25,$A28=日期輸入!$C$25,$A28=日期輸入!$D$25,$A28=日期輸入!$E$25,$A28=日期輸入!$F$25)),"08-18水電科",IF(V28="大日","大隊值日(日)",IF(V28="大夜","大隊值日(夜)",IF(V28="值1","值1(早)",IF(V28="值1丙","值1(早) 丙案",IF(V28="值2","值2(中)",IF(V28="值2乙","值2(中) 乙案",IF(V28="夜值","夜值(晚)",IF(V28="甲夜","夜值(晚) 甲案",IF(V28="備","08-18",IF(OR(V28="支援秘書室",V28="支援出納室",V28="支援警務科",V28="支援事務股"),"支援總(大)隊",IF(V28="支援檢疫所","支援(其他)",IF(  V28="/","空班",  IF(  V28="丙",  "※ 丙案",  IF(  V28="丙常訓",  "※ 丙案 常訓",V28  )))))))))))))))))))))))))</f>
        <v/>
      </c>
      <c r="W68" s="190" t="str">
        <f>IF(W28="早","08-18",IF(W28="中","12-22",IF(W28="晚","22-08",IF(W28="X","輪休",IF(W28="公","公假",IF(OR(W28="病",W28="事"),"病(事)假",IF(OR(W28="婚",W28="產"),"婚(產)假",IF(W28="補","補休",IF(W28="休","休假",IF(W28="喪","喪假",IF(AND(W28="/",OR($A28=日期輸入!$B$25,$A28=日期輸入!$C$25,$A28=日期輸入!$D$25,$A28=日期輸入!$E$25,$A28=日期輸入!$F$25)),"08-18水電科",IF(W28="大日","大隊值日(日)",IF(W28="大夜","大隊值日(夜)",IF(W28="值1","值1(早)",IF(W28="值1丙","值1(早) 丙案",IF(W28="值2","值2(中)",IF(W28="值2乙","值2(中) 乙案",IF(W28="夜值","夜值(晚)",IF(W28="甲夜","夜值(晚) 甲案",IF(W28="備","08-18",IF(OR(W28="支援秘書室",W28="支援出納室",W28="支援警務科",W28="支援事務股"),"支援總(大)隊",IF(W28="支援檢疫所","支援(其他)",IF(  W28="/","空班",  IF(  W28="丙",  "※ 丙案",  IF(  W28="丙常訓",  "※ 丙案 常訓",W28  )))))))))))))))))))))))))</f>
        <v/>
      </c>
      <c r="X68" s="190" t="str">
        <f>IF(X28="早","08-18",IF(X28="中","12-22",IF(X28="晚","22-08",IF(X28="X","輪休",IF(X28="公","公假",IF(OR(X28="病",X28="事"),"病(事)假",IF(OR(X28="婚",X28="產"),"婚(產)假",IF(X28="補","補休",IF(X28="休","休假",IF(X28="喪","喪假",IF(AND(X28="/",OR($A28=日期輸入!$B$25,$A28=日期輸入!$C$25,$A28=日期輸入!$D$25,$A28=日期輸入!$E$25,$A28=日期輸入!$F$25)),"08-18水電科",IF(X28="大日","大隊值日(日)",IF(X28="大夜","大隊值日(夜)",IF(X28="值1","值1(早)",IF(X28="值1丙","值1(早) 丙案",IF(X28="值2","值2(中)",IF(X28="值2乙","值2(中) 乙案",IF(X28="夜值","夜值(晚)",IF(X28="甲夜","夜值(晚) 甲案",IF(X28="備","08-18",IF(OR(X28="支援秘書室",X28="支援出納室",X28="支援警務科",X28="支援事務股"),"支援總(大)隊",IF(X28="支援檢疫所","支援(其他)",IF(  X28="/","空班",  IF(  X28="丙",  "※ 丙案",  IF(  X28="丙常訓",  "※ 丙案 常訓",X28  )))))))))))))))))))))))))</f>
        <v/>
      </c>
      <c r="Y68" s="190" t="str">
        <f>IF(Y28="早","08-18",IF(Y28="中","12-22",IF(Y28="晚","22-08",IF(Y28="X","輪休",IF(Y28="公","公假",IF(OR(Y28="病",Y28="事"),"病(事)假",IF(OR(Y28="婚",Y28="產"),"婚(產)假",IF(Y28="補","補休",IF(Y28="休","休假",IF(Y28="喪","喪假",IF(AND(Y28="/",OR($A28=日期輸入!$B$25,$A28=日期輸入!$C$25,$A28=日期輸入!$D$25,$A28=日期輸入!$E$25,$A28=日期輸入!$F$25)),"08-18水電科",IF(Y28="大日","大隊值日(日)",IF(Y28="大夜","大隊值日(夜)",IF(Y28="值1","值1(早)",IF(Y28="值1丙","值1(早) 丙案",IF(Y28="值2","值2(中)",IF(Y28="值2乙","值2(中) 乙案",IF(Y28="夜值","夜值(晚)",IF(Y28="甲夜","夜值(晚) 甲案",IF(Y28="備","08-18",IF(OR(Y28="支援秘書室",Y28="支援出納室",Y28="支援警務科",Y28="支援事務股"),"支援總(大)隊",IF(Y28="支援檢疫所","支援(其他)",IF(  Y28="/","空班",  IF(  Y28="丙",  "※ 丙案",  IF(  Y28="丙常訓",  "※ 丙案 常訓",Y28  )))))))))))))))))))))))))</f>
        <v/>
      </c>
      <c r="Z68" s="190" t="str">
        <f>IF(Z28="早","08-18",IF(Z28="中","12-22",IF(Z28="晚","22-08",IF(Z28="X","輪休",IF(Z28="公","公假",IF(OR(Z28="病",Z28="事"),"病(事)假",IF(OR(Z28="婚",Z28="產"),"婚(產)假",IF(Z28="補","補休",IF(Z28="休","休假",IF(Z28="喪","喪假",IF(AND(Z28="/",OR($A28=日期輸入!$B$25,$A28=日期輸入!$C$25,$A28=日期輸入!$D$25,$A28=日期輸入!$E$25,$A28=日期輸入!$F$25)),"08-18水電科",IF(Z28="大日","大隊值日(日)",IF(Z28="大夜","大隊值日(夜)",IF(Z28="值1","值1(早)",IF(Z28="值1丙","值1(早) 丙案",IF(Z28="值2","值2(中)",IF(Z28="值2乙","值2(中) 乙案",IF(Z28="夜值","夜值(晚)",IF(Z28="甲夜","夜值(晚) 甲案",IF(Z28="備","08-18",IF(OR(Z28="支援秘書室",Z28="支援出納室",Z28="支援警務科",Z28="支援事務股"),"支援總(大)隊",IF(Z28="支援檢疫所","支援(其他)",IF(  Z28="/","空班",  IF(  Z28="丙",  "※ 丙案",  IF(  Z28="丙常訓",  "※ 丙案 常訓",Z28  )))))))))))))))))))))))))</f>
        <v/>
      </c>
      <c r="AA68" s="190" t="str">
        <f>IF(AA28="早","08-18",IF(AA28="中","12-22",IF(AA28="晚","22-08",IF(AA28="X","輪休",IF(AA28="公","公假",IF(OR(AA28="病",AA28="事"),"病(事)假",IF(OR(AA28="婚",AA28="產"),"婚(產)假",IF(AA28="補","補休",IF(AA28="休","休假",IF(AA28="喪","喪假",IF(AND(AA28="/",OR($A28=日期輸入!$B$25,$A28=日期輸入!$C$25,$A28=日期輸入!$D$25,$A28=日期輸入!$E$25,$A28=日期輸入!$F$25)),"08-18水電科",IF(AA28="大日","大隊值日(日)",IF(AA28="大夜","大隊值日(夜)",IF(AA28="值1","值1(早)",IF(AA28="值1丙","值1(早) 丙案",IF(AA28="值2","值2(中)",IF(AA28="值2乙","值2(中) 乙案",IF(AA28="夜值","夜值(晚)",IF(AA28="甲夜","夜值(晚) 甲案",IF(AA28="備","08-18",IF(OR(AA28="支援秘書室",AA28="支援出納室",AA28="支援警務科",AA28="支援事務股"),"支援總(大)隊",IF(AA28="支援檢疫所","支援(其他)",IF(  AA28="/","空班",  IF(  AA28="丙",  "※ 丙案",  IF(  AA28="丙常訓",  "※ 丙案 常訓",AA28  )))))))))))))))))))))))))</f>
        <v/>
      </c>
      <c r="AB68" s="190" t="str">
        <f>IF(AB28="早","08-18",IF(AB28="中","12-22",IF(AB28="晚","22-08",IF(AB28="X","輪休",IF(AB28="公","公假",IF(OR(AB28="病",AB28="事"),"病(事)假",IF(OR(AB28="婚",AB28="產"),"婚(產)假",IF(AB28="補","補休",IF(AB28="休","休假",IF(AB28="喪","喪假",IF(AND(AB28="/",OR($A28=日期輸入!$B$25,$A28=日期輸入!$C$25,$A28=日期輸入!$D$25,$A28=日期輸入!$E$25,$A28=日期輸入!$F$25)),"08-18水電科",IF(AB28="大日","大隊值日(日)",IF(AB28="大夜","大隊值日(夜)",IF(AB28="值1","值1(早)",IF(AB28="值1丙","值1(早) 丙案",IF(AB28="值2","值2(中)",IF(AB28="值2乙","值2(中) 乙案",IF(AB28="夜值","夜值(晚)",IF(AB28="甲夜","夜值(晚) 甲案",IF(AB28="備","08-18",IF(OR(AB28="支援秘書室",AB28="支援出納室",AB28="支援警務科",AB28="支援事務股"),"支援總(大)隊",IF(AB28="支援檢疫所","支援(其他)",IF(  AB28="/","空班",  IF(  AB28="丙",  "※ 丙案",  IF(  AB28="丙常訓",  "※ 丙案 常訓",AB28  )))))))))))))))))))))))))</f>
        <v/>
      </c>
      <c r="AC68" s="190" t="str">
        <f>IF(AC28="早","08-18",IF(AC28="中","12-22",IF(AC28="晚","22-08",IF(AC28="X","輪休",IF(AC28="公","公假",IF(OR(AC28="病",AC28="事"),"病(事)假",IF(OR(AC28="婚",AC28="產"),"婚(產)假",IF(AC28="補","補休",IF(AC28="休","休假",IF(AC28="喪","喪假",IF(AND(AC28="/",OR($A28=日期輸入!$B$25,$A28=日期輸入!$C$25,$A28=日期輸入!$D$25,$A28=日期輸入!$E$25,$A28=日期輸入!$F$25)),"08-18水電科",IF(AC28="大日","大隊值日(日)",IF(AC28="大夜","大隊值日(夜)",IF(AC28="值1","值1(早)",IF(AC28="值1丙","值1(早) 丙案",IF(AC28="值2","值2(中)",IF(AC28="值2乙","值2(中) 乙案",IF(AC28="夜值","夜值(晚)",IF(AC28="甲夜","夜值(晚) 甲案",IF(AC28="備","08-18",IF(OR(AC28="支援秘書室",AC28="支援出納室",AC28="支援警務科",AC28="支援事務股"),"支援總(大)隊",IF(AC28="支援檢疫所","支援(其他)",IF(  AC28="/","空班",  IF(  AC28="丙",  "※ 丙案",  IF(  AC28="丙常訓",  "※ 丙案 常訓",AC28  )))))))))))))))))))))))))</f>
        <v/>
      </c>
      <c r="AD68" s="190" t="str">
        <f>IF(AD28="早","08-18",IF(AD28="中","12-22",IF(AD28="晚","22-08",IF(AD28="X","輪休",IF(AD28="公","公假",IF(OR(AD28="病",AD28="事"),"病(事)假",IF(OR(AD28="婚",AD28="產"),"婚(產)假",IF(AD28="補","補休",IF(AD28="休","休假",IF(AD28="喪","喪假",IF(AND(AD28="/",OR($A28=日期輸入!$B$25,$A28=日期輸入!$C$25,$A28=日期輸入!$D$25,$A28=日期輸入!$E$25,$A28=日期輸入!$F$25)),"08-18水電科",IF(AD28="大日","大隊值日(日)",IF(AD28="大夜","大隊值日(夜)",IF(AD28="值1","值1(早)",IF(AD28="值1丙","值1(早) 丙案",IF(AD28="值2","值2(中)",IF(AD28="值2乙","值2(中) 乙案",IF(AD28="夜值","夜值(晚)",IF(AD28="甲夜","夜值(晚) 甲案",IF(AD28="備","08-18",IF(OR(AD28="支援秘書室",AD28="支援出納室",AD28="支援警務科",AD28="支援事務股"),"支援總(大)隊",IF(AD28="支援檢疫所","支援(其他)",IF(  AD28="/","空班",  IF(  AD28="丙",  "※ 丙案",  IF(  AD28="丙常訓",  "※ 丙案 常訓",AD28  )))))))))))))))))))))))))</f>
        <v/>
      </c>
      <c r="AE68" s="190" t="str">
        <f>IF(AE28="早","08-18",IF(AE28="中","12-22",IF(AE28="晚","22-08",IF(AE28="X","輪休",IF(AE28="公","公假",IF(OR(AE28="病",AE28="事"),"病(事)假",IF(OR(AE28="婚",AE28="產"),"婚(產)假",IF(AE28="補","補休",IF(AE28="休","休假",IF(AE28="喪","喪假",IF(AND(AE28="/",OR($A28=日期輸入!$B$25,$A28=日期輸入!$C$25,$A28=日期輸入!$D$25,$A28=日期輸入!$E$25,$A28=日期輸入!$F$25)),"08-18水電科",IF(AE28="大日","大隊值日(日)",IF(AE28="大夜","大隊值日(夜)",IF(AE28="值1","值1(早)",IF(AE28="值1丙","值1(早) 丙案",IF(AE28="值2","值2(中)",IF(AE28="值2乙","值2(中) 乙案",IF(AE28="夜值","夜值(晚)",IF(AE28="甲夜","夜值(晚) 甲案",IF(AE28="備","08-18",IF(OR(AE28="支援秘書室",AE28="支援出納室",AE28="支援警務科",AE28="支援事務股"),"支援總(大)隊",IF(AE28="支援檢疫所","支援(其他)",IF(  AE28="/","空班",  IF(  AE28="丙",  "※ 丙案",  IF(  AE28="丙常訓",  "※ 丙案 常訓",AE28  )))))))))))))))))))))))))</f>
        <v/>
      </c>
      <c r="AF68" s="190" t="str">
        <f>IF(AF28="早","08-18",IF(AF28="中","12-22",IF(AF28="晚","22-08",IF(AF28="X","輪休",IF(AF28="公","公假",IF(OR(AF28="病",AF28="事"),"病(事)假",IF(OR(AF28="婚",AF28="產"),"婚(產)假",IF(AF28="補","補休",IF(AF28="休","休假",IF(AF28="喪","喪假",IF(AND(AF28="/",OR($A28=日期輸入!$B$25,$A28=日期輸入!$C$25,$A28=日期輸入!$D$25,$A28=日期輸入!$E$25,$A28=日期輸入!$F$25)),"08-18水電科",IF(AF28="大日","大隊值日(日)",IF(AF28="大夜","大隊值日(夜)",IF(AF28="值1","值1(早)",IF(AF28="值1丙","值1(早) 丙案",IF(AF28="值2","值2(中)",IF(AF28="值2乙","值2(中) 乙案",IF(AF28="夜值","夜值(晚)",IF(AF28="甲夜","夜值(晚) 甲案",IF(AF28="備","08-18",IF(OR(AF28="支援秘書室",AF28="支援出納室",AF28="支援警務科",AF28="支援事務股"),"支援總(大)隊",IF(AF28="支援檢疫所","支援(其他)",IF(  AF28="/","空班",  IF(  AF28="丙",  "※ 丙案",  IF(  AF28="丙常訓",  "※ 丙案 常訓",AF28  )))))))))))))))))))))))))</f>
        <v/>
      </c>
      <c r="AG68" s="190" t="str">
        <f>IF(AG28="早","08-18",IF(AG28="中","12-22",IF(AG28="晚","22-08",IF(AG28="X","輪休",IF(AG28="公","公假",IF(OR(AG28="病",AG28="事"),"病(事)假",IF(OR(AG28="婚",AG28="產"),"婚(產)假",IF(AG28="補","補休",IF(AG28="休","休假",IF(AG28="喪","喪假",IF(AND(AG28="/",OR($A28=日期輸入!$B$25,$A28=日期輸入!$C$25,$A28=日期輸入!$D$25,$A28=日期輸入!$E$25,$A28=日期輸入!$F$25)),"08-18水電科",IF(AG28="大日","大隊值日(日)",IF(AG28="大夜","大隊值日(夜)",IF(AG28="值1","值1(早)",IF(AG28="值1丙","值1(早) 丙案",IF(AG28="值2","值2(中)",IF(AG28="值2乙","值2(中) 乙案",IF(AG28="夜值","夜值(晚)",IF(AG28="甲夜","夜值(晚) 甲案",IF(AG28="備","08-18",IF(OR(AG28="支援秘書室",AG28="支援出納室",AG28="支援警務科",AG28="支援事務股"),"支援總(大)隊",IF(AG28="支援檢疫所","支援(其他)",IF(  AG28="/","空班",  IF(  AG28="丙",  "※ 丙案",  IF(  AG28="丙常訓",  "※ 丙案 常訓",AG28  )))))))))))))))))))))))))</f>
        <v/>
      </c>
    </row>
    <row r="69" spans="1:33">
      <c r="A69" s="190" t="str">
        <f t="shared" ref="A69:B69" si="28">A29</f>
        <v/>
      </c>
      <c r="B69" s="190" t="str">
        <f t="shared" si="28"/>
        <v/>
      </c>
      <c r="C69" s="190" t="str">
        <f>IF(C29="早","08-18",IF(C29="中","12-22",IF(C29="晚","22-08",IF(C29="X","輪休",IF(C29="公","公假",IF(OR(C29="病",C29="事"),"病(事)假",IF(OR(C29="婚",C29="產"),"婚(產)假",IF(C29="補","補休",IF(C29="休","休假",IF(C29="喪","喪假",IF(AND(C29="/",OR($A29=日期輸入!$B$25,$A29=日期輸入!$C$25,$A29=日期輸入!$D$25,$A29=日期輸入!$E$25,$A29=日期輸入!$F$25)),"08-18水電科",IF(C29="大日","大隊值日(日)",IF(C29="大夜","大隊值日(夜)",IF(C29="值1","值1(早)",IF(C29="值1丙","值1(早) 丙案",IF(C29="值2","值2(中)",IF(C29="值2乙","值2(中) 乙案",IF(C29="夜值","夜值(晚)",IF(C29="甲夜","夜值(晚) 甲案",IF(C29="備","08-18",IF(OR(C29="支援秘書室",C29="支援出納室",C29="支援警務科",C29="支援事務股"),"支援總(大)隊",IF(C29="支援檢疫所","支援(其他)",IF(  C29="/","空班",  IF(  C29="丙",  "※ 丙案",  IF(  C29="丙常訓",  "※ 丙案 常訓",C29  )))))))))))))))))))))))))</f>
        <v/>
      </c>
      <c r="D69" s="190" t="str">
        <f>IF(D29="早","08-18",IF(D29="中","12-22",IF(D29="晚","22-08",IF(D29="X","輪休",IF(D29="公","公假",IF(OR(D29="病",D29="事"),"病(事)假",IF(OR(D29="婚",D29="產"),"婚(產)假",IF(D29="補","補休",IF(D29="休","休假",IF(D29="喪","喪假",IF(AND(D29="/",OR($A29=日期輸入!$B$25,$A29=日期輸入!$C$25,$A29=日期輸入!$D$25,$A29=日期輸入!$E$25,$A29=日期輸入!$F$25)),"08-18水電科",IF(D29="大日","大隊值日(日)",IF(D29="大夜","大隊值日(夜)",IF(D29="值1","值1(早)",IF(D29="值1丙","值1(早) 丙案",IF(D29="值2","值2(中)",IF(D29="值2乙","值2(中) 乙案",IF(D29="夜值","夜值(晚)",IF(D29="甲夜","夜值(晚) 甲案",IF(D29="備","08-18",IF(OR(D29="支援秘書室",D29="支援出納室",D29="支援警務科",D29="支援事務股"),"支援總(大)隊",IF(D29="支援檢疫所","支援(其他)",IF(  D29="/","空班",  IF(  D29="丙",  "※ 丙案",  IF(  D29="丙常訓",  "※ 丙案 常訓",D29  )))))))))))))))))))))))))</f>
        <v/>
      </c>
      <c r="E69" s="190" t="str">
        <f>IF(E29="早","08-18",IF(E29="中","12-22",IF(E29="晚","22-08",IF(E29="X","輪休",IF(E29="公","公假",IF(OR(E29="病",E29="事"),"病(事)假",IF(OR(E29="婚",E29="產"),"婚(產)假",IF(E29="補","補休",IF(E29="休","休假",IF(E29="喪","喪假",IF(AND(E29="/",OR($A29=日期輸入!$B$25,$A29=日期輸入!$C$25,$A29=日期輸入!$D$25,$A29=日期輸入!$E$25,$A29=日期輸入!$F$25)),"08-18水電科",IF(E29="大日","大隊值日(日)",IF(E29="大夜","大隊值日(夜)",IF(E29="值1","值1(早)",IF(E29="值1丙","值1(早) 丙案",IF(E29="值2","值2(中)",IF(E29="值2乙","值2(中) 乙案",IF(E29="夜值","夜值(晚)",IF(E29="甲夜","夜值(晚) 甲案",IF(E29="備","08-18",IF(OR(E29="支援秘書室",E29="支援出納室",E29="支援警務科",E29="支援事務股"),"支援總(大)隊",IF(E29="支援檢疫所","支援(其他)",IF(  E29="/","空班",  IF(  E29="丙",  "※ 丙案",  IF(  E29="丙常訓",  "※ 丙案 常訓",E29  )))))))))))))))))))))))))</f>
        <v/>
      </c>
      <c r="F69" s="190" t="str">
        <f>IF(F29="早","08-18",IF(F29="中","12-22",IF(F29="晚","22-08",IF(F29="X","輪休",IF(F29="公","公假",IF(OR(F29="病",F29="事"),"病(事)假",IF(OR(F29="婚",F29="產"),"婚(產)假",IF(F29="補","補休",IF(F29="休","休假",IF(F29="喪","喪假",IF(AND(F29="/",OR($A29=日期輸入!$B$25,$A29=日期輸入!$C$25,$A29=日期輸入!$D$25,$A29=日期輸入!$E$25,$A29=日期輸入!$F$25)),"08-18水電科",IF(F29="大日","大隊值日(日)",IF(F29="大夜","大隊值日(夜)",IF(F29="值1","值1(早)",IF(F29="值1丙","值1(早) 丙案",IF(F29="值2","值2(中)",IF(F29="值2乙","值2(中) 乙案",IF(F29="夜值","夜值(晚)",IF(F29="甲夜","夜值(晚) 甲案",IF(F29="備","08-18",IF(OR(F29="支援秘書室",F29="支援出納室",F29="支援警務科",F29="支援事務股"),"支援總(大)隊",IF(F29="支援檢疫所","支援(其他)",IF(  F29="/","空班",  IF(  F29="丙",  "※ 丙案",  IF(  F29="丙常訓",  "※ 丙案 常訓",F29  )))))))))))))))))))))))))</f>
        <v/>
      </c>
      <c r="G69" s="190" t="str">
        <f>IF(G29="早","08-18",IF(G29="中","12-22",IF(G29="晚","22-08",IF(G29="X","輪休",IF(G29="公","公假",IF(OR(G29="病",G29="事"),"病(事)假",IF(OR(G29="婚",G29="產"),"婚(產)假",IF(G29="補","補休",IF(G29="休","休假",IF(G29="喪","喪假",IF(AND(G29="/",OR($A29=日期輸入!$B$25,$A29=日期輸入!$C$25,$A29=日期輸入!$D$25,$A29=日期輸入!$E$25,$A29=日期輸入!$F$25)),"08-18水電科",IF(G29="大日","大隊值日(日)",IF(G29="大夜","大隊值日(夜)",IF(G29="值1","值1(早)",IF(G29="值1丙","值1(早) 丙案",IF(G29="值2","值2(中)",IF(G29="值2乙","值2(中) 乙案",IF(G29="夜值","夜值(晚)",IF(G29="甲夜","夜值(晚) 甲案",IF(G29="備","08-18",IF(OR(G29="支援秘書室",G29="支援出納室",G29="支援警務科",G29="支援事務股"),"支援總(大)隊",IF(G29="支援檢疫所","支援(其他)",IF(  G29="/","空班",  IF(  G29="丙",  "※ 丙案",  IF(  G29="丙常訓",  "※ 丙案 常訓",G29  )))))))))))))))))))))))))</f>
        <v/>
      </c>
      <c r="H69" s="190" t="str">
        <f>IF(H29="早","08-18",IF(H29="中","12-22",IF(H29="晚","22-08",IF(H29="X","輪休",IF(H29="公","公假",IF(OR(H29="病",H29="事"),"病(事)假",IF(OR(H29="婚",H29="產"),"婚(產)假",IF(H29="補","補休",IF(H29="休","休假",IF(H29="喪","喪假",IF(AND(H29="/",OR($A29=日期輸入!$B$25,$A29=日期輸入!$C$25,$A29=日期輸入!$D$25,$A29=日期輸入!$E$25,$A29=日期輸入!$F$25)),"08-18水電科",IF(H29="大日","大隊值日(日)",IF(H29="大夜","大隊值日(夜)",IF(H29="值1","值1(早)",IF(H29="值1丙","值1(早) 丙案",IF(H29="值2","值2(中)",IF(H29="值2乙","值2(中) 乙案",IF(H29="夜值","夜值(晚)",IF(H29="甲夜","夜值(晚) 甲案",IF(H29="備","08-18",IF(OR(H29="支援秘書室",H29="支援出納室",H29="支援警務科",H29="支援事務股"),"支援總(大)隊",IF(H29="支援檢疫所","支援(其他)",IF(  H29="/","空班",  IF(  H29="丙",  "※ 丙案",  IF(  H29="丙常訓",  "※ 丙案 常訓",H29  )))))))))))))))))))))))))</f>
        <v/>
      </c>
      <c r="I69" s="190" t="str">
        <f>IF(I29="早","08-18",IF(I29="中","12-22",IF(I29="晚","22-08",IF(I29="X","輪休",IF(I29="公","公假",IF(OR(I29="病",I29="事"),"病(事)假",IF(OR(I29="婚",I29="產"),"婚(產)假",IF(I29="補","補休",IF(I29="休","休假",IF(I29="喪","喪假",IF(AND(I29="/",OR($A29=日期輸入!$B$25,$A29=日期輸入!$C$25,$A29=日期輸入!$D$25,$A29=日期輸入!$E$25,$A29=日期輸入!$F$25)),"08-18水電科",IF(I29="大日","大隊值日(日)",IF(I29="大夜","大隊值日(夜)",IF(I29="值1","值1(早)",IF(I29="值1丙","值1(早) 丙案",IF(I29="值2","值2(中)",IF(I29="值2乙","值2(中) 乙案",IF(I29="夜值","夜值(晚)",IF(I29="甲夜","夜值(晚) 甲案",IF(I29="備","08-18",IF(OR(I29="支援秘書室",I29="支援出納室",I29="支援警務科",I29="支援事務股"),"支援總(大)隊",IF(I29="支援檢疫所","支援(其他)",IF(  I29="/","空班",  IF(  I29="丙",  "※ 丙案",  IF(  I29="丙常訓",  "※ 丙案 常訓",I29  )))))))))))))))))))))))))</f>
        <v/>
      </c>
      <c r="J69" s="190" t="str">
        <f>IF(J29="早","08-18",IF(J29="中","12-22",IF(J29="晚","22-08",IF(J29="X","輪休",IF(J29="公","公假",IF(OR(J29="病",J29="事"),"病(事)假",IF(OR(J29="婚",J29="產"),"婚(產)假",IF(J29="補","補休",IF(J29="休","休假",IF(J29="喪","喪假",IF(AND(J29="/",OR($A29=日期輸入!$B$25,$A29=日期輸入!$C$25,$A29=日期輸入!$D$25,$A29=日期輸入!$E$25,$A29=日期輸入!$F$25)),"08-18水電科",IF(J29="大日","大隊值日(日)",IF(J29="大夜","大隊值日(夜)",IF(J29="值1","值1(早)",IF(J29="值1丙","值1(早) 丙案",IF(J29="值2","值2(中)",IF(J29="值2乙","值2(中) 乙案",IF(J29="夜值","夜值(晚)",IF(J29="甲夜","夜值(晚) 甲案",IF(J29="備","08-18",IF(OR(J29="支援秘書室",J29="支援出納室",J29="支援警務科",J29="支援事務股"),"支援總(大)隊",IF(J29="支援檢疫所","支援(其他)",IF(  J29="/","空班",  IF(  J29="丙",  "※ 丙案",  IF(  J29="丙常訓",  "※ 丙案 常訓",J29  )))))))))))))))))))))))))</f>
        <v/>
      </c>
      <c r="K69" s="190" t="str">
        <f>IF(K29="早","08-18",IF(K29="中","12-22",IF(K29="晚","22-08",IF(K29="X","輪休",IF(K29="公","公假",IF(OR(K29="病",K29="事"),"病(事)假",IF(OR(K29="婚",K29="產"),"婚(產)假",IF(K29="補","補休",IF(K29="休","休假",IF(K29="喪","喪假",IF(AND(K29="/",OR($A29=日期輸入!$B$25,$A29=日期輸入!$C$25,$A29=日期輸入!$D$25,$A29=日期輸入!$E$25,$A29=日期輸入!$F$25)),"08-18水電科",IF(K29="大日","大隊值日(日)",IF(K29="大夜","大隊值日(夜)",IF(K29="值1","值1(早)",IF(K29="值1丙","值1(早) 丙案",IF(K29="值2","值2(中)",IF(K29="值2乙","值2(中) 乙案",IF(K29="夜值","夜值(晚)",IF(K29="甲夜","夜值(晚) 甲案",IF(K29="備","08-18",IF(OR(K29="支援秘書室",K29="支援出納室",K29="支援警務科",K29="支援事務股"),"支援總(大)隊",IF(K29="支援檢疫所","支援(其他)",IF(  K29="/","空班",  IF(  K29="丙",  "※ 丙案",  IF(  K29="丙常訓",  "※ 丙案 常訓",K29  )))))))))))))))))))))))))</f>
        <v/>
      </c>
      <c r="L69" s="190" t="str">
        <f>IF(L29="早","08-18",IF(L29="中","12-22",IF(L29="晚","22-08",IF(L29="X","輪休",IF(L29="公","公假",IF(OR(L29="病",L29="事"),"病(事)假",IF(OR(L29="婚",L29="產"),"婚(產)假",IF(L29="補","補休",IF(L29="休","休假",IF(L29="喪","喪假",IF(AND(L29="/",OR($A29=日期輸入!$B$25,$A29=日期輸入!$C$25,$A29=日期輸入!$D$25,$A29=日期輸入!$E$25,$A29=日期輸入!$F$25)),"08-18水電科",IF(L29="大日","大隊值日(日)",IF(L29="大夜","大隊值日(夜)",IF(L29="值1","值1(早)",IF(L29="值1丙","值1(早) 丙案",IF(L29="值2","值2(中)",IF(L29="值2乙","值2(中) 乙案",IF(L29="夜值","夜值(晚)",IF(L29="甲夜","夜值(晚) 甲案",IF(L29="備","08-18",IF(OR(L29="支援秘書室",L29="支援出納室",L29="支援警務科",L29="支援事務股"),"支援總(大)隊",IF(L29="支援檢疫所","支援(其他)",IF(  L29="/","空班",  IF(  L29="丙",  "※ 丙案",  IF(  L29="丙常訓",  "※ 丙案 常訓",L29  )))))))))))))))))))))))))</f>
        <v/>
      </c>
      <c r="M69" s="190" t="str">
        <f>IF(M29="早","08-18",IF(M29="中","12-22",IF(M29="晚","22-08",IF(M29="X","輪休",IF(M29="公","公假",IF(OR(M29="病",M29="事"),"病(事)假",IF(OR(M29="婚",M29="產"),"婚(產)假",IF(M29="補","補休",IF(M29="休","休假",IF(M29="喪","喪假",IF(AND(M29="/",OR($A29=日期輸入!$B$25,$A29=日期輸入!$C$25,$A29=日期輸入!$D$25,$A29=日期輸入!$E$25,$A29=日期輸入!$F$25)),"08-18水電科",IF(M29="大日","大隊值日(日)",IF(M29="大夜","大隊值日(夜)",IF(M29="值1","值1(早)",IF(M29="值1丙","值1(早) 丙案",IF(M29="值2","值2(中)",IF(M29="值2乙","值2(中) 乙案",IF(M29="夜值","夜值(晚)",IF(M29="甲夜","夜值(晚) 甲案",IF(M29="備","08-18",IF(OR(M29="支援秘書室",M29="支援出納室",M29="支援警務科",M29="支援事務股"),"支援總(大)隊",IF(M29="支援檢疫所","支援(其他)",IF(  M29="/","空班",  IF(  M29="丙",  "※ 丙案",  IF(  M29="丙常訓",  "※ 丙案 常訓",M29  )))))))))))))))))))))))))</f>
        <v/>
      </c>
      <c r="N69" s="190" t="str">
        <f>IF(N29="早","08-18",IF(N29="中","12-22",IF(N29="晚","22-08",IF(N29="X","輪休",IF(N29="公","公假",IF(OR(N29="病",N29="事"),"病(事)假",IF(OR(N29="婚",N29="產"),"婚(產)假",IF(N29="補","補休",IF(N29="休","休假",IF(N29="喪","喪假",IF(AND(N29="/",OR($A29=日期輸入!$B$25,$A29=日期輸入!$C$25,$A29=日期輸入!$D$25,$A29=日期輸入!$E$25,$A29=日期輸入!$F$25)),"08-18水電科",IF(N29="大日","大隊值日(日)",IF(N29="大夜","大隊值日(夜)",IF(N29="值1","值1(早)",IF(N29="值1丙","值1(早) 丙案",IF(N29="值2","值2(中)",IF(N29="值2乙","值2(中) 乙案",IF(N29="夜值","夜值(晚)",IF(N29="甲夜","夜值(晚) 甲案",IF(N29="備","08-18",IF(OR(N29="支援秘書室",N29="支援出納室",N29="支援警務科",N29="支援事務股"),"支援總(大)隊",IF(N29="支援檢疫所","支援(其他)",IF(  N29="/","空班",  IF(  N29="丙",  "※ 丙案",  IF(  N29="丙常訓",  "※ 丙案 常訓",N29  )))))))))))))))))))))))))</f>
        <v/>
      </c>
      <c r="O69" s="190" t="str">
        <f>IF(O29="早","08-18",IF(O29="中","12-22",IF(O29="晚","22-08",IF(O29="X","輪休",IF(O29="公","公假",IF(OR(O29="病",O29="事"),"病(事)假",IF(OR(O29="婚",O29="產"),"婚(產)假",IF(O29="補","補休",IF(O29="休","休假",IF(O29="喪","喪假",IF(AND(O29="/",OR($A29=日期輸入!$B$25,$A29=日期輸入!$C$25,$A29=日期輸入!$D$25,$A29=日期輸入!$E$25,$A29=日期輸入!$F$25)),"08-18水電科",IF(O29="大日","大隊值日(日)",IF(O29="大夜","大隊值日(夜)",IF(O29="值1","值1(早)",IF(O29="值1丙","值1(早) 丙案",IF(O29="值2","值2(中)",IF(O29="值2乙","值2(中) 乙案",IF(O29="夜值","夜值(晚)",IF(O29="甲夜","夜值(晚) 甲案",IF(O29="備","08-18",IF(OR(O29="支援秘書室",O29="支援出納室",O29="支援警務科",O29="支援事務股"),"支援總(大)隊",IF(O29="支援檢疫所","支援(其他)",IF(  O29="/","空班",  IF(  O29="丙",  "※ 丙案",  IF(  O29="丙常訓",  "※ 丙案 常訓",O29  )))))))))))))))))))))))))</f>
        <v/>
      </c>
      <c r="P69" s="190" t="str">
        <f>IF(P29="早","08-18",IF(P29="中","12-22",IF(P29="晚","22-08",IF(P29="X","輪休",IF(P29="公","公假",IF(OR(P29="病",P29="事"),"病(事)假",IF(OR(P29="婚",P29="產"),"婚(產)假",IF(P29="補","補休",IF(P29="休","休假",IF(P29="喪","喪假",IF(AND(P29="/",OR($A29=日期輸入!$B$25,$A29=日期輸入!$C$25,$A29=日期輸入!$D$25,$A29=日期輸入!$E$25,$A29=日期輸入!$F$25)),"08-18水電科",IF(P29="大日","大隊值日(日)",IF(P29="大夜","大隊值日(夜)",IF(P29="值1","值1(早)",IF(P29="值1丙","值1(早) 丙案",IF(P29="值2","值2(中)",IF(P29="值2乙","值2(中) 乙案",IF(P29="夜值","夜值(晚)",IF(P29="甲夜","夜值(晚) 甲案",IF(P29="備","08-18",IF(OR(P29="支援秘書室",P29="支援出納室",P29="支援警務科",P29="支援事務股"),"支援總(大)隊",IF(P29="支援檢疫所","支援(其他)",IF(  P29="/","空班",  IF(  P29="丙",  "※ 丙案",  IF(  P29="丙常訓",  "※ 丙案 常訓",P29  )))))))))))))))))))))))))</f>
        <v/>
      </c>
      <c r="Q69" s="190" t="str">
        <f>IF(Q29="早","08-18",IF(Q29="中","12-22",IF(Q29="晚","22-08",IF(Q29="X","輪休",IF(Q29="公","公假",IF(OR(Q29="病",Q29="事"),"病(事)假",IF(OR(Q29="婚",Q29="產"),"婚(產)假",IF(Q29="補","補休",IF(Q29="休","休假",IF(Q29="喪","喪假",IF(AND(Q29="/",OR($A29=日期輸入!$B$25,$A29=日期輸入!$C$25,$A29=日期輸入!$D$25,$A29=日期輸入!$E$25,$A29=日期輸入!$F$25)),"08-18水電科",IF(Q29="大日","大隊值日(日)",IF(Q29="大夜","大隊值日(夜)",IF(Q29="值1","值1(早)",IF(Q29="值1丙","值1(早) 丙案",IF(Q29="值2","值2(中)",IF(Q29="值2乙","值2(中) 乙案",IF(Q29="夜值","夜值(晚)",IF(Q29="甲夜","夜值(晚) 甲案",IF(Q29="備","08-18",IF(OR(Q29="支援秘書室",Q29="支援出納室",Q29="支援警務科",Q29="支援事務股"),"支援總(大)隊",IF(Q29="支援檢疫所","支援(其他)",IF(  Q29="/","空班",  IF(  Q29="丙",  "※ 丙案",  IF(  Q29="丙常訓",  "※ 丙案 常訓",Q29  )))))))))))))))))))))))))</f>
        <v/>
      </c>
      <c r="R69" s="190" t="str">
        <f>IF(R29="早","08-18",IF(R29="中","12-22",IF(R29="晚","22-08",IF(R29="X","輪休",IF(R29="公","公假",IF(OR(R29="病",R29="事"),"病(事)假",IF(OR(R29="婚",R29="產"),"婚(產)假",IF(R29="補","補休",IF(R29="休","休假",IF(R29="喪","喪假",IF(AND(R29="/",OR($A29=日期輸入!$B$25,$A29=日期輸入!$C$25,$A29=日期輸入!$D$25,$A29=日期輸入!$E$25,$A29=日期輸入!$F$25)),"08-18水電科",IF(R29="大日","大隊值日(日)",IF(R29="大夜","大隊值日(夜)",IF(R29="值1","值1(早)",IF(R29="值1丙","值1(早) 丙案",IF(R29="值2","值2(中)",IF(R29="值2乙","值2(中) 乙案",IF(R29="夜值","夜值(晚)",IF(R29="甲夜","夜值(晚) 甲案",IF(R29="備","08-18",IF(OR(R29="支援秘書室",R29="支援出納室",R29="支援警務科",R29="支援事務股"),"支援總(大)隊",IF(R29="支援檢疫所","支援(其他)",IF(  R29="/","空班",  IF(  R29="丙",  "※ 丙案",  IF(  R29="丙常訓",  "※ 丙案 常訓",R29  )))))))))))))))))))))))))</f>
        <v/>
      </c>
      <c r="S69" s="190" t="str">
        <f>IF(S29="早","08-18",IF(S29="中","12-22",IF(S29="晚","22-08",IF(S29="X","輪休",IF(S29="公","公假",IF(OR(S29="病",S29="事"),"病(事)假",IF(OR(S29="婚",S29="產"),"婚(產)假",IF(S29="補","補休",IF(S29="休","休假",IF(S29="喪","喪假",IF(AND(S29="/",OR($A29=日期輸入!$B$25,$A29=日期輸入!$C$25,$A29=日期輸入!$D$25,$A29=日期輸入!$E$25,$A29=日期輸入!$F$25)),"08-18水電科",IF(S29="大日","大隊值日(日)",IF(S29="大夜","大隊值日(夜)",IF(S29="值1","值1(早)",IF(S29="值1丙","值1(早) 丙案",IF(S29="值2","值2(中)",IF(S29="值2乙","值2(中) 乙案",IF(S29="夜值","夜值(晚)",IF(S29="甲夜","夜值(晚) 甲案",IF(S29="備","08-18",IF(OR(S29="支援秘書室",S29="支援出納室",S29="支援警務科",S29="支援事務股"),"支援總(大)隊",IF(S29="支援檢疫所","支援(其他)",IF(  S29="/","空班",  IF(  S29="丙",  "※ 丙案",  IF(  S29="丙常訓",  "※ 丙案 常訓",S29  )))))))))))))))))))))))))</f>
        <v/>
      </c>
      <c r="T69" s="190" t="str">
        <f>IF(T29="早","08-18",IF(T29="中","12-22",IF(T29="晚","22-08",IF(T29="X","輪休",IF(T29="公","公假",IF(OR(T29="病",T29="事"),"病(事)假",IF(OR(T29="婚",T29="產"),"婚(產)假",IF(T29="補","補休",IF(T29="休","休假",IF(T29="喪","喪假",IF(AND(T29="/",OR($A29=日期輸入!$B$25,$A29=日期輸入!$C$25,$A29=日期輸入!$D$25,$A29=日期輸入!$E$25,$A29=日期輸入!$F$25)),"08-18水電科",IF(T29="大日","大隊值日(日)",IF(T29="大夜","大隊值日(夜)",IF(T29="值1","值1(早)",IF(T29="值1丙","值1(早) 丙案",IF(T29="值2","值2(中)",IF(T29="值2乙","值2(中) 乙案",IF(T29="夜值","夜值(晚)",IF(T29="甲夜","夜值(晚) 甲案",IF(T29="備","08-18",IF(OR(T29="支援秘書室",T29="支援出納室",T29="支援警務科",T29="支援事務股"),"支援總(大)隊",IF(T29="支援檢疫所","支援(其他)",IF(  T29="/","空班",  IF(  T29="丙",  "※ 丙案",  IF(  T29="丙常訓",  "※ 丙案 常訓",T29  )))))))))))))))))))))))))</f>
        <v/>
      </c>
      <c r="U69" s="190" t="str">
        <f>IF(U29="早","08-18",IF(U29="中","12-22",IF(U29="晚","22-08",IF(U29="X","輪休",IF(U29="公","公假",IF(OR(U29="病",U29="事"),"病(事)假",IF(OR(U29="婚",U29="產"),"婚(產)假",IF(U29="補","補休",IF(U29="休","休假",IF(U29="喪","喪假",IF(AND(U29="/",OR($A29=日期輸入!$B$25,$A29=日期輸入!$C$25,$A29=日期輸入!$D$25,$A29=日期輸入!$E$25,$A29=日期輸入!$F$25)),"08-18水電科",IF(U29="大日","大隊值日(日)",IF(U29="大夜","大隊值日(夜)",IF(U29="值1","值1(早)",IF(U29="值1丙","值1(早) 丙案",IF(U29="值2","值2(中)",IF(U29="值2乙","值2(中) 乙案",IF(U29="夜值","夜值(晚)",IF(U29="甲夜","夜值(晚) 甲案",IF(U29="備","08-18",IF(OR(U29="支援秘書室",U29="支援出納室",U29="支援警務科",U29="支援事務股"),"支援總(大)隊",IF(U29="支援檢疫所","支援(其他)",IF(  U29="/","空班",  IF(  U29="丙",  "※ 丙案",  IF(  U29="丙常訓",  "※ 丙案 常訓",U29  )))))))))))))))))))))))))</f>
        <v/>
      </c>
      <c r="V69" s="190" t="str">
        <f>IF(V29="早","08-18",IF(V29="中","12-22",IF(V29="晚","22-08",IF(V29="X","輪休",IF(V29="公","公假",IF(OR(V29="病",V29="事"),"病(事)假",IF(OR(V29="婚",V29="產"),"婚(產)假",IF(V29="補","補休",IF(V29="休","休假",IF(V29="喪","喪假",IF(AND(V29="/",OR($A29=日期輸入!$B$25,$A29=日期輸入!$C$25,$A29=日期輸入!$D$25,$A29=日期輸入!$E$25,$A29=日期輸入!$F$25)),"08-18水電科",IF(V29="大日","大隊值日(日)",IF(V29="大夜","大隊值日(夜)",IF(V29="值1","值1(早)",IF(V29="值1丙","值1(早) 丙案",IF(V29="值2","值2(中)",IF(V29="值2乙","值2(中) 乙案",IF(V29="夜值","夜值(晚)",IF(V29="甲夜","夜值(晚) 甲案",IF(V29="備","08-18",IF(OR(V29="支援秘書室",V29="支援出納室",V29="支援警務科",V29="支援事務股"),"支援總(大)隊",IF(V29="支援檢疫所","支援(其他)",IF(  V29="/","空班",  IF(  V29="丙",  "※ 丙案",  IF(  V29="丙常訓",  "※ 丙案 常訓",V29  )))))))))))))))))))))))))</f>
        <v/>
      </c>
      <c r="W69" s="190" t="str">
        <f>IF(W29="早","08-18",IF(W29="中","12-22",IF(W29="晚","22-08",IF(W29="X","輪休",IF(W29="公","公假",IF(OR(W29="病",W29="事"),"病(事)假",IF(OR(W29="婚",W29="產"),"婚(產)假",IF(W29="補","補休",IF(W29="休","休假",IF(W29="喪","喪假",IF(AND(W29="/",OR($A29=日期輸入!$B$25,$A29=日期輸入!$C$25,$A29=日期輸入!$D$25,$A29=日期輸入!$E$25,$A29=日期輸入!$F$25)),"08-18水電科",IF(W29="大日","大隊值日(日)",IF(W29="大夜","大隊值日(夜)",IF(W29="值1","值1(早)",IF(W29="值1丙","值1(早) 丙案",IF(W29="值2","值2(中)",IF(W29="值2乙","值2(中) 乙案",IF(W29="夜值","夜值(晚)",IF(W29="甲夜","夜值(晚) 甲案",IF(W29="備","08-18",IF(OR(W29="支援秘書室",W29="支援出納室",W29="支援警務科",W29="支援事務股"),"支援總(大)隊",IF(W29="支援檢疫所","支援(其他)",IF(  W29="/","空班",  IF(  W29="丙",  "※ 丙案",  IF(  W29="丙常訓",  "※ 丙案 常訓",W29  )))))))))))))))))))))))))</f>
        <v/>
      </c>
      <c r="X69" s="190" t="str">
        <f>IF(X29="早","08-18",IF(X29="中","12-22",IF(X29="晚","22-08",IF(X29="X","輪休",IF(X29="公","公假",IF(OR(X29="病",X29="事"),"病(事)假",IF(OR(X29="婚",X29="產"),"婚(產)假",IF(X29="補","補休",IF(X29="休","休假",IF(X29="喪","喪假",IF(AND(X29="/",OR($A29=日期輸入!$B$25,$A29=日期輸入!$C$25,$A29=日期輸入!$D$25,$A29=日期輸入!$E$25,$A29=日期輸入!$F$25)),"08-18水電科",IF(X29="大日","大隊值日(日)",IF(X29="大夜","大隊值日(夜)",IF(X29="值1","值1(早)",IF(X29="值1丙","值1(早) 丙案",IF(X29="值2","值2(中)",IF(X29="值2乙","值2(中) 乙案",IF(X29="夜值","夜值(晚)",IF(X29="甲夜","夜值(晚) 甲案",IF(X29="備","08-18",IF(OR(X29="支援秘書室",X29="支援出納室",X29="支援警務科",X29="支援事務股"),"支援總(大)隊",IF(X29="支援檢疫所","支援(其他)",IF(  X29="/","空班",  IF(  X29="丙",  "※ 丙案",  IF(  X29="丙常訓",  "※ 丙案 常訓",X29  )))))))))))))))))))))))))</f>
        <v/>
      </c>
      <c r="Y69" s="190" t="str">
        <f>IF(Y29="早","08-18",IF(Y29="中","12-22",IF(Y29="晚","22-08",IF(Y29="X","輪休",IF(Y29="公","公假",IF(OR(Y29="病",Y29="事"),"病(事)假",IF(OR(Y29="婚",Y29="產"),"婚(產)假",IF(Y29="補","補休",IF(Y29="休","休假",IF(Y29="喪","喪假",IF(AND(Y29="/",OR($A29=日期輸入!$B$25,$A29=日期輸入!$C$25,$A29=日期輸入!$D$25,$A29=日期輸入!$E$25,$A29=日期輸入!$F$25)),"08-18水電科",IF(Y29="大日","大隊值日(日)",IF(Y29="大夜","大隊值日(夜)",IF(Y29="值1","值1(早)",IF(Y29="值1丙","值1(早) 丙案",IF(Y29="值2","值2(中)",IF(Y29="值2乙","值2(中) 乙案",IF(Y29="夜值","夜值(晚)",IF(Y29="甲夜","夜值(晚) 甲案",IF(Y29="備","08-18",IF(OR(Y29="支援秘書室",Y29="支援出納室",Y29="支援警務科",Y29="支援事務股"),"支援總(大)隊",IF(Y29="支援檢疫所","支援(其他)",IF(  Y29="/","空班",  IF(  Y29="丙",  "※ 丙案",  IF(  Y29="丙常訓",  "※ 丙案 常訓",Y29  )))))))))))))))))))))))))</f>
        <v/>
      </c>
      <c r="Z69" s="190" t="str">
        <f>IF(Z29="早","08-18",IF(Z29="中","12-22",IF(Z29="晚","22-08",IF(Z29="X","輪休",IF(Z29="公","公假",IF(OR(Z29="病",Z29="事"),"病(事)假",IF(OR(Z29="婚",Z29="產"),"婚(產)假",IF(Z29="補","補休",IF(Z29="休","休假",IF(Z29="喪","喪假",IF(AND(Z29="/",OR($A29=日期輸入!$B$25,$A29=日期輸入!$C$25,$A29=日期輸入!$D$25,$A29=日期輸入!$E$25,$A29=日期輸入!$F$25)),"08-18水電科",IF(Z29="大日","大隊值日(日)",IF(Z29="大夜","大隊值日(夜)",IF(Z29="值1","值1(早)",IF(Z29="值1丙","值1(早) 丙案",IF(Z29="值2","值2(中)",IF(Z29="值2乙","值2(中) 乙案",IF(Z29="夜值","夜值(晚)",IF(Z29="甲夜","夜值(晚) 甲案",IF(Z29="備","08-18",IF(OR(Z29="支援秘書室",Z29="支援出納室",Z29="支援警務科",Z29="支援事務股"),"支援總(大)隊",IF(Z29="支援檢疫所","支援(其他)",IF(  Z29="/","空班",  IF(  Z29="丙",  "※ 丙案",  IF(  Z29="丙常訓",  "※ 丙案 常訓",Z29  )))))))))))))))))))))))))</f>
        <v/>
      </c>
      <c r="AA69" s="190" t="str">
        <f>IF(AA29="早","08-18",IF(AA29="中","12-22",IF(AA29="晚","22-08",IF(AA29="X","輪休",IF(AA29="公","公假",IF(OR(AA29="病",AA29="事"),"病(事)假",IF(OR(AA29="婚",AA29="產"),"婚(產)假",IF(AA29="補","補休",IF(AA29="休","休假",IF(AA29="喪","喪假",IF(AND(AA29="/",OR($A29=日期輸入!$B$25,$A29=日期輸入!$C$25,$A29=日期輸入!$D$25,$A29=日期輸入!$E$25,$A29=日期輸入!$F$25)),"08-18水電科",IF(AA29="大日","大隊值日(日)",IF(AA29="大夜","大隊值日(夜)",IF(AA29="值1","值1(早)",IF(AA29="值1丙","值1(早) 丙案",IF(AA29="值2","值2(中)",IF(AA29="值2乙","值2(中) 乙案",IF(AA29="夜值","夜值(晚)",IF(AA29="甲夜","夜值(晚) 甲案",IF(AA29="備","08-18",IF(OR(AA29="支援秘書室",AA29="支援出納室",AA29="支援警務科",AA29="支援事務股"),"支援總(大)隊",IF(AA29="支援檢疫所","支援(其他)",IF(  AA29="/","空班",  IF(  AA29="丙",  "※ 丙案",  IF(  AA29="丙常訓",  "※ 丙案 常訓",AA29  )))))))))))))))))))))))))</f>
        <v/>
      </c>
      <c r="AB69" s="190" t="str">
        <f>IF(AB29="早","08-18",IF(AB29="中","12-22",IF(AB29="晚","22-08",IF(AB29="X","輪休",IF(AB29="公","公假",IF(OR(AB29="病",AB29="事"),"病(事)假",IF(OR(AB29="婚",AB29="產"),"婚(產)假",IF(AB29="補","補休",IF(AB29="休","休假",IF(AB29="喪","喪假",IF(AND(AB29="/",OR($A29=日期輸入!$B$25,$A29=日期輸入!$C$25,$A29=日期輸入!$D$25,$A29=日期輸入!$E$25,$A29=日期輸入!$F$25)),"08-18水電科",IF(AB29="大日","大隊值日(日)",IF(AB29="大夜","大隊值日(夜)",IF(AB29="值1","值1(早)",IF(AB29="值1丙","值1(早) 丙案",IF(AB29="值2","值2(中)",IF(AB29="值2乙","值2(中) 乙案",IF(AB29="夜值","夜值(晚)",IF(AB29="甲夜","夜值(晚) 甲案",IF(AB29="備","08-18",IF(OR(AB29="支援秘書室",AB29="支援出納室",AB29="支援警務科",AB29="支援事務股"),"支援總(大)隊",IF(AB29="支援檢疫所","支援(其他)",IF(  AB29="/","空班",  IF(  AB29="丙",  "※ 丙案",  IF(  AB29="丙常訓",  "※ 丙案 常訓",AB29  )))))))))))))))))))))))))</f>
        <v/>
      </c>
      <c r="AC69" s="190" t="str">
        <f>IF(AC29="早","08-18",IF(AC29="中","12-22",IF(AC29="晚","22-08",IF(AC29="X","輪休",IF(AC29="公","公假",IF(OR(AC29="病",AC29="事"),"病(事)假",IF(OR(AC29="婚",AC29="產"),"婚(產)假",IF(AC29="補","補休",IF(AC29="休","休假",IF(AC29="喪","喪假",IF(AND(AC29="/",OR($A29=日期輸入!$B$25,$A29=日期輸入!$C$25,$A29=日期輸入!$D$25,$A29=日期輸入!$E$25,$A29=日期輸入!$F$25)),"08-18水電科",IF(AC29="大日","大隊值日(日)",IF(AC29="大夜","大隊值日(夜)",IF(AC29="值1","值1(早)",IF(AC29="值1丙","值1(早) 丙案",IF(AC29="值2","值2(中)",IF(AC29="值2乙","值2(中) 乙案",IF(AC29="夜值","夜值(晚)",IF(AC29="甲夜","夜值(晚) 甲案",IF(AC29="備","08-18",IF(OR(AC29="支援秘書室",AC29="支援出納室",AC29="支援警務科",AC29="支援事務股"),"支援總(大)隊",IF(AC29="支援檢疫所","支援(其他)",IF(  AC29="/","空班",  IF(  AC29="丙",  "※ 丙案",  IF(  AC29="丙常訓",  "※ 丙案 常訓",AC29  )))))))))))))))))))))))))</f>
        <v/>
      </c>
      <c r="AD69" s="190" t="str">
        <f>IF(AD29="早","08-18",IF(AD29="中","12-22",IF(AD29="晚","22-08",IF(AD29="X","輪休",IF(AD29="公","公假",IF(OR(AD29="病",AD29="事"),"病(事)假",IF(OR(AD29="婚",AD29="產"),"婚(產)假",IF(AD29="補","補休",IF(AD29="休","休假",IF(AD29="喪","喪假",IF(AND(AD29="/",OR($A29=日期輸入!$B$25,$A29=日期輸入!$C$25,$A29=日期輸入!$D$25,$A29=日期輸入!$E$25,$A29=日期輸入!$F$25)),"08-18水電科",IF(AD29="大日","大隊值日(日)",IF(AD29="大夜","大隊值日(夜)",IF(AD29="值1","值1(早)",IF(AD29="值1丙","值1(早) 丙案",IF(AD29="值2","值2(中)",IF(AD29="值2乙","值2(中) 乙案",IF(AD29="夜值","夜值(晚)",IF(AD29="甲夜","夜值(晚) 甲案",IF(AD29="備","08-18",IF(OR(AD29="支援秘書室",AD29="支援出納室",AD29="支援警務科",AD29="支援事務股"),"支援總(大)隊",IF(AD29="支援檢疫所","支援(其他)",IF(  AD29="/","空班",  IF(  AD29="丙",  "※ 丙案",  IF(  AD29="丙常訓",  "※ 丙案 常訓",AD29  )))))))))))))))))))))))))</f>
        <v/>
      </c>
      <c r="AE69" s="190" t="str">
        <f>IF(AE29="早","08-18",IF(AE29="中","12-22",IF(AE29="晚","22-08",IF(AE29="X","輪休",IF(AE29="公","公假",IF(OR(AE29="病",AE29="事"),"病(事)假",IF(OR(AE29="婚",AE29="產"),"婚(產)假",IF(AE29="補","補休",IF(AE29="休","休假",IF(AE29="喪","喪假",IF(AND(AE29="/",OR($A29=日期輸入!$B$25,$A29=日期輸入!$C$25,$A29=日期輸入!$D$25,$A29=日期輸入!$E$25,$A29=日期輸入!$F$25)),"08-18水電科",IF(AE29="大日","大隊值日(日)",IF(AE29="大夜","大隊值日(夜)",IF(AE29="值1","值1(早)",IF(AE29="值1丙","值1(早) 丙案",IF(AE29="值2","值2(中)",IF(AE29="值2乙","值2(中) 乙案",IF(AE29="夜值","夜值(晚)",IF(AE29="甲夜","夜值(晚) 甲案",IF(AE29="備","08-18",IF(OR(AE29="支援秘書室",AE29="支援出納室",AE29="支援警務科",AE29="支援事務股"),"支援總(大)隊",IF(AE29="支援檢疫所","支援(其他)",IF(  AE29="/","空班",  IF(  AE29="丙",  "※ 丙案",  IF(  AE29="丙常訓",  "※ 丙案 常訓",AE29  )))))))))))))))))))))))))</f>
        <v/>
      </c>
      <c r="AF69" s="190" t="str">
        <f>IF(AF29="早","08-18",IF(AF29="中","12-22",IF(AF29="晚","22-08",IF(AF29="X","輪休",IF(AF29="公","公假",IF(OR(AF29="病",AF29="事"),"病(事)假",IF(OR(AF29="婚",AF29="產"),"婚(產)假",IF(AF29="補","補休",IF(AF29="休","休假",IF(AF29="喪","喪假",IF(AND(AF29="/",OR($A29=日期輸入!$B$25,$A29=日期輸入!$C$25,$A29=日期輸入!$D$25,$A29=日期輸入!$E$25,$A29=日期輸入!$F$25)),"08-18水電科",IF(AF29="大日","大隊值日(日)",IF(AF29="大夜","大隊值日(夜)",IF(AF29="值1","值1(早)",IF(AF29="值1丙","值1(早) 丙案",IF(AF29="值2","值2(中)",IF(AF29="值2乙","值2(中) 乙案",IF(AF29="夜值","夜值(晚)",IF(AF29="甲夜","夜值(晚) 甲案",IF(AF29="備","08-18",IF(OR(AF29="支援秘書室",AF29="支援出納室",AF29="支援警務科",AF29="支援事務股"),"支援總(大)隊",IF(AF29="支援檢疫所","支援(其他)",IF(  AF29="/","空班",  IF(  AF29="丙",  "※ 丙案",  IF(  AF29="丙常訓",  "※ 丙案 常訓",AF29  )))))))))))))))))))))))))</f>
        <v/>
      </c>
      <c r="AG69" s="190" t="str">
        <f>IF(AG29="早","08-18",IF(AG29="中","12-22",IF(AG29="晚","22-08",IF(AG29="X","輪休",IF(AG29="公","公假",IF(OR(AG29="病",AG29="事"),"病(事)假",IF(OR(AG29="婚",AG29="產"),"婚(產)假",IF(AG29="補","補休",IF(AG29="休","休假",IF(AG29="喪","喪假",IF(AND(AG29="/",OR($A29=日期輸入!$B$25,$A29=日期輸入!$C$25,$A29=日期輸入!$D$25,$A29=日期輸入!$E$25,$A29=日期輸入!$F$25)),"08-18水電科",IF(AG29="大日","大隊值日(日)",IF(AG29="大夜","大隊值日(夜)",IF(AG29="值1","值1(早)",IF(AG29="值1丙","值1(早) 丙案",IF(AG29="值2","值2(中)",IF(AG29="值2乙","值2(中) 乙案",IF(AG29="夜值","夜值(晚)",IF(AG29="甲夜","夜值(晚) 甲案",IF(AG29="備","08-18",IF(OR(AG29="支援秘書室",AG29="支援出納室",AG29="支援警務科",AG29="支援事務股"),"支援總(大)隊",IF(AG29="支援檢疫所","支援(其他)",IF(  AG29="/","空班",  IF(  AG29="丙",  "※ 丙案",  IF(  AG29="丙常訓",  "※ 丙案 常訓",AG29  )))))))))))))))))))))))))</f>
        <v/>
      </c>
    </row>
    <row r="70" spans="1:33">
      <c r="A70" s="190" t="str">
        <f t="shared" ref="A70:B70" si="29">A30</f>
        <v/>
      </c>
      <c r="B70" s="190" t="str">
        <f t="shared" si="29"/>
        <v/>
      </c>
      <c r="C70" s="190" t="str">
        <f>IF(C30="早","08-18",IF(C30="中","12-22",IF(C30="晚","22-08",IF(C30="X","輪休",IF(C30="公","公假",IF(OR(C30="病",C30="事"),"病(事)假",IF(OR(C30="婚",C30="產"),"婚(產)假",IF(C30="補","補休",IF(C30="休","休假",IF(C30="喪","喪假",IF(AND(C30="/",OR($A30=日期輸入!$B$25,$A30=日期輸入!$C$25,$A30=日期輸入!$D$25,$A30=日期輸入!$E$25,$A30=日期輸入!$F$25)),"08-18水電科",IF(C30="大日","大隊值日(日)",IF(C30="大夜","大隊值日(夜)",IF(C30="值1","值1(早)",IF(C30="值1丙","值1(早) 丙案",IF(C30="值2","值2(中)",IF(C30="值2乙","值2(中) 乙案",IF(C30="夜值","夜值(晚)",IF(C30="甲夜","夜值(晚) 甲案",IF(C30="備","08-18",IF(OR(C30="支援秘書室",C30="支援出納室",C30="支援警務科",C30="支援事務股"),"支援總(大)隊",IF(C30="支援檢疫所","支援(其他)",IF(  C30="/","空班",  IF(  C30="丙",  "※ 丙案",  IF(  C30="丙常訓",  "※ 丙案 常訓",C30  )))))))))))))))))))))))))</f>
        <v/>
      </c>
      <c r="D70" s="190" t="str">
        <f>IF(D30="早","08-18",IF(D30="中","12-22",IF(D30="晚","22-08",IF(D30="X","輪休",IF(D30="公","公假",IF(OR(D30="病",D30="事"),"病(事)假",IF(OR(D30="婚",D30="產"),"婚(產)假",IF(D30="補","補休",IF(D30="休","休假",IF(D30="喪","喪假",IF(AND(D30="/",OR($A30=日期輸入!$B$25,$A30=日期輸入!$C$25,$A30=日期輸入!$D$25,$A30=日期輸入!$E$25,$A30=日期輸入!$F$25)),"08-18水電科",IF(D30="大日","大隊值日(日)",IF(D30="大夜","大隊值日(夜)",IF(D30="值1","值1(早)",IF(D30="值1丙","值1(早) 丙案",IF(D30="值2","值2(中)",IF(D30="值2乙","值2(中) 乙案",IF(D30="夜值","夜值(晚)",IF(D30="甲夜","夜值(晚) 甲案",IF(D30="備","08-18",IF(OR(D30="支援秘書室",D30="支援出納室",D30="支援警務科",D30="支援事務股"),"支援總(大)隊",IF(D30="支援檢疫所","支援(其他)",IF(  D30="/","空班",  IF(  D30="丙",  "※ 丙案",  IF(  D30="丙常訓",  "※ 丙案 常訓",D30  )))))))))))))))))))))))))</f>
        <v/>
      </c>
      <c r="E70" s="190" t="str">
        <f>IF(E30="早","08-18",IF(E30="中","12-22",IF(E30="晚","22-08",IF(E30="X","輪休",IF(E30="公","公假",IF(OR(E30="病",E30="事"),"病(事)假",IF(OR(E30="婚",E30="產"),"婚(產)假",IF(E30="補","補休",IF(E30="休","休假",IF(E30="喪","喪假",IF(AND(E30="/",OR($A30=日期輸入!$B$25,$A30=日期輸入!$C$25,$A30=日期輸入!$D$25,$A30=日期輸入!$E$25,$A30=日期輸入!$F$25)),"08-18水電科",IF(E30="大日","大隊值日(日)",IF(E30="大夜","大隊值日(夜)",IF(E30="值1","值1(早)",IF(E30="值1丙","值1(早) 丙案",IF(E30="值2","值2(中)",IF(E30="值2乙","值2(中) 乙案",IF(E30="夜值","夜值(晚)",IF(E30="甲夜","夜值(晚) 甲案",IF(E30="備","08-18",IF(OR(E30="支援秘書室",E30="支援出納室",E30="支援警務科",E30="支援事務股"),"支援總(大)隊",IF(E30="支援檢疫所","支援(其他)",IF(  E30="/","空班",  IF(  E30="丙",  "※ 丙案",  IF(  E30="丙常訓",  "※ 丙案 常訓",E30  )))))))))))))))))))))))))</f>
        <v/>
      </c>
      <c r="F70" s="190" t="str">
        <f>IF(F30="早","08-18",IF(F30="中","12-22",IF(F30="晚","22-08",IF(F30="X","輪休",IF(F30="公","公假",IF(OR(F30="病",F30="事"),"病(事)假",IF(OR(F30="婚",F30="產"),"婚(產)假",IF(F30="補","補休",IF(F30="休","休假",IF(F30="喪","喪假",IF(AND(F30="/",OR($A30=日期輸入!$B$25,$A30=日期輸入!$C$25,$A30=日期輸入!$D$25,$A30=日期輸入!$E$25,$A30=日期輸入!$F$25)),"08-18水電科",IF(F30="大日","大隊值日(日)",IF(F30="大夜","大隊值日(夜)",IF(F30="值1","值1(早)",IF(F30="值1丙","值1(早) 丙案",IF(F30="值2","值2(中)",IF(F30="值2乙","值2(中) 乙案",IF(F30="夜值","夜值(晚)",IF(F30="甲夜","夜值(晚) 甲案",IF(F30="備","08-18",IF(OR(F30="支援秘書室",F30="支援出納室",F30="支援警務科",F30="支援事務股"),"支援總(大)隊",IF(F30="支援檢疫所","支援(其他)",IF(  F30="/","空班",  IF(  F30="丙",  "※ 丙案",  IF(  F30="丙常訓",  "※ 丙案 常訓",F30  )))))))))))))))))))))))))</f>
        <v/>
      </c>
      <c r="G70" s="190" t="str">
        <f>IF(G30="早","08-18",IF(G30="中","12-22",IF(G30="晚","22-08",IF(G30="X","輪休",IF(G30="公","公假",IF(OR(G30="病",G30="事"),"病(事)假",IF(OR(G30="婚",G30="產"),"婚(產)假",IF(G30="補","補休",IF(G30="休","休假",IF(G30="喪","喪假",IF(AND(G30="/",OR($A30=日期輸入!$B$25,$A30=日期輸入!$C$25,$A30=日期輸入!$D$25,$A30=日期輸入!$E$25,$A30=日期輸入!$F$25)),"08-18水電科",IF(G30="大日","大隊值日(日)",IF(G30="大夜","大隊值日(夜)",IF(G30="值1","值1(早)",IF(G30="值1丙","值1(早) 丙案",IF(G30="值2","值2(中)",IF(G30="值2乙","值2(中) 乙案",IF(G30="夜值","夜值(晚)",IF(G30="甲夜","夜值(晚) 甲案",IF(G30="備","08-18",IF(OR(G30="支援秘書室",G30="支援出納室",G30="支援警務科",G30="支援事務股"),"支援總(大)隊",IF(G30="支援檢疫所","支援(其他)",IF(  G30="/","空班",  IF(  G30="丙",  "※ 丙案",  IF(  G30="丙常訓",  "※ 丙案 常訓",G30  )))))))))))))))))))))))))</f>
        <v/>
      </c>
      <c r="H70" s="190" t="str">
        <f>IF(H30="早","08-18",IF(H30="中","12-22",IF(H30="晚","22-08",IF(H30="X","輪休",IF(H30="公","公假",IF(OR(H30="病",H30="事"),"病(事)假",IF(OR(H30="婚",H30="產"),"婚(產)假",IF(H30="補","補休",IF(H30="休","休假",IF(H30="喪","喪假",IF(AND(H30="/",OR($A30=日期輸入!$B$25,$A30=日期輸入!$C$25,$A30=日期輸入!$D$25,$A30=日期輸入!$E$25,$A30=日期輸入!$F$25)),"08-18水電科",IF(H30="大日","大隊值日(日)",IF(H30="大夜","大隊值日(夜)",IF(H30="值1","值1(早)",IF(H30="值1丙","值1(早) 丙案",IF(H30="值2","值2(中)",IF(H30="值2乙","值2(中) 乙案",IF(H30="夜值","夜值(晚)",IF(H30="甲夜","夜值(晚) 甲案",IF(H30="備","08-18",IF(OR(H30="支援秘書室",H30="支援出納室",H30="支援警務科",H30="支援事務股"),"支援總(大)隊",IF(H30="支援檢疫所","支援(其他)",IF(  H30="/","空班",  IF(  H30="丙",  "※ 丙案",  IF(  H30="丙常訓",  "※ 丙案 常訓",H30  )))))))))))))))))))))))))</f>
        <v/>
      </c>
      <c r="I70" s="190" t="str">
        <f>IF(I30="早","08-18",IF(I30="中","12-22",IF(I30="晚","22-08",IF(I30="X","輪休",IF(I30="公","公假",IF(OR(I30="病",I30="事"),"病(事)假",IF(OR(I30="婚",I30="產"),"婚(產)假",IF(I30="補","補休",IF(I30="休","休假",IF(I30="喪","喪假",IF(AND(I30="/",OR($A30=日期輸入!$B$25,$A30=日期輸入!$C$25,$A30=日期輸入!$D$25,$A30=日期輸入!$E$25,$A30=日期輸入!$F$25)),"08-18水電科",IF(I30="大日","大隊值日(日)",IF(I30="大夜","大隊值日(夜)",IF(I30="值1","值1(早)",IF(I30="值1丙","值1(早) 丙案",IF(I30="值2","值2(中)",IF(I30="值2乙","值2(中) 乙案",IF(I30="夜值","夜值(晚)",IF(I30="甲夜","夜值(晚) 甲案",IF(I30="備","08-18",IF(OR(I30="支援秘書室",I30="支援出納室",I30="支援警務科",I30="支援事務股"),"支援總(大)隊",IF(I30="支援檢疫所","支援(其他)",IF(  I30="/","空班",  IF(  I30="丙",  "※ 丙案",  IF(  I30="丙常訓",  "※ 丙案 常訓",I30  )))))))))))))))))))))))))</f>
        <v/>
      </c>
      <c r="J70" s="190" t="str">
        <f>IF(J30="早","08-18",IF(J30="中","12-22",IF(J30="晚","22-08",IF(J30="X","輪休",IF(J30="公","公假",IF(OR(J30="病",J30="事"),"病(事)假",IF(OR(J30="婚",J30="產"),"婚(產)假",IF(J30="補","補休",IF(J30="休","休假",IF(J30="喪","喪假",IF(AND(J30="/",OR($A30=日期輸入!$B$25,$A30=日期輸入!$C$25,$A30=日期輸入!$D$25,$A30=日期輸入!$E$25,$A30=日期輸入!$F$25)),"08-18水電科",IF(J30="大日","大隊值日(日)",IF(J30="大夜","大隊值日(夜)",IF(J30="值1","值1(早)",IF(J30="值1丙","值1(早) 丙案",IF(J30="值2","值2(中)",IF(J30="值2乙","值2(中) 乙案",IF(J30="夜值","夜值(晚)",IF(J30="甲夜","夜值(晚) 甲案",IF(J30="備","08-18",IF(OR(J30="支援秘書室",J30="支援出納室",J30="支援警務科",J30="支援事務股"),"支援總(大)隊",IF(J30="支援檢疫所","支援(其他)",IF(  J30="/","空班",  IF(  J30="丙",  "※ 丙案",  IF(  J30="丙常訓",  "※ 丙案 常訓",J30  )))))))))))))))))))))))))</f>
        <v/>
      </c>
      <c r="K70" s="190" t="str">
        <f>IF(K30="早","08-18",IF(K30="中","12-22",IF(K30="晚","22-08",IF(K30="X","輪休",IF(K30="公","公假",IF(OR(K30="病",K30="事"),"病(事)假",IF(OR(K30="婚",K30="產"),"婚(產)假",IF(K30="補","補休",IF(K30="休","休假",IF(K30="喪","喪假",IF(AND(K30="/",OR($A30=日期輸入!$B$25,$A30=日期輸入!$C$25,$A30=日期輸入!$D$25,$A30=日期輸入!$E$25,$A30=日期輸入!$F$25)),"08-18水電科",IF(K30="大日","大隊值日(日)",IF(K30="大夜","大隊值日(夜)",IF(K30="值1","值1(早)",IF(K30="值1丙","值1(早) 丙案",IF(K30="值2","值2(中)",IF(K30="值2乙","值2(中) 乙案",IF(K30="夜值","夜值(晚)",IF(K30="甲夜","夜值(晚) 甲案",IF(K30="備","08-18",IF(OR(K30="支援秘書室",K30="支援出納室",K30="支援警務科",K30="支援事務股"),"支援總(大)隊",IF(K30="支援檢疫所","支援(其他)",IF(  K30="/","空班",  IF(  K30="丙",  "※ 丙案",  IF(  K30="丙常訓",  "※ 丙案 常訓",K30  )))))))))))))))))))))))))</f>
        <v/>
      </c>
      <c r="L70" s="190" t="str">
        <f>IF(L30="早","08-18",IF(L30="中","12-22",IF(L30="晚","22-08",IF(L30="X","輪休",IF(L30="公","公假",IF(OR(L30="病",L30="事"),"病(事)假",IF(OR(L30="婚",L30="產"),"婚(產)假",IF(L30="補","補休",IF(L30="休","休假",IF(L30="喪","喪假",IF(AND(L30="/",OR($A30=日期輸入!$B$25,$A30=日期輸入!$C$25,$A30=日期輸入!$D$25,$A30=日期輸入!$E$25,$A30=日期輸入!$F$25)),"08-18水電科",IF(L30="大日","大隊值日(日)",IF(L30="大夜","大隊值日(夜)",IF(L30="值1","值1(早)",IF(L30="值1丙","值1(早) 丙案",IF(L30="值2","值2(中)",IF(L30="值2乙","值2(中) 乙案",IF(L30="夜值","夜值(晚)",IF(L30="甲夜","夜值(晚) 甲案",IF(L30="備","08-18",IF(OR(L30="支援秘書室",L30="支援出納室",L30="支援警務科",L30="支援事務股"),"支援總(大)隊",IF(L30="支援檢疫所","支援(其他)",IF(  L30="/","空班",  IF(  L30="丙",  "※ 丙案",  IF(  L30="丙常訓",  "※ 丙案 常訓",L30  )))))))))))))))))))))))))</f>
        <v/>
      </c>
      <c r="M70" s="190" t="str">
        <f>IF(M30="早","08-18",IF(M30="中","12-22",IF(M30="晚","22-08",IF(M30="X","輪休",IF(M30="公","公假",IF(OR(M30="病",M30="事"),"病(事)假",IF(OR(M30="婚",M30="產"),"婚(產)假",IF(M30="補","補休",IF(M30="休","休假",IF(M30="喪","喪假",IF(AND(M30="/",OR($A30=日期輸入!$B$25,$A30=日期輸入!$C$25,$A30=日期輸入!$D$25,$A30=日期輸入!$E$25,$A30=日期輸入!$F$25)),"08-18水電科",IF(M30="大日","大隊值日(日)",IF(M30="大夜","大隊值日(夜)",IF(M30="值1","值1(早)",IF(M30="值1丙","值1(早) 丙案",IF(M30="值2","值2(中)",IF(M30="值2乙","值2(中) 乙案",IF(M30="夜值","夜值(晚)",IF(M30="甲夜","夜值(晚) 甲案",IF(M30="備","08-18",IF(OR(M30="支援秘書室",M30="支援出納室",M30="支援警務科",M30="支援事務股"),"支援總(大)隊",IF(M30="支援檢疫所","支援(其他)",IF(  M30="/","空班",  IF(  M30="丙",  "※ 丙案",  IF(  M30="丙常訓",  "※ 丙案 常訓",M30  )))))))))))))))))))))))))</f>
        <v/>
      </c>
      <c r="N70" s="190" t="str">
        <f>IF(N30="早","08-18",IF(N30="中","12-22",IF(N30="晚","22-08",IF(N30="X","輪休",IF(N30="公","公假",IF(OR(N30="病",N30="事"),"病(事)假",IF(OR(N30="婚",N30="產"),"婚(產)假",IF(N30="補","補休",IF(N30="休","休假",IF(N30="喪","喪假",IF(AND(N30="/",OR($A30=日期輸入!$B$25,$A30=日期輸入!$C$25,$A30=日期輸入!$D$25,$A30=日期輸入!$E$25,$A30=日期輸入!$F$25)),"08-18水電科",IF(N30="大日","大隊值日(日)",IF(N30="大夜","大隊值日(夜)",IF(N30="值1","值1(早)",IF(N30="值1丙","值1(早) 丙案",IF(N30="值2","值2(中)",IF(N30="值2乙","值2(中) 乙案",IF(N30="夜值","夜值(晚)",IF(N30="甲夜","夜值(晚) 甲案",IF(N30="備","08-18",IF(OR(N30="支援秘書室",N30="支援出納室",N30="支援警務科",N30="支援事務股"),"支援總(大)隊",IF(N30="支援檢疫所","支援(其他)",IF(  N30="/","空班",  IF(  N30="丙",  "※ 丙案",  IF(  N30="丙常訓",  "※ 丙案 常訓",N30  )))))))))))))))))))))))))</f>
        <v/>
      </c>
      <c r="O70" s="190" t="str">
        <f>IF(O30="早","08-18",IF(O30="中","12-22",IF(O30="晚","22-08",IF(O30="X","輪休",IF(O30="公","公假",IF(OR(O30="病",O30="事"),"病(事)假",IF(OR(O30="婚",O30="產"),"婚(產)假",IF(O30="補","補休",IF(O30="休","休假",IF(O30="喪","喪假",IF(AND(O30="/",OR($A30=日期輸入!$B$25,$A30=日期輸入!$C$25,$A30=日期輸入!$D$25,$A30=日期輸入!$E$25,$A30=日期輸入!$F$25)),"08-18水電科",IF(O30="大日","大隊值日(日)",IF(O30="大夜","大隊值日(夜)",IF(O30="值1","值1(早)",IF(O30="值1丙","值1(早) 丙案",IF(O30="值2","值2(中)",IF(O30="值2乙","值2(中) 乙案",IF(O30="夜值","夜值(晚)",IF(O30="甲夜","夜值(晚) 甲案",IF(O30="備","08-18",IF(OR(O30="支援秘書室",O30="支援出納室",O30="支援警務科",O30="支援事務股"),"支援總(大)隊",IF(O30="支援檢疫所","支援(其他)",IF(  O30="/","空班",  IF(  O30="丙",  "※ 丙案",  IF(  O30="丙常訓",  "※ 丙案 常訓",O30  )))))))))))))))))))))))))</f>
        <v/>
      </c>
      <c r="P70" s="190" t="str">
        <f>IF(P30="早","08-18",IF(P30="中","12-22",IF(P30="晚","22-08",IF(P30="X","輪休",IF(P30="公","公假",IF(OR(P30="病",P30="事"),"病(事)假",IF(OR(P30="婚",P30="產"),"婚(產)假",IF(P30="補","補休",IF(P30="休","休假",IF(P30="喪","喪假",IF(AND(P30="/",OR($A30=日期輸入!$B$25,$A30=日期輸入!$C$25,$A30=日期輸入!$D$25,$A30=日期輸入!$E$25,$A30=日期輸入!$F$25)),"08-18水電科",IF(P30="大日","大隊值日(日)",IF(P30="大夜","大隊值日(夜)",IF(P30="值1","值1(早)",IF(P30="值1丙","值1(早) 丙案",IF(P30="值2","值2(中)",IF(P30="值2乙","值2(中) 乙案",IF(P30="夜值","夜值(晚)",IF(P30="甲夜","夜值(晚) 甲案",IF(P30="備","08-18",IF(OR(P30="支援秘書室",P30="支援出納室",P30="支援警務科",P30="支援事務股"),"支援總(大)隊",IF(P30="支援檢疫所","支援(其他)",IF(  P30="/","空班",  IF(  P30="丙",  "※ 丙案",  IF(  P30="丙常訓",  "※ 丙案 常訓",P30  )))))))))))))))))))))))))</f>
        <v/>
      </c>
      <c r="Q70" s="190" t="str">
        <f>IF(Q30="早","08-18",IF(Q30="中","12-22",IF(Q30="晚","22-08",IF(Q30="X","輪休",IF(Q30="公","公假",IF(OR(Q30="病",Q30="事"),"病(事)假",IF(OR(Q30="婚",Q30="產"),"婚(產)假",IF(Q30="補","補休",IF(Q30="休","休假",IF(Q30="喪","喪假",IF(AND(Q30="/",OR($A30=日期輸入!$B$25,$A30=日期輸入!$C$25,$A30=日期輸入!$D$25,$A30=日期輸入!$E$25,$A30=日期輸入!$F$25)),"08-18水電科",IF(Q30="大日","大隊值日(日)",IF(Q30="大夜","大隊值日(夜)",IF(Q30="值1","值1(早)",IF(Q30="值1丙","值1(早) 丙案",IF(Q30="值2","值2(中)",IF(Q30="值2乙","值2(中) 乙案",IF(Q30="夜值","夜值(晚)",IF(Q30="甲夜","夜值(晚) 甲案",IF(Q30="備","08-18",IF(OR(Q30="支援秘書室",Q30="支援出納室",Q30="支援警務科",Q30="支援事務股"),"支援總(大)隊",IF(Q30="支援檢疫所","支援(其他)",IF(  Q30="/","空班",  IF(  Q30="丙",  "※ 丙案",  IF(  Q30="丙常訓",  "※ 丙案 常訓",Q30  )))))))))))))))))))))))))</f>
        <v/>
      </c>
      <c r="R70" s="190" t="str">
        <f>IF(R30="早","08-18",IF(R30="中","12-22",IF(R30="晚","22-08",IF(R30="X","輪休",IF(R30="公","公假",IF(OR(R30="病",R30="事"),"病(事)假",IF(OR(R30="婚",R30="產"),"婚(產)假",IF(R30="補","補休",IF(R30="休","休假",IF(R30="喪","喪假",IF(AND(R30="/",OR($A30=日期輸入!$B$25,$A30=日期輸入!$C$25,$A30=日期輸入!$D$25,$A30=日期輸入!$E$25,$A30=日期輸入!$F$25)),"08-18水電科",IF(R30="大日","大隊值日(日)",IF(R30="大夜","大隊值日(夜)",IF(R30="值1","值1(早)",IF(R30="值1丙","值1(早) 丙案",IF(R30="值2","值2(中)",IF(R30="值2乙","值2(中) 乙案",IF(R30="夜值","夜值(晚)",IF(R30="甲夜","夜值(晚) 甲案",IF(R30="備","08-18",IF(OR(R30="支援秘書室",R30="支援出納室",R30="支援警務科",R30="支援事務股"),"支援總(大)隊",IF(R30="支援檢疫所","支援(其他)",IF(  R30="/","空班",  IF(  R30="丙",  "※ 丙案",  IF(  R30="丙常訓",  "※ 丙案 常訓",R30  )))))))))))))))))))))))))</f>
        <v/>
      </c>
      <c r="S70" s="190" t="str">
        <f>IF(S30="早","08-18",IF(S30="中","12-22",IF(S30="晚","22-08",IF(S30="X","輪休",IF(S30="公","公假",IF(OR(S30="病",S30="事"),"病(事)假",IF(OR(S30="婚",S30="產"),"婚(產)假",IF(S30="補","補休",IF(S30="休","休假",IF(S30="喪","喪假",IF(AND(S30="/",OR($A30=日期輸入!$B$25,$A30=日期輸入!$C$25,$A30=日期輸入!$D$25,$A30=日期輸入!$E$25,$A30=日期輸入!$F$25)),"08-18水電科",IF(S30="大日","大隊值日(日)",IF(S30="大夜","大隊值日(夜)",IF(S30="值1","值1(早)",IF(S30="值1丙","值1(早) 丙案",IF(S30="值2","值2(中)",IF(S30="值2乙","值2(中) 乙案",IF(S30="夜值","夜值(晚)",IF(S30="甲夜","夜值(晚) 甲案",IF(S30="備","08-18",IF(OR(S30="支援秘書室",S30="支援出納室",S30="支援警務科",S30="支援事務股"),"支援總(大)隊",IF(S30="支援檢疫所","支援(其他)",IF(  S30="/","空班",  IF(  S30="丙",  "※ 丙案",  IF(  S30="丙常訓",  "※ 丙案 常訓",S30  )))))))))))))))))))))))))</f>
        <v/>
      </c>
      <c r="T70" s="190" t="str">
        <f>IF(T30="早","08-18",IF(T30="中","12-22",IF(T30="晚","22-08",IF(T30="X","輪休",IF(T30="公","公假",IF(OR(T30="病",T30="事"),"病(事)假",IF(OR(T30="婚",T30="產"),"婚(產)假",IF(T30="補","補休",IF(T30="休","休假",IF(T30="喪","喪假",IF(AND(T30="/",OR($A30=日期輸入!$B$25,$A30=日期輸入!$C$25,$A30=日期輸入!$D$25,$A30=日期輸入!$E$25,$A30=日期輸入!$F$25)),"08-18水電科",IF(T30="大日","大隊值日(日)",IF(T30="大夜","大隊值日(夜)",IF(T30="值1","值1(早)",IF(T30="值1丙","值1(早) 丙案",IF(T30="值2","值2(中)",IF(T30="值2乙","值2(中) 乙案",IF(T30="夜值","夜值(晚)",IF(T30="甲夜","夜值(晚) 甲案",IF(T30="備","08-18",IF(OR(T30="支援秘書室",T30="支援出納室",T30="支援警務科",T30="支援事務股"),"支援總(大)隊",IF(T30="支援檢疫所","支援(其他)",IF(  T30="/","空班",  IF(  T30="丙",  "※ 丙案",  IF(  T30="丙常訓",  "※ 丙案 常訓",T30  )))))))))))))))))))))))))</f>
        <v/>
      </c>
      <c r="U70" s="190" t="str">
        <f>IF(U30="早","08-18",IF(U30="中","12-22",IF(U30="晚","22-08",IF(U30="X","輪休",IF(U30="公","公假",IF(OR(U30="病",U30="事"),"病(事)假",IF(OR(U30="婚",U30="產"),"婚(產)假",IF(U30="補","補休",IF(U30="休","休假",IF(U30="喪","喪假",IF(AND(U30="/",OR($A30=日期輸入!$B$25,$A30=日期輸入!$C$25,$A30=日期輸入!$D$25,$A30=日期輸入!$E$25,$A30=日期輸入!$F$25)),"08-18水電科",IF(U30="大日","大隊值日(日)",IF(U30="大夜","大隊值日(夜)",IF(U30="值1","值1(早)",IF(U30="值1丙","值1(早) 丙案",IF(U30="值2","值2(中)",IF(U30="值2乙","值2(中) 乙案",IF(U30="夜值","夜值(晚)",IF(U30="甲夜","夜值(晚) 甲案",IF(U30="備","08-18",IF(OR(U30="支援秘書室",U30="支援出納室",U30="支援警務科",U30="支援事務股"),"支援總(大)隊",IF(U30="支援檢疫所","支援(其他)",IF(  U30="/","空班",  IF(  U30="丙",  "※ 丙案",  IF(  U30="丙常訓",  "※ 丙案 常訓",U30  )))))))))))))))))))))))))</f>
        <v/>
      </c>
      <c r="V70" s="190" t="str">
        <f>IF(V30="早","08-18",IF(V30="中","12-22",IF(V30="晚","22-08",IF(V30="X","輪休",IF(V30="公","公假",IF(OR(V30="病",V30="事"),"病(事)假",IF(OR(V30="婚",V30="產"),"婚(產)假",IF(V30="補","補休",IF(V30="休","休假",IF(V30="喪","喪假",IF(AND(V30="/",OR($A30=日期輸入!$B$25,$A30=日期輸入!$C$25,$A30=日期輸入!$D$25,$A30=日期輸入!$E$25,$A30=日期輸入!$F$25)),"08-18水電科",IF(V30="大日","大隊值日(日)",IF(V30="大夜","大隊值日(夜)",IF(V30="值1","值1(早)",IF(V30="值1丙","值1(早) 丙案",IF(V30="值2","值2(中)",IF(V30="值2乙","值2(中) 乙案",IF(V30="夜值","夜值(晚)",IF(V30="甲夜","夜值(晚) 甲案",IF(V30="備","08-18",IF(OR(V30="支援秘書室",V30="支援出納室",V30="支援警務科",V30="支援事務股"),"支援總(大)隊",IF(V30="支援檢疫所","支援(其他)",IF(  V30="/","空班",  IF(  V30="丙",  "※ 丙案",  IF(  V30="丙常訓",  "※ 丙案 常訓",V30  )))))))))))))))))))))))))</f>
        <v/>
      </c>
      <c r="W70" s="190" t="str">
        <f>IF(W30="早","08-18",IF(W30="中","12-22",IF(W30="晚","22-08",IF(W30="X","輪休",IF(W30="公","公假",IF(OR(W30="病",W30="事"),"病(事)假",IF(OR(W30="婚",W30="產"),"婚(產)假",IF(W30="補","補休",IF(W30="休","休假",IF(W30="喪","喪假",IF(AND(W30="/",OR($A30=日期輸入!$B$25,$A30=日期輸入!$C$25,$A30=日期輸入!$D$25,$A30=日期輸入!$E$25,$A30=日期輸入!$F$25)),"08-18水電科",IF(W30="大日","大隊值日(日)",IF(W30="大夜","大隊值日(夜)",IF(W30="值1","值1(早)",IF(W30="值1丙","值1(早) 丙案",IF(W30="值2","值2(中)",IF(W30="值2乙","值2(中) 乙案",IF(W30="夜值","夜值(晚)",IF(W30="甲夜","夜值(晚) 甲案",IF(W30="備","08-18",IF(OR(W30="支援秘書室",W30="支援出納室",W30="支援警務科",W30="支援事務股"),"支援總(大)隊",IF(W30="支援檢疫所","支援(其他)",IF(  W30="/","空班",  IF(  W30="丙",  "※ 丙案",  IF(  W30="丙常訓",  "※ 丙案 常訓",W30  )))))))))))))))))))))))))</f>
        <v/>
      </c>
      <c r="X70" s="190" t="str">
        <f>IF(X30="早","08-18",IF(X30="中","12-22",IF(X30="晚","22-08",IF(X30="X","輪休",IF(X30="公","公假",IF(OR(X30="病",X30="事"),"病(事)假",IF(OR(X30="婚",X30="產"),"婚(產)假",IF(X30="補","補休",IF(X30="休","休假",IF(X30="喪","喪假",IF(AND(X30="/",OR($A30=日期輸入!$B$25,$A30=日期輸入!$C$25,$A30=日期輸入!$D$25,$A30=日期輸入!$E$25,$A30=日期輸入!$F$25)),"08-18水電科",IF(X30="大日","大隊值日(日)",IF(X30="大夜","大隊值日(夜)",IF(X30="值1","值1(早)",IF(X30="值1丙","值1(早) 丙案",IF(X30="值2","值2(中)",IF(X30="值2乙","值2(中) 乙案",IF(X30="夜值","夜值(晚)",IF(X30="甲夜","夜值(晚) 甲案",IF(X30="備","08-18",IF(OR(X30="支援秘書室",X30="支援出納室",X30="支援警務科",X30="支援事務股"),"支援總(大)隊",IF(X30="支援檢疫所","支援(其他)",IF(  X30="/","空班",  IF(  X30="丙",  "※ 丙案",  IF(  X30="丙常訓",  "※ 丙案 常訓",X30  )))))))))))))))))))))))))</f>
        <v/>
      </c>
      <c r="Y70" s="190" t="str">
        <f>IF(Y30="早","08-18",IF(Y30="中","12-22",IF(Y30="晚","22-08",IF(Y30="X","輪休",IF(Y30="公","公假",IF(OR(Y30="病",Y30="事"),"病(事)假",IF(OR(Y30="婚",Y30="產"),"婚(產)假",IF(Y30="補","補休",IF(Y30="休","休假",IF(Y30="喪","喪假",IF(AND(Y30="/",OR($A30=日期輸入!$B$25,$A30=日期輸入!$C$25,$A30=日期輸入!$D$25,$A30=日期輸入!$E$25,$A30=日期輸入!$F$25)),"08-18水電科",IF(Y30="大日","大隊值日(日)",IF(Y30="大夜","大隊值日(夜)",IF(Y30="值1","值1(早)",IF(Y30="值1丙","值1(早) 丙案",IF(Y30="值2","值2(中)",IF(Y30="值2乙","值2(中) 乙案",IF(Y30="夜值","夜值(晚)",IF(Y30="甲夜","夜值(晚) 甲案",IF(Y30="備","08-18",IF(OR(Y30="支援秘書室",Y30="支援出納室",Y30="支援警務科",Y30="支援事務股"),"支援總(大)隊",IF(Y30="支援檢疫所","支援(其他)",IF(  Y30="/","空班",  IF(  Y30="丙",  "※ 丙案",  IF(  Y30="丙常訓",  "※ 丙案 常訓",Y30  )))))))))))))))))))))))))</f>
        <v/>
      </c>
      <c r="Z70" s="190" t="str">
        <f>IF(Z30="早","08-18",IF(Z30="中","12-22",IF(Z30="晚","22-08",IF(Z30="X","輪休",IF(Z30="公","公假",IF(OR(Z30="病",Z30="事"),"病(事)假",IF(OR(Z30="婚",Z30="產"),"婚(產)假",IF(Z30="補","補休",IF(Z30="休","休假",IF(Z30="喪","喪假",IF(AND(Z30="/",OR($A30=日期輸入!$B$25,$A30=日期輸入!$C$25,$A30=日期輸入!$D$25,$A30=日期輸入!$E$25,$A30=日期輸入!$F$25)),"08-18水電科",IF(Z30="大日","大隊值日(日)",IF(Z30="大夜","大隊值日(夜)",IF(Z30="值1","值1(早)",IF(Z30="值1丙","值1(早) 丙案",IF(Z30="值2","值2(中)",IF(Z30="值2乙","值2(中) 乙案",IF(Z30="夜值","夜值(晚)",IF(Z30="甲夜","夜值(晚) 甲案",IF(Z30="備","08-18",IF(OR(Z30="支援秘書室",Z30="支援出納室",Z30="支援警務科",Z30="支援事務股"),"支援總(大)隊",IF(Z30="支援檢疫所","支援(其他)",IF(  Z30="/","空班",  IF(  Z30="丙",  "※ 丙案",  IF(  Z30="丙常訓",  "※ 丙案 常訓",Z30  )))))))))))))))))))))))))</f>
        <v/>
      </c>
      <c r="AA70" s="190" t="str">
        <f>IF(AA30="早","08-18",IF(AA30="中","12-22",IF(AA30="晚","22-08",IF(AA30="X","輪休",IF(AA30="公","公假",IF(OR(AA30="病",AA30="事"),"病(事)假",IF(OR(AA30="婚",AA30="產"),"婚(產)假",IF(AA30="補","補休",IF(AA30="休","休假",IF(AA30="喪","喪假",IF(AND(AA30="/",OR($A30=日期輸入!$B$25,$A30=日期輸入!$C$25,$A30=日期輸入!$D$25,$A30=日期輸入!$E$25,$A30=日期輸入!$F$25)),"08-18水電科",IF(AA30="大日","大隊值日(日)",IF(AA30="大夜","大隊值日(夜)",IF(AA30="值1","值1(早)",IF(AA30="值1丙","值1(早) 丙案",IF(AA30="值2","值2(中)",IF(AA30="值2乙","值2(中) 乙案",IF(AA30="夜值","夜值(晚)",IF(AA30="甲夜","夜值(晚) 甲案",IF(AA30="備","08-18",IF(OR(AA30="支援秘書室",AA30="支援出納室",AA30="支援警務科",AA30="支援事務股"),"支援總(大)隊",IF(AA30="支援檢疫所","支援(其他)",IF(  AA30="/","空班",  IF(  AA30="丙",  "※ 丙案",  IF(  AA30="丙常訓",  "※ 丙案 常訓",AA30  )))))))))))))))))))))))))</f>
        <v/>
      </c>
      <c r="AB70" s="190" t="str">
        <f>IF(AB30="早","08-18",IF(AB30="中","12-22",IF(AB30="晚","22-08",IF(AB30="X","輪休",IF(AB30="公","公假",IF(OR(AB30="病",AB30="事"),"病(事)假",IF(OR(AB30="婚",AB30="產"),"婚(產)假",IF(AB30="補","補休",IF(AB30="休","休假",IF(AB30="喪","喪假",IF(AND(AB30="/",OR($A30=日期輸入!$B$25,$A30=日期輸入!$C$25,$A30=日期輸入!$D$25,$A30=日期輸入!$E$25,$A30=日期輸入!$F$25)),"08-18水電科",IF(AB30="大日","大隊值日(日)",IF(AB30="大夜","大隊值日(夜)",IF(AB30="值1","值1(早)",IF(AB30="值1丙","值1(早) 丙案",IF(AB30="值2","值2(中)",IF(AB30="值2乙","值2(中) 乙案",IF(AB30="夜值","夜值(晚)",IF(AB30="甲夜","夜值(晚) 甲案",IF(AB30="備","08-18",IF(OR(AB30="支援秘書室",AB30="支援出納室",AB30="支援警務科",AB30="支援事務股"),"支援總(大)隊",IF(AB30="支援檢疫所","支援(其他)",IF(  AB30="/","空班",  IF(  AB30="丙",  "※ 丙案",  IF(  AB30="丙常訓",  "※ 丙案 常訓",AB30  )))))))))))))))))))))))))</f>
        <v/>
      </c>
      <c r="AC70" s="190" t="str">
        <f>IF(AC30="早","08-18",IF(AC30="中","12-22",IF(AC30="晚","22-08",IF(AC30="X","輪休",IF(AC30="公","公假",IF(OR(AC30="病",AC30="事"),"病(事)假",IF(OR(AC30="婚",AC30="產"),"婚(產)假",IF(AC30="補","補休",IF(AC30="休","休假",IF(AC30="喪","喪假",IF(AND(AC30="/",OR($A30=日期輸入!$B$25,$A30=日期輸入!$C$25,$A30=日期輸入!$D$25,$A30=日期輸入!$E$25,$A30=日期輸入!$F$25)),"08-18水電科",IF(AC30="大日","大隊值日(日)",IF(AC30="大夜","大隊值日(夜)",IF(AC30="值1","值1(早)",IF(AC30="值1丙","值1(早) 丙案",IF(AC30="值2","值2(中)",IF(AC30="值2乙","值2(中) 乙案",IF(AC30="夜值","夜值(晚)",IF(AC30="甲夜","夜值(晚) 甲案",IF(AC30="備","08-18",IF(OR(AC30="支援秘書室",AC30="支援出納室",AC30="支援警務科",AC30="支援事務股"),"支援總(大)隊",IF(AC30="支援檢疫所","支援(其他)",IF(  AC30="/","空班",  IF(  AC30="丙",  "※ 丙案",  IF(  AC30="丙常訓",  "※ 丙案 常訓",AC30  )))))))))))))))))))))))))</f>
        <v/>
      </c>
      <c r="AD70" s="190" t="str">
        <f>IF(AD30="早","08-18",IF(AD30="中","12-22",IF(AD30="晚","22-08",IF(AD30="X","輪休",IF(AD30="公","公假",IF(OR(AD30="病",AD30="事"),"病(事)假",IF(OR(AD30="婚",AD30="產"),"婚(產)假",IF(AD30="補","補休",IF(AD30="休","休假",IF(AD30="喪","喪假",IF(AND(AD30="/",OR($A30=日期輸入!$B$25,$A30=日期輸入!$C$25,$A30=日期輸入!$D$25,$A30=日期輸入!$E$25,$A30=日期輸入!$F$25)),"08-18水電科",IF(AD30="大日","大隊值日(日)",IF(AD30="大夜","大隊值日(夜)",IF(AD30="值1","值1(早)",IF(AD30="值1丙","值1(早) 丙案",IF(AD30="值2","值2(中)",IF(AD30="值2乙","值2(中) 乙案",IF(AD30="夜值","夜值(晚)",IF(AD30="甲夜","夜值(晚) 甲案",IF(AD30="備","08-18",IF(OR(AD30="支援秘書室",AD30="支援出納室",AD30="支援警務科",AD30="支援事務股"),"支援總(大)隊",IF(AD30="支援檢疫所","支援(其他)",IF(  AD30="/","空班",  IF(  AD30="丙",  "※ 丙案",  IF(  AD30="丙常訓",  "※ 丙案 常訓",AD30  )))))))))))))))))))))))))</f>
        <v/>
      </c>
      <c r="AE70" s="190" t="str">
        <f>IF(AE30="早","08-18",IF(AE30="中","12-22",IF(AE30="晚","22-08",IF(AE30="X","輪休",IF(AE30="公","公假",IF(OR(AE30="病",AE30="事"),"病(事)假",IF(OR(AE30="婚",AE30="產"),"婚(產)假",IF(AE30="補","補休",IF(AE30="休","休假",IF(AE30="喪","喪假",IF(AND(AE30="/",OR($A30=日期輸入!$B$25,$A30=日期輸入!$C$25,$A30=日期輸入!$D$25,$A30=日期輸入!$E$25,$A30=日期輸入!$F$25)),"08-18水電科",IF(AE30="大日","大隊值日(日)",IF(AE30="大夜","大隊值日(夜)",IF(AE30="值1","值1(早)",IF(AE30="值1丙","值1(早) 丙案",IF(AE30="值2","值2(中)",IF(AE30="值2乙","值2(中) 乙案",IF(AE30="夜值","夜值(晚)",IF(AE30="甲夜","夜值(晚) 甲案",IF(AE30="備","08-18",IF(OR(AE30="支援秘書室",AE30="支援出納室",AE30="支援警務科",AE30="支援事務股"),"支援總(大)隊",IF(AE30="支援檢疫所","支援(其他)",IF(  AE30="/","空班",  IF(  AE30="丙",  "※ 丙案",  IF(  AE30="丙常訓",  "※ 丙案 常訓",AE30  )))))))))))))))))))))))))</f>
        <v/>
      </c>
      <c r="AF70" s="190" t="str">
        <f>IF(AF30="早","08-18",IF(AF30="中","12-22",IF(AF30="晚","22-08",IF(AF30="X","輪休",IF(AF30="公","公假",IF(OR(AF30="病",AF30="事"),"病(事)假",IF(OR(AF30="婚",AF30="產"),"婚(產)假",IF(AF30="補","補休",IF(AF30="休","休假",IF(AF30="喪","喪假",IF(AND(AF30="/",OR($A30=日期輸入!$B$25,$A30=日期輸入!$C$25,$A30=日期輸入!$D$25,$A30=日期輸入!$E$25,$A30=日期輸入!$F$25)),"08-18水電科",IF(AF30="大日","大隊值日(日)",IF(AF30="大夜","大隊值日(夜)",IF(AF30="值1","值1(早)",IF(AF30="值1丙","值1(早) 丙案",IF(AF30="值2","值2(中)",IF(AF30="值2乙","值2(中) 乙案",IF(AF30="夜值","夜值(晚)",IF(AF30="甲夜","夜值(晚) 甲案",IF(AF30="備","08-18",IF(OR(AF30="支援秘書室",AF30="支援出納室",AF30="支援警務科",AF30="支援事務股"),"支援總(大)隊",IF(AF30="支援檢疫所","支援(其他)",IF(  AF30="/","空班",  IF(  AF30="丙",  "※ 丙案",  IF(  AF30="丙常訓",  "※ 丙案 常訓",AF30  )))))))))))))))))))))))))</f>
        <v/>
      </c>
      <c r="AG70" s="190" t="str">
        <f>IF(AG30="早","08-18",IF(AG30="中","12-22",IF(AG30="晚","22-08",IF(AG30="X","輪休",IF(AG30="公","公假",IF(OR(AG30="病",AG30="事"),"病(事)假",IF(OR(AG30="婚",AG30="產"),"婚(產)假",IF(AG30="補","補休",IF(AG30="休","休假",IF(AG30="喪","喪假",IF(AND(AG30="/",OR($A30=日期輸入!$B$25,$A30=日期輸入!$C$25,$A30=日期輸入!$D$25,$A30=日期輸入!$E$25,$A30=日期輸入!$F$25)),"08-18水電科",IF(AG30="大日","大隊值日(日)",IF(AG30="大夜","大隊值日(夜)",IF(AG30="值1","值1(早)",IF(AG30="值1丙","值1(早) 丙案",IF(AG30="值2","值2(中)",IF(AG30="值2乙","值2(中) 乙案",IF(AG30="夜值","夜值(晚)",IF(AG30="甲夜","夜值(晚) 甲案",IF(AG30="備","08-18",IF(OR(AG30="支援秘書室",AG30="支援出納室",AG30="支援警務科",AG30="支援事務股"),"支援總(大)隊",IF(AG30="支援檢疫所","支援(其他)",IF(  AG30="/","空班",  IF(  AG30="丙",  "※ 丙案",  IF(  AG30="丙常訓",  "※ 丙案 常訓",AG30  )))))))))))))))))))))))))</f>
        <v/>
      </c>
    </row>
    <row r="71" spans="1:33">
      <c r="A71" s="190" t="str">
        <f t="shared" ref="A71:B71" si="30">A31</f>
        <v/>
      </c>
      <c r="B71" s="190" t="str">
        <f t="shared" si="30"/>
        <v/>
      </c>
      <c r="C71" s="190" t="str">
        <f>IF(C31="早","08-18",IF(C31="中","12-22",IF(C31="晚","22-08",IF(C31="X","輪休",IF(C31="公","公假",IF(OR(C31="病",C31="事"),"病(事)假",IF(OR(C31="婚",C31="產"),"婚(產)假",IF(C31="補","補休",IF(C31="休","休假",IF(C31="喪","喪假",IF(AND(C31="/",OR($A31=日期輸入!$B$25,$A31=日期輸入!$C$25,$A31=日期輸入!$D$25,$A31=日期輸入!$E$25,$A31=日期輸入!$F$25)),"08-18水電科",IF(C31="大日","大隊值日(日)",IF(C31="大夜","大隊值日(夜)",IF(C31="值1","值1(早)",IF(C31="值1丙","值1(早) 丙案",IF(C31="值2","值2(中)",IF(C31="值2乙","值2(中) 乙案",IF(C31="夜值","夜值(晚)",IF(C31="甲夜","夜值(晚) 甲案",IF(C31="備","08-18",IF(OR(C31="支援秘書室",C31="支援出納室",C31="支援警務科",C31="支援事務股"),"支援總(大)隊",IF(C31="支援檢疫所","支援(其他)",IF(  C31="/","空班",  IF(  C31="丙",  "※ 丙案",  IF(  C31="丙常訓",  "※ 丙案 常訓",C31  )))))))))))))))))))))))))</f>
        <v/>
      </c>
      <c r="D71" s="190" t="str">
        <f>IF(D31="早","08-18",IF(D31="中","12-22",IF(D31="晚","22-08",IF(D31="X","輪休",IF(D31="公","公假",IF(OR(D31="病",D31="事"),"病(事)假",IF(OR(D31="婚",D31="產"),"婚(產)假",IF(D31="補","補休",IF(D31="休","休假",IF(D31="喪","喪假",IF(AND(D31="/",OR($A31=日期輸入!$B$25,$A31=日期輸入!$C$25,$A31=日期輸入!$D$25,$A31=日期輸入!$E$25,$A31=日期輸入!$F$25)),"08-18水電科",IF(D31="大日","大隊值日(日)",IF(D31="大夜","大隊值日(夜)",IF(D31="值1","值1(早)",IF(D31="值1丙","值1(早) 丙案",IF(D31="值2","值2(中)",IF(D31="值2乙","值2(中) 乙案",IF(D31="夜值","夜值(晚)",IF(D31="甲夜","夜值(晚) 甲案",IF(D31="備","08-18",IF(OR(D31="支援秘書室",D31="支援出納室",D31="支援警務科",D31="支援事務股"),"支援總(大)隊",IF(D31="支援檢疫所","支援(其他)",IF(  D31="/","空班",  IF(  D31="丙",  "※ 丙案",  IF(  D31="丙常訓",  "※ 丙案 常訓",D31  )))))))))))))))))))))))))</f>
        <v/>
      </c>
      <c r="E71" s="190" t="str">
        <f>IF(E31="早","08-18",IF(E31="中","12-22",IF(E31="晚","22-08",IF(E31="X","輪休",IF(E31="公","公假",IF(OR(E31="病",E31="事"),"病(事)假",IF(OR(E31="婚",E31="產"),"婚(產)假",IF(E31="補","補休",IF(E31="休","休假",IF(E31="喪","喪假",IF(AND(E31="/",OR($A31=日期輸入!$B$25,$A31=日期輸入!$C$25,$A31=日期輸入!$D$25,$A31=日期輸入!$E$25,$A31=日期輸入!$F$25)),"08-18水電科",IF(E31="大日","大隊值日(日)",IF(E31="大夜","大隊值日(夜)",IF(E31="值1","值1(早)",IF(E31="值1丙","值1(早) 丙案",IF(E31="值2","值2(中)",IF(E31="值2乙","值2(中) 乙案",IF(E31="夜值","夜值(晚)",IF(E31="甲夜","夜值(晚) 甲案",IF(E31="備","08-18",IF(OR(E31="支援秘書室",E31="支援出納室",E31="支援警務科",E31="支援事務股"),"支援總(大)隊",IF(E31="支援檢疫所","支援(其他)",IF(  E31="/","空班",  IF(  E31="丙",  "※ 丙案",  IF(  E31="丙常訓",  "※ 丙案 常訓",E31  )))))))))))))))))))))))))</f>
        <v/>
      </c>
      <c r="F71" s="190" t="str">
        <f>IF(F31="早","08-18",IF(F31="中","12-22",IF(F31="晚","22-08",IF(F31="X","輪休",IF(F31="公","公假",IF(OR(F31="病",F31="事"),"病(事)假",IF(OR(F31="婚",F31="產"),"婚(產)假",IF(F31="補","補休",IF(F31="休","休假",IF(F31="喪","喪假",IF(AND(F31="/",OR($A31=日期輸入!$B$25,$A31=日期輸入!$C$25,$A31=日期輸入!$D$25,$A31=日期輸入!$E$25,$A31=日期輸入!$F$25)),"08-18水電科",IF(F31="大日","大隊值日(日)",IF(F31="大夜","大隊值日(夜)",IF(F31="值1","值1(早)",IF(F31="值1丙","值1(早) 丙案",IF(F31="值2","值2(中)",IF(F31="值2乙","值2(中) 乙案",IF(F31="夜值","夜值(晚)",IF(F31="甲夜","夜值(晚) 甲案",IF(F31="備","08-18",IF(OR(F31="支援秘書室",F31="支援出納室",F31="支援警務科",F31="支援事務股"),"支援總(大)隊",IF(F31="支援檢疫所","支援(其他)",IF(  F31="/","空班",  IF(  F31="丙",  "※ 丙案",  IF(  F31="丙常訓",  "※ 丙案 常訓",F31  )))))))))))))))))))))))))</f>
        <v/>
      </c>
      <c r="G71" s="190" t="str">
        <f>IF(G31="早","08-18",IF(G31="中","12-22",IF(G31="晚","22-08",IF(G31="X","輪休",IF(G31="公","公假",IF(OR(G31="病",G31="事"),"病(事)假",IF(OR(G31="婚",G31="產"),"婚(產)假",IF(G31="補","補休",IF(G31="休","休假",IF(G31="喪","喪假",IF(AND(G31="/",OR($A31=日期輸入!$B$25,$A31=日期輸入!$C$25,$A31=日期輸入!$D$25,$A31=日期輸入!$E$25,$A31=日期輸入!$F$25)),"08-18水電科",IF(G31="大日","大隊值日(日)",IF(G31="大夜","大隊值日(夜)",IF(G31="值1","值1(早)",IF(G31="值1丙","值1(早) 丙案",IF(G31="值2","值2(中)",IF(G31="值2乙","值2(中) 乙案",IF(G31="夜值","夜值(晚)",IF(G31="甲夜","夜值(晚) 甲案",IF(G31="備","08-18",IF(OR(G31="支援秘書室",G31="支援出納室",G31="支援警務科",G31="支援事務股"),"支援總(大)隊",IF(G31="支援檢疫所","支援(其他)",IF(  G31="/","空班",  IF(  G31="丙",  "※ 丙案",  IF(  G31="丙常訓",  "※ 丙案 常訓",G31  )))))))))))))))))))))))))</f>
        <v/>
      </c>
      <c r="H71" s="190" t="str">
        <f>IF(H31="早","08-18",IF(H31="中","12-22",IF(H31="晚","22-08",IF(H31="X","輪休",IF(H31="公","公假",IF(OR(H31="病",H31="事"),"病(事)假",IF(OR(H31="婚",H31="產"),"婚(產)假",IF(H31="補","補休",IF(H31="休","休假",IF(H31="喪","喪假",IF(AND(H31="/",OR($A31=日期輸入!$B$25,$A31=日期輸入!$C$25,$A31=日期輸入!$D$25,$A31=日期輸入!$E$25,$A31=日期輸入!$F$25)),"08-18水電科",IF(H31="大日","大隊值日(日)",IF(H31="大夜","大隊值日(夜)",IF(H31="值1","值1(早)",IF(H31="值1丙","值1(早) 丙案",IF(H31="值2","值2(中)",IF(H31="值2乙","值2(中) 乙案",IF(H31="夜值","夜值(晚)",IF(H31="甲夜","夜值(晚) 甲案",IF(H31="備","08-18",IF(OR(H31="支援秘書室",H31="支援出納室",H31="支援警務科",H31="支援事務股"),"支援總(大)隊",IF(H31="支援檢疫所","支援(其他)",IF(  H31="/","空班",  IF(  H31="丙",  "※ 丙案",  IF(  H31="丙常訓",  "※ 丙案 常訓",H31  )))))))))))))))))))))))))</f>
        <v/>
      </c>
      <c r="I71" s="190" t="str">
        <f>IF(I31="早","08-18",IF(I31="中","12-22",IF(I31="晚","22-08",IF(I31="X","輪休",IF(I31="公","公假",IF(OR(I31="病",I31="事"),"病(事)假",IF(OR(I31="婚",I31="產"),"婚(產)假",IF(I31="補","補休",IF(I31="休","休假",IF(I31="喪","喪假",IF(AND(I31="/",OR($A31=日期輸入!$B$25,$A31=日期輸入!$C$25,$A31=日期輸入!$D$25,$A31=日期輸入!$E$25,$A31=日期輸入!$F$25)),"08-18水電科",IF(I31="大日","大隊值日(日)",IF(I31="大夜","大隊值日(夜)",IF(I31="值1","值1(早)",IF(I31="值1丙","值1(早) 丙案",IF(I31="值2","值2(中)",IF(I31="值2乙","值2(中) 乙案",IF(I31="夜值","夜值(晚)",IF(I31="甲夜","夜值(晚) 甲案",IF(I31="備","08-18",IF(OR(I31="支援秘書室",I31="支援出納室",I31="支援警務科",I31="支援事務股"),"支援總(大)隊",IF(I31="支援檢疫所","支援(其他)",IF(  I31="/","空班",  IF(  I31="丙",  "※ 丙案",  IF(  I31="丙常訓",  "※ 丙案 常訓",I31  )))))))))))))))))))))))))</f>
        <v/>
      </c>
      <c r="J71" s="190" t="str">
        <f>IF(J31="早","08-18",IF(J31="中","12-22",IF(J31="晚","22-08",IF(J31="X","輪休",IF(J31="公","公假",IF(OR(J31="病",J31="事"),"病(事)假",IF(OR(J31="婚",J31="產"),"婚(產)假",IF(J31="補","補休",IF(J31="休","休假",IF(J31="喪","喪假",IF(AND(J31="/",OR($A31=日期輸入!$B$25,$A31=日期輸入!$C$25,$A31=日期輸入!$D$25,$A31=日期輸入!$E$25,$A31=日期輸入!$F$25)),"08-18水電科",IF(J31="大日","大隊值日(日)",IF(J31="大夜","大隊值日(夜)",IF(J31="值1","值1(早)",IF(J31="值1丙","值1(早) 丙案",IF(J31="值2","值2(中)",IF(J31="值2乙","值2(中) 乙案",IF(J31="夜值","夜值(晚)",IF(J31="甲夜","夜值(晚) 甲案",IF(J31="備","08-18",IF(OR(J31="支援秘書室",J31="支援出納室",J31="支援警務科",J31="支援事務股"),"支援總(大)隊",IF(J31="支援檢疫所","支援(其他)",IF(  J31="/","空班",  IF(  J31="丙",  "※ 丙案",  IF(  J31="丙常訓",  "※ 丙案 常訓",J31  )))))))))))))))))))))))))</f>
        <v/>
      </c>
      <c r="K71" s="190" t="str">
        <f>IF(K31="早","08-18",IF(K31="中","12-22",IF(K31="晚","22-08",IF(K31="X","輪休",IF(K31="公","公假",IF(OR(K31="病",K31="事"),"病(事)假",IF(OR(K31="婚",K31="產"),"婚(產)假",IF(K31="補","補休",IF(K31="休","休假",IF(K31="喪","喪假",IF(AND(K31="/",OR($A31=日期輸入!$B$25,$A31=日期輸入!$C$25,$A31=日期輸入!$D$25,$A31=日期輸入!$E$25,$A31=日期輸入!$F$25)),"08-18水電科",IF(K31="大日","大隊值日(日)",IF(K31="大夜","大隊值日(夜)",IF(K31="值1","值1(早)",IF(K31="值1丙","值1(早) 丙案",IF(K31="值2","值2(中)",IF(K31="值2乙","值2(中) 乙案",IF(K31="夜值","夜值(晚)",IF(K31="甲夜","夜值(晚) 甲案",IF(K31="備","08-18",IF(OR(K31="支援秘書室",K31="支援出納室",K31="支援警務科",K31="支援事務股"),"支援總(大)隊",IF(K31="支援檢疫所","支援(其他)",IF(  K31="/","空班",  IF(  K31="丙",  "※ 丙案",  IF(  K31="丙常訓",  "※ 丙案 常訓",K31  )))))))))))))))))))))))))</f>
        <v/>
      </c>
      <c r="L71" s="190" t="str">
        <f>IF(L31="早","08-18",IF(L31="中","12-22",IF(L31="晚","22-08",IF(L31="X","輪休",IF(L31="公","公假",IF(OR(L31="病",L31="事"),"病(事)假",IF(OR(L31="婚",L31="產"),"婚(產)假",IF(L31="補","補休",IF(L31="休","休假",IF(L31="喪","喪假",IF(AND(L31="/",OR($A31=日期輸入!$B$25,$A31=日期輸入!$C$25,$A31=日期輸入!$D$25,$A31=日期輸入!$E$25,$A31=日期輸入!$F$25)),"08-18水電科",IF(L31="大日","大隊值日(日)",IF(L31="大夜","大隊值日(夜)",IF(L31="值1","值1(早)",IF(L31="值1丙","值1(早) 丙案",IF(L31="值2","值2(中)",IF(L31="值2乙","值2(中) 乙案",IF(L31="夜值","夜值(晚)",IF(L31="甲夜","夜值(晚) 甲案",IF(L31="備","08-18",IF(OR(L31="支援秘書室",L31="支援出納室",L31="支援警務科",L31="支援事務股"),"支援總(大)隊",IF(L31="支援檢疫所","支援(其他)",IF(  L31="/","空班",  IF(  L31="丙",  "※ 丙案",  IF(  L31="丙常訓",  "※ 丙案 常訓",L31  )))))))))))))))))))))))))</f>
        <v/>
      </c>
      <c r="M71" s="190" t="str">
        <f>IF(M31="早","08-18",IF(M31="中","12-22",IF(M31="晚","22-08",IF(M31="X","輪休",IF(M31="公","公假",IF(OR(M31="病",M31="事"),"病(事)假",IF(OR(M31="婚",M31="產"),"婚(產)假",IF(M31="補","補休",IF(M31="休","休假",IF(M31="喪","喪假",IF(AND(M31="/",OR($A31=日期輸入!$B$25,$A31=日期輸入!$C$25,$A31=日期輸入!$D$25,$A31=日期輸入!$E$25,$A31=日期輸入!$F$25)),"08-18水電科",IF(M31="大日","大隊值日(日)",IF(M31="大夜","大隊值日(夜)",IF(M31="值1","值1(早)",IF(M31="值1丙","值1(早) 丙案",IF(M31="值2","值2(中)",IF(M31="值2乙","值2(中) 乙案",IF(M31="夜值","夜值(晚)",IF(M31="甲夜","夜值(晚) 甲案",IF(M31="備","08-18",IF(OR(M31="支援秘書室",M31="支援出納室",M31="支援警務科",M31="支援事務股"),"支援總(大)隊",IF(M31="支援檢疫所","支援(其他)",IF(  M31="/","空班",  IF(  M31="丙",  "※ 丙案",  IF(  M31="丙常訓",  "※ 丙案 常訓",M31  )))))))))))))))))))))))))</f>
        <v/>
      </c>
      <c r="N71" s="190" t="str">
        <f>IF(N31="早","08-18",IF(N31="中","12-22",IF(N31="晚","22-08",IF(N31="X","輪休",IF(N31="公","公假",IF(OR(N31="病",N31="事"),"病(事)假",IF(OR(N31="婚",N31="產"),"婚(產)假",IF(N31="補","補休",IF(N31="休","休假",IF(N31="喪","喪假",IF(AND(N31="/",OR($A31=日期輸入!$B$25,$A31=日期輸入!$C$25,$A31=日期輸入!$D$25,$A31=日期輸入!$E$25,$A31=日期輸入!$F$25)),"08-18水電科",IF(N31="大日","大隊值日(日)",IF(N31="大夜","大隊值日(夜)",IF(N31="值1","值1(早)",IF(N31="值1丙","值1(早) 丙案",IF(N31="值2","值2(中)",IF(N31="值2乙","值2(中) 乙案",IF(N31="夜值","夜值(晚)",IF(N31="甲夜","夜值(晚) 甲案",IF(N31="備","08-18",IF(OR(N31="支援秘書室",N31="支援出納室",N31="支援警務科",N31="支援事務股"),"支援總(大)隊",IF(N31="支援檢疫所","支援(其他)",IF(  N31="/","空班",  IF(  N31="丙",  "※ 丙案",  IF(  N31="丙常訓",  "※ 丙案 常訓",N31  )))))))))))))))))))))))))</f>
        <v/>
      </c>
      <c r="O71" s="190" t="str">
        <f>IF(O31="早","08-18",IF(O31="中","12-22",IF(O31="晚","22-08",IF(O31="X","輪休",IF(O31="公","公假",IF(OR(O31="病",O31="事"),"病(事)假",IF(OR(O31="婚",O31="產"),"婚(產)假",IF(O31="補","補休",IF(O31="休","休假",IF(O31="喪","喪假",IF(AND(O31="/",OR($A31=日期輸入!$B$25,$A31=日期輸入!$C$25,$A31=日期輸入!$D$25,$A31=日期輸入!$E$25,$A31=日期輸入!$F$25)),"08-18水電科",IF(O31="大日","大隊值日(日)",IF(O31="大夜","大隊值日(夜)",IF(O31="值1","值1(早)",IF(O31="值1丙","值1(早) 丙案",IF(O31="值2","值2(中)",IF(O31="值2乙","值2(中) 乙案",IF(O31="夜值","夜值(晚)",IF(O31="甲夜","夜值(晚) 甲案",IF(O31="備","08-18",IF(OR(O31="支援秘書室",O31="支援出納室",O31="支援警務科",O31="支援事務股"),"支援總(大)隊",IF(O31="支援檢疫所","支援(其他)",IF(  O31="/","空班",  IF(  O31="丙",  "※ 丙案",  IF(  O31="丙常訓",  "※ 丙案 常訓",O31  )))))))))))))))))))))))))</f>
        <v/>
      </c>
      <c r="P71" s="190" t="str">
        <f>IF(P31="早","08-18",IF(P31="中","12-22",IF(P31="晚","22-08",IF(P31="X","輪休",IF(P31="公","公假",IF(OR(P31="病",P31="事"),"病(事)假",IF(OR(P31="婚",P31="產"),"婚(產)假",IF(P31="補","補休",IF(P31="休","休假",IF(P31="喪","喪假",IF(AND(P31="/",OR($A31=日期輸入!$B$25,$A31=日期輸入!$C$25,$A31=日期輸入!$D$25,$A31=日期輸入!$E$25,$A31=日期輸入!$F$25)),"08-18水電科",IF(P31="大日","大隊值日(日)",IF(P31="大夜","大隊值日(夜)",IF(P31="值1","值1(早)",IF(P31="值1丙","值1(早) 丙案",IF(P31="值2","值2(中)",IF(P31="值2乙","值2(中) 乙案",IF(P31="夜值","夜值(晚)",IF(P31="甲夜","夜值(晚) 甲案",IF(P31="備","08-18",IF(OR(P31="支援秘書室",P31="支援出納室",P31="支援警務科",P31="支援事務股"),"支援總(大)隊",IF(P31="支援檢疫所","支援(其他)",IF(  P31="/","空班",  IF(  P31="丙",  "※ 丙案",  IF(  P31="丙常訓",  "※ 丙案 常訓",P31  )))))))))))))))))))))))))</f>
        <v/>
      </c>
      <c r="Q71" s="190" t="str">
        <f>IF(Q31="早","08-18",IF(Q31="中","12-22",IF(Q31="晚","22-08",IF(Q31="X","輪休",IF(Q31="公","公假",IF(OR(Q31="病",Q31="事"),"病(事)假",IF(OR(Q31="婚",Q31="產"),"婚(產)假",IF(Q31="補","補休",IF(Q31="休","休假",IF(Q31="喪","喪假",IF(AND(Q31="/",OR($A31=日期輸入!$B$25,$A31=日期輸入!$C$25,$A31=日期輸入!$D$25,$A31=日期輸入!$E$25,$A31=日期輸入!$F$25)),"08-18水電科",IF(Q31="大日","大隊值日(日)",IF(Q31="大夜","大隊值日(夜)",IF(Q31="值1","值1(早)",IF(Q31="值1丙","值1(早) 丙案",IF(Q31="值2","值2(中)",IF(Q31="值2乙","值2(中) 乙案",IF(Q31="夜值","夜值(晚)",IF(Q31="甲夜","夜值(晚) 甲案",IF(Q31="備","08-18",IF(OR(Q31="支援秘書室",Q31="支援出納室",Q31="支援警務科",Q31="支援事務股"),"支援總(大)隊",IF(Q31="支援檢疫所","支援(其他)",IF(  Q31="/","空班",  IF(  Q31="丙",  "※ 丙案",  IF(  Q31="丙常訓",  "※ 丙案 常訓",Q31  )))))))))))))))))))))))))</f>
        <v/>
      </c>
      <c r="R71" s="190" t="str">
        <f>IF(R31="早","08-18",IF(R31="中","12-22",IF(R31="晚","22-08",IF(R31="X","輪休",IF(R31="公","公假",IF(OR(R31="病",R31="事"),"病(事)假",IF(OR(R31="婚",R31="產"),"婚(產)假",IF(R31="補","補休",IF(R31="休","休假",IF(R31="喪","喪假",IF(AND(R31="/",OR($A31=日期輸入!$B$25,$A31=日期輸入!$C$25,$A31=日期輸入!$D$25,$A31=日期輸入!$E$25,$A31=日期輸入!$F$25)),"08-18水電科",IF(R31="大日","大隊值日(日)",IF(R31="大夜","大隊值日(夜)",IF(R31="值1","值1(早)",IF(R31="值1丙","值1(早) 丙案",IF(R31="值2","值2(中)",IF(R31="值2乙","值2(中) 乙案",IF(R31="夜值","夜值(晚)",IF(R31="甲夜","夜值(晚) 甲案",IF(R31="備","08-18",IF(OR(R31="支援秘書室",R31="支援出納室",R31="支援警務科",R31="支援事務股"),"支援總(大)隊",IF(R31="支援檢疫所","支援(其他)",IF(  R31="/","空班",  IF(  R31="丙",  "※ 丙案",  IF(  R31="丙常訓",  "※ 丙案 常訓",R31  )))))))))))))))))))))))))</f>
        <v/>
      </c>
      <c r="S71" s="190" t="str">
        <f>IF(S31="早","08-18",IF(S31="中","12-22",IF(S31="晚","22-08",IF(S31="X","輪休",IF(S31="公","公假",IF(OR(S31="病",S31="事"),"病(事)假",IF(OR(S31="婚",S31="產"),"婚(產)假",IF(S31="補","補休",IF(S31="休","休假",IF(S31="喪","喪假",IF(AND(S31="/",OR($A31=日期輸入!$B$25,$A31=日期輸入!$C$25,$A31=日期輸入!$D$25,$A31=日期輸入!$E$25,$A31=日期輸入!$F$25)),"08-18水電科",IF(S31="大日","大隊值日(日)",IF(S31="大夜","大隊值日(夜)",IF(S31="值1","值1(早)",IF(S31="值1丙","值1(早) 丙案",IF(S31="值2","值2(中)",IF(S31="值2乙","值2(中) 乙案",IF(S31="夜值","夜值(晚)",IF(S31="甲夜","夜值(晚) 甲案",IF(S31="備","08-18",IF(OR(S31="支援秘書室",S31="支援出納室",S31="支援警務科",S31="支援事務股"),"支援總(大)隊",IF(S31="支援檢疫所","支援(其他)",IF(  S31="/","空班",  IF(  S31="丙",  "※ 丙案",  IF(  S31="丙常訓",  "※ 丙案 常訓",S31  )))))))))))))))))))))))))</f>
        <v/>
      </c>
      <c r="T71" s="190" t="str">
        <f>IF(T31="早","08-18",IF(T31="中","12-22",IF(T31="晚","22-08",IF(T31="X","輪休",IF(T31="公","公假",IF(OR(T31="病",T31="事"),"病(事)假",IF(OR(T31="婚",T31="產"),"婚(產)假",IF(T31="補","補休",IF(T31="休","休假",IF(T31="喪","喪假",IF(AND(T31="/",OR($A31=日期輸入!$B$25,$A31=日期輸入!$C$25,$A31=日期輸入!$D$25,$A31=日期輸入!$E$25,$A31=日期輸入!$F$25)),"08-18水電科",IF(T31="大日","大隊值日(日)",IF(T31="大夜","大隊值日(夜)",IF(T31="值1","值1(早)",IF(T31="值1丙","值1(早) 丙案",IF(T31="值2","值2(中)",IF(T31="值2乙","值2(中) 乙案",IF(T31="夜值","夜值(晚)",IF(T31="甲夜","夜值(晚) 甲案",IF(T31="備","08-18",IF(OR(T31="支援秘書室",T31="支援出納室",T31="支援警務科",T31="支援事務股"),"支援總(大)隊",IF(T31="支援檢疫所","支援(其他)",IF(  T31="/","空班",  IF(  T31="丙",  "※ 丙案",  IF(  T31="丙常訓",  "※ 丙案 常訓",T31  )))))))))))))))))))))))))</f>
        <v/>
      </c>
      <c r="U71" s="190" t="str">
        <f>IF(U31="早","08-18",IF(U31="中","12-22",IF(U31="晚","22-08",IF(U31="X","輪休",IF(U31="公","公假",IF(OR(U31="病",U31="事"),"病(事)假",IF(OR(U31="婚",U31="產"),"婚(產)假",IF(U31="補","補休",IF(U31="休","休假",IF(U31="喪","喪假",IF(AND(U31="/",OR($A31=日期輸入!$B$25,$A31=日期輸入!$C$25,$A31=日期輸入!$D$25,$A31=日期輸入!$E$25,$A31=日期輸入!$F$25)),"08-18水電科",IF(U31="大日","大隊值日(日)",IF(U31="大夜","大隊值日(夜)",IF(U31="值1","值1(早)",IF(U31="值1丙","值1(早) 丙案",IF(U31="值2","值2(中)",IF(U31="值2乙","值2(中) 乙案",IF(U31="夜值","夜值(晚)",IF(U31="甲夜","夜值(晚) 甲案",IF(U31="備","08-18",IF(OR(U31="支援秘書室",U31="支援出納室",U31="支援警務科",U31="支援事務股"),"支援總(大)隊",IF(U31="支援檢疫所","支援(其他)",IF(  U31="/","空班",  IF(  U31="丙",  "※ 丙案",  IF(  U31="丙常訓",  "※ 丙案 常訓",U31  )))))))))))))))))))))))))</f>
        <v/>
      </c>
      <c r="V71" s="190" t="str">
        <f>IF(V31="早","08-18",IF(V31="中","12-22",IF(V31="晚","22-08",IF(V31="X","輪休",IF(V31="公","公假",IF(OR(V31="病",V31="事"),"病(事)假",IF(OR(V31="婚",V31="產"),"婚(產)假",IF(V31="補","補休",IF(V31="休","休假",IF(V31="喪","喪假",IF(AND(V31="/",OR($A31=日期輸入!$B$25,$A31=日期輸入!$C$25,$A31=日期輸入!$D$25,$A31=日期輸入!$E$25,$A31=日期輸入!$F$25)),"08-18水電科",IF(V31="大日","大隊值日(日)",IF(V31="大夜","大隊值日(夜)",IF(V31="值1","值1(早)",IF(V31="值1丙","值1(早) 丙案",IF(V31="值2","值2(中)",IF(V31="值2乙","值2(中) 乙案",IF(V31="夜值","夜值(晚)",IF(V31="甲夜","夜值(晚) 甲案",IF(V31="備","08-18",IF(OR(V31="支援秘書室",V31="支援出納室",V31="支援警務科",V31="支援事務股"),"支援總(大)隊",IF(V31="支援檢疫所","支援(其他)",IF(  V31="/","空班",  IF(  V31="丙",  "※ 丙案",  IF(  V31="丙常訓",  "※ 丙案 常訓",V31  )))))))))))))))))))))))))</f>
        <v/>
      </c>
      <c r="W71" s="190" t="str">
        <f>IF(W31="早","08-18",IF(W31="中","12-22",IF(W31="晚","22-08",IF(W31="X","輪休",IF(W31="公","公假",IF(OR(W31="病",W31="事"),"病(事)假",IF(OR(W31="婚",W31="產"),"婚(產)假",IF(W31="補","補休",IF(W31="休","休假",IF(W31="喪","喪假",IF(AND(W31="/",OR($A31=日期輸入!$B$25,$A31=日期輸入!$C$25,$A31=日期輸入!$D$25,$A31=日期輸入!$E$25,$A31=日期輸入!$F$25)),"08-18水電科",IF(W31="大日","大隊值日(日)",IF(W31="大夜","大隊值日(夜)",IF(W31="值1","值1(早)",IF(W31="值1丙","值1(早) 丙案",IF(W31="值2","值2(中)",IF(W31="值2乙","值2(中) 乙案",IF(W31="夜值","夜值(晚)",IF(W31="甲夜","夜值(晚) 甲案",IF(W31="備","08-18",IF(OR(W31="支援秘書室",W31="支援出納室",W31="支援警務科",W31="支援事務股"),"支援總(大)隊",IF(W31="支援檢疫所","支援(其他)",IF(  W31="/","空班",  IF(  W31="丙",  "※ 丙案",  IF(  W31="丙常訓",  "※ 丙案 常訓",W31  )))))))))))))))))))))))))</f>
        <v/>
      </c>
      <c r="X71" s="190" t="str">
        <f>IF(X31="早","08-18",IF(X31="中","12-22",IF(X31="晚","22-08",IF(X31="X","輪休",IF(X31="公","公假",IF(OR(X31="病",X31="事"),"病(事)假",IF(OR(X31="婚",X31="產"),"婚(產)假",IF(X31="補","補休",IF(X31="休","休假",IF(X31="喪","喪假",IF(AND(X31="/",OR($A31=日期輸入!$B$25,$A31=日期輸入!$C$25,$A31=日期輸入!$D$25,$A31=日期輸入!$E$25,$A31=日期輸入!$F$25)),"08-18水電科",IF(X31="大日","大隊值日(日)",IF(X31="大夜","大隊值日(夜)",IF(X31="值1","值1(早)",IF(X31="值1丙","值1(早) 丙案",IF(X31="值2","值2(中)",IF(X31="值2乙","值2(中) 乙案",IF(X31="夜值","夜值(晚)",IF(X31="甲夜","夜值(晚) 甲案",IF(X31="備","08-18",IF(OR(X31="支援秘書室",X31="支援出納室",X31="支援警務科",X31="支援事務股"),"支援總(大)隊",IF(X31="支援檢疫所","支援(其他)",IF(  X31="/","空班",  IF(  X31="丙",  "※ 丙案",  IF(  X31="丙常訓",  "※ 丙案 常訓",X31  )))))))))))))))))))))))))</f>
        <v/>
      </c>
      <c r="Y71" s="190" t="str">
        <f>IF(Y31="早","08-18",IF(Y31="中","12-22",IF(Y31="晚","22-08",IF(Y31="X","輪休",IF(Y31="公","公假",IF(OR(Y31="病",Y31="事"),"病(事)假",IF(OR(Y31="婚",Y31="產"),"婚(產)假",IF(Y31="補","補休",IF(Y31="休","休假",IF(Y31="喪","喪假",IF(AND(Y31="/",OR($A31=日期輸入!$B$25,$A31=日期輸入!$C$25,$A31=日期輸入!$D$25,$A31=日期輸入!$E$25,$A31=日期輸入!$F$25)),"08-18水電科",IF(Y31="大日","大隊值日(日)",IF(Y31="大夜","大隊值日(夜)",IF(Y31="值1","值1(早)",IF(Y31="值1丙","值1(早) 丙案",IF(Y31="值2","值2(中)",IF(Y31="值2乙","值2(中) 乙案",IF(Y31="夜值","夜值(晚)",IF(Y31="甲夜","夜值(晚) 甲案",IF(Y31="備","08-18",IF(OR(Y31="支援秘書室",Y31="支援出納室",Y31="支援警務科",Y31="支援事務股"),"支援總(大)隊",IF(Y31="支援檢疫所","支援(其他)",IF(  Y31="/","空班",  IF(  Y31="丙",  "※ 丙案",  IF(  Y31="丙常訓",  "※ 丙案 常訓",Y31  )))))))))))))))))))))))))</f>
        <v/>
      </c>
      <c r="Z71" s="190" t="str">
        <f>IF(Z31="早","08-18",IF(Z31="中","12-22",IF(Z31="晚","22-08",IF(Z31="X","輪休",IF(Z31="公","公假",IF(OR(Z31="病",Z31="事"),"病(事)假",IF(OR(Z31="婚",Z31="產"),"婚(產)假",IF(Z31="補","補休",IF(Z31="休","休假",IF(Z31="喪","喪假",IF(AND(Z31="/",OR($A31=日期輸入!$B$25,$A31=日期輸入!$C$25,$A31=日期輸入!$D$25,$A31=日期輸入!$E$25,$A31=日期輸入!$F$25)),"08-18水電科",IF(Z31="大日","大隊值日(日)",IF(Z31="大夜","大隊值日(夜)",IF(Z31="值1","值1(早)",IF(Z31="值1丙","值1(早) 丙案",IF(Z31="值2","值2(中)",IF(Z31="值2乙","值2(中) 乙案",IF(Z31="夜值","夜值(晚)",IF(Z31="甲夜","夜值(晚) 甲案",IF(Z31="備","08-18",IF(OR(Z31="支援秘書室",Z31="支援出納室",Z31="支援警務科",Z31="支援事務股"),"支援總(大)隊",IF(Z31="支援檢疫所","支援(其他)",IF(  Z31="/","空班",  IF(  Z31="丙",  "※ 丙案",  IF(  Z31="丙常訓",  "※ 丙案 常訓",Z31  )))))))))))))))))))))))))</f>
        <v/>
      </c>
      <c r="AA71" s="190" t="str">
        <f>IF(AA31="早","08-18",IF(AA31="中","12-22",IF(AA31="晚","22-08",IF(AA31="X","輪休",IF(AA31="公","公假",IF(OR(AA31="病",AA31="事"),"病(事)假",IF(OR(AA31="婚",AA31="產"),"婚(產)假",IF(AA31="補","補休",IF(AA31="休","休假",IF(AA31="喪","喪假",IF(AND(AA31="/",OR($A31=日期輸入!$B$25,$A31=日期輸入!$C$25,$A31=日期輸入!$D$25,$A31=日期輸入!$E$25,$A31=日期輸入!$F$25)),"08-18水電科",IF(AA31="大日","大隊值日(日)",IF(AA31="大夜","大隊值日(夜)",IF(AA31="值1","值1(早)",IF(AA31="值1丙","值1(早) 丙案",IF(AA31="值2","值2(中)",IF(AA31="值2乙","值2(中) 乙案",IF(AA31="夜值","夜值(晚)",IF(AA31="甲夜","夜值(晚) 甲案",IF(AA31="備","08-18",IF(OR(AA31="支援秘書室",AA31="支援出納室",AA31="支援警務科",AA31="支援事務股"),"支援總(大)隊",IF(AA31="支援檢疫所","支援(其他)",IF(  AA31="/","空班",  IF(  AA31="丙",  "※ 丙案",  IF(  AA31="丙常訓",  "※ 丙案 常訓",AA31  )))))))))))))))))))))))))</f>
        <v/>
      </c>
      <c r="AB71" s="190" t="str">
        <f>IF(AB31="早","08-18",IF(AB31="中","12-22",IF(AB31="晚","22-08",IF(AB31="X","輪休",IF(AB31="公","公假",IF(OR(AB31="病",AB31="事"),"病(事)假",IF(OR(AB31="婚",AB31="產"),"婚(產)假",IF(AB31="補","補休",IF(AB31="休","休假",IF(AB31="喪","喪假",IF(AND(AB31="/",OR($A31=日期輸入!$B$25,$A31=日期輸入!$C$25,$A31=日期輸入!$D$25,$A31=日期輸入!$E$25,$A31=日期輸入!$F$25)),"08-18水電科",IF(AB31="大日","大隊值日(日)",IF(AB31="大夜","大隊值日(夜)",IF(AB31="值1","值1(早)",IF(AB31="值1丙","值1(早) 丙案",IF(AB31="值2","值2(中)",IF(AB31="值2乙","值2(中) 乙案",IF(AB31="夜值","夜值(晚)",IF(AB31="甲夜","夜值(晚) 甲案",IF(AB31="備","08-18",IF(OR(AB31="支援秘書室",AB31="支援出納室",AB31="支援警務科",AB31="支援事務股"),"支援總(大)隊",IF(AB31="支援檢疫所","支援(其他)",IF(  AB31="/","空班",  IF(  AB31="丙",  "※ 丙案",  IF(  AB31="丙常訓",  "※ 丙案 常訓",AB31  )))))))))))))))))))))))))</f>
        <v/>
      </c>
      <c r="AC71" s="190" t="str">
        <f>IF(AC31="早","08-18",IF(AC31="中","12-22",IF(AC31="晚","22-08",IF(AC31="X","輪休",IF(AC31="公","公假",IF(OR(AC31="病",AC31="事"),"病(事)假",IF(OR(AC31="婚",AC31="產"),"婚(產)假",IF(AC31="補","補休",IF(AC31="休","休假",IF(AC31="喪","喪假",IF(AND(AC31="/",OR($A31=日期輸入!$B$25,$A31=日期輸入!$C$25,$A31=日期輸入!$D$25,$A31=日期輸入!$E$25,$A31=日期輸入!$F$25)),"08-18水電科",IF(AC31="大日","大隊值日(日)",IF(AC31="大夜","大隊值日(夜)",IF(AC31="值1","值1(早)",IF(AC31="值1丙","值1(早) 丙案",IF(AC31="值2","值2(中)",IF(AC31="值2乙","值2(中) 乙案",IF(AC31="夜值","夜值(晚)",IF(AC31="甲夜","夜值(晚) 甲案",IF(AC31="備","08-18",IF(OR(AC31="支援秘書室",AC31="支援出納室",AC31="支援警務科",AC31="支援事務股"),"支援總(大)隊",IF(AC31="支援檢疫所","支援(其他)",IF(  AC31="/","空班",  IF(  AC31="丙",  "※ 丙案",  IF(  AC31="丙常訓",  "※ 丙案 常訓",AC31  )))))))))))))))))))))))))</f>
        <v/>
      </c>
      <c r="AD71" s="190" t="str">
        <f>IF(AD31="早","08-18",IF(AD31="中","12-22",IF(AD31="晚","22-08",IF(AD31="X","輪休",IF(AD31="公","公假",IF(OR(AD31="病",AD31="事"),"病(事)假",IF(OR(AD31="婚",AD31="產"),"婚(產)假",IF(AD31="補","補休",IF(AD31="休","休假",IF(AD31="喪","喪假",IF(AND(AD31="/",OR($A31=日期輸入!$B$25,$A31=日期輸入!$C$25,$A31=日期輸入!$D$25,$A31=日期輸入!$E$25,$A31=日期輸入!$F$25)),"08-18水電科",IF(AD31="大日","大隊值日(日)",IF(AD31="大夜","大隊值日(夜)",IF(AD31="值1","值1(早)",IF(AD31="值1丙","值1(早) 丙案",IF(AD31="值2","值2(中)",IF(AD31="值2乙","值2(中) 乙案",IF(AD31="夜值","夜值(晚)",IF(AD31="甲夜","夜值(晚) 甲案",IF(AD31="備","08-18",IF(OR(AD31="支援秘書室",AD31="支援出納室",AD31="支援警務科",AD31="支援事務股"),"支援總(大)隊",IF(AD31="支援檢疫所","支援(其他)",IF(  AD31="/","空班",  IF(  AD31="丙",  "※ 丙案",  IF(  AD31="丙常訓",  "※ 丙案 常訓",AD31  )))))))))))))))))))))))))</f>
        <v/>
      </c>
      <c r="AE71" s="190" t="str">
        <f>IF(AE31="早","08-18",IF(AE31="中","12-22",IF(AE31="晚","22-08",IF(AE31="X","輪休",IF(AE31="公","公假",IF(OR(AE31="病",AE31="事"),"病(事)假",IF(OR(AE31="婚",AE31="產"),"婚(產)假",IF(AE31="補","補休",IF(AE31="休","休假",IF(AE31="喪","喪假",IF(AND(AE31="/",OR($A31=日期輸入!$B$25,$A31=日期輸入!$C$25,$A31=日期輸入!$D$25,$A31=日期輸入!$E$25,$A31=日期輸入!$F$25)),"08-18水電科",IF(AE31="大日","大隊值日(日)",IF(AE31="大夜","大隊值日(夜)",IF(AE31="值1","值1(早)",IF(AE31="值1丙","值1(早) 丙案",IF(AE31="值2","值2(中)",IF(AE31="值2乙","值2(中) 乙案",IF(AE31="夜值","夜值(晚)",IF(AE31="甲夜","夜值(晚) 甲案",IF(AE31="備","08-18",IF(OR(AE31="支援秘書室",AE31="支援出納室",AE31="支援警務科",AE31="支援事務股"),"支援總(大)隊",IF(AE31="支援檢疫所","支援(其他)",IF(  AE31="/","空班",  IF(  AE31="丙",  "※ 丙案",  IF(  AE31="丙常訓",  "※ 丙案 常訓",AE31  )))))))))))))))))))))))))</f>
        <v/>
      </c>
      <c r="AF71" s="190" t="str">
        <f>IF(AF31="早","08-18",IF(AF31="中","12-22",IF(AF31="晚","22-08",IF(AF31="X","輪休",IF(AF31="公","公假",IF(OR(AF31="病",AF31="事"),"病(事)假",IF(OR(AF31="婚",AF31="產"),"婚(產)假",IF(AF31="補","補休",IF(AF31="休","休假",IF(AF31="喪","喪假",IF(AND(AF31="/",OR($A31=日期輸入!$B$25,$A31=日期輸入!$C$25,$A31=日期輸入!$D$25,$A31=日期輸入!$E$25,$A31=日期輸入!$F$25)),"08-18水電科",IF(AF31="大日","大隊值日(日)",IF(AF31="大夜","大隊值日(夜)",IF(AF31="值1","值1(早)",IF(AF31="值1丙","值1(早) 丙案",IF(AF31="值2","值2(中)",IF(AF31="值2乙","值2(中) 乙案",IF(AF31="夜值","夜值(晚)",IF(AF31="甲夜","夜值(晚) 甲案",IF(AF31="備","08-18",IF(OR(AF31="支援秘書室",AF31="支援出納室",AF31="支援警務科",AF31="支援事務股"),"支援總(大)隊",IF(AF31="支援檢疫所","支援(其他)",IF(  AF31="/","空班",  IF(  AF31="丙",  "※ 丙案",  IF(  AF31="丙常訓",  "※ 丙案 常訓",AF31  )))))))))))))))))))))))))</f>
        <v/>
      </c>
      <c r="AG71" s="190" t="str">
        <f>IF(AG31="早","08-18",IF(AG31="中","12-22",IF(AG31="晚","22-08",IF(AG31="X","輪休",IF(AG31="公","公假",IF(OR(AG31="病",AG31="事"),"病(事)假",IF(OR(AG31="婚",AG31="產"),"婚(產)假",IF(AG31="補","補休",IF(AG31="休","休假",IF(AG31="喪","喪假",IF(AND(AG31="/",OR($A31=日期輸入!$B$25,$A31=日期輸入!$C$25,$A31=日期輸入!$D$25,$A31=日期輸入!$E$25,$A31=日期輸入!$F$25)),"08-18水電科",IF(AG31="大日","大隊值日(日)",IF(AG31="大夜","大隊值日(夜)",IF(AG31="值1","值1(早)",IF(AG31="值1丙","值1(早) 丙案",IF(AG31="值2","值2(中)",IF(AG31="值2乙","值2(中) 乙案",IF(AG31="夜值","夜值(晚)",IF(AG31="甲夜","夜值(晚) 甲案",IF(AG31="備","08-18",IF(OR(AG31="支援秘書室",AG31="支援出納室",AG31="支援警務科",AG31="支援事務股"),"支援總(大)隊",IF(AG31="支援檢疫所","支援(其他)",IF(  AG31="/","空班",  IF(  AG31="丙",  "※ 丙案",  IF(  AG31="丙常訓",  "※ 丙案 常訓",AG31  )))))))))))))))))))))))))</f>
        <v/>
      </c>
    </row>
    <row r="72" spans="1:33">
      <c r="A72" s="190" t="str">
        <f t="shared" ref="A72:B72" si="31">A32</f>
        <v/>
      </c>
      <c r="B72" s="190" t="str">
        <f t="shared" si="31"/>
        <v/>
      </c>
      <c r="C72" s="190" t="str">
        <f>IF(C32="早","08-18",IF(C32="中","12-22",IF(C32="晚","22-08",IF(C32="X","輪休",IF(C32="公","公假",IF(OR(C32="病",C32="事"),"病(事)假",IF(OR(C32="婚",C32="產"),"婚(產)假",IF(C32="補","補休",IF(C32="休","休假",IF(C32="喪","喪假",IF(AND(C32="/",OR($A32=日期輸入!$B$25,$A32=日期輸入!$C$25,$A32=日期輸入!$D$25,$A32=日期輸入!$E$25,$A32=日期輸入!$F$25)),"08-18水電科",IF(C32="大日","大隊值日(日)",IF(C32="大夜","大隊值日(夜)",IF(C32="值1","值1(早)",IF(C32="值1丙","值1(早) 丙案",IF(C32="值2","值2(中)",IF(C32="值2乙","值2(中) 乙案",IF(C32="夜值","夜值(晚)",IF(C32="甲夜","夜值(晚) 甲案",IF(C32="備","08-18",IF(OR(C32="支援秘書室",C32="支援出納室",C32="支援警務科",C32="支援事務股"),"支援總(大)隊",IF(C32="支援檢疫所","支援(其他)",IF(  C32="/","空班",  IF(  C32="丙",  "※ 丙案",  IF(  C32="丙常訓",  "※ 丙案 常訓",C32  )))))))))))))))))))))))))</f>
        <v/>
      </c>
      <c r="D72" s="190" t="str">
        <f>IF(D32="早","08-18",IF(D32="中","12-22",IF(D32="晚","22-08",IF(D32="X","輪休",IF(D32="公","公假",IF(OR(D32="病",D32="事"),"病(事)假",IF(OR(D32="婚",D32="產"),"婚(產)假",IF(D32="補","補休",IF(D32="休","休假",IF(D32="喪","喪假",IF(AND(D32="/",OR($A32=日期輸入!$B$25,$A32=日期輸入!$C$25,$A32=日期輸入!$D$25,$A32=日期輸入!$E$25,$A32=日期輸入!$F$25)),"08-18水電科",IF(D32="大日","大隊值日(日)",IF(D32="大夜","大隊值日(夜)",IF(D32="值1","值1(早)",IF(D32="值1丙","值1(早) 丙案",IF(D32="值2","值2(中)",IF(D32="值2乙","值2(中) 乙案",IF(D32="夜值","夜值(晚)",IF(D32="甲夜","夜值(晚) 甲案",IF(D32="備","08-18",IF(OR(D32="支援秘書室",D32="支援出納室",D32="支援警務科",D32="支援事務股"),"支援總(大)隊",IF(D32="支援檢疫所","支援(其他)",IF(  D32="/","空班",  IF(  D32="丙",  "※ 丙案",  IF(  D32="丙常訓",  "※ 丙案 常訓",D32  )))))))))))))))))))))))))</f>
        <v/>
      </c>
      <c r="E72" s="190" t="str">
        <f>IF(E32="早","08-18",IF(E32="中","12-22",IF(E32="晚","22-08",IF(E32="X","輪休",IF(E32="公","公假",IF(OR(E32="病",E32="事"),"病(事)假",IF(OR(E32="婚",E32="產"),"婚(產)假",IF(E32="補","補休",IF(E32="休","休假",IF(E32="喪","喪假",IF(AND(E32="/",OR($A32=日期輸入!$B$25,$A32=日期輸入!$C$25,$A32=日期輸入!$D$25,$A32=日期輸入!$E$25,$A32=日期輸入!$F$25)),"08-18水電科",IF(E32="大日","大隊值日(日)",IF(E32="大夜","大隊值日(夜)",IF(E32="值1","值1(早)",IF(E32="值1丙","值1(早) 丙案",IF(E32="值2","值2(中)",IF(E32="值2乙","值2(中) 乙案",IF(E32="夜值","夜值(晚)",IF(E32="甲夜","夜值(晚) 甲案",IF(E32="備","08-18",IF(OR(E32="支援秘書室",E32="支援出納室",E32="支援警務科",E32="支援事務股"),"支援總(大)隊",IF(E32="支援檢疫所","支援(其他)",IF(  E32="/","空班",  IF(  E32="丙",  "※ 丙案",  IF(  E32="丙常訓",  "※ 丙案 常訓",E32  )))))))))))))))))))))))))</f>
        <v/>
      </c>
      <c r="F72" s="190" t="str">
        <f>IF(F32="早","08-18",IF(F32="中","12-22",IF(F32="晚","22-08",IF(F32="X","輪休",IF(F32="公","公假",IF(OR(F32="病",F32="事"),"病(事)假",IF(OR(F32="婚",F32="產"),"婚(產)假",IF(F32="補","補休",IF(F32="休","休假",IF(F32="喪","喪假",IF(AND(F32="/",OR($A32=日期輸入!$B$25,$A32=日期輸入!$C$25,$A32=日期輸入!$D$25,$A32=日期輸入!$E$25,$A32=日期輸入!$F$25)),"08-18水電科",IF(F32="大日","大隊值日(日)",IF(F32="大夜","大隊值日(夜)",IF(F32="值1","值1(早)",IF(F32="值1丙","值1(早) 丙案",IF(F32="值2","值2(中)",IF(F32="值2乙","值2(中) 乙案",IF(F32="夜值","夜值(晚)",IF(F32="甲夜","夜值(晚) 甲案",IF(F32="備","08-18",IF(OR(F32="支援秘書室",F32="支援出納室",F32="支援警務科",F32="支援事務股"),"支援總(大)隊",IF(F32="支援檢疫所","支援(其他)",IF(  F32="/","空班",  IF(  F32="丙",  "※ 丙案",  IF(  F32="丙常訓",  "※ 丙案 常訓",F32  )))))))))))))))))))))))))</f>
        <v/>
      </c>
      <c r="G72" s="190" t="str">
        <f>IF(G32="早","08-18",IF(G32="中","12-22",IF(G32="晚","22-08",IF(G32="X","輪休",IF(G32="公","公假",IF(OR(G32="病",G32="事"),"病(事)假",IF(OR(G32="婚",G32="產"),"婚(產)假",IF(G32="補","補休",IF(G32="休","休假",IF(G32="喪","喪假",IF(AND(G32="/",OR($A32=日期輸入!$B$25,$A32=日期輸入!$C$25,$A32=日期輸入!$D$25,$A32=日期輸入!$E$25,$A32=日期輸入!$F$25)),"08-18水電科",IF(G32="大日","大隊值日(日)",IF(G32="大夜","大隊值日(夜)",IF(G32="值1","值1(早)",IF(G32="值1丙","值1(早) 丙案",IF(G32="值2","值2(中)",IF(G32="值2乙","值2(中) 乙案",IF(G32="夜值","夜值(晚)",IF(G32="甲夜","夜值(晚) 甲案",IF(G32="備","08-18",IF(OR(G32="支援秘書室",G32="支援出納室",G32="支援警務科",G32="支援事務股"),"支援總(大)隊",IF(G32="支援檢疫所","支援(其他)",IF(  G32="/","空班",  IF(  G32="丙",  "※ 丙案",  IF(  G32="丙常訓",  "※ 丙案 常訓",G32  )))))))))))))))))))))))))</f>
        <v/>
      </c>
      <c r="H72" s="190" t="str">
        <f>IF(H32="早","08-18",IF(H32="中","12-22",IF(H32="晚","22-08",IF(H32="X","輪休",IF(H32="公","公假",IF(OR(H32="病",H32="事"),"病(事)假",IF(OR(H32="婚",H32="產"),"婚(產)假",IF(H32="補","補休",IF(H32="休","休假",IF(H32="喪","喪假",IF(AND(H32="/",OR($A32=日期輸入!$B$25,$A32=日期輸入!$C$25,$A32=日期輸入!$D$25,$A32=日期輸入!$E$25,$A32=日期輸入!$F$25)),"08-18水電科",IF(H32="大日","大隊值日(日)",IF(H32="大夜","大隊值日(夜)",IF(H32="值1","值1(早)",IF(H32="值1丙","值1(早) 丙案",IF(H32="值2","值2(中)",IF(H32="值2乙","值2(中) 乙案",IF(H32="夜值","夜值(晚)",IF(H32="甲夜","夜值(晚) 甲案",IF(H32="備","08-18",IF(OR(H32="支援秘書室",H32="支援出納室",H32="支援警務科",H32="支援事務股"),"支援總(大)隊",IF(H32="支援檢疫所","支援(其他)",IF(  H32="/","空班",  IF(  H32="丙",  "※ 丙案",  IF(  H32="丙常訓",  "※ 丙案 常訓",H32  )))))))))))))))))))))))))</f>
        <v/>
      </c>
      <c r="I72" s="190" t="str">
        <f>IF(I32="早","08-18",IF(I32="中","12-22",IF(I32="晚","22-08",IF(I32="X","輪休",IF(I32="公","公假",IF(OR(I32="病",I32="事"),"病(事)假",IF(OR(I32="婚",I32="產"),"婚(產)假",IF(I32="補","補休",IF(I32="休","休假",IF(I32="喪","喪假",IF(AND(I32="/",OR($A32=日期輸入!$B$25,$A32=日期輸入!$C$25,$A32=日期輸入!$D$25,$A32=日期輸入!$E$25,$A32=日期輸入!$F$25)),"08-18水電科",IF(I32="大日","大隊值日(日)",IF(I32="大夜","大隊值日(夜)",IF(I32="值1","值1(早)",IF(I32="值1丙","值1(早) 丙案",IF(I32="值2","值2(中)",IF(I32="值2乙","值2(中) 乙案",IF(I32="夜值","夜值(晚)",IF(I32="甲夜","夜值(晚) 甲案",IF(I32="備","08-18",IF(OR(I32="支援秘書室",I32="支援出納室",I32="支援警務科",I32="支援事務股"),"支援總(大)隊",IF(I32="支援檢疫所","支援(其他)",IF(  I32="/","空班",  IF(  I32="丙",  "※ 丙案",  IF(  I32="丙常訓",  "※ 丙案 常訓",I32  )))))))))))))))))))))))))</f>
        <v/>
      </c>
      <c r="J72" s="190" t="str">
        <f>IF(J32="早","08-18",IF(J32="中","12-22",IF(J32="晚","22-08",IF(J32="X","輪休",IF(J32="公","公假",IF(OR(J32="病",J32="事"),"病(事)假",IF(OR(J32="婚",J32="產"),"婚(產)假",IF(J32="補","補休",IF(J32="休","休假",IF(J32="喪","喪假",IF(AND(J32="/",OR($A32=日期輸入!$B$25,$A32=日期輸入!$C$25,$A32=日期輸入!$D$25,$A32=日期輸入!$E$25,$A32=日期輸入!$F$25)),"08-18水電科",IF(J32="大日","大隊值日(日)",IF(J32="大夜","大隊值日(夜)",IF(J32="值1","值1(早)",IF(J32="值1丙","值1(早) 丙案",IF(J32="值2","值2(中)",IF(J32="值2乙","值2(中) 乙案",IF(J32="夜值","夜值(晚)",IF(J32="甲夜","夜值(晚) 甲案",IF(J32="備","08-18",IF(OR(J32="支援秘書室",J32="支援出納室",J32="支援警務科",J32="支援事務股"),"支援總(大)隊",IF(J32="支援檢疫所","支援(其他)",IF(  J32="/","空班",  IF(  J32="丙",  "※ 丙案",  IF(  J32="丙常訓",  "※ 丙案 常訓",J32  )))))))))))))))))))))))))</f>
        <v/>
      </c>
      <c r="K72" s="190" t="str">
        <f>IF(K32="早","08-18",IF(K32="中","12-22",IF(K32="晚","22-08",IF(K32="X","輪休",IF(K32="公","公假",IF(OR(K32="病",K32="事"),"病(事)假",IF(OR(K32="婚",K32="產"),"婚(產)假",IF(K32="補","補休",IF(K32="休","休假",IF(K32="喪","喪假",IF(AND(K32="/",OR($A32=日期輸入!$B$25,$A32=日期輸入!$C$25,$A32=日期輸入!$D$25,$A32=日期輸入!$E$25,$A32=日期輸入!$F$25)),"08-18水電科",IF(K32="大日","大隊值日(日)",IF(K32="大夜","大隊值日(夜)",IF(K32="值1","值1(早)",IF(K32="值1丙","值1(早) 丙案",IF(K32="值2","值2(中)",IF(K32="值2乙","值2(中) 乙案",IF(K32="夜值","夜值(晚)",IF(K32="甲夜","夜值(晚) 甲案",IF(K32="備","08-18",IF(OR(K32="支援秘書室",K32="支援出納室",K32="支援警務科",K32="支援事務股"),"支援總(大)隊",IF(K32="支援檢疫所","支援(其他)",IF(  K32="/","空班",  IF(  K32="丙",  "※ 丙案",  IF(  K32="丙常訓",  "※ 丙案 常訓",K32  )))))))))))))))))))))))))</f>
        <v/>
      </c>
      <c r="L72" s="190" t="str">
        <f>IF(L32="早","08-18",IF(L32="中","12-22",IF(L32="晚","22-08",IF(L32="X","輪休",IF(L32="公","公假",IF(OR(L32="病",L32="事"),"病(事)假",IF(OR(L32="婚",L32="產"),"婚(產)假",IF(L32="補","補休",IF(L32="休","休假",IF(L32="喪","喪假",IF(AND(L32="/",OR($A32=日期輸入!$B$25,$A32=日期輸入!$C$25,$A32=日期輸入!$D$25,$A32=日期輸入!$E$25,$A32=日期輸入!$F$25)),"08-18水電科",IF(L32="大日","大隊值日(日)",IF(L32="大夜","大隊值日(夜)",IF(L32="值1","值1(早)",IF(L32="值1丙","值1(早) 丙案",IF(L32="值2","值2(中)",IF(L32="值2乙","值2(中) 乙案",IF(L32="夜值","夜值(晚)",IF(L32="甲夜","夜值(晚) 甲案",IF(L32="備","08-18",IF(OR(L32="支援秘書室",L32="支援出納室",L32="支援警務科",L32="支援事務股"),"支援總(大)隊",IF(L32="支援檢疫所","支援(其他)",IF(  L32="/","空班",  IF(  L32="丙",  "※ 丙案",  IF(  L32="丙常訓",  "※ 丙案 常訓",L32  )))))))))))))))))))))))))</f>
        <v/>
      </c>
      <c r="M72" s="190" t="str">
        <f>IF(M32="早","08-18",IF(M32="中","12-22",IF(M32="晚","22-08",IF(M32="X","輪休",IF(M32="公","公假",IF(OR(M32="病",M32="事"),"病(事)假",IF(OR(M32="婚",M32="產"),"婚(產)假",IF(M32="補","補休",IF(M32="休","休假",IF(M32="喪","喪假",IF(AND(M32="/",OR($A32=日期輸入!$B$25,$A32=日期輸入!$C$25,$A32=日期輸入!$D$25,$A32=日期輸入!$E$25,$A32=日期輸入!$F$25)),"08-18水電科",IF(M32="大日","大隊值日(日)",IF(M32="大夜","大隊值日(夜)",IF(M32="值1","值1(早)",IF(M32="值1丙","值1(早) 丙案",IF(M32="值2","值2(中)",IF(M32="值2乙","值2(中) 乙案",IF(M32="夜值","夜值(晚)",IF(M32="甲夜","夜值(晚) 甲案",IF(M32="備","08-18",IF(OR(M32="支援秘書室",M32="支援出納室",M32="支援警務科",M32="支援事務股"),"支援總(大)隊",IF(M32="支援檢疫所","支援(其他)",IF(  M32="/","空班",  IF(  M32="丙",  "※ 丙案",  IF(  M32="丙常訓",  "※ 丙案 常訓",M32  )))))))))))))))))))))))))</f>
        <v/>
      </c>
      <c r="N72" s="190" t="str">
        <f>IF(N32="早","08-18",IF(N32="中","12-22",IF(N32="晚","22-08",IF(N32="X","輪休",IF(N32="公","公假",IF(OR(N32="病",N32="事"),"病(事)假",IF(OR(N32="婚",N32="產"),"婚(產)假",IF(N32="補","補休",IF(N32="休","休假",IF(N32="喪","喪假",IF(AND(N32="/",OR($A32=日期輸入!$B$25,$A32=日期輸入!$C$25,$A32=日期輸入!$D$25,$A32=日期輸入!$E$25,$A32=日期輸入!$F$25)),"08-18水電科",IF(N32="大日","大隊值日(日)",IF(N32="大夜","大隊值日(夜)",IF(N32="值1","值1(早)",IF(N32="值1丙","值1(早) 丙案",IF(N32="值2","值2(中)",IF(N32="值2乙","值2(中) 乙案",IF(N32="夜值","夜值(晚)",IF(N32="甲夜","夜值(晚) 甲案",IF(N32="備","08-18",IF(OR(N32="支援秘書室",N32="支援出納室",N32="支援警務科",N32="支援事務股"),"支援總(大)隊",IF(N32="支援檢疫所","支援(其他)",IF(  N32="/","空班",  IF(  N32="丙",  "※ 丙案",  IF(  N32="丙常訓",  "※ 丙案 常訓",N32  )))))))))))))))))))))))))</f>
        <v/>
      </c>
      <c r="O72" s="190" t="str">
        <f>IF(O32="早","08-18",IF(O32="中","12-22",IF(O32="晚","22-08",IF(O32="X","輪休",IF(O32="公","公假",IF(OR(O32="病",O32="事"),"病(事)假",IF(OR(O32="婚",O32="產"),"婚(產)假",IF(O32="補","補休",IF(O32="休","休假",IF(O32="喪","喪假",IF(AND(O32="/",OR($A32=日期輸入!$B$25,$A32=日期輸入!$C$25,$A32=日期輸入!$D$25,$A32=日期輸入!$E$25,$A32=日期輸入!$F$25)),"08-18水電科",IF(O32="大日","大隊值日(日)",IF(O32="大夜","大隊值日(夜)",IF(O32="值1","值1(早)",IF(O32="值1丙","值1(早) 丙案",IF(O32="值2","值2(中)",IF(O32="值2乙","值2(中) 乙案",IF(O32="夜值","夜值(晚)",IF(O32="甲夜","夜值(晚) 甲案",IF(O32="備","08-18",IF(OR(O32="支援秘書室",O32="支援出納室",O32="支援警務科",O32="支援事務股"),"支援總(大)隊",IF(O32="支援檢疫所","支援(其他)",IF(  O32="/","空班",  IF(  O32="丙",  "※ 丙案",  IF(  O32="丙常訓",  "※ 丙案 常訓",O32  )))))))))))))))))))))))))</f>
        <v/>
      </c>
      <c r="P72" s="190" t="str">
        <f>IF(P32="早","08-18",IF(P32="中","12-22",IF(P32="晚","22-08",IF(P32="X","輪休",IF(P32="公","公假",IF(OR(P32="病",P32="事"),"病(事)假",IF(OR(P32="婚",P32="產"),"婚(產)假",IF(P32="補","補休",IF(P32="休","休假",IF(P32="喪","喪假",IF(AND(P32="/",OR($A32=日期輸入!$B$25,$A32=日期輸入!$C$25,$A32=日期輸入!$D$25,$A32=日期輸入!$E$25,$A32=日期輸入!$F$25)),"08-18水電科",IF(P32="大日","大隊值日(日)",IF(P32="大夜","大隊值日(夜)",IF(P32="值1","值1(早)",IF(P32="值1丙","值1(早) 丙案",IF(P32="值2","值2(中)",IF(P32="值2乙","值2(中) 乙案",IF(P32="夜值","夜值(晚)",IF(P32="甲夜","夜值(晚) 甲案",IF(P32="備","08-18",IF(OR(P32="支援秘書室",P32="支援出納室",P32="支援警務科",P32="支援事務股"),"支援總(大)隊",IF(P32="支援檢疫所","支援(其他)",IF(  P32="/","空班",  IF(  P32="丙",  "※ 丙案",  IF(  P32="丙常訓",  "※ 丙案 常訓",P32  )))))))))))))))))))))))))</f>
        <v/>
      </c>
      <c r="Q72" s="190" t="str">
        <f>IF(Q32="早","08-18",IF(Q32="中","12-22",IF(Q32="晚","22-08",IF(Q32="X","輪休",IF(Q32="公","公假",IF(OR(Q32="病",Q32="事"),"病(事)假",IF(OR(Q32="婚",Q32="產"),"婚(產)假",IF(Q32="補","補休",IF(Q32="休","休假",IF(Q32="喪","喪假",IF(AND(Q32="/",OR($A32=日期輸入!$B$25,$A32=日期輸入!$C$25,$A32=日期輸入!$D$25,$A32=日期輸入!$E$25,$A32=日期輸入!$F$25)),"08-18水電科",IF(Q32="大日","大隊值日(日)",IF(Q32="大夜","大隊值日(夜)",IF(Q32="值1","值1(早)",IF(Q32="值1丙","值1(早) 丙案",IF(Q32="值2","值2(中)",IF(Q32="值2乙","值2(中) 乙案",IF(Q32="夜值","夜值(晚)",IF(Q32="甲夜","夜值(晚) 甲案",IF(Q32="備","08-18",IF(OR(Q32="支援秘書室",Q32="支援出納室",Q32="支援警務科",Q32="支援事務股"),"支援總(大)隊",IF(Q32="支援檢疫所","支援(其他)",IF(  Q32="/","空班",  IF(  Q32="丙",  "※ 丙案",  IF(  Q32="丙常訓",  "※ 丙案 常訓",Q32  )))))))))))))))))))))))))</f>
        <v/>
      </c>
      <c r="R72" s="190" t="str">
        <f>IF(R32="早","08-18",IF(R32="中","12-22",IF(R32="晚","22-08",IF(R32="X","輪休",IF(R32="公","公假",IF(OR(R32="病",R32="事"),"病(事)假",IF(OR(R32="婚",R32="產"),"婚(產)假",IF(R32="補","補休",IF(R32="休","休假",IF(R32="喪","喪假",IF(AND(R32="/",OR($A32=日期輸入!$B$25,$A32=日期輸入!$C$25,$A32=日期輸入!$D$25,$A32=日期輸入!$E$25,$A32=日期輸入!$F$25)),"08-18水電科",IF(R32="大日","大隊值日(日)",IF(R32="大夜","大隊值日(夜)",IF(R32="值1","值1(早)",IF(R32="值1丙","值1(早) 丙案",IF(R32="值2","值2(中)",IF(R32="值2乙","值2(中) 乙案",IF(R32="夜值","夜值(晚)",IF(R32="甲夜","夜值(晚) 甲案",IF(R32="備","08-18",IF(OR(R32="支援秘書室",R32="支援出納室",R32="支援警務科",R32="支援事務股"),"支援總(大)隊",IF(R32="支援檢疫所","支援(其他)",IF(  R32="/","空班",  IF(  R32="丙",  "※ 丙案",  IF(  R32="丙常訓",  "※ 丙案 常訓",R32  )))))))))))))))))))))))))</f>
        <v/>
      </c>
      <c r="S72" s="190" t="str">
        <f>IF(S32="早","08-18",IF(S32="中","12-22",IF(S32="晚","22-08",IF(S32="X","輪休",IF(S32="公","公假",IF(OR(S32="病",S32="事"),"病(事)假",IF(OR(S32="婚",S32="產"),"婚(產)假",IF(S32="補","補休",IF(S32="休","休假",IF(S32="喪","喪假",IF(AND(S32="/",OR($A32=日期輸入!$B$25,$A32=日期輸入!$C$25,$A32=日期輸入!$D$25,$A32=日期輸入!$E$25,$A32=日期輸入!$F$25)),"08-18水電科",IF(S32="大日","大隊值日(日)",IF(S32="大夜","大隊值日(夜)",IF(S32="值1","值1(早)",IF(S32="值1丙","值1(早) 丙案",IF(S32="值2","值2(中)",IF(S32="值2乙","值2(中) 乙案",IF(S32="夜值","夜值(晚)",IF(S32="甲夜","夜值(晚) 甲案",IF(S32="備","08-18",IF(OR(S32="支援秘書室",S32="支援出納室",S32="支援警務科",S32="支援事務股"),"支援總(大)隊",IF(S32="支援檢疫所","支援(其他)",IF(  S32="/","空班",  IF(  S32="丙",  "※ 丙案",  IF(  S32="丙常訓",  "※ 丙案 常訓",S32  )))))))))))))))))))))))))</f>
        <v/>
      </c>
      <c r="T72" s="190" t="str">
        <f>IF(T32="早","08-18",IF(T32="中","12-22",IF(T32="晚","22-08",IF(T32="X","輪休",IF(T32="公","公假",IF(OR(T32="病",T32="事"),"病(事)假",IF(OR(T32="婚",T32="產"),"婚(產)假",IF(T32="補","補休",IF(T32="休","休假",IF(T32="喪","喪假",IF(AND(T32="/",OR($A32=日期輸入!$B$25,$A32=日期輸入!$C$25,$A32=日期輸入!$D$25,$A32=日期輸入!$E$25,$A32=日期輸入!$F$25)),"08-18水電科",IF(T32="大日","大隊值日(日)",IF(T32="大夜","大隊值日(夜)",IF(T32="值1","值1(早)",IF(T32="值1丙","值1(早) 丙案",IF(T32="值2","值2(中)",IF(T32="值2乙","值2(中) 乙案",IF(T32="夜值","夜值(晚)",IF(T32="甲夜","夜值(晚) 甲案",IF(T32="備","08-18",IF(OR(T32="支援秘書室",T32="支援出納室",T32="支援警務科",T32="支援事務股"),"支援總(大)隊",IF(T32="支援檢疫所","支援(其他)",IF(  T32="/","空班",  IF(  T32="丙",  "※ 丙案",  IF(  T32="丙常訓",  "※ 丙案 常訓",T32  )))))))))))))))))))))))))</f>
        <v/>
      </c>
      <c r="U72" s="190" t="str">
        <f>IF(U32="早","08-18",IF(U32="中","12-22",IF(U32="晚","22-08",IF(U32="X","輪休",IF(U32="公","公假",IF(OR(U32="病",U32="事"),"病(事)假",IF(OR(U32="婚",U32="產"),"婚(產)假",IF(U32="補","補休",IF(U32="休","休假",IF(U32="喪","喪假",IF(AND(U32="/",OR($A32=日期輸入!$B$25,$A32=日期輸入!$C$25,$A32=日期輸入!$D$25,$A32=日期輸入!$E$25,$A32=日期輸入!$F$25)),"08-18水電科",IF(U32="大日","大隊值日(日)",IF(U32="大夜","大隊值日(夜)",IF(U32="值1","值1(早)",IF(U32="值1丙","值1(早) 丙案",IF(U32="值2","值2(中)",IF(U32="值2乙","值2(中) 乙案",IF(U32="夜值","夜值(晚)",IF(U32="甲夜","夜值(晚) 甲案",IF(U32="備","08-18",IF(OR(U32="支援秘書室",U32="支援出納室",U32="支援警務科",U32="支援事務股"),"支援總(大)隊",IF(U32="支援檢疫所","支援(其他)",IF(  U32="/","空班",  IF(  U32="丙",  "※ 丙案",  IF(  U32="丙常訓",  "※ 丙案 常訓",U32  )))))))))))))))))))))))))</f>
        <v/>
      </c>
      <c r="V72" s="190" t="str">
        <f>IF(V32="早","08-18",IF(V32="中","12-22",IF(V32="晚","22-08",IF(V32="X","輪休",IF(V32="公","公假",IF(OR(V32="病",V32="事"),"病(事)假",IF(OR(V32="婚",V32="產"),"婚(產)假",IF(V32="補","補休",IF(V32="休","休假",IF(V32="喪","喪假",IF(AND(V32="/",OR($A32=日期輸入!$B$25,$A32=日期輸入!$C$25,$A32=日期輸入!$D$25,$A32=日期輸入!$E$25,$A32=日期輸入!$F$25)),"08-18水電科",IF(V32="大日","大隊值日(日)",IF(V32="大夜","大隊值日(夜)",IF(V32="值1","值1(早)",IF(V32="值1丙","值1(早) 丙案",IF(V32="值2","值2(中)",IF(V32="值2乙","值2(中) 乙案",IF(V32="夜值","夜值(晚)",IF(V32="甲夜","夜值(晚) 甲案",IF(V32="備","08-18",IF(OR(V32="支援秘書室",V32="支援出納室",V32="支援警務科",V32="支援事務股"),"支援總(大)隊",IF(V32="支援檢疫所","支援(其他)",IF(  V32="/","空班",  IF(  V32="丙",  "※ 丙案",  IF(  V32="丙常訓",  "※ 丙案 常訓",V32  )))))))))))))))))))))))))</f>
        <v/>
      </c>
      <c r="W72" s="190" t="str">
        <f>IF(W32="早","08-18",IF(W32="中","12-22",IF(W32="晚","22-08",IF(W32="X","輪休",IF(W32="公","公假",IF(OR(W32="病",W32="事"),"病(事)假",IF(OR(W32="婚",W32="產"),"婚(產)假",IF(W32="補","補休",IF(W32="休","休假",IF(W32="喪","喪假",IF(AND(W32="/",OR($A32=日期輸入!$B$25,$A32=日期輸入!$C$25,$A32=日期輸入!$D$25,$A32=日期輸入!$E$25,$A32=日期輸入!$F$25)),"08-18水電科",IF(W32="大日","大隊值日(日)",IF(W32="大夜","大隊值日(夜)",IF(W32="值1","值1(早)",IF(W32="值1丙","值1(早) 丙案",IF(W32="值2","值2(中)",IF(W32="值2乙","值2(中) 乙案",IF(W32="夜值","夜值(晚)",IF(W32="甲夜","夜值(晚) 甲案",IF(W32="備","08-18",IF(OR(W32="支援秘書室",W32="支援出納室",W32="支援警務科",W32="支援事務股"),"支援總(大)隊",IF(W32="支援檢疫所","支援(其他)",IF(  W32="/","空班",  IF(  W32="丙",  "※ 丙案",  IF(  W32="丙常訓",  "※ 丙案 常訓",W32  )))))))))))))))))))))))))</f>
        <v/>
      </c>
      <c r="X72" s="190" t="str">
        <f>IF(X32="早","08-18",IF(X32="中","12-22",IF(X32="晚","22-08",IF(X32="X","輪休",IF(X32="公","公假",IF(OR(X32="病",X32="事"),"病(事)假",IF(OR(X32="婚",X32="產"),"婚(產)假",IF(X32="補","補休",IF(X32="休","休假",IF(X32="喪","喪假",IF(AND(X32="/",OR($A32=日期輸入!$B$25,$A32=日期輸入!$C$25,$A32=日期輸入!$D$25,$A32=日期輸入!$E$25,$A32=日期輸入!$F$25)),"08-18水電科",IF(X32="大日","大隊值日(日)",IF(X32="大夜","大隊值日(夜)",IF(X32="值1","值1(早)",IF(X32="值1丙","值1(早) 丙案",IF(X32="值2","值2(中)",IF(X32="值2乙","值2(中) 乙案",IF(X32="夜值","夜值(晚)",IF(X32="甲夜","夜值(晚) 甲案",IF(X32="備","08-18",IF(OR(X32="支援秘書室",X32="支援出納室",X32="支援警務科",X32="支援事務股"),"支援總(大)隊",IF(X32="支援檢疫所","支援(其他)",IF(  X32="/","空班",  IF(  X32="丙",  "※ 丙案",  IF(  X32="丙常訓",  "※ 丙案 常訓",X32  )))))))))))))))))))))))))</f>
        <v/>
      </c>
      <c r="Y72" s="190" t="str">
        <f>IF(Y32="早","08-18",IF(Y32="中","12-22",IF(Y32="晚","22-08",IF(Y32="X","輪休",IF(Y32="公","公假",IF(OR(Y32="病",Y32="事"),"病(事)假",IF(OR(Y32="婚",Y32="產"),"婚(產)假",IF(Y32="補","補休",IF(Y32="休","休假",IF(Y32="喪","喪假",IF(AND(Y32="/",OR($A32=日期輸入!$B$25,$A32=日期輸入!$C$25,$A32=日期輸入!$D$25,$A32=日期輸入!$E$25,$A32=日期輸入!$F$25)),"08-18水電科",IF(Y32="大日","大隊值日(日)",IF(Y32="大夜","大隊值日(夜)",IF(Y32="值1","值1(早)",IF(Y32="值1丙","值1(早) 丙案",IF(Y32="值2","值2(中)",IF(Y32="值2乙","值2(中) 乙案",IF(Y32="夜值","夜值(晚)",IF(Y32="甲夜","夜值(晚) 甲案",IF(Y32="備","08-18",IF(OR(Y32="支援秘書室",Y32="支援出納室",Y32="支援警務科",Y32="支援事務股"),"支援總(大)隊",IF(Y32="支援檢疫所","支援(其他)",IF(  Y32="/","空班",  IF(  Y32="丙",  "※ 丙案",  IF(  Y32="丙常訓",  "※ 丙案 常訓",Y32  )))))))))))))))))))))))))</f>
        <v/>
      </c>
      <c r="Z72" s="190" t="str">
        <f>IF(Z32="早","08-18",IF(Z32="中","12-22",IF(Z32="晚","22-08",IF(Z32="X","輪休",IF(Z32="公","公假",IF(OR(Z32="病",Z32="事"),"病(事)假",IF(OR(Z32="婚",Z32="產"),"婚(產)假",IF(Z32="補","補休",IF(Z32="休","休假",IF(Z32="喪","喪假",IF(AND(Z32="/",OR($A32=日期輸入!$B$25,$A32=日期輸入!$C$25,$A32=日期輸入!$D$25,$A32=日期輸入!$E$25,$A32=日期輸入!$F$25)),"08-18水電科",IF(Z32="大日","大隊值日(日)",IF(Z32="大夜","大隊值日(夜)",IF(Z32="值1","值1(早)",IF(Z32="值1丙","值1(早) 丙案",IF(Z32="值2","值2(中)",IF(Z32="值2乙","值2(中) 乙案",IF(Z32="夜值","夜值(晚)",IF(Z32="甲夜","夜值(晚) 甲案",IF(Z32="備","08-18",IF(OR(Z32="支援秘書室",Z32="支援出納室",Z32="支援警務科",Z32="支援事務股"),"支援總(大)隊",IF(Z32="支援檢疫所","支援(其他)",IF(  Z32="/","空班",  IF(  Z32="丙",  "※ 丙案",  IF(  Z32="丙常訓",  "※ 丙案 常訓",Z32  )))))))))))))))))))))))))</f>
        <v/>
      </c>
      <c r="AA72" s="190" t="str">
        <f>IF(AA32="早","08-18",IF(AA32="中","12-22",IF(AA32="晚","22-08",IF(AA32="X","輪休",IF(AA32="公","公假",IF(OR(AA32="病",AA32="事"),"病(事)假",IF(OR(AA32="婚",AA32="產"),"婚(產)假",IF(AA32="補","補休",IF(AA32="休","休假",IF(AA32="喪","喪假",IF(AND(AA32="/",OR($A32=日期輸入!$B$25,$A32=日期輸入!$C$25,$A32=日期輸入!$D$25,$A32=日期輸入!$E$25,$A32=日期輸入!$F$25)),"08-18水電科",IF(AA32="大日","大隊值日(日)",IF(AA32="大夜","大隊值日(夜)",IF(AA32="值1","值1(早)",IF(AA32="值1丙","值1(早) 丙案",IF(AA32="值2","值2(中)",IF(AA32="值2乙","值2(中) 乙案",IF(AA32="夜值","夜值(晚)",IF(AA32="甲夜","夜值(晚) 甲案",IF(AA32="備","08-18",IF(OR(AA32="支援秘書室",AA32="支援出納室",AA32="支援警務科",AA32="支援事務股"),"支援總(大)隊",IF(AA32="支援檢疫所","支援(其他)",IF(  AA32="/","空班",  IF(  AA32="丙",  "※ 丙案",  IF(  AA32="丙常訓",  "※ 丙案 常訓",AA32  )))))))))))))))))))))))))</f>
        <v/>
      </c>
      <c r="AB72" s="190" t="str">
        <f>IF(AB32="早","08-18",IF(AB32="中","12-22",IF(AB32="晚","22-08",IF(AB32="X","輪休",IF(AB32="公","公假",IF(OR(AB32="病",AB32="事"),"病(事)假",IF(OR(AB32="婚",AB32="產"),"婚(產)假",IF(AB32="補","補休",IF(AB32="休","休假",IF(AB32="喪","喪假",IF(AND(AB32="/",OR($A32=日期輸入!$B$25,$A32=日期輸入!$C$25,$A32=日期輸入!$D$25,$A32=日期輸入!$E$25,$A32=日期輸入!$F$25)),"08-18水電科",IF(AB32="大日","大隊值日(日)",IF(AB32="大夜","大隊值日(夜)",IF(AB32="值1","值1(早)",IF(AB32="值1丙","值1(早) 丙案",IF(AB32="值2","值2(中)",IF(AB32="值2乙","值2(中) 乙案",IF(AB32="夜值","夜值(晚)",IF(AB32="甲夜","夜值(晚) 甲案",IF(AB32="備","08-18",IF(OR(AB32="支援秘書室",AB32="支援出納室",AB32="支援警務科",AB32="支援事務股"),"支援總(大)隊",IF(AB32="支援檢疫所","支援(其他)",IF(  AB32="/","空班",  IF(  AB32="丙",  "※ 丙案",  IF(  AB32="丙常訓",  "※ 丙案 常訓",AB32  )))))))))))))))))))))))))</f>
        <v/>
      </c>
      <c r="AC72" s="190" t="str">
        <f>IF(AC32="早","08-18",IF(AC32="中","12-22",IF(AC32="晚","22-08",IF(AC32="X","輪休",IF(AC32="公","公假",IF(OR(AC32="病",AC32="事"),"病(事)假",IF(OR(AC32="婚",AC32="產"),"婚(產)假",IF(AC32="補","補休",IF(AC32="休","休假",IF(AC32="喪","喪假",IF(AND(AC32="/",OR($A32=日期輸入!$B$25,$A32=日期輸入!$C$25,$A32=日期輸入!$D$25,$A32=日期輸入!$E$25,$A32=日期輸入!$F$25)),"08-18水電科",IF(AC32="大日","大隊值日(日)",IF(AC32="大夜","大隊值日(夜)",IF(AC32="值1","值1(早)",IF(AC32="值1丙","值1(早) 丙案",IF(AC32="值2","值2(中)",IF(AC32="值2乙","值2(中) 乙案",IF(AC32="夜值","夜值(晚)",IF(AC32="甲夜","夜值(晚) 甲案",IF(AC32="備","08-18",IF(OR(AC32="支援秘書室",AC32="支援出納室",AC32="支援警務科",AC32="支援事務股"),"支援總(大)隊",IF(AC32="支援檢疫所","支援(其他)",IF(  AC32="/","空班",  IF(  AC32="丙",  "※ 丙案",  IF(  AC32="丙常訓",  "※ 丙案 常訓",AC32  )))))))))))))))))))))))))</f>
        <v/>
      </c>
      <c r="AD72" s="190" t="str">
        <f>IF(AD32="早","08-18",IF(AD32="中","12-22",IF(AD32="晚","22-08",IF(AD32="X","輪休",IF(AD32="公","公假",IF(OR(AD32="病",AD32="事"),"病(事)假",IF(OR(AD32="婚",AD32="產"),"婚(產)假",IF(AD32="補","補休",IF(AD32="休","休假",IF(AD32="喪","喪假",IF(AND(AD32="/",OR($A32=日期輸入!$B$25,$A32=日期輸入!$C$25,$A32=日期輸入!$D$25,$A32=日期輸入!$E$25,$A32=日期輸入!$F$25)),"08-18水電科",IF(AD32="大日","大隊值日(日)",IF(AD32="大夜","大隊值日(夜)",IF(AD32="值1","值1(早)",IF(AD32="值1丙","值1(早) 丙案",IF(AD32="值2","值2(中)",IF(AD32="值2乙","值2(中) 乙案",IF(AD32="夜值","夜值(晚)",IF(AD32="甲夜","夜值(晚) 甲案",IF(AD32="備","08-18",IF(OR(AD32="支援秘書室",AD32="支援出納室",AD32="支援警務科",AD32="支援事務股"),"支援總(大)隊",IF(AD32="支援檢疫所","支援(其他)",IF(  AD32="/","空班",  IF(  AD32="丙",  "※ 丙案",  IF(  AD32="丙常訓",  "※ 丙案 常訓",AD32  )))))))))))))))))))))))))</f>
        <v/>
      </c>
      <c r="AE72" s="190" t="str">
        <f>IF(AE32="早","08-18",IF(AE32="中","12-22",IF(AE32="晚","22-08",IF(AE32="X","輪休",IF(AE32="公","公假",IF(OR(AE32="病",AE32="事"),"病(事)假",IF(OR(AE32="婚",AE32="產"),"婚(產)假",IF(AE32="補","補休",IF(AE32="休","休假",IF(AE32="喪","喪假",IF(AND(AE32="/",OR($A32=日期輸入!$B$25,$A32=日期輸入!$C$25,$A32=日期輸入!$D$25,$A32=日期輸入!$E$25,$A32=日期輸入!$F$25)),"08-18水電科",IF(AE32="大日","大隊值日(日)",IF(AE32="大夜","大隊值日(夜)",IF(AE32="值1","值1(早)",IF(AE32="值1丙","值1(早) 丙案",IF(AE32="值2","值2(中)",IF(AE32="值2乙","值2(中) 乙案",IF(AE32="夜值","夜值(晚)",IF(AE32="甲夜","夜值(晚) 甲案",IF(AE32="備","08-18",IF(OR(AE32="支援秘書室",AE32="支援出納室",AE32="支援警務科",AE32="支援事務股"),"支援總(大)隊",IF(AE32="支援檢疫所","支援(其他)",IF(  AE32="/","空班",  IF(  AE32="丙",  "※ 丙案",  IF(  AE32="丙常訓",  "※ 丙案 常訓",AE32  )))))))))))))))))))))))))</f>
        <v/>
      </c>
      <c r="AF72" s="190" t="str">
        <f>IF(AF32="早","08-18",IF(AF32="中","12-22",IF(AF32="晚","22-08",IF(AF32="X","輪休",IF(AF32="公","公假",IF(OR(AF32="病",AF32="事"),"病(事)假",IF(OR(AF32="婚",AF32="產"),"婚(產)假",IF(AF32="補","補休",IF(AF32="休","休假",IF(AF32="喪","喪假",IF(AND(AF32="/",OR($A32=日期輸入!$B$25,$A32=日期輸入!$C$25,$A32=日期輸入!$D$25,$A32=日期輸入!$E$25,$A32=日期輸入!$F$25)),"08-18水電科",IF(AF32="大日","大隊值日(日)",IF(AF32="大夜","大隊值日(夜)",IF(AF32="值1","值1(早)",IF(AF32="值1丙","值1(早) 丙案",IF(AF32="值2","值2(中)",IF(AF32="值2乙","值2(中) 乙案",IF(AF32="夜值","夜值(晚)",IF(AF32="甲夜","夜值(晚) 甲案",IF(AF32="備","08-18",IF(OR(AF32="支援秘書室",AF32="支援出納室",AF32="支援警務科",AF32="支援事務股"),"支援總(大)隊",IF(AF32="支援檢疫所","支援(其他)",IF(  AF32="/","空班",  IF(  AF32="丙",  "※ 丙案",  IF(  AF32="丙常訓",  "※ 丙案 常訓",AF32  )))))))))))))))))))))))))</f>
        <v/>
      </c>
      <c r="AG72" s="190" t="str">
        <f>IF(AG32="早","08-18",IF(AG32="中","12-22",IF(AG32="晚","22-08",IF(AG32="X","輪休",IF(AG32="公","公假",IF(OR(AG32="病",AG32="事"),"病(事)假",IF(OR(AG32="婚",AG32="產"),"婚(產)假",IF(AG32="補","補休",IF(AG32="休","休假",IF(AG32="喪","喪假",IF(AND(AG32="/",OR($A32=日期輸入!$B$25,$A32=日期輸入!$C$25,$A32=日期輸入!$D$25,$A32=日期輸入!$E$25,$A32=日期輸入!$F$25)),"08-18水電科",IF(AG32="大日","大隊值日(日)",IF(AG32="大夜","大隊值日(夜)",IF(AG32="值1","值1(早)",IF(AG32="值1丙","值1(早) 丙案",IF(AG32="值2","值2(中)",IF(AG32="值2乙","值2(中) 乙案",IF(AG32="夜值","夜值(晚)",IF(AG32="甲夜","夜值(晚) 甲案",IF(AG32="備","08-18",IF(OR(AG32="支援秘書室",AG32="支援出納室",AG32="支援警務科",AG32="支援事務股"),"支援總(大)隊",IF(AG32="支援檢疫所","支援(其他)",IF(  AG32="/","空班",  IF(  AG32="丙",  "※ 丙案",  IF(  AG32="丙常訓",  "※ 丙案 常訓",AG32  )))))))))))))))))))))))))</f>
        <v/>
      </c>
    </row>
    <row r="73" spans="1:33">
      <c r="A73" s="190" t="str">
        <f t="shared" ref="A73:B73" si="32">A33</f>
        <v/>
      </c>
      <c r="B73" s="190" t="str">
        <f t="shared" si="32"/>
        <v/>
      </c>
      <c r="C73" s="190" t="str">
        <f>IF(C33="早","08-18",IF(C33="中","12-22",IF(C33="晚","22-08",IF(C33="X","輪休",IF(C33="公","公假",IF(OR(C33="病",C33="事"),"病(事)假",IF(OR(C33="婚",C33="產"),"婚(產)假",IF(C33="補","補休",IF(C33="休","休假",IF(C33="喪","喪假",IF(AND(C33="/",OR($A33=日期輸入!$B$25,$A33=日期輸入!$C$25,$A33=日期輸入!$D$25,$A33=日期輸入!$E$25,$A33=日期輸入!$F$25)),"08-18水電科",IF(C33="大日","大隊值日(日)",IF(C33="大夜","大隊值日(夜)",IF(C33="值1","值1(早)",IF(C33="值1丙","值1(早) 丙案",IF(C33="值2","值2(中)",IF(C33="值2乙","值2(中) 乙案",IF(C33="夜值","夜值(晚)",IF(C33="甲夜","夜值(晚) 甲案",IF(C33="備","08-18",IF(OR(C33="支援秘書室",C33="支援出納室",C33="支援警務科",C33="支援事務股"),"支援總(大)隊",IF(C33="支援檢疫所","支援(其他)",IF(  C33="/","空班",  IF(  C33="丙",  "※ 丙案",  IF(  C33="丙常訓",  "※ 丙案 常訓",C33  )))))))))))))))))))))))))</f>
        <v/>
      </c>
      <c r="D73" s="190" t="str">
        <f>IF(D33="早","08-18",IF(D33="中","12-22",IF(D33="晚","22-08",IF(D33="X","輪休",IF(D33="公","公假",IF(OR(D33="病",D33="事"),"病(事)假",IF(OR(D33="婚",D33="產"),"婚(產)假",IF(D33="補","補休",IF(D33="休","休假",IF(D33="喪","喪假",IF(AND(D33="/",OR($A33=日期輸入!$B$25,$A33=日期輸入!$C$25,$A33=日期輸入!$D$25,$A33=日期輸入!$E$25,$A33=日期輸入!$F$25)),"08-18水電科",IF(D33="大日","大隊值日(日)",IF(D33="大夜","大隊值日(夜)",IF(D33="值1","值1(早)",IF(D33="值1丙","值1(早) 丙案",IF(D33="值2","值2(中)",IF(D33="值2乙","值2(中) 乙案",IF(D33="夜值","夜值(晚)",IF(D33="甲夜","夜值(晚) 甲案",IF(D33="備","08-18",IF(OR(D33="支援秘書室",D33="支援出納室",D33="支援警務科",D33="支援事務股"),"支援總(大)隊",IF(D33="支援檢疫所","支援(其他)",IF(  D33="/","空班",  IF(  D33="丙",  "※ 丙案",  IF(  D33="丙常訓",  "※ 丙案 常訓",D33  )))))))))))))))))))))))))</f>
        <v/>
      </c>
      <c r="E73" s="190" t="str">
        <f>IF(E33="早","08-18",IF(E33="中","12-22",IF(E33="晚","22-08",IF(E33="X","輪休",IF(E33="公","公假",IF(OR(E33="病",E33="事"),"病(事)假",IF(OR(E33="婚",E33="產"),"婚(產)假",IF(E33="補","補休",IF(E33="休","休假",IF(E33="喪","喪假",IF(AND(E33="/",OR($A33=日期輸入!$B$25,$A33=日期輸入!$C$25,$A33=日期輸入!$D$25,$A33=日期輸入!$E$25,$A33=日期輸入!$F$25)),"08-18水電科",IF(E33="大日","大隊值日(日)",IF(E33="大夜","大隊值日(夜)",IF(E33="值1","值1(早)",IF(E33="值1丙","值1(早) 丙案",IF(E33="值2","值2(中)",IF(E33="值2乙","值2(中) 乙案",IF(E33="夜值","夜值(晚)",IF(E33="甲夜","夜值(晚) 甲案",IF(E33="備","08-18",IF(OR(E33="支援秘書室",E33="支援出納室",E33="支援警務科",E33="支援事務股"),"支援總(大)隊",IF(E33="支援檢疫所","支援(其他)",IF(  E33="/","空班",  IF(  E33="丙",  "※ 丙案",  IF(  E33="丙常訓",  "※ 丙案 常訓",E33  )))))))))))))))))))))))))</f>
        <v/>
      </c>
      <c r="F73" s="190" t="str">
        <f>IF(F33="早","08-18",IF(F33="中","12-22",IF(F33="晚","22-08",IF(F33="X","輪休",IF(F33="公","公假",IF(OR(F33="病",F33="事"),"病(事)假",IF(OR(F33="婚",F33="產"),"婚(產)假",IF(F33="補","補休",IF(F33="休","休假",IF(F33="喪","喪假",IF(AND(F33="/",OR($A33=日期輸入!$B$25,$A33=日期輸入!$C$25,$A33=日期輸入!$D$25,$A33=日期輸入!$E$25,$A33=日期輸入!$F$25)),"08-18水電科",IF(F33="大日","大隊值日(日)",IF(F33="大夜","大隊值日(夜)",IF(F33="值1","值1(早)",IF(F33="值1丙","值1(早) 丙案",IF(F33="值2","值2(中)",IF(F33="值2乙","值2(中) 乙案",IF(F33="夜值","夜值(晚)",IF(F33="甲夜","夜值(晚) 甲案",IF(F33="備","08-18",IF(OR(F33="支援秘書室",F33="支援出納室",F33="支援警務科",F33="支援事務股"),"支援總(大)隊",IF(F33="支援檢疫所","支援(其他)",IF(  F33="/","空班",  IF(  F33="丙",  "※ 丙案",  IF(  F33="丙常訓",  "※ 丙案 常訓",F33  )))))))))))))))))))))))))</f>
        <v/>
      </c>
      <c r="G73" s="190" t="str">
        <f>IF(G33="早","08-18",IF(G33="中","12-22",IF(G33="晚","22-08",IF(G33="X","輪休",IF(G33="公","公假",IF(OR(G33="病",G33="事"),"病(事)假",IF(OR(G33="婚",G33="產"),"婚(產)假",IF(G33="補","補休",IF(G33="休","休假",IF(G33="喪","喪假",IF(AND(G33="/",OR($A33=日期輸入!$B$25,$A33=日期輸入!$C$25,$A33=日期輸入!$D$25,$A33=日期輸入!$E$25,$A33=日期輸入!$F$25)),"08-18水電科",IF(G33="大日","大隊值日(日)",IF(G33="大夜","大隊值日(夜)",IF(G33="值1","值1(早)",IF(G33="值1丙","值1(早) 丙案",IF(G33="值2","值2(中)",IF(G33="值2乙","值2(中) 乙案",IF(G33="夜值","夜值(晚)",IF(G33="甲夜","夜值(晚) 甲案",IF(G33="備","08-18",IF(OR(G33="支援秘書室",G33="支援出納室",G33="支援警務科",G33="支援事務股"),"支援總(大)隊",IF(G33="支援檢疫所","支援(其他)",IF(  G33="/","空班",  IF(  G33="丙",  "※ 丙案",  IF(  G33="丙常訓",  "※ 丙案 常訓",G33  )))))))))))))))))))))))))</f>
        <v/>
      </c>
      <c r="H73" s="190" t="str">
        <f>IF(H33="早","08-18",IF(H33="中","12-22",IF(H33="晚","22-08",IF(H33="X","輪休",IF(H33="公","公假",IF(OR(H33="病",H33="事"),"病(事)假",IF(OR(H33="婚",H33="產"),"婚(產)假",IF(H33="補","補休",IF(H33="休","休假",IF(H33="喪","喪假",IF(AND(H33="/",OR($A33=日期輸入!$B$25,$A33=日期輸入!$C$25,$A33=日期輸入!$D$25,$A33=日期輸入!$E$25,$A33=日期輸入!$F$25)),"08-18水電科",IF(H33="大日","大隊值日(日)",IF(H33="大夜","大隊值日(夜)",IF(H33="值1","值1(早)",IF(H33="值1丙","值1(早) 丙案",IF(H33="值2","值2(中)",IF(H33="值2乙","值2(中) 乙案",IF(H33="夜值","夜值(晚)",IF(H33="甲夜","夜值(晚) 甲案",IF(H33="備","08-18",IF(OR(H33="支援秘書室",H33="支援出納室",H33="支援警務科",H33="支援事務股"),"支援總(大)隊",IF(H33="支援檢疫所","支援(其他)",IF(  H33="/","空班",  IF(  H33="丙",  "※ 丙案",  IF(  H33="丙常訓",  "※ 丙案 常訓",H33  )))))))))))))))))))))))))</f>
        <v/>
      </c>
      <c r="I73" s="190" t="str">
        <f>IF(I33="早","08-18",IF(I33="中","12-22",IF(I33="晚","22-08",IF(I33="X","輪休",IF(I33="公","公假",IF(OR(I33="病",I33="事"),"病(事)假",IF(OR(I33="婚",I33="產"),"婚(產)假",IF(I33="補","補休",IF(I33="休","休假",IF(I33="喪","喪假",IF(AND(I33="/",OR($A33=日期輸入!$B$25,$A33=日期輸入!$C$25,$A33=日期輸入!$D$25,$A33=日期輸入!$E$25,$A33=日期輸入!$F$25)),"08-18水電科",IF(I33="大日","大隊值日(日)",IF(I33="大夜","大隊值日(夜)",IF(I33="值1","值1(早)",IF(I33="值1丙","值1(早) 丙案",IF(I33="值2","值2(中)",IF(I33="值2乙","值2(中) 乙案",IF(I33="夜值","夜值(晚)",IF(I33="甲夜","夜值(晚) 甲案",IF(I33="備","08-18",IF(OR(I33="支援秘書室",I33="支援出納室",I33="支援警務科",I33="支援事務股"),"支援總(大)隊",IF(I33="支援檢疫所","支援(其他)",IF(  I33="/","空班",  IF(  I33="丙",  "※ 丙案",  IF(  I33="丙常訓",  "※ 丙案 常訓",I33  )))))))))))))))))))))))))</f>
        <v/>
      </c>
      <c r="J73" s="190" t="str">
        <f>IF(J33="早","08-18",IF(J33="中","12-22",IF(J33="晚","22-08",IF(J33="X","輪休",IF(J33="公","公假",IF(OR(J33="病",J33="事"),"病(事)假",IF(OR(J33="婚",J33="產"),"婚(產)假",IF(J33="補","補休",IF(J33="休","休假",IF(J33="喪","喪假",IF(AND(J33="/",OR($A33=日期輸入!$B$25,$A33=日期輸入!$C$25,$A33=日期輸入!$D$25,$A33=日期輸入!$E$25,$A33=日期輸入!$F$25)),"08-18水電科",IF(J33="大日","大隊值日(日)",IF(J33="大夜","大隊值日(夜)",IF(J33="值1","值1(早)",IF(J33="值1丙","值1(早) 丙案",IF(J33="值2","值2(中)",IF(J33="值2乙","值2(中) 乙案",IF(J33="夜值","夜值(晚)",IF(J33="甲夜","夜值(晚) 甲案",IF(J33="備","08-18",IF(OR(J33="支援秘書室",J33="支援出納室",J33="支援警務科",J33="支援事務股"),"支援總(大)隊",IF(J33="支援檢疫所","支援(其他)",IF(  J33="/","空班",  IF(  J33="丙",  "※ 丙案",  IF(  J33="丙常訓",  "※ 丙案 常訓",J33  )))))))))))))))))))))))))</f>
        <v/>
      </c>
      <c r="K73" s="190" t="str">
        <f>IF(K33="早","08-18",IF(K33="中","12-22",IF(K33="晚","22-08",IF(K33="X","輪休",IF(K33="公","公假",IF(OR(K33="病",K33="事"),"病(事)假",IF(OR(K33="婚",K33="產"),"婚(產)假",IF(K33="補","補休",IF(K33="休","休假",IF(K33="喪","喪假",IF(AND(K33="/",OR($A33=日期輸入!$B$25,$A33=日期輸入!$C$25,$A33=日期輸入!$D$25,$A33=日期輸入!$E$25,$A33=日期輸入!$F$25)),"08-18水電科",IF(K33="大日","大隊值日(日)",IF(K33="大夜","大隊值日(夜)",IF(K33="值1","值1(早)",IF(K33="值1丙","值1(早) 丙案",IF(K33="值2","值2(中)",IF(K33="值2乙","值2(中) 乙案",IF(K33="夜值","夜值(晚)",IF(K33="甲夜","夜值(晚) 甲案",IF(K33="備","08-18",IF(OR(K33="支援秘書室",K33="支援出納室",K33="支援警務科",K33="支援事務股"),"支援總(大)隊",IF(K33="支援檢疫所","支援(其他)",IF(  K33="/","空班",  IF(  K33="丙",  "※ 丙案",  IF(  K33="丙常訓",  "※ 丙案 常訓",K33  )))))))))))))))))))))))))</f>
        <v/>
      </c>
      <c r="L73" s="190" t="str">
        <f>IF(L33="早","08-18",IF(L33="中","12-22",IF(L33="晚","22-08",IF(L33="X","輪休",IF(L33="公","公假",IF(OR(L33="病",L33="事"),"病(事)假",IF(OR(L33="婚",L33="產"),"婚(產)假",IF(L33="補","補休",IF(L33="休","休假",IF(L33="喪","喪假",IF(AND(L33="/",OR($A33=日期輸入!$B$25,$A33=日期輸入!$C$25,$A33=日期輸入!$D$25,$A33=日期輸入!$E$25,$A33=日期輸入!$F$25)),"08-18水電科",IF(L33="大日","大隊值日(日)",IF(L33="大夜","大隊值日(夜)",IF(L33="值1","值1(早)",IF(L33="值1丙","值1(早) 丙案",IF(L33="值2","值2(中)",IF(L33="值2乙","值2(中) 乙案",IF(L33="夜值","夜值(晚)",IF(L33="甲夜","夜值(晚) 甲案",IF(L33="備","08-18",IF(OR(L33="支援秘書室",L33="支援出納室",L33="支援警務科",L33="支援事務股"),"支援總(大)隊",IF(L33="支援檢疫所","支援(其他)",IF(  L33="/","空班",  IF(  L33="丙",  "※ 丙案",  IF(  L33="丙常訓",  "※ 丙案 常訓",L33  )))))))))))))))))))))))))</f>
        <v/>
      </c>
      <c r="M73" s="190" t="str">
        <f>IF(M33="早","08-18",IF(M33="中","12-22",IF(M33="晚","22-08",IF(M33="X","輪休",IF(M33="公","公假",IF(OR(M33="病",M33="事"),"病(事)假",IF(OR(M33="婚",M33="產"),"婚(產)假",IF(M33="補","補休",IF(M33="休","休假",IF(M33="喪","喪假",IF(AND(M33="/",OR($A33=日期輸入!$B$25,$A33=日期輸入!$C$25,$A33=日期輸入!$D$25,$A33=日期輸入!$E$25,$A33=日期輸入!$F$25)),"08-18水電科",IF(M33="大日","大隊值日(日)",IF(M33="大夜","大隊值日(夜)",IF(M33="值1","值1(早)",IF(M33="值1丙","值1(早) 丙案",IF(M33="值2","值2(中)",IF(M33="值2乙","值2(中) 乙案",IF(M33="夜值","夜值(晚)",IF(M33="甲夜","夜值(晚) 甲案",IF(M33="備","08-18",IF(OR(M33="支援秘書室",M33="支援出納室",M33="支援警務科",M33="支援事務股"),"支援總(大)隊",IF(M33="支援檢疫所","支援(其他)",IF(  M33="/","空班",  IF(  M33="丙",  "※ 丙案",  IF(  M33="丙常訓",  "※ 丙案 常訓",M33  )))))))))))))))))))))))))</f>
        <v/>
      </c>
      <c r="N73" s="190" t="str">
        <f>IF(N33="早","08-18",IF(N33="中","12-22",IF(N33="晚","22-08",IF(N33="X","輪休",IF(N33="公","公假",IF(OR(N33="病",N33="事"),"病(事)假",IF(OR(N33="婚",N33="產"),"婚(產)假",IF(N33="補","補休",IF(N33="休","休假",IF(N33="喪","喪假",IF(AND(N33="/",OR($A33=日期輸入!$B$25,$A33=日期輸入!$C$25,$A33=日期輸入!$D$25,$A33=日期輸入!$E$25,$A33=日期輸入!$F$25)),"08-18水電科",IF(N33="大日","大隊值日(日)",IF(N33="大夜","大隊值日(夜)",IF(N33="值1","值1(早)",IF(N33="值1丙","值1(早) 丙案",IF(N33="值2","值2(中)",IF(N33="值2乙","值2(中) 乙案",IF(N33="夜值","夜值(晚)",IF(N33="甲夜","夜值(晚) 甲案",IF(N33="備","08-18",IF(OR(N33="支援秘書室",N33="支援出納室",N33="支援警務科",N33="支援事務股"),"支援總(大)隊",IF(N33="支援檢疫所","支援(其他)",IF(  N33="/","空班",  IF(  N33="丙",  "※ 丙案",  IF(  N33="丙常訓",  "※ 丙案 常訓",N33  )))))))))))))))))))))))))</f>
        <v/>
      </c>
      <c r="O73" s="190" t="str">
        <f>IF(O33="早","08-18",IF(O33="中","12-22",IF(O33="晚","22-08",IF(O33="X","輪休",IF(O33="公","公假",IF(OR(O33="病",O33="事"),"病(事)假",IF(OR(O33="婚",O33="產"),"婚(產)假",IF(O33="補","補休",IF(O33="休","休假",IF(O33="喪","喪假",IF(AND(O33="/",OR($A33=日期輸入!$B$25,$A33=日期輸入!$C$25,$A33=日期輸入!$D$25,$A33=日期輸入!$E$25,$A33=日期輸入!$F$25)),"08-18水電科",IF(O33="大日","大隊值日(日)",IF(O33="大夜","大隊值日(夜)",IF(O33="值1","值1(早)",IF(O33="值1丙","值1(早) 丙案",IF(O33="值2","值2(中)",IF(O33="值2乙","值2(中) 乙案",IF(O33="夜值","夜值(晚)",IF(O33="甲夜","夜值(晚) 甲案",IF(O33="備","08-18",IF(OR(O33="支援秘書室",O33="支援出納室",O33="支援警務科",O33="支援事務股"),"支援總(大)隊",IF(O33="支援檢疫所","支援(其他)",IF(  O33="/","空班",  IF(  O33="丙",  "※ 丙案",  IF(  O33="丙常訓",  "※ 丙案 常訓",O33  )))))))))))))))))))))))))</f>
        <v/>
      </c>
      <c r="P73" s="190" t="str">
        <f>IF(P33="早","08-18",IF(P33="中","12-22",IF(P33="晚","22-08",IF(P33="X","輪休",IF(P33="公","公假",IF(OR(P33="病",P33="事"),"病(事)假",IF(OR(P33="婚",P33="產"),"婚(產)假",IF(P33="補","補休",IF(P33="休","休假",IF(P33="喪","喪假",IF(AND(P33="/",OR($A33=日期輸入!$B$25,$A33=日期輸入!$C$25,$A33=日期輸入!$D$25,$A33=日期輸入!$E$25,$A33=日期輸入!$F$25)),"08-18水電科",IF(P33="大日","大隊值日(日)",IF(P33="大夜","大隊值日(夜)",IF(P33="值1","值1(早)",IF(P33="值1丙","值1(早) 丙案",IF(P33="值2","值2(中)",IF(P33="值2乙","值2(中) 乙案",IF(P33="夜值","夜值(晚)",IF(P33="甲夜","夜值(晚) 甲案",IF(P33="備","08-18",IF(OR(P33="支援秘書室",P33="支援出納室",P33="支援警務科",P33="支援事務股"),"支援總(大)隊",IF(P33="支援檢疫所","支援(其他)",IF(  P33="/","空班",  IF(  P33="丙",  "※ 丙案",  IF(  P33="丙常訓",  "※ 丙案 常訓",P33  )))))))))))))))))))))))))</f>
        <v/>
      </c>
      <c r="Q73" s="190" t="str">
        <f>IF(Q33="早","08-18",IF(Q33="中","12-22",IF(Q33="晚","22-08",IF(Q33="X","輪休",IF(Q33="公","公假",IF(OR(Q33="病",Q33="事"),"病(事)假",IF(OR(Q33="婚",Q33="產"),"婚(產)假",IF(Q33="補","補休",IF(Q33="休","休假",IF(Q33="喪","喪假",IF(AND(Q33="/",OR($A33=日期輸入!$B$25,$A33=日期輸入!$C$25,$A33=日期輸入!$D$25,$A33=日期輸入!$E$25,$A33=日期輸入!$F$25)),"08-18水電科",IF(Q33="大日","大隊值日(日)",IF(Q33="大夜","大隊值日(夜)",IF(Q33="值1","值1(早)",IF(Q33="值1丙","值1(早) 丙案",IF(Q33="值2","值2(中)",IF(Q33="值2乙","值2(中) 乙案",IF(Q33="夜值","夜值(晚)",IF(Q33="甲夜","夜值(晚) 甲案",IF(Q33="備","08-18",IF(OR(Q33="支援秘書室",Q33="支援出納室",Q33="支援警務科",Q33="支援事務股"),"支援總(大)隊",IF(Q33="支援檢疫所","支援(其他)",IF(  Q33="/","空班",  IF(  Q33="丙",  "※ 丙案",  IF(  Q33="丙常訓",  "※ 丙案 常訓",Q33  )))))))))))))))))))))))))</f>
        <v/>
      </c>
      <c r="R73" s="190" t="str">
        <f>IF(R33="早","08-18",IF(R33="中","12-22",IF(R33="晚","22-08",IF(R33="X","輪休",IF(R33="公","公假",IF(OR(R33="病",R33="事"),"病(事)假",IF(OR(R33="婚",R33="產"),"婚(產)假",IF(R33="補","補休",IF(R33="休","休假",IF(R33="喪","喪假",IF(AND(R33="/",OR($A33=日期輸入!$B$25,$A33=日期輸入!$C$25,$A33=日期輸入!$D$25,$A33=日期輸入!$E$25,$A33=日期輸入!$F$25)),"08-18水電科",IF(R33="大日","大隊值日(日)",IF(R33="大夜","大隊值日(夜)",IF(R33="值1","值1(早)",IF(R33="值1丙","值1(早) 丙案",IF(R33="值2","值2(中)",IF(R33="值2乙","值2(中) 乙案",IF(R33="夜值","夜值(晚)",IF(R33="甲夜","夜值(晚) 甲案",IF(R33="備","08-18",IF(OR(R33="支援秘書室",R33="支援出納室",R33="支援警務科",R33="支援事務股"),"支援總(大)隊",IF(R33="支援檢疫所","支援(其他)",IF(  R33="/","空班",  IF(  R33="丙",  "※ 丙案",  IF(  R33="丙常訓",  "※ 丙案 常訓",R33  )))))))))))))))))))))))))</f>
        <v/>
      </c>
      <c r="S73" s="190" t="str">
        <f>IF(S33="早","08-18",IF(S33="中","12-22",IF(S33="晚","22-08",IF(S33="X","輪休",IF(S33="公","公假",IF(OR(S33="病",S33="事"),"病(事)假",IF(OR(S33="婚",S33="產"),"婚(產)假",IF(S33="補","補休",IF(S33="休","休假",IF(S33="喪","喪假",IF(AND(S33="/",OR($A33=日期輸入!$B$25,$A33=日期輸入!$C$25,$A33=日期輸入!$D$25,$A33=日期輸入!$E$25,$A33=日期輸入!$F$25)),"08-18水電科",IF(S33="大日","大隊值日(日)",IF(S33="大夜","大隊值日(夜)",IF(S33="值1","值1(早)",IF(S33="值1丙","值1(早) 丙案",IF(S33="值2","值2(中)",IF(S33="值2乙","值2(中) 乙案",IF(S33="夜值","夜值(晚)",IF(S33="甲夜","夜值(晚) 甲案",IF(S33="備","08-18",IF(OR(S33="支援秘書室",S33="支援出納室",S33="支援警務科",S33="支援事務股"),"支援總(大)隊",IF(S33="支援檢疫所","支援(其他)",IF(  S33="/","空班",  IF(  S33="丙",  "※ 丙案",  IF(  S33="丙常訓",  "※ 丙案 常訓",S33  )))))))))))))))))))))))))</f>
        <v/>
      </c>
      <c r="T73" s="190" t="str">
        <f>IF(T33="早","08-18",IF(T33="中","12-22",IF(T33="晚","22-08",IF(T33="X","輪休",IF(T33="公","公假",IF(OR(T33="病",T33="事"),"病(事)假",IF(OR(T33="婚",T33="產"),"婚(產)假",IF(T33="補","補休",IF(T33="休","休假",IF(T33="喪","喪假",IF(AND(T33="/",OR($A33=日期輸入!$B$25,$A33=日期輸入!$C$25,$A33=日期輸入!$D$25,$A33=日期輸入!$E$25,$A33=日期輸入!$F$25)),"08-18水電科",IF(T33="大日","大隊值日(日)",IF(T33="大夜","大隊值日(夜)",IF(T33="值1","值1(早)",IF(T33="值1丙","值1(早) 丙案",IF(T33="值2","值2(中)",IF(T33="值2乙","值2(中) 乙案",IF(T33="夜值","夜值(晚)",IF(T33="甲夜","夜值(晚) 甲案",IF(T33="備","08-18",IF(OR(T33="支援秘書室",T33="支援出納室",T33="支援警務科",T33="支援事務股"),"支援總(大)隊",IF(T33="支援檢疫所","支援(其他)",IF(  T33="/","空班",  IF(  T33="丙",  "※ 丙案",  IF(  T33="丙常訓",  "※ 丙案 常訓",T33  )))))))))))))))))))))))))</f>
        <v/>
      </c>
      <c r="U73" s="190" t="str">
        <f>IF(U33="早","08-18",IF(U33="中","12-22",IF(U33="晚","22-08",IF(U33="X","輪休",IF(U33="公","公假",IF(OR(U33="病",U33="事"),"病(事)假",IF(OR(U33="婚",U33="產"),"婚(產)假",IF(U33="補","補休",IF(U33="休","休假",IF(U33="喪","喪假",IF(AND(U33="/",OR($A33=日期輸入!$B$25,$A33=日期輸入!$C$25,$A33=日期輸入!$D$25,$A33=日期輸入!$E$25,$A33=日期輸入!$F$25)),"08-18水電科",IF(U33="大日","大隊值日(日)",IF(U33="大夜","大隊值日(夜)",IF(U33="值1","值1(早)",IF(U33="值1丙","值1(早) 丙案",IF(U33="值2","值2(中)",IF(U33="值2乙","值2(中) 乙案",IF(U33="夜值","夜值(晚)",IF(U33="甲夜","夜值(晚) 甲案",IF(U33="備","08-18",IF(OR(U33="支援秘書室",U33="支援出納室",U33="支援警務科",U33="支援事務股"),"支援總(大)隊",IF(U33="支援檢疫所","支援(其他)",IF(  U33="/","空班",  IF(  U33="丙",  "※ 丙案",  IF(  U33="丙常訓",  "※ 丙案 常訓",U33  )))))))))))))))))))))))))</f>
        <v/>
      </c>
      <c r="V73" s="190" t="str">
        <f>IF(V33="早","08-18",IF(V33="中","12-22",IF(V33="晚","22-08",IF(V33="X","輪休",IF(V33="公","公假",IF(OR(V33="病",V33="事"),"病(事)假",IF(OR(V33="婚",V33="產"),"婚(產)假",IF(V33="補","補休",IF(V33="休","休假",IF(V33="喪","喪假",IF(AND(V33="/",OR($A33=日期輸入!$B$25,$A33=日期輸入!$C$25,$A33=日期輸入!$D$25,$A33=日期輸入!$E$25,$A33=日期輸入!$F$25)),"08-18水電科",IF(V33="大日","大隊值日(日)",IF(V33="大夜","大隊值日(夜)",IF(V33="值1","值1(早)",IF(V33="值1丙","值1(早) 丙案",IF(V33="值2","值2(中)",IF(V33="值2乙","值2(中) 乙案",IF(V33="夜值","夜值(晚)",IF(V33="甲夜","夜值(晚) 甲案",IF(V33="備","08-18",IF(OR(V33="支援秘書室",V33="支援出納室",V33="支援警務科",V33="支援事務股"),"支援總(大)隊",IF(V33="支援檢疫所","支援(其他)",IF(  V33="/","空班",  IF(  V33="丙",  "※ 丙案",  IF(  V33="丙常訓",  "※ 丙案 常訓",V33  )))))))))))))))))))))))))</f>
        <v/>
      </c>
      <c r="W73" s="190" t="str">
        <f>IF(W33="早","08-18",IF(W33="中","12-22",IF(W33="晚","22-08",IF(W33="X","輪休",IF(W33="公","公假",IF(OR(W33="病",W33="事"),"病(事)假",IF(OR(W33="婚",W33="產"),"婚(產)假",IF(W33="補","補休",IF(W33="休","休假",IF(W33="喪","喪假",IF(AND(W33="/",OR($A33=日期輸入!$B$25,$A33=日期輸入!$C$25,$A33=日期輸入!$D$25,$A33=日期輸入!$E$25,$A33=日期輸入!$F$25)),"08-18水電科",IF(W33="大日","大隊值日(日)",IF(W33="大夜","大隊值日(夜)",IF(W33="值1","值1(早)",IF(W33="值1丙","值1(早) 丙案",IF(W33="值2","值2(中)",IF(W33="值2乙","值2(中) 乙案",IF(W33="夜值","夜值(晚)",IF(W33="甲夜","夜值(晚) 甲案",IF(W33="備","08-18",IF(OR(W33="支援秘書室",W33="支援出納室",W33="支援警務科",W33="支援事務股"),"支援總(大)隊",IF(W33="支援檢疫所","支援(其他)",IF(  W33="/","空班",  IF(  W33="丙",  "※ 丙案",  IF(  W33="丙常訓",  "※ 丙案 常訓",W33  )))))))))))))))))))))))))</f>
        <v/>
      </c>
      <c r="X73" s="190" t="str">
        <f>IF(X33="早","08-18",IF(X33="中","12-22",IF(X33="晚","22-08",IF(X33="X","輪休",IF(X33="公","公假",IF(OR(X33="病",X33="事"),"病(事)假",IF(OR(X33="婚",X33="產"),"婚(產)假",IF(X33="補","補休",IF(X33="休","休假",IF(X33="喪","喪假",IF(AND(X33="/",OR($A33=日期輸入!$B$25,$A33=日期輸入!$C$25,$A33=日期輸入!$D$25,$A33=日期輸入!$E$25,$A33=日期輸入!$F$25)),"08-18水電科",IF(X33="大日","大隊值日(日)",IF(X33="大夜","大隊值日(夜)",IF(X33="值1","值1(早)",IF(X33="值1丙","值1(早) 丙案",IF(X33="值2","值2(中)",IF(X33="值2乙","值2(中) 乙案",IF(X33="夜值","夜值(晚)",IF(X33="甲夜","夜值(晚) 甲案",IF(X33="備","08-18",IF(OR(X33="支援秘書室",X33="支援出納室",X33="支援警務科",X33="支援事務股"),"支援總(大)隊",IF(X33="支援檢疫所","支援(其他)",IF(  X33="/","空班",  IF(  X33="丙",  "※ 丙案",  IF(  X33="丙常訓",  "※ 丙案 常訓",X33  )))))))))))))))))))))))))</f>
        <v/>
      </c>
      <c r="Y73" s="190" t="str">
        <f>IF(Y33="早","08-18",IF(Y33="中","12-22",IF(Y33="晚","22-08",IF(Y33="X","輪休",IF(Y33="公","公假",IF(OR(Y33="病",Y33="事"),"病(事)假",IF(OR(Y33="婚",Y33="產"),"婚(產)假",IF(Y33="補","補休",IF(Y33="休","休假",IF(Y33="喪","喪假",IF(AND(Y33="/",OR($A33=日期輸入!$B$25,$A33=日期輸入!$C$25,$A33=日期輸入!$D$25,$A33=日期輸入!$E$25,$A33=日期輸入!$F$25)),"08-18水電科",IF(Y33="大日","大隊值日(日)",IF(Y33="大夜","大隊值日(夜)",IF(Y33="值1","值1(早)",IF(Y33="值1丙","值1(早) 丙案",IF(Y33="值2","值2(中)",IF(Y33="值2乙","值2(中) 乙案",IF(Y33="夜值","夜值(晚)",IF(Y33="甲夜","夜值(晚) 甲案",IF(Y33="備","08-18",IF(OR(Y33="支援秘書室",Y33="支援出納室",Y33="支援警務科",Y33="支援事務股"),"支援總(大)隊",IF(Y33="支援檢疫所","支援(其他)",IF(  Y33="/","空班",  IF(  Y33="丙",  "※ 丙案",  IF(  Y33="丙常訓",  "※ 丙案 常訓",Y33  )))))))))))))))))))))))))</f>
        <v/>
      </c>
      <c r="Z73" s="190" t="str">
        <f>IF(Z33="早","08-18",IF(Z33="中","12-22",IF(Z33="晚","22-08",IF(Z33="X","輪休",IF(Z33="公","公假",IF(OR(Z33="病",Z33="事"),"病(事)假",IF(OR(Z33="婚",Z33="產"),"婚(產)假",IF(Z33="補","補休",IF(Z33="休","休假",IF(Z33="喪","喪假",IF(AND(Z33="/",OR($A33=日期輸入!$B$25,$A33=日期輸入!$C$25,$A33=日期輸入!$D$25,$A33=日期輸入!$E$25,$A33=日期輸入!$F$25)),"08-18水電科",IF(Z33="大日","大隊值日(日)",IF(Z33="大夜","大隊值日(夜)",IF(Z33="值1","值1(早)",IF(Z33="值1丙","值1(早) 丙案",IF(Z33="值2","值2(中)",IF(Z33="值2乙","值2(中) 乙案",IF(Z33="夜值","夜值(晚)",IF(Z33="甲夜","夜值(晚) 甲案",IF(Z33="備","08-18",IF(OR(Z33="支援秘書室",Z33="支援出納室",Z33="支援警務科",Z33="支援事務股"),"支援總(大)隊",IF(Z33="支援檢疫所","支援(其他)",IF(  Z33="/","空班",  IF(  Z33="丙",  "※ 丙案",  IF(  Z33="丙常訓",  "※ 丙案 常訓",Z33  )))))))))))))))))))))))))</f>
        <v/>
      </c>
      <c r="AA73" s="190" t="str">
        <f>IF(AA33="早","08-18",IF(AA33="中","12-22",IF(AA33="晚","22-08",IF(AA33="X","輪休",IF(AA33="公","公假",IF(OR(AA33="病",AA33="事"),"病(事)假",IF(OR(AA33="婚",AA33="產"),"婚(產)假",IF(AA33="補","補休",IF(AA33="休","休假",IF(AA33="喪","喪假",IF(AND(AA33="/",OR($A33=日期輸入!$B$25,$A33=日期輸入!$C$25,$A33=日期輸入!$D$25,$A33=日期輸入!$E$25,$A33=日期輸入!$F$25)),"08-18水電科",IF(AA33="大日","大隊值日(日)",IF(AA33="大夜","大隊值日(夜)",IF(AA33="值1","值1(早)",IF(AA33="值1丙","值1(早) 丙案",IF(AA33="值2","值2(中)",IF(AA33="值2乙","值2(中) 乙案",IF(AA33="夜值","夜值(晚)",IF(AA33="甲夜","夜值(晚) 甲案",IF(AA33="備","08-18",IF(OR(AA33="支援秘書室",AA33="支援出納室",AA33="支援警務科",AA33="支援事務股"),"支援總(大)隊",IF(AA33="支援檢疫所","支援(其他)",IF(  AA33="/","空班",  IF(  AA33="丙",  "※ 丙案",  IF(  AA33="丙常訓",  "※ 丙案 常訓",AA33  )))))))))))))))))))))))))</f>
        <v/>
      </c>
      <c r="AB73" s="190" t="str">
        <f>IF(AB33="早","08-18",IF(AB33="中","12-22",IF(AB33="晚","22-08",IF(AB33="X","輪休",IF(AB33="公","公假",IF(OR(AB33="病",AB33="事"),"病(事)假",IF(OR(AB33="婚",AB33="產"),"婚(產)假",IF(AB33="補","補休",IF(AB33="休","休假",IF(AB33="喪","喪假",IF(AND(AB33="/",OR($A33=日期輸入!$B$25,$A33=日期輸入!$C$25,$A33=日期輸入!$D$25,$A33=日期輸入!$E$25,$A33=日期輸入!$F$25)),"08-18水電科",IF(AB33="大日","大隊值日(日)",IF(AB33="大夜","大隊值日(夜)",IF(AB33="值1","值1(早)",IF(AB33="值1丙","值1(早) 丙案",IF(AB33="值2","值2(中)",IF(AB33="值2乙","值2(中) 乙案",IF(AB33="夜值","夜值(晚)",IF(AB33="甲夜","夜值(晚) 甲案",IF(AB33="備","08-18",IF(OR(AB33="支援秘書室",AB33="支援出納室",AB33="支援警務科",AB33="支援事務股"),"支援總(大)隊",IF(AB33="支援檢疫所","支援(其他)",IF(  AB33="/","空班",  IF(  AB33="丙",  "※ 丙案",  IF(  AB33="丙常訓",  "※ 丙案 常訓",AB33  )))))))))))))))))))))))))</f>
        <v/>
      </c>
      <c r="AC73" s="190" t="str">
        <f>IF(AC33="早","08-18",IF(AC33="中","12-22",IF(AC33="晚","22-08",IF(AC33="X","輪休",IF(AC33="公","公假",IF(OR(AC33="病",AC33="事"),"病(事)假",IF(OR(AC33="婚",AC33="產"),"婚(產)假",IF(AC33="補","補休",IF(AC33="休","休假",IF(AC33="喪","喪假",IF(AND(AC33="/",OR($A33=日期輸入!$B$25,$A33=日期輸入!$C$25,$A33=日期輸入!$D$25,$A33=日期輸入!$E$25,$A33=日期輸入!$F$25)),"08-18水電科",IF(AC33="大日","大隊值日(日)",IF(AC33="大夜","大隊值日(夜)",IF(AC33="值1","值1(早)",IF(AC33="值1丙","值1(早) 丙案",IF(AC33="值2","值2(中)",IF(AC33="值2乙","值2(中) 乙案",IF(AC33="夜值","夜值(晚)",IF(AC33="甲夜","夜值(晚) 甲案",IF(AC33="備","08-18",IF(OR(AC33="支援秘書室",AC33="支援出納室",AC33="支援警務科",AC33="支援事務股"),"支援總(大)隊",IF(AC33="支援檢疫所","支援(其他)",IF(  AC33="/","空班",  IF(  AC33="丙",  "※ 丙案",  IF(  AC33="丙常訓",  "※ 丙案 常訓",AC33  )))))))))))))))))))))))))</f>
        <v/>
      </c>
      <c r="AD73" s="190" t="str">
        <f>IF(AD33="早","08-18",IF(AD33="中","12-22",IF(AD33="晚","22-08",IF(AD33="X","輪休",IF(AD33="公","公假",IF(OR(AD33="病",AD33="事"),"病(事)假",IF(OR(AD33="婚",AD33="產"),"婚(產)假",IF(AD33="補","補休",IF(AD33="休","休假",IF(AD33="喪","喪假",IF(AND(AD33="/",OR($A33=日期輸入!$B$25,$A33=日期輸入!$C$25,$A33=日期輸入!$D$25,$A33=日期輸入!$E$25,$A33=日期輸入!$F$25)),"08-18水電科",IF(AD33="大日","大隊值日(日)",IF(AD33="大夜","大隊值日(夜)",IF(AD33="值1","值1(早)",IF(AD33="值1丙","值1(早) 丙案",IF(AD33="值2","值2(中)",IF(AD33="值2乙","值2(中) 乙案",IF(AD33="夜值","夜值(晚)",IF(AD33="甲夜","夜值(晚) 甲案",IF(AD33="備","08-18",IF(OR(AD33="支援秘書室",AD33="支援出納室",AD33="支援警務科",AD33="支援事務股"),"支援總(大)隊",IF(AD33="支援檢疫所","支援(其他)",IF(  AD33="/","空班",  IF(  AD33="丙",  "※ 丙案",  IF(  AD33="丙常訓",  "※ 丙案 常訓",AD33  )))))))))))))))))))))))))</f>
        <v/>
      </c>
      <c r="AE73" s="190" t="str">
        <f>IF(AE33="早","08-18",IF(AE33="中","12-22",IF(AE33="晚","22-08",IF(AE33="X","輪休",IF(AE33="公","公假",IF(OR(AE33="病",AE33="事"),"病(事)假",IF(OR(AE33="婚",AE33="產"),"婚(產)假",IF(AE33="補","補休",IF(AE33="休","休假",IF(AE33="喪","喪假",IF(AND(AE33="/",OR($A33=日期輸入!$B$25,$A33=日期輸入!$C$25,$A33=日期輸入!$D$25,$A33=日期輸入!$E$25,$A33=日期輸入!$F$25)),"08-18水電科",IF(AE33="大日","大隊值日(日)",IF(AE33="大夜","大隊值日(夜)",IF(AE33="值1","值1(早)",IF(AE33="值1丙","值1(早) 丙案",IF(AE33="值2","值2(中)",IF(AE33="值2乙","值2(中) 乙案",IF(AE33="夜值","夜值(晚)",IF(AE33="甲夜","夜值(晚) 甲案",IF(AE33="備","08-18",IF(OR(AE33="支援秘書室",AE33="支援出納室",AE33="支援警務科",AE33="支援事務股"),"支援總(大)隊",IF(AE33="支援檢疫所","支援(其他)",IF(  AE33="/","空班",  IF(  AE33="丙",  "※ 丙案",  IF(  AE33="丙常訓",  "※ 丙案 常訓",AE33  )))))))))))))))))))))))))</f>
        <v/>
      </c>
      <c r="AF73" s="190" t="str">
        <f>IF(AF33="早","08-18",IF(AF33="中","12-22",IF(AF33="晚","22-08",IF(AF33="X","輪休",IF(AF33="公","公假",IF(OR(AF33="病",AF33="事"),"病(事)假",IF(OR(AF33="婚",AF33="產"),"婚(產)假",IF(AF33="補","補休",IF(AF33="休","休假",IF(AF33="喪","喪假",IF(AND(AF33="/",OR($A33=日期輸入!$B$25,$A33=日期輸入!$C$25,$A33=日期輸入!$D$25,$A33=日期輸入!$E$25,$A33=日期輸入!$F$25)),"08-18水電科",IF(AF33="大日","大隊值日(日)",IF(AF33="大夜","大隊值日(夜)",IF(AF33="值1","值1(早)",IF(AF33="值1丙","值1(早) 丙案",IF(AF33="值2","值2(中)",IF(AF33="值2乙","值2(中) 乙案",IF(AF33="夜值","夜值(晚)",IF(AF33="甲夜","夜值(晚) 甲案",IF(AF33="備","08-18",IF(OR(AF33="支援秘書室",AF33="支援出納室",AF33="支援警務科",AF33="支援事務股"),"支援總(大)隊",IF(AF33="支援檢疫所","支援(其他)",IF(  AF33="/","空班",  IF(  AF33="丙",  "※ 丙案",  IF(  AF33="丙常訓",  "※ 丙案 常訓",AF33  )))))))))))))))))))))))))</f>
        <v/>
      </c>
      <c r="AG73" s="190" t="str">
        <f>IF(AG33="早","08-18",IF(AG33="中","12-22",IF(AG33="晚","22-08",IF(AG33="X","輪休",IF(AG33="公","公假",IF(OR(AG33="病",AG33="事"),"病(事)假",IF(OR(AG33="婚",AG33="產"),"婚(產)假",IF(AG33="補","補休",IF(AG33="休","休假",IF(AG33="喪","喪假",IF(AND(AG33="/",OR($A33=日期輸入!$B$25,$A33=日期輸入!$C$25,$A33=日期輸入!$D$25,$A33=日期輸入!$E$25,$A33=日期輸入!$F$25)),"08-18水電科",IF(AG33="大日","大隊值日(日)",IF(AG33="大夜","大隊值日(夜)",IF(AG33="值1","值1(早)",IF(AG33="值1丙","值1(早) 丙案",IF(AG33="值2","值2(中)",IF(AG33="值2乙","值2(中) 乙案",IF(AG33="夜值","夜值(晚)",IF(AG33="甲夜","夜值(晚) 甲案",IF(AG33="備","08-18",IF(OR(AG33="支援秘書室",AG33="支援出納室",AG33="支援警務科",AG33="支援事務股"),"支援總(大)隊",IF(AG33="支援檢疫所","支援(其他)",IF(  AG33="/","空班",  IF(  AG33="丙",  "※ 丙案",  IF(  AG33="丙常訓",  "※ 丙案 常訓",AG33  )))))))))))))))))))))))))</f>
        <v/>
      </c>
    </row>
    <row r="74" spans="1:33">
      <c r="A74" s="190" t="str">
        <f t="shared" ref="A74:B74" si="33">A34</f>
        <v/>
      </c>
      <c r="B74" s="190" t="str">
        <f t="shared" si="33"/>
        <v/>
      </c>
      <c r="C74" s="190" t="str">
        <f>IF(C34="早","08-18",IF(C34="中","12-22",IF(C34="晚","22-08",IF(C34="X","輪休",IF(C34="公","公假",IF(OR(C34="病",C34="事"),"病(事)假",IF(OR(C34="婚",C34="產"),"婚(產)假",IF(C34="補","補休",IF(C34="休","休假",IF(C34="喪","喪假",IF(AND(C34="/",OR($A34=日期輸入!$B$25,$A34=日期輸入!$C$25,$A34=日期輸入!$D$25,$A34=日期輸入!$E$25,$A34=日期輸入!$F$25)),"08-18水電科",IF(C34="大日","大隊值日(日)",IF(C34="大夜","大隊值日(夜)",IF(C34="值1","值1(早)",IF(C34="值1丙","值1(早) 丙案",IF(C34="值2","值2(中)",IF(C34="值2乙","值2(中) 乙案",IF(C34="夜值","夜值(晚)",IF(C34="甲夜","夜值(晚) 甲案",IF(C34="備","08-18",IF(OR(C34="支援秘書室",C34="支援出納室",C34="支援警務科",C34="支援事務股"),"支援總(大)隊",IF(C34="支援檢疫所","支援(其他)",IF(  C34="/","空班",  IF(  C34="丙",  "※ 丙案",  IF(  C34="丙常訓",  "※ 丙案 常訓",C34  )))))))))))))))))))))))))</f>
        <v/>
      </c>
      <c r="D74" s="190" t="str">
        <f>IF(D34="早","08-18",IF(D34="中","12-22",IF(D34="晚","22-08",IF(D34="X","輪休",IF(D34="公","公假",IF(OR(D34="病",D34="事"),"病(事)假",IF(OR(D34="婚",D34="產"),"婚(產)假",IF(D34="補","補休",IF(D34="休","休假",IF(D34="喪","喪假",IF(AND(D34="/",OR($A34=日期輸入!$B$25,$A34=日期輸入!$C$25,$A34=日期輸入!$D$25,$A34=日期輸入!$E$25,$A34=日期輸入!$F$25)),"08-18水電科",IF(D34="大日","大隊值日(日)",IF(D34="大夜","大隊值日(夜)",IF(D34="值1","值1(早)",IF(D34="值1丙","值1(早) 丙案",IF(D34="值2","值2(中)",IF(D34="值2乙","值2(中) 乙案",IF(D34="夜值","夜值(晚)",IF(D34="甲夜","夜值(晚) 甲案",IF(D34="備","08-18",IF(OR(D34="支援秘書室",D34="支援出納室",D34="支援警務科",D34="支援事務股"),"支援總(大)隊",IF(D34="支援檢疫所","支援(其他)",IF(  D34="/","空班",  IF(  D34="丙",  "※ 丙案",  IF(  D34="丙常訓",  "※ 丙案 常訓",D34  )))))))))))))))))))))))))</f>
        <v/>
      </c>
      <c r="E74" s="190" t="str">
        <f>IF(E34="早","08-18",IF(E34="中","12-22",IF(E34="晚","22-08",IF(E34="X","輪休",IF(E34="公","公假",IF(OR(E34="病",E34="事"),"病(事)假",IF(OR(E34="婚",E34="產"),"婚(產)假",IF(E34="補","補休",IF(E34="休","休假",IF(E34="喪","喪假",IF(AND(E34="/",OR($A34=日期輸入!$B$25,$A34=日期輸入!$C$25,$A34=日期輸入!$D$25,$A34=日期輸入!$E$25,$A34=日期輸入!$F$25)),"08-18水電科",IF(E34="大日","大隊值日(日)",IF(E34="大夜","大隊值日(夜)",IF(E34="值1","值1(早)",IF(E34="值1丙","值1(早) 丙案",IF(E34="值2","值2(中)",IF(E34="值2乙","值2(中) 乙案",IF(E34="夜值","夜值(晚)",IF(E34="甲夜","夜值(晚) 甲案",IF(E34="備","08-18",IF(OR(E34="支援秘書室",E34="支援出納室",E34="支援警務科",E34="支援事務股"),"支援總(大)隊",IF(E34="支援檢疫所","支援(其他)",IF(  E34="/","空班",  IF(  E34="丙",  "※ 丙案",  IF(  E34="丙常訓",  "※ 丙案 常訓",E34  )))))))))))))))))))))))))</f>
        <v/>
      </c>
      <c r="F74" s="190" t="str">
        <f>IF(F34="早","08-18",IF(F34="中","12-22",IF(F34="晚","22-08",IF(F34="X","輪休",IF(F34="公","公假",IF(OR(F34="病",F34="事"),"病(事)假",IF(OR(F34="婚",F34="產"),"婚(產)假",IF(F34="補","補休",IF(F34="休","休假",IF(F34="喪","喪假",IF(AND(F34="/",OR($A34=日期輸入!$B$25,$A34=日期輸入!$C$25,$A34=日期輸入!$D$25,$A34=日期輸入!$E$25,$A34=日期輸入!$F$25)),"08-18水電科",IF(F34="大日","大隊值日(日)",IF(F34="大夜","大隊值日(夜)",IF(F34="值1","值1(早)",IF(F34="值1丙","值1(早) 丙案",IF(F34="值2","值2(中)",IF(F34="值2乙","值2(中) 乙案",IF(F34="夜值","夜值(晚)",IF(F34="甲夜","夜值(晚) 甲案",IF(F34="備","08-18",IF(OR(F34="支援秘書室",F34="支援出納室",F34="支援警務科",F34="支援事務股"),"支援總(大)隊",IF(F34="支援檢疫所","支援(其他)",IF(  F34="/","空班",  IF(  F34="丙",  "※ 丙案",  IF(  F34="丙常訓",  "※ 丙案 常訓",F34  )))))))))))))))))))))))))</f>
        <v/>
      </c>
      <c r="G74" s="190" t="str">
        <f>IF(G34="早","08-18",IF(G34="中","12-22",IF(G34="晚","22-08",IF(G34="X","輪休",IF(G34="公","公假",IF(OR(G34="病",G34="事"),"病(事)假",IF(OR(G34="婚",G34="產"),"婚(產)假",IF(G34="補","補休",IF(G34="休","休假",IF(G34="喪","喪假",IF(AND(G34="/",OR($A34=日期輸入!$B$25,$A34=日期輸入!$C$25,$A34=日期輸入!$D$25,$A34=日期輸入!$E$25,$A34=日期輸入!$F$25)),"08-18水電科",IF(G34="大日","大隊值日(日)",IF(G34="大夜","大隊值日(夜)",IF(G34="值1","值1(早)",IF(G34="值1丙","值1(早) 丙案",IF(G34="值2","值2(中)",IF(G34="值2乙","值2(中) 乙案",IF(G34="夜值","夜值(晚)",IF(G34="甲夜","夜值(晚) 甲案",IF(G34="備","08-18",IF(OR(G34="支援秘書室",G34="支援出納室",G34="支援警務科",G34="支援事務股"),"支援總(大)隊",IF(G34="支援檢疫所","支援(其他)",IF(  G34="/","空班",  IF(  G34="丙",  "※ 丙案",  IF(  G34="丙常訓",  "※ 丙案 常訓",G34  )))))))))))))))))))))))))</f>
        <v/>
      </c>
      <c r="H74" s="190" t="str">
        <f>IF(H34="早","08-18",IF(H34="中","12-22",IF(H34="晚","22-08",IF(H34="X","輪休",IF(H34="公","公假",IF(OR(H34="病",H34="事"),"病(事)假",IF(OR(H34="婚",H34="產"),"婚(產)假",IF(H34="補","補休",IF(H34="休","休假",IF(H34="喪","喪假",IF(AND(H34="/",OR($A34=日期輸入!$B$25,$A34=日期輸入!$C$25,$A34=日期輸入!$D$25,$A34=日期輸入!$E$25,$A34=日期輸入!$F$25)),"08-18水電科",IF(H34="大日","大隊值日(日)",IF(H34="大夜","大隊值日(夜)",IF(H34="值1","值1(早)",IF(H34="值1丙","值1(早) 丙案",IF(H34="值2","值2(中)",IF(H34="值2乙","值2(中) 乙案",IF(H34="夜值","夜值(晚)",IF(H34="甲夜","夜值(晚) 甲案",IF(H34="備","08-18",IF(OR(H34="支援秘書室",H34="支援出納室",H34="支援警務科",H34="支援事務股"),"支援總(大)隊",IF(H34="支援檢疫所","支援(其他)",IF(  H34="/","空班",  IF(  H34="丙",  "※ 丙案",  IF(  H34="丙常訓",  "※ 丙案 常訓",H34  )))))))))))))))))))))))))</f>
        <v/>
      </c>
      <c r="I74" s="190" t="str">
        <f>IF(I34="早","08-18",IF(I34="中","12-22",IF(I34="晚","22-08",IF(I34="X","輪休",IF(I34="公","公假",IF(OR(I34="病",I34="事"),"病(事)假",IF(OR(I34="婚",I34="產"),"婚(產)假",IF(I34="補","補休",IF(I34="休","休假",IF(I34="喪","喪假",IF(AND(I34="/",OR($A34=日期輸入!$B$25,$A34=日期輸入!$C$25,$A34=日期輸入!$D$25,$A34=日期輸入!$E$25,$A34=日期輸入!$F$25)),"08-18水電科",IF(I34="大日","大隊值日(日)",IF(I34="大夜","大隊值日(夜)",IF(I34="值1","值1(早)",IF(I34="值1丙","值1(早) 丙案",IF(I34="值2","值2(中)",IF(I34="值2乙","值2(中) 乙案",IF(I34="夜值","夜值(晚)",IF(I34="甲夜","夜值(晚) 甲案",IF(I34="備","08-18",IF(OR(I34="支援秘書室",I34="支援出納室",I34="支援警務科",I34="支援事務股"),"支援總(大)隊",IF(I34="支援檢疫所","支援(其他)",IF(  I34="/","空班",  IF(  I34="丙",  "※ 丙案",  IF(  I34="丙常訓",  "※ 丙案 常訓",I34  )))))))))))))))))))))))))</f>
        <v/>
      </c>
      <c r="J74" s="190" t="str">
        <f>IF(J34="早","08-18",IF(J34="中","12-22",IF(J34="晚","22-08",IF(J34="X","輪休",IF(J34="公","公假",IF(OR(J34="病",J34="事"),"病(事)假",IF(OR(J34="婚",J34="產"),"婚(產)假",IF(J34="補","補休",IF(J34="休","休假",IF(J34="喪","喪假",IF(AND(J34="/",OR($A34=日期輸入!$B$25,$A34=日期輸入!$C$25,$A34=日期輸入!$D$25,$A34=日期輸入!$E$25,$A34=日期輸入!$F$25)),"08-18水電科",IF(J34="大日","大隊值日(日)",IF(J34="大夜","大隊值日(夜)",IF(J34="值1","值1(早)",IF(J34="值1丙","值1(早) 丙案",IF(J34="值2","值2(中)",IF(J34="值2乙","值2(中) 乙案",IF(J34="夜值","夜值(晚)",IF(J34="甲夜","夜值(晚) 甲案",IF(J34="備","08-18",IF(OR(J34="支援秘書室",J34="支援出納室",J34="支援警務科",J34="支援事務股"),"支援總(大)隊",IF(J34="支援檢疫所","支援(其他)",IF(  J34="/","空班",  IF(  J34="丙",  "※ 丙案",  IF(  J34="丙常訓",  "※ 丙案 常訓",J34  )))))))))))))))))))))))))</f>
        <v/>
      </c>
      <c r="K74" s="190" t="str">
        <f>IF(K34="早","08-18",IF(K34="中","12-22",IF(K34="晚","22-08",IF(K34="X","輪休",IF(K34="公","公假",IF(OR(K34="病",K34="事"),"病(事)假",IF(OR(K34="婚",K34="產"),"婚(產)假",IF(K34="補","補休",IF(K34="休","休假",IF(K34="喪","喪假",IF(AND(K34="/",OR($A34=日期輸入!$B$25,$A34=日期輸入!$C$25,$A34=日期輸入!$D$25,$A34=日期輸入!$E$25,$A34=日期輸入!$F$25)),"08-18水電科",IF(K34="大日","大隊值日(日)",IF(K34="大夜","大隊值日(夜)",IF(K34="值1","值1(早)",IF(K34="值1丙","值1(早) 丙案",IF(K34="值2","值2(中)",IF(K34="值2乙","值2(中) 乙案",IF(K34="夜值","夜值(晚)",IF(K34="甲夜","夜值(晚) 甲案",IF(K34="備","08-18",IF(OR(K34="支援秘書室",K34="支援出納室",K34="支援警務科",K34="支援事務股"),"支援總(大)隊",IF(K34="支援檢疫所","支援(其他)",IF(  K34="/","空班",  IF(  K34="丙",  "※ 丙案",  IF(  K34="丙常訓",  "※ 丙案 常訓",K34  )))))))))))))))))))))))))</f>
        <v/>
      </c>
      <c r="L74" s="190" t="str">
        <f>IF(L34="早","08-18",IF(L34="中","12-22",IF(L34="晚","22-08",IF(L34="X","輪休",IF(L34="公","公假",IF(OR(L34="病",L34="事"),"病(事)假",IF(OR(L34="婚",L34="產"),"婚(產)假",IF(L34="補","補休",IF(L34="休","休假",IF(L34="喪","喪假",IF(AND(L34="/",OR($A34=日期輸入!$B$25,$A34=日期輸入!$C$25,$A34=日期輸入!$D$25,$A34=日期輸入!$E$25,$A34=日期輸入!$F$25)),"08-18水電科",IF(L34="大日","大隊值日(日)",IF(L34="大夜","大隊值日(夜)",IF(L34="值1","值1(早)",IF(L34="值1丙","值1(早) 丙案",IF(L34="值2","值2(中)",IF(L34="值2乙","值2(中) 乙案",IF(L34="夜值","夜值(晚)",IF(L34="甲夜","夜值(晚) 甲案",IF(L34="備","08-18",IF(OR(L34="支援秘書室",L34="支援出納室",L34="支援警務科",L34="支援事務股"),"支援總(大)隊",IF(L34="支援檢疫所","支援(其他)",IF(  L34="/","空班",  IF(  L34="丙",  "※ 丙案",  IF(  L34="丙常訓",  "※ 丙案 常訓",L34  )))))))))))))))))))))))))</f>
        <v/>
      </c>
      <c r="M74" s="190" t="str">
        <f>IF(M34="早","08-18",IF(M34="中","12-22",IF(M34="晚","22-08",IF(M34="X","輪休",IF(M34="公","公假",IF(OR(M34="病",M34="事"),"病(事)假",IF(OR(M34="婚",M34="產"),"婚(產)假",IF(M34="補","補休",IF(M34="休","休假",IF(M34="喪","喪假",IF(AND(M34="/",OR($A34=日期輸入!$B$25,$A34=日期輸入!$C$25,$A34=日期輸入!$D$25,$A34=日期輸入!$E$25,$A34=日期輸入!$F$25)),"08-18水電科",IF(M34="大日","大隊值日(日)",IF(M34="大夜","大隊值日(夜)",IF(M34="值1","值1(早)",IF(M34="值1丙","值1(早) 丙案",IF(M34="值2","值2(中)",IF(M34="值2乙","值2(中) 乙案",IF(M34="夜值","夜值(晚)",IF(M34="甲夜","夜值(晚) 甲案",IF(M34="備","08-18",IF(OR(M34="支援秘書室",M34="支援出納室",M34="支援警務科",M34="支援事務股"),"支援總(大)隊",IF(M34="支援檢疫所","支援(其他)",IF(  M34="/","空班",  IF(  M34="丙",  "※ 丙案",  IF(  M34="丙常訓",  "※ 丙案 常訓",M34  )))))))))))))))))))))))))</f>
        <v/>
      </c>
      <c r="N74" s="190" t="str">
        <f>IF(N34="早","08-18",IF(N34="中","12-22",IF(N34="晚","22-08",IF(N34="X","輪休",IF(N34="公","公假",IF(OR(N34="病",N34="事"),"病(事)假",IF(OR(N34="婚",N34="產"),"婚(產)假",IF(N34="補","補休",IF(N34="休","休假",IF(N34="喪","喪假",IF(AND(N34="/",OR($A34=日期輸入!$B$25,$A34=日期輸入!$C$25,$A34=日期輸入!$D$25,$A34=日期輸入!$E$25,$A34=日期輸入!$F$25)),"08-18水電科",IF(N34="大日","大隊值日(日)",IF(N34="大夜","大隊值日(夜)",IF(N34="值1","值1(早)",IF(N34="值1丙","值1(早) 丙案",IF(N34="值2","值2(中)",IF(N34="值2乙","值2(中) 乙案",IF(N34="夜值","夜值(晚)",IF(N34="甲夜","夜值(晚) 甲案",IF(N34="備","08-18",IF(OR(N34="支援秘書室",N34="支援出納室",N34="支援警務科",N34="支援事務股"),"支援總(大)隊",IF(N34="支援檢疫所","支援(其他)",IF(  N34="/","空班",  IF(  N34="丙",  "※ 丙案",  IF(  N34="丙常訓",  "※ 丙案 常訓",N34  )))))))))))))))))))))))))</f>
        <v/>
      </c>
      <c r="O74" s="190" t="str">
        <f>IF(O34="早","08-18",IF(O34="中","12-22",IF(O34="晚","22-08",IF(O34="X","輪休",IF(O34="公","公假",IF(OR(O34="病",O34="事"),"病(事)假",IF(OR(O34="婚",O34="產"),"婚(產)假",IF(O34="補","補休",IF(O34="休","休假",IF(O34="喪","喪假",IF(AND(O34="/",OR($A34=日期輸入!$B$25,$A34=日期輸入!$C$25,$A34=日期輸入!$D$25,$A34=日期輸入!$E$25,$A34=日期輸入!$F$25)),"08-18水電科",IF(O34="大日","大隊值日(日)",IF(O34="大夜","大隊值日(夜)",IF(O34="值1","值1(早)",IF(O34="值1丙","值1(早) 丙案",IF(O34="值2","值2(中)",IF(O34="值2乙","值2(中) 乙案",IF(O34="夜值","夜值(晚)",IF(O34="甲夜","夜值(晚) 甲案",IF(O34="備","08-18",IF(OR(O34="支援秘書室",O34="支援出納室",O34="支援警務科",O34="支援事務股"),"支援總(大)隊",IF(O34="支援檢疫所","支援(其他)",IF(  O34="/","空班",  IF(  O34="丙",  "※ 丙案",  IF(  O34="丙常訓",  "※ 丙案 常訓",O34  )))))))))))))))))))))))))</f>
        <v/>
      </c>
      <c r="P74" s="190" t="str">
        <f>IF(P34="早","08-18",IF(P34="中","12-22",IF(P34="晚","22-08",IF(P34="X","輪休",IF(P34="公","公假",IF(OR(P34="病",P34="事"),"病(事)假",IF(OR(P34="婚",P34="產"),"婚(產)假",IF(P34="補","補休",IF(P34="休","休假",IF(P34="喪","喪假",IF(AND(P34="/",OR($A34=日期輸入!$B$25,$A34=日期輸入!$C$25,$A34=日期輸入!$D$25,$A34=日期輸入!$E$25,$A34=日期輸入!$F$25)),"08-18水電科",IF(P34="大日","大隊值日(日)",IF(P34="大夜","大隊值日(夜)",IF(P34="值1","值1(早)",IF(P34="值1丙","值1(早) 丙案",IF(P34="值2","值2(中)",IF(P34="值2乙","值2(中) 乙案",IF(P34="夜值","夜值(晚)",IF(P34="甲夜","夜值(晚) 甲案",IF(P34="備","08-18",IF(OR(P34="支援秘書室",P34="支援出納室",P34="支援警務科",P34="支援事務股"),"支援總(大)隊",IF(P34="支援檢疫所","支援(其他)",IF(  P34="/","空班",  IF(  P34="丙",  "※ 丙案",  IF(  P34="丙常訓",  "※ 丙案 常訓",P34  )))))))))))))))))))))))))</f>
        <v/>
      </c>
      <c r="Q74" s="190" t="str">
        <f>IF(Q34="早","08-18",IF(Q34="中","12-22",IF(Q34="晚","22-08",IF(Q34="X","輪休",IF(Q34="公","公假",IF(OR(Q34="病",Q34="事"),"病(事)假",IF(OR(Q34="婚",Q34="產"),"婚(產)假",IF(Q34="補","補休",IF(Q34="休","休假",IF(Q34="喪","喪假",IF(AND(Q34="/",OR($A34=日期輸入!$B$25,$A34=日期輸入!$C$25,$A34=日期輸入!$D$25,$A34=日期輸入!$E$25,$A34=日期輸入!$F$25)),"08-18水電科",IF(Q34="大日","大隊值日(日)",IF(Q34="大夜","大隊值日(夜)",IF(Q34="值1","值1(早)",IF(Q34="值1丙","值1(早) 丙案",IF(Q34="值2","值2(中)",IF(Q34="值2乙","值2(中) 乙案",IF(Q34="夜值","夜值(晚)",IF(Q34="甲夜","夜值(晚) 甲案",IF(Q34="備","08-18",IF(OR(Q34="支援秘書室",Q34="支援出納室",Q34="支援警務科",Q34="支援事務股"),"支援總(大)隊",IF(Q34="支援檢疫所","支援(其他)",IF(  Q34="/","空班",  IF(  Q34="丙",  "※ 丙案",  IF(  Q34="丙常訓",  "※ 丙案 常訓",Q34  )))))))))))))))))))))))))</f>
        <v/>
      </c>
      <c r="R74" s="190" t="str">
        <f>IF(R34="早","08-18",IF(R34="中","12-22",IF(R34="晚","22-08",IF(R34="X","輪休",IF(R34="公","公假",IF(OR(R34="病",R34="事"),"病(事)假",IF(OR(R34="婚",R34="產"),"婚(產)假",IF(R34="補","補休",IF(R34="休","休假",IF(R34="喪","喪假",IF(AND(R34="/",OR($A34=日期輸入!$B$25,$A34=日期輸入!$C$25,$A34=日期輸入!$D$25,$A34=日期輸入!$E$25,$A34=日期輸入!$F$25)),"08-18水電科",IF(R34="大日","大隊值日(日)",IF(R34="大夜","大隊值日(夜)",IF(R34="值1","值1(早)",IF(R34="值1丙","值1(早) 丙案",IF(R34="值2","值2(中)",IF(R34="值2乙","值2(中) 乙案",IF(R34="夜值","夜值(晚)",IF(R34="甲夜","夜值(晚) 甲案",IF(R34="備","08-18",IF(OR(R34="支援秘書室",R34="支援出納室",R34="支援警務科",R34="支援事務股"),"支援總(大)隊",IF(R34="支援檢疫所","支援(其他)",IF(  R34="/","空班",  IF(  R34="丙",  "※ 丙案",  IF(  R34="丙常訓",  "※ 丙案 常訓",R34  )))))))))))))))))))))))))</f>
        <v/>
      </c>
      <c r="S74" s="190" t="str">
        <f>IF(S34="早","08-18",IF(S34="中","12-22",IF(S34="晚","22-08",IF(S34="X","輪休",IF(S34="公","公假",IF(OR(S34="病",S34="事"),"病(事)假",IF(OR(S34="婚",S34="產"),"婚(產)假",IF(S34="補","補休",IF(S34="休","休假",IF(S34="喪","喪假",IF(AND(S34="/",OR($A34=日期輸入!$B$25,$A34=日期輸入!$C$25,$A34=日期輸入!$D$25,$A34=日期輸入!$E$25,$A34=日期輸入!$F$25)),"08-18水電科",IF(S34="大日","大隊值日(日)",IF(S34="大夜","大隊值日(夜)",IF(S34="值1","值1(早)",IF(S34="值1丙","值1(早) 丙案",IF(S34="值2","值2(中)",IF(S34="值2乙","值2(中) 乙案",IF(S34="夜值","夜值(晚)",IF(S34="甲夜","夜值(晚) 甲案",IF(S34="備","08-18",IF(OR(S34="支援秘書室",S34="支援出納室",S34="支援警務科",S34="支援事務股"),"支援總(大)隊",IF(S34="支援檢疫所","支援(其他)",IF(  S34="/","空班",  IF(  S34="丙",  "※ 丙案",  IF(  S34="丙常訓",  "※ 丙案 常訓",S34  )))))))))))))))))))))))))</f>
        <v/>
      </c>
      <c r="T74" s="190" t="str">
        <f>IF(T34="早","08-18",IF(T34="中","12-22",IF(T34="晚","22-08",IF(T34="X","輪休",IF(T34="公","公假",IF(OR(T34="病",T34="事"),"病(事)假",IF(OR(T34="婚",T34="產"),"婚(產)假",IF(T34="補","補休",IF(T34="休","休假",IF(T34="喪","喪假",IF(AND(T34="/",OR($A34=日期輸入!$B$25,$A34=日期輸入!$C$25,$A34=日期輸入!$D$25,$A34=日期輸入!$E$25,$A34=日期輸入!$F$25)),"08-18水電科",IF(T34="大日","大隊值日(日)",IF(T34="大夜","大隊值日(夜)",IF(T34="值1","值1(早)",IF(T34="值1丙","值1(早) 丙案",IF(T34="值2","值2(中)",IF(T34="值2乙","值2(中) 乙案",IF(T34="夜值","夜值(晚)",IF(T34="甲夜","夜值(晚) 甲案",IF(T34="備","08-18",IF(OR(T34="支援秘書室",T34="支援出納室",T34="支援警務科",T34="支援事務股"),"支援總(大)隊",IF(T34="支援檢疫所","支援(其他)",IF(  T34="/","空班",  IF(  T34="丙",  "※ 丙案",  IF(  T34="丙常訓",  "※ 丙案 常訓",T34  )))))))))))))))))))))))))</f>
        <v/>
      </c>
      <c r="U74" s="190" t="str">
        <f>IF(U34="早","08-18",IF(U34="中","12-22",IF(U34="晚","22-08",IF(U34="X","輪休",IF(U34="公","公假",IF(OR(U34="病",U34="事"),"病(事)假",IF(OR(U34="婚",U34="產"),"婚(產)假",IF(U34="補","補休",IF(U34="休","休假",IF(U34="喪","喪假",IF(AND(U34="/",OR($A34=日期輸入!$B$25,$A34=日期輸入!$C$25,$A34=日期輸入!$D$25,$A34=日期輸入!$E$25,$A34=日期輸入!$F$25)),"08-18水電科",IF(U34="大日","大隊值日(日)",IF(U34="大夜","大隊值日(夜)",IF(U34="值1","值1(早)",IF(U34="值1丙","值1(早) 丙案",IF(U34="值2","值2(中)",IF(U34="值2乙","值2(中) 乙案",IF(U34="夜值","夜值(晚)",IF(U34="甲夜","夜值(晚) 甲案",IF(U34="備","08-18",IF(OR(U34="支援秘書室",U34="支援出納室",U34="支援警務科",U34="支援事務股"),"支援總(大)隊",IF(U34="支援檢疫所","支援(其他)",IF(  U34="/","空班",  IF(  U34="丙",  "※ 丙案",  IF(  U34="丙常訓",  "※ 丙案 常訓",U34  )))))))))))))))))))))))))</f>
        <v/>
      </c>
      <c r="V74" s="190" t="str">
        <f>IF(V34="早","08-18",IF(V34="中","12-22",IF(V34="晚","22-08",IF(V34="X","輪休",IF(V34="公","公假",IF(OR(V34="病",V34="事"),"病(事)假",IF(OR(V34="婚",V34="產"),"婚(產)假",IF(V34="補","補休",IF(V34="休","休假",IF(V34="喪","喪假",IF(AND(V34="/",OR($A34=日期輸入!$B$25,$A34=日期輸入!$C$25,$A34=日期輸入!$D$25,$A34=日期輸入!$E$25,$A34=日期輸入!$F$25)),"08-18水電科",IF(V34="大日","大隊值日(日)",IF(V34="大夜","大隊值日(夜)",IF(V34="值1","值1(早)",IF(V34="值1丙","值1(早) 丙案",IF(V34="值2","值2(中)",IF(V34="值2乙","值2(中) 乙案",IF(V34="夜值","夜值(晚)",IF(V34="甲夜","夜值(晚) 甲案",IF(V34="備","08-18",IF(OR(V34="支援秘書室",V34="支援出納室",V34="支援警務科",V34="支援事務股"),"支援總(大)隊",IF(V34="支援檢疫所","支援(其他)",IF(  V34="/","空班",  IF(  V34="丙",  "※ 丙案",  IF(  V34="丙常訓",  "※ 丙案 常訓",V34  )))))))))))))))))))))))))</f>
        <v/>
      </c>
      <c r="W74" s="190" t="str">
        <f>IF(W34="早","08-18",IF(W34="中","12-22",IF(W34="晚","22-08",IF(W34="X","輪休",IF(W34="公","公假",IF(OR(W34="病",W34="事"),"病(事)假",IF(OR(W34="婚",W34="產"),"婚(產)假",IF(W34="補","補休",IF(W34="休","休假",IF(W34="喪","喪假",IF(AND(W34="/",OR($A34=日期輸入!$B$25,$A34=日期輸入!$C$25,$A34=日期輸入!$D$25,$A34=日期輸入!$E$25,$A34=日期輸入!$F$25)),"08-18水電科",IF(W34="大日","大隊值日(日)",IF(W34="大夜","大隊值日(夜)",IF(W34="值1","值1(早)",IF(W34="值1丙","值1(早) 丙案",IF(W34="值2","值2(中)",IF(W34="值2乙","值2(中) 乙案",IF(W34="夜值","夜值(晚)",IF(W34="甲夜","夜值(晚) 甲案",IF(W34="備","08-18",IF(OR(W34="支援秘書室",W34="支援出納室",W34="支援警務科",W34="支援事務股"),"支援總(大)隊",IF(W34="支援檢疫所","支援(其他)",IF(  W34="/","空班",  IF(  W34="丙",  "※ 丙案",  IF(  W34="丙常訓",  "※ 丙案 常訓",W34  )))))))))))))))))))))))))</f>
        <v/>
      </c>
      <c r="X74" s="190" t="str">
        <f>IF(X34="早","08-18",IF(X34="中","12-22",IF(X34="晚","22-08",IF(X34="X","輪休",IF(X34="公","公假",IF(OR(X34="病",X34="事"),"病(事)假",IF(OR(X34="婚",X34="產"),"婚(產)假",IF(X34="補","補休",IF(X34="休","休假",IF(X34="喪","喪假",IF(AND(X34="/",OR($A34=日期輸入!$B$25,$A34=日期輸入!$C$25,$A34=日期輸入!$D$25,$A34=日期輸入!$E$25,$A34=日期輸入!$F$25)),"08-18水電科",IF(X34="大日","大隊值日(日)",IF(X34="大夜","大隊值日(夜)",IF(X34="值1","值1(早)",IF(X34="值1丙","值1(早) 丙案",IF(X34="值2","值2(中)",IF(X34="值2乙","值2(中) 乙案",IF(X34="夜值","夜值(晚)",IF(X34="甲夜","夜值(晚) 甲案",IF(X34="備","08-18",IF(OR(X34="支援秘書室",X34="支援出納室",X34="支援警務科",X34="支援事務股"),"支援總(大)隊",IF(X34="支援檢疫所","支援(其他)",IF(  X34="/","空班",  IF(  X34="丙",  "※ 丙案",  IF(  X34="丙常訓",  "※ 丙案 常訓",X34  )))))))))))))))))))))))))</f>
        <v/>
      </c>
      <c r="Y74" s="190" t="str">
        <f>IF(Y34="早","08-18",IF(Y34="中","12-22",IF(Y34="晚","22-08",IF(Y34="X","輪休",IF(Y34="公","公假",IF(OR(Y34="病",Y34="事"),"病(事)假",IF(OR(Y34="婚",Y34="產"),"婚(產)假",IF(Y34="補","補休",IF(Y34="休","休假",IF(Y34="喪","喪假",IF(AND(Y34="/",OR($A34=日期輸入!$B$25,$A34=日期輸入!$C$25,$A34=日期輸入!$D$25,$A34=日期輸入!$E$25,$A34=日期輸入!$F$25)),"08-18水電科",IF(Y34="大日","大隊值日(日)",IF(Y34="大夜","大隊值日(夜)",IF(Y34="值1","值1(早)",IF(Y34="值1丙","值1(早) 丙案",IF(Y34="值2","值2(中)",IF(Y34="值2乙","值2(中) 乙案",IF(Y34="夜值","夜值(晚)",IF(Y34="甲夜","夜值(晚) 甲案",IF(Y34="備","08-18",IF(OR(Y34="支援秘書室",Y34="支援出納室",Y34="支援警務科",Y34="支援事務股"),"支援總(大)隊",IF(Y34="支援檢疫所","支援(其他)",IF(  Y34="/","空班",  IF(  Y34="丙",  "※ 丙案",  IF(  Y34="丙常訓",  "※ 丙案 常訓",Y34  )))))))))))))))))))))))))</f>
        <v/>
      </c>
      <c r="Z74" s="190" t="str">
        <f>IF(Z34="早","08-18",IF(Z34="中","12-22",IF(Z34="晚","22-08",IF(Z34="X","輪休",IF(Z34="公","公假",IF(OR(Z34="病",Z34="事"),"病(事)假",IF(OR(Z34="婚",Z34="產"),"婚(產)假",IF(Z34="補","補休",IF(Z34="休","休假",IF(Z34="喪","喪假",IF(AND(Z34="/",OR($A34=日期輸入!$B$25,$A34=日期輸入!$C$25,$A34=日期輸入!$D$25,$A34=日期輸入!$E$25,$A34=日期輸入!$F$25)),"08-18水電科",IF(Z34="大日","大隊值日(日)",IF(Z34="大夜","大隊值日(夜)",IF(Z34="值1","值1(早)",IF(Z34="值1丙","值1(早) 丙案",IF(Z34="值2","值2(中)",IF(Z34="值2乙","值2(中) 乙案",IF(Z34="夜值","夜值(晚)",IF(Z34="甲夜","夜值(晚) 甲案",IF(Z34="備","08-18",IF(OR(Z34="支援秘書室",Z34="支援出納室",Z34="支援警務科",Z34="支援事務股"),"支援總(大)隊",IF(Z34="支援檢疫所","支援(其他)",IF(  Z34="/","空班",  IF(  Z34="丙",  "※ 丙案",  IF(  Z34="丙常訓",  "※ 丙案 常訓",Z34  )))))))))))))))))))))))))</f>
        <v/>
      </c>
      <c r="AA74" s="190" t="str">
        <f>IF(AA34="早","08-18",IF(AA34="中","12-22",IF(AA34="晚","22-08",IF(AA34="X","輪休",IF(AA34="公","公假",IF(OR(AA34="病",AA34="事"),"病(事)假",IF(OR(AA34="婚",AA34="產"),"婚(產)假",IF(AA34="補","補休",IF(AA34="休","休假",IF(AA34="喪","喪假",IF(AND(AA34="/",OR($A34=日期輸入!$B$25,$A34=日期輸入!$C$25,$A34=日期輸入!$D$25,$A34=日期輸入!$E$25,$A34=日期輸入!$F$25)),"08-18水電科",IF(AA34="大日","大隊值日(日)",IF(AA34="大夜","大隊值日(夜)",IF(AA34="值1","值1(早)",IF(AA34="值1丙","值1(早) 丙案",IF(AA34="值2","值2(中)",IF(AA34="值2乙","值2(中) 乙案",IF(AA34="夜值","夜值(晚)",IF(AA34="甲夜","夜值(晚) 甲案",IF(AA34="備","08-18",IF(OR(AA34="支援秘書室",AA34="支援出納室",AA34="支援警務科",AA34="支援事務股"),"支援總(大)隊",IF(AA34="支援檢疫所","支援(其他)",IF(  AA34="/","空班",  IF(  AA34="丙",  "※ 丙案",  IF(  AA34="丙常訓",  "※ 丙案 常訓",AA34  )))))))))))))))))))))))))</f>
        <v/>
      </c>
      <c r="AB74" s="190" t="str">
        <f>IF(AB34="早","08-18",IF(AB34="中","12-22",IF(AB34="晚","22-08",IF(AB34="X","輪休",IF(AB34="公","公假",IF(OR(AB34="病",AB34="事"),"病(事)假",IF(OR(AB34="婚",AB34="產"),"婚(產)假",IF(AB34="補","補休",IF(AB34="休","休假",IF(AB34="喪","喪假",IF(AND(AB34="/",OR($A34=日期輸入!$B$25,$A34=日期輸入!$C$25,$A34=日期輸入!$D$25,$A34=日期輸入!$E$25,$A34=日期輸入!$F$25)),"08-18水電科",IF(AB34="大日","大隊值日(日)",IF(AB34="大夜","大隊值日(夜)",IF(AB34="值1","值1(早)",IF(AB34="值1丙","值1(早) 丙案",IF(AB34="值2","值2(中)",IF(AB34="值2乙","值2(中) 乙案",IF(AB34="夜值","夜值(晚)",IF(AB34="甲夜","夜值(晚) 甲案",IF(AB34="備","08-18",IF(OR(AB34="支援秘書室",AB34="支援出納室",AB34="支援警務科",AB34="支援事務股"),"支援總(大)隊",IF(AB34="支援檢疫所","支援(其他)",IF(  AB34="/","空班",  IF(  AB34="丙",  "※ 丙案",  IF(  AB34="丙常訓",  "※ 丙案 常訓",AB34  )))))))))))))))))))))))))</f>
        <v/>
      </c>
      <c r="AC74" s="190" t="str">
        <f>IF(AC34="早","08-18",IF(AC34="中","12-22",IF(AC34="晚","22-08",IF(AC34="X","輪休",IF(AC34="公","公假",IF(OR(AC34="病",AC34="事"),"病(事)假",IF(OR(AC34="婚",AC34="產"),"婚(產)假",IF(AC34="補","補休",IF(AC34="休","休假",IF(AC34="喪","喪假",IF(AND(AC34="/",OR($A34=日期輸入!$B$25,$A34=日期輸入!$C$25,$A34=日期輸入!$D$25,$A34=日期輸入!$E$25,$A34=日期輸入!$F$25)),"08-18水電科",IF(AC34="大日","大隊值日(日)",IF(AC34="大夜","大隊值日(夜)",IF(AC34="值1","值1(早)",IF(AC34="值1丙","值1(早) 丙案",IF(AC34="值2","值2(中)",IF(AC34="值2乙","值2(中) 乙案",IF(AC34="夜值","夜值(晚)",IF(AC34="甲夜","夜值(晚) 甲案",IF(AC34="備","08-18",IF(OR(AC34="支援秘書室",AC34="支援出納室",AC34="支援警務科",AC34="支援事務股"),"支援總(大)隊",IF(AC34="支援檢疫所","支援(其他)",IF(  AC34="/","空班",  IF(  AC34="丙",  "※ 丙案",  IF(  AC34="丙常訓",  "※ 丙案 常訓",AC34  )))))))))))))))))))))))))</f>
        <v/>
      </c>
      <c r="AD74" s="190" t="str">
        <f>IF(AD34="早","08-18",IF(AD34="中","12-22",IF(AD34="晚","22-08",IF(AD34="X","輪休",IF(AD34="公","公假",IF(OR(AD34="病",AD34="事"),"病(事)假",IF(OR(AD34="婚",AD34="產"),"婚(產)假",IF(AD34="補","補休",IF(AD34="休","休假",IF(AD34="喪","喪假",IF(AND(AD34="/",OR($A34=日期輸入!$B$25,$A34=日期輸入!$C$25,$A34=日期輸入!$D$25,$A34=日期輸入!$E$25,$A34=日期輸入!$F$25)),"08-18水電科",IF(AD34="大日","大隊值日(日)",IF(AD34="大夜","大隊值日(夜)",IF(AD34="值1","值1(早)",IF(AD34="值1丙","值1(早) 丙案",IF(AD34="值2","值2(中)",IF(AD34="值2乙","值2(中) 乙案",IF(AD34="夜值","夜值(晚)",IF(AD34="甲夜","夜值(晚) 甲案",IF(AD34="備","08-18",IF(OR(AD34="支援秘書室",AD34="支援出納室",AD34="支援警務科",AD34="支援事務股"),"支援總(大)隊",IF(AD34="支援檢疫所","支援(其他)",IF(  AD34="/","空班",  IF(  AD34="丙",  "※ 丙案",  IF(  AD34="丙常訓",  "※ 丙案 常訓",AD34  )))))))))))))))))))))))))</f>
        <v/>
      </c>
      <c r="AE74" s="190" t="str">
        <f>IF(AE34="早","08-18",IF(AE34="中","12-22",IF(AE34="晚","22-08",IF(AE34="X","輪休",IF(AE34="公","公假",IF(OR(AE34="病",AE34="事"),"病(事)假",IF(OR(AE34="婚",AE34="產"),"婚(產)假",IF(AE34="補","補休",IF(AE34="休","休假",IF(AE34="喪","喪假",IF(AND(AE34="/",OR($A34=日期輸入!$B$25,$A34=日期輸入!$C$25,$A34=日期輸入!$D$25,$A34=日期輸入!$E$25,$A34=日期輸入!$F$25)),"08-18水電科",IF(AE34="大日","大隊值日(日)",IF(AE34="大夜","大隊值日(夜)",IF(AE34="值1","值1(早)",IF(AE34="值1丙","值1(早) 丙案",IF(AE34="值2","值2(中)",IF(AE34="值2乙","值2(中) 乙案",IF(AE34="夜值","夜值(晚)",IF(AE34="甲夜","夜值(晚) 甲案",IF(AE34="備","08-18",IF(OR(AE34="支援秘書室",AE34="支援出納室",AE34="支援警務科",AE34="支援事務股"),"支援總(大)隊",IF(AE34="支援檢疫所","支援(其他)",IF(  AE34="/","空班",  IF(  AE34="丙",  "※ 丙案",  IF(  AE34="丙常訓",  "※ 丙案 常訓",AE34  )))))))))))))))))))))))))</f>
        <v/>
      </c>
      <c r="AF74" s="190" t="str">
        <f>IF(AF34="早","08-18",IF(AF34="中","12-22",IF(AF34="晚","22-08",IF(AF34="X","輪休",IF(AF34="公","公假",IF(OR(AF34="病",AF34="事"),"病(事)假",IF(OR(AF34="婚",AF34="產"),"婚(產)假",IF(AF34="補","補休",IF(AF34="休","休假",IF(AF34="喪","喪假",IF(AND(AF34="/",OR($A34=日期輸入!$B$25,$A34=日期輸入!$C$25,$A34=日期輸入!$D$25,$A34=日期輸入!$E$25,$A34=日期輸入!$F$25)),"08-18水電科",IF(AF34="大日","大隊值日(日)",IF(AF34="大夜","大隊值日(夜)",IF(AF34="值1","值1(早)",IF(AF34="值1丙","值1(早) 丙案",IF(AF34="值2","值2(中)",IF(AF34="值2乙","值2(中) 乙案",IF(AF34="夜值","夜值(晚)",IF(AF34="甲夜","夜值(晚) 甲案",IF(AF34="備","08-18",IF(OR(AF34="支援秘書室",AF34="支援出納室",AF34="支援警務科",AF34="支援事務股"),"支援總(大)隊",IF(AF34="支援檢疫所","支援(其他)",IF(  AF34="/","空班",  IF(  AF34="丙",  "※ 丙案",  IF(  AF34="丙常訓",  "※ 丙案 常訓",AF34  )))))))))))))))))))))))))</f>
        <v/>
      </c>
      <c r="AG74" s="190" t="str">
        <f>IF(AG34="早","08-18",IF(AG34="中","12-22",IF(AG34="晚","22-08",IF(AG34="X","輪休",IF(AG34="公","公假",IF(OR(AG34="病",AG34="事"),"病(事)假",IF(OR(AG34="婚",AG34="產"),"婚(產)假",IF(AG34="補","補休",IF(AG34="休","休假",IF(AG34="喪","喪假",IF(AND(AG34="/",OR($A34=日期輸入!$B$25,$A34=日期輸入!$C$25,$A34=日期輸入!$D$25,$A34=日期輸入!$E$25,$A34=日期輸入!$F$25)),"08-18水電科",IF(AG34="大日","大隊值日(日)",IF(AG34="大夜","大隊值日(夜)",IF(AG34="值1","值1(早)",IF(AG34="值1丙","值1(早) 丙案",IF(AG34="值2","值2(中)",IF(AG34="值2乙","值2(中) 乙案",IF(AG34="夜值","夜值(晚)",IF(AG34="甲夜","夜值(晚) 甲案",IF(AG34="備","08-18",IF(OR(AG34="支援秘書室",AG34="支援出納室",AG34="支援警務科",AG34="支援事務股"),"支援總(大)隊",IF(AG34="支援檢疫所","支援(其他)",IF(  AG34="/","空班",  IF(  AG34="丙",  "※ 丙案",  IF(  AG34="丙常訓",  "※ 丙案 常訓",AG34  )))))))))))))))))))))))))</f>
        <v/>
      </c>
    </row>
    <row r="75" spans="1:33">
      <c r="A75" s="190" t="str">
        <f t="shared" ref="A75:B75" si="34">A35</f>
        <v/>
      </c>
      <c r="B75" s="190" t="str">
        <f t="shared" si="34"/>
        <v/>
      </c>
      <c r="C75" s="190" t="str">
        <f>IF(C35="早","08-18",IF(C35="中","12-22",IF(C35="晚","22-08",IF(C35="X","輪休",IF(C35="公","公假",IF(OR(C35="病",C35="事"),"病(事)假",IF(OR(C35="婚",C35="產"),"婚(產)假",IF(C35="補","補休",IF(C35="休","休假",IF(C35="喪","喪假",IF(AND(C35="/",OR($A35=日期輸入!$B$25,$A35=日期輸入!$C$25,$A35=日期輸入!$D$25,$A35=日期輸入!$E$25,$A35=日期輸入!$F$25)),"08-18水電科",IF(C35="大日","大隊值日(日)",IF(C35="大夜","大隊值日(夜)",IF(C35="值1","值1(早)",IF(C35="值1丙","值1(早) 丙案",IF(C35="值2","值2(中)",IF(C35="值2乙","值2(中) 乙案",IF(C35="夜值","夜值(晚)",IF(C35="甲夜","夜值(晚) 甲案",IF(C35="備","08-18",IF(OR(C35="支援秘書室",C35="支援出納室",C35="支援警務科",C35="支援事務股"),"支援總(大)隊",IF(C35="支援檢疫所","支援(其他)",IF(  C35="/","空班",  IF(  C35="丙",  "※ 丙案",  IF(  C35="丙常訓",  "※ 丙案 常訓",C35  )))))))))))))))))))))))))</f>
        <v/>
      </c>
      <c r="D75" s="190" t="str">
        <f>IF(D35="早","08-18",IF(D35="中","12-22",IF(D35="晚","22-08",IF(D35="X","輪休",IF(D35="公","公假",IF(OR(D35="病",D35="事"),"病(事)假",IF(OR(D35="婚",D35="產"),"婚(產)假",IF(D35="補","補休",IF(D35="休","休假",IF(D35="喪","喪假",IF(AND(D35="/",OR($A35=日期輸入!$B$25,$A35=日期輸入!$C$25,$A35=日期輸入!$D$25,$A35=日期輸入!$E$25,$A35=日期輸入!$F$25)),"08-18水電科",IF(D35="大日","大隊值日(日)",IF(D35="大夜","大隊值日(夜)",IF(D35="值1","值1(早)",IF(D35="值1丙","值1(早) 丙案",IF(D35="值2","值2(中)",IF(D35="值2乙","值2(中) 乙案",IF(D35="夜值","夜值(晚)",IF(D35="甲夜","夜值(晚) 甲案",IF(D35="備","08-18",IF(OR(D35="支援秘書室",D35="支援出納室",D35="支援警務科",D35="支援事務股"),"支援總(大)隊",IF(D35="支援檢疫所","支援(其他)",IF(  D35="/","空班",  IF(  D35="丙",  "※ 丙案",  IF(  D35="丙常訓",  "※ 丙案 常訓",D35  )))))))))))))))))))))))))</f>
        <v/>
      </c>
      <c r="E75" s="190" t="str">
        <f>IF(E35="早","08-18",IF(E35="中","12-22",IF(E35="晚","22-08",IF(E35="X","輪休",IF(E35="公","公假",IF(OR(E35="病",E35="事"),"病(事)假",IF(OR(E35="婚",E35="產"),"婚(產)假",IF(E35="補","補休",IF(E35="休","休假",IF(E35="喪","喪假",IF(AND(E35="/",OR($A35=日期輸入!$B$25,$A35=日期輸入!$C$25,$A35=日期輸入!$D$25,$A35=日期輸入!$E$25,$A35=日期輸入!$F$25)),"08-18水電科",IF(E35="大日","大隊值日(日)",IF(E35="大夜","大隊值日(夜)",IF(E35="值1","值1(早)",IF(E35="值1丙","值1(早) 丙案",IF(E35="值2","值2(中)",IF(E35="值2乙","值2(中) 乙案",IF(E35="夜值","夜值(晚)",IF(E35="甲夜","夜值(晚) 甲案",IF(E35="備","08-18",IF(OR(E35="支援秘書室",E35="支援出納室",E35="支援警務科",E35="支援事務股"),"支援總(大)隊",IF(E35="支援檢疫所","支援(其他)",IF(  E35="/","空班",  IF(  E35="丙",  "※ 丙案",  IF(  E35="丙常訓",  "※ 丙案 常訓",E35  )))))))))))))))))))))))))</f>
        <v/>
      </c>
      <c r="F75" s="190" t="str">
        <f>IF(F35="早","08-18",IF(F35="中","12-22",IF(F35="晚","22-08",IF(F35="X","輪休",IF(F35="公","公假",IF(OR(F35="病",F35="事"),"病(事)假",IF(OR(F35="婚",F35="產"),"婚(產)假",IF(F35="補","補休",IF(F35="休","休假",IF(F35="喪","喪假",IF(AND(F35="/",OR($A35=日期輸入!$B$25,$A35=日期輸入!$C$25,$A35=日期輸入!$D$25,$A35=日期輸入!$E$25,$A35=日期輸入!$F$25)),"08-18水電科",IF(F35="大日","大隊值日(日)",IF(F35="大夜","大隊值日(夜)",IF(F35="值1","值1(早)",IF(F35="值1丙","值1(早) 丙案",IF(F35="值2","值2(中)",IF(F35="值2乙","值2(中) 乙案",IF(F35="夜值","夜值(晚)",IF(F35="甲夜","夜值(晚) 甲案",IF(F35="備","08-18",IF(OR(F35="支援秘書室",F35="支援出納室",F35="支援警務科",F35="支援事務股"),"支援總(大)隊",IF(F35="支援檢疫所","支援(其他)",IF(  F35="/","空班",  IF(  F35="丙",  "※ 丙案",  IF(  F35="丙常訓",  "※ 丙案 常訓",F35  )))))))))))))))))))))))))</f>
        <v/>
      </c>
      <c r="G75" s="190" t="str">
        <f>IF(G35="早","08-18",IF(G35="中","12-22",IF(G35="晚","22-08",IF(G35="X","輪休",IF(G35="公","公假",IF(OR(G35="病",G35="事"),"病(事)假",IF(OR(G35="婚",G35="產"),"婚(產)假",IF(G35="補","補休",IF(G35="休","休假",IF(G35="喪","喪假",IF(AND(G35="/",OR($A35=日期輸入!$B$25,$A35=日期輸入!$C$25,$A35=日期輸入!$D$25,$A35=日期輸入!$E$25,$A35=日期輸入!$F$25)),"08-18水電科",IF(G35="大日","大隊值日(日)",IF(G35="大夜","大隊值日(夜)",IF(G35="值1","值1(早)",IF(G35="值1丙","值1(早) 丙案",IF(G35="值2","值2(中)",IF(G35="值2乙","值2(中) 乙案",IF(G35="夜值","夜值(晚)",IF(G35="甲夜","夜值(晚) 甲案",IF(G35="備","08-18",IF(OR(G35="支援秘書室",G35="支援出納室",G35="支援警務科",G35="支援事務股"),"支援總(大)隊",IF(G35="支援檢疫所","支援(其他)",IF(  G35="/","空班",  IF(  G35="丙",  "※ 丙案",  IF(  G35="丙常訓",  "※ 丙案 常訓",G35  )))))))))))))))))))))))))</f>
        <v/>
      </c>
      <c r="H75" s="190" t="str">
        <f>IF(H35="早","08-18",IF(H35="中","12-22",IF(H35="晚","22-08",IF(H35="X","輪休",IF(H35="公","公假",IF(OR(H35="病",H35="事"),"病(事)假",IF(OR(H35="婚",H35="產"),"婚(產)假",IF(H35="補","補休",IF(H35="休","休假",IF(H35="喪","喪假",IF(AND(H35="/",OR($A35=日期輸入!$B$25,$A35=日期輸入!$C$25,$A35=日期輸入!$D$25,$A35=日期輸入!$E$25,$A35=日期輸入!$F$25)),"08-18水電科",IF(H35="大日","大隊值日(日)",IF(H35="大夜","大隊值日(夜)",IF(H35="值1","值1(早)",IF(H35="值1丙","值1(早) 丙案",IF(H35="值2","值2(中)",IF(H35="值2乙","值2(中) 乙案",IF(H35="夜值","夜值(晚)",IF(H35="甲夜","夜值(晚) 甲案",IF(H35="備","08-18",IF(OR(H35="支援秘書室",H35="支援出納室",H35="支援警務科",H35="支援事務股"),"支援總(大)隊",IF(H35="支援檢疫所","支援(其他)",IF(  H35="/","空班",  IF(  H35="丙",  "※ 丙案",  IF(  H35="丙常訓",  "※ 丙案 常訓",H35  )))))))))))))))))))))))))</f>
        <v/>
      </c>
      <c r="I75" s="190" t="str">
        <f>IF(I35="早","08-18",IF(I35="中","12-22",IF(I35="晚","22-08",IF(I35="X","輪休",IF(I35="公","公假",IF(OR(I35="病",I35="事"),"病(事)假",IF(OR(I35="婚",I35="產"),"婚(產)假",IF(I35="補","補休",IF(I35="休","休假",IF(I35="喪","喪假",IF(AND(I35="/",OR($A35=日期輸入!$B$25,$A35=日期輸入!$C$25,$A35=日期輸入!$D$25,$A35=日期輸入!$E$25,$A35=日期輸入!$F$25)),"08-18水電科",IF(I35="大日","大隊值日(日)",IF(I35="大夜","大隊值日(夜)",IF(I35="值1","值1(早)",IF(I35="值1丙","值1(早) 丙案",IF(I35="值2","值2(中)",IF(I35="值2乙","值2(中) 乙案",IF(I35="夜值","夜值(晚)",IF(I35="甲夜","夜值(晚) 甲案",IF(I35="備","08-18",IF(OR(I35="支援秘書室",I35="支援出納室",I35="支援警務科",I35="支援事務股"),"支援總(大)隊",IF(I35="支援檢疫所","支援(其他)",IF(  I35="/","空班",  IF(  I35="丙",  "※ 丙案",  IF(  I35="丙常訓",  "※ 丙案 常訓",I35  )))))))))))))))))))))))))</f>
        <v/>
      </c>
      <c r="J75" s="190" t="str">
        <f>IF(J35="早","08-18",IF(J35="中","12-22",IF(J35="晚","22-08",IF(J35="X","輪休",IF(J35="公","公假",IF(OR(J35="病",J35="事"),"病(事)假",IF(OR(J35="婚",J35="產"),"婚(產)假",IF(J35="補","補休",IF(J35="休","休假",IF(J35="喪","喪假",IF(AND(J35="/",OR($A35=日期輸入!$B$25,$A35=日期輸入!$C$25,$A35=日期輸入!$D$25,$A35=日期輸入!$E$25,$A35=日期輸入!$F$25)),"08-18水電科",IF(J35="大日","大隊值日(日)",IF(J35="大夜","大隊值日(夜)",IF(J35="值1","值1(早)",IF(J35="值1丙","值1(早) 丙案",IF(J35="值2","值2(中)",IF(J35="值2乙","值2(中) 乙案",IF(J35="夜值","夜值(晚)",IF(J35="甲夜","夜值(晚) 甲案",IF(J35="備","08-18",IF(OR(J35="支援秘書室",J35="支援出納室",J35="支援警務科",J35="支援事務股"),"支援總(大)隊",IF(J35="支援檢疫所","支援(其他)",IF(  J35="/","空班",  IF(  J35="丙",  "※ 丙案",  IF(  J35="丙常訓",  "※ 丙案 常訓",J35  )))))))))))))))))))))))))</f>
        <v/>
      </c>
      <c r="K75" s="190" t="str">
        <f>IF(K35="早","08-18",IF(K35="中","12-22",IF(K35="晚","22-08",IF(K35="X","輪休",IF(K35="公","公假",IF(OR(K35="病",K35="事"),"病(事)假",IF(OR(K35="婚",K35="產"),"婚(產)假",IF(K35="補","補休",IF(K35="休","休假",IF(K35="喪","喪假",IF(AND(K35="/",OR($A35=日期輸入!$B$25,$A35=日期輸入!$C$25,$A35=日期輸入!$D$25,$A35=日期輸入!$E$25,$A35=日期輸入!$F$25)),"08-18水電科",IF(K35="大日","大隊值日(日)",IF(K35="大夜","大隊值日(夜)",IF(K35="值1","值1(早)",IF(K35="值1丙","值1(早) 丙案",IF(K35="值2","值2(中)",IF(K35="值2乙","值2(中) 乙案",IF(K35="夜值","夜值(晚)",IF(K35="甲夜","夜值(晚) 甲案",IF(K35="備","08-18",IF(OR(K35="支援秘書室",K35="支援出納室",K35="支援警務科",K35="支援事務股"),"支援總(大)隊",IF(K35="支援檢疫所","支援(其他)",IF(  K35="/","空班",  IF(  K35="丙",  "※ 丙案",  IF(  K35="丙常訓",  "※ 丙案 常訓",K35  )))))))))))))))))))))))))</f>
        <v/>
      </c>
      <c r="L75" s="190" t="str">
        <f>IF(L35="早","08-18",IF(L35="中","12-22",IF(L35="晚","22-08",IF(L35="X","輪休",IF(L35="公","公假",IF(OR(L35="病",L35="事"),"病(事)假",IF(OR(L35="婚",L35="產"),"婚(產)假",IF(L35="補","補休",IF(L35="休","休假",IF(L35="喪","喪假",IF(AND(L35="/",OR($A35=日期輸入!$B$25,$A35=日期輸入!$C$25,$A35=日期輸入!$D$25,$A35=日期輸入!$E$25,$A35=日期輸入!$F$25)),"08-18水電科",IF(L35="大日","大隊值日(日)",IF(L35="大夜","大隊值日(夜)",IF(L35="值1","值1(早)",IF(L35="值1丙","值1(早) 丙案",IF(L35="值2","值2(中)",IF(L35="值2乙","值2(中) 乙案",IF(L35="夜值","夜值(晚)",IF(L35="甲夜","夜值(晚) 甲案",IF(L35="備","08-18",IF(OR(L35="支援秘書室",L35="支援出納室",L35="支援警務科",L35="支援事務股"),"支援總(大)隊",IF(L35="支援檢疫所","支援(其他)",IF(  L35="/","空班",  IF(  L35="丙",  "※ 丙案",  IF(  L35="丙常訓",  "※ 丙案 常訓",L35  )))))))))))))))))))))))))</f>
        <v/>
      </c>
      <c r="M75" s="190" t="str">
        <f>IF(M35="早","08-18",IF(M35="中","12-22",IF(M35="晚","22-08",IF(M35="X","輪休",IF(M35="公","公假",IF(OR(M35="病",M35="事"),"病(事)假",IF(OR(M35="婚",M35="產"),"婚(產)假",IF(M35="補","補休",IF(M35="休","休假",IF(M35="喪","喪假",IF(AND(M35="/",OR($A35=日期輸入!$B$25,$A35=日期輸入!$C$25,$A35=日期輸入!$D$25,$A35=日期輸入!$E$25,$A35=日期輸入!$F$25)),"08-18水電科",IF(M35="大日","大隊值日(日)",IF(M35="大夜","大隊值日(夜)",IF(M35="值1","值1(早)",IF(M35="值1丙","值1(早) 丙案",IF(M35="值2","值2(中)",IF(M35="值2乙","值2(中) 乙案",IF(M35="夜值","夜值(晚)",IF(M35="甲夜","夜值(晚) 甲案",IF(M35="備","08-18",IF(OR(M35="支援秘書室",M35="支援出納室",M35="支援警務科",M35="支援事務股"),"支援總(大)隊",IF(M35="支援檢疫所","支援(其他)",IF(  M35="/","空班",  IF(  M35="丙",  "※ 丙案",  IF(  M35="丙常訓",  "※ 丙案 常訓",M35  )))))))))))))))))))))))))</f>
        <v/>
      </c>
      <c r="N75" s="190" t="str">
        <f>IF(N35="早","08-18",IF(N35="中","12-22",IF(N35="晚","22-08",IF(N35="X","輪休",IF(N35="公","公假",IF(OR(N35="病",N35="事"),"病(事)假",IF(OR(N35="婚",N35="產"),"婚(產)假",IF(N35="補","補休",IF(N35="休","休假",IF(N35="喪","喪假",IF(AND(N35="/",OR($A35=日期輸入!$B$25,$A35=日期輸入!$C$25,$A35=日期輸入!$D$25,$A35=日期輸入!$E$25,$A35=日期輸入!$F$25)),"08-18水電科",IF(N35="大日","大隊值日(日)",IF(N35="大夜","大隊值日(夜)",IF(N35="值1","值1(早)",IF(N35="值1丙","值1(早) 丙案",IF(N35="值2","值2(中)",IF(N35="值2乙","值2(中) 乙案",IF(N35="夜值","夜值(晚)",IF(N35="甲夜","夜值(晚) 甲案",IF(N35="備","08-18",IF(OR(N35="支援秘書室",N35="支援出納室",N35="支援警務科",N35="支援事務股"),"支援總(大)隊",IF(N35="支援檢疫所","支援(其他)",IF(  N35="/","空班",  IF(  N35="丙",  "※ 丙案",  IF(  N35="丙常訓",  "※ 丙案 常訓",N35  )))))))))))))))))))))))))</f>
        <v/>
      </c>
      <c r="O75" s="190" t="str">
        <f>IF(O35="早","08-18",IF(O35="中","12-22",IF(O35="晚","22-08",IF(O35="X","輪休",IF(O35="公","公假",IF(OR(O35="病",O35="事"),"病(事)假",IF(OR(O35="婚",O35="產"),"婚(產)假",IF(O35="補","補休",IF(O35="休","休假",IF(O35="喪","喪假",IF(AND(O35="/",OR($A35=日期輸入!$B$25,$A35=日期輸入!$C$25,$A35=日期輸入!$D$25,$A35=日期輸入!$E$25,$A35=日期輸入!$F$25)),"08-18水電科",IF(O35="大日","大隊值日(日)",IF(O35="大夜","大隊值日(夜)",IF(O35="值1","值1(早)",IF(O35="值1丙","值1(早) 丙案",IF(O35="值2","值2(中)",IF(O35="值2乙","值2(中) 乙案",IF(O35="夜值","夜值(晚)",IF(O35="甲夜","夜值(晚) 甲案",IF(O35="備","08-18",IF(OR(O35="支援秘書室",O35="支援出納室",O35="支援警務科",O35="支援事務股"),"支援總(大)隊",IF(O35="支援檢疫所","支援(其他)",IF(  O35="/","空班",  IF(  O35="丙",  "※ 丙案",  IF(  O35="丙常訓",  "※ 丙案 常訓",O35  )))))))))))))))))))))))))</f>
        <v/>
      </c>
      <c r="P75" s="190" t="str">
        <f>IF(P35="早","08-18",IF(P35="中","12-22",IF(P35="晚","22-08",IF(P35="X","輪休",IF(P35="公","公假",IF(OR(P35="病",P35="事"),"病(事)假",IF(OR(P35="婚",P35="產"),"婚(產)假",IF(P35="補","補休",IF(P35="休","休假",IF(P35="喪","喪假",IF(AND(P35="/",OR($A35=日期輸入!$B$25,$A35=日期輸入!$C$25,$A35=日期輸入!$D$25,$A35=日期輸入!$E$25,$A35=日期輸入!$F$25)),"08-18水電科",IF(P35="大日","大隊值日(日)",IF(P35="大夜","大隊值日(夜)",IF(P35="值1","值1(早)",IF(P35="值1丙","值1(早) 丙案",IF(P35="值2","值2(中)",IF(P35="值2乙","值2(中) 乙案",IF(P35="夜值","夜值(晚)",IF(P35="甲夜","夜值(晚) 甲案",IF(P35="備","08-18",IF(OR(P35="支援秘書室",P35="支援出納室",P35="支援警務科",P35="支援事務股"),"支援總(大)隊",IF(P35="支援檢疫所","支援(其他)",IF(  P35="/","空班",  IF(  P35="丙",  "※ 丙案",  IF(  P35="丙常訓",  "※ 丙案 常訓",P35  )))))))))))))))))))))))))</f>
        <v/>
      </c>
      <c r="Q75" s="190" t="str">
        <f>IF(Q35="早","08-18",IF(Q35="中","12-22",IF(Q35="晚","22-08",IF(Q35="X","輪休",IF(Q35="公","公假",IF(OR(Q35="病",Q35="事"),"病(事)假",IF(OR(Q35="婚",Q35="產"),"婚(產)假",IF(Q35="補","補休",IF(Q35="休","休假",IF(Q35="喪","喪假",IF(AND(Q35="/",OR($A35=日期輸入!$B$25,$A35=日期輸入!$C$25,$A35=日期輸入!$D$25,$A35=日期輸入!$E$25,$A35=日期輸入!$F$25)),"08-18水電科",IF(Q35="大日","大隊值日(日)",IF(Q35="大夜","大隊值日(夜)",IF(Q35="值1","值1(早)",IF(Q35="值1丙","值1(早) 丙案",IF(Q35="值2","值2(中)",IF(Q35="值2乙","值2(中) 乙案",IF(Q35="夜值","夜值(晚)",IF(Q35="甲夜","夜值(晚) 甲案",IF(Q35="備","08-18",IF(OR(Q35="支援秘書室",Q35="支援出納室",Q35="支援警務科",Q35="支援事務股"),"支援總(大)隊",IF(Q35="支援檢疫所","支援(其他)",IF(  Q35="/","空班",  IF(  Q35="丙",  "※ 丙案",  IF(  Q35="丙常訓",  "※ 丙案 常訓",Q35  )))))))))))))))))))))))))</f>
        <v/>
      </c>
      <c r="R75" s="190" t="str">
        <f>IF(R35="早","08-18",IF(R35="中","12-22",IF(R35="晚","22-08",IF(R35="X","輪休",IF(R35="公","公假",IF(OR(R35="病",R35="事"),"病(事)假",IF(OR(R35="婚",R35="產"),"婚(產)假",IF(R35="補","補休",IF(R35="休","休假",IF(R35="喪","喪假",IF(AND(R35="/",OR($A35=日期輸入!$B$25,$A35=日期輸入!$C$25,$A35=日期輸入!$D$25,$A35=日期輸入!$E$25,$A35=日期輸入!$F$25)),"08-18水電科",IF(R35="大日","大隊值日(日)",IF(R35="大夜","大隊值日(夜)",IF(R35="值1","值1(早)",IF(R35="值1丙","值1(早) 丙案",IF(R35="值2","值2(中)",IF(R35="值2乙","值2(中) 乙案",IF(R35="夜值","夜值(晚)",IF(R35="甲夜","夜值(晚) 甲案",IF(R35="備","08-18",IF(OR(R35="支援秘書室",R35="支援出納室",R35="支援警務科",R35="支援事務股"),"支援總(大)隊",IF(R35="支援檢疫所","支援(其他)",IF(  R35="/","空班",  IF(  R35="丙",  "※ 丙案",  IF(  R35="丙常訓",  "※ 丙案 常訓",R35  )))))))))))))))))))))))))</f>
        <v/>
      </c>
      <c r="S75" s="190" t="str">
        <f>IF(S35="早","08-18",IF(S35="中","12-22",IF(S35="晚","22-08",IF(S35="X","輪休",IF(S35="公","公假",IF(OR(S35="病",S35="事"),"病(事)假",IF(OR(S35="婚",S35="產"),"婚(產)假",IF(S35="補","補休",IF(S35="休","休假",IF(S35="喪","喪假",IF(AND(S35="/",OR($A35=日期輸入!$B$25,$A35=日期輸入!$C$25,$A35=日期輸入!$D$25,$A35=日期輸入!$E$25,$A35=日期輸入!$F$25)),"08-18水電科",IF(S35="大日","大隊值日(日)",IF(S35="大夜","大隊值日(夜)",IF(S35="值1","值1(早)",IF(S35="值1丙","值1(早) 丙案",IF(S35="值2","值2(中)",IF(S35="值2乙","值2(中) 乙案",IF(S35="夜值","夜值(晚)",IF(S35="甲夜","夜值(晚) 甲案",IF(S35="備","08-18",IF(OR(S35="支援秘書室",S35="支援出納室",S35="支援警務科",S35="支援事務股"),"支援總(大)隊",IF(S35="支援檢疫所","支援(其他)",IF(  S35="/","空班",  IF(  S35="丙",  "※ 丙案",  IF(  S35="丙常訓",  "※ 丙案 常訓",S35  )))))))))))))))))))))))))</f>
        <v/>
      </c>
      <c r="T75" s="190" t="str">
        <f>IF(T35="早","08-18",IF(T35="中","12-22",IF(T35="晚","22-08",IF(T35="X","輪休",IF(T35="公","公假",IF(OR(T35="病",T35="事"),"病(事)假",IF(OR(T35="婚",T35="產"),"婚(產)假",IF(T35="補","補休",IF(T35="休","休假",IF(T35="喪","喪假",IF(AND(T35="/",OR($A35=日期輸入!$B$25,$A35=日期輸入!$C$25,$A35=日期輸入!$D$25,$A35=日期輸入!$E$25,$A35=日期輸入!$F$25)),"08-18水電科",IF(T35="大日","大隊值日(日)",IF(T35="大夜","大隊值日(夜)",IF(T35="值1","值1(早)",IF(T35="值1丙","值1(早) 丙案",IF(T35="值2","值2(中)",IF(T35="值2乙","值2(中) 乙案",IF(T35="夜值","夜值(晚)",IF(T35="甲夜","夜值(晚) 甲案",IF(T35="備","08-18",IF(OR(T35="支援秘書室",T35="支援出納室",T35="支援警務科",T35="支援事務股"),"支援總(大)隊",IF(T35="支援檢疫所","支援(其他)",IF(  T35="/","空班",  IF(  T35="丙",  "※ 丙案",  IF(  T35="丙常訓",  "※ 丙案 常訓",T35  )))))))))))))))))))))))))</f>
        <v/>
      </c>
      <c r="U75" s="190" t="str">
        <f>IF(U35="早","08-18",IF(U35="中","12-22",IF(U35="晚","22-08",IF(U35="X","輪休",IF(U35="公","公假",IF(OR(U35="病",U35="事"),"病(事)假",IF(OR(U35="婚",U35="產"),"婚(產)假",IF(U35="補","補休",IF(U35="休","休假",IF(U35="喪","喪假",IF(AND(U35="/",OR($A35=日期輸入!$B$25,$A35=日期輸入!$C$25,$A35=日期輸入!$D$25,$A35=日期輸入!$E$25,$A35=日期輸入!$F$25)),"08-18水電科",IF(U35="大日","大隊值日(日)",IF(U35="大夜","大隊值日(夜)",IF(U35="值1","值1(早)",IF(U35="值1丙","值1(早) 丙案",IF(U35="值2","值2(中)",IF(U35="值2乙","值2(中) 乙案",IF(U35="夜值","夜值(晚)",IF(U35="甲夜","夜值(晚) 甲案",IF(U35="備","08-18",IF(OR(U35="支援秘書室",U35="支援出納室",U35="支援警務科",U35="支援事務股"),"支援總(大)隊",IF(U35="支援檢疫所","支援(其他)",IF(  U35="/","空班",  IF(  U35="丙",  "※ 丙案",  IF(  U35="丙常訓",  "※ 丙案 常訓",U35  )))))))))))))))))))))))))</f>
        <v/>
      </c>
      <c r="V75" s="190" t="str">
        <f>IF(V35="早","08-18",IF(V35="中","12-22",IF(V35="晚","22-08",IF(V35="X","輪休",IF(V35="公","公假",IF(OR(V35="病",V35="事"),"病(事)假",IF(OR(V35="婚",V35="產"),"婚(產)假",IF(V35="補","補休",IF(V35="休","休假",IF(V35="喪","喪假",IF(AND(V35="/",OR($A35=日期輸入!$B$25,$A35=日期輸入!$C$25,$A35=日期輸入!$D$25,$A35=日期輸入!$E$25,$A35=日期輸入!$F$25)),"08-18水電科",IF(V35="大日","大隊值日(日)",IF(V35="大夜","大隊值日(夜)",IF(V35="值1","值1(早)",IF(V35="值1丙","值1(早) 丙案",IF(V35="值2","值2(中)",IF(V35="值2乙","值2(中) 乙案",IF(V35="夜值","夜值(晚)",IF(V35="甲夜","夜值(晚) 甲案",IF(V35="備","08-18",IF(OR(V35="支援秘書室",V35="支援出納室",V35="支援警務科",V35="支援事務股"),"支援總(大)隊",IF(V35="支援檢疫所","支援(其他)",IF(  V35="/","空班",  IF(  V35="丙",  "※ 丙案",  IF(  V35="丙常訓",  "※ 丙案 常訓",V35  )))))))))))))))))))))))))</f>
        <v/>
      </c>
      <c r="W75" s="190" t="str">
        <f>IF(W35="早","08-18",IF(W35="中","12-22",IF(W35="晚","22-08",IF(W35="X","輪休",IF(W35="公","公假",IF(OR(W35="病",W35="事"),"病(事)假",IF(OR(W35="婚",W35="產"),"婚(產)假",IF(W35="補","補休",IF(W35="休","休假",IF(W35="喪","喪假",IF(AND(W35="/",OR($A35=日期輸入!$B$25,$A35=日期輸入!$C$25,$A35=日期輸入!$D$25,$A35=日期輸入!$E$25,$A35=日期輸入!$F$25)),"08-18水電科",IF(W35="大日","大隊值日(日)",IF(W35="大夜","大隊值日(夜)",IF(W35="值1","值1(早)",IF(W35="值1丙","值1(早) 丙案",IF(W35="值2","值2(中)",IF(W35="值2乙","值2(中) 乙案",IF(W35="夜值","夜值(晚)",IF(W35="甲夜","夜值(晚) 甲案",IF(W35="備","08-18",IF(OR(W35="支援秘書室",W35="支援出納室",W35="支援警務科",W35="支援事務股"),"支援總(大)隊",IF(W35="支援檢疫所","支援(其他)",IF(  W35="/","空班",  IF(  W35="丙",  "※ 丙案",  IF(  W35="丙常訓",  "※ 丙案 常訓",W35  )))))))))))))))))))))))))</f>
        <v/>
      </c>
      <c r="X75" s="190" t="str">
        <f>IF(X35="早","08-18",IF(X35="中","12-22",IF(X35="晚","22-08",IF(X35="X","輪休",IF(X35="公","公假",IF(OR(X35="病",X35="事"),"病(事)假",IF(OR(X35="婚",X35="產"),"婚(產)假",IF(X35="補","補休",IF(X35="休","休假",IF(X35="喪","喪假",IF(AND(X35="/",OR($A35=日期輸入!$B$25,$A35=日期輸入!$C$25,$A35=日期輸入!$D$25,$A35=日期輸入!$E$25,$A35=日期輸入!$F$25)),"08-18水電科",IF(X35="大日","大隊值日(日)",IF(X35="大夜","大隊值日(夜)",IF(X35="值1","值1(早)",IF(X35="值1丙","值1(早) 丙案",IF(X35="值2","值2(中)",IF(X35="值2乙","值2(中) 乙案",IF(X35="夜值","夜值(晚)",IF(X35="甲夜","夜值(晚) 甲案",IF(X35="備","08-18",IF(OR(X35="支援秘書室",X35="支援出納室",X35="支援警務科",X35="支援事務股"),"支援總(大)隊",IF(X35="支援檢疫所","支援(其他)",IF(  X35="/","空班",  IF(  X35="丙",  "※ 丙案",  IF(  X35="丙常訓",  "※ 丙案 常訓",X35  )))))))))))))))))))))))))</f>
        <v/>
      </c>
      <c r="Y75" s="190" t="str">
        <f>IF(Y35="早","08-18",IF(Y35="中","12-22",IF(Y35="晚","22-08",IF(Y35="X","輪休",IF(Y35="公","公假",IF(OR(Y35="病",Y35="事"),"病(事)假",IF(OR(Y35="婚",Y35="產"),"婚(產)假",IF(Y35="補","補休",IF(Y35="休","休假",IF(Y35="喪","喪假",IF(AND(Y35="/",OR($A35=日期輸入!$B$25,$A35=日期輸入!$C$25,$A35=日期輸入!$D$25,$A35=日期輸入!$E$25,$A35=日期輸入!$F$25)),"08-18水電科",IF(Y35="大日","大隊值日(日)",IF(Y35="大夜","大隊值日(夜)",IF(Y35="值1","值1(早)",IF(Y35="值1丙","值1(早) 丙案",IF(Y35="值2","值2(中)",IF(Y35="值2乙","值2(中) 乙案",IF(Y35="夜值","夜值(晚)",IF(Y35="甲夜","夜值(晚) 甲案",IF(Y35="備","08-18",IF(OR(Y35="支援秘書室",Y35="支援出納室",Y35="支援警務科",Y35="支援事務股"),"支援總(大)隊",IF(Y35="支援檢疫所","支援(其他)",IF(  Y35="/","空班",  IF(  Y35="丙",  "※ 丙案",  IF(  Y35="丙常訓",  "※ 丙案 常訓",Y35  )))))))))))))))))))))))))</f>
        <v/>
      </c>
      <c r="Z75" s="190" t="str">
        <f>IF(Z35="早","08-18",IF(Z35="中","12-22",IF(Z35="晚","22-08",IF(Z35="X","輪休",IF(Z35="公","公假",IF(OR(Z35="病",Z35="事"),"病(事)假",IF(OR(Z35="婚",Z35="產"),"婚(產)假",IF(Z35="補","補休",IF(Z35="休","休假",IF(Z35="喪","喪假",IF(AND(Z35="/",OR($A35=日期輸入!$B$25,$A35=日期輸入!$C$25,$A35=日期輸入!$D$25,$A35=日期輸入!$E$25,$A35=日期輸入!$F$25)),"08-18水電科",IF(Z35="大日","大隊值日(日)",IF(Z35="大夜","大隊值日(夜)",IF(Z35="值1","值1(早)",IF(Z35="值1丙","值1(早) 丙案",IF(Z35="值2","值2(中)",IF(Z35="值2乙","值2(中) 乙案",IF(Z35="夜值","夜值(晚)",IF(Z35="甲夜","夜值(晚) 甲案",IF(Z35="備","08-18",IF(OR(Z35="支援秘書室",Z35="支援出納室",Z35="支援警務科",Z35="支援事務股"),"支援總(大)隊",IF(Z35="支援檢疫所","支援(其他)",IF(  Z35="/","空班",  IF(  Z35="丙",  "※ 丙案",  IF(  Z35="丙常訓",  "※ 丙案 常訓",Z35  )))))))))))))))))))))))))</f>
        <v/>
      </c>
      <c r="AA75" s="190" t="str">
        <f>IF(AA35="早","08-18",IF(AA35="中","12-22",IF(AA35="晚","22-08",IF(AA35="X","輪休",IF(AA35="公","公假",IF(OR(AA35="病",AA35="事"),"病(事)假",IF(OR(AA35="婚",AA35="產"),"婚(產)假",IF(AA35="補","補休",IF(AA35="休","休假",IF(AA35="喪","喪假",IF(AND(AA35="/",OR($A35=日期輸入!$B$25,$A35=日期輸入!$C$25,$A35=日期輸入!$D$25,$A35=日期輸入!$E$25,$A35=日期輸入!$F$25)),"08-18水電科",IF(AA35="大日","大隊值日(日)",IF(AA35="大夜","大隊值日(夜)",IF(AA35="值1","值1(早)",IF(AA35="值1丙","值1(早) 丙案",IF(AA35="值2","值2(中)",IF(AA35="值2乙","值2(中) 乙案",IF(AA35="夜值","夜值(晚)",IF(AA35="甲夜","夜值(晚) 甲案",IF(AA35="備","08-18",IF(OR(AA35="支援秘書室",AA35="支援出納室",AA35="支援警務科",AA35="支援事務股"),"支援總(大)隊",IF(AA35="支援檢疫所","支援(其他)",IF(  AA35="/","空班",  IF(  AA35="丙",  "※ 丙案",  IF(  AA35="丙常訓",  "※ 丙案 常訓",AA35  )))))))))))))))))))))))))</f>
        <v/>
      </c>
      <c r="AB75" s="190" t="str">
        <f>IF(AB35="早","08-18",IF(AB35="中","12-22",IF(AB35="晚","22-08",IF(AB35="X","輪休",IF(AB35="公","公假",IF(OR(AB35="病",AB35="事"),"病(事)假",IF(OR(AB35="婚",AB35="產"),"婚(產)假",IF(AB35="補","補休",IF(AB35="休","休假",IF(AB35="喪","喪假",IF(AND(AB35="/",OR($A35=日期輸入!$B$25,$A35=日期輸入!$C$25,$A35=日期輸入!$D$25,$A35=日期輸入!$E$25,$A35=日期輸入!$F$25)),"08-18水電科",IF(AB35="大日","大隊值日(日)",IF(AB35="大夜","大隊值日(夜)",IF(AB35="值1","值1(早)",IF(AB35="值1丙","值1(早) 丙案",IF(AB35="值2","值2(中)",IF(AB35="值2乙","值2(中) 乙案",IF(AB35="夜值","夜值(晚)",IF(AB35="甲夜","夜值(晚) 甲案",IF(AB35="備","08-18",IF(OR(AB35="支援秘書室",AB35="支援出納室",AB35="支援警務科",AB35="支援事務股"),"支援總(大)隊",IF(AB35="支援檢疫所","支援(其他)",IF(  AB35="/","空班",  IF(  AB35="丙",  "※ 丙案",  IF(  AB35="丙常訓",  "※ 丙案 常訓",AB35  )))))))))))))))))))))))))</f>
        <v/>
      </c>
      <c r="AC75" s="190" t="str">
        <f>IF(AC35="早","08-18",IF(AC35="中","12-22",IF(AC35="晚","22-08",IF(AC35="X","輪休",IF(AC35="公","公假",IF(OR(AC35="病",AC35="事"),"病(事)假",IF(OR(AC35="婚",AC35="產"),"婚(產)假",IF(AC35="補","補休",IF(AC35="休","休假",IF(AC35="喪","喪假",IF(AND(AC35="/",OR($A35=日期輸入!$B$25,$A35=日期輸入!$C$25,$A35=日期輸入!$D$25,$A35=日期輸入!$E$25,$A35=日期輸入!$F$25)),"08-18水電科",IF(AC35="大日","大隊值日(日)",IF(AC35="大夜","大隊值日(夜)",IF(AC35="值1","值1(早)",IF(AC35="值1丙","值1(早) 丙案",IF(AC35="值2","值2(中)",IF(AC35="值2乙","值2(中) 乙案",IF(AC35="夜值","夜值(晚)",IF(AC35="甲夜","夜值(晚) 甲案",IF(AC35="備","08-18",IF(OR(AC35="支援秘書室",AC35="支援出納室",AC35="支援警務科",AC35="支援事務股"),"支援總(大)隊",IF(AC35="支援檢疫所","支援(其他)",IF(  AC35="/","空班",  IF(  AC35="丙",  "※ 丙案",  IF(  AC35="丙常訓",  "※ 丙案 常訓",AC35  )))))))))))))))))))))))))</f>
        <v/>
      </c>
      <c r="AD75" s="190" t="str">
        <f>IF(AD35="早","08-18",IF(AD35="中","12-22",IF(AD35="晚","22-08",IF(AD35="X","輪休",IF(AD35="公","公假",IF(OR(AD35="病",AD35="事"),"病(事)假",IF(OR(AD35="婚",AD35="產"),"婚(產)假",IF(AD35="補","補休",IF(AD35="休","休假",IF(AD35="喪","喪假",IF(AND(AD35="/",OR($A35=日期輸入!$B$25,$A35=日期輸入!$C$25,$A35=日期輸入!$D$25,$A35=日期輸入!$E$25,$A35=日期輸入!$F$25)),"08-18水電科",IF(AD35="大日","大隊值日(日)",IF(AD35="大夜","大隊值日(夜)",IF(AD35="值1","值1(早)",IF(AD35="值1丙","值1(早) 丙案",IF(AD35="值2","值2(中)",IF(AD35="值2乙","值2(中) 乙案",IF(AD35="夜值","夜值(晚)",IF(AD35="甲夜","夜值(晚) 甲案",IF(AD35="備","08-18",IF(OR(AD35="支援秘書室",AD35="支援出納室",AD35="支援警務科",AD35="支援事務股"),"支援總(大)隊",IF(AD35="支援檢疫所","支援(其他)",IF(  AD35="/","空班",  IF(  AD35="丙",  "※ 丙案",  IF(  AD35="丙常訓",  "※ 丙案 常訓",AD35  )))))))))))))))))))))))))</f>
        <v/>
      </c>
      <c r="AE75" s="190" t="str">
        <f>IF(AE35="早","08-18",IF(AE35="中","12-22",IF(AE35="晚","22-08",IF(AE35="X","輪休",IF(AE35="公","公假",IF(OR(AE35="病",AE35="事"),"病(事)假",IF(OR(AE35="婚",AE35="產"),"婚(產)假",IF(AE35="補","補休",IF(AE35="休","休假",IF(AE35="喪","喪假",IF(AND(AE35="/",OR($A35=日期輸入!$B$25,$A35=日期輸入!$C$25,$A35=日期輸入!$D$25,$A35=日期輸入!$E$25,$A35=日期輸入!$F$25)),"08-18水電科",IF(AE35="大日","大隊值日(日)",IF(AE35="大夜","大隊值日(夜)",IF(AE35="值1","值1(早)",IF(AE35="值1丙","值1(早) 丙案",IF(AE35="值2","值2(中)",IF(AE35="值2乙","值2(中) 乙案",IF(AE35="夜值","夜值(晚)",IF(AE35="甲夜","夜值(晚) 甲案",IF(AE35="備","08-18",IF(OR(AE35="支援秘書室",AE35="支援出納室",AE35="支援警務科",AE35="支援事務股"),"支援總(大)隊",IF(AE35="支援檢疫所","支援(其他)",IF(  AE35="/","空班",  IF(  AE35="丙",  "※ 丙案",  IF(  AE35="丙常訓",  "※ 丙案 常訓",AE35  )))))))))))))))))))))))))</f>
        <v/>
      </c>
      <c r="AF75" s="190" t="str">
        <f>IF(AF35="早","08-18",IF(AF35="中","12-22",IF(AF35="晚","22-08",IF(AF35="X","輪休",IF(AF35="公","公假",IF(OR(AF35="病",AF35="事"),"病(事)假",IF(OR(AF35="婚",AF35="產"),"婚(產)假",IF(AF35="補","補休",IF(AF35="休","休假",IF(AF35="喪","喪假",IF(AND(AF35="/",OR($A35=日期輸入!$B$25,$A35=日期輸入!$C$25,$A35=日期輸入!$D$25,$A35=日期輸入!$E$25,$A35=日期輸入!$F$25)),"08-18水電科",IF(AF35="大日","大隊值日(日)",IF(AF35="大夜","大隊值日(夜)",IF(AF35="值1","值1(早)",IF(AF35="值1丙","值1(早) 丙案",IF(AF35="值2","值2(中)",IF(AF35="值2乙","值2(中) 乙案",IF(AF35="夜值","夜值(晚)",IF(AF35="甲夜","夜值(晚) 甲案",IF(AF35="備","08-18",IF(OR(AF35="支援秘書室",AF35="支援出納室",AF35="支援警務科",AF35="支援事務股"),"支援總(大)隊",IF(AF35="支援檢疫所","支援(其他)",IF(  AF35="/","空班",  IF(  AF35="丙",  "※ 丙案",  IF(  AF35="丙常訓",  "※ 丙案 常訓",AF35  )))))))))))))))))))))))))</f>
        <v/>
      </c>
      <c r="AG75" s="190" t="str">
        <f>IF(AG35="早","08-18",IF(AG35="中","12-22",IF(AG35="晚","22-08",IF(AG35="X","輪休",IF(AG35="公","公假",IF(OR(AG35="病",AG35="事"),"病(事)假",IF(OR(AG35="婚",AG35="產"),"婚(產)假",IF(AG35="補","補休",IF(AG35="休","休假",IF(AG35="喪","喪假",IF(AND(AG35="/",OR($A35=日期輸入!$B$25,$A35=日期輸入!$C$25,$A35=日期輸入!$D$25,$A35=日期輸入!$E$25,$A35=日期輸入!$F$25)),"08-18水電科",IF(AG35="大日","大隊值日(日)",IF(AG35="大夜","大隊值日(夜)",IF(AG35="值1","值1(早)",IF(AG35="值1丙","值1(早) 丙案",IF(AG35="值2","值2(中)",IF(AG35="值2乙","值2(中) 乙案",IF(AG35="夜值","夜值(晚)",IF(AG35="甲夜","夜值(晚) 甲案",IF(AG35="備","08-18",IF(OR(AG35="支援秘書室",AG35="支援出納室",AG35="支援警務科",AG35="支援事務股"),"支援總(大)隊",IF(AG35="支援檢疫所","支援(其他)",IF(  AG35="/","空班",  IF(  AG35="丙",  "※ 丙案",  IF(  AG35="丙常訓",  "※ 丙案 常訓",AG35  )))))))))))))))))))))))))</f>
        <v/>
      </c>
    </row>
    <row r="76" spans="1:33">
      <c r="A76" s="190" t="str">
        <f t="shared" ref="A76:B76" si="35">A36</f>
        <v/>
      </c>
      <c r="B76" s="190" t="str">
        <f t="shared" si="35"/>
        <v/>
      </c>
      <c r="C76" s="190" t="str">
        <f>IF(C36="早","08-18",IF(C36="中","12-22",IF(C36="晚","22-08",IF(C36="X","輪休",IF(C36="公","公假",IF(OR(C36="病",C36="事"),"病(事)假",IF(OR(C36="婚",C36="產"),"婚(產)假",IF(C36="補","補休",IF(C36="休","休假",IF(C36="喪","喪假",IF(AND(C36="/",OR($A36=日期輸入!$B$25,$A36=日期輸入!$C$25,$A36=日期輸入!$D$25,$A36=日期輸入!$E$25,$A36=日期輸入!$F$25)),"08-18水電科",IF(C36="大日","大隊值日(日)",IF(C36="大夜","大隊值日(夜)",IF(C36="值1","值1(早)",IF(C36="值1丙","值1(早) 丙案",IF(C36="值2","值2(中)",IF(C36="值2乙","值2(中) 乙案",IF(C36="夜值","夜值(晚)",IF(C36="甲夜","夜值(晚) 甲案",IF(C36="備","08-18",IF(OR(C36="支援秘書室",C36="支援出納室",C36="支援警務科",C36="支援事務股"),"支援總(大)隊",IF(C36="支援檢疫所","支援(其他)",IF(  C36="/","空班",  IF(  C36="丙",  "※ 丙案",  IF(  C36="丙常訓",  "※ 丙案 常訓",C36  )))))))))))))))))))))))))</f>
        <v/>
      </c>
      <c r="D76" s="190" t="str">
        <f>IF(D36="早","08-18",IF(D36="中","12-22",IF(D36="晚","22-08",IF(D36="X","輪休",IF(D36="公","公假",IF(OR(D36="病",D36="事"),"病(事)假",IF(OR(D36="婚",D36="產"),"婚(產)假",IF(D36="補","補休",IF(D36="休","休假",IF(D36="喪","喪假",IF(AND(D36="/",OR($A36=日期輸入!$B$25,$A36=日期輸入!$C$25,$A36=日期輸入!$D$25,$A36=日期輸入!$E$25,$A36=日期輸入!$F$25)),"08-18水電科",IF(D36="大日","大隊值日(日)",IF(D36="大夜","大隊值日(夜)",IF(D36="值1","值1(早)",IF(D36="值1丙","值1(早) 丙案",IF(D36="值2","值2(中)",IF(D36="值2乙","值2(中) 乙案",IF(D36="夜值","夜值(晚)",IF(D36="甲夜","夜值(晚) 甲案",IF(D36="備","08-18",IF(OR(D36="支援秘書室",D36="支援出納室",D36="支援警務科",D36="支援事務股"),"支援總(大)隊",IF(D36="支援檢疫所","支援(其他)",IF(  D36="/","空班",  IF(  D36="丙",  "※ 丙案",  IF(  D36="丙常訓",  "※ 丙案 常訓",D36  )))))))))))))))))))))))))</f>
        <v/>
      </c>
      <c r="E76" s="190" t="str">
        <f>IF(E36="早","08-18",IF(E36="中","12-22",IF(E36="晚","22-08",IF(E36="X","輪休",IF(E36="公","公假",IF(OR(E36="病",E36="事"),"病(事)假",IF(OR(E36="婚",E36="產"),"婚(產)假",IF(E36="補","補休",IF(E36="休","休假",IF(E36="喪","喪假",IF(AND(E36="/",OR($A36=日期輸入!$B$25,$A36=日期輸入!$C$25,$A36=日期輸入!$D$25,$A36=日期輸入!$E$25,$A36=日期輸入!$F$25)),"08-18水電科",IF(E36="大日","大隊值日(日)",IF(E36="大夜","大隊值日(夜)",IF(E36="值1","值1(早)",IF(E36="值1丙","值1(早) 丙案",IF(E36="值2","值2(中)",IF(E36="值2乙","值2(中) 乙案",IF(E36="夜值","夜值(晚)",IF(E36="甲夜","夜值(晚) 甲案",IF(E36="備","08-18",IF(OR(E36="支援秘書室",E36="支援出納室",E36="支援警務科",E36="支援事務股"),"支援總(大)隊",IF(E36="支援檢疫所","支援(其他)",IF(  E36="/","空班",  IF(  E36="丙",  "※ 丙案",  IF(  E36="丙常訓",  "※ 丙案 常訓",E36  )))))))))))))))))))))))))</f>
        <v/>
      </c>
      <c r="F76" s="190" t="str">
        <f>IF(F36="早","08-18",IF(F36="中","12-22",IF(F36="晚","22-08",IF(F36="X","輪休",IF(F36="公","公假",IF(OR(F36="病",F36="事"),"病(事)假",IF(OR(F36="婚",F36="產"),"婚(產)假",IF(F36="補","補休",IF(F36="休","休假",IF(F36="喪","喪假",IF(AND(F36="/",OR($A36=日期輸入!$B$25,$A36=日期輸入!$C$25,$A36=日期輸入!$D$25,$A36=日期輸入!$E$25,$A36=日期輸入!$F$25)),"08-18水電科",IF(F36="大日","大隊值日(日)",IF(F36="大夜","大隊值日(夜)",IF(F36="值1","值1(早)",IF(F36="值1丙","值1(早) 丙案",IF(F36="值2","值2(中)",IF(F36="值2乙","值2(中) 乙案",IF(F36="夜值","夜值(晚)",IF(F36="甲夜","夜值(晚) 甲案",IF(F36="備","08-18",IF(OR(F36="支援秘書室",F36="支援出納室",F36="支援警務科",F36="支援事務股"),"支援總(大)隊",IF(F36="支援檢疫所","支援(其他)",IF(  F36="/","空班",  IF(  F36="丙",  "※ 丙案",  IF(  F36="丙常訓",  "※ 丙案 常訓",F36  )))))))))))))))))))))))))</f>
        <v/>
      </c>
      <c r="G76" s="190" t="str">
        <f>IF(G36="早","08-18",IF(G36="中","12-22",IF(G36="晚","22-08",IF(G36="X","輪休",IF(G36="公","公假",IF(OR(G36="病",G36="事"),"病(事)假",IF(OR(G36="婚",G36="產"),"婚(產)假",IF(G36="補","補休",IF(G36="休","休假",IF(G36="喪","喪假",IF(AND(G36="/",OR($A36=日期輸入!$B$25,$A36=日期輸入!$C$25,$A36=日期輸入!$D$25,$A36=日期輸入!$E$25,$A36=日期輸入!$F$25)),"08-18水電科",IF(G36="大日","大隊值日(日)",IF(G36="大夜","大隊值日(夜)",IF(G36="值1","值1(早)",IF(G36="值1丙","值1(早) 丙案",IF(G36="值2","值2(中)",IF(G36="值2乙","值2(中) 乙案",IF(G36="夜值","夜值(晚)",IF(G36="甲夜","夜值(晚) 甲案",IF(G36="備","08-18",IF(OR(G36="支援秘書室",G36="支援出納室",G36="支援警務科",G36="支援事務股"),"支援總(大)隊",IF(G36="支援檢疫所","支援(其他)",IF(  G36="/","空班",  IF(  G36="丙",  "※ 丙案",  IF(  G36="丙常訓",  "※ 丙案 常訓",G36  )))))))))))))))))))))))))</f>
        <v/>
      </c>
      <c r="H76" s="190" t="str">
        <f>IF(H36="早","08-18",IF(H36="中","12-22",IF(H36="晚","22-08",IF(H36="X","輪休",IF(H36="公","公假",IF(OR(H36="病",H36="事"),"病(事)假",IF(OR(H36="婚",H36="產"),"婚(產)假",IF(H36="補","補休",IF(H36="休","休假",IF(H36="喪","喪假",IF(AND(H36="/",OR($A36=日期輸入!$B$25,$A36=日期輸入!$C$25,$A36=日期輸入!$D$25,$A36=日期輸入!$E$25,$A36=日期輸入!$F$25)),"08-18水電科",IF(H36="大日","大隊值日(日)",IF(H36="大夜","大隊值日(夜)",IF(H36="值1","值1(早)",IF(H36="值1丙","值1(早) 丙案",IF(H36="值2","值2(中)",IF(H36="值2乙","值2(中) 乙案",IF(H36="夜值","夜值(晚)",IF(H36="甲夜","夜值(晚) 甲案",IF(H36="備","08-18",IF(OR(H36="支援秘書室",H36="支援出納室",H36="支援警務科",H36="支援事務股"),"支援總(大)隊",IF(H36="支援檢疫所","支援(其他)",IF(  H36="/","空班",  IF(  H36="丙",  "※ 丙案",  IF(  H36="丙常訓",  "※ 丙案 常訓",H36  )))))))))))))))))))))))))</f>
        <v/>
      </c>
      <c r="I76" s="190" t="str">
        <f>IF(I36="早","08-18",IF(I36="中","12-22",IF(I36="晚","22-08",IF(I36="X","輪休",IF(I36="公","公假",IF(OR(I36="病",I36="事"),"病(事)假",IF(OR(I36="婚",I36="產"),"婚(產)假",IF(I36="補","補休",IF(I36="休","休假",IF(I36="喪","喪假",IF(AND(I36="/",OR($A36=日期輸入!$B$25,$A36=日期輸入!$C$25,$A36=日期輸入!$D$25,$A36=日期輸入!$E$25,$A36=日期輸入!$F$25)),"08-18水電科",IF(I36="大日","大隊值日(日)",IF(I36="大夜","大隊值日(夜)",IF(I36="值1","值1(早)",IF(I36="值1丙","值1(早) 丙案",IF(I36="值2","值2(中)",IF(I36="值2乙","值2(中) 乙案",IF(I36="夜值","夜值(晚)",IF(I36="甲夜","夜值(晚) 甲案",IF(I36="備","08-18",IF(OR(I36="支援秘書室",I36="支援出納室",I36="支援警務科",I36="支援事務股"),"支援總(大)隊",IF(I36="支援檢疫所","支援(其他)",IF(  I36="/","空班",  IF(  I36="丙",  "※ 丙案",  IF(  I36="丙常訓",  "※ 丙案 常訓",I36  )))))))))))))))))))))))))</f>
        <v/>
      </c>
      <c r="J76" s="190" t="str">
        <f>IF(J36="早","08-18",IF(J36="中","12-22",IF(J36="晚","22-08",IF(J36="X","輪休",IF(J36="公","公假",IF(OR(J36="病",J36="事"),"病(事)假",IF(OR(J36="婚",J36="產"),"婚(產)假",IF(J36="補","補休",IF(J36="休","休假",IF(J36="喪","喪假",IF(AND(J36="/",OR($A36=日期輸入!$B$25,$A36=日期輸入!$C$25,$A36=日期輸入!$D$25,$A36=日期輸入!$E$25,$A36=日期輸入!$F$25)),"08-18水電科",IF(J36="大日","大隊值日(日)",IF(J36="大夜","大隊值日(夜)",IF(J36="值1","值1(早)",IF(J36="值1丙","值1(早) 丙案",IF(J36="值2","值2(中)",IF(J36="值2乙","值2(中) 乙案",IF(J36="夜值","夜值(晚)",IF(J36="甲夜","夜值(晚) 甲案",IF(J36="備","08-18",IF(OR(J36="支援秘書室",J36="支援出納室",J36="支援警務科",J36="支援事務股"),"支援總(大)隊",IF(J36="支援檢疫所","支援(其他)",IF(  J36="/","空班",  IF(  J36="丙",  "※ 丙案",  IF(  J36="丙常訓",  "※ 丙案 常訓",J36  )))))))))))))))))))))))))</f>
        <v/>
      </c>
      <c r="K76" s="190" t="str">
        <f>IF(K36="早","08-18",IF(K36="中","12-22",IF(K36="晚","22-08",IF(K36="X","輪休",IF(K36="公","公假",IF(OR(K36="病",K36="事"),"病(事)假",IF(OR(K36="婚",K36="產"),"婚(產)假",IF(K36="補","補休",IF(K36="休","休假",IF(K36="喪","喪假",IF(AND(K36="/",OR($A36=日期輸入!$B$25,$A36=日期輸入!$C$25,$A36=日期輸入!$D$25,$A36=日期輸入!$E$25,$A36=日期輸入!$F$25)),"08-18水電科",IF(K36="大日","大隊值日(日)",IF(K36="大夜","大隊值日(夜)",IF(K36="值1","值1(早)",IF(K36="值1丙","值1(早) 丙案",IF(K36="值2","值2(中)",IF(K36="值2乙","值2(中) 乙案",IF(K36="夜值","夜值(晚)",IF(K36="甲夜","夜值(晚) 甲案",IF(K36="備","08-18",IF(OR(K36="支援秘書室",K36="支援出納室",K36="支援警務科",K36="支援事務股"),"支援總(大)隊",IF(K36="支援檢疫所","支援(其他)",IF(  K36="/","空班",  IF(  K36="丙",  "※ 丙案",  IF(  K36="丙常訓",  "※ 丙案 常訓",K36  )))))))))))))))))))))))))</f>
        <v/>
      </c>
      <c r="L76" s="190" t="str">
        <f>IF(L36="早","08-18",IF(L36="中","12-22",IF(L36="晚","22-08",IF(L36="X","輪休",IF(L36="公","公假",IF(OR(L36="病",L36="事"),"病(事)假",IF(OR(L36="婚",L36="產"),"婚(產)假",IF(L36="補","補休",IF(L36="休","休假",IF(L36="喪","喪假",IF(AND(L36="/",OR($A36=日期輸入!$B$25,$A36=日期輸入!$C$25,$A36=日期輸入!$D$25,$A36=日期輸入!$E$25,$A36=日期輸入!$F$25)),"08-18水電科",IF(L36="大日","大隊值日(日)",IF(L36="大夜","大隊值日(夜)",IF(L36="值1","值1(早)",IF(L36="值1丙","值1(早) 丙案",IF(L36="值2","值2(中)",IF(L36="值2乙","值2(中) 乙案",IF(L36="夜值","夜值(晚)",IF(L36="甲夜","夜值(晚) 甲案",IF(L36="備","08-18",IF(OR(L36="支援秘書室",L36="支援出納室",L36="支援警務科",L36="支援事務股"),"支援總(大)隊",IF(L36="支援檢疫所","支援(其他)",IF(  L36="/","空班",  IF(  L36="丙",  "※ 丙案",  IF(  L36="丙常訓",  "※ 丙案 常訓",L36  )))))))))))))))))))))))))</f>
        <v/>
      </c>
      <c r="M76" s="190" t="str">
        <f>IF(M36="早","08-18",IF(M36="中","12-22",IF(M36="晚","22-08",IF(M36="X","輪休",IF(M36="公","公假",IF(OR(M36="病",M36="事"),"病(事)假",IF(OR(M36="婚",M36="產"),"婚(產)假",IF(M36="補","補休",IF(M36="休","休假",IF(M36="喪","喪假",IF(AND(M36="/",OR($A36=日期輸入!$B$25,$A36=日期輸入!$C$25,$A36=日期輸入!$D$25,$A36=日期輸入!$E$25,$A36=日期輸入!$F$25)),"08-18水電科",IF(M36="大日","大隊值日(日)",IF(M36="大夜","大隊值日(夜)",IF(M36="值1","值1(早)",IF(M36="值1丙","值1(早) 丙案",IF(M36="值2","值2(中)",IF(M36="值2乙","值2(中) 乙案",IF(M36="夜值","夜值(晚)",IF(M36="甲夜","夜值(晚) 甲案",IF(M36="備","08-18",IF(OR(M36="支援秘書室",M36="支援出納室",M36="支援警務科",M36="支援事務股"),"支援總(大)隊",IF(M36="支援檢疫所","支援(其他)",IF(  M36="/","空班",  IF(  M36="丙",  "※ 丙案",  IF(  M36="丙常訓",  "※ 丙案 常訓",M36  )))))))))))))))))))))))))</f>
        <v/>
      </c>
      <c r="N76" s="190" t="str">
        <f>IF(N36="早","08-18",IF(N36="中","12-22",IF(N36="晚","22-08",IF(N36="X","輪休",IF(N36="公","公假",IF(OR(N36="病",N36="事"),"病(事)假",IF(OR(N36="婚",N36="產"),"婚(產)假",IF(N36="補","補休",IF(N36="休","休假",IF(N36="喪","喪假",IF(AND(N36="/",OR($A36=日期輸入!$B$25,$A36=日期輸入!$C$25,$A36=日期輸入!$D$25,$A36=日期輸入!$E$25,$A36=日期輸入!$F$25)),"08-18水電科",IF(N36="大日","大隊值日(日)",IF(N36="大夜","大隊值日(夜)",IF(N36="值1","值1(早)",IF(N36="值1丙","值1(早) 丙案",IF(N36="值2","值2(中)",IF(N36="值2乙","值2(中) 乙案",IF(N36="夜值","夜值(晚)",IF(N36="甲夜","夜值(晚) 甲案",IF(N36="備","08-18",IF(OR(N36="支援秘書室",N36="支援出納室",N36="支援警務科",N36="支援事務股"),"支援總(大)隊",IF(N36="支援檢疫所","支援(其他)",IF(  N36="/","空班",  IF(  N36="丙",  "※ 丙案",  IF(  N36="丙常訓",  "※ 丙案 常訓",N36  )))))))))))))))))))))))))</f>
        <v/>
      </c>
      <c r="O76" s="190" t="str">
        <f>IF(O36="早","08-18",IF(O36="中","12-22",IF(O36="晚","22-08",IF(O36="X","輪休",IF(O36="公","公假",IF(OR(O36="病",O36="事"),"病(事)假",IF(OR(O36="婚",O36="產"),"婚(產)假",IF(O36="補","補休",IF(O36="休","休假",IF(O36="喪","喪假",IF(AND(O36="/",OR($A36=日期輸入!$B$25,$A36=日期輸入!$C$25,$A36=日期輸入!$D$25,$A36=日期輸入!$E$25,$A36=日期輸入!$F$25)),"08-18水電科",IF(O36="大日","大隊值日(日)",IF(O36="大夜","大隊值日(夜)",IF(O36="值1","值1(早)",IF(O36="值1丙","值1(早) 丙案",IF(O36="值2","值2(中)",IF(O36="值2乙","值2(中) 乙案",IF(O36="夜值","夜值(晚)",IF(O36="甲夜","夜值(晚) 甲案",IF(O36="備","08-18",IF(OR(O36="支援秘書室",O36="支援出納室",O36="支援警務科",O36="支援事務股"),"支援總(大)隊",IF(O36="支援檢疫所","支援(其他)",IF(  O36="/","空班",  IF(  O36="丙",  "※ 丙案",  IF(  O36="丙常訓",  "※ 丙案 常訓",O36  )))))))))))))))))))))))))</f>
        <v/>
      </c>
      <c r="P76" s="190" t="str">
        <f>IF(P36="早","08-18",IF(P36="中","12-22",IF(P36="晚","22-08",IF(P36="X","輪休",IF(P36="公","公假",IF(OR(P36="病",P36="事"),"病(事)假",IF(OR(P36="婚",P36="產"),"婚(產)假",IF(P36="補","補休",IF(P36="休","休假",IF(P36="喪","喪假",IF(AND(P36="/",OR($A36=日期輸入!$B$25,$A36=日期輸入!$C$25,$A36=日期輸入!$D$25,$A36=日期輸入!$E$25,$A36=日期輸入!$F$25)),"08-18水電科",IF(P36="大日","大隊值日(日)",IF(P36="大夜","大隊值日(夜)",IF(P36="值1","值1(早)",IF(P36="值1丙","值1(早) 丙案",IF(P36="值2","值2(中)",IF(P36="值2乙","值2(中) 乙案",IF(P36="夜值","夜值(晚)",IF(P36="甲夜","夜值(晚) 甲案",IF(P36="備","08-18",IF(OR(P36="支援秘書室",P36="支援出納室",P36="支援警務科",P36="支援事務股"),"支援總(大)隊",IF(P36="支援檢疫所","支援(其他)",IF(  P36="/","空班",  IF(  P36="丙",  "※ 丙案",  IF(  P36="丙常訓",  "※ 丙案 常訓",P36  )))))))))))))))))))))))))</f>
        <v/>
      </c>
      <c r="Q76" s="190" t="str">
        <f>IF(Q36="早","08-18",IF(Q36="中","12-22",IF(Q36="晚","22-08",IF(Q36="X","輪休",IF(Q36="公","公假",IF(OR(Q36="病",Q36="事"),"病(事)假",IF(OR(Q36="婚",Q36="產"),"婚(產)假",IF(Q36="補","補休",IF(Q36="休","休假",IF(Q36="喪","喪假",IF(AND(Q36="/",OR($A36=日期輸入!$B$25,$A36=日期輸入!$C$25,$A36=日期輸入!$D$25,$A36=日期輸入!$E$25,$A36=日期輸入!$F$25)),"08-18水電科",IF(Q36="大日","大隊值日(日)",IF(Q36="大夜","大隊值日(夜)",IF(Q36="值1","值1(早)",IF(Q36="值1丙","值1(早) 丙案",IF(Q36="值2","值2(中)",IF(Q36="值2乙","值2(中) 乙案",IF(Q36="夜值","夜值(晚)",IF(Q36="甲夜","夜值(晚) 甲案",IF(Q36="備","08-18",IF(OR(Q36="支援秘書室",Q36="支援出納室",Q36="支援警務科",Q36="支援事務股"),"支援總(大)隊",IF(Q36="支援檢疫所","支援(其他)",IF(  Q36="/","空班",  IF(  Q36="丙",  "※ 丙案",  IF(  Q36="丙常訓",  "※ 丙案 常訓",Q36  )))))))))))))))))))))))))</f>
        <v/>
      </c>
      <c r="R76" s="190" t="str">
        <f>IF(R36="早","08-18",IF(R36="中","12-22",IF(R36="晚","22-08",IF(R36="X","輪休",IF(R36="公","公假",IF(OR(R36="病",R36="事"),"病(事)假",IF(OR(R36="婚",R36="產"),"婚(產)假",IF(R36="補","補休",IF(R36="休","休假",IF(R36="喪","喪假",IF(AND(R36="/",OR($A36=日期輸入!$B$25,$A36=日期輸入!$C$25,$A36=日期輸入!$D$25,$A36=日期輸入!$E$25,$A36=日期輸入!$F$25)),"08-18水電科",IF(R36="大日","大隊值日(日)",IF(R36="大夜","大隊值日(夜)",IF(R36="值1","值1(早)",IF(R36="值1丙","值1(早) 丙案",IF(R36="值2","值2(中)",IF(R36="值2乙","值2(中) 乙案",IF(R36="夜值","夜值(晚)",IF(R36="甲夜","夜值(晚) 甲案",IF(R36="備","08-18",IF(OR(R36="支援秘書室",R36="支援出納室",R36="支援警務科",R36="支援事務股"),"支援總(大)隊",IF(R36="支援檢疫所","支援(其他)",IF(  R36="/","空班",  IF(  R36="丙",  "※ 丙案",  IF(  R36="丙常訓",  "※ 丙案 常訓",R36  )))))))))))))))))))))))))</f>
        <v/>
      </c>
      <c r="S76" s="190" t="str">
        <f>IF(S36="早","08-18",IF(S36="中","12-22",IF(S36="晚","22-08",IF(S36="X","輪休",IF(S36="公","公假",IF(OR(S36="病",S36="事"),"病(事)假",IF(OR(S36="婚",S36="產"),"婚(產)假",IF(S36="補","補休",IF(S36="休","休假",IF(S36="喪","喪假",IF(AND(S36="/",OR($A36=日期輸入!$B$25,$A36=日期輸入!$C$25,$A36=日期輸入!$D$25,$A36=日期輸入!$E$25,$A36=日期輸入!$F$25)),"08-18水電科",IF(S36="大日","大隊值日(日)",IF(S36="大夜","大隊值日(夜)",IF(S36="值1","值1(早)",IF(S36="值1丙","值1(早) 丙案",IF(S36="值2","值2(中)",IF(S36="值2乙","值2(中) 乙案",IF(S36="夜值","夜值(晚)",IF(S36="甲夜","夜值(晚) 甲案",IF(S36="備","08-18",IF(OR(S36="支援秘書室",S36="支援出納室",S36="支援警務科",S36="支援事務股"),"支援總(大)隊",IF(S36="支援檢疫所","支援(其他)",IF(  S36="/","空班",  IF(  S36="丙",  "※ 丙案",  IF(  S36="丙常訓",  "※ 丙案 常訓",S36  )))))))))))))))))))))))))</f>
        <v/>
      </c>
      <c r="T76" s="190" t="str">
        <f>IF(T36="早","08-18",IF(T36="中","12-22",IF(T36="晚","22-08",IF(T36="X","輪休",IF(T36="公","公假",IF(OR(T36="病",T36="事"),"病(事)假",IF(OR(T36="婚",T36="產"),"婚(產)假",IF(T36="補","補休",IF(T36="休","休假",IF(T36="喪","喪假",IF(AND(T36="/",OR($A36=日期輸入!$B$25,$A36=日期輸入!$C$25,$A36=日期輸入!$D$25,$A36=日期輸入!$E$25,$A36=日期輸入!$F$25)),"08-18水電科",IF(T36="大日","大隊值日(日)",IF(T36="大夜","大隊值日(夜)",IF(T36="值1","值1(早)",IF(T36="值1丙","值1(早) 丙案",IF(T36="值2","值2(中)",IF(T36="值2乙","值2(中) 乙案",IF(T36="夜值","夜值(晚)",IF(T36="甲夜","夜值(晚) 甲案",IF(T36="備","08-18",IF(OR(T36="支援秘書室",T36="支援出納室",T36="支援警務科",T36="支援事務股"),"支援總(大)隊",IF(T36="支援檢疫所","支援(其他)",IF(  T36="/","空班",  IF(  T36="丙",  "※ 丙案",  IF(  T36="丙常訓",  "※ 丙案 常訓",T36  )))))))))))))))))))))))))</f>
        <v/>
      </c>
      <c r="U76" s="190" t="str">
        <f>IF(U36="早","08-18",IF(U36="中","12-22",IF(U36="晚","22-08",IF(U36="X","輪休",IF(U36="公","公假",IF(OR(U36="病",U36="事"),"病(事)假",IF(OR(U36="婚",U36="產"),"婚(產)假",IF(U36="補","補休",IF(U36="休","休假",IF(U36="喪","喪假",IF(AND(U36="/",OR($A36=日期輸入!$B$25,$A36=日期輸入!$C$25,$A36=日期輸入!$D$25,$A36=日期輸入!$E$25,$A36=日期輸入!$F$25)),"08-18水電科",IF(U36="大日","大隊值日(日)",IF(U36="大夜","大隊值日(夜)",IF(U36="值1","值1(早)",IF(U36="值1丙","值1(早) 丙案",IF(U36="值2","值2(中)",IF(U36="值2乙","值2(中) 乙案",IF(U36="夜值","夜值(晚)",IF(U36="甲夜","夜值(晚) 甲案",IF(U36="備","08-18",IF(OR(U36="支援秘書室",U36="支援出納室",U36="支援警務科",U36="支援事務股"),"支援總(大)隊",IF(U36="支援檢疫所","支援(其他)",IF(  U36="/","空班",  IF(  U36="丙",  "※ 丙案",  IF(  U36="丙常訓",  "※ 丙案 常訓",U36  )))))))))))))))))))))))))</f>
        <v/>
      </c>
      <c r="V76" s="190" t="str">
        <f>IF(V36="早","08-18",IF(V36="中","12-22",IF(V36="晚","22-08",IF(V36="X","輪休",IF(V36="公","公假",IF(OR(V36="病",V36="事"),"病(事)假",IF(OR(V36="婚",V36="產"),"婚(產)假",IF(V36="補","補休",IF(V36="休","休假",IF(V36="喪","喪假",IF(AND(V36="/",OR($A36=日期輸入!$B$25,$A36=日期輸入!$C$25,$A36=日期輸入!$D$25,$A36=日期輸入!$E$25,$A36=日期輸入!$F$25)),"08-18水電科",IF(V36="大日","大隊值日(日)",IF(V36="大夜","大隊值日(夜)",IF(V36="值1","值1(早)",IF(V36="值1丙","值1(早) 丙案",IF(V36="值2","值2(中)",IF(V36="值2乙","值2(中) 乙案",IF(V36="夜值","夜值(晚)",IF(V36="甲夜","夜值(晚) 甲案",IF(V36="備","08-18",IF(OR(V36="支援秘書室",V36="支援出納室",V36="支援警務科",V36="支援事務股"),"支援總(大)隊",IF(V36="支援檢疫所","支援(其他)",IF(  V36="/","空班",  IF(  V36="丙",  "※ 丙案",  IF(  V36="丙常訓",  "※ 丙案 常訓",V36  )))))))))))))))))))))))))</f>
        <v/>
      </c>
      <c r="W76" s="190" t="str">
        <f>IF(W36="早","08-18",IF(W36="中","12-22",IF(W36="晚","22-08",IF(W36="X","輪休",IF(W36="公","公假",IF(OR(W36="病",W36="事"),"病(事)假",IF(OR(W36="婚",W36="產"),"婚(產)假",IF(W36="補","補休",IF(W36="休","休假",IF(W36="喪","喪假",IF(AND(W36="/",OR($A36=日期輸入!$B$25,$A36=日期輸入!$C$25,$A36=日期輸入!$D$25,$A36=日期輸入!$E$25,$A36=日期輸入!$F$25)),"08-18水電科",IF(W36="大日","大隊值日(日)",IF(W36="大夜","大隊值日(夜)",IF(W36="值1","值1(早)",IF(W36="值1丙","值1(早) 丙案",IF(W36="值2","值2(中)",IF(W36="值2乙","值2(中) 乙案",IF(W36="夜值","夜值(晚)",IF(W36="甲夜","夜值(晚) 甲案",IF(W36="備","08-18",IF(OR(W36="支援秘書室",W36="支援出納室",W36="支援警務科",W36="支援事務股"),"支援總(大)隊",IF(W36="支援檢疫所","支援(其他)",IF(  W36="/","空班",  IF(  W36="丙",  "※ 丙案",  IF(  W36="丙常訓",  "※ 丙案 常訓",W36  )))))))))))))))))))))))))</f>
        <v/>
      </c>
      <c r="X76" s="190" t="str">
        <f>IF(X36="早","08-18",IF(X36="中","12-22",IF(X36="晚","22-08",IF(X36="X","輪休",IF(X36="公","公假",IF(OR(X36="病",X36="事"),"病(事)假",IF(OR(X36="婚",X36="產"),"婚(產)假",IF(X36="補","補休",IF(X36="休","休假",IF(X36="喪","喪假",IF(AND(X36="/",OR($A36=日期輸入!$B$25,$A36=日期輸入!$C$25,$A36=日期輸入!$D$25,$A36=日期輸入!$E$25,$A36=日期輸入!$F$25)),"08-18水電科",IF(X36="大日","大隊值日(日)",IF(X36="大夜","大隊值日(夜)",IF(X36="值1","值1(早)",IF(X36="值1丙","值1(早) 丙案",IF(X36="值2","值2(中)",IF(X36="值2乙","值2(中) 乙案",IF(X36="夜值","夜值(晚)",IF(X36="甲夜","夜值(晚) 甲案",IF(X36="備","08-18",IF(OR(X36="支援秘書室",X36="支援出納室",X36="支援警務科",X36="支援事務股"),"支援總(大)隊",IF(X36="支援檢疫所","支援(其他)",IF(  X36="/","空班",  IF(  X36="丙",  "※ 丙案",  IF(  X36="丙常訓",  "※ 丙案 常訓",X36  )))))))))))))))))))))))))</f>
        <v/>
      </c>
      <c r="Y76" s="190" t="str">
        <f>IF(Y36="早","08-18",IF(Y36="中","12-22",IF(Y36="晚","22-08",IF(Y36="X","輪休",IF(Y36="公","公假",IF(OR(Y36="病",Y36="事"),"病(事)假",IF(OR(Y36="婚",Y36="產"),"婚(產)假",IF(Y36="補","補休",IF(Y36="休","休假",IF(Y36="喪","喪假",IF(AND(Y36="/",OR($A36=日期輸入!$B$25,$A36=日期輸入!$C$25,$A36=日期輸入!$D$25,$A36=日期輸入!$E$25,$A36=日期輸入!$F$25)),"08-18水電科",IF(Y36="大日","大隊值日(日)",IF(Y36="大夜","大隊值日(夜)",IF(Y36="值1","值1(早)",IF(Y36="值1丙","值1(早) 丙案",IF(Y36="值2","值2(中)",IF(Y36="值2乙","值2(中) 乙案",IF(Y36="夜值","夜值(晚)",IF(Y36="甲夜","夜值(晚) 甲案",IF(Y36="備","08-18",IF(OR(Y36="支援秘書室",Y36="支援出納室",Y36="支援警務科",Y36="支援事務股"),"支援總(大)隊",IF(Y36="支援檢疫所","支援(其他)",IF(  Y36="/","空班",  IF(  Y36="丙",  "※ 丙案",  IF(  Y36="丙常訓",  "※ 丙案 常訓",Y36  )))))))))))))))))))))))))</f>
        <v/>
      </c>
      <c r="Z76" s="190" t="str">
        <f>IF(Z36="早","08-18",IF(Z36="中","12-22",IF(Z36="晚","22-08",IF(Z36="X","輪休",IF(Z36="公","公假",IF(OR(Z36="病",Z36="事"),"病(事)假",IF(OR(Z36="婚",Z36="產"),"婚(產)假",IF(Z36="補","補休",IF(Z36="休","休假",IF(Z36="喪","喪假",IF(AND(Z36="/",OR($A36=日期輸入!$B$25,$A36=日期輸入!$C$25,$A36=日期輸入!$D$25,$A36=日期輸入!$E$25,$A36=日期輸入!$F$25)),"08-18水電科",IF(Z36="大日","大隊值日(日)",IF(Z36="大夜","大隊值日(夜)",IF(Z36="值1","值1(早)",IF(Z36="值1丙","值1(早) 丙案",IF(Z36="值2","值2(中)",IF(Z36="值2乙","值2(中) 乙案",IF(Z36="夜值","夜值(晚)",IF(Z36="甲夜","夜值(晚) 甲案",IF(Z36="備","08-18",IF(OR(Z36="支援秘書室",Z36="支援出納室",Z36="支援警務科",Z36="支援事務股"),"支援總(大)隊",IF(Z36="支援檢疫所","支援(其他)",IF(  Z36="/","空班",  IF(  Z36="丙",  "※ 丙案",  IF(  Z36="丙常訓",  "※ 丙案 常訓",Z36  )))))))))))))))))))))))))</f>
        <v/>
      </c>
      <c r="AA76" s="190" t="str">
        <f>IF(AA36="早","08-18",IF(AA36="中","12-22",IF(AA36="晚","22-08",IF(AA36="X","輪休",IF(AA36="公","公假",IF(OR(AA36="病",AA36="事"),"病(事)假",IF(OR(AA36="婚",AA36="產"),"婚(產)假",IF(AA36="補","補休",IF(AA36="休","休假",IF(AA36="喪","喪假",IF(AND(AA36="/",OR($A36=日期輸入!$B$25,$A36=日期輸入!$C$25,$A36=日期輸入!$D$25,$A36=日期輸入!$E$25,$A36=日期輸入!$F$25)),"08-18水電科",IF(AA36="大日","大隊值日(日)",IF(AA36="大夜","大隊值日(夜)",IF(AA36="值1","值1(早)",IF(AA36="值1丙","值1(早) 丙案",IF(AA36="值2","值2(中)",IF(AA36="值2乙","值2(中) 乙案",IF(AA36="夜值","夜值(晚)",IF(AA36="甲夜","夜值(晚) 甲案",IF(AA36="備","08-18",IF(OR(AA36="支援秘書室",AA36="支援出納室",AA36="支援警務科",AA36="支援事務股"),"支援總(大)隊",IF(AA36="支援檢疫所","支援(其他)",IF(  AA36="/","空班",  IF(  AA36="丙",  "※ 丙案",  IF(  AA36="丙常訓",  "※ 丙案 常訓",AA36  )))))))))))))))))))))))))</f>
        <v/>
      </c>
      <c r="AB76" s="190" t="str">
        <f>IF(AB36="早","08-18",IF(AB36="中","12-22",IF(AB36="晚","22-08",IF(AB36="X","輪休",IF(AB36="公","公假",IF(OR(AB36="病",AB36="事"),"病(事)假",IF(OR(AB36="婚",AB36="產"),"婚(產)假",IF(AB36="補","補休",IF(AB36="休","休假",IF(AB36="喪","喪假",IF(AND(AB36="/",OR($A36=日期輸入!$B$25,$A36=日期輸入!$C$25,$A36=日期輸入!$D$25,$A36=日期輸入!$E$25,$A36=日期輸入!$F$25)),"08-18水電科",IF(AB36="大日","大隊值日(日)",IF(AB36="大夜","大隊值日(夜)",IF(AB36="值1","值1(早)",IF(AB36="值1丙","值1(早) 丙案",IF(AB36="值2","值2(中)",IF(AB36="值2乙","值2(中) 乙案",IF(AB36="夜值","夜值(晚)",IF(AB36="甲夜","夜值(晚) 甲案",IF(AB36="備","08-18",IF(OR(AB36="支援秘書室",AB36="支援出納室",AB36="支援警務科",AB36="支援事務股"),"支援總(大)隊",IF(AB36="支援檢疫所","支援(其他)",IF(  AB36="/","空班",  IF(  AB36="丙",  "※ 丙案",  IF(  AB36="丙常訓",  "※ 丙案 常訓",AB36  )))))))))))))))))))))))))</f>
        <v/>
      </c>
      <c r="AC76" s="190" t="str">
        <f>IF(AC36="早","08-18",IF(AC36="中","12-22",IF(AC36="晚","22-08",IF(AC36="X","輪休",IF(AC36="公","公假",IF(OR(AC36="病",AC36="事"),"病(事)假",IF(OR(AC36="婚",AC36="產"),"婚(產)假",IF(AC36="補","補休",IF(AC36="休","休假",IF(AC36="喪","喪假",IF(AND(AC36="/",OR($A36=日期輸入!$B$25,$A36=日期輸入!$C$25,$A36=日期輸入!$D$25,$A36=日期輸入!$E$25,$A36=日期輸入!$F$25)),"08-18水電科",IF(AC36="大日","大隊值日(日)",IF(AC36="大夜","大隊值日(夜)",IF(AC36="值1","值1(早)",IF(AC36="值1丙","值1(早) 丙案",IF(AC36="值2","值2(中)",IF(AC36="值2乙","值2(中) 乙案",IF(AC36="夜值","夜值(晚)",IF(AC36="甲夜","夜值(晚) 甲案",IF(AC36="備","08-18",IF(OR(AC36="支援秘書室",AC36="支援出納室",AC36="支援警務科",AC36="支援事務股"),"支援總(大)隊",IF(AC36="支援檢疫所","支援(其他)",IF(  AC36="/","空班",  IF(  AC36="丙",  "※ 丙案",  IF(  AC36="丙常訓",  "※ 丙案 常訓",AC36  )))))))))))))))))))))))))</f>
        <v/>
      </c>
      <c r="AD76" s="190" t="str">
        <f>IF(AD36="早","08-18",IF(AD36="中","12-22",IF(AD36="晚","22-08",IF(AD36="X","輪休",IF(AD36="公","公假",IF(OR(AD36="病",AD36="事"),"病(事)假",IF(OR(AD36="婚",AD36="產"),"婚(產)假",IF(AD36="補","補休",IF(AD36="休","休假",IF(AD36="喪","喪假",IF(AND(AD36="/",OR($A36=日期輸入!$B$25,$A36=日期輸入!$C$25,$A36=日期輸入!$D$25,$A36=日期輸入!$E$25,$A36=日期輸入!$F$25)),"08-18水電科",IF(AD36="大日","大隊值日(日)",IF(AD36="大夜","大隊值日(夜)",IF(AD36="值1","值1(早)",IF(AD36="值1丙","值1(早) 丙案",IF(AD36="值2","值2(中)",IF(AD36="值2乙","值2(中) 乙案",IF(AD36="夜值","夜值(晚)",IF(AD36="甲夜","夜值(晚) 甲案",IF(AD36="備","08-18",IF(OR(AD36="支援秘書室",AD36="支援出納室",AD36="支援警務科",AD36="支援事務股"),"支援總(大)隊",IF(AD36="支援檢疫所","支援(其他)",IF(  AD36="/","空班",  IF(  AD36="丙",  "※ 丙案",  IF(  AD36="丙常訓",  "※ 丙案 常訓",AD36  )))))))))))))))))))))))))</f>
        <v/>
      </c>
      <c r="AE76" s="190" t="str">
        <f>IF(AE36="早","08-18",IF(AE36="中","12-22",IF(AE36="晚","22-08",IF(AE36="X","輪休",IF(AE36="公","公假",IF(OR(AE36="病",AE36="事"),"病(事)假",IF(OR(AE36="婚",AE36="產"),"婚(產)假",IF(AE36="補","補休",IF(AE36="休","休假",IF(AE36="喪","喪假",IF(AND(AE36="/",OR($A36=日期輸入!$B$25,$A36=日期輸入!$C$25,$A36=日期輸入!$D$25,$A36=日期輸入!$E$25,$A36=日期輸入!$F$25)),"08-18水電科",IF(AE36="大日","大隊值日(日)",IF(AE36="大夜","大隊值日(夜)",IF(AE36="值1","值1(早)",IF(AE36="值1丙","值1(早) 丙案",IF(AE36="值2","值2(中)",IF(AE36="值2乙","值2(中) 乙案",IF(AE36="夜值","夜值(晚)",IF(AE36="甲夜","夜值(晚) 甲案",IF(AE36="備","08-18",IF(OR(AE36="支援秘書室",AE36="支援出納室",AE36="支援警務科",AE36="支援事務股"),"支援總(大)隊",IF(AE36="支援檢疫所","支援(其他)",IF(  AE36="/","空班",  IF(  AE36="丙",  "※ 丙案",  IF(  AE36="丙常訓",  "※ 丙案 常訓",AE36  )))))))))))))))))))))))))</f>
        <v/>
      </c>
      <c r="AF76" s="190" t="str">
        <f>IF(AF36="早","08-18",IF(AF36="中","12-22",IF(AF36="晚","22-08",IF(AF36="X","輪休",IF(AF36="公","公假",IF(OR(AF36="病",AF36="事"),"病(事)假",IF(OR(AF36="婚",AF36="產"),"婚(產)假",IF(AF36="補","補休",IF(AF36="休","休假",IF(AF36="喪","喪假",IF(AND(AF36="/",OR($A36=日期輸入!$B$25,$A36=日期輸入!$C$25,$A36=日期輸入!$D$25,$A36=日期輸入!$E$25,$A36=日期輸入!$F$25)),"08-18水電科",IF(AF36="大日","大隊值日(日)",IF(AF36="大夜","大隊值日(夜)",IF(AF36="值1","值1(早)",IF(AF36="值1丙","值1(早) 丙案",IF(AF36="值2","值2(中)",IF(AF36="值2乙","值2(中) 乙案",IF(AF36="夜值","夜值(晚)",IF(AF36="甲夜","夜值(晚) 甲案",IF(AF36="備","08-18",IF(OR(AF36="支援秘書室",AF36="支援出納室",AF36="支援警務科",AF36="支援事務股"),"支援總(大)隊",IF(AF36="支援檢疫所","支援(其他)",IF(  AF36="/","空班",  IF(  AF36="丙",  "※ 丙案",  IF(  AF36="丙常訓",  "※ 丙案 常訓",AF36  )))))))))))))))))))))))))</f>
        <v/>
      </c>
      <c r="AG76" s="190" t="str">
        <f>IF(AG36="早","08-18",IF(AG36="中","12-22",IF(AG36="晚","22-08",IF(AG36="X","輪休",IF(AG36="公","公假",IF(OR(AG36="病",AG36="事"),"病(事)假",IF(OR(AG36="婚",AG36="產"),"婚(產)假",IF(AG36="補","補休",IF(AG36="休","休假",IF(AG36="喪","喪假",IF(AND(AG36="/",OR($A36=日期輸入!$B$25,$A36=日期輸入!$C$25,$A36=日期輸入!$D$25,$A36=日期輸入!$E$25,$A36=日期輸入!$F$25)),"08-18水電科",IF(AG36="大日","大隊值日(日)",IF(AG36="大夜","大隊值日(夜)",IF(AG36="值1","值1(早)",IF(AG36="值1丙","值1(早) 丙案",IF(AG36="值2","值2(中)",IF(AG36="值2乙","值2(中) 乙案",IF(AG36="夜值","夜值(晚)",IF(AG36="甲夜","夜值(晚) 甲案",IF(AG36="備","08-18",IF(OR(AG36="支援秘書室",AG36="支援出納室",AG36="支援警務科",AG36="支援事務股"),"支援總(大)隊",IF(AG36="支援檢疫所","支援(其他)",IF(  AG36="/","空班",  IF(  AG36="丙",  "※ 丙案",  IF(  AG36="丙常訓",  "※ 丙案 常訓",AG36  )))))))))))))))))))))))))</f>
        <v/>
      </c>
    </row>
    <row r="77" spans="1:33">
      <c r="A77" s="190" t="str">
        <f t="shared" ref="A77:B77" si="36">A37</f>
        <v/>
      </c>
      <c r="B77" s="190" t="str">
        <f t="shared" si="36"/>
        <v/>
      </c>
      <c r="C77" s="190" t="str">
        <f>IF(C37="早","08-18",IF(C37="中","12-22",IF(C37="晚","22-08",IF(C37="X","輪休",IF(C37="公","公假",IF(OR(C37="病",C37="事"),"病(事)假",IF(OR(C37="婚",C37="產"),"婚(產)假",IF(C37="補","補休",IF(C37="休","休假",IF(C37="喪","喪假",IF(AND(C37="/",OR($A37=日期輸入!$B$25,$A37=日期輸入!$C$25,$A37=日期輸入!$D$25,$A37=日期輸入!$E$25,$A37=日期輸入!$F$25)),"08-18水電科",IF(C37="大日","大隊值日(日)",IF(C37="大夜","大隊值日(夜)",IF(C37="值1","值1(早)",IF(C37="值1丙","值1(早) 丙案",IF(C37="值2","值2(中)",IF(C37="值2乙","值2(中) 乙案",IF(C37="夜值","夜值(晚)",IF(C37="甲夜","夜值(晚) 甲案",IF(C37="備","08-18",IF(OR(C37="支援秘書室",C37="支援出納室",C37="支援警務科",C37="支援事務股"),"支援總(大)隊",IF(C37="支援檢疫所","支援(其他)",IF(  C37="/","空班",  IF(  C37="丙",  "※ 丙案",  IF(  C37="丙常訓",  "※ 丙案 常訓",C37  )))))))))))))))))))))))))</f>
        <v/>
      </c>
      <c r="D77" s="190" t="str">
        <f>IF(D37="早","08-18",IF(D37="中","12-22",IF(D37="晚","22-08",IF(D37="X","輪休",IF(D37="公","公假",IF(OR(D37="病",D37="事"),"病(事)假",IF(OR(D37="婚",D37="產"),"婚(產)假",IF(D37="補","補休",IF(D37="休","休假",IF(D37="喪","喪假",IF(AND(D37="/",OR($A37=日期輸入!$B$25,$A37=日期輸入!$C$25,$A37=日期輸入!$D$25,$A37=日期輸入!$E$25,$A37=日期輸入!$F$25)),"08-18水電科",IF(D37="大日","大隊值日(日)",IF(D37="大夜","大隊值日(夜)",IF(D37="值1","值1(早)",IF(D37="值1丙","值1(早) 丙案",IF(D37="值2","值2(中)",IF(D37="值2乙","值2(中) 乙案",IF(D37="夜值","夜值(晚)",IF(D37="甲夜","夜值(晚) 甲案",IF(D37="備","08-18",IF(OR(D37="支援秘書室",D37="支援出納室",D37="支援警務科",D37="支援事務股"),"支援總(大)隊",IF(D37="支援檢疫所","支援(其他)",IF(  D37="/","空班",  IF(  D37="丙",  "※ 丙案",  IF(  D37="丙常訓",  "※ 丙案 常訓",D37  )))))))))))))))))))))))))</f>
        <v/>
      </c>
      <c r="E77" s="190" t="str">
        <f>IF(E37="早","08-18",IF(E37="中","12-22",IF(E37="晚","22-08",IF(E37="X","輪休",IF(E37="公","公假",IF(OR(E37="病",E37="事"),"病(事)假",IF(OR(E37="婚",E37="產"),"婚(產)假",IF(E37="補","補休",IF(E37="休","休假",IF(E37="喪","喪假",IF(AND(E37="/",OR($A37=日期輸入!$B$25,$A37=日期輸入!$C$25,$A37=日期輸入!$D$25,$A37=日期輸入!$E$25,$A37=日期輸入!$F$25)),"08-18水電科",IF(E37="大日","大隊值日(日)",IF(E37="大夜","大隊值日(夜)",IF(E37="值1","值1(早)",IF(E37="值1丙","值1(早) 丙案",IF(E37="值2","值2(中)",IF(E37="值2乙","值2(中) 乙案",IF(E37="夜值","夜值(晚)",IF(E37="甲夜","夜值(晚) 甲案",IF(E37="備","08-18",IF(OR(E37="支援秘書室",E37="支援出納室",E37="支援警務科",E37="支援事務股"),"支援總(大)隊",IF(E37="支援檢疫所","支援(其他)",IF(  E37="/","空班",  IF(  E37="丙",  "※ 丙案",  IF(  E37="丙常訓",  "※ 丙案 常訓",E37  )))))))))))))))))))))))))</f>
        <v/>
      </c>
      <c r="F77" s="190" t="str">
        <f>IF(F37="早","08-18",IF(F37="中","12-22",IF(F37="晚","22-08",IF(F37="X","輪休",IF(F37="公","公假",IF(OR(F37="病",F37="事"),"病(事)假",IF(OR(F37="婚",F37="產"),"婚(產)假",IF(F37="補","補休",IF(F37="休","休假",IF(F37="喪","喪假",IF(AND(F37="/",OR($A37=日期輸入!$B$25,$A37=日期輸入!$C$25,$A37=日期輸入!$D$25,$A37=日期輸入!$E$25,$A37=日期輸入!$F$25)),"08-18水電科",IF(F37="大日","大隊值日(日)",IF(F37="大夜","大隊值日(夜)",IF(F37="值1","值1(早)",IF(F37="值1丙","值1(早) 丙案",IF(F37="值2","值2(中)",IF(F37="值2乙","值2(中) 乙案",IF(F37="夜值","夜值(晚)",IF(F37="甲夜","夜值(晚) 甲案",IF(F37="備","08-18",IF(OR(F37="支援秘書室",F37="支援出納室",F37="支援警務科",F37="支援事務股"),"支援總(大)隊",IF(F37="支援檢疫所","支援(其他)",IF(  F37="/","空班",  IF(  F37="丙",  "※ 丙案",  IF(  F37="丙常訓",  "※ 丙案 常訓",F37  )))))))))))))))))))))))))</f>
        <v/>
      </c>
      <c r="G77" s="190" t="str">
        <f>IF(G37="早","08-18",IF(G37="中","12-22",IF(G37="晚","22-08",IF(G37="X","輪休",IF(G37="公","公假",IF(OR(G37="病",G37="事"),"病(事)假",IF(OR(G37="婚",G37="產"),"婚(產)假",IF(G37="補","補休",IF(G37="休","休假",IF(G37="喪","喪假",IF(AND(G37="/",OR($A37=日期輸入!$B$25,$A37=日期輸入!$C$25,$A37=日期輸入!$D$25,$A37=日期輸入!$E$25,$A37=日期輸入!$F$25)),"08-18水電科",IF(G37="大日","大隊值日(日)",IF(G37="大夜","大隊值日(夜)",IF(G37="值1","值1(早)",IF(G37="值1丙","值1(早) 丙案",IF(G37="值2","值2(中)",IF(G37="值2乙","值2(中) 乙案",IF(G37="夜值","夜值(晚)",IF(G37="甲夜","夜值(晚) 甲案",IF(G37="備","08-18",IF(OR(G37="支援秘書室",G37="支援出納室",G37="支援警務科",G37="支援事務股"),"支援總(大)隊",IF(G37="支援檢疫所","支援(其他)",IF(  G37="/","空班",  IF(  G37="丙",  "※ 丙案",  IF(  G37="丙常訓",  "※ 丙案 常訓",G37  )))))))))))))))))))))))))</f>
        <v/>
      </c>
      <c r="H77" s="190" t="str">
        <f>IF(H37="早","08-18",IF(H37="中","12-22",IF(H37="晚","22-08",IF(H37="X","輪休",IF(H37="公","公假",IF(OR(H37="病",H37="事"),"病(事)假",IF(OR(H37="婚",H37="產"),"婚(產)假",IF(H37="補","補休",IF(H37="休","休假",IF(H37="喪","喪假",IF(AND(H37="/",OR($A37=日期輸入!$B$25,$A37=日期輸入!$C$25,$A37=日期輸入!$D$25,$A37=日期輸入!$E$25,$A37=日期輸入!$F$25)),"08-18水電科",IF(H37="大日","大隊值日(日)",IF(H37="大夜","大隊值日(夜)",IF(H37="值1","值1(早)",IF(H37="值1丙","值1(早) 丙案",IF(H37="值2","值2(中)",IF(H37="值2乙","值2(中) 乙案",IF(H37="夜值","夜值(晚)",IF(H37="甲夜","夜值(晚) 甲案",IF(H37="備","08-18",IF(OR(H37="支援秘書室",H37="支援出納室",H37="支援警務科",H37="支援事務股"),"支援總(大)隊",IF(H37="支援檢疫所","支援(其他)",IF(  H37="/","空班",  IF(  H37="丙",  "※ 丙案",  IF(  H37="丙常訓",  "※ 丙案 常訓",H37  )))))))))))))))))))))))))</f>
        <v/>
      </c>
      <c r="I77" s="190" t="str">
        <f>IF(I37="早","08-18",IF(I37="中","12-22",IF(I37="晚","22-08",IF(I37="X","輪休",IF(I37="公","公假",IF(OR(I37="病",I37="事"),"病(事)假",IF(OR(I37="婚",I37="產"),"婚(產)假",IF(I37="補","補休",IF(I37="休","休假",IF(I37="喪","喪假",IF(AND(I37="/",OR($A37=日期輸入!$B$25,$A37=日期輸入!$C$25,$A37=日期輸入!$D$25,$A37=日期輸入!$E$25,$A37=日期輸入!$F$25)),"08-18水電科",IF(I37="大日","大隊值日(日)",IF(I37="大夜","大隊值日(夜)",IF(I37="值1","值1(早)",IF(I37="值1丙","值1(早) 丙案",IF(I37="值2","值2(中)",IF(I37="值2乙","值2(中) 乙案",IF(I37="夜值","夜值(晚)",IF(I37="甲夜","夜值(晚) 甲案",IF(I37="備","08-18",IF(OR(I37="支援秘書室",I37="支援出納室",I37="支援警務科",I37="支援事務股"),"支援總(大)隊",IF(I37="支援檢疫所","支援(其他)",IF(  I37="/","空班",  IF(  I37="丙",  "※ 丙案",  IF(  I37="丙常訓",  "※ 丙案 常訓",I37  )))))))))))))))))))))))))</f>
        <v/>
      </c>
      <c r="J77" s="190" t="str">
        <f>IF(J37="早","08-18",IF(J37="中","12-22",IF(J37="晚","22-08",IF(J37="X","輪休",IF(J37="公","公假",IF(OR(J37="病",J37="事"),"病(事)假",IF(OR(J37="婚",J37="產"),"婚(產)假",IF(J37="補","補休",IF(J37="休","休假",IF(J37="喪","喪假",IF(AND(J37="/",OR($A37=日期輸入!$B$25,$A37=日期輸入!$C$25,$A37=日期輸入!$D$25,$A37=日期輸入!$E$25,$A37=日期輸入!$F$25)),"08-18水電科",IF(J37="大日","大隊值日(日)",IF(J37="大夜","大隊值日(夜)",IF(J37="值1","值1(早)",IF(J37="值1丙","值1(早) 丙案",IF(J37="值2","值2(中)",IF(J37="值2乙","值2(中) 乙案",IF(J37="夜值","夜值(晚)",IF(J37="甲夜","夜值(晚) 甲案",IF(J37="備","08-18",IF(OR(J37="支援秘書室",J37="支援出納室",J37="支援警務科",J37="支援事務股"),"支援總(大)隊",IF(J37="支援檢疫所","支援(其他)",IF(  J37="/","空班",  IF(  J37="丙",  "※ 丙案",  IF(  J37="丙常訓",  "※ 丙案 常訓",J37  )))))))))))))))))))))))))</f>
        <v/>
      </c>
      <c r="K77" s="190" t="str">
        <f>IF(K37="早","08-18",IF(K37="中","12-22",IF(K37="晚","22-08",IF(K37="X","輪休",IF(K37="公","公假",IF(OR(K37="病",K37="事"),"病(事)假",IF(OR(K37="婚",K37="產"),"婚(產)假",IF(K37="補","補休",IF(K37="休","休假",IF(K37="喪","喪假",IF(AND(K37="/",OR($A37=日期輸入!$B$25,$A37=日期輸入!$C$25,$A37=日期輸入!$D$25,$A37=日期輸入!$E$25,$A37=日期輸入!$F$25)),"08-18水電科",IF(K37="大日","大隊值日(日)",IF(K37="大夜","大隊值日(夜)",IF(K37="值1","值1(早)",IF(K37="值1丙","值1(早) 丙案",IF(K37="值2","值2(中)",IF(K37="值2乙","值2(中) 乙案",IF(K37="夜值","夜值(晚)",IF(K37="甲夜","夜值(晚) 甲案",IF(K37="備","08-18",IF(OR(K37="支援秘書室",K37="支援出納室",K37="支援警務科",K37="支援事務股"),"支援總(大)隊",IF(K37="支援檢疫所","支援(其他)",IF(  K37="/","空班",  IF(  K37="丙",  "※ 丙案",  IF(  K37="丙常訓",  "※ 丙案 常訓",K37  )))))))))))))))))))))))))</f>
        <v/>
      </c>
      <c r="L77" s="190" t="str">
        <f>IF(L37="早","08-18",IF(L37="中","12-22",IF(L37="晚","22-08",IF(L37="X","輪休",IF(L37="公","公假",IF(OR(L37="病",L37="事"),"病(事)假",IF(OR(L37="婚",L37="產"),"婚(產)假",IF(L37="補","補休",IF(L37="休","休假",IF(L37="喪","喪假",IF(AND(L37="/",OR($A37=日期輸入!$B$25,$A37=日期輸入!$C$25,$A37=日期輸入!$D$25,$A37=日期輸入!$E$25,$A37=日期輸入!$F$25)),"08-18水電科",IF(L37="大日","大隊值日(日)",IF(L37="大夜","大隊值日(夜)",IF(L37="值1","值1(早)",IF(L37="值1丙","值1(早) 丙案",IF(L37="值2","值2(中)",IF(L37="值2乙","值2(中) 乙案",IF(L37="夜值","夜值(晚)",IF(L37="甲夜","夜值(晚) 甲案",IF(L37="備","08-18",IF(OR(L37="支援秘書室",L37="支援出納室",L37="支援警務科",L37="支援事務股"),"支援總(大)隊",IF(L37="支援檢疫所","支援(其他)",IF(  L37="/","空班",  IF(  L37="丙",  "※ 丙案",  IF(  L37="丙常訓",  "※ 丙案 常訓",L37  )))))))))))))))))))))))))</f>
        <v/>
      </c>
      <c r="M77" s="190" t="str">
        <f>IF(M37="早","08-18",IF(M37="中","12-22",IF(M37="晚","22-08",IF(M37="X","輪休",IF(M37="公","公假",IF(OR(M37="病",M37="事"),"病(事)假",IF(OR(M37="婚",M37="產"),"婚(產)假",IF(M37="補","補休",IF(M37="休","休假",IF(M37="喪","喪假",IF(AND(M37="/",OR($A37=日期輸入!$B$25,$A37=日期輸入!$C$25,$A37=日期輸入!$D$25,$A37=日期輸入!$E$25,$A37=日期輸入!$F$25)),"08-18水電科",IF(M37="大日","大隊值日(日)",IF(M37="大夜","大隊值日(夜)",IF(M37="值1","值1(早)",IF(M37="值1丙","值1(早) 丙案",IF(M37="值2","值2(中)",IF(M37="值2乙","值2(中) 乙案",IF(M37="夜值","夜值(晚)",IF(M37="甲夜","夜值(晚) 甲案",IF(M37="備","08-18",IF(OR(M37="支援秘書室",M37="支援出納室",M37="支援警務科",M37="支援事務股"),"支援總(大)隊",IF(M37="支援檢疫所","支援(其他)",IF(  M37="/","空班",  IF(  M37="丙",  "※ 丙案",  IF(  M37="丙常訓",  "※ 丙案 常訓",M37  )))))))))))))))))))))))))</f>
        <v/>
      </c>
      <c r="N77" s="190" t="str">
        <f>IF(N37="早","08-18",IF(N37="中","12-22",IF(N37="晚","22-08",IF(N37="X","輪休",IF(N37="公","公假",IF(OR(N37="病",N37="事"),"病(事)假",IF(OR(N37="婚",N37="產"),"婚(產)假",IF(N37="補","補休",IF(N37="休","休假",IF(N37="喪","喪假",IF(AND(N37="/",OR($A37=日期輸入!$B$25,$A37=日期輸入!$C$25,$A37=日期輸入!$D$25,$A37=日期輸入!$E$25,$A37=日期輸入!$F$25)),"08-18水電科",IF(N37="大日","大隊值日(日)",IF(N37="大夜","大隊值日(夜)",IF(N37="值1","值1(早)",IF(N37="值1丙","值1(早) 丙案",IF(N37="值2","值2(中)",IF(N37="值2乙","值2(中) 乙案",IF(N37="夜值","夜值(晚)",IF(N37="甲夜","夜值(晚) 甲案",IF(N37="備","08-18",IF(OR(N37="支援秘書室",N37="支援出納室",N37="支援警務科",N37="支援事務股"),"支援總(大)隊",IF(N37="支援檢疫所","支援(其他)",IF(  N37="/","空班",  IF(  N37="丙",  "※ 丙案",  IF(  N37="丙常訓",  "※ 丙案 常訓",N37  )))))))))))))))))))))))))</f>
        <v/>
      </c>
      <c r="O77" s="190" t="str">
        <f>IF(O37="早","08-18",IF(O37="中","12-22",IF(O37="晚","22-08",IF(O37="X","輪休",IF(O37="公","公假",IF(OR(O37="病",O37="事"),"病(事)假",IF(OR(O37="婚",O37="產"),"婚(產)假",IF(O37="補","補休",IF(O37="休","休假",IF(O37="喪","喪假",IF(AND(O37="/",OR($A37=日期輸入!$B$25,$A37=日期輸入!$C$25,$A37=日期輸入!$D$25,$A37=日期輸入!$E$25,$A37=日期輸入!$F$25)),"08-18水電科",IF(O37="大日","大隊值日(日)",IF(O37="大夜","大隊值日(夜)",IF(O37="值1","值1(早)",IF(O37="值1丙","值1(早) 丙案",IF(O37="值2","值2(中)",IF(O37="值2乙","值2(中) 乙案",IF(O37="夜值","夜值(晚)",IF(O37="甲夜","夜值(晚) 甲案",IF(O37="備","08-18",IF(OR(O37="支援秘書室",O37="支援出納室",O37="支援警務科",O37="支援事務股"),"支援總(大)隊",IF(O37="支援檢疫所","支援(其他)",IF(  O37="/","空班",  IF(  O37="丙",  "※ 丙案",  IF(  O37="丙常訓",  "※ 丙案 常訓",O37  )))))))))))))))))))))))))</f>
        <v/>
      </c>
      <c r="P77" s="190" t="str">
        <f>IF(P37="早","08-18",IF(P37="中","12-22",IF(P37="晚","22-08",IF(P37="X","輪休",IF(P37="公","公假",IF(OR(P37="病",P37="事"),"病(事)假",IF(OR(P37="婚",P37="產"),"婚(產)假",IF(P37="補","補休",IF(P37="休","休假",IF(P37="喪","喪假",IF(AND(P37="/",OR($A37=日期輸入!$B$25,$A37=日期輸入!$C$25,$A37=日期輸入!$D$25,$A37=日期輸入!$E$25,$A37=日期輸入!$F$25)),"08-18水電科",IF(P37="大日","大隊值日(日)",IF(P37="大夜","大隊值日(夜)",IF(P37="值1","值1(早)",IF(P37="值1丙","值1(早) 丙案",IF(P37="值2","值2(中)",IF(P37="值2乙","值2(中) 乙案",IF(P37="夜值","夜值(晚)",IF(P37="甲夜","夜值(晚) 甲案",IF(P37="備","08-18",IF(OR(P37="支援秘書室",P37="支援出納室",P37="支援警務科",P37="支援事務股"),"支援總(大)隊",IF(P37="支援檢疫所","支援(其他)",IF(  P37="/","空班",  IF(  P37="丙",  "※ 丙案",  IF(  P37="丙常訓",  "※ 丙案 常訓",P37  )))))))))))))))))))))))))</f>
        <v/>
      </c>
      <c r="Q77" s="190" t="str">
        <f>IF(Q37="早","08-18",IF(Q37="中","12-22",IF(Q37="晚","22-08",IF(Q37="X","輪休",IF(Q37="公","公假",IF(OR(Q37="病",Q37="事"),"病(事)假",IF(OR(Q37="婚",Q37="產"),"婚(產)假",IF(Q37="補","補休",IF(Q37="休","休假",IF(Q37="喪","喪假",IF(AND(Q37="/",OR($A37=日期輸入!$B$25,$A37=日期輸入!$C$25,$A37=日期輸入!$D$25,$A37=日期輸入!$E$25,$A37=日期輸入!$F$25)),"08-18水電科",IF(Q37="大日","大隊值日(日)",IF(Q37="大夜","大隊值日(夜)",IF(Q37="值1","值1(早)",IF(Q37="值1丙","值1(早) 丙案",IF(Q37="值2","值2(中)",IF(Q37="值2乙","值2(中) 乙案",IF(Q37="夜值","夜值(晚)",IF(Q37="甲夜","夜值(晚) 甲案",IF(Q37="備","08-18",IF(OR(Q37="支援秘書室",Q37="支援出納室",Q37="支援警務科",Q37="支援事務股"),"支援總(大)隊",IF(Q37="支援檢疫所","支援(其他)",IF(  Q37="/","空班",  IF(  Q37="丙",  "※ 丙案",  IF(  Q37="丙常訓",  "※ 丙案 常訓",Q37  )))))))))))))))))))))))))</f>
        <v/>
      </c>
      <c r="R77" s="190" t="str">
        <f>IF(R37="早","08-18",IF(R37="中","12-22",IF(R37="晚","22-08",IF(R37="X","輪休",IF(R37="公","公假",IF(OR(R37="病",R37="事"),"病(事)假",IF(OR(R37="婚",R37="產"),"婚(產)假",IF(R37="補","補休",IF(R37="休","休假",IF(R37="喪","喪假",IF(AND(R37="/",OR($A37=日期輸入!$B$25,$A37=日期輸入!$C$25,$A37=日期輸入!$D$25,$A37=日期輸入!$E$25,$A37=日期輸入!$F$25)),"08-18水電科",IF(R37="大日","大隊值日(日)",IF(R37="大夜","大隊值日(夜)",IF(R37="值1","值1(早)",IF(R37="值1丙","值1(早) 丙案",IF(R37="值2","值2(中)",IF(R37="值2乙","值2(中) 乙案",IF(R37="夜值","夜值(晚)",IF(R37="甲夜","夜值(晚) 甲案",IF(R37="備","08-18",IF(OR(R37="支援秘書室",R37="支援出納室",R37="支援警務科",R37="支援事務股"),"支援總(大)隊",IF(R37="支援檢疫所","支援(其他)",IF(  R37="/","空班",  IF(  R37="丙",  "※ 丙案",  IF(  R37="丙常訓",  "※ 丙案 常訓",R37  )))))))))))))))))))))))))</f>
        <v/>
      </c>
      <c r="S77" s="190" t="str">
        <f>IF(S37="早","08-18",IF(S37="中","12-22",IF(S37="晚","22-08",IF(S37="X","輪休",IF(S37="公","公假",IF(OR(S37="病",S37="事"),"病(事)假",IF(OR(S37="婚",S37="產"),"婚(產)假",IF(S37="補","補休",IF(S37="休","休假",IF(S37="喪","喪假",IF(AND(S37="/",OR($A37=日期輸入!$B$25,$A37=日期輸入!$C$25,$A37=日期輸入!$D$25,$A37=日期輸入!$E$25,$A37=日期輸入!$F$25)),"08-18水電科",IF(S37="大日","大隊值日(日)",IF(S37="大夜","大隊值日(夜)",IF(S37="值1","值1(早)",IF(S37="值1丙","值1(早) 丙案",IF(S37="值2","值2(中)",IF(S37="值2乙","值2(中) 乙案",IF(S37="夜值","夜值(晚)",IF(S37="甲夜","夜值(晚) 甲案",IF(S37="備","08-18",IF(OR(S37="支援秘書室",S37="支援出納室",S37="支援警務科",S37="支援事務股"),"支援總(大)隊",IF(S37="支援檢疫所","支援(其他)",IF(  S37="/","空班",  IF(  S37="丙",  "※ 丙案",  IF(  S37="丙常訓",  "※ 丙案 常訓",S37  )))))))))))))))))))))))))</f>
        <v/>
      </c>
      <c r="T77" s="190" t="str">
        <f>IF(T37="早","08-18",IF(T37="中","12-22",IF(T37="晚","22-08",IF(T37="X","輪休",IF(T37="公","公假",IF(OR(T37="病",T37="事"),"病(事)假",IF(OR(T37="婚",T37="產"),"婚(產)假",IF(T37="補","補休",IF(T37="休","休假",IF(T37="喪","喪假",IF(AND(T37="/",OR($A37=日期輸入!$B$25,$A37=日期輸入!$C$25,$A37=日期輸入!$D$25,$A37=日期輸入!$E$25,$A37=日期輸入!$F$25)),"08-18水電科",IF(T37="大日","大隊值日(日)",IF(T37="大夜","大隊值日(夜)",IF(T37="值1","值1(早)",IF(T37="值1丙","值1(早) 丙案",IF(T37="值2","值2(中)",IF(T37="值2乙","值2(中) 乙案",IF(T37="夜值","夜值(晚)",IF(T37="甲夜","夜值(晚) 甲案",IF(T37="備","08-18",IF(OR(T37="支援秘書室",T37="支援出納室",T37="支援警務科",T37="支援事務股"),"支援總(大)隊",IF(T37="支援檢疫所","支援(其他)",IF(  T37="/","空班",  IF(  T37="丙",  "※ 丙案",  IF(  T37="丙常訓",  "※ 丙案 常訓",T37  )))))))))))))))))))))))))</f>
        <v/>
      </c>
      <c r="U77" s="190" t="str">
        <f>IF(U37="早","08-18",IF(U37="中","12-22",IF(U37="晚","22-08",IF(U37="X","輪休",IF(U37="公","公假",IF(OR(U37="病",U37="事"),"病(事)假",IF(OR(U37="婚",U37="產"),"婚(產)假",IF(U37="補","補休",IF(U37="休","休假",IF(U37="喪","喪假",IF(AND(U37="/",OR($A37=日期輸入!$B$25,$A37=日期輸入!$C$25,$A37=日期輸入!$D$25,$A37=日期輸入!$E$25,$A37=日期輸入!$F$25)),"08-18水電科",IF(U37="大日","大隊值日(日)",IF(U37="大夜","大隊值日(夜)",IF(U37="值1","值1(早)",IF(U37="值1丙","值1(早) 丙案",IF(U37="值2","值2(中)",IF(U37="值2乙","值2(中) 乙案",IF(U37="夜值","夜值(晚)",IF(U37="甲夜","夜值(晚) 甲案",IF(U37="備","08-18",IF(OR(U37="支援秘書室",U37="支援出納室",U37="支援警務科",U37="支援事務股"),"支援總(大)隊",IF(U37="支援檢疫所","支援(其他)",IF(  U37="/","空班",  IF(  U37="丙",  "※ 丙案",  IF(  U37="丙常訓",  "※ 丙案 常訓",U37  )))))))))))))))))))))))))</f>
        <v/>
      </c>
      <c r="V77" s="190" t="str">
        <f>IF(V37="早","08-18",IF(V37="中","12-22",IF(V37="晚","22-08",IF(V37="X","輪休",IF(V37="公","公假",IF(OR(V37="病",V37="事"),"病(事)假",IF(OR(V37="婚",V37="產"),"婚(產)假",IF(V37="補","補休",IF(V37="休","休假",IF(V37="喪","喪假",IF(AND(V37="/",OR($A37=日期輸入!$B$25,$A37=日期輸入!$C$25,$A37=日期輸入!$D$25,$A37=日期輸入!$E$25,$A37=日期輸入!$F$25)),"08-18水電科",IF(V37="大日","大隊值日(日)",IF(V37="大夜","大隊值日(夜)",IF(V37="值1","值1(早)",IF(V37="值1丙","值1(早) 丙案",IF(V37="值2","值2(中)",IF(V37="值2乙","值2(中) 乙案",IF(V37="夜值","夜值(晚)",IF(V37="甲夜","夜值(晚) 甲案",IF(V37="備","08-18",IF(OR(V37="支援秘書室",V37="支援出納室",V37="支援警務科",V37="支援事務股"),"支援總(大)隊",IF(V37="支援檢疫所","支援(其他)",IF(  V37="/","空班",  IF(  V37="丙",  "※ 丙案",  IF(  V37="丙常訓",  "※ 丙案 常訓",V37  )))))))))))))))))))))))))</f>
        <v/>
      </c>
      <c r="W77" s="190" t="str">
        <f>IF(W37="早","08-18",IF(W37="中","12-22",IF(W37="晚","22-08",IF(W37="X","輪休",IF(W37="公","公假",IF(OR(W37="病",W37="事"),"病(事)假",IF(OR(W37="婚",W37="產"),"婚(產)假",IF(W37="補","補休",IF(W37="休","休假",IF(W37="喪","喪假",IF(AND(W37="/",OR($A37=日期輸入!$B$25,$A37=日期輸入!$C$25,$A37=日期輸入!$D$25,$A37=日期輸入!$E$25,$A37=日期輸入!$F$25)),"08-18水電科",IF(W37="大日","大隊值日(日)",IF(W37="大夜","大隊值日(夜)",IF(W37="值1","值1(早)",IF(W37="值1丙","值1(早) 丙案",IF(W37="值2","值2(中)",IF(W37="值2乙","值2(中) 乙案",IF(W37="夜值","夜值(晚)",IF(W37="甲夜","夜值(晚) 甲案",IF(W37="備","08-18",IF(OR(W37="支援秘書室",W37="支援出納室",W37="支援警務科",W37="支援事務股"),"支援總(大)隊",IF(W37="支援檢疫所","支援(其他)",IF(  W37="/","空班",  IF(  W37="丙",  "※ 丙案",  IF(  W37="丙常訓",  "※ 丙案 常訓",W37  )))))))))))))))))))))))))</f>
        <v/>
      </c>
      <c r="X77" s="190" t="str">
        <f>IF(X37="早","08-18",IF(X37="中","12-22",IF(X37="晚","22-08",IF(X37="X","輪休",IF(X37="公","公假",IF(OR(X37="病",X37="事"),"病(事)假",IF(OR(X37="婚",X37="產"),"婚(產)假",IF(X37="補","補休",IF(X37="休","休假",IF(X37="喪","喪假",IF(AND(X37="/",OR($A37=日期輸入!$B$25,$A37=日期輸入!$C$25,$A37=日期輸入!$D$25,$A37=日期輸入!$E$25,$A37=日期輸入!$F$25)),"08-18水電科",IF(X37="大日","大隊值日(日)",IF(X37="大夜","大隊值日(夜)",IF(X37="值1","值1(早)",IF(X37="值1丙","值1(早) 丙案",IF(X37="值2","值2(中)",IF(X37="值2乙","值2(中) 乙案",IF(X37="夜值","夜值(晚)",IF(X37="甲夜","夜值(晚) 甲案",IF(X37="備","08-18",IF(OR(X37="支援秘書室",X37="支援出納室",X37="支援警務科",X37="支援事務股"),"支援總(大)隊",IF(X37="支援檢疫所","支援(其他)",IF(  X37="/","空班",  IF(  X37="丙",  "※ 丙案",  IF(  X37="丙常訓",  "※ 丙案 常訓",X37  )))))))))))))))))))))))))</f>
        <v/>
      </c>
      <c r="Y77" s="190" t="str">
        <f>IF(Y37="早","08-18",IF(Y37="中","12-22",IF(Y37="晚","22-08",IF(Y37="X","輪休",IF(Y37="公","公假",IF(OR(Y37="病",Y37="事"),"病(事)假",IF(OR(Y37="婚",Y37="產"),"婚(產)假",IF(Y37="補","補休",IF(Y37="休","休假",IF(Y37="喪","喪假",IF(AND(Y37="/",OR($A37=日期輸入!$B$25,$A37=日期輸入!$C$25,$A37=日期輸入!$D$25,$A37=日期輸入!$E$25,$A37=日期輸入!$F$25)),"08-18水電科",IF(Y37="大日","大隊值日(日)",IF(Y37="大夜","大隊值日(夜)",IF(Y37="值1","值1(早)",IF(Y37="值1丙","值1(早) 丙案",IF(Y37="值2","值2(中)",IF(Y37="值2乙","值2(中) 乙案",IF(Y37="夜值","夜值(晚)",IF(Y37="甲夜","夜值(晚) 甲案",IF(Y37="備","08-18",IF(OR(Y37="支援秘書室",Y37="支援出納室",Y37="支援警務科",Y37="支援事務股"),"支援總(大)隊",IF(Y37="支援檢疫所","支援(其他)",IF(  Y37="/","空班",  IF(  Y37="丙",  "※ 丙案",  IF(  Y37="丙常訓",  "※ 丙案 常訓",Y37  )))))))))))))))))))))))))</f>
        <v/>
      </c>
      <c r="Z77" s="190" t="str">
        <f>IF(Z37="早","08-18",IF(Z37="中","12-22",IF(Z37="晚","22-08",IF(Z37="X","輪休",IF(Z37="公","公假",IF(OR(Z37="病",Z37="事"),"病(事)假",IF(OR(Z37="婚",Z37="產"),"婚(產)假",IF(Z37="補","補休",IF(Z37="休","休假",IF(Z37="喪","喪假",IF(AND(Z37="/",OR($A37=日期輸入!$B$25,$A37=日期輸入!$C$25,$A37=日期輸入!$D$25,$A37=日期輸入!$E$25,$A37=日期輸入!$F$25)),"08-18水電科",IF(Z37="大日","大隊值日(日)",IF(Z37="大夜","大隊值日(夜)",IF(Z37="值1","值1(早)",IF(Z37="值1丙","值1(早) 丙案",IF(Z37="值2","值2(中)",IF(Z37="值2乙","值2(中) 乙案",IF(Z37="夜值","夜值(晚)",IF(Z37="甲夜","夜值(晚) 甲案",IF(Z37="備","08-18",IF(OR(Z37="支援秘書室",Z37="支援出納室",Z37="支援警務科",Z37="支援事務股"),"支援總(大)隊",IF(Z37="支援檢疫所","支援(其他)",IF(  Z37="/","空班",  IF(  Z37="丙",  "※ 丙案",  IF(  Z37="丙常訓",  "※ 丙案 常訓",Z37  )))))))))))))))))))))))))</f>
        <v/>
      </c>
      <c r="AA77" s="190" t="str">
        <f>IF(AA37="早","08-18",IF(AA37="中","12-22",IF(AA37="晚","22-08",IF(AA37="X","輪休",IF(AA37="公","公假",IF(OR(AA37="病",AA37="事"),"病(事)假",IF(OR(AA37="婚",AA37="產"),"婚(產)假",IF(AA37="補","補休",IF(AA37="休","休假",IF(AA37="喪","喪假",IF(AND(AA37="/",OR($A37=日期輸入!$B$25,$A37=日期輸入!$C$25,$A37=日期輸入!$D$25,$A37=日期輸入!$E$25,$A37=日期輸入!$F$25)),"08-18水電科",IF(AA37="大日","大隊值日(日)",IF(AA37="大夜","大隊值日(夜)",IF(AA37="值1","值1(早)",IF(AA37="值1丙","值1(早) 丙案",IF(AA37="值2","值2(中)",IF(AA37="值2乙","值2(中) 乙案",IF(AA37="夜值","夜值(晚)",IF(AA37="甲夜","夜值(晚) 甲案",IF(AA37="備","08-18",IF(OR(AA37="支援秘書室",AA37="支援出納室",AA37="支援警務科",AA37="支援事務股"),"支援總(大)隊",IF(AA37="支援檢疫所","支援(其他)",IF(  AA37="/","空班",  IF(  AA37="丙",  "※ 丙案",  IF(  AA37="丙常訓",  "※ 丙案 常訓",AA37  )))))))))))))))))))))))))</f>
        <v/>
      </c>
      <c r="AB77" s="190" t="str">
        <f>IF(AB37="早","08-18",IF(AB37="中","12-22",IF(AB37="晚","22-08",IF(AB37="X","輪休",IF(AB37="公","公假",IF(OR(AB37="病",AB37="事"),"病(事)假",IF(OR(AB37="婚",AB37="產"),"婚(產)假",IF(AB37="補","補休",IF(AB37="休","休假",IF(AB37="喪","喪假",IF(AND(AB37="/",OR($A37=日期輸入!$B$25,$A37=日期輸入!$C$25,$A37=日期輸入!$D$25,$A37=日期輸入!$E$25,$A37=日期輸入!$F$25)),"08-18水電科",IF(AB37="大日","大隊值日(日)",IF(AB37="大夜","大隊值日(夜)",IF(AB37="值1","值1(早)",IF(AB37="值1丙","值1(早) 丙案",IF(AB37="值2","值2(中)",IF(AB37="值2乙","值2(中) 乙案",IF(AB37="夜值","夜值(晚)",IF(AB37="甲夜","夜值(晚) 甲案",IF(AB37="備","08-18",IF(OR(AB37="支援秘書室",AB37="支援出納室",AB37="支援警務科",AB37="支援事務股"),"支援總(大)隊",IF(AB37="支援檢疫所","支援(其他)",IF(  AB37="/","空班",  IF(  AB37="丙",  "※ 丙案",  IF(  AB37="丙常訓",  "※ 丙案 常訓",AB37  )))))))))))))))))))))))))</f>
        <v/>
      </c>
      <c r="AC77" s="190" t="str">
        <f>IF(AC37="早","08-18",IF(AC37="中","12-22",IF(AC37="晚","22-08",IF(AC37="X","輪休",IF(AC37="公","公假",IF(OR(AC37="病",AC37="事"),"病(事)假",IF(OR(AC37="婚",AC37="產"),"婚(產)假",IF(AC37="補","補休",IF(AC37="休","休假",IF(AC37="喪","喪假",IF(AND(AC37="/",OR($A37=日期輸入!$B$25,$A37=日期輸入!$C$25,$A37=日期輸入!$D$25,$A37=日期輸入!$E$25,$A37=日期輸入!$F$25)),"08-18水電科",IF(AC37="大日","大隊值日(日)",IF(AC37="大夜","大隊值日(夜)",IF(AC37="值1","值1(早)",IF(AC37="值1丙","值1(早) 丙案",IF(AC37="值2","值2(中)",IF(AC37="值2乙","值2(中) 乙案",IF(AC37="夜值","夜值(晚)",IF(AC37="甲夜","夜值(晚) 甲案",IF(AC37="備","08-18",IF(OR(AC37="支援秘書室",AC37="支援出納室",AC37="支援警務科",AC37="支援事務股"),"支援總(大)隊",IF(AC37="支援檢疫所","支援(其他)",IF(  AC37="/","空班",  IF(  AC37="丙",  "※ 丙案",  IF(  AC37="丙常訓",  "※ 丙案 常訓",AC37  )))))))))))))))))))))))))</f>
        <v/>
      </c>
      <c r="AD77" s="190" t="str">
        <f>IF(AD37="早","08-18",IF(AD37="中","12-22",IF(AD37="晚","22-08",IF(AD37="X","輪休",IF(AD37="公","公假",IF(OR(AD37="病",AD37="事"),"病(事)假",IF(OR(AD37="婚",AD37="產"),"婚(產)假",IF(AD37="補","補休",IF(AD37="休","休假",IF(AD37="喪","喪假",IF(AND(AD37="/",OR($A37=日期輸入!$B$25,$A37=日期輸入!$C$25,$A37=日期輸入!$D$25,$A37=日期輸入!$E$25,$A37=日期輸入!$F$25)),"08-18水電科",IF(AD37="大日","大隊值日(日)",IF(AD37="大夜","大隊值日(夜)",IF(AD37="值1","值1(早)",IF(AD37="值1丙","值1(早) 丙案",IF(AD37="值2","值2(中)",IF(AD37="值2乙","值2(中) 乙案",IF(AD37="夜值","夜值(晚)",IF(AD37="甲夜","夜值(晚) 甲案",IF(AD37="備","08-18",IF(OR(AD37="支援秘書室",AD37="支援出納室",AD37="支援警務科",AD37="支援事務股"),"支援總(大)隊",IF(AD37="支援檢疫所","支援(其他)",IF(  AD37="/","空班",  IF(  AD37="丙",  "※ 丙案",  IF(  AD37="丙常訓",  "※ 丙案 常訓",AD37  )))))))))))))))))))))))))</f>
        <v/>
      </c>
      <c r="AE77" s="190" t="str">
        <f>IF(AE37="早","08-18",IF(AE37="中","12-22",IF(AE37="晚","22-08",IF(AE37="X","輪休",IF(AE37="公","公假",IF(OR(AE37="病",AE37="事"),"病(事)假",IF(OR(AE37="婚",AE37="產"),"婚(產)假",IF(AE37="補","補休",IF(AE37="休","休假",IF(AE37="喪","喪假",IF(AND(AE37="/",OR($A37=日期輸入!$B$25,$A37=日期輸入!$C$25,$A37=日期輸入!$D$25,$A37=日期輸入!$E$25,$A37=日期輸入!$F$25)),"08-18水電科",IF(AE37="大日","大隊值日(日)",IF(AE37="大夜","大隊值日(夜)",IF(AE37="值1","值1(早)",IF(AE37="值1丙","值1(早) 丙案",IF(AE37="值2","值2(中)",IF(AE37="值2乙","值2(中) 乙案",IF(AE37="夜值","夜值(晚)",IF(AE37="甲夜","夜值(晚) 甲案",IF(AE37="備","08-18",IF(OR(AE37="支援秘書室",AE37="支援出納室",AE37="支援警務科",AE37="支援事務股"),"支援總(大)隊",IF(AE37="支援檢疫所","支援(其他)",IF(  AE37="/","空班",  IF(  AE37="丙",  "※ 丙案",  IF(  AE37="丙常訓",  "※ 丙案 常訓",AE37  )))))))))))))))))))))))))</f>
        <v/>
      </c>
      <c r="AF77" s="190" t="str">
        <f>IF(AF37="早","08-18",IF(AF37="中","12-22",IF(AF37="晚","22-08",IF(AF37="X","輪休",IF(AF37="公","公假",IF(OR(AF37="病",AF37="事"),"病(事)假",IF(OR(AF37="婚",AF37="產"),"婚(產)假",IF(AF37="補","補休",IF(AF37="休","休假",IF(AF37="喪","喪假",IF(AND(AF37="/",OR($A37=日期輸入!$B$25,$A37=日期輸入!$C$25,$A37=日期輸入!$D$25,$A37=日期輸入!$E$25,$A37=日期輸入!$F$25)),"08-18水電科",IF(AF37="大日","大隊值日(日)",IF(AF37="大夜","大隊值日(夜)",IF(AF37="值1","值1(早)",IF(AF37="值1丙","值1(早) 丙案",IF(AF37="值2","值2(中)",IF(AF37="值2乙","值2(中) 乙案",IF(AF37="夜值","夜值(晚)",IF(AF37="甲夜","夜值(晚) 甲案",IF(AF37="備","08-18",IF(OR(AF37="支援秘書室",AF37="支援出納室",AF37="支援警務科",AF37="支援事務股"),"支援總(大)隊",IF(AF37="支援檢疫所","支援(其他)",IF(  AF37="/","空班",  IF(  AF37="丙",  "※ 丙案",  IF(  AF37="丙常訓",  "※ 丙案 常訓",AF37  )))))))))))))))))))))))))</f>
        <v/>
      </c>
      <c r="AG77" s="190" t="str">
        <f>IF(AG37="早","08-18",IF(AG37="中","12-22",IF(AG37="晚","22-08",IF(AG37="X","輪休",IF(AG37="公","公假",IF(OR(AG37="病",AG37="事"),"病(事)假",IF(OR(AG37="婚",AG37="產"),"婚(產)假",IF(AG37="補","補休",IF(AG37="休","休假",IF(AG37="喪","喪假",IF(AND(AG37="/",OR($A37=日期輸入!$B$25,$A37=日期輸入!$C$25,$A37=日期輸入!$D$25,$A37=日期輸入!$E$25,$A37=日期輸入!$F$25)),"08-18水電科",IF(AG37="大日","大隊值日(日)",IF(AG37="大夜","大隊值日(夜)",IF(AG37="值1","值1(早)",IF(AG37="值1丙","值1(早) 丙案",IF(AG37="值2","值2(中)",IF(AG37="值2乙","值2(中) 乙案",IF(AG37="夜值","夜值(晚)",IF(AG37="甲夜","夜值(晚) 甲案",IF(AG37="備","08-18",IF(OR(AG37="支援秘書室",AG37="支援出納室",AG37="支援警務科",AG37="支援事務股"),"支援總(大)隊",IF(AG37="支援檢疫所","支援(其他)",IF(  AG37="/","空班",  IF(  AG37="丙",  "※ 丙案",  IF(  AG37="丙常訓",  "※ 丙案 常訓",AG37  )))))))))))))))))))))))))</f>
        <v/>
      </c>
    </row>
  </sheetData>
  <phoneticPr fontId="2"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tabColor rgb="FFFF0000"/>
  </sheetPr>
  <dimension ref="A1:BH1391"/>
  <sheetViews>
    <sheetView topLeftCell="A783" zoomScale="50" zoomScaleNormal="50" workbookViewId="0">
      <selection activeCell="AG812" sqref="AG812"/>
    </sheetView>
  </sheetViews>
  <sheetFormatPr defaultColWidth="9" defaultRowHeight="25.5"/>
  <cols>
    <col min="1" max="1" width="10.625" style="201" customWidth="1"/>
    <col min="2" max="2" width="12.625" style="201" customWidth="1"/>
    <col min="3" max="33" width="10.625" style="201" customWidth="1"/>
    <col min="34" max="36" width="20.625" style="201" customWidth="1"/>
    <col min="37" max="37" width="10.625" style="62" bestFit="1" customWidth="1"/>
    <col min="38" max="38" width="9" style="62"/>
    <col min="39" max="39" width="11.75" style="62" customWidth="1"/>
    <col min="40" max="40" width="14" style="62" customWidth="1"/>
    <col min="41" max="41" width="33.625" style="62" customWidth="1"/>
    <col min="42" max="42" width="19.875" style="67" customWidth="1"/>
    <col min="43" max="43" width="22.625" style="62" customWidth="1"/>
    <col min="44" max="44" width="20.125" style="62" customWidth="1"/>
    <col min="45" max="45" width="20.875" style="62" customWidth="1"/>
    <col min="46" max="46" width="44.5" style="62" customWidth="1"/>
    <col min="47" max="47" width="43.25" style="67" customWidth="1"/>
    <col min="48" max="48" width="31.125" style="67" customWidth="1"/>
    <col min="49" max="49" width="15.375" style="62" customWidth="1"/>
    <col min="50" max="50" width="12.875" style="62" customWidth="1"/>
    <col min="51" max="53" width="12.875" style="67" customWidth="1"/>
    <col min="54" max="54" width="19.5" style="67" customWidth="1"/>
    <col min="55" max="55" width="24.25" style="67" customWidth="1"/>
    <col min="56" max="58" width="12.875" style="62" customWidth="1"/>
    <col min="59" max="60" width="150.625" style="62" customWidth="1"/>
    <col min="61" max="16384" width="9" style="62"/>
  </cols>
  <sheetData>
    <row r="1" spans="1:60" ht="25.5" customHeight="1">
      <c r="A1" s="64" t="s">
        <v>251</v>
      </c>
      <c r="B1" s="64" t="s">
        <v>252</v>
      </c>
      <c r="C1" s="339">
        <f ca="1">DATE(INDIRECT("日期輸入!A3"),INDIRECT("日期輸入!B3"),1)</f>
        <v>44531</v>
      </c>
      <c r="D1" s="339">
        <f ca="1">IFERROR(IF(C1+1&lt;=EOMONTH($C$1,0),C1+1,""),"")</f>
        <v>44532</v>
      </c>
      <c r="E1" s="339">
        <f t="shared" ref="E1:AG1" ca="1" si="0">IFERROR(IF(D1+1&lt;=EOMONTH($C$1,0),D1+1,""),"")</f>
        <v>44533</v>
      </c>
      <c r="F1" s="339">
        <f t="shared" ca="1" si="0"/>
        <v>44534</v>
      </c>
      <c r="G1" s="339">
        <f t="shared" ca="1" si="0"/>
        <v>44535</v>
      </c>
      <c r="H1" s="339">
        <f t="shared" ca="1" si="0"/>
        <v>44536</v>
      </c>
      <c r="I1" s="339">
        <f t="shared" ca="1" si="0"/>
        <v>44537</v>
      </c>
      <c r="J1" s="339">
        <f t="shared" ca="1" si="0"/>
        <v>44538</v>
      </c>
      <c r="K1" s="339">
        <f t="shared" ca="1" si="0"/>
        <v>44539</v>
      </c>
      <c r="L1" s="339">
        <f t="shared" ca="1" si="0"/>
        <v>44540</v>
      </c>
      <c r="M1" s="339">
        <f t="shared" ca="1" si="0"/>
        <v>44541</v>
      </c>
      <c r="N1" s="339">
        <f t="shared" ca="1" si="0"/>
        <v>44542</v>
      </c>
      <c r="O1" s="339">
        <f t="shared" ca="1" si="0"/>
        <v>44543</v>
      </c>
      <c r="P1" s="339">
        <f t="shared" ca="1" si="0"/>
        <v>44544</v>
      </c>
      <c r="Q1" s="339">
        <f t="shared" ca="1" si="0"/>
        <v>44545</v>
      </c>
      <c r="R1" s="339">
        <f t="shared" ca="1" si="0"/>
        <v>44546</v>
      </c>
      <c r="S1" s="339">
        <f t="shared" ca="1" si="0"/>
        <v>44547</v>
      </c>
      <c r="T1" s="339">
        <f t="shared" ca="1" si="0"/>
        <v>44548</v>
      </c>
      <c r="U1" s="339">
        <f t="shared" ca="1" si="0"/>
        <v>44549</v>
      </c>
      <c r="V1" s="339">
        <f t="shared" ca="1" si="0"/>
        <v>44550</v>
      </c>
      <c r="W1" s="339">
        <f t="shared" ca="1" si="0"/>
        <v>44551</v>
      </c>
      <c r="X1" s="339">
        <f t="shared" ca="1" si="0"/>
        <v>44552</v>
      </c>
      <c r="Y1" s="339">
        <f t="shared" ca="1" si="0"/>
        <v>44553</v>
      </c>
      <c r="Z1" s="339">
        <f t="shared" ca="1" si="0"/>
        <v>44554</v>
      </c>
      <c r="AA1" s="339">
        <f t="shared" ca="1" si="0"/>
        <v>44555</v>
      </c>
      <c r="AB1" s="339">
        <f t="shared" ca="1" si="0"/>
        <v>44556</v>
      </c>
      <c r="AC1" s="339">
        <f t="shared" ca="1" si="0"/>
        <v>44557</v>
      </c>
      <c r="AD1" s="339">
        <f t="shared" ca="1" si="0"/>
        <v>44558</v>
      </c>
      <c r="AE1" s="339">
        <f t="shared" ca="1" si="0"/>
        <v>44559</v>
      </c>
      <c r="AF1" s="339">
        <f t="shared" ca="1" si="0"/>
        <v>44560</v>
      </c>
      <c r="AG1" s="339">
        <f t="shared" ca="1" si="0"/>
        <v>44561</v>
      </c>
      <c r="AH1" s="64"/>
      <c r="AI1" s="64"/>
      <c r="AJ1" s="64"/>
      <c r="AM1" s="65" t="s">
        <v>248</v>
      </c>
      <c r="AN1" s="65" t="s">
        <v>249</v>
      </c>
      <c r="AO1" s="65" t="str">
        <f>CONCATENATE(AQ1+1,"號","勤務狀態")</f>
        <v>31號勤務狀態</v>
      </c>
      <c r="AP1" s="65" t="s">
        <v>253</v>
      </c>
      <c r="AQ1" s="98">
        <f>日期輸入!$C$3-1</f>
        <v>30</v>
      </c>
      <c r="AR1" s="98">
        <f>日期輸入!$C$3</f>
        <v>31</v>
      </c>
      <c r="AS1" s="98">
        <f>日期輸入!$C$3+1</f>
        <v>32</v>
      </c>
      <c r="AT1" s="66" t="s">
        <v>254</v>
      </c>
      <c r="AU1" s="65" t="s">
        <v>255</v>
      </c>
      <c r="AV1" s="65" t="s">
        <v>370</v>
      </c>
      <c r="AX1" s="65" t="s">
        <v>256</v>
      </c>
      <c r="AY1" s="65" t="s">
        <v>257</v>
      </c>
      <c r="AZ1" s="65" t="s">
        <v>258</v>
      </c>
      <c r="BA1" s="65" t="s">
        <v>259</v>
      </c>
      <c r="BB1" s="68" t="s">
        <v>355</v>
      </c>
      <c r="BC1" s="68" t="s">
        <v>285</v>
      </c>
      <c r="BG1" s="69" t="s">
        <v>256</v>
      </c>
      <c r="BH1" s="62" t="str">
        <f ca="1">CONCATENATE(' 役男公式'!BG1,"：",' 役男公式'!BG2)</f>
        <v>全日休：</v>
      </c>
    </row>
    <row r="2" spans="1:60" ht="25.5" customHeight="1" thickBot="1">
      <c r="A2" s="197">
        <v>1</v>
      </c>
      <c r="B2" s="197" t="str">
        <f>_xlfn.IFNA(  INDEX(役男大表!$A$1:$BD$75,MATCH(A2,役男大表!$A$1:$A$75,0),2),"")</f>
        <v>呂浩維</v>
      </c>
      <c r="C2" s="197" t="str">
        <f ca="1">_xlfn.IFNA(  SUBSTITUTE(     IF(  INDEX(役男大表!$A$1:$BD$75,MATCH($A2,役男大表!$A$1:$A$75,0),   MATCH(C$1,役男大表!$A$3:$BD$3,0)  )=0,"",  IF(  INDEX(役男大表!$A$1:$BD$75,MATCH($A2,役男大表!$A$1:$A$75,0),   MATCH(C$1,役男大表!$A$3:$BD$3,0)  )="榮","x",  IF(  INDEX(役男大表!$A$1:$BD$75,MATCH($A2,役男大表!$A$1:$A$75,0),   MATCH(C$1,役男大表!$A$3:$BD$3,0)  )="榮-22",  "x榮18-22",               INDEX(役男大表!$A$1:$BD$75,MATCH($A2,役男大表!$A$1:$A$75,0),   MATCH(C$1,役男大表!$A$3:$BD$3,0)  )                  )  )  )," ",""),"")</f>
        <v/>
      </c>
      <c r="D2" s="197" t="str">
        <f ca="1">_xlfn.IFNA(  SUBSTITUTE(     IF(  INDEX(役男大表!$A$1:$BD$75,MATCH($A2,役男大表!$A$1:$A$75,0),   MATCH(D$1,役男大表!$A$3:$BD$3,0)  )=0,"",  IF(  INDEX(役男大表!$A$1:$BD$75,MATCH($A2,役男大表!$A$1:$A$75,0),   MATCH(D$1,役男大表!$A$3:$BD$3,0)  )="榮","x",  IF(  INDEX(役男大表!$A$1:$BD$75,MATCH($A2,役男大表!$A$1:$A$75,0),   MATCH(D$1,役男大表!$A$3:$BD$3,0)  )="榮-22",  "x榮18-22",               INDEX(役男大表!$A$1:$BD$75,MATCH($A2,役男大表!$A$1:$A$75,0),   MATCH(D$1,役男大表!$A$3:$BD$3,0)  )                  )  )  )," ",""),"")</f>
        <v/>
      </c>
      <c r="E2" s="197" t="str">
        <f ca="1">_xlfn.IFNA(  SUBSTITUTE(     IF(  INDEX(役男大表!$A$1:$BD$75,MATCH($A2,役男大表!$A$1:$A$75,0),   MATCH(E$1,役男大表!$A$3:$BD$3,0)  )=0,"",  IF(  INDEX(役男大表!$A$1:$BD$75,MATCH($A2,役男大表!$A$1:$A$75,0),   MATCH(E$1,役男大表!$A$3:$BD$3,0)  )="榮","x",  IF(  INDEX(役男大表!$A$1:$BD$75,MATCH($A2,役男大表!$A$1:$A$75,0),   MATCH(E$1,役男大表!$A$3:$BD$3,0)  )="榮-22",  "x榮18-22",               INDEX(役男大表!$A$1:$BD$75,MATCH($A2,役男大表!$A$1:$A$75,0),   MATCH(E$1,役男大表!$A$3:$BD$3,0)  )                  )  )  )," ",""),"")</f>
        <v/>
      </c>
      <c r="F2" s="197" t="str">
        <f ca="1">_xlfn.IFNA(  SUBSTITUTE(     IF(  INDEX(役男大表!$A$1:$BD$75,MATCH($A2,役男大表!$A$1:$A$75,0),   MATCH(F$1,役男大表!$A$3:$BD$3,0)  )=0,"",  IF(  INDEX(役男大表!$A$1:$BD$75,MATCH($A2,役男大表!$A$1:$A$75,0),   MATCH(F$1,役男大表!$A$3:$BD$3,0)  )="榮","x",  IF(  INDEX(役男大表!$A$1:$BD$75,MATCH($A2,役男大表!$A$1:$A$75,0),   MATCH(F$1,役男大表!$A$3:$BD$3,0)  )="榮-22",  "x榮18-22",               INDEX(役男大表!$A$1:$BD$75,MATCH($A2,役男大表!$A$1:$A$75,0),   MATCH(F$1,役男大表!$A$3:$BD$3,0)  )                  )  )  )," ",""),"")</f>
        <v/>
      </c>
      <c r="G2" s="197" t="str">
        <f ca="1">_xlfn.IFNA(  SUBSTITUTE(     IF(  INDEX(役男大表!$A$1:$BD$75,MATCH($A2,役男大表!$A$1:$A$75,0),   MATCH(G$1,役男大表!$A$3:$BD$3,0)  )=0,"",  IF(  INDEX(役男大表!$A$1:$BD$75,MATCH($A2,役男大表!$A$1:$A$75,0),   MATCH(G$1,役男大表!$A$3:$BD$3,0)  )="榮","x",  IF(  INDEX(役男大表!$A$1:$BD$75,MATCH($A2,役男大表!$A$1:$A$75,0),   MATCH(G$1,役男大表!$A$3:$BD$3,0)  )="榮-22",  "x榮18-22",               INDEX(役男大表!$A$1:$BD$75,MATCH($A2,役男大表!$A$1:$A$75,0),   MATCH(G$1,役男大表!$A$3:$BD$3,0)  )                  )  )  )," ",""),"")</f>
        <v/>
      </c>
      <c r="H2" s="197" t="str">
        <f ca="1">_xlfn.IFNA(  SUBSTITUTE(     IF(  INDEX(役男大表!$A$1:$BD$75,MATCH($A2,役男大表!$A$1:$A$75,0),   MATCH(H$1,役男大表!$A$3:$BD$3,0)  )=0,"",  IF(  INDEX(役男大表!$A$1:$BD$75,MATCH($A2,役男大表!$A$1:$A$75,0),   MATCH(H$1,役男大表!$A$3:$BD$3,0)  )="榮","x",  IF(  INDEX(役男大表!$A$1:$BD$75,MATCH($A2,役男大表!$A$1:$A$75,0),   MATCH(H$1,役男大表!$A$3:$BD$3,0)  )="榮-22",  "x榮18-22",               INDEX(役男大表!$A$1:$BD$75,MATCH($A2,役男大表!$A$1:$A$75,0),   MATCH(H$1,役男大表!$A$3:$BD$3,0)  )                  )  )  )," ",""),"")</f>
        <v/>
      </c>
      <c r="I2" s="197" t="str">
        <f ca="1">_xlfn.IFNA(  SUBSTITUTE(     IF(  INDEX(役男大表!$A$1:$BD$75,MATCH($A2,役男大表!$A$1:$A$75,0),   MATCH(I$1,役男大表!$A$3:$BD$3,0)  )=0,"",  IF(  INDEX(役男大表!$A$1:$BD$75,MATCH($A2,役男大表!$A$1:$A$75,0),   MATCH(I$1,役男大表!$A$3:$BD$3,0)  )="榮","x",  IF(  INDEX(役男大表!$A$1:$BD$75,MATCH($A2,役男大表!$A$1:$A$75,0),   MATCH(I$1,役男大表!$A$3:$BD$3,0)  )="榮-22",  "x榮18-22",               INDEX(役男大表!$A$1:$BD$75,MATCH($A2,役男大表!$A$1:$A$75,0),   MATCH(I$1,役男大表!$A$3:$BD$3,0)  )                  )  )  )," ",""),"")</f>
        <v/>
      </c>
      <c r="J2" s="197" t="str">
        <f ca="1">_xlfn.IFNA(  SUBSTITUTE(     IF(  INDEX(役男大表!$A$1:$BD$75,MATCH($A2,役男大表!$A$1:$A$75,0),   MATCH(J$1,役男大表!$A$3:$BD$3,0)  )=0,"",  IF(  INDEX(役男大表!$A$1:$BD$75,MATCH($A2,役男大表!$A$1:$A$75,0),   MATCH(J$1,役男大表!$A$3:$BD$3,0)  )="榮","x",  IF(  INDEX(役男大表!$A$1:$BD$75,MATCH($A2,役男大表!$A$1:$A$75,0),   MATCH(J$1,役男大表!$A$3:$BD$3,0)  )="榮-22",  "x榮18-22",               INDEX(役男大表!$A$1:$BD$75,MATCH($A2,役男大表!$A$1:$A$75,0),   MATCH(J$1,役男大表!$A$3:$BD$3,0)  )                  )  )  )," ",""),"")</f>
        <v/>
      </c>
      <c r="K2" s="197" t="str">
        <f ca="1">_xlfn.IFNA(  SUBSTITUTE(     IF(  INDEX(役男大表!$A$1:$BD$75,MATCH($A2,役男大表!$A$1:$A$75,0),   MATCH(K$1,役男大表!$A$3:$BD$3,0)  )=0,"",  IF(  INDEX(役男大表!$A$1:$BD$75,MATCH($A2,役男大表!$A$1:$A$75,0),   MATCH(K$1,役男大表!$A$3:$BD$3,0)  )="榮","x",  IF(  INDEX(役男大表!$A$1:$BD$75,MATCH($A2,役男大表!$A$1:$A$75,0),   MATCH(K$1,役男大表!$A$3:$BD$3,0)  )="榮-22",  "x榮18-22",               INDEX(役男大表!$A$1:$BD$75,MATCH($A2,役男大表!$A$1:$A$75,0),   MATCH(K$1,役男大表!$A$3:$BD$3,0)  )                  )  )  )," ",""),"")</f>
        <v/>
      </c>
      <c r="L2" s="197" t="str">
        <f ca="1">_xlfn.IFNA(  SUBSTITUTE(     IF(  INDEX(役男大表!$A$1:$BD$75,MATCH($A2,役男大表!$A$1:$A$75,0),   MATCH(L$1,役男大表!$A$3:$BD$3,0)  )=0,"",  IF(  INDEX(役男大表!$A$1:$BD$75,MATCH($A2,役男大表!$A$1:$A$75,0),   MATCH(L$1,役男大表!$A$3:$BD$3,0)  )="榮","x",  IF(  INDEX(役男大表!$A$1:$BD$75,MATCH($A2,役男大表!$A$1:$A$75,0),   MATCH(L$1,役男大表!$A$3:$BD$3,0)  )="榮-22",  "x榮18-22",               INDEX(役男大表!$A$1:$BD$75,MATCH($A2,役男大表!$A$1:$A$75,0),   MATCH(L$1,役男大表!$A$3:$BD$3,0)  )                  )  )  )," ",""),"")</f>
        <v/>
      </c>
      <c r="M2" s="197" t="str">
        <f ca="1">_xlfn.IFNA(  SUBSTITUTE(     IF(  INDEX(役男大表!$A$1:$BD$75,MATCH($A2,役男大表!$A$1:$A$75,0),   MATCH(M$1,役男大表!$A$3:$BD$3,0)  )=0,"",  IF(  INDEX(役男大表!$A$1:$BD$75,MATCH($A2,役男大表!$A$1:$A$75,0),   MATCH(M$1,役男大表!$A$3:$BD$3,0)  )="榮","x",  IF(  INDEX(役男大表!$A$1:$BD$75,MATCH($A2,役男大表!$A$1:$A$75,0),   MATCH(M$1,役男大表!$A$3:$BD$3,0)  )="榮-22",  "x榮18-22",               INDEX(役男大表!$A$1:$BD$75,MATCH($A2,役男大表!$A$1:$A$75,0),   MATCH(M$1,役男大表!$A$3:$BD$3,0)  )                  )  )  )," ",""),"")</f>
        <v/>
      </c>
      <c r="N2" s="197" t="str">
        <f ca="1">_xlfn.IFNA(  SUBSTITUTE(     IF(  INDEX(役男大表!$A$1:$BD$75,MATCH($A2,役男大表!$A$1:$A$75,0),   MATCH(N$1,役男大表!$A$3:$BD$3,0)  )=0,"",  IF(  INDEX(役男大表!$A$1:$BD$75,MATCH($A2,役男大表!$A$1:$A$75,0),   MATCH(N$1,役男大表!$A$3:$BD$3,0)  )="榮","x",  IF(  INDEX(役男大表!$A$1:$BD$75,MATCH($A2,役男大表!$A$1:$A$75,0),   MATCH(N$1,役男大表!$A$3:$BD$3,0)  )="榮-22",  "x榮18-22",               INDEX(役男大表!$A$1:$BD$75,MATCH($A2,役男大表!$A$1:$A$75,0),   MATCH(N$1,役男大表!$A$3:$BD$3,0)  )                  )  )  )," ",""),"")</f>
        <v/>
      </c>
      <c r="O2" s="197" t="str">
        <f ca="1">_xlfn.IFNA(  SUBSTITUTE(     IF(  INDEX(役男大表!$A$1:$BD$75,MATCH($A2,役男大表!$A$1:$A$75,0),   MATCH(O$1,役男大表!$A$3:$BD$3,0)  )=0,"",  IF(  INDEX(役男大表!$A$1:$BD$75,MATCH($A2,役男大表!$A$1:$A$75,0),   MATCH(O$1,役男大表!$A$3:$BD$3,0)  )="榮","x",  IF(  INDEX(役男大表!$A$1:$BD$75,MATCH($A2,役男大表!$A$1:$A$75,0),   MATCH(O$1,役男大表!$A$3:$BD$3,0)  )="榮-22",  "x榮18-22",               INDEX(役男大表!$A$1:$BD$75,MATCH($A2,役男大表!$A$1:$A$75,0),   MATCH(O$1,役男大表!$A$3:$BD$3,0)  )                  )  )  )," ",""),"")</f>
        <v/>
      </c>
      <c r="P2" s="197" t="str">
        <f ca="1">_xlfn.IFNA(  SUBSTITUTE(     IF(  INDEX(役男大表!$A$1:$BD$75,MATCH($A2,役男大表!$A$1:$A$75,0),   MATCH(P$1,役男大表!$A$3:$BD$3,0)  )=0,"",  IF(  INDEX(役男大表!$A$1:$BD$75,MATCH($A2,役男大表!$A$1:$A$75,0),   MATCH(P$1,役男大表!$A$3:$BD$3,0)  )="榮","x",  IF(  INDEX(役男大表!$A$1:$BD$75,MATCH($A2,役男大表!$A$1:$A$75,0),   MATCH(P$1,役男大表!$A$3:$BD$3,0)  )="榮-22",  "x榮18-22",               INDEX(役男大表!$A$1:$BD$75,MATCH($A2,役男大表!$A$1:$A$75,0),   MATCH(P$1,役男大表!$A$3:$BD$3,0)  )                  )  )  )," ",""),"")</f>
        <v/>
      </c>
      <c r="Q2" s="197" t="str">
        <f ca="1">_xlfn.IFNA(  SUBSTITUTE(     IF(  INDEX(役男大表!$A$1:$BD$75,MATCH($A2,役男大表!$A$1:$A$75,0),   MATCH(Q$1,役男大表!$A$3:$BD$3,0)  )=0,"",  IF(  INDEX(役男大表!$A$1:$BD$75,MATCH($A2,役男大表!$A$1:$A$75,0),   MATCH(Q$1,役男大表!$A$3:$BD$3,0)  )="榮","x",  IF(  INDEX(役男大表!$A$1:$BD$75,MATCH($A2,役男大表!$A$1:$A$75,0),   MATCH(Q$1,役男大表!$A$3:$BD$3,0)  )="榮-22",  "x榮18-22",               INDEX(役男大表!$A$1:$BD$75,MATCH($A2,役男大表!$A$1:$A$75,0),   MATCH(Q$1,役男大表!$A$3:$BD$3,0)  )                  )  )  )," ",""),"")</f>
        <v/>
      </c>
      <c r="R2" s="197" t="str">
        <f ca="1">_xlfn.IFNA(  SUBSTITUTE(     IF(  INDEX(役男大表!$A$1:$BD$75,MATCH($A2,役男大表!$A$1:$A$75,0),   MATCH(R$1,役男大表!$A$3:$BD$3,0)  )=0,"",  IF(  INDEX(役男大表!$A$1:$BD$75,MATCH($A2,役男大表!$A$1:$A$75,0),   MATCH(R$1,役男大表!$A$3:$BD$3,0)  )="榮","x",  IF(  INDEX(役男大表!$A$1:$BD$75,MATCH($A2,役男大表!$A$1:$A$75,0),   MATCH(R$1,役男大表!$A$3:$BD$3,0)  )="榮-22",  "x榮18-22",               INDEX(役男大表!$A$1:$BD$75,MATCH($A2,役男大表!$A$1:$A$75,0),   MATCH(R$1,役男大表!$A$3:$BD$3,0)  )                  )  )  )," ",""),"")</f>
        <v/>
      </c>
      <c r="S2" s="197" t="str">
        <f ca="1">_xlfn.IFNA(  SUBSTITUTE(     IF(  INDEX(役男大表!$A$1:$BD$75,MATCH($A2,役男大表!$A$1:$A$75,0),   MATCH(S$1,役男大表!$A$3:$BD$3,0)  )=0,"",  IF(  INDEX(役男大表!$A$1:$BD$75,MATCH($A2,役男大表!$A$1:$A$75,0),   MATCH(S$1,役男大表!$A$3:$BD$3,0)  )="榮","x",  IF(  INDEX(役男大表!$A$1:$BD$75,MATCH($A2,役男大表!$A$1:$A$75,0),   MATCH(S$1,役男大表!$A$3:$BD$3,0)  )="榮-22",  "x榮18-22",               INDEX(役男大表!$A$1:$BD$75,MATCH($A2,役男大表!$A$1:$A$75,0),   MATCH(S$1,役男大表!$A$3:$BD$3,0)  )                  )  )  )," ",""),"")</f>
        <v/>
      </c>
      <c r="T2" s="197" t="str">
        <f ca="1">_xlfn.IFNA(  SUBSTITUTE(     IF(  INDEX(役男大表!$A$1:$BD$75,MATCH($A2,役男大表!$A$1:$A$75,0),   MATCH(T$1,役男大表!$A$3:$BD$3,0)  )=0,"",  IF(  INDEX(役男大表!$A$1:$BD$75,MATCH($A2,役男大表!$A$1:$A$75,0),   MATCH(T$1,役男大表!$A$3:$BD$3,0)  )="榮","x",  IF(  INDEX(役男大表!$A$1:$BD$75,MATCH($A2,役男大表!$A$1:$A$75,0),   MATCH(T$1,役男大表!$A$3:$BD$3,0)  )="榮-22",  "x榮18-22",               INDEX(役男大表!$A$1:$BD$75,MATCH($A2,役男大表!$A$1:$A$75,0),   MATCH(T$1,役男大表!$A$3:$BD$3,0)  )                  )  )  )," ",""),"")</f>
        <v/>
      </c>
      <c r="U2" s="197" t="str">
        <f ca="1">_xlfn.IFNA(  SUBSTITUTE(     IF(  INDEX(役男大表!$A$1:$BD$75,MATCH($A2,役男大表!$A$1:$A$75,0),   MATCH(U$1,役男大表!$A$3:$BD$3,0)  )=0,"",  IF(  INDEX(役男大表!$A$1:$BD$75,MATCH($A2,役男大表!$A$1:$A$75,0),   MATCH(U$1,役男大表!$A$3:$BD$3,0)  )="榮","x",  IF(  INDEX(役男大表!$A$1:$BD$75,MATCH($A2,役男大表!$A$1:$A$75,0),   MATCH(U$1,役男大表!$A$3:$BD$3,0)  )="榮-22",  "x榮18-22",               INDEX(役男大表!$A$1:$BD$75,MATCH($A2,役男大表!$A$1:$A$75,0),   MATCH(U$1,役男大表!$A$3:$BD$3,0)  )                  )  )  )," ",""),"")</f>
        <v/>
      </c>
      <c r="V2" s="197" t="str">
        <f ca="1">_xlfn.IFNA(  SUBSTITUTE(     IF(  INDEX(役男大表!$A$1:$BD$75,MATCH($A2,役男大表!$A$1:$A$75,0),   MATCH(V$1,役男大表!$A$3:$BD$3,0)  )=0,"",  IF(  INDEX(役男大表!$A$1:$BD$75,MATCH($A2,役男大表!$A$1:$A$75,0),   MATCH(V$1,役男大表!$A$3:$BD$3,0)  )="榮","x",  IF(  INDEX(役男大表!$A$1:$BD$75,MATCH($A2,役男大表!$A$1:$A$75,0),   MATCH(V$1,役男大表!$A$3:$BD$3,0)  )="榮-22",  "x榮18-22",               INDEX(役男大表!$A$1:$BD$75,MATCH($A2,役男大表!$A$1:$A$75,0),   MATCH(V$1,役男大表!$A$3:$BD$3,0)  )                  )  )  )," ",""),"")</f>
        <v/>
      </c>
      <c r="W2" s="197" t="str">
        <f ca="1">_xlfn.IFNA(  SUBSTITUTE(     IF(  INDEX(役男大表!$A$1:$BD$75,MATCH($A2,役男大表!$A$1:$A$75,0),   MATCH(W$1,役男大表!$A$3:$BD$3,0)  )=0,"",  IF(  INDEX(役男大表!$A$1:$BD$75,MATCH($A2,役男大表!$A$1:$A$75,0),   MATCH(W$1,役男大表!$A$3:$BD$3,0)  )="榮","x",  IF(  INDEX(役男大表!$A$1:$BD$75,MATCH($A2,役男大表!$A$1:$A$75,0),   MATCH(W$1,役男大表!$A$3:$BD$3,0)  )="榮-22",  "x榮18-22",               INDEX(役男大表!$A$1:$BD$75,MATCH($A2,役男大表!$A$1:$A$75,0),   MATCH(W$1,役男大表!$A$3:$BD$3,0)  )                  )  )  )," ",""),"")</f>
        <v/>
      </c>
      <c r="X2" s="197" t="str">
        <f ca="1">_xlfn.IFNA(  SUBSTITUTE(     IF(  INDEX(役男大表!$A$1:$BD$75,MATCH($A2,役男大表!$A$1:$A$75,0),   MATCH(X$1,役男大表!$A$3:$BD$3,0)  )=0,"",  IF(  INDEX(役男大表!$A$1:$BD$75,MATCH($A2,役男大表!$A$1:$A$75,0),   MATCH(X$1,役男大表!$A$3:$BD$3,0)  )="榮","x",  IF(  INDEX(役男大表!$A$1:$BD$75,MATCH($A2,役男大表!$A$1:$A$75,0),   MATCH(X$1,役男大表!$A$3:$BD$3,0)  )="榮-22",  "x榮18-22",               INDEX(役男大表!$A$1:$BD$75,MATCH($A2,役男大表!$A$1:$A$75,0),   MATCH(X$1,役男大表!$A$3:$BD$3,0)  )                  )  )  )," ",""),"")</f>
        <v/>
      </c>
      <c r="Y2" s="197" t="str">
        <f ca="1">_xlfn.IFNA(  SUBSTITUTE(     IF(  INDEX(役男大表!$A$1:$BD$75,MATCH($A2,役男大表!$A$1:$A$75,0),   MATCH(Y$1,役男大表!$A$3:$BD$3,0)  )=0,"",  IF(  INDEX(役男大表!$A$1:$BD$75,MATCH($A2,役男大表!$A$1:$A$75,0),   MATCH(Y$1,役男大表!$A$3:$BD$3,0)  )="榮","x",  IF(  INDEX(役男大表!$A$1:$BD$75,MATCH($A2,役男大表!$A$1:$A$75,0),   MATCH(Y$1,役男大表!$A$3:$BD$3,0)  )="榮-22",  "x榮18-22",               INDEX(役男大表!$A$1:$BD$75,MATCH($A2,役男大表!$A$1:$A$75,0),   MATCH(Y$1,役男大表!$A$3:$BD$3,0)  )                  )  )  )," ",""),"")</f>
        <v/>
      </c>
      <c r="Z2" s="197" t="str">
        <f ca="1">_xlfn.IFNA(  SUBSTITUTE(     IF(  INDEX(役男大表!$A$1:$BD$75,MATCH($A2,役男大表!$A$1:$A$75,0),   MATCH(Z$1,役男大表!$A$3:$BD$3,0)  )=0,"",  IF(  INDEX(役男大表!$A$1:$BD$75,MATCH($A2,役男大表!$A$1:$A$75,0),   MATCH(Z$1,役男大表!$A$3:$BD$3,0)  )="榮","x",  IF(  INDEX(役男大表!$A$1:$BD$75,MATCH($A2,役男大表!$A$1:$A$75,0),   MATCH(Z$1,役男大表!$A$3:$BD$3,0)  )="榮-22",  "x榮18-22",               INDEX(役男大表!$A$1:$BD$75,MATCH($A2,役男大表!$A$1:$A$75,0),   MATCH(Z$1,役男大表!$A$3:$BD$3,0)  )                  )  )  )," ",""),"")</f>
        <v/>
      </c>
      <c r="AA2" s="197" t="str">
        <f ca="1">_xlfn.IFNA(  SUBSTITUTE(     IF(  INDEX(役男大表!$A$1:$BD$75,MATCH($A2,役男大表!$A$1:$A$75,0),   MATCH(AA$1,役男大表!$A$3:$BD$3,0)  )=0,"",  IF(  INDEX(役男大表!$A$1:$BD$75,MATCH($A2,役男大表!$A$1:$A$75,0),   MATCH(AA$1,役男大表!$A$3:$BD$3,0)  )="榮","x",  IF(  INDEX(役男大表!$A$1:$BD$75,MATCH($A2,役男大表!$A$1:$A$75,0),   MATCH(AA$1,役男大表!$A$3:$BD$3,0)  )="榮-22",  "x榮18-22",               INDEX(役男大表!$A$1:$BD$75,MATCH($A2,役男大表!$A$1:$A$75,0),   MATCH(AA$1,役男大表!$A$3:$BD$3,0)  )                  )  )  )," ",""),"")</f>
        <v>x</v>
      </c>
      <c r="AB2" s="197" t="str">
        <f ca="1">_xlfn.IFNA(  SUBSTITUTE(     IF(  INDEX(役男大表!$A$1:$BD$75,MATCH($A2,役男大表!$A$1:$A$75,0),   MATCH(AB$1,役男大表!$A$3:$BD$3,0)  )=0,"",  IF(  INDEX(役男大表!$A$1:$BD$75,MATCH($A2,役男大表!$A$1:$A$75,0),   MATCH(AB$1,役男大表!$A$3:$BD$3,0)  )="榮","x",  IF(  INDEX(役男大表!$A$1:$BD$75,MATCH($A2,役男大表!$A$1:$A$75,0),   MATCH(AB$1,役男大表!$A$3:$BD$3,0)  )="榮-22",  "x榮18-22",               INDEX(役男大表!$A$1:$BD$75,MATCH($A2,役男大表!$A$1:$A$75,0),   MATCH(AB$1,役男大表!$A$3:$BD$3,0)  )                  )  )  )," ",""),"")</f>
        <v>x</v>
      </c>
      <c r="AC2" s="197" t="str">
        <f ca="1">_xlfn.IFNA(  SUBSTITUTE(     IF(  INDEX(役男大表!$A$1:$BD$75,MATCH($A2,役男大表!$A$1:$A$75,0),   MATCH(AC$1,役男大表!$A$3:$BD$3,0)  )=0,"",  IF(  INDEX(役男大表!$A$1:$BD$75,MATCH($A2,役男大表!$A$1:$A$75,0),   MATCH(AC$1,役男大表!$A$3:$BD$3,0)  )="榮","x",  IF(  INDEX(役男大表!$A$1:$BD$75,MATCH($A2,役男大表!$A$1:$A$75,0),   MATCH(AC$1,役男大表!$A$3:$BD$3,0)  )="榮-22",  "x榮18-22",               INDEX(役男大表!$A$1:$BD$75,MATCH($A2,役男大表!$A$1:$A$75,0),   MATCH(AC$1,役男大表!$A$3:$BD$3,0)  )                  )  )  )," ",""),"")</f>
        <v>x</v>
      </c>
      <c r="AD2" s="197" t="str">
        <f ca="1">_xlfn.IFNA(  SUBSTITUTE(     IF(  INDEX(役男大表!$A$1:$BD$75,MATCH($A2,役男大表!$A$1:$A$75,0),   MATCH(AD$1,役男大表!$A$3:$BD$3,0)  )=0,"",  IF(  INDEX(役男大表!$A$1:$BD$75,MATCH($A2,役男大表!$A$1:$A$75,0),   MATCH(AD$1,役男大表!$A$3:$BD$3,0)  )="榮","x",  IF(  INDEX(役男大表!$A$1:$BD$75,MATCH($A2,役男大表!$A$1:$A$75,0),   MATCH(AD$1,役男大表!$A$3:$BD$3,0)  )="榮-22",  "x榮18-22",               INDEX(役男大表!$A$1:$BD$75,MATCH($A2,役男大表!$A$1:$A$75,0),   MATCH(AD$1,役男大表!$A$3:$BD$3,0)  )                  )  )  )," ",""),"")</f>
        <v>x</v>
      </c>
      <c r="AE2" s="197" t="str">
        <f ca="1">_xlfn.IFNA(  SUBSTITUTE(     IF(  INDEX(役男大表!$A$1:$BD$75,MATCH($A2,役男大表!$A$1:$A$75,0),   MATCH(AE$1,役男大表!$A$3:$BD$3,0)  )=0,"",  IF(  INDEX(役男大表!$A$1:$BD$75,MATCH($A2,役男大表!$A$1:$A$75,0),   MATCH(AE$1,役男大表!$A$3:$BD$3,0)  )="榮","x",  IF(  INDEX(役男大表!$A$1:$BD$75,MATCH($A2,役男大表!$A$1:$A$75,0),   MATCH(AE$1,役男大表!$A$3:$BD$3,0)  )="榮-22",  "x榮18-22",               INDEX(役男大表!$A$1:$BD$75,MATCH($A2,役男大表!$A$1:$A$75,0),   MATCH(AE$1,役男大表!$A$3:$BD$3,0)  )                  )  )  )," ",""),"")</f>
        <v>病29日07-30日22</v>
      </c>
      <c r="AF2" s="197" t="str">
        <f ca="1">_xlfn.IFNA(  SUBSTITUTE(     IF(  INDEX(役男大表!$A$1:$BD$75,MATCH($A2,役男大表!$A$1:$A$75,0),   MATCH(AF$1,役男大表!$A$3:$BD$3,0)  )=0,"",  IF(  INDEX(役男大表!$A$1:$BD$75,MATCH($A2,役男大表!$A$1:$A$75,0),   MATCH(AF$1,役男大表!$A$3:$BD$3,0)  )="榮","x",  IF(  INDEX(役男大表!$A$1:$BD$75,MATCH($A2,役男大表!$A$1:$A$75,0),   MATCH(AF$1,役男大表!$A$3:$BD$3,0)  )="榮-22",  "x榮18-22",               INDEX(役男大表!$A$1:$BD$75,MATCH($A2,役男大表!$A$1:$A$75,0),   MATCH(AF$1,役男大表!$A$3:$BD$3,0)  )                  )  )  )," ",""),"")</f>
        <v>病29日07-30日22</v>
      </c>
      <c r="AG2" s="197" t="str">
        <f ca="1">_xlfn.IFNA(  SUBSTITUTE(     IF(  INDEX(役男大表!$A$1:$BD$75,MATCH($A2,役男大表!$A$1:$A$75,0),   MATCH(AG$1,役男大表!$A$3:$BD$3,0)  )=0,"",  IF(  INDEX(役男大表!$A$1:$BD$75,MATCH($A2,役男大表!$A$1:$A$75,0),   MATCH(AG$1,役男大表!$A$3:$BD$3,0)  )="榮","x",  IF(  INDEX(役男大表!$A$1:$BD$75,MATCH($A2,役男大表!$A$1:$A$75,0),   MATCH(AG$1,役男大表!$A$3:$BD$3,0)  )="榮-22",  "x榮18-22",               INDEX(役男大表!$A$1:$BD$75,MATCH($A2,役男大表!$A$1:$A$75,0),   MATCH(AG$1,役男大表!$A$3:$BD$3,0)  )                  )  )  )," ",""),"")</f>
        <v/>
      </c>
      <c r="AH2" s="197" t="str">
        <f ca="1">_xlfn.IFNA(  SUBSTITUTE(     IF(  INDEX(役男大表!$A$1:$BD$75,MATCH($A2,役男大表!$A$1:$A$75,0),   MATCH(AH$1,役男大表!$A$3:$BD$3,0)  )=0,"",  IF(  INDEX(役男大表!$A$1:$BD$75,MATCH($A2,役男大表!$A$1:$A$75,0),   MATCH(AH$1,役男大表!$A$3:$BD$3,0)  )="榮","x",  IF(  INDEX(役男大表!$A$1:$BD$75,MATCH($A2,役男大表!$A$1:$A$75,0),   MATCH(AH$1,役男大表!$A$3:$BD$3,0)  )="榮-22",  "x榮18-22",               INDEX(役男大表!$A$1:$BD$75,MATCH($A2,役男大表!$A$1:$A$75,0),   MATCH(AH$1,役男大表!$A$3:$BD$3,0)  )                  )  )  )," ",""),"")</f>
        <v/>
      </c>
      <c r="AI2" s="197" t="str">
        <f ca="1">_xlfn.IFNA(  SUBSTITUTE(     IF(  INDEX(役男大表!$A$1:$BD$75,MATCH($A2,役男大表!$A$1:$A$75,0),   MATCH(AI$1,役男大表!$A$3:$BD$3,0)  )=0,"",  IF(  INDEX(役男大表!$A$1:$BD$75,MATCH($A2,役男大表!$A$1:$A$75,0),   MATCH(AI$1,役男大表!$A$3:$BD$3,0)  )="榮","x",  IF(  INDEX(役男大表!$A$1:$BD$75,MATCH($A2,役男大表!$A$1:$A$75,0),   MATCH(AI$1,役男大表!$A$3:$BD$3,0)  )="榮-22",  "x榮18-22",               INDEX(役男大表!$A$1:$BD$75,MATCH($A2,役男大表!$A$1:$A$75,0),   MATCH(AI$1,役男大表!$A$3:$BD$3,0)  )                  )  )  )," ",""),"")</f>
        <v/>
      </c>
      <c r="AJ2" s="197" t="str">
        <f ca="1">_xlfn.IFNA(  SUBSTITUTE(     IF(  INDEX(役男大表!$A$1:$BD$75,MATCH($A2,役男大表!$A$1:$A$75,0),   MATCH(AJ$1,役男大表!$A$3:$BD$3,0)  )=0,"",  IF(  INDEX(役男大表!$A$1:$BD$75,MATCH($A2,役男大表!$A$1:$A$75,0),   MATCH(AJ$1,役男大表!$A$3:$BD$3,0)  )="榮","x",  IF(  INDEX(役男大表!$A$1:$BD$75,MATCH($A2,役男大表!$A$1:$A$75,0),   MATCH(AJ$1,役男大表!$A$3:$BD$3,0)  )="榮-22",  "x榮18-22",               INDEX(役男大表!$A$1:$BD$75,MATCH($A2,役男大表!$A$1:$A$75,0),   MATCH(AJ$1,役男大表!$A$3:$BD$3,0)  )                  )  )  )," ",""),"")</f>
        <v/>
      </c>
      <c r="AM2" s="65">
        <f t="shared" ref="AM2:AM65" si="1">A2</f>
        <v>1</v>
      </c>
      <c r="AN2" s="65" t="str">
        <f t="shared" ref="AN2:AN65" si="2">B2</f>
        <v>呂浩維</v>
      </c>
      <c r="AO2" s="70" t="str">
        <f ca="1">IF(  AND(  INDEX(   $A$100:$AG$190, MATCH(AM2,$A$100:$A$190,0),MATCH(  DATE(INDIRECT("日期輸入!$A$3"),INDIRECT("日期輸入!$B$3"),INDIRECT("日期輸入!$C$3")),$A$100:$AG$100,0  )  )="全日勤",  AV2="免"  ),  "全日勤免勤教",  IF(  AND(  INDEX(   $A$100:$AG$190, MATCH(AM2,$A$100:$A$190,0),MATCH(  DATE(INDIRECT("日期輸入!$A$3"),INDIRECT("日期輸入!$B$3"),INDIRECT("日期輸入!$C$3")),$A$100:$AG$100,0  )  )="18放",  AV2="免"  ),  "18放早走",  INDEX(   $A$100:$AG$190, MATCH(AM2,$A$100:$A$190,0),MATCH(  DATE(INDIRECT("日期輸入!$A$3"),INDIRECT("日期輸入!$B$3"),INDIRECT("日期輸入!$C$3")),$A$100:$AG$100,0  )  )  )  )</f>
        <v>全日勤</v>
      </c>
      <c r="AP2" s="65" t="str">
        <f>_xlfn.IFNA(IF((ROW(AP2)-1)&lt;=暫1!$B$2,IF(VALUE($AM2)=暫1!B$3,"家因",IF(VALUE($AM2)=暫1!C$3,"家因",IF(VALUE($AM2)=暫1!D$3,"家因",IF(VALUE($AM2)=暫1!E$3,"家因",IF(VALUE($AM2)=暫1!F$3,"家因",IF(VALUE($AM2)=暫1!G$3,"家因",IF(VALUE($AM2)=暫1!H$3,"家因",IF(VALUE($AM2)=暫1!I$3,"家因",IF(VALUE($AM2)=暫1!J$3,"家因",IF(VALUE($AM2)=暫1!K$3,"家因",IF(VALUE($AM2)=暫1!L$3,"家因",IF(VALUE($AM2)=暫1!M$3,"家因",IF(VALUE($AM2)=暫1!N$3,"家因",IF(VALUE($AM2)=暫1!O$3,"家因",IF(VALUE($AM2)=暫1!P$3,"家因",IF(VALUE($AM2)=暫1!Q$3,"家因",IF(VALUE($AM2)=暫1!R$3,"家因",IF(VALUE($AM2)=暫1!S$3,"家因",IF(VALUE($AM2)=暫1!T$3,"家因",IF(VALUE($AM2)=暫1!U$3,"家因","")))))))))))))))))))),""),"")</f>
        <v/>
      </c>
      <c r="AQ2" s="65" t="str">
        <f ca="1">IF((ROW(AQ2)-1)&lt;=暫1!$B$2,_xlfn.IFNA(IF(INDEX($A$1:$AJ$99,MATCH($AN2,$B$1:$B$219,0),VALUE($AQ$1+3))="成","補",INDEX($A$1:$AJ$99,MATCH($AN2,$B$1:$B$219,0),VALUE($AQ$1+3))),""),"")</f>
        <v/>
      </c>
      <c r="AR2" s="65" t="str">
        <f ca="1">IF((ROW(AR2)-1)&lt;=暫1!$B$2,_xlfn.IFNA(IF(INDEX($A$1:$AJ$99,MATCH($AN2,$B$1:$B$219,0),VALUE($AR$1+3))="成","補",INDEX($A$1:$AJ$99,MATCH($AN2,$B$1:$B$219,0),VALUE($AR$1+3))),""),"")</f>
        <v/>
      </c>
      <c r="AS2" s="65" t="str">
        <f ca="1">IF((ROW(AS2)-1)&lt;=暫1!$B$2,_xlfn.IFNA(IF(INDEX($A$1:$AJ$99,MATCH($AN2,$B$1:$B$219,0),VALUE($AS$1+3))="成","補",INDEX($A$1:$AJ$99,MATCH($AN2,$B$1:$B$219,0),VALUE($AS$1+3))),""),"")</f>
        <v/>
      </c>
      <c r="AT2" s="65" t="str">
        <f ca="1">IF(  OR(  LEN(  INDEX(   $A$1:$AJ$50, MATCH(AM2,$A$1:$A$50,0),MATCH(  DATE(INDIRECT("日期輸入!$A$3"),INDIRECT("日期輸入!$B$3"),INDIRECT("日期輸入!$C$3")),$A$1:$AP$1,0  )  )  )&gt;LEN(  SUBSTITUTE(  INDEX(   $A$1:$AJ$50, MATCH(AM2,$A$1:$A$50,0),MATCH(  DATE(INDIRECT("日期輸入!$A$3"),INDIRECT("日期輸入!$B$3"),INDIRECT("日期輸入!$C$3")),$A$1:$AP$1,0  )  ),"榮","")  )  ),   SUBSTITUTE(  SUBSTITUTE(  INDEX(   $A$1:$AJ$50, MATCH(AM2,$A$1:$A$50,0),MATCH(  DATE(INDIRECT("日期輸入!$A$3"),INDIRECT("日期輸入!$B$3"),INDIRECT("日期輸入!$C$3")),$A$1:$AP$1,0  )  ),"榮",""),"x",""), "")</f>
        <v/>
      </c>
      <c r="AU2" s="65" t="str">
        <f ca="1">IF(NOT(AT2=""),                CONCATENATE(AM2,"(",SUBSTITUTE(SUBSTITUTE(AT2," ",""),"榮",""),"時",")"   ),"")</f>
        <v/>
      </c>
      <c r="AV2" s="65" t="str">
        <f ca="1">INDEX(   $A$1200:$AJ$1291, MATCH(AM2,$A$1200:$A$1291,0),MATCH(  DATE(INDIRECT("日期輸入!$A$3"),INDIRECT("日期輸入!$B$3"),INDIRECT("日期輸入!$C$3")),$A$1200:$AL$1200,0  )  )</f>
        <v/>
      </c>
      <c r="AX2" s="65" t="str">
        <f ca="1">IFERROR(IF((ROW(AX2)-1)&lt;=暫1!$B$2,SUBSTITUTE(IF($AO2=$AX$1,$AM2,"")," ",""),""),"")</f>
        <v/>
      </c>
      <c r="AY2" s="65" t="str">
        <f ca="1">IFERROR(IF((ROW(AY2)-1)&lt;=暫1!$B$2,SUBSTITUTE(IF($AO2=$AY$1,$AM2,"")," ",""),""),"")</f>
        <v/>
      </c>
      <c r="AZ2" s="65" t="str">
        <f ca="1">IFERROR(IF((ROW(AZ2)-1)&lt;=暫1!$B$2,SUBSTITUTE(IF($AO2=$AZ$1,$AM2,"")," ",""),""),"")</f>
        <v/>
      </c>
      <c r="BA2" s="65" t="str">
        <f ca="1">IFERROR(IF((ROW(BA2)-1)&lt;=暫1!$B$2,SUBSTITUTE(IF($AO2=$BA$1,$AM2,"")," ",""),""),"")</f>
        <v/>
      </c>
      <c r="BB2" s="68" t="str">
        <f ca="1">IFERROR(IF((ROW(BB2)-1)&lt;=暫1!$B$2,SUBSTITUTE(IF(OR($AO2=$BB$1,$AO2=$AY$1,$AO2=$AZ$1),$AM2,IF($AO2=$AY$1,$AM2,"")),"",""),""),"")</f>
        <v>1</v>
      </c>
      <c r="BC2" s="68" t="str">
        <f>IF(    AND(LEN(BC1)&gt;=2,IF(OR(役男人力!$K$2:$K$94="是"),役男人力!$B3,"")&lt;&gt;"" ),        "" &amp;  IF(OR(役男人力!$K$2:$K$94="是"),役男人力!$B2,""),  IF(OR(役男人力!$E2="全日勤",役男人力!$E2="家因退勤"),役男人力!$B2,"")  )</f>
        <v>呂浩維</v>
      </c>
      <c r="BG2" s="71" t="str">
        <f ca="1">INDEX( A600:AG691, 92,MATCH(  DATE(INDIRECT("日期輸入!$A$3"),INDIRECT("日期輸入!$B$3"),INDIRECT("日期輸入!$C$3")),A600:AG600,0  )  )</f>
        <v/>
      </c>
    </row>
    <row r="3" spans="1:60" ht="25.5" customHeight="1">
      <c r="A3" s="197">
        <v>2</v>
      </c>
      <c r="B3" s="197" t="str">
        <f>_xlfn.IFNA(  INDEX(役男大表!$A$1:$BD$75,MATCH(A3,役男大表!$A$1:$A$75,0),2),"")</f>
        <v>謝禮全</v>
      </c>
      <c r="C3" s="197" t="str">
        <f ca="1">_xlfn.IFNA(  SUBSTITUTE(     IF(  INDEX(役男大表!$A$1:$BD$75,MATCH($A3,役男大表!$A$1:$A$75,0),   MATCH(C$1,役男大表!$A$3:$BD$3,0)  )=0,"",  IF(  INDEX(役男大表!$A$1:$BD$75,MATCH($A3,役男大表!$A$1:$A$75,0),   MATCH(C$1,役男大表!$A$3:$BD$3,0)  )="榮","x",  IF(  INDEX(役男大表!$A$1:$BD$75,MATCH($A3,役男大表!$A$1:$A$75,0),   MATCH(C$1,役男大表!$A$3:$BD$3,0)  )="榮-22",  "x榮18-22",               INDEX(役男大表!$A$1:$BD$75,MATCH($A3,役男大表!$A$1:$A$75,0),   MATCH(C$1,役男大表!$A$3:$BD$3,0)  )                  )  )  )," ",""),"")</f>
        <v/>
      </c>
      <c r="D3" s="197" t="str">
        <f ca="1">_xlfn.IFNA(  SUBSTITUTE(     IF(  INDEX(役男大表!$A$1:$BD$75,MATCH($A3,役男大表!$A$1:$A$75,0),   MATCH(D$1,役男大表!$A$3:$BD$3,0)  )=0,"",  IF(  INDEX(役男大表!$A$1:$BD$75,MATCH($A3,役男大表!$A$1:$A$75,0),   MATCH(D$1,役男大表!$A$3:$BD$3,0)  )="榮","x",  IF(  INDEX(役男大表!$A$1:$BD$75,MATCH($A3,役男大表!$A$1:$A$75,0),   MATCH(D$1,役男大表!$A$3:$BD$3,0)  )="榮-22",  "x榮18-22",               INDEX(役男大表!$A$1:$BD$75,MATCH($A3,役男大表!$A$1:$A$75,0),   MATCH(D$1,役男大表!$A$3:$BD$3,0)  )                  )  )  )," ",""),"")</f>
        <v/>
      </c>
      <c r="E3" s="197" t="str">
        <f ca="1">_xlfn.IFNA(  SUBSTITUTE(     IF(  INDEX(役男大表!$A$1:$BD$75,MATCH($A3,役男大表!$A$1:$A$75,0),   MATCH(E$1,役男大表!$A$3:$BD$3,0)  )=0,"",  IF(  INDEX(役男大表!$A$1:$BD$75,MATCH($A3,役男大表!$A$1:$A$75,0),   MATCH(E$1,役男大表!$A$3:$BD$3,0)  )="榮","x",  IF(  INDEX(役男大表!$A$1:$BD$75,MATCH($A3,役男大表!$A$1:$A$75,0),   MATCH(E$1,役男大表!$A$3:$BD$3,0)  )="榮-22",  "x榮18-22",               INDEX(役男大表!$A$1:$BD$75,MATCH($A3,役男大表!$A$1:$A$75,0),   MATCH(E$1,役男大表!$A$3:$BD$3,0)  )                  )  )  )," ",""),"")</f>
        <v/>
      </c>
      <c r="F3" s="197" t="str">
        <f ca="1">_xlfn.IFNA(  SUBSTITUTE(     IF(  INDEX(役男大表!$A$1:$BD$75,MATCH($A3,役男大表!$A$1:$A$75,0),   MATCH(F$1,役男大表!$A$3:$BD$3,0)  )=0,"",  IF(  INDEX(役男大表!$A$1:$BD$75,MATCH($A3,役男大表!$A$1:$A$75,0),   MATCH(F$1,役男大表!$A$3:$BD$3,0)  )="榮","x",  IF(  INDEX(役男大表!$A$1:$BD$75,MATCH($A3,役男大表!$A$1:$A$75,0),   MATCH(F$1,役男大表!$A$3:$BD$3,0)  )="榮-22",  "x榮18-22",               INDEX(役男大表!$A$1:$BD$75,MATCH($A3,役男大表!$A$1:$A$75,0),   MATCH(F$1,役男大表!$A$3:$BD$3,0)  )                  )  )  )," ",""),"")</f>
        <v/>
      </c>
      <c r="G3" s="197" t="str">
        <f ca="1">_xlfn.IFNA(  SUBSTITUTE(     IF(  INDEX(役男大表!$A$1:$BD$75,MATCH($A3,役男大表!$A$1:$A$75,0),   MATCH(G$1,役男大表!$A$3:$BD$3,0)  )=0,"",  IF(  INDEX(役男大表!$A$1:$BD$75,MATCH($A3,役男大表!$A$1:$A$75,0),   MATCH(G$1,役男大表!$A$3:$BD$3,0)  )="榮","x",  IF(  INDEX(役男大表!$A$1:$BD$75,MATCH($A3,役男大表!$A$1:$A$75,0),   MATCH(G$1,役男大表!$A$3:$BD$3,0)  )="榮-22",  "x榮18-22",               INDEX(役男大表!$A$1:$BD$75,MATCH($A3,役男大表!$A$1:$A$75,0),   MATCH(G$1,役男大表!$A$3:$BD$3,0)  )                  )  )  )," ",""),"")</f>
        <v/>
      </c>
      <c r="H3" s="197" t="str">
        <f ca="1">_xlfn.IFNA(  SUBSTITUTE(     IF(  INDEX(役男大表!$A$1:$BD$75,MATCH($A3,役男大表!$A$1:$A$75,0),   MATCH(H$1,役男大表!$A$3:$BD$3,0)  )=0,"",  IF(  INDEX(役男大表!$A$1:$BD$75,MATCH($A3,役男大表!$A$1:$A$75,0),   MATCH(H$1,役男大表!$A$3:$BD$3,0)  )="榮","x",  IF(  INDEX(役男大表!$A$1:$BD$75,MATCH($A3,役男大表!$A$1:$A$75,0),   MATCH(H$1,役男大表!$A$3:$BD$3,0)  )="榮-22",  "x榮18-22",               INDEX(役男大表!$A$1:$BD$75,MATCH($A3,役男大表!$A$1:$A$75,0),   MATCH(H$1,役男大表!$A$3:$BD$3,0)  )                  )  )  )," ",""),"")</f>
        <v/>
      </c>
      <c r="I3" s="197" t="str">
        <f ca="1">_xlfn.IFNA(  SUBSTITUTE(     IF(  INDEX(役男大表!$A$1:$BD$75,MATCH($A3,役男大表!$A$1:$A$75,0),   MATCH(I$1,役男大表!$A$3:$BD$3,0)  )=0,"",  IF(  INDEX(役男大表!$A$1:$BD$75,MATCH($A3,役男大表!$A$1:$A$75,0),   MATCH(I$1,役男大表!$A$3:$BD$3,0)  )="榮","x",  IF(  INDEX(役男大表!$A$1:$BD$75,MATCH($A3,役男大表!$A$1:$A$75,0),   MATCH(I$1,役男大表!$A$3:$BD$3,0)  )="榮-22",  "x榮18-22",               INDEX(役男大表!$A$1:$BD$75,MATCH($A3,役男大表!$A$1:$A$75,0),   MATCH(I$1,役男大表!$A$3:$BD$3,0)  )                  )  )  )," ",""),"")</f>
        <v/>
      </c>
      <c r="J3" s="197" t="str">
        <f ca="1">_xlfn.IFNA(  SUBSTITUTE(     IF(  INDEX(役男大表!$A$1:$BD$75,MATCH($A3,役男大表!$A$1:$A$75,0),   MATCH(J$1,役男大表!$A$3:$BD$3,0)  )=0,"",  IF(  INDEX(役男大表!$A$1:$BD$75,MATCH($A3,役男大表!$A$1:$A$75,0),   MATCH(J$1,役男大表!$A$3:$BD$3,0)  )="榮","x",  IF(  INDEX(役男大表!$A$1:$BD$75,MATCH($A3,役男大表!$A$1:$A$75,0),   MATCH(J$1,役男大表!$A$3:$BD$3,0)  )="榮-22",  "x榮18-22",               INDEX(役男大表!$A$1:$BD$75,MATCH($A3,役男大表!$A$1:$A$75,0),   MATCH(J$1,役男大表!$A$3:$BD$3,0)  )                  )  )  )," ",""),"")</f>
        <v/>
      </c>
      <c r="K3" s="197" t="str">
        <f ca="1">_xlfn.IFNA(  SUBSTITUTE(     IF(  INDEX(役男大表!$A$1:$BD$75,MATCH($A3,役男大表!$A$1:$A$75,0),   MATCH(K$1,役男大表!$A$3:$BD$3,0)  )=0,"",  IF(  INDEX(役男大表!$A$1:$BD$75,MATCH($A3,役男大表!$A$1:$A$75,0),   MATCH(K$1,役男大表!$A$3:$BD$3,0)  )="榮","x",  IF(  INDEX(役男大表!$A$1:$BD$75,MATCH($A3,役男大表!$A$1:$A$75,0),   MATCH(K$1,役男大表!$A$3:$BD$3,0)  )="榮-22",  "x榮18-22",               INDEX(役男大表!$A$1:$BD$75,MATCH($A3,役男大表!$A$1:$A$75,0),   MATCH(K$1,役男大表!$A$3:$BD$3,0)  )                  )  )  )," ",""),"")</f>
        <v/>
      </c>
      <c r="L3" s="197" t="str">
        <f ca="1">_xlfn.IFNA(  SUBSTITUTE(     IF(  INDEX(役男大表!$A$1:$BD$75,MATCH($A3,役男大表!$A$1:$A$75,0),   MATCH(L$1,役男大表!$A$3:$BD$3,0)  )=0,"",  IF(  INDEX(役男大表!$A$1:$BD$75,MATCH($A3,役男大表!$A$1:$A$75,0),   MATCH(L$1,役男大表!$A$3:$BD$3,0)  )="榮","x",  IF(  INDEX(役男大表!$A$1:$BD$75,MATCH($A3,役男大表!$A$1:$A$75,0),   MATCH(L$1,役男大表!$A$3:$BD$3,0)  )="榮-22",  "x榮18-22",               INDEX(役男大表!$A$1:$BD$75,MATCH($A3,役男大表!$A$1:$A$75,0),   MATCH(L$1,役男大表!$A$3:$BD$3,0)  )                  )  )  )," ",""),"")</f>
        <v/>
      </c>
      <c r="M3" s="197" t="str">
        <f ca="1">_xlfn.IFNA(  SUBSTITUTE(     IF(  INDEX(役男大表!$A$1:$BD$75,MATCH($A3,役男大表!$A$1:$A$75,0),   MATCH(M$1,役男大表!$A$3:$BD$3,0)  )=0,"",  IF(  INDEX(役男大表!$A$1:$BD$75,MATCH($A3,役男大表!$A$1:$A$75,0),   MATCH(M$1,役男大表!$A$3:$BD$3,0)  )="榮","x",  IF(  INDEX(役男大表!$A$1:$BD$75,MATCH($A3,役男大表!$A$1:$A$75,0),   MATCH(M$1,役男大表!$A$3:$BD$3,0)  )="榮-22",  "x榮18-22",               INDEX(役男大表!$A$1:$BD$75,MATCH($A3,役男大表!$A$1:$A$75,0),   MATCH(M$1,役男大表!$A$3:$BD$3,0)  )                  )  )  )," ",""),"")</f>
        <v/>
      </c>
      <c r="N3" s="197" t="str">
        <f ca="1">_xlfn.IFNA(  SUBSTITUTE(     IF(  INDEX(役男大表!$A$1:$BD$75,MATCH($A3,役男大表!$A$1:$A$75,0),   MATCH(N$1,役男大表!$A$3:$BD$3,0)  )=0,"",  IF(  INDEX(役男大表!$A$1:$BD$75,MATCH($A3,役男大表!$A$1:$A$75,0),   MATCH(N$1,役男大表!$A$3:$BD$3,0)  )="榮","x",  IF(  INDEX(役男大表!$A$1:$BD$75,MATCH($A3,役男大表!$A$1:$A$75,0),   MATCH(N$1,役男大表!$A$3:$BD$3,0)  )="榮-22",  "x榮18-22",               INDEX(役男大表!$A$1:$BD$75,MATCH($A3,役男大表!$A$1:$A$75,0),   MATCH(N$1,役男大表!$A$3:$BD$3,0)  )                  )  )  )," ",""),"")</f>
        <v/>
      </c>
      <c r="O3" s="197" t="str">
        <f ca="1">_xlfn.IFNA(  SUBSTITUTE(     IF(  INDEX(役男大表!$A$1:$BD$75,MATCH($A3,役男大表!$A$1:$A$75,0),   MATCH(O$1,役男大表!$A$3:$BD$3,0)  )=0,"",  IF(  INDEX(役男大表!$A$1:$BD$75,MATCH($A3,役男大表!$A$1:$A$75,0),   MATCH(O$1,役男大表!$A$3:$BD$3,0)  )="榮","x",  IF(  INDEX(役男大表!$A$1:$BD$75,MATCH($A3,役男大表!$A$1:$A$75,0),   MATCH(O$1,役男大表!$A$3:$BD$3,0)  )="榮-22",  "x榮18-22",               INDEX(役男大表!$A$1:$BD$75,MATCH($A3,役男大表!$A$1:$A$75,0),   MATCH(O$1,役男大表!$A$3:$BD$3,0)  )                  )  )  )," ",""),"")</f>
        <v/>
      </c>
      <c r="P3" s="197" t="str">
        <f ca="1">_xlfn.IFNA(  SUBSTITUTE(     IF(  INDEX(役男大表!$A$1:$BD$75,MATCH($A3,役男大表!$A$1:$A$75,0),   MATCH(P$1,役男大表!$A$3:$BD$3,0)  )=0,"",  IF(  INDEX(役男大表!$A$1:$BD$75,MATCH($A3,役男大表!$A$1:$A$75,0),   MATCH(P$1,役男大表!$A$3:$BD$3,0)  )="榮","x",  IF(  INDEX(役男大表!$A$1:$BD$75,MATCH($A3,役男大表!$A$1:$A$75,0),   MATCH(P$1,役男大表!$A$3:$BD$3,0)  )="榮-22",  "x榮18-22",               INDEX(役男大表!$A$1:$BD$75,MATCH($A3,役男大表!$A$1:$A$75,0),   MATCH(P$1,役男大表!$A$3:$BD$3,0)  )                  )  )  )," ",""),"")</f>
        <v/>
      </c>
      <c r="Q3" s="197" t="str">
        <f ca="1">_xlfn.IFNA(  SUBSTITUTE(     IF(  INDEX(役男大表!$A$1:$BD$75,MATCH($A3,役男大表!$A$1:$A$75,0),   MATCH(Q$1,役男大表!$A$3:$BD$3,0)  )=0,"",  IF(  INDEX(役男大表!$A$1:$BD$75,MATCH($A3,役男大表!$A$1:$A$75,0),   MATCH(Q$1,役男大表!$A$3:$BD$3,0)  )="榮","x",  IF(  INDEX(役男大表!$A$1:$BD$75,MATCH($A3,役男大表!$A$1:$A$75,0),   MATCH(Q$1,役男大表!$A$3:$BD$3,0)  )="榮-22",  "x榮18-22",               INDEX(役男大表!$A$1:$BD$75,MATCH($A3,役男大表!$A$1:$A$75,0),   MATCH(Q$1,役男大表!$A$3:$BD$3,0)  )                  )  )  )," ",""),"")</f>
        <v/>
      </c>
      <c r="R3" s="197" t="str">
        <f ca="1">_xlfn.IFNA(  SUBSTITUTE(     IF(  INDEX(役男大表!$A$1:$BD$75,MATCH($A3,役男大表!$A$1:$A$75,0),   MATCH(R$1,役男大表!$A$3:$BD$3,0)  )=0,"",  IF(  INDEX(役男大表!$A$1:$BD$75,MATCH($A3,役男大表!$A$1:$A$75,0),   MATCH(R$1,役男大表!$A$3:$BD$3,0)  )="榮","x",  IF(  INDEX(役男大表!$A$1:$BD$75,MATCH($A3,役男大表!$A$1:$A$75,0),   MATCH(R$1,役男大表!$A$3:$BD$3,0)  )="榮-22",  "x榮18-22",               INDEX(役男大表!$A$1:$BD$75,MATCH($A3,役男大表!$A$1:$A$75,0),   MATCH(R$1,役男大表!$A$3:$BD$3,0)  )                  )  )  )," ",""),"")</f>
        <v/>
      </c>
      <c r="S3" s="197" t="str">
        <f ca="1">_xlfn.IFNA(  SUBSTITUTE(     IF(  INDEX(役男大表!$A$1:$BD$75,MATCH($A3,役男大表!$A$1:$A$75,0),   MATCH(S$1,役男大表!$A$3:$BD$3,0)  )=0,"",  IF(  INDEX(役男大表!$A$1:$BD$75,MATCH($A3,役男大表!$A$1:$A$75,0),   MATCH(S$1,役男大表!$A$3:$BD$3,0)  )="榮","x",  IF(  INDEX(役男大表!$A$1:$BD$75,MATCH($A3,役男大表!$A$1:$A$75,0),   MATCH(S$1,役男大表!$A$3:$BD$3,0)  )="榮-22",  "x榮18-22",               INDEX(役男大表!$A$1:$BD$75,MATCH($A3,役男大表!$A$1:$A$75,0),   MATCH(S$1,役男大表!$A$3:$BD$3,0)  )                  )  )  )," ",""),"")</f>
        <v/>
      </c>
      <c r="T3" s="197" t="str">
        <f ca="1">_xlfn.IFNA(  SUBSTITUTE(     IF(  INDEX(役男大表!$A$1:$BD$75,MATCH($A3,役男大表!$A$1:$A$75,0),   MATCH(T$1,役男大表!$A$3:$BD$3,0)  )=0,"",  IF(  INDEX(役男大表!$A$1:$BD$75,MATCH($A3,役男大表!$A$1:$A$75,0),   MATCH(T$1,役男大表!$A$3:$BD$3,0)  )="榮","x",  IF(  INDEX(役男大表!$A$1:$BD$75,MATCH($A3,役男大表!$A$1:$A$75,0),   MATCH(T$1,役男大表!$A$3:$BD$3,0)  )="榮-22",  "x榮18-22",               INDEX(役男大表!$A$1:$BD$75,MATCH($A3,役男大表!$A$1:$A$75,0),   MATCH(T$1,役男大表!$A$3:$BD$3,0)  )                  )  )  )," ",""),"")</f>
        <v/>
      </c>
      <c r="U3" s="197" t="str">
        <f ca="1">_xlfn.IFNA(  SUBSTITUTE(     IF(  INDEX(役男大表!$A$1:$BD$75,MATCH($A3,役男大表!$A$1:$A$75,0),   MATCH(U$1,役男大表!$A$3:$BD$3,0)  )=0,"",  IF(  INDEX(役男大表!$A$1:$BD$75,MATCH($A3,役男大表!$A$1:$A$75,0),   MATCH(U$1,役男大表!$A$3:$BD$3,0)  )="榮","x",  IF(  INDEX(役男大表!$A$1:$BD$75,MATCH($A3,役男大表!$A$1:$A$75,0),   MATCH(U$1,役男大表!$A$3:$BD$3,0)  )="榮-22",  "x榮18-22",               INDEX(役男大表!$A$1:$BD$75,MATCH($A3,役男大表!$A$1:$A$75,0),   MATCH(U$1,役男大表!$A$3:$BD$3,0)  )                  )  )  )," ",""),"")</f>
        <v/>
      </c>
      <c r="V3" s="197" t="str">
        <f ca="1">_xlfn.IFNA(  SUBSTITUTE(     IF(  INDEX(役男大表!$A$1:$BD$75,MATCH($A3,役男大表!$A$1:$A$75,0),   MATCH(V$1,役男大表!$A$3:$BD$3,0)  )=0,"",  IF(  INDEX(役男大表!$A$1:$BD$75,MATCH($A3,役男大表!$A$1:$A$75,0),   MATCH(V$1,役男大表!$A$3:$BD$3,0)  )="榮","x",  IF(  INDEX(役男大表!$A$1:$BD$75,MATCH($A3,役男大表!$A$1:$A$75,0),   MATCH(V$1,役男大表!$A$3:$BD$3,0)  )="榮-22",  "x榮18-22",               INDEX(役男大表!$A$1:$BD$75,MATCH($A3,役男大表!$A$1:$A$75,0),   MATCH(V$1,役男大表!$A$3:$BD$3,0)  )                  )  )  )," ",""),"")</f>
        <v/>
      </c>
      <c r="W3" s="197" t="str">
        <f ca="1">_xlfn.IFNA(  SUBSTITUTE(     IF(  INDEX(役男大表!$A$1:$BD$75,MATCH($A3,役男大表!$A$1:$A$75,0),   MATCH(W$1,役男大表!$A$3:$BD$3,0)  )=0,"",  IF(  INDEX(役男大表!$A$1:$BD$75,MATCH($A3,役男大表!$A$1:$A$75,0),   MATCH(W$1,役男大表!$A$3:$BD$3,0)  )="榮","x",  IF(  INDEX(役男大表!$A$1:$BD$75,MATCH($A3,役男大表!$A$1:$A$75,0),   MATCH(W$1,役男大表!$A$3:$BD$3,0)  )="榮-22",  "x榮18-22",               INDEX(役男大表!$A$1:$BD$75,MATCH($A3,役男大表!$A$1:$A$75,0),   MATCH(W$1,役男大表!$A$3:$BD$3,0)  )                  )  )  )," ",""),"")</f>
        <v/>
      </c>
      <c r="X3" s="197" t="str">
        <f ca="1">_xlfn.IFNA(  SUBSTITUTE(     IF(  INDEX(役男大表!$A$1:$BD$75,MATCH($A3,役男大表!$A$1:$A$75,0),   MATCH(X$1,役男大表!$A$3:$BD$3,0)  )=0,"",  IF(  INDEX(役男大表!$A$1:$BD$75,MATCH($A3,役男大表!$A$1:$A$75,0),   MATCH(X$1,役男大表!$A$3:$BD$3,0)  )="榮","x",  IF(  INDEX(役男大表!$A$1:$BD$75,MATCH($A3,役男大表!$A$1:$A$75,0),   MATCH(X$1,役男大表!$A$3:$BD$3,0)  )="榮-22",  "x榮18-22",               INDEX(役男大表!$A$1:$BD$75,MATCH($A3,役男大表!$A$1:$A$75,0),   MATCH(X$1,役男大表!$A$3:$BD$3,0)  )                  )  )  )," ",""),"")</f>
        <v/>
      </c>
      <c r="Y3" s="197" t="str">
        <f ca="1">_xlfn.IFNA(  SUBSTITUTE(     IF(  INDEX(役男大表!$A$1:$BD$75,MATCH($A3,役男大表!$A$1:$A$75,0),   MATCH(Y$1,役男大表!$A$3:$BD$3,0)  )=0,"",  IF(  INDEX(役男大表!$A$1:$BD$75,MATCH($A3,役男大表!$A$1:$A$75,0),   MATCH(Y$1,役男大表!$A$3:$BD$3,0)  )="榮","x",  IF(  INDEX(役男大表!$A$1:$BD$75,MATCH($A3,役男大表!$A$1:$A$75,0),   MATCH(Y$1,役男大表!$A$3:$BD$3,0)  )="榮-22",  "x榮18-22",               INDEX(役男大表!$A$1:$BD$75,MATCH($A3,役男大表!$A$1:$A$75,0),   MATCH(Y$1,役男大表!$A$3:$BD$3,0)  )                  )  )  )," ",""),"")</f>
        <v/>
      </c>
      <c r="Z3" s="197" t="str">
        <f ca="1">_xlfn.IFNA(  SUBSTITUTE(     IF(  INDEX(役男大表!$A$1:$BD$75,MATCH($A3,役男大表!$A$1:$A$75,0),   MATCH(Z$1,役男大表!$A$3:$BD$3,0)  )=0,"",  IF(  INDEX(役男大表!$A$1:$BD$75,MATCH($A3,役男大表!$A$1:$A$75,0),   MATCH(Z$1,役男大表!$A$3:$BD$3,0)  )="榮","x",  IF(  INDEX(役男大表!$A$1:$BD$75,MATCH($A3,役男大表!$A$1:$A$75,0),   MATCH(Z$1,役男大表!$A$3:$BD$3,0)  )="榮-22",  "x榮18-22",               INDEX(役男大表!$A$1:$BD$75,MATCH($A3,役男大表!$A$1:$A$75,0),   MATCH(Z$1,役男大表!$A$3:$BD$3,0)  )                  )  )  )," ",""),"")</f>
        <v/>
      </c>
      <c r="AA3" s="197" t="str">
        <f ca="1">_xlfn.IFNA(  SUBSTITUTE(     IF(  INDEX(役男大表!$A$1:$BD$75,MATCH($A3,役男大表!$A$1:$A$75,0),   MATCH(AA$1,役男大表!$A$3:$BD$3,0)  )=0,"",  IF(  INDEX(役男大表!$A$1:$BD$75,MATCH($A3,役男大表!$A$1:$A$75,0),   MATCH(AA$1,役男大表!$A$3:$BD$3,0)  )="榮","x",  IF(  INDEX(役男大表!$A$1:$BD$75,MATCH($A3,役男大表!$A$1:$A$75,0),   MATCH(AA$1,役男大表!$A$3:$BD$3,0)  )="榮-22",  "x榮18-22",               INDEX(役男大表!$A$1:$BD$75,MATCH($A3,役男大表!$A$1:$A$75,0),   MATCH(AA$1,役男大表!$A$3:$BD$3,0)  )                  )  )  )," ",""),"")</f>
        <v>x</v>
      </c>
      <c r="AB3" s="197" t="str">
        <f ca="1">_xlfn.IFNA(  SUBSTITUTE(     IF(  INDEX(役男大表!$A$1:$BD$75,MATCH($A3,役男大表!$A$1:$A$75,0),   MATCH(AB$1,役男大表!$A$3:$BD$3,0)  )=0,"",  IF(  INDEX(役男大表!$A$1:$BD$75,MATCH($A3,役男大表!$A$1:$A$75,0),   MATCH(AB$1,役男大表!$A$3:$BD$3,0)  )="榮","x",  IF(  INDEX(役男大表!$A$1:$BD$75,MATCH($A3,役男大表!$A$1:$A$75,0),   MATCH(AB$1,役男大表!$A$3:$BD$3,0)  )="榮-22",  "x榮18-22",               INDEX(役男大表!$A$1:$BD$75,MATCH($A3,役男大表!$A$1:$A$75,0),   MATCH(AB$1,役男大表!$A$3:$BD$3,0)  )                  )  )  )," ",""),"")</f>
        <v>x</v>
      </c>
      <c r="AC3" s="197" t="str">
        <f ca="1">_xlfn.IFNA(  SUBSTITUTE(     IF(  INDEX(役男大表!$A$1:$BD$75,MATCH($A3,役男大表!$A$1:$A$75,0),   MATCH(AC$1,役男大表!$A$3:$BD$3,0)  )=0,"",  IF(  INDEX(役男大表!$A$1:$BD$75,MATCH($A3,役男大表!$A$1:$A$75,0),   MATCH(AC$1,役男大表!$A$3:$BD$3,0)  )="榮","x",  IF(  INDEX(役男大表!$A$1:$BD$75,MATCH($A3,役男大表!$A$1:$A$75,0),   MATCH(AC$1,役男大表!$A$3:$BD$3,0)  )="榮-22",  "x榮18-22",               INDEX(役男大表!$A$1:$BD$75,MATCH($A3,役男大表!$A$1:$A$75,0),   MATCH(AC$1,役男大表!$A$3:$BD$3,0)  )                  )  )  )," ",""),"")</f>
        <v>x</v>
      </c>
      <c r="AD3" s="197" t="str">
        <f ca="1">_xlfn.IFNA(  SUBSTITUTE(     IF(  INDEX(役男大表!$A$1:$BD$75,MATCH($A3,役男大表!$A$1:$A$75,0),   MATCH(AD$1,役男大表!$A$3:$BD$3,0)  )=0,"",  IF(  INDEX(役男大表!$A$1:$BD$75,MATCH($A3,役男大表!$A$1:$A$75,0),   MATCH(AD$1,役男大表!$A$3:$BD$3,0)  )="榮","x",  IF(  INDEX(役男大表!$A$1:$BD$75,MATCH($A3,役男大表!$A$1:$A$75,0),   MATCH(AD$1,役男大表!$A$3:$BD$3,0)  )="榮-22",  "x榮18-22",               INDEX(役男大表!$A$1:$BD$75,MATCH($A3,役男大表!$A$1:$A$75,0),   MATCH(AD$1,役男大表!$A$3:$BD$3,0)  )                  )  )  )," ",""),"")</f>
        <v>x</v>
      </c>
      <c r="AE3" s="197" t="str">
        <f ca="1">_xlfn.IFNA(  SUBSTITUTE(     IF(  INDEX(役男大表!$A$1:$BD$75,MATCH($A3,役男大表!$A$1:$A$75,0),   MATCH(AE$1,役男大表!$A$3:$BD$3,0)  )=0,"",  IF(  INDEX(役男大表!$A$1:$BD$75,MATCH($A3,役男大表!$A$1:$A$75,0),   MATCH(AE$1,役男大表!$A$3:$BD$3,0)  )="榮","x",  IF(  INDEX(役男大表!$A$1:$BD$75,MATCH($A3,役男大表!$A$1:$A$75,0),   MATCH(AE$1,役男大表!$A$3:$BD$3,0)  )="榮-22",  "x榮18-22",               INDEX(役男大表!$A$1:$BD$75,MATCH($A3,役男大表!$A$1:$A$75,0),   MATCH(AE$1,役男大表!$A$3:$BD$3,0)  )                  )  )  )," ",""),"")</f>
        <v/>
      </c>
      <c r="AF3" s="197" t="str">
        <f ca="1">_xlfn.IFNA(  SUBSTITUTE(     IF(  INDEX(役男大表!$A$1:$BD$75,MATCH($A3,役男大表!$A$1:$A$75,0),   MATCH(AF$1,役男大表!$A$3:$BD$3,0)  )=0,"",  IF(  INDEX(役男大表!$A$1:$BD$75,MATCH($A3,役男大表!$A$1:$A$75,0),   MATCH(AF$1,役男大表!$A$3:$BD$3,0)  )="榮","x",  IF(  INDEX(役男大表!$A$1:$BD$75,MATCH($A3,役男大表!$A$1:$A$75,0),   MATCH(AF$1,役男大表!$A$3:$BD$3,0)  )="榮-22",  "x榮18-22",               INDEX(役男大表!$A$1:$BD$75,MATCH($A3,役男大表!$A$1:$A$75,0),   MATCH(AF$1,役男大表!$A$3:$BD$3,0)  )                  )  )  )," ",""),"")</f>
        <v/>
      </c>
      <c r="AG3" s="197" t="str">
        <f ca="1">_xlfn.IFNA(  SUBSTITUTE(     IF(  INDEX(役男大表!$A$1:$BD$75,MATCH($A3,役男大表!$A$1:$A$75,0),   MATCH(AG$1,役男大表!$A$3:$BD$3,0)  )=0,"",  IF(  INDEX(役男大表!$A$1:$BD$75,MATCH($A3,役男大表!$A$1:$A$75,0),   MATCH(AG$1,役男大表!$A$3:$BD$3,0)  )="榮","x",  IF(  INDEX(役男大表!$A$1:$BD$75,MATCH($A3,役男大表!$A$1:$A$75,0),   MATCH(AG$1,役男大表!$A$3:$BD$3,0)  )="榮-22",  "x榮18-22",               INDEX(役男大表!$A$1:$BD$75,MATCH($A3,役男大表!$A$1:$A$75,0),   MATCH(AG$1,役男大表!$A$3:$BD$3,0)  )                  )  )  )," ",""),"")</f>
        <v/>
      </c>
      <c r="AH3" s="197" t="str">
        <f ca="1">_xlfn.IFNA(  SUBSTITUTE(     IF(  INDEX(役男大表!$A$1:$BD$75,MATCH($A3,役男大表!$A$1:$A$75,0),   MATCH(AH$1,役男大表!$A$3:$BD$3,0)  )=0,"",  IF(  INDEX(役男大表!$A$1:$BD$75,MATCH($A3,役男大表!$A$1:$A$75,0),   MATCH(AH$1,役男大表!$A$3:$BD$3,0)  )="榮","x",  IF(  INDEX(役男大表!$A$1:$BD$75,MATCH($A3,役男大表!$A$1:$A$75,0),   MATCH(AH$1,役男大表!$A$3:$BD$3,0)  )="榮-22",  "x榮18-22",               INDEX(役男大表!$A$1:$BD$75,MATCH($A3,役男大表!$A$1:$A$75,0),   MATCH(AH$1,役男大表!$A$3:$BD$3,0)  )                  )  )  )," ",""),"")</f>
        <v/>
      </c>
      <c r="AI3" s="197" t="str">
        <f ca="1">_xlfn.IFNA(  SUBSTITUTE(     IF(  INDEX(役男大表!$A$1:$BD$75,MATCH($A3,役男大表!$A$1:$A$75,0),   MATCH(AI$1,役男大表!$A$3:$BD$3,0)  )=0,"",  IF(  INDEX(役男大表!$A$1:$BD$75,MATCH($A3,役男大表!$A$1:$A$75,0),   MATCH(AI$1,役男大表!$A$3:$BD$3,0)  )="榮","x",  IF(  INDEX(役男大表!$A$1:$BD$75,MATCH($A3,役男大表!$A$1:$A$75,0),   MATCH(AI$1,役男大表!$A$3:$BD$3,0)  )="榮-22",  "x榮18-22",               INDEX(役男大表!$A$1:$BD$75,MATCH($A3,役男大表!$A$1:$A$75,0),   MATCH(AI$1,役男大表!$A$3:$BD$3,0)  )                  )  )  )," ",""),"")</f>
        <v/>
      </c>
      <c r="AJ3" s="197" t="str">
        <f ca="1">_xlfn.IFNA(  SUBSTITUTE(     IF(  INDEX(役男大表!$A$1:$BD$75,MATCH($A3,役男大表!$A$1:$A$75,0),   MATCH(AJ$1,役男大表!$A$3:$BD$3,0)  )=0,"",  IF(  INDEX(役男大表!$A$1:$BD$75,MATCH($A3,役男大表!$A$1:$A$75,0),   MATCH(AJ$1,役男大表!$A$3:$BD$3,0)  )="榮","x",  IF(  INDEX(役男大表!$A$1:$BD$75,MATCH($A3,役男大表!$A$1:$A$75,0),   MATCH(AJ$1,役男大表!$A$3:$BD$3,0)  )="榮-22",  "x榮18-22",               INDEX(役男大表!$A$1:$BD$75,MATCH($A3,役男大表!$A$1:$A$75,0),   MATCH(AJ$1,役男大表!$A$3:$BD$3,0)  )                  )  )  )," ",""),"")</f>
        <v/>
      </c>
      <c r="AM3" s="65">
        <f t="shared" si="1"/>
        <v>2</v>
      </c>
      <c r="AN3" s="65" t="str">
        <f t="shared" si="2"/>
        <v>謝禮全</v>
      </c>
      <c r="AO3" s="70" t="str">
        <f t="shared" ref="AO3:AO66" ca="1" si="3">IF(  AND(  INDEX(   $A$100:$AG$190, MATCH(AM3,$A$100:$A$190,0),MATCH(  DATE(INDIRECT("日期輸入!$A$3"),INDIRECT("日期輸入!$B$3"),INDIRECT("日期輸入!$C$3")),$A$100:$AG$100,0  )  )="全日勤",  AV3="免"  ),  "全日勤免勤教",  IF(  AND(  INDEX(   $A$100:$AG$190, MATCH(AM3,$A$100:$A$190,0),MATCH(  DATE(INDIRECT("日期輸入!$A$3"),INDIRECT("日期輸入!$B$3"),INDIRECT("日期輸入!$C$3")),$A$100:$AG$100,0  )  )="18放",  AV3="免"  ),  "18放早走",  INDEX(   $A$100:$AG$190, MATCH(AM3,$A$100:$A$190,0),MATCH(  DATE(INDIRECT("日期輸入!$A$3"),INDIRECT("日期輸入!$B$3"),INDIRECT("日期輸入!$C$3")),$A$100:$AG$100,0  )  )  )  )</f>
        <v>全日勤</v>
      </c>
      <c r="AP3" s="65" t="str">
        <f>_xlfn.IFNA(IF((ROW(AP3)-1)&lt;=暫1!$B$2,IF(VALUE($AM3)=暫1!B$3,"家因",IF(VALUE($AM3)=暫1!C$3,"家因",IF(VALUE($AM3)=暫1!D$3,"家因",IF(VALUE($AM3)=暫1!E$3,"家因",IF(VALUE($AM3)=暫1!F$3,"家因",IF(VALUE($AM3)=暫1!G$3,"家因",IF(VALUE($AM3)=暫1!H$3,"家因",IF(VALUE($AM3)=暫1!I$3,"家因",IF(VALUE($AM3)=暫1!J$3,"家因",IF(VALUE($AM3)=暫1!K$3,"家因",IF(VALUE($AM3)=暫1!L$3,"家因",IF(VALUE($AM3)=暫1!M$3,"家因",IF(VALUE($AM3)=暫1!N$3,"家因",IF(VALUE($AM3)=暫1!O$3,"家因",IF(VALUE($AM3)=暫1!P$3,"家因",IF(VALUE($AM3)=暫1!Q$3,"家因",IF(VALUE($AM3)=暫1!R$3,"家因",IF(VALUE($AM3)=暫1!S$3,"家因",IF(VALUE($AM3)=暫1!T$3,"家因",IF(VALUE($AM3)=暫1!U$3,"家因","")))))))))))))))))))),""),"")</f>
        <v/>
      </c>
      <c r="AQ3" s="65" t="str">
        <f ca="1">IF((ROW(AQ3)-1)&lt;=暫1!$B$2,_xlfn.IFNA(IF(INDEX($A$1:$AJ$99,MATCH($AN3,$B$1:$B$219,0),VALUE($AQ$1+3))="成","補",INDEX($A$1:$AJ$99,MATCH($AN3,$B$1:$B$219,0),VALUE($AQ$1+3))),""),"")</f>
        <v/>
      </c>
      <c r="AR3" s="65" t="str">
        <f ca="1">IF((ROW(AR3)-1)&lt;=暫1!$B$2,_xlfn.IFNA(IF(INDEX($A$1:$AJ$99,MATCH($AN3,$B$1:$B$219,0),VALUE($AR$1+3))="成","補",INDEX($A$1:$AJ$99,MATCH($AN3,$B$1:$B$219,0),VALUE($AR$1+3))),""),"")</f>
        <v/>
      </c>
      <c r="AS3" s="65" t="str">
        <f ca="1">IF((ROW(AS3)-1)&lt;=暫1!$B$2,_xlfn.IFNA(IF(INDEX($A$1:$AJ$99,MATCH($AN3,$B$1:$B$219,0),VALUE($AS$1+3))="成","補",INDEX($A$1:$AJ$99,MATCH($AN3,$B$1:$B$219,0),VALUE($AS$1+3))),""),"")</f>
        <v/>
      </c>
      <c r="AT3" s="65" t="str">
        <f t="shared" ref="AT3:AT66" ca="1" si="4">IF(  OR(  LEN(  INDEX(   $A$1:$AJ$50, MATCH(AM3,$A$1:$A$50,0),MATCH(  DATE(INDIRECT("日期輸入!$A$3"),INDIRECT("日期輸入!$B$3"),INDIRECT("日期輸入!$C$3")),$A$1:$AP$1,0  )  )  )&gt;LEN(  SUBSTITUTE(  INDEX(   $A$1:$AJ$50, MATCH(AM3,$A$1:$A$50,0),MATCH(  DATE(INDIRECT("日期輸入!$A$3"),INDIRECT("日期輸入!$B$3"),INDIRECT("日期輸入!$C$3")),$A$1:$AP$1,0  )  ),"榮","")  )  ),   SUBSTITUTE(  SUBSTITUTE(  INDEX(   $A$1:$AJ$50, MATCH(AM3,$A$1:$A$50,0),MATCH(  DATE(INDIRECT("日期輸入!$A$3"),INDIRECT("日期輸入!$B$3"),INDIRECT("日期輸入!$C$3")),$A$1:$AP$1,0  )  ),"榮",""),"x",""), "")</f>
        <v/>
      </c>
      <c r="AU3" s="65" t="str">
        <f t="shared" ref="AU3:AU31" ca="1" si="5">IF(NOT(AT3=""),                CONCATENATE(AM3,"(",SUBSTITUTE(SUBSTITUTE(AT3," ",""),"榮",""),"時",")"   ),"")</f>
        <v/>
      </c>
      <c r="AV3" s="65" t="str">
        <f t="shared" ref="AV3:AV66" ca="1" si="6">INDEX(   $A$1200:$AJ$1291, MATCH(AM3,$A$1200:$A$1291,0),MATCH(  DATE(INDIRECT("日期輸入!$A$3"),INDIRECT("日期輸入!$B$3"),INDIRECT("日期輸入!$C$3")),$A$1200:$AL$1200,0  )  )</f>
        <v/>
      </c>
      <c r="AX3" s="65" t="str">
        <f ca="1">IFERROR(IF((ROW(AX3)-1)&lt;=暫1!$B$2,SUBSTITUTE(IF($AO3=$AX$1,$AM3,"")," ",""),""),"")</f>
        <v/>
      </c>
      <c r="AY3" s="65" t="str">
        <f ca="1">IFERROR(IF((ROW(AY3)-1)&lt;=暫1!$B$2,SUBSTITUTE(IF($AO3=$AY$1,$AM3,"")," ",""),""),"")</f>
        <v/>
      </c>
      <c r="AZ3" s="65" t="str">
        <f ca="1">IFERROR(IF((ROW(AZ3)-1)&lt;=暫1!$B$2,SUBSTITUTE(IF($AO3=$AZ$1,$AM3,"")," ",""),""),"")</f>
        <v/>
      </c>
      <c r="BA3" s="65" t="str">
        <f ca="1">IFERROR(IF((ROW(BA3)-1)&lt;=暫1!$B$2,SUBSTITUTE(IF($AO3=$BA$1,$AM3,"")," ",""),""),"")</f>
        <v/>
      </c>
      <c r="BB3" s="68" t="str">
        <f ca="1">IFERROR(IF((ROW(BB3)-1)&lt;=暫1!$B$2,SUBSTITUTE(IF(OR($AO3=$BB$1,$AO3=$AY$1,$AO3=$AZ$1),$AM3,IF($AO3=$AY$1,$AM3,"")),"",""),""),"")</f>
        <v>2</v>
      </c>
      <c r="BC3" s="68" t="str">
        <f>IF(    AND(LEN(BC2)&gt;=2,IF(OR(役男人力!$K$2:$K$94="是"),役男人力!$B4,"")&lt;&gt;"" ),        "" &amp;  IF(OR(役男人力!$K$2:$K$94="是"),役男人力!$B3,""),  IF(OR(役男人力!$E3="全日勤",役男人力!$E3="家因退勤"),役男人力!$B3,"")  )</f>
        <v>謝禮全</v>
      </c>
      <c r="BG3" s="69" t="s">
        <v>257</v>
      </c>
      <c r="BH3" s="62" t="str">
        <f ca="1">CONCATENATE(' 役男公式'!BG3,"：",' 役男公式'!BG4)</f>
        <v>17放：</v>
      </c>
    </row>
    <row r="4" spans="1:60" ht="25.5" customHeight="1" thickBot="1">
      <c r="A4" s="197">
        <v>3</v>
      </c>
      <c r="B4" s="197" t="str">
        <f>_xlfn.IFNA(  INDEX(役男大表!$A$1:$BD$75,MATCH(A4,役男大表!$A$1:$A$75,0),2),"")</f>
        <v>彭揚凱</v>
      </c>
      <c r="C4" s="197" t="str">
        <f ca="1">_xlfn.IFNA(  SUBSTITUTE(     IF(  INDEX(役男大表!$A$1:$BD$75,MATCH($A4,役男大表!$A$1:$A$75,0),   MATCH(C$1,役男大表!$A$3:$BD$3,0)  )=0,"",  IF(  INDEX(役男大表!$A$1:$BD$75,MATCH($A4,役男大表!$A$1:$A$75,0),   MATCH(C$1,役男大表!$A$3:$BD$3,0)  )="榮","x",  IF(  INDEX(役男大表!$A$1:$BD$75,MATCH($A4,役男大表!$A$1:$A$75,0),   MATCH(C$1,役男大表!$A$3:$BD$3,0)  )="榮-22",  "x榮18-22",               INDEX(役男大表!$A$1:$BD$75,MATCH($A4,役男大表!$A$1:$A$75,0),   MATCH(C$1,役男大表!$A$3:$BD$3,0)  )                  )  )  )," ",""),"")</f>
        <v/>
      </c>
      <c r="D4" s="197" t="str">
        <f ca="1">_xlfn.IFNA(  SUBSTITUTE(     IF(  INDEX(役男大表!$A$1:$BD$75,MATCH($A4,役男大表!$A$1:$A$75,0),   MATCH(D$1,役男大表!$A$3:$BD$3,0)  )=0,"",  IF(  INDEX(役男大表!$A$1:$BD$75,MATCH($A4,役男大表!$A$1:$A$75,0),   MATCH(D$1,役男大表!$A$3:$BD$3,0)  )="榮","x",  IF(  INDEX(役男大表!$A$1:$BD$75,MATCH($A4,役男大表!$A$1:$A$75,0),   MATCH(D$1,役男大表!$A$3:$BD$3,0)  )="榮-22",  "x榮18-22",               INDEX(役男大表!$A$1:$BD$75,MATCH($A4,役男大表!$A$1:$A$75,0),   MATCH(D$1,役男大表!$A$3:$BD$3,0)  )                  )  )  )," ",""),"")</f>
        <v/>
      </c>
      <c r="E4" s="197" t="str">
        <f ca="1">_xlfn.IFNA(  SUBSTITUTE(     IF(  INDEX(役男大表!$A$1:$BD$75,MATCH($A4,役男大表!$A$1:$A$75,0),   MATCH(E$1,役男大表!$A$3:$BD$3,0)  )=0,"",  IF(  INDEX(役男大表!$A$1:$BD$75,MATCH($A4,役男大表!$A$1:$A$75,0),   MATCH(E$1,役男大表!$A$3:$BD$3,0)  )="榮","x",  IF(  INDEX(役男大表!$A$1:$BD$75,MATCH($A4,役男大表!$A$1:$A$75,0),   MATCH(E$1,役男大表!$A$3:$BD$3,0)  )="榮-22",  "x榮18-22",               INDEX(役男大表!$A$1:$BD$75,MATCH($A4,役男大表!$A$1:$A$75,0),   MATCH(E$1,役男大表!$A$3:$BD$3,0)  )                  )  )  )," ",""),"")</f>
        <v/>
      </c>
      <c r="F4" s="197" t="str">
        <f ca="1">_xlfn.IFNA(  SUBSTITUTE(     IF(  INDEX(役男大表!$A$1:$BD$75,MATCH($A4,役男大表!$A$1:$A$75,0),   MATCH(F$1,役男大表!$A$3:$BD$3,0)  )=0,"",  IF(  INDEX(役男大表!$A$1:$BD$75,MATCH($A4,役男大表!$A$1:$A$75,0),   MATCH(F$1,役男大表!$A$3:$BD$3,0)  )="榮","x",  IF(  INDEX(役男大表!$A$1:$BD$75,MATCH($A4,役男大表!$A$1:$A$75,0),   MATCH(F$1,役男大表!$A$3:$BD$3,0)  )="榮-22",  "x榮18-22",               INDEX(役男大表!$A$1:$BD$75,MATCH($A4,役男大表!$A$1:$A$75,0),   MATCH(F$1,役男大表!$A$3:$BD$3,0)  )                  )  )  )," ",""),"")</f>
        <v/>
      </c>
      <c r="G4" s="197" t="str">
        <f ca="1">_xlfn.IFNA(  SUBSTITUTE(     IF(  INDEX(役男大表!$A$1:$BD$75,MATCH($A4,役男大表!$A$1:$A$75,0),   MATCH(G$1,役男大表!$A$3:$BD$3,0)  )=0,"",  IF(  INDEX(役男大表!$A$1:$BD$75,MATCH($A4,役男大表!$A$1:$A$75,0),   MATCH(G$1,役男大表!$A$3:$BD$3,0)  )="榮","x",  IF(  INDEX(役男大表!$A$1:$BD$75,MATCH($A4,役男大表!$A$1:$A$75,0),   MATCH(G$1,役男大表!$A$3:$BD$3,0)  )="榮-22",  "x榮18-22",               INDEX(役男大表!$A$1:$BD$75,MATCH($A4,役男大表!$A$1:$A$75,0),   MATCH(G$1,役男大表!$A$3:$BD$3,0)  )                  )  )  )," ",""),"")</f>
        <v/>
      </c>
      <c r="H4" s="197" t="str">
        <f ca="1">_xlfn.IFNA(  SUBSTITUTE(     IF(  INDEX(役男大表!$A$1:$BD$75,MATCH($A4,役男大表!$A$1:$A$75,0),   MATCH(H$1,役男大表!$A$3:$BD$3,0)  )=0,"",  IF(  INDEX(役男大表!$A$1:$BD$75,MATCH($A4,役男大表!$A$1:$A$75,0),   MATCH(H$1,役男大表!$A$3:$BD$3,0)  )="榮","x",  IF(  INDEX(役男大表!$A$1:$BD$75,MATCH($A4,役男大表!$A$1:$A$75,0),   MATCH(H$1,役男大表!$A$3:$BD$3,0)  )="榮-22",  "x榮18-22",               INDEX(役男大表!$A$1:$BD$75,MATCH($A4,役男大表!$A$1:$A$75,0),   MATCH(H$1,役男大表!$A$3:$BD$3,0)  )                  )  )  )," ",""),"")</f>
        <v/>
      </c>
      <c r="I4" s="197" t="str">
        <f ca="1">_xlfn.IFNA(  SUBSTITUTE(     IF(  INDEX(役男大表!$A$1:$BD$75,MATCH($A4,役男大表!$A$1:$A$75,0),   MATCH(I$1,役男大表!$A$3:$BD$3,0)  )=0,"",  IF(  INDEX(役男大表!$A$1:$BD$75,MATCH($A4,役男大表!$A$1:$A$75,0),   MATCH(I$1,役男大表!$A$3:$BD$3,0)  )="榮","x",  IF(  INDEX(役男大表!$A$1:$BD$75,MATCH($A4,役男大表!$A$1:$A$75,0),   MATCH(I$1,役男大表!$A$3:$BD$3,0)  )="榮-22",  "x榮18-22",               INDEX(役男大表!$A$1:$BD$75,MATCH($A4,役男大表!$A$1:$A$75,0),   MATCH(I$1,役男大表!$A$3:$BD$3,0)  )                  )  )  )," ",""),"")</f>
        <v/>
      </c>
      <c r="J4" s="197" t="str">
        <f ca="1">_xlfn.IFNA(  SUBSTITUTE(     IF(  INDEX(役男大表!$A$1:$BD$75,MATCH($A4,役男大表!$A$1:$A$75,0),   MATCH(J$1,役男大表!$A$3:$BD$3,0)  )=0,"",  IF(  INDEX(役男大表!$A$1:$BD$75,MATCH($A4,役男大表!$A$1:$A$75,0),   MATCH(J$1,役男大表!$A$3:$BD$3,0)  )="榮","x",  IF(  INDEX(役男大表!$A$1:$BD$75,MATCH($A4,役男大表!$A$1:$A$75,0),   MATCH(J$1,役男大表!$A$3:$BD$3,0)  )="榮-22",  "x榮18-22",               INDEX(役男大表!$A$1:$BD$75,MATCH($A4,役男大表!$A$1:$A$75,0),   MATCH(J$1,役男大表!$A$3:$BD$3,0)  )                  )  )  )," ",""),"")</f>
        <v/>
      </c>
      <c r="K4" s="197" t="str">
        <f ca="1">_xlfn.IFNA(  SUBSTITUTE(     IF(  INDEX(役男大表!$A$1:$BD$75,MATCH($A4,役男大表!$A$1:$A$75,0),   MATCH(K$1,役男大表!$A$3:$BD$3,0)  )=0,"",  IF(  INDEX(役男大表!$A$1:$BD$75,MATCH($A4,役男大表!$A$1:$A$75,0),   MATCH(K$1,役男大表!$A$3:$BD$3,0)  )="榮","x",  IF(  INDEX(役男大表!$A$1:$BD$75,MATCH($A4,役男大表!$A$1:$A$75,0),   MATCH(K$1,役男大表!$A$3:$BD$3,0)  )="榮-22",  "x榮18-22",               INDEX(役男大表!$A$1:$BD$75,MATCH($A4,役男大表!$A$1:$A$75,0),   MATCH(K$1,役男大表!$A$3:$BD$3,0)  )                  )  )  )," ",""),"")</f>
        <v/>
      </c>
      <c r="L4" s="197" t="str">
        <f ca="1">_xlfn.IFNA(  SUBSTITUTE(     IF(  INDEX(役男大表!$A$1:$BD$75,MATCH($A4,役男大表!$A$1:$A$75,0),   MATCH(L$1,役男大表!$A$3:$BD$3,0)  )=0,"",  IF(  INDEX(役男大表!$A$1:$BD$75,MATCH($A4,役男大表!$A$1:$A$75,0),   MATCH(L$1,役男大表!$A$3:$BD$3,0)  )="榮","x",  IF(  INDEX(役男大表!$A$1:$BD$75,MATCH($A4,役男大表!$A$1:$A$75,0),   MATCH(L$1,役男大表!$A$3:$BD$3,0)  )="榮-22",  "x榮18-22",               INDEX(役男大表!$A$1:$BD$75,MATCH($A4,役男大表!$A$1:$A$75,0),   MATCH(L$1,役男大表!$A$3:$BD$3,0)  )                  )  )  )," ",""),"")</f>
        <v/>
      </c>
      <c r="M4" s="197" t="str">
        <f ca="1">_xlfn.IFNA(  SUBSTITUTE(     IF(  INDEX(役男大表!$A$1:$BD$75,MATCH($A4,役男大表!$A$1:$A$75,0),   MATCH(M$1,役男大表!$A$3:$BD$3,0)  )=0,"",  IF(  INDEX(役男大表!$A$1:$BD$75,MATCH($A4,役男大表!$A$1:$A$75,0),   MATCH(M$1,役男大表!$A$3:$BD$3,0)  )="榮","x",  IF(  INDEX(役男大表!$A$1:$BD$75,MATCH($A4,役男大表!$A$1:$A$75,0),   MATCH(M$1,役男大表!$A$3:$BD$3,0)  )="榮-22",  "x榮18-22",               INDEX(役男大表!$A$1:$BD$75,MATCH($A4,役男大表!$A$1:$A$75,0),   MATCH(M$1,役男大表!$A$3:$BD$3,0)  )                  )  )  )," ",""),"")</f>
        <v/>
      </c>
      <c r="N4" s="197" t="str">
        <f ca="1">_xlfn.IFNA(  SUBSTITUTE(     IF(  INDEX(役男大表!$A$1:$BD$75,MATCH($A4,役男大表!$A$1:$A$75,0),   MATCH(N$1,役男大表!$A$3:$BD$3,0)  )=0,"",  IF(  INDEX(役男大表!$A$1:$BD$75,MATCH($A4,役男大表!$A$1:$A$75,0),   MATCH(N$1,役男大表!$A$3:$BD$3,0)  )="榮","x",  IF(  INDEX(役男大表!$A$1:$BD$75,MATCH($A4,役男大表!$A$1:$A$75,0),   MATCH(N$1,役男大表!$A$3:$BD$3,0)  )="榮-22",  "x榮18-22",               INDEX(役男大表!$A$1:$BD$75,MATCH($A4,役男大表!$A$1:$A$75,0),   MATCH(N$1,役男大表!$A$3:$BD$3,0)  )                  )  )  )," ",""),"")</f>
        <v/>
      </c>
      <c r="O4" s="197" t="str">
        <f ca="1">_xlfn.IFNA(  SUBSTITUTE(     IF(  INDEX(役男大表!$A$1:$BD$75,MATCH($A4,役男大表!$A$1:$A$75,0),   MATCH(O$1,役男大表!$A$3:$BD$3,0)  )=0,"",  IF(  INDEX(役男大表!$A$1:$BD$75,MATCH($A4,役男大表!$A$1:$A$75,0),   MATCH(O$1,役男大表!$A$3:$BD$3,0)  )="榮","x",  IF(  INDEX(役男大表!$A$1:$BD$75,MATCH($A4,役男大表!$A$1:$A$75,0),   MATCH(O$1,役男大表!$A$3:$BD$3,0)  )="榮-22",  "x榮18-22",               INDEX(役男大表!$A$1:$BD$75,MATCH($A4,役男大表!$A$1:$A$75,0),   MATCH(O$1,役男大表!$A$3:$BD$3,0)  )                  )  )  )," ",""),"")</f>
        <v/>
      </c>
      <c r="P4" s="197" t="str">
        <f ca="1">_xlfn.IFNA(  SUBSTITUTE(     IF(  INDEX(役男大表!$A$1:$BD$75,MATCH($A4,役男大表!$A$1:$A$75,0),   MATCH(P$1,役男大表!$A$3:$BD$3,0)  )=0,"",  IF(  INDEX(役男大表!$A$1:$BD$75,MATCH($A4,役男大表!$A$1:$A$75,0),   MATCH(P$1,役男大表!$A$3:$BD$3,0)  )="榮","x",  IF(  INDEX(役男大表!$A$1:$BD$75,MATCH($A4,役男大表!$A$1:$A$75,0),   MATCH(P$1,役男大表!$A$3:$BD$3,0)  )="榮-22",  "x榮18-22",               INDEX(役男大表!$A$1:$BD$75,MATCH($A4,役男大表!$A$1:$A$75,0),   MATCH(P$1,役男大表!$A$3:$BD$3,0)  )                  )  )  )," ",""),"")</f>
        <v/>
      </c>
      <c r="Q4" s="197" t="str">
        <f ca="1">_xlfn.IFNA(  SUBSTITUTE(     IF(  INDEX(役男大表!$A$1:$BD$75,MATCH($A4,役男大表!$A$1:$A$75,0),   MATCH(Q$1,役男大表!$A$3:$BD$3,0)  )=0,"",  IF(  INDEX(役男大表!$A$1:$BD$75,MATCH($A4,役男大表!$A$1:$A$75,0),   MATCH(Q$1,役男大表!$A$3:$BD$3,0)  )="榮","x",  IF(  INDEX(役男大表!$A$1:$BD$75,MATCH($A4,役男大表!$A$1:$A$75,0),   MATCH(Q$1,役男大表!$A$3:$BD$3,0)  )="榮-22",  "x榮18-22",               INDEX(役男大表!$A$1:$BD$75,MATCH($A4,役男大表!$A$1:$A$75,0),   MATCH(Q$1,役男大表!$A$3:$BD$3,0)  )                  )  )  )," ",""),"")</f>
        <v/>
      </c>
      <c r="R4" s="197" t="str">
        <f ca="1">_xlfn.IFNA(  SUBSTITUTE(     IF(  INDEX(役男大表!$A$1:$BD$75,MATCH($A4,役男大表!$A$1:$A$75,0),   MATCH(R$1,役男大表!$A$3:$BD$3,0)  )=0,"",  IF(  INDEX(役男大表!$A$1:$BD$75,MATCH($A4,役男大表!$A$1:$A$75,0),   MATCH(R$1,役男大表!$A$3:$BD$3,0)  )="榮","x",  IF(  INDEX(役男大表!$A$1:$BD$75,MATCH($A4,役男大表!$A$1:$A$75,0),   MATCH(R$1,役男大表!$A$3:$BD$3,0)  )="榮-22",  "x榮18-22",               INDEX(役男大表!$A$1:$BD$75,MATCH($A4,役男大表!$A$1:$A$75,0),   MATCH(R$1,役男大表!$A$3:$BD$3,0)  )                  )  )  )," ",""),"")</f>
        <v/>
      </c>
      <c r="S4" s="197" t="str">
        <f ca="1">_xlfn.IFNA(  SUBSTITUTE(     IF(  INDEX(役男大表!$A$1:$BD$75,MATCH($A4,役男大表!$A$1:$A$75,0),   MATCH(S$1,役男大表!$A$3:$BD$3,0)  )=0,"",  IF(  INDEX(役男大表!$A$1:$BD$75,MATCH($A4,役男大表!$A$1:$A$75,0),   MATCH(S$1,役男大表!$A$3:$BD$3,0)  )="榮","x",  IF(  INDEX(役男大表!$A$1:$BD$75,MATCH($A4,役男大表!$A$1:$A$75,0),   MATCH(S$1,役男大表!$A$3:$BD$3,0)  )="榮-22",  "x榮18-22",               INDEX(役男大表!$A$1:$BD$75,MATCH($A4,役男大表!$A$1:$A$75,0),   MATCH(S$1,役男大表!$A$3:$BD$3,0)  )                  )  )  )," ",""),"")</f>
        <v/>
      </c>
      <c r="T4" s="197" t="str">
        <f ca="1">_xlfn.IFNA(  SUBSTITUTE(     IF(  INDEX(役男大表!$A$1:$BD$75,MATCH($A4,役男大表!$A$1:$A$75,0),   MATCH(T$1,役男大表!$A$3:$BD$3,0)  )=0,"",  IF(  INDEX(役男大表!$A$1:$BD$75,MATCH($A4,役男大表!$A$1:$A$75,0),   MATCH(T$1,役男大表!$A$3:$BD$3,0)  )="榮","x",  IF(  INDEX(役男大表!$A$1:$BD$75,MATCH($A4,役男大表!$A$1:$A$75,0),   MATCH(T$1,役男大表!$A$3:$BD$3,0)  )="榮-22",  "x榮18-22",               INDEX(役男大表!$A$1:$BD$75,MATCH($A4,役男大表!$A$1:$A$75,0),   MATCH(T$1,役男大表!$A$3:$BD$3,0)  )                  )  )  )," ",""),"")</f>
        <v/>
      </c>
      <c r="U4" s="197" t="str">
        <f ca="1">_xlfn.IFNA(  SUBSTITUTE(     IF(  INDEX(役男大表!$A$1:$BD$75,MATCH($A4,役男大表!$A$1:$A$75,0),   MATCH(U$1,役男大表!$A$3:$BD$3,0)  )=0,"",  IF(  INDEX(役男大表!$A$1:$BD$75,MATCH($A4,役男大表!$A$1:$A$75,0),   MATCH(U$1,役男大表!$A$3:$BD$3,0)  )="榮","x",  IF(  INDEX(役男大表!$A$1:$BD$75,MATCH($A4,役男大表!$A$1:$A$75,0),   MATCH(U$1,役男大表!$A$3:$BD$3,0)  )="榮-22",  "x榮18-22",               INDEX(役男大表!$A$1:$BD$75,MATCH($A4,役男大表!$A$1:$A$75,0),   MATCH(U$1,役男大表!$A$3:$BD$3,0)  )                  )  )  )," ",""),"")</f>
        <v/>
      </c>
      <c r="V4" s="197" t="str">
        <f ca="1">_xlfn.IFNA(  SUBSTITUTE(     IF(  INDEX(役男大表!$A$1:$BD$75,MATCH($A4,役男大表!$A$1:$A$75,0),   MATCH(V$1,役男大表!$A$3:$BD$3,0)  )=0,"",  IF(  INDEX(役男大表!$A$1:$BD$75,MATCH($A4,役男大表!$A$1:$A$75,0),   MATCH(V$1,役男大表!$A$3:$BD$3,0)  )="榮","x",  IF(  INDEX(役男大表!$A$1:$BD$75,MATCH($A4,役男大表!$A$1:$A$75,0),   MATCH(V$1,役男大表!$A$3:$BD$3,0)  )="榮-22",  "x榮18-22",               INDEX(役男大表!$A$1:$BD$75,MATCH($A4,役男大表!$A$1:$A$75,0),   MATCH(V$1,役男大表!$A$3:$BD$3,0)  )                  )  )  )," ",""),"")</f>
        <v/>
      </c>
      <c r="W4" s="197" t="str">
        <f ca="1">_xlfn.IFNA(  SUBSTITUTE(     IF(  INDEX(役男大表!$A$1:$BD$75,MATCH($A4,役男大表!$A$1:$A$75,0),   MATCH(W$1,役男大表!$A$3:$BD$3,0)  )=0,"",  IF(  INDEX(役男大表!$A$1:$BD$75,MATCH($A4,役男大表!$A$1:$A$75,0),   MATCH(W$1,役男大表!$A$3:$BD$3,0)  )="榮","x",  IF(  INDEX(役男大表!$A$1:$BD$75,MATCH($A4,役男大表!$A$1:$A$75,0),   MATCH(W$1,役男大表!$A$3:$BD$3,0)  )="榮-22",  "x榮18-22",               INDEX(役男大表!$A$1:$BD$75,MATCH($A4,役男大表!$A$1:$A$75,0),   MATCH(W$1,役男大表!$A$3:$BD$3,0)  )                  )  )  )," ",""),"")</f>
        <v/>
      </c>
      <c r="X4" s="197" t="str">
        <f ca="1">_xlfn.IFNA(  SUBSTITUTE(     IF(  INDEX(役男大表!$A$1:$BD$75,MATCH($A4,役男大表!$A$1:$A$75,0),   MATCH(X$1,役男大表!$A$3:$BD$3,0)  )=0,"",  IF(  INDEX(役男大表!$A$1:$BD$75,MATCH($A4,役男大表!$A$1:$A$75,0),   MATCH(X$1,役男大表!$A$3:$BD$3,0)  )="榮","x",  IF(  INDEX(役男大表!$A$1:$BD$75,MATCH($A4,役男大表!$A$1:$A$75,0),   MATCH(X$1,役男大表!$A$3:$BD$3,0)  )="榮-22",  "x榮18-22",               INDEX(役男大表!$A$1:$BD$75,MATCH($A4,役男大表!$A$1:$A$75,0),   MATCH(X$1,役男大表!$A$3:$BD$3,0)  )                  )  )  )," ",""),"")</f>
        <v/>
      </c>
      <c r="Y4" s="197" t="str">
        <f ca="1">_xlfn.IFNA(  SUBSTITUTE(     IF(  INDEX(役男大表!$A$1:$BD$75,MATCH($A4,役男大表!$A$1:$A$75,0),   MATCH(Y$1,役男大表!$A$3:$BD$3,0)  )=0,"",  IF(  INDEX(役男大表!$A$1:$BD$75,MATCH($A4,役男大表!$A$1:$A$75,0),   MATCH(Y$1,役男大表!$A$3:$BD$3,0)  )="榮","x",  IF(  INDEX(役男大表!$A$1:$BD$75,MATCH($A4,役男大表!$A$1:$A$75,0),   MATCH(Y$1,役男大表!$A$3:$BD$3,0)  )="榮-22",  "x榮18-22",               INDEX(役男大表!$A$1:$BD$75,MATCH($A4,役男大表!$A$1:$A$75,0),   MATCH(Y$1,役男大表!$A$3:$BD$3,0)  )                  )  )  )," ",""),"")</f>
        <v/>
      </c>
      <c r="Z4" s="197" t="str">
        <f ca="1">_xlfn.IFNA(  SUBSTITUTE(     IF(  INDEX(役男大表!$A$1:$BD$75,MATCH($A4,役男大表!$A$1:$A$75,0),   MATCH(Z$1,役男大表!$A$3:$BD$3,0)  )=0,"",  IF(  INDEX(役男大表!$A$1:$BD$75,MATCH($A4,役男大表!$A$1:$A$75,0),   MATCH(Z$1,役男大表!$A$3:$BD$3,0)  )="榮","x",  IF(  INDEX(役男大表!$A$1:$BD$75,MATCH($A4,役男大表!$A$1:$A$75,0),   MATCH(Z$1,役男大表!$A$3:$BD$3,0)  )="榮-22",  "x榮18-22",               INDEX(役男大表!$A$1:$BD$75,MATCH($A4,役男大表!$A$1:$A$75,0),   MATCH(Z$1,役男大表!$A$3:$BD$3,0)  )                  )  )  )," ",""),"")</f>
        <v/>
      </c>
      <c r="AA4" s="197" t="str">
        <f ca="1">_xlfn.IFNA(  SUBSTITUTE(     IF(  INDEX(役男大表!$A$1:$BD$75,MATCH($A4,役男大表!$A$1:$A$75,0),   MATCH(AA$1,役男大表!$A$3:$BD$3,0)  )=0,"",  IF(  INDEX(役男大表!$A$1:$BD$75,MATCH($A4,役男大表!$A$1:$A$75,0),   MATCH(AA$1,役男大表!$A$3:$BD$3,0)  )="榮","x",  IF(  INDEX(役男大表!$A$1:$BD$75,MATCH($A4,役男大表!$A$1:$A$75,0),   MATCH(AA$1,役男大表!$A$3:$BD$3,0)  )="榮-22",  "x榮18-22",               INDEX(役男大表!$A$1:$BD$75,MATCH($A4,役男大表!$A$1:$A$75,0),   MATCH(AA$1,役男大表!$A$3:$BD$3,0)  )                  )  )  )," ",""),"")</f>
        <v>x</v>
      </c>
      <c r="AB4" s="197" t="str">
        <f ca="1">_xlfn.IFNA(  SUBSTITUTE(     IF(  INDEX(役男大表!$A$1:$BD$75,MATCH($A4,役男大表!$A$1:$A$75,0),   MATCH(AB$1,役男大表!$A$3:$BD$3,0)  )=0,"",  IF(  INDEX(役男大表!$A$1:$BD$75,MATCH($A4,役男大表!$A$1:$A$75,0),   MATCH(AB$1,役男大表!$A$3:$BD$3,0)  )="榮","x",  IF(  INDEX(役男大表!$A$1:$BD$75,MATCH($A4,役男大表!$A$1:$A$75,0),   MATCH(AB$1,役男大表!$A$3:$BD$3,0)  )="榮-22",  "x榮18-22",               INDEX(役男大表!$A$1:$BD$75,MATCH($A4,役男大表!$A$1:$A$75,0),   MATCH(AB$1,役男大表!$A$3:$BD$3,0)  )                  )  )  )," ",""),"")</f>
        <v>x</v>
      </c>
      <c r="AC4" s="197" t="str">
        <f ca="1">_xlfn.IFNA(  SUBSTITUTE(     IF(  INDEX(役男大表!$A$1:$BD$75,MATCH($A4,役男大表!$A$1:$A$75,0),   MATCH(AC$1,役男大表!$A$3:$BD$3,0)  )=0,"",  IF(  INDEX(役男大表!$A$1:$BD$75,MATCH($A4,役男大表!$A$1:$A$75,0),   MATCH(AC$1,役男大表!$A$3:$BD$3,0)  )="榮","x",  IF(  INDEX(役男大表!$A$1:$BD$75,MATCH($A4,役男大表!$A$1:$A$75,0),   MATCH(AC$1,役男大表!$A$3:$BD$3,0)  )="榮-22",  "x榮18-22",               INDEX(役男大表!$A$1:$BD$75,MATCH($A4,役男大表!$A$1:$A$75,0),   MATCH(AC$1,役男大表!$A$3:$BD$3,0)  )                  )  )  )," ",""),"")</f>
        <v>x</v>
      </c>
      <c r="AD4" s="197" t="str">
        <f ca="1">_xlfn.IFNA(  SUBSTITUTE(     IF(  INDEX(役男大表!$A$1:$BD$75,MATCH($A4,役男大表!$A$1:$A$75,0),   MATCH(AD$1,役男大表!$A$3:$BD$3,0)  )=0,"",  IF(  INDEX(役男大表!$A$1:$BD$75,MATCH($A4,役男大表!$A$1:$A$75,0),   MATCH(AD$1,役男大表!$A$3:$BD$3,0)  )="榮","x",  IF(  INDEX(役男大表!$A$1:$BD$75,MATCH($A4,役男大表!$A$1:$A$75,0),   MATCH(AD$1,役男大表!$A$3:$BD$3,0)  )="榮-22",  "x榮18-22",               INDEX(役男大表!$A$1:$BD$75,MATCH($A4,役男大表!$A$1:$A$75,0),   MATCH(AD$1,役男大表!$A$3:$BD$3,0)  )                  )  )  )," ",""),"")</f>
        <v>x</v>
      </c>
      <c r="AE4" s="197" t="str">
        <f ca="1">_xlfn.IFNA(  SUBSTITUTE(     IF(  INDEX(役男大表!$A$1:$BD$75,MATCH($A4,役男大表!$A$1:$A$75,0),   MATCH(AE$1,役男大表!$A$3:$BD$3,0)  )=0,"",  IF(  INDEX(役男大表!$A$1:$BD$75,MATCH($A4,役男大表!$A$1:$A$75,0),   MATCH(AE$1,役男大表!$A$3:$BD$3,0)  )="榮","x",  IF(  INDEX(役男大表!$A$1:$BD$75,MATCH($A4,役男大表!$A$1:$A$75,0),   MATCH(AE$1,役男大表!$A$3:$BD$3,0)  )="榮-22",  "x榮18-22",               INDEX(役男大表!$A$1:$BD$75,MATCH($A4,役男大表!$A$1:$A$75,0),   MATCH(AE$1,役男大表!$A$3:$BD$3,0)  )                  )  )  )," ",""),"")</f>
        <v/>
      </c>
      <c r="AF4" s="197" t="str">
        <f ca="1">_xlfn.IFNA(  SUBSTITUTE(     IF(  INDEX(役男大表!$A$1:$BD$75,MATCH($A4,役男大表!$A$1:$A$75,0),   MATCH(AF$1,役男大表!$A$3:$BD$3,0)  )=0,"",  IF(  INDEX(役男大表!$A$1:$BD$75,MATCH($A4,役男大表!$A$1:$A$75,0),   MATCH(AF$1,役男大表!$A$3:$BD$3,0)  )="榮","x",  IF(  INDEX(役男大表!$A$1:$BD$75,MATCH($A4,役男大表!$A$1:$A$75,0),   MATCH(AF$1,役男大表!$A$3:$BD$3,0)  )="榮-22",  "x榮18-22",               INDEX(役男大表!$A$1:$BD$75,MATCH($A4,役男大表!$A$1:$A$75,0),   MATCH(AF$1,役男大表!$A$3:$BD$3,0)  )                  )  )  )," ",""),"")</f>
        <v/>
      </c>
      <c r="AG4" s="197" t="str">
        <f ca="1">_xlfn.IFNA(  SUBSTITUTE(     IF(  INDEX(役男大表!$A$1:$BD$75,MATCH($A4,役男大表!$A$1:$A$75,0),   MATCH(AG$1,役男大表!$A$3:$BD$3,0)  )=0,"",  IF(  INDEX(役男大表!$A$1:$BD$75,MATCH($A4,役男大表!$A$1:$A$75,0),   MATCH(AG$1,役男大表!$A$3:$BD$3,0)  )="榮","x",  IF(  INDEX(役男大表!$A$1:$BD$75,MATCH($A4,役男大表!$A$1:$A$75,0),   MATCH(AG$1,役男大表!$A$3:$BD$3,0)  )="榮-22",  "x榮18-22",               INDEX(役男大表!$A$1:$BD$75,MATCH($A4,役男大表!$A$1:$A$75,0),   MATCH(AG$1,役男大表!$A$3:$BD$3,0)  )                  )  )  )," ",""),"")</f>
        <v/>
      </c>
      <c r="AH4" s="197" t="str">
        <f ca="1">_xlfn.IFNA(  SUBSTITUTE(     IF(  INDEX(役男大表!$A$1:$BD$75,MATCH($A4,役男大表!$A$1:$A$75,0),   MATCH(AH$1,役男大表!$A$3:$BD$3,0)  )=0,"",  IF(  INDEX(役男大表!$A$1:$BD$75,MATCH($A4,役男大表!$A$1:$A$75,0),   MATCH(AH$1,役男大表!$A$3:$BD$3,0)  )="榮","x",  IF(  INDEX(役男大表!$A$1:$BD$75,MATCH($A4,役男大表!$A$1:$A$75,0),   MATCH(AH$1,役男大表!$A$3:$BD$3,0)  )="榮-22",  "x榮18-22",               INDEX(役男大表!$A$1:$BD$75,MATCH($A4,役男大表!$A$1:$A$75,0),   MATCH(AH$1,役男大表!$A$3:$BD$3,0)  )                  )  )  )," ",""),"")</f>
        <v/>
      </c>
      <c r="AI4" s="197" t="str">
        <f ca="1">_xlfn.IFNA(  SUBSTITUTE(     IF(  INDEX(役男大表!$A$1:$BD$75,MATCH($A4,役男大表!$A$1:$A$75,0),   MATCH(AI$1,役男大表!$A$3:$BD$3,0)  )=0,"",  IF(  INDEX(役男大表!$A$1:$BD$75,MATCH($A4,役男大表!$A$1:$A$75,0),   MATCH(AI$1,役男大表!$A$3:$BD$3,0)  )="榮","x",  IF(  INDEX(役男大表!$A$1:$BD$75,MATCH($A4,役男大表!$A$1:$A$75,0),   MATCH(AI$1,役男大表!$A$3:$BD$3,0)  )="榮-22",  "x榮18-22",               INDEX(役男大表!$A$1:$BD$75,MATCH($A4,役男大表!$A$1:$A$75,0),   MATCH(AI$1,役男大表!$A$3:$BD$3,0)  )                  )  )  )," ",""),"")</f>
        <v/>
      </c>
      <c r="AJ4" s="197" t="str">
        <f ca="1">_xlfn.IFNA(  SUBSTITUTE(     IF(  INDEX(役男大表!$A$1:$BD$75,MATCH($A4,役男大表!$A$1:$A$75,0),   MATCH(AJ$1,役男大表!$A$3:$BD$3,0)  )=0,"",  IF(  INDEX(役男大表!$A$1:$BD$75,MATCH($A4,役男大表!$A$1:$A$75,0),   MATCH(AJ$1,役男大表!$A$3:$BD$3,0)  )="榮","x",  IF(  INDEX(役男大表!$A$1:$BD$75,MATCH($A4,役男大表!$A$1:$A$75,0),   MATCH(AJ$1,役男大表!$A$3:$BD$3,0)  )="榮-22",  "x榮18-22",               INDEX(役男大表!$A$1:$BD$75,MATCH($A4,役男大表!$A$1:$A$75,0),   MATCH(AJ$1,役男大表!$A$3:$BD$3,0)  )                  )  )  )," ",""),"")</f>
        <v/>
      </c>
      <c r="AM4" s="65">
        <f t="shared" si="1"/>
        <v>3</v>
      </c>
      <c r="AN4" s="65" t="str">
        <f t="shared" si="2"/>
        <v>彭揚凱</v>
      </c>
      <c r="AO4" s="70" t="str">
        <f t="shared" ca="1" si="3"/>
        <v>全日勤</v>
      </c>
      <c r="AP4" s="65" t="str">
        <f>_xlfn.IFNA(IF((ROW(AP4)-1)&lt;=暫1!$B$2,IF(VALUE($AM4)=暫1!B$3,"家因",IF(VALUE($AM4)=暫1!C$3,"家因",IF(VALUE($AM4)=暫1!D$3,"家因",IF(VALUE($AM4)=暫1!E$3,"家因",IF(VALUE($AM4)=暫1!F$3,"家因",IF(VALUE($AM4)=暫1!G$3,"家因",IF(VALUE($AM4)=暫1!H$3,"家因",IF(VALUE($AM4)=暫1!I$3,"家因",IF(VALUE($AM4)=暫1!J$3,"家因",IF(VALUE($AM4)=暫1!K$3,"家因",IF(VALUE($AM4)=暫1!L$3,"家因",IF(VALUE($AM4)=暫1!M$3,"家因",IF(VALUE($AM4)=暫1!N$3,"家因",IF(VALUE($AM4)=暫1!O$3,"家因",IF(VALUE($AM4)=暫1!P$3,"家因",IF(VALUE($AM4)=暫1!Q$3,"家因",IF(VALUE($AM4)=暫1!R$3,"家因",IF(VALUE($AM4)=暫1!S$3,"家因",IF(VALUE($AM4)=暫1!T$3,"家因",IF(VALUE($AM4)=暫1!U$3,"家因","")))))))))))))))))))),""),"")</f>
        <v/>
      </c>
      <c r="AQ4" s="65" t="str">
        <f ca="1">IF((ROW(AQ4)-1)&lt;=暫1!$B$2,_xlfn.IFNA(IF(INDEX($A$1:$AJ$99,MATCH($AN4,$B$1:$B$219,0),VALUE($AQ$1+3))="成","補",INDEX($A$1:$AJ$99,MATCH($AN4,$B$1:$B$219,0),VALUE($AQ$1+3))),""),"")</f>
        <v/>
      </c>
      <c r="AR4" s="65" t="str">
        <f ca="1">IF((ROW(AR4)-1)&lt;=暫1!$B$2,_xlfn.IFNA(IF(INDEX($A$1:$AJ$99,MATCH($AN4,$B$1:$B$219,0),VALUE($AR$1+3))="成","補",INDEX($A$1:$AJ$99,MATCH($AN4,$B$1:$B$219,0),VALUE($AR$1+3))),""),"")</f>
        <v/>
      </c>
      <c r="AS4" s="65" t="str">
        <f ca="1">IF((ROW(AS4)-1)&lt;=暫1!$B$2,_xlfn.IFNA(IF(INDEX($A$1:$AJ$99,MATCH($AN4,$B$1:$B$219,0),VALUE($AS$1+3))="成","補",INDEX($A$1:$AJ$99,MATCH($AN4,$B$1:$B$219,0),VALUE($AS$1+3))),""),"")</f>
        <v/>
      </c>
      <c r="AT4" s="65" t="str">
        <f t="shared" ca="1" si="4"/>
        <v/>
      </c>
      <c r="AU4" s="65" t="str">
        <f t="shared" ca="1" si="5"/>
        <v/>
      </c>
      <c r="AV4" s="65" t="str">
        <f t="shared" ca="1" si="6"/>
        <v/>
      </c>
      <c r="AX4" s="65" t="str">
        <f ca="1">IFERROR(IF((ROW(AX4)-1)&lt;=暫1!$B$2,SUBSTITUTE(IF($AO4=$AX$1,$AM4,"")," ",""),""),"")</f>
        <v/>
      </c>
      <c r="AY4" s="65" t="str">
        <f ca="1">IFERROR(IF((ROW(AY4)-1)&lt;=暫1!$B$2,SUBSTITUTE(IF($AO4=$AY$1,$AM4,"")," ",""),""),"")</f>
        <v/>
      </c>
      <c r="AZ4" s="65" t="str">
        <f ca="1">IFERROR(IF((ROW(AZ4)-1)&lt;=暫1!$B$2,SUBSTITUTE(IF($AO4=$AZ$1,$AM4,"")," ",""),""),"")</f>
        <v/>
      </c>
      <c r="BA4" s="65" t="str">
        <f ca="1">IFERROR(IF((ROW(BA4)-1)&lt;=暫1!$B$2,SUBSTITUTE(IF($AO4=$BA$1,$AM4,"")," ",""),""),"")</f>
        <v/>
      </c>
      <c r="BB4" s="68" t="str">
        <f ca="1">IFERROR(IF((ROW(BB4)-1)&lt;=暫1!$B$2,SUBSTITUTE(IF(OR($AO4=$BB$1,$AO4=$AY$1,$AO4=$AZ$1),$AM4,IF($AO4=$AY$1,$AM4,"")),"",""),""),"")</f>
        <v>3</v>
      </c>
      <c r="BC4" s="68" t="str">
        <f>IF(    AND(LEN(BC3)&gt;=2,IF(OR(役男人力!$K$2:$K$94="是"),役男人力!$B5,"")&lt;&gt;"" ),        "" &amp;  IF(OR(役男人力!$K$2:$K$94="是"),役男人力!$B4,""),  IF(OR(役男人力!$E4="全日勤",役男人力!$E4="家因退勤"),役男人力!$B4,"")  )</f>
        <v>彭揚凱</v>
      </c>
      <c r="BG4" s="71" t="str">
        <f ca="1">INDEX(   A500:AJ591, 92,MATCH(  DATE(INDIRECT("日期輸入!$A$3"),INDIRECT("日期輸入!$B$3"),INDIRECT("日期輸入!$C$3")),A500:AP500,0  )  )</f>
        <v/>
      </c>
    </row>
    <row r="5" spans="1:60" ht="25.5" customHeight="1">
      <c r="A5" s="197">
        <v>4</v>
      </c>
      <c r="B5" s="197" t="str">
        <f>_xlfn.IFNA(  INDEX(役男大表!$A$1:$BD$75,MATCH(A5,役男大表!$A$1:$A$75,0),2),"")</f>
        <v>張顥</v>
      </c>
      <c r="C5" s="197" t="str">
        <f ca="1">_xlfn.IFNA(  SUBSTITUTE(     IF(  INDEX(役男大表!$A$1:$BD$75,MATCH($A5,役男大表!$A$1:$A$75,0),   MATCH(C$1,役男大表!$A$3:$BD$3,0)  )=0,"",  IF(  INDEX(役男大表!$A$1:$BD$75,MATCH($A5,役男大表!$A$1:$A$75,0),   MATCH(C$1,役男大表!$A$3:$BD$3,0)  )="榮","x",  IF(  INDEX(役男大表!$A$1:$BD$75,MATCH($A5,役男大表!$A$1:$A$75,0),   MATCH(C$1,役男大表!$A$3:$BD$3,0)  )="榮-22",  "x榮18-22",               INDEX(役男大表!$A$1:$BD$75,MATCH($A5,役男大表!$A$1:$A$75,0),   MATCH(C$1,役男大表!$A$3:$BD$3,0)  )                  )  )  )," ",""),"")</f>
        <v/>
      </c>
      <c r="D5" s="197" t="str">
        <f ca="1">_xlfn.IFNA(  SUBSTITUTE(     IF(  INDEX(役男大表!$A$1:$BD$75,MATCH($A5,役男大表!$A$1:$A$75,0),   MATCH(D$1,役男大表!$A$3:$BD$3,0)  )=0,"",  IF(  INDEX(役男大表!$A$1:$BD$75,MATCH($A5,役男大表!$A$1:$A$75,0),   MATCH(D$1,役男大表!$A$3:$BD$3,0)  )="榮","x",  IF(  INDEX(役男大表!$A$1:$BD$75,MATCH($A5,役男大表!$A$1:$A$75,0),   MATCH(D$1,役男大表!$A$3:$BD$3,0)  )="榮-22",  "x榮18-22",               INDEX(役男大表!$A$1:$BD$75,MATCH($A5,役男大表!$A$1:$A$75,0),   MATCH(D$1,役男大表!$A$3:$BD$3,0)  )                  )  )  )," ",""),"")</f>
        <v/>
      </c>
      <c r="E5" s="197" t="str">
        <f ca="1">_xlfn.IFNA(  SUBSTITUTE(     IF(  INDEX(役男大表!$A$1:$BD$75,MATCH($A5,役男大表!$A$1:$A$75,0),   MATCH(E$1,役男大表!$A$3:$BD$3,0)  )=0,"",  IF(  INDEX(役男大表!$A$1:$BD$75,MATCH($A5,役男大表!$A$1:$A$75,0),   MATCH(E$1,役男大表!$A$3:$BD$3,0)  )="榮","x",  IF(  INDEX(役男大表!$A$1:$BD$75,MATCH($A5,役男大表!$A$1:$A$75,0),   MATCH(E$1,役男大表!$A$3:$BD$3,0)  )="榮-22",  "x榮18-22",               INDEX(役男大表!$A$1:$BD$75,MATCH($A5,役男大表!$A$1:$A$75,0),   MATCH(E$1,役男大表!$A$3:$BD$3,0)  )                  )  )  )," ",""),"")</f>
        <v/>
      </c>
      <c r="F5" s="197" t="str">
        <f ca="1">_xlfn.IFNA(  SUBSTITUTE(     IF(  INDEX(役男大表!$A$1:$BD$75,MATCH($A5,役男大表!$A$1:$A$75,0),   MATCH(F$1,役男大表!$A$3:$BD$3,0)  )=0,"",  IF(  INDEX(役男大表!$A$1:$BD$75,MATCH($A5,役男大表!$A$1:$A$75,0),   MATCH(F$1,役男大表!$A$3:$BD$3,0)  )="榮","x",  IF(  INDEX(役男大表!$A$1:$BD$75,MATCH($A5,役男大表!$A$1:$A$75,0),   MATCH(F$1,役男大表!$A$3:$BD$3,0)  )="榮-22",  "x榮18-22",               INDEX(役男大表!$A$1:$BD$75,MATCH($A5,役男大表!$A$1:$A$75,0),   MATCH(F$1,役男大表!$A$3:$BD$3,0)  )                  )  )  )," ",""),"")</f>
        <v/>
      </c>
      <c r="G5" s="197" t="str">
        <f ca="1">_xlfn.IFNA(  SUBSTITUTE(     IF(  INDEX(役男大表!$A$1:$BD$75,MATCH($A5,役男大表!$A$1:$A$75,0),   MATCH(G$1,役男大表!$A$3:$BD$3,0)  )=0,"",  IF(  INDEX(役男大表!$A$1:$BD$75,MATCH($A5,役男大表!$A$1:$A$75,0),   MATCH(G$1,役男大表!$A$3:$BD$3,0)  )="榮","x",  IF(  INDEX(役男大表!$A$1:$BD$75,MATCH($A5,役男大表!$A$1:$A$75,0),   MATCH(G$1,役男大表!$A$3:$BD$3,0)  )="榮-22",  "x榮18-22",               INDEX(役男大表!$A$1:$BD$75,MATCH($A5,役男大表!$A$1:$A$75,0),   MATCH(G$1,役男大表!$A$3:$BD$3,0)  )                  )  )  )," ",""),"")</f>
        <v/>
      </c>
      <c r="H5" s="197" t="str">
        <f ca="1">_xlfn.IFNA(  SUBSTITUTE(     IF(  INDEX(役男大表!$A$1:$BD$75,MATCH($A5,役男大表!$A$1:$A$75,0),   MATCH(H$1,役男大表!$A$3:$BD$3,0)  )=0,"",  IF(  INDEX(役男大表!$A$1:$BD$75,MATCH($A5,役男大表!$A$1:$A$75,0),   MATCH(H$1,役男大表!$A$3:$BD$3,0)  )="榮","x",  IF(  INDEX(役男大表!$A$1:$BD$75,MATCH($A5,役男大表!$A$1:$A$75,0),   MATCH(H$1,役男大表!$A$3:$BD$3,0)  )="榮-22",  "x榮18-22",               INDEX(役男大表!$A$1:$BD$75,MATCH($A5,役男大表!$A$1:$A$75,0),   MATCH(H$1,役男大表!$A$3:$BD$3,0)  )                  )  )  )," ",""),"")</f>
        <v/>
      </c>
      <c r="I5" s="197" t="str">
        <f ca="1">_xlfn.IFNA(  SUBSTITUTE(     IF(  INDEX(役男大表!$A$1:$BD$75,MATCH($A5,役男大表!$A$1:$A$75,0),   MATCH(I$1,役男大表!$A$3:$BD$3,0)  )=0,"",  IF(  INDEX(役男大表!$A$1:$BD$75,MATCH($A5,役男大表!$A$1:$A$75,0),   MATCH(I$1,役男大表!$A$3:$BD$3,0)  )="榮","x",  IF(  INDEX(役男大表!$A$1:$BD$75,MATCH($A5,役男大表!$A$1:$A$75,0),   MATCH(I$1,役男大表!$A$3:$BD$3,0)  )="榮-22",  "x榮18-22",               INDEX(役男大表!$A$1:$BD$75,MATCH($A5,役男大表!$A$1:$A$75,0),   MATCH(I$1,役男大表!$A$3:$BD$3,0)  )                  )  )  )," ",""),"")</f>
        <v/>
      </c>
      <c r="J5" s="197" t="str">
        <f ca="1">_xlfn.IFNA(  SUBSTITUTE(     IF(  INDEX(役男大表!$A$1:$BD$75,MATCH($A5,役男大表!$A$1:$A$75,0),   MATCH(J$1,役男大表!$A$3:$BD$3,0)  )=0,"",  IF(  INDEX(役男大表!$A$1:$BD$75,MATCH($A5,役男大表!$A$1:$A$75,0),   MATCH(J$1,役男大表!$A$3:$BD$3,0)  )="榮","x",  IF(  INDEX(役男大表!$A$1:$BD$75,MATCH($A5,役男大表!$A$1:$A$75,0),   MATCH(J$1,役男大表!$A$3:$BD$3,0)  )="榮-22",  "x榮18-22",               INDEX(役男大表!$A$1:$BD$75,MATCH($A5,役男大表!$A$1:$A$75,0),   MATCH(J$1,役男大表!$A$3:$BD$3,0)  )                  )  )  )," ",""),"")</f>
        <v/>
      </c>
      <c r="K5" s="197" t="str">
        <f ca="1">_xlfn.IFNA(  SUBSTITUTE(     IF(  INDEX(役男大表!$A$1:$BD$75,MATCH($A5,役男大表!$A$1:$A$75,0),   MATCH(K$1,役男大表!$A$3:$BD$3,0)  )=0,"",  IF(  INDEX(役男大表!$A$1:$BD$75,MATCH($A5,役男大表!$A$1:$A$75,0),   MATCH(K$1,役男大表!$A$3:$BD$3,0)  )="榮","x",  IF(  INDEX(役男大表!$A$1:$BD$75,MATCH($A5,役男大表!$A$1:$A$75,0),   MATCH(K$1,役男大表!$A$3:$BD$3,0)  )="榮-22",  "x榮18-22",               INDEX(役男大表!$A$1:$BD$75,MATCH($A5,役男大表!$A$1:$A$75,0),   MATCH(K$1,役男大表!$A$3:$BD$3,0)  )                  )  )  )," ",""),"")</f>
        <v/>
      </c>
      <c r="L5" s="197" t="str">
        <f ca="1">_xlfn.IFNA(  SUBSTITUTE(     IF(  INDEX(役男大表!$A$1:$BD$75,MATCH($A5,役男大表!$A$1:$A$75,0),   MATCH(L$1,役男大表!$A$3:$BD$3,0)  )=0,"",  IF(  INDEX(役男大表!$A$1:$BD$75,MATCH($A5,役男大表!$A$1:$A$75,0),   MATCH(L$1,役男大表!$A$3:$BD$3,0)  )="榮","x",  IF(  INDEX(役男大表!$A$1:$BD$75,MATCH($A5,役男大表!$A$1:$A$75,0),   MATCH(L$1,役男大表!$A$3:$BD$3,0)  )="榮-22",  "x榮18-22",               INDEX(役男大表!$A$1:$BD$75,MATCH($A5,役男大表!$A$1:$A$75,0),   MATCH(L$1,役男大表!$A$3:$BD$3,0)  )                  )  )  )," ",""),"")</f>
        <v/>
      </c>
      <c r="M5" s="197" t="str">
        <f ca="1">_xlfn.IFNA(  SUBSTITUTE(     IF(  INDEX(役男大表!$A$1:$BD$75,MATCH($A5,役男大表!$A$1:$A$75,0),   MATCH(M$1,役男大表!$A$3:$BD$3,0)  )=0,"",  IF(  INDEX(役男大表!$A$1:$BD$75,MATCH($A5,役男大表!$A$1:$A$75,0),   MATCH(M$1,役男大表!$A$3:$BD$3,0)  )="榮","x",  IF(  INDEX(役男大表!$A$1:$BD$75,MATCH($A5,役男大表!$A$1:$A$75,0),   MATCH(M$1,役男大表!$A$3:$BD$3,0)  )="榮-22",  "x榮18-22",               INDEX(役男大表!$A$1:$BD$75,MATCH($A5,役男大表!$A$1:$A$75,0),   MATCH(M$1,役男大表!$A$3:$BD$3,0)  )                  )  )  )," ",""),"")</f>
        <v/>
      </c>
      <c r="N5" s="197" t="str">
        <f ca="1">_xlfn.IFNA(  SUBSTITUTE(     IF(  INDEX(役男大表!$A$1:$BD$75,MATCH($A5,役男大表!$A$1:$A$75,0),   MATCH(N$1,役男大表!$A$3:$BD$3,0)  )=0,"",  IF(  INDEX(役男大表!$A$1:$BD$75,MATCH($A5,役男大表!$A$1:$A$75,0),   MATCH(N$1,役男大表!$A$3:$BD$3,0)  )="榮","x",  IF(  INDEX(役男大表!$A$1:$BD$75,MATCH($A5,役男大表!$A$1:$A$75,0),   MATCH(N$1,役男大表!$A$3:$BD$3,0)  )="榮-22",  "x榮18-22",               INDEX(役男大表!$A$1:$BD$75,MATCH($A5,役男大表!$A$1:$A$75,0),   MATCH(N$1,役男大表!$A$3:$BD$3,0)  )                  )  )  )," ",""),"")</f>
        <v/>
      </c>
      <c r="O5" s="197" t="str">
        <f ca="1">_xlfn.IFNA(  SUBSTITUTE(     IF(  INDEX(役男大表!$A$1:$BD$75,MATCH($A5,役男大表!$A$1:$A$75,0),   MATCH(O$1,役男大表!$A$3:$BD$3,0)  )=0,"",  IF(  INDEX(役男大表!$A$1:$BD$75,MATCH($A5,役男大表!$A$1:$A$75,0),   MATCH(O$1,役男大表!$A$3:$BD$3,0)  )="榮","x",  IF(  INDEX(役男大表!$A$1:$BD$75,MATCH($A5,役男大表!$A$1:$A$75,0),   MATCH(O$1,役男大表!$A$3:$BD$3,0)  )="榮-22",  "x榮18-22",               INDEX(役男大表!$A$1:$BD$75,MATCH($A5,役男大表!$A$1:$A$75,0),   MATCH(O$1,役男大表!$A$3:$BD$3,0)  )                  )  )  )," ",""),"")</f>
        <v/>
      </c>
      <c r="P5" s="197" t="str">
        <f ca="1">_xlfn.IFNA(  SUBSTITUTE(     IF(  INDEX(役男大表!$A$1:$BD$75,MATCH($A5,役男大表!$A$1:$A$75,0),   MATCH(P$1,役男大表!$A$3:$BD$3,0)  )=0,"",  IF(  INDEX(役男大表!$A$1:$BD$75,MATCH($A5,役男大表!$A$1:$A$75,0),   MATCH(P$1,役男大表!$A$3:$BD$3,0)  )="榮","x",  IF(  INDEX(役男大表!$A$1:$BD$75,MATCH($A5,役男大表!$A$1:$A$75,0),   MATCH(P$1,役男大表!$A$3:$BD$3,0)  )="榮-22",  "x榮18-22",               INDEX(役男大表!$A$1:$BD$75,MATCH($A5,役男大表!$A$1:$A$75,0),   MATCH(P$1,役男大表!$A$3:$BD$3,0)  )                  )  )  )," ",""),"")</f>
        <v/>
      </c>
      <c r="Q5" s="197" t="str">
        <f ca="1">_xlfn.IFNA(  SUBSTITUTE(     IF(  INDEX(役男大表!$A$1:$BD$75,MATCH($A5,役男大表!$A$1:$A$75,0),   MATCH(Q$1,役男大表!$A$3:$BD$3,0)  )=0,"",  IF(  INDEX(役男大表!$A$1:$BD$75,MATCH($A5,役男大表!$A$1:$A$75,0),   MATCH(Q$1,役男大表!$A$3:$BD$3,0)  )="榮","x",  IF(  INDEX(役男大表!$A$1:$BD$75,MATCH($A5,役男大表!$A$1:$A$75,0),   MATCH(Q$1,役男大表!$A$3:$BD$3,0)  )="榮-22",  "x榮18-22",               INDEX(役男大表!$A$1:$BD$75,MATCH($A5,役男大表!$A$1:$A$75,0),   MATCH(Q$1,役男大表!$A$3:$BD$3,0)  )                  )  )  )," ",""),"")</f>
        <v/>
      </c>
      <c r="R5" s="197" t="str">
        <f ca="1">_xlfn.IFNA(  SUBSTITUTE(     IF(  INDEX(役男大表!$A$1:$BD$75,MATCH($A5,役男大表!$A$1:$A$75,0),   MATCH(R$1,役男大表!$A$3:$BD$3,0)  )=0,"",  IF(  INDEX(役男大表!$A$1:$BD$75,MATCH($A5,役男大表!$A$1:$A$75,0),   MATCH(R$1,役男大表!$A$3:$BD$3,0)  )="榮","x",  IF(  INDEX(役男大表!$A$1:$BD$75,MATCH($A5,役男大表!$A$1:$A$75,0),   MATCH(R$1,役男大表!$A$3:$BD$3,0)  )="榮-22",  "x榮18-22",               INDEX(役男大表!$A$1:$BD$75,MATCH($A5,役男大表!$A$1:$A$75,0),   MATCH(R$1,役男大表!$A$3:$BD$3,0)  )                  )  )  )," ",""),"")</f>
        <v/>
      </c>
      <c r="S5" s="197" t="str">
        <f ca="1">_xlfn.IFNA(  SUBSTITUTE(     IF(  INDEX(役男大表!$A$1:$BD$75,MATCH($A5,役男大表!$A$1:$A$75,0),   MATCH(S$1,役男大表!$A$3:$BD$3,0)  )=0,"",  IF(  INDEX(役男大表!$A$1:$BD$75,MATCH($A5,役男大表!$A$1:$A$75,0),   MATCH(S$1,役男大表!$A$3:$BD$3,0)  )="榮","x",  IF(  INDEX(役男大表!$A$1:$BD$75,MATCH($A5,役男大表!$A$1:$A$75,0),   MATCH(S$1,役男大表!$A$3:$BD$3,0)  )="榮-22",  "x榮18-22",               INDEX(役男大表!$A$1:$BD$75,MATCH($A5,役男大表!$A$1:$A$75,0),   MATCH(S$1,役男大表!$A$3:$BD$3,0)  )                  )  )  )," ",""),"")</f>
        <v/>
      </c>
      <c r="T5" s="197" t="str">
        <f ca="1">_xlfn.IFNA(  SUBSTITUTE(     IF(  INDEX(役男大表!$A$1:$BD$75,MATCH($A5,役男大表!$A$1:$A$75,0),   MATCH(T$1,役男大表!$A$3:$BD$3,0)  )=0,"",  IF(  INDEX(役男大表!$A$1:$BD$75,MATCH($A5,役男大表!$A$1:$A$75,0),   MATCH(T$1,役男大表!$A$3:$BD$3,0)  )="榮","x",  IF(  INDEX(役男大表!$A$1:$BD$75,MATCH($A5,役男大表!$A$1:$A$75,0),   MATCH(T$1,役男大表!$A$3:$BD$3,0)  )="榮-22",  "x榮18-22",               INDEX(役男大表!$A$1:$BD$75,MATCH($A5,役男大表!$A$1:$A$75,0),   MATCH(T$1,役男大表!$A$3:$BD$3,0)  )                  )  )  )," ",""),"")</f>
        <v/>
      </c>
      <c r="U5" s="197" t="str">
        <f ca="1">_xlfn.IFNA(  SUBSTITUTE(     IF(  INDEX(役男大表!$A$1:$BD$75,MATCH($A5,役男大表!$A$1:$A$75,0),   MATCH(U$1,役男大表!$A$3:$BD$3,0)  )=0,"",  IF(  INDEX(役男大表!$A$1:$BD$75,MATCH($A5,役男大表!$A$1:$A$75,0),   MATCH(U$1,役男大表!$A$3:$BD$3,0)  )="榮","x",  IF(  INDEX(役男大表!$A$1:$BD$75,MATCH($A5,役男大表!$A$1:$A$75,0),   MATCH(U$1,役男大表!$A$3:$BD$3,0)  )="榮-22",  "x榮18-22",               INDEX(役男大表!$A$1:$BD$75,MATCH($A5,役男大表!$A$1:$A$75,0),   MATCH(U$1,役男大表!$A$3:$BD$3,0)  )                  )  )  )," ",""),"")</f>
        <v/>
      </c>
      <c r="V5" s="197" t="str">
        <f ca="1">_xlfn.IFNA(  SUBSTITUTE(     IF(  INDEX(役男大表!$A$1:$BD$75,MATCH($A5,役男大表!$A$1:$A$75,0),   MATCH(V$1,役男大表!$A$3:$BD$3,0)  )=0,"",  IF(  INDEX(役男大表!$A$1:$BD$75,MATCH($A5,役男大表!$A$1:$A$75,0),   MATCH(V$1,役男大表!$A$3:$BD$3,0)  )="榮","x",  IF(  INDEX(役男大表!$A$1:$BD$75,MATCH($A5,役男大表!$A$1:$A$75,0),   MATCH(V$1,役男大表!$A$3:$BD$3,0)  )="榮-22",  "x榮18-22",               INDEX(役男大表!$A$1:$BD$75,MATCH($A5,役男大表!$A$1:$A$75,0),   MATCH(V$1,役男大表!$A$3:$BD$3,0)  )                  )  )  )," ",""),"")</f>
        <v/>
      </c>
      <c r="W5" s="197" t="str">
        <f ca="1">_xlfn.IFNA(  SUBSTITUTE(     IF(  INDEX(役男大表!$A$1:$BD$75,MATCH($A5,役男大表!$A$1:$A$75,0),   MATCH(W$1,役男大表!$A$3:$BD$3,0)  )=0,"",  IF(  INDEX(役男大表!$A$1:$BD$75,MATCH($A5,役男大表!$A$1:$A$75,0),   MATCH(W$1,役男大表!$A$3:$BD$3,0)  )="榮","x",  IF(  INDEX(役男大表!$A$1:$BD$75,MATCH($A5,役男大表!$A$1:$A$75,0),   MATCH(W$1,役男大表!$A$3:$BD$3,0)  )="榮-22",  "x榮18-22",               INDEX(役男大表!$A$1:$BD$75,MATCH($A5,役男大表!$A$1:$A$75,0),   MATCH(W$1,役男大表!$A$3:$BD$3,0)  )                  )  )  )," ",""),"")</f>
        <v/>
      </c>
      <c r="X5" s="197" t="str">
        <f ca="1">_xlfn.IFNA(  SUBSTITUTE(     IF(  INDEX(役男大表!$A$1:$BD$75,MATCH($A5,役男大表!$A$1:$A$75,0),   MATCH(X$1,役男大表!$A$3:$BD$3,0)  )=0,"",  IF(  INDEX(役男大表!$A$1:$BD$75,MATCH($A5,役男大表!$A$1:$A$75,0),   MATCH(X$1,役男大表!$A$3:$BD$3,0)  )="榮","x",  IF(  INDEX(役男大表!$A$1:$BD$75,MATCH($A5,役男大表!$A$1:$A$75,0),   MATCH(X$1,役男大表!$A$3:$BD$3,0)  )="榮-22",  "x榮18-22",               INDEX(役男大表!$A$1:$BD$75,MATCH($A5,役男大表!$A$1:$A$75,0),   MATCH(X$1,役男大表!$A$3:$BD$3,0)  )                  )  )  )," ",""),"")</f>
        <v/>
      </c>
      <c r="Y5" s="197" t="str">
        <f ca="1">_xlfn.IFNA(  SUBSTITUTE(     IF(  INDEX(役男大表!$A$1:$BD$75,MATCH($A5,役男大表!$A$1:$A$75,0),   MATCH(Y$1,役男大表!$A$3:$BD$3,0)  )=0,"",  IF(  INDEX(役男大表!$A$1:$BD$75,MATCH($A5,役男大表!$A$1:$A$75,0),   MATCH(Y$1,役男大表!$A$3:$BD$3,0)  )="榮","x",  IF(  INDEX(役男大表!$A$1:$BD$75,MATCH($A5,役男大表!$A$1:$A$75,0),   MATCH(Y$1,役男大表!$A$3:$BD$3,0)  )="榮-22",  "x榮18-22",               INDEX(役男大表!$A$1:$BD$75,MATCH($A5,役男大表!$A$1:$A$75,0),   MATCH(Y$1,役男大表!$A$3:$BD$3,0)  )                  )  )  )," ",""),"")</f>
        <v/>
      </c>
      <c r="Z5" s="197" t="str">
        <f ca="1">_xlfn.IFNA(  SUBSTITUTE(     IF(  INDEX(役男大表!$A$1:$BD$75,MATCH($A5,役男大表!$A$1:$A$75,0),   MATCH(Z$1,役男大表!$A$3:$BD$3,0)  )=0,"",  IF(  INDEX(役男大表!$A$1:$BD$75,MATCH($A5,役男大表!$A$1:$A$75,0),   MATCH(Z$1,役男大表!$A$3:$BD$3,0)  )="榮","x",  IF(  INDEX(役男大表!$A$1:$BD$75,MATCH($A5,役男大表!$A$1:$A$75,0),   MATCH(Z$1,役男大表!$A$3:$BD$3,0)  )="榮-22",  "x榮18-22",               INDEX(役男大表!$A$1:$BD$75,MATCH($A5,役男大表!$A$1:$A$75,0),   MATCH(Z$1,役男大表!$A$3:$BD$3,0)  )                  )  )  )," ",""),"")</f>
        <v/>
      </c>
      <c r="AA5" s="197" t="str">
        <f ca="1">_xlfn.IFNA(  SUBSTITUTE(     IF(  INDEX(役男大表!$A$1:$BD$75,MATCH($A5,役男大表!$A$1:$A$75,0),   MATCH(AA$1,役男大表!$A$3:$BD$3,0)  )=0,"",  IF(  INDEX(役男大表!$A$1:$BD$75,MATCH($A5,役男大表!$A$1:$A$75,0),   MATCH(AA$1,役男大表!$A$3:$BD$3,0)  )="榮","x",  IF(  INDEX(役男大表!$A$1:$BD$75,MATCH($A5,役男大表!$A$1:$A$75,0),   MATCH(AA$1,役男大表!$A$3:$BD$3,0)  )="榮-22",  "x榮18-22",               INDEX(役男大表!$A$1:$BD$75,MATCH($A5,役男大表!$A$1:$A$75,0),   MATCH(AA$1,役男大表!$A$3:$BD$3,0)  )                  )  )  )," ",""),"")</f>
        <v>x</v>
      </c>
      <c r="AB5" s="197" t="str">
        <f ca="1">_xlfn.IFNA(  SUBSTITUTE(     IF(  INDEX(役男大表!$A$1:$BD$75,MATCH($A5,役男大表!$A$1:$A$75,0),   MATCH(AB$1,役男大表!$A$3:$BD$3,0)  )=0,"",  IF(  INDEX(役男大表!$A$1:$BD$75,MATCH($A5,役男大表!$A$1:$A$75,0),   MATCH(AB$1,役男大表!$A$3:$BD$3,0)  )="榮","x",  IF(  INDEX(役男大表!$A$1:$BD$75,MATCH($A5,役男大表!$A$1:$A$75,0),   MATCH(AB$1,役男大表!$A$3:$BD$3,0)  )="榮-22",  "x榮18-22",               INDEX(役男大表!$A$1:$BD$75,MATCH($A5,役男大表!$A$1:$A$75,0),   MATCH(AB$1,役男大表!$A$3:$BD$3,0)  )                  )  )  )," ",""),"")</f>
        <v>x</v>
      </c>
      <c r="AC5" s="197" t="str">
        <f ca="1">_xlfn.IFNA(  SUBSTITUTE(     IF(  INDEX(役男大表!$A$1:$BD$75,MATCH($A5,役男大表!$A$1:$A$75,0),   MATCH(AC$1,役男大表!$A$3:$BD$3,0)  )=0,"",  IF(  INDEX(役男大表!$A$1:$BD$75,MATCH($A5,役男大表!$A$1:$A$75,0),   MATCH(AC$1,役男大表!$A$3:$BD$3,0)  )="榮","x",  IF(  INDEX(役男大表!$A$1:$BD$75,MATCH($A5,役男大表!$A$1:$A$75,0),   MATCH(AC$1,役男大表!$A$3:$BD$3,0)  )="榮-22",  "x榮18-22",               INDEX(役男大表!$A$1:$BD$75,MATCH($A5,役男大表!$A$1:$A$75,0),   MATCH(AC$1,役男大表!$A$3:$BD$3,0)  )                  )  )  )," ",""),"")</f>
        <v>x</v>
      </c>
      <c r="AD5" s="197" t="str">
        <f ca="1">_xlfn.IFNA(  SUBSTITUTE(     IF(  INDEX(役男大表!$A$1:$BD$75,MATCH($A5,役男大表!$A$1:$A$75,0),   MATCH(AD$1,役男大表!$A$3:$BD$3,0)  )=0,"",  IF(  INDEX(役男大表!$A$1:$BD$75,MATCH($A5,役男大表!$A$1:$A$75,0),   MATCH(AD$1,役男大表!$A$3:$BD$3,0)  )="榮","x",  IF(  INDEX(役男大表!$A$1:$BD$75,MATCH($A5,役男大表!$A$1:$A$75,0),   MATCH(AD$1,役男大表!$A$3:$BD$3,0)  )="榮-22",  "x榮18-22",               INDEX(役男大表!$A$1:$BD$75,MATCH($A5,役男大表!$A$1:$A$75,0),   MATCH(AD$1,役男大表!$A$3:$BD$3,0)  )                  )  )  )," ",""),"")</f>
        <v>x</v>
      </c>
      <c r="AE5" s="197" t="str">
        <f ca="1">_xlfn.IFNA(  SUBSTITUTE(     IF(  INDEX(役男大表!$A$1:$BD$75,MATCH($A5,役男大表!$A$1:$A$75,0),   MATCH(AE$1,役男大表!$A$3:$BD$3,0)  )=0,"",  IF(  INDEX(役男大表!$A$1:$BD$75,MATCH($A5,役男大表!$A$1:$A$75,0),   MATCH(AE$1,役男大表!$A$3:$BD$3,0)  )="榮","x",  IF(  INDEX(役男大表!$A$1:$BD$75,MATCH($A5,役男大表!$A$1:$A$75,0),   MATCH(AE$1,役男大表!$A$3:$BD$3,0)  )="榮-22",  "x榮18-22",               INDEX(役男大表!$A$1:$BD$75,MATCH($A5,役男大表!$A$1:$A$75,0),   MATCH(AE$1,役男大表!$A$3:$BD$3,0)  )                  )  )  )," ",""),"")</f>
        <v/>
      </c>
      <c r="AF5" s="197" t="str">
        <f ca="1">_xlfn.IFNA(  SUBSTITUTE(     IF(  INDEX(役男大表!$A$1:$BD$75,MATCH($A5,役男大表!$A$1:$A$75,0),   MATCH(AF$1,役男大表!$A$3:$BD$3,0)  )=0,"",  IF(  INDEX(役男大表!$A$1:$BD$75,MATCH($A5,役男大表!$A$1:$A$75,0),   MATCH(AF$1,役男大表!$A$3:$BD$3,0)  )="榮","x",  IF(  INDEX(役男大表!$A$1:$BD$75,MATCH($A5,役男大表!$A$1:$A$75,0),   MATCH(AF$1,役男大表!$A$3:$BD$3,0)  )="榮-22",  "x榮18-22",               INDEX(役男大表!$A$1:$BD$75,MATCH($A5,役男大表!$A$1:$A$75,0),   MATCH(AF$1,役男大表!$A$3:$BD$3,0)  )                  )  )  )," ",""),"")</f>
        <v/>
      </c>
      <c r="AG5" s="197" t="str">
        <f ca="1">_xlfn.IFNA(  SUBSTITUTE(     IF(  INDEX(役男大表!$A$1:$BD$75,MATCH($A5,役男大表!$A$1:$A$75,0),   MATCH(AG$1,役男大表!$A$3:$BD$3,0)  )=0,"",  IF(  INDEX(役男大表!$A$1:$BD$75,MATCH($A5,役男大表!$A$1:$A$75,0),   MATCH(AG$1,役男大表!$A$3:$BD$3,0)  )="榮","x",  IF(  INDEX(役男大表!$A$1:$BD$75,MATCH($A5,役男大表!$A$1:$A$75,0),   MATCH(AG$1,役男大表!$A$3:$BD$3,0)  )="榮-22",  "x榮18-22",               INDEX(役男大表!$A$1:$BD$75,MATCH($A5,役男大表!$A$1:$A$75,0),   MATCH(AG$1,役男大表!$A$3:$BD$3,0)  )                  )  )  )," ",""),"")</f>
        <v/>
      </c>
      <c r="AH5" s="197" t="str">
        <f ca="1">_xlfn.IFNA(  SUBSTITUTE(     IF(  INDEX(役男大表!$A$1:$BD$75,MATCH($A5,役男大表!$A$1:$A$75,0),   MATCH(AH$1,役男大表!$A$3:$BD$3,0)  )=0,"",  IF(  INDEX(役男大表!$A$1:$BD$75,MATCH($A5,役男大表!$A$1:$A$75,0),   MATCH(AH$1,役男大表!$A$3:$BD$3,0)  )="榮","x",  IF(  INDEX(役男大表!$A$1:$BD$75,MATCH($A5,役男大表!$A$1:$A$75,0),   MATCH(AH$1,役男大表!$A$3:$BD$3,0)  )="榮-22",  "x榮18-22",               INDEX(役男大表!$A$1:$BD$75,MATCH($A5,役男大表!$A$1:$A$75,0),   MATCH(AH$1,役男大表!$A$3:$BD$3,0)  )                  )  )  )," ",""),"")</f>
        <v/>
      </c>
      <c r="AI5" s="197" t="str">
        <f ca="1">_xlfn.IFNA(  SUBSTITUTE(     IF(  INDEX(役男大表!$A$1:$BD$75,MATCH($A5,役男大表!$A$1:$A$75,0),   MATCH(AI$1,役男大表!$A$3:$BD$3,0)  )=0,"",  IF(  INDEX(役男大表!$A$1:$BD$75,MATCH($A5,役男大表!$A$1:$A$75,0),   MATCH(AI$1,役男大表!$A$3:$BD$3,0)  )="榮","x",  IF(  INDEX(役男大表!$A$1:$BD$75,MATCH($A5,役男大表!$A$1:$A$75,0),   MATCH(AI$1,役男大表!$A$3:$BD$3,0)  )="榮-22",  "x榮18-22",               INDEX(役男大表!$A$1:$BD$75,MATCH($A5,役男大表!$A$1:$A$75,0),   MATCH(AI$1,役男大表!$A$3:$BD$3,0)  )                  )  )  )," ",""),"")</f>
        <v/>
      </c>
      <c r="AJ5" s="197" t="str">
        <f ca="1">_xlfn.IFNA(  SUBSTITUTE(     IF(  INDEX(役男大表!$A$1:$BD$75,MATCH($A5,役男大表!$A$1:$A$75,0),   MATCH(AJ$1,役男大表!$A$3:$BD$3,0)  )=0,"",  IF(  INDEX(役男大表!$A$1:$BD$75,MATCH($A5,役男大表!$A$1:$A$75,0),   MATCH(AJ$1,役男大表!$A$3:$BD$3,0)  )="榮","x",  IF(  INDEX(役男大表!$A$1:$BD$75,MATCH($A5,役男大表!$A$1:$A$75,0),   MATCH(AJ$1,役男大表!$A$3:$BD$3,0)  )="榮-22",  "x榮18-22",               INDEX(役男大表!$A$1:$BD$75,MATCH($A5,役男大表!$A$1:$A$75,0),   MATCH(AJ$1,役男大表!$A$3:$BD$3,0)  )                  )  )  )," ",""),"")</f>
        <v/>
      </c>
      <c r="AM5" s="65">
        <f t="shared" si="1"/>
        <v>4</v>
      </c>
      <c r="AN5" s="65" t="str">
        <f t="shared" si="2"/>
        <v>張顥</v>
      </c>
      <c r="AO5" s="70" t="str">
        <f t="shared" ca="1" si="3"/>
        <v>全日勤</v>
      </c>
      <c r="AP5" s="65" t="str">
        <f>_xlfn.IFNA(IF((ROW(AP5)-1)&lt;=暫1!$B$2,IF(VALUE($AM5)=暫1!B$3,"家因",IF(VALUE($AM5)=暫1!C$3,"家因",IF(VALUE($AM5)=暫1!D$3,"家因",IF(VALUE($AM5)=暫1!E$3,"家因",IF(VALUE($AM5)=暫1!F$3,"家因",IF(VALUE($AM5)=暫1!G$3,"家因",IF(VALUE($AM5)=暫1!H$3,"家因",IF(VALUE($AM5)=暫1!I$3,"家因",IF(VALUE($AM5)=暫1!J$3,"家因",IF(VALUE($AM5)=暫1!K$3,"家因",IF(VALUE($AM5)=暫1!L$3,"家因",IF(VALUE($AM5)=暫1!M$3,"家因",IF(VALUE($AM5)=暫1!N$3,"家因",IF(VALUE($AM5)=暫1!O$3,"家因",IF(VALUE($AM5)=暫1!P$3,"家因",IF(VALUE($AM5)=暫1!Q$3,"家因",IF(VALUE($AM5)=暫1!R$3,"家因",IF(VALUE($AM5)=暫1!S$3,"家因",IF(VALUE($AM5)=暫1!T$3,"家因",IF(VALUE($AM5)=暫1!U$3,"家因","")))))))))))))))))))),""),"")</f>
        <v/>
      </c>
      <c r="AQ5" s="65" t="str">
        <f ca="1">IF((ROW(AQ5)-1)&lt;=暫1!$B$2,_xlfn.IFNA(IF(INDEX($A$1:$AJ$99,MATCH($AN5,$B$1:$B$219,0),VALUE($AQ$1+3))="成","補",INDEX($A$1:$AJ$99,MATCH($AN5,$B$1:$B$219,0),VALUE($AQ$1+3))),""),"")</f>
        <v/>
      </c>
      <c r="AR5" s="65" t="str">
        <f ca="1">IF((ROW(AR5)-1)&lt;=暫1!$B$2,_xlfn.IFNA(IF(INDEX($A$1:$AJ$99,MATCH($AN5,$B$1:$B$219,0),VALUE($AR$1+3))="成","補",INDEX($A$1:$AJ$99,MATCH($AN5,$B$1:$B$219,0),VALUE($AR$1+3))),""),"")</f>
        <v/>
      </c>
      <c r="AS5" s="65" t="str">
        <f ca="1">IF((ROW(AS5)-1)&lt;=暫1!$B$2,_xlfn.IFNA(IF(INDEX($A$1:$AJ$99,MATCH($AN5,$B$1:$B$219,0),VALUE($AS$1+3))="成","補",INDEX($A$1:$AJ$99,MATCH($AN5,$B$1:$B$219,0),VALUE($AS$1+3))),""),"")</f>
        <v/>
      </c>
      <c r="AT5" s="65" t="str">
        <f t="shared" ca="1" si="4"/>
        <v/>
      </c>
      <c r="AU5" s="65" t="str">
        <f t="shared" ca="1" si="5"/>
        <v/>
      </c>
      <c r="AV5" s="65" t="str">
        <f t="shared" ca="1" si="6"/>
        <v/>
      </c>
      <c r="AX5" s="65" t="str">
        <f ca="1">IFERROR(IF((ROW(AX5)-1)&lt;=暫1!$B$2,SUBSTITUTE(IF($AO5=$AX$1,$AM5,"")," ",""),""),"")</f>
        <v/>
      </c>
      <c r="AY5" s="65" t="str">
        <f ca="1">IFERROR(IF((ROW(AY5)-1)&lt;=暫1!$B$2,SUBSTITUTE(IF($AO5=$AY$1,$AM5,"")," ",""),""),"")</f>
        <v/>
      </c>
      <c r="AZ5" s="65" t="str">
        <f ca="1">IFERROR(IF((ROW(AZ5)-1)&lt;=暫1!$B$2,SUBSTITUTE(IF($AO5=$AZ$1,$AM5,"")," ",""),""),"")</f>
        <v/>
      </c>
      <c r="BA5" s="65" t="str">
        <f ca="1">IFERROR(IF((ROW(BA5)-1)&lt;=暫1!$B$2,SUBSTITUTE(IF($AO5=$BA$1,$AM5,"")," ",""),""),"")</f>
        <v/>
      </c>
      <c r="BB5" s="68" t="str">
        <f ca="1">IFERROR(IF((ROW(BB5)-1)&lt;=暫1!$B$2,SUBSTITUTE(IF(OR($AO5=$BB$1,$AO5=$AY$1,$AO5=$AZ$1),$AM5,IF($AO5=$AY$1,$AM5,"")),"",""),""),"")</f>
        <v>4</v>
      </c>
      <c r="BC5" s="68" t="str">
        <f>IF(    AND(LEN(BC4)&gt;=2,IF(OR(役男人力!$K$2:$K$94="是"),役男人力!$B6,"")&lt;&gt;"" ),        "" &amp;  IF(OR(役男人力!$K$2:$K$94="是"),役男人力!$B5,""),  IF(OR(役男人力!$E5="全日勤",役男人力!$E5="家因退勤"),役男人力!$B5,"")  )</f>
        <v>張顥</v>
      </c>
      <c r="BG5" s="69" t="s">
        <v>258</v>
      </c>
      <c r="BH5" s="62" t="str">
        <f ca="1">CONCATENATE(' 役男公式'!BG5,"：",' 役男公式'!BG6)</f>
        <v>18放：</v>
      </c>
    </row>
    <row r="6" spans="1:60" ht="25.5" customHeight="1" thickBot="1">
      <c r="A6" s="197">
        <v>5</v>
      </c>
      <c r="B6" s="197" t="str">
        <f>_xlfn.IFNA(  INDEX(役男大表!$A$1:$BD$75,MATCH(A6,役男大表!$A$1:$A$75,0),2),"")</f>
        <v>李沛諺</v>
      </c>
      <c r="C6" s="197" t="str">
        <f ca="1">_xlfn.IFNA(  SUBSTITUTE(     IF(  INDEX(役男大表!$A$1:$BD$75,MATCH($A6,役男大表!$A$1:$A$75,0),   MATCH(C$1,役男大表!$A$3:$BD$3,0)  )=0,"",  IF(  INDEX(役男大表!$A$1:$BD$75,MATCH($A6,役男大表!$A$1:$A$75,0),   MATCH(C$1,役男大表!$A$3:$BD$3,0)  )="榮","x",  IF(  INDEX(役男大表!$A$1:$BD$75,MATCH($A6,役男大表!$A$1:$A$75,0),   MATCH(C$1,役男大表!$A$3:$BD$3,0)  )="榮-22",  "x榮18-22",               INDEX(役男大表!$A$1:$BD$75,MATCH($A6,役男大表!$A$1:$A$75,0),   MATCH(C$1,役男大表!$A$3:$BD$3,0)  )                  )  )  )," ",""),"")</f>
        <v/>
      </c>
      <c r="D6" s="197" t="str">
        <f ca="1">_xlfn.IFNA(  SUBSTITUTE(     IF(  INDEX(役男大表!$A$1:$BD$75,MATCH($A6,役男大表!$A$1:$A$75,0),   MATCH(D$1,役男大表!$A$3:$BD$3,0)  )=0,"",  IF(  INDEX(役男大表!$A$1:$BD$75,MATCH($A6,役男大表!$A$1:$A$75,0),   MATCH(D$1,役男大表!$A$3:$BD$3,0)  )="榮","x",  IF(  INDEX(役男大表!$A$1:$BD$75,MATCH($A6,役男大表!$A$1:$A$75,0),   MATCH(D$1,役男大表!$A$3:$BD$3,0)  )="榮-22",  "x榮18-22",               INDEX(役男大表!$A$1:$BD$75,MATCH($A6,役男大表!$A$1:$A$75,0),   MATCH(D$1,役男大表!$A$3:$BD$3,0)  )                  )  )  )," ",""),"")</f>
        <v/>
      </c>
      <c r="E6" s="197" t="str">
        <f ca="1">_xlfn.IFNA(  SUBSTITUTE(     IF(  INDEX(役男大表!$A$1:$BD$75,MATCH($A6,役男大表!$A$1:$A$75,0),   MATCH(E$1,役男大表!$A$3:$BD$3,0)  )=0,"",  IF(  INDEX(役男大表!$A$1:$BD$75,MATCH($A6,役男大表!$A$1:$A$75,0),   MATCH(E$1,役男大表!$A$3:$BD$3,0)  )="榮","x",  IF(  INDEX(役男大表!$A$1:$BD$75,MATCH($A6,役男大表!$A$1:$A$75,0),   MATCH(E$1,役男大表!$A$3:$BD$3,0)  )="榮-22",  "x榮18-22",               INDEX(役男大表!$A$1:$BD$75,MATCH($A6,役男大表!$A$1:$A$75,0),   MATCH(E$1,役男大表!$A$3:$BD$3,0)  )                  )  )  )," ",""),"")</f>
        <v/>
      </c>
      <c r="F6" s="197" t="str">
        <f ca="1">_xlfn.IFNA(  SUBSTITUTE(     IF(  INDEX(役男大表!$A$1:$BD$75,MATCH($A6,役男大表!$A$1:$A$75,0),   MATCH(F$1,役男大表!$A$3:$BD$3,0)  )=0,"",  IF(  INDEX(役男大表!$A$1:$BD$75,MATCH($A6,役男大表!$A$1:$A$75,0),   MATCH(F$1,役男大表!$A$3:$BD$3,0)  )="榮","x",  IF(  INDEX(役男大表!$A$1:$BD$75,MATCH($A6,役男大表!$A$1:$A$75,0),   MATCH(F$1,役男大表!$A$3:$BD$3,0)  )="榮-22",  "x榮18-22",               INDEX(役男大表!$A$1:$BD$75,MATCH($A6,役男大表!$A$1:$A$75,0),   MATCH(F$1,役男大表!$A$3:$BD$3,0)  )                  )  )  )," ",""),"")</f>
        <v/>
      </c>
      <c r="G6" s="197" t="str">
        <f ca="1">_xlfn.IFNA(  SUBSTITUTE(     IF(  INDEX(役男大表!$A$1:$BD$75,MATCH($A6,役男大表!$A$1:$A$75,0),   MATCH(G$1,役男大表!$A$3:$BD$3,0)  )=0,"",  IF(  INDEX(役男大表!$A$1:$BD$75,MATCH($A6,役男大表!$A$1:$A$75,0),   MATCH(G$1,役男大表!$A$3:$BD$3,0)  )="榮","x",  IF(  INDEX(役男大表!$A$1:$BD$75,MATCH($A6,役男大表!$A$1:$A$75,0),   MATCH(G$1,役男大表!$A$3:$BD$3,0)  )="榮-22",  "x榮18-22",               INDEX(役男大表!$A$1:$BD$75,MATCH($A6,役男大表!$A$1:$A$75,0),   MATCH(G$1,役男大表!$A$3:$BD$3,0)  )                  )  )  )," ",""),"")</f>
        <v/>
      </c>
      <c r="H6" s="197" t="str">
        <f ca="1">_xlfn.IFNA(  SUBSTITUTE(     IF(  INDEX(役男大表!$A$1:$BD$75,MATCH($A6,役男大表!$A$1:$A$75,0),   MATCH(H$1,役男大表!$A$3:$BD$3,0)  )=0,"",  IF(  INDEX(役男大表!$A$1:$BD$75,MATCH($A6,役男大表!$A$1:$A$75,0),   MATCH(H$1,役男大表!$A$3:$BD$3,0)  )="榮","x",  IF(  INDEX(役男大表!$A$1:$BD$75,MATCH($A6,役男大表!$A$1:$A$75,0),   MATCH(H$1,役男大表!$A$3:$BD$3,0)  )="榮-22",  "x榮18-22",               INDEX(役男大表!$A$1:$BD$75,MATCH($A6,役男大表!$A$1:$A$75,0),   MATCH(H$1,役男大表!$A$3:$BD$3,0)  )                  )  )  )," ",""),"")</f>
        <v/>
      </c>
      <c r="I6" s="197" t="str">
        <f ca="1">_xlfn.IFNA(  SUBSTITUTE(     IF(  INDEX(役男大表!$A$1:$BD$75,MATCH($A6,役男大表!$A$1:$A$75,0),   MATCH(I$1,役男大表!$A$3:$BD$3,0)  )=0,"",  IF(  INDEX(役男大表!$A$1:$BD$75,MATCH($A6,役男大表!$A$1:$A$75,0),   MATCH(I$1,役男大表!$A$3:$BD$3,0)  )="榮","x",  IF(  INDEX(役男大表!$A$1:$BD$75,MATCH($A6,役男大表!$A$1:$A$75,0),   MATCH(I$1,役男大表!$A$3:$BD$3,0)  )="榮-22",  "x榮18-22",               INDEX(役男大表!$A$1:$BD$75,MATCH($A6,役男大表!$A$1:$A$75,0),   MATCH(I$1,役男大表!$A$3:$BD$3,0)  )                  )  )  )," ",""),"")</f>
        <v/>
      </c>
      <c r="J6" s="197" t="str">
        <f ca="1">_xlfn.IFNA(  SUBSTITUTE(     IF(  INDEX(役男大表!$A$1:$BD$75,MATCH($A6,役男大表!$A$1:$A$75,0),   MATCH(J$1,役男大表!$A$3:$BD$3,0)  )=0,"",  IF(  INDEX(役男大表!$A$1:$BD$75,MATCH($A6,役男大表!$A$1:$A$75,0),   MATCH(J$1,役男大表!$A$3:$BD$3,0)  )="榮","x",  IF(  INDEX(役男大表!$A$1:$BD$75,MATCH($A6,役男大表!$A$1:$A$75,0),   MATCH(J$1,役男大表!$A$3:$BD$3,0)  )="榮-22",  "x榮18-22",               INDEX(役男大表!$A$1:$BD$75,MATCH($A6,役男大表!$A$1:$A$75,0),   MATCH(J$1,役男大表!$A$3:$BD$3,0)  )                  )  )  )," ",""),"")</f>
        <v/>
      </c>
      <c r="K6" s="197" t="str">
        <f ca="1">_xlfn.IFNA(  SUBSTITUTE(     IF(  INDEX(役男大表!$A$1:$BD$75,MATCH($A6,役男大表!$A$1:$A$75,0),   MATCH(K$1,役男大表!$A$3:$BD$3,0)  )=0,"",  IF(  INDEX(役男大表!$A$1:$BD$75,MATCH($A6,役男大表!$A$1:$A$75,0),   MATCH(K$1,役男大表!$A$3:$BD$3,0)  )="榮","x",  IF(  INDEX(役男大表!$A$1:$BD$75,MATCH($A6,役男大表!$A$1:$A$75,0),   MATCH(K$1,役男大表!$A$3:$BD$3,0)  )="榮-22",  "x榮18-22",               INDEX(役男大表!$A$1:$BD$75,MATCH($A6,役男大表!$A$1:$A$75,0),   MATCH(K$1,役男大表!$A$3:$BD$3,0)  )                  )  )  )," ",""),"")</f>
        <v/>
      </c>
      <c r="L6" s="197" t="str">
        <f ca="1">_xlfn.IFNA(  SUBSTITUTE(     IF(  INDEX(役男大表!$A$1:$BD$75,MATCH($A6,役男大表!$A$1:$A$75,0),   MATCH(L$1,役男大表!$A$3:$BD$3,0)  )=0,"",  IF(  INDEX(役男大表!$A$1:$BD$75,MATCH($A6,役男大表!$A$1:$A$75,0),   MATCH(L$1,役男大表!$A$3:$BD$3,0)  )="榮","x",  IF(  INDEX(役男大表!$A$1:$BD$75,MATCH($A6,役男大表!$A$1:$A$75,0),   MATCH(L$1,役男大表!$A$3:$BD$3,0)  )="榮-22",  "x榮18-22",               INDEX(役男大表!$A$1:$BD$75,MATCH($A6,役男大表!$A$1:$A$75,0),   MATCH(L$1,役男大表!$A$3:$BD$3,0)  )                  )  )  )," ",""),"")</f>
        <v/>
      </c>
      <c r="M6" s="197" t="str">
        <f ca="1">_xlfn.IFNA(  SUBSTITUTE(     IF(  INDEX(役男大表!$A$1:$BD$75,MATCH($A6,役男大表!$A$1:$A$75,0),   MATCH(M$1,役男大表!$A$3:$BD$3,0)  )=0,"",  IF(  INDEX(役男大表!$A$1:$BD$75,MATCH($A6,役男大表!$A$1:$A$75,0),   MATCH(M$1,役男大表!$A$3:$BD$3,0)  )="榮","x",  IF(  INDEX(役男大表!$A$1:$BD$75,MATCH($A6,役男大表!$A$1:$A$75,0),   MATCH(M$1,役男大表!$A$3:$BD$3,0)  )="榮-22",  "x榮18-22",               INDEX(役男大表!$A$1:$BD$75,MATCH($A6,役男大表!$A$1:$A$75,0),   MATCH(M$1,役男大表!$A$3:$BD$3,0)  )                  )  )  )," ",""),"")</f>
        <v/>
      </c>
      <c r="N6" s="197" t="str">
        <f ca="1">_xlfn.IFNA(  SUBSTITUTE(     IF(  INDEX(役男大表!$A$1:$BD$75,MATCH($A6,役男大表!$A$1:$A$75,0),   MATCH(N$1,役男大表!$A$3:$BD$3,0)  )=0,"",  IF(  INDEX(役男大表!$A$1:$BD$75,MATCH($A6,役男大表!$A$1:$A$75,0),   MATCH(N$1,役男大表!$A$3:$BD$3,0)  )="榮","x",  IF(  INDEX(役男大表!$A$1:$BD$75,MATCH($A6,役男大表!$A$1:$A$75,0),   MATCH(N$1,役男大表!$A$3:$BD$3,0)  )="榮-22",  "x榮18-22",               INDEX(役男大表!$A$1:$BD$75,MATCH($A6,役男大表!$A$1:$A$75,0),   MATCH(N$1,役男大表!$A$3:$BD$3,0)  )                  )  )  )," ",""),"")</f>
        <v/>
      </c>
      <c r="O6" s="197" t="str">
        <f ca="1">_xlfn.IFNA(  SUBSTITUTE(     IF(  INDEX(役男大表!$A$1:$BD$75,MATCH($A6,役男大表!$A$1:$A$75,0),   MATCH(O$1,役男大表!$A$3:$BD$3,0)  )=0,"",  IF(  INDEX(役男大表!$A$1:$BD$75,MATCH($A6,役男大表!$A$1:$A$75,0),   MATCH(O$1,役男大表!$A$3:$BD$3,0)  )="榮","x",  IF(  INDEX(役男大表!$A$1:$BD$75,MATCH($A6,役男大表!$A$1:$A$75,0),   MATCH(O$1,役男大表!$A$3:$BD$3,0)  )="榮-22",  "x榮18-22",               INDEX(役男大表!$A$1:$BD$75,MATCH($A6,役男大表!$A$1:$A$75,0),   MATCH(O$1,役男大表!$A$3:$BD$3,0)  )                  )  )  )," ",""),"")</f>
        <v/>
      </c>
      <c r="P6" s="197" t="str">
        <f ca="1">_xlfn.IFNA(  SUBSTITUTE(     IF(  INDEX(役男大表!$A$1:$BD$75,MATCH($A6,役男大表!$A$1:$A$75,0),   MATCH(P$1,役男大表!$A$3:$BD$3,0)  )=0,"",  IF(  INDEX(役男大表!$A$1:$BD$75,MATCH($A6,役男大表!$A$1:$A$75,0),   MATCH(P$1,役男大表!$A$3:$BD$3,0)  )="榮","x",  IF(  INDEX(役男大表!$A$1:$BD$75,MATCH($A6,役男大表!$A$1:$A$75,0),   MATCH(P$1,役男大表!$A$3:$BD$3,0)  )="榮-22",  "x榮18-22",               INDEX(役男大表!$A$1:$BD$75,MATCH($A6,役男大表!$A$1:$A$75,0),   MATCH(P$1,役男大表!$A$3:$BD$3,0)  )                  )  )  )," ",""),"")</f>
        <v/>
      </c>
      <c r="Q6" s="197" t="str">
        <f ca="1">_xlfn.IFNA(  SUBSTITUTE(     IF(  INDEX(役男大表!$A$1:$BD$75,MATCH($A6,役男大表!$A$1:$A$75,0),   MATCH(Q$1,役男大表!$A$3:$BD$3,0)  )=0,"",  IF(  INDEX(役男大表!$A$1:$BD$75,MATCH($A6,役男大表!$A$1:$A$75,0),   MATCH(Q$1,役男大表!$A$3:$BD$3,0)  )="榮","x",  IF(  INDEX(役男大表!$A$1:$BD$75,MATCH($A6,役男大表!$A$1:$A$75,0),   MATCH(Q$1,役男大表!$A$3:$BD$3,0)  )="榮-22",  "x榮18-22",               INDEX(役男大表!$A$1:$BD$75,MATCH($A6,役男大表!$A$1:$A$75,0),   MATCH(Q$1,役男大表!$A$3:$BD$3,0)  )                  )  )  )," ",""),"")</f>
        <v/>
      </c>
      <c r="R6" s="197" t="str">
        <f ca="1">_xlfn.IFNA(  SUBSTITUTE(     IF(  INDEX(役男大表!$A$1:$BD$75,MATCH($A6,役男大表!$A$1:$A$75,0),   MATCH(R$1,役男大表!$A$3:$BD$3,0)  )=0,"",  IF(  INDEX(役男大表!$A$1:$BD$75,MATCH($A6,役男大表!$A$1:$A$75,0),   MATCH(R$1,役男大表!$A$3:$BD$3,0)  )="榮","x",  IF(  INDEX(役男大表!$A$1:$BD$75,MATCH($A6,役男大表!$A$1:$A$75,0),   MATCH(R$1,役男大表!$A$3:$BD$3,0)  )="榮-22",  "x榮18-22",               INDEX(役男大表!$A$1:$BD$75,MATCH($A6,役男大表!$A$1:$A$75,0),   MATCH(R$1,役男大表!$A$3:$BD$3,0)  )                  )  )  )," ",""),"")</f>
        <v/>
      </c>
      <c r="S6" s="197" t="str">
        <f ca="1">_xlfn.IFNA(  SUBSTITUTE(     IF(  INDEX(役男大表!$A$1:$BD$75,MATCH($A6,役男大表!$A$1:$A$75,0),   MATCH(S$1,役男大表!$A$3:$BD$3,0)  )=0,"",  IF(  INDEX(役男大表!$A$1:$BD$75,MATCH($A6,役男大表!$A$1:$A$75,0),   MATCH(S$1,役男大表!$A$3:$BD$3,0)  )="榮","x",  IF(  INDEX(役男大表!$A$1:$BD$75,MATCH($A6,役男大表!$A$1:$A$75,0),   MATCH(S$1,役男大表!$A$3:$BD$3,0)  )="榮-22",  "x榮18-22",               INDEX(役男大表!$A$1:$BD$75,MATCH($A6,役男大表!$A$1:$A$75,0),   MATCH(S$1,役男大表!$A$3:$BD$3,0)  )                  )  )  )," ",""),"")</f>
        <v/>
      </c>
      <c r="T6" s="197" t="str">
        <f ca="1">_xlfn.IFNA(  SUBSTITUTE(     IF(  INDEX(役男大表!$A$1:$BD$75,MATCH($A6,役男大表!$A$1:$A$75,0),   MATCH(T$1,役男大表!$A$3:$BD$3,0)  )=0,"",  IF(  INDEX(役男大表!$A$1:$BD$75,MATCH($A6,役男大表!$A$1:$A$75,0),   MATCH(T$1,役男大表!$A$3:$BD$3,0)  )="榮","x",  IF(  INDEX(役男大表!$A$1:$BD$75,MATCH($A6,役男大表!$A$1:$A$75,0),   MATCH(T$1,役男大表!$A$3:$BD$3,0)  )="榮-22",  "x榮18-22",               INDEX(役男大表!$A$1:$BD$75,MATCH($A6,役男大表!$A$1:$A$75,0),   MATCH(T$1,役男大表!$A$3:$BD$3,0)  )                  )  )  )," ",""),"")</f>
        <v/>
      </c>
      <c r="U6" s="197" t="str">
        <f ca="1">_xlfn.IFNA(  SUBSTITUTE(     IF(  INDEX(役男大表!$A$1:$BD$75,MATCH($A6,役男大表!$A$1:$A$75,0),   MATCH(U$1,役男大表!$A$3:$BD$3,0)  )=0,"",  IF(  INDEX(役男大表!$A$1:$BD$75,MATCH($A6,役男大表!$A$1:$A$75,0),   MATCH(U$1,役男大表!$A$3:$BD$3,0)  )="榮","x",  IF(  INDEX(役男大表!$A$1:$BD$75,MATCH($A6,役男大表!$A$1:$A$75,0),   MATCH(U$1,役男大表!$A$3:$BD$3,0)  )="榮-22",  "x榮18-22",               INDEX(役男大表!$A$1:$BD$75,MATCH($A6,役男大表!$A$1:$A$75,0),   MATCH(U$1,役男大表!$A$3:$BD$3,0)  )                  )  )  )," ",""),"")</f>
        <v/>
      </c>
      <c r="V6" s="197" t="str">
        <f ca="1">_xlfn.IFNA(  SUBSTITUTE(     IF(  INDEX(役男大表!$A$1:$BD$75,MATCH($A6,役男大表!$A$1:$A$75,0),   MATCH(V$1,役男大表!$A$3:$BD$3,0)  )=0,"",  IF(  INDEX(役男大表!$A$1:$BD$75,MATCH($A6,役男大表!$A$1:$A$75,0),   MATCH(V$1,役男大表!$A$3:$BD$3,0)  )="榮","x",  IF(  INDEX(役男大表!$A$1:$BD$75,MATCH($A6,役男大表!$A$1:$A$75,0),   MATCH(V$1,役男大表!$A$3:$BD$3,0)  )="榮-22",  "x榮18-22",               INDEX(役男大表!$A$1:$BD$75,MATCH($A6,役男大表!$A$1:$A$75,0),   MATCH(V$1,役男大表!$A$3:$BD$3,0)  )                  )  )  )," ",""),"")</f>
        <v/>
      </c>
      <c r="W6" s="197" t="str">
        <f ca="1">_xlfn.IFNA(  SUBSTITUTE(     IF(  INDEX(役男大表!$A$1:$BD$75,MATCH($A6,役男大表!$A$1:$A$75,0),   MATCH(W$1,役男大表!$A$3:$BD$3,0)  )=0,"",  IF(  INDEX(役男大表!$A$1:$BD$75,MATCH($A6,役男大表!$A$1:$A$75,0),   MATCH(W$1,役男大表!$A$3:$BD$3,0)  )="榮","x",  IF(  INDEX(役男大表!$A$1:$BD$75,MATCH($A6,役男大表!$A$1:$A$75,0),   MATCH(W$1,役男大表!$A$3:$BD$3,0)  )="榮-22",  "x榮18-22",               INDEX(役男大表!$A$1:$BD$75,MATCH($A6,役男大表!$A$1:$A$75,0),   MATCH(W$1,役男大表!$A$3:$BD$3,0)  )                  )  )  )," ",""),"")</f>
        <v/>
      </c>
      <c r="X6" s="197" t="str">
        <f ca="1">_xlfn.IFNA(  SUBSTITUTE(     IF(  INDEX(役男大表!$A$1:$BD$75,MATCH($A6,役男大表!$A$1:$A$75,0),   MATCH(X$1,役男大表!$A$3:$BD$3,0)  )=0,"",  IF(  INDEX(役男大表!$A$1:$BD$75,MATCH($A6,役男大表!$A$1:$A$75,0),   MATCH(X$1,役男大表!$A$3:$BD$3,0)  )="榮","x",  IF(  INDEX(役男大表!$A$1:$BD$75,MATCH($A6,役男大表!$A$1:$A$75,0),   MATCH(X$1,役男大表!$A$3:$BD$3,0)  )="榮-22",  "x榮18-22",               INDEX(役男大表!$A$1:$BD$75,MATCH($A6,役男大表!$A$1:$A$75,0),   MATCH(X$1,役男大表!$A$3:$BD$3,0)  )                  )  )  )," ",""),"")</f>
        <v/>
      </c>
      <c r="Y6" s="197" t="str">
        <f ca="1">_xlfn.IFNA(  SUBSTITUTE(     IF(  INDEX(役男大表!$A$1:$BD$75,MATCH($A6,役男大表!$A$1:$A$75,0),   MATCH(Y$1,役男大表!$A$3:$BD$3,0)  )=0,"",  IF(  INDEX(役男大表!$A$1:$BD$75,MATCH($A6,役男大表!$A$1:$A$75,0),   MATCH(Y$1,役男大表!$A$3:$BD$3,0)  )="榮","x",  IF(  INDEX(役男大表!$A$1:$BD$75,MATCH($A6,役男大表!$A$1:$A$75,0),   MATCH(Y$1,役男大表!$A$3:$BD$3,0)  )="榮-22",  "x榮18-22",               INDEX(役男大表!$A$1:$BD$75,MATCH($A6,役男大表!$A$1:$A$75,0),   MATCH(Y$1,役男大表!$A$3:$BD$3,0)  )                  )  )  )," ",""),"")</f>
        <v/>
      </c>
      <c r="Z6" s="197" t="str">
        <f ca="1">_xlfn.IFNA(  SUBSTITUTE(     IF(  INDEX(役男大表!$A$1:$BD$75,MATCH($A6,役男大表!$A$1:$A$75,0),   MATCH(Z$1,役男大表!$A$3:$BD$3,0)  )=0,"",  IF(  INDEX(役男大表!$A$1:$BD$75,MATCH($A6,役男大表!$A$1:$A$75,0),   MATCH(Z$1,役男大表!$A$3:$BD$3,0)  )="榮","x",  IF(  INDEX(役男大表!$A$1:$BD$75,MATCH($A6,役男大表!$A$1:$A$75,0),   MATCH(Z$1,役男大表!$A$3:$BD$3,0)  )="榮-22",  "x榮18-22",               INDEX(役男大表!$A$1:$BD$75,MATCH($A6,役男大表!$A$1:$A$75,0),   MATCH(Z$1,役男大表!$A$3:$BD$3,0)  )                  )  )  )," ",""),"")</f>
        <v/>
      </c>
      <c r="AA6" s="197" t="str">
        <f ca="1">_xlfn.IFNA(  SUBSTITUTE(     IF(  INDEX(役男大表!$A$1:$BD$75,MATCH($A6,役男大表!$A$1:$A$75,0),   MATCH(AA$1,役男大表!$A$3:$BD$3,0)  )=0,"",  IF(  INDEX(役男大表!$A$1:$BD$75,MATCH($A6,役男大表!$A$1:$A$75,0),   MATCH(AA$1,役男大表!$A$3:$BD$3,0)  )="榮","x",  IF(  INDEX(役男大表!$A$1:$BD$75,MATCH($A6,役男大表!$A$1:$A$75,0),   MATCH(AA$1,役男大表!$A$3:$BD$3,0)  )="榮-22",  "x榮18-22",               INDEX(役男大表!$A$1:$BD$75,MATCH($A6,役男大表!$A$1:$A$75,0),   MATCH(AA$1,役男大表!$A$3:$BD$3,0)  )                  )  )  )," ",""),"")</f>
        <v>x</v>
      </c>
      <c r="AB6" s="197" t="str">
        <f ca="1">_xlfn.IFNA(  SUBSTITUTE(     IF(  INDEX(役男大表!$A$1:$BD$75,MATCH($A6,役男大表!$A$1:$A$75,0),   MATCH(AB$1,役男大表!$A$3:$BD$3,0)  )=0,"",  IF(  INDEX(役男大表!$A$1:$BD$75,MATCH($A6,役男大表!$A$1:$A$75,0),   MATCH(AB$1,役男大表!$A$3:$BD$3,0)  )="榮","x",  IF(  INDEX(役男大表!$A$1:$BD$75,MATCH($A6,役男大表!$A$1:$A$75,0),   MATCH(AB$1,役男大表!$A$3:$BD$3,0)  )="榮-22",  "x榮18-22",               INDEX(役男大表!$A$1:$BD$75,MATCH($A6,役男大表!$A$1:$A$75,0),   MATCH(AB$1,役男大表!$A$3:$BD$3,0)  )                  )  )  )," ",""),"")</f>
        <v>x</v>
      </c>
      <c r="AC6" s="197" t="str">
        <f ca="1">_xlfn.IFNA(  SUBSTITUTE(     IF(  INDEX(役男大表!$A$1:$BD$75,MATCH($A6,役男大表!$A$1:$A$75,0),   MATCH(AC$1,役男大表!$A$3:$BD$3,0)  )=0,"",  IF(  INDEX(役男大表!$A$1:$BD$75,MATCH($A6,役男大表!$A$1:$A$75,0),   MATCH(AC$1,役男大表!$A$3:$BD$3,0)  )="榮","x",  IF(  INDEX(役男大表!$A$1:$BD$75,MATCH($A6,役男大表!$A$1:$A$75,0),   MATCH(AC$1,役男大表!$A$3:$BD$3,0)  )="榮-22",  "x榮18-22",               INDEX(役男大表!$A$1:$BD$75,MATCH($A6,役男大表!$A$1:$A$75,0),   MATCH(AC$1,役男大表!$A$3:$BD$3,0)  )                  )  )  )," ",""),"")</f>
        <v>x</v>
      </c>
      <c r="AD6" s="197" t="str">
        <f ca="1">_xlfn.IFNA(  SUBSTITUTE(     IF(  INDEX(役男大表!$A$1:$BD$75,MATCH($A6,役男大表!$A$1:$A$75,0),   MATCH(AD$1,役男大表!$A$3:$BD$3,0)  )=0,"",  IF(  INDEX(役男大表!$A$1:$BD$75,MATCH($A6,役男大表!$A$1:$A$75,0),   MATCH(AD$1,役男大表!$A$3:$BD$3,0)  )="榮","x",  IF(  INDEX(役男大表!$A$1:$BD$75,MATCH($A6,役男大表!$A$1:$A$75,0),   MATCH(AD$1,役男大表!$A$3:$BD$3,0)  )="榮-22",  "x榮18-22",               INDEX(役男大表!$A$1:$BD$75,MATCH($A6,役男大表!$A$1:$A$75,0),   MATCH(AD$1,役男大表!$A$3:$BD$3,0)  )                  )  )  )," ",""),"")</f>
        <v/>
      </c>
      <c r="AE6" s="197" t="str">
        <f ca="1">_xlfn.IFNA(  SUBSTITUTE(     IF(  INDEX(役男大表!$A$1:$BD$75,MATCH($A6,役男大表!$A$1:$A$75,0),   MATCH(AE$1,役男大表!$A$3:$BD$3,0)  )=0,"",  IF(  INDEX(役男大表!$A$1:$BD$75,MATCH($A6,役男大表!$A$1:$A$75,0),   MATCH(AE$1,役男大表!$A$3:$BD$3,0)  )="榮","x",  IF(  INDEX(役男大表!$A$1:$BD$75,MATCH($A6,役男大表!$A$1:$A$75,0),   MATCH(AE$1,役男大表!$A$3:$BD$3,0)  )="榮-22",  "x榮18-22",               INDEX(役男大表!$A$1:$BD$75,MATCH($A6,役男大表!$A$1:$A$75,0),   MATCH(AE$1,役男大表!$A$3:$BD$3,0)  )                  )  )  )," ",""),"")</f>
        <v/>
      </c>
      <c r="AF6" s="197" t="str">
        <f ca="1">_xlfn.IFNA(  SUBSTITUTE(     IF(  INDEX(役男大表!$A$1:$BD$75,MATCH($A6,役男大表!$A$1:$A$75,0),   MATCH(AF$1,役男大表!$A$3:$BD$3,0)  )=0,"",  IF(  INDEX(役男大表!$A$1:$BD$75,MATCH($A6,役男大表!$A$1:$A$75,0),   MATCH(AF$1,役男大表!$A$3:$BD$3,0)  )="榮","x",  IF(  INDEX(役男大表!$A$1:$BD$75,MATCH($A6,役男大表!$A$1:$A$75,0),   MATCH(AF$1,役男大表!$A$3:$BD$3,0)  )="榮-22",  "x榮18-22",               INDEX(役男大表!$A$1:$BD$75,MATCH($A6,役男大表!$A$1:$A$75,0),   MATCH(AF$1,役男大表!$A$3:$BD$3,0)  )                  )  )  )," ",""),"")</f>
        <v/>
      </c>
      <c r="AG6" s="197" t="str">
        <f ca="1">_xlfn.IFNA(  SUBSTITUTE(     IF(  INDEX(役男大表!$A$1:$BD$75,MATCH($A6,役男大表!$A$1:$A$75,0),   MATCH(AG$1,役男大表!$A$3:$BD$3,0)  )=0,"",  IF(  INDEX(役男大表!$A$1:$BD$75,MATCH($A6,役男大表!$A$1:$A$75,0),   MATCH(AG$1,役男大表!$A$3:$BD$3,0)  )="榮","x",  IF(  INDEX(役男大表!$A$1:$BD$75,MATCH($A6,役男大表!$A$1:$A$75,0),   MATCH(AG$1,役男大表!$A$3:$BD$3,0)  )="榮-22",  "x榮18-22",               INDEX(役男大表!$A$1:$BD$75,MATCH($A6,役男大表!$A$1:$A$75,0),   MATCH(AG$1,役男大表!$A$3:$BD$3,0)  )                  )  )  )," ",""),"")</f>
        <v>x</v>
      </c>
      <c r="AH6" s="197" t="str">
        <f ca="1">_xlfn.IFNA(  SUBSTITUTE(     IF(  INDEX(役男大表!$A$1:$BD$75,MATCH($A6,役男大表!$A$1:$A$75,0),   MATCH(AH$1,役男大表!$A$3:$BD$3,0)  )=0,"",  IF(  INDEX(役男大表!$A$1:$BD$75,MATCH($A6,役男大表!$A$1:$A$75,0),   MATCH(AH$1,役男大表!$A$3:$BD$3,0)  )="榮","x",  IF(  INDEX(役男大表!$A$1:$BD$75,MATCH($A6,役男大表!$A$1:$A$75,0),   MATCH(AH$1,役男大表!$A$3:$BD$3,0)  )="榮-22",  "x榮18-22",               INDEX(役男大表!$A$1:$BD$75,MATCH($A6,役男大表!$A$1:$A$75,0),   MATCH(AH$1,役男大表!$A$3:$BD$3,0)  )                  )  )  )," ",""),"")</f>
        <v/>
      </c>
      <c r="AI6" s="197" t="str">
        <f ca="1">_xlfn.IFNA(  SUBSTITUTE(     IF(  INDEX(役男大表!$A$1:$BD$75,MATCH($A6,役男大表!$A$1:$A$75,0),   MATCH(AI$1,役男大表!$A$3:$BD$3,0)  )=0,"",  IF(  INDEX(役男大表!$A$1:$BD$75,MATCH($A6,役男大表!$A$1:$A$75,0),   MATCH(AI$1,役男大表!$A$3:$BD$3,0)  )="榮","x",  IF(  INDEX(役男大表!$A$1:$BD$75,MATCH($A6,役男大表!$A$1:$A$75,0),   MATCH(AI$1,役男大表!$A$3:$BD$3,0)  )="榮-22",  "x榮18-22",               INDEX(役男大表!$A$1:$BD$75,MATCH($A6,役男大表!$A$1:$A$75,0),   MATCH(AI$1,役男大表!$A$3:$BD$3,0)  )                  )  )  )," ",""),"")</f>
        <v/>
      </c>
      <c r="AJ6" s="197" t="str">
        <f ca="1">_xlfn.IFNA(  SUBSTITUTE(     IF(  INDEX(役男大表!$A$1:$BD$75,MATCH($A6,役男大表!$A$1:$A$75,0),   MATCH(AJ$1,役男大表!$A$3:$BD$3,0)  )=0,"",  IF(  INDEX(役男大表!$A$1:$BD$75,MATCH($A6,役男大表!$A$1:$A$75,0),   MATCH(AJ$1,役男大表!$A$3:$BD$3,0)  )="榮","x",  IF(  INDEX(役男大表!$A$1:$BD$75,MATCH($A6,役男大表!$A$1:$A$75,0),   MATCH(AJ$1,役男大表!$A$3:$BD$3,0)  )="榮-22",  "x榮18-22",               INDEX(役男大表!$A$1:$BD$75,MATCH($A6,役男大表!$A$1:$A$75,0),   MATCH(AJ$1,役男大表!$A$3:$BD$3,0)  )                  )  )  )," ",""),"")</f>
        <v/>
      </c>
      <c r="AM6" s="65">
        <f t="shared" si="1"/>
        <v>5</v>
      </c>
      <c r="AN6" s="65" t="str">
        <f t="shared" si="2"/>
        <v>李沛諺</v>
      </c>
      <c r="AO6" s="70" t="str">
        <f t="shared" ca="1" si="3"/>
        <v>18收</v>
      </c>
      <c r="AP6" s="65" t="str">
        <f>_xlfn.IFNA(IF((ROW(AP6)-1)&lt;=暫1!$B$2,IF(VALUE($AM6)=暫1!B$3,"家因",IF(VALUE($AM6)=暫1!C$3,"家因",IF(VALUE($AM6)=暫1!D$3,"家因",IF(VALUE($AM6)=暫1!E$3,"家因",IF(VALUE($AM6)=暫1!F$3,"家因",IF(VALUE($AM6)=暫1!G$3,"家因",IF(VALUE($AM6)=暫1!H$3,"家因",IF(VALUE($AM6)=暫1!I$3,"家因",IF(VALUE($AM6)=暫1!J$3,"家因",IF(VALUE($AM6)=暫1!K$3,"家因",IF(VALUE($AM6)=暫1!L$3,"家因",IF(VALUE($AM6)=暫1!M$3,"家因",IF(VALUE($AM6)=暫1!N$3,"家因",IF(VALUE($AM6)=暫1!O$3,"家因",IF(VALUE($AM6)=暫1!P$3,"家因",IF(VALUE($AM6)=暫1!Q$3,"家因",IF(VALUE($AM6)=暫1!R$3,"家因",IF(VALUE($AM6)=暫1!S$3,"家因",IF(VALUE($AM6)=暫1!T$3,"家因",IF(VALUE($AM6)=暫1!U$3,"家因","")))))))))))))))))))),""),"")</f>
        <v/>
      </c>
      <c r="AQ6" s="65" t="str">
        <f ca="1">IF((ROW(AQ6)-1)&lt;=暫1!$B$2,_xlfn.IFNA(IF(INDEX($A$1:$AJ$99,MATCH($AN6,$B$1:$B$219,0),VALUE($AQ$1+3))="成","補",INDEX($A$1:$AJ$99,MATCH($AN6,$B$1:$B$219,0),VALUE($AQ$1+3))),""),"")</f>
        <v>x</v>
      </c>
      <c r="AR6" s="65" t="str">
        <f ca="1">IF((ROW(AR6)-1)&lt;=暫1!$B$2,_xlfn.IFNA(IF(INDEX($A$1:$AJ$99,MATCH($AN6,$B$1:$B$219,0),VALUE($AR$1+3))="成","補",INDEX($A$1:$AJ$99,MATCH($AN6,$B$1:$B$219,0),VALUE($AR$1+3))),""),"")</f>
        <v/>
      </c>
      <c r="AS6" s="65" t="str">
        <f ca="1">IF((ROW(AS6)-1)&lt;=暫1!$B$2,_xlfn.IFNA(IF(INDEX($A$1:$AJ$99,MATCH($AN6,$B$1:$B$219,0),VALUE($AS$1+3))="成","補",INDEX($A$1:$AJ$99,MATCH($AN6,$B$1:$B$219,0),VALUE($AS$1+3))),""),"")</f>
        <v/>
      </c>
      <c r="AT6" s="65" t="str">
        <f t="shared" ca="1" si="4"/>
        <v/>
      </c>
      <c r="AU6" s="65" t="str">
        <f t="shared" ca="1" si="5"/>
        <v/>
      </c>
      <c r="AV6" s="65" t="str">
        <f t="shared" ca="1" si="6"/>
        <v/>
      </c>
      <c r="AX6" s="65" t="str">
        <f ca="1">IFERROR(IF((ROW(AX6)-1)&lt;=暫1!$B$2,SUBSTITUTE(IF($AO6=$AX$1,$AM6,"")," ",""),""),"")</f>
        <v/>
      </c>
      <c r="AY6" s="65" t="str">
        <f ca="1">IFERROR(IF((ROW(AY6)-1)&lt;=暫1!$B$2,SUBSTITUTE(IF($AO6=$AY$1,$AM6,"")," ",""),""),"")</f>
        <v/>
      </c>
      <c r="AZ6" s="65" t="str">
        <f ca="1">IFERROR(IF((ROW(AZ6)-1)&lt;=暫1!$B$2,SUBSTITUTE(IF($AO6=$AZ$1,$AM6,"")," ",""),""),"")</f>
        <v/>
      </c>
      <c r="BA6" s="65" t="str">
        <f ca="1">IFERROR(IF((ROW(BA6)-1)&lt;=暫1!$B$2,SUBSTITUTE(IF($AO6=$BA$1,$AM6,"")," ",""),""),"")</f>
        <v>5</v>
      </c>
      <c r="BB6" s="68" t="str">
        <f ca="1">IFERROR(IF((ROW(BB6)-1)&lt;=暫1!$B$2,SUBSTITUTE(IF(OR($AO6=$BB$1,$AO6=$AY$1,$AO6=$AZ$1),$AM6,IF($AO6=$AY$1,$AM6,"")),"",""),""),"")</f>
        <v/>
      </c>
      <c r="BC6" s="68" t="str">
        <f>IF(    AND(LEN(BC5)&gt;=2,IF(OR(役男人力!$K$2:$K$94="是"),役男人力!$B7,"")&lt;&gt;"" ),        "" &amp;  IF(OR(役男人力!$K$2:$K$94="是"),役男人力!$B6,""),  IF(OR(役男人力!$E6="全日勤",役男人力!$E6="家因退勤"),役男人力!$B6,"")  )</f>
        <v/>
      </c>
      <c r="BG6" s="71" t="str">
        <f ca="1">INDEX(A400:AJ491, 92,MATCH(  DATE(INDIRECT("日期輸入!$A$3"),INDIRECT("日期輸入!$B$3"),INDIRECT("日期輸入!$C$3")),A400:AP400,0  ))</f>
        <v/>
      </c>
    </row>
    <row r="7" spans="1:60" ht="25.5" customHeight="1">
      <c r="A7" s="197">
        <v>6</v>
      </c>
      <c r="B7" s="197" t="str">
        <f>_xlfn.IFNA(  INDEX(役男大表!$A$1:$BD$75,MATCH(A7,役男大表!$A$1:$A$75,0),2),"")</f>
        <v>陳宣齊</v>
      </c>
      <c r="C7" s="197" t="str">
        <f ca="1">_xlfn.IFNA(  SUBSTITUTE(     IF(  INDEX(役男大表!$A$1:$BD$75,MATCH($A7,役男大表!$A$1:$A$75,0),   MATCH(C$1,役男大表!$A$3:$BD$3,0)  )=0,"",  IF(  INDEX(役男大表!$A$1:$BD$75,MATCH($A7,役男大表!$A$1:$A$75,0),   MATCH(C$1,役男大表!$A$3:$BD$3,0)  )="榮","x",  IF(  INDEX(役男大表!$A$1:$BD$75,MATCH($A7,役男大表!$A$1:$A$75,0),   MATCH(C$1,役男大表!$A$3:$BD$3,0)  )="榮-22",  "x榮18-22",               INDEX(役男大表!$A$1:$BD$75,MATCH($A7,役男大表!$A$1:$A$75,0),   MATCH(C$1,役男大表!$A$3:$BD$3,0)  )                  )  )  )," ",""),"")</f>
        <v/>
      </c>
      <c r="D7" s="197" t="str">
        <f ca="1">_xlfn.IFNA(  SUBSTITUTE(     IF(  INDEX(役男大表!$A$1:$BD$75,MATCH($A7,役男大表!$A$1:$A$75,0),   MATCH(D$1,役男大表!$A$3:$BD$3,0)  )=0,"",  IF(  INDEX(役男大表!$A$1:$BD$75,MATCH($A7,役男大表!$A$1:$A$75,0),   MATCH(D$1,役男大表!$A$3:$BD$3,0)  )="榮","x",  IF(  INDEX(役男大表!$A$1:$BD$75,MATCH($A7,役男大表!$A$1:$A$75,0),   MATCH(D$1,役男大表!$A$3:$BD$3,0)  )="榮-22",  "x榮18-22",               INDEX(役男大表!$A$1:$BD$75,MATCH($A7,役男大表!$A$1:$A$75,0),   MATCH(D$1,役男大表!$A$3:$BD$3,0)  )                  )  )  )," ",""),"")</f>
        <v/>
      </c>
      <c r="E7" s="197" t="str">
        <f ca="1">_xlfn.IFNA(  SUBSTITUTE(     IF(  INDEX(役男大表!$A$1:$BD$75,MATCH($A7,役男大表!$A$1:$A$75,0),   MATCH(E$1,役男大表!$A$3:$BD$3,0)  )=0,"",  IF(  INDEX(役男大表!$A$1:$BD$75,MATCH($A7,役男大表!$A$1:$A$75,0),   MATCH(E$1,役男大表!$A$3:$BD$3,0)  )="榮","x",  IF(  INDEX(役男大表!$A$1:$BD$75,MATCH($A7,役男大表!$A$1:$A$75,0),   MATCH(E$1,役男大表!$A$3:$BD$3,0)  )="榮-22",  "x榮18-22",               INDEX(役男大表!$A$1:$BD$75,MATCH($A7,役男大表!$A$1:$A$75,0),   MATCH(E$1,役男大表!$A$3:$BD$3,0)  )                  )  )  )," ",""),"")</f>
        <v/>
      </c>
      <c r="F7" s="197" t="str">
        <f ca="1">_xlfn.IFNA(  SUBSTITUTE(     IF(  INDEX(役男大表!$A$1:$BD$75,MATCH($A7,役男大表!$A$1:$A$75,0),   MATCH(F$1,役男大表!$A$3:$BD$3,0)  )=0,"",  IF(  INDEX(役男大表!$A$1:$BD$75,MATCH($A7,役男大表!$A$1:$A$75,0),   MATCH(F$1,役男大表!$A$3:$BD$3,0)  )="榮","x",  IF(  INDEX(役男大表!$A$1:$BD$75,MATCH($A7,役男大表!$A$1:$A$75,0),   MATCH(F$1,役男大表!$A$3:$BD$3,0)  )="榮-22",  "x榮18-22",               INDEX(役男大表!$A$1:$BD$75,MATCH($A7,役男大表!$A$1:$A$75,0),   MATCH(F$1,役男大表!$A$3:$BD$3,0)  )                  )  )  )," ",""),"")</f>
        <v/>
      </c>
      <c r="G7" s="197" t="str">
        <f ca="1">_xlfn.IFNA(  SUBSTITUTE(     IF(  INDEX(役男大表!$A$1:$BD$75,MATCH($A7,役男大表!$A$1:$A$75,0),   MATCH(G$1,役男大表!$A$3:$BD$3,0)  )=0,"",  IF(  INDEX(役男大表!$A$1:$BD$75,MATCH($A7,役男大表!$A$1:$A$75,0),   MATCH(G$1,役男大表!$A$3:$BD$3,0)  )="榮","x",  IF(  INDEX(役男大表!$A$1:$BD$75,MATCH($A7,役男大表!$A$1:$A$75,0),   MATCH(G$1,役男大表!$A$3:$BD$3,0)  )="榮-22",  "x榮18-22",               INDEX(役男大表!$A$1:$BD$75,MATCH($A7,役男大表!$A$1:$A$75,0),   MATCH(G$1,役男大表!$A$3:$BD$3,0)  )                  )  )  )," ",""),"")</f>
        <v/>
      </c>
      <c r="H7" s="197" t="str">
        <f ca="1">_xlfn.IFNA(  SUBSTITUTE(     IF(  INDEX(役男大表!$A$1:$BD$75,MATCH($A7,役男大表!$A$1:$A$75,0),   MATCH(H$1,役男大表!$A$3:$BD$3,0)  )=0,"",  IF(  INDEX(役男大表!$A$1:$BD$75,MATCH($A7,役男大表!$A$1:$A$75,0),   MATCH(H$1,役男大表!$A$3:$BD$3,0)  )="榮","x",  IF(  INDEX(役男大表!$A$1:$BD$75,MATCH($A7,役男大表!$A$1:$A$75,0),   MATCH(H$1,役男大表!$A$3:$BD$3,0)  )="榮-22",  "x榮18-22",               INDEX(役男大表!$A$1:$BD$75,MATCH($A7,役男大表!$A$1:$A$75,0),   MATCH(H$1,役男大表!$A$3:$BD$3,0)  )                  )  )  )," ",""),"")</f>
        <v/>
      </c>
      <c r="I7" s="197" t="str">
        <f ca="1">_xlfn.IFNA(  SUBSTITUTE(     IF(  INDEX(役男大表!$A$1:$BD$75,MATCH($A7,役男大表!$A$1:$A$75,0),   MATCH(I$1,役男大表!$A$3:$BD$3,0)  )=0,"",  IF(  INDEX(役男大表!$A$1:$BD$75,MATCH($A7,役男大表!$A$1:$A$75,0),   MATCH(I$1,役男大表!$A$3:$BD$3,0)  )="榮","x",  IF(  INDEX(役男大表!$A$1:$BD$75,MATCH($A7,役男大表!$A$1:$A$75,0),   MATCH(I$1,役男大表!$A$3:$BD$3,0)  )="榮-22",  "x榮18-22",               INDEX(役男大表!$A$1:$BD$75,MATCH($A7,役男大表!$A$1:$A$75,0),   MATCH(I$1,役男大表!$A$3:$BD$3,0)  )                  )  )  )," ",""),"")</f>
        <v/>
      </c>
      <c r="J7" s="197" t="str">
        <f ca="1">_xlfn.IFNA(  SUBSTITUTE(     IF(  INDEX(役男大表!$A$1:$BD$75,MATCH($A7,役男大表!$A$1:$A$75,0),   MATCH(J$1,役男大表!$A$3:$BD$3,0)  )=0,"",  IF(  INDEX(役男大表!$A$1:$BD$75,MATCH($A7,役男大表!$A$1:$A$75,0),   MATCH(J$1,役男大表!$A$3:$BD$3,0)  )="榮","x",  IF(  INDEX(役男大表!$A$1:$BD$75,MATCH($A7,役男大表!$A$1:$A$75,0),   MATCH(J$1,役男大表!$A$3:$BD$3,0)  )="榮-22",  "x榮18-22",               INDEX(役男大表!$A$1:$BD$75,MATCH($A7,役男大表!$A$1:$A$75,0),   MATCH(J$1,役男大表!$A$3:$BD$3,0)  )                  )  )  )," ",""),"")</f>
        <v/>
      </c>
      <c r="K7" s="197" t="str">
        <f ca="1">_xlfn.IFNA(  SUBSTITUTE(     IF(  INDEX(役男大表!$A$1:$BD$75,MATCH($A7,役男大表!$A$1:$A$75,0),   MATCH(K$1,役男大表!$A$3:$BD$3,0)  )=0,"",  IF(  INDEX(役男大表!$A$1:$BD$75,MATCH($A7,役男大表!$A$1:$A$75,0),   MATCH(K$1,役男大表!$A$3:$BD$3,0)  )="榮","x",  IF(  INDEX(役男大表!$A$1:$BD$75,MATCH($A7,役男大表!$A$1:$A$75,0),   MATCH(K$1,役男大表!$A$3:$BD$3,0)  )="榮-22",  "x榮18-22",               INDEX(役男大表!$A$1:$BD$75,MATCH($A7,役男大表!$A$1:$A$75,0),   MATCH(K$1,役男大表!$A$3:$BD$3,0)  )                  )  )  )," ",""),"")</f>
        <v/>
      </c>
      <c r="L7" s="197" t="str">
        <f ca="1">_xlfn.IFNA(  SUBSTITUTE(     IF(  INDEX(役男大表!$A$1:$BD$75,MATCH($A7,役男大表!$A$1:$A$75,0),   MATCH(L$1,役男大表!$A$3:$BD$3,0)  )=0,"",  IF(  INDEX(役男大表!$A$1:$BD$75,MATCH($A7,役男大表!$A$1:$A$75,0),   MATCH(L$1,役男大表!$A$3:$BD$3,0)  )="榮","x",  IF(  INDEX(役男大表!$A$1:$BD$75,MATCH($A7,役男大表!$A$1:$A$75,0),   MATCH(L$1,役男大表!$A$3:$BD$3,0)  )="榮-22",  "x榮18-22",               INDEX(役男大表!$A$1:$BD$75,MATCH($A7,役男大表!$A$1:$A$75,0),   MATCH(L$1,役男大表!$A$3:$BD$3,0)  )                  )  )  )," ",""),"")</f>
        <v/>
      </c>
      <c r="M7" s="197" t="str">
        <f ca="1">_xlfn.IFNA(  SUBSTITUTE(     IF(  INDEX(役男大表!$A$1:$BD$75,MATCH($A7,役男大表!$A$1:$A$75,0),   MATCH(M$1,役男大表!$A$3:$BD$3,0)  )=0,"",  IF(  INDEX(役男大表!$A$1:$BD$75,MATCH($A7,役男大表!$A$1:$A$75,0),   MATCH(M$1,役男大表!$A$3:$BD$3,0)  )="榮","x",  IF(  INDEX(役男大表!$A$1:$BD$75,MATCH($A7,役男大表!$A$1:$A$75,0),   MATCH(M$1,役男大表!$A$3:$BD$3,0)  )="榮-22",  "x榮18-22",               INDEX(役男大表!$A$1:$BD$75,MATCH($A7,役男大表!$A$1:$A$75,0),   MATCH(M$1,役男大表!$A$3:$BD$3,0)  )                  )  )  )," ",""),"")</f>
        <v/>
      </c>
      <c r="N7" s="197" t="str">
        <f ca="1">_xlfn.IFNA(  SUBSTITUTE(     IF(  INDEX(役男大表!$A$1:$BD$75,MATCH($A7,役男大表!$A$1:$A$75,0),   MATCH(N$1,役男大表!$A$3:$BD$3,0)  )=0,"",  IF(  INDEX(役男大表!$A$1:$BD$75,MATCH($A7,役男大表!$A$1:$A$75,0),   MATCH(N$1,役男大表!$A$3:$BD$3,0)  )="榮","x",  IF(  INDEX(役男大表!$A$1:$BD$75,MATCH($A7,役男大表!$A$1:$A$75,0),   MATCH(N$1,役男大表!$A$3:$BD$3,0)  )="榮-22",  "x榮18-22",               INDEX(役男大表!$A$1:$BD$75,MATCH($A7,役男大表!$A$1:$A$75,0),   MATCH(N$1,役男大表!$A$3:$BD$3,0)  )                  )  )  )," ",""),"")</f>
        <v/>
      </c>
      <c r="O7" s="197" t="str">
        <f ca="1">_xlfn.IFNA(  SUBSTITUTE(     IF(  INDEX(役男大表!$A$1:$BD$75,MATCH($A7,役男大表!$A$1:$A$75,0),   MATCH(O$1,役男大表!$A$3:$BD$3,0)  )=0,"",  IF(  INDEX(役男大表!$A$1:$BD$75,MATCH($A7,役男大表!$A$1:$A$75,0),   MATCH(O$1,役男大表!$A$3:$BD$3,0)  )="榮","x",  IF(  INDEX(役男大表!$A$1:$BD$75,MATCH($A7,役男大表!$A$1:$A$75,0),   MATCH(O$1,役男大表!$A$3:$BD$3,0)  )="榮-22",  "x榮18-22",               INDEX(役男大表!$A$1:$BD$75,MATCH($A7,役男大表!$A$1:$A$75,0),   MATCH(O$1,役男大表!$A$3:$BD$3,0)  )                  )  )  )," ",""),"")</f>
        <v/>
      </c>
      <c r="P7" s="197" t="str">
        <f ca="1">_xlfn.IFNA(  SUBSTITUTE(     IF(  INDEX(役男大表!$A$1:$BD$75,MATCH($A7,役男大表!$A$1:$A$75,0),   MATCH(P$1,役男大表!$A$3:$BD$3,0)  )=0,"",  IF(  INDEX(役男大表!$A$1:$BD$75,MATCH($A7,役男大表!$A$1:$A$75,0),   MATCH(P$1,役男大表!$A$3:$BD$3,0)  )="榮","x",  IF(  INDEX(役男大表!$A$1:$BD$75,MATCH($A7,役男大表!$A$1:$A$75,0),   MATCH(P$1,役男大表!$A$3:$BD$3,0)  )="榮-22",  "x榮18-22",               INDEX(役男大表!$A$1:$BD$75,MATCH($A7,役男大表!$A$1:$A$75,0),   MATCH(P$1,役男大表!$A$3:$BD$3,0)  )                  )  )  )," ",""),"")</f>
        <v/>
      </c>
      <c r="Q7" s="197" t="str">
        <f ca="1">_xlfn.IFNA(  SUBSTITUTE(     IF(  INDEX(役男大表!$A$1:$BD$75,MATCH($A7,役男大表!$A$1:$A$75,0),   MATCH(Q$1,役男大表!$A$3:$BD$3,0)  )=0,"",  IF(  INDEX(役男大表!$A$1:$BD$75,MATCH($A7,役男大表!$A$1:$A$75,0),   MATCH(Q$1,役男大表!$A$3:$BD$3,0)  )="榮","x",  IF(  INDEX(役男大表!$A$1:$BD$75,MATCH($A7,役男大表!$A$1:$A$75,0),   MATCH(Q$1,役男大表!$A$3:$BD$3,0)  )="榮-22",  "x榮18-22",               INDEX(役男大表!$A$1:$BD$75,MATCH($A7,役男大表!$A$1:$A$75,0),   MATCH(Q$1,役男大表!$A$3:$BD$3,0)  )                  )  )  )," ",""),"")</f>
        <v/>
      </c>
      <c r="R7" s="197" t="str">
        <f ca="1">_xlfn.IFNA(  SUBSTITUTE(     IF(  INDEX(役男大表!$A$1:$BD$75,MATCH($A7,役男大表!$A$1:$A$75,0),   MATCH(R$1,役男大表!$A$3:$BD$3,0)  )=0,"",  IF(  INDEX(役男大表!$A$1:$BD$75,MATCH($A7,役男大表!$A$1:$A$75,0),   MATCH(R$1,役男大表!$A$3:$BD$3,0)  )="榮","x",  IF(  INDEX(役男大表!$A$1:$BD$75,MATCH($A7,役男大表!$A$1:$A$75,0),   MATCH(R$1,役男大表!$A$3:$BD$3,0)  )="榮-22",  "x榮18-22",               INDEX(役男大表!$A$1:$BD$75,MATCH($A7,役男大表!$A$1:$A$75,0),   MATCH(R$1,役男大表!$A$3:$BD$3,0)  )                  )  )  )," ",""),"")</f>
        <v/>
      </c>
      <c r="S7" s="197" t="str">
        <f ca="1">_xlfn.IFNA(  SUBSTITUTE(     IF(  INDEX(役男大表!$A$1:$BD$75,MATCH($A7,役男大表!$A$1:$A$75,0),   MATCH(S$1,役男大表!$A$3:$BD$3,0)  )=0,"",  IF(  INDEX(役男大表!$A$1:$BD$75,MATCH($A7,役男大表!$A$1:$A$75,0),   MATCH(S$1,役男大表!$A$3:$BD$3,0)  )="榮","x",  IF(  INDEX(役男大表!$A$1:$BD$75,MATCH($A7,役男大表!$A$1:$A$75,0),   MATCH(S$1,役男大表!$A$3:$BD$3,0)  )="榮-22",  "x榮18-22",               INDEX(役男大表!$A$1:$BD$75,MATCH($A7,役男大表!$A$1:$A$75,0),   MATCH(S$1,役男大表!$A$3:$BD$3,0)  )                  )  )  )," ",""),"")</f>
        <v/>
      </c>
      <c r="T7" s="197" t="str">
        <f ca="1">_xlfn.IFNA(  SUBSTITUTE(     IF(  INDEX(役男大表!$A$1:$BD$75,MATCH($A7,役男大表!$A$1:$A$75,0),   MATCH(T$1,役男大表!$A$3:$BD$3,0)  )=0,"",  IF(  INDEX(役男大表!$A$1:$BD$75,MATCH($A7,役男大表!$A$1:$A$75,0),   MATCH(T$1,役男大表!$A$3:$BD$3,0)  )="榮","x",  IF(  INDEX(役男大表!$A$1:$BD$75,MATCH($A7,役男大表!$A$1:$A$75,0),   MATCH(T$1,役男大表!$A$3:$BD$3,0)  )="榮-22",  "x榮18-22",               INDEX(役男大表!$A$1:$BD$75,MATCH($A7,役男大表!$A$1:$A$75,0),   MATCH(T$1,役男大表!$A$3:$BD$3,0)  )                  )  )  )," ",""),"")</f>
        <v/>
      </c>
      <c r="U7" s="197" t="str">
        <f ca="1">_xlfn.IFNA(  SUBSTITUTE(     IF(  INDEX(役男大表!$A$1:$BD$75,MATCH($A7,役男大表!$A$1:$A$75,0),   MATCH(U$1,役男大表!$A$3:$BD$3,0)  )=0,"",  IF(  INDEX(役男大表!$A$1:$BD$75,MATCH($A7,役男大表!$A$1:$A$75,0),   MATCH(U$1,役男大表!$A$3:$BD$3,0)  )="榮","x",  IF(  INDEX(役男大表!$A$1:$BD$75,MATCH($A7,役男大表!$A$1:$A$75,0),   MATCH(U$1,役男大表!$A$3:$BD$3,0)  )="榮-22",  "x榮18-22",               INDEX(役男大表!$A$1:$BD$75,MATCH($A7,役男大表!$A$1:$A$75,0),   MATCH(U$1,役男大表!$A$3:$BD$3,0)  )                  )  )  )," ",""),"")</f>
        <v/>
      </c>
      <c r="V7" s="197" t="str">
        <f ca="1">_xlfn.IFNA(  SUBSTITUTE(     IF(  INDEX(役男大表!$A$1:$BD$75,MATCH($A7,役男大表!$A$1:$A$75,0),   MATCH(V$1,役男大表!$A$3:$BD$3,0)  )=0,"",  IF(  INDEX(役男大表!$A$1:$BD$75,MATCH($A7,役男大表!$A$1:$A$75,0),   MATCH(V$1,役男大表!$A$3:$BD$3,0)  )="榮","x",  IF(  INDEX(役男大表!$A$1:$BD$75,MATCH($A7,役男大表!$A$1:$A$75,0),   MATCH(V$1,役男大表!$A$3:$BD$3,0)  )="榮-22",  "x榮18-22",               INDEX(役男大表!$A$1:$BD$75,MATCH($A7,役男大表!$A$1:$A$75,0),   MATCH(V$1,役男大表!$A$3:$BD$3,0)  )                  )  )  )," ",""),"")</f>
        <v/>
      </c>
      <c r="W7" s="197" t="str">
        <f ca="1">_xlfn.IFNA(  SUBSTITUTE(     IF(  INDEX(役男大表!$A$1:$BD$75,MATCH($A7,役男大表!$A$1:$A$75,0),   MATCH(W$1,役男大表!$A$3:$BD$3,0)  )=0,"",  IF(  INDEX(役男大表!$A$1:$BD$75,MATCH($A7,役男大表!$A$1:$A$75,0),   MATCH(W$1,役男大表!$A$3:$BD$3,0)  )="榮","x",  IF(  INDEX(役男大表!$A$1:$BD$75,MATCH($A7,役男大表!$A$1:$A$75,0),   MATCH(W$1,役男大表!$A$3:$BD$3,0)  )="榮-22",  "x榮18-22",               INDEX(役男大表!$A$1:$BD$75,MATCH($A7,役男大表!$A$1:$A$75,0),   MATCH(W$1,役男大表!$A$3:$BD$3,0)  )                  )  )  )," ",""),"")</f>
        <v/>
      </c>
      <c r="X7" s="197" t="str">
        <f ca="1">_xlfn.IFNA(  SUBSTITUTE(     IF(  INDEX(役男大表!$A$1:$BD$75,MATCH($A7,役男大表!$A$1:$A$75,0),   MATCH(X$1,役男大表!$A$3:$BD$3,0)  )=0,"",  IF(  INDEX(役男大表!$A$1:$BD$75,MATCH($A7,役男大表!$A$1:$A$75,0),   MATCH(X$1,役男大表!$A$3:$BD$3,0)  )="榮","x",  IF(  INDEX(役男大表!$A$1:$BD$75,MATCH($A7,役男大表!$A$1:$A$75,0),   MATCH(X$1,役男大表!$A$3:$BD$3,0)  )="榮-22",  "x榮18-22",               INDEX(役男大表!$A$1:$BD$75,MATCH($A7,役男大表!$A$1:$A$75,0),   MATCH(X$1,役男大表!$A$3:$BD$3,0)  )                  )  )  )," ",""),"")</f>
        <v/>
      </c>
      <c r="Y7" s="197" t="str">
        <f ca="1">_xlfn.IFNA(  SUBSTITUTE(     IF(  INDEX(役男大表!$A$1:$BD$75,MATCH($A7,役男大表!$A$1:$A$75,0),   MATCH(Y$1,役男大表!$A$3:$BD$3,0)  )=0,"",  IF(  INDEX(役男大表!$A$1:$BD$75,MATCH($A7,役男大表!$A$1:$A$75,0),   MATCH(Y$1,役男大表!$A$3:$BD$3,0)  )="榮","x",  IF(  INDEX(役男大表!$A$1:$BD$75,MATCH($A7,役男大表!$A$1:$A$75,0),   MATCH(Y$1,役男大表!$A$3:$BD$3,0)  )="榮-22",  "x榮18-22",               INDEX(役男大表!$A$1:$BD$75,MATCH($A7,役男大表!$A$1:$A$75,0),   MATCH(Y$1,役男大表!$A$3:$BD$3,0)  )                  )  )  )," ",""),"")</f>
        <v/>
      </c>
      <c r="Z7" s="197" t="str">
        <f ca="1">_xlfn.IFNA(  SUBSTITUTE(     IF(  INDEX(役男大表!$A$1:$BD$75,MATCH($A7,役男大表!$A$1:$A$75,0),   MATCH(Z$1,役男大表!$A$3:$BD$3,0)  )=0,"",  IF(  INDEX(役男大表!$A$1:$BD$75,MATCH($A7,役男大表!$A$1:$A$75,0),   MATCH(Z$1,役男大表!$A$3:$BD$3,0)  )="榮","x",  IF(  INDEX(役男大表!$A$1:$BD$75,MATCH($A7,役男大表!$A$1:$A$75,0),   MATCH(Z$1,役男大表!$A$3:$BD$3,0)  )="榮-22",  "x榮18-22",               INDEX(役男大表!$A$1:$BD$75,MATCH($A7,役男大表!$A$1:$A$75,0),   MATCH(Z$1,役男大表!$A$3:$BD$3,0)  )                  )  )  )," ",""),"")</f>
        <v/>
      </c>
      <c r="AA7" s="197" t="str">
        <f ca="1">_xlfn.IFNA(  SUBSTITUTE(     IF(  INDEX(役男大表!$A$1:$BD$75,MATCH($A7,役男大表!$A$1:$A$75,0),   MATCH(AA$1,役男大表!$A$3:$BD$3,0)  )=0,"",  IF(  INDEX(役男大表!$A$1:$BD$75,MATCH($A7,役男大表!$A$1:$A$75,0),   MATCH(AA$1,役男大表!$A$3:$BD$3,0)  )="榮","x",  IF(  INDEX(役男大表!$A$1:$BD$75,MATCH($A7,役男大表!$A$1:$A$75,0),   MATCH(AA$1,役男大表!$A$3:$BD$3,0)  )="榮-22",  "x榮18-22",               INDEX(役男大表!$A$1:$BD$75,MATCH($A7,役男大表!$A$1:$A$75,0),   MATCH(AA$1,役男大表!$A$3:$BD$3,0)  )                  )  )  )," ",""),"")</f>
        <v>x</v>
      </c>
      <c r="AB7" s="197" t="str">
        <f ca="1">_xlfn.IFNA(  SUBSTITUTE(     IF(  INDEX(役男大表!$A$1:$BD$75,MATCH($A7,役男大表!$A$1:$A$75,0),   MATCH(AB$1,役男大表!$A$3:$BD$3,0)  )=0,"",  IF(  INDEX(役男大表!$A$1:$BD$75,MATCH($A7,役男大表!$A$1:$A$75,0),   MATCH(AB$1,役男大表!$A$3:$BD$3,0)  )="榮","x",  IF(  INDEX(役男大表!$A$1:$BD$75,MATCH($A7,役男大表!$A$1:$A$75,0),   MATCH(AB$1,役男大表!$A$3:$BD$3,0)  )="榮-22",  "x榮18-22",               INDEX(役男大表!$A$1:$BD$75,MATCH($A7,役男大表!$A$1:$A$75,0),   MATCH(AB$1,役男大表!$A$3:$BD$3,0)  )                  )  )  )," ",""),"")</f>
        <v>x</v>
      </c>
      <c r="AC7" s="197" t="str">
        <f ca="1">_xlfn.IFNA(  SUBSTITUTE(     IF(  INDEX(役男大表!$A$1:$BD$75,MATCH($A7,役男大表!$A$1:$A$75,0),   MATCH(AC$1,役男大表!$A$3:$BD$3,0)  )=0,"",  IF(  INDEX(役男大表!$A$1:$BD$75,MATCH($A7,役男大表!$A$1:$A$75,0),   MATCH(AC$1,役男大表!$A$3:$BD$3,0)  )="榮","x",  IF(  INDEX(役男大表!$A$1:$BD$75,MATCH($A7,役男大表!$A$1:$A$75,0),   MATCH(AC$1,役男大表!$A$3:$BD$3,0)  )="榮-22",  "x榮18-22",               INDEX(役男大表!$A$1:$BD$75,MATCH($A7,役男大表!$A$1:$A$75,0),   MATCH(AC$1,役男大表!$A$3:$BD$3,0)  )                  )  )  )," ",""),"")</f>
        <v>x</v>
      </c>
      <c r="AD7" s="197" t="str">
        <f ca="1">_xlfn.IFNA(  SUBSTITUTE(     IF(  INDEX(役男大表!$A$1:$BD$75,MATCH($A7,役男大表!$A$1:$A$75,0),   MATCH(AD$1,役男大表!$A$3:$BD$3,0)  )=0,"",  IF(  INDEX(役男大表!$A$1:$BD$75,MATCH($A7,役男大表!$A$1:$A$75,0),   MATCH(AD$1,役男大表!$A$3:$BD$3,0)  )="榮","x",  IF(  INDEX(役男大表!$A$1:$BD$75,MATCH($A7,役男大表!$A$1:$A$75,0),   MATCH(AD$1,役男大表!$A$3:$BD$3,0)  )="榮-22",  "x榮18-22",               INDEX(役男大表!$A$1:$BD$75,MATCH($A7,役男大表!$A$1:$A$75,0),   MATCH(AD$1,役男大表!$A$3:$BD$3,0)  )                  )  )  )," ",""),"")</f>
        <v/>
      </c>
      <c r="AE7" s="197" t="str">
        <f ca="1">_xlfn.IFNA(  SUBSTITUTE(     IF(  INDEX(役男大表!$A$1:$BD$75,MATCH($A7,役男大表!$A$1:$A$75,0),   MATCH(AE$1,役男大表!$A$3:$BD$3,0)  )=0,"",  IF(  INDEX(役男大表!$A$1:$BD$75,MATCH($A7,役男大表!$A$1:$A$75,0),   MATCH(AE$1,役男大表!$A$3:$BD$3,0)  )="榮","x",  IF(  INDEX(役男大表!$A$1:$BD$75,MATCH($A7,役男大表!$A$1:$A$75,0),   MATCH(AE$1,役男大表!$A$3:$BD$3,0)  )="榮-22",  "x榮18-22",               INDEX(役男大表!$A$1:$BD$75,MATCH($A7,役男大表!$A$1:$A$75,0),   MATCH(AE$1,役男大表!$A$3:$BD$3,0)  )                  )  )  )," ",""),"")</f>
        <v>病29日08-30日22</v>
      </c>
      <c r="AF7" s="197" t="str">
        <f ca="1">_xlfn.IFNA(  SUBSTITUTE(     IF(  INDEX(役男大表!$A$1:$BD$75,MATCH($A7,役男大表!$A$1:$A$75,0),   MATCH(AF$1,役男大表!$A$3:$BD$3,0)  )=0,"",  IF(  INDEX(役男大表!$A$1:$BD$75,MATCH($A7,役男大表!$A$1:$A$75,0),   MATCH(AF$1,役男大表!$A$3:$BD$3,0)  )="榮","x",  IF(  INDEX(役男大表!$A$1:$BD$75,MATCH($A7,役男大表!$A$1:$A$75,0),   MATCH(AF$1,役男大表!$A$3:$BD$3,0)  )="榮-22",  "x榮18-22",               INDEX(役男大表!$A$1:$BD$75,MATCH($A7,役男大表!$A$1:$A$75,0),   MATCH(AF$1,役男大表!$A$3:$BD$3,0)  )                  )  )  )," ",""),"")</f>
        <v>病29日08-30日22</v>
      </c>
      <c r="AG7" s="197" t="str">
        <f ca="1">_xlfn.IFNA(  SUBSTITUTE(     IF(  INDEX(役男大表!$A$1:$BD$75,MATCH($A7,役男大表!$A$1:$A$75,0),   MATCH(AG$1,役男大表!$A$3:$BD$3,0)  )=0,"",  IF(  INDEX(役男大表!$A$1:$BD$75,MATCH($A7,役男大表!$A$1:$A$75,0),   MATCH(AG$1,役男大表!$A$3:$BD$3,0)  )="榮","x",  IF(  INDEX(役男大表!$A$1:$BD$75,MATCH($A7,役男大表!$A$1:$A$75,0),   MATCH(AG$1,役男大表!$A$3:$BD$3,0)  )="榮-22",  "x榮18-22",               INDEX(役男大表!$A$1:$BD$75,MATCH($A7,役男大表!$A$1:$A$75,0),   MATCH(AG$1,役男大表!$A$3:$BD$3,0)  )                  )  )  )," ",""),"")</f>
        <v>x</v>
      </c>
      <c r="AH7" s="197" t="str">
        <f ca="1">_xlfn.IFNA(  SUBSTITUTE(     IF(  INDEX(役男大表!$A$1:$BD$75,MATCH($A7,役男大表!$A$1:$A$75,0),   MATCH(AH$1,役男大表!$A$3:$BD$3,0)  )=0,"",  IF(  INDEX(役男大表!$A$1:$BD$75,MATCH($A7,役男大表!$A$1:$A$75,0),   MATCH(AH$1,役男大表!$A$3:$BD$3,0)  )="榮","x",  IF(  INDEX(役男大表!$A$1:$BD$75,MATCH($A7,役男大表!$A$1:$A$75,0),   MATCH(AH$1,役男大表!$A$3:$BD$3,0)  )="榮-22",  "x榮18-22",               INDEX(役男大表!$A$1:$BD$75,MATCH($A7,役男大表!$A$1:$A$75,0),   MATCH(AH$1,役男大表!$A$3:$BD$3,0)  )                  )  )  )," ",""),"")</f>
        <v/>
      </c>
      <c r="AI7" s="197" t="str">
        <f ca="1">_xlfn.IFNA(  SUBSTITUTE(     IF(  INDEX(役男大表!$A$1:$BD$75,MATCH($A7,役男大表!$A$1:$A$75,0),   MATCH(AI$1,役男大表!$A$3:$BD$3,0)  )=0,"",  IF(  INDEX(役男大表!$A$1:$BD$75,MATCH($A7,役男大表!$A$1:$A$75,0),   MATCH(AI$1,役男大表!$A$3:$BD$3,0)  )="榮","x",  IF(  INDEX(役男大表!$A$1:$BD$75,MATCH($A7,役男大表!$A$1:$A$75,0),   MATCH(AI$1,役男大表!$A$3:$BD$3,0)  )="榮-22",  "x榮18-22",               INDEX(役男大表!$A$1:$BD$75,MATCH($A7,役男大表!$A$1:$A$75,0),   MATCH(AI$1,役男大表!$A$3:$BD$3,0)  )                  )  )  )," ",""),"")</f>
        <v/>
      </c>
      <c r="AJ7" s="197" t="str">
        <f ca="1">_xlfn.IFNA(  SUBSTITUTE(     IF(  INDEX(役男大表!$A$1:$BD$75,MATCH($A7,役男大表!$A$1:$A$75,0),   MATCH(AJ$1,役男大表!$A$3:$BD$3,0)  )=0,"",  IF(  INDEX(役男大表!$A$1:$BD$75,MATCH($A7,役男大表!$A$1:$A$75,0),   MATCH(AJ$1,役男大表!$A$3:$BD$3,0)  )="榮","x",  IF(  INDEX(役男大表!$A$1:$BD$75,MATCH($A7,役男大表!$A$1:$A$75,0),   MATCH(AJ$1,役男大表!$A$3:$BD$3,0)  )="榮-22",  "x榮18-22",               INDEX(役男大表!$A$1:$BD$75,MATCH($A7,役男大表!$A$1:$A$75,0),   MATCH(AJ$1,役男大表!$A$3:$BD$3,0)  )                  )  )  )," ",""),"")</f>
        <v/>
      </c>
      <c r="AM7" s="65">
        <f t="shared" si="1"/>
        <v>6</v>
      </c>
      <c r="AN7" s="65" t="str">
        <f t="shared" si="2"/>
        <v>陳宣齊</v>
      </c>
      <c r="AO7" s="70" t="str">
        <f t="shared" ca="1" si="3"/>
        <v>18收</v>
      </c>
      <c r="AP7" s="65" t="str">
        <f>_xlfn.IFNA(IF((ROW(AP7)-1)&lt;=暫1!$B$2,IF(VALUE($AM7)=暫1!B$3,"家因",IF(VALUE($AM7)=暫1!C$3,"家因",IF(VALUE($AM7)=暫1!D$3,"家因",IF(VALUE($AM7)=暫1!E$3,"家因",IF(VALUE($AM7)=暫1!F$3,"家因",IF(VALUE($AM7)=暫1!G$3,"家因",IF(VALUE($AM7)=暫1!H$3,"家因",IF(VALUE($AM7)=暫1!I$3,"家因",IF(VALUE($AM7)=暫1!J$3,"家因",IF(VALUE($AM7)=暫1!K$3,"家因",IF(VALUE($AM7)=暫1!L$3,"家因",IF(VALUE($AM7)=暫1!M$3,"家因",IF(VALUE($AM7)=暫1!N$3,"家因",IF(VALUE($AM7)=暫1!O$3,"家因",IF(VALUE($AM7)=暫1!P$3,"家因",IF(VALUE($AM7)=暫1!Q$3,"家因",IF(VALUE($AM7)=暫1!R$3,"家因",IF(VALUE($AM7)=暫1!S$3,"家因",IF(VALUE($AM7)=暫1!T$3,"家因",IF(VALUE($AM7)=暫1!U$3,"家因","")))))))))))))))))))),""),"")</f>
        <v/>
      </c>
      <c r="AQ7" s="65" t="str">
        <f ca="1">IF((ROW(AQ7)-1)&lt;=暫1!$B$2,_xlfn.IFNA(IF(INDEX($A$1:$AJ$99,MATCH($AN7,$B$1:$B$219,0),VALUE($AQ$1+3))="成","補",INDEX($A$1:$AJ$99,MATCH($AN7,$B$1:$B$219,0),VALUE($AQ$1+3))),""),"")</f>
        <v>x</v>
      </c>
      <c r="AR7" s="65" t="str">
        <f ca="1">IF((ROW(AR7)-1)&lt;=暫1!$B$2,_xlfn.IFNA(IF(INDEX($A$1:$AJ$99,MATCH($AN7,$B$1:$B$219,0),VALUE($AR$1+3))="成","補",INDEX($A$1:$AJ$99,MATCH($AN7,$B$1:$B$219,0),VALUE($AR$1+3))),""),"")</f>
        <v/>
      </c>
      <c r="AS7" s="65" t="str">
        <f ca="1">IF((ROW(AS7)-1)&lt;=暫1!$B$2,_xlfn.IFNA(IF(INDEX($A$1:$AJ$99,MATCH($AN7,$B$1:$B$219,0),VALUE($AS$1+3))="成","補",INDEX($A$1:$AJ$99,MATCH($AN7,$B$1:$B$219,0),VALUE($AS$1+3))),""),"")</f>
        <v/>
      </c>
      <c r="AT7" s="65" t="str">
        <f t="shared" ca="1" si="4"/>
        <v/>
      </c>
      <c r="AU7" s="65" t="str">
        <f t="shared" ca="1" si="5"/>
        <v/>
      </c>
      <c r="AV7" s="65" t="str">
        <f t="shared" ca="1" si="6"/>
        <v/>
      </c>
      <c r="AX7" s="65" t="str">
        <f ca="1">IFERROR(IF((ROW(AX7)-1)&lt;=暫1!$B$2,SUBSTITUTE(IF($AO7=$AX$1,$AM7,"")," ",""),""),"")</f>
        <v/>
      </c>
      <c r="AY7" s="65" t="str">
        <f ca="1">IFERROR(IF((ROW(AY7)-1)&lt;=暫1!$B$2,SUBSTITUTE(IF($AO7=$AY$1,$AM7,"")," ",""),""),"")</f>
        <v/>
      </c>
      <c r="AZ7" s="65" t="str">
        <f ca="1">IFERROR(IF((ROW(AZ7)-1)&lt;=暫1!$B$2,SUBSTITUTE(IF($AO7=$AZ$1,$AM7,"")," ",""),""),"")</f>
        <v/>
      </c>
      <c r="BA7" s="65" t="str">
        <f ca="1">IFERROR(IF((ROW(BA7)-1)&lt;=暫1!$B$2,SUBSTITUTE(IF($AO7=$BA$1,$AM7,"")," ",""),""),"")</f>
        <v>6</v>
      </c>
      <c r="BB7" s="68" t="str">
        <f ca="1">IFERROR(IF((ROW(BB7)-1)&lt;=暫1!$B$2,SUBSTITUTE(IF(OR($AO7=$BB$1,$AO7=$AY$1,$AO7=$AZ$1),$AM7,IF($AO7=$AY$1,$AM7,"")),"",""),""),"")</f>
        <v/>
      </c>
      <c r="BC7" s="68" t="str">
        <f>IF(    AND(LEN(BC6)&gt;=2,IF(OR(役男人力!$K$2:$K$94="是"),役男人力!$B8,"")&lt;&gt;"" ),        "" &amp;  IF(OR(役男人力!$K$2:$K$94="是"),役男人力!$B7,""),  IF(OR(役男人力!$E7="全日勤",役男人力!$E7="家因退勤"),役男人力!$B7,"")  )</f>
        <v/>
      </c>
      <c r="BG7" s="69" t="s">
        <v>259</v>
      </c>
      <c r="BH7" s="62" t="str">
        <f ca="1">CONCATENATE(' 役男公式'!BG7,"：",' 役男公式'!BG8)</f>
        <v>18收：5.6.7.8.13.14.15.17.19.20.22.26.29.37.39.41.42.43.44</v>
      </c>
    </row>
    <row r="8" spans="1:60" ht="25.5" customHeight="1" thickBot="1">
      <c r="A8" s="197">
        <v>7</v>
      </c>
      <c r="B8" s="197" t="str">
        <f>_xlfn.IFNA(  INDEX(役男大表!$A$1:$BD$75,MATCH(A8,役男大表!$A$1:$A$75,0),2),"")</f>
        <v>鄭謙泰</v>
      </c>
      <c r="C8" s="197" t="str">
        <f ca="1">_xlfn.IFNA(  SUBSTITUTE(     IF(  INDEX(役男大表!$A$1:$BD$75,MATCH($A8,役男大表!$A$1:$A$75,0),   MATCH(C$1,役男大表!$A$3:$BD$3,0)  )=0,"",  IF(  INDEX(役男大表!$A$1:$BD$75,MATCH($A8,役男大表!$A$1:$A$75,0),   MATCH(C$1,役男大表!$A$3:$BD$3,0)  )="榮","x",  IF(  INDEX(役男大表!$A$1:$BD$75,MATCH($A8,役男大表!$A$1:$A$75,0),   MATCH(C$1,役男大表!$A$3:$BD$3,0)  )="榮-22",  "x榮18-22",               INDEX(役男大表!$A$1:$BD$75,MATCH($A8,役男大表!$A$1:$A$75,0),   MATCH(C$1,役男大表!$A$3:$BD$3,0)  )                  )  )  )," ",""),"")</f>
        <v/>
      </c>
      <c r="D8" s="197" t="str">
        <f ca="1">_xlfn.IFNA(  SUBSTITUTE(     IF(  INDEX(役男大表!$A$1:$BD$75,MATCH($A8,役男大表!$A$1:$A$75,0),   MATCH(D$1,役男大表!$A$3:$BD$3,0)  )=0,"",  IF(  INDEX(役男大表!$A$1:$BD$75,MATCH($A8,役男大表!$A$1:$A$75,0),   MATCH(D$1,役男大表!$A$3:$BD$3,0)  )="榮","x",  IF(  INDEX(役男大表!$A$1:$BD$75,MATCH($A8,役男大表!$A$1:$A$75,0),   MATCH(D$1,役男大表!$A$3:$BD$3,0)  )="榮-22",  "x榮18-22",               INDEX(役男大表!$A$1:$BD$75,MATCH($A8,役男大表!$A$1:$A$75,0),   MATCH(D$1,役男大表!$A$3:$BD$3,0)  )                  )  )  )," ",""),"")</f>
        <v/>
      </c>
      <c r="E8" s="197" t="str">
        <f ca="1">_xlfn.IFNA(  SUBSTITUTE(     IF(  INDEX(役男大表!$A$1:$BD$75,MATCH($A8,役男大表!$A$1:$A$75,0),   MATCH(E$1,役男大表!$A$3:$BD$3,0)  )=0,"",  IF(  INDEX(役男大表!$A$1:$BD$75,MATCH($A8,役男大表!$A$1:$A$75,0),   MATCH(E$1,役男大表!$A$3:$BD$3,0)  )="榮","x",  IF(  INDEX(役男大表!$A$1:$BD$75,MATCH($A8,役男大表!$A$1:$A$75,0),   MATCH(E$1,役男大表!$A$3:$BD$3,0)  )="榮-22",  "x榮18-22",               INDEX(役男大表!$A$1:$BD$75,MATCH($A8,役男大表!$A$1:$A$75,0),   MATCH(E$1,役男大表!$A$3:$BD$3,0)  )                  )  )  )," ",""),"")</f>
        <v/>
      </c>
      <c r="F8" s="197" t="str">
        <f ca="1">_xlfn.IFNA(  SUBSTITUTE(     IF(  INDEX(役男大表!$A$1:$BD$75,MATCH($A8,役男大表!$A$1:$A$75,0),   MATCH(F$1,役男大表!$A$3:$BD$3,0)  )=0,"",  IF(  INDEX(役男大表!$A$1:$BD$75,MATCH($A8,役男大表!$A$1:$A$75,0),   MATCH(F$1,役男大表!$A$3:$BD$3,0)  )="榮","x",  IF(  INDEX(役男大表!$A$1:$BD$75,MATCH($A8,役男大表!$A$1:$A$75,0),   MATCH(F$1,役男大表!$A$3:$BD$3,0)  )="榮-22",  "x榮18-22",               INDEX(役男大表!$A$1:$BD$75,MATCH($A8,役男大表!$A$1:$A$75,0),   MATCH(F$1,役男大表!$A$3:$BD$3,0)  )                  )  )  )," ",""),"")</f>
        <v/>
      </c>
      <c r="G8" s="197" t="str">
        <f ca="1">_xlfn.IFNA(  SUBSTITUTE(     IF(  INDEX(役男大表!$A$1:$BD$75,MATCH($A8,役男大表!$A$1:$A$75,0),   MATCH(G$1,役男大表!$A$3:$BD$3,0)  )=0,"",  IF(  INDEX(役男大表!$A$1:$BD$75,MATCH($A8,役男大表!$A$1:$A$75,0),   MATCH(G$1,役男大表!$A$3:$BD$3,0)  )="榮","x",  IF(  INDEX(役男大表!$A$1:$BD$75,MATCH($A8,役男大表!$A$1:$A$75,0),   MATCH(G$1,役男大表!$A$3:$BD$3,0)  )="榮-22",  "x榮18-22",               INDEX(役男大表!$A$1:$BD$75,MATCH($A8,役男大表!$A$1:$A$75,0),   MATCH(G$1,役男大表!$A$3:$BD$3,0)  )                  )  )  )," ",""),"")</f>
        <v/>
      </c>
      <c r="H8" s="197" t="str">
        <f ca="1">_xlfn.IFNA(  SUBSTITUTE(     IF(  INDEX(役男大表!$A$1:$BD$75,MATCH($A8,役男大表!$A$1:$A$75,0),   MATCH(H$1,役男大表!$A$3:$BD$3,0)  )=0,"",  IF(  INDEX(役男大表!$A$1:$BD$75,MATCH($A8,役男大表!$A$1:$A$75,0),   MATCH(H$1,役男大表!$A$3:$BD$3,0)  )="榮","x",  IF(  INDEX(役男大表!$A$1:$BD$75,MATCH($A8,役男大表!$A$1:$A$75,0),   MATCH(H$1,役男大表!$A$3:$BD$3,0)  )="榮-22",  "x榮18-22",               INDEX(役男大表!$A$1:$BD$75,MATCH($A8,役男大表!$A$1:$A$75,0),   MATCH(H$1,役男大表!$A$3:$BD$3,0)  )                  )  )  )," ",""),"")</f>
        <v/>
      </c>
      <c r="I8" s="197" t="str">
        <f ca="1">_xlfn.IFNA(  SUBSTITUTE(     IF(  INDEX(役男大表!$A$1:$BD$75,MATCH($A8,役男大表!$A$1:$A$75,0),   MATCH(I$1,役男大表!$A$3:$BD$3,0)  )=0,"",  IF(  INDEX(役男大表!$A$1:$BD$75,MATCH($A8,役男大表!$A$1:$A$75,0),   MATCH(I$1,役男大表!$A$3:$BD$3,0)  )="榮","x",  IF(  INDEX(役男大表!$A$1:$BD$75,MATCH($A8,役男大表!$A$1:$A$75,0),   MATCH(I$1,役男大表!$A$3:$BD$3,0)  )="榮-22",  "x榮18-22",               INDEX(役男大表!$A$1:$BD$75,MATCH($A8,役男大表!$A$1:$A$75,0),   MATCH(I$1,役男大表!$A$3:$BD$3,0)  )                  )  )  )," ",""),"")</f>
        <v/>
      </c>
      <c r="J8" s="197" t="str">
        <f ca="1">_xlfn.IFNA(  SUBSTITUTE(     IF(  INDEX(役男大表!$A$1:$BD$75,MATCH($A8,役男大表!$A$1:$A$75,0),   MATCH(J$1,役男大表!$A$3:$BD$3,0)  )=0,"",  IF(  INDEX(役男大表!$A$1:$BD$75,MATCH($A8,役男大表!$A$1:$A$75,0),   MATCH(J$1,役男大表!$A$3:$BD$3,0)  )="榮","x",  IF(  INDEX(役男大表!$A$1:$BD$75,MATCH($A8,役男大表!$A$1:$A$75,0),   MATCH(J$1,役男大表!$A$3:$BD$3,0)  )="榮-22",  "x榮18-22",               INDEX(役男大表!$A$1:$BD$75,MATCH($A8,役男大表!$A$1:$A$75,0),   MATCH(J$1,役男大表!$A$3:$BD$3,0)  )                  )  )  )," ",""),"")</f>
        <v/>
      </c>
      <c r="K8" s="197" t="str">
        <f ca="1">_xlfn.IFNA(  SUBSTITUTE(     IF(  INDEX(役男大表!$A$1:$BD$75,MATCH($A8,役男大表!$A$1:$A$75,0),   MATCH(K$1,役男大表!$A$3:$BD$3,0)  )=0,"",  IF(  INDEX(役男大表!$A$1:$BD$75,MATCH($A8,役男大表!$A$1:$A$75,0),   MATCH(K$1,役男大表!$A$3:$BD$3,0)  )="榮","x",  IF(  INDEX(役男大表!$A$1:$BD$75,MATCH($A8,役男大表!$A$1:$A$75,0),   MATCH(K$1,役男大表!$A$3:$BD$3,0)  )="榮-22",  "x榮18-22",               INDEX(役男大表!$A$1:$BD$75,MATCH($A8,役男大表!$A$1:$A$75,0),   MATCH(K$1,役男大表!$A$3:$BD$3,0)  )                  )  )  )," ",""),"")</f>
        <v/>
      </c>
      <c r="L8" s="197" t="str">
        <f ca="1">_xlfn.IFNA(  SUBSTITUTE(     IF(  INDEX(役男大表!$A$1:$BD$75,MATCH($A8,役男大表!$A$1:$A$75,0),   MATCH(L$1,役男大表!$A$3:$BD$3,0)  )=0,"",  IF(  INDEX(役男大表!$A$1:$BD$75,MATCH($A8,役男大表!$A$1:$A$75,0),   MATCH(L$1,役男大表!$A$3:$BD$3,0)  )="榮","x",  IF(  INDEX(役男大表!$A$1:$BD$75,MATCH($A8,役男大表!$A$1:$A$75,0),   MATCH(L$1,役男大表!$A$3:$BD$3,0)  )="榮-22",  "x榮18-22",               INDEX(役男大表!$A$1:$BD$75,MATCH($A8,役男大表!$A$1:$A$75,0),   MATCH(L$1,役男大表!$A$3:$BD$3,0)  )                  )  )  )," ",""),"")</f>
        <v/>
      </c>
      <c r="M8" s="197" t="str">
        <f ca="1">_xlfn.IFNA(  SUBSTITUTE(     IF(  INDEX(役男大表!$A$1:$BD$75,MATCH($A8,役男大表!$A$1:$A$75,0),   MATCH(M$1,役男大表!$A$3:$BD$3,0)  )=0,"",  IF(  INDEX(役男大表!$A$1:$BD$75,MATCH($A8,役男大表!$A$1:$A$75,0),   MATCH(M$1,役男大表!$A$3:$BD$3,0)  )="榮","x",  IF(  INDEX(役男大表!$A$1:$BD$75,MATCH($A8,役男大表!$A$1:$A$75,0),   MATCH(M$1,役男大表!$A$3:$BD$3,0)  )="榮-22",  "x榮18-22",               INDEX(役男大表!$A$1:$BD$75,MATCH($A8,役男大表!$A$1:$A$75,0),   MATCH(M$1,役男大表!$A$3:$BD$3,0)  )                  )  )  )," ",""),"")</f>
        <v/>
      </c>
      <c r="N8" s="197" t="str">
        <f ca="1">_xlfn.IFNA(  SUBSTITUTE(     IF(  INDEX(役男大表!$A$1:$BD$75,MATCH($A8,役男大表!$A$1:$A$75,0),   MATCH(N$1,役男大表!$A$3:$BD$3,0)  )=0,"",  IF(  INDEX(役男大表!$A$1:$BD$75,MATCH($A8,役男大表!$A$1:$A$75,0),   MATCH(N$1,役男大表!$A$3:$BD$3,0)  )="榮","x",  IF(  INDEX(役男大表!$A$1:$BD$75,MATCH($A8,役男大表!$A$1:$A$75,0),   MATCH(N$1,役男大表!$A$3:$BD$3,0)  )="榮-22",  "x榮18-22",               INDEX(役男大表!$A$1:$BD$75,MATCH($A8,役男大表!$A$1:$A$75,0),   MATCH(N$1,役男大表!$A$3:$BD$3,0)  )                  )  )  )," ",""),"")</f>
        <v/>
      </c>
      <c r="O8" s="197" t="str">
        <f ca="1">_xlfn.IFNA(  SUBSTITUTE(     IF(  INDEX(役男大表!$A$1:$BD$75,MATCH($A8,役男大表!$A$1:$A$75,0),   MATCH(O$1,役男大表!$A$3:$BD$3,0)  )=0,"",  IF(  INDEX(役男大表!$A$1:$BD$75,MATCH($A8,役男大表!$A$1:$A$75,0),   MATCH(O$1,役男大表!$A$3:$BD$3,0)  )="榮","x",  IF(  INDEX(役男大表!$A$1:$BD$75,MATCH($A8,役男大表!$A$1:$A$75,0),   MATCH(O$1,役男大表!$A$3:$BD$3,0)  )="榮-22",  "x榮18-22",               INDEX(役男大表!$A$1:$BD$75,MATCH($A8,役男大表!$A$1:$A$75,0),   MATCH(O$1,役男大表!$A$3:$BD$3,0)  )                  )  )  )," ",""),"")</f>
        <v/>
      </c>
      <c r="P8" s="197" t="str">
        <f ca="1">_xlfn.IFNA(  SUBSTITUTE(     IF(  INDEX(役男大表!$A$1:$BD$75,MATCH($A8,役男大表!$A$1:$A$75,0),   MATCH(P$1,役男大表!$A$3:$BD$3,0)  )=0,"",  IF(  INDEX(役男大表!$A$1:$BD$75,MATCH($A8,役男大表!$A$1:$A$75,0),   MATCH(P$1,役男大表!$A$3:$BD$3,0)  )="榮","x",  IF(  INDEX(役男大表!$A$1:$BD$75,MATCH($A8,役男大表!$A$1:$A$75,0),   MATCH(P$1,役男大表!$A$3:$BD$3,0)  )="榮-22",  "x榮18-22",               INDEX(役男大表!$A$1:$BD$75,MATCH($A8,役男大表!$A$1:$A$75,0),   MATCH(P$1,役男大表!$A$3:$BD$3,0)  )                  )  )  )," ",""),"")</f>
        <v/>
      </c>
      <c r="Q8" s="197" t="str">
        <f ca="1">_xlfn.IFNA(  SUBSTITUTE(     IF(  INDEX(役男大表!$A$1:$BD$75,MATCH($A8,役男大表!$A$1:$A$75,0),   MATCH(Q$1,役男大表!$A$3:$BD$3,0)  )=0,"",  IF(  INDEX(役男大表!$A$1:$BD$75,MATCH($A8,役男大表!$A$1:$A$75,0),   MATCH(Q$1,役男大表!$A$3:$BD$3,0)  )="榮","x",  IF(  INDEX(役男大表!$A$1:$BD$75,MATCH($A8,役男大表!$A$1:$A$75,0),   MATCH(Q$1,役男大表!$A$3:$BD$3,0)  )="榮-22",  "x榮18-22",               INDEX(役男大表!$A$1:$BD$75,MATCH($A8,役男大表!$A$1:$A$75,0),   MATCH(Q$1,役男大表!$A$3:$BD$3,0)  )                  )  )  )," ",""),"")</f>
        <v/>
      </c>
      <c r="R8" s="197" t="str">
        <f ca="1">_xlfn.IFNA(  SUBSTITUTE(     IF(  INDEX(役男大表!$A$1:$BD$75,MATCH($A8,役男大表!$A$1:$A$75,0),   MATCH(R$1,役男大表!$A$3:$BD$3,0)  )=0,"",  IF(  INDEX(役男大表!$A$1:$BD$75,MATCH($A8,役男大表!$A$1:$A$75,0),   MATCH(R$1,役男大表!$A$3:$BD$3,0)  )="榮","x",  IF(  INDEX(役男大表!$A$1:$BD$75,MATCH($A8,役男大表!$A$1:$A$75,0),   MATCH(R$1,役男大表!$A$3:$BD$3,0)  )="榮-22",  "x榮18-22",               INDEX(役男大表!$A$1:$BD$75,MATCH($A8,役男大表!$A$1:$A$75,0),   MATCH(R$1,役男大表!$A$3:$BD$3,0)  )                  )  )  )," ",""),"")</f>
        <v/>
      </c>
      <c r="S8" s="197" t="str">
        <f ca="1">_xlfn.IFNA(  SUBSTITUTE(     IF(  INDEX(役男大表!$A$1:$BD$75,MATCH($A8,役男大表!$A$1:$A$75,0),   MATCH(S$1,役男大表!$A$3:$BD$3,0)  )=0,"",  IF(  INDEX(役男大表!$A$1:$BD$75,MATCH($A8,役男大表!$A$1:$A$75,0),   MATCH(S$1,役男大表!$A$3:$BD$3,0)  )="榮","x",  IF(  INDEX(役男大表!$A$1:$BD$75,MATCH($A8,役男大表!$A$1:$A$75,0),   MATCH(S$1,役男大表!$A$3:$BD$3,0)  )="榮-22",  "x榮18-22",               INDEX(役男大表!$A$1:$BD$75,MATCH($A8,役男大表!$A$1:$A$75,0),   MATCH(S$1,役男大表!$A$3:$BD$3,0)  )                  )  )  )," ",""),"")</f>
        <v/>
      </c>
      <c r="T8" s="197" t="str">
        <f ca="1">_xlfn.IFNA(  SUBSTITUTE(     IF(  INDEX(役男大表!$A$1:$BD$75,MATCH($A8,役男大表!$A$1:$A$75,0),   MATCH(T$1,役男大表!$A$3:$BD$3,0)  )=0,"",  IF(  INDEX(役男大表!$A$1:$BD$75,MATCH($A8,役男大表!$A$1:$A$75,0),   MATCH(T$1,役男大表!$A$3:$BD$3,0)  )="榮","x",  IF(  INDEX(役男大表!$A$1:$BD$75,MATCH($A8,役男大表!$A$1:$A$75,0),   MATCH(T$1,役男大表!$A$3:$BD$3,0)  )="榮-22",  "x榮18-22",               INDEX(役男大表!$A$1:$BD$75,MATCH($A8,役男大表!$A$1:$A$75,0),   MATCH(T$1,役男大表!$A$3:$BD$3,0)  )                  )  )  )," ",""),"")</f>
        <v/>
      </c>
      <c r="U8" s="197" t="str">
        <f ca="1">_xlfn.IFNA(  SUBSTITUTE(     IF(  INDEX(役男大表!$A$1:$BD$75,MATCH($A8,役男大表!$A$1:$A$75,0),   MATCH(U$1,役男大表!$A$3:$BD$3,0)  )=0,"",  IF(  INDEX(役男大表!$A$1:$BD$75,MATCH($A8,役男大表!$A$1:$A$75,0),   MATCH(U$1,役男大表!$A$3:$BD$3,0)  )="榮","x",  IF(  INDEX(役男大表!$A$1:$BD$75,MATCH($A8,役男大表!$A$1:$A$75,0),   MATCH(U$1,役男大表!$A$3:$BD$3,0)  )="榮-22",  "x榮18-22",               INDEX(役男大表!$A$1:$BD$75,MATCH($A8,役男大表!$A$1:$A$75,0),   MATCH(U$1,役男大表!$A$3:$BD$3,0)  )                  )  )  )," ",""),"")</f>
        <v/>
      </c>
      <c r="V8" s="197" t="str">
        <f ca="1">_xlfn.IFNA(  SUBSTITUTE(     IF(  INDEX(役男大表!$A$1:$BD$75,MATCH($A8,役男大表!$A$1:$A$75,0),   MATCH(V$1,役男大表!$A$3:$BD$3,0)  )=0,"",  IF(  INDEX(役男大表!$A$1:$BD$75,MATCH($A8,役男大表!$A$1:$A$75,0),   MATCH(V$1,役男大表!$A$3:$BD$3,0)  )="榮","x",  IF(  INDEX(役男大表!$A$1:$BD$75,MATCH($A8,役男大表!$A$1:$A$75,0),   MATCH(V$1,役男大表!$A$3:$BD$3,0)  )="榮-22",  "x榮18-22",               INDEX(役男大表!$A$1:$BD$75,MATCH($A8,役男大表!$A$1:$A$75,0),   MATCH(V$1,役男大表!$A$3:$BD$3,0)  )                  )  )  )," ",""),"")</f>
        <v/>
      </c>
      <c r="W8" s="197" t="str">
        <f ca="1">_xlfn.IFNA(  SUBSTITUTE(     IF(  INDEX(役男大表!$A$1:$BD$75,MATCH($A8,役男大表!$A$1:$A$75,0),   MATCH(W$1,役男大表!$A$3:$BD$3,0)  )=0,"",  IF(  INDEX(役男大表!$A$1:$BD$75,MATCH($A8,役男大表!$A$1:$A$75,0),   MATCH(W$1,役男大表!$A$3:$BD$3,0)  )="榮","x",  IF(  INDEX(役男大表!$A$1:$BD$75,MATCH($A8,役男大表!$A$1:$A$75,0),   MATCH(W$1,役男大表!$A$3:$BD$3,0)  )="榮-22",  "x榮18-22",               INDEX(役男大表!$A$1:$BD$75,MATCH($A8,役男大表!$A$1:$A$75,0),   MATCH(W$1,役男大表!$A$3:$BD$3,0)  )                  )  )  )," ",""),"")</f>
        <v/>
      </c>
      <c r="X8" s="197" t="str">
        <f ca="1">_xlfn.IFNA(  SUBSTITUTE(     IF(  INDEX(役男大表!$A$1:$BD$75,MATCH($A8,役男大表!$A$1:$A$75,0),   MATCH(X$1,役男大表!$A$3:$BD$3,0)  )=0,"",  IF(  INDEX(役男大表!$A$1:$BD$75,MATCH($A8,役男大表!$A$1:$A$75,0),   MATCH(X$1,役男大表!$A$3:$BD$3,0)  )="榮","x",  IF(  INDEX(役男大表!$A$1:$BD$75,MATCH($A8,役男大表!$A$1:$A$75,0),   MATCH(X$1,役男大表!$A$3:$BD$3,0)  )="榮-22",  "x榮18-22",               INDEX(役男大表!$A$1:$BD$75,MATCH($A8,役男大表!$A$1:$A$75,0),   MATCH(X$1,役男大表!$A$3:$BD$3,0)  )                  )  )  )," ",""),"")</f>
        <v/>
      </c>
      <c r="Y8" s="197" t="str">
        <f ca="1">_xlfn.IFNA(  SUBSTITUTE(     IF(  INDEX(役男大表!$A$1:$BD$75,MATCH($A8,役男大表!$A$1:$A$75,0),   MATCH(Y$1,役男大表!$A$3:$BD$3,0)  )=0,"",  IF(  INDEX(役男大表!$A$1:$BD$75,MATCH($A8,役男大表!$A$1:$A$75,0),   MATCH(Y$1,役男大表!$A$3:$BD$3,0)  )="榮","x",  IF(  INDEX(役男大表!$A$1:$BD$75,MATCH($A8,役男大表!$A$1:$A$75,0),   MATCH(Y$1,役男大表!$A$3:$BD$3,0)  )="榮-22",  "x榮18-22",               INDEX(役男大表!$A$1:$BD$75,MATCH($A8,役男大表!$A$1:$A$75,0),   MATCH(Y$1,役男大表!$A$3:$BD$3,0)  )                  )  )  )," ",""),"")</f>
        <v/>
      </c>
      <c r="Z8" s="197" t="str">
        <f ca="1">_xlfn.IFNA(  SUBSTITUTE(     IF(  INDEX(役男大表!$A$1:$BD$75,MATCH($A8,役男大表!$A$1:$A$75,0),   MATCH(Z$1,役男大表!$A$3:$BD$3,0)  )=0,"",  IF(  INDEX(役男大表!$A$1:$BD$75,MATCH($A8,役男大表!$A$1:$A$75,0),   MATCH(Z$1,役男大表!$A$3:$BD$3,0)  )="榮","x",  IF(  INDEX(役男大表!$A$1:$BD$75,MATCH($A8,役男大表!$A$1:$A$75,0),   MATCH(Z$1,役男大表!$A$3:$BD$3,0)  )="榮-22",  "x榮18-22",               INDEX(役男大表!$A$1:$BD$75,MATCH($A8,役男大表!$A$1:$A$75,0),   MATCH(Z$1,役男大表!$A$3:$BD$3,0)  )                  )  )  )," ",""),"")</f>
        <v/>
      </c>
      <c r="AA8" s="197" t="str">
        <f ca="1">_xlfn.IFNA(  SUBSTITUTE(     IF(  INDEX(役男大表!$A$1:$BD$75,MATCH($A8,役男大表!$A$1:$A$75,0),   MATCH(AA$1,役男大表!$A$3:$BD$3,0)  )=0,"",  IF(  INDEX(役男大表!$A$1:$BD$75,MATCH($A8,役男大表!$A$1:$A$75,0),   MATCH(AA$1,役男大表!$A$3:$BD$3,0)  )="榮","x",  IF(  INDEX(役男大表!$A$1:$BD$75,MATCH($A8,役男大表!$A$1:$A$75,0),   MATCH(AA$1,役男大表!$A$3:$BD$3,0)  )="榮-22",  "x榮18-22",               INDEX(役男大表!$A$1:$BD$75,MATCH($A8,役男大表!$A$1:$A$75,0),   MATCH(AA$1,役男大表!$A$3:$BD$3,0)  )                  )  )  )," ",""),"")</f>
        <v>x</v>
      </c>
      <c r="AB8" s="197" t="str">
        <f ca="1">_xlfn.IFNA(  SUBSTITUTE(     IF(  INDEX(役男大表!$A$1:$BD$75,MATCH($A8,役男大表!$A$1:$A$75,0),   MATCH(AB$1,役男大表!$A$3:$BD$3,0)  )=0,"",  IF(  INDEX(役男大表!$A$1:$BD$75,MATCH($A8,役男大表!$A$1:$A$75,0),   MATCH(AB$1,役男大表!$A$3:$BD$3,0)  )="榮","x",  IF(  INDEX(役男大表!$A$1:$BD$75,MATCH($A8,役男大表!$A$1:$A$75,0),   MATCH(AB$1,役男大表!$A$3:$BD$3,0)  )="榮-22",  "x榮18-22",               INDEX(役男大表!$A$1:$BD$75,MATCH($A8,役男大表!$A$1:$A$75,0),   MATCH(AB$1,役男大表!$A$3:$BD$3,0)  )                  )  )  )," ",""),"")</f>
        <v>x</v>
      </c>
      <c r="AC8" s="197" t="str">
        <f ca="1">_xlfn.IFNA(  SUBSTITUTE(     IF(  INDEX(役男大表!$A$1:$BD$75,MATCH($A8,役男大表!$A$1:$A$75,0),   MATCH(AC$1,役男大表!$A$3:$BD$3,0)  )=0,"",  IF(  INDEX(役男大表!$A$1:$BD$75,MATCH($A8,役男大表!$A$1:$A$75,0),   MATCH(AC$1,役男大表!$A$3:$BD$3,0)  )="榮","x",  IF(  INDEX(役男大表!$A$1:$BD$75,MATCH($A8,役男大表!$A$1:$A$75,0),   MATCH(AC$1,役男大表!$A$3:$BD$3,0)  )="榮-22",  "x榮18-22",               INDEX(役男大表!$A$1:$BD$75,MATCH($A8,役男大表!$A$1:$A$75,0),   MATCH(AC$1,役男大表!$A$3:$BD$3,0)  )                  )  )  )," ",""),"")</f>
        <v>x</v>
      </c>
      <c r="AD8" s="197" t="str">
        <f ca="1">_xlfn.IFNA(  SUBSTITUTE(     IF(  INDEX(役男大表!$A$1:$BD$75,MATCH($A8,役男大表!$A$1:$A$75,0),   MATCH(AD$1,役男大表!$A$3:$BD$3,0)  )=0,"",  IF(  INDEX(役男大表!$A$1:$BD$75,MATCH($A8,役男大表!$A$1:$A$75,0),   MATCH(AD$1,役男大表!$A$3:$BD$3,0)  )="榮","x",  IF(  INDEX(役男大表!$A$1:$BD$75,MATCH($A8,役男大表!$A$1:$A$75,0),   MATCH(AD$1,役男大表!$A$3:$BD$3,0)  )="榮-22",  "x榮18-22",               INDEX(役男大表!$A$1:$BD$75,MATCH($A8,役男大表!$A$1:$A$75,0),   MATCH(AD$1,役男大表!$A$3:$BD$3,0)  )                  )  )  )," ",""),"")</f>
        <v/>
      </c>
      <c r="AE8" s="197" t="str">
        <f ca="1">_xlfn.IFNA(  SUBSTITUTE(     IF(  INDEX(役男大表!$A$1:$BD$75,MATCH($A8,役男大表!$A$1:$A$75,0),   MATCH(AE$1,役男大表!$A$3:$BD$3,0)  )=0,"",  IF(  INDEX(役男大表!$A$1:$BD$75,MATCH($A8,役男大表!$A$1:$A$75,0),   MATCH(AE$1,役男大表!$A$3:$BD$3,0)  )="榮","x",  IF(  INDEX(役男大表!$A$1:$BD$75,MATCH($A8,役男大表!$A$1:$A$75,0),   MATCH(AE$1,役男大表!$A$3:$BD$3,0)  )="榮-22",  "x榮18-22",               INDEX(役男大表!$A$1:$BD$75,MATCH($A8,役男大表!$A$1:$A$75,0),   MATCH(AE$1,役男大表!$A$3:$BD$3,0)  )                  )  )  )," ",""),"")</f>
        <v/>
      </c>
      <c r="AF8" s="197" t="str">
        <f ca="1">_xlfn.IFNA(  SUBSTITUTE(     IF(  INDEX(役男大表!$A$1:$BD$75,MATCH($A8,役男大表!$A$1:$A$75,0),   MATCH(AF$1,役男大表!$A$3:$BD$3,0)  )=0,"",  IF(  INDEX(役男大表!$A$1:$BD$75,MATCH($A8,役男大表!$A$1:$A$75,0),   MATCH(AF$1,役男大表!$A$3:$BD$3,0)  )="榮","x",  IF(  INDEX(役男大表!$A$1:$BD$75,MATCH($A8,役男大表!$A$1:$A$75,0),   MATCH(AF$1,役男大表!$A$3:$BD$3,0)  )="榮-22",  "x榮18-22",               INDEX(役男大表!$A$1:$BD$75,MATCH($A8,役男大表!$A$1:$A$75,0),   MATCH(AF$1,役男大表!$A$3:$BD$3,0)  )                  )  )  )," ",""),"")</f>
        <v/>
      </c>
      <c r="AG8" s="197" t="str">
        <f ca="1">_xlfn.IFNA(  SUBSTITUTE(     IF(  INDEX(役男大表!$A$1:$BD$75,MATCH($A8,役男大表!$A$1:$A$75,0),   MATCH(AG$1,役男大表!$A$3:$BD$3,0)  )=0,"",  IF(  INDEX(役男大表!$A$1:$BD$75,MATCH($A8,役男大表!$A$1:$A$75,0),   MATCH(AG$1,役男大表!$A$3:$BD$3,0)  )="榮","x",  IF(  INDEX(役男大表!$A$1:$BD$75,MATCH($A8,役男大表!$A$1:$A$75,0),   MATCH(AG$1,役男大表!$A$3:$BD$3,0)  )="榮-22",  "x榮18-22",               INDEX(役男大表!$A$1:$BD$75,MATCH($A8,役男大表!$A$1:$A$75,0),   MATCH(AG$1,役男大表!$A$3:$BD$3,0)  )                  )  )  )," ",""),"")</f>
        <v>x</v>
      </c>
      <c r="AH8" s="197" t="str">
        <f ca="1">_xlfn.IFNA(  SUBSTITUTE(     IF(  INDEX(役男大表!$A$1:$BD$75,MATCH($A8,役男大表!$A$1:$A$75,0),   MATCH(AH$1,役男大表!$A$3:$BD$3,0)  )=0,"",  IF(  INDEX(役男大表!$A$1:$BD$75,MATCH($A8,役男大表!$A$1:$A$75,0),   MATCH(AH$1,役男大表!$A$3:$BD$3,0)  )="榮","x",  IF(  INDEX(役男大表!$A$1:$BD$75,MATCH($A8,役男大表!$A$1:$A$75,0),   MATCH(AH$1,役男大表!$A$3:$BD$3,0)  )="榮-22",  "x榮18-22",               INDEX(役男大表!$A$1:$BD$75,MATCH($A8,役男大表!$A$1:$A$75,0),   MATCH(AH$1,役男大表!$A$3:$BD$3,0)  )                  )  )  )," ",""),"")</f>
        <v/>
      </c>
      <c r="AI8" s="197" t="str">
        <f ca="1">_xlfn.IFNA(  SUBSTITUTE(     IF(  INDEX(役男大表!$A$1:$BD$75,MATCH($A8,役男大表!$A$1:$A$75,0),   MATCH(AI$1,役男大表!$A$3:$BD$3,0)  )=0,"",  IF(  INDEX(役男大表!$A$1:$BD$75,MATCH($A8,役男大表!$A$1:$A$75,0),   MATCH(AI$1,役男大表!$A$3:$BD$3,0)  )="榮","x",  IF(  INDEX(役男大表!$A$1:$BD$75,MATCH($A8,役男大表!$A$1:$A$75,0),   MATCH(AI$1,役男大表!$A$3:$BD$3,0)  )="榮-22",  "x榮18-22",               INDEX(役男大表!$A$1:$BD$75,MATCH($A8,役男大表!$A$1:$A$75,0),   MATCH(AI$1,役男大表!$A$3:$BD$3,0)  )                  )  )  )," ",""),"")</f>
        <v/>
      </c>
      <c r="AJ8" s="197" t="str">
        <f ca="1">_xlfn.IFNA(  SUBSTITUTE(     IF(  INDEX(役男大表!$A$1:$BD$75,MATCH($A8,役男大表!$A$1:$A$75,0),   MATCH(AJ$1,役男大表!$A$3:$BD$3,0)  )=0,"",  IF(  INDEX(役男大表!$A$1:$BD$75,MATCH($A8,役男大表!$A$1:$A$75,0),   MATCH(AJ$1,役男大表!$A$3:$BD$3,0)  )="榮","x",  IF(  INDEX(役男大表!$A$1:$BD$75,MATCH($A8,役男大表!$A$1:$A$75,0),   MATCH(AJ$1,役男大表!$A$3:$BD$3,0)  )="榮-22",  "x榮18-22",               INDEX(役男大表!$A$1:$BD$75,MATCH($A8,役男大表!$A$1:$A$75,0),   MATCH(AJ$1,役男大表!$A$3:$BD$3,0)  )                  )  )  )," ",""),"")</f>
        <v/>
      </c>
      <c r="AM8" s="65">
        <f t="shared" si="1"/>
        <v>7</v>
      </c>
      <c r="AN8" s="65" t="str">
        <f t="shared" si="2"/>
        <v>鄭謙泰</v>
      </c>
      <c r="AO8" s="70" t="str">
        <f t="shared" ca="1" si="3"/>
        <v>18收</v>
      </c>
      <c r="AP8" s="65" t="str">
        <f>_xlfn.IFNA(IF((ROW(AP8)-1)&lt;=暫1!$B$2,IF(VALUE($AM8)=暫1!B$3,"家因",IF(VALUE($AM8)=暫1!C$3,"家因",IF(VALUE($AM8)=暫1!D$3,"家因",IF(VALUE($AM8)=暫1!E$3,"家因",IF(VALUE($AM8)=暫1!F$3,"家因",IF(VALUE($AM8)=暫1!G$3,"家因",IF(VALUE($AM8)=暫1!H$3,"家因",IF(VALUE($AM8)=暫1!I$3,"家因",IF(VALUE($AM8)=暫1!J$3,"家因",IF(VALUE($AM8)=暫1!K$3,"家因",IF(VALUE($AM8)=暫1!L$3,"家因",IF(VALUE($AM8)=暫1!M$3,"家因",IF(VALUE($AM8)=暫1!N$3,"家因",IF(VALUE($AM8)=暫1!O$3,"家因",IF(VALUE($AM8)=暫1!P$3,"家因",IF(VALUE($AM8)=暫1!Q$3,"家因",IF(VALUE($AM8)=暫1!R$3,"家因",IF(VALUE($AM8)=暫1!S$3,"家因",IF(VALUE($AM8)=暫1!T$3,"家因",IF(VALUE($AM8)=暫1!U$3,"家因","")))))))))))))))))))),""),"")</f>
        <v/>
      </c>
      <c r="AQ8" s="65" t="str">
        <f ca="1">IF((ROW(AQ8)-1)&lt;=暫1!$B$2,_xlfn.IFNA(IF(INDEX($A$1:$AJ$99,MATCH($AN8,$B$1:$B$219,0),VALUE($AQ$1+3))="成","補",INDEX($A$1:$AJ$99,MATCH($AN8,$B$1:$B$219,0),VALUE($AQ$1+3))),""),"")</f>
        <v>x</v>
      </c>
      <c r="AR8" s="65" t="str">
        <f ca="1">IF((ROW(AR8)-1)&lt;=暫1!$B$2,_xlfn.IFNA(IF(INDEX($A$1:$AJ$99,MATCH($AN8,$B$1:$B$219,0),VALUE($AR$1+3))="成","補",INDEX($A$1:$AJ$99,MATCH($AN8,$B$1:$B$219,0),VALUE($AR$1+3))),""),"")</f>
        <v/>
      </c>
      <c r="AS8" s="65" t="str">
        <f ca="1">IF((ROW(AS8)-1)&lt;=暫1!$B$2,_xlfn.IFNA(IF(INDEX($A$1:$AJ$99,MATCH($AN8,$B$1:$B$219,0),VALUE($AS$1+3))="成","補",INDEX($A$1:$AJ$99,MATCH($AN8,$B$1:$B$219,0),VALUE($AS$1+3))),""),"")</f>
        <v/>
      </c>
      <c r="AT8" s="65" t="str">
        <f t="shared" ca="1" si="4"/>
        <v/>
      </c>
      <c r="AU8" s="65" t="str">
        <f t="shared" ca="1" si="5"/>
        <v/>
      </c>
      <c r="AV8" s="65" t="str">
        <f t="shared" ca="1" si="6"/>
        <v/>
      </c>
      <c r="AX8" s="65" t="str">
        <f ca="1">IFERROR(IF((ROW(AX8)-1)&lt;=暫1!$B$2,SUBSTITUTE(IF($AO8=$AX$1,$AM8,"")," ",""),""),"")</f>
        <v/>
      </c>
      <c r="AY8" s="65" t="str">
        <f ca="1">IFERROR(IF((ROW(AY8)-1)&lt;=暫1!$B$2,SUBSTITUTE(IF($AO8=$AY$1,$AM8,"")," ",""),""),"")</f>
        <v/>
      </c>
      <c r="AZ8" s="65" t="str">
        <f ca="1">IFERROR(IF((ROW(AZ8)-1)&lt;=暫1!$B$2,SUBSTITUTE(IF($AO8=$AZ$1,$AM8,"")," ",""),""),"")</f>
        <v/>
      </c>
      <c r="BA8" s="65" t="str">
        <f ca="1">IFERROR(IF((ROW(BA8)-1)&lt;=暫1!$B$2,SUBSTITUTE(IF($AO8=$BA$1,$AM8,"")," ",""),""),"")</f>
        <v>7</v>
      </c>
      <c r="BB8" s="68" t="str">
        <f ca="1">IFERROR(IF((ROW(BB8)-1)&lt;=暫1!$B$2,SUBSTITUTE(IF(OR($AO8=$BB$1,$AO8=$AY$1,$AO8=$AZ$1),$AM8,IF($AO8=$AY$1,$AM8,"")),"",""),""),"")</f>
        <v/>
      </c>
      <c r="BC8" s="68" t="str">
        <f>IF(    AND(LEN(BC7)&gt;=2,IF(OR(役男人力!$K$2:$K$94="是"),役男人力!$B9,"")&lt;&gt;"" ),        "" &amp;  IF(OR(役男人力!$K$2:$K$94="是"),役男人力!$B8,""),  IF(OR(役男人力!$E8="全日勤",役男人力!$E8="家因退勤"),役男人力!$B8,"")  )</f>
        <v/>
      </c>
      <c r="BG8" s="71" t="str">
        <f ca="1">INDEX(   A300:AJ391,92,MATCH(  DATE(INDIRECT("日期輸入!$A$3"),INDIRECT("日期輸入!$B$3"),INDIRECT("日期輸入!$C$3")),A300:AP300,0  )  )</f>
        <v>5.6.7.8.13.14.15.17.19.20.22.26.29.37.39.41.42.43.44</v>
      </c>
    </row>
    <row r="9" spans="1:60" ht="25.5" customHeight="1">
      <c r="A9" s="197">
        <v>8</v>
      </c>
      <c r="B9" s="197" t="str">
        <f>_xlfn.IFNA(  INDEX(役男大表!$A$1:$BD$75,MATCH(A9,役男大表!$A$1:$A$75,0),2),"")</f>
        <v>徐意凱</v>
      </c>
      <c r="C9" s="197" t="str">
        <f ca="1">_xlfn.IFNA(  SUBSTITUTE(     IF(  INDEX(役男大表!$A$1:$BD$75,MATCH($A9,役男大表!$A$1:$A$75,0),   MATCH(C$1,役男大表!$A$3:$BD$3,0)  )=0,"",  IF(  INDEX(役男大表!$A$1:$BD$75,MATCH($A9,役男大表!$A$1:$A$75,0),   MATCH(C$1,役男大表!$A$3:$BD$3,0)  )="榮","x",  IF(  INDEX(役男大表!$A$1:$BD$75,MATCH($A9,役男大表!$A$1:$A$75,0),   MATCH(C$1,役男大表!$A$3:$BD$3,0)  )="榮-22",  "x榮18-22",               INDEX(役男大表!$A$1:$BD$75,MATCH($A9,役男大表!$A$1:$A$75,0),   MATCH(C$1,役男大表!$A$3:$BD$3,0)  )                  )  )  )," ",""),"")</f>
        <v/>
      </c>
      <c r="D9" s="197" t="str">
        <f ca="1">_xlfn.IFNA(  SUBSTITUTE(     IF(  INDEX(役男大表!$A$1:$BD$75,MATCH($A9,役男大表!$A$1:$A$75,0),   MATCH(D$1,役男大表!$A$3:$BD$3,0)  )=0,"",  IF(  INDEX(役男大表!$A$1:$BD$75,MATCH($A9,役男大表!$A$1:$A$75,0),   MATCH(D$1,役男大表!$A$3:$BD$3,0)  )="榮","x",  IF(  INDEX(役男大表!$A$1:$BD$75,MATCH($A9,役男大表!$A$1:$A$75,0),   MATCH(D$1,役男大表!$A$3:$BD$3,0)  )="榮-22",  "x榮18-22",               INDEX(役男大表!$A$1:$BD$75,MATCH($A9,役男大表!$A$1:$A$75,0),   MATCH(D$1,役男大表!$A$3:$BD$3,0)  )                  )  )  )," ",""),"")</f>
        <v/>
      </c>
      <c r="E9" s="197" t="str">
        <f ca="1">_xlfn.IFNA(  SUBSTITUTE(     IF(  INDEX(役男大表!$A$1:$BD$75,MATCH($A9,役男大表!$A$1:$A$75,0),   MATCH(E$1,役男大表!$A$3:$BD$3,0)  )=0,"",  IF(  INDEX(役男大表!$A$1:$BD$75,MATCH($A9,役男大表!$A$1:$A$75,0),   MATCH(E$1,役男大表!$A$3:$BD$3,0)  )="榮","x",  IF(  INDEX(役男大表!$A$1:$BD$75,MATCH($A9,役男大表!$A$1:$A$75,0),   MATCH(E$1,役男大表!$A$3:$BD$3,0)  )="榮-22",  "x榮18-22",               INDEX(役男大表!$A$1:$BD$75,MATCH($A9,役男大表!$A$1:$A$75,0),   MATCH(E$1,役男大表!$A$3:$BD$3,0)  )                  )  )  )," ",""),"")</f>
        <v/>
      </c>
      <c r="F9" s="197" t="str">
        <f ca="1">_xlfn.IFNA(  SUBSTITUTE(     IF(  INDEX(役男大表!$A$1:$BD$75,MATCH($A9,役男大表!$A$1:$A$75,0),   MATCH(F$1,役男大表!$A$3:$BD$3,0)  )=0,"",  IF(  INDEX(役男大表!$A$1:$BD$75,MATCH($A9,役男大表!$A$1:$A$75,0),   MATCH(F$1,役男大表!$A$3:$BD$3,0)  )="榮","x",  IF(  INDEX(役男大表!$A$1:$BD$75,MATCH($A9,役男大表!$A$1:$A$75,0),   MATCH(F$1,役男大表!$A$3:$BD$3,0)  )="榮-22",  "x榮18-22",               INDEX(役男大表!$A$1:$BD$75,MATCH($A9,役男大表!$A$1:$A$75,0),   MATCH(F$1,役男大表!$A$3:$BD$3,0)  )                  )  )  )," ",""),"")</f>
        <v/>
      </c>
      <c r="G9" s="197" t="str">
        <f ca="1">_xlfn.IFNA(  SUBSTITUTE(     IF(  INDEX(役男大表!$A$1:$BD$75,MATCH($A9,役男大表!$A$1:$A$75,0),   MATCH(G$1,役男大表!$A$3:$BD$3,0)  )=0,"",  IF(  INDEX(役男大表!$A$1:$BD$75,MATCH($A9,役男大表!$A$1:$A$75,0),   MATCH(G$1,役男大表!$A$3:$BD$3,0)  )="榮","x",  IF(  INDEX(役男大表!$A$1:$BD$75,MATCH($A9,役男大表!$A$1:$A$75,0),   MATCH(G$1,役男大表!$A$3:$BD$3,0)  )="榮-22",  "x榮18-22",               INDEX(役男大表!$A$1:$BD$75,MATCH($A9,役男大表!$A$1:$A$75,0),   MATCH(G$1,役男大表!$A$3:$BD$3,0)  )                  )  )  )," ",""),"")</f>
        <v/>
      </c>
      <c r="H9" s="197" t="str">
        <f ca="1">_xlfn.IFNA(  SUBSTITUTE(     IF(  INDEX(役男大表!$A$1:$BD$75,MATCH($A9,役男大表!$A$1:$A$75,0),   MATCH(H$1,役男大表!$A$3:$BD$3,0)  )=0,"",  IF(  INDEX(役男大表!$A$1:$BD$75,MATCH($A9,役男大表!$A$1:$A$75,0),   MATCH(H$1,役男大表!$A$3:$BD$3,0)  )="榮","x",  IF(  INDEX(役男大表!$A$1:$BD$75,MATCH($A9,役男大表!$A$1:$A$75,0),   MATCH(H$1,役男大表!$A$3:$BD$3,0)  )="榮-22",  "x榮18-22",               INDEX(役男大表!$A$1:$BD$75,MATCH($A9,役男大表!$A$1:$A$75,0),   MATCH(H$1,役男大表!$A$3:$BD$3,0)  )                  )  )  )," ",""),"")</f>
        <v/>
      </c>
      <c r="I9" s="197" t="str">
        <f ca="1">_xlfn.IFNA(  SUBSTITUTE(     IF(  INDEX(役男大表!$A$1:$BD$75,MATCH($A9,役男大表!$A$1:$A$75,0),   MATCH(I$1,役男大表!$A$3:$BD$3,0)  )=0,"",  IF(  INDEX(役男大表!$A$1:$BD$75,MATCH($A9,役男大表!$A$1:$A$75,0),   MATCH(I$1,役男大表!$A$3:$BD$3,0)  )="榮","x",  IF(  INDEX(役男大表!$A$1:$BD$75,MATCH($A9,役男大表!$A$1:$A$75,0),   MATCH(I$1,役男大表!$A$3:$BD$3,0)  )="榮-22",  "x榮18-22",               INDEX(役男大表!$A$1:$BD$75,MATCH($A9,役男大表!$A$1:$A$75,0),   MATCH(I$1,役男大表!$A$3:$BD$3,0)  )                  )  )  )," ",""),"")</f>
        <v/>
      </c>
      <c r="J9" s="197" t="str">
        <f ca="1">_xlfn.IFNA(  SUBSTITUTE(     IF(  INDEX(役男大表!$A$1:$BD$75,MATCH($A9,役男大表!$A$1:$A$75,0),   MATCH(J$1,役男大表!$A$3:$BD$3,0)  )=0,"",  IF(  INDEX(役男大表!$A$1:$BD$75,MATCH($A9,役男大表!$A$1:$A$75,0),   MATCH(J$1,役男大表!$A$3:$BD$3,0)  )="榮","x",  IF(  INDEX(役男大表!$A$1:$BD$75,MATCH($A9,役男大表!$A$1:$A$75,0),   MATCH(J$1,役男大表!$A$3:$BD$3,0)  )="榮-22",  "x榮18-22",               INDEX(役男大表!$A$1:$BD$75,MATCH($A9,役男大表!$A$1:$A$75,0),   MATCH(J$1,役男大表!$A$3:$BD$3,0)  )                  )  )  )," ",""),"")</f>
        <v/>
      </c>
      <c r="K9" s="197" t="str">
        <f ca="1">_xlfn.IFNA(  SUBSTITUTE(     IF(  INDEX(役男大表!$A$1:$BD$75,MATCH($A9,役男大表!$A$1:$A$75,0),   MATCH(K$1,役男大表!$A$3:$BD$3,0)  )=0,"",  IF(  INDEX(役男大表!$A$1:$BD$75,MATCH($A9,役男大表!$A$1:$A$75,0),   MATCH(K$1,役男大表!$A$3:$BD$3,0)  )="榮","x",  IF(  INDEX(役男大表!$A$1:$BD$75,MATCH($A9,役男大表!$A$1:$A$75,0),   MATCH(K$1,役男大表!$A$3:$BD$3,0)  )="榮-22",  "x榮18-22",               INDEX(役男大表!$A$1:$BD$75,MATCH($A9,役男大表!$A$1:$A$75,0),   MATCH(K$1,役男大表!$A$3:$BD$3,0)  )                  )  )  )," ",""),"")</f>
        <v/>
      </c>
      <c r="L9" s="197" t="str">
        <f ca="1">_xlfn.IFNA(  SUBSTITUTE(     IF(  INDEX(役男大表!$A$1:$BD$75,MATCH($A9,役男大表!$A$1:$A$75,0),   MATCH(L$1,役男大表!$A$3:$BD$3,0)  )=0,"",  IF(  INDEX(役男大表!$A$1:$BD$75,MATCH($A9,役男大表!$A$1:$A$75,0),   MATCH(L$1,役男大表!$A$3:$BD$3,0)  )="榮","x",  IF(  INDEX(役男大表!$A$1:$BD$75,MATCH($A9,役男大表!$A$1:$A$75,0),   MATCH(L$1,役男大表!$A$3:$BD$3,0)  )="榮-22",  "x榮18-22",               INDEX(役男大表!$A$1:$BD$75,MATCH($A9,役男大表!$A$1:$A$75,0),   MATCH(L$1,役男大表!$A$3:$BD$3,0)  )                  )  )  )," ",""),"")</f>
        <v/>
      </c>
      <c r="M9" s="197" t="str">
        <f ca="1">_xlfn.IFNA(  SUBSTITUTE(     IF(  INDEX(役男大表!$A$1:$BD$75,MATCH($A9,役男大表!$A$1:$A$75,0),   MATCH(M$1,役男大表!$A$3:$BD$3,0)  )=0,"",  IF(  INDEX(役男大表!$A$1:$BD$75,MATCH($A9,役男大表!$A$1:$A$75,0),   MATCH(M$1,役男大表!$A$3:$BD$3,0)  )="榮","x",  IF(  INDEX(役男大表!$A$1:$BD$75,MATCH($A9,役男大表!$A$1:$A$75,0),   MATCH(M$1,役男大表!$A$3:$BD$3,0)  )="榮-22",  "x榮18-22",               INDEX(役男大表!$A$1:$BD$75,MATCH($A9,役男大表!$A$1:$A$75,0),   MATCH(M$1,役男大表!$A$3:$BD$3,0)  )                  )  )  )," ",""),"")</f>
        <v/>
      </c>
      <c r="N9" s="197" t="str">
        <f ca="1">_xlfn.IFNA(  SUBSTITUTE(     IF(  INDEX(役男大表!$A$1:$BD$75,MATCH($A9,役男大表!$A$1:$A$75,0),   MATCH(N$1,役男大表!$A$3:$BD$3,0)  )=0,"",  IF(  INDEX(役男大表!$A$1:$BD$75,MATCH($A9,役男大表!$A$1:$A$75,0),   MATCH(N$1,役男大表!$A$3:$BD$3,0)  )="榮","x",  IF(  INDEX(役男大表!$A$1:$BD$75,MATCH($A9,役男大表!$A$1:$A$75,0),   MATCH(N$1,役男大表!$A$3:$BD$3,0)  )="榮-22",  "x榮18-22",               INDEX(役男大表!$A$1:$BD$75,MATCH($A9,役男大表!$A$1:$A$75,0),   MATCH(N$1,役男大表!$A$3:$BD$3,0)  )                  )  )  )," ",""),"")</f>
        <v/>
      </c>
      <c r="O9" s="197" t="str">
        <f ca="1">_xlfn.IFNA(  SUBSTITUTE(     IF(  INDEX(役男大表!$A$1:$BD$75,MATCH($A9,役男大表!$A$1:$A$75,0),   MATCH(O$1,役男大表!$A$3:$BD$3,0)  )=0,"",  IF(  INDEX(役男大表!$A$1:$BD$75,MATCH($A9,役男大表!$A$1:$A$75,0),   MATCH(O$1,役男大表!$A$3:$BD$3,0)  )="榮","x",  IF(  INDEX(役男大表!$A$1:$BD$75,MATCH($A9,役男大表!$A$1:$A$75,0),   MATCH(O$1,役男大表!$A$3:$BD$3,0)  )="榮-22",  "x榮18-22",               INDEX(役男大表!$A$1:$BD$75,MATCH($A9,役男大表!$A$1:$A$75,0),   MATCH(O$1,役男大表!$A$3:$BD$3,0)  )                  )  )  )," ",""),"")</f>
        <v/>
      </c>
      <c r="P9" s="197" t="str">
        <f ca="1">_xlfn.IFNA(  SUBSTITUTE(     IF(  INDEX(役男大表!$A$1:$BD$75,MATCH($A9,役男大表!$A$1:$A$75,0),   MATCH(P$1,役男大表!$A$3:$BD$3,0)  )=0,"",  IF(  INDEX(役男大表!$A$1:$BD$75,MATCH($A9,役男大表!$A$1:$A$75,0),   MATCH(P$1,役男大表!$A$3:$BD$3,0)  )="榮","x",  IF(  INDEX(役男大表!$A$1:$BD$75,MATCH($A9,役男大表!$A$1:$A$75,0),   MATCH(P$1,役男大表!$A$3:$BD$3,0)  )="榮-22",  "x榮18-22",               INDEX(役男大表!$A$1:$BD$75,MATCH($A9,役男大表!$A$1:$A$75,0),   MATCH(P$1,役男大表!$A$3:$BD$3,0)  )                  )  )  )," ",""),"")</f>
        <v/>
      </c>
      <c r="Q9" s="197" t="str">
        <f ca="1">_xlfn.IFNA(  SUBSTITUTE(     IF(  INDEX(役男大表!$A$1:$BD$75,MATCH($A9,役男大表!$A$1:$A$75,0),   MATCH(Q$1,役男大表!$A$3:$BD$3,0)  )=0,"",  IF(  INDEX(役男大表!$A$1:$BD$75,MATCH($A9,役男大表!$A$1:$A$75,0),   MATCH(Q$1,役男大表!$A$3:$BD$3,0)  )="榮","x",  IF(  INDEX(役男大表!$A$1:$BD$75,MATCH($A9,役男大表!$A$1:$A$75,0),   MATCH(Q$1,役男大表!$A$3:$BD$3,0)  )="榮-22",  "x榮18-22",               INDEX(役男大表!$A$1:$BD$75,MATCH($A9,役男大表!$A$1:$A$75,0),   MATCH(Q$1,役男大表!$A$3:$BD$3,0)  )                  )  )  )," ",""),"")</f>
        <v/>
      </c>
      <c r="R9" s="197" t="str">
        <f ca="1">_xlfn.IFNA(  SUBSTITUTE(     IF(  INDEX(役男大表!$A$1:$BD$75,MATCH($A9,役男大表!$A$1:$A$75,0),   MATCH(R$1,役男大表!$A$3:$BD$3,0)  )=0,"",  IF(  INDEX(役男大表!$A$1:$BD$75,MATCH($A9,役男大表!$A$1:$A$75,0),   MATCH(R$1,役男大表!$A$3:$BD$3,0)  )="榮","x",  IF(  INDEX(役男大表!$A$1:$BD$75,MATCH($A9,役男大表!$A$1:$A$75,0),   MATCH(R$1,役男大表!$A$3:$BD$3,0)  )="榮-22",  "x榮18-22",               INDEX(役男大表!$A$1:$BD$75,MATCH($A9,役男大表!$A$1:$A$75,0),   MATCH(R$1,役男大表!$A$3:$BD$3,0)  )                  )  )  )," ",""),"")</f>
        <v/>
      </c>
      <c r="S9" s="197" t="str">
        <f ca="1">_xlfn.IFNA(  SUBSTITUTE(     IF(  INDEX(役男大表!$A$1:$BD$75,MATCH($A9,役男大表!$A$1:$A$75,0),   MATCH(S$1,役男大表!$A$3:$BD$3,0)  )=0,"",  IF(  INDEX(役男大表!$A$1:$BD$75,MATCH($A9,役男大表!$A$1:$A$75,0),   MATCH(S$1,役男大表!$A$3:$BD$3,0)  )="榮","x",  IF(  INDEX(役男大表!$A$1:$BD$75,MATCH($A9,役男大表!$A$1:$A$75,0),   MATCH(S$1,役男大表!$A$3:$BD$3,0)  )="榮-22",  "x榮18-22",               INDEX(役男大表!$A$1:$BD$75,MATCH($A9,役男大表!$A$1:$A$75,0),   MATCH(S$1,役男大表!$A$3:$BD$3,0)  )                  )  )  )," ",""),"")</f>
        <v/>
      </c>
      <c r="T9" s="197" t="str">
        <f ca="1">_xlfn.IFNA(  SUBSTITUTE(     IF(  INDEX(役男大表!$A$1:$BD$75,MATCH($A9,役男大表!$A$1:$A$75,0),   MATCH(T$1,役男大表!$A$3:$BD$3,0)  )=0,"",  IF(  INDEX(役男大表!$A$1:$BD$75,MATCH($A9,役男大表!$A$1:$A$75,0),   MATCH(T$1,役男大表!$A$3:$BD$3,0)  )="榮","x",  IF(  INDEX(役男大表!$A$1:$BD$75,MATCH($A9,役男大表!$A$1:$A$75,0),   MATCH(T$1,役男大表!$A$3:$BD$3,0)  )="榮-22",  "x榮18-22",               INDEX(役男大表!$A$1:$BD$75,MATCH($A9,役男大表!$A$1:$A$75,0),   MATCH(T$1,役男大表!$A$3:$BD$3,0)  )                  )  )  )," ",""),"")</f>
        <v/>
      </c>
      <c r="U9" s="197" t="str">
        <f ca="1">_xlfn.IFNA(  SUBSTITUTE(     IF(  INDEX(役男大表!$A$1:$BD$75,MATCH($A9,役男大表!$A$1:$A$75,0),   MATCH(U$1,役男大表!$A$3:$BD$3,0)  )=0,"",  IF(  INDEX(役男大表!$A$1:$BD$75,MATCH($A9,役男大表!$A$1:$A$75,0),   MATCH(U$1,役男大表!$A$3:$BD$3,0)  )="榮","x",  IF(  INDEX(役男大表!$A$1:$BD$75,MATCH($A9,役男大表!$A$1:$A$75,0),   MATCH(U$1,役男大表!$A$3:$BD$3,0)  )="榮-22",  "x榮18-22",               INDEX(役男大表!$A$1:$BD$75,MATCH($A9,役男大表!$A$1:$A$75,0),   MATCH(U$1,役男大表!$A$3:$BD$3,0)  )                  )  )  )," ",""),"")</f>
        <v/>
      </c>
      <c r="V9" s="197" t="str">
        <f ca="1">_xlfn.IFNA(  SUBSTITUTE(     IF(  INDEX(役男大表!$A$1:$BD$75,MATCH($A9,役男大表!$A$1:$A$75,0),   MATCH(V$1,役男大表!$A$3:$BD$3,0)  )=0,"",  IF(  INDEX(役男大表!$A$1:$BD$75,MATCH($A9,役男大表!$A$1:$A$75,0),   MATCH(V$1,役男大表!$A$3:$BD$3,0)  )="榮","x",  IF(  INDEX(役男大表!$A$1:$BD$75,MATCH($A9,役男大表!$A$1:$A$75,0),   MATCH(V$1,役男大表!$A$3:$BD$3,0)  )="榮-22",  "x榮18-22",               INDEX(役男大表!$A$1:$BD$75,MATCH($A9,役男大表!$A$1:$A$75,0),   MATCH(V$1,役男大表!$A$3:$BD$3,0)  )                  )  )  )," ",""),"")</f>
        <v/>
      </c>
      <c r="W9" s="197" t="str">
        <f ca="1">_xlfn.IFNA(  SUBSTITUTE(     IF(  INDEX(役男大表!$A$1:$BD$75,MATCH($A9,役男大表!$A$1:$A$75,0),   MATCH(W$1,役男大表!$A$3:$BD$3,0)  )=0,"",  IF(  INDEX(役男大表!$A$1:$BD$75,MATCH($A9,役男大表!$A$1:$A$75,0),   MATCH(W$1,役男大表!$A$3:$BD$3,0)  )="榮","x",  IF(  INDEX(役男大表!$A$1:$BD$75,MATCH($A9,役男大表!$A$1:$A$75,0),   MATCH(W$1,役男大表!$A$3:$BD$3,0)  )="榮-22",  "x榮18-22",               INDEX(役男大表!$A$1:$BD$75,MATCH($A9,役男大表!$A$1:$A$75,0),   MATCH(W$1,役男大表!$A$3:$BD$3,0)  )                  )  )  )," ",""),"")</f>
        <v/>
      </c>
      <c r="X9" s="197" t="str">
        <f ca="1">_xlfn.IFNA(  SUBSTITUTE(     IF(  INDEX(役男大表!$A$1:$BD$75,MATCH($A9,役男大表!$A$1:$A$75,0),   MATCH(X$1,役男大表!$A$3:$BD$3,0)  )=0,"",  IF(  INDEX(役男大表!$A$1:$BD$75,MATCH($A9,役男大表!$A$1:$A$75,0),   MATCH(X$1,役男大表!$A$3:$BD$3,0)  )="榮","x",  IF(  INDEX(役男大表!$A$1:$BD$75,MATCH($A9,役男大表!$A$1:$A$75,0),   MATCH(X$1,役男大表!$A$3:$BD$3,0)  )="榮-22",  "x榮18-22",               INDEX(役男大表!$A$1:$BD$75,MATCH($A9,役男大表!$A$1:$A$75,0),   MATCH(X$1,役男大表!$A$3:$BD$3,0)  )                  )  )  )," ",""),"")</f>
        <v/>
      </c>
      <c r="Y9" s="197" t="str">
        <f ca="1">_xlfn.IFNA(  SUBSTITUTE(     IF(  INDEX(役男大表!$A$1:$BD$75,MATCH($A9,役男大表!$A$1:$A$75,0),   MATCH(Y$1,役男大表!$A$3:$BD$3,0)  )=0,"",  IF(  INDEX(役男大表!$A$1:$BD$75,MATCH($A9,役男大表!$A$1:$A$75,0),   MATCH(Y$1,役男大表!$A$3:$BD$3,0)  )="榮","x",  IF(  INDEX(役男大表!$A$1:$BD$75,MATCH($A9,役男大表!$A$1:$A$75,0),   MATCH(Y$1,役男大表!$A$3:$BD$3,0)  )="榮-22",  "x榮18-22",               INDEX(役男大表!$A$1:$BD$75,MATCH($A9,役男大表!$A$1:$A$75,0),   MATCH(Y$1,役男大表!$A$3:$BD$3,0)  )                  )  )  )," ",""),"")</f>
        <v/>
      </c>
      <c r="Z9" s="197" t="str">
        <f ca="1">_xlfn.IFNA(  SUBSTITUTE(     IF(  INDEX(役男大表!$A$1:$BD$75,MATCH($A9,役男大表!$A$1:$A$75,0),   MATCH(Z$1,役男大表!$A$3:$BD$3,0)  )=0,"",  IF(  INDEX(役男大表!$A$1:$BD$75,MATCH($A9,役男大表!$A$1:$A$75,0),   MATCH(Z$1,役男大表!$A$3:$BD$3,0)  )="榮","x",  IF(  INDEX(役男大表!$A$1:$BD$75,MATCH($A9,役男大表!$A$1:$A$75,0),   MATCH(Z$1,役男大表!$A$3:$BD$3,0)  )="榮-22",  "x榮18-22",               INDEX(役男大表!$A$1:$BD$75,MATCH($A9,役男大表!$A$1:$A$75,0),   MATCH(Z$1,役男大表!$A$3:$BD$3,0)  )                  )  )  )," ",""),"")</f>
        <v/>
      </c>
      <c r="AA9" s="197" t="str">
        <f ca="1">_xlfn.IFNA(  SUBSTITUTE(     IF(  INDEX(役男大表!$A$1:$BD$75,MATCH($A9,役男大表!$A$1:$A$75,0),   MATCH(AA$1,役男大表!$A$3:$BD$3,0)  )=0,"",  IF(  INDEX(役男大表!$A$1:$BD$75,MATCH($A9,役男大表!$A$1:$A$75,0),   MATCH(AA$1,役男大表!$A$3:$BD$3,0)  )="榮","x",  IF(  INDEX(役男大表!$A$1:$BD$75,MATCH($A9,役男大表!$A$1:$A$75,0),   MATCH(AA$1,役男大表!$A$3:$BD$3,0)  )="榮-22",  "x榮18-22",               INDEX(役男大表!$A$1:$BD$75,MATCH($A9,役男大表!$A$1:$A$75,0),   MATCH(AA$1,役男大表!$A$3:$BD$3,0)  )                  )  )  )," ",""),"")</f>
        <v>x</v>
      </c>
      <c r="AB9" s="197" t="str">
        <f ca="1">_xlfn.IFNA(  SUBSTITUTE(     IF(  INDEX(役男大表!$A$1:$BD$75,MATCH($A9,役男大表!$A$1:$A$75,0),   MATCH(AB$1,役男大表!$A$3:$BD$3,0)  )=0,"",  IF(  INDEX(役男大表!$A$1:$BD$75,MATCH($A9,役男大表!$A$1:$A$75,0),   MATCH(AB$1,役男大表!$A$3:$BD$3,0)  )="榮","x",  IF(  INDEX(役男大表!$A$1:$BD$75,MATCH($A9,役男大表!$A$1:$A$75,0),   MATCH(AB$1,役男大表!$A$3:$BD$3,0)  )="榮-22",  "x榮18-22",               INDEX(役男大表!$A$1:$BD$75,MATCH($A9,役男大表!$A$1:$A$75,0),   MATCH(AB$1,役男大表!$A$3:$BD$3,0)  )                  )  )  )," ",""),"")</f>
        <v>x</v>
      </c>
      <c r="AC9" s="197" t="str">
        <f ca="1">_xlfn.IFNA(  SUBSTITUTE(     IF(  INDEX(役男大表!$A$1:$BD$75,MATCH($A9,役男大表!$A$1:$A$75,0),   MATCH(AC$1,役男大表!$A$3:$BD$3,0)  )=0,"",  IF(  INDEX(役男大表!$A$1:$BD$75,MATCH($A9,役男大表!$A$1:$A$75,0),   MATCH(AC$1,役男大表!$A$3:$BD$3,0)  )="榮","x",  IF(  INDEX(役男大表!$A$1:$BD$75,MATCH($A9,役男大表!$A$1:$A$75,0),   MATCH(AC$1,役男大表!$A$3:$BD$3,0)  )="榮-22",  "x榮18-22",               INDEX(役男大表!$A$1:$BD$75,MATCH($A9,役男大表!$A$1:$A$75,0),   MATCH(AC$1,役男大表!$A$3:$BD$3,0)  )                  )  )  )," ",""),"")</f>
        <v>x</v>
      </c>
      <c r="AD9" s="197" t="str">
        <f ca="1">_xlfn.IFNA(  SUBSTITUTE(     IF(  INDEX(役男大表!$A$1:$BD$75,MATCH($A9,役男大表!$A$1:$A$75,0),   MATCH(AD$1,役男大表!$A$3:$BD$3,0)  )=0,"",  IF(  INDEX(役男大表!$A$1:$BD$75,MATCH($A9,役男大表!$A$1:$A$75,0),   MATCH(AD$1,役男大表!$A$3:$BD$3,0)  )="榮","x",  IF(  INDEX(役男大表!$A$1:$BD$75,MATCH($A9,役男大表!$A$1:$A$75,0),   MATCH(AD$1,役男大表!$A$3:$BD$3,0)  )="榮-22",  "x榮18-22",               INDEX(役男大表!$A$1:$BD$75,MATCH($A9,役男大表!$A$1:$A$75,0),   MATCH(AD$1,役男大表!$A$3:$BD$3,0)  )                  )  )  )," ",""),"")</f>
        <v/>
      </c>
      <c r="AE9" s="197" t="str">
        <f ca="1">_xlfn.IFNA(  SUBSTITUTE(     IF(  INDEX(役男大表!$A$1:$BD$75,MATCH($A9,役男大表!$A$1:$A$75,0),   MATCH(AE$1,役男大表!$A$3:$BD$3,0)  )=0,"",  IF(  INDEX(役男大表!$A$1:$BD$75,MATCH($A9,役男大表!$A$1:$A$75,0),   MATCH(AE$1,役男大表!$A$3:$BD$3,0)  )="榮","x",  IF(  INDEX(役男大表!$A$1:$BD$75,MATCH($A9,役男大表!$A$1:$A$75,0),   MATCH(AE$1,役男大表!$A$3:$BD$3,0)  )="榮-22",  "x榮18-22",               INDEX(役男大表!$A$1:$BD$75,MATCH($A9,役男大表!$A$1:$A$75,0),   MATCH(AE$1,役男大表!$A$3:$BD$3,0)  )                  )  )  )," ",""),"")</f>
        <v/>
      </c>
      <c r="AF9" s="197" t="str">
        <f ca="1">_xlfn.IFNA(  SUBSTITUTE(     IF(  INDEX(役男大表!$A$1:$BD$75,MATCH($A9,役男大表!$A$1:$A$75,0),   MATCH(AF$1,役男大表!$A$3:$BD$3,0)  )=0,"",  IF(  INDEX(役男大表!$A$1:$BD$75,MATCH($A9,役男大表!$A$1:$A$75,0),   MATCH(AF$1,役男大表!$A$3:$BD$3,0)  )="榮","x",  IF(  INDEX(役男大表!$A$1:$BD$75,MATCH($A9,役男大表!$A$1:$A$75,0),   MATCH(AF$1,役男大表!$A$3:$BD$3,0)  )="榮-22",  "x榮18-22",               INDEX(役男大表!$A$1:$BD$75,MATCH($A9,役男大表!$A$1:$A$75,0),   MATCH(AF$1,役男大表!$A$3:$BD$3,0)  )                  )  )  )," ",""),"")</f>
        <v/>
      </c>
      <c r="AG9" s="197" t="str">
        <f ca="1">_xlfn.IFNA(  SUBSTITUTE(     IF(  INDEX(役男大表!$A$1:$BD$75,MATCH($A9,役男大表!$A$1:$A$75,0),   MATCH(AG$1,役男大表!$A$3:$BD$3,0)  )=0,"",  IF(  INDEX(役男大表!$A$1:$BD$75,MATCH($A9,役男大表!$A$1:$A$75,0),   MATCH(AG$1,役男大表!$A$3:$BD$3,0)  )="榮","x",  IF(  INDEX(役男大表!$A$1:$BD$75,MATCH($A9,役男大表!$A$1:$A$75,0),   MATCH(AG$1,役男大表!$A$3:$BD$3,0)  )="榮-22",  "x榮18-22",               INDEX(役男大表!$A$1:$BD$75,MATCH($A9,役男大表!$A$1:$A$75,0),   MATCH(AG$1,役男大表!$A$3:$BD$3,0)  )                  )  )  )," ",""),"")</f>
        <v>x</v>
      </c>
      <c r="AH9" s="197" t="str">
        <f ca="1">_xlfn.IFNA(  SUBSTITUTE(     IF(  INDEX(役男大表!$A$1:$BD$75,MATCH($A9,役男大表!$A$1:$A$75,0),   MATCH(AH$1,役男大表!$A$3:$BD$3,0)  )=0,"",  IF(  INDEX(役男大表!$A$1:$BD$75,MATCH($A9,役男大表!$A$1:$A$75,0),   MATCH(AH$1,役男大表!$A$3:$BD$3,0)  )="榮","x",  IF(  INDEX(役男大表!$A$1:$BD$75,MATCH($A9,役男大表!$A$1:$A$75,0),   MATCH(AH$1,役男大表!$A$3:$BD$3,0)  )="榮-22",  "x榮18-22",               INDEX(役男大表!$A$1:$BD$75,MATCH($A9,役男大表!$A$1:$A$75,0),   MATCH(AH$1,役男大表!$A$3:$BD$3,0)  )                  )  )  )," ",""),"")</f>
        <v/>
      </c>
      <c r="AI9" s="197" t="str">
        <f ca="1">_xlfn.IFNA(  SUBSTITUTE(     IF(  INDEX(役男大表!$A$1:$BD$75,MATCH($A9,役男大表!$A$1:$A$75,0),   MATCH(AI$1,役男大表!$A$3:$BD$3,0)  )=0,"",  IF(  INDEX(役男大表!$A$1:$BD$75,MATCH($A9,役男大表!$A$1:$A$75,0),   MATCH(AI$1,役男大表!$A$3:$BD$3,0)  )="榮","x",  IF(  INDEX(役男大表!$A$1:$BD$75,MATCH($A9,役男大表!$A$1:$A$75,0),   MATCH(AI$1,役男大表!$A$3:$BD$3,0)  )="榮-22",  "x榮18-22",               INDEX(役男大表!$A$1:$BD$75,MATCH($A9,役男大表!$A$1:$A$75,0),   MATCH(AI$1,役男大表!$A$3:$BD$3,0)  )                  )  )  )," ",""),"")</f>
        <v/>
      </c>
      <c r="AJ9" s="197" t="str">
        <f ca="1">_xlfn.IFNA(  SUBSTITUTE(     IF(  INDEX(役男大表!$A$1:$BD$75,MATCH($A9,役男大表!$A$1:$A$75,0),   MATCH(AJ$1,役男大表!$A$3:$BD$3,0)  )=0,"",  IF(  INDEX(役男大表!$A$1:$BD$75,MATCH($A9,役男大表!$A$1:$A$75,0),   MATCH(AJ$1,役男大表!$A$3:$BD$3,0)  )="榮","x",  IF(  INDEX(役男大表!$A$1:$BD$75,MATCH($A9,役男大表!$A$1:$A$75,0),   MATCH(AJ$1,役男大表!$A$3:$BD$3,0)  )="榮-22",  "x榮18-22",               INDEX(役男大表!$A$1:$BD$75,MATCH($A9,役男大表!$A$1:$A$75,0),   MATCH(AJ$1,役男大表!$A$3:$BD$3,0)  )                  )  )  )," ",""),"")</f>
        <v/>
      </c>
      <c r="AM9" s="65">
        <f t="shared" si="1"/>
        <v>8</v>
      </c>
      <c r="AN9" s="65" t="str">
        <f t="shared" si="2"/>
        <v>徐意凱</v>
      </c>
      <c r="AO9" s="70" t="str">
        <f t="shared" ca="1" si="3"/>
        <v>18收</v>
      </c>
      <c r="AP9" s="65" t="str">
        <f>_xlfn.IFNA(IF((ROW(AP9)-1)&lt;=暫1!$B$2,IF(VALUE($AM9)=暫1!B$3,"家因",IF(VALUE($AM9)=暫1!C$3,"家因",IF(VALUE($AM9)=暫1!D$3,"家因",IF(VALUE($AM9)=暫1!E$3,"家因",IF(VALUE($AM9)=暫1!F$3,"家因",IF(VALUE($AM9)=暫1!G$3,"家因",IF(VALUE($AM9)=暫1!H$3,"家因",IF(VALUE($AM9)=暫1!I$3,"家因",IF(VALUE($AM9)=暫1!J$3,"家因",IF(VALUE($AM9)=暫1!K$3,"家因",IF(VALUE($AM9)=暫1!L$3,"家因",IF(VALUE($AM9)=暫1!M$3,"家因",IF(VALUE($AM9)=暫1!N$3,"家因",IF(VALUE($AM9)=暫1!O$3,"家因",IF(VALUE($AM9)=暫1!P$3,"家因",IF(VALUE($AM9)=暫1!Q$3,"家因",IF(VALUE($AM9)=暫1!R$3,"家因",IF(VALUE($AM9)=暫1!S$3,"家因",IF(VALUE($AM9)=暫1!T$3,"家因",IF(VALUE($AM9)=暫1!U$3,"家因","")))))))))))))))))))),""),"")</f>
        <v/>
      </c>
      <c r="AQ9" s="65" t="str">
        <f ca="1">IF((ROW(AQ9)-1)&lt;=暫1!$B$2,_xlfn.IFNA(IF(INDEX($A$1:$AJ$99,MATCH($AN9,$B$1:$B$219,0),VALUE($AQ$1+3))="成","補",INDEX($A$1:$AJ$99,MATCH($AN9,$B$1:$B$219,0),VALUE($AQ$1+3))),""),"")</f>
        <v>x</v>
      </c>
      <c r="AR9" s="65" t="str">
        <f ca="1">IF((ROW(AR9)-1)&lt;=暫1!$B$2,_xlfn.IFNA(IF(INDEX($A$1:$AJ$99,MATCH($AN9,$B$1:$B$219,0),VALUE($AR$1+3))="成","補",INDEX($A$1:$AJ$99,MATCH($AN9,$B$1:$B$219,0),VALUE($AR$1+3))),""),"")</f>
        <v/>
      </c>
      <c r="AS9" s="65" t="str">
        <f ca="1">IF((ROW(AS9)-1)&lt;=暫1!$B$2,_xlfn.IFNA(IF(INDEX($A$1:$AJ$99,MATCH($AN9,$B$1:$B$219,0),VALUE($AS$1+3))="成","補",INDEX($A$1:$AJ$99,MATCH($AN9,$B$1:$B$219,0),VALUE($AS$1+3))),""),"")</f>
        <v/>
      </c>
      <c r="AT9" s="65" t="str">
        <f t="shared" ca="1" si="4"/>
        <v/>
      </c>
      <c r="AU9" s="65" t="str">
        <f t="shared" ca="1" si="5"/>
        <v/>
      </c>
      <c r="AV9" s="65" t="str">
        <f t="shared" ca="1" si="6"/>
        <v/>
      </c>
      <c r="AX9" s="65" t="str">
        <f ca="1">IFERROR(IF((ROW(AX9)-1)&lt;=暫1!$B$2,SUBSTITUTE(IF($AO9=$AX$1,$AM9,"")," ",""),""),"")</f>
        <v/>
      </c>
      <c r="AY9" s="65" t="str">
        <f ca="1">IFERROR(IF((ROW(AY9)-1)&lt;=暫1!$B$2,SUBSTITUTE(IF($AO9=$AY$1,$AM9,"")," ",""),""),"")</f>
        <v/>
      </c>
      <c r="AZ9" s="65" t="str">
        <f ca="1">IFERROR(IF((ROW(AZ9)-1)&lt;=暫1!$B$2,SUBSTITUTE(IF($AO9=$AZ$1,$AM9,"")," ",""),""),"")</f>
        <v/>
      </c>
      <c r="BA9" s="65" t="str">
        <f ca="1">IFERROR(IF((ROW(BA9)-1)&lt;=暫1!$B$2,SUBSTITUTE(IF($AO9=$BA$1,$AM9,"")," ",""),""),"")</f>
        <v>8</v>
      </c>
      <c r="BB9" s="68" t="str">
        <f ca="1">IFERROR(IF((ROW(BB9)-1)&lt;=暫1!$B$2,SUBSTITUTE(IF(OR($AO9=$BB$1,$AO9=$AY$1,$AO9=$AZ$1),$AM9,IF($AO9=$AY$1,$AM9,"")),"",""),""),"")</f>
        <v/>
      </c>
      <c r="BC9" s="68" t="str">
        <f>IF(    AND(LEN(BC8)&gt;=2,IF(OR(役男人力!$K$2:$K$94="是"),役男人力!$B10,"")&lt;&gt;"" ),        "" &amp;  IF(OR(役男人力!$K$2:$K$94="是"),役男人力!$B9,""),  IF(OR(役男人力!$E9="全日勤",役男人力!$E9="家因退勤"),役男人力!$B9,"")  )</f>
        <v/>
      </c>
      <c r="BG9" s="69" t="s">
        <v>250</v>
      </c>
      <c r="BH9" s="62" t="str">
        <f ca="1">' 役男公式'!BG10</f>
        <v/>
      </c>
    </row>
    <row r="10" spans="1:60" ht="25.5" customHeight="1" thickBot="1">
      <c r="A10" s="197">
        <v>9</v>
      </c>
      <c r="B10" s="197" t="str">
        <f>_xlfn.IFNA(  INDEX(役男大表!$A$1:$BD$75,MATCH(A10,役男大表!$A$1:$A$75,0),2),"")</f>
        <v>黃聖淵</v>
      </c>
      <c r="C10" s="197" t="str">
        <f ca="1">_xlfn.IFNA(  SUBSTITUTE(     IF(  INDEX(役男大表!$A$1:$BD$75,MATCH($A10,役男大表!$A$1:$A$75,0),   MATCH(C$1,役男大表!$A$3:$BD$3,0)  )=0,"",  IF(  INDEX(役男大表!$A$1:$BD$75,MATCH($A10,役男大表!$A$1:$A$75,0),   MATCH(C$1,役男大表!$A$3:$BD$3,0)  )="榮","x",  IF(  INDEX(役男大表!$A$1:$BD$75,MATCH($A10,役男大表!$A$1:$A$75,0),   MATCH(C$1,役男大表!$A$3:$BD$3,0)  )="榮-22",  "x榮18-22",               INDEX(役男大表!$A$1:$BD$75,MATCH($A10,役男大表!$A$1:$A$75,0),   MATCH(C$1,役男大表!$A$3:$BD$3,0)  )                  )  )  )," ",""),"")</f>
        <v/>
      </c>
      <c r="D10" s="197" t="str">
        <f ca="1">_xlfn.IFNA(  SUBSTITUTE(     IF(  INDEX(役男大表!$A$1:$BD$75,MATCH($A10,役男大表!$A$1:$A$75,0),   MATCH(D$1,役男大表!$A$3:$BD$3,0)  )=0,"",  IF(  INDEX(役男大表!$A$1:$BD$75,MATCH($A10,役男大表!$A$1:$A$75,0),   MATCH(D$1,役男大表!$A$3:$BD$3,0)  )="榮","x",  IF(  INDEX(役男大表!$A$1:$BD$75,MATCH($A10,役男大表!$A$1:$A$75,0),   MATCH(D$1,役男大表!$A$3:$BD$3,0)  )="榮-22",  "x榮18-22",               INDEX(役男大表!$A$1:$BD$75,MATCH($A10,役男大表!$A$1:$A$75,0),   MATCH(D$1,役男大表!$A$3:$BD$3,0)  )                  )  )  )," ",""),"")</f>
        <v/>
      </c>
      <c r="E10" s="197" t="str">
        <f ca="1">_xlfn.IFNA(  SUBSTITUTE(     IF(  INDEX(役男大表!$A$1:$BD$75,MATCH($A10,役男大表!$A$1:$A$75,0),   MATCH(E$1,役男大表!$A$3:$BD$3,0)  )=0,"",  IF(  INDEX(役男大表!$A$1:$BD$75,MATCH($A10,役男大表!$A$1:$A$75,0),   MATCH(E$1,役男大表!$A$3:$BD$3,0)  )="榮","x",  IF(  INDEX(役男大表!$A$1:$BD$75,MATCH($A10,役男大表!$A$1:$A$75,0),   MATCH(E$1,役男大表!$A$3:$BD$3,0)  )="榮-22",  "x榮18-22",               INDEX(役男大表!$A$1:$BD$75,MATCH($A10,役男大表!$A$1:$A$75,0),   MATCH(E$1,役男大表!$A$3:$BD$3,0)  )                  )  )  )," ",""),"")</f>
        <v/>
      </c>
      <c r="F10" s="197" t="str">
        <f ca="1">_xlfn.IFNA(  SUBSTITUTE(     IF(  INDEX(役男大表!$A$1:$BD$75,MATCH($A10,役男大表!$A$1:$A$75,0),   MATCH(F$1,役男大表!$A$3:$BD$3,0)  )=0,"",  IF(  INDEX(役男大表!$A$1:$BD$75,MATCH($A10,役男大表!$A$1:$A$75,0),   MATCH(F$1,役男大表!$A$3:$BD$3,0)  )="榮","x",  IF(  INDEX(役男大表!$A$1:$BD$75,MATCH($A10,役男大表!$A$1:$A$75,0),   MATCH(F$1,役男大表!$A$3:$BD$3,0)  )="榮-22",  "x榮18-22",               INDEX(役男大表!$A$1:$BD$75,MATCH($A10,役男大表!$A$1:$A$75,0),   MATCH(F$1,役男大表!$A$3:$BD$3,0)  )                  )  )  )," ",""),"")</f>
        <v/>
      </c>
      <c r="G10" s="197" t="str">
        <f ca="1">_xlfn.IFNA(  SUBSTITUTE(     IF(  INDEX(役男大表!$A$1:$BD$75,MATCH($A10,役男大表!$A$1:$A$75,0),   MATCH(G$1,役男大表!$A$3:$BD$3,0)  )=0,"",  IF(  INDEX(役男大表!$A$1:$BD$75,MATCH($A10,役男大表!$A$1:$A$75,0),   MATCH(G$1,役男大表!$A$3:$BD$3,0)  )="榮","x",  IF(  INDEX(役男大表!$A$1:$BD$75,MATCH($A10,役男大表!$A$1:$A$75,0),   MATCH(G$1,役男大表!$A$3:$BD$3,0)  )="榮-22",  "x榮18-22",               INDEX(役男大表!$A$1:$BD$75,MATCH($A10,役男大表!$A$1:$A$75,0),   MATCH(G$1,役男大表!$A$3:$BD$3,0)  )                  )  )  )," ",""),"")</f>
        <v/>
      </c>
      <c r="H10" s="197" t="str">
        <f ca="1">_xlfn.IFNA(  SUBSTITUTE(     IF(  INDEX(役男大表!$A$1:$BD$75,MATCH($A10,役男大表!$A$1:$A$75,0),   MATCH(H$1,役男大表!$A$3:$BD$3,0)  )=0,"",  IF(  INDEX(役男大表!$A$1:$BD$75,MATCH($A10,役男大表!$A$1:$A$75,0),   MATCH(H$1,役男大表!$A$3:$BD$3,0)  )="榮","x",  IF(  INDEX(役男大表!$A$1:$BD$75,MATCH($A10,役男大表!$A$1:$A$75,0),   MATCH(H$1,役男大表!$A$3:$BD$3,0)  )="榮-22",  "x榮18-22",               INDEX(役男大表!$A$1:$BD$75,MATCH($A10,役男大表!$A$1:$A$75,0),   MATCH(H$1,役男大表!$A$3:$BD$3,0)  )                  )  )  )," ",""),"")</f>
        <v/>
      </c>
      <c r="I10" s="197" t="str">
        <f ca="1">_xlfn.IFNA(  SUBSTITUTE(     IF(  INDEX(役男大表!$A$1:$BD$75,MATCH($A10,役男大表!$A$1:$A$75,0),   MATCH(I$1,役男大表!$A$3:$BD$3,0)  )=0,"",  IF(  INDEX(役男大表!$A$1:$BD$75,MATCH($A10,役男大表!$A$1:$A$75,0),   MATCH(I$1,役男大表!$A$3:$BD$3,0)  )="榮","x",  IF(  INDEX(役男大表!$A$1:$BD$75,MATCH($A10,役男大表!$A$1:$A$75,0),   MATCH(I$1,役男大表!$A$3:$BD$3,0)  )="榮-22",  "x榮18-22",               INDEX(役男大表!$A$1:$BD$75,MATCH($A10,役男大表!$A$1:$A$75,0),   MATCH(I$1,役男大表!$A$3:$BD$3,0)  )                  )  )  )," ",""),"")</f>
        <v/>
      </c>
      <c r="J10" s="197" t="str">
        <f ca="1">_xlfn.IFNA(  SUBSTITUTE(     IF(  INDEX(役男大表!$A$1:$BD$75,MATCH($A10,役男大表!$A$1:$A$75,0),   MATCH(J$1,役男大表!$A$3:$BD$3,0)  )=0,"",  IF(  INDEX(役男大表!$A$1:$BD$75,MATCH($A10,役男大表!$A$1:$A$75,0),   MATCH(J$1,役男大表!$A$3:$BD$3,0)  )="榮","x",  IF(  INDEX(役男大表!$A$1:$BD$75,MATCH($A10,役男大表!$A$1:$A$75,0),   MATCH(J$1,役男大表!$A$3:$BD$3,0)  )="榮-22",  "x榮18-22",               INDEX(役男大表!$A$1:$BD$75,MATCH($A10,役男大表!$A$1:$A$75,0),   MATCH(J$1,役男大表!$A$3:$BD$3,0)  )                  )  )  )," ",""),"")</f>
        <v/>
      </c>
      <c r="K10" s="197" t="str">
        <f ca="1">_xlfn.IFNA(  SUBSTITUTE(     IF(  INDEX(役男大表!$A$1:$BD$75,MATCH($A10,役男大表!$A$1:$A$75,0),   MATCH(K$1,役男大表!$A$3:$BD$3,0)  )=0,"",  IF(  INDEX(役男大表!$A$1:$BD$75,MATCH($A10,役男大表!$A$1:$A$75,0),   MATCH(K$1,役男大表!$A$3:$BD$3,0)  )="榮","x",  IF(  INDEX(役男大表!$A$1:$BD$75,MATCH($A10,役男大表!$A$1:$A$75,0),   MATCH(K$1,役男大表!$A$3:$BD$3,0)  )="榮-22",  "x榮18-22",               INDEX(役男大表!$A$1:$BD$75,MATCH($A10,役男大表!$A$1:$A$75,0),   MATCH(K$1,役男大表!$A$3:$BD$3,0)  )                  )  )  )," ",""),"")</f>
        <v/>
      </c>
      <c r="L10" s="197" t="str">
        <f ca="1">_xlfn.IFNA(  SUBSTITUTE(     IF(  INDEX(役男大表!$A$1:$BD$75,MATCH($A10,役男大表!$A$1:$A$75,0),   MATCH(L$1,役男大表!$A$3:$BD$3,0)  )=0,"",  IF(  INDEX(役男大表!$A$1:$BD$75,MATCH($A10,役男大表!$A$1:$A$75,0),   MATCH(L$1,役男大表!$A$3:$BD$3,0)  )="榮","x",  IF(  INDEX(役男大表!$A$1:$BD$75,MATCH($A10,役男大表!$A$1:$A$75,0),   MATCH(L$1,役男大表!$A$3:$BD$3,0)  )="榮-22",  "x榮18-22",               INDEX(役男大表!$A$1:$BD$75,MATCH($A10,役男大表!$A$1:$A$75,0),   MATCH(L$1,役男大表!$A$3:$BD$3,0)  )                  )  )  )," ",""),"")</f>
        <v/>
      </c>
      <c r="M10" s="197" t="str">
        <f ca="1">_xlfn.IFNA(  SUBSTITUTE(     IF(  INDEX(役男大表!$A$1:$BD$75,MATCH($A10,役男大表!$A$1:$A$75,0),   MATCH(M$1,役男大表!$A$3:$BD$3,0)  )=0,"",  IF(  INDEX(役男大表!$A$1:$BD$75,MATCH($A10,役男大表!$A$1:$A$75,0),   MATCH(M$1,役男大表!$A$3:$BD$3,0)  )="榮","x",  IF(  INDEX(役男大表!$A$1:$BD$75,MATCH($A10,役男大表!$A$1:$A$75,0),   MATCH(M$1,役男大表!$A$3:$BD$3,0)  )="榮-22",  "x榮18-22",               INDEX(役男大表!$A$1:$BD$75,MATCH($A10,役男大表!$A$1:$A$75,0),   MATCH(M$1,役男大表!$A$3:$BD$3,0)  )                  )  )  )," ",""),"")</f>
        <v/>
      </c>
      <c r="N10" s="197" t="str">
        <f ca="1">_xlfn.IFNA(  SUBSTITUTE(     IF(  INDEX(役男大表!$A$1:$BD$75,MATCH($A10,役男大表!$A$1:$A$75,0),   MATCH(N$1,役男大表!$A$3:$BD$3,0)  )=0,"",  IF(  INDEX(役男大表!$A$1:$BD$75,MATCH($A10,役男大表!$A$1:$A$75,0),   MATCH(N$1,役男大表!$A$3:$BD$3,0)  )="榮","x",  IF(  INDEX(役男大表!$A$1:$BD$75,MATCH($A10,役男大表!$A$1:$A$75,0),   MATCH(N$1,役男大表!$A$3:$BD$3,0)  )="榮-22",  "x榮18-22",               INDEX(役男大表!$A$1:$BD$75,MATCH($A10,役男大表!$A$1:$A$75,0),   MATCH(N$1,役男大表!$A$3:$BD$3,0)  )                  )  )  )," ",""),"")</f>
        <v/>
      </c>
      <c r="O10" s="197" t="str">
        <f ca="1">_xlfn.IFNA(  SUBSTITUTE(     IF(  INDEX(役男大表!$A$1:$BD$75,MATCH($A10,役男大表!$A$1:$A$75,0),   MATCH(O$1,役男大表!$A$3:$BD$3,0)  )=0,"",  IF(  INDEX(役男大表!$A$1:$BD$75,MATCH($A10,役男大表!$A$1:$A$75,0),   MATCH(O$1,役男大表!$A$3:$BD$3,0)  )="榮","x",  IF(  INDEX(役男大表!$A$1:$BD$75,MATCH($A10,役男大表!$A$1:$A$75,0),   MATCH(O$1,役男大表!$A$3:$BD$3,0)  )="榮-22",  "x榮18-22",               INDEX(役男大表!$A$1:$BD$75,MATCH($A10,役男大表!$A$1:$A$75,0),   MATCH(O$1,役男大表!$A$3:$BD$3,0)  )                  )  )  )," ",""),"")</f>
        <v/>
      </c>
      <c r="P10" s="197" t="str">
        <f ca="1">_xlfn.IFNA(  SUBSTITUTE(     IF(  INDEX(役男大表!$A$1:$BD$75,MATCH($A10,役男大表!$A$1:$A$75,0),   MATCH(P$1,役男大表!$A$3:$BD$3,0)  )=0,"",  IF(  INDEX(役男大表!$A$1:$BD$75,MATCH($A10,役男大表!$A$1:$A$75,0),   MATCH(P$1,役男大表!$A$3:$BD$3,0)  )="榮","x",  IF(  INDEX(役男大表!$A$1:$BD$75,MATCH($A10,役男大表!$A$1:$A$75,0),   MATCH(P$1,役男大表!$A$3:$BD$3,0)  )="榮-22",  "x榮18-22",               INDEX(役男大表!$A$1:$BD$75,MATCH($A10,役男大表!$A$1:$A$75,0),   MATCH(P$1,役男大表!$A$3:$BD$3,0)  )                  )  )  )," ",""),"")</f>
        <v/>
      </c>
      <c r="Q10" s="197" t="str">
        <f ca="1">_xlfn.IFNA(  SUBSTITUTE(     IF(  INDEX(役男大表!$A$1:$BD$75,MATCH($A10,役男大表!$A$1:$A$75,0),   MATCH(Q$1,役男大表!$A$3:$BD$3,0)  )=0,"",  IF(  INDEX(役男大表!$A$1:$BD$75,MATCH($A10,役男大表!$A$1:$A$75,0),   MATCH(Q$1,役男大表!$A$3:$BD$3,0)  )="榮","x",  IF(  INDEX(役男大表!$A$1:$BD$75,MATCH($A10,役男大表!$A$1:$A$75,0),   MATCH(Q$1,役男大表!$A$3:$BD$3,0)  )="榮-22",  "x榮18-22",               INDEX(役男大表!$A$1:$BD$75,MATCH($A10,役男大表!$A$1:$A$75,0),   MATCH(Q$1,役男大表!$A$3:$BD$3,0)  )                  )  )  )," ",""),"")</f>
        <v/>
      </c>
      <c r="R10" s="197" t="str">
        <f ca="1">_xlfn.IFNA(  SUBSTITUTE(     IF(  INDEX(役男大表!$A$1:$BD$75,MATCH($A10,役男大表!$A$1:$A$75,0),   MATCH(R$1,役男大表!$A$3:$BD$3,0)  )=0,"",  IF(  INDEX(役男大表!$A$1:$BD$75,MATCH($A10,役男大表!$A$1:$A$75,0),   MATCH(R$1,役男大表!$A$3:$BD$3,0)  )="榮","x",  IF(  INDEX(役男大表!$A$1:$BD$75,MATCH($A10,役男大表!$A$1:$A$75,0),   MATCH(R$1,役男大表!$A$3:$BD$3,0)  )="榮-22",  "x榮18-22",               INDEX(役男大表!$A$1:$BD$75,MATCH($A10,役男大表!$A$1:$A$75,0),   MATCH(R$1,役男大表!$A$3:$BD$3,0)  )                  )  )  )," ",""),"")</f>
        <v/>
      </c>
      <c r="S10" s="197" t="str">
        <f ca="1">_xlfn.IFNA(  SUBSTITUTE(     IF(  INDEX(役男大表!$A$1:$BD$75,MATCH($A10,役男大表!$A$1:$A$75,0),   MATCH(S$1,役男大表!$A$3:$BD$3,0)  )=0,"",  IF(  INDEX(役男大表!$A$1:$BD$75,MATCH($A10,役男大表!$A$1:$A$75,0),   MATCH(S$1,役男大表!$A$3:$BD$3,0)  )="榮","x",  IF(  INDEX(役男大表!$A$1:$BD$75,MATCH($A10,役男大表!$A$1:$A$75,0),   MATCH(S$1,役男大表!$A$3:$BD$3,0)  )="榮-22",  "x榮18-22",               INDEX(役男大表!$A$1:$BD$75,MATCH($A10,役男大表!$A$1:$A$75,0),   MATCH(S$1,役男大表!$A$3:$BD$3,0)  )                  )  )  )," ",""),"")</f>
        <v/>
      </c>
      <c r="T10" s="197" t="str">
        <f ca="1">_xlfn.IFNA(  SUBSTITUTE(     IF(  INDEX(役男大表!$A$1:$BD$75,MATCH($A10,役男大表!$A$1:$A$75,0),   MATCH(T$1,役男大表!$A$3:$BD$3,0)  )=0,"",  IF(  INDEX(役男大表!$A$1:$BD$75,MATCH($A10,役男大表!$A$1:$A$75,0),   MATCH(T$1,役男大表!$A$3:$BD$3,0)  )="榮","x",  IF(  INDEX(役男大表!$A$1:$BD$75,MATCH($A10,役男大表!$A$1:$A$75,0),   MATCH(T$1,役男大表!$A$3:$BD$3,0)  )="榮-22",  "x榮18-22",               INDEX(役男大表!$A$1:$BD$75,MATCH($A10,役男大表!$A$1:$A$75,0),   MATCH(T$1,役男大表!$A$3:$BD$3,0)  )                  )  )  )," ",""),"")</f>
        <v/>
      </c>
      <c r="U10" s="197" t="str">
        <f ca="1">_xlfn.IFNA(  SUBSTITUTE(     IF(  INDEX(役男大表!$A$1:$BD$75,MATCH($A10,役男大表!$A$1:$A$75,0),   MATCH(U$1,役男大表!$A$3:$BD$3,0)  )=0,"",  IF(  INDEX(役男大表!$A$1:$BD$75,MATCH($A10,役男大表!$A$1:$A$75,0),   MATCH(U$1,役男大表!$A$3:$BD$3,0)  )="榮","x",  IF(  INDEX(役男大表!$A$1:$BD$75,MATCH($A10,役男大表!$A$1:$A$75,0),   MATCH(U$1,役男大表!$A$3:$BD$3,0)  )="榮-22",  "x榮18-22",               INDEX(役男大表!$A$1:$BD$75,MATCH($A10,役男大表!$A$1:$A$75,0),   MATCH(U$1,役男大表!$A$3:$BD$3,0)  )                  )  )  )," ",""),"")</f>
        <v/>
      </c>
      <c r="V10" s="197" t="str">
        <f ca="1">_xlfn.IFNA(  SUBSTITUTE(     IF(  INDEX(役男大表!$A$1:$BD$75,MATCH($A10,役男大表!$A$1:$A$75,0),   MATCH(V$1,役男大表!$A$3:$BD$3,0)  )=0,"",  IF(  INDEX(役男大表!$A$1:$BD$75,MATCH($A10,役男大表!$A$1:$A$75,0),   MATCH(V$1,役男大表!$A$3:$BD$3,0)  )="榮","x",  IF(  INDEX(役男大表!$A$1:$BD$75,MATCH($A10,役男大表!$A$1:$A$75,0),   MATCH(V$1,役男大表!$A$3:$BD$3,0)  )="榮-22",  "x榮18-22",               INDEX(役男大表!$A$1:$BD$75,MATCH($A10,役男大表!$A$1:$A$75,0),   MATCH(V$1,役男大表!$A$3:$BD$3,0)  )                  )  )  )," ",""),"")</f>
        <v/>
      </c>
      <c r="W10" s="197" t="str">
        <f ca="1">_xlfn.IFNA(  SUBSTITUTE(     IF(  INDEX(役男大表!$A$1:$BD$75,MATCH($A10,役男大表!$A$1:$A$75,0),   MATCH(W$1,役男大表!$A$3:$BD$3,0)  )=0,"",  IF(  INDEX(役男大表!$A$1:$BD$75,MATCH($A10,役男大表!$A$1:$A$75,0),   MATCH(W$1,役男大表!$A$3:$BD$3,0)  )="榮","x",  IF(  INDEX(役男大表!$A$1:$BD$75,MATCH($A10,役男大表!$A$1:$A$75,0),   MATCH(W$1,役男大表!$A$3:$BD$3,0)  )="榮-22",  "x榮18-22",               INDEX(役男大表!$A$1:$BD$75,MATCH($A10,役男大表!$A$1:$A$75,0),   MATCH(W$1,役男大表!$A$3:$BD$3,0)  )                  )  )  )," ",""),"")</f>
        <v/>
      </c>
      <c r="X10" s="197" t="str">
        <f ca="1">_xlfn.IFNA(  SUBSTITUTE(     IF(  INDEX(役男大表!$A$1:$BD$75,MATCH($A10,役男大表!$A$1:$A$75,0),   MATCH(X$1,役男大表!$A$3:$BD$3,0)  )=0,"",  IF(  INDEX(役男大表!$A$1:$BD$75,MATCH($A10,役男大表!$A$1:$A$75,0),   MATCH(X$1,役男大表!$A$3:$BD$3,0)  )="榮","x",  IF(  INDEX(役男大表!$A$1:$BD$75,MATCH($A10,役男大表!$A$1:$A$75,0),   MATCH(X$1,役男大表!$A$3:$BD$3,0)  )="榮-22",  "x榮18-22",               INDEX(役男大表!$A$1:$BD$75,MATCH($A10,役男大表!$A$1:$A$75,0),   MATCH(X$1,役男大表!$A$3:$BD$3,0)  )                  )  )  )," ",""),"")</f>
        <v/>
      </c>
      <c r="Y10" s="197" t="str">
        <f ca="1">_xlfn.IFNA(  SUBSTITUTE(     IF(  INDEX(役男大表!$A$1:$BD$75,MATCH($A10,役男大表!$A$1:$A$75,0),   MATCH(Y$1,役男大表!$A$3:$BD$3,0)  )=0,"",  IF(  INDEX(役男大表!$A$1:$BD$75,MATCH($A10,役男大表!$A$1:$A$75,0),   MATCH(Y$1,役男大表!$A$3:$BD$3,0)  )="榮","x",  IF(  INDEX(役男大表!$A$1:$BD$75,MATCH($A10,役男大表!$A$1:$A$75,0),   MATCH(Y$1,役男大表!$A$3:$BD$3,0)  )="榮-22",  "x榮18-22",               INDEX(役男大表!$A$1:$BD$75,MATCH($A10,役男大表!$A$1:$A$75,0),   MATCH(Y$1,役男大表!$A$3:$BD$3,0)  )                  )  )  )," ",""),"")</f>
        <v/>
      </c>
      <c r="Z10" s="197" t="str">
        <f ca="1">_xlfn.IFNA(  SUBSTITUTE(     IF(  INDEX(役男大表!$A$1:$BD$75,MATCH($A10,役男大表!$A$1:$A$75,0),   MATCH(Z$1,役男大表!$A$3:$BD$3,0)  )=0,"",  IF(  INDEX(役男大表!$A$1:$BD$75,MATCH($A10,役男大表!$A$1:$A$75,0),   MATCH(Z$1,役男大表!$A$3:$BD$3,0)  )="榮","x",  IF(  INDEX(役男大表!$A$1:$BD$75,MATCH($A10,役男大表!$A$1:$A$75,0),   MATCH(Z$1,役男大表!$A$3:$BD$3,0)  )="榮-22",  "x榮18-22",               INDEX(役男大表!$A$1:$BD$75,MATCH($A10,役男大表!$A$1:$A$75,0),   MATCH(Z$1,役男大表!$A$3:$BD$3,0)  )                  )  )  )," ",""),"")</f>
        <v/>
      </c>
      <c r="AA10" s="197" t="str">
        <f ca="1">_xlfn.IFNA(  SUBSTITUTE(     IF(  INDEX(役男大表!$A$1:$BD$75,MATCH($A10,役男大表!$A$1:$A$75,0),   MATCH(AA$1,役男大表!$A$3:$BD$3,0)  )=0,"",  IF(  INDEX(役男大表!$A$1:$BD$75,MATCH($A10,役男大表!$A$1:$A$75,0),   MATCH(AA$1,役男大表!$A$3:$BD$3,0)  )="榮","x",  IF(  INDEX(役男大表!$A$1:$BD$75,MATCH($A10,役男大表!$A$1:$A$75,0),   MATCH(AA$1,役男大表!$A$3:$BD$3,0)  )="榮-22",  "x榮18-22",               INDEX(役男大表!$A$1:$BD$75,MATCH($A10,役男大表!$A$1:$A$75,0),   MATCH(AA$1,役男大表!$A$3:$BD$3,0)  )                  )  )  )," ",""),"")</f>
        <v>x</v>
      </c>
      <c r="AB10" s="197" t="str">
        <f ca="1">_xlfn.IFNA(  SUBSTITUTE(     IF(  INDEX(役男大表!$A$1:$BD$75,MATCH($A10,役男大表!$A$1:$A$75,0),   MATCH(AB$1,役男大表!$A$3:$BD$3,0)  )=0,"",  IF(  INDEX(役男大表!$A$1:$BD$75,MATCH($A10,役男大表!$A$1:$A$75,0),   MATCH(AB$1,役男大表!$A$3:$BD$3,0)  )="榮","x",  IF(  INDEX(役男大表!$A$1:$BD$75,MATCH($A10,役男大表!$A$1:$A$75,0),   MATCH(AB$1,役男大表!$A$3:$BD$3,0)  )="榮-22",  "x榮18-22",               INDEX(役男大表!$A$1:$BD$75,MATCH($A10,役男大表!$A$1:$A$75,0),   MATCH(AB$1,役男大表!$A$3:$BD$3,0)  )                  )  )  )," ",""),"")</f>
        <v>x</v>
      </c>
      <c r="AC10" s="197" t="str">
        <f ca="1">_xlfn.IFNA(  SUBSTITUTE(     IF(  INDEX(役男大表!$A$1:$BD$75,MATCH($A10,役男大表!$A$1:$A$75,0),   MATCH(AC$1,役男大表!$A$3:$BD$3,0)  )=0,"",  IF(  INDEX(役男大表!$A$1:$BD$75,MATCH($A10,役男大表!$A$1:$A$75,0),   MATCH(AC$1,役男大表!$A$3:$BD$3,0)  )="榮","x",  IF(  INDEX(役男大表!$A$1:$BD$75,MATCH($A10,役男大表!$A$1:$A$75,0),   MATCH(AC$1,役男大表!$A$3:$BD$3,0)  )="榮-22",  "x榮18-22",               INDEX(役男大表!$A$1:$BD$75,MATCH($A10,役男大表!$A$1:$A$75,0),   MATCH(AC$1,役男大表!$A$3:$BD$3,0)  )                  )  )  )," ",""),"")</f>
        <v>x</v>
      </c>
      <c r="AD10" s="197" t="str">
        <f ca="1">_xlfn.IFNA(  SUBSTITUTE(     IF(  INDEX(役男大表!$A$1:$BD$75,MATCH($A10,役男大表!$A$1:$A$75,0),   MATCH(AD$1,役男大表!$A$3:$BD$3,0)  )=0,"",  IF(  INDEX(役男大表!$A$1:$BD$75,MATCH($A10,役男大表!$A$1:$A$75,0),   MATCH(AD$1,役男大表!$A$3:$BD$3,0)  )="榮","x",  IF(  INDEX(役男大表!$A$1:$BD$75,MATCH($A10,役男大表!$A$1:$A$75,0),   MATCH(AD$1,役男大表!$A$3:$BD$3,0)  )="榮-22",  "x榮18-22",               INDEX(役男大表!$A$1:$BD$75,MATCH($A10,役男大表!$A$1:$A$75,0),   MATCH(AD$1,役男大表!$A$3:$BD$3,0)  )                  )  )  )," ",""),"")</f>
        <v>x</v>
      </c>
      <c r="AE10" s="197" t="str">
        <f ca="1">_xlfn.IFNA(  SUBSTITUTE(     IF(  INDEX(役男大表!$A$1:$BD$75,MATCH($A10,役男大表!$A$1:$A$75,0),   MATCH(AE$1,役男大表!$A$3:$BD$3,0)  )=0,"",  IF(  INDEX(役男大表!$A$1:$BD$75,MATCH($A10,役男大表!$A$1:$A$75,0),   MATCH(AE$1,役男大表!$A$3:$BD$3,0)  )="榮","x",  IF(  INDEX(役男大表!$A$1:$BD$75,MATCH($A10,役男大表!$A$1:$A$75,0),   MATCH(AE$1,役男大表!$A$3:$BD$3,0)  )="榮-22",  "x榮18-22",               INDEX(役男大表!$A$1:$BD$75,MATCH($A10,役男大表!$A$1:$A$75,0),   MATCH(AE$1,役男大表!$A$3:$BD$3,0)  )                  )  )  )," ",""),"")</f>
        <v/>
      </c>
      <c r="AF10" s="197" t="str">
        <f ca="1">_xlfn.IFNA(  SUBSTITUTE(     IF(  INDEX(役男大表!$A$1:$BD$75,MATCH($A10,役男大表!$A$1:$A$75,0),   MATCH(AF$1,役男大表!$A$3:$BD$3,0)  )=0,"",  IF(  INDEX(役男大表!$A$1:$BD$75,MATCH($A10,役男大表!$A$1:$A$75,0),   MATCH(AF$1,役男大表!$A$3:$BD$3,0)  )="榮","x",  IF(  INDEX(役男大表!$A$1:$BD$75,MATCH($A10,役男大表!$A$1:$A$75,0),   MATCH(AF$1,役男大表!$A$3:$BD$3,0)  )="榮-22",  "x榮18-22",               INDEX(役男大表!$A$1:$BD$75,MATCH($A10,役男大表!$A$1:$A$75,0),   MATCH(AF$1,役男大表!$A$3:$BD$3,0)  )                  )  )  )," ",""),"")</f>
        <v/>
      </c>
      <c r="AG10" s="197" t="str">
        <f ca="1">_xlfn.IFNA(  SUBSTITUTE(     IF(  INDEX(役男大表!$A$1:$BD$75,MATCH($A10,役男大表!$A$1:$A$75,0),   MATCH(AG$1,役男大表!$A$3:$BD$3,0)  )=0,"",  IF(  INDEX(役男大表!$A$1:$BD$75,MATCH($A10,役男大表!$A$1:$A$75,0),   MATCH(AG$1,役男大表!$A$3:$BD$3,0)  )="榮","x",  IF(  INDEX(役男大表!$A$1:$BD$75,MATCH($A10,役男大表!$A$1:$A$75,0),   MATCH(AG$1,役男大表!$A$3:$BD$3,0)  )="榮-22",  "x榮18-22",               INDEX(役男大表!$A$1:$BD$75,MATCH($A10,役男大表!$A$1:$A$75,0),   MATCH(AG$1,役男大表!$A$3:$BD$3,0)  )                  )  )  )," ",""),"")</f>
        <v/>
      </c>
      <c r="AH10" s="197" t="str">
        <f ca="1">_xlfn.IFNA(  SUBSTITUTE(     IF(  INDEX(役男大表!$A$1:$BD$75,MATCH($A10,役男大表!$A$1:$A$75,0),   MATCH(AH$1,役男大表!$A$3:$BD$3,0)  )=0,"",  IF(  INDEX(役男大表!$A$1:$BD$75,MATCH($A10,役男大表!$A$1:$A$75,0),   MATCH(AH$1,役男大表!$A$3:$BD$3,0)  )="榮","x",  IF(  INDEX(役男大表!$A$1:$BD$75,MATCH($A10,役男大表!$A$1:$A$75,0),   MATCH(AH$1,役男大表!$A$3:$BD$3,0)  )="榮-22",  "x榮18-22",               INDEX(役男大表!$A$1:$BD$75,MATCH($A10,役男大表!$A$1:$A$75,0),   MATCH(AH$1,役男大表!$A$3:$BD$3,0)  )                  )  )  )," ",""),"")</f>
        <v/>
      </c>
      <c r="AI10" s="197" t="str">
        <f ca="1">_xlfn.IFNA(  SUBSTITUTE(     IF(  INDEX(役男大表!$A$1:$BD$75,MATCH($A10,役男大表!$A$1:$A$75,0),   MATCH(AI$1,役男大表!$A$3:$BD$3,0)  )=0,"",  IF(  INDEX(役男大表!$A$1:$BD$75,MATCH($A10,役男大表!$A$1:$A$75,0),   MATCH(AI$1,役男大表!$A$3:$BD$3,0)  )="榮","x",  IF(  INDEX(役男大表!$A$1:$BD$75,MATCH($A10,役男大表!$A$1:$A$75,0),   MATCH(AI$1,役男大表!$A$3:$BD$3,0)  )="榮-22",  "x榮18-22",               INDEX(役男大表!$A$1:$BD$75,MATCH($A10,役男大表!$A$1:$A$75,0),   MATCH(AI$1,役男大表!$A$3:$BD$3,0)  )                  )  )  )," ",""),"")</f>
        <v/>
      </c>
      <c r="AJ10" s="197" t="str">
        <f ca="1">_xlfn.IFNA(  SUBSTITUTE(     IF(  INDEX(役男大表!$A$1:$BD$75,MATCH($A10,役男大表!$A$1:$A$75,0),   MATCH(AJ$1,役男大表!$A$3:$BD$3,0)  )=0,"",  IF(  INDEX(役男大表!$A$1:$BD$75,MATCH($A10,役男大表!$A$1:$A$75,0),   MATCH(AJ$1,役男大表!$A$3:$BD$3,0)  )="榮","x",  IF(  INDEX(役男大表!$A$1:$BD$75,MATCH($A10,役男大表!$A$1:$A$75,0),   MATCH(AJ$1,役男大表!$A$3:$BD$3,0)  )="榮-22",  "x榮18-22",               INDEX(役男大表!$A$1:$BD$75,MATCH($A10,役男大表!$A$1:$A$75,0),   MATCH(AJ$1,役男大表!$A$3:$BD$3,0)  )                  )  )  )," ",""),"")</f>
        <v/>
      </c>
      <c r="AM10" s="65">
        <f t="shared" si="1"/>
        <v>9</v>
      </c>
      <c r="AN10" s="65" t="str">
        <f t="shared" si="2"/>
        <v>黃聖淵</v>
      </c>
      <c r="AO10" s="70" t="str">
        <f t="shared" ca="1" si="3"/>
        <v>全日勤</v>
      </c>
      <c r="AP10" s="65" t="str">
        <f>_xlfn.IFNA(IF((ROW(AP10)-1)&lt;=暫1!$B$2,IF(VALUE($AM10)=暫1!B$3,"家因",IF(VALUE($AM10)=暫1!C$3,"家因",IF(VALUE($AM10)=暫1!D$3,"家因",IF(VALUE($AM10)=暫1!E$3,"家因",IF(VALUE($AM10)=暫1!F$3,"家因",IF(VALUE($AM10)=暫1!G$3,"家因",IF(VALUE($AM10)=暫1!H$3,"家因",IF(VALUE($AM10)=暫1!I$3,"家因",IF(VALUE($AM10)=暫1!J$3,"家因",IF(VALUE($AM10)=暫1!K$3,"家因",IF(VALUE($AM10)=暫1!L$3,"家因",IF(VALUE($AM10)=暫1!M$3,"家因",IF(VALUE($AM10)=暫1!N$3,"家因",IF(VALUE($AM10)=暫1!O$3,"家因",IF(VALUE($AM10)=暫1!P$3,"家因",IF(VALUE($AM10)=暫1!Q$3,"家因",IF(VALUE($AM10)=暫1!R$3,"家因",IF(VALUE($AM10)=暫1!S$3,"家因",IF(VALUE($AM10)=暫1!T$3,"家因",IF(VALUE($AM10)=暫1!U$3,"家因","")))))))))))))))))))),""),"")</f>
        <v/>
      </c>
      <c r="AQ10" s="65" t="str">
        <f ca="1">IF((ROW(AQ10)-1)&lt;=暫1!$B$2,_xlfn.IFNA(IF(INDEX($A$1:$AJ$99,MATCH($AN10,$B$1:$B$219,0),VALUE($AQ$1+3))="成","補",INDEX($A$1:$AJ$99,MATCH($AN10,$B$1:$B$219,0),VALUE($AQ$1+3))),""),"")</f>
        <v/>
      </c>
      <c r="AR10" s="65" t="str">
        <f ca="1">IF((ROW(AR10)-1)&lt;=暫1!$B$2,_xlfn.IFNA(IF(INDEX($A$1:$AJ$99,MATCH($AN10,$B$1:$B$219,0),VALUE($AR$1+3))="成","補",INDEX($A$1:$AJ$99,MATCH($AN10,$B$1:$B$219,0),VALUE($AR$1+3))),""),"")</f>
        <v/>
      </c>
      <c r="AS10" s="65" t="str">
        <f ca="1">IF((ROW(AS10)-1)&lt;=暫1!$B$2,_xlfn.IFNA(IF(INDEX($A$1:$AJ$99,MATCH($AN10,$B$1:$B$219,0),VALUE($AS$1+3))="成","補",INDEX($A$1:$AJ$99,MATCH($AN10,$B$1:$B$219,0),VALUE($AS$1+3))),""),"")</f>
        <v/>
      </c>
      <c r="AT10" s="65" t="str">
        <f t="shared" ca="1" si="4"/>
        <v/>
      </c>
      <c r="AU10" s="65" t="str">
        <f t="shared" ca="1" si="5"/>
        <v/>
      </c>
      <c r="AV10" s="65" t="str">
        <f t="shared" ca="1" si="6"/>
        <v/>
      </c>
      <c r="AX10" s="65" t="str">
        <f ca="1">IFERROR(IF((ROW(AX10)-1)&lt;=暫1!$B$2,SUBSTITUTE(IF($AO10=$AX$1,$AM10,"")," ",""),""),"")</f>
        <v/>
      </c>
      <c r="AY10" s="65" t="str">
        <f ca="1">IFERROR(IF((ROW(AY10)-1)&lt;=暫1!$B$2,SUBSTITUTE(IF($AO10=$AY$1,$AM10,"")," ",""),""),"")</f>
        <v/>
      </c>
      <c r="AZ10" s="65" t="str">
        <f ca="1">IFERROR(IF((ROW(AZ10)-1)&lt;=暫1!$B$2,SUBSTITUTE(IF($AO10=$AZ$1,$AM10,"")," ",""),""),"")</f>
        <v/>
      </c>
      <c r="BA10" s="65" t="str">
        <f ca="1">IFERROR(IF((ROW(BA10)-1)&lt;=暫1!$B$2,SUBSTITUTE(IF($AO10=$BA$1,$AM10,"")," ",""),""),"")</f>
        <v/>
      </c>
      <c r="BB10" s="68" t="str">
        <f ca="1">IFERROR(IF((ROW(BB10)-1)&lt;=暫1!$B$2,SUBSTITUTE(IF(OR($AO10=$BB$1,$AO10=$AY$1,$AO10=$AZ$1),$AM10,IF($AO10=$AY$1,$AM10,"")),"",""),""),"")</f>
        <v>9</v>
      </c>
      <c r="BC10" s="68" t="str">
        <f>IF(    AND(LEN(BC9)&gt;=2,IF(OR(役男人力!$K$2:$K$94="是"),役男人力!$B11,"")&lt;&gt;"" ),        "" &amp;  IF(OR(役男人力!$K$2:$K$94="是"),役男人力!$B10,""),  IF(OR(役男人力!$E10="全日勤",役男人力!$E10="家因退勤"),役男人力!$B10,"")  )</f>
        <v>黃聖淵</v>
      </c>
      <c r="BG10" s="71" t="str">
        <f ca="1">INDEX(   A900:AJ991,92,MATCH(  DATE(INDIRECT("日期輸入!$A$3"),INDIRECT("日期輸入!$B$3"),INDIRECT("日期輸入!$C$3")),A900:AP900,0  )  )</f>
        <v/>
      </c>
    </row>
    <row r="11" spans="1:60" ht="25.5" customHeight="1">
      <c r="A11" s="197">
        <v>10</v>
      </c>
      <c r="B11" s="197" t="str">
        <f>_xlfn.IFNA(  INDEX(役男大表!$A$1:$BD$75,MATCH(A11,役男大表!$A$1:$A$75,0),2),"")</f>
        <v>翁皓威</v>
      </c>
      <c r="C11" s="197" t="str">
        <f ca="1">_xlfn.IFNA(  SUBSTITUTE(     IF(  INDEX(役男大表!$A$1:$BD$75,MATCH($A11,役男大表!$A$1:$A$75,0),   MATCH(C$1,役男大表!$A$3:$BD$3,0)  )=0,"",  IF(  INDEX(役男大表!$A$1:$BD$75,MATCH($A11,役男大表!$A$1:$A$75,0),   MATCH(C$1,役男大表!$A$3:$BD$3,0)  )="榮","x",  IF(  INDEX(役男大表!$A$1:$BD$75,MATCH($A11,役男大表!$A$1:$A$75,0),   MATCH(C$1,役男大表!$A$3:$BD$3,0)  )="榮-22",  "x榮18-22",               INDEX(役男大表!$A$1:$BD$75,MATCH($A11,役男大表!$A$1:$A$75,0),   MATCH(C$1,役男大表!$A$3:$BD$3,0)  )                  )  )  )," ",""),"")</f>
        <v/>
      </c>
      <c r="D11" s="197" t="str">
        <f ca="1">_xlfn.IFNA(  SUBSTITUTE(     IF(  INDEX(役男大表!$A$1:$BD$75,MATCH($A11,役男大表!$A$1:$A$75,0),   MATCH(D$1,役男大表!$A$3:$BD$3,0)  )=0,"",  IF(  INDEX(役男大表!$A$1:$BD$75,MATCH($A11,役男大表!$A$1:$A$75,0),   MATCH(D$1,役男大表!$A$3:$BD$3,0)  )="榮","x",  IF(  INDEX(役男大表!$A$1:$BD$75,MATCH($A11,役男大表!$A$1:$A$75,0),   MATCH(D$1,役男大表!$A$3:$BD$3,0)  )="榮-22",  "x榮18-22",               INDEX(役男大表!$A$1:$BD$75,MATCH($A11,役男大表!$A$1:$A$75,0),   MATCH(D$1,役男大表!$A$3:$BD$3,0)  )                  )  )  )," ",""),"")</f>
        <v/>
      </c>
      <c r="E11" s="197" t="str">
        <f ca="1">_xlfn.IFNA(  SUBSTITUTE(     IF(  INDEX(役男大表!$A$1:$BD$75,MATCH($A11,役男大表!$A$1:$A$75,0),   MATCH(E$1,役男大表!$A$3:$BD$3,0)  )=0,"",  IF(  INDEX(役男大表!$A$1:$BD$75,MATCH($A11,役男大表!$A$1:$A$75,0),   MATCH(E$1,役男大表!$A$3:$BD$3,0)  )="榮","x",  IF(  INDEX(役男大表!$A$1:$BD$75,MATCH($A11,役男大表!$A$1:$A$75,0),   MATCH(E$1,役男大表!$A$3:$BD$3,0)  )="榮-22",  "x榮18-22",               INDEX(役男大表!$A$1:$BD$75,MATCH($A11,役男大表!$A$1:$A$75,0),   MATCH(E$1,役男大表!$A$3:$BD$3,0)  )                  )  )  )," ",""),"")</f>
        <v/>
      </c>
      <c r="F11" s="197" t="str">
        <f ca="1">_xlfn.IFNA(  SUBSTITUTE(     IF(  INDEX(役男大表!$A$1:$BD$75,MATCH($A11,役男大表!$A$1:$A$75,0),   MATCH(F$1,役男大表!$A$3:$BD$3,0)  )=0,"",  IF(  INDEX(役男大表!$A$1:$BD$75,MATCH($A11,役男大表!$A$1:$A$75,0),   MATCH(F$1,役男大表!$A$3:$BD$3,0)  )="榮","x",  IF(  INDEX(役男大表!$A$1:$BD$75,MATCH($A11,役男大表!$A$1:$A$75,0),   MATCH(F$1,役男大表!$A$3:$BD$3,0)  )="榮-22",  "x榮18-22",               INDEX(役男大表!$A$1:$BD$75,MATCH($A11,役男大表!$A$1:$A$75,0),   MATCH(F$1,役男大表!$A$3:$BD$3,0)  )                  )  )  )," ",""),"")</f>
        <v/>
      </c>
      <c r="G11" s="197" t="str">
        <f ca="1">_xlfn.IFNA(  SUBSTITUTE(     IF(  INDEX(役男大表!$A$1:$BD$75,MATCH($A11,役男大表!$A$1:$A$75,0),   MATCH(G$1,役男大表!$A$3:$BD$3,0)  )=0,"",  IF(  INDEX(役男大表!$A$1:$BD$75,MATCH($A11,役男大表!$A$1:$A$75,0),   MATCH(G$1,役男大表!$A$3:$BD$3,0)  )="榮","x",  IF(  INDEX(役男大表!$A$1:$BD$75,MATCH($A11,役男大表!$A$1:$A$75,0),   MATCH(G$1,役男大表!$A$3:$BD$3,0)  )="榮-22",  "x榮18-22",               INDEX(役男大表!$A$1:$BD$75,MATCH($A11,役男大表!$A$1:$A$75,0),   MATCH(G$1,役男大表!$A$3:$BD$3,0)  )                  )  )  )," ",""),"")</f>
        <v/>
      </c>
      <c r="H11" s="197" t="str">
        <f ca="1">_xlfn.IFNA(  SUBSTITUTE(     IF(  INDEX(役男大表!$A$1:$BD$75,MATCH($A11,役男大表!$A$1:$A$75,0),   MATCH(H$1,役男大表!$A$3:$BD$3,0)  )=0,"",  IF(  INDEX(役男大表!$A$1:$BD$75,MATCH($A11,役男大表!$A$1:$A$75,0),   MATCH(H$1,役男大表!$A$3:$BD$3,0)  )="榮","x",  IF(  INDEX(役男大表!$A$1:$BD$75,MATCH($A11,役男大表!$A$1:$A$75,0),   MATCH(H$1,役男大表!$A$3:$BD$3,0)  )="榮-22",  "x榮18-22",               INDEX(役男大表!$A$1:$BD$75,MATCH($A11,役男大表!$A$1:$A$75,0),   MATCH(H$1,役男大表!$A$3:$BD$3,0)  )                  )  )  )," ",""),"")</f>
        <v/>
      </c>
      <c r="I11" s="197" t="str">
        <f ca="1">_xlfn.IFNA(  SUBSTITUTE(     IF(  INDEX(役男大表!$A$1:$BD$75,MATCH($A11,役男大表!$A$1:$A$75,0),   MATCH(I$1,役男大表!$A$3:$BD$3,0)  )=0,"",  IF(  INDEX(役男大表!$A$1:$BD$75,MATCH($A11,役男大表!$A$1:$A$75,0),   MATCH(I$1,役男大表!$A$3:$BD$3,0)  )="榮","x",  IF(  INDEX(役男大表!$A$1:$BD$75,MATCH($A11,役男大表!$A$1:$A$75,0),   MATCH(I$1,役男大表!$A$3:$BD$3,0)  )="榮-22",  "x榮18-22",               INDEX(役男大表!$A$1:$BD$75,MATCH($A11,役男大表!$A$1:$A$75,0),   MATCH(I$1,役男大表!$A$3:$BD$3,0)  )                  )  )  )," ",""),"")</f>
        <v/>
      </c>
      <c r="J11" s="197" t="str">
        <f ca="1">_xlfn.IFNA(  SUBSTITUTE(     IF(  INDEX(役男大表!$A$1:$BD$75,MATCH($A11,役男大表!$A$1:$A$75,0),   MATCH(J$1,役男大表!$A$3:$BD$3,0)  )=0,"",  IF(  INDEX(役男大表!$A$1:$BD$75,MATCH($A11,役男大表!$A$1:$A$75,0),   MATCH(J$1,役男大表!$A$3:$BD$3,0)  )="榮","x",  IF(  INDEX(役男大表!$A$1:$BD$75,MATCH($A11,役男大表!$A$1:$A$75,0),   MATCH(J$1,役男大表!$A$3:$BD$3,0)  )="榮-22",  "x榮18-22",               INDEX(役男大表!$A$1:$BD$75,MATCH($A11,役男大表!$A$1:$A$75,0),   MATCH(J$1,役男大表!$A$3:$BD$3,0)  )                  )  )  )," ",""),"")</f>
        <v/>
      </c>
      <c r="K11" s="197" t="str">
        <f ca="1">_xlfn.IFNA(  SUBSTITUTE(     IF(  INDEX(役男大表!$A$1:$BD$75,MATCH($A11,役男大表!$A$1:$A$75,0),   MATCH(K$1,役男大表!$A$3:$BD$3,0)  )=0,"",  IF(  INDEX(役男大表!$A$1:$BD$75,MATCH($A11,役男大表!$A$1:$A$75,0),   MATCH(K$1,役男大表!$A$3:$BD$3,0)  )="榮","x",  IF(  INDEX(役男大表!$A$1:$BD$75,MATCH($A11,役男大表!$A$1:$A$75,0),   MATCH(K$1,役男大表!$A$3:$BD$3,0)  )="榮-22",  "x榮18-22",               INDEX(役男大表!$A$1:$BD$75,MATCH($A11,役男大表!$A$1:$A$75,0),   MATCH(K$1,役男大表!$A$3:$BD$3,0)  )                  )  )  )," ",""),"")</f>
        <v/>
      </c>
      <c r="L11" s="197" t="str">
        <f ca="1">_xlfn.IFNA(  SUBSTITUTE(     IF(  INDEX(役男大表!$A$1:$BD$75,MATCH($A11,役男大表!$A$1:$A$75,0),   MATCH(L$1,役男大表!$A$3:$BD$3,0)  )=0,"",  IF(  INDEX(役男大表!$A$1:$BD$75,MATCH($A11,役男大表!$A$1:$A$75,0),   MATCH(L$1,役男大表!$A$3:$BD$3,0)  )="榮","x",  IF(  INDEX(役男大表!$A$1:$BD$75,MATCH($A11,役男大表!$A$1:$A$75,0),   MATCH(L$1,役男大表!$A$3:$BD$3,0)  )="榮-22",  "x榮18-22",               INDEX(役男大表!$A$1:$BD$75,MATCH($A11,役男大表!$A$1:$A$75,0),   MATCH(L$1,役男大表!$A$3:$BD$3,0)  )                  )  )  )," ",""),"")</f>
        <v/>
      </c>
      <c r="M11" s="197" t="str">
        <f ca="1">_xlfn.IFNA(  SUBSTITUTE(     IF(  INDEX(役男大表!$A$1:$BD$75,MATCH($A11,役男大表!$A$1:$A$75,0),   MATCH(M$1,役男大表!$A$3:$BD$3,0)  )=0,"",  IF(  INDEX(役男大表!$A$1:$BD$75,MATCH($A11,役男大表!$A$1:$A$75,0),   MATCH(M$1,役男大表!$A$3:$BD$3,0)  )="榮","x",  IF(  INDEX(役男大表!$A$1:$BD$75,MATCH($A11,役男大表!$A$1:$A$75,0),   MATCH(M$1,役男大表!$A$3:$BD$3,0)  )="榮-22",  "x榮18-22",               INDEX(役男大表!$A$1:$BD$75,MATCH($A11,役男大表!$A$1:$A$75,0),   MATCH(M$1,役男大表!$A$3:$BD$3,0)  )                  )  )  )," ",""),"")</f>
        <v/>
      </c>
      <c r="N11" s="197" t="str">
        <f ca="1">_xlfn.IFNA(  SUBSTITUTE(     IF(  INDEX(役男大表!$A$1:$BD$75,MATCH($A11,役男大表!$A$1:$A$75,0),   MATCH(N$1,役男大表!$A$3:$BD$3,0)  )=0,"",  IF(  INDEX(役男大表!$A$1:$BD$75,MATCH($A11,役男大表!$A$1:$A$75,0),   MATCH(N$1,役男大表!$A$3:$BD$3,0)  )="榮","x",  IF(  INDEX(役男大表!$A$1:$BD$75,MATCH($A11,役男大表!$A$1:$A$75,0),   MATCH(N$1,役男大表!$A$3:$BD$3,0)  )="榮-22",  "x榮18-22",               INDEX(役男大表!$A$1:$BD$75,MATCH($A11,役男大表!$A$1:$A$75,0),   MATCH(N$1,役男大表!$A$3:$BD$3,0)  )                  )  )  )," ",""),"")</f>
        <v/>
      </c>
      <c r="O11" s="197" t="str">
        <f ca="1">_xlfn.IFNA(  SUBSTITUTE(     IF(  INDEX(役男大表!$A$1:$BD$75,MATCH($A11,役男大表!$A$1:$A$75,0),   MATCH(O$1,役男大表!$A$3:$BD$3,0)  )=0,"",  IF(  INDEX(役男大表!$A$1:$BD$75,MATCH($A11,役男大表!$A$1:$A$75,0),   MATCH(O$1,役男大表!$A$3:$BD$3,0)  )="榮","x",  IF(  INDEX(役男大表!$A$1:$BD$75,MATCH($A11,役男大表!$A$1:$A$75,0),   MATCH(O$1,役男大表!$A$3:$BD$3,0)  )="榮-22",  "x榮18-22",               INDEX(役男大表!$A$1:$BD$75,MATCH($A11,役男大表!$A$1:$A$75,0),   MATCH(O$1,役男大表!$A$3:$BD$3,0)  )                  )  )  )," ",""),"")</f>
        <v/>
      </c>
      <c r="P11" s="197" t="str">
        <f ca="1">_xlfn.IFNA(  SUBSTITUTE(     IF(  INDEX(役男大表!$A$1:$BD$75,MATCH($A11,役男大表!$A$1:$A$75,0),   MATCH(P$1,役男大表!$A$3:$BD$3,0)  )=0,"",  IF(  INDEX(役男大表!$A$1:$BD$75,MATCH($A11,役男大表!$A$1:$A$75,0),   MATCH(P$1,役男大表!$A$3:$BD$3,0)  )="榮","x",  IF(  INDEX(役男大表!$A$1:$BD$75,MATCH($A11,役男大表!$A$1:$A$75,0),   MATCH(P$1,役男大表!$A$3:$BD$3,0)  )="榮-22",  "x榮18-22",               INDEX(役男大表!$A$1:$BD$75,MATCH($A11,役男大表!$A$1:$A$75,0),   MATCH(P$1,役男大表!$A$3:$BD$3,0)  )                  )  )  )," ",""),"")</f>
        <v/>
      </c>
      <c r="Q11" s="197" t="str">
        <f ca="1">_xlfn.IFNA(  SUBSTITUTE(     IF(  INDEX(役男大表!$A$1:$BD$75,MATCH($A11,役男大表!$A$1:$A$75,0),   MATCH(Q$1,役男大表!$A$3:$BD$3,0)  )=0,"",  IF(  INDEX(役男大表!$A$1:$BD$75,MATCH($A11,役男大表!$A$1:$A$75,0),   MATCH(Q$1,役男大表!$A$3:$BD$3,0)  )="榮","x",  IF(  INDEX(役男大表!$A$1:$BD$75,MATCH($A11,役男大表!$A$1:$A$75,0),   MATCH(Q$1,役男大表!$A$3:$BD$3,0)  )="榮-22",  "x榮18-22",               INDEX(役男大表!$A$1:$BD$75,MATCH($A11,役男大表!$A$1:$A$75,0),   MATCH(Q$1,役男大表!$A$3:$BD$3,0)  )                  )  )  )," ",""),"")</f>
        <v/>
      </c>
      <c r="R11" s="197" t="str">
        <f ca="1">_xlfn.IFNA(  SUBSTITUTE(     IF(  INDEX(役男大表!$A$1:$BD$75,MATCH($A11,役男大表!$A$1:$A$75,0),   MATCH(R$1,役男大表!$A$3:$BD$3,0)  )=0,"",  IF(  INDEX(役男大表!$A$1:$BD$75,MATCH($A11,役男大表!$A$1:$A$75,0),   MATCH(R$1,役男大表!$A$3:$BD$3,0)  )="榮","x",  IF(  INDEX(役男大表!$A$1:$BD$75,MATCH($A11,役男大表!$A$1:$A$75,0),   MATCH(R$1,役男大表!$A$3:$BD$3,0)  )="榮-22",  "x榮18-22",               INDEX(役男大表!$A$1:$BD$75,MATCH($A11,役男大表!$A$1:$A$75,0),   MATCH(R$1,役男大表!$A$3:$BD$3,0)  )                  )  )  )," ",""),"")</f>
        <v/>
      </c>
      <c r="S11" s="197" t="str">
        <f ca="1">_xlfn.IFNA(  SUBSTITUTE(     IF(  INDEX(役男大表!$A$1:$BD$75,MATCH($A11,役男大表!$A$1:$A$75,0),   MATCH(S$1,役男大表!$A$3:$BD$3,0)  )=0,"",  IF(  INDEX(役男大表!$A$1:$BD$75,MATCH($A11,役男大表!$A$1:$A$75,0),   MATCH(S$1,役男大表!$A$3:$BD$3,0)  )="榮","x",  IF(  INDEX(役男大表!$A$1:$BD$75,MATCH($A11,役男大表!$A$1:$A$75,0),   MATCH(S$1,役男大表!$A$3:$BD$3,0)  )="榮-22",  "x榮18-22",               INDEX(役男大表!$A$1:$BD$75,MATCH($A11,役男大表!$A$1:$A$75,0),   MATCH(S$1,役男大表!$A$3:$BD$3,0)  )                  )  )  )," ",""),"")</f>
        <v/>
      </c>
      <c r="T11" s="197" t="str">
        <f ca="1">_xlfn.IFNA(  SUBSTITUTE(     IF(  INDEX(役男大表!$A$1:$BD$75,MATCH($A11,役男大表!$A$1:$A$75,0),   MATCH(T$1,役男大表!$A$3:$BD$3,0)  )=0,"",  IF(  INDEX(役男大表!$A$1:$BD$75,MATCH($A11,役男大表!$A$1:$A$75,0),   MATCH(T$1,役男大表!$A$3:$BD$3,0)  )="榮","x",  IF(  INDEX(役男大表!$A$1:$BD$75,MATCH($A11,役男大表!$A$1:$A$75,0),   MATCH(T$1,役男大表!$A$3:$BD$3,0)  )="榮-22",  "x榮18-22",               INDEX(役男大表!$A$1:$BD$75,MATCH($A11,役男大表!$A$1:$A$75,0),   MATCH(T$1,役男大表!$A$3:$BD$3,0)  )                  )  )  )," ",""),"")</f>
        <v/>
      </c>
      <c r="U11" s="197" t="str">
        <f ca="1">_xlfn.IFNA(  SUBSTITUTE(     IF(  INDEX(役男大表!$A$1:$BD$75,MATCH($A11,役男大表!$A$1:$A$75,0),   MATCH(U$1,役男大表!$A$3:$BD$3,0)  )=0,"",  IF(  INDEX(役男大表!$A$1:$BD$75,MATCH($A11,役男大表!$A$1:$A$75,0),   MATCH(U$1,役男大表!$A$3:$BD$3,0)  )="榮","x",  IF(  INDEX(役男大表!$A$1:$BD$75,MATCH($A11,役男大表!$A$1:$A$75,0),   MATCH(U$1,役男大表!$A$3:$BD$3,0)  )="榮-22",  "x榮18-22",               INDEX(役男大表!$A$1:$BD$75,MATCH($A11,役男大表!$A$1:$A$75,0),   MATCH(U$1,役男大表!$A$3:$BD$3,0)  )                  )  )  )," ",""),"")</f>
        <v/>
      </c>
      <c r="V11" s="197" t="str">
        <f ca="1">_xlfn.IFNA(  SUBSTITUTE(     IF(  INDEX(役男大表!$A$1:$BD$75,MATCH($A11,役男大表!$A$1:$A$75,0),   MATCH(V$1,役男大表!$A$3:$BD$3,0)  )=0,"",  IF(  INDEX(役男大表!$A$1:$BD$75,MATCH($A11,役男大表!$A$1:$A$75,0),   MATCH(V$1,役男大表!$A$3:$BD$3,0)  )="榮","x",  IF(  INDEX(役男大表!$A$1:$BD$75,MATCH($A11,役男大表!$A$1:$A$75,0),   MATCH(V$1,役男大表!$A$3:$BD$3,0)  )="榮-22",  "x榮18-22",               INDEX(役男大表!$A$1:$BD$75,MATCH($A11,役男大表!$A$1:$A$75,0),   MATCH(V$1,役男大表!$A$3:$BD$3,0)  )                  )  )  )," ",""),"")</f>
        <v/>
      </c>
      <c r="W11" s="197" t="str">
        <f ca="1">_xlfn.IFNA(  SUBSTITUTE(     IF(  INDEX(役男大表!$A$1:$BD$75,MATCH($A11,役男大表!$A$1:$A$75,0),   MATCH(W$1,役男大表!$A$3:$BD$3,0)  )=0,"",  IF(  INDEX(役男大表!$A$1:$BD$75,MATCH($A11,役男大表!$A$1:$A$75,0),   MATCH(W$1,役男大表!$A$3:$BD$3,0)  )="榮","x",  IF(  INDEX(役男大表!$A$1:$BD$75,MATCH($A11,役男大表!$A$1:$A$75,0),   MATCH(W$1,役男大表!$A$3:$BD$3,0)  )="榮-22",  "x榮18-22",               INDEX(役男大表!$A$1:$BD$75,MATCH($A11,役男大表!$A$1:$A$75,0),   MATCH(W$1,役男大表!$A$3:$BD$3,0)  )                  )  )  )," ",""),"")</f>
        <v/>
      </c>
      <c r="X11" s="197" t="str">
        <f ca="1">_xlfn.IFNA(  SUBSTITUTE(     IF(  INDEX(役男大表!$A$1:$BD$75,MATCH($A11,役男大表!$A$1:$A$75,0),   MATCH(X$1,役男大表!$A$3:$BD$3,0)  )=0,"",  IF(  INDEX(役男大表!$A$1:$BD$75,MATCH($A11,役男大表!$A$1:$A$75,0),   MATCH(X$1,役男大表!$A$3:$BD$3,0)  )="榮","x",  IF(  INDEX(役男大表!$A$1:$BD$75,MATCH($A11,役男大表!$A$1:$A$75,0),   MATCH(X$1,役男大表!$A$3:$BD$3,0)  )="榮-22",  "x榮18-22",               INDEX(役男大表!$A$1:$BD$75,MATCH($A11,役男大表!$A$1:$A$75,0),   MATCH(X$1,役男大表!$A$3:$BD$3,0)  )                  )  )  )," ",""),"")</f>
        <v/>
      </c>
      <c r="Y11" s="197" t="str">
        <f ca="1">_xlfn.IFNA(  SUBSTITUTE(     IF(  INDEX(役男大表!$A$1:$BD$75,MATCH($A11,役男大表!$A$1:$A$75,0),   MATCH(Y$1,役男大表!$A$3:$BD$3,0)  )=0,"",  IF(  INDEX(役男大表!$A$1:$BD$75,MATCH($A11,役男大表!$A$1:$A$75,0),   MATCH(Y$1,役男大表!$A$3:$BD$3,0)  )="榮","x",  IF(  INDEX(役男大表!$A$1:$BD$75,MATCH($A11,役男大表!$A$1:$A$75,0),   MATCH(Y$1,役男大表!$A$3:$BD$3,0)  )="榮-22",  "x榮18-22",               INDEX(役男大表!$A$1:$BD$75,MATCH($A11,役男大表!$A$1:$A$75,0),   MATCH(Y$1,役男大表!$A$3:$BD$3,0)  )                  )  )  )," ",""),"")</f>
        <v/>
      </c>
      <c r="Z11" s="197" t="str">
        <f ca="1">_xlfn.IFNA(  SUBSTITUTE(     IF(  INDEX(役男大表!$A$1:$BD$75,MATCH($A11,役男大表!$A$1:$A$75,0),   MATCH(Z$1,役男大表!$A$3:$BD$3,0)  )=0,"",  IF(  INDEX(役男大表!$A$1:$BD$75,MATCH($A11,役男大表!$A$1:$A$75,0),   MATCH(Z$1,役男大表!$A$3:$BD$3,0)  )="榮","x",  IF(  INDEX(役男大表!$A$1:$BD$75,MATCH($A11,役男大表!$A$1:$A$75,0),   MATCH(Z$1,役男大表!$A$3:$BD$3,0)  )="榮-22",  "x榮18-22",               INDEX(役男大表!$A$1:$BD$75,MATCH($A11,役男大表!$A$1:$A$75,0),   MATCH(Z$1,役男大表!$A$3:$BD$3,0)  )                  )  )  )," ",""),"")</f>
        <v/>
      </c>
      <c r="AA11" s="197" t="str">
        <f ca="1">_xlfn.IFNA(  SUBSTITUTE(     IF(  INDEX(役男大表!$A$1:$BD$75,MATCH($A11,役男大表!$A$1:$A$75,0),   MATCH(AA$1,役男大表!$A$3:$BD$3,0)  )=0,"",  IF(  INDEX(役男大表!$A$1:$BD$75,MATCH($A11,役男大表!$A$1:$A$75,0),   MATCH(AA$1,役男大表!$A$3:$BD$3,0)  )="榮","x",  IF(  INDEX(役男大表!$A$1:$BD$75,MATCH($A11,役男大表!$A$1:$A$75,0),   MATCH(AA$1,役男大表!$A$3:$BD$3,0)  )="榮-22",  "x榮18-22",               INDEX(役男大表!$A$1:$BD$75,MATCH($A11,役男大表!$A$1:$A$75,0),   MATCH(AA$1,役男大表!$A$3:$BD$3,0)  )                  )  )  )," ",""),"")</f>
        <v>x</v>
      </c>
      <c r="AB11" s="197" t="str">
        <f ca="1">_xlfn.IFNA(  SUBSTITUTE(     IF(  INDEX(役男大表!$A$1:$BD$75,MATCH($A11,役男大表!$A$1:$A$75,0),   MATCH(AB$1,役男大表!$A$3:$BD$3,0)  )=0,"",  IF(  INDEX(役男大表!$A$1:$BD$75,MATCH($A11,役男大表!$A$1:$A$75,0),   MATCH(AB$1,役男大表!$A$3:$BD$3,0)  )="榮","x",  IF(  INDEX(役男大表!$A$1:$BD$75,MATCH($A11,役男大表!$A$1:$A$75,0),   MATCH(AB$1,役男大表!$A$3:$BD$3,0)  )="榮-22",  "x榮18-22",               INDEX(役男大表!$A$1:$BD$75,MATCH($A11,役男大表!$A$1:$A$75,0),   MATCH(AB$1,役男大表!$A$3:$BD$3,0)  )                  )  )  )," ",""),"")</f>
        <v>x</v>
      </c>
      <c r="AC11" s="197" t="str">
        <f ca="1">_xlfn.IFNA(  SUBSTITUTE(     IF(  INDEX(役男大表!$A$1:$BD$75,MATCH($A11,役男大表!$A$1:$A$75,0),   MATCH(AC$1,役男大表!$A$3:$BD$3,0)  )=0,"",  IF(  INDEX(役男大表!$A$1:$BD$75,MATCH($A11,役男大表!$A$1:$A$75,0),   MATCH(AC$1,役男大表!$A$3:$BD$3,0)  )="榮","x",  IF(  INDEX(役男大表!$A$1:$BD$75,MATCH($A11,役男大表!$A$1:$A$75,0),   MATCH(AC$1,役男大表!$A$3:$BD$3,0)  )="榮-22",  "x榮18-22",               INDEX(役男大表!$A$1:$BD$75,MATCH($A11,役男大表!$A$1:$A$75,0),   MATCH(AC$1,役男大表!$A$3:$BD$3,0)  )                  )  )  )," ",""),"")</f>
        <v>x</v>
      </c>
      <c r="AD11" s="197" t="str">
        <f ca="1">_xlfn.IFNA(  SUBSTITUTE(     IF(  INDEX(役男大表!$A$1:$BD$75,MATCH($A11,役男大表!$A$1:$A$75,0),   MATCH(AD$1,役男大表!$A$3:$BD$3,0)  )=0,"",  IF(  INDEX(役男大表!$A$1:$BD$75,MATCH($A11,役男大表!$A$1:$A$75,0),   MATCH(AD$1,役男大表!$A$3:$BD$3,0)  )="榮","x",  IF(  INDEX(役男大表!$A$1:$BD$75,MATCH($A11,役男大表!$A$1:$A$75,0),   MATCH(AD$1,役男大表!$A$3:$BD$3,0)  )="榮-22",  "x榮18-22",               INDEX(役男大表!$A$1:$BD$75,MATCH($A11,役男大表!$A$1:$A$75,0),   MATCH(AD$1,役男大表!$A$3:$BD$3,0)  )                  )  )  )," ",""),"")</f>
        <v>x</v>
      </c>
      <c r="AE11" s="197" t="str">
        <f ca="1">_xlfn.IFNA(  SUBSTITUTE(     IF(  INDEX(役男大表!$A$1:$BD$75,MATCH($A11,役男大表!$A$1:$A$75,0),   MATCH(AE$1,役男大表!$A$3:$BD$3,0)  )=0,"",  IF(  INDEX(役男大表!$A$1:$BD$75,MATCH($A11,役男大表!$A$1:$A$75,0),   MATCH(AE$1,役男大表!$A$3:$BD$3,0)  )="榮","x",  IF(  INDEX(役男大表!$A$1:$BD$75,MATCH($A11,役男大表!$A$1:$A$75,0),   MATCH(AE$1,役男大表!$A$3:$BD$3,0)  )="榮-22",  "x榮18-22",               INDEX(役男大表!$A$1:$BD$75,MATCH($A11,役男大表!$A$1:$A$75,0),   MATCH(AE$1,役男大表!$A$3:$BD$3,0)  )                  )  )  )," ",""),"")</f>
        <v>病29日07-30日22</v>
      </c>
      <c r="AF11" s="197" t="str">
        <f ca="1">_xlfn.IFNA(  SUBSTITUTE(     IF(  INDEX(役男大表!$A$1:$BD$75,MATCH($A11,役男大表!$A$1:$A$75,0),   MATCH(AF$1,役男大表!$A$3:$BD$3,0)  )=0,"",  IF(  INDEX(役男大表!$A$1:$BD$75,MATCH($A11,役男大表!$A$1:$A$75,0),   MATCH(AF$1,役男大表!$A$3:$BD$3,0)  )="榮","x",  IF(  INDEX(役男大表!$A$1:$BD$75,MATCH($A11,役男大表!$A$1:$A$75,0),   MATCH(AF$1,役男大表!$A$3:$BD$3,0)  )="榮-22",  "x榮18-22",               INDEX(役男大表!$A$1:$BD$75,MATCH($A11,役男大表!$A$1:$A$75,0),   MATCH(AF$1,役男大表!$A$3:$BD$3,0)  )                  )  )  )," ",""),"")</f>
        <v>病29日07-30日22</v>
      </c>
      <c r="AG11" s="197" t="str">
        <f ca="1">_xlfn.IFNA(  SUBSTITUTE(     IF(  INDEX(役男大表!$A$1:$BD$75,MATCH($A11,役男大表!$A$1:$A$75,0),   MATCH(AG$1,役男大表!$A$3:$BD$3,0)  )=0,"",  IF(  INDEX(役男大表!$A$1:$BD$75,MATCH($A11,役男大表!$A$1:$A$75,0),   MATCH(AG$1,役男大表!$A$3:$BD$3,0)  )="榮","x",  IF(  INDEX(役男大表!$A$1:$BD$75,MATCH($A11,役男大表!$A$1:$A$75,0),   MATCH(AG$1,役男大表!$A$3:$BD$3,0)  )="榮-22",  "x榮18-22",               INDEX(役男大表!$A$1:$BD$75,MATCH($A11,役男大表!$A$1:$A$75,0),   MATCH(AG$1,役男大表!$A$3:$BD$3,0)  )                  )  )  )," ",""),"")</f>
        <v/>
      </c>
      <c r="AH11" s="197" t="str">
        <f ca="1">_xlfn.IFNA(  SUBSTITUTE(     IF(  INDEX(役男大表!$A$1:$BD$75,MATCH($A11,役男大表!$A$1:$A$75,0),   MATCH(AH$1,役男大表!$A$3:$BD$3,0)  )=0,"",  IF(  INDEX(役男大表!$A$1:$BD$75,MATCH($A11,役男大表!$A$1:$A$75,0),   MATCH(AH$1,役男大表!$A$3:$BD$3,0)  )="榮","x",  IF(  INDEX(役男大表!$A$1:$BD$75,MATCH($A11,役男大表!$A$1:$A$75,0),   MATCH(AH$1,役男大表!$A$3:$BD$3,0)  )="榮-22",  "x榮18-22",               INDEX(役男大表!$A$1:$BD$75,MATCH($A11,役男大表!$A$1:$A$75,0),   MATCH(AH$1,役男大表!$A$3:$BD$3,0)  )                  )  )  )," ",""),"")</f>
        <v/>
      </c>
      <c r="AI11" s="197" t="str">
        <f ca="1">_xlfn.IFNA(  SUBSTITUTE(     IF(  INDEX(役男大表!$A$1:$BD$75,MATCH($A11,役男大表!$A$1:$A$75,0),   MATCH(AI$1,役男大表!$A$3:$BD$3,0)  )=0,"",  IF(  INDEX(役男大表!$A$1:$BD$75,MATCH($A11,役男大表!$A$1:$A$75,0),   MATCH(AI$1,役男大表!$A$3:$BD$3,0)  )="榮","x",  IF(  INDEX(役男大表!$A$1:$BD$75,MATCH($A11,役男大表!$A$1:$A$75,0),   MATCH(AI$1,役男大表!$A$3:$BD$3,0)  )="榮-22",  "x榮18-22",               INDEX(役男大表!$A$1:$BD$75,MATCH($A11,役男大表!$A$1:$A$75,0),   MATCH(AI$1,役男大表!$A$3:$BD$3,0)  )                  )  )  )," ",""),"")</f>
        <v/>
      </c>
      <c r="AJ11" s="197" t="str">
        <f ca="1">_xlfn.IFNA(  SUBSTITUTE(     IF(  INDEX(役男大表!$A$1:$BD$75,MATCH($A11,役男大表!$A$1:$A$75,0),   MATCH(AJ$1,役男大表!$A$3:$BD$3,0)  )=0,"",  IF(  INDEX(役男大表!$A$1:$BD$75,MATCH($A11,役男大表!$A$1:$A$75,0),   MATCH(AJ$1,役男大表!$A$3:$BD$3,0)  )="榮","x",  IF(  INDEX(役男大表!$A$1:$BD$75,MATCH($A11,役男大表!$A$1:$A$75,0),   MATCH(AJ$1,役男大表!$A$3:$BD$3,0)  )="榮-22",  "x榮18-22",               INDEX(役男大表!$A$1:$BD$75,MATCH($A11,役男大表!$A$1:$A$75,0),   MATCH(AJ$1,役男大表!$A$3:$BD$3,0)  )                  )  )  )," ",""),"")</f>
        <v/>
      </c>
      <c r="AM11" s="65">
        <f t="shared" si="1"/>
        <v>10</v>
      </c>
      <c r="AN11" s="65" t="str">
        <f t="shared" si="2"/>
        <v>翁皓威</v>
      </c>
      <c r="AO11" s="70" t="str">
        <f t="shared" ca="1" si="3"/>
        <v>全日勤</v>
      </c>
      <c r="AP11" s="65" t="str">
        <f>_xlfn.IFNA(IF((ROW(AP11)-1)&lt;=暫1!$B$2,IF(VALUE($AM11)=暫1!B$3,"家因",IF(VALUE($AM11)=暫1!C$3,"家因",IF(VALUE($AM11)=暫1!D$3,"家因",IF(VALUE($AM11)=暫1!E$3,"家因",IF(VALUE($AM11)=暫1!F$3,"家因",IF(VALUE($AM11)=暫1!G$3,"家因",IF(VALUE($AM11)=暫1!H$3,"家因",IF(VALUE($AM11)=暫1!I$3,"家因",IF(VALUE($AM11)=暫1!J$3,"家因",IF(VALUE($AM11)=暫1!K$3,"家因",IF(VALUE($AM11)=暫1!L$3,"家因",IF(VALUE($AM11)=暫1!M$3,"家因",IF(VALUE($AM11)=暫1!N$3,"家因",IF(VALUE($AM11)=暫1!O$3,"家因",IF(VALUE($AM11)=暫1!P$3,"家因",IF(VALUE($AM11)=暫1!Q$3,"家因",IF(VALUE($AM11)=暫1!R$3,"家因",IF(VALUE($AM11)=暫1!S$3,"家因",IF(VALUE($AM11)=暫1!T$3,"家因",IF(VALUE($AM11)=暫1!U$3,"家因","")))))))))))))))))))),""),"")</f>
        <v/>
      </c>
      <c r="AQ11" s="65" t="str">
        <f ca="1">IF((ROW(AQ11)-1)&lt;=暫1!$B$2,_xlfn.IFNA(IF(INDEX($A$1:$AJ$99,MATCH($AN11,$B$1:$B$219,0),VALUE($AQ$1+3))="成","補",INDEX($A$1:$AJ$99,MATCH($AN11,$B$1:$B$219,0),VALUE($AQ$1+3))),""),"")</f>
        <v/>
      </c>
      <c r="AR11" s="65" t="str">
        <f ca="1">IF((ROW(AR11)-1)&lt;=暫1!$B$2,_xlfn.IFNA(IF(INDEX($A$1:$AJ$99,MATCH($AN11,$B$1:$B$219,0),VALUE($AR$1+3))="成","補",INDEX($A$1:$AJ$99,MATCH($AN11,$B$1:$B$219,0),VALUE($AR$1+3))),""),"")</f>
        <v/>
      </c>
      <c r="AS11" s="65" t="str">
        <f ca="1">IF((ROW(AS11)-1)&lt;=暫1!$B$2,_xlfn.IFNA(IF(INDEX($A$1:$AJ$99,MATCH($AN11,$B$1:$B$219,0),VALUE($AS$1+3))="成","補",INDEX($A$1:$AJ$99,MATCH($AN11,$B$1:$B$219,0),VALUE($AS$1+3))),""),"")</f>
        <v/>
      </c>
      <c r="AT11" s="65" t="str">
        <f t="shared" ca="1" si="4"/>
        <v/>
      </c>
      <c r="AU11" s="65" t="str">
        <f t="shared" ca="1" si="5"/>
        <v/>
      </c>
      <c r="AV11" s="65" t="str">
        <f t="shared" ca="1" si="6"/>
        <v/>
      </c>
      <c r="AX11" s="65" t="str">
        <f ca="1">IFERROR(IF((ROW(AX11)-1)&lt;=暫1!$B$2,SUBSTITUTE(IF($AO11=$AX$1,$AM11,"")," ",""),""),"")</f>
        <v/>
      </c>
      <c r="AY11" s="65" t="str">
        <f ca="1">IFERROR(IF((ROW(AY11)-1)&lt;=暫1!$B$2,SUBSTITUTE(IF($AO11=$AY$1,$AM11,"")," ",""),""),"")</f>
        <v/>
      </c>
      <c r="AZ11" s="65" t="str">
        <f ca="1">IFERROR(IF((ROW(AZ11)-1)&lt;=暫1!$B$2,SUBSTITUTE(IF($AO11=$AZ$1,$AM11,"")," ",""),""),"")</f>
        <v/>
      </c>
      <c r="BA11" s="65" t="str">
        <f ca="1">IFERROR(IF((ROW(BA11)-1)&lt;=暫1!$B$2,SUBSTITUTE(IF($AO11=$BA$1,$AM11,"")," ",""),""),"")</f>
        <v/>
      </c>
      <c r="BB11" s="68" t="str">
        <f ca="1">IFERROR(IF((ROW(BB11)-1)&lt;=暫1!$B$2,SUBSTITUTE(IF(OR($AO11=$BB$1,$AO11=$AY$1,$AO11=$AZ$1),$AM11,IF($AO11=$AY$1,$AM11,"")),"",""),""),"")</f>
        <v>10</v>
      </c>
      <c r="BC11" s="68" t="str">
        <f>IF(    AND(LEN(BC10)&gt;=2,IF(OR(役男人力!$K$2:$K$94="是"),役男人力!$B12,"")&lt;&gt;"" ),        "" &amp;  IF(OR(役男人力!$K$2:$K$94="是"),役男人力!$B11,""),  IF(OR(役男人力!$E11="全日勤",役男人力!$E11="家因退勤"),役男人力!$B11,"")  )</f>
        <v>翁皓威</v>
      </c>
      <c r="BG11" s="72" t="s">
        <v>260</v>
      </c>
      <c r="BH11" s="62" t="str">
        <f ca="1">CONCATENATE(' 役男公式'!BG11,' 役男公式'!BG12," 共",' 役男公式'!BG13,"名")</f>
        <v>※本日在隊役男：0 共23名</v>
      </c>
    </row>
    <row r="12" spans="1:60" ht="25.5" customHeight="1">
      <c r="A12" s="197">
        <v>11</v>
      </c>
      <c r="B12" s="197" t="str">
        <f>_xlfn.IFNA(  INDEX(役男大表!$A$1:$BD$75,MATCH(A12,役男大表!$A$1:$A$75,0),2),"")</f>
        <v>楊育鵬</v>
      </c>
      <c r="C12" s="197" t="str">
        <f ca="1">_xlfn.IFNA(  SUBSTITUTE(     IF(  INDEX(役男大表!$A$1:$BD$75,MATCH($A12,役男大表!$A$1:$A$75,0),   MATCH(C$1,役男大表!$A$3:$BD$3,0)  )=0,"",  IF(  INDEX(役男大表!$A$1:$BD$75,MATCH($A12,役男大表!$A$1:$A$75,0),   MATCH(C$1,役男大表!$A$3:$BD$3,0)  )="榮","x",  IF(  INDEX(役男大表!$A$1:$BD$75,MATCH($A12,役男大表!$A$1:$A$75,0),   MATCH(C$1,役男大表!$A$3:$BD$3,0)  )="榮-22",  "x榮18-22",               INDEX(役男大表!$A$1:$BD$75,MATCH($A12,役男大表!$A$1:$A$75,0),   MATCH(C$1,役男大表!$A$3:$BD$3,0)  )                  )  )  )," ",""),"")</f>
        <v/>
      </c>
      <c r="D12" s="197" t="str">
        <f ca="1">_xlfn.IFNA(  SUBSTITUTE(     IF(  INDEX(役男大表!$A$1:$BD$75,MATCH($A12,役男大表!$A$1:$A$75,0),   MATCH(D$1,役男大表!$A$3:$BD$3,0)  )=0,"",  IF(  INDEX(役男大表!$A$1:$BD$75,MATCH($A12,役男大表!$A$1:$A$75,0),   MATCH(D$1,役男大表!$A$3:$BD$3,0)  )="榮","x",  IF(  INDEX(役男大表!$A$1:$BD$75,MATCH($A12,役男大表!$A$1:$A$75,0),   MATCH(D$1,役男大表!$A$3:$BD$3,0)  )="榮-22",  "x榮18-22",               INDEX(役男大表!$A$1:$BD$75,MATCH($A12,役男大表!$A$1:$A$75,0),   MATCH(D$1,役男大表!$A$3:$BD$3,0)  )                  )  )  )," ",""),"")</f>
        <v/>
      </c>
      <c r="E12" s="197" t="str">
        <f ca="1">_xlfn.IFNA(  SUBSTITUTE(     IF(  INDEX(役男大表!$A$1:$BD$75,MATCH($A12,役男大表!$A$1:$A$75,0),   MATCH(E$1,役男大表!$A$3:$BD$3,0)  )=0,"",  IF(  INDEX(役男大表!$A$1:$BD$75,MATCH($A12,役男大表!$A$1:$A$75,0),   MATCH(E$1,役男大表!$A$3:$BD$3,0)  )="榮","x",  IF(  INDEX(役男大表!$A$1:$BD$75,MATCH($A12,役男大表!$A$1:$A$75,0),   MATCH(E$1,役男大表!$A$3:$BD$3,0)  )="榮-22",  "x榮18-22",               INDEX(役男大表!$A$1:$BD$75,MATCH($A12,役男大表!$A$1:$A$75,0),   MATCH(E$1,役男大表!$A$3:$BD$3,0)  )                  )  )  )," ",""),"")</f>
        <v/>
      </c>
      <c r="F12" s="197" t="str">
        <f ca="1">_xlfn.IFNA(  SUBSTITUTE(     IF(  INDEX(役男大表!$A$1:$BD$75,MATCH($A12,役男大表!$A$1:$A$75,0),   MATCH(F$1,役男大表!$A$3:$BD$3,0)  )=0,"",  IF(  INDEX(役男大表!$A$1:$BD$75,MATCH($A12,役男大表!$A$1:$A$75,0),   MATCH(F$1,役男大表!$A$3:$BD$3,0)  )="榮","x",  IF(  INDEX(役男大表!$A$1:$BD$75,MATCH($A12,役男大表!$A$1:$A$75,0),   MATCH(F$1,役男大表!$A$3:$BD$3,0)  )="榮-22",  "x榮18-22",               INDEX(役男大表!$A$1:$BD$75,MATCH($A12,役男大表!$A$1:$A$75,0),   MATCH(F$1,役男大表!$A$3:$BD$3,0)  )                  )  )  )," ",""),"")</f>
        <v/>
      </c>
      <c r="G12" s="197" t="str">
        <f ca="1">_xlfn.IFNA(  SUBSTITUTE(     IF(  INDEX(役男大表!$A$1:$BD$75,MATCH($A12,役男大表!$A$1:$A$75,0),   MATCH(G$1,役男大表!$A$3:$BD$3,0)  )=0,"",  IF(  INDEX(役男大表!$A$1:$BD$75,MATCH($A12,役男大表!$A$1:$A$75,0),   MATCH(G$1,役男大表!$A$3:$BD$3,0)  )="榮","x",  IF(  INDEX(役男大表!$A$1:$BD$75,MATCH($A12,役男大表!$A$1:$A$75,0),   MATCH(G$1,役男大表!$A$3:$BD$3,0)  )="榮-22",  "x榮18-22",               INDEX(役男大表!$A$1:$BD$75,MATCH($A12,役男大表!$A$1:$A$75,0),   MATCH(G$1,役男大表!$A$3:$BD$3,0)  )                  )  )  )," ",""),"")</f>
        <v/>
      </c>
      <c r="H12" s="197" t="str">
        <f ca="1">_xlfn.IFNA(  SUBSTITUTE(     IF(  INDEX(役男大表!$A$1:$BD$75,MATCH($A12,役男大表!$A$1:$A$75,0),   MATCH(H$1,役男大表!$A$3:$BD$3,0)  )=0,"",  IF(  INDEX(役男大表!$A$1:$BD$75,MATCH($A12,役男大表!$A$1:$A$75,0),   MATCH(H$1,役男大表!$A$3:$BD$3,0)  )="榮","x",  IF(  INDEX(役男大表!$A$1:$BD$75,MATCH($A12,役男大表!$A$1:$A$75,0),   MATCH(H$1,役男大表!$A$3:$BD$3,0)  )="榮-22",  "x榮18-22",               INDEX(役男大表!$A$1:$BD$75,MATCH($A12,役男大表!$A$1:$A$75,0),   MATCH(H$1,役男大表!$A$3:$BD$3,0)  )                  )  )  )," ",""),"")</f>
        <v/>
      </c>
      <c r="I12" s="197" t="str">
        <f ca="1">_xlfn.IFNA(  SUBSTITUTE(     IF(  INDEX(役男大表!$A$1:$BD$75,MATCH($A12,役男大表!$A$1:$A$75,0),   MATCH(I$1,役男大表!$A$3:$BD$3,0)  )=0,"",  IF(  INDEX(役男大表!$A$1:$BD$75,MATCH($A12,役男大表!$A$1:$A$75,0),   MATCH(I$1,役男大表!$A$3:$BD$3,0)  )="榮","x",  IF(  INDEX(役男大表!$A$1:$BD$75,MATCH($A12,役男大表!$A$1:$A$75,0),   MATCH(I$1,役男大表!$A$3:$BD$3,0)  )="榮-22",  "x榮18-22",               INDEX(役男大表!$A$1:$BD$75,MATCH($A12,役男大表!$A$1:$A$75,0),   MATCH(I$1,役男大表!$A$3:$BD$3,0)  )                  )  )  )," ",""),"")</f>
        <v/>
      </c>
      <c r="J12" s="197" t="str">
        <f ca="1">_xlfn.IFNA(  SUBSTITUTE(     IF(  INDEX(役男大表!$A$1:$BD$75,MATCH($A12,役男大表!$A$1:$A$75,0),   MATCH(J$1,役男大表!$A$3:$BD$3,0)  )=0,"",  IF(  INDEX(役男大表!$A$1:$BD$75,MATCH($A12,役男大表!$A$1:$A$75,0),   MATCH(J$1,役男大表!$A$3:$BD$3,0)  )="榮","x",  IF(  INDEX(役男大表!$A$1:$BD$75,MATCH($A12,役男大表!$A$1:$A$75,0),   MATCH(J$1,役男大表!$A$3:$BD$3,0)  )="榮-22",  "x榮18-22",               INDEX(役男大表!$A$1:$BD$75,MATCH($A12,役男大表!$A$1:$A$75,0),   MATCH(J$1,役男大表!$A$3:$BD$3,0)  )                  )  )  )," ",""),"")</f>
        <v/>
      </c>
      <c r="K12" s="197" t="str">
        <f ca="1">_xlfn.IFNA(  SUBSTITUTE(     IF(  INDEX(役男大表!$A$1:$BD$75,MATCH($A12,役男大表!$A$1:$A$75,0),   MATCH(K$1,役男大表!$A$3:$BD$3,0)  )=0,"",  IF(  INDEX(役男大表!$A$1:$BD$75,MATCH($A12,役男大表!$A$1:$A$75,0),   MATCH(K$1,役男大表!$A$3:$BD$3,0)  )="榮","x",  IF(  INDEX(役男大表!$A$1:$BD$75,MATCH($A12,役男大表!$A$1:$A$75,0),   MATCH(K$1,役男大表!$A$3:$BD$3,0)  )="榮-22",  "x榮18-22",               INDEX(役男大表!$A$1:$BD$75,MATCH($A12,役男大表!$A$1:$A$75,0),   MATCH(K$1,役男大表!$A$3:$BD$3,0)  )                  )  )  )," ",""),"")</f>
        <v/>
      </c>
      <c r="L12" s="197" t="str">
        <f ca="1">_xlfn.IFNA(  SUBSTITUTE(     IF(  INDEX(役男大表!$A$1:$BD$75,MATCH($A12,役男大表!$A$1:$A$75,0),   MATCH(L$1,役男大表!$A$3:$BD$3,0)  )=0,"",  IF(  INDEX(役男大表!$A$1:$BD$75,MATCH($A12,役男大表!$A$1:$A$75,0),   MATCH(L$1,役男大表!$A$3:$BD$3,0)  )="榮","x",  IF(  INDEX(役男大表!$A$1:$BD$75,MATCH($A12,役男大表!$A$1:$A$75,0),   MATCH(L$1,役男大表!$A$3:$BD$3,0)  )="榮-22",  "x榮18-22",               INDEX(役男大表!$A$1:$BD$75,MATCH($A12,役男大表!$A$1:$A$75,0),   MATCH(L$1,役男大表!$A$3:$BD$3,0)  )                  )  )  )," ",""),"")</f>
        <v/>
      </c>
      <c r="M12" s="197" t="str">
        <f ca="1">_xlfn.IFNA(  SUBSTITUTE(     IF(  INDEX(役男大表!$A$1:$BD$75,MATCH($A12,役男大表!$A$1:$A$75,0),   MATCH(M$1,役男大表!$A$3:$BD$3,0)  )=0,"",  IF(  INDEX(役男大表!$A$1:$BD$75,MATCH($A12,役男大表!$A$1:$A$75,0),   MATCH(M$1,役男大表!$A$3:$BD$3,0)  )="榮","x",  IF(  INDEX(役男大表!$A$1:$BD$75,MATCH($A12,役男大表!$A$1:$A$75,0),   MATCH(M$1,役男大表!$A$3:$BD$3,0)  )="榮-22",  "x榮18-22",               INDEX(役男大表!$A$1:$BD$75,MATCH($A12,役男大表!$A$1:$A$75,0),   MATCH(M$1,役男大表!$A$3:$BD$3,0)  )                  )  )  )," ",""),"")</f>
        <v/>
      </c>
      <c r="N12" s="197" t="str">
        <f ca="1">_xlfn.IFNA(  SUBSTITUTE(     IF(  INDEX(役男大表!$A$1:$BD$75,MATCH($A12,役男大表!$A$1:$A$75,0),   MATCH(N$1,役男大表!$A$3:$BD$3,0)  )=0,"",  IF(  INDEX(役男大表!$A$1:$BD$75,MATCH($A12,役男大表!$A$1:$A$75,0),   MATCH(N$1,役男大表!$A$3:$BD$3,0)  )="榮","x",  IF(  INDEX(役男大表!$A$1:$BD$75,MATCH($A12,役男大表!$A$1:$A$75,0),   MATCH(N$1,役男大表!$A$3:$BD$3,0)  )="榮-22",  "x榮18-22",               INDEX(役男大表!$A$1:$BD$75,MATCH($A12,役男大表!$A$1:$A$75,0),   MATCH(N$1,役男大表!$A$3:$BD$3,0)  )                  )  )  )," ",""),"")</f>
        <v/>
      </c>
      <c r="O12" s="197" t="str">
        <f ca="1">_xlfn.IFNA(  SUBSTITUTE(     IF(  INDEX(役男大表!$A$1:$BD$75,MATCH($A12,役男大表!$A$1:$A$75,0),   MATCH(O$1,役男大表!$A$3:$BD$3,0)  )=0,"",  IF(  INDEX(役男大表!$A$1:$BD$75,MATCH($A12,役男大表!$A$1:$A$75,0),   MATCH(O$1,役男大表!$A$3:$BD$3,0)  )="榮","x",  IF(  INDEX(役男大表!$A$1:$BD$75,MATCH($A12,役男大表!$A$1:$A$75,0),   MATCH(O$1,役男大表!$A$3:$BD$3,0)  )="榮-22",  "x榮18-22",               INDEX(役男大表!$A$1:$BD$75,MATCH($A12,役男大表!$A$1:$A$75,0),   MATCH(O$1,役男大表!$A$3:$BD$3,0)  )                  )  )  )," ",""),"")</f>
        <v/>
      </c>
      <c r="P12" s="197" t="str">
        <f ca="1">_xlfn.IFNA(  SUBSTITUTE(     IF(  INDEX(役男大表!$A$1:$BD$75,MATCH($A12,役男大表!$A$1:$A$75,0),   MATCH(P$1,役男大表!$A$3:$BD$3,0)  )=0,"",  IF(  INDEX(役男大表!$A$1:$BD$75,MATCH($A12,役男大表!$A$1:$A$75,0),   MATCH(P$1,役男大表!$A$3:$BD$3,0)  )="榮","x",  IF(  INDEX(役男大表!$A$1:$BD$75,MATCH($A12,役男大表!$A$1:$A$75,0),   MATCH(P$1,役男大表!$A$3:$BD$3,0)  )="榮-22",  "x榮18-22",               INDEX(役男大表!$A$1:$BD$75,MATCH($A12,役男大表!$A$1:$A$75,0),   MATCH(P$1,役男大表!$A$3:$BD$3,0)  )                  )  )  )," ",""),"")</f>
        <v/>
      </c>
      <c r="Q12" s="197" t="str">
        <f ca="1">_xlfn.IFNA(  SUBSTITUTE(     IF(  INDEX(役男大表!$A$1:$BD$75,MATCH($A12,役男大表!$A$1:$A$75,0),   MATCH(Q$1,役男大表!$A$3:$BD$3,0)  )=0,"",  IF(  INDEX(役男大表!$A$1:$BD$75,MATCH($A12,役男大表!$A$1:$A$75,0),   MATCH(Q$1,役男大表!$A$3:$BD$3,0)  )="榮","x",  IF(  INDEX(役男大表!$A$1:$BD$75,MATCH($A12,役男大表!$A$1:$A$75,0),   MATCH(Q$1,役男大表!$A$3:$BD$3,0)  )="榮-22",  "x榮18-22",               INDEX(役男大表!$A$1:$BD$75,MATCH($A12,役男大表!$A$1:$A$75,0),   MATCH(Q$1,役男大表!$A$3:$BD$3,0)  )                  )  )  )," ",""),"")</f>
        <v/>
      </c>
      <c r="R12" s="197" t="str">
        <f ca="1">_xlfn.IFNA(  SUBSTITUTE(     IF(  INDEX(役男大表!$A$1:$BD$75,MATCH($A12,役男大表!$A$1:$A$75,0),   MATCH(R$1,役男大表!$A$3:$BD$3,0)  )=0,"",  IF(  INDEX(役男大表!$A$1:$BD$75,MATCH($A12,役男大表!$A$1:$A$75,0),   MATCH(R$1,役男大表!$A$3:$BD$3,0)  )="榮","x",  IF(  INDEX(役男大表!$A$1:$BD$75,MATCH($A12,役男大表!$A$1:$A$75,0),   MATCH(R$1,役男大表!$A$3:$BD$3,0)  )="榮-22",  "x榮18-22",               INDEX(役男大表!$A$1:$BD$75,MATCH($A12,役男大表!$A$1:$A$75,0),   MATCH(R$1,役男大表!$A$3:$BD$3,0)  )                  )  )  )," ",""),"")</f>
        <v/>
      </c>
      <c r="S12" s="197" t="str">
        <f ca="1">_xlfn.IFNA(  SUBSTITUTE(     IF(  INDEX(役男大表!$A$1:$BD$75,MATCH($A12,役男大表!$A$1:$A$75,0),   MATCH(S$1,役男大表!$A$3:$BD$3,0)  )=0,"",  IF(  INDEX(役男大表!$A$1:$BD$75,MATCH($A12,役男大表!$A$1:$A$75,0),   MATCH(S$1,役男大表!$A$3:$BD$3,0)  )="榮","x",  IF(  INDEX(役男大表!$A$1:$BD$75,MATCH($A12,役男大表!$A$1:$A$75,0),   MATCH(S$1,役男大表!$A$3:$BD$3,0)  )="榮-22",  "x榮18-22",               INDEX(役男大表!$A$1:$BD$75,MATCH($A12,役男大表!$A$1:$A$75,0),   MATCH(S$1,役男大表!$A$3:$BD$3,0)  )                  )  )  )," ",""),"")</f>
        <v/>
      </c>
      <c r="T12" s="197" t="str">
        <f ca="1">_xlfn.IFNA(  SUBSTITUTE(     IF(  INDEX(役男大表!$A$1:$BD$75,MATCH($A12,役男大表!$A$1:$A$75,0),   MATCH(T$1,役男大表!$A$3:$BD$3,0)  )=0,"",  IF(  INDEX(役男大表!$A$1:$BD$75,MATCH($A12,役男大表!$A$1:$A$75,0),   MATCH(T$1,役男大表!$A$3:$BD$3,0)  )="榮","x",  IF(  INDEX(役男大表!$A$1:$BD$75,MATCH($A12,役男大表!$A$1:$A$75,0),   MATCH(T$1,役男大表!$A$3:$BD$3,0)  )="榮-22",  "x榮18-22",               INDEX(役男大表!$A$1:$BD$75,MATCH($A12,役男大表!$A$1:$A$75,0),   MATCH(T$1,役男大表!$A$3:$BD$3,0)  )                  )  )  )," ",""),"")</f>
        <v/>
      </c>
      <c r="U12" s="197" t="str">
        <f ca="1">_xlfn.IFNA(  SUBSTITUTE(     IF(  INDEX(役男大表!$A$1:$BD$75,MATCH($A12,役男大表!$A$1:$A$75,0),   MATCH(U$1,役男大表!$A$3:$BD$3,0)  )=0,"",  IF(  INDEX(役男大表!$A$1:$BD$75,MATCH($A12,役男大表!$A$1:$A$75,0),   MATCH(U$1,役男大表!$A$3:$BD$3,0)  )="榮","x",  IF(  INDEX(役男大表!$A$1:$BD$75,MATCH($A12,役男大表!$A$1:$A$75,0),   MATCH(U$1,役男大表!$A$3:$BD$3,0)  )="榮-22",  "x榮18-22",               INDEX(役男大表!$A$1:$BD$75,MATCH($A12,役男大表!$A$1:$A$75,0),   MATCH(U$1,役男大表!$A$3:$BD$3,0)  )                  )  )  )," ",""),"")</f>
        <v/>
      </c>
      <c r="V12" s="197" t="str">
        <f ca="1">_xlfn.IFNA(  SUBSTITUTE(     IF(  INDEX(役男大表!$A$1:$BD$75,MATCH($A12,役男大表!$A$1:$A$75,0),   MATCH(V$1,役男大表!$A$3:$BD$3,0)  )=0,"",  IF(  INDEX(役男大表!$A$1:$BD$75,MATCH($A12,役男大表!$A$1:$A$75,0),   MATCH(V$1,役男大表!$A$3:$BD$3,0)  )="榮","x",  IF(  INDEX(役男大表!$A$1:$BD$75,MATCH($A12,役男大表!$A$1:$A$75,0),   MATCH(V$1,役男大表!$A$3:$BD$3,0)  )="榮-22",  "x榮18-22",               INDEX(役男大表!$A$1:$BD$75,MATCH($A12,役男大表!$A$1:$A$75,0),   MATCH(V$1,役男大表!$A$3:$BD$3,0)  )                  )  )  )," ",""),"")</f>
        <v/>
      </c>
      <c r="W12" s="197" t="str">
        <f ca="1">_xlfn.IFNA(  SUBSTITUTE(     IF(  INDEX(役男大表!$A$1:$BD$75,MATCH($A12,役男大表!$A$1:$A$75,0),   MATCH(W$1,役男大表!$A$3:$BD$3,0)  )=0,"",  IF(  INDEX(役男大表!$A$1:$BD$75,MATCH($A12,役男大表!$A$1:$A$75,0),   MATCH(W$1,役男大表!$A$3:$BD$3,0)  )="榮","x",  IF(  INDEX(役男大表!$A$1:$BD$75,MATCH($A12,役男大表!$A$1:$A$75,0),   MATCH(W$1,役男大表!$A$3:$BD$3,0)  )="榮-22",  "x榮18-22",               INDEX(役男大表!$A$1:$BD$75,MATCH($A12,役男大表!$A$1:$A$75,0),   MATCH(W$1,役男大表!$A$3:$BD$3,0)  )                  )  )  )," ",""),"")</f>
        <v/>
      </c>
      <c r="X12" s="197" t="str">
        <f ca="1">_xlfn.IFNA(  SUBSTITUTE(     IF(  INDEX(役男大表!$A$1:$BD$75,MATCH($A12,役男大表!$A$1:$A$75,0),   MATCH(X$1,役男大表!$A$3:$BD$3,0)  )=0,"",  IF(  INDEX(役男大表!$A$1:$BD$75,MATCH($A12,役男大表!$A$1:$A$75,0),   MATCH(X$1,役男大表!$A$3:$BD$3,0)  )="榮","x",  IF(  INDEX(役男大表!$A$1:$BD$75,MATCH($A12,役男大表!$A$1:$A$75,0),   MATCH(X$1,役男大表!$A$3:$BD$3,0)  )="榮-22",  "x榮18-22",               INDEX(役男大表!$A$1:$BD$75,MATCH($A12,役男大表!$A$1:$A$75,0),   MATCH(X$1,役男大表!$A$3:$BD$3,0)  )                  )  )  )," ",""),"")</f>
        <v/>
      </c>
      <c r="Y12" s="197" t="str">
        <f ca="1">_xlfn.IFNA(  SUBSTITUTE(     IF(  INDEX(役男大表!$A$1:$BD$75,MATCH($A12,役男大表!$A$1:$A$75,0),   MATCH(Y$1,役男大表!$A$3:$BD$3,0)  )=0,"",  IF(  INDEX(役男大表!$A$1:$BD$75,MATCH($A12,役男大表!$A$1:$A$75,0),   MATCH(Y$1,役男大表!$A$3:$BD$3,0)  )="榮","x",  IF(  INDEX(役男大表!$A$1:$BD$75,MATCH($A12,役男大表!$A$1:$A$75,0),   MATCH(Y$1,役男大表!$A$3:$BD$3,0)  )="榮-22",  "x榮18-22",               INDEX(役男大表!$A$1:$BD$75,MATCH($A12,役男大表!$A$1:$A$75,0),   MATCH(Y$1,役男大表!$A$3:$BD$3,0)  )                  )  )  )," ",""),"")</f>
        <v/>
      </c>
      <c r="Z12" s="197" t="str">
        <f ca="1">_xlfn.IFNA(  SUBSTITUTE(     IF(  INDEX(役男大表!$A$1:$BD$75,MATCH($A12,役男大表!$A$1:$A$75,0),   MATCH(Z$1,役男大表!$A$3:$BD$3,0)  )=0,"",  IF(  INDEX(役男大表!$A$1:$BD$75,MATCH($A12,役男大表!$A$1:$A$75,0),   MATCH(Z$1,役男大表!$A$3:$BD$3,0)  )="榮","x",  IF(  INDEX(役男大表!$A$1:$BD$75,MATCH($A12,役男大表!$A$1:$A$75,0),   MATCH(Z$1,役男大表!$A$3:$BD$3,0)  )="榮-22",  "x榮18-22",               INDEX(役男大表!$A$1:$BD$75,MATCH($A12,役男大表!$A$1:$A$75,0),   MATCH(Z$1,役男大表!$A$3:$BD$3,0)  )                  )  )  )," ",""),"")</f>
        <v/>
      </c>
      <c r="AA12" s="197" t="str">
        <f ca="1">_xlfn.IFNA(  SUBSTITUTE(     IF(  INDEX(役男大表!$A$1:$BD$75,MATCH($A12,役男大表!$A$1:$A$75,0),   MATCH(AA$1,役男大表!$A$3:$BD$3,0)  )=0,"",  IF(  INDEX(役男大表!$A$1:$BD$75,MATCH($A12,役男大表!$A$1:$A$75,0),   MATCH(AA$1,役男大表!$A$3:$BD$3,0)  )="榮","x",  IF(  INDEX(役男大表!$A$1:$BD$75,MATCH($A12,役男大表!$A$1:$A$75,0),   MATCH(AA$1,役男大表!$A$3:$BD$3,0)  )="榮-22",  "x榮18-22",               INDEX(役男大表!$A$1:$BD$75,MATCH($A12,役男大表!$A$1:$A$75,0),   MATCH(AA$1,役男大表!$A$3:$BD$3,0)  )                  )  )  )," ",""),"")</f>
        <v>x</v>
      </c>
      <c r="AB12" s="197" t="str">
        <f ca="1">_xlfn.IFNA(  SUBSTITUTE(     IF(  INDEX(役男大表!$A$1:$BD$75,MATCH($A12,役男大表!$A$1:$A$75,0),   MATCH(AB$1,役男大表!$A$3:$BD$3,0)  )=0,"",  IF(  INDEX(役男大表!$A$1:$BD$75,MATCH($A12,役男大表!$A$1:$A$75,0),   MATCH(AB$1,役男大表!$A$3:$BD$3,0)  )="榮","x",  IF(  INDEX(役男大表!$A$1:$BD$75,MATCH($A12,役男大表!$A$1:$A$75,0),   MATCH(AB$1,役男大表!$A$3:$BD$3,0)  )="榮-22",  "x榮18-22",               INDEX(役男大表!$A$1:$BD$75,MATCH($A12,役男大表!$A$1:$A$75,0),   MATCH(AB$1,役男大表!$A$3:$BD$3,0)  )                  )  )  )," ",""),"")</f>
        <v>x</v>
      </c>
      <c r="AC12" s="197" t="str">
        <f ca="1">_xlfn.IFNA(  SUBSTITUTE(     IF(  INDEX(役男大表!$A$1:$BD$75,MATCH($A12,役男大表!$A$1:$A$75,0),   MATCH(AC$1,役男大表!$A$3:$BD$3,0)  )=0,"",  IF(  INDEX(役男大表!$A$1:$BD$75,MATCH($A12,役男大表!$A$1:$A$75,0),   MATCH(AC$1,役男大表!$A$3:$BD$3,0)  )="榮","x",  IF(  INDEX(役男大表!$A$1:$BD$75,MATCH($A12,役男大表!$A$1:$A$75,0),   MATCH(AC$1,役男大表!$A$3:$BD$3,0)  )="榮-22",  "x榮18-22",               INDEX(役男大表!$A$1:$BD$75,MATCH($A12,役男大表!$A$1:$A$75,0),   MATCH(AC$1,役男大表!$A$3:$BD$3,0)  )                  )  )  )," ",""),"")</f>
        <v>x</v>
      </c>
      <c r="AD12" s="197" t="str">
        <f ca="1">_xlfn.IFNA(  SUBSTITUTE(     IF(  INDEX(役男大表!$A$1:$BD$75,MATCH($A12,役男大表!$A$1:$A$75,0),   MATCH(AD$1,役男大表!$A$3:$BD$3,0)  )=0,"",  IF(  INDEX(役男大表!$A$1:$BD$75,MATCH($A12,役男大表!$A$1:$A$75,0),   MATCH(AD$1,役男大表!$A$3:$BD$3,0)  )="榮","x",  IF(  INDEX(役男大表!$A$1:$BD$75,MATCH($A12,役男大表!$A$1:$A$75,0),   MATCH(AD$1,役男大表!$A$3:$BD$3,0)  )="榮-22",  "x榮18-22",               INDEX(役男大表!$A$1:$BD$75,MATCH($A12,役男大表!$A$1:$A$75,0),   MATCH(AD$1,役男大表!$A$3:$BD$3,0)  )                  )  )  )," ",""),"")</f>
        <v>x</v>
      </c>
      <c r="AE12" s="197" t="str">
        <f ca="1">_xlfn.IFNA(  SUBSTITUTE(     IF(  INDEX(役男大表!$A$1:$BD$75,MATCH($A12,役男大表!$A$1:$A$75,0),   MATCH(AE$1,役男大表!$A$3:$BD$3,0)  )=0,"",  IF(  INDEX(役男大表!$A$1:$BD$75,MATCH($A12,役男大表!$A$1:$A$75,0),   MATCH(AE$1,役男大表!$A$3:$BD$3,0)  )="榮","x",  IF(  INDEX(役男大表!$A$1:$BD$75,MATCH($A12,役男大表!$A$1:$A$75,0),   MATCH(AE$1,役男大表!$A$3:$BD$3,0)  )="榮-22",  "x榮18-22",               INDEX(役男大表!$A$1:$BD$75,MATCH($A12,役男大表!$A$1:$A$75,0),   MATCH(AE$1,役男大表!$A$3:$BD$3,0)  )                  )  )  )," ",""),"")</f>
        <v/>
      </c>
      <c r="AF12" s="197" t="str">
        <f ca="1">_xlfn.IFNA(  SUBSTITUTE(     IF(  INDEX(役男大表!$A$1:$BD$75,MATCH($A12,役男大表!$A$1:$A$75,0),   MATCH(AF$1,役男大表!$A$3:$BD$3,0)  )=0,"",  IF(  INDEX(役男大表!$A$1:$BD$75,MATCH($A12,役男大表!$A$1:$A$75,0),   MATCH(AF$1,役男大表!$A$3:$BD$3,0)  )="榮","x",  IF(  INDEX(役男大表!$A$1:$BD$75,MATCH($A12,役男大表!$A$1:$A$75,0),   MATCH(AF$1,役男大表!$A$3:$BD$3,0)  )="榮-22",  "x榮18-22",               INDEX(役男大表!$A$1:$BD$75,MATCH($A12,役男大表!$A$1:$A$75,0),   MATCH(AF$1,役男大表!$A$3:$BD$3,0)  )                  )  )  )," ",""),"")</f>
        <v/>
      </c>
      <c r="AG12" s="197" t="str">
        <f ca="1">_xlfn.IFNA(  SUBSTITUTE(     IF(  INDEX(役男大表!$A$1:$BD$75,MATCH($A12,役男大表!$A$1:$A$75,0),   MATCH(AG$1,役男大表!$A$3:$BD$3,0)  )=0,"",  IF(  INDEX(役男大表!$A$1:$BD$75,MATCH($A12,役男大表!$A$1:$A$75,0),   MATCH(AG$1,役男大表!$A$3:$BD$3,0)  )="榮","x",  IF(  INDEX(役男大表!$A$1:$BD$75,MATCH($A12,役男大表!$A$1:$A$75,0),   MATCH(AG$1,役男大表!$A$3:$BD$3,0)  )="榮-22",  "x榮18-22",               INDEX(役男大表!$A$1:$BD$75,MATCH($A12,役男大表!$A$1:$A$75,0),   MATCH(AG$1,役男大表!$A$3:$BD$3,0)  )                  )  )  )," ",""),"")</f>
        <v/>
      </c>
      <c r="AH12" s="197" t="str">
        <f ca="1">_xlfn.IFNA(  SUBSTITUTE(     IF(  INDEX(役男大表!$A$1:$BD$75,MATCH($A12,役男大表!$A$1:$A$75,0),   MATCH(AH$1,役男大表!$A$3:$BD$3,0)  )=0,"",  IF(  INDEX(役男大表!$A$1:$BD$75,MATCH($A12,役男大表!$A$1:$A$75,0),   MATCH(AH$1,役男大表!$A$3:$BD$3,0)  )="榮","x",  IF(  INDEX(役男大表!$A$1:$BD$75,MATCH($A12,役男大表!$A$1:$A$75,0),   MATCH(AH$1,役男大表!$A$3:$BD$3,0)  )="榮-22",  "x榮18-22",               INDEX(役男大表!$A$1:$BD$75,MATCH($A12,役男大表!$A$1:$A$75,0),   MATCH(AH$1,役男大表!$A$3:$BD$3,0)  )                  )  )  )," ",""),"")</f>
        <v/>
      </c>
      <c r="AI12" s="197" t="str">
        <f ca="1">_xlfn.IFNA(  SUBSTITUTE(     IF(  INDEX(役男大表!$A$1:$BD$75,MATCH($A12,役男大表!$A$1:$A$75,0),   MATCH(AI$1,役男大表!$A$3:$BD$3,0)  )=0,"",  IF(  INDEX(役男大表!$A$1:$BD$75,MATCH($A12,役男大表!$A$1:$A$75,0),   MATCH(AI$1,役男大表!$A$3:$BD$3,0)  )="榮","x",  IF(  INDEX(役男大表!$A$1:$BD$75,MATCH($A12,役男大表!$A$1:$A$75,0),   MATCH(AI$1,役男大表!$A$3:$BD$3,0)  )="榮-22",  "x榮18-22",               INDEX(役男大表!$A$1:$BD$75,MATCH($A12,役男大表!$A$1:$A$75,0),   MATCH(AI$1,役男大表!$A$3:$BD$3,0)  )                  )  )  )," ",""),"")</f>
        <v/>
      </c>
      <c r="AJ12" s="197" t="str">
        <f ca="1">_xlfn.IFNA(  SUBSTITUTE(     IF(  INDEX(役男大表!$A$1:$BD$75,MATCH($A12,役男大表!$A$1:$A$75,0),   MATCH(AJ$1,役男大表!$A$3:$BD$3,0)  )=0,"",  IF(  INDEX(役男大表!$A$1:$BD$75,MATCH($A12,役男大表!$A$1:$A$75,0),   MATCH(AJ$1,役男大表!$A$3:$BD$3,0)  )="榮","x",  IF(  INDEX(役男大表!$A$1:$BD$75,MATCH($A12,役男大表!$A$1:$A$75,0),   MATCH(AJ$1,役男大表!$A$3:$BD$3,0)  )="榮-22",  "x榮18-22",               INDEX(役男大表!$A$1:$BD$75,MATCH($A12,役男大表!$A$1:$A$75,0),   MATCH(AJ$1,役男大表!$A$3:$BD$3,0)  )                  )  )  )," ",""),"")</f>
        <v/>
      </c>
      <c r="AM12" s="65">
        <f t="shared" si="1"/>
        <v>11</v>
      </c>
      <c r="AN12" s="65" t="str">
        <f t="shared" si="2"/>
        <v>楊育鵬</v>
      </c>
      <c r="AO12" s="70" t="str">
        <f t="shared" ca="1" si="3"/>
        <v>全日勤</v>
      </c>
      <c r="AP12" s="65" t="str">
        <f>_xlfn.IFNA(IF((ROW(AP12)-1)&lt;=暫1!$B$2,IF(VALUE($AM12)=暫1!B$3,"家因",IF(VALUE($AM12)=暫1!C$3,"家因",IF(VALUE($AM12)=暫1!D$3,"家因",IF(VALUE($AM12)=暫1!E$3,"家因",IF(VALUE($AM12)=暫1!F$3,"家因",IF(VALUE($AM12)=暫1!G$3,"家因",IF(VALUE($AM12)=暫1!H$3,"家因",IF(VALUE($AM12)=暫1!I$3,"家因",IF(VALUE($AM12)=暫1!J$3,"家因",IF(VALUE($AM12)=暫1!K$3,"家因",IF(VALUE($AM12)=暫1!L$3,"家因",IF(VALUE($AM12)=暫1!M$3,"家因",IF(VALUE($AM12)=暫1!N$3,"家因",IF(VALUE($AM12)=暫1!O$3,"家因",IF(VALUE($AM12)=暫1!P$3,"家因",IF(VALUE($AM12)=暫1!Q$3,"家因",IF(VALUE($AM12)=暫1!R$3,"家因",IF(VALUE($AM12)=暫1!S$3,"家因",IF(VALUE($AM12)=暫1!T$3,"家因",IF(VALUE($AM12)=暫1!U$3,"家因","")))))))))))))))))))),""),"")</f>
        <v/>
      </c>
      <c r="AQ12" s="65" t="str">
        <f ca="1">IF((ROW(AQ12)-1)&lt;=暫1!$B$2,_xlfn.IFNA(IF(INDEX($A$1:$AJ$99,MATCH($AN12,$B$1:$B$219,0),VALUE($AQ$1+3))="成","補",INDEX($A$1:$AJ$99,MATCH($AN12,$B$1:$B$219,0),VALUE($AQ$1+3))),""),"")</f>
        <v/>
      </c>
      <c r="AR12" s="65" t="str">
        <f ca="1">IF((ROW(AR12)-1)&lt;=暫1!$B$2,_xlfn.IFNA(IF(INDEX($A$1:$AJ$99,MATCH($AN12,$B$1:$B$219,0),VALUE($AR$1+3))="成","補",INDEX($A$1:$AJ$99,MATCH($AN12,$B$1:$B$219,0),VALUE($AR$1+3))),""),"")</f>
        <v/>
      </c>
      <c r="AS12" s="65" t="str">
        <f ca="1">IF((ROW(AS12)-1)&lt;=暫1!$B$2,_xlfn.IFNA(IF(INDEX($A$1:$AJ$99,MATCH($AN12,$B$1:$B$219,0),VALUE($AS$1+3))="成","補",INDEX($A$1:$AJ$99,MATCH($AN12,$B$1:$B$219,0),VALUE($AS$1+3))),""),"")</f>
        <v/>
      </c>
      <c r="AT12" s="65" t="str">
        <f t="shared" ca="1" si="4"/>
        <v/>
      </c>
      <c r="AU12" s="65" t="str">
        <f t="shared" ca="1" si="5"/>
        <v/>
      </c>
      <c r="AV12" s="65" t="str">
        <f t="shared" ca="1" si="6"/>
        <v/>
      </c>
      <c r="AX12" s="65" t="str">
        <f ca="1">IFERROR(IF((ROW(AX12)-1)&lt;=暫1!$B$2,SUBSTITUTE(IF($AO12=$AX$1,$AM12,"")," ",""),""),"")</f>
        <v/>
      </c>
      <c r="AY12" s="65" t="str">
        <f ca="1">IFERROR(IF((ROW(AY12)-1)&lt;=暫1!$B$2,SUBSTITUTE(IF($AO12=$AY$1,$AM12,"")," ",""),""),"")</f>
        <v/>
      </c>
      <c r="AZ12" s="65" t="str">
        <f ca="1">IFERROR(IF((ROW(AZ12)-1)&lt;=暫1!$B$2,SUBSTITUTE(IF($AO12=$AZ$1,$AM12,"")," ",""),""),"")</f>
        <v/>
      </c>
      <c r="BA12" s="65" t="str">
        <f ca="1">IFERROR(IF((ROW(BA12)-1)&lt;=暫1!$B$2,SUBSTITUTE(IF($AO12=$BA$1,$AM12,"")," ",""),""),"")</f>
        <v/>
      </c>
      <c r="BB12" s="68" t="str">
        <f ca="1">IFERROR(IF((ROW(BB12)-1)&lt;=暫1!$B$2,SUBSTITUTE(IF(OR($AO12=$BB$1,$AO12=$AY$1,$AO12=$AZ$1),$AM12,IF($AO12=$AY$1,$AM12,"")),"",""),""),"")</f>
        <v>11</v>
      </c>
      <c r="BC12" s="68" t="str">
        <f>IF(    AND(LEN(BC11)&gt;=2,IF(OR(役男人力!$K$2:$K$94="是"),役男人力!$B13,"")&lt;&gt;"" ),        "" &amp;  IF(OR(役男人力!$K$2:$K$94="是"),役男人力!$B12,""),  IF(OR(役男人力!$E12="全日勤",役男人力!$E12="家因退勤"),役男人力!$B12,"")  )</f>
        <v>楊育鵬</v>
      </c>
      <c r="BG12" s="73">
        <f ca="1">INDEX(   A200:AJ291,92,MATCH(  DATE(INDIRECT("日期輸入!$A$3"),INDIRECT("日期輸入!$B$3"),INDIRECT("日期輸入!$C$3")),A200:AP200,0  )  )</f>
        <v>0</v>
      </c>
    </row>
    <row r="13" spans="1:60" ht="25.5" customHeight="1" thickBot="1">
      <c r="A13" s="197">
        <v>12</v>
      </c>
      <c r="B13" s="197" t="str">
        <f>_xlfn.IFNA(  INDEX(役男大表!$A$1:$BD$75,MATCH(A13,役男大表!$A$1:$A$75,0),2),"")</f>
        <v>張德富</v>
      </c>
      <c r="C13" s="197" t="str">
        <f ca="1">_xlfn.IFNA(  SUBSTITUTE(     IF(  INDEX(役男大表!$A$1:$BD$75,MATCH($A13,役男大表!$A$1:$A$75,0),   MATCH(C$1,役男大表!$A$3:$BD$3,0)  )=0,"",  IF(  INDEX(役男大表!$A$1:$BD$75,MATCH($A13,役男大表!$A$1:$A$75,0),   MATCH(C$1,役男大表!$A$3:$BD$3,0)  )="榮","x",  IF(  INDEX(役男大表!$A$1:$BD$75,MATCH($A13,役男大表!$A$1:$A$75,0),   MATCH(C$1,役男大表!$A$3:$BD$3,0)  )="榮-22",  "x榮18-22",               INDEX(役男大表!$A$1:$BD$75,MATCH($A13,役男大表!$A$1:$A$75,0),   MATCH(C$1,役男大表!$A$3:$BD$3,0)  )                  )  )  )," ",""),"")</f>
        <v/>
      </c>
      <c r="D13" s="197" t="str">
        <f ca="1">_xlfn.IFNA(  SUBSTITUTE(     IF(  INDEX(役男大表!$A$1:$BD$75,MATCH($A13,役男大表!$A$1:$A$75,0),   MATCH(D$1,役男大表!$A$3:$BD$3,0)  )=0,"",  IF(  INDEX(役男大表!$A$1:$BD$75,MATCH($A13,役男大表!$A$1:$A$75,0),   MATCH(D$1,役男大表!$A$3:$BD$3,0)  )="榮","x",  IF(  INDEX(役男大表!$A$1:$BD$75,MATCH($A13,役男大表!$A$1:$A$75,0),   MATCH(D$1,役男大表!$A$3:$BD$3,0)  )="榮-22",  "x榮18-22",               INDEX(役男大表!$A$1:$BD$75,MATCH($A13,役男大表!$A$1:$A$75,0),   MATCH(D$1,役男大表!$A$3:$BD$3,0)  )                  )  )  )," ",""),"")</f>
        <v/>
      </c>
      <c r="E13" s="197" t="str">
        <f ca="1">_xlfn.IFNA(  SUBSTITUTE(     IF(  INDEX(役男大表!$A$1:$BD$75,MATCH($A13,役男大表!$A$1:$A$75,0),   MATCH(E$1,役男大表!$A$3:$BD$3,0)  )=0,"",  IF(  INDEX(役男大表!$A$1:$BD$75,MATCH($A13,役男大表!$A$1:$A$75,0),   MATCH(E$1,役男大表!$A$3:$BD$3,0)  )="榮","x",  IF(  INDEX(役男大表!$A$1:$BD$75,MATCH($A13,役男大表!$A$1:$A$75,0),   MATCH(E$1,役男大表!$A$3:$BD$3,0)  )="榮-22",  "x榮18-22",               INDEX(役男大表!$A$1:$BD$75,MATCH($A13,役男大表!$A$1:$A$75,0),   MATCH(E$1,役男大表!$A$3:$BD$3,0)  )                  )  )  )," ",""),"")</f>
        <v/>
      </c>
      <c r="F13" s="197" t="str">
        <f ca="1">_xlfn.IFNA(  SUBSTITUTE(     IF(  INDEX(役男大表!$A$1:$BD$75,MATCH($A13,役男大表!$A$1:$A$75,0),   MATCH(F$1,役男大表!$A$3:$BD$3,0)  )=0,"",  IF(  INDEX(役男大表!$A$1:$BD$75,MATCH($A13,役男大表!$A$1:$A$75,0),   MATCH(F$1,役男大表!$A$3:$BD$3,0)  )="榮","x",  IF(  INDEX(役男大表!$A$1:$BD$75,MATCH($A13,役男大表!$A$1:$A$75,0),   MATCH(F$1,役男大表!$A$3:$BD$3,0)  )="榮-22",  "x榮18-22",               INDEX(役男大表!$A$1:$BD$75,MATCH($A13,役男大表!$A$1:$A$75,0),   MATCH(F$1,役男大表!$A$3:$BD$3,0)  )                  )  )  )," ",""),"")</f>
        <v/>
      </c>
      <c r="G13" s="197" t="str">
        <f ca="1">_xlfn.IFNA(  SUBSTITUTE(     IF(  INDEX(役男大表!$A$1:$BD$75,MATCH($A13,役男大表!$A$1:$A$75,0),   MATCH(G$1,役男大表!$A$3:$BD$3,0)  )=0,"",  IF(  INDEX(役男大表!$A$1:$BD$75,MATCH($A13,役男大表!$A$1:$A$75,0),   MATCH(G$1,役男大表!$A$3:$BD$3,0)  )="榮","x",  IF(  INDEX(役男大表!$A$1:$BD$75,MATCH($A13,役男大表!$A$1:$A$75,0),   MATCH(G$1,役男大表!$A$3:$BD$3,0)  )="榮-22",  "x榮18-22",               INDEX(役男大表!$A$1:$BD$75,MATCH($A13,役男大表!$A$1:$A$75,0),   MATCH(G$1,役男大表!$A$3:$BD$3,0)  )                  )  )  )," ",""),"")</f>
        <v/>
      </c>
      <c r="H13" s="197" t="str">
        <f ca="1">_xlfn.IFNA(  SUBSTITUTE(     IF(  INDEX(役男大表!$A$1:$BD$75,MATCH($A13,役男大表!$A$1:$A$75,0),   MATCH(H$1,役男大表!$A$3:$BD$3,0)  )=0,"",  IF(  INDEX(役男大表!$A$1:$BD$75,MATCH($A13,役男大表!$A$1:$A$75,0),   MATCH(H$1,役男大表!$A$3:$BD$3,0)  )="榮","x",  IF(  INDEX(役男大表!$A$1:$BD$75,MATCH($A13,役男大表!$A$1:$A$75,0),   MATCH(H$1,役男大表!$A$3:$BD$3,0)  )="榮-22",  "x榮18-22",               INDEX(役男大表!$A$1:$BD$75,MATCH($A13,役男大表!$A$1:$A$75,0),   MATCH(H$1,役男大表!$A$3:$BD$3,0)  )                  )  )  )," ",""),"")</f>
        <v/>
      </c>
      <c r="I13" s="197" t="str">
        <f ca="1">_xlfn.IFNA(  SUBSTITUTE(     IF(  INDEX(役男大表!$A$1:$BD$75,MATCH($A13,役男大表!$A$1:$A$75,0),   MATCH(I$1,役男大表!$A$3:$BD$3,0)  )=0,"",  IF(  INDEX(役男大表!$A$1:$BD$75,MATCH($A13,役男大表!$A$1:$A$75,0),   MATCH(I$1,役男大表!$A$3:$BD$3,0)  )="榮","x",  IF(  INDEX(役男大表!$A$1:$BD$75,MATCH($A13,役男大表!$A$1:$A$75,0),   MATCH(I$1,役男大表!$A$3:$BD$3,0)  )="榮-22",  "x榮18-22",               INDEX(役男大表!$A$1:$BD$75,MATCH($A13,役男大表!$A$1:$A$75,0),   MATCH(I$1,役男大表!$A$3:$BD$3,0)  )                  )  )  )," ",""),"")</f>
        <v/>
      </c>
      <c r="J13" s="197" t="str">
        <f ca="1">_xlfn.IFNA(  SUBSTITUTE(     IF(  INDEX(役男大表!$A$1:$BD$75,MATCH($A13,役男大表!$A$1:$A$75,0),   MATCH(J$1,役男大表!$A$3:$BD$3,0)  )=0,"",  IF(  INDEX(役男大表!$A$1:$BD$75,MATCH($A13,役男大表!$A$1:$A$75,0),   MATCH(J$1,役男大表!$A$3:$BD$3,0)  )="榮","x",  IF(  INDEX(役男大表!$A$1:$BD$75,MATCH($A13,役男大表!$A$1:$A$75,0),   MATCH(J$1,役男大表!$A$3:$BD$3,0)  )="榮-22",  "x榮18-22",               INDEX(役男大表!$A$1:$BD$75,MATCH($A13,役男大表!$A$1:$A$75,0),   MATCH(J$1,役男大表!$A$3:$BD$3,0)  )                  )  )  )," ",""),"")</f>
        <v/>
      </c>
      <c r="K13" s="197" t="str">
        <f ca="1">_xlfn.IFNA(  SUBSTITUTE(     IF(  INDEX(役男大表!$A$1:$BD$75,MATCH($A13,役男大表!$A$1:$A$75,0),   MATCH(K$1,役男大表!$A$3:$BD$3,0)  )=0,"",  IF(  INDEX(役男大表!$A$1:$BD$75,MATCH($A13,役男大表!$A$1:$A$75,0),   MATCH(K$1,役男大表!$A$3:$BD$3,0)  )="榮","x",  IF(  INDEX(役男大表!$A$1:$BD$75,MATCH($A13,役男大表!$A$1:$A$75,0),   MATCH(K$1,役男大表!$A$3:$BD$3,0)  )="榮-22",  "x榮18-22",               INDEX(役男大表!$A$1:$BD$75,MATCH($A13,役男大表!$A$1:$A$75,0),   MATCH(K$1,役男大表!$A$3:$BD$3,0)  )                  )  )  )," ",""),"")</f>
        <v/>
      </c>
      <c r="L13" s="197" t="str">
        <f ca="1">_xlfn.IFNA(  SUBSTITUTE(     IF(  INDEX(役男大表!$A$1:$BD$75,MATCH($A13,役男大表!$A$1:$A$75,0),   MATCH(L$1,役男大表!$A$3:$BD$3,0)  )=0,"",  IF(  INDEX(役男大表!$A$1:$BD$75,MATCH($A13,役男大表!$A$1:$A$75,0),   MATCH(L$1,役男大表!$A$3:$BD$3,0)  )="榮","x",  IF(  INDEX(役男大表!$A$1:$BD$75,MATCH($A13,役男大表!$A$1:$A$75,0),   MATCH(L$1,役男大表!$A$3:$BD$3,0)  )="榮-22",  "x榮18-22",               INDEX(役男大表!$A$1:$BD$75,MATCH($A13,役男大表!$A$1:$A$75,0),   MATCH(L$1,役男大表!$A$3:$BD$3,0)  )                  )  )  )," ",""),"")</f>
        <v/>
      </c>
      <c r="M13" s="197" t="str">
        <f ca="1">_xlfn.IFNA(  SUBSTITUTE(     IF(  INDEX(役男大表!$A$1:$BD$75,MATCH($A13,役男大表!$A$1:$A$75,0),   MATCH(M$1,役男大表!$A$3:$BD$3,0)  )=0,"",  IF(  INDEX(役男大表!$A$1:$BD$75,MATCH($A13,役男大表!$A$1:$A$75,0),   MATCH(M$1,役男大表!$A$3:$BD$3,0)  )="榮","x",  IF(  INDEX(役男大表!$A$1:$BD$75,MATCH($A13,役男大表!$A$1:$A$75,0),   MATCH(M$1,役男大表!$A$3:$BD$3,0)  )="榮-22",  "x榮18-22",               INDEX(役男大表!$A$1:$BD$75,MATCH($A13,役男大表!$A$1:$A$75,0),   MATCH(M$1,役男大表!$A$3:$BD$3,0)  )                  )  )  )," ",""),"")</f>
        <v/>
      </c>
      <c r="N13" s="197" t="str">
        <f ca="1">_xlfn.IFNA(  SUBSTITUTE(     IF(  INDEX(役男大表!$A$1:$BD$75,MATCH($A13,役男大表!$A$1:$A$75,0),   MATCH(N$1,役男大表!$A$3:$BD$3,0)  )=0,"",  IF(  INDEX(役男大表!$A$1:$BD$75,MATCH($A13,役男大表!$A$1:$A$75,0),   MATCH(N$1,役男大表!$A$3:$BD$3,0)  )="榮","x",  IF(  INDEX(役男大表!$A$1:$BD$75,MATCH($A13,役男大表!$A$1:$A$75,0),   MATCH(N$1,役男大表!$A$3:$BD$3,0)  )="榮-22",  "x榮18-22",               INDEX(役男大表!$A$1:$BD$75,MATCH($A13,役男大表!$A$1:$A$75,0),   MATCH(N$1,役男大表!$A$3:$BD$3,0)  )                  )  )  )," ",""),"")</f>
        <v/>
      </c>
      <c r="O13" s="197" t="str">
        <f ca="1">_xlfn.IFNA(  SUBSTITUTE(     IF(  INDEX(役男大表!$A$1:$BD$75,MATCH($A13,役男大表!$A$1:$A$75,0),   MATCH(O$1,役男大表!$A$3:$BD$3,0)  )=0,"",  IF(  INDEX(役男大表!$A$1:$BD$75,MATCH($A13,役男大表!$A$1:$A$75,0),   MATCH(O$1,役男大表!$A$3:$BD$3,0)  )="榮","x",  IF(  INDEX(役男大表!$A$1:$BD$75,MATCH($A13,役男大表!$A$1:$A$75,0),   MATCH(O$1,役男大表!$A$3:$BD$3,0)  )="榮-22",  "x榮18-22",               INDEX(役男大表!$A$1:$BD$75,MATCH($A13,役男大表!$A$1:$A$75,0),   MATCH(O$1,役男大表!$A$3:$BD$3,0)  )                  )  )  )," ",""),"")</f>
        <v/>
      </c>
      <c r="P13" s="197" t="str">
        <f ca="1">_xlfn.IFNA(  SUBSTITUTE(     IF(  INDEX(役男大表!$A$1:$BD$75,MATCH($A13,役男大表!$A$1:$A$75,0),   MATCH(P$1,役男大表!$A$3:$BD$3,0)  )=0,"",  IF(  INDEX(役男大表!$A$1:$BD$75,MATCH($A13,役男大表!$A$1:$A$75,0),   MATCH(P$1,役男大表!$A$3:$BD$3,0)  )="榮","x",  IF(  INDEX(役男大表!$A$1:$BD$75,MATCH($A13,役男大表!$A$1:$A$75,0),   MATCH(P$1,役男大表!$A$3:$BD$3,0)  )="榮-22",  "x榮18-22",               INDEX(役男大表!$A$1:$BD$75,MATCH($A13,役男大表!$A$1:$A$75,0),   MATCH(P$1,役男大表!$A$3:$BD$3,0)  )                  )  )  )," ",""),"")</f>
        <v/>
      </c>
      <c r="Q13" s="197" t="str">
        <f ca="1">_xlfn.IFNA(  SUBSTITUTE(     IF(  INDEX(役男大表!$A$1:$BD$75,MATCH($A13,役男大表!$A$1:$A$75,0),   MATCH(Q$1,役男大表!$A$3:$BD$3,0)  )=0,"",  IF(  INDEX(役男大表!$A$1:$BD$75,MATCH($A13,役男大表!$A$1:$A$75,0),   MATCH(Q$1,役男大表!$A$3:$BD$3,0)  )="榮","x",  IF(  INDEX(役男大表!$A$1:$BD$75,MATCH($A13,役男大表!$A$1:$A$75,0),   MATCH(Q$1,役男大表!$A$3:$BD$3,0)  )="榮-22",  "x榮18-22",               INDEX(役男大表!$A$1:$BD$75,MATCH($A13,役男大表!$A$1:$A$75,0),   MATCH(Q$1,役男大表!$A$3:$BD$3,0)  )                  )  )  )," ",""),"")</f>
        <v/>
      </c>
      <c r="R13" s="197" t="str">
        <f ca="1">_xlfn.IFNA(  SUBSTITUTE(     IF(  INDEX(役男大表!$A$1:$BD$75,MATCH($A13,役男大表!$A$1:$A$75,0),   MATCH(R$1,役男大表!$A$3:$BD$3,0)  )=0,"",  IF(  INDEX(役男大表!$A$1:$BD$75,MATCH($A13,役男大表!$A$1:$A$75,0),   MATCH(R$1,役男大表!$A$3:$BD$3,0)  )="榮","x",  IF(  INDEX(役男大表!$A$1:$BD$75,MATCH($A13,役男大表!$A$1:$A$75,0),   MATCH(R$1,役男大表!$A$3:$BD$3,0)  )="榮-22",  "x榮18-22",               INDEX(役男大表!$A$1:$BD$75,MATCH($A13,役男大表!$A$1:$A$75,0),   MATCH(R$1,役男大表!$A$3:$BD$3,0)  )                  )  )  )," ",""),"")</f>
        <v/>
      </c>
      <c r="S13" s="197" t="str">
        <f ca="1">_xlfn.IFNA(  SUBSTITUTE(     IF(  INDEX(役男大表!$A$1:$BD$75,MATCH($A13,役男大表!$A$1:$A$75,0),   MATCH(S$1,役男大表!$A$3:$BD$3,0)  )=0,"",  IF(  INDEX(役男大表!$A$1:$BD$75,MATCH($A13,役男大表!$A$1:$A$75,0),   MATCH(S$1,役男大表!$A$3:$BD$3,0)  )="榮","x",  IF(  INDEX(役男大表!$A$1:$BD$75,MATCH($A13,役男大表!$A$1:$A$75,0),   MATCH(S$1,役男大表!$A$3:$BD$3,0)  )="榮-22",  "x榮18-22",               INDEX(役男大表!$A$1:$BD$75,MATCH($A13,役男大表!$A$1:$A$75,0),   MATCH(S$1,役男大表!$A$3:$BD$3,0)  )                  )  )  )," ",""),"")</f>
        <v/>
      </c>
      <c r="T13" s="197" t="str">
        <f ca="1">_xlfn.IFNA(  SUBSTITUTE(     IF(  INDEX(役男大表!$A$1:$BD$75,MATCH($A13,役男大表!$A$1:$A$75,0),   MATCH(T$1,役男大表!$A$3:$BD$3,0)  )=0,"",  IF(  INDEX(役男大表!$A$1:$BD$75,MATCH($A13,役男大表!$A$1:$A$75,0),   MATCH(T$1,役男大表!$A$3:$BD$3,0)  )="榮","x",  IF(  INDEX(役男大表!$A$1:$BD$75,MATCH($A13,役男大表!$A$1:$A$75,0),   MATCH(T$1,役男大表!$A$3:$BD$3,0)  )="榮-22",  "x榮18-22",               INDEX(役男大表!$A$1:$BD$75,MATCH($A13,役男大表!$A$1:$A$75,0),   MATCH(T$1,役男大表!$A$3:$BD$3,0)  )                  )  )  )," ",""),"")</f>
        <v/>
      </c>
      <c r="U13" s="197" t="str">
        <f ca="1">_xlfn.IFNA(  SUBSTITUTE(     IF(  INDEX(役男大表!$A$1:$BD$75,MATCH($A13,役男大表!$A$1:$A$75,0),   MATCH(U$1,役男大表!$A$3:$BD$3,0)  )=0,"",  IF(  INDEX(役男大表!$A$1:$BD$75,MATCH($A13,役男大表!$A$1:$A$75,0),   MATCH(U$1,役男大表!$A$3:$BD$3,0)  )="榮","x",  IF(  INDEX(役男大表!$A$1:$BD$75,MATCH($A13,役男大表!$A$1:$A$75,0),   MATCH(U$1,役男大表!$A$3:$BD$3,0)  )="榮-22",  "x榮18-22",               INDEX(役男大表!$A$1:$BD$75,MATCH($A13,役男大表!$A$1:$A$75,0),   MATCH(U$1,役男大表!$A$3:$BD$3,0)  )                  )  )  )," ",""),"")</f>
        <v/>
      </c>
      <c r="V13" s="197" t="str">
        <f ca="1">_xlfn.IFNA(  SUBSTITUTE(     IF(  INDEX(役男大表!$A$1:$BD$75,MATCH($A13,役男大表!$A$1:$A$75,0),   MATCH(V$1,役男大表!$A$3:$BD$3,0)  )=0,"",  IF(  INDEX(役男大表!$A$1:$BD$75,MATCH($A13,役男大表!$A$1:$A$75,0),   MATCH(V$1,役男大表!$A$3:$BD$3,0)  )="榮","x",  IF(  INDEX(役男大表!$A$1:$BD$75,MATCH($A13,役男大表!$A$1:$A$75,0),   MATCH(V$1,役男大表!$A$3:$BD$3,0)  )="榮-22",  "x榮18-22",               INDEX(役男大表!$A$1:$BD$75,MATCH($A13,役男大表!$A$1:$A$75,0),   MATCH(V$1,役男大表!$A$3:$BD$3,0)  )                  )  )  )," ",""),"")</f>
        <v/>
      </c>
      <c r="W13" s="197" t="str">
        <f ca="1">_xlfn.IFNA(  SUBSTITUTE(     IF(  INDEX(役男大表!$A$1:$BD$75,MATCH($A13,役男大表!$A$1:$A$75,0),   MATCH(W$1,役男大表!$A$3:$BD$3,0)  )=0,"",  IF(  INDEX(役男大表!$A$1:$BD$75,MATCH($A13,役男大表!$A$1:$A$75,0),   MATCH(W$1,役男大表!$A$3:$BD$3,0)  )="榮","x",  IF(  INDEX(役男大表!$A$1:$BD$75,MATCH($A13,役男大表!$A$1:$A$75,0),   MATCH(W$1,役男大表!$A$3:$BD$3,0)  )="榮-22",  "x榮18-22",               INDEX(役男大表!$A$1:$BD$75,MATCH($A13,役男大表!$A$1:$A$75,0),   MATCH(W$1,役男大表!$A$3:$BD$3,0)  )                  )  )  )," ",""),"")</f>
        <v/>
      </c>
      <c r="X13" s="197" t="str">
        <f ca="1">_xlfn.IFNA(  SUBSTITUTE(     IF(  INDEX(役男大表!$A$1:$BD$75,MATCH($A13,役男大表!$A$1:$A$75,0),   MATCH(X$1,役男大表!$A$3:$BD$3,0)  )=0,"",  IF(  INDEX(役男大表!$A$1:$BD$75,MATCH($A13,役男大表!$A$1:$A$75,0),   MATCH(X$1,役男大表!$A$3:$BD$3,0)  )="榮","x",  IF(  INDEX(役男大表!$A$1:$BD$75,MATCH($A13,役男大表!$A$1:$A$75,0),   MATCH(X$1,役男大表!$A$3:$BD$3,0)  )="榮-22",  "x榮18-22",               INDEX(役男大表!$A$1:$BD$75,MATCH($A13,役男大表!$A$1:$A$75,0),   MATCH(X$1,役男大表!$A$3:$BD$3,0)  )                  )  )  )," ",""),"")</f>
        <v/>
      </c>
      <c r="Y13" s="197" t="str">
        <f ca="1">_xlfn.IFNA(  SUBSTITUTE(     IF(  INDEX(役男大表!$A$1:$BD$75,MATCH($A13,役男大表!$A$1:$A$75,0),   MATCH(Y$1,役男大表!$A$3:$BD$3,0)  )=0,"",  IF(  INDEX(役男大表!$A$1:$BD$75,MATCH($A13,役男大表!$A$1:$A$75,0),   MATCH(Y$1,役男大表!$A$3:$BD$3,0)  )="榮","x",  IF(  INDEX(役男大表!$A$1:$BD$75,MATCH($A13,役男大表!$A$1:$A$75,0),   MATCH(Y$1,役男大表!$A$3:$BD$3,0)  )="榮-22",  "x榮18-22",               INDEX(役男大表!$A$1:$BD$75,MATCH($A13,役男大表!$A$1:$A$75,0),   MATCH(Y$1,役男大表!$A$3:$BD$3,0)  )                  )  )  )," ",""),"")</f>
        <v/>
      </c>
      <c r="Z13" s="197" t="str">
        <f ca="1">_xlfn.IFNA(  SUBSTITUTE(     IF(  INDEX(役男大表!$A$1:$BD$75,MATCH($A13,役男大表!$A$1:$A$75,0),   MATCH(Z$1,役男大表!$A$3:$BD$3,0)  )=0,"",  IF(  INDEX(役男大表!$A$1:$BD$75,MATCH($A13,役男大表!$A$1:$A$75,0),   MATCH(Z$1,役男大表!$A$3:$BD$3,0)  )="榮","x",  IF(  INDEX(役男大表!$A$1:$BD$75,MATCH($A13,役男大表!$A$1:$A$75,0),   MATCH(Z$1,役男大表!$A$3:$BD$3,0)  )="榮-22",  "x榮18-22",               INDEX(役男大表!$A$1:$BD$75,MATCH($A13,役男大表!$A$1:$A$75,0),   MATCH(Z$1,役男大表!$A$3:$BD$3,0)  )                  )  )  )," ",""),"")</f>
        <v/>
      </c>
      <c r="AA13" s="197" t="str">
        <f ca="1">_xlfn.IFNA(  SUBSTITUTE(     IF(  INDEX(役男大表!$A$1:$BD$75,MATCH($A13,役男大表!$A$1:$A$75,0),   MATCH(AA$1,役男大表!$A$3:$BD$3,0)  )=0,"",  IF(  INDEX(役男大表!$A$1:$BD$75,MATCH($A13,役男大表!$A$1:$A$75,0),   MATCH(AA$1,役男大表!$A$3:$BD$3,0)  )="榮","x",  IF(  INDEX(役男大表!$A$1:$BD$75,MATCH($A13,役男大表!$A$1:$A$75,0),   MATCH(AA$1,役男大表!$A$3:$BD$3,0)  )="榮-22",  "x榮18-22",               INDEX(役男大表!$A$1:$BD$75,MATCH($A13,役男大表!$A$1:$A$75,0),   MATCH(AA$1,役男大表!$A$3:$BD$3,0)  )                  )  )  )," ",""),"")</f>
        <v>x</v>
      </c>
      <c r="AB13" s="197" t="str">
        <f ca="1">_xlfn.IFNA(  SUBSTITUTE(     IF(  INDEX(役男大表!$A$1:$BD$75,MATCH($A13,役男大表!$A$1:$A$75,0),   MATCH(AB$1,役男大表!$A$3:$BD$3,0)  )=0,"",  IF(  INDEX(役男大表!$A$1:$BD$75,MATCH($A13,役男大表!$A$1:$A$75,0),   MATCH(AB$1,役男大表!$A$3:$BD$3,0)  )="榮","x",  IF(  INDEX(役男大表!$A$1:$BD$75,MATCH($A13,役男大表!$A$1:$A$75,0),   MATCH(AB$1,役男大表!$A$3:$BD$3,0)  )="榮-22",  "x榮18-22",               INDEX(役男大表!$A$1:$BD$75,MATCH($A13,役男大表!$A$1:$A$75,0),   MATCH(AB$1,役男大表!$A$3:$BD$3,0)  )                  )  )  )," ",""),"")</f>
        <v>x</v>
      </c>
      <c r="AC13" s="197" t="str">
        <f ca="1">_xlfn.IFNA(  SUBSTITUTE(     IF(  INDEX(役男大表!$A$1:$BD$75,MATCH($A13,役男大表!$A$1:$A$75,0),   MATCH(AC$1,役男大表!$A$3:$BD$3,0)  )=0,"",  IF(  INDEX(役男大表!$A$1:$BD$75,MATCH($A13,役男大表!$A$1:$A$75,0),   MATCH(AC$1,役男大表!$A$3:$BD$3,0)  )="榮","x",  IF(  INDEX(役男大表!$A$1:$BD$75,MATCH($A13,役男大表!$A$1:$A$75,0),   MATCH(AC$1,役男大表!$A$3:$BD$3,0)  )="榮-22",  "x榮18-22",               INDEX(役男大表!$A$1:$BD$75,MATCH($A13,役男大表!$A$1:$A$75,0),   MATCH(AC$1,役男大表!$A$3:$BD$3,0)  )                  )  )  )," ",""),"")</f>
        <v>x</v>
      </c>
      <c r="AD13" s="197" t="str">
        <f ca="1">_xlfn.IFNA(  SUBSTITUTE(     IF(  INDEX(役男大表!$A$1:$BD$75,MATCH($A13,役男大表!$A$1:$A$75,0),   MATCH(AD$1,役男大表!$A$3:$BD$3,0)  )=0,"",  IF(  INDEX(役男大表!$A$1:$BD$75,MATCH($A13,役男大表!$A$1:$A$75,0),   MATCH(AD$1,役男大表!$A$3:$BD$3,0)  )="榮","x",  IF(  INDEX(役男大表!$A$1:$BD$75,MATCH($A13,役男大表!$A$1:$A$75,0),   MATCH(AD$1,役男大表!$A$3:$BD$3,0)  )="榮-22",  "x榮18-22",               INDEX(役男大表!$A$1:$BD$75,MATCH($A13,役男大表!$A$1:$A$75,0),   MATCH(AD$1,役男大表!$A$3:$BD$3,0)  )                  )  )  )," ",""),"")</f>
        <v>x</v>
      </c>
      <c r="AE13" s="197" t="str">
        <f ca="1">_xlfn.IFNA(  SUBSTITUTE(     IF(  INDEX(役男大表!$A$1:$BD$75,MATCH($A13,役男大表!$A$1:$A$75,0),   MATCH(AE$1,役男大表!$A$3:$BD$3,0)  )=0,"",  IF(  INDEX(役男大表!$A$1:$BD$75,MATCH($A13,役男大表!$A$1:$A$75,0),   MATCH(AE$1,役男大表!$A$3:$BD$3,0)  )="榮","x",  IF(  INDEX(役男大表!$A$1:$BD$75,MATCH($A13,役男大表!$A$1:$A$75,0),   MATCH(AE$1,役男大表!$A$3:$BD$3,0)  )="榮-22",  "x榮18-22",               INDEX(役男大表!$A$1:$BD$75,MATCH($A13,役男大表!$A$1:$A$75,0),   MATCH(AE$1,役男大表!$A$3:$BD$3,0)  )                  )  )  )," ",""),"")</f>
        <v/>
      </c>
      <c r="AF13" s="197" t="str">
        <f ca="1">_xlfn.IFNA(  SUBSTITUTE(     IF(  INDEX(役男大表!$A$1:$BD$75,MATCH($A13,役男大表!$A$1:$A$75,0),   MATCH(AF$1,役男大表!$A$3:$BD$3,0)  )=0,"",  IF(  INDEX(役男大表!$A$1:$BD$75,MATCH($A13,役男大表!$A$1:$A$75,0),   MATCH(AF$1,役男大表!$A$3:$BD$3,0)  )="榮","x",  IF(  INDEX(役男大表!$A$1:$BD$75,MATCH($A13,役男大表!$A$1:$A$75,0),   MATCH(AF$1,役男大表!$A$3:$BD$3,0)  )="榮-22",  "x榮18-22",               INDEX(役男大表!$A$1:$BD$75,MATCH($A13,役男大表!$A$1:$A$75,0),   MATCH(AF$1,役男大表!$A$3:$BD$3,0)  )                  )  )  )," ",""),"")</f>
        <v/>
      </c>
      <c r="AG13" s="197" t="str">
        <f ca="1">_xlfn.IFNA(  SUBSTITUTE(     IF(  INDEX(役男大表!$A$1:$BD$75,MATCH($A13,役男大表!$A$1:$A$75,0),   MATCH(AG$1,役男大表!$A$3:$BD$3,0)  )=0,"",  IF(  INDEX(役男大表!$A$1:$BD$75,MATCH($A13,役男大表!$A$1:$A$75,0),   MATCH(AG$1,役男大表!$A$3:$BD$3,0)  )="榮","x",  IF(  INDEX(役男大表!$A$1:$BD$75,MATCH($A13,役男大表!$A$1:$A$75,0),   MATCH(AG$1,役男大表!$A$3:$BD$3,0)  )="榮-22",  "x榮18-22",               INDEX(役男大表!$A$1:$BD$75,MATCH($A13,役男大表!$A$1:$A$75,0),   MATCH(AG$1,役男大表!$A$3:$BD$3,0)  )                  )  )  )," ",""),"")</f>
        <v/>
      </c>
      <c r="AH13" s="197" t="str">
        <f ca="1">_xlfn.IFNA(  SUBSTITUTE(     IF(  INDEX(役男大表!$A$1:$BD$75,MATCH($A13,役男大表!$A$1:$A$75,0),   MATCH(AH$1,役男大表!$A$3:$BD$3,0)  )=0,"",  IF(  INDEX(役男大表!$A$1:$BD$75,MATCH($A13,役男大表!$A$1:$A$75,0),   MATCH(AH$1,役男大表!$A$3:$BD$3,0)  )="榮","x",  IF(  INDEX(役男大表!$A$1:$BD$75,MATCH($A13,役男大表!$A$1:$A$75,0),   MATCH(AH$1,役男大表!$A$3:$BD$3,0)  )="榮-22",  "x榮18-22",               INDEX(役男大表!$A$1:$BD$75,MATCH($A13,役男大表!$A$1:$A$75,0),   MATCH(AH$1,役男大表!$A$3:$BD$3,0)  )                  )  )  )," ",""),"")</f>
        <v/>
      </c>
      <c r="AI13" s="197" t="str">
        <f ca="1">_xlfn.IFNA(  SUBSTITUTE(     IF(  INDEX(役男大表!$A$1:$BD$75,MATCH($A13,役男大表!$A$1:$A$75,0),   MATCH(AI$1,役男大表!$A$3:$BD$3,0)  )=0,"",  IF(  INDEX(役男大表!$A$1:$BD$75,MATCH($A13,役男大表!$A$1:$A$75,0),   MATCH(AI$1,役男大表!$A$3:$BD$3,0)  )="榮","x",  IF(  INDEX(役男大表!$A$1:$BD$75,MATCH($A13,役男大表!$A$1:$A$75,0),   MATCH(AI$1,役男大表!$A$3:$BD$3,0)  )="榮-22",  "x榮18-22",               INDEX(役男大表!$A$1:$BD$75,MATCH($A13,役男大表!$A$1:$A$75,0),   MATCH(AI$1,役男大表!$A$3:$BD$3,0)  )                  )  )  )," ",""),"")</f>
        <v/>
      </c>
      <c r="AJ13" s="197" t="str">
        <f ca="1">_xlfn.IFNA(  SUBSTITUTE(     IF(  INDEX(役男大表!$A$1:$BD$75,MATCH($A13,役男大表!$A$1:$A$75,0),   MATCH(AJ$1,役男大表!$A$3:$BD$3,0)  )=0,"",  IF(  INDEX(役男大表!$A$1:$BD$75,MATCH($A13,役男大表!$A$1:$A$75,0),   MATCH(AJ$1,役男大表!$A$3:$BD$3,0)  )="榮","x",  IF(  INDEX(役男大表!$A$1:$BD$75,MATCH($A13,役男大表!$A$1:$A$75,0),   MATCH(AJ$1,役男大表!$A$3:$BD$3,0)  )="榮-22",  "x榮18-22",               INDEX(役男大表!$A$1:$BD$75,MATCH($A13,役男大表!$A$1:$A$75,0),   MATCH(AJ$1,役男大表!$A$3:$BD$3,0)  )                  )  )  )," ",""),"")</f>
        <v/>
      </c>
      <c r="AM13" s="65">
        <f t="shared" si="1"/>
        <v>12</v>
      </c>
      <c r="AN13" s="65" t="str">
        <f t="shared" si="2"/>
        <v>張德富</v>
      </c>
      <c r="AO13" s="70" t="str">
        <f t="shared" ca="1" si="3"/>
        <v>全日勤</v>
      </c>
      <c r="AP13" s="65" t="str">
        <f>_xlfn.IFNA(IF((ROW(AP13)-1)&lt;=暫1!$B$2,IF(VALUE($AM13)=暫1!B$3,"家因",IF(VALUE($AM13)=暫1!C$3,"家因",IF(VALUE($AM13)=暫1!D$3,"家因",IF(VALUE($AM13)=暫1!E$3,"家因",IF(VALUE($AM13)=暫1!F$3,"家因",IF(VALUE($AM13)=暫1!G$3,"家因",IF(VALUE($AM13)=暫1!H$3,"家因",IF(VALUE($AM13)=暫1!I$3,"家因",IF(VALUE($AM13)=暫1!J$3,"家因",IF(VALUE($AM13)=暫1!K$3,"家因",IF(VALUE($AM13)=暫1!L$3,"家因",IF(VALUE($AM13)=暫1!M$3,"家因",IF(VALUE($AM13)=暫1!N$3,"家因",IF(VALUE($AM13)=暫1!O$3,"家因",IF(VALUE($AM13)=暫1!P$3,"家因",IF(VALUE($AM13)=暫1!Q$3,"家因",IF(VALUE($AM13)=暫1!R$3,"家因",IF(VALUE($AM13)=暫1!S$3,"家因",IF(VALUE($AM13)=暫1!T$3,"家因",IF(VALUE($AM13)=暫1!U$3,"家因","")))))))))))))))))))),""),"")</f>
        <v/>
      </c>
      <c r="AQ13" s="65" t="str">
        <f ca="1">IF((ROW(AQ13)-1)&lt;=暫1!$B$2,_xlfn.IFNA(IF(INDEX($A$1:$AJ$99,MATCH($AN13,$B$1:$B$219,0),VALUE($AQ$1+3))="成","補",INDEX($A$1:$AJ$99,MATCH($AN13,$B$1:$B$219,0),VALUE($AQ$1+3))),""),"")</f>
        <v/>
      </c>
      <c r="AR13" s="65" t="str">
        <f ca="1">IF((ROW(AR13)-1)&lt;=暫1!$B$2,_xlfn.IFNA(IF(INDEX($A$1:$AJ$99,MATCH($AN13,$B$1:$B$219,0),VALUE($AR$1+3))="成","補",INDEX($A$1:$AJ$99,MATCH($AN13,$B$1:$B$219,0),VALUE($AR$1+3))),""),"")</f>
        <v/>
      </c>
      <c r="AS13" s="65" t="str">
        <f ca="1">IF((ROW(AS13)-1)&lt;=暫1!$B$2,_xlfn.IFNA(IF(INDEX($A$1:$AJ$99,MATCH($AN13,$B$1:$B$219,0),VALUE($AS$1+3))="成","補",INDEX($A$1:$AJ$99,MATCH($AN13,$B$1:$B$219,0),VALUE($AS$1+3))),""),"")</f>
        <v/>
      </c>
      <c r="AT13" s="65" t="str">
        <f t="shared" ca="1" si="4"/>
        <v/>
      </c>
      <c r="AU13" s="65" t="str">
        <f t="shared" ca="1" si="5"/>
        <v/>
      </c>
      <c r="AV13" s="65" t="str">
        <f t="shared" ca="1" si="6"/>
        <v/>
      </c>
      <c r="AX13" s="65" t="str">
        <f ca="1">IFERROR(IF((ROW(AX13)-1)&lt;=暫1!$B$2,SUBSTITUTE(IF($AO13=$AX$1,$AM13,"")," ",""),""),"")</f>
        <v/>
      </c>
      <c r="AY13" s="65" t="str">
        <f ca="1">IFERROR(IF((ROW(AY13)-1)&lt;=暫1!$B$2,SUBSTITUTE(IF($AO13=$AY$1,$AM13,"")," ",""),""),"")</f>
        <v/>
      </c>
      <c r="AZ13" s="65" t="str">
        <f ca="1">IFERROR(IF((ROW(AZ13)-1)&lt;=暫1!$B$2,SUBSTITUTE(IF($AO13=$AZ$1,$AM13,"")," ",""),""),"")</f>
        <v/>
      </c>
      <c r="BA13" s="65" t="str">
        <f ca="1">IFERROR(IF((ROW(BA13)-1)&lt;=暫1!$B$2,SUBSTITUTE(IF($AO13=$BA$1,$AM13,"")," ",""),""),"")</f>
        <v/>
      </c>
      <c r="BB13" s="68" t="str">
        <f ca="1">IFERROR(IF((ROW(BB13)-1)&lt;=暫1!$B$2,SUBSTITUTE(IF(OR($AO13=$BB$1,$AO13=$AY$1,$AO13=$AZ$1),$AM13,IF($AO13=$AY$1,$AM13,"")),"",""),""),"")</f>
        <v>12</v>
      </c>
      <c r="BC13" s="68" t="str">
        <f>IF(    AND(LEN(BC12)&gt;=2,IF(OR(役男人力!$K$2:$K$94="是"),役男人力!$B14,"")&lt;&gt;"" ),        "" &amp;  IF(OR(役男人力!$K$2:$K$94="是"),役男人力!$B13,""),  IF(OR(役男人力!$E13="全日勤",役男人力!$E13="家因退勤"),役男人力!$B13,"")  )</f>
        <v>張德富</v>
      </c>
      <c r="BG13" s="74">
        <f ca="1">COUNTA(BB2:BB38)-COUNTBLANK(BB2:BB38)</f>
        <v>23</v>
      </c>
      <c r="BH13" s="62" t="s">
        <v>261</v>
      </c>
    </row>
    <row r="14" spans="1:60" s="194" customFormat="1" ht="25.5" customHeight="1">
      <c r="A14" s="197">
        <v>13</v>
      </c>
      <c r="B14" s="197" t="str">
        <f>_xlfn.IFNA(  INDEX(役男大表!$A$1:$BD$75,MATCH(A14,役男大表!$A$1:$A$75,0),2),"")</f>
        <v>柯俊亦</v>
      </c>
      <c r="C14" s="197" t="str">
        <f ca="1">_xlfn.IFNA(  SUBSTITUTE(     IF(  INDEX(役男大表!$A$1:$BD$75,MATCH($A14,役男大表!$A$1:$A$75,0),   MATCH(C$1,役男大表!$A$3:$BD$3,0)  )=0,"",  IF(  INDEX(役男大表!$A$1:$BD$75,MATCH($A14,役男大表!$A$1:$A$75,0),   MATCH(C$1,役男大表!$A$3:$BD$3,0)  )="榮","x",  IF(  INDEX(役男大表!$A$1:$BD$75,MATCH($A14,役男大表!$A$1:$A$75,0),   MATCH(C$1,役男大表!$A$3:$BD$3,0)  )="榮-22",  "x榮18-22",               INDEX(役男大表!$A$1:$BD$75,MATCH($A14,役男大表!$A$1:$A$75,0),   MATCH(C$1,役男大表!$A$3:$BD$3,0)  )                  )  )  )," ",""),"")</f>
        <v/>
      </c>
      <c r="D14" s="197" t="str">
        <f ca="1">_xlfn.IFNA(  SUBSTITUTE(     IF(  INDEX(役男大表!$A$1:$BD$75,MATCH($A14,役男大表!$A$1:$A$75,0),   MATCH(D$1,役男大表!$A$3:$BD$3,0)  )=0,"",  IF(  INDEX(役男大表!$A$1:$BD$75,MATCH($A14,役男大表!$A$1:$A$75,0),   MATCH(D$1,役男大表!$A$3:$BD$3,0)  )="榮","x",  IF(  INDEX(役男大表!$A$1:$BD$75,MATCH($A14,役男大表!$A$1:$A$75,0),   MATCH(D$1,役男大表!$A$3:$BD$3,0)  )="榮-22",  "x榮18-22",               INDEX(役男大表!$A$1:$BD$75,MATCH($A14,役男大表!$A$1:$A$75,0),   MATCH(D$1,役男大表!$A$3:$BD$3,0)  )                  )  )  )," ",""),"")</f>
        <v/>
      </c>
      <c r="E14" s="197" t="str">
        <f ca="1">_xlfn.IFNA(  SUBSTITUTE(     IF(  INDEX(役男大表!$A$1:$BD$75,MATCH($A14,役男大表!$A$1:$A$75,0),   MATCH(E$1,役男大表!$A$3:$BD$3,0)  )=0,"",  IF(  INDEX(役男大表!$A$1:$BD$75,MATCH($A14,役男大表!$A$1:$A$75,0),   MATCH(E$1,役男大表!$A$3:$BD$3,0)  )="榮","x",  IF(  INDEX(役男大表!$A$1:$BD$75,MATCH($A14,役男大表!$A$1:$A$75,0),   MATCH(E$1,役男大表!$A$3:$BD$3,0)  )="榮-22",  "x榮18-22",               INDEX(役男大表!$A$1:$BD$75,MATCH($A14,役男大表!$A$1:$A$75,0),   MATCH(E$1,役男大表!$A$3:$BD$3,0)  )                  )  )  )," ",""),"")</f>
        <v/>
      </c>
      <c r="F14" s="197" t="str">
        <f ca="1">_xlfn.IFNA(  SUBSTITUTE(     IF(  INDEX(役男大表!$A$1:$BD$75,MATCH($A14,役男大表!$A$1:$A$75,0),   MATCH(F$1,役男大表!$A$3:$BD$3,0)  )=0,"",  IF(  INDEX(役男大表!$A$1:$BD$75,MATCH($A14,役男大表!$A$1:$A$75,0),   MATCH(F$1,役男大表!$A$3:$BD$3,0)  )="榮","x",  IF(  INDEX(役男大表!$A$1:$BD$75,MATCH($A14,役男大表!$A$1:$A$75,0),   MATCH(F$1,役男大表!$A$3:$BD$3,0)  )="榮-22",  "x榮18-22",               INDEX(役男大表!$A$1:$BD$75,MATCH($A14,役男大表!$A$1:$A$75,0),   MATCH(F$1,役男大表!$A$3:$BD$3,0)  )                  )  )  )," ",""),"")</f>
        <v/>
      </c>
      <c r="G14" s="197" t="str">
        <f ca="1">_xlfn.IFNA(  SUBSTITUTE(     IF(  INDEX(役男大表!$A$1:$BD$75,MATCH($A14,役男大表!$A$1:$A$75,0),   MATCH(G$1,役男大表!$A$3:$BD$3,0)  )=0,"",  IF(  INDEX(役男大表!$A$1:$BD$75,MATCH($A14,役男大表!$A$1:$A$75,0),   MATCH(G$1,役男大表!$A$3:$BD$3,0)  )="榮","x",  IF(  INDEX(役男大表!$A$1:$BD$75,MATCH($A14,役男大表!$A$1:$A$75,0),   MATCH(G$1,役男大表!$A$3:$BD$3,0)  )="榮-22",  "x榮18-22",               INDEX(役男大表!$A$1:$BD$75,MATCH($A14,役男大表!$A$1:$A$75,0),   MATCH(G$1,役男大表!$A$3:$BD$3,0)  )                  )  )  )," ",""),"")</f>
        <v/>
      </c>
      <c r="H14" s="197" t="str">
        <f ca="1">_xlfn.IFNA(  SUBSTITUTE(     IF(  INDEX(役男大表!$A$1:$BD$75,MATCH($A14,役男大表!$A$1:$A$75,0),   MATCH(H$1,役男大表!$A$3:$BD$3,0)  )=0,"",  IF(  INDEX(役男大表!$A$1:$BD$75,MATCH($A14,役男大表!$A$1:$A$75,0),   MATCH(H$1,役男大表!$A$3:$BD$3,0)  )="榮","x",  IF(  INDEX(役男大表!$A$1:$BD$75,MATCH($A14,役男大表!$A$1:$A$75,0),   MATCH(H$1,役男大表!$A$3:$BD$3,0)  )="榮-22",  "x榮18-22",               INDEX(役男大表!$A$1:$BD$75,MATCH($A14,役男大表!$A$1:$A$75,0),   MATCH(H$1,役男大表!$A$3:$BD$3,0)  )                  )  )  )," ",""),"")</f>
        <v/>
      </c>
      <c r="I14" s="197" t="str">
        <f ca="1">_xlfn.IFNA(  SUBSTITUTE(     IF(  INDEX(役男大表!$A$1:$BD$75,MATCH($A14,役男大表!$A$1:$A$75,0),   MATCH(I$1,役男大表!$A$3:$BD$3,0)  )=0,"",  IF(  INDEX(役男大表!$A$1:$BD$75,MATCH($A14,役男大表!$A$1:$A$75,0),   MATCH(I$1,役男大表!$A$3:$BD$3,0)  )="榮","x",  IF(  INDEX(役男大表!$A$1:$BD$75,MATCH($A14,役男大表!$A$1:$A$75,0),   MATCH(I$1,役男大表!$A$3:$BD$3,0)  )="榮-22",  "x榮18-22",               INDEX(役男大表!$A$1:$BD$75,MATCH($A14,役男大表!$A$1:$A$75,0),   MATCH(I$1,役男大表!$A$3:$BD$3,0)  )                  )  )  )," ",""),"")</f>
        <v/>
      </c>
      <c r="J14" s="197" t="str">
        <f ca="1">_xlfn.IFNA(  SUBSTITUTE(     IF(  INDEX(役男大表!$A$1:$BD$75,MATCH($A14,役男大表!$A$1:$A$75,0),   MATCH(J$1,役男大表!$A$3:$BD$3,0)  )=0,"",  IF(  INDEX(役男大表!$A$1:$BD$75,MATCH($A14,役男大表!$A$1:$A$75,0),   MATCH(J$1,役男大表!$A$3:$BD$3,0)  )="榮","x",  IF(  INDEX(役男大表!$A$1:$BD$75,MATCH($A14,役男大表!$A$1:$A$75,0),   MATCH(J$1,役男大表!$A$3:$BD$3,0)  )="榮-22",  "x榮18-22",               INDEX(役男大表!$A$1:$BD$75,MATCH($A14,役男大表!$A$1:$A$75,0),   MATCH(J$1,役男大表!$A$3:$BD$3,0)  )                  )  )  )," ",""),"")</f>
        <v/>
      </c>
      <c r="K14" s="197" t="str">
        <f ca="1">_xlfn.IFNA(  SUBSTITUTE(     IF(  INDEX(役男大表!$A$1:$BD$75,MATCH($A14,役男大表!$A$1:$A$75,0),   MATCH(K$1,役男大表!$A$3:$BD$3,0)  )=0,"",  IF(  INDEX(役男大表!$A$1:$BD$75,MATCH($A14,役男大表!$A$1:$A$75,0),   MATCH(K$1,役男大表!$A$3:$BD$3,0)  )="榮","x",  IF(  INDEX(役男大表!$A$1:$BD$75,MATCH($A14,役男大表!$A$1:$A$75,0),   MATCH(K$1,役男大表!$A$3:$BD$3,0)  )="榮-22",  "x榮18-22",               INDEX(役男大表!$A$1:$BD$75,MATCH($A14,役男大表!$A$1:$A$75,0),   MATCH(K$1,役男大表!$A$3:$BD$3,0)  )                  )  )  )," ",""),"")</f>
        <v/>
      </c>
      <c r="L14" s="197" t="str">
        <f ca="1">_xlfn.IFNA(  SUBSTITUTE(     IF(  INDEX(役男大表!$A$1:$BD$75,MATCH($A14,役男大表!$A$1:$A$75,0),   MATCH(L$1,役男大表!$A$3:$BD$3,0)  )=0,"",  IF(  INDEX(役男大表!$A$1:$BD$75,MATCH($A14,役男大表!$A$1:$A$75,0),   MATCH(L$1,役男大表!$A$3:$BD$3,0)  )="榮","x",  IF(  INDEX(役男大表!$A$1:$BD$75,MATCH($A14,役男大表!$A$1:$A$75,0),   MATCH(L$1,役男大表!$A$3:$BD$3,0)  )="榮-22",  "x榮18-22",               INDEX(役男大表!$A$1:$BD$75,MATCH($A14,役男大表!$A$1:$A$75,0),   MATCH(L$1,役男大表!$A$3:$BD$3,0)  )                  )  )  )," ",""),"")</f>
        <v/>
      </c>
      <c r="M14" s="197" t="str">
        <f ca="1">_xlfn.IFNA(  SUBSTITUTE(     IF(  INDEX(役男大表!$A$1:$BD$75,MATCH($A14,役男大表!$A$1:$A$75,0),   MATCH(M$1,役男大表!$A$3:$BD$3,0)  )=0,"",  IF(  INDEX(役男大表!$A$1:$BD$75,MATCH($A14,役男大表!$A$1:$A$75,0),   MATCH(M$1,役男大表!$A$3:$BD$3,0)  )="榮","x",  IF(  INDEX(役男大表!$A$1:$BD$75,MATCH($A14,役男大表!$A$1:$A$75,0),   MATCH(M$1,役男大表!$A$3:$BD$3,0)  )="榮-22",  "x榮18-22",               INDEX(役男大表!$A$1:$BD$75,MATCH($A14,役男大表!$A$1:$A$75,0),   MATCH(M$1,役男大表!$A$3:$BD$3,0)  )                  )  )  )," ",""),"")</f>
        <v/>
      </c>
      <c r="N14" s="197" t="str">
        <f ca="1">_xlfn.IFNA(  SUBSTITUTE(     IF(  INDEX(役男大表!$A$1:$BD$75,MATCH($A14,役男大表!$A$1:$A$75,0),   MATCH(N$1,役男大表!$A$3:$BD$3,0)  )=0,"",  IF(  INDEX(役男大表!$A$1:$BD$75,MATCH($A14,役男大表!$A$1:$A$75,0),   MATCH(N$1,役男大表!$A$3:$BD$3,0)  )="榮","x",  IF(  INDEX(役男大表!$A$1:$BD$75,MATCH($A14,役男大表!$A$1:$A$75,0),   MATCH(N$1,役男大表!$A$3:$BD$3,0)  )="榮-22",  "x榮18-22",               INDEX(役男大表!$A$1:$BD$75,MATCH($A14,役男大表!$A$1:$A$75,0),   MATCH(N$1,役男大表!$A$3:$BD$3,0)  )                  )  )  )," ",""),"")</f>
        <v/>
      </c>
      <c r="O14" s="197" t="str">
        <f ca="1">_xlfn.IFNA(  SUBSTITUTE(     IF(  INDEX(役男大表!$A$1:$BD$75,MATCH($A14,役男大表!$A$1:$A$75,0),   MATCH(O$1,役男大表!$A$3:$BD$3,0)  )=0,"",  IF(  INDEX(役男大表!$A$1:$BD$75,MATCH($A14,役男大表!$A$1:$A$75,0),   MATCH(O$1,役男大表!$A$3:$BD$3,0)  )="榮","x",  IF(  INDEX(役男大表!$A$1:$BD$75,MATCH($A14,役男大表!$A$1:$A$75,0),   MATCH(O$1,役男大表!$A$3:$BD$3,0)  )="榮-22",  "x榮18-22",               INDEX(役男大表!$A$1:$BD$75,MATCH($A14,役男大表!$A$1:$A$75,0),   MATCH(O$1,役男大表!$A$3:$BD$3,0)  )                  )  )  )," ",""),"")</f>
        <v/>
      </c>
      <c r="P14" s="197" t="str">
        <f ca="1">_xlfn.IFNA(  SUBSTITUTE(     IF(  INDEX(役男大表!$A$1:$BD$75,MATCH($A14,役男大表!$A$1:$A$75,0),   MATCH(P$1,役男大表!$A$3:$BD$3,0)  )=0,"",  IF(  INDEX(役男大表!$A$1:$BD$75,MATCH($A14,役男大表!$A$1:$A$75,0),   MATCH(P$1,役男大表!$A$3:$BD$3,0)  )="榮","x",  IF(  INDEX(役男大表!$A$1:$BD$75,MATCH($A14,役男大表!$A$1:$A$75,0),   MATCH(P$1,役男大表!$A$3:$BD$3,0)  )="榮-22",  "x榮18-22",               INDEX(役男大表!$A$1:$BD$75,MATCH($A14,役男大表!$A$1:$A$75,0),   MATCH(P$1,役男大表!$A$3:$BD$3,0)  )                  )  )  )," ",""),"")</f>
        <v/>
      </c>
      <c r="Q14" s="197" t="str">
        <f ca="1">_xlfn.IFNA(  SUBSTITUTE(     IF(  INDEX(役男大表!$A$1:$BD$75,MATCH($A14,役男大表!$A$1:$A$75,0),   MATCH(Q$1,役男大表!$A$3:$BD$3,0)  )=0,"",  IF(  INDEX(役男大表!$A$1:$BD$75,MATCH($A14,役男大表!$A$1:$A$75,0),   MATCH(Q$1,役男大表!$A$3:$BD$3,0)  )="榮","x",  IF(  INDEX(役男大表!$A$1:$BD$75,MATCH($A14,役男大表!$A$1:$A$75,0),   MATCH(Q$1,役男大表!$A$3:$BD$3,0)  )="榮-22",  "x榮18-22",               INDEX(役男大表!$A$1:$BD$75,MATCH($A14,役男大表!$A$1:$A$75,0),   MATCH(Q$1,役男大表!$A$3:$BD$3,0)  )                  )  )  )," ",""),"")</f>
        <v/>
      </c>
      <c r="R14" s="197" t="str">
        <f ca="1">_xlfn.IFNA(  SUBSTITUTE(     IF(  INDEX(役男大表!$A$1:$BD$75,MATCH($A14,役男大表!$A$1:$A$75,0),   MATCH(R$1,役男大表!$A$3:$BD$3,0)  )=0,"",  IF(  INDEX(役男大表!$A$1:$BD$75,MATCH($A14,役男大表!$A$1:$A$75,0),   MATCH(R$1,役男大表!$A$3:$BD$3,0)  )="榮","x",  IF(  INDEX(役男大表!$A$1:$BD$75,MATCH($A14,役男大表!$A$1:$A$75,0),   MATCH(R$1,役男大表!$A$3:$BD$3,0)  )="榮-22",  "x榮18-22",               INDEX(役男大表!$A$1:$BD$75,MATCH($A14,役男大表!$A$1:$A$75,0),   MATCH(R$1,役男大表!$A$3:$BD$3,0)  )                  )  )  )," ",""),"")</f>
        <v/>
      </c>
      <c r="S14" s="197" t="str">
        <f ca="1">_xlfn.IFNA(  SUBSTITUTE(     IF(  INDEX(役男大表!$A$1:$BD$75,MATCH($A14,役男大表!$A$1:$A$75,0),   MATCH(S$1,役男大表!$A$3:$BD$3,0)  )=0,"",  IF(  INDEX(役男大表!$A$1:$BD$75,MATCH($A14,役男大表!$A$1:$A$75,0),   MATCH(S$1,役男大表!$A$3:$BD$3,0)  )="榮","x",  IF(  INDEX(役男大表!$A$1:$BD$75,MATCH($A14,役男大表!$A$1:$A$75,0),   MATCH(S$1,役男大表!$A$3:$BD$3,0)  )="榮-22",  "x榮18-22",               INDEX(役男大表!$A$1:$BD$75,MATCH($A14,役男大表!$A$1:$A$75,0),   MATCH(S$1,役男大表!$A$3:$BD$3,0)  )                  )  )  )," ",""),"")</f>
        <v/>
      </c>
      <c r="T14" s="197" t="str">
        <f ca="1">_xlfn.IFNA(  SUBSTITUTE(     IF(  INDEX(役男大表!$A$1:$BD$75,MATCH($A14,役男大表!$A$1:$A$75,0),   MATCH(T$1,役男大表!$A$3:$BD$3,0)  )=0,"",  IF(  INDEX(役男大表!$A$1:$BD$75,MATCH($A14,役男大表!$A$1:$A$75,0),   MATCH(T$1,役男大表!$A$3:$BD$3,0)  )="榮","x",  IF(  INDEX(役男大表!$A$1:$BD$75,MATCH($A14,役男大表!$A$1:$A$75,0),   MATCH(T$1,役男大表!$A$3:$BD$3,0)  )="榮-22",  "x榮18-22",               INDEX(役男大表!$A$1:$BD$75,MATCH($A14,役男大表!$A$1:$A$75,0),   MATCH(T$1,役男大表!$A$3:$BD$3,0)  )                  )  )  )," ",""),"")</f>
        <v/>
      </c>
      <c r="U14" s="197" t="str">
        <f ca="1">_xlfn.IFNA(  SUBSTITUTE(     IF(  INDEX(役男大表!$A$1:$BD$75,MATCH($A14,役男大表!$A$1:$A$75,0),   MATCH(U$1,役男大表!$A$3:$BD$3,0)  )=0,"",  IF(  INDEX(役男大表!$A$1:$BD$75,MATCH($A14,役男大表!$A$1:$A$75,0),   MATCH(U$1,役男大表!$A$3:$BD$3,0)  )="榮","x",  IF(  INDEX(役男大表!$A$1:$BD$75,MATCH($A14,役男大表!$A$1:$A$75,0),   MATCH(U$1,役男大表!$A$3:$BD$3,0)  )="榮-22",  "x榮18-22",               INDEX(役男大表!$A$1:$BD$75,MATCH($A14,役男大表!$A$1:$A$75,0),   MATCH(U$1,役男大表!$A$3:$BD$3,0)  )                  )  )  )," ",""),"")</f>
        <v/>
      </c>
      <c r="V14" s="197" t="str">
        <f ca="1">_xlfn.IFNA(  SUBSTITUTE(     IF(  INDEX(役男大表!$A$1:$BD$75,MATCH($A14,役男大表!$A$1:$A$75,0),   MATCH(V$1,役男大表!$A$3:$BD$3,0)  )=0,"",  IF(  INDEX(役男大表!$A$1:$BD$75,MATCH($A14,役男大表!$A$1:$A$75,0),   MATCH(V$1,役男大表!$A$3:$BD$3,0)  )="榮","x",  IF(  INDEX(役男大表!$A$1:$BD$75,MATCH($A14,役男大表!$A$1:$A$75,0),   MATCH(V$1,役男大表!$A$3:$BD$3,0)  )="榮-22",  "x榮18-22",               INDEX(役男大表!$A$1:$BD$75,MATCH($A14,役男大表!$A$1:$A$75,0),   MATCH(V$1,役男大表!$A$3:$BD$3,0)  )                  )  )  )," ",""),"")</f>
        <v/>
      </c>
      <c r="W14" s="197" t="str">
        <f ca="1">_xlfn.IFNA(  SUBSTITUTE(     IF(  INDEX(役男大表!$A$1:$BD$75,MATCH($A14,役男大表!$A$1:$A$75,0),   MATCH(W$1,役男大表!$A$3:$BD$3,0)  )=0,"",  IF(  INDEX(役男大表!$A$1:$BD$75,MATCH($A14,役男大表!$A$1:$A$75,0),   MATCH(W$1,役男大表!$A$3:$BD$3,0)  )="榮","x",  IF(  INDEX(役男大表!$A$1:$BD$75,MATCH($A14,役男大表!$A$1:$A$75,0),   MATCH(W$1,役男大表!$A$3:$BD$3,0)  )="榮-22",  "x榮18-22",               INDEX(役男大表!$A$1:$BD$75,MATCH($A14,役男大表!$A$1:$A$75,0),   MATCH(W$1,役男大表!$A$3:$BD$3,0)  )                  )  )  )," ",""),"")</f>
        <v/>
      </c>
      <c r="X14" s="197" t="str">
        <f ca="1">_xlfn.IFNA(  SUBSTITUTE(     IF(  INDEX(役男大表!$A$1:$BD$75,MATCH($A14,役男大表!$A$1:$A$75,0),   MATCH(X$1,役男大表!$A$3:$BD$3,0)  )=0,"",  IF(  INDEX(役男大表!$A$1:$BD$75,MATCH($A14,役男大表!$A$1:$A$75,0),   MATCH(X$1,役男大表!$A$3:$BD$3,0)  )="榮","x",  IF(  INDEX(役男大表!$A$1:$BD$75,MATCH($A14,役男大表!$A$1:$A$75,0),   MATCH(X$1,役男大表!$A$3:$BD$3,0)  )="榮-22",  "x榮18-22",               INDEX(役男大表!$A$1:$BD$75,MATCH($A14,役男大表!$A$1:$A$75,0),   MATCH(X$1,役男大表!$A$3:$BD$3,0)  )                  )  )  )," ",""),"")</f>
        <v/>
      </c>
      <c r="Y14" s="197" t="str">
        <f ca="1">_xlfn.IFNA(  SUBSTITUTE(     IF(  INDEX(役男大表!$A$1:$BD$75,MATCH($A14,役男大表!$A$1:$A$75,0),   MATCH(Y$1,役男大表!$A$3:$BD$3,0)  )=0,"",  IF(  INDEX(役男大表!$A$1:$BD$75,MATCH($A14,役男大表!$A$1:$A$75,0),   MATCH(Y$1,役男大表!$A$3:$BD$3,0)  )="榮","x",  IF(  INDEX(役男大表!$A$1:$BD$75,MATCH($A14,役男大表!$A$1:$A$75,0),   MATCH(Y$1,役男大表!$A$3:$BD$3,0)  )="榮-22",  "x榮18-22",               INDEX(役男大表!$A$1:$BD$75,MATCH($A14,役男大表!$A$1:$A$75,0),   MATCH(Y$1,役男大表!$A$3:$BD$3,0)  )                  )  )  )," ",""),"")</f>
        <v/>
      </c>
      <c r="Z14" s="197" t="str">
        <f ca="1">_xlfn.IFNA(  SUBSTITUTE(     IF(  INDEX(役男大表!$A$1:$BD$75,MATCH($A14,役男大表!$A$1:$A$75,0),   MATCH(Z$1,役男大表!$A$3:$BD$3,0)  )=0,"",  IF(  INDEX(役男大表!$A$1:$BD$75,MATCH($A14,役男大表!$A$1:$A$75,0),   MATCH(Z$1,役男大表!$A$3:$BD$3,0)  )="榮","x",  IF(  INDEX(役男大表!$A$1:$BD$75,MATCH($A14,役男大表!$A$1:$A$75,0),   MATCH(Z$1,役男大表!$A$3:$BD$3,0)  )="榮-22",  "x榮18-22",               INDEX(役男大表!$A$1:$BD$75,MATCH($A14,役男大表!$A$1:$A$75,0),   MATCH(Z$1,役男大表!$A$3:$BD$3,0)  )                  )  )  )," ",""),"")</f>
        <v/>
      </c>
      <c r="AA14" s="197" t="str">
        <f ca="1">_xlfn.IFNA(  SUBSTITUTE(     IF(  INDEX(役男大表!$A$1:$BD$75,MATCH($A14,役男大表!$A$1:$A$75,0),   MATCH(AA$1,役男大表!$A$3:$BD$3,0)  )=0,"",  IF(  INDEX(役男大表!$A$1:$BD$75,MATCH($A14,役男大表!$A$1:$A$75,0),   MATCH(AA$1,役男大表!$A$3:$BD$3,0)  )="榮","x",  IF(  INDEX(役男大表!$A$1:$BD$75,MATCH($A14,役男大表!$A$1:$A$75,0),   MATCH(AA$1,役男大表!$A$3:$BD$3,0)  )="榮-22",  "x榮18-22",               INDEX(役男大表!$A$1:$BD$75,MATCH($A14,役男大表!$A$1:$A$75,0),   MATCH(AA$1,役男大表!$A$3:$BD$3,0)  )                  )  )  )," ",""),"")</f>
        <v>x</v>
      </c>
      <c r="AB14" s="197" t="str">
        <f ca="1">_xlfn.IFNA(  SUBSTITUTE(     IF(  INDEX(役男大表!$A$1:$BD$75,MATCH($A14,役男大表!$A$1:$A$75,0),   MATCH(AB$1,役男大表!$A$3:$BD$3,0)  )=0,"",  IF(  INDEX(役男大表!$A$1:$BD$75,MATCH($A14,役男大表!$A$1:$A$75,0),   MATCH(AB$1,役男大表!$A$3:$BD$3,0)  )="榮","x",  IF(  INDEX(役男大表!$A$1:$BD$75,MATCH($A14,役男大表!$A$1:$A$75,0),   MATCH(AB$1,役男大表!$A$3:$BD$3,0)  )="榮-22",  "x榮18-22",               INDEX(役男大表!$A$1:$BD$75,MATCH($A14,役男大表!$A$1:$A$75,0),   MATCH(AB$1,役男大表!$A$3:$BD$3,0)  )                  )  )  )," ",""),"")</f>
        <v>x</v>
      </c>
      <c r="AC14" s="197" t="str">
        <f ca="1">_xlfn.IFNA(  SUBSTITUTE(     IF(  INDEX(役男大表!$A$1:$BD$75,MATCH($A14,役男大表!$A$1:$A$75,0),   MATCH(AC$1,役男大表!$A$3:$BD$3,0)  )=0,"",  IF(  INDEX(役男大表!$A$1:$BD$75,MATCH($A14,役男大表!$A$1:$A$75,0),   MATCH(AC$1,役男大表!$A$3:$BD$3,0)  )="榮","x",  IF(  INDEX(役男大表!$A$1:$BD$75,MATCH($A14,役男大表!$A$1:$A$75,0),   MATCH(AC$1,役男大表!$A$3:$BD$3,0)  )="榮-22",  "x榮18-22",               INDEX(役男大表!$A$1:$BD$75,MATCH($A14,役男大表!$A$1:$A$75,0),   MATCH(AC$1,役男大表!$A$3:$BD$3,0)  )                  )  )  )," ",""),"")</f>
        <v>x</v>
      </c>
      <c r="AD14" s="197" t="str">
        <f ca="1">_xlfn.IFNA(  SUBSTITUTE(     IF(  INDEX(役男大表!$A$1:$BD$75,MATCH($A14,役男大表!$A$1:$A$75,0),   MATCH(AD$1,役男大表!$A$3:$BD$3,0)  )=0,"",  IF(  INDEX(役男大表!$A$1:$BD$75,MATCH($A14,役男大表!$A$1:$A$75,0),   MATCH(AD$1,役男大表!$A$3:$BD$3,0)  )="榮","x",  IF(  INDEX(役男大表!$A$1:$BD$75,MATCH($A14,役男大表!$A$1:$A$75,0),   MATCH(AD$1,役男大表!$A$3:$BD$3,0)  )="榮-22",  "x榮18-22",               INDEX(役男大表!$A$1:$BD$75,MATCH($A14,役男大表!$A$1:$A$75,0),   MATCH(AD$1,役男大表!$A$3:$BD$3,0)  )                  )  )  )," ",""),"")</f>
        <v/>
      </c>
      <c r="AE14" s="197" t="str">
        <f ca="1">_xlfn.IFNA(  SUBSTITUTE(     IF(  INDEX(役男大表!$A$1:$BD$75,MATCH($A14,役男大表!$A$1:$A$75,0),   MATCH(AE$1,役男大表!$A$3:$BD$3,0)  )=0,"",  IF(  INDEX(役男大表!$A$1:$BD$75,MATCH($A14,役男大表!$A$1:$A$75,0),   MATCH(AE$1,役男大表!$A$3:$BD$3,0)  )="榮","x",  IF(  INDEX(役男大表!$A$1:$BD$75,MATCH($A14,役男大表!$A$1:$A$75,0),   MATCH(AE$1,役男大表!$A$3:$BD$3,0)  )="榮-22",  "x榮18-22",               INDEX(役男大表!$A$1:$BD$75,MATCH($A14,役男大表!$A$1:$A$75,0),   MATCH(AE$1,役男大表!$A$3:$BD$3,0)  )                  )  )  )," ",""),"")</f>
        <v>病08-30日18</v>
      </c>
      <c r="AF14" s="197" t="str">
        <f ca="1">_xlfn.IFNA(  SUBSTITUTE(     IF(  INDEX(役男大表!$A$1:$BD$75,MATCH($A14,役男大表!$A$1:$A$75,0),   MATCH(AF$1,役男大表!$A$3:$BD$3,0)  )=0,"",  IF(  INDEX(役男大表!$A$1:$BD$75,MATCH($A14,役男大表!$A$1:$A$75,0),   MATCH(AF$1,役男大表!$A$3:$BD$3,0)  )="榮","x",  IF(  INDEX(役男大表!$A$1:$BD$75,MATCH($A14,役男大表!$A$1:$A$75,0),   MATCH(AF$1,役男大表!$A$3:$BD$3,0)  )="榮-22",  "x榮18-22",               INDEX(役男大表!$A$1:$BD$75,MATCH($A14,役男大表!$A$1:$A$75,0),   MATCH(AF$1,役男大表!$A$3:$BD$3,0)  )                  )  )  )," ",""),"")</f>
        <v>病29日08-30日18</v>
      </c>
      <c r="AG14" s="197" t="str">
        <f ca="1">_xlfn.IFNA(  SUBSTITUTE(     IF(  INDEX(役男大表!$A$1:$BD$75,MATCH($A14,役男大表!$A$1:$A$75,0),   MATCH(AG$1,役男大表!$A$3:$BD$3,0)  )=0,"",  IF(  INDEX(役男大表!$A$1:$BD$75,MATCH($A14,役男大表!$A$1:$A$75,0),   MATCH(AG$1,役男大表!$A$3:$BD$3,0)  )="榮","x",  IF(  INDEX(役男大表!$A$1:$BD$75,MATCH($A14,役男大表!$A$1:$A$75,0),   MATCH(AG$1,役男大表!$A$3:$BD$3,0)  )="榮-22",  "x榮18-22",               INDEX(役男大表!$A$1:$BD$75,MATCH($A14,役男大表!$A$1:$A$75,0),   MATCH(AG$1,役男大表!$A$3:$BD$3,0)  )                  )  )  )," ",""),"")</f>
        <v>x</v>
      </c>
      <c r="AH14" s="197" t="str">
        <f ca="1">_xlfn.IFNA(  SUBSTITUTE(     IF(  INDEX(役男大表!$A$1:$BD$75,MATCH($A14,役男大表!$A$1:$A$75,0),   MATCH(AH$1,役男大表!$A$3:$BD$3,0)  )=0,"",  IF(  INDEX(役男大表!$A$1:$BD$75,MATCH($A14,役男大表!$A$1:$A$75,0),   MATCH(AH$1,役男大表!$A$3:$BD$3,0)  )="榮","x",  IF(  INDEX(役男大表!$A$1:$BD$75,MATCH($A14,役男大表!$A$1:$A$75,0),   MATCH(AH$1,役男大表!$A$3:$BD$3,0)  )="榮-22",  "x榮18-22",               INDEX(役男大表!$A$1:$BD$75,MATCH($A14,役男大表!$A$1:$A$75,0),   MATCH(AH$1,役男大表!$A$3:$BD$3,0)  )                  )  )  )," ",""),"")</f>
        <v/>
      </c>
      <c r="AI14" s="197" t="str">
        <f ca="1">_xlfn.IFNA(  SUBSTITUTE(     IF(  INDEX(役男大表!$A$1:$BD$75,MATCH($A14,役男大表!$A$1:$A$75,0),   MATCH(AI$1,役男大表!$A$3:$BD$3,0)  )=0,"",  IF(  INDEX(役男大表!$A$1:$BD$75,MATCH($A14,役男大表!$A$1:$A$75,0),   MATCH(AI$1,役男大表!$A$3:$BD$3,0)  )="榮","x",  IF(  INDEX(役男大表!$A$1:$BD$75,MATCH($A14,役男大表!$A$1:$A$75,0),   MATCH(AI$1,役男大表!$A$3:$BD$3,0)  )="榮-22",  "x榮18-22",               INDEX(役男大表!$A$1:$BD$75,MATCH($A14,役男大表!$A$1:$A$75,0),   MATCH(AI$1,役男大表!$A$3:$BD$3,0)  )                  )  )  )," ",""),"")</f>
        <v/>
      </c>
      <c r="AJ14" s="197" t="str">
        <f ca="1">_xlfn.IFNA(  SUBSTITUTE(     IF(  INDEX(役男大表!$A$1:$BD$75,MATCH($A14,役男大表!$A$1:$A$75,0),   MATCH(AJ$1,役男大表!$A$3:$BD$3,0)  )=0,"",  IF(  INDEX(役男大表!$A$1:$BD$75,MATCH($A14,役男大表!$A$1:$A$75,0),   MATCH(AJ$1,役男大表!$A$3:$BD$3,0)  )="榮","x",  IF(  INDEX(役男大表!$A$1:$BD$75,MATCH($A14,役男大表!$A$1:$A$75,0),   MATCH(AJ$1,役男大表!$A$3:$BD$3,0)  )="榮-22",  "x榮18-22",               INDEX(役男大表!$A$1:$BD$75,MATCH($A14,役男大表!$A$1:$A$75,0),   MATCH(AJ$1,役男大表!$A$3:$BD$3,0)  )                  )  )  )," ",""),"")</f>
        <v/>
      </c>
      <c r="AM14" s="193">
        <f t="shared" si="1"/>
        <v>13</v>
      </c>
      <c r="AN14" s="65" t="str">
        <f t="shared" si="2"/>
        <v>柯俊亦</v>
      </c>
      <c r="AO14" s="70" t="str">
        <f t="shared" ca="1" si="3"/>
        <v>18收</v>
      </c>
      <c r="AP14" s="65" t="str">
        <f>_xlfn.IFNA(IF((ROW(AP14)-1)&lt;=暫1!$B$2,IF(VALUE($AM14)=暫1!B$3,"家因",IF(VALUE($AM14)=暫1!C$3,"家因",IF(VALUE($AM14)=暫1!D$3,"家因",IF(VALUE($AM14)=暫1!E$3,"家因",IF(VALUE($AM14)=暫1!F$3,"家因",IF(VALUE($AM14)=暫1!G$3,"家因",IF(VALUE($AM14)=暫1!H$3,"家因",IF(VALUE($AM14)=暫1!I$3,"家因",IF(VALUE($AM14)=暫1!J$3,"家因",IF(VALUE($AM14)=暫1!K$3,"家因",IF(VALUE($AM14)=暫1!L$3,"家因",IF(VALUE($AM14)=暫1!M$3,"家因",IF(VALUE($AM14)=暫1!N$3,"家因",IF(VALUE($AM14)=暫1!O$3,"家因",IF(VALUE($AM14)=暫1!P$3,"家因",IF(VALUE($AM14)=暫1!Q$3,"家因",IF(VALUE($AM14)=暫1!R$3,"家因",IF(VALUE($AM14)=暫1!S$3,"家因",IF(VALUE($AM14)=暫1!T$3,"家因",IF(VALUE($AM14)=暫1!U$3,"家因","")))))))))))))))))))),""),"")</f>
        <v/>
      </c>
      <c r="AQ14" s="65" t="str">
        <f ca="1">IF((ROW(AQ14)-1)&lt;=暫1!$B$2,_xlfn.IFNA(IF(INDEX($A$1:$AJ$99,MATCH($AN14,$B$1:$B$219,0),VALUE($AQ$1+3))="成","補",INDEX($A$1:$AJ$99,MATCH($AN14,$B$1:$B$219,0),VALUE($AQ$1+3))),""),"")</f>
        <v>x</v>
      </c>
      <c r="AR14" s="65" t="str">
        <f ca="1">IF((ROW(AR14)-1)&lt;=暫1!$B$2,_xlfn.IFNA(IF(INDEX($A$1:$AJ$99,MATCH($AN14,$B$1:$B$219,0),VALUE($AR$1+3))="成","補",INDEX($A$1:$AJ$99,MATCH($AN14,$B$1:$B$219,0),VALUE($AR$1+3))),""),"")</f>
        <v/>
      </c>
      <c r="AS14" s="65" t="str">
        <f ca="1">IF((ROW(AS14)-1)&lt;=暫1!$B$2,_xlfn.IFNA(IF(INDEX($A$1:$AJ$99,MATCH($AN14,$B$1:$B$219,0),VALUE($AS$1+3))="成","補",INDEX($A$1:$AJ$99,MATCH($AN14,$B$1:$B$219,0),VALUE($AS$1+3))),""),"")</f>
        <v/>
      </c>
      <c r="AT14" s="65" t="str">
        <f t="shared" ca="1" si="4"/>
        <v/>
      </c>
      <c r="AU14" s="65" t="str">
        <f t="shared" ca="1" si="5"/>
        <v/>
      </c>
      <c r="AV14" s="65" t="str">
        <f t="shared" ca="1" si="6"/>
        <v/>
      </c>
      <c r="AX14" s="65" t="str">
        <f ca="1">IFERROR(IF((ROW(AX14)-1)&lt;=暫1!$B$2,SUBSTITUTE(IF($AO14=$AX$1,$AM14,"")," ",""),""),"")</f>
        <v/>
      </c>
      <c r="AY14" s="65" t="str">
        <f ca="1">IFERROR(IF((ROW(AY14)-1)&lt;=暫1!$B$2,SUBSTITUTE(IF($AO14=$AY$1,$AM14,"")," ",""),""),"")</f>
        <v/>
      </c>
      <c r="AZ14" s="65" t="str">
        <f ca="1">IFERROR(IF((ROW(AZ14)-1)&lt;=暫1!$B$2,SUBSTITUTE(IF($AO14=$AZ$1,$AM14,"")," ",""),""),"")</f>
        <v/>
      </c>
      <c r="BA14" s="65" t="str">
        <f ca="1">IFERROR(IF((ROW(BA14)-1)&lt;=暫1!$B$2,SUBSTITUTE(IF($AO14=$BA$1,$AM14,"")," ",""),""),"")</f>
        <v>13</v>
      </c>
      <c r="BB14" s="68" t="str">
        <f ca="1">IFERROR(IF((ROW(BB14)-1)&lt;=暫1!$B$2,SUBSTITUTE(IF(OR($AO14=$BB$1,$AO14=$AY$1,$AO14=$AZ$1),$AM14,IF($AO14=$AY$1,$AM14,"")),"",""),""),"")</f>
        <v/>
      </c>
      <c r="BC14" s="68" t="str">
        <f>IF(    AND(LEN(BC13)&gt;=2,IF(OR(役男人力!$K$2:$K$94="是"),役男人力!$B15,"")&lt;&gt;"" ),        "" &amp;  IF(OR(役男人力!$K$2:$K$94="是"),役男人力!$B14,""),  IF(OR(役男人力!$E14="全日勤",役男人力!$E14="家因退勤"),役男人力!$B14,"")  )</f>
        <v/>
      </c>
      <c r="BG14" s="198" t="s">
        <v>520</v>
      </c>
      <c r="BH14" s="199">
        <f ca="1">COUNTA(AX2:AX38,AY2:AY38,AZ2:AZ38)-(COUNTBLANK(AX2:AX38)+COUNTBLANK(AY2:AY38)+COUNTBLANK(AZ2:AZ38))</f>
        <v>0</v>
      </c>
    </row>
    <row r="15" spans="1:60" ht="25.5" customHeight="1" thickBot="1">
      <c r="A15" s="197">
        <v>14</v>
      </c>
      <c r="B15" s="197" t="str">
        <f>_xlfn.IFNA(  INDEX(役男大表!$A$1:$BD$75,MATCH(A15,役男大表!$A$1:$A$75,0),2),"")</f>
        <v>周季濓</v>
      </c>
      <c r="C15" s="197" t="str">
        <f ca="1">_xlfn.IFNA(  SUBSTITUTE(     IF(  INDEX(役男大表!$A$1:$BD$75,MATCH($A15,役男大表!$A$1:$A$75,0),   MATCH(C$1,役男大表!$A$3:$BD$3,0)  )=0,"",  IF(  INDEX(役男大表!$A$1:$BD$75,MATCH($A15,役男大表!$A$1:$A$75,0),   MATCH(C$1,役男大表!$A$3:$BD$3,0)  )="榮","x",  IF(  INDEX(役男大表!$A$1:$BD$75,MATCH($A15,役男大表!$A$1:$A$75,0),   MATCH(C$1,役男大表!$A$3:$BD$3,0)  )="榮-22",  "x榮18-22",               INDEX(役男大表!$A$1:$BD$75,MATCH($A15,役男大表!$A$1:$A$75,0),   MATCH(C$1,役男大表!$A$3:$BD$3,0)  )                  )  )  )," ",""),"")</f>
        <v/>
      </c>
      <c r="D15" s="197" t="str">
        <f ca="1">_xlfn.IFNA(  SUBSTITUTE(     IF(  INDEX(役男大表!$A$1:$BD$75,MATCH($A15,役男大表!$A$1:$A$75,0),   MATCH(D$1,役男大表!$A$3:$BD$3,0)  )=0,"",  IF(  INDEX(役男大表!$A$1:$BD$75,MATCH($A15,役男大表!$A$1:$A$75,0),   MATCH(D$1,役男大表!$A$3:$BD$3,0)  )="榮","x",  IF(  INDEX(役男大表!$A$1:$BD$75,MATCH($A15,役男大表!$A$1:$A$75,0),   MATCH(D$1,役男大表!$A$3:$BD$3,0)  )="榮-22",  "x榮18-22",               INDEX(役男大表!$A$1:$BD$75,MATCH($A15,役男大表!$A$1:$A$75,0),   MATCH(D$1,役男大表!$A$3:$BD$3,0)  )                  )  )  )," ",""),"")</f>
        <v/>
      </c>
      <c r="E15" s="197" t="str">
        <f ca="1">_xlfn.IFNA(  SUBSTITUTE(     IF(  INDEX(役男大表!$A$1:$BD$75,MATCH($A15,役男大表!$A$1:$A$75,0),   MATCH(E$1,役男大表!$A$3:$BD$3,0)  )=0,"",  IF(  INDEX(役男大表!$A$1:$BD$75,MATCH($A15,役男大表!$A$1:$A$75,0),   MATCH(E$1,役男大表!$A$3:$BD$3,0)  )="榮","x",  IF(  INDEX(役男大表!$A$1:$BD$75,MATCH($A15,役男大表!$A$1:$A$75,0),   MATCH(E$1,役男大表!$A$3:$BD$3,0)  )="榮-22",  "x榮18-22",               INDEX(役男大表!$A$1:$BD$75,MATCH($A15,役男大表!$A$1:$A$75,0),   MATCH(E$1,役男大表!$A$3:$BD$3,0)  )                  )  )  )," ",""),"")</f>
        <v/>
      </c>
      <c r="F15" s="197" t="str">
        <f ca="1">_xlfn.IFNA(  SUBSTITUTE(     IF(  INDEX(役男大表!$A$1:$BD$75,MATCH($A15,役男大表!$A$1:$A$75,0),   MATCH(F$1,役男大表!$A$3:$BD$3,0)  )=0,"",  IF(  INDEX(役男大表!$A$1:$BD$75,MATCH($A15,役男大表!$A$1:$A$75,0),   MATCH(F$1,役男大表!$A$3:$BD$3,0)  )="榮","x",  IF(  INDEX(役男大表!$A$1:$BD$75,MATCH($A15,役男大表!$A$1:$A$75,0),   MATCH(F$1,役男大表!$A$3:$BD$3,0)  )="榮-22",  "x榮18-22",               INDEX(役男大表!$A$1:$BD$75,MATCH($A15,役男大表!$A$1:$A$75,0),   MATCH(F$1,役男大表!$A$3:$BD$3,0)  )                  )  )  )," ",""),"")</f>
        <v/>
      </c>
      <c r="G15" s="197" t="str">
        <f ca="1">_xlfn.IFNA(  SUBSTITUTE(     IF(  INDEX(役男大表!$A$1:$BD$75,MATCH($A15,役男大表!$A$1:$A$75,0),   MATCH(G$1,役男大表!$A$3:$BD$3,0)  )=0,"",  IF(  INDEX(役男大表!$A$1:$BD$75,MATCH($A15,役男大表!$A$1:$A$75,0),   MATCH(G$1,役男大表!$A$3:$BD$3,0)  )="榮","x",  IF(  INDEX(役男大表!$A$1:$BD$75,MATCH($A15,役男大表!$A$1:$A$75,0),   MATCH(G$1,役男大表!$A$3:$BD$3,0)  )="榮-22",  "x榮18-22",               INDEX(役男大表!$A$1:$BD$75,MATCH($A15,役男大表!$A$1:$A$75,0),   MATCH(G$1,役男大表!$A$3:$BD$3,0)  )                  )  )  )," ",""),"")</f>
        <v/>
      </c>
      <c r="H15" s="197" t="str">
        <f ca="1">_xlfn.IFNA(  SUBSTITUTE(     IF(  INDEX(役男大表!$A$1:$BD$75,MATCH($A15,役男大表!$A$1:$A$75,0),   MATCH(H$1,役男大表!$A$3:$BD$3,0)  )=0,"",  IF(  INDEX(役男大表!$A$1:$BD$75,MATCH($A15,役男大表!$A$1:$A$75,0),   MATCH(H$1,役男大表!$A$3:$BD$3,0)  )="榮","x",  IF(  INDEX(役男大表!$A$1:$BD$75,MATCH($A15,役男大表!$A$1:$A$75,0),   MATCH(H$1,役男大表!$A$3:$BD$3,0)  )="榮-22",  "x榮18-22",               INDEX(役男大表!$A$1:$BD$75,MATCH($A15,役男大表!$A$1:$A$75,0),   MATCH(H$1,役男大表!$A$3:$BD$3,0)  )                  )  )  )," ",""),"")</f>
        <v/>
      </c>
      <c r="I15" s="197" t="str">
        <f ca="1">_xlfn.IFNA(  SUBSTITUTE(     IF(  INDEX(役男大表!$A$1:$BD$75,MATCH($A15,役男大表!$A$1:$A$75,0),   MATCH(I$1,役男大表!$A$3:$BD$3,0)  )=0,"",  IF(  INDEX(役男大表!$A$1:$BD$75,MATCH($A15,役男大表!$A$1:$A$75,0),   MATCH(I$1,役男大表!$A$3:$BD$3,0)  )="榮","x",  IF(  INDEX(役男大表!$A$1:$BD$75,MATCH($A15,役男大表!$A$1:$A$75,0),   MATCH(I$1,役男大表!$A$3:$BD$3,0)  )="榮-22",  "x榮18-22",               INDEX(役男大表!$A$1:$BD$75,MATCH($A15,役男大表!$A$1:$A$75,0),   MATCH(I$1,役男大表!$A$3:$BD$3,0)  )                  )  )  )," ",""),"")</f>
        <v/>
      </c>
      <c r="J15" s="197" t="str">
        <f ca="1">_xlfn.IFNA(  SUBSTITUTE(     IF(  INDEX(役男大表!$A$1:$BD$75,MATCH($A15,役男大表!$A$1:$A$75,0),   MATCH(J$1,役男大表!$A$3:$BD$3,0)  )=0,"",  IF(  INDEX(役男大表!$A$1:$BD$75,MATCH($A15,役男大表!$A$1:$A$75,0),   MATCH(J$1,役男大表!$A$3:$BD$3,0)  )="榮","x",  IF(  INDEX(役男大表!$A$1:$BD$75,MATCH($A15,役男大表!$A$1:$A$75,0),   MATCH(J$1,役男大表!$A$3:$BD$3,0)  )="榮-22",  "x榮18-22",               INDEX(役男大表!$A$1:$BD$75,MATCH($A15,役男大表!$A$1:$A$75,0),   MATCH(J$1,役男大表!$A$3:$BD$3,0)  )                  )  )  )," ",""),"")</f>
        <v/>
      </c>
      <c r="K15" s="197" t="str">
        <f ca="1">_xlfn.IFNA(  SUBSTITUTE(     IF(  INDEX(役男大表!$A$1:$BD$75,MATCH($A15,役男大表!$A$1:$A$75,0),   MATCH(K$1,役男大表!$A$3:$BD$3,0)  )=0,"",  IF(  INDEX(役男大表!$A$1:$BD$75,MATCH($A15,役男大表!$A$1:$A$75,0),   MATCH(K$1,役男大表!$A$3:$BD$3,0)  )="榮","x",  IF(  INDEX(役男大表!$A$1:$BD$75,MATCH($A15,役男大表!$A$1:$A$75,0),   MATCH(K$1,役男大表!$A$3:$BD$3,0)  )="榮-22",  "x榮18-22",               INDEX(役男大表!$A$1:$BD$75,MATCH($A15,役男大表!$A$1:$A$75,0),   MATCH(K$1,役男大表!$A$3:$BD$3,0)  )                  )  )  )," ",""),"")</f>
        <v/>
      </c>
      <c r="L15" s="197" t="str">
        <f ca="1">_xlfn.IFNA(  SUBSTITUTE(     IF(  INDEX(役男大表!$A$1:$BD$75,MATCH($A15,役男大表!$A$1:$A$75,0),   MATCH(L$1,役男大表!$A$3:$BD$3,0)  )=0,"",  IF(  INDEX(役男大表!$A$1:$BD$75,MATCH($A15,役男大表!$A$1:$A$75,0),   MATCH(L$1,役男大表!$A$3:$BD$3,0)  )="榮","x",  IF(  INDEX(役男大表!$A$1:$BD$75,MATCH($A15,役男大表!$A$1:$A$75,0),   MATCH(L$1,役男大表!$A$3:$BD$3,0)  )="榮-22",  "x榮18-22",               INDEX(役男大表!$A$1:$BD$75,MATCH($A15,役男大表!$A$1:$A$75,0),   MATCH(L$1,役男大表!$A$3:$BD$3,0)  )                  )  )  )," ",""),"")</f>
        <v/>
      </c>
      <c r="M15" s="197" t="str">
        <f ca="1">_xlfn.IFNA(  SUBSTITUTE(     IF(  INDEX(役男大表!$A$1:$BD$75,MATCH($A15,役男大表!$A$1:$A$75,0),   MATCH(M$1,役男大表!$A$3:$BD$3,0)  )=0,"",  IF(  INDEX(役男大表!$A$1:$BD$75,MATCH($A15,役男大表!$A$1:$A$75,0),   MATCH(M$1,役男大表!$A$3:$BD$3,0)  )="榮","x",  IF(  INDEX(役男大表!$A$1:$BD$75,MATCH($A15,役男大表!$A$1:$A$75,0),   MATCH(M$1,役男大表!$A$3:$BD$3,0)  )="榮-22",  "x榮18-22",               INDEX(役男大表!$A$1:$BD$75,MATCH($A15,役男大表!$A$1:$A$75,0),   MATCH(M$1,役男大表!$A$3:$BD$3,0)  )                  )  )  )," ",""),"")</f>
        <v/>
      </c>
      <c r="N15" s="197" t="str">
        <f ca="1">_xlfn.IFNA(  SUBSTITUTE(     IF(  INDEX(役男大表!$A$1:$BD$75,MATCH($A15,役男大表!$A$1:$A$75,0),   MATCH(N$1,役男大表!$A$3:$BD$3,0)  )=0,"",  IF(  INDEX(役男大表!$A$1:$BD$75,MATCH($A15,役男大表!$A$1:$A$75,0),   MATCH(N$1,役男大表!$A$3:$BD$3,0)  )="榮","x",  IF(  INDEX(役男大表!$A$1:$BD$75,MATCH($A15,役男大表!$A$1:$A$75,0),   MATCH(N$1,役男大表!$A$3:$BD$3,0)  )="榮-22",  "x榮18-22",               INDEX(役男大表!$A$1:$BD$75,MATCH($A15,役男大表!$A$1:$A$75,0),   MATCH(N$1,役男大表!$A$3:$BD$3,0)  )                  )  )  )," ",""),"")</f>
        <v/>
      </c>
      <c r="O15" s="197" t="str">
        <f ca="1">_xlfn.IFNA(  SUBSTITUTE(     IF(  INDEX(役男大表!$A$1:$BD$75,MATCH($A15,役男大表!$A$1:$A$75,0),   MATCH(O$1,役男大表!$A$3:$BD$3,0)  )=0,"",  IF(  INDEX(役男大表!$A$1:$BD$75,MATCH($A15,役男大表!$A$1:$A$75,0),   MATCH(O$1,役男大表!$A$3:$BD$3,0)  )="榮","x",  IF(  INDEX(役男大表!$A$1:$BD$75,MATCH($A15,役男大表!$A$1:$A$75,0),   MATCH(O$1,役男大表!$A$3:$BD$3,0)  )="榮-22",  "x榮18-22",               INDEX(役男大表!$A$1:$BD$75,MATCH($A15,役男大表!$A$1:$A$75,0),   MATCH(O$1,役男大表!$A$3:$BD$3,0)  )                  )  )  )," ",""),"")</f>
        <v/>
      </c>
      <c r="P15" s="197" t="str">
        <f ca="1">_xlfn.IFNA(  SUBSTITUTE(     IF(  INDEX(役男大表!$A$1:$BD$75,MATCH($A15,役男大表!$A$1:$A$75,0),   MATCH(P$1,役男大表!$A$3:$BD$3,0)  )=0,"",  IF(  INDEX(役男大表!$A$1:$BD$75,MATCH($A15,役男大表!$A$1:$A$75,0),   MATCH(P$1,役男大表!$A$3:$BD$3,0)  )="榮","x",  IF(  INDEX(役男大表!$A$1:$BD$75,MATCH($A15,役男大表!$A$1:$A$75,0),   MATCH(P$1,役男大表!$A$3:$BD$3,0)  )="榮-22",  "x榮18-22",               INDEX(役男大表!$A$1:$BD$75,MATCH($A15,役男大表!$A$1:$A$75,0),   MATCH(P$1,役男大表!$A$3:$BD$3,0)  )                  )  )  )," ",""),"")</f>
        <v/>
      </c>
      <c r="Q15" s="197" t="str">
        <f ca="1">_xlfn.IFNA(  SUBSTITUTE(     IF(  INDEX(役男大表!$A$1:$BD$75,MATCH($A15,役男大表!$A$1:$A$75,0),   MATCH(Q$1,役男大表!$A$3:$BD$3,0)  )=0,"",  IF(  INDEX(役男大表!$A$1:$BD$75,MATCH($A15,役男大表!$A$1:$A$75,0),   MATCH(Q$1,役男大表!$A$3:$BD$3,0)  )="榮","x",  IF(  INDEX(役男大表!$A$1:$BD$75,MATCH($A15,役男大表!$A$1:$A$75,0),   MATCH(Q$1,役男大表!$A$3:$BD$3,0)  )="榮-22",  "x榮18-22",               INDEX(役男大表!$A$1:$BD$75,MATCH($A15,役男大表!$A$1:$A$75,0),   MATCH(Q$1,役男大表!$A$3:$BD$3,0)  )                  )  )  )," ",""),"")</f>
        <v/>
      </c>
      <c r="R15" s="197" t="str">
        <f ca="1">_xlfn.IFNA(  SUBSTITUTE(     IF(  INDEX(役男大表!$A$1:$BD$75,MATCH($A15,役男大表!$A$1:$A$75,0),   MATCH(R$1,役男大表!$A$3:$BD$3,0)  )=0,"",  IF(  INDEX(役男大表!$A$1:$BD$75,MATCH($A15,役男大表!$A$1:$A$75,0),   MATCH(R$1,役男大表!$A$3:$BD$3,0)  )="榮","x",  IF(  INDEX(役男大表!$A$1:$BD$75,MATCH($A15,役男大表!$A$1:$A$75,0),   MATCH(R$1,役男大表!$A$3:$BD$3,0)  )="榮-22",  "x榮18-22",               INDEX(役男大表!$A$1:$BD$75,MATCH($A15,役男大表!$A$1:$A$75,0),   MATCH(R$1,役男大表!$A$3:$BD$3,0)  )                  )  )  )," ",""),"")</f>
        <v/>
      </c>
      <c r="S15" s="197" t="str">
        <f ca="1">_xlfn.IFNA(  SUBSTITUTE(     IF(  INDEX(役男大表!$A$1:$BD$75,MATCH($A15,役男大表!$A$1:$A$75,0),   MATCH(S$1,役男大表!$A$3:$BD$3,0)  )=0,"",  IF(  INDEX(役男大表!$A$1:$BD$75,MATCH($A15,役男大表!$A$1:$A$75,0),   MATCH(S$1,役男大表!$A$3:$BD$3,0)  )="榮","x",  IF(  INDEX(役男大表!$A$1:$BD$75,MATCH($A15,役男大表!$A$1:$A$75,0),   MATCH(S$1,役男大表!$A$3:$BD$3,0)  )="榮-22",  "x榮18-22",               INDEX(役男大表!$A$1:$BD$75,MATCH($A15,役男大表!$A$1:$A$75,0),   MATCH(S$1,役男大表!$A$3:$BD$3,0)  )                  )  )  )," ",""),"")</f>
        <v/>
      </c>
      <c r="T15" s="197" t="str">
        <f ca="1">_xlfn.IFNA(  SUBSTITUTE(     IF(  INDEX(役男大表!$A$1:$BD$75,MATCH($A15,役男大表!$A$1:$A$75,0),   MATCH(T$1,役男大表!$A$3:$BD$3,0)  )=0,"",  IF(  INDEX(役男大表!$A$1:$BD$75,MATCH($A15,役男大表!$A$1:$A$75,0),   MATCH(T$1,役男大表!$A$3:$BD$3,0)  )="榮","x",  IF(  INDEX(役男大表!$A$1:$BD$75,MATCH($A15,役男大表!$A$1:$A$75,0),   MATCH(T$1,役男大表!$A$3:$BD$3,0)  )="榮-22",  "x榮18-22",               INDEX(役男大表!$A$1:$BD$75,MATCH($A15,役男大表!$A$1:$A$75,0),   MATCH(T$1,役男大表!$A$3:$BD$3,0)  )                  )  )  )," ",""),"")</f>
        <v/>
      </c>
      <c r="U15" s="197" t="str">
        <f ca="1">_xlfn.IFNA(  SUBSTITUTE(     IF(  INDEX(役男大表!$A$1:$BD$75,MATCH($A15,役男大表!$A$1:$A$75,0),   MATCH(U$1,役男大表!$A$3:$BD$3,0)  )=0,"",  IF(  INDEX(役男大表!$A$1:$BD$75,MATCH($A15,役男大表!$A$1:$A$75,0),   MATCH(U$1,役男大表!$A$3:$BD$3,0)  )="榮","x",  IF(  INDEX(役男大表!$A$1:$BD$75,MATCH($A15,役男大表!$A$1:$A$75,0),   MATCH(U$1,役男大表!$A$3:$BD$3,0)  )="榮-22",  "x榮18-22",               INDEX(役男大表!$A$1:$BD$75,MATCH($A15,役男大表!$A$1:$A$75,0),   MATCH(U$1,役男大表!$A$3:$BD$3,0)  )                  )  )  )," ",""),"")</f>
        <v/>
      </c>
      <c r="V15" s="197" t="str">
        <f ca="1">_xlfn.IFNA(  SUBSTITUTE(     IF(  INDEX(役男大表!$A$1:$BD$75,MATCH($A15,役男大表!$A$1:$A$75,0),   MATCH(V$1,役男大表!$A$3:$BD$3,0)  )=0,"",  IF(  INDEX(役男大表!$A$1:$BD$75,MATCH($A15,役男大表!$A$1:$A$75,0),   MATCH(V$1,役男大表!$A$3:$BD$3,0)  )="榮","x",  IF(  INDEX(役男大表!$A$1:$BD$75,MATCH($A15,役男大表!$A$1:$A$75,0),   MATCH(V$1,役男大表!$A$3:$BD$3,0)  )="榮-22",  "x榮18-22",               INDEX(役男大表!$A$1:$BD$75,MATCH($A15,役男大表!$A$1:$A$75,0),   MATCH(V$1,役男大表!$A$3:$BD$3,0)  )                  )  )  )," ",""),"")</f>
        <v/>
      </c>
      <c r="W15" s="197" t="str">
        <f ca="1">_xlfn.IFNA(  SUBSTITUTE(     IF(  INDEX(役男大表!$A$1:$BD$75,MATCH($A15,役男大表!$A$1:$A$75,0),   MATCH(W$1,役男大表!$A$3:$BD$3,0)  )=0,"",  IF(  INDEX(役男大表!$A$1:$BD$75,MATCH($A15,役男大表!$A$1:$A$75,0),   MATCH(W$1,役男大表!$A$3:$BD$3,0)  )="榮","x",  IF(  INDEX(役男大表!$A$1:$BD$75,MATCH($A15,役男大表!$A$1:$A$75,0),   MATCH(W$1,役男大表!$A$3:$BD$3,0)  )="榮-22",  "x榮18-22",               INDEX(役男大表!$A$1:$BD$75,MATCH($A15,役男大表!$A$1:$A$75,0),   MATCH(W$1,役男大表!$A$3:$BD$3,0)  )                  )  )  )," ",""),"")</f>
        <v/>
      </c>
      <c r="X15" s="197" t="str">
        <f ca="1">_xlfn.IFNA(  SUBSTITUTE(     IF(  INDEX(役男大表!$A$1:$BD$75,MATCH($A15,役男大表!$A$1:$A$75,0),   MATCH(X$1,役男大表!$A$3:$BD$3,0)  )=0,"",  IF(  INDEX(役男大表!$A$1:$BD$75,MATCH($A15,役男大表!$A$1:$A$75,0),   MATCH(X$1,役男大表!$A$3:$BD$3,0)  )="榮","x",  IF(  INDEX(役男大表!$A$1:$BD$75,MATCH($A15,役男大表!$A$1:$A$75,0),   MATCH(X$1,役男大表!$A$3:$BD$3,0)  )="榮-22",  "x榮18-22",               INDEX(役男大表!$A$1:$BD$75,MATCH($A15,役男大表!$A$1:$A$75,0),   MATCH(X$1,役男大表!$A$3:$BD$3,0)  )                  )  )  )," ",""),"")</f>
        <v/>
      </c>
      <c r="Y15" s="197" t="str">
        <f ca="1">_xlfn.IFNA(  SUBSTITUTE(     IF(  INDEX(役男大表!$A$1:$BD$75,MATCH($A15,役男大表!$A$1:$A$75,0),   MATCH(Y$1,役男大表!$A$3:$BD$3,0)  )=0,"",  IF(  INDEX(役男大表!$A$1:$BD$75,MATCH($A15,役男大表!$A$1:$A$75,0),   MATCH(Y$1,役男大表!$A$3:$BD$3,0)  )="榮","x",  IF(  INDEX(役男大表!$A$1:$BD$75,MATCH($A15,役男大表!$A$1:$A$75,0),   MATCH(Y$1,役男大表!$A$3:$BD$3,0)  )="榮-22",  "x榮18-22",               INDEX(役男大表!$A$1:$BD$75,MATCH($A15,役男大表!$A$1:$A$75,0),   MATCH(Y$1,役男大表!$A$3:$BD$3,0)  )                  )  )  )," ",""),"")</f>
        <v/>
      </c>
      <c r="Z15" s="197" t="str">
        <f ca="1">_xlfn.IFNA(  SUBSTITUTE(     IF(  INDEX(役男大表!$A$1:$BD$75,MATCH($A15,役男大表!$A$1:$A$75,0),   MATCH(Z$1,役男大表!$A$3:$BD$3,0)  )=0,"",  IF(  INDEX(役男大表!$A$1:$BD$75,MATCH($A15,役男大表!$A$1:$A$75,0),   MATCH(Z$1,役男大表!$A$3:$BD$3,0)  )="榮","x",  IF(  INDEX(役男大表!$A$1:$BD$75,MATCH($A15,役男大表!$A$1:$A$75,0),   MATCH(Z$1,役男大表!$A$3:$BD$3,0)  )="榮-22",  "x榮18-22",               INDEX(役男大表!$A$1:$BD$75,MATCH($A15,役男大表!$A$1:$A$75,0),   MATCH(Z$1,役男大表!$A$3:$BD$3,0)  )                  )  )  )," ",""),"")</f>
        <v/>
      </c>
      <c r="AA15" s="197" t="str">
        <f ca="1">_xlfn.IFNA(  SUBSTITUTE(     IF(  INDEX(役男大表!$A$1:$BD$75,MATCH($A15,役男大表!$A$1:$A$75,0),   MATCH(AA$1,役男大表!$A$3:$BD$3,0)  )=0,"",  IF(  INDEX(役男大表!$A$1:$BD$75,MATCH($A15,役男大表!$A$1:$A$75,0),   MATCH(AA$1,役男大表!$A$3:$BD$3,0)  )="榮","x",  IF(  INDEX(役男大表!$A$1:$BD$75,MATCH($A15,役男大表!$A$1:$A$75,0),   MATCH(AA$1,役男大表!$A$3:$BD$3,0)  )="榮-22",  "x榮18-22",               INDEX(役男大表!$A$1:$BD$75,MATCH($A15,役男大表!$A$1:$A$75,0),   MATCH(AA$1,役男大表!$A$3:$BD$3,0)  )                  )  )  )," ",""),"")</f>
        <v>x</v>
      </c>
      <c r="AB15" s="197" t="str">
        <f ca="1">_xlfn.IFNA(  SUBSTITUTE(     IF(  INDEX(役男大表!$A$1:$BD$75,MATCH($A15,役男大表!$A$1:$A$75,0),   MATCH(AB$1,役男大表!$A$3:$BD$3,0)  )=0,"",  IF(  INDEX(役男大表!$A$1:$BD$75,MATCH($A15,役男大表!$A$1:$A$75,0),   MATCH(AB$1,役男大表!$A$3:$BD$3,0)  )="榮","x",  IF(  INDEX(役男大表!$A$1:$BD$75,MATCH($A15,役男大表!$A$1:$A$75,0),   MATCH(AB$1,役男大表!$A$3:$BD$3,0)  )="榮-22",  "x榮18-22",               INDEX(役男大表!$A$1:$BD$75,MATCH($A15,役男大表!$A$1:$A$75,0),   MATCH(AB$1,役男大表!$A$3:$BD$3,0)  )                  )  )  )," ",""),"")</f>
        <v>x</v>
      </c>
      <c r="AC15" s="197" t="str">
        <f ca="1">_xlfn.IFNA(  SUBSTITUTE(     IF(  INDEX(役男大表!$A$1:$BD$75,MATCH($A15,役男大表!$A$1:$A$75,0),   MATCH(AC$1,役男大表!$A$3:$BD$3,0)  )=0,"",  IF(  INDEX(役男大表!$A$1:$BD$75,MATCH($A15,役男大表!$A$1:$A$75,0),   MATCH(AC$1,役男大表!$A$3:$BD$3,0)  )="榮","x",  IF(  INDEX(役男大表!$A$1:$BD$75,MATCH($A15,役男大表!$A$1:$A$75,0),   MATCH(AC$1,役男大表!$A$3:$BD$3,0)  )="榮-22",  "x榮18-22",               INDEX(役男大表!$A$1:$BD$75,MATCH($A15,役男大表!$A$1:$A$75,0),   MATCH(AC$1,役男大表!$A$3:$BD$3,0)  )                  )  )  )," ",""),"")</f>
        <v>x</v>
      </c>
      <c r="AD15" s="197" t="str">
        <f ca="1">_xlfn.IFNA(  SUBSTITUTE(     IF(  INDEX(役男大表!$A$1:$BD$75,MATCH($A15,役男大表!$A$1:$A$75,0),   MATCH(AD$1,役男大表!$A$3:$BD$3,0)  )=0,"",  IF(  INDEX(役男大表!$A$1:$BD$75,MATCH($A15,役男大表!$A$1:$A$75,0),   MATCH(AD$1,役男大表!$A$3:$BD$3,0)  )="榮","x",  IF(  INDEX(役男大表!$A$1:$BD$75,MATCH($A15,役男大表!$A$1:$A$75,0),   MATCH(AD$1,役男大表!$A$3:$BD$3,0)  )="榮-22",  "x榮18-22",               INDEX(役男大表!$A$1:$BD$75,MATCH($A15,役男大表!$A$1:$A$75,0),   MATCH(AD$1,役男大表!$A$3:$BD$3,0)  )                  )  )  )," ",""),"")</f>
        <v/>
      </c>
      <c r="AE15" s="197" t="str">
        <f ca="1">_xlfn.IFNA(  SUBSTITUTE(     IF(  INDEX(役男大表!$A$1:$BD$75,MATCH($A15,役男大表!$A$1:$A$75,0),   MATCH(AE$1,役男大表!$A$3:$BD$3,0)  )=0,"",  IF(  INDEX(役男大表!$A$1:$BD$75,MATCH($A15,役男大表!$A$1:$A$75,0),   MATCH(AE$1,役男大表!$A$3:$BD$3,0)  )="榮","x",  IF(  INDEX(役男大表!$A$1:$BD$75,MATCH($A15,役男大表!$A$1:$A$75,0),   MATCH(AE$1,役男大表!$A$3:$BD$3,0)  )="榮-22",  "x榮18-22",               INDEX(役男大表!$A$1:$BD$75,MATCH($A15,役男大表!$A$1:$A$75,0),   MATCH(AE$1,役男大表!$A$3:$BD$3,0)  )                  )  )  )," ",""),"")</f>
        <v/>
      </c>
      <c r="AF15" s="197" t="str">
        <f ca="1">_xlfn.IFNA(  SUBSTITUTE(     IF(  INDEX(役男大表!$A$1:$BD$75,MATCH($A15,役男大表!$A$1:$A$75,0),   MATCH(AF$1,役男大表!$A$3:$BD$3,0)  )=0,"",  IF(  INDEX(役男大表!$A$1:$BD$75,MATCH($A15,役男大表!$A$1:$A$75,0),   MATCH(AF$1,役男大表!$A$3:$BD$3,0)  )="榮","x",  IF(  INDEX(役男大表!$A$1:$BD$75,MATCH($A15,役男大表!$A$1:$A$75,0),   MATCH(AF$1,役男大表!$A$3:$BD$3,0)  )="榮-22",  "x榮18-22",               INDEX(役男大表!$A$1:$BD$75,MATCH($A15,役男大表!$A$1:$A$75,0),   MATCH(AF$1,役男大表!$A$3:$BD$3,0)  )                  )  )  )," ",""),"")</f>
        <v/>
      </c>
      <c r="AG15" s="197" t="str">
        <f ca="1">_xlfn.IFNA(  SUBSTITUTE(     IF(  INDEX(役男大表!$A$1:$BD$75,MATCH($A15,役男大表!$A$1:$A$75,0),   MATCH(AG$1,役男大表!$A$3:$BD$3,0)  )=0,"",  IF(  INDEX(役男大表!$A$1:$BD$75,MATCH($A15,役男大表!$A$1:$A$75,0),   MATCH(AG$1,役男大表!$A$3:$BD$3,0)  )="榮","x",  IF(  INDEX(役男大表!$A$1:$BD$75,MATCH($A15,役男大表!$A$1:$A$75,0),   MATCH(AG$1,役男大表!$A$3:$BD$3,0)  )="榮-22",  "x榮18-22",               INDEX(役男大表!$A$1:$BD$75,MATCH($A15,役男大表!$A$1:$A$75,0),   MATCH(AG$1,役男大表!$A$3:$BD$3,0)  )                  )  )  )," ",""),"")</f>
        <v>x</v>
      </c>
      <c r="AH15" s="197" t="str">
        <f ca="1">_xlfn.IFNA(  SUBSTITUTE(     IF(  INDEX(役男大表!$A$1:$BD$75,MATCH($A15,役男大表!$A$1:$A$75,0),   MATCH(AH$1,役男大表!$A$3:$BD$3,0)  )=0,"",  IF(  INDEX(役男大表!$A$1:$BD$75,MATCH($A15,役男大表!$A$1:$A$75,0),   MATCH(AH$1,役男大表!$A$3:$BD$3,0)  )="榮","x",  IF(  INDEX(役男大表!$A$1:$BD$75,MATCH($A15,役男大表!$A$1:$A$75,0),   MATCH(AH$1,役男大表!$A$3:$BD$3,0)  )="榮-22",  "x榮18-22",               INDEX(役男大表!$A$1:$BD$75,MATCH($A15,役男大表!$A$1:$A$75,0),   MATCH(AH$1,役男大表!$A$3:$BD$3,0)  )                  )  )  )," ",""),"")</f>
        <v/>
      </c>
      <c r="AI15" s="197" t="str">
        <f ca="1">_xlfn.IFNA(  SUBSTITUTE(     IF(  INDEX(役男大表!$A$1:$BD$75,MATCH($A15,役男大表!$A$1:$A$75,0),   MATCH(AI$1,役男大表!$A$3:$BD$3,0)  )=0,"",  IF(  INDEX(役男大表!$A$1:$BD$75,MATCH($A15,役男大表!$A$1:$A$75,0),   MATCH(AI$1,役男大表!$A$3:$BD$3,0)  )="榮","x",  IF(  INDEX(役男大表!$A$1:$BD$75,MATCH($A15,役男大表!$A$1:$A$75,0),   MATCH(AI$1,役男大表!$A$3:$BD$3,0)  )="榮-22",  "x榮18-22",               INDEX(役男大表!$A$1:$BD$75,MATCH($A15,役男大表!$A$1:$A$75,0),   MATCH(AI$1,役男大表!$A$3:$BD$3,0)  )                  )  )  )," ",""),"")</f>
        <v/>
      </c>
      <c r="AJ15" s="197" t="str">
        <f ca="1">_xlfn.IFNA(  SUBSTITUTE(     IF(  INDEX(役男大表!$A$1:$BD$75,MATCH($A15,役男大表!$A$1:$A$75,0),   MATCH(AJ$1,役男大表!$A$3:$BD$3,0)  )=0,"",  IF(  INDEX(役男大表!$A$1:$BD$75,MATCH($A15,役男大表!$A$1:$A$75,0),   MATCH(AJ$1,役男大表!$A$3:$BD$3,0)  )="榮","x",  IF(  INDEX(役男大表!$A$1:$BD$75,MATCH($A15,役男大表!$A$1:$A$75,0),   MATCH(AJ$1,役男大表!$A$3:$BD$3,0)  )="榮-22",  "x榮18-22",               INDEX(役男大表!$A$1:$BD$75,MATCH($A15,役男大表!$A$1:$A$75,0),   MATCH(AJ$1,役男大表!$A$3:$BD$3,0)  )                  )  )  )," ",""),"")</f>
        <v/>
      </c>
      <c r="AM15" s="65">
        <f t="shared" si="1"/>
        <v>14</v>
      </c>
      <c r="AN15" s="65" t="str">
        <f t="shared" si="2"/>
        <v>周季濓</v>
      </c>
      <c r="AO15" s="70" t="str">
        <f t="shared" ca="1" si="3"/>
        <v>18收</v>
      </c>
      <c r="AP15" s="65" t="str">
        <f>_xlfn.IFNA(IF((ROW(AP15)-1)&lt;=暫1!$B$2,IF(VALUE($AM15)=暫1!B$3,"家因",IF(VALUE($AM15)=暫1!C$3,"家因",IF(VALUE($AM15)=暫1!D$3,"家因",IF(VALUE($AM15)=暫1!E$3,"家因",IF(VALUE($AM15)=暫1!F$3,"家因",IF(VALUE($AM15)=暫1!G$3,"家因",IF(VALUE($AM15)=暫1!H$3,"家因",IF(VALUE($AM15)=暫1!I$3,"家因",IF(VALUE($AM15)=暫1!J$3,"家因",IF(VALUE($AM15)=暫1!K$3,"家因",IF(VALUE($AM15)=暫1!L$3,"家因",IF(VALUE($AM15)=暫1!M$3,"家因",IF(VALUE($AM15)=暫1!N$3,"家因",IF(VALUE($AM15)=暫1!O$3,"家因",IF(VALUE($AM15)=暫1!P$3,"家因",IF(VALUE($AM15)=暫1!Q$3,"家因",IF(VALUE($AM15)=暫1!R$3,"家因",IF(VALUE($AM15)=暫1!S$3,"家因",IF(VALUE($AM15)=暫1!T$3,"家因",IF(VALUE($AM15)=暫1!U$3,"家因","")))))))))))))))))))),""),"")</f>
        <v/>
      </c>
      <c r="AQ15" s="65" t="str">
        <f ca="1">IF((ROW(AQ15)-1)&lt;=暫1!$B$2,_xlfn.IFNA(IF(INDEX($A$1:$AJ$99,MATCH($AN15,$B$1:$B$219,0),VALUE($AQ$1+3))="成","補",INDEX($A$1:$AJ$99,MATCH($AN15,$B$1:$B$219,0),VALUE($AQ$1+3))),""),"")</f>
        <v>x</v>
      </c>
      <c r="AR15" s="65" t="str">
        <f ca="1">IF((ROW(AR15)-1)&lt;=暫1!$B$2,_xlfn.IFNA(IF(INDEX($A$1:$AJ$99,MATCH($AN15,$B$1:$B$219,0),VALUE($AR$1+3))="成","補",INDEX($A$1:$AJ$99,MATCH($AN15,$B$1:$B$219,0),VALUE($AR$1+3))),""),"")</f>
        <v/>
      </c>
      <c r="AS15" s="65" t="str">
        <f ca="1">IF((ROW(AS15)-1)&lt;=暫1!$B$2,_xlfn.IFNA(IF(INDEX($A$1:$AJ$99,MATCH($AN15,$B$1:$B$219,0),VALUE($AS$1+3))="成","補",INDEX($A$1:$AJ$99,MATCH($AN15,$B$1:$B$219,0),VALUE($AS$1+3))),""),"")</f>
        <v/>
      </c>
      <c r="AT15" s="65" t="str">
        <f t="shared" ca="1" si="4"/>
        <v/>
      </c>
      <c r="AU15" s="65" t="str">
        <f t="shared" ca="1" si="5"/>
        <v/>
      </c>
      <c r="AV15" s="65" t="str">
        <f t="shared" ca="1" si="6"/>
        <v/>
      </c>
      <c r="AX15" s="65" t="str">
        <f ca="1">IFERROR(IF((ROW(AX15)-1)&lt;=暫1!$B$2,SUBSTITUTE(IF($AO15=$AX$1,$AM15,"")," ",""),""),"")</f>
        <v/>
      </c>
      <c r="AY15" s="65" t="str">
        <f ca="1">IFERROR(IF((ROW(AY15)-1)&lt;=暫1!$B$2,SUBSTITUTE(IF($AO15=$AY$1,$AM15,"")," ",""),""),"")</f>
        <v/>
      </c>
      <c r="AZ15" s="65" t="str">
        <f ca="1">IFERROR(IF((ROW(AZ15)-1)&lt;=暫1!$B$2,SUBSTITUTE(IF($AO15=$AZ$1,$AM15,"")," ",""),""),"")</f>
        <v/>
      </c>
      <c r="BA15" s="65" t="str">
        <f ca="1">IFERROR(IF((ROW(BA15)-1)&lt;=暫1!$B$2,SUBSTITUTE(IF($AO15=$BA$1,$AM15,"")," ",""),""),"")</f>
        <v>14</v>
      </c>
      <c r="BB15" s="68" t="str">
        <f ca="1">IFERROR(IF((ROW(BB15)-1)&lt;=暫1!$B$2,SUBSTITUTE(IF(OR($AO15=$BB$1,$AO15=$AY$1,$AO15=$AZ$1),$AM15,IF($AO15=$AY$1,$AM15,"")),"",""),""),"")</f>
        <v/>
      </c>
      <c r="BC15" s="68" t="str">
        <f>IF(    AND(LEN(BC14)&gt;=2,IF(OR(役男人力!$K$2:$K$94="是"),役男人力!$B16,"")&lt;&gt;"" ),        "" &amp;  IF(OR(役男人力!$K$2:$K$94="是"),役男人力!$B15,""),  IF(OR(役男人力!$E15="全日勤",役男人力!$E15="家因退勤"),役男人力!$B15,"")  )</f>
        <v/>
      </c>
      <c r="BG15" s="96" t="str">
        <f ca="1">INDEX(   A800:AG891,92,MATCH(  DATE(INDIRECT("日期輸入!$A$3"),INDIRECT("日期輸入!$B$3"),INDIRECT("日期輸入!$C$3")),A800:AG800,0  )  )</f>
        <v>50(30日08-31日22).54</v>
      </c>
    </row>
    <row r="16" spans="1:60" ht="25.5" customHeight="1">
      <c r="A16" s="197">
        <v>15</v>
      </c>
      <c r="B16" s="197" t="str">
        <f>_xlfn.IFNA(  INDEX(役男大表!$A$1:$BD$75,MATCH(A16,役男大表!$A$1:$A$75,0),2),"")</f>
        <v>許修銘</v>
      </c>
      <c r="C16" s="197" t="str">
        <f ca="1">_xlfn.IFNA(  SUBSTITUTE(     IF(  INDEX(役男大表!$A$1:$BD$75,MATCH($A16,役男大表!$A$1:$A$75,0),   MATCH(C$1,役男大表!$A$3:$BD$3,0)  )=0,"",  IF(  INDEX(役男大表!$A$1:$BD$75,MATCH($A16,役男大表!$A$1:$A$75,0),   MATCH(C$1,役男大表!$A$3:$BD$3,0)  )="榮","x",  IF(  INDEX(役男大表!$A$1:$BD$75,MATCH($A16,役男大表!$A$1:$A$75,0),   MATCH(C$1,役男大表!$A$3:$BD$3,0)  )="榮-22",  "x榮18-22",               INDEX(役男大表!$A$1:$BD$75,MATCH($A16,役男大表!$A$1:$A$75,0),   MATCH(C$1,役男大表!$A$3:$BD$3,0)  )                  )  )  )," ",""),"")</f>
        <v/>
      </c>
      <c r="D16" s="197" t="str">
        <f ca="1">_xlfn.IFNA(  SUBSTITUTE(     IF(  INDEX(役男大表!$A$1:$BD$75,MATCH($A16,役男大表!$A$1:$A$75,0),   MATCH(D$1,役男大表!$A$3:$BD$3,0)  )=0,"",  IF(  INDEX(役男大表!$A$1:$BD$75,MATCH($A16,役男大表!$A$1:$A$75,0),   MATCH(D$1,役男大表!$A$3:$BD$3,0)  )="榮","x",  IF(  INDEX(役男大表!$A$1:$BD$75,MATCH($A16,役男大表!$A$1:$A$75,0),   MATCH(D$1,役男大表!$A$3:$BD$3,0)  )="榮-22",  "x榮18-22",               INDEX(役男大表!$A$1:$BD$75,MATCH($A16,役男大表!$A$1:$A$75,0),   MATCH(D$1,役男大表!$A$3:$BD$3,0)  )                  )  )  )," ",""),"")</f>
        <v/>
      </c>
      <c r="E16" s="197" t="str">
        <f ca="1">_xlfn.IFNA(  SUBSTITUTE(     IF(  INDEX(役男大表!$A$1:$BD$75,MATCH($A16,役男大表!$A$1:$A$75,0),   MATCH(E$1,役男大表!$A$3:$BD$3,0)  )=0,"",  IF(  INDEX(役男大表!$A$1:$BD$75,MATCH($A16,役男大表!$A$1:$A$75,0),   MATCH(E$1,役男大表!$A$3:$BD$3,0)  )="榮","x",  IF(  INDEX(役男大表!$A$1:$BD$75,MATCH($A16,役男大表!$A$1:$A$75,0),   MATCH(E$1,役男大表!$A$3:$BD$3,0)  )="榮-22",  "x榮18-22",               INDEX(役男大表!$A$1:$BD$75,MATCH($A16,役男大表!$A$1:$A$75,0),   MATCH(E$1,役男大表!$A$3:$BD$3,0)  )                  )  )  )," ",""),"")</f>
        <v/>
      </c>
      <c r="F16" s="197" t="str">
        <f ca="1">_xlfn.IFNA(  SUBSTITUTE(     IF(  INDEX(役男大表!$A$1:$BD$75,MATCH($A16,役男大表!$A$1:$A$75,0),   MATCH(F$1,役男大表!$A$3:$BD$3,0)  )=0,"",  IF(  INDEX(役男大表!$A$1:$BD$75,MATCH($A16,役男大表!$A$1:$A$75,0),   MATCH(F$1,役男大表!$A$3:$BD$3,0)  )="榮","x",  IF(  INDEX(役男大表!$A$1:$BD$75,MATCH($A16,役男大表!$A$1:$A$75,0),   MATCH(F$1,役男大表!$A$3:$BD$3,0)  )="榮-22",  "x榮18-22",               INDEX(役男大表!$A$1:$BD$75,MATCH($A16,役男大表!$A$1:$A$75,0),   MATCH(F$1,役男大表!$A$3:$BD$3,0)  )                  )  )  )," ",""),"")</f>
        <v/>
      </c>
      <c r="G16" s="197" t="str">
        <f ca="1">_xlfn.IFNA(  SUBSTITUTE(     IF(  INDEX(役男大表!$A$1:$BD$75,MATCH($A16,役男大表!$A$1:$A$75,0),   MATCH(G$1,役男大表!$A$3:$BD$3,0)  )=0,"",  IF(  INDEX(役男大表!$A$1:$BD$75,MATCH($A16,役男大表!$A$1:$A$75,0),   MATCH(G$1,役男大表!$A$3:$BD$3,0)  )="榮","x",  IF(  INDEX(役男大表!$A$1:$BD$75,MATCH($A16,役男大表!$A$1:$A$75,0),   MATCH(G$1,役男大表!$A$3:$BD$3,0)  )="榮-22",  "x榮18-22",               INDEX(役男大表!$A$1:$BD$75,MATCH($A16,役男大表!$A$1:$A$75,0),   MATCH(G$1,役男大表!$A$3:$BD$3,0)  )                  )  )  )," ",""),"")</f>
        <v/>
      </c>
      <c r="H16" s="197" t="str">
        <f ca="1">_xlfn.IFNA(  SUBSTITUTE(     IF(  INDEX(役男大表!$A$1:$BD$75,MATCH($A16,役男大表!$A$1:$A$75,0),   MATCH(H$1,役男大表!$A$3:$BD$3,0)  )=0,"",  IF(  INDEX(役男大表!$A$1:$BD$75,MATCH($A16,役男大表!$A$1:$A$75,0),   MATCH(H$1,役男大表!$A$3:$BD$3,0)  )="榮","x",  IF(  INDEX(役男大表!$A$1:$BD$75,MATCH($A16,役男大表!$A$1:$A$75,0),   MATCH(H$1,役男大表!$A$3:$BD$3,0)  )="榮-22",  "x榮18-22",               INDEX(役男大表!$A$1:$BD$75,MATCH($A16,役男大表!$A$1:$A$75,0),   MATCH(H$1,役男大表!$A$3:$BD$3,0)  )                  )  )  )," ",""),"")</f>
        <v/>
      </c>
      <c r="I16" s="197" t="str">
        <f ca="1">_xlfn.IFNA(  SUBSTITUTE(     IF(  INDEX(役男大表!$A$1:$BD$75,MATCH($A16,役男大表!$A$1:$A$75,0),   MATCH(I$1,役男大表!$A$3:$BD$3,0)  )=0,"",  IF(  INDEX(役男大表!$A$1:$BD$75,MATCH($A16,役男大表!$A$1:$A$75,0),   MATCH(I$1,役男大表!$A$3:$BD$3,0)  )="榮","x",  IF(  INDEX(役男大表!$A$1:$BD$75,MATCH($A16,役男大表!$A$1:$A$75,0),   MATCH(I$1,役男大表!$A$3:$BD$3,0)  )="榮-22",  "x榮18-22",               INDEX(役男大表!$A$1:$BD$75,MATCH($A16,役男大表!$A$1:$A$75,0),   MATCH(I$1,役男大表!$A$3:$BD$3,0)  )                  )  )  )," ",""),"")</f>
        <v/>
      </c>
      <c r="J16" s="197" t="str">
        <f ca="1">_xlfn.IFNA(  SUBSTITUTE(     IF(  INDEX(役男大表!$A$1:$BD$75,MATCH($A16,役男大表!$A$1:$A$75,0),   MATCH(J$1,役男大表!$A$3:$BD$3,0)  )=0,"",  IF(  INDEX(役男大表!$A$1:$BD$75,MATCH($A16,役男大表!$A$1:$A$75,0),   MATCH(J$1,役男大表!$A$3:$BD$3,0)  )="榮","x",  IF(  INDEX(役男大表!$A$1:$BD$75,MATCH($A16,役男大表!$A$1:$A$75,0),   MATCH(J$1,役男大表!$A$3:$BD$3,0)  )="榮-22",  "x榮18-22",               INDEX(役男大表!$A$1:$BD$75,MATCH($A16,役男大表!$A$1:$A$75,0),   MATCH(J$1,役男大表!$A$3:$BD$3,0)  )                  )  )  )," ",""),"")</f>
        <v/>
      </c>
      <c r="K16" s="197" t="str">
        <f ca="1">_xlfn.IFNA(  SUBSTITUTE(     IF(  INDEX(役男大表!$A$1:$BD$75,MATCH($A16,役男大表!$A$1:$A$75,0),   MATCH(K$1,役男大表!$A$3:$BD$3,0)  )=0,"",  IF(  INDEX(役男大表!$A$1:$BD$75,MATCH($A16,役男大表!$A$1:$A$75,0),   MATCH(K$1,役男大表!$A$3:$BD$3,0)  )="榮","x",  IF(  INDEX(役男大表!$A$1:$BD$75,MATCH($A16,役男大表!$A$1:$A$75,0),   MATCH(K$1,役男大表!$A$3:$BD$3,0)  )="榮-22",  "x榮18-22",               INDEX(役男大表!$A$1:$BD$75,MATCH($A16,役男大表!$A$1:$A$75,0),   MATCH(K$1,役男大表!$A$3:$BD$3,0)  )                  )  )  )," ",""),"")</f>
        <v/>
      </c>
      <c r="L16" s="197" t="str">
        <f ca="1">_xlfn.IFNA(  SUBSTITUTE(     IF(  INDEX(役男大表!$A$1:$BD$75,MATCH($A16,役男大表!$A$1:$A$75,0),   MATCH(L$1,役男大表!$A$3:$BD$3,0)  )=0,"",  IF(  INDEX(役男大表!$A$1:$BD$75,MATCH($A16,役男大表!$A$1:$A$75,0),   MATCH(L$1,役男大表!$A$3:$BD$3,0)  )="榮","x",  IF(  INDEX(役男大表!$A$1:$BD$75,MATCH($A16,役男大表!$A$1:$A$75,0),   MATCH(L$1,役男大表!$A$3:$BD$3,0)  )="榮-22",  "x榮18-22",               INDEX(役男大表!$A$1:$BD$75,MATCH($A16,役男大表!$A$1:$A$75,0),   MATCH(L$1,役男大表!$A$3:$BD$3,0)  )                  )  )  )," ",""),"")</f>
        <v/>
      </c>
      <c r="M16" s="197" t="str">
        <f ca="1">_xlfn.IFNA(  SUBSTITUTE(     IF(  INDEX(役男大表!$A$1:$BD$75,MATCH($A16,役男大表!$A$1:$A$75,0),   MATCH(M$1,役男大表!$A$3:$BD$3,0)  )=0,"",  IF(  INDEX(役男大表!$A$1:$BD$75,MATCH($A16,役男大表!$A$1:$A$75,0),   MATCH(M$1,役男大表!$A$3:$BD$3,0)  )="榮","x",  IF(  INDEX(役男大表!$A$1:$BD$75,MATCH($A16,役男大表!$A$1:$A$75,0),   MATCH(M$1,役男大表!$A$3:$BD$3,0)  )="榮-22",  "x榮18-22",               INDEX(役男大表!$A$1:$BD$75,MATCH($A16,役男大表!$A$1:$A$75,0),   MATCH(M$1,役男大表!$A$3:$BD$3,0)  )                  )  )  )," ",""),"")</f>
        <v/>
      </c>
      <c r="N16" s="197" t="str">
        <f ca="1">_xlfn.IFNA(  SUBSTITUTE(     IF(  INDEX(役男大表!$A$1:$BD$75,MATCH($A16,役男大表!$A$1:$A$75,0),   MATCH(N$1,役男大表!$A$3:$BD$3,0)  )=0,"",  IF(  INDEX(役男大表!$A$1:$BD$75,MATCH($A16,役男大表!$A$1:$A$75,0),   MATCH(N$1,役男大表!$A$3:$BD$3,0)  )="榮","x",  IF(  INDEX(役男大表!$A$1:$BD$75,MATCH($A16,役男大表!$A$1:$A$75,0),   MATCH(N$1,役男大表!$A$3:$BD$3,0)  )="榮-22",  "x榮18-22",               INDEX(役男大表!$A$1:$BD$75,MATCH($A16,役男大表!$A$1:$A$75,0),   MATCH(N$1,役男大表!$A$3:$BD$3,0)  )                  )  )  )," ",""),"")</f>
        <v/>
      </c>
      <c r="O16" s="197" t="str">
        <f ca="1">_xlfn.IFNA(  SUBSTITUTE(     IF(  INDEX(役男大表!$A$1:$BD$75,MATCH($A16,役男大表!$A$1:$A$75,0),   MATCH(O$1,役男大表!$A$3:$BD$3,0)  )=0,"",  IF(  INDEX(役男大表!$A$1:$BD$75,MATCH($A16,役男大表!$A$1:$A$75,0),   MATCH(O$1,役男大表!$A$3:$BD$3,0)  )="榮","x",  IF(  INDEX(役男大表!$A$1:$BD$75,MATCH($A16,役男大表!$A$1:$A$75,0),   MATCH(O$1,役男大表!$A$3:$BD$3,0)  )="榮-22",  "x榮18-22",               INDEX(役男大表!$A$1:$BD$75,MATCH($A16,役男大表!$A$1:$A$75,0),   MATCH(O$1,役男大表!$A$3:$BD$3,0)  )                  )  )  )," ",""),"")</f>
        <v/>
      </c>
      <c r="P16" s="197" t="str">
        <f ca="1">_xlfn.IFNA(  SUBSTITUTE(     IF(  INDEX(役男大表!$A$1:$BD$75,MATCH($A16,役男大表!$A$1:$A$75,0),   MATCH(P$1,役男大表!$A$3:$BD$3,0)  )=0,"",  IF(  INDEX(役男大表!$A$1:$BD$75,MATCH($A16,役男大表!$A$1:$A$75,0),   MATCH(P$1,役男大表!$A$3:$BD$3,0)  )="榮","x",  IF(  INDEX(役男大表!$A$1:$BD$75,MATCH($A16,役男大表!$A$1:$A$75,0),   MATCH(P$1,役男大表!$A$3:$BD$3,0)  )="榮-22",  "x榮18-22",               INDEX(役男大表!$A$1:$BD$75,MATCH($A16,役男大表!$A$1:$A$75,0),   MATCH(P$1,役男大表!$A$3:$BD$3,0)  )                  )  )  )," ",""),"")</f>
        <v/>
      </c>
      <c r="Q16" s="197" t="str">
        <f ca="1">_xlfn.IFNA(  SUBSTITUTE(     IF(  INDEX(役男大表!$A$1:$BD$75,MATCH($A16,役男大表!$A$1:$A$75,0),   MATCH(Q$1,役男大表!$A$3:$BD$3,0)  )=0,"",  IF(  INDEX(役男大表!$A$1:$BD$75,MATCH($A16,役男大表!$A$1:$A$75,0),   MATCH(Q$1,役男大表!$A$3:$BD$3,0)  )="榮","x",  IF(  INDEX(役男大表!$A$1:$BD$75,MATCH($A16,役男大表!$A$1:$A$75,0),   MATCH(Q$1,役男大表!$A$3:$BD$3,0)  )="榮-22",  "x榮18-22",               INDEX(役男大表!$A$1:$BD$75,MATCH($A16,役男大表!$A$1:$A$75,0),   MATCH(Q$1,役男大表!$A$3:$BD$3,0)  )                  )  )  )," ",""),"")</f>
        <v/>
      </c>
      <c r="R16" s="197" t="str">
        <f ca="1">_xlfn.IFNA(  SUBSTITUTE(     IF(  INDEX(役男大表!$A$1:$BD$75,MATCH($A16,役男大表!$A$1:$A$75,0),   MATCH(R$1,役男大表!$A$3:$BD$3,0)  )=0,"",  IF(  INDEX(役男大表!$A$1:$BD$75,MATCH($A16,役男大表!$A$1:$A$75,0),   MATCH(R$1,役男大表!$A$3:$BD$3,0)  )="榮","x",  IF(  INDEX(役男大表!$A$1:$BD$75,MATCH($A16,役男大表!$A$1:$A$75,0),   MATCH(R$1,役男大表!$A$3:$BD$3,0)  )="榮-22",  "x榮18-22",               INDEX(役男大表!$A$1:$BD$75,MATCH($A16,役男大表!$A$1:$A$75,0),   MATCH(R$1,役男大表!$A$3:$BD$3,0)  )                  )  )  )," ",""),"")</f>
        <v/>
      </c>
      <c r="S16" s="197" t="str">
        <f ca="1">_xlfn.IFNA(  SUBSTITUTE(     IF(  INDEX(役男大表!$A$1:$BD$75,MATCH($A16,役男大表!$A$1:$A$75,0),   MATCH(S$1,役男大表!$A$3:$BD$3,0)  )=0,"",  IF(  INDEX(役男大表!$A$1:$BD$75,MATCH($A16,役男大表!$A$1:$A$75,0),   MATCH(S$1,役男大表!$A$3:$BD$3,0)  )="榮","x",  IF(  INDEX(役男大表!$A$1:$BD$75,MATCH($A16,役男大表!$A$1:$A$75,0),   MATCH(S$1,役男大表!$A$3:$BD$3,0)  )="榮-22",  "x榮18-22",               INDEX(役男大表!$A$1:$BD$75,MATCH($A16,役男大表!$A$1:$A$75,0),   MATCH(S$1,役男大表!$A$3:$BD$3,0)  )                  )  )  )," ",""),"")</f>
        <v/>
      </c>
      <c r="T16" s="197" t="str">
        <f ca="1">_xlfn.IFNA(  SUBSTITUTE(     IF(  INDEX(役男大表!$A$1:$BD$75,MATCH($A16,役男大表!$A$1:$A$75,0),   MATCH(T$1,役男大表!$A$3:$BD$3,0)  )=0,"",  IF(  INDEX(役男大表!$A$1:$BD$75,MATCH($A16,役男大表!$A$1:$A$75,0),   MATCH(T$1,役男大表!$A$3:$BD$3,0)  )="榮","x",  IF(  INDEX(役男大表!$A$1:$BD$75,MATCH($A16,役男大表!$A$1:$A$75,0),   MATCH(T$1,役男大表!$A$3:$BD$3,0)  )="榮-22",  "x榮18-22",               INDEX(役男大表!$A$1:$BD$75,MATCH($A16,役男大表!$A$1:$A$75,0),   MATCH(T$1,役男大表!$A$3:$BD$3,0)  )                  )  )  )," ",""),"")</f>
        <v/>
      </c>
      <c r="U16" s="197" t="str">
        <f ca="1">_xlfn.IFNA(  SUBSTITUTE(     IF(  INDEX(役男大表!$A$1:$BD$75,MATCH($A16,役男大表!$A$1:$A$75,0),   MATCH(U$1,役男大表!$A$3:$BD$3,0)  )=0,"",  IF(  INDEX(役男大表!$A$1:$BD$75,MATCH($A16,役男大表!$A$1:$A$75,0),   MATCH(U$1,役男大表!$A$3:$BD$3,0)  )="榮","x",  IF(  INDEX(役男大表!$A$1:$BD$75,MATCH($A16,役男大表!$A$1:$A$75,0),   MATCH(U$1,役男大表!$A$3:$BD$3,0)  )="榮-22",  "x榮18-22",               INDEX(役男大表!$A$1:$BD$75,MATCH($A16,役男大表!$A$1:$A$75,0),   MATCH(U$1,役男大表!$A$3:$BD$3,0)  )                  )  )  )," ",""),"")</f>
        <v/>
      </c>
      <c r="V16" s="197" t="str">
        <f ca="1">_xlfn.IFNA(  SUBSTITUTE(     IF(  INDEX(役男大表!$A$1:$BD$75,MATCH($A16,役男大表!$A$1:$A$75,0),   MATCH(V$1,役男大表!$A$3:$BD$3,0)  )=0,"",  IF(  INDEX(役男大表!$A$1:$BD$75,MATCH($A16,役男大表!$A$1:$A$75,0),   MATCH(V$1,役男大表!$A$3:$BD$3,0)  )="榮","x",  IF(  INDEX(役男大表!$A$1:$BD$75,MATCH($A16,役男大表!$A$1:$A$75,0),   MATCH(V$1,役男大表!$A$3:$BD$3,0)  )="榮-22",  "x榮18-22",               INDEX(役男大表!$A$1:$BD$75,MATCH($A16,役男大表!$A$1:$A$75,0),   MATCH(V$1,役男大表!$A$3:$BD$3,0)  )                  )  )  )," ",""),"")</f>
        <v/>
      </c>
      <c r="W16" s="197" t="str">
        <f ca="1">_xlfn.IFNA(  SUBSTITUTE(     IF(  INDEX(役男大表!$A$1:$BD$75,MATCH($A16,役男大表!$A$1:$A$75,0),   MATCH(W$1,役男大表!$A$3:$BD$3,0)  )=0,"",  IF(  INDEX(役男大表!$A$1:$BD$75,MATCH($A16,役男大表!$A$1:$A$75,0),   MATCH(W$1,役男大表!$A$3:$BD$3,0)  )="榮","x",  IF(  INDEX(役男大表!$A$1:$BD$75,MATCH($A16,役男大表!$A$1:$A$75,0),   MATCH(W$1,役男大表!$A$3:$BD$3,0)  )="榮-22",  "x榮18-22",               INDEX(役男大表!$A$1:$BD$75,MATCH($A16,役男大表!$A$1:$A$75,0),   MATCH(W$1,役男大表!$A$3:$BD$3,0)  )                  )  )  )," ",""),"")</f>
        <v/>
      </c>
      <c r="X16" s="197" t="str">
        <f ca="1">_xlfn.IFNA(  SUBSTITUTE(     IF(  INDEX(役男大表!$A$1:$BD$75,MATCH($A16,役男大表!$A$1:$A$75,0),   MATCH(X$1,役男大表!$A$3:$BD$3,0)  )=0,"",  IF(  INDEX(役男大表!$A$1:$BD$75,MATCH($A16,役男大表!$A$1:$A$75,0),   MATCH(X$1,役男大表!$A$3:$BD$3,0)  )="榮","x",  IF(  INDEX(役男大表!$A$1:$BD$75,MATCH($A16,役男大表!$A$1:$A$75,0),   MATCH(X$1,役男大表!$A$3:$BD$3,0)  )="榮-22",  "x榮18-22",               INDEX(役男大表!$A$1:$BD$75,MATCH($A16,役男大表!$A$1:$A$75,0),   MATCH(X$1,役男大表!$A$3:$BD$3,0)  )                  )  )  )," ",""),"")</f>
        <v/>
      </c>
      <c r="Y16" s="197" t="str">
        <f ca="1">_xlfn.IFNA(  SUBSTITUTE(     IF(  INDEX(役男大表!$A$1:$BD$75,MATCH($A16,役男大表!$A$1:$A$75,0),   MATCH(Y$1,役男大表!$A$3:$BD$3,0)  )=0,"",  IF(  INDEX(役男大表!$A$1:$BD$75,MATCH($A16,役男大表!$A$1:$A$75,0),   MATCH(Y$1,役男大表!$A$3:$BD$3,0)  )="榮","x",  IF(  INDEX(役男大表!$A$1:$BD$75,MATCH($A16,役男大表!$A$1:$A$75,0),   MATCH(Y$1,役男大表!$A$3:$BD$3,0)  )="榮-22",  "x榮18-22",               INDEX(役男大表!$A$1:$BD$75,MATCH($A16,役男大表!$A$1:$A$75,0),   MATCH(Y$1,役男大表!$A$3:$BD$3,0)  )                  )  )  )," ",""),"")</f>
        <v/>
      </c>
      <c r="Z16" s="197" t="str">
        <f ca="1">_xlfn.IFNA(  SUBSTITUTE(     IF(  INDEX(役男大表!$A$1:$BD$75,MATCH($A16,役男大表!$A$1:$A$75,0),   MATCH(Z$1,役男大表!$A$3:$BD$3,0)  )=0,"",  IF(  INDEX(役男大表!$A$1:$BD$75,MATCH($A16,役男大表!$A$1:$A$75,0),   MATCH(Z$1,役男大表!$A$3:$BD$3,0)  )="榮","x",  IF(  INDEX(役男大表!$A$1:$BD$75,MATCH($A16,役男大表!$A$1:$A$75,0),   MATCH(Z$1,役男大表!$A$3:$BD$3,0)  )="榮-22",  "x榮18-22",               INDEX(役男大表!$A$1:$BD$75,MATCH($A16,役男大表!$A$1:$A$75,0),   MATCH(Z$1,役男大表!$A$3:$BD$3,0)  )                  )  )  )," ",""),"")</f>
        <v/>
      </c>
      <c r="AA16" s="197" t="str">
        <f ca="1">_xlfn.IFNA(  SUBSTITUTE(     IF(  INDEX(役男大表!$A$1:$BD$75,MATCH($A16,役男大表!$A$1:$A$75,0),   MATCH(AA$1,役男大表!$A$3:$BD$3,0)  )=0,"",  IF(  INDEX(役男大表!$A$1:$BD$75,MATCH($A16,役男大表!$A$1:$A$75,0),   MATCH(AA$1,役男大表!$A$3:$BD$3,0)  )="榮","x",  IF(  INDEX(役男大表!$A$1:$BD$75,MATCH($A16,役男大表!$A$1:$A$75,0),   MATCH(AA$1,役男大表!$A$3:$BD$3,0)  )="榮-22",  "x榮18-22",               INDEX(役男大表!$A$1:$BD$75,MATCH($A16,役男大表!$A$1:$A$75,0),   MATCH(AA$1,役男大表!$A$3:$BD$3,0)  )                  )  )  )," ",""),"")</f>
        <v>x</v>
      </c>
      <c r="AB16" s="197" t="str">
        <f ca="1">_xlfn.IFNA(  SUBSTITUTE(     IF(  INDEX(役男大表!$A$1:$BD$75,MATCH($A16,役男大表!$A$1:$A$75,0),   MATCH(AB$1,役男大表!$A$3:$BD$3,0)  )=0,"",  IF(  INDEX(役男大表!$A$1:$BD$75,MATCH($A16,役男大表!$A$1:$A$75,0),   MATCH(AB$1,役男大表!$A$3:$BD$3,0)  )="榮","x",  IF(  INDEX(役男大表!$A$1:$BD$75,MATCH($A16,役男大表!$A$1:$A$75,0),   MATCH(AB$1,役男大表!$A$3:$BD$3,0)  )="榮-22",  "x榮18-22",               INDEX(役男大表!$A$1:$BD$75,MATCH($A16,役男大表!$A$1:$A$75,0),   MATCH(AB$1,役男大表!$A$3:$BD$3,0)  )                  )  )  )," ",""),"")</f>
        <v>x</v>
      </c>
      <c r="AC16" s="197" t="str">
        <f ca="1">_xlfn.IFNA(  SUBSTITUTE(     IF(  INDEX(役男大表!$A$1:$BD$75,MATCH($A16,役男大表!$A$1:$A$75,0),   MATCH(AC$1,役男大表!$A$3:$BD$3,0)  )=0,"",  IF(  INDEX(役男大表!$A$1:$BD$75,MATCH($A16,役男大表!$A$1:$A$75,0),   MATCH(AC$1,役男大表!$A$3:$BD$3,0)  )="榮","x",  IF(  INDEX(役男大表!$A$1:$BD$75,MATCH($A16,役男大表!$A$1:$A$75,0),   MATCH(AC$1,役男大表!$A$3:$BD$3,0)  )="榮-22",  "x榮18-22",               INDEX(役男大表!$A$1:$BD$75,MATCH($A16,役男大表!$A$1:$A$75,0),   MATCH(AC$1,役男大表!$A$3:$BD$3,0)  )                  )  )  )," ",""),"")</f>
        <v>x</v>
      </c>
      <c r="AD16" s="197" t="str">
        <f ca="1">_xlfn.IFNA(  SUBSTITUTE(     IF(  INDEX(役男大表!$A$1:$BD$75,MATCH($A16,役男大表!$A$1:$A$75,0),   MATCH(AD$1,役男大表!$A$3:$BD$3,0)  )=0,"",  IF(  INDEX(役男大表!$A$1:$BD$75,MATCH($A16,役男大表!$A$1:$A$75,0),   MATCH(AD$1,役男大表!$A$3:$BD$3,0)  )="榮","x",  IF(  INDEX(役男大表!$A$1:$BD$75,MATCH($A16,役男大表!$A$1:$A$75,0),   MATCH(AD$1,役男大表!$A$3:$BD$3,0)  )="榮-22",  "x榮18-22",               INDEX(役男大表!$A$1:$BD$75,MATCH($A16,役男大表!$A$1:$A$75,0),   MATCH(AD$1,役男大表!$A$3:$BD$3,0)  )                  )  )  )," ",""),"")</f>
        <v/>
      </c>
      <c r="AE16" s="197" t="str">
        <f ca="1">_xlfn.IFNA(  SUBSTITUTE(     IF(  INDEX(役男大表!$A$1:$BD$75,MATCH($A16,役男大表!$A$1:$A$75,0),   MATCH(AE$1,役男大表!$A$3:$BD$3,0)  )=0,"",  IF(  INDEX(役男大表!$A$1:$BD$75,MATCH($A16,役男大表!$A$1:$A$75,0),   MATCH(AE$1,役男大表!$A$3:$BD$3,0)  )="榮","x",  IF(  INDEX(役男大表!$A$1:$BD$75,MATCH($A16,役男大表!$A$1:$A$75,0),   MATCH(AE$1,役男大表!$A$3:$BD$3,0)  )="榮-22",  "x榮18-22",               INDEX(役男大表!$A$1:$BD$75,MATCH($A16,役男大表!$A$1:$A$75,0),   MATCH(AE$1,役男大表!$A$3:$BD$3,0)  )                  )  )  )," ",""),"")</f>
        <v>病07-30日18</v>
      </c>
      <c r="AF16" s="197" t="str">
        <f ca="1">_xlfn.IFNA(  SUBSTITUTE(     IF(  INDEX(役男大表!$A$1:$BD$75,MATCH($A16,役男大表!$A$1:$A$75,0),   MATCH(AF$1,役男大表!$A$3:$BD$3,0)  )=0,"",  IF(  INDEX(役男大表!$A$1:$BD$75,MATCH($A16,役男大表!$A$1:$A$75,0),   MATCH(AF$1,役男大表!$A$3:$BD$3,0)  )="榮","x",  IF(  INDEX(役男大表!$A$1:$BD$75,MATCH($A16,役男大表!$A$1:$A$75,0),   MATCH(AF$1,役男大表!$A$3:$BD$3,0)  )="榮-22",  "x榮18-22",               INDEX(役男大表!$A$1:$BD$75,MATCH($A16,役男大表!$A$1:$A$75,0),   MATCH(AF$1,役男大表!$A$3:$BD$3,0)  )                  )  )  )," ",""),"")</f>
        <v>病29日07-30日18</v>
      </c>
      <c r="AG16" s="197" t="str">
        <f ca="1">_xlfn.IFNA(  SUBSTITUTE(     IF(  INDEX(役男大表!$A$1:$BD$75,MATCH($A16,役男大表!$A$1:$A$75,0),   MATCH(AG$1,役男大表!$A$3:$BD$3,0)  )=0,"",  IF(  INDEX(役男大表!$A$1:$BD$75,MATCH($A16,役男大表!$A$1:$A$75,0),   MATCH(AG$1,役男大表!$A$3:$BD$3,0)  )="榮","x",  IF(  INDEX(役男大表!$A$1:$BD$75,MATCH($A16,役男大表!$A$1:$A$75,0),   MATCH(AG$1,役男大表!$A$3:$BD$3,0)  )="榮-22",  "x榮18-22",               INDEX(役男大表!$A$1:$BD$75,MATCH($A16,役男大表!$A$1:$A$75,0),   MATCH(AG$1,役男大表!$A$3:$BD$3,0)  )                  )  )  )," ",""),"")</f>
        <v>x</v>
      </c>
      <c r="AH16" s="197" t="str">
        <f ca="1">_xlfn.IFNA(  SUBSTITUTE(     IF(  INDEX(役男大表!$A$1:$BD$75,MATCH($A16,役男大表!$A$1:$A$75,0),   MATCH(AH$1,役男大表!$A$3:$BD$3,0)  )=0,"",  IF(  INDEX(役男大表!$A$1:$BD$75,MATCH($A16,役男大表!$A$1:$A$75,0),   MATCH(AH$1,役男大表!$A$3:$BD$3,0)  )="榮","x",  IF(  INDEX(役男大表!$A$1:$BD$75,MATCH($A16,役男大表!$A$1:$A$75,0),   MATCH(AH$1,役男大表!$A$3:$BD$3,0)  )="榮-22",  "x榮18-22",               INDEX(役男大表!$A$1:$BD$75,MATCH($A16,役男大表!$A$1:$A$75,0),   MATCH(AH$1,役男大表!$A$3:$BD$3,0)  )                  )  )  )," ",""),"")</f>
        <v/>
      </c>
      <c r="AI16" s="197" t="str">
        <f ca="1">_xlfn.IFNA(  SUBSTITUTE(     IF(  INDEX(役男大表!$A$1:$BD$75,MATCH($A16,役男大表!$A$1:$A$75,0),   MATCH(AI$1,役男大表!$A$3:$BD$3,0)  )=0,"",  IF(  INDEX(役男大表!$A$1:$BD$75,MATCH($A16,役男大表!$A$1:$A$75,0),   MATCH(AI$1,役男大表!$A$3:$BD$3,0)  )="榮","x",  IF(  INDEX(役男大表!$A$1:$BD$75,MATCH($A16,役男大表!$A$1:$A$75,0),   MATCH(AI$1,役男大表!$A$3:$BD$3,0)  )="榮-22",  "x榮18-22",               INDEX(役男大表!$A$1:$BD$75,MATCH($A16,役男大表!$A$1:$A$75,0),   MATCH(AI$1,役男大表!$A$3:$BD$3,0)  )                  )  )  )," ",""),"")</f>
        <v/>
      </c>
      <c r="AJ16" s="197" t="str">
        <f ca="1">_xlfn.IFNA(  SUBSTITUTE(     IF(  INDEX(役男大表!$A$1:$BD$75,MATCH($A16,役男大表!$A$1:$A$75,0),   MATCH(AJ$1,役男大表!$A$3:$BD$3,0)  )=0,"",  IF(  INDEX(役男大表!$A$1:$BD$75,MATCH($A16,役男大表!$A$1:$A$75,0),   MATCH(AJ$1,役男大表!$A$3:$BD$3,0)  )="榮","x",  IF(  INDEX(役男大表!$A$1:$BD$75,MATCH($A16,役男大表!$A$1:$A$75,0),   MATCH(AJ$1,役男大表!$A$3:$BD$3,0)  )="榮-22",  "x榮18-22",               INDEX(役男大表!$A$1:$BD$75,MATCH($A16,役男大表!$A$1:$A$75,0),   MATCH(AJ$1,役男大表!$A$3:$BD$3,0)  )                  )  )  )," ",""),"")</f>
        <v/>
      </c>
      <c r="AM16" s="65">
        <f t="shared" si="1"/>
        <v>15</v>
      </c>
      <c r="AN16" s="65" t="str">
        <f t="shared" si="2"/>
        <v>許修銘</v>
      </c>
      <c r="AO16" s="70" t="str">
        <f t="shared" ca="1" si="3"/>
        <v>18收</v>
      </c>
      <c r="AP16" s="65" t="str">
        <f>_xlfn.IFNA(IF((ROW(AP16)-1)&lt;=暫1!$B$2,IF(VALUE($AM16)=暫1!B$3,"家因",IF(VALUE($AM16)=暫1!C$3,"家因",IF(VALUE($AM16)=暫1!D$3,"家因",IF(VALUE($AM16)=暫1!E$3,"家因",IF(VALUE($AM16)=暫1!F$3,"家因",IF(VALUE($AM16)=暫1!G$3,"家因",IF(VALUE($AM16)=暫1!H$3,"家因",IF(VALUE($AM16)=暫1!I$3,"家因",IF(VALUE($AM16)=暫1!J$3,"家因",IF(VALUE($AM16)=暫1!K$3,"家因",IF(VALUE($AM16)=暫1!L$3,"家因",IF(VALUE($AM16)=暫1!M$3,"家因",IF(VALUE($AM16)=暫1!N$3,"家因",IF(VALUE($AM16)=暫1!O$3,"家因",IF(VALUE($AM16)=暫1!P$3,"家因",IF(VALUE($AM16)=暫1!Q$3,"家因",IF(VALUE($AM16)=暫1!R$3,"家因",IF(VALUE($AM16)=暫1!S$3,"家因",IF(VALUE($AM16)=暫1!T$3,"家因",IF(VALUE($AM16)=暫1!U$3,"家因","")))))))))))))))))))),""),"")</f>
        <v/>
      </c>
      <c r="AQ16" s="65" t="str">
        <f ca="1">IF((ROW(AQ16)-1)&lt;=暫1!$B$2,_xlfn.IFNA(IF(INDEX($A$1:$AJ$99,MATCH($AN16,$B$1:$B$219,0),VALUE($AQ$1+3))="成","補",INDEX($A$1:$AJ$99,MATCH($AN16,$B$1:$B$219,0),VALUE($AQ$1+3))),""),"")</f>
        <v>x</v>
      </c>
      <c r="AR16" s="65" t="str">
        <f ca="1">IF((ROW(AR16)-1)&lt;=暫1!$B$2,_xlfn.IFNA(IF(INDEX($A$1:$AJ$99,MATCH($AN16,$B$1:$B$219,0),VALUE($AR$1+3))="成","補",INDEX($A$1:$AJ$99,MATCH($AN16,$B$1:$B$219,0),VALUE($AR$1+3))),""),"")</f>
        <v/>
      </c>
      <c r="AS16" s="65" t="str">
        <f ca="1">IF((ROW(AS16)-1)&lt;=暫1!$B$2,_xlfn.IFNA(IF(INDEX($A$1:$AJ$99,MATCH($AN16,$B$1:$B$219,0),VALUE($AS$1+3))="成","補",INDEX($A$1:$AJ$99,MATCH($AN16,$B$1:$B$219,0),VALUE($AS$1+3))),""),"")</f>
        <v/>
      </c>
      <c r="AT16" s="65" t="str">
        <f t="shared" ca="1" si="4"/>
        <v/>
      </c>
      <c r="AU16" s="65" t="str">
        <f t="shared" ca="1" si="5"/>
        <v/>
      </c>
      <c r="AV16" s="65" t="str">
        <f t="shared" ca="1" si="6"/>
        <v/>
      </c>
      <c r="AX16" s="65" t="str">
        <f ca="1">IFERROR(IF((ROW(AX16)-1)&lt;=暫1!$B$2,SUBSTITUTE(IF($AO16=$AX$1,$AM16,"")," ",""),""),"")</f>
        <v/>
      </c>
      <c r="AY16" s="65" t="str">
        <f ca="1">IFERROR(IF((ROW(AY16)-1)&lt;=暫1!$B$2,SUBSTITUTE(IF($AO16=$AY$1,$AM16,"")," ",""),""),"")</f>
        <v/>
      </c>
      <c r="AZ16" s="65" t="str">
        <f ca="1">IFERROR(IF((ROW(AZ16)-1)&lt;=暫1!$B$2,SUBSTITUTE(IF($AO16=$AZ$1,$AM16,"")," ",""),""),"")</f>
        <v/>
      </c>
      <c r="BA16" s="65" t="str">
        <f ca="1">IFERROR(IF((ROW(BA16)-1)&lt;=暫1!$B$2,SUBSTITUTE(IF($AO16=$BA$1,$AM16,"")," ",""),""),"")</f>
        <v>15</v>
      </c>
      <c r="BB16" s="68" t="str">
        <f ca="1">IFERROR(IF((ROW(BB16)-1)&lt;=暫1!$B$2,SUBSTITUTE(IF(OR($AO16=$BB$1,$AO16=$AY$1,$AO16=$AZ$1),$AM16,IF($AO16=$AY$1,$AM16,"")),"",""),""),"")</f>
        <v/>
      </c>
      <c r="BC16" s="68" t="str">
        <f>IF(    AND(LEN(BC15)&gt;=2,IF(OR(役男人力!$K$2:$K$94="是"),役男人力!$B17,"")&lt;&gt;"" ),        "" &amp;  IF(OR(役男人力!$K$2:$K$94="是"),役男人力!$B16,""),  IF(OR(役男人力!$E16="全日勤",役男人力!$E16="家因退勤"),役男人力!$B16,"")  )</f>
        <v/>
      </c>
      <c r="BG16" s="95" t="s">
        <v>263</v>
      </c>
    </row>
    <row r="17" spans="1:59" ht="25.5" customHeight="1" thickBot="1">
      <c r="A17" s="197">
        <v>16</v>
      </c>
      <c r="B17" s="197" t="str">
        <f>_xlfn.IFNA(  INDEX(役男大表!$A$1:$BD$75,MATCH(A17,役男大表!$A$1:$A$75,0),2),"")</f>
        <v>郭文凱</v>
      </c>
      <c r="C17" s="197" t="str">
        <f ca="1">_xlfn.IFNA(  SUBSTITUTE(     IF(  INDEX(役男大表!$A$1:$BD$75,MATCH($A17,役男大表!$A$1:$A$75,0),   MATCH(C$1,役男大表!$A$3:$BD$3,0)  )=0,"",  IF(  INDEX(役男大表!$A$1:$BD$75,MATCH($A17,役男大表!$A$1:$A$75,0),   MATCH(C$1,役男大表!$A$3:$BD$3,0)  )="榮","x",  IF(  INDEX(役男大表!$A$1:$BD$75,MATCH($A17,役男大表!$A$1:$A$75,0),   MATCH(C$1,役男大表!$A$3:$BD$3,0)  )="榮-22",  "x榮18-22",               INDEX(役男大表!$A$1:$BD$75,MATCH($A17,役男大表!$A$1:$A$75,0),   MATCH(C$1,役男大表!$A$3:$BD$3,0)  )                  )  )  )," ",""),"")</f>
        <v/>
      </c>
      <c r="D17" s="197" t="str">
        <f ca="1">_xlfn.IFNA(  SUBSTITUTE(     IF(  INDEX(役男大表!$A$1:$BD$75,MATCH($A17,役男大表!$A$1:$A$75,0),   MATCH(D$1,役男大表!$A$3:$BD$3,0)  )=0,"",  IF(  INDEX(役男大表!$A$1:$BD$75,MATCH($A17,役男大表!$A$1:$A$75,0),   MATCH(D$1,役男大表!$A$3:$BD$3,0)  )="榮","x",  IF(  INDEX(役男大表!$A$1:$BD$75,MATCH($A17,役男大表!$A$1:$A$75,0),   MATCH(D$1,役男大表!$A$3:$BD$3,0)  )="榮-22",  "x榮18-22",               INDEX(役男大表!$A$1:$BD$75,MATCH($A17,役男大表!$A$1:$A$75,0),   MATCH(D$1,役男大表!$A$3:$BD$3,0)  )                  )  )  )," ",""),"")</f>
        <v/>
      </c>
      <c r="E17" s="197" t="str">
        <f ca="1">_xlfn.IFNA(  SUBSTITUTE(     IF(  INDEX(役男大表!$A$1:$BD$75,MATCH($A17,役男大表!$A$1:$A$75,0),   MATCH(E$1,役男大表!$A$3:$BD$3,0)  )=0,"",  IF(  INDEX(役男大表!$A$1:$BD$75,MATCH($A17,役男大表!$A$1:$A$75,0),   MATCH(E$1,役男大表!$A$3:$BD$3,0)  )="榮","x",  IF(  INDEX(役男大表!$A$1:$BD$75,MATCH($A17,役男大表!$A$1:$A$75,0),   MATCH(E$1,役男大表!$A$3:$BD$3,0)  )="榮-22",  "x榮18-22",               INDEX(役男大表!$A$1:$BD$75,MATCH($A17,役男大表!$A$1:$A$75,0),   MATCH(E$1,役男大表!$A$3:$BD$3,0)  )                  )  )  )," ",""),"")</f>
        <v/>
      </c>
      <c r="F17" s="197" t="str">
        <f ca="1">_xlfn.IFNA(  SUBSTITUTE(     IF(  INDEX(役男大表!$A$1:$BD$75,MATCH($A17,役男大表!$A$1:$A$75,0),   MATCH(F$1,役男大表!$A$3:$BD$3,0)  )=0,"",  IF(  INDEX(役男大表!$A$1:$BD$75,MATCH($A17,役男大表!$A$1:$A$75,0),   MATCH(F$1,役男大表!$A$3:$BD$3,0)  )="榮","x",  IF(  INDEX(役男大表!$A$1:$BD$75,MATCH($A17,役男大表!$A$1:$A$75,0),   MATCH(F$1,役男大表!$A$3:$BD$3,0)  )="榮-22",  "x榮18-22",               INDEX(役男大表!$A$1:$BD$75,MATCH($A17,役男大表!$A$1:$A$75,0),   MATCH(F$1,役男大表!$A$3:$BD$3,0)  )                  )  )  )," ",""),"")</f>
        <v/>
      </c>
      <c r="G17" s="197" t="str">
        <f ca="1">_xlfn.IFNA(  SUBSTITUTE(     IF(  INDEX(役男大表!$A$1:$BD$75,MATCH($A17,役男大表!$A$1:$A$75,0),   MATCH(G$1,役男大表!$A$3:$BD$3,0)  )=0,"",  IF(  INDEX(役男大表!$A$1:$BD$75,MATCH($A17,役男大表!$A$1:$A$75,0),   MATCH(G$1,役男大表!$A$3:$BD$3,0)  )="榮","x",  IF(  INDEX(役男大表!$A$1:$BD$75,MATCH($A17,役男大表!$A$1:$A$75,0),   MATCH(G$1,役男大表!$A$3:$BD$3,0)  )="榮-22",  "x榮18-22",               INDEX(役男大表!$A$1:$BD$75,MATCH($A17,役男大表!$A$1:$A$75,0),   MATCH(G$1,役男大表!$A$3:$BD$3,0)  )                  )  )  )," ",""),"")</f>
        <v/>
      </c>
      <c r="H17" s="197" t="str">
        <f ca="1">_xlfn.IFNA(  SUBSTITUTE(     IF(  INDEX(役男大表!$A$1:$BD$75,MATCH($A17,役男大表!$A$1:$A$75,0),   MATCH(H$1,役男大表!$A$3:$BD$3,0)  )=0,"",  IF(  INDEX(役男大表!$A$1:$BD$75,MATCH($A17,役男大表!$A$1:$A$75,0),   MATCH(H$1,役男大表!$A$3:$BD$3,0)  )="榮","x",  IF(  INDEX(役男大表!$A$1:$BD$75,MATCH($A17,役男大表!$A$1:$A$75,0),   MATCH(H$1,役男大表!$A$3:$BD$3,0)  )="榮-22",  "x榮18-22",               INDEX(役男大表!$A$1:$BD$75,MATCH($A17,役男大表!$A$1:$A$75,0),   MATCH(H$1,役男大表!$A$3:$BD$3,0)  )                  )  )  )," ",""),"")</f>
        <v/>
      </c>
      <c r="I17" s="197" t="str">
        <f ca="1">_xlfn.IFNA(  SUBSTITUTE(     IF(  INDEX(役男大表!$A$1:$BD$75,MATCH($A17,役男大表!$A$1:$A$75,0),   MATCH(I$1,役男大表!$A$3:$BD$3,0)  )=0,"",  IF(  INDEX(役男大表!$A$1:$BD$75,MATCH($A17,役男大表!$A$1:$A$75,0),   MATCH(I$1,役男大表!$A$3:$BD$3,0)  )="榮","x",  IF(  INDEX(役男大表!$A$1:$BD$75,MATCH($A17,役男大表!$A$1:$A$75,0),   MATCH(I$1,役男大表!$A$3:$BD$3,0)  )="榮-22",  "x榮18-22",               INDEX(役男大表!$A$1:$BD$75,MATCH($A17,役男大表!$A$1:$A$75,0),   MATCH(I$1,役男大表!$A$3:$BD$3,0)  )                  )  )  )," ",""),"")</f>
        <v/>
      </c>
      <c r="J17" s="197" t="str">
        <f ca="1">_xlfn.IFNA(  SUBSTITUTE(     IF(  INDEX(役男大表!$A$1:$BD$75,MATCH($A17,役男大表!$A$1:$A$75,0),   MATCH(J$1,役男大表!$A$3:$BD$3,0)  )=0,"",  IF(  INDEX(役男大表!$A$1:$BD$75,MATCH($A17,役男大表!$A$1:$A$75,0),   MATCH(J$1,役男大表!$A$3:$BD$3,0)  )="榮","x",  IF(  INDEX(役男大表!$A$1:$BD$75,MATCH($A17,役男大表!$A$1:$A$75,0),   MATCH(J$1,役男大表!$A$3:$BD$3,0)  )="榮-22",  "x榮18-22",               INDEX(役男大表!$A$1:$BD$75,MATCH($A17,役男大表!$A$1:$A$75,0),   MATCH(J$1,役男大表!$A$3:$BD$3,0)  )                  )  )  )," ",""),"")</f>
        <v/>
      </c>
      <c r="K17" s="197" t="str">
        <f ca="1">_xlfn.IFNA(  SUBSTITUTE(     IF(  INDEX(役男大表!$A$1:$BD$75,MATCH($A17,役男大表!$A$1:$A$75,0),   MATCH(K$1,役男大表!$A$3:$BD$3,0)  )=0,"",  IF(  INDEX(役男大表!$A$1:$BD$75,MATCH($A17,役男大表!$A$1:$A$75,0),   MATCH(K$1,役男大表!$A$3:$BD$3,0)  )="榮","x",  IF(  INDEX(役男大表!$A$1:$BD$75,MATCH($A17,役男大表!$A$1:$A$75,0),   MATCH(K$1,役男大表!$A$3:$BD$3,0)  )="榮-22",  "x榮18-22",               INDEX(役男大表!$A$1:$BD$75,MATCH($A17,役男大表!$A$1:$A$75,0),   MATCH(K$1,役男大表!$A$3:$BD$3,0)  )                  )  )  )," ",""),"")</f>
        <v/>
      </c>
      <c r="L17" s="197" t="str">
        <f ca="1">_xlfn.IFNA(  SUBSTITUTE(     IF(  INDEX(役男大表!$A$1:$BD$75,MATCH($A17,役男大表!$A$1:$A$75,0),   MATCH(L$1,役男大表!$A$3:$BD$3,0)  )=0,"",  IF(  INDEX(役男大表!$A$1:$BD$75,MATCH($A17,役男大表!$A$1:$A$75,0),   MATCH(L$1,役男大表!$A$3:$BD$3,0)  )="榮","x",  IF(  INDEX(役男大表!$A$1:$BD$75,MATCH($A17,役男大表!$A$1:$A$75,0),   MATCH(L$1,役男大表!$A$3:$BD$3,0)  )="榮-22",  "x榮18-22",               INDEX(役男大表!$A$1:$BD$75,MATCH($A17,役男大表!$A$1:$A$75,0),   MATCH(L$1,役男大表!$A$3:$BD$3,0)  )                  )  )  )," ",""),"")</f>
        <v/>
      </c>
      <c r="M17" s="197" t="str">
        <f ca="1">_xlfn.IFNA(  SUBSTITUTE(     IF(  INDEX(役男大表!$A$1:$BD$75,MATCH($A17,役男大表!$A$1:$A$75,0),   MATCH(M$1,役男大表!$A$3:$BD$3,0)  )=0,"",  IF(  INDEX(役男大表!$A$1:$BD$75,MATCH($A17,役男大表!$A$1:$A$75,0),   MATCH(M$1,役男大表!$A$3:$BD$3,0)  )="榮","x",  IF(  INDEX(役男大表!$A$1:$BD$75,MATCH($A17,役男大表!$A$1:$A$75,0),   MATCH(M$1,役男大表!$A$3:$BD$3,0)  )="榮-22",  "x榮18-22",               INDEX(役男大表!$A$1:$BD$75,MATCH($A17,役男大表!$A$1:$A$75,0),   MATCH(M$1,役男大表!$A$3:$BD$3,0)  )                  )  )  )," ",""),"")</f>
        <v/>
      </c>
      <c r="N17" s="197" t="str">
        <f ca="1">_xlfn.IFNA(  SUBSTITUTE(     IF(  INDEX(役男大表!$A$1:$BD$75,MATCH($A17,役男大表!$A$1:$A$75,0),   MATCH(N$1,役男大表!$A$3:$BD$3,0)  )=0,"",  IF(  INDEX(役男大表!$A$1:$BD$75,MATCH($A17,役男大表!$A$1:$A$75,0),   MATCH(N$1,役男大表!$A$3:$BD$3,0)  )="榮","x",  IF(  INDEX(役男大表!$A$1:$BD$75,MATCH($A17,役男大表!$A$1:$A$75,0),   MATCH(N$1,役男大表!$A$3:$BD$3,0)  )="榮-22",  "x榮18-22",               INDEX(役男大表!$A$1:$BD$75,MATCH($A17,役男大表!$A$1:$A$75,0),   MATCH(N$1,役男大表!$A$3:$BD$3,0)  )                  )  )  )," ",""),"")</f>
        <v/>
      </c>
      <c r="O17" s="197" t="str">
        <f ca="1">_xlfn.IFNA(  SUBSTITUTE(     IF(  INDEX(役男大表!$A$1:$BD$75,MATCH($A17,役男大表!$A$1:$A$75,0),   MATCH(O$1,役男大表!$A$3:$BD$3,0)  )=0,"",  IF(  INDEX(役男大表!$A$1:$BD$75,MATCH($A17,役男大表!$A$1:$A$75,0),   MATCH(O$1,役男大表!$A$3:$BD$3,0)  )="榮","x",  IF(  INDEX(役男大表!$A$1:$BD$75,MATCH($A17,役男大表!$A$1:$A$75,0),   MATCH(O$1,役男大表!$A$3:$BD$3,0)  )="榮-22",  "x榮18-22",               INDEX(役男大表!$A$1:$BD$75,MATCH($A17,役男大表!$A$1:$A$75,0),   MATCH(O$1,役男大表!$A$3:$BD$3,0)  )                  )  )  )," ",""),"")</f>
        <v/>
      </c>
      <c r="P17" s="197" t="str">
        <f ca="1">_xlfn.IFNA(  SUBSTITUTE(     IF(  INDEX(役男大表!$A$1:$BD$75,MATCH($A17,役男大表!$A$1:$A$75,0),   MATCH(P$1,役男大表!$A$3:$BD$3,0)  )=0,"",  IF(  INDEX(役男大表!$A$1:$BD$75,MATCH($A17,役男大表!$A$1:$A$75,0),   MATCH(P$1,役男大表!$A$3:$BD$3,0)  )="榮","x",  IF(  INDEX(役男大表!$A$1:$BD$75,MATCH($A17,役男大表!$A$1:$A$75,0),   MATCH(P$1,役男大表!$A$3:$BD$3,0)  )="榮-22",  "x榮18-22",               INDEX(役男大表!$A$1:$BD$75,MATCH($A17,役男大表!$A$1:$A$75,0),   MATCH(P$1,役男大表!$A$3:$BD$3,0)  )                  )  )  )," ",""),"")</f>
        <v/>
      </c>
      <c r="Q17" s="197" t="str">
        <f ca="1">_xlfn.IFNA(  SUBSTITUTE(     IF(  INDEX(役男大表!$A$1:$BD$75,MATCH($A17,役男大表!$A$1:$A$75,0),   MATCH(Q$1,役男大表!$A$3:$BD$3,0)  )=0,"",  IF(  INDEX(役男大表!$A$1:$BD$75,MATCH($A17,役男大表!$A$1:$A$75,0),   MATCH(Q$1,役男大表!$A$3:$BD$3,0)  )="榮","x",  IF(  INDEX(役男大表!$A$1:$BD$75,MATCH($A17,役男大表!$A$1:$A$75,0),   MATCH(Q$1,役男大表!$A$3:$BD$3,0)  )="榮-22",  "x榮18-22",               INDEX(役男大表!$A$1:$BD$75,MATCH($A17,役男大表!$A$1:$A$75,0),   MATCH(Q$1,役男大表!$A$3:$BD$3,0)  )                  )  )  )," ",""),"")</f>
        <v/>
      </c>
      <c r="R17" s="197" t="str">
        <f ca="1">_xlfn.IFNA(  SUBSTITUTE(     IF(  INDEX(役男大表!$A$1:$BD$75,MATCH($A17,役男大表!$A$1:$A$75,0),   MATCH(R$1,役男大表!$A$3:$BD$3,0)  )=0,"",  IF(  INDEX(役男大表!$A$1:$BD$75,MATCH($A17,役男大表!$A$1:$A$75,0),   MATCH(R$1,役男大表!$A$3:$BD$3,0)  )="榮","x",  IF(  INDEX(役男大表!$A$1:$BD$75,MATCH($A17,役男大表!$A$1:$A$75,0),   MATCH(R$1,役男大表!$A$3:$BD$3,0)  )="榮-22",  "x榮18-22",               INDEX(役男大表!$A$1:$BD$75,MATCH($A17,役男大表!$A$1:$A$75,0),   MATCH(R$1,役男大表!$A$3:$BD$3,0)  )                  )  )  )," ",""),"")</f>
        <v/>
      </c>
      <c r="S17" s="197" t="str">
        <f ca="1">_xlfn.IFNA(  SUBSTITUTE(     IF(  INDEX(役男大表!$A$1:$BD$75,MATCH($A17,役男大表!$A$1:$A$75,0),   MATCH(S$1,役男大表!$A$3:$BD$3,0)  )=0,"",  IF(  INDEX(役男大表!$A$1:$BD$75,MATCH($A17,役男大表!$A$1:$A$75,0),   MATCH(S$1,役男大表!$A$3:$BD$3,0)  )="榮","x",  IF(  INDEX(役男大表!$A$1:$BD$75,MATCH($A17,役男大表!$A$1:$A$75,0),   MATCH(S$1,役男大表!$A$3:$BD$3,0)  )="榮-22",  "x榮18-22",               INDEX(役男大表!$A$1:$BD$75,MATCH($A17,役男大表!$A$1:$A$75,0),   MATCH(S$1,役男大表!$A$3:$BD$3,0)  )                  )  )  )," ",""),"")</f>
        <v/>
      </c>
      <c r="T17" s="197" t="str">
        <f ca="1">_xlfn.IFNA(  SUBSTITUTE(     IF(  INDEX(役男大表!$A$1:$BD$75,MATCH($A17,役男大表!$A$1:$A$75,0),   MATCH(T$1,役男大表!$A$3:$BD$3,0)  )=0,"",  IF(  INDEX(役男大表!$A$1:$BD$75,MATCH($A17,役男大表!$A$1:$A$75,0),   MATCH(T$1,役男大表!$A$3:$BD$3,0)  )="榮","x",  IF(  INDEX(役男大表!$A$1:$BD$75,MATCH($A17,役男大表!$A$1:$A$75,0),   MATCH(T$1,役男大表!$A$3:$BD$3,0)  )="榮-22",  "x榮18-22",               INDEX(役男大表!$A$1:$BD$75,MATCH($A17,役男大表!$A$1:$A$75,0),   MATCH(T$1,役男大表!$A$3:$BD$3,0)  )                  )  )  )," ",""),"")</f>
        <v/>
      </c>
      <c r="U17" s="197" t="str">
        <f ca="1">_xlfn.IFNA(  SUBSTITUTE(     IF(  INDEX(役男大表!$A$1:$BD$75,MATCH($A17,役男大表!$A$1:$A$75,0),   MATCH(U$1,役男大表!$A$3:$BD$3,0)  )=0,"",  IF(  INDEX(役男大表!$A$1:$BD$75,MATCH($A17,役男大表!$A$1:$A$75,0),   MATCH(U$1,役男大表!$A$3:$BD$3,0)  )="榮","x",  IF(  INDEX(役男大表!$A$1:$BD$75,MATCH($A17,役男大表!$A$1:$A$75,0),   MATCH(U$1,役男大表!$A$3:$BD$3,0)  )="榮-22",  "x榮18-22",               INDEX(役男大表!$A$1:$BD$75,MATCH($A17,役男大表!$A$1:$A$75,0),   MATCH(U$1,役男大表!$A$3:$BD$3,0)  )                  )  )  )," ",""),"")</f>
        <v/>
      </c>
      <c r="V17" s="197" t="str">
        <f ca="1">_xlfn.IFNA(  SUBSTITUTE(     IF(  INDEX(役男大表!$A$1:$BD$75,MATCH($A17,役男大表!$A$1:$A$75,0),   MATCH(V$1,役男大表!$A$3:$BD$3,0)  )=0,"",  IF(  INDEX(役男大表!$A$1:$BD$75,MATCH($A17,役男大表!$A$1:$A$75,0),   MATCH(V$1,役男大表!$A$3:$BD$3,0)  )="榮","x",  IF(  INDEX(役男大表!$A$1:$BD$75,MATCH($A17,役男大表!$A$1:$A$75,0),   MATCH(V$1,役男大表!$A$3:$BD$3,0)  )="榮-22",  "x榮18-22",               INDEX(役男大表!$A$1:$BD$75,MATCH($A17,役男大表!$A$1:$A$75,0),   MATCH(V$1,役男大表!$A$3:$BD$3,0)  )                  )  )  )," ",""),"")</f>
        <v/>
      </c>
      <c r="W17" s="197" t="str">
        <f ca="1">_xlfn.IFNA(  SUBSTITUTE(     IF(  INDEX(役男大表!$A$1:$BD$75,MATCH($A17,役男大表!$A$1:$A$75,0),   MATCH(W$1,役男大表!$A$3:$BD$3,0)  )=0,"",  IF(  INDEX(役男大表!$A$1:$BD$75,MATCH($A17,役男大表!$A$1:$A$75,0),   MATCH(W$1,役男大表!$A$3:$BD$3,0)  )="榮","x",  IF(  INDEX(役男大表!$A$1:$BD$75,MATCH($A17,役男大表!$A$1:$A$75,0),   MATCH(W$1,役男大表!$A$3:$BD$3,0)  )="榮-22",  "x榮18-22",               INDEX(役男大表!$A$1:$BD$75,MATCH($A17,役男大表!$A$1:$A$75,0),   MATCH(W$1,役男大表!$A$3:$BD$3,0)  )                  )  )  )," ",""),"")</f>
        <v/>
      </c>
      <c r="X17" s="197" t="str">
        <f ca="1">_xlfn.IFNA(  SUBSTITUTE(     IF(  INDEX(役男大表!$A$1:$BD$75,MATCH($A17,役男大表!$A$1:$A$75,0),   MATCH(X$1,役男大表!$A$3:$BD$3,0)  )=0,"",  IF(  INDEX(役男大表!$A$1:$BD$75,MATCH($A17,役男大表!$A$1:$A$75,0),   MATCH(X$1,役男大表!$A$3:$BD$3,0)  )="榮","x",  IF(  INDEX(役男大表!$A$1:$BD$75,MATCH($A17,役男大表!$A$1:$A$75,0),   MATCH(X$1,役男大表!$A$3:$BD$3,0)  )="榮-22",  "x榮18-22",               INDEX(役男大表!$A$1:$BD$75,MATCH($A17,役男大表!$A$1:$A$75,0),   MATCH(X$1,役男大表!$A$3:$BD$3,0)  )                  )  )  )," ",""),"")</f>
        <v/>
      </c>
      <c r="Y17" s="197" t="str">
        <f ca="1">_xlfn.IFNA(  SUBSTITUTE(     IF(  INDEX(役男大表!$A$1:$BD$75,MATCH($A17,役男大表!$A$1:$A$75,0),   MATCH(Y$1,役男大表!$A$3:$BD$3,0)  )=0,"",  IF(  INDEX(役男大表!$A$1:$BD$75,MATCH($A17,役男大表!$A$1:$A$75,0),   MATCH(Y$1,役男大表!$A$3:$BD$3,0)  )="榮","x",  IF(  INDEX(役男大表!$A$1:$BD$75,MATCH($A17,役男大表!$A$1:$A$75,0),   MATCH(Y$1,役男大表!$A$3:$BD$3,0)  )="榮-22",  "x榮18-22",               INDEX(役男大表!$A$1:$BD$75,MATCH($A17,役男大表!$A$1:$A$75,0),   MATCH(Y$1,役男大表!$A$3:$BD$3,0)  )                  )  )  )," ",""),"")</f>
        <v/>
      </c>
      <c r="Z17" s="197" t="str">
        <f ca="1">_xlfn.IFNA(  SUBSTITUTE(     IF(  INDEX(役男大表!$A$1:$BD$75,MATCH($A17,役男大表!$A$1:$A$75,0),   MATCH(Z$1,役男大表!$A$3:$BD$3,0)  )=0,"",  IF(  INDEX(役男大表!$A$1:$BD$75,MATCH($A17,役男大表!$A$1:$A$75,0),   MATCH(Z$1,役男大表!$A$3:$BD$3,0)  )="榮","x",  IF(  INDEX(役男大表!$A$1:$BD$75,MATCH($A17,役男大表!$A$1:$A$75,0),   MATCH(Z$1,役男大表!$A$3:$BD$3,0)  )="榮-22",  "x榮18-22",               INDEX(役男大表!$A$1:$BD$75,MATCH($A17,役男大表!$A$1:$A$75,0),   MATCH(Z$1,役男大表!$A$3:$BD$3,0)  )                  )  )  )," ",""),"")</f>
        <v/>
      </c>
      <c r="AA17" s="197" t="str">
        <f ca="1">_xlfn.IFNA(  SUBSTITUTE(     IF(  INDEX(役男大表!$A$1:$BD$75,MATCH($A17,役男大表!$A$1:$A$75,0),   MATCH(AA$1,役男大表!$A$3:$BD$3,0)  )=0,"",  IF(  INDEX(役男大表!$A$1:$BD$75,MATCH($A17,役男大表!$A$1:$A$75,0),   MATCH(AA$1,役男大表!$A$3:$BD$3,0)  )="榮","x",  IF(  INDEX(役男大表!$A$1:$BD$75,MATCH($A17,役男大表!$A$1:$A$75,0),   MATCH(AA$1,役男大表!$A$3:$BD$3,0)  )="榮-22",  "x榮18-22",               INDEX(役男大表!$A$1:$BD$75,MATCH($A17,役男大表!$A$1:$A$75,0),   MATCH(AA$1,役男大表!$A$3:$BD$3,0)  )                  )  )  )," ",""),"")</f>
        <v>x</v>
      </c>
      <c r="AB17" s="197" t="str">
        <f ca="1">_xlfn.IFNA(  SUBSTITUTE(     IF(  INDEX(役男大表!$A$1:$BD$75,MATCH($A17,役男大表!$A$1:$A$75,0),   MATCH(AB$1,役男大表!$A$3:$BD$3,0)  )=0,"",  IF(  INDEX(役男大表!$A$1:$BD$75,MATCH($A17,役男大表!$A$1:$A$75,0),   MATCH(AB$1,役男大表!$A$3:$BD$3,0)  )="榮","x",  IF(  INDEX(役男大表!$A$1:$BD$75,MATCH($A17,役男大表!$A$1:$A$75,0),   MATCH(AB$1,役男大表!$A$3:$BD$3,0)  )="榮-22",  "x榮18-22",               INDEX(役男大表!$A$1:$BD$75,MATCH($A17,役男大表!$A$1:$A$75,0),   MATCH(AB$1,役男大表!$A$3:$BD$3,0)  )                  )  )  )," ",""),"")</f>
        <v>x</v>
      </c>
      <c r="AC17" s="197" t="str">
        <f ca="1">_xlfn.IFNA(  SUBSTITUTE(     IF(  INDEX(役男大表!$A$1:$BD$75,MATCH($A17,役男大表!$A$1:$A$75,0),   MATCH(AC$1,役男大表!$A$3:$BD$3,0)  )=0,"",  IF(  INDEX(役男大表!$A$1:$BD$75,MATCH($A17,役男大表!$A$1:$A$75,0),   MATCH(AC$1,役男大表!$A$3:$BD$3,0)  )="榮","x",  IF(  INDEX(役男大表!$A$1:$BD$75,MATCH($A17,役男大表!$A$1:$A$75,0),   MATCH(AC$1,役男大表!$A$3:$BD$3,0)  )="榮-22",  "x榮18-22",               INDEX(役男大表!$A$1:$BD$75,MATCH($A17,役男大表!$A$1:$A$75,0),   MATCH(AC$1,役男大表!$A$3:$BD$3,0)  )                  )  )  )," ",""),"")</f>
        <v>x</v>
      </c>
      <c r="AD17" s="197" t="str">
        <f ca="1">_xlfn.IFNA(  SUBSTITUTE(     IF(  INDEX(役男大表!$A$1:$BD$75,MATCH($A17,役男大表!$A$1:$A$75,0),   MATCH(AD$1,役男大表!$A$3:$BD$3,0)  )=0,"",  IF(  INDEX(役男大表!$A$1:$BD$75,MATCH($A17,役男大表!$A$1:$A$75,0),   MATCH(AD$1,役男大表!$A$3:$BD$3,0)  )="榮","x",  IF(  INDEX(役男大表!$A$1:$BD$75,MATCH($A17,役男大表!$A$1:$A$75,0),   MATCH(AD$1,役男大表!$A$3:$BD$3,0)  )="榮-22",  "x榮18-22",               INDEX(役男大表!$A$1:$BD$75,MATCH($A17,役男大表!$A$1:$A$75,0),   MATCH(AD$1,役男大表!$A$3:$BD$3,0)  )                  )  )  )," ",""),"")</f>
        <v>x</v>
      </c>
      <c r="AE17" s="197" t="str">
        <f ca="1">_xlfn.IFNA(  SUBSTITUTE(     IF(  INDEX(役男大表!$A$1:$BD$75,MATCH($A17,役男大表!$A$1:$A$75,0),   MATCH(AE$1,役男大表!$A$3:$BD$3,0)  )=0,"",  IF(  INDEX(役男大表!$A$1:$BD$75,MATCH($A17,役男大表!$A$1:$A$75,0),   MATCH(AE$1,役男大表!$A$3:$BD$3,0)  )="榮","x",  IF(  INDEX(役男大表!$A$1:$BD$75,MATCH($A17,役男大表!$A$1:$A$75,0),   MATCH(AE$1,役男大表!$A$3:$BD$3,0)  )="榮-22",  "x榮18-22",               INDEX(役男大表!$A$1:$BD$75,MATCH($A17,役男大表!$A$1:$A$75,0),   MATCH(AE$1,役男大表!$A$3:$BD$3,0)  )                  )  )  )," ",""),"")</f>
        <v/>
      </c>
      <c r="AF17" s="197" t="str">
        <f ca="1">_xlfn.IFNA(  SUBSTITUTE(     IF(  INDEX(役男大表!$A$1:$BD$75,MATCH($A17,役男大表!$A$1:$A$75,0),   MATCH(AF$1,役男大表!$A$3:$BD$3,0)  )=0,"",  IF(  INDEX(役男大表!$A$1:$BD$75,MATCH($A17,役男大表!$A$1:$A$75,0),   MATCH(AF$1,役男大表!$A$3:$BD$3,0)  )="榮","x",  IF(  INDEX(役男大表!$A$1:$BD$75,MATCH($A17,役男大表!$A$1:$A$75,0),   MATCH(AF$1,役男大表!$A$3:$BD$3,0)  )="榮-22",  "x榮18-22",               INDEX(役男大表!$A$1:$BD$75,MATCH($A17,役男大表!$A$1:$A$75,0),   MATCH(AF$1,役男大表!$A$3:$BD$3,0)  )                  )  )  )," ",""),"")</f>
        <v/>
      </c>
      <c r="AG17" s="197" t="str">
        <f ca="1">_xlfn.IFNA(  SUBSTITUTE(     IF(  INDEX(役男大表!$A$1:$BD$75,MATCH($A17,役男大表!$A$1:$A$75,0),   MATCH(AG$1,役男大表!$A$3:$BD$3,0)  )=0,"",  IF(  INDEX(役男大表!$A$1:$BD$75,MATCH($A17,役男大表!$A$1:$A$75,0),   MATCH(AG$1,役男大表!$A$3:$BD$3,0)  )="榮","x",  IF(  INDEX(役男大表!$A$1:$BD$75,MATCH($A17,役男大表!$A$1:$A$75,0),   MATCH(AG$1,役男大表!$A$3:$BD$3,0)  )="榮-22",  "x榮18-22",               INDEX(役男大表!$A$1:$BD$75,MATCH($A17,役男大表!$A$1:$A$75,0),   MATCH(AG$1,役男大表!$A$3:$BD$3,0)  )                  )  )  )," ",""),"")</f>
        <v/>
      </c>
      <c r="AH17" s="197" t="str">
        <f ca="1">_xlfn.IFNA(  SUBSTITUTE(     IF(  INDEX(役男大表!$A$1:$BD$75,MATCH($A17,役男大表!$A$1:$A$75,0),   MATCH(AH$1,役男大表!$A$3:$BD$3,0)  )=0,"",  IF(  INDEX(役男大表!$A$1:$BD$75,MATCH($A17,役男大表!$A$1:$A$75,0),   MATCH(AH$1,役男大表!$A$3:$BD$3,0)  )="榮","x",  IF(  INDEX(役男大表!$A$1:$BD$75,MATCH($A17,役男大表!$A$1:$A$75,0),   MATCH(AH$1,役男大表!$A$3:$BD$3,0)  )="榮-22",  "x榮18-22",               INDEX(役男大表!$A$1:$BD$75,MATCH($A17,役男大表!$A$1:$A$75,0),   MATCH(AH$1,役男大表!$A$3:$BD$3,0)  )                  )  )  )," ",""),"")</f>
        <v/>
      </c>
      <c r="AI17" s="197" t="str">
        <f ca="1">_xlfn.IFNA(  SUBSTITUTE(     IF(  INDEX(役男大表!$A$1:$BD$75,MATCH($A17,役男大表!$A$1:$A$75,0),   MATCH(AI$1,役男大表!$A$3:$BD$3,0)  )=0,"",  IF(  INDEX(役男大表!$A$1:$BD$75,MATCH($A17,役男大表!$A$1:$A$75,0),   MATCH(AI$1,役男大表!$A$3:$BD$3,0)  )="榮","x",  IF(  INDEX(役男大表!$A$1:$BD$75,MATCH($A17,役男大表!$A$1:$A$75,0),   MATCH(AI$1,役男大表!$A$3:$BD$3,0)  )="榮-22",  "x榮18-22",               INDEX(役男大表!$A$1:$BD$75,MATCH($A17,役男大表!$A$1:$A$75,0),   MATCH(AI$1,役男大表!$A$3:$BD$3,0)  )                  )  )  )," ",""),"")</f>
        <v/>
      </c>
      <c r="AJ17" s="197" t="str">
        <f ca="1">_xlfn.IFNA(  SUBSTITUTE(     IF(  INDEX(役男大表!$A$1:$BD$75,MATCH($A17,役男大表!$A$1:$A$75,0),   MATCH(AJ$1,役男大表!$A$3:$BD$3,0)  )=0,"",  IF(  INDEX(役男大表!$A$1:$BD$75,MATCH($A17,役男大表!$A$1:$A$75,0),   MATCH(AJ$1,役男大表!$A$3:$BD$3,0)  )="榮","x",  IF(  INDEX(役男大表!$A$1:$BD$75,MATCH($A17,役男大表!$A$1:$A$75,0),   MATCH(AJ$1,役男大表!$A$3:$BD$3,0)  )="榮-22",  "x榮18-22",               INDEX(役男大表!$A$1:$BD$75,MATCH($A17,役男大表!$A$1:$A$75,0),   MATCH(AJ$1,役男大表!$A$3:$BD$3,0)  )                  )  )  )," ",""),"")</f>
        <v/>
      </c>
      <c r="AM17" s="65">
        <f t="shared" si="1"/>
        <v>16</v>
      </c>
      <c r="AN17" s="65" t="str">
        <f t="shared" si="2"/>
        <v>郭文凱</v>
      </c>
      <c r="AO17" s="70" t="str">
        <f t="shared" ca="1" si="3"/>
        <v>全日勤</v>
      </c>
      <c r="AP17" s="65" t="str">
        <f>_xlfn.IFNA(IF((ROW(AP17)-1)&lt;=暫1!$B$2,IF(VALUE($AM17)=暫1!B$3,"家因",IF(VALUE($AM17)=暫1!C$3,"家因",IF(VALUE($AM17)=暫1!D$3,"家因",IF(VALUE($AM17)=暫1!E$3,"家因",IF(VALUE($AM17)=暫1!F$3,"家因",IF(VALUE($AM17)=暫1!G$3,"家因",IF(VALUE($AM17)=暫1!H$3,"家因",IF(VALUE($AM17)=暫1!I$3,"家因",IF(VALUE($AM17)=暫1!J$3,"家因",IF(VALUE($AM17)=暫1!K$3,"家因",IF(VALUE($AM17)=暫1!L$3,"家因",IF(VALUE($AM17)=暫1!M$3,"家因",IF(VALUE($AM17)=暫1!N$3,"家因",IF(VALUE($AM17)=暫1!O$3,"家因",IF(VALUE($AM17)=暫1!P$3,"家因",IF(VALUE($AM17)=暫1!Q$3,"家因",IF(VALUE($AM17)=暫1!R$3,"家因",IF(VALUE($AM17)=暫1!S$3,"家因",IF(VALUE($AM17)=暫1!T$3,"家因",IF(VALUE($AM17)=暫1!U$3,"家因","")))))))))))))))))))),""),"")</f>
        <v/>
      </c>
      <c r="AQ17" s="65" t="str">
        <f ca="1">IF((ROW(AQ17)-1)&lt;=暫1!$B$2,_xlfn.IFNA(IF(INDEX($A$1:$AJ$99,MATCH($AN17,$B$1:$B$219,0),VALUE($AQ$1+3))="成","補",INDEX($A$1:$AJ$99,MATCH($AN17,$B$1:$B$219,0),VALUE($AQ$1+3))),""),"")</f>
        <v/>
      </c>
      <c r="AR17" s="65" t="str">
        <f ca="1">IF((ROW(AR17)-1)&lt;=暫1!$B$2,_xlfn.IFNA(IF(INDEX($A$1:$AJ$99,MATCH($AN17,$B$1:$B$219,0),VALUE($AR$1+3))="成","補",INDEX($A$1:$AJ$99,MATCH($AN17,$B$1:$B$219,0),VALUE($AR$1+3))),""),"")</f>
        <v/>
      </c>
      <c r="AS17" s="65" t="str">
        <f ca="1">IF((ROW(AS17)-1)&lt;=暫1!$B$2,_xlfn.IFNA(IF(INDEX($A$1:$AJ$99,MATCH($AN17,$B$1:$B$219,0),VALUE($AS$1+3))="成","補",INDEX($A$1:$AJ$99,MATCH($AN17,$B$1:$B$219,0),VALUE($AS$1+3))),""),"")</f>
        <v/>
      </c>
      <c r="AT17" s="65" t="str">
        <f t="shared" ca="1" si="4"/>
        <v/>
      </c>
      <c r="AU17" s="65" t="str">
        <f t="shared" ca="1" si="5"/>
        <v/>
      </c>
      <c r="AV17" s="65" t="str">
        <f t="shared" ca="1" si="6"/>
        <v/>
      </c>
      <c r="AX17" s="65" t="str">
        <f ca="1">IFERROR(IF((ROW(AX17)-1)&lt;=暫1!$B$2,SUBSTITUTE(IF($AO17=$AX$1,$AM17,"")," ",""),""),"")</f>
        <v/>
      </c>
      <c r="AY17" s="65" t="str">
        <f ca="1">IFERROR(IF((ROW(AY17)-1)&lt;=暫1!$B$2,SUBSTITUTE(IF($AO17=$AY$1,$AM17,"")," ",""),""),"")</f>
        <v/>
      </c>
      <c r="AZ17" s="65" t="str">
        <f ca="1">IFERROR(IF((ROW(AZ17)-1)&lt;=暫1!$B$2,SUBSTITUTE(IF($AO17=$AZ$1,$AM17,"")," ",""),""),"")</f>
        <v/>
      </c>
      <c r="BA17" s="65" t="str">
        <f ca="1">IFERROR(IF((ROW(BA17)-1)&lt;=暫1!$B$2,SUBSTITUTE(IF($AO17=$BA$1,$AM17,"")," ",""),""),"")</f>
        <v/>
      </c>
      <c r="BB17" s="68" t="str">
        <f ca="1">IFERROR(IF((ROW(BB17)-1)&lt;=暫1!$B$2,SUBSTITUTE(IF(OR($AO17=$BB$1,$AO17=$AY$1,$AO17=$AZ$1),$AM17,IF($AO17=$AY$1,$AM17,"")),"",""),""),"")</f>
        <v>16</v>
      </c>
      <c r="BC17" s="68" t="str">
        <f>IF(    AND(LEN(BC16)&gt;=2,IF(OR(役男人力!$K$2:$K$94="是"),役男人力!$B18,"")&lt;&gt;"" ),        "" &amp;  IF(OR(役男人力!$K$2:$K$94="是"),役男人力!$B17,""),  IF(OR(役男人力!$E17="全日勤",役男人力!$E17="家因退勤"),役男人力!$B17,"")  )</f>
        <v>郭文凱</v>
      </c>
      <c r="BG17" s="96" t="str">
        <f ca="1">INDEX(   A700:AJ791,92,MATCH(  DATE(INDIRECT("日期輸入!$A$3"),INDIRECT("日期輸入!$B$3"),INDIRECT("日期輸入!$C$3")),A700:AP700,0  )  )</f>
        <v>39.41.56</v>
      </c>
    </row>
    <row r="18" spans="1:59" ht="25.5" customHeight="1">
      <c r="A18" s="197">
        <v>17</v>
      </c>
      <c r="B18" s="197" t="str">
        <f>_xlfn.IFNA(  INDEX(役男大表!$A$1:$BD$75,MATCH(A18,役男大表!$A$1:$A$75,0),2),"")</f>
        <v>邱楷然</v>
      </c>
      <c r="C18" s="197" t="str">
        <f ca="1">_xlfn.IFNA(  SUBSTITUTE(     IF(  INDEX(役男大表!$A$1:$BD$75,MATCH($A18,役男大表!$A$1:$A$75,0),   MATCH(C$1,役男大表!$A$3:$BD$3,0)  )=0,"",  IF(  INDEX(役男大表!$A$1:$BD$75,MATCH($A18,役男大表!$A$1:$A$75,0),   MATCH(C$1,役男大表!$A$3:$BD$3,0)  )="榮","x",  IF(  INDEX(役男大表!$A$1:$BD$75,MATCH($A18,役男大表!$A$1:$A$75,0),   MATCH(C$1,役男大表!$A$3:$BD$3,0)  )="榮-22",  "x榮18-22",               INDEX(役男大表!$A$1:$BD$75,MATCH($A18,役男大表!$A$1:$A$75,0),   MATCH(C$1,役男大表!$A$3:$BD$3,0)  )                  )  )  )," ",""),"")</f>
        <v/>
      </c>
      <c r="D18" s="197" t="str">
        <f ca="1">_xlfn.IFNA(  SUBSTITUTE(     IF(  INDEX(役男大表!$A$1:$BD$75,MATCH($A18,役男大表!$A$1:$A$75,0),   MATCH(D$1,役男大表!$A$3:$BD$3,0)  )=0,"",  IF(  INDEX(役男大表!$A$1:$BD$75,MATCH($A18,役男大表!$A$1:$A$75,0),   MATCH(D$1,役男大表!$A$3:$BD$3,0)  )="榮","x",  IF(  INDEX(役男大表!$A$1:$BD$75,MATCH($A18,役男大表!$A$1:$A$75,0),   MATCH(D$1,役男大表!$A$3:$BD$3,0)  )="榮-22",  "x榮18-22",               INDEX(役男大表!$A$1:$BD$75,MATCH($A18,役男大表!$A$1:$A$75,0),   MATCH(D$1,役男大表!$A$3:$BD$3,0)  )                  )  )  )," ",""),"")</f>
        <v/>
      </c>
      <c r="E18" s="197" t="str">
        <f ca="1">_xlfn.IFNA(  SUBSTITUTE(     IF(  INDEX(役男大表!$A$1:$BD$75,MATCH($A18,役男大表!$A$1:$A$75,0),   MATCH(E$1,役男大表!$A$3:$BD$3,0)  )=0,"",  IF(  INDEX(役男大表!$A$1:$BD$75,MATCH($A18,役男大表!$A$1:$A$75,0),   MATCH(E$1,役男大表!$A$3:$BD$3,0)  )="榮","x",  IF(  INDEX(役男大表!$A$1:$BD$75,MATCH($A18,役男大表!$A$1:$A$75,0),   MATCH(E$1,役男大表!$A$3:$BD$3,0)  )="榮-22",  "x榮18-22",               INDEX(役男大表!$A$1:$BD$75,MATCH($A18,役男大表!$A$1:$A$75,0),   MATCH(E$1,役男大表!$A$3:$BD$3,0)  )                  )  )  )," ",""),"")</f>
        <v/>
      </c>
      <c r="F18" s="197" t="str">
        <f ca="1">_xlfn.IFNA(  SUBSTITUTE(     IF(  INDEX(役男大表!$A$1:$BD$75,MATCH($A18,役男大表!$A$1:$A$75,0),   MATCH(F$1,役男大表!$A$3:$BD$3,0)  )=0,"",  IF(  INDEX(役男大表!$A$1:$BD$75,MATCH($A18,役男大表!$A$1:$A$75,0),   MATCH(F$1,役男大表!$A$3:$BD$3,0)  )="榮","x",  IF(  INDEX(役男大表!$A$1:$BD$75,MATCH($A18,役男大表!$A$1:$A$75,0),   MATCH(F$1,役男大表!$A$3:$BD$3,0)  )="榮-22",  "x榮18-22",               INDEX(役男大表!$A$1:$BD$75,MATCH($A18,役男大表!$A$1:$A$75,0),   MATCH(F$1,役男大表!$A$3:$BD$3,0)  )                  )  )  )," ",""),"")</f>
        <v/>
      </c>
      <c r="G18" s="197" t="str">
        <f ca="1">_xlfn.IFNA(  SUBSTITUTE(     IF(  INDEX(役男大表!$A$1:$BD$75,MATCH($A18,役男大表!$A$1:$A$75,0),   MATCH(G$1,役男大表!$A$3:$BD$3,0)  )=0,"",  IF(  INDEX(役男大表!$A$1:$BD$75,MATCH($A18,役男大表!$A$1:$A$75,0),   MATCH(G$1,役男大表!$A$3:$BD$3,0)  )="榮","x",  IF(  INDEX(役男大表!$A$1:$BD$75,MATCH($A18,役男大表!$A$1:$A$75,0),   MATCH(G$1,役男大表!$A$3:$BD$3,0)  )="榮-22",  "x榮18-22",               INDEX(役男大表!$A$1:$BD$75,MATCH($A18,役男大表!$A$1:$A$75,0),   MATCH(G$1,役男大表!$A$3:$BD$3,0)  )                  )  )  )," ",""),"")</f>
        <v/>
      </c>
      <c r="H18" s="197" t="str">
        <f ca="1">_xlfn.IFNA(  SUBSTITUTE(     IF(  INDEX(役男大表!$A$1:$BD$75,MATCH($A18,役男大表!$A$1:$A$75,0),   MATCH(H$1,役男大表!$A$3:$BD$3,0)  )=0,"",  IF(  INDEX(役男大表!$A$1:$BD$75,MATCH($A18,役男大表!$A$1:$A$75,0),   MATCH(H$1,役男大表!$A$3:$BD$3,0)  )="榮","x",  IF(  INDEX(役男大表!$A$1:$BD$75,MATCH($A18,役男大表!$A$1:$A$75,0),   MATCH(H$1,役男大表!$A$3:$BD$3,0)  )="榮-22",  "x榮18-22",               INDEX(役男大表!$A$1:$BD$75,MATCH($A18,役男大表!$A$1:$A$75,0),   MATCH(H$1,役男大表!$A$3:$BD$3,0)  )                  )  )  )," ",""),"")</f>
        <v/>
      </c>
      <c r="I18" s="197" t="str">
        <f ca="1">_xlfn.IFNA(  SUBSTITUTE(     IF(  INDEX(役男大表!$A$1:$BD$75,MATCH($A18,役男大表!$A$1:$A$75,0),   MATCH(I$1,役男大表!$A$3:$BD$3,0)  )=0,"",  IF(  INDEX(役男大表!$A$1:$BD$75,MATCH($A18,役男大表!$A$1:$A$75,0),   MATCH(I$1,役男大表!$A$3:$BD$3,0)  )="榮","x",  IF(  INDEX(役男大表!$A$1:$BD$75,MATCH($A18,役男大表!$A$1:$A$75,0),   MATCH(I$1,役男大表!$A$3:$BD$3,0)  )="榮-22",  "x榮18-22",               INDEX(役男大表!$A$1:$BD$75,MATCH($A18,役男大表!$A$1:$A$75,0),   MATCH(I$1,役男大表!$A$3:$BD$3,0)  )                  )  )  )," ",""),"")</f>
        <v/>
      </c>
      <c r="J18" s="197" t="str">
        <f ca="1">_xlfn.IFNA(  SUBSTITUTE(     IF(  INDEX(役男大表!$A$1:$BD$75,MATCH($A18,役男大表!$A$1:$A$75,0),   MATCH(J$1,役男大表!$A$3:$BD$3,0)  )=0,"",  IF(  INDEX(役男大表!$A$1:$BD$75,MATCH($A18,役男大表!$A$1:$A$75,0),   MATCH(J$1,役男大表!$A$3:$BD$3,0)  )="榮","x",  IF(  INDEX(役男大表!$A$1:$BD$75,MATCH($A18,役男大表!$A$1:$A$75,0),   MATCH(J$1,役男大表!$A$3:$BD$3,0)  )="榮-22",  "x榮18-22",               INDEX(役男大表!$A$1:$BD$75,MATCH($A18,役男大表!$A$1:$A$75,0),   MATCH(J$1,役男大表!$A$3:$BD$3,0)  )                  )  )  )," ",""),"")</f>
        <v/>
      </c>
      <c r="K18" s="197" t="str">
        <f ca="1">_xlfn.IFNA(  SUBSTITUTE(     IF(  INDEX(役男大表!$A$1:$BD$75,MATCH($A18,役男大表!$A$1:$A$75,0),   MATCH(K$1,役男大表!$A$3:$BD$3,0)  )=0,"",  IF(  INDEX(役男大表!$A$1:$BD$75,MATCH($A18,役男大表!$A$1:$A$75,0),   MATCH(K$1,役男大表!$A$3:$BD$3,0)  )="榮","x",  IF(  INDEX(役男大表!$A$1:$BD$75,MATCH($A18,役男大表!$A$1:$A$75,0),   MATCH(K$1,役男大表!$A$3:$BD$3,0)  )="榮-22",  "x榮18-22",               INDEX(役男大表!$A$1:$BD$75,MATCH($A18,役男大表!$A$1:$A$75,0),   MATCH(K$1,役男大表!$A$3:$BD$3,0)  )                  )  )  )," ",""),"")</f>
        <v/>
      </c>
      <c r="L18" s="197" t="str">
        <f ca="1">_xlfn.IFNA(  SUBSTITUTE(     IF(  INDEX(役男大表!$A$1:$BD$75,MATCH($A18,役男大表!$A$1:$A$75,0),   MATCH(L$1,役男大表!$A$3:$BD$3,0)  )=0,"",  IF(  INDEX(役男大表!$A$1:$BD$75,MATCH($A18,役男大表!$A$1:$A$75,0),   MATCH(L$1,役男大表!$A$3:$BD$3,0)  )="榮","x",  IF(  INDEX(役男大表!$A$1:$BD$75,MATCH($A18,役男大表!$A$1:$A$75,0),   MATCH(L$1,役男大表!$A$3:$BD$3,0)  )="榮-22",  "x榮18-22",               INDEX(役男大表!$A$1:$BD$75,MATCH($A18,役男大表!$A$1:$A$75,0),   MATCH(L$1,役男大表!$A$3:$BD$3,0)  )                  )  )  )," ",""),"")</f>
        <v/>
      </c>
      <c r="M18" s="197" t="str">
        <f ca="1">_xlfn.IFNA(  SUBSTITUTE(     IF(  INDEX(役男大表!$A$1:$BD$75,MATCH($A18,役男大表!$A$1:$A$75,0),   MATCH(M$1,役男大表!$A$3:$BD$3,0)  )=0,"",  IF(  INDEX(役男大表!$A$1:$BD$75,MATCH($A18,役男大表!$A$1:$A$75,0),   MATCH(M$1,役男大表!$A$3:$BD$3,0)  )="榮","x",  IF(  INDEX(役男大表!$A$1:$BD$75,MATCH($A18,役男大表!$A$1:$A$75,0),   MATCH(M$1,役男大表!$A$3:$BD$3,0)  )="榮-22",  "x榮18-22",               INDEX(役男大表!$A$1:$BD$75,MATCH($A18,役男大表!$A$1:$A$75,0),   MATCH(M$1,役男大表!$A$3:$BD$3,0)  )                  )  )  )," ",""),"")</f>
        <v/>
      </c>
      <c r="N18" s="197" t="str">
        <f ca="1">_xlfn.IFNA(  SUBSTITUTE(     IF(  INDEX(役男大表!$A$1:$BD$75,MATCH($A18,役男大表!$A$1:$A$75,0),   MATCH(N$1,役男大表!$A$3:$BD$3,0)  )=0,"",  IF(  INDEX(役男大表!$A$1:$BD$75,MATCH($A18,役男大表!$A$1:$A$75,0),   MATCH(N$1,役男大表!$A$3:$BD$3,0)  )="榮","x",  IF(  INDEX(役男大表!$A$1:$BD$75,MATCH($A18,役男大表!$A$1:$A$75,0),   MATCH(N$1,役男大表!$A$3:$BD$3,0)  )="榮-22",  "x榮18-22",               INDEX(役男大表!$A$1:$BD$75,MATCH($A18,役男大表!$A$1:$A$75,0),   MATCH(N$1,役男大表!$A$3:$BD$3,0)  )                  )  )  )," ",""),"")</f>
        <v/>
      </c>
      <c r="O18" s="197" t="str">
        <f ca="1">_xlfn.IFNA(  SUBSTITUTE(     IF(  INDEX(役男大表!$A$1:$BD$75,MATCH($A18,役男大表!$A$1:$A$75,0),   MATCH(O$1,役男大表!$A$3:$BD$3,0)  )=0,"",  IF(  INDEX(役男大表!$A$1:$BD$75,MATCH($A18,役男大表!$A$1:$A$75,0),   MATCH(O$1,役男大表!$A$3:$BD$3,0)  )="榮","x",  IF(  INDEX(役男大表!$A$1:$BD$75,MATCH($A18,役男大表!$A$1:$A$75,0),   MATCH(O$1,役男大表!$A$3:$BD$3,0)  )="榮-22",  "x榮18-22",               INDEX(役男大表!$A$1:$BD$75,MATCH($A18,役男大表!$A$1:$A$75,0),   MATCH(O$1,役男大表!$A$3:$BD$3,0)  )                  )  )  )," ",""),"")</f>
        <v/>
      </c>
      <c r="P18" s="197" t="str">
        <f ca="1">_xlfn.IFNA(  SUBSTITUTE(     IF(  INDEX(役男大表!$A$1:$BD$75,MATCH($A18,役男大表!$A$1:$A$75,0),   MATCH(P$1,役男大表!$A$3:$BD$3,0)  )=0,"",  IF(  INDEX(役男大表!$A$1:$BD$75,MATCH($A18,役男大表!$A$1:$A$75,0),   MATCH(P$1,役男大表!$A$3:$BD$3,0)  )="榮","x",  IF(  INDEX(役男大表!$A$1:$BD$75,MATCH($A18,役男大表!$A$1:$A$75,0),   MATCH(P$1,役男大表!$A$3:$BD$3,0)  )="榮-22",  "x榮18-22",               INDEX(役男大表!$A$1:$BD$75,MATCH($A18,役男大表!$A$1:$A$75,0),   MATCH(P$1,役男大表!$A$3:$BD$3,0)  )                  )  )  )," ",""),"")</f>
        <v/>
      </c>
      <c r="Q18" s="197" t="str">
        <f ca="1">_xlfn.IFNA(  SUBSTITUTE(     IF(  INDEX(役男大表!$A$1:$BD$75,MATCH($A18,役男大表!$A$1:$A$75,0),   MATCH(Q$1,役男大表!$A$3:$BD$3,0)  )=0,"",  IF(  INDEX(役男大表!$A$1:$BD$75,MATCH($A18,役男大表!$A$1:$A$75,0),   MATCH(Q$1,役男大表!$A$3:$BD$3,0)  )="榮","x",  IF(  INDEX(役男大表!$A$1:$BD$75,MATCH($A18,役男大表!$A$1:$A$75,0),   MATCH(Q$1,役男大表!$A$3:$BD$3,0)  )="榮-22",  "x榮18-22",               INDEX(役男大表!$A$1:$BD$75,MATCH($A18,役男大表!$A$1:$A$75,0),   MATCH(Q$1,役男大表!$A$3:$BD$3,0)  )                  )  )  )," ",""),"")</f>
        <v/>
      </c>
      <c r="R18" s="197" t="str">
        <f ca="1">_xlfn.IFNA(  SUBSTITUTE(     IF(  INDEX(役男大表!$A$1:$BD$75,MATCH($A18,役男大表!$A$1:$A$75,0),   MATCH(R$1,役男大表!$A$3:$BD$3,0)  )=0,"",  IF(  INDEX(役男大表!$A$1:$BD$75,MATCH($A18,役男大表!$A$1:$A$75,0),   MATCH(R$1,役男大表!$A$3:$BD$3,0)  )="榮","x",  IF(  INDEX(役男大表!$A$1:$BD$75,MATCH($A18,役男大表!$A$1:$A$75,0),   MATCH(R$1,役男大表!$A$3:$BD$3,0)  )="榮-22",  "x榮18-22",               INDEX(役男大表!$A$1:$BD$75,MATCH($A18,役男大表!$A$1:$A$75,0),   MATCH(R$1,役男大表!$A$3:$BD$3,0)  )                  )  )  )," ",""),"")</f>
        <v/>
      </c>
      <c r="S18" s="197" t="str">
        <f ca="1">_xlfn.IFNA(  SUBSTITUTE(     IF(  INDEX(役男大表!$A$1:$BD$75,MATCH($A18,役男大表!$A$1:$A$75,0),   MATCH(S$1,役男大表!$A$3:$BD$3,0)  )=0,"",  IF(  INDEX(役男大表!$A$1:$BD$75,MATCH($A18,役男大表!$A$1:$A$75,0),   MATCH(S$1,役男大表!$A$3:$BD$3,0)  )="榮","x",  IF(  INDEX(役男大表!$A$1:$BD$75,MATCH($A18,役男大表!$A$1:$A$75,0),   MATCH(S$1,役男大表!$A$3:$BD$3,0)  )="榮-22",  "x榮18-22",               INDEX(役男大表!$A$1:$BD$75,MATCH($A18,役男大表!$A$1:$A$75,0),   MATCH(S$1,役男大表!$A$3:$BD$3,0)  )                  )  )  )," ",""),"")</f>
        <v/>
      </c>
      <c r="T18" s="197" t="str">
        <f ca="1">_xlfn.IFNA(  SUBSTITUTE(     IF(  INDEX(役男大表!$A$1:$BD$75,MATCH($A18,役男大表!$A$1:$A$75,0),   MATCH(T$1,役男大表!$A$3:$BD$3,0)  )=0,"",  IF(  INDEX(役男大表!$A$1:$BD$75,MATCH($A18,役男大表!$A$1:$A$75,0),   MATCH(T$1,役男大表!$A$3:$BD$3,0)  )="榮","x",  IF(  INDEX(役男大表!$A$1:$BD$75,MATCH($A18,役男大表!$A$1:$A$75,0),   MATCH(T$1,役男大表!$A$3:$BD$3,0)  )="榮-22",  "x榮18-22",               INDEX(役男大表!$A$1:$BD$75,MATCH($A18,役男大表!$A$1:$A$75,0),   MATCH(T$1,役男大表!$A$3:$BD$3,0)  )                  )  )  )," ",""),"")</f>
        <v/>
      </c>
      <c r="U18" s="197" t="str">
        <f ca="1">_xlfn.IFNA(  SUBSTITUTE(     IF(  INDEX(役男大表!$A$1:$BD$75,MATCH($A18,役男大表!$A$1:$A$75,0),   MATCH(U$1,役男大表!$A$3:$BD$3,0)  )=0,"",  IF(  INDEX(役男大表!$A$1:$BD$75,MATCH($A18,役男大表!$A$1:$A$75,0),   MATCH(U$1,役男大表!$A$3:$BD$3,0)  )="榮","x",  IF(  INDEX(役男大表!$A$1:$BD$75,MATCH($A18,役男大表!$A$1:$A$75,0),   MATCH(U$1,役男大表!$A$3:$BD$3,0)  )="榮-22",  "x榮18-22",               INDEX(役男大表!$A$1:$BD$75,MATCH($A18,役男大表!$A$1:$A$75,0),   MATCH(U$1,役男大表!$A$3:$BD$3,0)  )                  )  )  )," ",""),"")</f>
        <v/>
      </c>
      <c r="V18" s="197" t="str">
        <f ca="1">_xlfn.IFNA(  SUBSTITUTE(     IF(  INDEX(役男大表!$A$1:$BD$75,MATCH($A18,役男大表!$A$1:$A$75,0),   MATCH(V$1,役男大表!$A$3:$BD$3,0)  )=0,"",  IF(  INDEX(役男大表!$A$1:$BD$75,MATCH($A18,役男大表!$A$1:$A$75,0),   MATCH(V$1,役男大表!$A$3:$BD$3,0)  )="榮","x",  IF(  INDEX(役男大表!$A$1:$BD$75,MATCH($A18,役男大表!$A$1:$A$75,0),   MATCH(V$1,役男大表!$A$3:$BD$3,0)  )="榮-22",  "x榮18-22",               INDEX(役男大表!$A$1:$BD$75,MATCH($A18,役男大表!$A$1:$A$75,0),   MATCH(V$1,役男大表!$A$3:$BD$3,0)  )                  )  )  )," ",""),"")</f>
        <v/>
      </c>
      <c r="W18" s="197" t="str">
        <f ca="1">_xlfn.IFNA(  SUBSTITUTE(     IF(  INDEX(役男大表!$A$1:$BD$75,MATCH($A18,役男大表!$A$1:$A$75,0),   MATCH(W$1,役男大表!$A$3:$BD$3,0)  )=0,"",  IF(  INDEX(役男大表!$A$1:$BD$75,MATCH($A18,役男大表!$A$1:$A$75,0),   MATCH(W$1,役男大表!$A$3:$BD$3,0)  )="榮","x",  IF(  INDEX(役男大表!$A$1:$BD$75,MATCH($A18,役男大表!$A$1:$A$75,0),   MATCH(W$1,役男大表!$A$3:$BD$3,0)  )="榮-22",  "x榮18-22",               INDEX(役男大表!$A$1:$BD$75,MATCH($A18,役男大表!$A$1:$A$75,0),   MATCH(W$1,役男大表!$A$3:$BD$3,0)  )                  )  )  )," ",""),"")</f>
        <v/>
      </c>
      <c r="X18" s="197" t="str">
        <f ca="1">_xlfn.IFNA(  SUBSTITUTE(     IF(  INDEX(役男大表!$A$1:$BD$75,MATCH($A18,役男大表!$A$1:$A$75,0),   MATCH(X$1,役男大表!$A$3:$BD$3,0)  )=0,"",  IF(  INDEX(役男大表!$A$1:$BD$75,MATCH($A18,役男大表!$A$1:$A$75,0),   MATCH(X$1,役男大表!$A$3:$BD$3,0)  )="榮","x",  IF(  INDEX(役男大表!$A$1:$BD$75,MATCH($A18,役男大表!$A$1:$A$75,0),   MATCH(X$1,役男大表!$A$3:$BD$3,0)  )="榮-22",  "x榮18-22",               INDEX(役男大表!$A$1:$BD$75,MATCH($A18,役男大表!$A$1:$A$75,0),   MATCH(X$1,役男大表!$A$3:$BD$3,0)  )                  )  )  )," ",""),"")</f>
        <v/>
      </c>
      <c r="Y18" s="197" t="str">
        <f ca="1">_xlfn.IFNA(  SUBSTITUTE(     IF(  INDEX(役男大表!$A$1:$BD$75,MATCH($A18,役男大表!$A$1:$A$75,0),   MATCH(Y$1,役男大表!$A$3:$BD$3,0)  )=0,"",  IF(  INDEX(役男大表!$A$1:$BD$75,MATCH($A18,役男大表!$A$1:$A$75,0),   MATCH(Y$1,役男大表!$A$3:$BD$3,0)  )="榮","x",  IF(  INDEX(役男大表!$A$1:$BD$75,MATCH($A18,役男大表!$A$1:$A$75,0),   MATCH(Y$1,役男大表!$A$3:$BD$3,0)  )="榮-22",  "x榮18-22",               INDEX(役男大表!$A$1:$BD$75,MATCH($A18,役男大表!$A$1:$A$75,0),   MATCH(Y$1,役男大表!$A$3:$BD$3,0)  )                  )  )  )," ",""),"")</f>
        <v/>
      </c>
      <c r="Z18" s="197" t="str">
        <f ca="1">_xlfn.IFNA(  SUBSTITUTE(     IF(  INDEX(役男大表!$A$1:$BD$75,MATCH($A18,役男大表!$A$1:$A$75,0),   MATCH(Z$1,役男大表!$A$3:$BD$3,0)  )=0,"",  IF(  INDEX(役男大表!$A$1:$BD$75,MATCH($A18,役男大表!$A$1:$A$75,0),   MATCH(Z$1,役男大表!$A$3:$BD$3,0)  )="榮","x",  IF(  INDEX(役男大表!$A$1:$BD$75,MATCH($A18,役男大表!$A$1:$A$75,0),   MATCH(Z$1,役男大表!$A$3:$BD$3,0)  )="榮-22",  "x榮18-22",               INDEX(役男大表!$A$1:$BD$75,MATCH($A18,役男大表!$A$1:$A$75,0),   MATCH(Z$1,役男大表!$A$3:$BD$3,0)  )                  )  )  )," ",""),"")</f>
        <v/>
      </c>
      <c r="AA18" s="197" t="str">
        <f ca="1">_xlfn.IFNA(  SUBSTITUTE(     IF(  INDEX(役男大表!$A$1:$BD$75,MATCH($A18,役男大表!$A$1:$A$75,0),   MATCH(AA$1,役男大表!$A$3:$BD$3,0)  )=0,"",  IF(  INDEX(役男大表!$A$1:$BD$75,MATCH($A18,役男大表!$A$1:$A$75,0),   MATCH(AA$1,役男大表!$A$3:$BD$3,0)  )="榮","x",  IF(  INDEX(役男大表!$A$1:$BD$75,MATCH($A18,役男大表!$A$1:$A$75,0),   MATCH(AA$1,役男大表!$A$3:$BD$3,0)  )="榮-22",  "x榮18-22",               INDEX(役男大表!$A$1:$BD$75,MATCH($A18,役男大表!$A$1:$A$75,0),   MATCH(AA$1,役男大表!$A$3:$BD$3,0)  )                  )  )  )," ",""),"")</f>
        <v>x</v>
      </c>
      <c r="AB18" s="197" t="str">
        <f ca="1">_xlfn.IFNA(  SUBSTITUTE(     IF(  INDEX(役男大表!$A$1:$BD$75,MATCH($A18,役男大表!$A$1:$A$75,0),   MATCH(AB$1,役男大表!$A$3:$BD$3,0)  )=0,"",  IF(  INDEX(役男大表!$A$1:$BD$75,MATCH($A18,役男大表!$A$1:$A$75,0),   MATCH(AB$1,役男大表!$A$3:$BD$3,0)  )="榮","x",  IF(  INDEX(役男大表!$A$1:$BD$75,MATCH($A18,役男大表!$A$1:$A$75,0),   MATCH(AB$1,役男大表!$A$3:$BD$3,0)  )="榮-22",  "x榮18-22",               INDEX(役男大表!$A$1:$BD$75,MATCH($A18,役男大表!$A$1:$A$75,0),   MATCH(AB$1,役男大表!$A$3:$BD$3,0)  )                  )  )  )," ",""),"")</f>
        <v>x</v>
      </c>
      <c r="AC18" s="197" t="str">
        <f ca="1">_xlfn.IFNA(  SUBSTITUTE(     IF(  INDEX(役男大表!$A$1:$BD$75,MATCH($A18,役男大表!$A$1:$A$75,0),   MATCH(AC$1,役男大表!$A$3:$BD$3,0)  )=0,"",  IF(  INDEX(役男大表!$A$1:$BD$75,MATCH($A18,役男大表!$A$1:$A$75,0),   MATCH(AC$1,役男大表!$A$3:$BD$3,0)  )="榮","x",  IF(  INDEX(役男大表!$A$1:$BD$75,MATCH($A18,役男大表!$A$1:$A$75,0),   MATCH(AC$1,役男大表!$A$3:$BD$3,0)  )="榮-22",  "x榮18-22",               INDEX(役男大表!$A$1:$BD$75,MATCH($A18,役男大表!$A$1:$A$75,0),   MATCH(AC$1,役男大表!$A$3:$BD$3,0)  )                  )  )  )," ",""),"")</f>
        <v>x</v>
      </c>
      <c r="AD18" s="197" t="str">
        <f ca="1">_xlfn.IFNA(  SUBSTITUTE(     IF(  INDEX(役男大表!$A$1:$BD$75,MATCH($A18,役男大表!$A$1:$A$75,0),   MATCH(AD$1,役男大表!$A$3:$BD$3,0)  )=0,"",  IF(  INDEX(役男大表!$A$1:$BD$75,MATCH($A18,役男大表!$A$1:$A$75,0),   MATCH(AD$1,役男大表!$A$3:$BD$3,0)  )="榮","x",  IF(  INDEX(役男大表!$A$1:$BD$75,MATCH($A18,役男大表!$A$1:$A$75,0),   MATCH(AD$1,役男大表!$A$3:$BD$3,0)  )="榮-22",  "x榮18-22",               INDEX(役男大表!$A$1:$BD$75,MATCH($A18,役男大表!$A$1:$A$75,0),   MATCH(AD$1,役男大表!$A$3:$BD$3,0)  )                  )  )  )," ",""),"")</f>
        <v/>
      </c>
      <c r="AE18" s="197" t="str">
        <f ca="1">_xlfn.IFNA(  SUBSTITUTE(     IF(  INDEX(役男大表!$A$1:$BD$75,MATCH($A18,役男大表!$A$1:$A$75,0),   MATCH(AE$1,役男大表!$A$3:$BD$3,0)  )=0,"",  IF(  INDEX(役男大表!$A$1:$BD$75,MATCH($A18,役男大表!$A$1:$A$75,0),   MATCH(AE$1,役男大表!$A$3:$BD$3,0)  )="榮","x",  IF(  INDEX(役男大表!$A$1:$BD$75,MATCH($A18,役男大表!$A$1:$A$75,0),   MATCH(AE$1,役男大表!$A$3:$BD$3,0)  )="榮-22",  "x榮18-22",               INDEX(役男大表!$A$1:$BD$75,MATCH($A18,役男大表!$A$1:$A$75,0),   MATCH(AE$1,役男大表!$A$3:$BD$3,0)  )                  )  )  )," ",""),"")</f>
        <v>病07-30日18</v>
      </c>
      <c r="AF18" s="197" t="str">
        <f ca="1">_xlfn.IFNA(  SUBSTITUTE(     IF(  INDEX(役男大表!$A$1:$BD$75,MATCH($A18,役男大表!$A$1:$A$75,0),   MATCH(AF$1,役男大表!$A$3:$BD$3,0)  )=0,"",  IF(  INDEX(役男大表!$A$1:$BD$75,MATCH($A18,役男大表!$A$1:$A$75,0),   MATCH(AF$1,役男大表!$A$3:$BD$3,0)  )="榮","x",  IF(  INDEX(役男大表!$A$1:$BD$75,MATCH($A18,役男大表!$A$1:$A$75,0),   MATCH(AF$1,役男大表!$A$3:$BD$3,0)  )="榮-22",  "x榮18-22",               INDEX(役男大表!$A$1:$BD$75,MATCH($A18,役男大表!$A$1:$A$75,0),   MATCH(AF$1,役男大表!$A$3:$BD$3,0)  )                  )  )  )," ",""),"")</f>
        <v>病29日07-30日18</v>
      </c>
      <c r="AG18" s="197" t="str">
        <f ca="1">_xlfn.IFNA(  SUBSTITUTE(     IF(  INDEX(役男大表!$A$1:$BD$75,MATCH($A18,役男大表!$A$1:$A$75,0),   MATCH(AG$1,役男大表!$A$3:$BD$3,0)  )=0,"",  IF(  INDEX(役男大表!$A$1:$BD$75,MATCH($A18,役男大表!$A$1:$A$75,0),   MATCH(AG$1,役男大表!$A$3:$BD$3,0)  )="榮","x",  IF(  INDEX(役男大表!$A$1:$BD$75,MATCH($A18,役男大表!$A$1:$A$75,0),   MATCH(AG$1,役男大表!$A$3:$BD$3,0)  )="榮-22",  "x榮18-22",               INDEX(役男大表!$A$1:$BD$75,MATCH($A18,役男大表!$A$1:$A$75,0),   MATCH(AG$1,役男大表!$A$3:$BD$3,0)  )                  )  )  )," ",""),"")</f>
        <v>x</v>
      </c>
      <c r="AH18" s="197" t="str">
        <f ca="1">_xlfn.IFNA(  SUBSTITUTE(     IF(  INDEX(役男大表!$A$1:$BD$75,MATCH($A18,役男大表!$A$1:$A$75,0),   MATCH(AH$1,役男大表!$A$3:$BD$3,0)  )=0,"",  IF(  INDEX(役男大表!$A$1:$BD$75,MATCH($A18,役男大表!$A$1:$A$75,0),   MATCH(AH$1,役男大表!$A$3:$BD$3,0)  )="榮","x",  IF(  INDEX(役男大表!$A$1:$BD$75,MATCH($A18,役男大表!$A$1:$A$75,0),   MATCH(AH$1,役男大表!$A$3:$BD$3,0)  )="榮-22",  "x榮18-22",               INDEX(役男大表!$A$1:$BD$75,MATCH($A18,役男大表!$A$1:$A$75,0),   MATCH(AH$1,役男大表!$A$3:$BD$3,0)  )                  )  )  )," ",""),"")</f>
        <v/>
      </c>
      <c r="AI18" s="197" t="str">
        <f ca="1">_xlfn.IFNA(  SUBSTITUTE(     IF(  INDEX(役男大表!$A$1:$BD$75,MATCH($A18,役男大表!$A$1:$A$75,0),   MATCH(AI$1,役男大表!$A$3:$BD$3,0)  )=0,"",  IF(  INDEX(役男大表!$A$1:$BD$75,MATCH($A18,役男大表!$A$1:$A$75,0),   MATCH(AI$1,役男大表!$A$3:$BD$3,0)  )="榮","x",  IF(  INDEX(役男大表!$A$1:$BD$75,MATCH($A18,役男大表!$A$1:$A$75,0),   MATCH(AI$1,役男大表!$A$3:$BD$3,0)  )="榮-22",  "x榮18-22",               INDEX(役男大表!$A$1:$BD$75,MATCH($A18,役男大表!$A$1:$A$75,0),   MATCH(AI$1,役男大表!$A$3:$BD$3,0)  )                  )  )  )," ",""),"")</f>
        <v/>
      </c>
      <c r="AJ18" s="197" t="str">
        <f ca="1">_xlfn.IFNA(  SUBSTITUTE(     IF(  INDEX(役男大表!$A$1:$BD$75,MATCH($A18,役男大表!$A$1:$A$75,0),   MATCH(AJ$1,役男大表!$A$3:$BD$3,0)  )=0,"",  IF(  INDEX(役男大表!$A$1:$BD$75,MATCH($A18,役男大表!$A$1:$A$75,0),   MATCH(AJ$1,役男大表!$A$3:$BD$3,0)  )="榮","x",  IF(  INDEX(役男大表!$A$1:$BD$75,MATCH($A18,役男大表!$A$1:$A$75,0),   MATCH(AJ$1,役男大表!$A$3:$BD$3,0)  )="榮-22",  "x榮18-22",               INDEX(役男大表!$A$1:$BD$75,MATCH($A18,役男大表!$A$1:$A$75,0),   MATCH(AJ$1,役男大表!$A$3:$BD$3,0)  )                  )  )  )," ",""),"")</f>
        <v/>
      </c>
      <c r="AM18" s="65">
        <f t="shared" si="1"/>
        <v>17</v>
      </c>
      <c r="AN18" s="65" t="str">
        <f t="shared" si="2"/>
        <v>邱楷然</v>
      </c>
      <c r="AO18" s="70" t="str">
        <f t="shared" ca="1" si="3"/>
        <v>18收</v>
      </c>
      <c r="AP18" s="65" t="str">
        <f>_xlfn.IFNA(IF((ROW(AP18)-1)&lt;=暫1!$B$2,IF(VALUE($AM18)=暫1!B$3,"家因",IF(VALUE($AM18)=暫1!C$3,"家因",IF(VALUE($AM18)=暫1!D$3,"家因",IF(VALUE($AM18)=暫1!E$3,"家因",IF(VALUE($AM18)=暫1!F$3,"家因",IF(VALUE($AM18)=暫1!G$3,"家因",IF(VALUE($AM18)=暫1!H$3,"家因",IF(VALUE($AM18)=暫1!I$3,"家因",IF(VALUE($AM18)=暫1!J$3,"家因",IF(VALUE($AM18)=暫1!K$3,"家因",IF(VALUE($AM18)=暫1!L$3,"家因",IF(VALUE($AM18)=暫1!M$3,"家因",IF(VALUE($AM18)=暫1!N$3,"家因",IF(VALUE($AM18)=暫1!O$3,"家因",IF(VALUE($AM18)=暫1!P$3,"家因",IF(VALUE($AM18)=暫1!Q$3,"家因",IF(VALUE($AM18)=暫1!R$3,"家因",IF(VALUE($AM18)=暫1!S$3,"家因",IF(VALUE($AM18)=暫1!T$3,"家因",IF(VALUE($AM18)=暫1!U$3,"家因","")))))))))))))))))))),""),"")</f>
        <v/>
      </c>
      <c r="AQ18" s="65" t="str">
        <f ca="1">IF((ROW(AQ18)-1)&lt;=暫1!$B$2,_xlfn.IFNA(IF(INDEX($A$1:$AJ$99,MATCH($AN18,$B$1:$B$219,0),VALUE($AQ$1+3))="成","補",INDEX($A$1:$AJ$99,MATCH($AN18,$B$1:$B$219,0),VALUE($AQ$1+3))),""),"")</f>
        <v>x</v>
      </c>
      <c r="AR18" s="65" t="str">
        <f ca="1">IF((ROW(AR18)-1)&lt;=暫1!$B$2,_xlfn.IFNA(IF(INDEX($A$1:$AJ$99,MATCH($AN18,$B$1:$B$219,0),VALUE($AR$1+3))="成","補",INDEX($A$1:$AJ$99,MATCH($AN18,$B$1:$B$219,0),VALUE($AR$1+3))),""),"")</f>
        <v/>
      </c>
      <c r="AS18" s="65" t="str">
        <f ca="1">IF((ROW(AS18)-1)&lt;=暫1!$B$2,_xlfn.IFNA(IF(INDEX($A$1:$AJ$99,MATCH($AN18,$B$1:$B$219,0),VALUE($AS$1+3))="成","補",INDEX($A$1:$AJ$99,MATCH($AN18,$B$1:$B$219,0),VALUE($AS$1+3))),""),"")</f>
        <v/>
      </c>
      <c r="AT18" s="65" t="str">
        <f t="shared" ca="1" si="4"/>
        <v/>
      </c>
      <c r="AU18" s="65" t="str">
        <f t="shared" ca="1" si="5"/>
        <v/>
      </c>
      <c r="AV18" s="65" t="str">
        <f t="shared" ca="1" si="6"/>
        <v/>
      </c>
      <c r="AX18" s="65" t="str">
        <f ca="1">IFERROR(IF((ROW(AX18)-1)&lt;=暫1!$B$2,SUBSTITUTE(IF($AO18=$AX$1,$AM18,"")," ",""),""),"")</f>
        <v/>
      </c>
      <c r="AY18" s="65" t="str">
        <f ca="1">IFERROR(IF((ROW(AY18)-1)&lt;=暫1!$B$2,SUBSTITUTE(IF($AO18=$AY$1,$AM18,"")," ",""),""),"")</f>
        <v/>
      </c>
      <c r="AZ18" s="65" t="str">
        <f ca="1">IFERROR(IF((ROW(AZ18)-1)&lt;=暫1!$B$2,SUBSTITUTE(IF($AO18=$AZ$1,$AM18,"")," ",""),""),"")</f>
        <v/>
      </c>
      <c r="BA18" s="65" t="str">
        <f ca="1">IFERROR(IF((ROW(BA18)-1)&lt;=暫1!$B$2,SUBSTITUTE(IF($AO18=$BA$1,$AM18,"")," ",""),""),"")</f>
        <v>17</v>
      </c>
      <c r="BB18" s="68" t="str">
        <f ca="1">IFERROR(IF((ROW(BB18)-1)&lt;=暫1!$B$2,SUBSTITUTE(IF(OR($AO18=$BB$1,$AO18=$AY$1,$AO18=$AZ$1),$AM18,IF($AO18=$AY$1,$AM18,"")),"",""),""),"")</f>
        <v/>
      </c>
      <c r="BC18" s="68" t="str">
        <f>IF(    AND(LEN(BC17)&gt;=2,IF(OR(役男人力!$K$2:$K$94="是"),役男人力!$B19,"")&lt;&gt;"" ),        "" &amp;  IF(OR(役男人力!$K$2:$K$94="是"),役男人力!$B18,""),  IF(OR(役男人力!$E18="全日勤",役男人力!$E18="家因退勤"),役男人力!$B18,"")  )</f>
        <v/>
      </c>
      <c r="BG18" s="95" t="s">
        <v>133</v>
      </c>
    </row>
    <row r="19" spans="1:59" ht="25.5" customHeight="1" thickBot="1">
      <c r="A19" s="197">
        <v>18</v>
      </c>
      <c r="B19" s="197" t="str">
        <f>_xlfn.IFNA(  INDEX(役男大表!$A$1:$BD$75,MATCH(A19,役男大表!$A$1:$A$75,0),2),"")</f>
        <v>楊承澔</v>
      </c>
      <c r="C19" s="197" t="str">
        <f ca="1">_xlfn.IFNA(  SUBSTITUTE(     IF(  INDEX(役男大表!$A$1:$BD$75,MATCH($A19,役男大表!$A$1:$A$75,0),   MATCH(C$1,役男大表!$A$3:$BD$3,0)  )=0,"",  IF(  INDEX(役男大表!$A$1:$BD$75,MATCH($A19,役男大表!$A$1:$A$75,0),   MATCH(C$1,役男大表!$A$3:$BD$3,0)  )="榮","x",  IF(  INDEX(役男大表!$A$1:$BD$75,MATCH($A19,役男大表!$A$1:$A$75,0),   MATCH(C$1,役男大表!$A$3:$BD$3,0)  )="榮-22",  "x榮18-22",               INDEX(役男大表!$A$1:$BD$75,MATCH($A19,役男大表!$A$1:$A$75,0),   MATCH(C$1,役男大表!$A$3:$BD$3,0)  )                  )  )  )," ",""),"")</f>
        <v/>
      </c>
      <c r="D19" s="197" t="str">
        <f ca="1">_xlfn.IFNA(  SUBSTITUTE(     IF(  INDEX(役男大表!$A$1:$BD$75,MATCH($A19,役男大表!$A$1:$A$75,0),   MATCH(D$1,役男大表!$A$3:$BD$3,0)  )=0,"",  IF(  INDEX(役男大表!$A$1:$BD$75,MATCH($A19,役男大表!$A$1:$A$75,0),   MATCH(D$1,役男大表!$A$3:$BD$3,0)  )="榮","x",  IF(  INDEX(役男大表!$A$1:$BD$75,MATCH($A19,役男大表!$A$1:$A$75,0),   MATCH(D$1,役男大表!$A$3:$BD$3,0)  )="榮-22",  "x榮18-22",               INDEX(役男大表!$A$1:$BD$75,MATCH($A19,役男大表!$A$1:$A$75,0),   MATCH(D$1,役男大表!$A$3:$BD$3,0)  )                  )  )  )," ",""),"")</f>
        <v/>
      </c>
      <c r="E19" s="197" t="str">
        <f ca="1">_xlfn.IFNA(  SUBSTITUTE(     IF(  INDEX(役男大表!$A$1:$BD$75,MATCH($A19,役男大表!$A$1:$A$75,0),   MATCH(E$1,役男大表!$A$3:$BD$3,0)  )=0,"",  IF(  INDEX(役男大表!$A$1:$BD$75,MATCH($A19,役男大表!$A$1:$A$75,0),   MATCH(E$1,役男大表!$A$3:$BD$3,0)  )="榮","x",  IF(  INDEX(役男大表!$A$1:$BD$75,MATCH($A19,役男大表!$A$1:$A$75,0),   MATCH(E$1,役男大表!$A$3:$BD$3,0)  )="榮-22",  "x榮18-22",               INDEX(役男大表!$A$1:$BD$75,MATCH($A19,役男大表!$A$1:$A$75,0),   MATCH(E$1,役男大表!$A$3:$BD$3,0)  )                  )  )  )," ",""),"")</f>
        <v/>
      </c>
      <c r="F19" s="197" t="str">
        <f ca="1">_xlfn.IFNA(  SUBSTITUTE(     IF(  INDEX(役男大表!$A$1:$BD$75,MATCH($A19,役男大表!$A$1:$A$75,0),   MATCH(F$1,役男大表!$A$3:$BD$3,0)  )=0,"",  IF(  INDEX(役男大表!$A$1:$BD$75,MATCH($A19,役男大表!$A$1:$A$75,0),   MATCH(F$1,役男大表!$A$3:$BD$3,0)  )="榮","x",  IF(  INDEX(役男大表!$A$1:$BD$75,MATCH($A19,役男大表!$A$1:$A$75,0),   MATCH(F$1,役男大表!$A$3:$BD$3,0)  )="榮-22",  "x榮18-22",               INDEX(役男大表!$A$1:$BD$75,MATCH($A19,役男大表!$A$1:$A$75,0),   MATCH(F$1,役男大表!$A$3:$BD$3,0)  )                  )  )  )," ",""),"")</f>
        <v/>
      </c>
      <c r="G19" s="197" t="str">
        <f ca="1">_xlfn.IFNA(  SUBSTITUTE(     IF(  INDEX(役男大表!$A$1:$BD$75,MATCH($A19,役男大表!$A$1:$A$75,0),   MATCH(G$1,役男大表!$A$3:$BD$3,0)  )=0,"",  IF(  INDEX(役男大表!$A$1:$BD$75,MATCH($A19,役男大表!$A$1:$A$75,0),   MATCH(G$1,役男大表!$A$3:$BD$3,0)  )="榮","x",  IF(  INDEX(役男大表!$A$1:$BD$75,MATCH($A19,役男大表!$A$1:$A$75,0),   MATCH(G$1,役男大表!$A$3:$BD$3,0)  )="榮-22",  "x榮18-22",               INDEX(役男大表!$A$1:$BD$75,MATCH($A19,役男大表!$A$1:$A$75,0),   MATCH(G$1,役男大表!$A$3:$BD$3,0)  )                  )  )  )," ",""),"")</f>
        <v/>
      </c>
      <c r="H19" s="197" t="str">
        <f ca="1">_xlfn.IFNA(  SUBSTITUTE(     IF(  INDEX(役男大表!$A$1:$BD$75,MATCH($A19,役男大表!$A$1:$A$75,0),   MATCH(H$1,役男大表!$A$3:$BD$3,0)  )=0,"",  IF(  INDEX(役男大表!$A$1:$BD$75,MATCH($A19,役男大表!$A$1:$A$75,0),   MATCH(H$1,役男大表!$A$3:$BD$3,0)  )="榮","x",  IF(  INDEX(役男大表!$A$1:$BD$75,MATCH($A19,役男大表!$A$1:$A$75,0),   MATCH(H$1,役男大表!$A$3:$BD$3,0)  )="榮-22",  "x榮18-22",               INDEX(役男大表!$A$1:$BD$75,MATCH($A19,役男大表!$A$1:$A$75,0),   MATCH(H$1,役男大表!$A$3:$BD$3,0)  )                  )  )  )," ",""),"")</f>
        <v/>
      </c>
      <c r="I19" s="197" t="str">
        <f ca="1">_xlfn.IFNA(  SUBSTITUTE(     IF(  INDEX(役男大表!$A$1:$BD$75,MATCH($A19,役男大表!$A$1:$A$75,0),   MATCH(I$1,役男大表!$A$3:$BD$3,0)  )=0,"",  IF(  INDEX(役男大表!$A$1:$BD$75,MATCH($A19,役男大表!$A$1:$A$75,0),   MATCH(I$1,役男大表!$A$3:$BD$3,0)  )="榮","x",  IF(  INDEX(役男大表!$A$1:$BD$75,MATCH($A19,役男大表!$A$1:$A$75,0),   MATCH(I$1,役男大表!$A$3:$BD$3,0)  )="榮-22",  "x榮18-22",               INDEX(役男大表!$A$1:$BD$75,MATCH($A19,役男大表!$A$1:$A$75,0),   MATCH(I$1,役男大表!$A$3:$BD$3,0)  )                  )  )  )," ",""),"")</f>
        <v/>
      </c>
      <c r="J19" s="197" t="str">
        <f ca="1">_xlfn.IFNA(  SUBSTITUTE(     IF(  INDEX(役男大表!$A$1:$BD$75,MATCH($A19,役男大表!$A$1:$A$75,0),   MATCH(J$1,役男大表!$A$3:$BD$3,0)  )=0,"",  IF(  INDEX(役男大表!$A$1:$BD$75,MATCH($A19,役男大表!$A$1:$A$75,0),   MATCH(J$1,役男大表!$A$3:$BD$3,0)  )="榮","x",  IF(  INDEX(役男大表!$A$1:$BD$75,MATCH($A19,役男大表!$A$1:$A$75,0),   MATCH(J$1,役男大表!$A$3:$BD$3,0)  )="榮-22",  "x榮18-22",               INDEX(役男大表!$A$1:$BD$75,MATCH($A19,役男大表!$A$1:$A$75,0),   MATCH(J$1,役男大表!$A$3:$BD$3,0)  )                  )  )  )," ",""),"")</f>
        <v/>
      </c>
      <c r="K19" s="197" t="str">
        <f ca="1">_xlfn.IFNA(  SUBSTITUTE(     IF(  INDEX(役男大表!$A$1:$BD$75,MATCH($A19,役男大表!$A$1:$A$75,0),   MATCH(K$1,役男大表!$A$3:$BD$3,0)  )=0,"",  IF(  INDEX(役男大表!$A$1:$BD$75,MATCH($A19,役男大表!$A$1:$A$75,0),   MATCH(K$1,役男大表!$A$3:$BD$3,0)  )="榮","x",  IF(  INDEX(役男大表!$A$1:$BD$75,MATCH($A19,役男大表!$A$1:$A$75,0),   MATCH(K$1,役男大表!$A$3:$BD$3,0)  )="榮-22",  "x榮18-22",               INDEX(役男大表!$A$1:$BD$75,MATCH($A19,役男大表!$A$1:$A$75,0),   MATCH(K$1,役男大表!$A$3:$BD$3,0)  )                  )  )  )," ",""),"")</f>
        <v/>
      </c>
      <c r="L19" s="197" t="str">
        <f ca="1">_xlfn.IFNA(  SUBSTITUTE(     IF(  INDEX(役男大表!$A$1:$BD$75,MATCH($A19,役男大表!$A$1:$A$75,0),   MATCH(L$1,役男大表!$A$3:$BD$3,0)  )=0,"",  IF(  INDEX(役男大表!$A$1:$BD$75,MATCH($A19,役男大表!$A$1:$A$75,0),   MATCH(L$1,役男大表!$A$3:$BD$3,0)  )="榮","x",  IF(  INDEX(役男大表!$A$1:$BD$75,MATCH($A19,役男大表!$A$1:$A$75,0),   MATCH(L$1,役男大表!$A$3:$BD$3,0)  )="榮-22",  "x榮18-22",               INDEX(役男大表!$A$1:$BD$75,MATCH($A19,役男大表!$A$1:$A$75,0),   MATCH(L$1,役男大表!$A$3:$BD$3,0)  )                  )  )  )," ",""),"")</f>
        <v/>
      </c>
      <c r="M19" s="197" t="str">
        <f ca="1">_xlfn.IFNA(  SUBSTITUTE(     IF(  INDEX(役男大表!$A$1:$BD$75,MATCH($A19,役男大表!$A$1:$A$75,0),   MATCH(M$1,役男大表!$A$3:$BD$3,0)  )=0,"",  IF(  INDEX(役男大表!$A$1:$BD$75,MATCH($A19,役男大表!$A$1:$A$75,0),   MATCH(M$1,役男大表!$A$3:$BD$3,0)  )="榮","x",  IF(  INDEX(役男大表!$A$1:$BD$75,MATCH($A19,役男大表!$A$1:$A$75,0),   MATCH(M$1,役男大表!$A$3:$BD$3,0)  )="榮-22",  "x榮18-22",               INDEX(役男大表!$A$1:$BD$75,MATCH($A19,役男大表!$A$1:$A$75,0),   MATCH(M$1,役男大表!$A$3:$BD$3,0)  )                  )  )  )," ",""),"")</f>
        <v/>
      </c>
      <c r="N19" s="197" t="str">
        <f ca="1">_xlfn.IFNA(  SUBSTITUTE(     IF(  INDEX(役男大表!$A$1:$BD$75,MATCH($A19,役男大表!$A$1:$A$75,0),   MATCH(N$1,役男大表!$A$3:$BD$3,0)  )=0,"",  IF(  INDEX(役男大表!$A$1:$BD$75,MATCH($A19,役男大表!$A$1:$A$75,0),   MATCH(N$1,役男大表!$A$3:$BD$3,0)  )="榮","x",  IF(  INDEX(役男大表!$A$1:$BD$75,MATCH($A19,役男大表!$A$1:$A$75,0),   MATCH(N$1,役男大表!$A$3:$BD$3,0)  )="榮-22",  "x榮18-22",               INDEX(役男大表!$A$1:$BD$75,MATCH($A19,役男大表!$A$1:$A$75,0),   MATCH(N$1,役男大表!$A$3:$BD$3,0)  )                  )  )  )," ",""),"")</f>
        <v/>
      </c>
      <c r="O19" s="197" t="str">
        <f ca="1">_xlfn.IFNA(  SUBSTITUTE(     IF(  INDEX(役男大表!$A$1:$BD$75,MATCH($A19,役男大表!$A$1:$A$75,0),   MATCH(O$1,役男大表!$A$3:$BD$3,0)  )=0,"",  IF(  INDEX(役男大表!$A$1:$BD$75,MATCH($A19,役男大表!$A$1:$A$75,0),   MATCH(O$1,役男大表!$A$3:$BD$3,0)  )="榮","x",  IF(  INDEX(役男大表!$A$1:$BD$75,MATCH($A19,役男大表!$A$1:$A$75,0),   MATCH(O$1,役男大表!$A$3:$BD$3,0)  )="榮-22",  "x榮18-22",               INDEX(役男大表!$A$1:$BD$75,MATCH($A19,役男大表!$A$1:$A$75,0),   MATCH(O$1,役男大表!$A$3:$BD$3,0)  )                  )  )  )," ",""),"")</f>
        <v/>
      </c>
      <c r="P19" s="197" t="str">
        <f ca="1">_xlfn.IFNA(  SUBSTITUTE(     IF(  INDEX(役男大表!$A$1:$BD$75,MATCH($A19,役男大表!$A$1:$A$75,0),   MATCH(P$1,役男大表!$A$3:$BD$3,0)  )=0,"",  IF(  INDEX(役男大表!$A$1:$BD$75,MATCH($A19,役男大表!$A$1:$A$75,0),   MATCH(P$1,役男大表!$A$3:$BD$3,0)  )="榮","x",  IF(  INDEX(役男大表!$A$1:$BD$75,MATCH($A19,役男大表!$A$1:$A$75,0),   MATCH(P$1,役男大表!$A$3:$BD$3,0)  )="榮-22",  "x榮18-22",               INDEX(役男大表!$A$1:$BD$75,MATCH($A19,役男大表!$A$1:$A$75,0),   MATCH(P$1,役男大表!$A$3:$BD$3,0)  )                  )  )  )," ",""),"")</f>
        <v/>
      </c>
      <c r="Q19" s="197" t="str">
        <f ca="1">_xlfn.IFNA(  SUBSTITUTE(     IF(  INDEX(役男大表!$A$1:$BD$75,MATCH($A19,役男大表!$A$1:$A$75,0),   MATCH(Q$1,役男大表!$A$3:$BD$3,0)  )=0,"",  IF(  INDEX(役男大表!$A$1:$BD$75,MATCH($A19,役男大表!$A$1:$A$75,0),   MATCH(Q$1,役男大表!$A$3:$BD$3,0)  )="榮","x",  IF(  INDEX(役男大表!$A$1:$BD$75,MATCH($A19,役男大表!$A$1:$A$75,0),   MATCH(Q$1,役男大表!$A$3:$BD$3,0)  )="榮-22",  "x榮18-22",               INDEX(役男大表!$A$1:$BD$75,MATCH($A19,役男大表!$A$1:$A$75,0),   MATCH(Q$1,役男大表!$A$3:$BD$3,0)  )                  )  )  )," ",""),"")</f>
        <v/>
      </c>
      <c r="R19" s="197" t="str">
        <f ca="1">_xlfn.IFNA(  SUBSTITUTE(     IF(  INDEX(役男大表!$A$1:$BD$75,MATCH($A19,役男大表!$A$1:$A$75,0),   MATCH(R$1,役男大表!$A$3:$BD$3,0)  )=0,"",  IF(  INDEX(役男大表!$A$1:$BD$75,MATCH($A19,役男大表!$A$1:$A$75,0),   MATCH(R$1,役男大表!$A$3:$BD$3,0)  )="榮","x",  IF(  INDEX(役男大表!$A$1:$BD$75,MATCH($A19,役男大表!$A$1:$A$75,0),   MATCH(R$1,役男大表!$A$3:$BD$3,0)  )="榮-22",  "x榮18-22",               INDEX(役男大表!$A$1:$BD$75,MATCH($A19,役男大表!$A$1:$A$75,0),   MATCH(R$1,役男大表!$A$3:$BD$3,0)  )                  )  )  )," ",""),"")</f>
        <v/>
      </c>
      <c r="S19" s="197" t="str">
        <f ca="1">_xlfn.IFNA(  SUBSTITUTE(     IF(  INDEX(役男大表!$A$1:$BD$75,MATCH($A19,役男大表!$A$1:$A$75,0),   MATCH(S$1,役男大表!$A$3:$BD$3,0)  )=0,"",  IF(  INDEX(役男大表!$A$1:$BD$75,MATCH($A19,役男大表!$A$1:$A$75,0),   MATCH(S$1,役男大表!$A$3:$BD$3,0)  )="榮","x",  IF(  INDEX(役男大表!$A$1:$BD$75,MATCH($A19,役男大表!$A$1:$A$75,0),   MATCH(S$1,役男大表!$A$3:$BD$3,0)  )="榮-22",  "x榮18-22",               INDEX(役男大表!$A$1:$BD$75,MATCH($A19,役男大表!$A$1:$A$75,0),   MATCH(S$1,役男大表!$A$3:$BD$3,0)  )                  )  )  )," ",""),"")</f>
        <v/>
      </c>
      <c r="T19" s="197" t="str">
        <f ca="1">_xlfn.IFNA(  SUBSTITUTE(     IF(  INDEX(役男大表!$A$1:$BD$75,MATCH($A19,役男大表!$A$1:$A$75,0),   MATCH(T$1,役男大表!$A$3:$BD$3,0)  )=0,"",  IF(  INDEX(役男大表!$A$1:$BD$75,MATCH($A19,役男大表!$A$1:$A$75,0),   MATCH(T$1,役男大表!$A$3:$BD$3,0)  )="榮","x",  IF(  INDEX(役男大表!$A$1:$BD$75,MATCH($A19,役男大表!$A$1:$A$75,0),   MATCH(T$1,役男大表!$A$3:$BD$3,0)  )="榮-22",  "x榮18-22",               INDEX(役男大表!$A$1:$BD$75,MATCH($A19,役男大表!$A$1:$A$75,0),   MATCH(T$1,役男大表!$A$3:$BD$3,0)  )                  )  )  )," ",""),"")</f>
        <v/>
      </c>
      <c r="U19" s="197" t="str">
        <f ca="1">_xlfn.IFNA(  SUBSTITUTE(     IF(  INDEX(役男大表!$A$1:$BD$75,MATCH($A19,役男大表!$A$1:$A$75,0),   MATCH(U$1,役男大表!$A$3:$BD$3,0)  )=0,"",  IF(  INDEX(役男大表!$A$1:$BD$75,MATCH($A19,役男大表!$A$1:$A$75,0),   MATCH(U$1,役男大表!$A$3:$BD$3,0)  )="榮","x",  IF(  INDEX(役男大表!$A$1:$BD$75,MATCH($A19,役男大表!$A$1:$A$75,0),   MATCH(U$1,役男大表!$A$3:$BD$3,0)  )="榮-22",  "x榮18-22",               INDEX(役男大表!$A$1:$BD$75,MATCH($A19,役男大表!$A$1:$A$75,0),   MATCH(U$1,役男大表!$A$3:$BD$3,0)  )                  )  )  )," ",""),"")</f>
        <v/>
      </c>
      <c r="V19" s="197" t="str">
        <f ca="1">_xlfn.IFNA(  SUBSTITUTE(     IF(  INDEX(役男大表!$A$1:$BD$75,MATCH($A19,役男大表!$A$1:$A$75,0),   MATCH(V$1,役男大表!$A$3:$BD$3,0)  )=0,"",  IF(  INDEX(役男大表!$A$1:$BD$75,MATCH($A19,役男大表!$A$1:$A$75,0),   MATCH(V$1,役男大表!$A$3:$BD$3,0)  )="榮","x",  IF(  INDEX(役男大表!$A$1:$BD$75,MATCH($A19,役男大表!$A$1:$A$75,0),   MATCH(V$1,役男大表!$A$3:$BD$3,0)  )="榮-22",  "x榮18-22",               INDEX(役男大表!$A$1:$BD$75,MATCH($A19,役男大表!$A$1:$A$75,0),   MATCH(V$1,役男大表!$A$3:$BD$3,0)  )                  )  )  )," ",""),"")</f>
        <v/>
      </c>
      <c r="W19" s="197" t="str">
        <f ca="1">_xlfn.IFNA(  SUBSTITUTE(     IF(  INDEX(役男大表!$A$1:$BD$75,MATCH($A19,役男大表!$A$1:$A$75,0),   MATCH(W$1,役男大表!$A$3:$BD$3,0)  )=0,"",  IF(  INDEX(役男大表!$A$1:$BD$75,MATCH($A19,役男大表!$A$1:$A$75,0),   MATCH(W$1,役男大表!$A$3:$BD$3,0)  )="榮","x",  IF(  INDEX(役男大表!$A$1:$BD$75,MATCH($A19,役男大表!$A$1:$A$75,0),   MATCH(W$1,役男大表!$A$3:$BD$3,0)  )="榮-22",  "x榮18-22",               INDEX(役男大表!$A$1:$BD$75,MATCH($A19,役男大表!$A$1:$A$75,0),   MATCH(W$1,役男大表!$A$3:$BD$3,0)  )                  )  )  )," ",""),"")</f>
        <v/>
      </c>
      <c r="X19" s="197" t="str">
        <f ca="1">_xlfn.IFNA(  SUBSTITUTE(     IF(  INDEX(役男大表!$A$1:$BD$75,MATCH($A19,役男大表!$A$1:$A$75,0),   MATCH(X$1,役男大表!$A$3:$BD$3,0)  )=0,"",  IF(  INDEX(役男大表!$A$1:$BD$75,MATCH($A19,役男大表!$A$1:$A$75,0),   MATCH(X$1,役男大表!$A$3:$BD$3,0)  )="榮","x",  IF(  INDEX(役男大表!$A$1:$BD$75,MATCH($A19,役男大表!$A$1:$A$75,0),   MATCH(X$1,役男大表!$A$3:$BD$3,0)  )="榮-22",  "x榮18-22",               INDEX(役男大表!$A$1:$BD$75,MATCH($A19,役男大表!$A$1:$A$75,0),   MATCH(X$1,役男大表!$A$3:$BD$3,0)  )                  )  )  )," ",""),"")</f>
        <v/>
      </c>
      <c r="Y19" s="197" t="str">
        <f ca="1">_xlfn.IFNA(  SUBSTITUTE(     IF(  INDEX(役男大表!$A$1:$BD$75,MATCH($A19,役男大表!$A$1:$A$75,0),   MATCH(Y$1,役男大表!$A$3:$BD$3,0)  )=0,"",  IF(  INDEX(役男大表!$A$1:$BD$75,MATCH($A19,役男大表!$A$1:$A$75,0),   MATCH(Y$1,役男大表!$A$3:$BD$3,0)  )="榮","x",  IF(  INDEX(役男大表!$A$1:$BD$75,MATCH($A19,役男大表!$A$1:$A$75,0),   MATCH(Y$1,役男大表!$A$3:$BD$3,0)  )="榮-22",  "x榮18-22",               INDEX(役男大表!$A$1:$BD$75,MATCH($A19,役男大表!$A$1:$A$75,0),   MATCH(Y$1,役男大表!$A$3:$BD$3,0)  )                  )  )  )," ",""),"")</f>
        <v/>
      </c>
      <c r="Z19" s="197" t="str">
        <f ca="1">_xlfn.IFNA(  SUBSTITUTE(     IF(  INDEX(役男大表!$A$1:$BD$75,MATCH($A19,役男大表!$A$1:$A$75,0),   MATCH(Z$1,役男大表!$A$3:$BD$3,0)  )=0,"",  IF(  INDEX(役男大表!$A$1:$BD$75,MATCH($A19,役男大表!$A$1:$A$75,0),   MATCH(Z$1,役男大表!$A$3:$BD$3,0)  )="榮","x",  IF(  INDEX(役男大表!$A$1:$BD$75,MATCH($A19,役男大表!$A$1:$A$75,0),   MATCH(Z$1,役男大表!$A$3:$BD$3,0)  )="榮-22",  "x榮18-22",               INDEX(役男大表!$A$1:$BD$75,MATCH($A19,役男大表!$A$1:$A$75,0),   MATCH(Z$1,役男大表!$A$3:$BD$3,0)  )                  )  )  )," ",""),"")</f>
        <v/>
      </c>
      <c r="AA19" s="197" t="str">
        <f ca="1">_xlfn.IFNA(  SUBSTITUTE(     IF(  INDEX(役男大表!$A$1:$BD$75,MATCH($A19,役男大表!$A$1:$A$75,0),   MATCH(AA$1,役男大表!$A$3:$BD$3,0)  )=0,"",  IF(  INDEX(役男大表!$A$1:$BD$75,MATCH($A19,役男大表!$A$1:$A$75,0),   MATCH(AA$1,役男大表!$A$3:$BD$3,0)  )="榮","x",  IF(  INDEX(役男大表!$A$1:$BD$75,MATCH($A19,役男大表!$A$1:$A$75,0),   MATCH(AA$1,役男大表!$A$3:$BD$3,0)  )="榮-22",  "x榮18-22",               INDEX(役男大表!$A$1:$BD$75,MATCH($A19,役男大表!$A$1:$A$75,0),   MATCH(AA$1,役男大表!$A$3:$BD$3,0)  )                  )  )  )," ",""),"")</f>
        <v>x</v>
      </c>
      <c r="AB19" s="197" t="str">
        <f ca="1">_xlfn.IFNA(  SUBSTITUTE(     IF(  INDEX(役男大表!$A$1:$BD$75,MATCH($A19,役男大表!$A$1:$A$75,0),   MATCH(AB$1,役男大表!$A$3:$BD$3,0)  )=0,"",  IF(  INDEX(役男大表!$A$1:$BD$75,MATCH($A19,役男大表!$A$1:$A$75,0),   MATCH(AB$1,役男大表!$A$3:$BD$3,0)  )="榮","x",  IF(  INDEX(役男大表!$A$1:$BD$75,MATCH($A19,役男大表!$A$1:$A$75,0),   MATCH(AB$1,役男大表!$A$3:$BD$3,0)  )="榮-22",  "x榮18-22",               INDEX(役男大表!$A$1:$BD$75,MATCH($A19,役男大表!$A$1:$A$75,0),   MATCH(AB$1,役男大表!$A$3:$BD$3,0)  )                  )  )  )," ",""),"")</f>
        <v>x</v>
      </c>
      <c r="AC19" s="197" t="str">
        <f ca="1">_xlfn.IFNA(  SUBSTITUTE(     IF(  INDEX(役男大表!$A$1:$BD$75,MATCH($A19,役男大表!$A$1:$A$75,0),   MATCH(AC$1,役男大表!$A$3:$BD$3,0)  )=0,"",  IF(  INDEX(役男大表!$A$1:$BD$75,MATCH($A19,役男大表!$A$1:$A$75,0),   MATCH(AC$1,役男大表!$A$3:$BD$3,0)  )="榮","x",  IF(  INDEX(役男大表!$A$1:$BD$75,MATCH($A19,役男大表!$A$1:$A$75,0),   MATCH(AC$1,役男大表!$A$3:$BD$3,0)  )="榮-22",  "x榮18-22",               INDEX(役男大表!$A$1:$BD$75,MATCH($A19,役男大表!$A$1:$A$75,0),   MATCH(AC$1,役男大表!$A$3:$BD$3,0)  )                  )  )  )," ",""),"")</f>
        <v>x</v>
      </c>
      <c r="AD19" s="197" t="str">
        <f ca="1">_xlfn.IFNA(  SUBSTITUTE(     IF(  INDEX(役男大表!$A$1:$BD$75,MATCH($A19,役男大表!$A$1:$A$75,0),   MATCH(AD$1,役男大表!$A$3:$BD$3,0)  )=0,"",  IF(  INDEX(役男大表!$A$1:$BD$75,MATCH($A19,役男大表!$A$1:$A$75,0),   MATCH(AD$1,役男大表!$A$3:$BD$3,0)  )="榮","x",  IF(  INDEX(役男大表!$A$1:$BD$75,MATCH($A19,役男大表!$A$1:$A$75,0),   MATCH(AD$1,役男大表!$A$3:$BD$3,0)  )="榮-22",  "x榮18-22",               INDEX(役男大表!$A$1:$BD$75,MATCH($A19,役男大表!$A$1:$A$75,0),   MATCH(AD$1,役男大表!$A$3:$BD$3,0)  )                  )  )  )," ",""),"")</f>
        <v>x</v>
      </c>
      <c r="AE19" s="197" t="str">
        <f ca="1">_xlfn.IFNA(  SUBSTITUTE(     IF(  INDEX(役男大表!$A$1:$BD$75,MATCH($A19,役男大表!$A$1:$A$75,0),   MATCH(AE$1,役男大表!$A$3:$BD$3,0)  )=0,"",  IF(  INDEX(役男大表!$A$1:$BD$75,MATCH($A19,役男大表!$A$1:$A$75,0),   MATCH(AE$1,役男大表!$A$3:$BD$3,0)  )="榮","x",  IF(  INDEX(役男大表!$A$1:$BD$75,MATCH($A19,役男大表!$A$1:$A$75,0),   MATCH(AE$1,役男大表!$A$3:$BD$3,0)  )="榮-22",  "x榮18-22",               INDEX(役男大表!$A$1:$BD$75,MATCH($A19,役男大表!$A$1:$A$75,0),   MATCH(AE$1,役男大表!$A$3:$BD$3,0)  )                  )  )  )," ",""),"")</f>
        <v/>
      </c>
      <c r="AF19" s="197" t="str">
        <f ca="1">_xlfn.IFNA(  SUBSTITUTE(     IF(  INDEX(役男大表!$A$1:$BD$75,MATCH($A19,役男大表!$A$1:$A$75,0),   MATCH(AF$1,役男大表!$A$3:$BD$3,0)  )=0,"",  IF(  INDEX(役男大表!$A$1:$BD$75,MATCH($A19,役男大表!$A$1:$A$75,0),   MATCH(AF$1,役男大表!$A$3:$BD$3,0)  )="榮","x",  IF(  INDEX(役男大表!$A$1:$BD$75,MATCH($A19,役男大表!$A$1:$A$75,0),   MATCH(AF$1,役男大表!$A$3:$BD$3,0)  )="榮-22",  "x榮18-22",               INDEX(役男大表!$A$1:$BD$75,MATCH($A19,役男大表!$A$1:$A$75,0),   MATCH(AF$1,役男大表!$A$3:$BD$3,0)  )                  )  )  )," ",""),"")</f>
        <v/>
      </c>
      <c r="AG19" s="197" t="str">
        <f ca="1">_xlfn.IFNA(  SUBSTITUTE(     IF(  INDEX(役男大表!$A$1:$BD$75,MATCH($A19,役男大表!$A$1:$A$75,0),   MATCH(AG$1,役男大表!$A$3:$BD$3,0)  )=0,"",  IF(  INDEX(役男大表!$A$1:$BD$75,MATCH($A19,役男大表!$A$1:$A$75,0),   MATCH(AG$1,役男大表!$A$3:$BD$3,0)  )="榮","x",  IF(  INDEX(役男大表!$A$1:$BD$75,MATCH($A19,役男大表!$A$1:$A$75,0),   MATCH(AG$1,役男大表!$A$3:$BD$3,0)  )="榮-22",  "x榮18-22",               INDEX(役男大表!$A$1:$BD$75,MATCH($A19,役男大表!$A$1:$A$75,0),   MATCH(AG$1,役男大表!$A$3:$BD$3,0)  )                  )  )  )," ",""),"")</f>
        <v/>
      </c>
      <c r="AH19" s="197" t="str">
        <f ca="1">_xlfn.IFNA(  SUBSTITUTE(     IF(  INDEX(役男大表!$A$1:$BD$75,MATCH($A19,役男大表!$A$1:$A$75,0),   MATCH(AH$1,役男大表!$A$3:$BD$3,0)  )=0,"",  IF(  INDEX(役男大表!$A$1:$BD$75,MATCH($A19,役男大表!$A$1:$A$75,0),   MATCH(AH$1,役男大表!$A$3:$BD$3,0)  )="榮","x",  IF(  INDEX(役男大表!$A$1:$BD$75,MATCH($A19,役男大表!$A$1:$A$75,0),   MATCH(AH$1,役男大表!$A$3:$BD$3,0)  )="榮-22",  "x榮18-22",               INDEX(役男大表!$A$1:$BD$75,MATCH($A19,役男大表!$A$1:$A$75,0),   MATCH(AH$1,役男大表!$A$3:$BD$3,0)  )                  )  )  )," ",""),"")</f>
        <v/>
      </c>
      <c r="AI19" s="197" t="str">
        <f ca="1">_xlfn.IFNA(  SUBSTITUTE(     IF(  INDEX(役男大表!$A$1:$BD$75,MATCH($A19,役男大表!$A$1:$A$75,0),   MATCH(AI$1,役男大表!$A$3:$BD$3,0)  )=0,"",  IF(  INDEX(役男大表!$A$1:$BD$75,MATCH($A19,役男大表!$A$1:$A$75,0),   MATCH(AI$1,役男大表!$A$3:$BD$3,0)  )="榮","x",  IF(  INDEX(役男大表!$A$1:$BD$75,MATCH($A19,役男大表!$A$1:$A$75,0),   MATCH(AI$1,役男大表!$A$3:$BD$3,0)  )="榮-22",  "x榮18-22",               INDEX(役男大表!$A$1:$BD$75,MATCH($A19,役男大表!$A$1:$A$75,0),   MATCH(AI$1,役男大表!$A$3:$BD$3,0)  )                  )  )  )," ",""),"")</f>
        <v/>
      </c>
      <c r="AJ19" s="197" t="str">
        <f ca="1">_xlfn.IFNA(  SUBSTITUTE(     IF(  INDEX(役男大表!$A$1:$BD$75,MATCH($A19,役男大表!$A$1:$A$75,0),   MATCH(AJ$1,役男大表!$A$3:$BD$3,0)  )=0,"",  IF(  INDEX(役男大表!$A$1:$BD$75,MATCH($A19,役男大表!$A$1:$A$75,0),   MATCH(AJ$1,役男大表!$A$3:$BD$3,0)  )="榮","x",  IF(  INDEX(役男大表!$A$1:$BD$75,MATCH($A19,役男大表!$A$1:$A$75,0),   MATCH(AJ$1,役男大表!$A$3:$BD$3,0)  )="榮-22",  "x榮18-22",               INDEX(役男大表!$A$1:$BD$75,MATCH($A19,役男大表!$A$1:$A$75,0),   MATCH(AJ$1,役男大表!$A$3:$BD$3,0)  )                  )  )  )," ",""),"")</f>
        <v/>
      </c>
      <c r="AM19" s="65">
        <f t="shared" si="1"/>
        <v>18</v>
      </c>
      <c r="AN19" s="65" t="str">
        <f t="shared" si="2"/>
        <v>楊承澔</v>
      </c>
      <c r="AO19" s="70" t="str">
        <f t="shared" ca="1" si="3"/>
        <v>全日勤</v>
      </c>
      <c r="AP19" s="65" t="str">
        <f>_xlfn.IFNA(IF((ROW(AP19)-1)&lt;=暫1!$B$2,IF(VALUE($AM19)=暫1!B$3,"家因",IF(VALUE($AM19)=暫1!C$3,"家因",IF(VALUE($AM19)=暫1!D$3,"家因",IF(VALUE($AM19)=暫1!E$3,"家因",IF(VALUE($AM19)=暫1!F$3,"家因",IF(VALUE($AM19)=暫1!G$3,"家因",IF(VALUE($AM19)=暫1!H$3,"家因",IF(VALUE($AM19)=暫1!I$3,"家因",IF(VALUE($AM19)=暫1!J$3,"家因",IF(VALUE($AM19)=暫1!K$3,"家因",IF(VALUE($AM19)=暫1!L$3,"家因",IF(VALUE($AM19)=暫1!M$3,"家因",IF(VALUE($AM19)=暫1!N$3,"家因",IF(VALUE($AM19)=暫1!O$3,"家因",IF(VALUE($AM19)=暫1!P$3,"家因",IF(VALUE($AM19)=暫1!Q$3,"家因",IF(VALUE($AM19)=暫1!R$3,"家因",IF(VALUE($AM19)=暫1!S$3,"家因",IF(VALUE($AM19)=暫1!T$3,"家因",IF(VALUE($AM19)=暫1!U$3,"家因","")))))))))))))))))))),""),"")</f>
        <v/>
      </c>
      <c r="AQ19" s="65" t="str">
        <f ca="1">IF((ROW(AQ19)-1)&lt;=暫1!$B$2,_xlfn.IFNA(IF(INDEX($A$1:$AJ$99,MATCH($AN19,$B$1:$B$219,0),VALUE($AQ$1+3))="成","補",INDEX($A$1:$AJ$99,MATCH($AN19,$B$1:$B$219,0),VALUE($AQ$1+3))),""),"")</f>
        <v/>
      </c>
      <c r="AR19" s="65" t="str">
        <f ca="1">IF((ROW(AR19)-1)&lt;=暫1!$B$2,_xlfn.IFNA(IF(INDEX($A$1:$AJ$99,MATCH($AN19,$B$1:$B$219,0),VALUE($AR$1+3))="成","補",INDEX($A$1:$AJ$99,MATCH($AN19,$B$1:$B$219,0),VALUE($AR$1+3))),""),"")</f>
        <v/>
      </c>
      <c r="AS19" s="65" t="str">
        <f ca="1">IF((ROW(AS19)-1)&lt;=暫1!$B$2,_xlfn.IFNA(IF(INDEX($A$1:$AJ$99,MATCH($AN19,$B$1:$B$219,0),VALUE($AS$1+3))="成","補",INDEX($A$1:$AJ$99,MATCH($AN19,$B$1:$B$219,0),VALUE($AS$1+3))),""),"")</f>
        <v/>
      </c>
      <c r="AT19" s="65" t="str">
        <f t="shared" ca="1" si="4"/>
        <v/>
      </c>
      <c r="AU19" s="65" t="str">
        <f t="shared" ca="1" si="5"/>
        <v/>
      </c>
      <c r="AV19" s="65" t="str">
        <f t="shared" ca="1" si="6"/>
        <v/>
      </c>
      <c r="AX19" s="65" t="str">
        <f ca="1">IFERROR(IF((ROW(AX19)-1)&lt;=暫1!$B$2,SUBSTITUTE(IF($AO19=$AX$1,$AM19,"")," ",""),""),"")</f>
        <v/>
      </c>
      <c r="AY19" s="65" t="str">
        <f ca="1">IFERROR(IF((ROW(AY19)-1)&lt;=暫1!$B$2,SUBSTITUTE(IF($AO19=$AY$1,$AM19,"")," ",""),""),"")</f>
        <v/>
      </c>
      <c r="AZ19" s="65" t="str">
        <f ca="1">IFERROR(IF((ROW(AZ19)-1)&lt;=暫1!$B$2,SUBSTITUTE(IF($AO19=$AZ$1,$AM19,"")," ",""),""),"")</f>
        <v/>
      </c>
      <c r="BA19" s="65" t="str">
        <f ca="1">IFERROR(IF((ROW(BA19)-1)&lt;=暫1!$B$2,SUBSTITUTE(IF($AO19=$BA$1,$AM19,"")," ",""),""),"")</f>
        <v/>
      </c>
      <c r="BB19" s="68" t="str">
        <f ca="1">IFERROR(IF((ROW(BB19)-1)&lt;=暫1!$B$2,SUBSTITUTE(IF(OR($AO19=$BB$1,$AO19=$AY$1,$AO19=$AZ$1),$AM19,IF($AO19=$AY$1,$AM19,"")),"",""),""),"")</f>
        <v>18</v>
      </c>
      <c r="BC19" s="68" t="str">
        <f>IF(    AND(LEN(BC18)&gt;=2,IF(OR(役男人力!$K$2:$K$94="是"),役男人力!$B20,"")&lt;&gt;"" ),        "" &amp;  IF(OR(役男人力!$K$2:$K$94="是"),役男人力!$B19,""),  IF(OR(役男人力!$E19="全日勤",役男人力!$E19="家因退勤"),役男人力!$B19,"")  )</f>
        <v>楊承澔</v>
      </c>
      <c r="BG19" s="97" t="str">
        <f ca="1">INDEX(   A1000:AJ1091, 92,MATCH(  DATE(INDIRECT("日期輸入!$A$3"),INDIRECT("日期輸入!$B$3"),INDIRECT("日期輸入!$C$3")),A1000:AP1000,0  )  )</f>
        <v/>
      </c>
    </row>
    <row r="20" spans="1:59" ht="25.5" customHeight="1">
      <c r="A20" s="197">
        <v>19</v>
      </c>
      <c r="B20" s="197" t="str">
        <f>_xlfn.IFNA(  INDEX(役男大表!$A$1:$BD$75,MATCH(A20,役男大表!$A$1:$A$75,0),2),"")</f>
        <v>吳政銓</v>
      </c>
      <c r="C20" s="197" t="str">
        <f ca="1">_xlfn.IFNA(  SUBSTITUTE(     IF(  INDEX(役男大表!$A$1:$BD$75,MATCH($A20,役男大表!$A$1:$A$75,0),   MATCH(C$1,役男大表!$A$3:$BD$3,0)  )=0,"",  IF(  INDEX(役男大表!$A$1:$BD$75,MATCH($A20,役男大表!$A$1:$A$75,0),   MATCH(C$1,役男大表!$A$3:$BD$3,0)  )="榮","x",  IF(  INDEX(役男大表!$A$1:$BD$75,MATCH($A20,役男大表!$A$1:$A$75,0),   MATCH(C$1,役男大表!$A$3:$BD$3,0)  )="榮-22",  "x榮18-22",               INDEX(役男大表!$A$1:$BD$75,MATCH($A20,役男大表!$A$1:$A$75,0),   MATCH(C$1,役男大表!$A$3:$BD$3,0)  )                  )  )  )," ",""),"")</f>
        <v/>
      </c>
      <c r="D20" s="197" t="str">
        <f ca="1">_xlfn.IFNA(  SUBSTITUTE(     IF(  INDEX(役男大表!$A$1:$BD$75,MATCH($A20,役男大表!$A$1:$A$75,0),   MATCH(D$1,役男大表!$A$3:$BD$3,0)  )=0,"",  IF(  INDEX(役男大表!$A$1:$BD$75,MATCH($A20,役男大表!$A$1:$A$75,0),   MATCH(D$1,役男大表!$A$3:$BD$3,0)  )="榮","x",  IF(  INDEX(役男大表!$A$1:$BD$75,MATCH($A20,役男大表!$A$1:$A$75,0),   MATCH(D$1,役男大表!$A$3:$BD$3,0)  )="榮-22",  "x榮18-22",               INDEX(役男大表!$A$1:$BD$75,MATCH($A20,役男大表!$A$1:$A$75,0),   MATCH(D$1,役男大表!$A$3:$BD$3,0)  )                  )  )  )," ",""),"")</f>
        <v/>
      </c>
      <c r="E20" s="197" t="str">
        <f ca="1">_xlfn.IFNA(  SUBSTITUTE(     IF(  INDEX(役男大表!$A$1:$BD$75,MATCH($A20,役男大表!$A$1:$A$75,0),   MATCH(E$1,役男大表!$A$3:$BD$3,0)  )=0,"",  IF(  INDEX(役男大表!$A$1:$BD$75,MATCH($A20,役男大表!$A$1:$A$75,0),   MATCH(E$1,役男大表!$A$3:$BD$3,0)  )="榮","x",  IF(  INDEX(役男大表!$A$1:$BD$75,MATCH($A20,役男大表!$A$1:$A$75,0),   MATCH(E$1,役男大表!$A$3:$BD$3,0)  )="榮-22",  "x榮18-22",               INDEX(役男大表!$A$1:$BD$75,MATCH($A20,役男大表!$A$1:$A$75,0),   MATCH(E$1,役男大表!$A$3:$BD$3,0)  )                  )  )  )," ",""),"")</f>
        <v/>
      </c>
      <c r="F20" s="197" t="str">
        <f ca="1">_xlfn.IFNA(  SUBSTITUTE(     IF(  INDEX(役男大表!$A$1:$BD$75,MATCH($A20,役男大表!$A$1:$A$75,0),   MATCH(F$1,役男大表!$A$3:$BD$3,0)  )=0,"",  IF(  INDEX(役男大表!$A$1:$BD$75,MATCH($A20,役男大表!$A$1:$A$75,0),   MATCH(F$1,役男大表!$A$3:$BD$3,0)  )="榮","x",  IF(  INDEX(役男大表!$A$1:$BD$75,MATCH($A20,役男大表!$A$1:$A$75,0),   MATCH(F$1,役男大表!$A$3:$BD$3,0)  )="榮-22",  "x榮18-22",               INDEX(役男大表!$A$1:$BD$75,MATCH($A20,役男大表!$A$1:$A$75,0),   MATCH(F$1,役男大表!$A$3:$BD$3,0)  )                  )  )  )," ",""),"")</f>
        <v/>
      </c>
      <c r="G20" s="197" t="str">
        <f ca="1">_xlfn.IFNA(  SUBSTITUTE(     IF(  INDEX(役男大表!$A$1:$BD$75,MATCH($A20,役男大表!$A$1:$A$75,0),   MATCH(G$1,役男大表!$A$3:$BD$3,0)  )=0,"",  IF(  INDEX(役男大表!$A$1:$BD$75,MATCH($A20,役男大表!$A$1:$A$75,0),   MATCH(G$1,役男大表!$A$3:$BD$3,0)  )="榮","x",  IF(  INDEX(役男大表!$A$1:$BD$75,MATCH($A20,役男大表!$A$1:$A$75,0),   MATCH(G$1,役男大表!$A$3:$BD$3,0)  )="榮-22",  "x榮18-22",               INDEX(役男大表!$A$1:$BD$75,MATCH($A20,役男大表!$A$1:$A$75,0),   MATCH(G$1,役男大表!$A$3:$BD$3,0)  )                  )  )  )," ",""),"")</f>
        <v/>
      </c>
      <c r="H20" s="197" t="str">
        <f ca="1">_xlfn.IFNA(  SUBSTITUTE(     IF(  INDEX(役男大表!$A$1:$BD$75,MATCH($A20,役男大表!$A$1:$A$75,0),   MATCH(H$1,役男大表!$A$3:$BD$3,0)  )=0,"",  IF(  INDEX(役男大表!$A$1:$BD$75,MATCH($A20,役男大表!$A$1:$A$75,0),   MATCH(H$1,役男大表!$A$3:$BD$3,0)  )="榮","x",  IF(  INDEX(役男大表!$A$1:$BD$75,MATCH($A20,役男大表!$A$1:$A$75,0),   MATCH(H$1,役男大表!$A$3:$BD$3,0)  )="榮-22",  "x榮18-22",               INDEX(役男大表!$A$1:$BD$75,MATCH($A20,役男大表!$A$1:$A$75,0),   MATCH(H$1,役男大表!$A$3:$BD$3,0)  )                  )  )  )," ",""),"")</f>
        <v/>
      </c>
      <c r="I20" s="197" t="str">
        <f ca="1">_xlfn.IFNA(  SUBSTITUTE(     IF(  INDEX(役男大表!$A$1:$BD$75,MATCH($A20,役男大表!$A$1:$A$75,0),   MATCH(I$1,役男大表!$A$3:$BD$3,0)  )=0,"",  IF(  INDEX(役男大表!$A$1:$BD$75,MATCH($A20,役男大表!$A$1:$A$75,0),   MATCH(I$1,役男大表!$A$3:$BD$3,0)  )="榮","x",  IF(  INDEX(役男大表!$A$1:$BD$75,MATCH($A20,役男大表!$A$1:$A$75,0),   MATCH(I$1,役男大表!$A$3:$BD$3,0)  )="榮-22",  "x榮18-22",               INDEX(役男大表!$A$1:$BD$75,MATCH($A20,役男大表!$A$1:$A$75,0),   MATCH(I$1,役男大表!$A$3:$BD$3,0)  )                  )  )  )," ",""),"")</f>
        <v/>
      </c>
      <c r="J20" s="197" t="str">
        <f ca="1">_xlfn.IFNA(  SUBSTITUTE(     IF(  INDEX(役男大表!$A$1:$BD$75,MATCH($A20,役男大表!$A$1:$A$75,0),   MATCH(J$1,役男大表!$A$3:$BD$3,0)  )=0,"",  IF(  INDEX(役男大表!$A$1:$BD$75,MATCH($A20,役男大表!$A$1:$A$75,0),   MATCH(J$1,役男大表!$A$3:$BD$3,0)  )="榮","x",  IF(  INDEX(役男大表!$A$1:$BD$75,MATCH($A20,役男大表!$A$1:$A$75,0),   MATCH(J$1,役男大表!$A$3:$BD$3,0)  )="榮-22",  "x榮18-22",               INDEX(役男大表!$A$1:$BD$75,MATCH($A20,役男大表!$A$1:$A$75,0),   MATCH(J$1,役男大表!$A$3:$BD$3,0)  )                  )  )  )," ",""),"")</f>
        <v/>
      </c>
      <c r="K20" s="197" t="str">
        <f ca="1">_xlfn.IFNA(  SUBSTITUTE(     IF(  INDEX(役男大表!$A$1:$BD$75,MATCH($A20,役男大表!$A$1:$A$75,0),   MATCH(K$1,役男大表!$A$3:$BD$3,0)  )=0,"",  IF(  INDEX(役男大表!$A$1:$BD$75,MATCH($A20,役男大表!$A$1:$A$75,0),   MATCH(K$1,役男大表!$A$3:$BD$3,0)  )="榮","x",  IF(  INDEX(役男大表!$A$1:$BD$75,MATCH($A20,役男大表!$A$1:$A$75,0),   MATCH(K$1,役男大表!$A$3:$BD$3,0)  )="榮-22",  "x榮18-22",               INDEX(役男大表!$A$1:$BD$75,MATCH($A20,役男大表!$A$1:$A$75,0),   MATCH(K$1,役男大表!$A$3:$BD$3,0)  )                  )  )  )," ",""),"")</f>
        <v/>
      </c>
      <c r="L20" s="197" t="str">
        <f ca="1">_xlfn.IFNA(  SUBSTITUTE(     IF(  INDEX(役男大表!$A$1:$BD$75,MATCH($A20,役男大表!$A$1:$A$75,0),   MATCH(L$1,役男大表!$A$3:$BD$3,0)  )=0,"",  IF(  INDEX(役男大表!$A$1:$BD$75,MATCH($A20,役男大表!$A$1:$A$75,0),   MATCH(L$1,役男大表!$A$3:$BD$3,0)  )="榮","x",  IF(  INDEX(役男大表!$A$1:$BD$75,MATCH($A20,役男大表!$A$1:$A$75,0),   MATCH(L$1,役男大表!$A$3:$BD$3,0)  )="榮-22",  "x榮18-22",               INDEX(役男大表!$A$1:$BD$75,MATCH($A20,役男大表!$A$1:$A$75,0),   MATCH(L$1,役男大表!$A$3:$BD$3,0)  )                  )  )  )," ",""),"")</f>
        <v/>
      </c>
      <c r="M20" s="197" t="str">
        <f ca="1">_xlfn.IFNA(  SUBSTITUTE(     IF(  INDEX(役男大表!$A$1:$BD$75,MATCH($A20,役男大表!$A$1:$A$75,0),   MATCH(M$1,役男大表!$A$3:$BD$3,0)  )=0,"",  IF(  INDEX(役男大表!$A$1:$BD$75,MATCH($A20,役男大表!$A$1:$A$75,0),   MATCH(M$1,役男大表!$A$3:$BD$3,0)  )="榮","x",  IF(  INDEX(役男大表!$A$1:$BD$75,MATCH($A20,役男大表!$A$1:$A$75,0),   MATCH(M$1,役男大表!$A$3:$BD$3,0)  )="榮-22",  "x榮18-22",               INDEX(役男大表!$A$1:$BD$75,MATCH($A20,役男大表!$A$1:$A$75,0),   MATCH(M$1,役男大表!$A$3:$BD$3,0)  )                  )  )  )," ",""),"")</f>
        <v/>
      </c>
      <c r="N20" s="197" t="str">
        <f ca="1">_xlfn.IFNA(  SUBSTITUTE(     IF(  INDEX(役男大表!$A$1:$BD$75,MATCH($A20,役男大表!$A$1:$A$75,0),   MATCH(N$1,役男大表!$A$3:$BD$3,0)  )=0,"",  IF(  INDEX(役男大表!$A$1:$BD$75,MATCH($A20,役男大表!$A$1:$A$75,0),   MATCH(N$1,役男大表!$A$3:$BD$3,0)  )="榮","x",  IF(  INDEX(役男大表!$A$1:$BD$75,MATCH($A20,役男大表!$A$1:$A$75,0),   MATCH(N$1,役男大表!$A$3:$BD$3,0)  )="榮-22",  "x榮18-22",               INDEX(役男大表!$A$1:$BD$75,MATCH($A20,役男大表!$A$1:$A$75,0),   MATCH(N$1,役男大表!$A$3:$BD$3,0)  )                  )  )  )," ",""),"")</f>
        <v/>
      </c>
      <c r="O20" s="197" t="str">
        <f ca="1">_xlfn.IFNA(  SUBSTITUTE(     IF(  INDEX(役男大表!$A$1:$BD$75,MATCH($A20,役男大表!$A$1:$A$75,0),   MATCH(O$1,役男大表!$A$3:$BD$3,0)  )=0,"",  IF(  INDEX(役男大表!$A$1:$BD$75,MATCH($A20,役男大表!$A$1:$A$75,0),   MATCH(O$1,役男大表!$A$3:$BD$3,0)  )="榮","x",  IF(  INDEX(役男大表!$A$1:$BD$75,MATCH($A20,役男大表!$A$1:$A$75,0),   MATCH(O$1,役男大表!$A$3:$BD$3,0)  )="榮-22",  "x榮18-22",               INDEX(役男大表!$A$1:$BD$75,MATCH($A20,役男大表!$A$1:$A$75,0),   MATCH(O$1,役男大表!$A$3:$BD$3,0)  )                  )  )  )," ",""),"")</f>
        <v/>
      </c>
      <c r="P20" s="197" t="str">
        <f ca="1">_xlfn.IFNA(  SUBSTITUTE(     IF(  INDEX(役男大表!$A$1:$BD$75,MATCH($A20,役男大表!$A$1:$A$75,0),   MATCH(P$1,役男大表!$A$3:$BD$3,0)  )=0,"",  IF(  INDEX(役男大表!$A$1:$BD$75,MATCH($A20,役男大表!$A$1:$A$75,0),   MATCH(P$1,役男大表!$A$3:$BD$3,0)  )="榮","x",  IF(  INDEX(役男大表!$A$1:$BD$75,MATCH($A20,役男大表!$A$1:$A$75,0),   MATCH(P$1,役男大表!$A$3:$BD$3,0)  )="榮-22",  "x榮18-22",               INDEX(役男大表!$A$1:$BD$75,MATCH($A20,役男大表!$A$1:$A$75,0),   MATCH(P$1,役男大表!$A$3:$BD$3,0)  )                  )  )  )," ",""),"")</f>
        <v/>
      </c>
      <c r="Q20" s="197" t="str">
        <f ca="1">_xlfn.IFNA(  SUBSTITUTE(     IF(  INDEX(役男大表!$A$1:$BD$75,MATCH($A20,役男大表!$A$1:$A$75,0),   MATCH(Q$1,役男大表!$A$3:$BD$3,0)  )=0,"",  IF(  INDEX(役男大表!$A$1:$BD$75,MATCH($A20,役男大表!$A$1:$A$75,0),   MATCH(Q$1,役男大表!$A$3:$BD$3,0)  )="榮","x",  IF(  INDEX(役男大表!$A$1:$BD$75,MATCH($A20,役男大表!$A$1:$A$75,0),   MATCH(Q$1,役男大表!$A$3:$BD$3,0)  )="榮-22",  "x榮18-22",               INDEX(役男大表!$A$1:$BD$75,MATCH($A20,役男大表!$A$1:$A$75,0),   MATCH(Q$1,役男大表!$A$3:$BD$3,0)  )                  )  )  )," ",""),"")</f>
        <v/>
      </c>
      <c r="R20" s="197" t="str">
        <f ca="1">_xlfn.IFNA(  SUBSTITUTE(     IF(  INDEX(役男大表!$A$1:$BD$75,MATCH($A20,役男大表!$A$1:$A$75,0),   MATCH(R$1,役男大表!$A$3:$BD$3,0)  )=0,"",  IF(  INDEX(役男大表!$A$1:$BD$75,MATCH($A20,役男大表!$A$1:$A$75,0),   MATCH(R$1,役男大表!$A$3:$BD$3,0)  )="榮","x",  IF(  INDEX(役男大表!$A$1:$BD$75,MATCH($A20,役男大表!$A$1:$A$75,0),   MATCH(R$1,役男大表!$A$3:$BD$3,0)  )="榮-22",  "x榮18-22",               INDEX(役男大表!$A$1:$BD$75,MATCH($A20,役男大表!$A$1:$A$75,0),   MATCH(R$1,役男大表!$A$3:$BD$3,0)  )                  )  )  )," ",""),"")</f>
        <v/>
      </c>
      <c r="S20" s="197" t="str">
        <f ca="1">_xlfn.IFNA(  SUBSTITUTE(     IF(  INDEX(役男大表!$A$1:$BD$75,MATCH($A20,役男大表!$A$1:$A$75,0),   MATCH(S$1,役男大表!$A$3:$BD$3,0)  )=0,"",  IF(  INDEX(役男大表!$A$1:$BD$75,MATCH($A20,役男大表!$A$1:$A$75,0),   MATCH(S$1,役男大表!$A$3:$BD$3,0)  )="榮","x",  IF(  INDEX(役男大表!$A$1:$BD$75,MATCH($A20,役男大表!$A$1:$A$75,0),   MATCH(S$1,役男大表!$A$3:$BD$3,0)  )="榮-22",  "x榮18-22",               INDEX(役男大表!$A$1:$BD$75,MATCH($A20,役男大表!$A$1:$A$75,0),   MATCH(S$1,役男大表!$A$3:$BD$3,0)  )                  )  )  )," ",""),"")</f>
        <v/>
      </c>
      <c r="T20" s="197" t="str">
        <f ca="1">_xlfn.IFNA(  SUBSTITUTE(     IF(  INDEX(役男大表!$A$1:$BD$75,MATCH($A20,役男大表!$A$1:$A$75,0),   MATCH(T$1,役男大表!$A$3:$BD$3,0)  )=0,"",  IF(  INDEX(役男大表!$A$1:$BD$75,MATCH($A20,役男大表!$A$1:$A$75,0),   MATCH(T$1,役男大表!$A$3:$BD$3,0)  )="榮","x",  IF(  INDEX(役男大表!$A$1:$BD$75,MATCH($A20,役男大表!$A$1:$A$75,0),   MATCH(T$1,役男大表!$A$3:$BD$3,0)  )="榮-22",  "x榮18-22",               INDEX(役男大表!$A$1:$BD$75,MATCH($A20,役男大表!$A$1:$A$75,0),   MATCH(T$1,役男大表!$A$3:$BD$3,0)  )                  )  )  )," ",""),"")</f>
        <v/>
      </c>
      <c r="U20" s="197" t="str">
        <f ca="1">_xlfn.IFNA(  SUBSTITUTE(     IF(  INDEX(役男大表!$A$1:$BD$75,MATCH($A20,役男大表!$A$1:$A$75,0),   MATCH(U$1,役男大表!$A$3:$BD$3,0)  )=0,"",  IF(  INDEX(役男大表!$A$1:$BD$75,MATCH($A20,役男大表!$A$1:$A$75,0),   MATCH(U$1,役男大表!$A$3:$BD$3,0)  )="榮","x",  IF(  INDEX(役男大表!$A$1:$BD$75,MATCH($A20,役男大表!$A$1:$A$75,0),   MATCH(U$1,役男大表!$A$3:$BD$3,0)  )="榮-22",  "x榮18-22",               INDEX(役男大表!$A$1:$BD$75,MATCH($A20,役男大表!$A$1:$A$75,0),   MATCH(U$1,役男大表!$A$3:$BD$3,0)  )                  )  )  )," ",""),"")</f>
        <v/>
      </c>
      <c r="V20" s="197" t="str">
        <f ca="1">_xlfn.IFNA(  SUBSTITUTE(     IF(  INDEX(役男大表!$A$1:$BD$75,MATCH($A20,役男大表!$A$1:$A$75,0),   MATCH(V$1,役男大表!$A$3:$BD$3,0)  )=0,"",  IF(  INDEX(役男大表!$A$1:$BD$75,MATCH($A20,役男大表!$A$1:$A$75,0),   MATCH(V$1,役男大表!$A$3:$BD$3,0)  )="榮","x",  IF(  INDEX(役男大表!$A$1:$BD$75,MATCH($A20,役男大表!$A$1:$A$75,0),   MATCH(V$1,役男大表!$A$3:$BD$3,0)  )="榮-22",  "x榮18-22",               INDEX(役男大表!$A$1:$BD$75,MATCH($A20,役男大表!$A$1:$A$75,0),   MATCH(V$1,役男大表!$A$3:$BD$3,0)  )                  )  )  )," ",""),"")</f>
        <v/>
      </c>
      <c r="W20" s="197" t="str">
        <f ca="1">_xlfn.IFNA(  SUBSTITUTE(     IF(  INDEX(役男大表!$A$1:$BD$75,MATCH($A20,役男大表!$A$1:$A$75,0),   MATCH(W$1,役男大表!$A$3:$BD$3,0)  )=0,"",  IF(  INDEX(役男大表!$A$1:$BD$75,MATCH($A20,役男大表!$A$1:$A$75,0),   MATCH(W$1,役男大表!$A$3:$BD$3,0)  )="榮","x",  IF(  INDEX(役男大表!$A$1:$BD$75,MATCH($A20,役男大表!$A$1:$A$75,0),   MATCH(W$1,役男大表!$A$3:$BD$3,0)  )="榮-22",  "x榮18-22",               INDEX(役男大表!$A$1:$BD$75,MATCH($A20,役男大表!$A$1:$A$75,0),   MATCH(W$1,役男大表!$A$3:$BD$3,0)  )                  )  )  )," ",""),"")</f>
        <v/>
      </c>
      <c r="X20" s="197" t="str">
        <f ca="1">_xlfn.IFNA(  SUBSTITUTE(     IF(  INDEX(役男大表!$A$1:$BD$75,MATCH($A20,役男大表!$A$1:$A$75,0),   MATCH(X$1,役男大表!$A$3:$BD$3,0)  )=0,"",  IF(  INDEX(役男大表!$A$1:$BD$75,MATCH($A20,役男大表!$A$1:$A$75,0),   MATCH(X$1,役男大表!$A$3:$BD$3,0)  )="榮","x",  IF(  INDEX(役男大表!$A$1:$BD$75,MATCH($A20,役男大表!$A$1:$A$75,0),   MATCH(X$1,役男大表!$A$3:$BD$3,0)  )="榮-22",  "x榮18-22",               INDEX(役男大表!$A$1:$BD$75,MATCH($A20,役男大表!$A$1:$A$75,0),   MATCH(X$1,役男大表!$A$3:$BD$3,0)  )                  )  )  )," ",""),"")</f>
        <v/>
      </c>
      <c r="Y20" s="197" t="str">
        <f ca="1">_xlfn.IFNA(  SUBSTITUTE(     IF(  INDEX(役男大表!$A$1:$BD$75,MATCH($A20,役男大表!$A$1:$A$75,0),   MATCH(Y$1,役男大表!$A$3:$BD$3,0)  )=0,"",  IF(  INDEX(役男大表!$A$1:$BD$75,MATCH($A20,役男大表!$A$1:$A$75,0),   MATCH(Y$1,役男大表!$A$3:$BD$3,0)  )="榮","x",  IF(  INDEX(役男大表!$A$1:$BD$75,MATCH($A20,役男大表!$A$1:$A$75,0),   MATCH(Y$1,役男大表!$A$3:$BD$3,0)  )="榮-22",  "x榮18-22",               INDEX(役男大表!$A$1:$BD$75,MATCH($A20,役男大表!$A$1:$A$75,0),   MATCH(Y$1,役男大表!$A$3:$BD$3,0)  )                  )  )  )," ",""),"")</f>
        <v/>
      </c>
      <c r="Z20" s="197" t="str">
        <f ca="1">_xlfn.IFNA(  SUBSTITUTE(     IF(  INDEX(役男大表!$A$1:$BD$75,MATCH($A20,役男大表!$A$1:$A$75,0),   MATCH(Z$1,役男大表!$A$3:$BD$3,0)  )=0,"",  IF(  INDEX(役男大表!$A$1:$BD$75,MATCH($A20,役男大表!$A$1:$A$75,0),   MATCH(Z$1,役男大表!$A$3:$BD$3,0)  )="榮","x",  IF(  INDEX(役男大表!$A$1:$BD$75,MATCH($A20,役男大表!$A$1:$A$75,0),   MATCH(Z$1,役男大表!$A$3:$BD$3,0)  )="榮-22",  "x榮18-22",               INDEX(役男大表!$A$1:$BD$75,MATCH($A20,役男大表!$A$1:$A$75,0),   MATCH(Z$1,役男大表!$A$3:$BD$3,0)  )                  )  )  )," ",""),"")</f>
        <v/>
      </c>
      <c r="AA20" s="197" t="str">
        <f ca="1">_xlfn.IFNA(  SUBSTITUTE(     IF(  INDEX(役男大表!$A$1:$BD$75,MATCH($A20,役男大表!$A$1:$A$75,0),   MATCH(AA$1,役男大表!$A$3:$BD$3,0)  )=0,"",  IF(  INDEX(役男大表!$A$1:$BD$75,MATCH($A20,役男大表!$A$1:$A$75,0),   MATCH(AA$1,役男大表!$A$3:$BD$3,0)  )="榮","x",  IF(  INDEX(役男大表!$A$1:$BD$75,MATCH($A20,役男大表!$A$1:$A$75,0),   MATCH(AA$1,役男大表!$A$3:$BD$3,0)  )="榮-22",  "x榮18-22",               INDEX(役男大表!$A$1:$BD$75,MATCH($A20,役男大表!$A$1:$A$75,0),   MATCH(AA$1,役男大表!$A$3:$BD$3,0)  )                  )  )  )," ",""),"")</f>
        <v>x</v>
      </c>
      <c r="AB20" s="197" t="str">
        <f ca="1">_xlfn.IFNA(  SUBSTITUTE(     IF(  INDEX(役男大表!$A$1:$BD$75,MATCH($A20,役男大表!$A$1:$A$75,0),   MATCH(AB$1,役男大表!$A$3:$BD$3,0)  )=0,"",  IF(  INDEX(役男大表!$A$1:$BD$75,MATCH($A20,役男大表!$A$1:$A$75,0),   MATCH(AB$1,役男大表!$A$3:$BD$3,0)  )="榮","x",  IF(  INDEX(役男大表!$A$1:$BD$75,MATCH($A20,役男大表!$A$1:$A$75,0),   MATCH(AB$1,役男大表!$A$3:$BD$3,0)  )="榮-22",  "x榮18-22",               INDEX(役男大表!$A$1:$BD$75,MATCH($A20,役男大表!$A$1:$A$75,0),   MATCH(AB$1,役男大表!$A$3:$BD$3,0)  )                  )  )  )," ",""),"")</f>
        <v>x</v>
      </c>
      <c r="AC20" s="197" t="str">
        <f ca="1">_xlfn.IFNA(  SUBSTITUTE(     IF(  INDEX(役男大表!$A$1:$BD$75,MATCH($A20,役男大表!$A$1:$A$75,0),   MATCH(AC$1,役男大表!$A$3:$BD$3,0)  )=0,"",  IF(  INDEX(役男大表!$A$1:$BD$75,MATCH($A20,役男大表!$A$1:$A$75,0),   MATCH(AC$1,役男大表!$A$3:$BD$3,0)  )="榮","x",  IF(  INDEX(役男大表!$A$1:$BD$75,MATCH($A20,役男大表!$A$1:$A$75,0),   MATCH(AC$1,役男大表!$A$3:$BD$3,0)  )="榮-22",  "x榮18-22",               INDEX(役男大表!$A$1:$BD$75,MATCH($A20,役男大表!$A$1:$A$75,0),   MATCH(AC$1,役男大表!$A$3:$BD$3,0)  )                  )  )  )," ",""),"")</f>
        <v>x</v>
      </c>
      <c r="AD20" s="197" t="str">
        <f ca="1">_xlfn.IFNA(  SUBSTITUTE(     IF(  INDEX(役男大表!$A$1:$BD$75,MATCH($A20,役男大表!$A$1:$A$75,0),   MATCH(AD$1,役男大表!$A$3:$BD$3,0)  )=0,"",  IF(  INDEX(役男大表!$A$1:$BD$75,MATCH($A20,役男大表!$A$1:$A$75,0),   MATCH(AD$1,役男大表!$A$3:$BD$3,0)  )="榮","x",  IF(  INDEX(役男大表!$A$1:$BD$75,MATCH($A20,役男大表!$A$1:$A$75,0),   MATCH(AD$1,役男大表!$A$3:$BD$3,0)  )="榮-22",  "x榮18-22",               INDEX(役男大表!$A$1:$BD$75,MATCH($A20,役男大表!$A$1:$A$75,0),   MATCH(AD$1,役男大表!$A$3:$BD$3,0)  )                  )  )  )," ",""),"")</f>
        <v/>
      </c>
      <c r="AE20" s="197" t="str">
        <f ca="1">_xlfn.IFNA(  SUBSTITUTE(     IF(  INDEX(役男大表!$A$1:$BD$75,MATCH($A20,役男大表!$A$1:$A$75,0),   MATCH(AE$1,役男大表!$A$3:$BD$3,0)  )=0,"",  IF(  INDEX(役男大表!$A$1:$BD$75,MATCH($A20,役男大表!$A$1:$A$75,0),   MATCH(AE$1,役男大表!$A$3:$BD$3,0)  )="榮","x",  IF(  INDEX(役男大表!$A$1:$BD$75,MATCH($A20,役男大表!$A$1:$A$75,0),   MATCH(AE$1,役男大表!$A$3:$BD$3,0)  )="榮-22",  "x榮18-22",               INDEX(役男大表!$A$1:$BD$75,MATCH($A20,役男大表!$A$1:$A$75,0),   MATCH(AE$1,役男大表!$A$3:$BD$3,0)  )                  )  )  )," ",""),"")</f>
        <v/>
      </c>
      <c r="AF20" s="197" t="str">
        <f ca="1">_xlfn.IFNA(  SUBSTITUTE(     IF(  INDEX(役男大表!$A$1:$BD$75,MATCH($A20,役男大表!$A$1:$A$75,0),   MATCH(AF$1,役男大表!$A$3:$BD$3,0)  )=0,"",  IF(  INDEX(役男大表!$A$1:$BD$75,MATCH($A20,役男大表!$A$1:$A$75,0),   MATCH(AF$1,役男大表!$A$3:$BD$3,0)  )="榮","x",  IF(  INDEX(役男大表!$A$1:$BD$75,MATCH($A20,役男大表!$A$1:$A$75,0),   MATCH(AF$1,役男大表!$A$3:$BD$3,0)  )="榮-22",  "x榮18-22",               INDEX(役男大表!$A$1:$BD$75,MATCH($A20,役男大表!$A$1:$A$75,0),   MATCH(AF$1,役男大表!$A$3:$BD$3,0)  )                  )  )  )," ",""),"")</f>
        <v/>
      </c>
      <c r="AG20" s="197" t="str">
        <f ca="1">_xlfn.IFNA(  SUBSTITUTE(     IF(  INDEX(役男大表!$A$1:$BD$75,MATCH($A20,役男大表!$A$1:$A$75,0),   MATCH(AG$1,役男大表!$A$3:$BD$3,0)  )=0,"",  IF(  INDEX(役男大表!$A$1:$BD$75,MATCH($A20,役男大表!$A$1:$A$75,0),   MATCH(AG$1,役男大表!$A$3:$BD$3,0)  )="榮","x",  IF(  INDEX(役男大表!$A$1:$BD$75,MATCH($A20,役男大表!$A$1:$A$75,0),   MATCH(AG$1,役男大表!$A$3:$BD$3,0)  )="榮-22",  "x榮18-22",               INDEX(役男大表!$A$1:$BD$75,MATCH($A20,役男大表!$A$1:$A$75,0),   MATCH(AG$1,役男大表!$A$3:$BD$3,0)  )                  )  )  )," ",""),"")</f>
        <v>x</v>
      </c>
      <c r="AH20" s="197" t="str">
        <f ca="1">_xlfn.IFNA(  SUBSTITUTE(     IF(  INDEX(役男大表!$A$1:$BD$75,MATCH($A20,役男大表!$A$1:$A$75,0),   MATCH(AH$1,役男大表!$A$3:$BD$3,0)  )=0,"",  IF(  INDEX(役男大表!$A$1:$BD$75,MATCH($A20,役男大表!$A$1:$A$75,0),   MATCH(AH$1,役男大表!$A$3:$BD$3,0)  )="榮","x",  IF(  INDEX(役男大表!$A$1:$BD$75,MATCH($A20,役男大表!$A$1:$A$75,0),   MATCH(AH$1,役男大表!$A$3:$BD$3,0)  )="榮-22",  "x榮18-22",               INDEX(役男大表!$A$1:$BD$75,MATCH($A20,役男大表!$A$1:$A$75,0),   MATCH(AH$1,役男大表!$A$3:$BD$3,0)  )                  )  )  )," ",""),"")</f>
        <v/>
      </c>
      <c r="AI20" s="197" t="str">
        <f ca="1">_xlfn.IFNA(  SUBSTITUTE(     IF(  INDEX(役男大表!$A$1:$BD$75,MATCH($A20,役男大表!$A$1:$A$75,0),   MATCH(AI$1,役男大表!$A$3:$BD$3,0)  )=0,"",  IF(  INDEX(役男大表!$A$1:$BD$75,MATCH($A20,役男大表!$A$1:$A$75,0),   MATCH(AI$1,役男大表!$A$3:$BD$3,0)  )="榮","x",  IF(  INDEX(役男大表!$A$1:$BD$75,MATCH($A20,役男大表!$A$1:$A$75,0),   MATCH(AI$1,役男大表!$A$3:$BD$3,0)  )="榮-22",  "x榮18-22",               INDEX(役男大表!$A$1:$BD$75,MATCH($A20,役男大表!$A$1:$A$75,0),   MATCH(AI$1,役男大表!$A$3:$BD$3,0)  )                  )  )  )," ",""),"")</f>
        <v/>
      </c>
      <c r="AJ20" s="197" t="str">
        <f ca="1">_xlfn.IFNA(  SUBSTITUTE(     IF(  INDEX(役男大表!$A$1:$BD$75,MATCH($A20,役男大表!$A$1:$A$75,0),   MATCH(AJ$1,役男大表!$A$3:$BD$3,0)  )=0,"",  IF(  INDEX(役男大表!$A$1:$BD$75,MATCH($A20,役男大表!$A$1:$A$75,0),   MATCH(AJ$1,役男大表!$A$3:$BD$3,0)  )="榮","x",  IF(  INDEX(役男大表!$A$1:$BD$75,MATCH($A20,役男大表!$A$1:$A$75,0),   MATCH(AJ$1,役男大表!$A$3:$BD$3,0)  )="榮-22",  "x榮18-22",               INDEX(役男大表!$A$1:$BD$75,MATCH($A20,役男大表!$A$1:$A$75,0),   MATCH(AJ$1,役男大表!$A$3:$BD$3,0)  )                  )  )  )," ",""),"")</f>
        <v/>
      </c>
      <c r="AM20" s="65">
        <f t="shared" si="1"/>
        <v>19</v>
      </c>
      <c r="AN20" s="65" t="str">
        <f t="shared" si="2"/>
        <v>吳政銓</v>
      </c>
      <c r="AO20" s="70" t="str">
        <f t="shared" ca="1" si="3"/>
        <v>18收</v>
      </c>
      <c r="AP20" s="65" t="str">
        <f>_xlfn.IFNA(IF((ROW(AP20)-1)&lt;=暫1!$B$2,IF(VALUE($AM20)=暫1!B$3,"家因",IF(VALUE($AM20)=暫1!C$3,"家因",IF(VALUE($AM20)=暫1!D$3,"家因",IF(VALUE($AM20)=暫1!E$3,"家因",IF(VALUE($AM20)=暫1!F$3,"家因",IF(VALUE($AM20)=暫1!G$3,"家因",IF(VALUE($AM20)=暫1!H$3,"家因",IF(VALUE($AM20)=暫1!I$3,"家因",IF(VALUE($AM20)=暫1!J$3,"家因",IF(VALUE($AM20)=暫1!K$3,"家因",IF(VALUE($AM20)=暫1!L$3,"家因",IF(VALUE($AM20)=暫1!M$3,"家因",IF(VALUE($AM20)=暫1!N$3,"家因",IF(VALUE($AM20)=暫1!O$3,"家因",IF(VALUE($AM20)=暫1!P$3,"家因",IF(VALUE($AM20)=暫1!Q$3,"家因",IF(VALUE($AM20)=暫1!R$3,"家因",IF(VALUE($AM20)=暫1!S$3,"家因",IF(VALUE($AM20)=暫1!T$3,"家因",IF(VALUE($AM20)=暫1!U$3,"家因","")))))))))))))))))))),""),"")</f>
        <v/>
      </c>
      <c r="AQ20" s="65" t="str">
        <f ca="1">IF((ROW(AQ20)-1)&lt;=暫1!$B$2,_xlfn.IFNA(IF(INDEX($A$1:$AJ$99,MATCH($AN20,$B$1:$B$219,0),VALUE($AQ$1+3))="成","補",INDEX($A$1:$AJ$99,MATCH($AN20,$B$1:$B$219,0),VALUE($AQ$1+3))),""),"")</f>
        <v>x</v>
      </c>
      <c r="AR20" s="65" t="str">
        <f ca="1">IF((ROW(AR20)-1)&lt;=暫1!$B$2,_xlfn.IFNA(IF(INDEX($A$1:$AJ$99,MATCH($AN20,$B$1:$B$219,0),VALUE($AR$1+3))="成","補",INDEX($A$1:$AJ$99,MATCH($AN20,$B$1:$B$219,0),VALUE($AR$1+3))),""),"")</f>
        <v/>
      </c>
      <c r="AS20" s="65" t="str">
        <f ca="1">IF((ROW(AS20)-1)&lt;=暫1!$B$2,_xlfn.IFNA(IF(INDEX($A$1:$AJ$99,MATCH($AN20,$B$1:$B$219,0),VALUE($AS$1+3))="成","補",INDEX($A$1:$AJ$99,MATCH($AN20,$B$1:$B$219,0),VALUE($AS$1+3))),""),"")</f>
        <v/>
      </c>
      <c r="AT20" s="65" t="str">
        <f t="shared" ca="1" si="4"/>
        <v/>
      </c>
      <c r="AU20" s="65" t="str">
        <f t="shared" ca="1" si="5"/>
        <v/>
      </c>
      <c r="AV20" s="65" t="str">
        <f t="shared" ca="1" si="6"/>
        <v/>
      </c>
      <c r="AX20" s="65" t="str">
        <f ca="1">IFERROR(IF((ROW(AX20)-1)&lt;=暫1!$B$2,SUBSTITUTE(IF($AO20=$AX$1,$AM20,"")," ",""),""),"")</f>
        <v/>
      </c>
      <c r="AY20" s="65" t="str">
        <f ca="1">IFERROR(IF((ROW(AY20)-1)&lt;=暫1!$B$2,SUBSTITUTE(IF($AO20=$AY$1,$AM20,"")," ",""),""),"")</f>
        <v/>
      </c>
      <c r="AZ20" s="65" t="str">
        <f ca="1">IFERROR(IF((ROW(AZ20)-1)&lt;=暫1!$B$2,SUBSTITUTE(IF($AO20=$AZ$1,$AM20,"")," ",""),""),"")</f>
        <v/>
      </c>
      <c r="BA20" s="65" t="str">
        <f ca="1">IFERROR(IF((ROW(BA20)-1)&lt;=暫1!$B$2,SUBSTITUTE(IF($AO20=$BA$1,$AM20,"")," ",""),""),"")</f>
        <v>19</v>
      </c>
      <c r="BB20" s="68" t="str">
        <f ca="1">IFERROR(IF((ROW(BB20)-1)&lt;=暫1!$B$2,SUBSTITUTE(IF(OR($AO20=$BB$1,$AO20=$AY$1,$AO20=$AZ$1),$AM20,IF($AO20=$AY$1,$AM20,"")),"",""),""),"")</f>
        <v/>
      </c>
      <c r="BC20" s="68" t="str">
        <f>IF(    AND(LEN(BC19)&gt;=2,IF(OR(役男人力!$K$2:$K$94="是"),役男人力!$B21,"")&lt;&gt;"" ),        "" &amp;  IF(OR(役男人力!$K$2:$K$94="是"),役男人力!$B20,""),  IF(OR(役男人力!$E20="全日勤",役男人力!$E20="家因退勤"),役男人力!$B20,"")  )</f>
        <v/>
      </c>
      <c r="BG20" s="95" t="s">
        <v>134</v>
      </c>
    </row>
    <row r="21" spans="1:59" ht="25.5" customHeight="1" thickBot="1">
      <c r="A21" s="197" ph="1">
        <v>20</v>
      </c>
      <c r="B21" s="197" t="str">
        <f>_xlfn.IFNA(  INDEX(役男大表!$A$1:$BD$75,MATCH(A21,役男大表!$A$1:$A$75,0),2),"")</f>
        <v>呂承翰</v>
      </c>
      <c r="C21" s="197" t="str">
        <f ca="1">_xlfn.IFNA(  SUBSTITUTE(     IF(  INDEX(役男大表!$A$1:$BD$75,MATCH($A21,役男大表!$A$1:$A$75,0),   MATCH(C$1,役男大表!$A$3:$BD$3,0)  )=0,"",  IF(  INDEX(役男大表!$A$1:$BD$75,MATCH($A21,役男大表!$A$1:$A$75,0),   MATCH(C$1,役男大表!$A$3:$BD$3,0)  )="榮","x",  IF(  INDEX(役男大表!$A$1:$BD$75,MATCH($A21,役男大表!$A$1:$A$75,0),   MATCH(C$1,役男大表!$A$3:$BD$3,0)  )="榮-22",  "x榮18-22",               INDEX(役男大表!$A$1:$BD$75,MATCH($A21,役男大表!$A$1:$A$75,0),   MATCH(C$1,役男大表!$A$3:$BD$3,0)  )                  )  )  )," ",""),"")</f>
        <v/>
      </c>
      <c r="D21" s="197" t="str">
        <f ca="1">_xlfn.IFNA(  SUBSTITUTE(     IF(  INDEX(役男大表!$A$1:$BD$75,MATCH($A21,役男大表!$A$1:$A$75,0),   MATCH(D$1,役男大表!$A$3:$BD$3,0)  )=0,"",  IF(  INDEX(役男大表!$A$1:$BD$75,MATCH($A21,役男大表!$A$1:$A$75,0),   MATCH(D$1,役男大表!$A$3:$BD$3,0)  )="榮","x",  IF(  INDEX(役男大表!$A$1:$BD$75,MATCH($A21,役男大表!$A$1:$A$75,0),   MATCH(D$1,役男大表!$A$3:$BD$3,0)  )="榮-22",  "x榮18-22",               INDEX(役男大表!$A$1:$BD$75,MATCH($A21,役男大表!$A$1:$A$75,0),   MATCH(D$1,役男大表!$A$3:$BD$3,0)  )                  )  )  )," ",""),"")</f>
        <v/>
      </c>
      <c r="E21" s="197" t="str">
        <f ca="1">_xlfn.IFNA(  SUBSTITUTE(     IF(  INDEX(役男大表!$A$1:$BD$75,MATCH($A21,役男大表!$A$1:$A$75,0),   MATCH(E$1,役男大表!$A$3:$BD$3,0)  )=0,"",  IF(  INDEX(役男大表!$A$1:$BD$75,MATCH($A21,役男大表!$A$1:$A$75,0),   MATCH(E$1,役男大表!$A$3:$BD$3,0)  )="榮","x",  IF(  INDEX(役男大表!$A$1:$BD$75,MATCH($A21,役男大表!$A$1:$A$75,0),   MATCH(E$1,役男大表!$A$3:$BD$3,0)  )="榮-22",  "x榮18-22",               INDEX(役男大表!$A$1:$BD$75,MATCH($A21,役男大表!$A$1:$A$75,0),   MATCH(E$1,役男大表!$A$3:$BD$3,0)  )                  )  )  )," ",""),"")</f>
        <v/>
      </c>
      <c r="F21" s="197" t="str">
        <f ca="1">_xlfn.IFNA(  SUBSTITUTE(     IF(  INDEX(役男大表!$A$1:$BD$75,MATCH($A21,役男大表!$A$1:$A$75,0),   MATCH(F$1,役男大表!$A$3:$BD$3,0)  )=0,"",  IF(  INDEX(役男大表!$A$1:$BD$75,MATCH($A21,役男大表!$A$1:$A$75,0),   MATCH(F$1,役男大表!$A$3:$BD$3,0)  )="榮","x",  IF(  INDEX(役男大表!$A$1:$BD$75,MATCH($A21,役男大表!$A$1:$A$75,0),   MATCH(F$1,役男大表!$A$3:$BD$3,0)  )="榮-22",  "x榮18-22",               INDEX(役男大表!$A$1:$BD$75,MATCH($A21,役男大表!$A$1:$A$75,0),   MATCH(F$1,役男大表!$A$3:$BD$3,0)  )                  )  )  )," ",""),"")</f>
        <v/>
      </c>
      <c r="G21" s="197" t="str">
        <f ca="1">_xlfn.IFNA(  SUBSTITUTE(     IF(  INDEX(役男大表!$A$1:$BD$75,MATCH($A21,役男大表!$A$1:$A$75,0),   MATCH(G$1,役男大表!$A$3:$BD$3,0)  )=0,"",  IF(  INDEX(役男大表!$A$1:$BD$75,MATCH($A21,役男大表!$A$1:$A$75,0),   MATCH(G$1,役男大表!$A$3:$BD$3,0)  )="榮","x",  IF(  INDEX(役男大表!$A$1:$BD$75,MATCH($A21,役男大表!$A$1:$A$75,0),   MATCH(G$1,役男大表!$A$3:$BD$3,0)  )="榮-22",  "x榮18-22",               INDEX(役男大表!$A$1:$BD$75,MATCH($A21,役男大表!$A$1:$A$75,0),   MATCH(G$1,役男大表!$A$3:$BD$3,0)  )                  )  )  )," ",""),"")</f>
        <v/>
      </c>
      <c r="H21" s="197" t="str">
        <f ca="1">_xlfn.IFNA(  SUBSTITUTE(     IF(  INDEX(役男大表!$A$1:$BD$75,MATCH($A21,役男大表!$A$1:$A$75,0),   MATCH(H$1,役男大表!$A$3:$BD$3,0)  )=0,"",  IF(  INDEX(役男大表!$A$1:$BD$75,MATCH($A21,役男大表!$A$1:$A$75,0),   MATCH(H$1,役男大表!$A$3:$BD$3,0)  )="榮","x",  IF(  INDEX(役男大表!$A$1:$BD$75,MATCH($A21,役男大表!$A$1:$A$75,0),   MATCH(H$1,役男大表!$A$3:$BD$3,0)  )="榮-22",  "x榮18-22",               INDEX(役男大表!$A$1:$BD$75,MATCH($A21,役男大表!$A$1:$A$75,0),   MATCH(H$1,役男大表!$A$3:$BD$3,0)  )                  )  )  )," ",""),"")</f>
        <v/>
      </c>
      <c r="I21" s="197" t="str">
        <f ca="1">_xlfn.IFNA(  SUBSTITUTE(     IF(  INDEX(役男大表!$A$1:$BD$75,MATCH($A21,役男大表!$A$1:$A$75,0),   MATCH(I$1,役男大表!$A$3:$BD$3,0)  )=0,"",  IF(  INDEX(役男大表!$A$1:$BD$75,MATCH($A21,役男大表!$A$1:$A$75,0),   MATCH(I$1,役男大表!$A$3:$BD$3,0)  )="榮","x",  IF(  INDEX(役男大表!$A$1:$BD$75,MATCH($A21,役男大表!$A$1:$A$75,0),   MATCH(I$1,役男大表!$A$3:$BD$3,0)  )="榮-22",  "x榮18-22",               INDEX(役男大表!$A$1:$BD$75,MATCH($A21,役男大表!$A$1:$A$75,0),   MATCH(I$1,役男大表!$A$3:$BD$3,0)  )                  )  )  )," ",""),"")</f>
        <v/>
      </c>
      <c r="J21" s="197" t="str">
        <f ca="1">_xlfn.IFNA(  SUBSTITUTE(     IF(  INDEX(役男大表!$A$1:$BD$75,MATCH($A21,役男大表!$A$1:$A$75,0),   MATCH(J$1,役男大表!$A$3:$BD$3,0)  )=0,"",  IF(  INDEX(役男大表!$A$1:$BD$75,MATCH($A21,役男大表!$A$1:$A$75,0),   MATCH(J$1,役男大表!$A$3:$BD$3,0)  )="榮","x",  IF(  INDEX(役男大表!$A$1:$BD$75,MATCH($A21,役男大表!$A$1:$A$75,0),   MATCH(J$1,役男大表!$A$3:$BD$3,0)  )="榮-22",  "x榮18-22",               INDEX(役男大表!$A$1:$BD$75,MATCH($A21,役男大表!$A$1:$A$75,0),   MATCH(J$1,役男大表!$A$3:$BD$3,0)  )                  )  )  )," ",""),"")</f>
        <v/>
      </c>
      <c r="K21" s="197" t="str">
        <f ca="1">_xlfn.IFNA(  SUBSTITUTE(     IF(  INDEX(役男大表!$A$1:$BD$75,MATCH($A21,役男大表!$A$1:$A$75,0),   MATCH(K$1,役男大表!$A$3:$BD$3,0)  )=0,"",  IF(  INDEX(役男大表!$A$1:$BD$75,MATCH($A21,役男大表!$A$1:$A$75,0),   MATCH(K$1,役男大表!$A$3:$BD$3,0)  )="榮","x",  IF(  INDEX(役男大表!$A$1:$BD$75,MATCH($A21,役男大表!$A$1:$A$75,0),   MATCH(K$1,役男大表!$A$3:$BD$3,0)  )="榮-22",  "x榮18-22",               INDEX(役男大表!$A$1:$BD$75,MATCH($A21,役男大表!$A$1:$A$75,0),   MATCH(K$1,役男大表!$A$3:$BD$3,0)  )                  )  )  )," ",""),"")</f>
        <v/>
      </c>
      <c r="L21" s="197" t="str">
        <f ca="1">_xlfn.IFNA(  SUBSTITUTE(     IF(  INDEX(役男大表!$A$1:$BD$75,MATCH($A21,役男大表!$A$1:$A$75,0),   MATCH(L$1,役男大表!$A$3:$BD$3,0)  )=0,"",  IF(  INDEX(役男大表!$A$1:$BD$75,MATCH($A21,役男大表!$A$1:$A$75,0),   MATCH(L$1,役男大表!$A$3:$BD$3,0)  )="榮","x",  IF(  INDEX(役男大表!$A$1:$BD$75,MATCH($A21,役男大表!$A$1:$A$75,0),   MATCH(L$1,役男大表!$A$3:$BD$3,0)  )="榮-22",  "x榮18-22",               INDEX(役男大表!$A$1:$BD$75,MATCH($A21,役男大表!$A$1:$A$75,0),   MATCH(L$1,役男大表!$A$3:$BD$3,0)  )                  )  )  )," ",""),"")</f>
        <v/>
      </c>
      <c r="M21" s="197" t="str">
        <f ca="1">_xlfn.IFNA(  SUBSTITUTE(     IF(  INDEX(役男大表!$A$1:$BD$75,MATCH($A21,役男大表!$A$1:$A$75,0),   MATCH(M$1,役男大表!$A$3:$BD$3,0)  )=0,"",  IF(  INDEX(役男大表!$A$1:$BD$75,MATCH($A21,役男大表!$A$1:$A$75,0),   MATCH(M$1,役男大表!$A$3:$BD$3,0)  )="榮","x",  IF(  INDEX(役男大表!$A$1:$BD$75,MATCH($A21,役男大表!$A$1:$A$75,0),   MATCH(M$1,役男大表!$A$3:$BD$3,0)  )="榮-22",  "x榮18-22",               INDEX(役男大表!$A$1:$BD$75,MATCH($A21,役男大表!$A$1:$A$75,0),   MATCH(M$1,役男大表!$A$3:$BD$3,0)  )                  )  )  )," ",""),"")</f>
        <v/>
      </c>
      <c r="N21" s="197" t="str">
        <f ca="1">_xlfn.IFNA(  SUBSTITUTE(     IF(  INDEX(役男大表!$A$1:$BD$75,MATCH($A21,役男大表!$A$1:$A$75,0),   MATCH(N$1,役男大表!$A$3:$BD$3,0)  )=0,"",  IF(  INDEX(役男大表!$A$1:$BD$75,MATCH($A21,役男大表!$A$1:$A$75,0),   MATCH(N$1,役男大表!$A$3:$BD$3,0)  )="榮","x",  IF(  INDEX(役男大表!$A$1:$BD$75,MATCH($A21,役男大表!$A$1:$A$75,0),   MATCH(N$1,役男大表!$A$3:$BD$3,0)  )="榮-22",  "x榮18-22",               INDEX(役男大表!$A$1:$BD$75,MATCH($A21,役男大表!$A$1:$A$75,0),   MATCH(N$1,役男大表!$A$3:$BD$3,0)  )                  )  )  )," ",""),"")</f>
        <v/>
      </c>
      <c r="O21" s="197" t="str">
        <f ca="1">_xlfn.IFNA(  SUBSTITUTE(     IF(  INDEX(役男大表!$A$1:$BD$75,MATCH($A21,役男大表!$A$1:$A$75,0),   MATCH(O$1,役男大表!$A$3:$BD$3,0)  )=0,"",  IF(  INDEX(役男大表!$A$1:$BD$75,MATCH($A21,役男大表!$A$1:$A$75,0),   MATCH(O$1,役男大表!$A$3:$BD$3,0)  )="榮","x",  IF(  INDEX(役男大表!$A$1:$BD$75,MATCH($A21,役男大表!$A$1:$A$75,0),   MATCH(O$1,役男大表!$A$3:$BD$3,0)  )="榮-22",  "x榮18-22",               INDEX(役男大表!$A$1:$BD$75,MATCH($A21,役男大表!$A$1:$A$75,0),   MATCH(O$1,役男大表!$A$3:$BD$3,0)  )                  )  )  )," ",""),"")</f>
        <v/>
      </c>
      <c r="P21" s="197" t="str">
        <f ca="1">_xlfn.IFNA(  SUBSTITUTE(     IF(  INDEX(役男大表!$A$1:$BD$75,MATCH($A21,役男大表!$A$1:$A$75,0),   MATCH(P$1,役男大表!$A$3:$BD$3,0)  )=0,"",  IF(  INDEX(役男大表!$A$1:$BD$75,MATCH($A21,役男大表!$A$1:$A$75,0),   MATCH(P$1,役男大表!$A$3:$BD$3,0)  )="榮","x",  IF(  INDEX(役男大表!$A$1:$BD$75,MATCH($A21,役男大表!$A$1:$A$75,0),   MATCH(P$1,役男大表!$A$3:$BD$3,0)  )="榮-22",  "x榮18-22",               INDEX(役男大表!$A$1:$BD$75,MATCH($A21,役男大表!$A$1:$A$75,0),   MATCH(P$1,役男大表!$A$3:$BD$3,0)  )                  )  )  )," ",""),"")</f>
        <v/>
      </c>
      <c r="Q21" s="197" t="str">
        <f ca="1">_xlfn.IFNA(  SUBSTITUTE(     IF(  INDEX(役男大表!$A$1:$BD$75,MATCH($A21,役男大表!$A$1:$A$75,0),   MATCH(Q$1,役男大表!$A$3:$BD$3,0)  )=0,"",  IF(  INDEX(役男大表!$A$1:$BD$75,MATCH($A21,役男大表!$A$1:$A$75,0),   MATCH(Q$1,役男大表!$A$3:$BD$3,0)  )="榮","x",  IF(  INDEX(役男大表!$A$1:$BD$75,MATCH($A21,役男大表!$A$1:$A$75,0),   MATCH(Q$1,役男大表!$A$3:$BD$3,0)  )="榮-22",  "x榮18-22",               INDEX(役男大表!$A$1:$BD$75,MATCH($A21,役男大表!$A$1:$A$75,0),   MATCH(Q$1,役男大表!$A$3:$BD$3,0)  )                  )  )  )," ",""),"")</f>
        <v/>
      </c>
      <c r="R21" s="197" t="str">
        <f ca="1">_xlfn.IFNA(  SUBSTITUTE(     IF(  INDEX(役男大表!$A$1:$BD$75,MATCH($A21,役男大表!$A$1:$A$75,0),   MATCH(R$1,役男大表!$A$3:$BD$3,0)  )=0,"",  IF(  INDEX(役男大表!$A$1:$BD$75,MATCH($A21,役男大表!$A$1:$A$75,0),   MATCH(R$1,役男大表!$A$3:$BD$3,0)  )="榮","x",  IF(  INDEX(役男大表!$A$1:$BD$75,MATCH($A21,役男大表!$A$1:$A$75,0),   MATCH(R$1,役男大表!$A$3:$BD$3,0)  )="榮-22",  "x榮18-22",               INDEX(役男大表!$A$1:$BD$75,MATCH($A21,役男大表!$A$1:$A$75,0),   MATCH(R$1,役男大表!$A$3:$BD$3,0)  )                  )  )  )," ",""),"")</f>
        <v/>
      </c>
      <c r="S21" s="197" t="str">
        <f ca="1">_xlfn.IFNA(  SUBSTITUTE(     IF(  INDEX(役男大表!$A$1:$BD$75,MATCH($A21,役男大表!$A$1:$A$75,0),   MATCH(S$1,役男大表!$A$3:$BD$3,0)  )=0,"",  IF(  INDEX(役男大表!$A$1:$BD$75,MATCH($A21,役男大表!$A$1:$A$75,0),   MATCH(S$1,役男大表!$A$3:$BD$3,0)  )="榮","x",  IF(  INDEX(役男大表!$A$1:$BD$75,MATCH($A21,役男大表!$A$1:$A$75,0),   MATCH(S$1,役男大表!$A$3:$BD$3,0)  )="榮-22",  "x榮18-22",               INDEX(役男大表!$A$1:$BD$75,MATCH($A21,役男大表!$A$1:$A$75,0),   MATCH(S$1,役男大表!$A$3:$BD$3,0)  )                  )  )  )," ",""),"")</f>
        <v/>
      </c>
      <c r="T21" s="197" t="str">
        <f ca="1">_xlfn.IFNA(  SUBSTITUTE(     IF(  INDEX(役男大表!$A$1:$BD$75,MATCH($A21,役男大表!$A$1:$A$75,0),   MATCH(T$1,役男大表!$A$3:$BD$3,0)  )=0,"",  IF(  INDEX(役男大表!$A$1:$BD$75,MATCH($A21,役男大表!$A$1:$A$75,0),   MATCH(T$1,役男大表!$A$3:$BD$3,0)  )="榮","x",  IF(  INDEX(役男大表!$A$1:$BD$75,MATCH($A21,役男大表!$A$1:$A$75,0),   MATCH(T$1,役男大表!$A$3:$BD$3,0)  )="榮-22",  "x榮18-22",               INDEX(役男大表!$A$1:$BD$75,MATCH($A21,役男大表!$A$1:$A$75,0),   MATCH(T$1,役男大表!$A$3:$BD$3,0)  )                  )  )  )," ",""),"")</f>
        <v/>
      </c>
      <c r="U21" s="197" t="str">
        <f ca="1">_xlfn.IFNA(  SUBSTITUTE(     IF(  INDEX(役男大表!$A$1:$BD$75,MATCH($A21,役男大表!$A$1:$A$75,0),   MATCH(U$1,役男大表!$A$3:$BD$3,0)  )=0,"",  IF(  INDEX(役男大表!$A$1:$BD$75,MATCH($A21,役男大表!$A$1:$A$75,0),   MATCH(U$1,役男大表!$A$3:$BD$3,0)  )="榮","x",  IF(  INDEX(役男大表!$A$1:$BD$75,MATCH($A21,役男大表!$A$1:$A$75,0),   MATCH(U$1,役男大表!$A$3:$BD$3,0)  )="榮-22",  "x榮18-22",               INDEX(役男大表!$A$1:$BD$75,MATCH($A21,役男大表!$A$1:$A$75,0),   MATCH(U$1,役男大表!$A$3:$BD$3,0)  )                  )  )  )," ",""),"")</f>
        <v/>
      </c>
      <c r="V21" s="197" t="str">
        <f ca="1">_xlfn.IFNA(  SUBSTITUTE(     IF(  INDEX(役男大表!$A$1:$BD$75,MATCH($A21,役男大表!$A$1:$A$75,0),   MATCH(V$1,役男大表!$A$3:$BD$3,0)  )=0,"",  IF(  INDEX(役男大表!$A$1:$BD$75,MATCH($A21,役男大表!$A$1:$A$75,0),   MATCH(V$1,役男大表!$A$3:$BD$3,0)  )="榮","x",  IF(  INDEX(役男大表!$A$1:$BD$75,MATCH($A21,役男大表!$A$1:$A$75,0),   MATCH(V$1,役男大表!$A$3:$BD$3,0)  )="榮-22",  "x榮18-22",               INDEX(役男大表!$A$1:$BD$75,MATCH($A21,役男大表!$A$1:$A$75,0),   MATCH(V$1,役男大表!$A$3:$BD$3,0)  )                  )  )  )," ",""),"")</f>
        <v/>
      </c>
      <c r="W21" s="197" t="str">
        <f ca="1">_xlfn.IFNA(  SUBSTITUTE(     IF(  INDEX(役男大表!$A$1:$BD$75,MATCH($A21,役男大表!$A$1:$A$75,0),   MATCH(W$1,役男大表!$A$3:$BD$3,0)  )=0,"",  IF(  INDEX(役男大表!$A$1:$BD$75,MATCH($A21,役男大表!$A$1:$A$75,0),   MATCH(W$1,役男大表!$A$3:$BD$3,0)  )="榮","x",  IF(  INDEX(役男大表!$A$1:$BD$75,MATCH($A21,役男大表!$A$1:$A$75,0),   MATCH(W$1,役男大表!$A$3:$BD$3,0)  )="榮-22",  "x榮18-22",               INDEX(役男大表!$A$1:$BD$75,MATCH($A21,役男大表!$A$1:$A$75,0),   MATCH(W$1,役男大表!$A$3:$BD$3,0)  )                  )  )  )," ",""),"")</f>
        <v/>
      </c>
      <c r="X21" s="197" t="str">
        <f ca="1">_xlfn.IFNA(  SUBSTITUTE(     IF(  INDEX(役男大表!$A$1:$BD$75,MATCH($A21,役男大表!$A$1:$A$75,0),   MATCH(X$1,役男大表!$A$3:$BD$3,0)  )=0,"",  IF(  INDEX(役男大表!$A$1:$BD$75,MATCH($A21,役男大表!$A$1:$A$75,0),   MATCH(X$1,役男大表!$A$3:$BD$3,0)  )="榮","x",  IF(  INDEX(役男大表!$A$1:$BD$75,MATCH($A21,役男大表!$A$1:$A$75,0),   MATCH(X$1,役男大表!$A$3:$BD$3,0)  )="榮-22",  "x榮18-22",               INDEX(役男大表!$A$1:$BD$75,MATCH($A21,役男大表!$A$1:$A$75,0),   MATCH(X$1,役男大表!$A$3:$BD$3,0)  )                  )  )  )," ",""),"")</f>
        <v/>
      </c>
      <c r="Y21" s="197" t="str">
        <f ca="1">_xlfn.IFNA(  SUBSTITUTE(     IF(  INDEX(役男大表!$A$1:$BD$75,MATCH($A21,役男大表!$A$1:$A$75,0),   MATCH(Y$1,役男大表!$A$3:$BD$3,0)  )=0,"",  IF(  INDEX(役男大表!$A$1:$BD$75,MATCH($A21,役男大表!$A$1:$A$75,0),   MATCH(Y$1,役男大表!$A$3:$BD$3,0)  )="榮","x",  IF(  INDEX(役男大表!$A$1:$BD$75,MATCH($A21,役男大表!$A$1:$A$75,0),   MATCH(Y$1,役男大表!$A$3:$BD$3,0)  )="榮-22",  "x榮18-22",               INDEX(役男大表!$A$1:$BD$75,MATCH($A21,役男大表!$A$1:$A$75,0),   MATCH(Y$1,役男大表!$A$3:$BD$3,0)  )                  )  )  )," ",""),"")</f>
        <v/>
      </c>
      <c r="Z21" s="197" t="str">
        <f ca="1">_xlfn.IFNA(  SUBSTITUTE(     IF(  INDEX(役男大表!$A$1:$BD$75,MATCH($A21,役男大表!$A$1:$A$75,0),   MATCH(Z$1,役男大表!$A$3:$BD$3,0)  )=0,"",  IF(  INDEX(役男大表!$A$1:$BD$75,MATCH($A21,役男大表!$A$1:$A$75,0),   MATCH(Z$1,役男大表!$A$3:$BD$3,0)  )="榮","x",  IF(  INDEX(役男大表!$A$1:$BD$75,MATCH($A21,役男大表!$A$1:$A$75,0),   MATCH(Z$1,役男大表!$A$3:$BD$3,0)  )="榮-22",  "x榮18-22",               INDEX(役男大表!$A$1:$BD$75,MATCH($A21,役男大表!$A$1:$A$75,0),   MATCH(Z$1,役男大表!$A$3:$BD$3,0)  )                  )  )  )," ",""),"")</f>
        <v/>
      </c>
      <c r="AA21" s="197" t="str">
        <f ca="1">_xlfn.IFNA(  SUBSTITUTE(     IF(  INDEX(役男大表!$A$1:$BD$75,MATCH($A21,役男大表!$A$1:$A$75,0),   MATCH(AA$1,役男大表!$A$3:$BD$3,0)  )=0,"",  IF(  INDEX(役男大表!$A$1:$BD$75,MATCH($A21,役男大表!$A$1:$A$75,0),   MATCH(AA$1,役男大表!$A$3:$BD$3,0)  )="榮","x",  IF(  INDEX(役男大表!$A$1:$BD$75,MATCH($A21,役男大表!$A$1:$A$75,0),   MATCH(AA$1,役男大表!$A$3:$BD$3,0)  )="榮-22",  "x榮18-22",               INDEX(役男大表!$A$1:$BD$75,MATCH($A21,役男大表!$A$1:$A$75,0),   MATCH(AA$1,役男大表!$A$3:$BD$3,0)  )                  )  )  )," ",""),"")</f>
        <v>x</v>
      </c>
      <c r="AB21" s="197" t="str">
        <f ca="1">_xlfn.IFNA(  SUBSTITUTE(     IF(  INDEX(役男大表!$A$1:$BD$75,MATCH($A21,役男大表!$A$1:$A$75,0),   MATCH(AB$1,役男大表!$A$3:$BD$3,0)  )=0,"",  IF(  INDEX(役男大表!$A$1:$BD$75,MATCH($A21,役男大表!$A$1:$A$75,0),   MATCH(AB$1,役男大表!$A$3:$BD$3,0)  )="榮","x",  IF(  INDEX(役男大表!$A$1:$BD$75,MATCH($A21,役男大表!$A$1:$A$75,0),   MATCH(AB$1,役男大表!$A$3:$BD$3,0)  )="榮-22",  "x榮18-22",               INDEX(役男大表!$A$1:$BD$75,MATCH($A21,役男大表!$A$1:$A$75,0),   MATCH(AB$1,役男大表!$A$3:$BD$3,0)  )                  )  )  )," ",""),"")</f>
        <v>x</v>
      </c>
      <c r="AC21" s="197" t="str">
        <f ca="1">_xlfn.IFNA(  SUBSTITUTE(     IF(  INDEX(役男大表!$A$1:$BD$75,MATCH($A21,役男大表!$A$1:$A$75,0),   MATCH(AC$1,役男大表!$A$3:$BD$3,0)  )=0,"",  IF(  INDEX(役男大表!$A$1:$BD$75,MATCH($A21,役男大表!$A$1:$A$75,0),   MATCH(AC$1,役男大表!$A$3:$BD$3,0)  )="榮","x",  IF(  INDEX(役男大表!$A$1:$BD$75,MATCH($A21,役男大表!$A$1:$A$75,0),   MATCH(AC$1,役男大表!$A$3:$BD$3,0)  )="榮-22",  "x榮18-22",               INDEX(役男大表!$A$1:$BD$75,MATCH($A21,役男大表!$A$1:$A$75,0),   MATCH(AC$1,役男大表!$A$3:$BD$3,0)  )                  )  )  )," ",""),"")</f>
        <v>x</v>
      </c>
      <c r="AD21" s="197" t="str">
        <f ca="1">_xlfn.IFNA(  SUBSTITUTE(     IF(  INDEX(役男大表!$A$1:$BD$75,MATCH($A21,役男大表!$A$1:$A$75,0),   MATCH(AD$1,役男大表!$A$3:$BD$3,0)  )=0,"",  IF(  INDEX(役男大表!$A$1:$BD$75,MATCH($A21,役男大表!$A$1:$A$75,0),   MATCH(AD$1,役男大表!$A$3:$BD$3,0)  )="榮","x",  IF(  INDEX(役男大表!$A$1:$BD$75,MATCH($A21,役男大表!$A$1:$A$75,0),   MATCH(AD$1,役男大表!$A$3:$BD$3,0)  )="榮-22",  "x榮18-22",               INDEX(役男大表!$A$1:$BD$75,MATCH($A21,役男大表!$A$1:$A$75,0),   MATCH(AD$1,役男大表!$A$3:$BD$3,0)  )                  )  )  )," ",""),"")</f>
        <v/>
      </c>
      <c r="AE21" s="197" t="str">
        <f ca="1">_xlfn.IFNA(  SUBSTITUTE(     IF(  INDEX(役男大表!$A$1:$BD$75,MATCH($A21,役男大表!$A$1:$A$75,0),   MATCH(AE$1,役男大表!$A$3:$BD$3,0)  )=0,"",  IF(  INDEX(役男大表!$A$1:$BD$75,MATCH($A21,役男大表!$A$1:$A$75,0),   MATCH(AE$1,役男大表!$A$3:$BD$3,0)  )="榮","x",  IF(  INDEX(役男大表!$A$1:$BD$75,MATCH($A21,役男大表!$A$1:$A$75,0),   MATCH(AE$1,役男大表!$A$3:$BD$3,0)  )="榮-22",  "x榮18-22",               INDEX(役男大表!$A$1:$BD$75,MATCH($A21,役男大表!$A$1:$A$75,0),   MATCH(AE$1,役男大表!$A$3:$BD$3,0)  )                  )  )  )," ",""),"")</f>
        <v/>
      </c>
      <c r="AF21" s="197" t="str">
        <f ca="1">_xlfn.IFNA(  SUBSTITUTE(     IF(  INDEX(役男大表!$A$1:$BD$75,MATCH($A21,役男大表!$A$1:$A$75,0),   MATCH(AF$1,役男大表!$A$3:$BD$3,0)  )=0,"",  IF(  INDEX(役男大表!$A$1:$BD$75,MATCH($A21,役男大表!$A$1:$A$75,0),   MATCH(AF$1,役男大表!$A$3:$BD$3,0)  )="榮","x",  IF(  INDEX(役男大表!$A$1:$BD$75,MATCH($A21,役男大表!$A$1:$A$75,0),   MATCH(AF$1,役男大表!$A$3:$BD$3,0)  )="榮-22",  "x榮18-22",               INDEX(役男大表!$A$1:$BD$75,MATCH($A21,役男大表!$A$1:$A$75,0),   MATCH(AF$1,役男大表!$A$3:$BD$3,0)  )                  )  )  )," ",""),"")</f>
        <v/>
      </c>
      <c r="AG21" s="197" t="str">
        <f ca="1">_xlfn.IFNA(  SUBSTITUTE(     IF(  INDEX(役男大表!$A$1:$BD$75,MATCH($A21,役男大表!$A$1:$A$75,0),   MATCH(AG$1,役男大表!$A$3:$BD$3,0)  )=0,"",  IF(  INDEX(役男大表!$A$1:$BD$75,MATCH($A21,役男大表!$A$1:$A$75,0),   MATCH(AG$1,役男大表!$A$3:$BD$3,0)  )="榮","x",  IF(  INDEX(役男大表!$A$1:$BD$75,MATCH($A21,役男大表!$A$1:$A$75,0),   MATCH(AG$1,役男大表!$A$3:$BD$3,0)  )="榮-22",  "x榮18-22",               INDEX(役男大表!$A$1:$BD$75,MATCH($A21,役男大表!$A$1:$A$75,0),   MATCH(AG$1,役男大表!$A$3:$BD$3,0)  )                  )  )  )," ",""),"")</f>
        <v>x</v>
      </c>
      <c r="AH21" s="197" t="str">
        <f ca="1">_xlfn.IFNA(  SUBSTITUTE(     IF(  INDEX(役男大表!$A$1:$BD$75,MATCH($A21,役男大表!$A$1:$A$75,0),   MATCH(AH$1,役男大表!$A$3:$BD$3,0)  )=0,"",  IF(  INDEX(役男大表!$A$1:$BD$75,MATCH($A21,役男大表!$A$1:$A$75,0),   MATCH(AH$1,役男大表!$A$3:$BD$3,0)  )="榮","x",  IF(  INDEX(役男大表!$A$1:$BD$75,MATCH($A21,役男大表!$A$1:$A$75,0),   MATCH(AH$1,役男大表!$A$3:$BD$3,0)  )="榮-22",  "x榮18-22",               INDEX(役男大表!$A$1:$BD$75,MATCH($A21,役男大表!$A$1:$A$75,0),   MATCH(AH$1,役男大表!$A$3:$BD$3,0)  )                  )  )  )," ",""),"")</f>
        <v/>
      </c>
      <c r="AI21" s="197" t="str">
        <f ca="1">_xlfn.IFNA(  SUBSTITUTE(     IF(  INDEX(役男大表!$A$1:$BD$75,MATCH($A21,役男大表!$A$1:$A$75,0),   MATCH(AI$1,役男大表!$A$3:$BD$3,0)  )=0,"",  IF(  INDEX(役男大表!$A$1:$BD$75,MATCH($A21,役男大表!$A$1:$A$75,0),   MATCH(AI$1,役男大表!$A$3:$BD$3,0)  )="榮","x",  IF(  INDEX(役男大表!$A$1:$BD$75,MATCH($A21,役男大表!$A$1:$A$75,0),   MATCH(AI$1,役男大表!$A$3:$BD$3,0)  )="榮-22",  "x榮18-22",               INDEX(役男大表!$A$1:$BD$75,MATCH($A21,役男大表!$A$1:$A$75,0),   MATCH(AI$1,役男大表!$A$3:$BD$3,0)  )                  )  )  )," ",""),"")</f>
        <v/>
      </c>
      <c r="AJ21" s="197" t="str">
        <f ca="1">_xlfn.IFNA(  SUBSTITUTE(     IF(  INDEX(役男大表!$A$1:$BD$75,MATCH($A21,役男大表!$A$1:$A$75,0),   MATCH(AJ$1,役男大表!$A$3:$BD$3,0)  )=0,"",  IF(  INDEX(役男大表!$A$1:$BD$75,MATCH($A21,役男大表!$A$1:$A$75,0),   MATCH(AJ$1,役男大表!$A$3:$BD$3,0)  )="榮","x",  IF(  INDEX(役男大表!$A$1:$BD$75,MATCH($A21,役男大表!$A$1:$A$75,0),   MATCH(AJ$1,役男大表!$A$3:$BD$3,0)  )="榮-22",  "x榮18-22",               INDEX(役男大表!$A$1:$BD$75,MATCH($A21,役男大表!$A$1:$A$75,0),   MATCH(AJ$1,役男大表!$A$3:$BD$3,0)  )                  )  )  )," ",""),"")</f>
        <v/>
      </c>
      <c r="AM21" s="65">
        <f t="shared" si="1"/>
        <v>20</v>
      </c>
      <c r="AN21" s="65" t="str">
        <f t="shared" si="2"/>
        <v>呂承翰</v>
      </c>
      <c r="AO21" s="70" t="str">
        <f t="shared" ca="1" si="3"/>
        <v>18收</v>
      </c>
      <c r="AP21" s="65" t="str">
        <f>_xlfn.IFNA(IF((ROW(AP21)-1)&lt;=暫1!$B$2,IF(VALUE($AM21)=暫1!B$3,"家因",IF(VALUE($AM21)=暫1!C$3,"家因",IF(VALUE($AM21)=暫1!D$3,"家因",IF(VALUE($AM21)=暫1!E$3,"家因",IF(VALUE($AM21)=暫1!F$3,"家因",IF(VALUE($AM21)=暫1!G$3,"家因",IF(VALUE($AM21)=暫1!H$3,"家因",IF(VALUE($AM21)=暫1!I$3,"家因",IF(VALUE($AM21)=暫1!J$3,"家因",IF(VALUE($AM21)=暫1!K$3,"家因",IF(VALUE($AM21)=暫1!L$3,"家因",IF(VALUE($AM21)=暫1!M$3,"家因",IF(VALUE($AM21)=暫1!N$3,"家因",IF(VALUE($AM21)=暫1!O$3,"家因",IF(VALUE($AM21)=暫1!P$3,"家因",IF(VALUE($AM21)=暫1!Q$3,"家因",IF(VALUE($AM21)=暫1!R$3,"家因",IF(VALUE($AM21)=暫1!S$3,"家因",IF(VALUE($AM21)=暫1!T$3,"家因",IF(VALUE($AM21)=暫1!U$3,"家因","")))))))))))))))))))),""),"")</f>
        <v/>
      </c>
      <c r="AQ21" s="65" t="str">
        <f ca="1">IF((ROW(AQ21)-1)&lt;=暫1!$B$2,_xlfn.IFNA(IF(INDEX($A$1:$AJ$99,MATCH($AN21,$B$1:$B$219,0),VALUE($AQ$1+3))="成","補",INDEX($A$1:$AJ$99,MATCH($AN21,$B$1:$B$219,0),VALUE($AQ$1+3))),""),"")</f>
        <v>x</v>
      </c>
      <c r="AR21" s="65" t="str">
        <f ca="1">IF((ROW(AR21)-1)&lt;=暫1!$B$2,_xlfn.IFNA(IF(INDEX($A$1:$AJ$99,MATCH($AN21,$B$1:$B$219,0),VALUE($AR$1+3))="成","補",INDEX($A$1:$AJ$99,MATCH($AN21,$B$1:$B$219,0),VALUE($AR$1+3))),""),"")</f>
        <v/>
      </c>
      <c r="AS21" s="65" t="str">
        <f ca="1">IF((ROW(AS21)-1)&lt;=暫1!$B$2,_xlfn.IFNA(IF(INDEX($A$1:$AJ$99,MATCH($AN21,$B$1:$B$219,0),VALUE($AS$1+3))="成","補",INDEX($A$1:$AJ$99,MATCH($AN21,$B$1:$B$219,0),VALUE($AS$1+3))),""),"")</f>
        <v/>
      </c>
      <c r="AT21" s="65" t="str">
        <f t="shared" ca="1" si="4"/>
        <v/>
      </c>
      <c r="AU21" s="65" t="str">
        <f t="shared" ca="1" si="5"/>
        <v/>
      </c>
      <c r="AV21" s="65" t="str">
        <f t="shared" ca="1" si="6"/>
        <v/>
      </c>
      <c r="AX21" s="65" t="str">
        <f ca="1">IFERROR(IF((ROW(AX21)-1)&lt;=暫1!$B$2,SUBSTITUTE(IF($AO21=$AX$1,$AM21,"")," ",""),""),"")</f>
        <v/>
      </c>
      <c r="AY21" s="65" t="str">
        <f ca="1">IFERROR(IF((ROW(AY21)-1)&lt;=暫1!$B$2,SUBSTITUTE(IF($AO21=$AY$1,$AM21,"")," ",""),""),"")</f>
        <v/>
      </c>
      <c r="AZ21" s="65" t="str">
        <f ca="1">IFERROR(IF((ROW(AZ21)-1)&lt;=暫1!$B$2,SUBSTITUTE(IF($AO21=$AZ$1,$AM21,"")," ",""),""),"")</f>
        <v/>
      </c>
      <c r="BA21" s="65" t="str">
        <f ca="1">IFERROR(IF((ROW(BA21)-1)&lt;=暫1!$B$2,SUBSTITUTE(IF($AO21=$BA$1,$AM21,"")," ",""),""),"")</f>
        <v>20</v>
      </c>
      <c r="BB21" s="68" t="str">
        <f ca="1">IFERROR(IF((ROW(BB21)-1)&lt;=暫1!$B$2,SUBSTITUTE(IF(OR($AO21=$BB$1,$AO21=$AY$1,$AO21=$AZ$1),$AM21,IF($AO21=$AY$1,$AM21,"")),"",""),""),"")</f>
        <v/>
      </c>
      <c r="BC21" s="68" t="str">
        <f>IF(    AND(LEN(BC20)&gt;=2,IF(OR(役男人力!$K$2:$K$94="是"),役男人力!$B22,"")&lt;&gt;"" ),        "" &amp;  IF(OR(役男人力!$K$2:$K$94="是"),役男人力!$B21,""),  IF(OR(役男人力!$E21="全日勤",役男人力!$E21="家因退勤"),役男人力!$B21,"")  )</f>
        <v/>
      </c>
      <c r="BG21" s="107" t="str">
        <f ca="1">INDEX(   A1100:AJ1191, 92,MATCH(  DATE(INDIRECT("日期輸入!$A$3"),INDIRECT("日期輸入!$B$3"),INDIRECT("日期輸入!$C$3")),A1100:AP1100,0  )  )</f>
        <v/>
      </c>
    </row>
    <row r="22" spans="1:59" ht="25.5" customHeight="1">
      <c r="A22" s="197">
        <v>21</v>
      </c>
      <c r="B22" s="197" t="str">
        <f>_xlfn.IFNA(  INDEX(役男大表!$A$1:$BD$75,MATCH(A22,役男大表!$A$1:$A$75,0),2),"")</f>
        <v>王治皓</v>
      </c>
      <c r="C22" s="197" t="str">
        <f ca="1">_xlfn.IFNA(  SUBSTITUTE(     IF(  INDEX(役男大表!$A$1:$BD$75,MATCH($A22,役男大表!$A$1:$A$75,0),   MATCH(C$1,役男大表!$A$3:$BD$3,0)  )=0,"",  IF(  INDEX(役男大表!$A$1:$BD$75,MATCH($A22,役男大表!$A$1:$A$75,0),   MATCH(C$1,役男大表!$A$3:$BD$3,0)  )="榮","x",  IF(  INDEX(役男大表!$A$1:$BD$75,MATCH($A22,役男大表!$A$1:$A$75,0),   MATCH(C$1,役男大表!$A$3:$BD$3,0)  )="榮-22",  "x榮18-22",               INDEX(役男大表!$A$1:$BD$75,MATCH($A22,役男大表!$A$1:$A$75,0),   MATCH(C$1,役男大表!$A$3:$BD$3,0)  )                  )  )  )," ",""),"")</f>
        <v/>
      </c>
      <c r="D22" s="197" t="str">
        <f ca="1">_xlfn.IFNA(  SUBSTITUTE(     IF(  INDEX(役男大表!$A$1:$BD$75,MATCH($A22,役男大表!$A$1:$A$75,0),   MATCH(D$1,役男大表!$A$3:$BD$3,0)  )=0,"",  IF(  INDEX(役男大表!$A$1:$BD$75,MATCH($A22,役男大表!$A$1:$A$75,0),   MATCH(D$1,役男大表!$A$3:$BD$3,0)  )="榮","x",  IF(  INDEX(役男大表!$A$1:$BD$75,MATCH($A22,役男大表!$A$1:$A$75,0),   MATCH(D$1,役男大表!$A$3:$BD$3,0)  )="榮-22",  "x榮18-22",               INDEX(役男大表!$A$1:$BD$75,MATCH($A22,役男大表!$A$1:$A$75,0),   MATCH(D$1,役男大表!$A$3:$BD$3,0)  )                  )  )  )," ",""),"")</f>
        <v/>
      </c>
      <c r="E22" s="197" t="str">
        <f ca="1">_xlfn.IFNA(  SUBSTITUTE(     IF(  INDEX(役男大表!$A$1:$BD$75,MATCH($A22,役男大表!$A$1:$A$75,0),   MATCH(E$1,役男大表!$A$3:$BD$3,0)  )=0,"",  IF(  INDEX(役男大表!$A$1:$BD$75,MATCH($A22,役男大表!$A$1:$A$75,0),   MATCH(E$1,役男大表!$A$3:$BD$3,0)  )="榮","x",  IF(  INDEX(役男大表!$A$1:$BD$75,MATCH($A22,役男大表!$A$1:$A$75,0),   MATCH(E$1,役男大表!$A$3:$BD$3,0)  )="榮-22",  "x榮18-22",               INDEX(役男大表!$A$1:$BD$75,MATCH($A22,役男大表!$A$1:$A$75,0),   MATCH(E$1,役男大表!$A$3:$BD$3,0)  )                  )  )  )," ",""),"")</f>
        <v/>
      </c>
      <c r="F22" s="197" t="str">
        <f ca="1">_xlfn.IFNA(  SUBSTITUTE(     IF(  INDEX(役男大表!$A$1:$BD$75,MATCH($A22,役男大表!$A$1:$A$75,0),   MATCH(F$1,役男大表!$A$3:$BD$3,0)  )=0,"",  IF(  INDEX(役男大表!$A$1:$BD$75,MATCH($A22,役男大表!$A$1:$A$75,0),   MATCH(F$1,役男大表!$A$3:$BD$3,0)  )="榮","x",  IF(  INDEX(役男大表!$A$1:$BD$75,MATCH($A22,役男大表!$A$1:$A$75,0),   MATCH(F$1,役男大表!$A$3:$BD$3,0)  )="榮-22",  "x榮18-22",               INDEX(役男大表!$A$1:$BD$75,MATCH($A22,役男大表!$A$1:$A$75,0),   MATCH(F$1,役男大表!$A$3:$BD$3,0)  )                  )  )  )," ",""),"")</f>
        <v/>
      </c>
      <c r="G22" s="197" t="str">
        <f ca="1">_xlfn.IFNA(  SUBSTITUTE(     IF(  INDEX(役男大表!$A$1:$BD$75,MATCH($A22,役男大表!$A$1:$A$75,0),   MATCH(G$1,役男大表!$A$3:$BD$3,0)  )=0,"",  IF(  INDEX(役男大表!$A$1:$BD$75,MATCH($A22,役男大表!$A$1:$A$75,0),   MATCH(G$1,役男大表!$A$3:$BD$3,0)  )="榮","x",  IF(  INDEX(役男大表!$A$1:$BD$75,MATCH($A22,役男大表!$A$1:$A$75,0),   MATCH(G$1,役男大表!$A$3:$BD$3,0)  )="榮-22",  "x榮18-22",               INDEX(役男大表!$A$1:$BD$75,MATCH($A22,役男大表!$A$1:$A$75,0),   MATCH(G$1,役男大表!$A$3:$BD$3,0)  )                  )  )  )," ",""),"")</f>
        <v/>
      </c>
      <c r="H22" s="197" t="str">
        <f ca="1">_xlfn.IFNA(  SUBSTITUTE(     IF(  INDEX(役男大表!$A$1:$BD$75,MATCH($A22,役男大表!$A$1:$A$75,0),   MATCH(H$1,役男大表!$A$3:$BD$3,0)  )=0,"",  IF(  INDEX(役男大表!$A$1:$BD$75,MATCH($A22,役男大表!$A$1:$A$75,0),   MATCH(H$1,役男大表!$A$3:$BD$3,0)  )="榮","x",  IF(  INDEX(役男大表!$A$1:$BD$75,MATCH($A22,役男大表!$A$1:$A$75,0),   MATCH(H$1,役男大表!$A$3:$BD$3,0)  )="榮-22",  "x榮18-22",               INDEX(役男大表!$A$1:$BD$75,MATCH($A22,役男大表!$A$1:$A$75,0),   MATCH(H$1,役男大表!$A$3:$BD$3,0)  )                  )  )  )," ",""),"")</f>
        <v/>
      </c>
      <c r="I22" s="197" t="str">
        <f ca="1">_xlfn.IFNA(  SUBSTITUTE(     IF(  INDEX(役男大表!$A$1:$BD$75,MATCH($A22,役男大表!$A$1:$A$75,0),   MATCH(I$1,役男大表!$A$3:$BD$3,0)  )=0,"",  IF(  INDEX(役男大表!$A$1:$BD$75,MATCH($A22,役男大表!$A$1:$A$75,0),   MATCH(I$1,役男大表!$A$3:$BD$3,0)  )="榮","x",  IF(  INDEX(役男大表!$A$1:$BD$75,MATCH($A22,役男大表!$A$1:$A$75,0),   MATCH(I$1,役男大表!$A$3:$BD$3,0)  )="榮-22",  "x榮18-22",               INDEX(役男大表!$A$1:$BD$75,MATCH($A22,役男大表!$A$1:$A$75,0),   MATCH(I$1,役男大表!$A$3:$BD$3,0)  )                  )  )  )," ",""),"")</f>
        <v/>
      </c>
      <c r="J22" s="197" t="str">
        <f ca="1">_xlfn.IFNA(  SUBSTITUTE(     IF(  INDEX(役男大表!$A$1:$BD$75,MATCH($A22,役男大表!$A$1:$A$75,0),   MATCH(J$1,役男大表!$A$3:$BD$3,0)  )=0,"",  IF(  INDEX(役男大表!$A$1:$BD$75,MATCH($A22,役男大表!$A$1:$A$75,0),   MATCH(J$1,役男大表!$A$3:$BD$3,0)  )="榮","x",  IF(  INDEX(役男大表!$A$1:$BD$75,MATCH($A22,役男大表!$A$1:$A$75,0),   MATCH(J$1,役男大表!$A$3:$BD$3,0)  )="榮-22",  "x榮18-22",               INDEX(役男大表!$A$1:$BD$75,MATCH($A22,役男大表!$A$1:$A$75,0),   MATCH(J$1,役男大表!$A$3:$BD$3,0)  )                  )  )  )," ",""),"")</f>
        <v/>
      </c>
      <c r="K22" s="197" t="str">
        <f ca="1">_xlfn.IFNA(  SUBSTITUTE(     IF(  INDEX(役男大表!$A$1:$BD$75,MATCH($A22,役男大表!$A$1:$A$75,0),   MATCH(K$1,役男大表!$A$3:$BD$3,0)  )=0,"",  IF(  INDEX(役男大表!$A$1:$BD$75,MATCH($A22,役男大表!$A$1:$A$75,0),   MATCH(K$1,役男大表!$A$3:$BD$3,0)  )="榮","x",  IF(  INDEX(役男大表!$A$1:$BD$75,MATCH($A22,役男大表!$A$1:$A$75,0),   MATCH(K$1,役男大表!$A$3:$BD$3,0)  )="榮-22",  "x榮18-22",               INDEX(役男大表!$A$1:$BD$75,MATCH($A22,役男大表!$A$1:$A$75,0),   MATCH(K$1,役男大表!$A$3:$BD$3,0)  )                  )  )  )," ",""),"")</f>
        <v/>
      </c>
      <c r="L22" s="197" t="str">
        <f ca="1">_xlfn.IFNA(  SUBSTITUTE(     IF(  INDEX(役男大表!$A$1:$BD$75,MATCH($A22,役男大表!$A$1:$A$75,0),   MATCH(L$1,役男大表!$A$3:$BD$3,0)  )=0,"",  IF(  INDEX(役男大表!$A$1:$BD$75,MATCH($A22,役男大表!$A$1:$A$75,0),   MATCH(L$1,役男大表!$A$3:$BD$3,0)  )="榮","x",  IF(  INDEX(役男大表!$A$1:$BD$75,MATCH($A22,役男大表!$A$1:$A$75,0),   MATCH(L$1,役男大表!$A$3:$BD$3,0)  )="榮-22",  "x榮18-22",               INDEX(役男大表!$A$1:$BD$75,MATCH($A22,役男大表!$A$1:$A$75,0),   MATCH(L$1,役男大表!$A$3:$BD$3,0)  )                  )  )  )," ",""),"")</f>
        <v/>
      </c>
      <c r="M22" s="197" t="str">
        <f ca="1">_xlfn.IFNA(  SUBSTITUTE(     IF(  INDEX(役男大表!$A$1:$BD$75,MATCH($A22,役男大表!$A$1:$A$75,0),   MATCH(M$1,役男大表!$A$3:$BD$3,0)  )=0,"",  IF(  INDEX(役男大表!$A$1:$BD$75,MATCH($A22,役男大表!$A$1:$A$75,0),   MATCH(M$1,役男大表!$A$3:$BD$3,0)  )="榮","x",  IF(  INDEX(役男大表!$A$1:$BD$75,MATCH($A22,役男大表!$A$1:$A$75,0),   MATCH(M$1,役男大表!$A$3:$BD$3,0)  )="榮-22",  "x榮18-22",               INDEX(役男大表!$A$1:$BD$75,MATCH($A22,役男大表!$A$1:$A$75,0),   MATCH(M$1,役男大表!$A$3:$BD$3,0)  )                  )  )  )," ",""),"")</f>
        <v/>
      </c>
      <c r="N22" s="197" t="str">
        <f ca="1">_xlfn.IFNA(  SUBSTITUTE(     IF(  INDEX(役男大表!$A$1:$BD$75,MATCH($A22,役男大表!$A$1:$A$75,0),   MATCH(N$1,役男大表!$A$3:$BD$3,0)  )=0,"",  IF(  INDEX(役男大表!$A$1:$BD$75,MATCH($A22,役男大表!$A$1:$A$75,0),   MATCH(N$1,役男大表!$A$3:$BD$3,0)  )="榮","x",  IF(  INDEX(役男大表!$A$1:$BD$75,MATCH($A22,役男大表!$A$1:$A$75,0),   MATCH(N$1,役男大表!$A$3:$BD$3,0)  )="榮-22",  "x榮18-22",               INDEX(役男大表!$A$1:$BD$75,MATCH($A22,役男大表!$A$1:$A$75,0),   MATCH(N$1,役男大表!$A$3:$BD$3,0)  )                  )  )  )," ",""),"")</f>
        <v/>
      </c>
      <c r="O22" s="197" t="str">
        <f ca="1">_xlfn.IFNA(  SUBSTITUTE(     IF(  INDEX(役男大表!$A$1:$BD$75,MATCH($A22,役男大表!$A$1:$A$75,0),   MATCH(O$1,役男大表!$A$3:$BD$3,0)  )=0,"",  IF(  INDEX(役男大表!$A$1:$BD$75,MATCH($A22,役男大表!$A$1:$A$75,0),   MATCH(O$1,役男大表!$A$3:$BD$3,0)  )="榮","x",  IF(  INDEX(役男大表!$A$1:$BD$75,MATCH($A22,役男大表!$A$1:$A$75,0),   MATCH(O$1,役男大表!$A$3:$BD$3,0)  )="榮-22",  "x榮18-22",               INDEX(役男大表!$A$1:$BD$75,MATCH($A22,役男大表!$A$1:$A$75,0),   MATCH(O$1,役男大表!$A$3:$BD$3,0)  )                  )  )  )," ",""),"")</f>
        <v/>
      </c>
      <c r="P22" s="197" t="str">
        <f ca="1">_xlfn.IFNA(  SUBSTITUTE(     IF(  INDEX(役男大表!$A$1:$BD$75,MATCH($A22,役男大表!$A$1:$A$75,0),   MATCH(P$1,役男大表!$A$3:$BD$3,0)  )=0,"",  IF(  INDEX(役男大表!$A$1:$BD$75,MATCH($A22,役男大表!$A$1:$A$75,0),   MATCH(P$1,役男大表!$A$3:$BD$3,0)  )="榮","x",  IF(  INDEX(役男大表!$A$1:$BD$75,MATCH($A22,役男大表!$A$1:$A$75,0),   MATCH(P$1,役男大表!$A$3:$BD$3,0)  )="榮-22",  "x榮18-22",               INDEX(役男大表!$A$1:$BD$75,MATCH($A22,役男大表!$A$1:$A$75,0),   MATCH(P$1,役男大表!$A$3:$BD$3,0)  )                  )  )  )," ",""),"")</f>
        <v/>
      </c>
      <c r="Q22" s="197" t="str">
        <f ca="1">_xlfn.IFNA(  SUBSTITUTE(     IF(  INDEX(役男大表!$A$1:$BD$75,MATCH($A22,役男大表!$A$1:$A$75,0),   MATCH(Q$1,役男大表!$A$3:$BD$3,0)  )=0,"",  IF(  INDEX(役男大表!$A$1:$BD$75,MATCH($A22,役男大表!$A$1:$A$75,0),   MATCH(Q$1,役男大表!$A$3:$BD$3,0)  )="榮","x",  IF(  INDEX(役男大表!$A$1:$BD$75,MATCH($A22,役男大表!$A$1:$A$75,0),   MATCH(Q$1,役男大表!$A$3:$BD$3,0)  )="榮-22",  "x榮18-22",               INDEX(役男大表!$A$1:$BD$75,MATCH($A22,役男大表!$A$1:$A$75,0),   MATCH(Q$1,役男大表!$A$3:$BD$3,0)  )                  )  )  )," ",""),"")</f>
        <v/>
      </c>
      <c r="R22" s="197" t="str">
        <f ca="1">_xlfn.IFNA(  SUBSTITUTE(     IF(  INDEX(役男大表!$A$1:$BD$75,MATCH($A22,役男大表!$A$1:$A$75,0),   MATCH(R$1,役男大表!$A$3:$BD$3,0)  )=0,"",  IF(  INDEX(役男大表!$A$1:$BD$75,MATCH($A22,役男大表!$A$1:$A$75,0),   MATCH(R$1,役男大表!$A$3:$BD$3,0)  )="榮","x",  IF(  INDEX(役男大表!$A$1:$BD$75,MATCH($A22,役男大表!$A$1:$A$75,0),   MATCH(R$1,役男大表!$A$3:$BD$3,0)  )="榮-22",  "x榮18-22",               INDEX(役男大表!$A$1:$BD$75,MATCH($A22,役男大表!$A$1:$A$75,0),   MATCH(R$1,役男大表!$A$3:$BD$3,0)  )                  )  )  )," ",""),"")</f>
        <v/>
      </c>
      <c r="S22" s="197" t="str">
        <f ca="1">_xlfn.IFNA(  SUBSTITUTE(     IF(  INDEX(役男大表!$A$1:$BD$75,MATCH($A22,役男大表!$A$1:$A$75,0),   MATCH(S$1,役男大表!$A$3:$BD$3,0)  )=0,"",  IF(  INDEX(役男大表!$A$1:$BD$75,MATCH($A22,役男大表!$A$1:$A$75,0),   MATCH(S$1,役男大表!$A$3:$BD$3,0)  )="榮","x",  IF(  INDEX(役男大表!$A$1:$BD$75,MATCH($A22,役男大表!$A$1:$A$75,0),   MATCH(S$1,役男大表!$A$3:$BD$3,0)  )="榮-22",  "x榮18-22",               INDEX(役男大表!$A$1:$BD$75,MATCH($A22,役男大表!$A$1:$A$75,0),   MATCH(S$1,役男大表!$A$3:$BD$3,0)  )                  )  )  )," ",""),"")</f>
        <v/>
      </c>
      <c r="T22" s="197" t="str">
        <f ca="1">_xlfn.IFNA(  SUBSTITUTE(     IF(  INDEX(役男大表!$A$1:$BD$75,MATCH($A22,役男大表!$A$1:$A$75,0),   MATCH(T$1,役男大表!$A$3:$BD$3,0)  )=0,"",  IF(  INDEX(役男大表!$A$1:$BD$75,MATCH($A22,役男大表!$A$1:$A$75,0),   MATCH(T$1,役男大表!$A$3:$BD$3,0)  )="榮","x",  IF(  INDEX(役男大表!$A$1:$BD$75,MATCH($A22,役男大表!$A$1:$A$75,0),   MATCH(T$1,役男大表!$A$3:$BD$3,0)  )="榮-22",  "x榮18-22",               INDEX(役男大表!$A$1:$BD$75,MATCH($A22,役男大表!$A$1:$A$75,0),   MATCH(T$1,役男大表!$A$3:$BD$3,0)  )                  )  )  )," ",""),"")</f>
        <v/>
      </c>
      <c r="U22" s="197" t="str">
        <f ca="1">_xlfn.IFNA(  SUBSTITUTE(     IF(  INDEX(役男大表!$A$1:$BD$75,MATCH($A22,役男大表!$A$1:$A$75,0),   MATCH(U$1,役男大表!$A$3:$BD$3,0)  )=0,"",  IF(  INDEX(役男大表!$A$1:$BD$75,MATCH($A22,役男大表!$A$1:$A$75,0),   MATCH(U$1,役男大表!$A$3:$BD$3,0)  )="榮","x",  IF(  INDEX(役男大表!$A$1:$BD$75,MATCH($A22,役男大表!$A$1:$A$75,0),   MATCH(U$1,役男大表!$A$3:$BD$3,0)  )="榮-22",  "x榮18-22",               INDEX(役男大表!$A$1:$BD$75,MATCH($A22,役男大表!$A$1:$A$75,0),   MATCH(U$1,役男大表!$A$3:$BD$3,0)  )                  )  )  )," ",""),"")</f>
        <v/>
      </c>
      <c r="V22" s="197" t="str">
        <f ca="1">_xlfn.IFNA(  SUBSTITUTE(     IF(  INDEX(役男大表!$A$1:$BD$75,MATCH($A22,役男大表!$A$1:$A$75,0),   MATCH(V$1,役男大表!$A$3:$BD$3,0)  )=0,"",  IF(  INDEX(役男大表!$A$1:$BD$75,MATCH($A22,役男大表!$A$1:$A$75,0),   MATCH(V$1,役男大表!$A$3:$BD$3,0)  )="榮","x",  IF(  INDEX(役男大表!$A$1:$BD$75,MATCH($A22,役男大表!$A$1:$A$75,0),   MATCH(V$1,役男大表!$A$3:$BD$3,0)  )="榮-22",  "x榮18-22",               INDEX(役男大表!$A$1:$BD$75,MATCH($A22,役男大表!$A$1:$A$75,0),   MATCH(V$1,役男大表!$A$3:$BD$3,0)  )                  )  )  )," ",""),"")</f>
        <v/>
      </c>
      <c r="W22" s="197" t="str">
        <f ca="1">_xlfn.IFNA(  SUBSTITUTE(     IF(  INDEX(役男大表!$A$1:$BD$75,MATCH($A22,役男大表!$A$1:$A$75,0),   MATCH(W$1,役男大表!$A$3:$BD$3,0)  )=0,"",  IF(  INDEX(役男大表!$A$1:$BD$75,MATCH($A22,役男大表!$A$1:$A$75,0),   MATCH(W$1,役男大表!$A$3:$BD$3,0)  )="榮","x",  IF(  INDEX(役男大表!$A$1:$BD$75,MATCH($A22,役男大表!$A$1:$A$75,0),   MATCH(W$1,役男大表!$A$3:$BD$3,0)  )="榮-22",  "x榮18-22",               INDEX(役男大表!$A$1:$BD$75,MATCH($A22,役男大表!$A$1:$A$75,0),   MATCH(W$1,役男大表!$A$3:$BD$3,0)  )                  )  )  )," ",""),"")</f>
        <v/>
      </c>
      <c r="X22" s="197" t="str">
        <f ca="1">_xlfn.IFNA(  SUBSTITUTE(     IF(  INDEX(役男大表!$A$1:$BD$75,MATCH($A22,役男大表!$A$1:$A$75,0),   MATCH(X$1,役男大表!$A$3:$BD$3,0)  )=0,"",  IF(  INDEX(役男大表!$A$1:$BD$75,MATCH($A22,役男大表!$A$1:$A$75,0),   MATCH(X$1,役男大表!$A$3:$BD$3,0)  )="榮","x",  IF(  INDEX(役男大表!$A$1:$BD$75,MATCH($A22,役男大表!$A$1:$A$75,0),   MATCH(X$1,役男大表!$A$3:$BD$3,0)  )="榮-22",  "x榮18-22",               INDEX(役男大表!$A$1:$BD$75,MATCH($A22,役男大表!$A$1:$A$75,0),   MATCH(X$1,役男大表!$A$3:$BD$3,0)  )                  )  )  )," ",""),"")</f>
        <v/>
      </c>
      <c r="Y22" s="197" t="str">
        <f ca="1">_xlfn.IFNA(  SUBSTITUTE(     IF(  INDEX(役男大表!$A$1:$BD$75,MATCH($A22,役男大表!$A$1:$A$75,0),   MATCH(Y$1,役男大表!$A$3:$BD$3,0)  )=0,"",  IF(  INDEX(役男大表!$A$1:$BD$75,MATCH($A22,役男大表!$A$1:$A$75,0),   MATCH(Y$1,役男大表!$A$3:$BD$3,0)  )="榮","x",  IF(  INDEX(役男大表!$A$1:$BD$75,MATCH($A22,役男大表!$A$1:$A$75,0),   MATCH(Y$1,役男大表!$A$3:$BD$3,0)  )="榮-22",  "x榮18-22",               INDEX(役男大表!$A$1:$BD$75,MATCH($A22,役男大表!$A$1:$A$75,0),   MATCH(Y$1,役男大表!$A$3:$BD$3,0)  )                  )  )  )," ",""),"")</f>
        <v/>
      </c>
      <c r="Z22" s="197" t="str">
        <f ca="1">_xlfn.IFNA(  SUBSTITUTE(     IF(  INDEX(役男大表!$A$1:$BD$75,MATCH($A22,役男大表!$A$1:$A$75,0),   MATCH(Z$1,役男大表!$A$3:$BD$3,0)  )=0,"",  IF(  INDEX(役男大表!$A$1:$BD$75,MATCH($A22,役男大表!$A$1:$A$75,0),   MATCH(Z$1,役男大表!$A$3:$BD$3,0)  )="榮","x",  IF(  INDEX(役男大表!$A$1:$BD$75,MATCH($A22,役男大表!$A$1:$A$75,0),   MATCH(Z$1,役男大表!$A$3:$BD$3,0)  )="榮-22",  "x榮18-22",               INDEX(役男大表!$A$1:$BD$75,MATCH($A22,役男大表!$A$1:$A$75,0),   MATCH(Z$1,役男大表!$A$3:$BD$3,0)  )                  )  )  )," ",""),"")</f>
        <v/>
      </c>
      <c r="AA22" s="197" t="str">
        <f ca="1">_xlfn.IFNA(  SUBSTITUTE(     IF(  INDEX(役男大表!$A$1:$BD$75,MATCH($A22,役男大表!$A$1:$A$75,0),   MATCH(AA$1,役男大表!$A$3:$BD$3,0)  )=0,"",  IF(  INDEX(役男大表!$A$1:$BD$75,MATCH($A22,役男大表!$A$1:$A$75,0),   MATCH(AA$1,役男大表!$A$3:$BD$3,0)  )="榮","x",  IF(  INDEX(役男大表!$A$1:$BD$75,MATCH($A22,役男大表!$A$1:$A$75,0),   MATCH(AA$1,役男大表!$A$3:$BD$3,0)  )="榮-22",  "x榮18-22",               INDEX(役男大表!$A$1:$BD$75,MATCH($A22,役男大表!$A$1:$A$75,0),   MATCH(AA$1,役男大表!$A$3:$BD$3,0)  )                  )  )  )," ",""),"")</f>
        <v>x</v>
      </c>
      <c r="AB22" s="197" t="str">
        <f ca="1">_xlfn.IFNA(  SUBSTITUTE(     IF(  INDEX(役男大表!$A$1:$BD$75,MATCH($A22,役男大表!$A$1:$A$75,0),   MATCH(AB$1,役男大表!$A$3:$BD$3,0)  )=0,"",  IF(  INDEX(役男大表!$A$1:$BD$75,MATCH($A22,役男大表!$A$1:$A$75,0),   MATCH(AB$1,役男大表!$A$3:$BD$3,0)  )="榮","x",  IF(  INDEX(役男大表!$A$1:$BD$75,MATCH($A22,役男大表!$A$1:$A$75,0),   MATCH(AB$1,役男大表!$A$3:$BD$3,0)  )="榮-22",  "x榮18-22",               INDEX(役男大表!$A$1:$BD$75,MATCH($A22,役男大表!$A$1:$A$75,0),   MATCH(AB$1,役男大表!$A$3:$BD$3,0)  )                  )  )  )," ",""),"")</f>
        <v>x</v>
      </c>
      <c r="AC22" s="197" t="str">
        <f ca="1">_xlfn.IFNA(  SUBSTITUTE(     IF(  INDEX(役男大表!$A$1:$BD$75,MATCH($A22,役男大表!$A$1:$A$75,0),   MATCH(AC$1,役男大表!$A$3:$BD$3,0)  )=0,"",  IF(  INDEX(役男大表!$A$1:$BD$75,MATCH($A22,役男大表!$A$1:$A$75,0),   MATCH(AC$1,役男大表!$A$3:$BD$3,0)  )="榮","x",  IF(  INDEX(役男大表!$A$1:$BD$75,MATCH($A22,役男大表!$A$1:$A$75,0),   MATCH(AC$1,役男大表!$A$3:$BD$3,0)  )="榮-22",  "x榮18-22",               INDEX(役男大表!$A$1:$BD$75,MATCH($A22,役男大表!$A$1:$A$75,0),   MATCH(AC$1,役男大表!$A$3:$BD$3,0)  )                  )  )  )," ",""),"")</f>
        <v>x</v>
      </c>
      <c r="AD22" s="197" t="str">
        <f ca="1">_xlfn.IFNA(  SUBSTITUTE(     IF(  INDEX(役男大表!$A$1:$BD$75,MATCH($A22,役男大表!$A$1:$A$75,0),   MATCH(AD$1,役男大表!$A$3:$BD$3,0)  )=0,"",  IF(  INDEX(役男大表!$A$1:$BD$75,MATCH($A22,役男大表!$A$1:$A$75,0),   MATCH(AD$1,役男大表!$A$3:$BD$3,0)  )="榮","x",  IF(  INDEX(役男大表!$A$1:$BD$75,MATCH($A22,役男大表!$A$1:$A$75,0),   MATCH(AD$1,役男大表!$A$3:$BD$3,0)  )="榮-22",  "x榮18-22",               INDEX(役男大表!$A$1:$BD$75,MATCH($A22,役男大表!$A$1:$A$75,0),   MATCH(AD$1,役男大表!$A$3:$BD$3,0)  )                  )  )  )," ",""),"")</f>
        <v>x</v>
      </c>
      <c r="AE22" s="197" t="str">
        <f ca="1">_xlfn.IFNA(  SUBSTITUTE(     IF(  INDEX(役男大表!$A$1:$BD$75,MATCH($A22,役男大表!$A$1:$A$75,0),   MATCH(AE$1,役男大表!$A$3:$BD$3,0)  )=0,"",  IF(  INDEX(役男大表!$A$1:$BD$75,MATCH($A22,役男大表!$A$1:$A$75,0),   MATCH(AE$1,役男大表!$A$3:$BD$3,0)  )="榮","x",  IF(  INDEX(役男大表!$A$1:$BD$75,MATCH($A22,役男大表!$A$1:$A$75,0),   MATCH(AE$1,役男大表!$A$3:$BD$3,0)  )="榮-22",  "x榮18-22",               INDEX(役男大表!$A$1:$BD$75,MATCH($A22,役男大表!$A$1:$A$75,0),   MATCH(AE$1,役男大表!$A$3:$BD$3,0)  )                  )  )  )," ",""),"")</f>
        <v>病29日07-30日22</v>
      </c>
      <c r="AF22" s="197" t="str">
        <f ca="1">_xlfn.IFNA(  SUBSTITUTE(     IF(  INDEX(役男大表!$A$1:$BD$75,MATCH($A22,役男大表!$A$1:$A$75,0),   MATCH(AF$1,役男大表!$A$3:$BD$3,0)  )=0,"",  IF(  INDEX(役男大表!$A$1:$BD$75,MATCH($A22,役男大表!$A$1:$A$75,0),   MATCH(AF$1,役男大表!$A$3:$BD$3,0)  )="榮","x",  IF(  INDEX(役男大表!$A$1:$BD$75,MATCH($A22,役男大表!$A$1:$A$75,0),   MATCH(AF$1,役男大表!$A$3:$BD$3,0)  )="榮-22",  "x榮18-22",               INDEX(役男大表!$A$1:$BD$75,MATCH($A22,役男大表!$A$1:$A$75,0),   MATCH(AF$1,役男大表!$A$3:$BD$3,0)  )                  )  )  )," ",""),"")</f>
        <v>病29日07-30日22</v>
      </c>
      <c r="AG22" s="197" t="str">
        <f ca="1">_xlfn.IFNA(  SUBSTITUTE(     IF(  INDEX(役男大表!$A$1:$BD$75,MATCH($A22,役男大表!$A$1:$A$75,0),   MATCH(AG$1,役男大表!$A$3:$BD$3,0)  )=0,"",  IF(  INDEX(役男大表!$A$1:$BD$75,MATCH($A22,役男大表!$A$1:$A$75,0),   MATCH(AG$1,役男大表!$A$3:$BD$3,0)  )="榮","x",  IF(  INDEX(役男大表!$A$1:$BD$75,MATCH($A22,役男大表!$A$1:$A$75,0),   MATCH(AG$1,役男大表!$A$3:$BD$3,0)  )="榮-22",  "x榮18-22",               INDEX(役男大表!$A$1:$BD$75,MATCH($A22,役男大表!$A$1:$A$75,0),   MATCH(AG$1,役男大表!$A$3:$BD$3,0)  )                  )  )  )," ",""),"")</f>
        <v/>
      </c>
      <c r="AH22" s="197" t="str">
        <f ca="1">_xlfn.IFNA(  SUBSTITUTE(     IF(  INDEX(役男大表!$A$1:$BD$75,MATCH($A22,役男大表!$A$1:$A$75,0),   MATCH(AH$1,役男大表!$A$3:$BD$3,0)  )=0,"",  IF(  INDEX(役男大表!$A$1:$BD$75,MATCH($A22,役男大表!$A$1:$A$75,0),   MATCH(AH$1,役男大表!$A$3:$BD$3,0)  )="榮","x",  IF(  INDEX(役男大表!$A$1:$BD$75,MATCH($A22,役男大表!$A$1:$A$75,0),   MATCH(AH$1,役男大表!$A$3:$BD$3,0)  )="榮-22",  "x榮18-22",               INDEX(役男大表!$A$1:$BD$75,MATCH($A22,役男大表!$A$1:$A$75,0),   MATCH(AH$1,役男大表!$A$3:$BD$3,0)  )                  )  )  )," ",""),"")</f>
        <v/>
      </c>
      <c r="AI22" s="197" t="str">
        <f ca="1">_xlfn.IFNA(  SUBSTITUTE(     IF(  INDEX(役男大表!$A$1:$BD$75,MATCH($A22,役男大表!$A$1:$A$75,0),   MATCH(AI$1,役男大表!$A$3:$BD$3,0)  )=0,"",  IF(  INDEX(役男大表!$A$1:$BD$75,MATCH($A22,役男大表!$A$1:$A$75,0),   MATCH(AI$1,役男大表!$A$3:$BD$3,0)  )="榮","x",  IF(  INDEX(役男大表!$A$1:$BD$75,MATCH($A22,役男大表!$A$1:$A$75,0),   MATCH(AI$1,役男大表!$A$3:$BD$3,0)  )="榮-22",  "x榮18-22",               INDEX(役男大表!$A$1:$BD$75,MATCH($A22,役男大表!$A$1:$A$75,0),   MATCH(AI$1,役男大表!$A$3:$BD$3,0)  )                  )  )  )," ",""),"")</f>
        <v/>
      </c>
      <c r="AJ22" s="197" t="str">
        <f ca="1">_xlfn.IFNA(  SUBSTITUTE(     IF(  INDEX(役男大表!$A$1:$BD$75,MATCH($A22,役男大表!$A$1:$A$75,0),   MATCH(AJ$1,役男大表!$A$3:$BD$3,0)  )=0,"",  IF(  INDEX(役男大表!$A$1:$BD$75,MATCH($A22,役男大表!$A$1:$A$75,0),   MATCH(AJ$1,役男大表!$A$3:$BD$3,0)  )="榮","x",  IF(  INDEX(役男大表!$A$1:$BD$75,MATCH($A22,役男大表!$A$1:$A$75,0),   MATCH(AJ$1,役男大表!$A$3:$BD$3,0)  )="榮-22",  "x榮18-22",               INDEX(役男大表!$A$1:$BD$75,MATCH($A22,役男大表!$A$1:$A$75,0),   MATCH(AJ$1,役男大表!$A$3:$BD$3,0)  )                  )  )  )," ",""),"")</f>
        <v/>
      </c>
      <c r="AM22" s="65">
        <f t="shared" si="1"/>
        <v>21</v>
      </c>
      <c r="AN22" s="65" t="str">
        <f t="shared" si="2"/>
        <v>王治皓</v>
      </c>
      <c r="AO22" s="70" t="str">
        <f t="shared" ca="1" si="3"/>
        <v>全日勤</v>
      </c>
      <c r="AP22" s="65" t="str">
        <f>_xlfn.IFNA(IF((ROW(AP22)-1)&lt;=暫1!$B$2,IF(VALUE($AM22)=暫1!B$3,"家因",IF(VALUE($AM22)=暫1!C$3,"家因",IF(VALUE($AM22)=暫1!D$3,"家因",IF(VALUE($AM22)=暫1!E$3,"家因",IF(VALUE($AM22)=暫1!F$3,"家因",IF(VALUE($AM22)=暫1!G$3,"家因",IF(VALUE($AM22)=暫1!H$3,"家因",IF(VALUE($AM22)=暫1!I$3,"家因",IF(VALUE($AM22)=暫1!J$3,"家因",IF(VALUE($AM22)=暫1!K$3,"家因",IF(VALUE($AM22)=暫1!L$3,"家因",IF(VALUE($AM22)=暫1!M$3,"家因",IF(VALUE($AM22)=暫1!N$3,"家因",IF(VALUE($AM22)=暫1!O$3,"家因",IF(VALUE($AM22)=暫1!P$3,"家因",IF(VALUE($AM22)=暫1!Q$3,"家因",IF(VALUE($AM22)=暫1!R$3,"家因",IF(VALUE($AM22)=暫1!S$3,"家因",IF(VALUE($AM22)=暫1!T$3,"家因",IF(VALUE($AM22)=暫1!U$3,"家因","")))))))))))))))))))),""),"")</f>
        <v/>
      </c>
      <c r="AQ22" s="65" t="str">
        <f ca="1">IF((ROW(AQ22)-1)&lt;=暫1!$B$2,_xlfn.IFNA(IF(INDEX($A$1:$AJ$99,MATCH($AN22,$B$1:$B$219,0),VALUE($AQ$1+3))="成","補",INDEX($A$1:$AJ$99,MATCH($AN22,$B$1:$B$219,0),VALUE($AQ$1+3))),""),"")</f>
        <v/>
      </c>
      <c r="AR22" s="65" t="str">
        <f ca="1">IF((ROW(AR22)-1)&lt;=暫1!$B$2,_xlfn.IFNA(IF(INDEX($A$1:$AJ$99,MATCH($AN22,$B$1:$B$219,0),VALUE($AR$1+3))="成","補",INDEX($A$1:$AJ$99,MATCH($AN22,$B$1:$B$219,0),VALUE($AR$1+3))),""),"")</f>
        <v/>
      </c>
      <c r="AS22" s="65" t="str">
        <f ca="1">IF((ROW(AS22)-1)&lt;=暫1!$B$2,_xlfn.IFNA(IF(INDEX($A$1:$AJ$99,MATCH($AN22,$B$1:$B$219,0),VALUE($AS$1+3))="成","補",INDEX($A$1:$AJ$99,MATCH($AN22,$B$1:$B$219,0),VALUE($AS$1+3))),""),"")</f>
        <v/>
      </c>
      <c r="AT22" s="65" t="str">
        <f t="shared" ca="1" si="4"/>
        <v/>
      </c>
      <c r="AU22" s="65" t="str">
        <f t="shared" ca="1" si="5"/>
        <v/>
      </c>
      <c r="AV22" s="65" t="str">
        <f t="shared" ca="1" si="6"/>
        <v/>
      </c>
      <c r="AX22" s="65" t="str">
        <f ca="1">IFERROR(IF((ROW(AX22)-1)&lt;=暫1!$B$2,SUBSTITUTE(IF($AO22=$AX$1,$AM22,"")," ",""),""),"")</f>
        <v/>
      </c>
      <c r="AY22" s="65" t="str">
        <f ca="1">IFERROR(IF((ROW(AY22)-1)&lt;=暫1!$B$2,SUBSTITUTE(IF($AO22=$AY$1,$AM22,"")," ",""),""),"")</f>
        <v/>
      </c>
      <c r="AZ22" s="65" t="str">
        <f ca="1">IFERROR(IF((ROW(AZ22)-1)&lt;=暫1!$B$2,SUBSTITUTE(IF($AO22=$AZ$1,$AM22,"")," ",""),""),"")</f>
        <v/>
      </c>
      <c r="BA22" s="65" t="str">
        <f ca="1">IFERROR(IF((ROW(BA22)-1)&lt;=暫1!$B$2,SUBSTITUTE(IF($AO22=$BA$1,$AM22,"")," ",""),""),"")</f>
        <v/>
      </c>
      <c r="BB22" s="68" t="str">
        <f ca="1">IFERROR(IF((ROW(BB22)-1)&lt;=暫1!$B$2,SUBSTITUTE(IF(OR($AO22=$BB$1,$AO22=$AY$1,$AO22=$AZ$1),$AM22,IF($AO22=$AY$1,$AM22,"")),"",""),""),"")</f>
        <v>21</v>
      </c>
      <c r="BC22" s="68" t="str">
        <f>IF(    AND(LEN(BC21)&gt;=2,IF(OR(役男人力!$K$2:$K$94="是"),役男人力!$B23,"")&lt;&gt;"" ),        "" &amp;  IF(OR(役男人力!$K$2:$K$94="是"),役男人力!$B22,""),  IF(OR(役男人力!$E22="全日勤",役男人力!$E22="家因退勤"),役男人力!$B22,"")  )</f>
        <v>王治皓</v>
      </c>
      <c r="BG22" s="95" t="s">
        <v>284</v>
      </c>
    </row>
    <row r="23" spans="1:59" ht="25.5" customHeight="1" thickBot="1">
      <c r="A23" s="197">
        <v>22</v>
      </c>
      <c r="B23" s="197" t="str">
        <f>_xlfn.IFNA(  INDEX(役男大表!$A$1:$BD$75,MATCH(A23,役男大表!$A$1:$A$75,0),2),"")</f>
        <v>曾宏瑜</v>
      </c>
      <c r="C23" s="197" t="str">
        <f ca="1">_xlfn.IFNA(  SUBSTITUTE(     IF(  INDEX(役男大表!$A$1:$BD$75,MATCH($A23,役男大表!$A$1:$A$75,0),   MATCH(C$1,役男大表!$A$3:$BD$3,0)  )=0,"",  IF(  INDEX(役男大表!$A$1:$BD$75,MATCH($A23,役男大表!$A$1:$A$75,0),   MATCH(C$1,役男大表!$A$3:$BD$3,0)  )="榮","x",  IF(  INDEX(役男大表!$A$1:$BD$75,MATCH($A23,役男大表!$A$1:$A$75,0),   MATCH(C$1,役男大表!$A$3:$BD$3,0)  )="榮-22",  "x榮18-22",               INDEX(役男大表!$A$1:$BD$75,MATCH($A23,役男大表!$A$1:$A$75,0),   MATCH(C$1,役男大表!$A$3:$BD$3,0)  )                  )  )  )," ",""),"")</f>
        <v/>
      </c>
      <c r="D23" s="197" t="str">
        <f ca="1">_xlfn.IFNA(  SUBSTITUTE(     IF(  INDEX(役男大表!$A$1:$BD$75,MATCH($A23,役男大表!$A$1:$A$75,0),   MATCH(D$1,役男大表!$A$3:$BD$3,0)  )=0,"",  IF(  INDEX(役男大表!$A$1:$BD$75,MATCH($A23,役男大表!$A$1:$A$75,0),   MATCH(D$1,役男大表!$A$3:$BD$3,0)  )="榮","x",  IF(  INDEX(役男大表!$A$1:$BD$75,MATCH($A23,役男大表!$A$1:$A$75,0),   MATCH(D$1,役男大表!$A$3:$BD$3,0)  )="榮-22",  "x榮18-22",               INDEX(役男大表!$A$1:$BD$75,MATCH($A23,役男大表!$A$1:$A$75,0),   MATCH(D$1,役男大表!$A$3:$BD$3,0)  )                  )  )  )," ",""),"")</f>
        <v/>
      </c>
      <c r="E23" s="197" t="str">
        <f ca="1">_xlfn.IFNA(  SUBSTITUTE(     IF(  INDEX(役男大表!$A$1:$BD$75,MATCH($A23,役男大表!$A$1:$A$75,0),   MATCH(E$1,役男大表!$A$3:$BD$3,0)  )=0,"",  IF(  INDEX(役男大表!$A$1:$BD$75,MATCH($A23,役男大表!$A$1:$A$75,0),   MATCH(E$1,役男大表!$A$3:$BD$3,0)  )="榮","x",  IF(  INDEX(役男大表!$A$1:$BD$75,MATCH($A23,役男大表!$A$1:$A$75,0),   MATCH(E$1,役男大表!$A$3:$BD$3,0)  )="榮-22",  "x榮18-22",               INDEX(役男大表!$A$1:$BD$75,MATCH($A23,役男大表!$A$1:$A$75,0),   MATCH(E$1,役男大表!$A$3:$BD$3,0)  )                  )  )  )," ",""),"")</f>
        <v/>
      </c>
      <c r="F23" s="197" t="str">
        <f ca="1">_xlfn.IFNA(  SUBSTITUTE(     IF(  INDEX(役男大表!$A$1:$BD$75,MATCH($A23,役男大表!$A$1:$A$75,0),   MATCH(F$1,役男大表!$A$3:$BD$3,0)  )=0,"",  IF(  INDEX(役男大表!$A$1:$BD$75,MATCH($A23,役男大表!$A$1:$A$75,0),   MATCH(F$1,役男大表!$A$3:$BD$3,0)  )="榮","x",  IF(  INDEX(役男大表!$A$1:$BD$75,MATCH($A23,役男大表!$A$1:$A$75,0),   MATCH(F$1,役男大表!$A$3:$BD$3,0)  )="榮-22",  "x榮18-22",               INDEX(役男大表!$A$1:$BD$75,MATCH($A23,役男大表!$A$1:$A$75,0),   MATCH(F$1,役男大表!$A$3:$BD$3,0)  )                  )  )  )," ",""),"")</f>
        <v/>
      </c>
      <c r="G23" s="197" t="str">
        <f ca="1">_xlfn.IFNA(  SUBSTITUTE(     IF(  INDEX(役男大表!$A$1:$BD$75,MATCH($A23,役男大表!$A$1:$A$75,0),   MATCH(G$1,役男大表!$A$3:$BD$3,0)  )=0,"",  IF(  INDEX(役男大表!$A$1:$BD$75,MATCH($A23,役男大表!$A$1:$A$75,0),   MATCH(G$1,役男大表!$A$3:$BD$3,0)  )="榮","x",  IF(  INDEX(役男大表!$A$1:$BD$75,MATCH($A23,役男大表!$A$1:$A$75,0),   MATCH(G$1,役男大表!$A$3:$BD$3,0)  )="榮-22",  "x榮18-22",               INDEX(役男大表!$A$1:$BD$75,MATCH($A23,役男大表!$A$1:$A$75,0),   MATCH(G$1,役男大表!$A$3:$BD$3,0)  )                  )  )  )," ",""),"")</f>
        <v/>
      </c>
      <c r="H23" s="197" t="str">
        <f ca="1">_xlfn.IFNA(  SUBSTITUTE(     IF(  INDEX(役男大表!$A$1:$BD$75,MATCH($A23,役男大表!$A$1:$A$75,0),   MATCH(H$1,役男大表!$A$3:$BD$3,0)  )=0,"",  IF(  INDEX(役男大表!$A$1:$BD$75,MATCH($A23,役男大表!$A$1:$A$75,0),   MATCH(H$1,役男大表!$A$3:$BD$3,0)  )="榮","x",  IF(  INDEX(役男大表!$A$1:$BD$75,MATCH($A23,役男大表!$A$1:$A$75,0),   MATCH(H$1,役男大表!$A$3:$BD$3,0)  )="榮-22",  "x榮18-22",               INDEX(役男大表!$A$1:$BD$75,MATCH($A23,役男大表!$A$1:$A$75,0),   MATCH(H$1,役男大表!$A$3:$BD$3,0)  )                  )  )  )," ",""),"")</f>
        <v/>
      </c>
      <c r="I23" s="197" t="str">
        <f ca="1">_xlfn.IFNA(  SUBSTITUTE(     IF(  INDEX(役男大表!$A$1:$BD$75,MATCH($A23,役男大表!$A$1:$A$75,0),   MATCH(I$1,役男大表!$A$3:$BD$3,0)  )=0,"",  IF(  INDEX(役男大表!$A$1:$BD$75,MATCH($A23,役男大表!$A$1:$A$75,0),   MATCH(I$1,役男大表!$A$3:$BD$3,0)  )="榮","x",  IF(  INDEX(役男大表!$A$1:$BD$75,MATCH($A23,役男大表!$A$1:$A$75,0),   MATCH(I$1,役男大表!$A$3:$BD$3,0)  )="榮-22",  "x榮18-22",               INDEX(役男大表!$A$1:$BD$75,MATCH($A23,役男大表!$A$1:$A$75,0),   MATCH(I$1,役男大表!$A$3:$BD$3,0)  )                  )  )  )," ",""),"")</f>
        <v/>
      </c>
      <c r="J23" s="197" t="str">
        <f ca="1">_xlfn.IFNA(  SUBSTITUTE(     IF(  INDEX(役男大表!$A$1:$BD$75,MATCH($A23,役男大表!$A$1:$A$75,0),   MATCH(J$1,役男大表!$A$3:$BD$3,0)  )=0,"",  IF(  INDEX(役男大表!$A$1:$BD$75,MATCH($A23,役男大表!$A$1:$A$75,0),   MATCH(J$1,役男大表!$A$3:$BD$3,0)  )="榮","x",  IF(  INDEX(役男大表!$A$1:$BD$75,MATCH($A23,役男大表!$A$1:$A$75,0),   MATCH(J$1,役男大表!$A$3:$BD$3,0)  )="榮-22",  "x榮18-22",               INDEX(役男大表!$A$1:$BD$75,MATCH($A23,役男大表!$A$1:$A$75,0),   MATCH(J$1,役男大表!$A$3:$BD$3,0)  )                  )  )  )," ",""),"")</f>
        <v/>
      </c>
      <c r="K23" s="197" t="str">
        <f ca="1">_xlfn.IFNA(  SUBSTITUTE(     IF(  INDEX(役男大表!$A$1:$BD$75,MATCH($A23,役男大表!$A$1:$A$75,0),   MATCH(K$1,役男大表!$A$3:$BD$3,0)  )=0,"",  IF(  INDEX(役男大表!$A$1:$BD$75,MATCH($A23,役男大表!$A$1:$A$75,0),   MATCH(K$1,役男大表!$A$3:$BD$3,0)  )="榮","x",  IF(  INDEX(役男大表!$A$1:$BD$75,MATCH($A23,役男大表!$A$1:$A$75,0),   MATCH(K$1,役男大表!$A$3:$BD$3,0)  )="榮-22",  "x榮18-22",               INDEX(役男大表!$A$1:$BD$75,MATCH($A23,役男大表!$A$1:$A$75,0),   MATCH(K$1,役男大表!$A$3:$BD$3,0)  )                  )  )  )," ",""),"")</f>
        <v/>
      </c>
      <c r="L23" s="197" t="str">
        <f ca="1">_xlfn.IFNA(  SUBSTITUTE(     IF(  INDEX(役男大表!$A$1:$BD$75,MATCH($A23,役男大表!$A$1:$A$75,0),   MATCH(L$1,役男大表!$A$3:$BD$3,0)  )=0,"",  IF(  INDEX(役男大表!$A$1:$BD$75,MATCH($A23,役男大表!$A$1:$A$75,0),   MATCH(L$1,役男大表!$A$3:$BD$3,0)  )="榮","x",  IF(  INDEX(役男大表!$A$1:$BD$75,MATCH($A23,役男大表!$A$1:$A$75,0),   MATCH(L$1,役男大表!$A$3:$BD$3,0)  )="榮-22",  "x榮18-22",               INDEX(役男大表!$A$1:$BD$75,MATCH($A23,役男大表!$A$1:$A$75,0),   MATCH(L$1,役男大表!$A$3:$BD$3,0)  )                  )  )  )," ",""),"")</f>
        <v/>
      </c>
      <c r="M23" s="197" t="str">
        <f ca="1">_xlfn.IFNA(  SUBSTITUTE(     IF(  INDEX(役男大表!$A$1:$BD$75,MATCH($A23,役男大表!$A$1:$A$75,0),   MATCH(M$1,役男大表!$A$3:$BD$3,0)  )=0,"",  IF(  INDEX(役男大表!$A$1:$BD$75,MATCH($A23,役男大表!$A$1:$A$75,0),   MATCH(M$1,役男大表!$A$3:$BD$3,0)  )="榮","x",  IF(  INDEX(役男大表!$A$1:$BD$75,MATCH($A23,役男大表!$A$1:$A$75,0),   MATCH(M$1,役男大表!$A$3:$BD$3,0)  )="榮-22",  "x榮18-22",               INDEX(役男大表!$A$1:$BD$75,MATCH($A23,役男大表!$A$1:$A$75,0),   MATCH(M$1,役男大表!$A$3:$BD$3,0)  )                  )  )  )," ",""),"")</f>
        <v/>
      </c>
      <c r="N23" s="197" t="str">
        <f ca="1">_xlfn.IFNA(  SUBSTITUTE(     IF(  INDEX(役男大表!$A$1:$BD$75,MATCH($A23,役男大表!$A$1:$A$75,0),   MATCH(N$1,役男大表!$A$3:$BD$3,0)  )=0,"",  IF(  INDEX(役男大表!$A$1:$BD$75,MATCH($A23,役男大表!$A$1:$A$75,0),   MATCH(N$1,役男大表!$A$3:$BD$3,0)  )="榮","x",  IF(  INDEX(役男大表!$A$1:$BD$75,MATCH($A23,役男大表!$A$1:$A$75,0),   MATCH(N$1,役男大表!$A$3:$BD$3,0)  )="榮-22",  "x榮18-22",               INDEX(役男大表!$A$1:$BD$75,MATCH($A23,役男大表!$A$1:$A$75,0),   MATCH(N$1,役男大表!$A$3:$BD$3,0)  )                  )  )  )," ",""),"")</f>
        <v/>
      </c>
      <c r="O23" s="197" t="str">
        <f ca="1">_xlfn.IFNA(  SUBSTITUTE(     IF(  INDEX(役男大表!$A$1:$BD$75,MATCH($A23,役男大表!$A$1:$A$75,0),   MATCH(O$1,役男大表!$A$3:$BD$3,0)  )=0,"",  IF(  INDEX(役男大表!$A$1:$BD$75,MATCH($A23,役男大表!$A$1:$A$75,0),   MATCH(O$1,役男大表!$A$3:$BD$3,0)  )="榮","x",  IF(  INDEX(役男大表!$A$1:$BD$75,MATCH($A23,役男大表!$A$1:$A$75,0),   MATCH(O$1,役男大表!$A$3:$BD$3,0)  )="榮-22",  "x榮18-22",               INDEX(役男大表!$A$1:$BD$75,MATCH($A23,役男大表!$A$1:$A$75,0),   MATCH(O$1,役男大表!$A$3:$BD$3,0)  )                  )  )  )," ",""),"")</f>
        <v/>
      </c>
      <c r="P23" s="197" t="str">
        <f ca="1">_xlfn.IFNA(  SUBSTITUTE(     IF(  INDEX(役男大表!$A$1:$BD$75,MATCH($A23,役男大表!$A$1:$A$75,0),   MATCH(P$1,役男大表!$A$3:$BD$3,0)  )=0,"",  IF(  INDEX(役男大表!$A$1:$BD$75,MATCH($A23,役男大表!$A$1:$A$75,0),   MATCH(P$1,役男大表!$A$3:$BD$3,0)  )="榮","x",  IF(  INDEX(役男大表!$A$1:$BD$75,MATCH($A23,役男大表!$A$1:$A$75,0),   MATCH(P$1,役男大表!$A$3:$BD$3,0)  )="榮-22",  "x榮18-22",               INDEX(役男大表!$A$1:$BD$75,MATCH($A23,役男大表!$A$1:$A$75,0),   MATCH(P$1,役男大表!$A$3:$BD$3,0)  )                  )  )  )," ",""),"")</f>
        <v/>
      </c>
      <c r="Q23" s="197" t="str">
        <f ca="1">_xlfn.IFNA(  SUBSTITUTE(     IF(  INDEX(役男大表!$A$1:$BD$75,MATCH($A23,役男大表!$A$1:$A$75,0),   MATCH(Q$1,役男大表!$A$3:$BD$3,0)  )=0,"",  IF(  INDEX(役男大表!$A$1:$BD$75,MATCH($A23,役男大表!$A$1:$A$75,0),   MATCH(Q$1,役男大表!$A$3:$BD$3,0)  )="榮","x",  IF(  INDEX(役男大表!$A$1:$BD$75,MATCH($A23,役男大表!$A$1:$A$75,0),   MATCH(Q$1,役男大表!$A$3:$BD$3,0)  )="榮-22",  "x榮18-22",               INDEX(役男大表!$A$1:$BD$75,MATCH($A23,役男大表!$A$1:$A$75,0),   MATCH(Q$1,役男大表!$A$3:$BD$3,0)  )                  )  )  )," ",""),"")</f>
        <v/>
      </c>
      <c r="R23" s="197" t="str">
        <f ca="1">_xlfn.IFNA(  SUBSTITUTE(     IF(  INDEX(役男大表!$A$1:$BD$75,MATCH($A23,役男大表!$A$1:$A$75,0),   MATCH(R$1,役男大表!$A$3:$BD$3,0)  )=0,"",  IF(  INDEX(役男大表!$A$1:$BD$75,MATCH($A23,役男大表!$A$1:$A$75,0),   MATCH(R$1,役男大表!$A$3:$BD$3,0)  )="榮","x",  IF(  INDEX(役男大表!$A$1:$BD$75,MATCH($A23,役男大表!$A$1:$A$75,0),   MATCH(R$1,役男大表!$A$3:$BD$3,0)  )="榮-22",  "x榮18-22",               INDEX(役男大表!$A$1:$BD$75,MATCH($A23,役男大表!$A$1:$A$75,0),   MATCH(R$1,役男大表!$A$3:$BD$3,0)  )                  )  )  )," ",""),"")</f>
        <v/>
      </c>
      <c r="S23" s="197" t="str">
        <f ca="1">_xlfn.IFNA(  SUBSTITUTE(     IF(  INDEX(役男大表!$A$1:$BD$75,MATCH($A23,役男大表!$A$1:$A$75,0),   MATCH(S$1,役男大表!$A$3:$BD$3,0)  )=0,"",  IF(  INDEX(役男大表!$A$1:$BD$75,MATCH($A23,役男大表!$A$1:$A$75,0),   MATCH(S$1,役男大表!$A$3:$BD$3,0)  )="榮","x",  IF(  INDEX(役男大表!$A$1:$BD$75,MATCH($A23,役男大表!$A$1:$A$75,0),   MATCH(S$1,役男大表!$A$3:$BD$3,0)  )="榮-22",  "x榮18-22",               INDEX(役男大表!$A$1:$BD$75,MATCH($A23,役男大表!$A$1:$A$75,0),   MATCH(S$1,役男大表!$A$3:$BD$3,0)  )                  )  )  )," ",""),"")</f>
        <v/>
      </c>
      <c r="T23" s="197" t="str">
        <f ca="1">_xlfn.IFNA(  SUBSTITUTE(     IF(  INDEX(役男大表!$A$1:$BD$75,MATCH($A23,役男大表!$A$1:$A$75,0),   MATCH(T$1,役男大表!$A$3:$BD$3,0)  )=0,"",  IF(  INDEX(役男大表!$A$1:$BD$75,MATCH($A23,役男大表!$A$1:$A$75,0),   MATCH(T$1,役男大表!$A$3:$BD$3,0)  )="榮","x",  IF(  INDEX(役男大表!$A$1:$BD$75,MATCH($A23,役男大表!$A$1:$A$75,0),   MATCH(T$1,役男大表!$A$3:$BD$3,0)  )="榮-22",  "x榮18-22",               INDEX(役男大表!$A$1:$BD$75,MATCH($A23,役男大表!$A$1:$A$75,0),   MATCH(T$1,役男大表!$A$3:$BD$3,0)  )                  )  )  )," ",""),"")</f>
        <v/>
      </c>
      <c r="U23" s="197" t="str">
        <f ca="1">_xlfn.IFNA(  SUBSTITUTE(     IF(  INDEX(役男大表!$A$1:$BD$75,MATCH($A23,役男大表!$A$1:$A$75,0),   MATCH(U$1,役男大表!$A$3:$BD$3,0)  )=0,"",  IF(  INDEX(役男大表!$A$1:$BD$75,MATCH($A23,役男大表!$A$1:$A$75,0),   MATCH(U$1,役男大表!$A$3:$BD$3,0)  )="榮","x",  IF(  INDEX(役男大表!$A$1:$BD$75,MATCH($A23,役男大表!$A$1:$A$75,0),   MATCH(U$1,役男大表!$A$3:$BD$3,0)  )="榮-22",  "x榮18-22",               INDEX(役男大表!$A$1:$BD$75,MATCH($A23,役男大表!$A$1:$A$75,0),   MATCH(U$1,役男大表!$A$3:$BD$3,0)  )                  )  )  )," ",""),"")</f>
        <v/>
      </c>
      <c r="V23" s="197" t="str">
        <f ca="1">_xlfn.IFNA(  SUBSTITUTE(     IF(  INDEX(役男大表!$A$1:$BD$75,MATCH($A23,役男大表!$A$1:$A$75,0),   MATCH(V$1,役男大表!$A$3:$BD$3,0)  )=0,"",  IF(  INDEX(役男大表!$A$1:$BD$75,MATCH($A23,役男大表!$A$1:$A$75,0),   MATCH(V$1,役男大表!$A$3:$BD$3,0)  )="榮","x",  IF(  INDEX(役男大表!$A$1:$BD$75,MATCH($A23,役男大表!$A$1:$A$75,0),   MATCH(V$1,役男大表!$A$3:$BD$3,0)  )="榮-22",  "x榮18-22",               INDEX(役男大表!$A$1:$BD$75,MATCH($A23,役男大表!$A$1:$A$75,0),   MATCH(V$1,役男大表!$A$3:$BD$3,0)  )                  )  )  )," ",""),"")</f>
        <v/>
      </c>
      <c r="W23" s="197" t="str">
        <f ca="1">_xlfn.IFNA(  SUBSTITUTE(     IF(  INDEX(役男大表!$A$1:$BD$75,MATCH($A23,役男大表!$A$1:$A$75,0),   MATCH(W$1,役男大表!$A$3:$BD$3,0)  )=0,"",  IF(  INDEX(役男大表!$A$1:$BD$75,MATCH($A23,役男大表!$A$1:$A$75,0),   MATCH(W$1,役男大表!$A$3:$BD$3,0)  )="榮","x",  IF(  INDEX(役男大表!$A$1:$BD$75,MATCH($A23,役男大表!$A$1:$A$75,0),   MATCH(W$1,役男大表!$A$3:$BD$3,0)  )="榮-22",  "x榮18-22",               INDEX(役男大表!$A$1:$BD$75,MATCH($A23,役男大表!$A$1:$A$75,0),   MATCH(W$1,役男大表!$A$3:$BD$3,0)  )                  )  )  )," ",""),"")</f>
        <v/>
      </c>
      <c r="X23" s="197" t="str">
        <f ca="1">_xlfn.IFNA(  SUBSTITUTE(     IF(  INDEX(役男大表!$A$1:$BD$75,MATCH($A23,役男大表!$A$1:$A$75,0),   MATCH(X$1,役男大表!$A$3:$BD$3,0)  )=0,"",  IF(  INDEX(役男大表!$A$1:$BD$75,MATCH($A23,役男大表!$A$1:$A$75,0),   MATCH(X$1,役男大表!$A$3:$BD$3,0)  )="榮","x",  IF(  INDEX(役男大表!$A$1:$BD$75,MATCH($A23,役男大表!$A$1:$A$75,0),   MATCH(X$1,役男大表!$A$3:$BD$3,0)  )="榮-22",  "x榮18-22",               INDEX(役男大表!$A$1:$BD$75,MATCH($A23,役男大表!$A$1:$A$75,0),   MATCH(X$1,役男大表!$A$3:$BD$3,0)  )                  )  )  )," ",""),"")</f>
        <v/>
      </c>
      <c r="Y23" s="197" t="str">
        <f ca="1">_xlfn.IFNA(  SUBSTITUTE(     IF(  INDEX(役男大表!$A$1:$BD$75,MATCH($A23,役男大表!$A$1:$A$75,0),   MATCH(Y$1,役男大表!$A$3:$BD$3,0)  )=0,"",  IF(  INDEX(役男大表!$A$1:$BD$75,MATCH($A23,役男大表!$A$1:$A$75,0),   MATCH(Y$1,役男大表!$A$3:$BD$3,0)  )="榮","x",  IF(  INDEX(役男大表!$A$1:$BD$75,MATCH($A23,役男大表!$A$1:$A$75,0),   MATCH(Y$1,役男大表!$A$3:$BD$3,0)  )="榮-22",  "x榮18-22",               INDEX(役男大表!$A$1:$BD$75,MATCH($A23,役男大表!$A$1:$A$75,0),   MATCH(Y$1,役男大表!$A$3:$BD$3,0)  )                  )  )  )," ",""),"")</f>
        <v/>
      </c>
      <c r="Z23" s="197" t="str">
        <f ca="1">_xlfn.IFNA(  SUBSTITUTE(     IF(  INDEX(役男大表!$A$1:$BD$75,MATCH($A23,役男大表!$A$1:$A$75,0),   MATCH(Z$1,役男大表!$A$3:$BD$3,0)  )=0,"",  IF(  INDEX(役男大表!$A$1:$BD$75,MATCH($A23,役男大表!$A$1:$A$75,0),   MATCH(Z$1,役男大表!$A$3:$BD$3,0)  )="榮","x",  IF(  INDEX(役男大表!$A$1:$BD$75,MATCH($A23,役男大表!$A$1:$A$75,0),   MATCH(Z$1,役男大表!$A$3:$BD$3,0)  )="榮-22",  "x榮18-22",               INDEX(役男大表!$A$1:$BD$75,MATCH($A23,役男大表!$A$1:$A$75,0),   MATCH(Z$1,役男大表!$A$3:$BD$3,0)  )                  )  )  )," ",""),"")</f>
        <v/>
      </c>
      <c r="AA23" s="197" t="str">
        <f ca="1">_xlfn.IFNA(  SUBSTITUTE(     IF(  INDEX(役男大表!$A$1:$BD$75,MATCH($A23,役男大表!$A$1:$A$75,0),   MATCH(AA$1,役男大表!$A$3:$BD$3,0)  )=0,"",  IF(  INDEX(役男大表!$A$1:$BD$75,MATCH($A23,役男大表!$A$1:$A$75,0),   MATCH(AA$1,役男大表!$A$3:$BD$3,0)  )="榮","x",  IF(  INDEX(役男大表!$A$1:$BD$75,MATCH($A23,役男大表!$A$1:$A$75,0),   MATCH(AA$1,役男大表!$A$3:$BD$3,0)  )="榮-22",  "x榮18-22",               INDEX(役男大表!$A$1:$BD$75,MATCH($A23,役男大表!$A$1:$A$75,0),   MATCH(AA$1,役男大表!$A$3:$BD$3,0)  )                  )  )  )," ",""),"")</f>
        <v>x</v>
      </c>
      <c r="AB23" s="197" t="str">
        <f ca="1">_xlfn.IFNA(  SUBSTITUTE(     IF(  INDEX(役男大表!$A$1:$BD$75,MATCH($A23,役男大表!$A$1:$A$75,0),   MATCH(AB$1,役男大表!$A$3:$BD$3,0)  )=0,"",  IF(  INDEX(役男大表!$A$1:$BD$75,MATCH($A23,役男大表!$A$1:$A$75,0),   MATCH(AB$1,役男大表!$A$3:$BD$3,0)  )="榮","x",  IF(  INDEX(役男大表!$A$1:$BD$75,MATCH($A23,役男大表!$A$1:$A$75,0),   MATCH(AB$1,役男大表!$A$3:$BD$3,0)  )="榮-22",  "x榮18-22",               INDEX(役男大表!$A$1:$BD$75,MATCH($A23,役男大表!$A$1:$A$75,0),   MATCH(AB$1,役男大表!$A$3:$BD$3,0)  )                  )  )  )," ",""),"")</f>
        <v>x</v>
      </c>
      <c r="AC23" s="197" t="str">
        <f ca="1">_xlfn.IFNA(  SUBSTITUTE(     IF(  INDEX(役男大表!$A$1:$BD$75,MATCH($A23,役男大表!$A$1:$A$75,0),   MATCH(AC$1,役男大表!$A$3:$BD$3,0)  )=0,"",  IF(  INDEX(役男大表!$A$1:$BD$75,MATCH($A23,役男大表!$A$1:$A$75,0),   MATCH(AC$1,役男大表!$A$3:$BD$3,0)  )="榮","x",  IF(  INDEX(役男大表!$A$1:$BD$75,MATCH($A23,役男大表!$A$1:$A$75,0),   MATCH(AC$1,役男大表!$A$3:$BD$3,0)  )="榮-22",  "x榮18-22",               INDEX(役男大表!$A$1:$BD$75,MATCH($A23,役男大表!$A$1:$A$75,0),   MATCH(AC$1,役男大表!$A$3:$BD$3,0)  )                  )  )  )," ",""),"")</f>
        <v>x</v>
      </c>
      <c r="AD23" s="197" t="str">
        <f ca="1">_xlfn.IFNA(  SUBSTITUTE(     IF(  INDEX(役男大表!$A$1:$BD$75,MATCH($A23,役男大表!$A$1:$A$75,0),   MATCH(AD$1,役男大表!$A$3:$BD$3,0)  )=0,"",  IF(  INDEX(役男大表!$A$1:$BD$75,MATCH($A23,役男大表!$A$1:$A$75,0),   MATCH(AD$1,役男大表!$A$3:$BD$3,0)  )="榮","x",  IF(  INDEX(役男大表!$A$1:$BD$75,MATCH($A23,役男大表!$A$1:$A$75,0),   MATCH(AD$1,役男大表!$A$3:$BD$3,0)  )="榮-22",  "x榮18-22",               INDEX(役男大表!$A$1:$BD$75,MATCH($A23,役男大表!$A$1:$A$75,0),   MATCH(AD$1,役男大表!$A$3:$BD$3,0)  )                  )  )  )," ",""),"")</f>
        <v/>
      </c>
      <c r="AE23" s="197" t="str">
        <f ca="1">_xlfn.IFNA(  SUBSTITUTE(     IF(  INDEX(役男大表!$A$1:$BD$75,MATCH($A23,役男大表!$A$1:$A$75,0),   MATCH(AE$1,役男大表!$A$3:$BD$3,0)  )=0,"",  IF(  INDEX(役男大表!$A$1:$BD$75,MATCH($A23,役男大表!$A$1:$A$75,0),   MATCH(AE$1,役男大表!$A$3:$BD$3,0)  )="榮","x",  IF(  INDEX(役男大表!$A$1:$BD$75,MATCH($A23,役男大表!$A$1:$A$75,0),   MATCH(AE$1,役男大表!$A$3:$BD$3,0)  )="榮-22",  "x榮18-22",               INDEX(役男大表!$A$1:$BD$75,MATCH($A23,役男大表!$A$1:$A$75,0),   MATCH(AE$1,役男大表!$A$3:$BD$3,0)  )                  )  )  )," ",""),"")</f>
        <v/>
      </c>
      <c r="AF23" s="197" t="str">
        <f ca="1">_xlfn.IFNA(  SUBSTITUTE(     IF(  INDEX(役男大表!$A$1:$BD$75,MATCH($A23,役男大表!$A$1:$A$75,0),   MATCH(AF$1,役男大表!$A$3:$BD$3,0)  )=0,"",  IF(  INDEX(役男大表!$A$1:$BD$75,MATCH($A23,役男大表!$A$1:$A$75,0),   MATCH(AF$1,役男大表!$A$3:$BD$3,0)  )="榮","x",  IF(  INDEX(役男大表!$A$1:$BD$75,MATCH($A23,役男大表!$A$1:$A$75,0),   MATCH(AF$1,役男大表!$A$3:$BD$3,0)  )="榮-22",  "x榮18-22",               INDEX(役男大表!$A$1:$BD$75,MATCH($A23,役男大表!$A$1:$A$75,0),   MATCH(AF$1,役男大表!$A$3:$BD$3,0)  )                  )  )  )," ",""),"")</f>
        <v/>
      </c>
      <c r="AG23" s="197" t="str">
        <f ca="1">_xlfn.IFNA(  SUBSTITUTE(     IF(  INDEX(役男大表!$A$1:$BD$75,MATCH($A23,役男大表!$A$1:$A$75,0),   MATCH(AG$1,役男大表!$A$3:$BD$3,0)  )=0,"",  IF(  INDEX(役男大表!$A$1:$BD$75,MATCH($A23,役男大表!$A$1:$A$75,0),   MATCH(AG$1,役男大表!$A$3:$BD$3,0)  )="榮","x",  IF(  INDEX(役男大表!$A$1:$BD$75,MATCH($A23,役男大表!$A$1:$A$75,0),   MATCH(AG$1,役男大表!$A$3:$BD$3,0)  )="榮-22",  "x榮18-22",               INDEX(役男大表!$A$1:$BD$75,MATCH($A23,役男大表!$A$1:$A$75,0),   MATCH(AG$1,役男大表!$A$3:$BD$3,0)  )                  )  )  )," ",""),"")</f>
        <v>x</v>
      </c>
      <c r="AH23" s="197" t="str">
        <f ca="1">_xlfn.IFNA(  SUBSTITUTE(     IF(  INDEX(役男大表!$A$1:$BD$75,MATCH($A23,役男大表!$A$1:$A$75,0),   MATCH(AH$1,役男大表!$A$3:$BD$3,0)  )=0,"",  IF(  INDEX(役男大表!$A$1:$BD$75,MATCH($A23,役男大表!$A$1:$A$75,0),   MATCH(AH$1,役男大表!$A$3:$BD$3,0)  )="榮","x",  IF(  INDEX(役男大表!$A$1:$BD$75,MATCH($A23,役男大表!$A$1:$A$75,0),   MATCH(AH$1,役男大表!$A$3:$BD$3,0)  )="榮-22",  "x榮18-22",               INDEX(役男大表!$A$1:$BD$75,MATCH($A23,役男大表!$A$1:$A$75,0),   MATCH(AH$1,役男大表!$A$3:$BD$3,0)  )                  )  )  )," ",""),"")</f>
        <v/>
      </c>
      <c r="AI23" s="197" t="str">
        <f ca="1">_xlfn.IFNA(  SUBSTITUTE(     IF(  INDEX(役男大表!$A$1:$BD$75,MATCH($A23,役男大表!$A$1:$A$75,0),   MATCH(AI$1,役男大表!$A$3:$BD$3,0)  )=0,"",  IF(  INDEX(役男大表!$A$1:$BD$75,MATCH($A23,役男大表!$A$1:$A$75,0),   MATCH(AI$1,役男大表!$A$3:$BD$3,0)  )="榮","x",  IF(  INDEX(役男大表!$A$1:$BD$75,MATCH($A23,役男大表!$A$1:$A$75,0),   MATCH(AI$1,役男大表!$A$3:$BD$3,0)  )="榮-22",  "x榮18-22",               INDEX(役男大表!$A$1:$BD$75,MATCH($A23,役男大表!$A$1:$A$75,0),   MATCH(AI$1,役男大表!$A$3:$BD$3,0)  )                  )  )  )," ",""),"")</f>
        <v/>
      </c>
      <c r="AJ23" s="197" t="str">
        <f ca="1">_xlfn.IFNA(  SUBSTITUTE(     IF(  INDEX(役男大表!$A$1:$BD$75,MATCH($A23,役男大表!$A$1:$A$75,0),   MATCH(AJ$1,役男大表!$A$3:$BD$3,0)  )=0,"",  IF(  INDEX(役男大表!$A$1:$BD$75,MATCH($A23,役男大表!$A$1:$A$75,0),   MATCH(AJ$1,役男大表!$A$3:$BD$3,0)  )="榮","x",  IF(  INDEX(役男大表!$A$1:$BD$75,MATCH($A23,役男大表!$A$1:$A$75,0),   MATCH(AJ$1,役男大表!$A$3:$BD$3,0)  )="榮-22",  "x榮18-22",               INDEX(役男大表!$A$1:$BD$75,MATCH($A23,役男大表!$A$1:$A$75,0),   MATCH(AJ$1,役男大表!$A$3:$BD$3,0)  )                  )  )  )," ",""),"")</f>
        <v/>
      </c>
      <c r="AM23" s="65">
        <f t="shared" si="1"/>
        <v>22</v>
      </c>
      <c r="AN23" s="65" t="str">
        <f t="shared" si="2"/>
        <v>曾宏瑜</v>
      </c>
      <c r="AO23" s="70" t="str">
        <f t="shared" ca="1" si="3"/>
        <v>18收</v>
      </c>
      <c r="AP23" s="65" t="str">
        <f>_xlfn.IFNA(IF((ROW(AP23)-1)&lt;=暫1!$B$2,IF(VALUE($AM23)=暫1!B$3,"家因",IF(VALUE($AM23)=暫1!C$3,"家因",IF(VALUE($AM23)=暫1!D$3,"家因",IF(VALUE($AM23)=暫1!E$3,"家因",IF(VALUE($AM23)=暫1!F$3,"家因",IF(VALUE($AM23)=暫1!G$3,"家因",IF(VALUE($AM23)=暫1!H$3,"家因",IF(VALUE($AM23)=暫1!I$3,"家因",IF(VALUE($AM23)=暫1!J$3,"家因",IF(VALUE($AM23)=暫1!K$3,"家因",IF(VALUE($AM23)=暫1!L$3,"家因",IF(VALUE($AM23)=暫1!M$3,"家因",IF(VALUE($AM23)=暫1!N$3,"家因",IF(VALUE($AM23)=暫1!O$3,"家因",IF(VALUE($AM23)=暫1!P$3,"家因",IF(VALUE($AM23)=暫1!Q$3,"家因",IF(VALUE($AM23)=暫1!R$3,"家因",IF(VALUE($AM23)=暫1!S$3,"家因",IF(VALUE($AM23)=暫1!T$3,"家因",IF(VALUE($AM23)=暫1!U$3,"家因","")))))))))))))))))))),""),"")</f>
        <v/>
      </c>
      <c r="AQ23" s="65" t="str">
        <f ca="1">IF((ROW(AQ23)-1)&lt;=暫1!$B$2,_xlfn.IFNA(IF(INDEX($A$1:$AJ$99,MATCH($AN23,$B$1:$B$219,0),VALUE($AQ$1+3))="成","補",INDEX($A$1:$AJ$99,MATCH($AN23,$B$1:$B$219,0),VALUE($AQ$1+3))),""),"")</f>
        <v>x</v>
      </c>
      <c r="AR23" s="65" t="str">
        <f ca="1">IF((ROW(AR23)-1)&lt;=暫1!$B$2,_xlfn.IFNA(IF(INDEX($A$1:$AJ$99,MATCH($AN23,$B$1:$B$219,0),VALUE($AR$1+3))="成","補",INDEX($A$1:$AJ$99,MATCH($AN23,$B$1:$B$219,0),VALUE($AR$1+3))),""),"")</f>
        <v/>
      </c>
      <c r="AS23" s="65" t="str">
        <f ca="1">IF((ROW(AS23)-1)&lt;=暫1!$B$2,_xlfn.IFNA(IF(INDEX($A$1:$AJ$99,MATCH($AN23,$B$1:$B$219,0),VALUE($AS$1+3))="成","補",INDEX($A$1:$AJ$99,MATCH($AN23,$B$1:$B$219,0),VALUE($AS$1+3))),""),"")</f>
        <v/>
      </c>
      <c r="AT23" s="65" t="str">
        <f t="shared" ca="1" si="4"/>
        <v/>
      </c>
      <c r="AU23" s="65" t="str">
        <f t="shared" ca="1" si="5"/>
        <v/>
      </c>
      <c r="AV23" s="65" t="str">
        <f t="shared" ca="1" si="6"/>
        <v/>
      </c>
      <c r="AX23" s="65" t="str">
        <f ca="1">IFERROR(IF((ROW(AX23)-1)&lt;=暫1!$B$2,SUBSTITUTE(IF($AO23=$AX$1,$AM23,"")," ",""),""),"")</f>
        <v/>
      </c>
      <c r="AY23" s="65" t="str">
        <f ca="1">IFERROR(IF((ROW(AY23)-1)&lt;=暫1!$B$2,SUBSTITUTE(IF($AO23=$AY$1,$AM23,"")," ",""),""),"")</f>
        <v/>
      </c>
      <c r="AZ23" s="65" t="str">
        <f ca="1">IFERROR(IF((ROW(AZ23)-1)&lt;=暫1!$B$2,SUBSTITUTE(IF($AO23=$AZ$1,$AM23,"")," ",""),""),"")</f>
        <v/>
      </c>
      <c r="BA23" s="65" t="str">
        <f ca="1">IFERROR(IF((ROW(BA23)-1)&lt;=暫1!$B$2,SUBSTITUTE(IF($AO23=$BA$1,$AM23,"")," ",""),""),"")</f>
        <v>22</v>
      </c>
      <c r="BB23" s="68" t="str">
        <f ca="1">IFERROR(IF((ROW(BB23)-1)&lt;=暫1!$B$2,SUBSTITUTE(IF(OR($AO23=$BB$1,$AO23=$AY$1,$AO23=$AZ$1),$AM23,IF($AO23=$AY$1,$AM23,"")),"",""),""),"")</f>
        <v/>
      </c>
      <c r="BC23" s="68" t="str">
        <f>IF(    AND(LEN(BC22)&gt;=2,IF(OR(役男人力!$K$2:$K$94="是"),役男人力!$B24,"")&lt;&gt;"" ),        "" &amp;  IF(OR(役男人力!$K$2:$K$94="是"),役男人力!$B23,""),  IF(OR(役男人力!$E23="全日勤",役男人力!$E23="家因退勤"),役男人力!$B23,"")  )</f>
        <v/>
      </c>
      <c r="BG23" s="96" t="str">
        <f>BC51</f>
        <v>呂浩維謝禮全彭揚凱張顥黃聖淵翁皓威楊育鵬張德富郭文凱楊承澔王治皓林宏曄陳柏庾鄭楚平洪秉洋朱鈞澤劉家禎廖武頎李璟霖董勁亨黃慕陽楊昕翰林廷翰佘尚恩鄭智謙</v>
      </c>
    </row>
    <row r="24" spans="1:59" ht="25.5" customHeight="1">
      <c r="A24" s="197">
        <v>23</v>
      </c>
      <c r="B24" s="197" t="str">
        <f>_xlfn.IFNA(  INDEX(役男大表!$A$1:$BD$75,MATCH(A24,役男大表!$A$1:$A$75,0),2),"")</f>
        <v>林宏曄</v>
      </c>
      <c r="C24" s="197" t="str">
        <f ca="1">_xlfn.IFNA(  SUBSTITUTE(     IF(  INDEX(役男大表!$A$1:$BD$75,MATCH($A24,役男大表!$A$1:$A$75,0),   MATCH(C$1,役男大表!$A$3:$BD$3,0)  )=0,"",  IF(  INDEX(役男大表!$A$1:$BD$75,MATCH($A24,役男大表!$A$1:$A$75,0),   MATCH(C$1,役男大表!$A$3:$BD$3,0)  )="榮","x",  IF(  INDEX(役男大表!$A$1:$BD$75,MATCH($A24,役男大表!$A$1:$A$75,0),   MATCH(C$1,役男大表!$A$3:$BD$3,0)  )="榮-22",  "x榮18-22",               INDEX(役男大表!$A$1:$BD$75,MATCH($A24,役男大表!$A$1:$A$75,0),   MATCH(C$1,役男大表!$A$3:$BD$3,0)  )                  )  )  )," ",""),"")</f>
        <v>x</v>
      </c>
      <c r="D24" s="197" t="str">
        <f ca="1">_xlfn.IFNA(  SUBSTITUTE(     IF(  INDEX(役男大表!$A$1:$BD$75,MATCH($A24,役男大表!$A$1:$A$75,0),   MATCH(D$1,役男大表!$A$3:$BD$3,0)  )=0,"",  IF(  INDEX(役男大表!$A$1:$BD$75,MATCH($A24,役男大表!$A$1:$A$75,0),   MATCH(D$1,役男大表!$A$3:$BD$3,0)  )="榮","x",  IF(  INDEX(役男大表!$A$1:$BD$75,MATCH($A24,役男大表!$A$1:$A$75,0),   MATCH(D$1,役男大表!$A$3:$BD$3,0)  )="榮-22",  "x榮18-22",               INDEX(役男大表!$A$1:$BD$75,MATCH($A24,役男大表!$A$1:$A$75,0),   MATCH(D$1,役男大表!$A$3:$BD$3,0)  )                  )  )  )," ",""),"")</f>
        <v>x</v>
      </c>
      <c r="E24" s="197" t="str">
        <f ca="1">_xlfn.IFNA(  SUBSTITUTE(     IF(  INDEX(役男大表!$A$1:$BD$75,MATCH($A24,役男大表!$A$1:$A$75,0),   MATCH(E$1,役男大表!$A$3:$BD$3,0)  )=0,"",  IF(  INDEX(役男大表!$A$1:$BD$75,MATCH($A24,役男大表!$A$1:$A$75,0),   MATCH(E$1,役男大表!$A$3:$BD$3,0)  )="榮","x",  IF(  INDEX(役男大表!$A$1:$BD$75,MATCH($A24,役男大表!$A$1:$A$75,0),   MATCH(E$1,役男大表!$A$3:$BD$3,0)  )="榮-22",  "x榮18-22",               INDEX(役男大表!$A$1:$BD$75,MATCH($A24,役男大表!$A$1:$A$75,0),   MATCH(E$1,役男大表!$A$3:$BD$3,0)  )                  )  )  )," ",""),"")</f>
        <v/>
      </c>
      <c r="F24" s="197" t="str">
        <f ca="1">_xlfn.IFNA(  SUBSTITUTE(     IF(  INDEX(役男大表!$A$1:$BD$75,MATCH($A24,役男大表!$A$1:$A$75,0),   MATCH(F$1,役男大表!$A$3:$BD$3,0)  )=0,"",  IF(  INDEX(役男大表!$A$1:$BD$75,MATCH($A24,役男大表!$A$1:$A$75,0),   MATCH(F$1,役男大表!$A$3:$BD$3,0)  )="榮","x",  IF(  INDEX(役男大表!$A$1:$BD$75,MATCH($A24,役男大表!$A$1:$A$75,0),   MATCH(F$1,役男大表!$A$3:$BD$3,0)  )="榮-22",  "x榮18-22",               INDEX(役男大表!$A$1:$BD$75,MATCH($A24,役男大表!$A$1:$A$75,0),   MATCH(F$1,役男大表!$A$3:$BD$3,0)  )                  )  )  )," ",""),"")</f>
        <v/>
      </c>
      <c r="G24" s="197" t="str">
        <f ca="1">_xlfn.IFNA(  SUBSTITUTE(     IF(  INDEX(役男大表!$A$1:$BD$75,MATCH($A24,役男大表!$A$1:$A$75,0),   MATCH(G$1,役男大表!$A$3:$BD$3,0)  )=0,"",  IF(  INDEX(役男大表!$A$1:$BD$75,MATCH($A24,役男大表!$A$1:$A$75,0),   MATCH(G$1,役男大表!$A$3:$BD$3,0)  )="榮","x",  IF(  INDEX(役男大表!$A$1:$BD$75,MATCH($A24,役男大表!$A$1:$A$75,0),   MATCH(G$1,役男大表!$A$3:$BD$3,0)  )="榮-22",  "x榮18-22",               INDEX(役男大表!$A$1:$BD$75,MATCH($A24,役男大表!$A$1:$A$75,0),   MATCH(G$1,役男大表!$A$3:$BD$3,0)  )                  )  )  )," ",""),"")</f>
        <v/>
      </c>
      <c r="H24" s="197" t="str">
        <f ca="1">_xlfn.IFNA(  SUBSTITUTE(     IF(  INDEX(役男大表!$A$1:$BD$75,MATCH($A24,役男大表!$A$1:$A$75,0),   MATCH(H$1,役男大表!$A$3:$BD$3,0)  )=0,"",  IF(  INDEX(役男大表!$A$1:$BD$75,MATCH($A24,役男大表!$A$1:$A$75,0),   MATCH(H$1,役男大表!$A$3:$BD$3,0)  )="榮","x",  IF(  INDEX(役男大表!$A$1:$BD$75,MATCH($A24,役男大表!$A$1:$A$75,0),   MATCH(H$1,役男大表!$A$3:$BD$3,0)  )="榮-22",  "x榮18-22",               INDEX(役男大表!$A$1:$BD$75,MATCH($A24,役男大表!$A$1:$A$75,0),   MATCH(H$1,役男大表!$A$3:$BD$3,0)  )                  )  )  )," ",""),"")</f>
        <v/>
      </c>
      <c r="I24" s="197" t="str">
        <f ca="1">_xlfn.IFNA(  SUBSTITUTE(     IF(  INDEX(役男大表!$A$1:$BD$75,MATCH($A24,役男大表!$A$1:$A$75,0),   MATCH(I$1,役男大表!$A$3:$BD$3,0)  )=0,"",  IF(  INDEX(役男大表!$A$1:$BD$75,MATCH($A24,役男大表!$A$1:$A$75,0),   MATCH(I$1,役男大表!$A$3:$BD$3,0)  )="榮","x",  IF(  INDEX(役男大表!$A$1:$BD$75,MATCH($A24,役男大表!$A$1:$A$75,0),   MATCH(I$1,役男大表!$A$3:$BD$3,0)  )="榮-22",  "x榮18-22",               INDEX(役男大表!$A$1:$BD$75,MATCH($A24,役男大表!$A$1:$A$75,0),   MATCH(I$1,役男大表!$A$3:$BD$3,0)  )                  )  )  )," ",""),"")</f>
        <v/>
      </c>
      <c r="J24" s="197" t="str">
        <f ca="1">_xlfn.IFNA(  SUBSTITUTE(     IF(  INDEX(役男大表!$A$1:$BD$75,MATCH($A24,役男大表!$A$1:$A$75,0),   MATCH(J$1,役男大表!$A$3:$BD$3,0)  )=0,"",  IF(  INDEX(役男大表!$A$1:$BD$75,MATCH($A24,役男大表!$A$1:$A$75,0),   MATCH(J$1,役男大表!$A$3:$BD$3,0)  )="榮","x",  IF(  INDEX(役男大表!$A$1:$BD$75,MATCH($A24,役男大表!$A$1:$A$75,0),   MATCH(J$1,役男大表!$A$3:$BD$3,0)  )="榮-22",  "x榮18-22",               INDEX(役男大表!$A$1:$BD$75,MATCH($A24,役男大表!$A$1:$A$75,0),   MATCH(J$1,役男大表!$A$3:$BD$3,0)  )                  )  )  )," ",""),"")</f>
        <v/>
      </c>
      <c r="K24" s="197" t="str">
        <f ca="1">_xlfn.IFNA(  SUBSTITUTE(     IF(  INDEX(役男大表!$A$1:$BD$75,MATCH($A24,役男大表!$A$1:$A$75,0),   MATCH(K$1,役男大表!$A$3:$BD$3,0)  )=0,"",  IF(  INDEX(役男大表!$A$1:$BD$75,MATCH($A24,役男大表!$A$1:$A$75,0),   MATCH(K$1,役男大表!$A$3:$BD$3,0)  )="榮","x",  IF(  INDEX(役男大表!$A$1:$BD$75,MATCH($A24,役男大表!$A$1:$A$75,0),   MATCH(K$1,役男大表!$A$3:$BD$3,0)  )="榮-22",  "x榮18-22",               INDEX(役男大表!$A$1:$BD$75,MATCH($A24,役男大表!$A$1:$A$75,0),   MATCH(K$1,役男大表!$A$3:$BD$3,0)  )                  )  )  )," ",""),"")</f>
        <v/>
      </c>
      <c r="L24" s="197" t="str">
        <f ca="1">_xlfn.IFNA(  SUBSTITUTE(     IF(  INDEX(役男大表!$A$1:$BD$75,MATCH($A24,役男大表!$A$1:$A$75,0),   MATCH(L$1,役男大表!$A$3:$BD$3,0)  )=0,"",  IF(  INDEX(役男大表!$A$1:$BD$75,MATCH($A24,役男大表!$A$1:$A$75,0),   MATCH(L$1,役男大表!$A$3:$BD$3,0)  )="榮","x",  IF(  INDEX(役男大表!$A$1:$BD$75,MATCH($A24,役男大表!$A$1:$A$75,0),   MATCH(L$1,役男大表!$A$3:$BD$3,0)  )="榮-22",  "x榮18-22",               INDEX(役男大表!$A$1:$BD$75,MATCH($A24,役男大表!$A$1:$A$75,0),   MATCH(L$1,役男大表!$A$3:$BD$3,0)  )                  )  )  )," ",""),"")</f>
        <v/>
      </c>
      <c r="M24" s="197" t="str">
        <f ca="1">_xlfn.IFNA(  SUBSTITUTE(     IF(  INDEX(役男大表!$A$1:$BD$75,MATCH($A24,役男大表!$A$1:$A$75,0),   MATCH(M$1,役男大表!$A$3:$BD$3,0)  )=0,"",  IF(  INDEX(役男大表!$A$1:$BD$75,MATCH($A24,役男大表!$A$1:$A$75,0),   MATCH(M$1,役男大表!$A$3:$BD$3,0)  )="榮","x",  IF(  INDEX(役男大表!$A$1:$BD$75,MATCH($A24,役男大表!$A$1:$A$75,0),   MATCH(M$1,役男大表!$A$3:$BD$3,0)  )="榮-22",  "x榮18-22",               INDEX(役男大表!$A$1:$BD$75,MATCH($A24,役男大表!$A$1:$A$75,0),   MATCH(M$1,役男大表!$A$3:$BD$3,0)  )                  )  )  )," ",""),"")</f>
        <v/>
      </c>
      <c r="N24" s="197" t="str">
        <f ca="1">_xlfn.IFNA(  SUBSTITUTE(     IF(  INDEX(役男大表!$A$1:$BD$75,MATCH($A24,役男大表!$A$1:$A$75,0),   MATCH(N$1,役男大表!$A$3:$BD$3,0)  )=0,"",  IF(  INDEX(役男大表!$A$1:$BD$75,MATCH($A24,役男大表!$A$1:$A$75,0),   MATCH(N$1,役男大表!$A$3:$BD$3,0)  )="榮","x",  IF(  INDEX(役男大表!$A$1:$BD$75,MATCH($A24,役男大表!$A$1:$A$75,0),   MATCH(N$1,役男大表!$A$3:$BD$3,0)  )="榮-22",  "x榮18-22",               INDEX(役男大表!$A$1:$BD$75,MATCH($A24,役男大表!$A$1:$A$75,0),   MATCH(N$1,役男大表!$A$3:$BD$3,0)  )                  )  )  )," ",""),"")</f>
        <v/>
      </c>
      <c r="O24" s="197" t="str">
        <f ca="1">_xlfn.IFNA(  SUBSTITUTE(     IF(  INDEX(役男大表!$A$1:$BD$75,MATCH($A24,役男大表!$A$1:$A$75,0),   MATCH(O$1,役男大表!$A$3:$BD$3,0)  )=0,"",  IF(  INDEX(役男大表!$A$1:$BD$75,MATCH($A24,役男大表!$A$1:$A$75,0),   MATCH(O$1,役男大表!$A$3:$BD$3,0)  )="榮","x",  IF(  INDEX(役男大表!$A$1:$BD$75,MATCH($A24,役男大表!$A$1:$A$75,0),   MATCH(O$1,役男大表!$A$3:$BD$3,0)  )="榮-22",  "x榮18-22",               INDEX(役男大表!$A$1:$BD$75,MATCH($A24,役男大表!$A$1:$A$75,0),   MATCH(O$1,役男大表!$A$3:$BD$3,0)  )                  )  )  )," ",""),"")</f>
        <v/>
      </c>
      <c r="P24" s="197" t="str">
        <f ca="1">_xlfn.IFNA(  SUBSTITUTE(     IF(  INDEX(役男大表!$A$1:$BD$75,MATCH($A24,役男大表!$A$1:$A$75,0),   MATCH(P$1,役男大表!$A$3:$BD$3,0)  )=0,"",  IF(  INDEX(役男大表!$A$1:$BD$75,MATCH($A24,役男大表!$A$1:$A$75,0),   MATCH(P$1,役男大表!$A$3:$BD$3,0)  )="榮","x",  IF(  INDEX(役男大表!$A$1:$BD$75,MATCH($A24,役男大表!$A$1:$A$75,0),   MATCH(P$1,役男大表!$A$3:$BD$3,0)  )="榮-22",  "x榮18-22",               INDEX(役男大表!$A$1:$BD$75,MATCH($A24,役男大表!$A$1:$A$75,0),   MATCH(P$1,役男大表!$A$3:$BD$3,0)  )                  )  )  )," ",""),"")</f>
        <v/>
      </c>
      <c r="Q24" s="197" t="str">
        <f ca="1">_xlfn.IFNA(  SUBSTITUTE(     IF(  INDEX(役男大表!$A$1:$BD$75,MATCH($A24,役男大表!$A$1:$A$75,0),   MATCH(Q$1,役男大表!$A$3:$BD$3,0)  )=0,"",  IF(  INDEX(役男大表!$A$1:$BD$75,MATCH($A24,役男大表!$A$1:$A$75,0),   MATCH(Q$1,役男大表!$A$3:$BD$3,0)  )="榮","x",  IF(  INDEX(役男大表!$A$1:$BD$75,MATCH($A24,役男大表!$A$1:$A$75,0),   MATCH(Q$1,役男大表!$A$3:$BD$3,0)  )="榮-22",  "x榮18-22",               INDEX(役男大表!$A$1:$BD$75,MATCH($A24,役男大表!$A$1:$A$75,0),   MATCH(Q$1,役男大表!$A$3:$BD$3,0)  )                  )  )  )," ",""),"")</f>
        <v/>
      </c>
      <c r="R24" s="197" t="str">
        <f ca="1">_xlfn.IFNA(  SUBSTITUTE(     IF(  INDEX(役男大表!$A$1:$BD$75,MATCH($A24,役男大表!$A$1:$A$75,0),   MATCH(R$1,役男大表!$A$3:$BD$3,0)  )=0,"",  IF(  INDEX(役男大表!$A$1:$BD$75,MATCH($A24,役男大表!$A$1:$A$75,0),   MATCH(R$1,役男大表!$A$3:$BD$3,0)  )="榮","x",  IF(  INDEX(役男大表!$A$1:$BD$75,MATCH($A24,役男大表!$A$1:$A$75,0),   MATCH(R$1,役男大表!$A$3:$BD$3,0)  )="榮-22",  "x榮18-22",               INDEX(役男大表!$A$1:$BD$75,MATCH($A24,役男大表!$A$1:$A$75,0),   MATCH(R$1,役男大表!$A$3:$BD$3,0)  )                  )  )  )," ",""),"")</f>
        <v>x</v>
      </c>
      <c r="S24" s="197" t="str">
        <f ca="1">_xlfn.IFNA(  SUBSTITUTE(     IF(  INDEX(役男大表!$A$1:$BD$75,MATCH($A24,役男大表!$A$1:$A$75,0),   MATCH(S$1,役男大表!$A$3:$BD$3,0)  )=0,"",  IF(  INDEX(役男大表!$A$1:$BD$75,MATCH($A24,役男大表!$A$1:$A$75,0),   MATCH(S$1,役男大表!$A$3:$BD$3,0)  )="榮","x",  IF(  INDEX(役男大表!$A$1:$BD$75,MATCH($A24,役男大表!$A$1:$A$75,0),   MATCH(S$1,役男大表!$A$3:$BD$3,0)  )="榮-22",  "x榮18-22",               INDEX(役男大表!$A$1:$BD$75,MATCH($A24,役男大表!$A$1:$A$75,0),   MATCH(S$1,役男大表!$A$3:$BD$3,0)  )                  )  )  )," ",""),"")</f>
        <v>x</v>
      </c>
      <c r="T24" s="197" t="str">
        <f ca="1">_xlfn.IFNA(  SUBSTITUTE(     IF(  INDEX(役男大表!$A$1:$BD$75,MATCH($A24,役男大表!$A$1:$A$75,0),   MATCH(T$1,役男大表!$A$3:$BD$3,0)  )=0,"",  IF(  INDEX(役男大表!$A$1:$BD$75,MATCH($A24,役男大表!$A$1:$A$75,0),   MATCH(T$1,役男大表!$A$3:$BD$3,0)  )="榮","x",  IF(  INDEX(役男大表!$A$1:$BD$75,MATCH($A24,役男大表!$A$1:$A$75,0),   MATCH(T$1,役男大表!$A$3:$BD$3,0)  )="榮-22",  "x榮18-22",               INDEX(役男大表!$A$1:$BD$75,MATCH($A24,役男大表!$A$1:$A$75,0),   MATCH(T$1,役男大表!$A$3:$BD$3,0)  )                  )  )  )," ",""),"")</f>
        <v/>
      </c>
      <c r="U24" s="197" t="str">
        <f ca="1">_xlfn.IFNA(  SUBSTITUTE(     IF(  INDEX(役男大表!$A$1:$BD$75,MATCH($A24,役男大表!$A$1:$A$75,0),   MATCH(U$1,役男大表!$A$3:$BD$3,0)  )=0,"",  IF(  INDEX(役男大表!$A$1:$BD$75,MATCH($A24,役男大表!$A$1:$A$75,0),   MATCH(U$1,役男大表!$A$3:$BD$3,0)  )="榮","x",  IF(  INDEX(役男大表!$A$1:$BD$75,MATCH($A24,役男大表!$A$1:$A$75,0),   MATCH(U$1,役男大表!$A$3:$BD$3,0)  )="榮-22",  "x榮18-22",               INDEX(役男大表!$A$1:$BD$75,MATCH($A24,役男大表!$A$1:$A$75,0),   MATCH(U$1,役男大表!$A$3:$BD$3,0)  )                  )  )  )," ",""),"")</f>
        <v/>
      </c>
      <c r="V24" s="197" t="str">
        <f ca="1">_xlfn.IFNA(  SUBSTITUTE(     IF(  INDEX(役男大表!$A$1:$BD$75,MATCH($A24,役男大表!$A$1:$A$75,0),   MATCH(V$1,役男大表!$A$3:$BD$3,0)  )=0,"",  IF(  INDEX(役男大表!$A$1:$BD$75,MATCH($A24,役男大表!$A$1:$A$75,0),   MATCH(V$1,役男大表!$A$3:$BD$3,0)  )="榮","x",  IF(  INDEX(役男大表!$A$1:$BD$75,MATCH($A24,役男大表!$A$1:$A$75,0),   MATCH(V$1,役男大表!$A$3:$BD$3,0)  )="榮-22",  "x榮18-22",               INDEX(役男大表!$A$1:$BD$75,MATCH($A24,役男大表!$A$1:$A$75,0),   MATCH(V$1,役男大表!$A$3:$BD$3,0)  )                  )  )  )," ",""),"")</f>
        <v/>
      </c>
      <c r="W24" s="197" t="str">
        <f ca="1">_xlfn.IFNA(  SUBSTITUTE(     IF(  INDEX(役男大表!$A$1:$BD$75,MATCH($A24,役男大表!$A$1:$A$75,0),   MATCH(W$1,役男大表!$A$3:$BD$3,0)  )=0,"",  IF(  INDEX(役男大表!$A$1:$BD$75,MATCH($A24,役男大表!$A$1:$A$75,0),   MATCH(W$1,役男大表!$A$3:$BD$3,0)  )="榮","x",  IF(  INDEX(役男大表!$A$1:$BD$75,MATCH($A24,役男大表!$A$1:$A$75,0),   MATCH(W$1,役男大表!$A$3:$BD$3,0)  )="榮-22",  "x榮18-22",               INDEX(役男大表!$A$1:$BD$75,MATCH($A24,役男大表!$A$1:$A$75,0),   MATCH(W$1,役男大表!$A$3:$BD$3,0)  )                  )  )  )," ",""),"")</f>
        <v/>
      </c>
      <c r="X24" s="197" t="str">
        <f ca="1">_xlfn.IFNA(  SUBSTITUTE(     IF(  INDEX(役男大表!$A$1:$BD$75,MATCH($A24,役男大表!$A$1:$A$75,0),   MATCH(X$1,役男大表!$A$3:$BD$3,0)  )=0,"",  IF(  INDEX(役男大表!$A$1:$BD$75,MATCH($A24,役男大表!$A$1:$A$75,0),   MATCH(X$1,役男大表!$A$3:$BD$3,0)  )="榮","x",  IF(  INDEX(役男大表!$A$1:$BD$75,MATCH($A24,役男大表!$A$1:$A$75,0),   MATCH(X$1,役男大表!$A$3:$BD$3,0)  )="榮-22",  "x榮18-22",               INDEX(役男大表!$A$1:$BD$75,MATCH($A24,役男大表!$A$1:$A$75,0),   MATCH(X$1,役男大表!$A$3:$BD$3,0)  )                  )  )  )," ",""),"")</f>
        <v>x</v>
      </c>
      <c r="Y24" s="197" t="str">
        <f ca="1">_xlfn.IFNA(  SUBSTITUTE(     IF(  INDEX(役男大表!$A$1:$BD$75,MATCH($A24,役男大表!$A$1:$A$75,0),   MATCH(Y$1,役男大表!$A$3:$BD$3,0)  )=0,"",  IF(  INDEX(役男大表!$A$1:$BD$75,MATCH($A24,役男大表!$A$1:$A$75,0),   MATCH(Y$1,役男大表!$A$3:$BD$3,0)  )="榮","x",  IF(  INDEX(役男大表!$A$1:$BD$75,MATCH($A24,役男大表!$A$1:$A$75,0),   MATCH(Y$1,役男大表!$A$3:$BD$3,0)  )="榮-22",  "x榮18-22",               INDEX(役男大表!$A$1:$BD$75,MATCH($A24,役男大表!$A$1:$A$75,0),   MATCH(Y$1,役男大表!$A$3:$BD$3,0)  )                  )  )  )," ",""),"")</f>
        <v>x</v>
      </c>
      <c r="Z24" s="197" t="str">
        <f ca="1">_xlfn.IFNA(  SUBSTITUTE(     IF(  INDEX(役男大表!$A$1:$BD$75,MATCH($A24,役男大表!$A$1:$A$75,0),   MATCH(Z$1,役男大表!$A$3:$BD$3,0)  )=0,"",  IF(  INDEX(役男大表!$A$1:$BD$75,MATCH($A24,役男大表!$A$1:$A$75,0),   MATCH(Z$1,役男大表!$A$3:$BD$3,0)  )="榮","x",  IF(  INDEX(役男大表!$A$1:$BD$75,MATCH($A24,役男大表!$A$1:$A$75,0),   MATCH(Z$1,役男大表!$A$3:$BD$3,0)  )="榮-22",  "x榮18-22",               INDEX(役男大表!$A$1:$BD$75,MATCH($A24,役男大表!$A$1:$A$75,0),   MATCH(Z$1,役男大表!$A$3:$BD$3,0)  )                  )  )  )," ",""),"")</f>
        <v>x</v>
      </c>
      <c r="AA24" s="197" t="str">
        <f ca="1">_xlfn.IFNA(  SUBSTITUTE(     IF(  INDEX(役男大表!$A$1:$BD$75,MATCH($A24,役男大表!$A$1:$A$75,0),   MATCH(AA$1,役男大表!$A$3:$BD$3,0)  )=0,"",  IF(  INDEX(役男大表!$A$1:$BD$75,MATCH($A24,役男大表!$A$1:$A$75,0),   MATCH(AA$1,役男大表!$A$3:$BD$3,0)  )="榮","x",  IF(  INDEX(役男大表!$A$1:$BD$75,MATCH($A24,役男大表!$A$1:$A$75,0),   MATCH(AA$1,役男大表!$A$3:$BD$3,0)  )="榮-22",  "x榮18-22",               INDEX(役男大表!$A$1:$BD$75,MATCH($A24,役男大表!$A$1:$A$75,0),   MATCH(AA$1,役男大表!$A$3:$BD$3,0)  )                  )  )  )," ",""),"")</f>
        <v/>
      </c>
      <c r="AB24" s="197" t="str">
        <f ca="1">_xlfn.IFNA(  SUBSTITUTE(     IF(  INDEX(役男大表!$A$1:$BD$75,MATCH($A24,役男大表!$A$1:$A$75,0),   MATCH(AB$1,役男大表!$A$3:$BD$3,0)  )=0,"",  IF(  INDEX(役男大表!$A$1:$BD$75,MATCH($A24,役男大表!$A$1:$A$75,0),   MATCH(AB$1,役男大表!$A$3:$BD$3,0)  )="榮","x",  IF(  INDEX(役男大表!$A$1:$BD$75,MATCH($A24,役男大表!$A$1:$A$75,0),   MATCH(AB$1,役男大表!$A$3:$BD$3,0)  )="榮-22",  "x榮18-22",               INDEX(役男大表!$A$1:$BD$75,MATCH($A24,役男大表!$A$1:$A$75,0),   MATCH(AB$1,役男大表!$A$3:$BD$3,0)  )                  )  )  )," ",""),"")</f>
        <v/>
      </c>
      <c r="AC24" s="197" t="str">
        <f ca="1">_xlfn.IFNA(  SUBSTITUTE(     IF(  INDEX(役男大表!$A$1:$BD$75,MATCH($A24,役男大表!$A$1:$A$75,0),   MATCH(AC$1,役男大表!$A$3:$BD$3,0)  )=0,"",  IF(  INDEX(役男大表!$A$1:$BD$75,MATCH($A24,役男大表!$A$1:$A$75,0),   MATCH(AC$1,役男大表!$A$3:$BD$3,0)  )="榮","x",  IF(  INDEX(役男大表!$A$1:$BD$75,MATCH($A24,役男大表!$A$1:$A$75,0),   MATCH(AC$1,役男大表!$A$3:$BD$3,0)  )="榮-22",  "x榮18-22",               INDEX(役男大表!$A$1:$BD$75,MATCH($A24,役男大表!$A$1:$A$75,0),   MATCH(AC$1,役男大表!$A$3:$BD$3,0)  )                  )  )  )," ",""),"")</f>
        <v/>
      </c>
      <c r="AD24" s="197" t="str">
        <f ca="1">_xlfn.IFNA(  SUBSTITUTE(     IF(  INDEX(役男大表!$A$1:$BD$75,MATCH($A24,役男大表!$A$1:$A$75,0),   MATCH(AD$1,役男大表!$A$3:$BD$3,0)  )=0,"",  IF(  INDEX(役男大表!$A$1:$BD$75,MATCH($A24,役男大表!$A$1:$A$75,0),   MATCH(AD$1,役男大表!$A$3:$BD$3,0)  )="榮","x",  IF(  INDEX(役男大表!$A$1:$BD$75,MATCH($A24,役男大表!$A$1:$A$75,0),   MATCH(AD$1,役男大表!$A$3:$BD$3,0)  )="榮-22",  "x榮18-22",               INDEX(役男大表!$A$1:$BD$75,MATCH($A24,役男大表!$A$1:$A$75,0),   MATCH(AD$1,役男大表!$A$3:$BD$3,0)  )                  )  )  )," ",""),"")</f>
        <v/>
      </c>
      <c r="AE24" s="197" t="str">
        <f ca="1">_xlfn.IFNA(  SUBSTITUTE(     IF(  INDEX(役男大表!$A$1:$BD$75,MATCH($A24,役男大表!$A$1:$A$75,0),   MATCH(AE$1,役男大表!$A$3:$BD$3,0)  )=0,"",  IF(  INDEX(役男大表!$A$1:$BD$75,MATCH($A24,役男大表!$A$1:$A$75,0),   MATCH(AE$1,役男大表!$A$3:$BD$3,0)  )="榮","x",  IF(  INDEX(役男大表!$A$1:$BD$75,MATCH($A24,役男大表!$A$1:$A$75,0),   MATCH(AE$1,役男大表!$A$3:$BD$3,0)  )="榮-22",  "x榮18-22",               INDEX(役男大表!$A$1:$BD$75,MATCH($A24,役男大表!$A$1:$A$75,0),   MATCH(AE$1,役男大表!$A$3:$BD$3,0)  )                  )  )  )," ",""),"")</f>
        <v>x</v>
      </c>
      <c r="AF24" s="197" t="str">
        <f ca="1">_xlfn.IFNA(  SUBSTITUTE(     IF(  INDEX(役男大表!$A$1:$BD$75,MATCH($A24,役男大表!$A$1:$A$75,0),   MATCH(AF$1,役男大表!$A$3:$BD$3,0)  )=0,"",  IF(  INDEX(役男大表!$A$1:$BD$75,MATCH($A24,役男大表!$A$1:$A$75,0),   MATCH(AF$1,役男大表!$A$3:$BD$3,0)  )="榮","x",  IF(  INDEX(役男大表!$A$1:$BD$75,MATCH($A24,役男大表!$A$1:$A$75,0),   MATCH(AF$1,役男大表!$A$3:$BD$3,0)  )="榮-22",  "x榮18-22",               INDEX(役男大表!$A$1:$BD$75,MATCH($A24,役男大表!$A$1:$A$75,0),   MATCH(AF$1,役男大表!$A$3:$BD$3,0)  )                  )  )  )," ",""),"")</f>
        <v>x</v>
      </c>
      <c r="AG24" s="197" t="str">
        <f ca="1">_xlfn.IFNA(  SUBSTITUTE(     IF(  INDEX(役男大表!$A$1:$BD$75,MATCH($A24,役男大表!$A$1:$A$75,0),   MATCH(AG$1,役男大表!$A$3:$BD$3,0)  )=0,"",  IF(  INDEX(役男大表!$A$1:$BD$75,MATCH($A24,役男大表!$A$1:$A$75,0),   MATCH(AG$1,役男大表!$A$3:$BD$3,0)  )="榮","x",  IF(  INDEX(役男大表!$A$1:$BD$75,MATCH($A24,役男大表!$A$1:$A$75,0),   MATCH(AG$1,役男大表!$A$3:$BD$3,0)  )="榮-22",  "x榮18-22",               INDEX(役男大表!$A$1:$BD$75,MATCH($A24,役男大表!$A$1:$A$75,0),   MATCH(AG$1,役男大表!$A$3:$BD$3,0)  )                  )  )  )," ",""),"")</f>
        <v/>
      </c>
      <c r="AH24" s="197" t="str">
        <f ca="1">_xlfn.IFNA(  SUBSTITUTE(     IF(  INDEX(役男大表!$A$1:$BD$75,MATCH($A24,役男大表!$A$1:$A$75,0),   MATCH(AH$1,役男大表!$A$3:$BD$3,0)  )=0,"",  IF(  INDEX(役男大表!$A$1:$BD$75,MATCH($A24,役男大表!$A$1:$A$75,0),   MATCH(AH$1,役男大表!$A$3:$BD$3,0)  )="榮","x",  IF(  INDEX(役男大表!$A$1:$BD$75,MATCH($A24,役男大表!$A$1:$A$75,0),   MATCH(AH$1,役男大表!$A$3:$BD$3,0)  )="榮-22",  "x榮18-22",               INDEX(役男大表!$A$1:$BD$75,MATCH($A24,役男大表!$A$1:$A$75,0),   MATCH(AH$1,役男大表!$A$3:$BD$3,0)  )                  )  )  )," ",""),"")</f>
        <v/>
      </c>
      <c r="AI24" s="197" t="str">
        <f ca="1">_xlfn.IFNA(  SUBSTITUTE(     IF(  INDEX(役男大表!$A$1:$BD$75,MATCH($A24,役男大表!$A$1:$A$75,0),   MATCH(AI$1,役男大表!$A$3:$BD$3,0)  )=0,"",  IF(  INDEX(役男大表!$A$1:$BD$75,MATCH($A24,役男大表!$A$1:$A$75,0),   MATCH(AI$1,役男大表!$A$3:$BD$3,0)  )="榮","x",  IF(  INDEX(役男大表!$A$1:$BD$75,MATCH($A24,役男大表!$A$1:$A$75,0),   MATCH(AI$1,役男大表!$A$3:$BD$3,0)  )="榮-22",  "x榮18-22",               INDEX(役男大表!$A$1:$BD$75,MATCH($A24,役男大表!$A$1:$A$75,0),   MATCH(AI$1,役男大表!$A$3:$BD$3,0)  )                  )  )  )," ",""),"")</f>
        <v/>
      </c>
      <c r="AJ24" s="197" t="str">
        <f ca="1">_xlfn.IFNA(  SUBSTITUTE(     IF(  INDEX(役男大表!$A$1:$BD$75,MATCH($A24,役男大表!$A$1:$A$75,0),   MATCH(AJ$1,役男大表!$A$3:$BD$3,0)  )=0,"",  IF(  INDEX(役男大表!$A$1:$BD$75,MATCH($A24,役男大表!$A$1:$A$75,0),   MATCH(AJ$1,役男大表!$A$3:$BD$3,0)  )="榮","x",  IF(  INDEX(役男大表!$A$1:$BD$75,MATCH($A24,役男大表!$A$1:$A$75,0),   MATCH(AJ$1,役男大表!$A$3:$BD$3,0)  )="榮-22",  "x榮18-22",               INDEX(役男大表!$A$1:$BD$75,MATCH($A24,役男大表!$A$1:$A$75,0),   MATCH(AJ$1,役男大表!$A$3:$BD$3,0)  )                  )  )  )," ",""),"")</f>
        <v/>
      </c>
      <c r="AM24" s="65">
        <f t="shared" si="1"/>
        <v>23</v>
      </c>
      <c r="AN24" s="65" t="str">
        <f t="shared" si="2"/>
        <v>林宏曄</v>
      </c>
      <c r="AO24" s="70" t="str">
        <f t="shared" ca="1" si="3"/>
        <v>全日勤</v>
      </c>
      <c r="AP24" s="65" t="str">
        <f>_xlfn.IFNA(IF((ROW(AP24)-1)&lt;=暫1!$B$2,IF(VALUE($AM24)=暫1!B$3,"家因",IF(VALUE($AM24)=暫1!C$3,"家因",IF(VALUE($AM24)=暫1!D$3,"家因",IF(VALUE($AM24)=暫1!E$3,"家因",IF(VALUE($AM24)=暫1!F$3,"家因",IF(VALUE($AM24)=暫1!G$3,"家因",IF(VALUE($AM24)=暫1!H$3,"家因",IF(VALUE($AM24)=暫1!I$3,"家因",IF(VALUE($AM24)=暫1!J$3,"家因",IF(VALUE($AM24)=暫1!K$3,"家因",IF(VALUE($AM24)=暫1!L$3,"家因",IF(VALUE($AM24)=暫1!M$3,"家因",IF(VALUE($AM24)=暫1!N$3,"家因",IF(VALUE($AM24)=暫1!O$3,"家因",IF(VALUE($AM24)=暫1!P$3,"家因",IF(VALUE($AM24)=暫1!Q$3,"家因",IF(VALUE($AM24)=暫1!R$3,"家因",IF(VALUE($AM24)=暫1!S$3,"家因",IF(VALUE($AM24)=暫1!T$3,"家因",IF(VALUE($AM24)=暫1!U$3,"家因","")))))))))))))))))))),""),"")</f>
        <v/>
      </c>
      <c r="AQ24" s="65" t="str">
        <f ca="1">IF((ROW(AQ24)-1)&lt;=暫1!$B$2,_xlfn.IFNA(IF(INDEX($A$1:$AJ$99,MATCH($AN24,$B$1:$B$219,0),VALUE($AQ$1+3))="成","補",INDEX($A$1:$AJ$99,MATCH($AN24,$B$1:$B$219,0),VALUE($AQ$1+3))),""),"")</f>
        <v/>
      </c>
      <c r="AR24" s="65" t="str">
        <f ca="1">IF((ROW(AR24)-1)&lt;=暫1!$B$2,_xlfn.IFNA(IF(INDEX($A$1:$AJ$99,MATCH($AN24,$B$1:$B$219,0),VALUE($AR$1+3))="成","補",INDEX($A$1:$AJ$99,MATCH($AN24,$B$1:$B$219,0),VALUE($AR$1+3))),""),"")</f>
        <v/>
      </c>
      <c r="AS24" s="65" t="str">
        <f ca="1">IF((ROW(AS24)-1)&lt;=暫1!$B$2,_xlfn.IFNA(IF(INDEX($A$1:$AJ$99,MATCH($AN24,$B$1:$B$219,0),VALUE($AS$1+3))="成","補",INDEX($A$1:$AJ$99,MATCH($AN24,$B$1:$B$219,0),VALUE($AS$1+3))),""),"")</f>
        <v/>
      </c>
      <c r="AT24" s="65" t="str">
        <f t="shared" ca="1" si="4"/>
        <v/>
      </c>
      <c r="AU24" s="65" t="str">
        <f t="shared" ca="1" si="5"/>
        <v/>
      </c>
      <c r="AV24" s="65" t="str">
        <f t="shared" ca="1" si="6"/>
        <v/>
      </c>
      <c r="AX24" s="65" t="str">
        <f ca="1">IFERROR(IF((ROW(AX24)-1)&lt;=暫1!$B$2,SUBSTITUTE(IF($AO24=$AX$1,$AM24,"")," ",""),""),"")</f>
        <v/>
      </c>
      <c r="AY24" s="65" t="str">
        <f ca="1">IFERROR(IF((ROW(AY24)-1)&lt;=暫1!$B$2,SUBSTITUTE(IF($AO24=$AY$1,$AM24,"")," ",""),""),"")</f>
        <v/>
      </c>
      <c r="AZ24" s="65" t="str">
        <f ca="1">IFERROR(IF((ROW(AZ24)-1)&lt;=暫1!$B$2,SUBSTITUTE(IF($AO24=$AZ$1,$AM24,"")," ",""),""),"")</f>
        <v/>
      </c>
      <c r="BA24" s="65" t="str">
        <f ca="1">IFERROR(IF((ROW(BA24)-1)&lt;=暫1!$B$2,SUBSTITUTE(IF($AO24=$BA$1,$AM24,"")," ",""),""),"")</f>
        <v/>
      </c>
      <c r="BB24" s="68" t="str">
        <f ca="1">IFERROR(IF((ROW(BB24)-1)&lt;=暫1!$B$2,SUBSTITUTE(IF(OR($AO24=$BB$1,$AO24=$AY$1,$AO24=$AZ$1),$AM24,IF($AO24=$AY$1,$AM24,"")),"",""),""),"")</f>
        <v>23</v>
      </c>
      <c r="BC24" s="68" t="str">
        <f>IF(    AND(LEN(BC23)&gt;=2,IF(OR(役男人力!$K$2:$K$94="是"),役男人力!$B25,"")&lt;&gt;"" ),        "" &amp;  IF(OR(役男人力!$K$2:$K$94="是"),役男人力!$B24,""),  IF(OR(役男人力!$E24="全日勤",役男人力!$E24="家因退勤"),役男人力!$B24,"")  )</f>
        <v>林宏曄</v>
      </c>
    </row>
    <row r="25" spans="1:59" ht="25.5" customHeight="1">
      <c r="A25" s="197">
        <v>24</v>
      </c>
      <c r="B25" s="197" t="str">
        <f>_xlfn.IFNA(  INDEX(役男大表!$A$1:$BD$75,MATCH(A25,役男大表!$A$1:$A$75,0),2),"")</f>
        <v>陳柏庾</v>
      </c>
      <c r="C25" s="197" t="str">
        <f ca="1">_xlfn.IFNA(  SUBSTITUTE(     IF(  INDEX(役男大表!$A$1:$BD$75,MATCH($A25,役男大表!$A$1:$A$75,0),   MATCH(C$1,役男大表!$A$3:$BD$3,0)  )=0,"",  IF(  INDEX(役男大表!$A$1:$BD$75,MATCH($A25,役男大表!$A$1:$A$75,0),   MATCH(C$1,役男大表!$A$3:$BD$3,0)  )="榮","x",  IF(  INDEX(役男大表!$A$1:$BD$75,MATCH($A25,役男大表!$A$1:$A$75,0),   MATCH(C$1,役男大表!$A$3:$BD$3,0)  )="榮-22",  "x榮18-22",               INDEX(役男大表!$A$1:$BD$75,MATCH($A25,役男大表!$A$1:$A$75,0),   MATCH(C$1,役男大表!$A$3:$BD$3,0)  )                  )  )  )," ",""),"")</f>
        <v/>
      </c>
      <c r="D25" s="197" t="str">
        <f ca="1">_xlfn.IFNA(  SUBSTITUTE(     IF(  INDEX(役男大表!$A$1:$BD$75,MATCH($A25,役男大表!$A$1:$A$75,0),   MATCH(D$1,役男大表!$A$3:$BD$3,0)  )=0,"",  IF(  INDEX(役男大表!$A$1:$BD$75,MATCH($A25,役男大表!$A$1:$A$75,0),   MATCH(D$1,役男大表!$A$3:$BD$3,0)  )="榮","x",  IF(  INDEX(役男大表!$A$1:$BD$75,MATCH($A25,役男大表!$A$1:$A$75,0),   MATCH(D$1,役男大表!$A$3:$BD$3,0)  )="榮-22",  "x榮18-22",               INDEX(役男大表!$A$1:$BD$75,MATCH($A25,役男大表!$A$1:$A$75,0),   MATCH(D$1,役男大表!$A$3:$BD$3,0)  )                  )  )  )," ",""),"")</f>
        <v/>
      </c>
      <c r="E25" s="197" t="str">
        <f ca="1">_xlfn.IFNA(  SUBSTITUTE(     IF(  INDEX(役男大表!$A$1:$BD$75,MATCH($A25,役男大表!$A$1:$A$75,0),   MATCH(E$1,役男大表!$A$3:$BD$3,0)  )=0,"",  IF(  INDEX(役男大表!$A$1:$BD$75,MATCH($A25,役男大表!$A$1:$A$75,0),   MATCH(E$1,役男大表!$A$3:$BD$3,0)  )="榮","x",  IF(  INDEX(役男大表!$A$1:$BD$75,MATCH($A25,役男大表!$A$1:$A$75,0),   MATCH(E$1,役男大表!$A$3:$BD$3,0)  )="榮-22",  "x榮18-22",               INDEX(役男大表!$A$1:$BD$75,MATCH($A25,役男大表!$A$1:$A$75,0),   MATCH(E$1,役男大表!$A$3:$BD$3,0)  )                  )  )  )," ",""),"")</f>
        <v>x</v>
      </c>
      <c r="F25" s="197" t="str">
        <f ca="1">_xlfn.IFNA(  SUBSTITUTE(     IF(  INDEX(役男大表!$A$1:$BD$75,MATCH($A25,役男大表!$A$1:$A$75,0),   MATCH(F$1,役男大表!$A$3:$BD$3,0)  )=0,"",  IF(  INDEX(役男大表!$A$1:$BD$75,MATCH($A25,役男大表!$A$1:$A$75,0),   MATCH(F$1,役男大表!$A$3:$BD$3,0)  )="榮","x",  IF(  INDEX(役男大表!$A$1:$BD$75,MATCH($A25,役男大表!$A$1:$A$75,0),   MATCH(F$1,役男大表!$A$3:$BD$3,0)  )="榮-22",  "x榮18-22",               INDEX(役男大表!$A$1:$BD$75,MATCH($A25,役男大表!$A$1:$A$75,0),   MATCH(F$1,役男大表!$A$3:$BD$3,0)  )                  )  )  )," ",""),"")</f>
        <v>x</v>
      </c>
      <c r="G25" s="197" t="str">
        <f ca="1">_xlfn.IFNA(  SUBSTITUTE(     IF(  INDEX(役男大表!$A$1:$BD$75,MATCH($A25,役男大表!$A$1:$A$75,0),   MATCH(G$1,役男大表!$A$3:$BD$3,0)  )=0,"",  IF(  INDEX(役男大表!$A$1:$BD$75,MATCH($A25,役男大表!$A$1:$A$75,0),   MATCH(G$1,役男大表!$A$3:$BD$3,0)  )="榮","x",  IF(  INDEX(役男大表!$A$1:$BD$75,MATCH($A25,役男大表!$A$1:$A$75,0),   MATCH(G$1,役男大表!$A$3:$BD$3,0)  )="榮-22",  "x榮18-22",               INDEX(役男大表!$A$1:$BD$75,MATCH($A25,役男大表!$A$1:$A$75,0),   MATCH(G$1,役男大表!$A$3:$BD$3,0)  )                  )  )  )," ",""),"")</f>
        <v>x</v>
      </c>
      <c r="H25" s="197" t="str">
        <f ca="1">_xlfn.IFNA(  SUBSTITUTE(     IF(  INDEX(役男大表!$A$1:$BD$75,MATCH($A25,役男大表!$A$1:$A$75,0),   MATCH(H$1,役男大表!$A$3:$BD$3,0)  )=0,"",  IF(  INDEX(役男大表!$A$1:$BD$75,MATCH($A25,役男大表!$A$1:$A$75,0),   MATCH(H$1,役男大表!$A$3:$BD$3,0)  )="榮","x",  IF(  INDEX(役男大表!$A$1:$BD$75,MATCH($A25,役男大表!$A$1:$A$75,0),   MATCH(H$1,役男大表!$A$3:$BD$3,0)  )="榮-22",  "x榮18-22",               INDEX(役男大表!$A$1:$BD$75,MATCH($A25,役男大表!$A$1:$A$75,0),   MATCH(H$1,役男大表!$A$3:$BD$3,0)  )                  )  )  )," ",""),"")</f>
        <v/>
      </c>
      <c r="I25" s="197" t="str">
        <f ca="1">_xlfn.IFNA(  SUBSTITUTE(     IF(  INDEX(役男大表!$A$1:$BD$75,MATCH($A25,役男大表!$A$1:$A$75,0),   MATCH(I$1,役男大表!$A$3:$BD$3,0)  )=0,"",  IF(  INDEX(役男大表!$A$1:$BD$75,MATCH($A25,役男大表!$A$1:$A$75,0),   MATCH(I$1,役男大表!$A$3:$BD$3,0)  )="榮","x",  IF(  INDEX(役男大表!$A$1:$BD$75,MATCH($A25,役男大表!$A$1:$A$75,0),   MATCH(I$1,役男大表!$A$3:$BD$3,0)  )="榮-22",  "x榮18-22",               INDEX(役男大表!$A$1:$BD$75,MATCH($A25,役男大表!$A$1:$A$75,0),   MATCH(I$1,役男大表!$A$3:$BD$3,0)  )                  )  )  )," ",""),"")</f>
        <v/>
      </c>
      <c r="J25" s="197" t="str">
        <f ca="1">_xlfn.IFNA(  SUBSTITUTE(     IF(  INDEX(役男大表!$A$1:$BD$75,MATCH($A25,役男大表!$A$1:$A$75,0),   MATCH(J$1,役男大表!$A$3:$BD$3,0)  )=0,"",  IF(  INDEX(役男大表!$A$1:$BD$75,MATCH($A25,役男大表!$A$1:$A$75,0),   MATCH(J$1,役男大表!$A$3:$BD$3,0)  )="榮","x",  IF(  INDEX(役男大表!$A$1:$BD$75,MATCH($A25,役男大表!$A$1:$A$75,0),   MATCH(J$1,役男大表!$A$3:$BD$3,0)  )="榮-22",  "x榮18-22",               INDEX(役男大表!$A$1:$BD$75,MATCH($A25,役男大表!$A$1:$A$75,0),   MATCH(J$1,役男大表!$A$3:$BD$3,0)  )                  )  )  )," ",""),"")</f>
        <v/>
      </c>
      <c r="K25" s="197" t="str">
        <f ca="1">_xlfn.IFNA(  SUBSTITUTE(     IF(  INDEX(役男大表!$A$1:$BD$75,MATCH($A25,役男大表!$A$1:$A$75,0),   MATCH(K$1,役男大表!$A$3:$BD$3,0)  )=0,"",  IF(  INDEX(役男大表!$A$1:$BD$75,MATCH($A25,役男大表!$A$1:$A$75,0),   MATCH(K$1,役男大表!$A$3:$BD$3,0)  )="榮","x",  IF(  INDEX(役男大表!$A$1:$BD$75,MATCH($A25,役男大表!$A$1:$A$75,0),   MATCH(K$1,役男大表!$A$3:$BD$3,0)  )="榮-22",  "x榮18-22",               INDEX(役男大表!$A$1:$BD$75,MATCH($A25,役男大表!$A$1:$A$75,0),   MATCH(K$1,役男大表!$A$3:$BD$3,0)  )                  )  )  )," ",""),"")</f>
        <v/>
      </c>
      <c r="L25" s="197" t="str">
        <f ca="1">_xlfn.IFNA(  SUBSTITUTE(     IF(  INDEX(役男大表!$A$1:$BD$75,MATCH($A25,役男大表!$A$1:$A$75,0),   MATCH(L$1,役男大表!$A$3:$BD$3,0)  )=0,"",  IF(  INDEX(役男大表!$A$1:$BD$75,MATCH($A25,役男大表!$A$1:$A$75,0),   MATCH(L$1,役男大表!$A$3:$BD$3,0)  )="榮","x",  IF(  INDEX(役男大表!$A$1:$BD$75,MATCH($A25,役男大表!$A$1:$A$75,0),   MATCH(L$1,役男大表!$A$3:$BD$3,0)  )="榮-22",  "x榮18-22",               INDEX(役男大表!$A$1:$BD$75,MATCH($A25,役男大表!$A$1:$A$75,0),   MATCH(L$1,役男大表!$A$3:$BD$3,0)  )                  )  )  )," ",""),"")</f>
        <v/>
      </c>
      <c r="M25" s="197" t="str">
        <f ca="1">_xlfn.IFNA(  SUBSTITUTE(     IF(  INDEX(役男大表!$A$1:$BD$75,MATCH($A25,役男大表!$A$1:$A$75,0),   MATCH(M$1,役男大表!$A$3:$BD$3,0)  )=0,"",  IF(  INDEX(役男大表!$A$1:$BD$75,MATCH($A25,役男大表!$A$1:$A$75,0),   MATCH(M$1,役男大表!$A$3:$BD$3,0)  )="榮","x",  IF(  INDEX(役男大表!$A$1:$BD$75,MATCH($A25,役男大表!$A$1:$A$75,0),   MATCH(M$1,役男大表!$A$3:$BD$3,0)  )="榮-22",  "x榮18-22",               INDEX(役男大表!$A$1:$BD$75,MATCH($A25,役男大表!$A$1:$A$75,0),   MATCH(M$1,役男大表!$A$3:$BD$3,0)  )                  )  )  )," ",""),"")</f>
        <v>x</v>
      </c>
      <c r="N25" s="197" t="str">
        <f ca="1">_xlfn.IFNA(  SUBSTITUTE(     IF(  INDEX(役男大表!$A$1:$BD$75,MATCH($A25,役男大表!$A$1:$A$75,0),   MATCH(N$1,役男大表!$A$3:$BD$3,0)  )=0,"",  IF(  INDEX(役男大表!$A$1:$BD$75,MATCH($A25,役男大表!$A$1:$A$75,0),   MATCH(N$1,役男大表!$A$3:$BD$3,0)  )="榮","x",  IF(  INDEX(役男大表!$A$1:$BD$75,MATCH($A25,役男大表!$A$1:$A$75,0),   MATCH(N$1,役男大表!$A$3:$BD$3,0)  )="榮-22",  "x榮18-22",               INDEX(役男大表!$A$1:$BD$75,MATCH($A25,役男大表!$A$1:$A$75,0),   MATCH(N$1,役男大表!$A$3:$BD$3,0)  )                  )  )  )," ",""),"")</f>
        <v>x</v>
      </c>
      <c r="O25" s="197" t="str">
        <f ca="1">_xlfn.IFNA(  SUBSTITUTE(     IF(  INDEX(役男大表!$A$1:$BD$75,MATCH($A25,役男大表!$A$1:$A$75,0),   MATCH(O$1,役男大表!$A$3:$BD$3,0)  )=0,"",  IF(  INDEX(役男大表!$A$1:$BD$75,MATCH($A25,役男大表!$A$1:$A$75,0),   MATCH(O$1,役男大表!$A$3:$BD$3,0)  )="榮","x",  IF(  INDEX(役男大表!$A$1:$BD$75,MATCH($A25,役男大表!$A$1:$A$75,0),   MATCH(O$1,役男大表!$A$3:$BD$3,0)  )="榮-22",  "x榮18-22",               INDEX(役男大表!$A$1:$BD$75,MATCH($A25,役男大表!$A$1:$A$75,0),   MATCH(O$1,役男大表!$A$3:$BD$3,0)  )                  )  )  )," ",""),"")</f>
        <v>x</v>
      </c>
      <c r="P25" s="197" t="str">
        <f ca="1">_xlfn.IFNA(  SUBSTITUTE(     IF(  INDEX(役男大表!$A$1:$BD$75,MATCH($A25,役男大表!$A$1:$A$75,0),   MATCH(P$1,役男大表!$A$3:$BD$3,0)  )=0,"",  IF(  INDEX(役男大表!$A$1:$BD$75,MATCH($A25,役男大表!$A$1:$A$75,0),   MATCH(P$1,役男大表!$A$3:$BD$3,0)  )="榮","x",  IF(  INDEX(役男大表!$A$1:$BD$75,MATCH($A25,役男大表!$A$1:$A$75,0),   MATCH(P$1,役男大表!$A$3:$BD$3,0)  )="榮-22",  "x榮18-22",               INDEX(役男大表!$A$1:$BD$75,MATCH($A25,役男大表!$A$1:$A$75,0),   MATCH(P$1,役男大表!$A$3:$BD$3,0)  )                  )  )  )," ",""),"")</f>
        <v/>
      </c>
      <c r="Q25" s="197" t="str">
        <f ca="1">_xlfn.IFNA(  SUBSTITUTE(     IF(  INDEX(役男大表!$A$1:$BD$75,MATCH($A25,役男大表!$A$1:$A$75,0),   MATCH(Q$1,役男大表!$A$3:$BD$3,0)  )=0,"",  IF(  INDEX(役男大表!$A$1:$BD$75,MATCH($A25,役男大表!$A$1:$A$75,0),   MATCH(Q$1,役男大表!$A$3:$BD$3,0)  )="榮","x",  IF(  INDEX(役男大表!$A$1:$BD$75,MATCH($A25,役男大表!$A$1:$A$75,0),   MATCH(Q$1,役男大表!$A$3:$BD$3,0)  )="榮-22",  "x榮18-22",               INDEX(役男大表!$A$1:$BD$75,MATCH($A25,役男大表!$A$1:$A$75,0),   MATCH(Q$1,役男大表!$A$3:$BD$3,0)  )                  )  )  )," ",""),"")</f>
        <v/>
      </c>
      <c r="R25" s="197" t="str">
        <f ca="1">_xlfn.IFNA(  SUBSTITUTE(     IF(  INDEX(役男大表!$A$1:$BD$75,MATCH($A25,役男大表!$A$1:$A$75,0),   MATCH(R$1,役男大表!$A$3:$BD$3,0)  )=0,"",  IF(  INDEX(役男大表!$A$1:$BD$75,MATCH($A25,役男大表!$A$1:$A$75,0),   MATCH(R$1,役男大表!$A$3:$BD$3,0)  )="榮","x",  IF(  INDEX(役男大表!$A$1:$BD$75,MATCH($A25,役男大表!$A$1:$A$75,0),   MATCH(R$1,役男大表!$A$3:$BD$3,0)  )="榮-22",  "x榮18-22",               INDEX(役男大表!$A$1:$BD$75,MATCH($A25,役男大表!$A$1:$A$75,0),   MATCH(R$1,役男大表!$A$3:$BD$3,0)  )                  )  )  )," ",""),"")</f>
        <v/>
      </c>
      <c r="S25" s="197" t="str">
        <f ca="1">_xlfn.IFNA(  SUBSTITUTE(     IF(  INDEX(役男大表!$A$1:$BD$75,MATCH($A25,役男大表!$A$1:$A$75,0),   MATCH(S$1,役男大表!$A$3:$BD$3,0)  )=0,"",  IF(  INDEX(役男大表!$A$1:$BD$75,MATCH($A25,役男大表!$A$1:$A$75,0),   MATCH(S$1,役男大表!$A$3:$BD$3,0)  )="榮","x",  IF(  INDEX(役男大表!$A$1:$BD$75,MATCH($A25,役男大表!$A$1:$A$75,0),   MATCH(S$1,役男大表!$A$3:$BD$3,0)  )="榮-22",  "x榮18-22",               INDEX(役男大表!$A$1:$BD$75,MATCH($A25,役男大表!$A$1:$A$75,0),   MATCH(S$1,役男大表!$A$3:$BD$3,0)  )                  )  )  )," ",""),"")</f>
        <v/>
      </c>
      <c r="T25" s="197" t="str">
        <f ca="1">_xlfn.IFNA(  SUBSTITUTE(     IF(  INDEX(役男大表!$A$1:$BD$75,MATCH($A25,役男大表!$A$1:$A$75,0),   MATCH(T$1,役男大表!$A$3:$BD$3,0)  )=0,"",  IF(  INDEX(役男大表!$A$1:$BD$75,MATCH($A25,役男大表!$A$1:$A$75,0),   MATCH(T$1,役男大表!$A$3:$BD$3,0)  )="榮","x",  IF(  INDEX(役男大表!$A$1:$BD$75,MATCH($A25,役男大表!$A$1:$A$75,0),   MATCH(T$1,役男大表!$A$3:$BD$3,0)  )="榮-22",  "x榮18-22",               INDEX(役男大表!$A$1:$BD$75,MATCH($A25,役男大表!$A$1:$A$75,0),   MATCH(T$1,役男大表!$A$3:$BD$3,0)  )                  )  )  )," ",""),"")</f>
        <v/>
      </c>
      <c r="U25" s="197" t="str">
        <f ca="1">_xlfn.IFNA(  SUBSTITUTE(     IF(  INDEX(役男大表!$A$1:$BD$75,MATCH($A25,役男大表!$A$1:$A$75,0),   MATCH(U$1,役男大表!$A$3:$BD$3,0)  )=0,"",  IF(  INDEX(役男大表!$A$1:$BD$75,MATCH($A25,役男大表!$A$1:$A$75,0),   MATCH(U$1,役男大表!$A$3:$BD$3,0)  )="榮","x",  IF(  INDEX(役男大表!$A$1:$BD$75,MATCH($A25,役男大表!$A$1:$A$75,0),   MATCH(U$1,役男大表!$A$3:$BD$3,0)  )="榮-22",  "x榮18-22",               INDEX(役男大表!$A$1:$BD$75,MATCH($A25,役男大表!$A$1:$A$75,0),   MATCH(U$1,役男大表!$A$3:$BD$3,0)  )                  )  )  )," ",""),"")</f>
        <v/>
      </c>
      <c r="V25" s="197" t="str">
        <f ca="1">_xlfn.IFNA(  SUBSTITUTE(     IF(  INDEX(役男大表!$A$1:$BD$75,MATCH($A25,役男大表!$A$1:$A$75,0),   MATCH(V$1,役男大表!$A$3:$BD$3,0)  )=0,"",  IF(  INDEX(役男大表!$A$1:$BD$75,MATCH($A25,役男大表!$A$1:$A$75,0),   MATCH(V$1,役男大表!$A$3:$BD$3,0)  )="榮","x",  IF(  INDEX(役男大表!$A$1:$BD$75,MATCH($A25,役男大表!$A$1:$A$75,0),   MATCH(V$1,役男大表!$A$3:$BD$3,0)  )="榮-22",  "x榮18-22",               INDEX(役男大表!$A$1:$BD$75,MATCH($A25,役男大表!$A$1:$A$75,0),   MATCH(V$1,役男大表!$A$3:$BD$3,0)  )                  )  )  )," ",""),"")</f>
        <v/>
      </c>
      <c r="W25" s="197" t="str">
        <f ca="1">_xlfn.IFNA(  SUBSTITUTE(     IF(  INDEX(役男大表!$A$1:$BD$75,MATCH($A25,役男大表!$A$1:$A$75,0),   MATCH(W$1,役男大表!$A$3:$BD$3,0)  )=0,"",  IF(  INDEX(役男大表!$A$1:$BD$75,MATCH($A25,役男大表!$A$1:$A$75,0),   MATCH(W$1,役男大表!$A$3:$BD$3,0)  )="榮","x",  IF(  INDEX(役男大表!$A$1:$BD$75,MATCH($A25,役男大表!$A$1:$A$75,0),   MATCH(W$1,役男大表!$A$3:$BD$3,0)  )="榮-22",  "x榮18-22",               INDEX(役男大表!$A$1:$BD$75,MATCH($A25,役男大表!$A$1:$A$75,0),   MATCH(W$1,役男大表!$A$3:$BD$3,0)  )                  )  )  )," ",""),"")</f>
        <v>病07-22日18</v>
      </c>
      <c r="X25" s="197" t="str">
        <f ca="1">_xlfn.IFNA(  SUBSTITUTE(     IF(  INDEX(役男大表!$A$1:$BD$75,MATCH($A25,役男大表!$A$1:$A$75,0),   MATCH(X$1,役男大表!$A$3:$BD$3,0)  )=0,"",  IF(  INDEX(役男大表!$A$1:$BD$75,MATCH($A25,役男大表!$A$1:$A$75,0),   MATCH(X$1,役男大表!$A$3:$BD$3,0)  )="榮","x",  IF(  INDEX(役男大表!$A$1:$BD$75,MATCH($A25,役男大表!$A$1:$A$75,0),   MATCH(X$1,役男大表!$A$3:$BD$3,0)  )="榮-22",  "x榮18-22",               INDEX(役男大表!$A$1:$BD$75,MATCH($A25,役男大表!$A$1:$A$75,0),   MATCH(X$1,役男大表!$A$3:$BD$3,0)  )                  )  )  )," ",""),"")</f>
        <v>病21日07-22日18</v>
      </c>
      <c r="Y25" s="197" t="str">
        <f ca="1">_xlfn.IFNA(  SUBSTITUTE(     IF(  INDEX(役男大表!$A$1:$BD$75,MATCH($A25,役男大表!$A$1:$A$75,0),   MATCH(Y$1,役男大表!$A$3:$BD$3,0)  )=0,"",  IF(  INDEX(役男大表!$A$1:$BD$75,MATCH($A25,役男大表!$A$1:$A$75,0),   MATCH(Y$1,役男大表!$A$3:$BD$3,0)  )="榮","x",  IF(  INDEX(役男大表!$A$1:$BD$75,MATCH($A25,役男大表!$A$1:$A$75,0),   MATCH(Y$1,役男大表!$A$3:$BD$3,0)  )="榮-22",  "x榮18-22",               INDEX(役男大表!$A$1:$BD$75,MATCH($A25,役男大表!$A$1:$A$75,0),   MATCH(Y$1,役男大表!$A$3:$BD$3,0)  )                  )  )  )," ",""),"")</f>
        <v>x</v>
      </c>
      <c r="Z25" s="197" t="str">
        <f ca="1">_xlfn.IFNA(  SUBSTITUTE(     IF(  INDEX(役男大表!$A$1:$BD$75,MATCH($A25,役男大表!$A$1:$A$75,0),   MATCH(Z$1,役男大表!$A$3:$BD$3,0)  )=0,"",  IF(  INDEX(役男大表!$A$1:$BD$75,MATCH($A25,役男大表!$A$1:$A$75,0),   MATCH(Z$1,役男大表!$A$3:$BD$3,0)  )="榮","x",  IF(  INDEX(役男大表!$A$1:$BD$75,MATCH($A25,役男大表!$A$1:$A$75,0),   MATCH(Z$1,役男大表!$A$3:$BD$3,0)  )="榮-22",  "x榮18-22",               INDEX(役男大表!$A$1:$BD$75,MATCH($A25,役男大表!$A$1:$A$75,0),   MATCH(Z$1,役男大表!$A$3:$BD$3,0)  )                  )  )  )," ",""),"")</f>
        <v>x</v>
      </c>
      <c r="AA25" s="197" t="str">
        <f ca="1">_xlfn.IFNA(  SUBSTITUTE(     IF(  INDEX(役男大表!$A$1:$BD$75,MATCH($A25,役男大表!$A$1:$A$75,0),   MATCH(AA$1,役男大表!$A$3:$BD$3,0)  )=0,"",  IF(  INDEX(役男大表!$A$1:$BD$75,MATCH($A25,役男大表!$A$1:$A$75,0),   MATCH(AA$1,役男大表!$A$3:$BD$3,0)  )="榮","x",  IF(  INDEX(役男大表!$A$1:$BD$75,MATCH($A25,役男大表!$A$1:$A$75,0),   MATCH(AA$1,役男大表!$A$3:$BD$3,0)  )="榮-22",  "x榮18-22",               INDEX(役男大表!$A$1:$BD$75,MATCH($A25,役男大表!$A$1:$A$75,0),   MATCH(AA$1,役男大表!$A$3:$BD$3,0)  )                  )  )  )," ",""),"")</f>
        <v>x</v>
      </c>
      <c r="AB25" s="197" t="str">
        <f ca="1">_xlfn.IFNA(  SUBSTITUTE(     IF(  INDEX(役男大表!$A$1:$BD$75,MATCH($A25,役男大表!$A$1:$A$75,0),   MATCH(AB$1,役男大表!$A$3:$BD$3,0)  )=0,"",  IF(  INDEX(役男大表!$A$1:$BD$75,MATCH($A25,役男大表!$A$1:$A$75,0),   MATCH(AB$1,役男大表!$A$3:$BD$3,0)  )="榮","x",  IF(  INDEX(役男大表!$A$1:$BD$75,MATCH($A25,役男大表!$A$1:$A$75,0),   MATCH(AB$1,役男大表!$A$3:$BD$3,0)  )="榮-22",  "x榮18-22",               INDEX(役男大表!$A$1:$BD$75,MATCH($A25,役男大表!$A$1:$A$75,0),   MATCH(AB$1,役男大表!$A$3:$BD$3,0)  )                  )  )  )," ",""),"")</f>
        <v/>
      </c>
      <c r="AC25" s="197" t="str">
        <f ca="1">_xlfn.IFNA(  SUBSTITUTE(     IF(  INDEX(役男大表!$A$1:$BD$75,MATCH($A25,役男大表!$A$1:$A$75,0),   MATCH(AC$1,役男大表!$A$3:$BD$3,0)  )=0,"",  IF(  INDEX(役男大表!$A$1:$BD$75,MATCH($A25,役男大表!$A$1:$A$75,0),   MATCH(AC$1,役男大表!$A$3:$BD$3,0)  )="榮","x",  IF(  INDEX(役男大表!$A$1:$BD$75,MATCH($A25,役男大表!$A$1:$A$75,0),   MATCH(AC$1,役男大表!$A$3:$BD$3,0)  )="榮-22",  "x榮18-22",               INDEX(役男大表!$A$1:$BD$75,MATCH($A25,役男大表!$A$1:$A$75,0),   MATCH(AC$1,役男大表!$A$3:$BD$3,0)  )                  )  )  )," ",""),"")</f>
        <v/>
      </c>
      <c r="AD25" s="197" t="str">
        <f ca="1">_xlfn.IFNA(  SUBSTITUTE(     IF(  INDEX(役男大表!$A$1:$BD$75,MATCH($A25,役男大表!$A$1:$A$75,0),   MATCH(AD$1,役男大表!$A$3:$BD$3,0)  )=0,"",  IF(  INDEX(役男大表!$A$1:$BD$75,MATCH($A25,役男大表!$A$1:$A$75,0),   MATCH(AD$1,役男大表!$A$3:$BD$3,0)  )="榮","x",  IF(  INDEX(役男大表!$A$1:$BD$75,MATCH($A25,役男大表!$A$1:$A$75,0),   MATCH(AD$1,役男大表!$A$3:$BD$3,0)  )="榮-22",  "x榮18-22",               INDEX(役男大表!$A$1:$BD$75,MATCH($A25,役男大表!$A$1:$A$75,0),   MATCH(AD$1,役男大表!$A$3:$BD$3,0)  )                  )  )  )," ",""),"")</f>
        <v/>
      </c>
      <c r="AE25" s="197" t="str">
        <f ca="1">_xlfn.IFNA(  SUBSTITUTE(     IF(  INDEX(役男大表!$A$1:$BD$75,MATCH($A25,役男大表!$A$1:$A$75,0),   MATCH(AE$1,役男大表!$A$3:$BD$3,0)  )=0,"",  IF(  INDEX(役男大表!$A$1:$BD$75,MATCH($A25,役男大表!$A$1:$A$75,0),   MATCH(AE$1,役男大表!$A$3:$BD$3,0)  )="榮","x",  IF(  INDEX(役男大表!$A$1:$BD$75,MATCH($A25,役男大表!$A$1:$A$75,0),   MATCH(AE$1,役男大表!$A$3:$BD$3,0)  )="榮-22",  "x榮18-22",               INDEX(役男大表!$A$1:$BD$75,MATCH($A25,役男大表!$A$1:$A$75,0),   MATCH(AE$1,役男大表!$A$3:$BD$3,0)  )                  )  )  )," ",""),"")</f>
        <v/>
      </c>
      <c r="AF25" s="197" t="str">
        <f ca="1">_xlfn.IFNA(  SUBSTITUTE(     IF(  INDEX(役男大表!$A$1:$BD$75,MATCH($A25,役男大表!$A$1:$A$75,0),   MATCH(AF$1,役男大表!$A$3:$BD$3,0)  )=0,"",  IF(  INDEX(役男大表!$A$1:$BD$75,MATCH($A25,役男大表!$A$1:$A$75,0),   MATCH(AF$1,役男大表!$A$3:$BD$3,0)  )="榮","x",  IF(  INDEX(役男大表!$A$1:$BD$75,MATCH($A25,役男大表!$A$1:$A$75,0),   MATCH(AF$1,役男大表!$A$3:$BD$3,0)  )="榮-22",  "x榮18-22",               INDEX(役男大表!$A$1:$BD$75,MATCH($A25,役男大表!$A$1:$A$75,0),   MATCH(AF$1,役男大表!$A$3:$BD$3,0)  )                  )  )  )," ",""),"")</f>
        <v/>
      </c>
      <c r="AG25" s="197" t="str">
        <f ca="1">_xlfn.IFNA(  SUBSTITUTE(     IF(  INDEX(役男大表!$A$1:$BD$75,MATCH($A25,役男大表!$A$1:$A$75,0),   MATCH(AG$1,役男大表!$A$3:$BD$3,0)  )=0,"",  IF(  INDEX(役男大表!$A$1:$BD$75,MATCH($A25,役男大表!$A$1:$A$75,0),   MATCH(AG$1,役男大表!$A$3:$BD$3,0)  )="榮","x",  IF(  INDEX(役男大表!$A$1:$BD$75,MATCH($A25,役男大表!$A$1:$A$75,0),   MATCH(AG$1,役男大表!$A$3:$BD$3,0)  )="榮-22",  "x榮18-22",               INDEX(役男大表!$A$1:$BD$75,MATCH($A25,役男大表!$A$1:$A$75,0),   MATCH(AG$1,役男大表!$A$3:$BD$3,0)  )                  )  )  )," ",""),"")</f>
        <v/>
      </c>
      <c r="AH25" s="197" t="str">
        <f ca="1">_xlfn.IFNA(  SUBSTITUTE(     IF(  INDEX(役男大表!$A$1:$BD$75,MATCH($A25,役男大表!$A$1:$A$75,0),   MATCH(AH$1,役男大表!$A$3:$BD$3,0)  )=0,"",  IF(  INDEX(役男大表!$A$1:$BD$75,MATCH($A25,役男大表!$A$1:$A$75,0),   MATCH(AH$1,役男大表!$A$3:$BD$3,0)  )="榮","x",  IF(  INDEX(役男大表!$A$1:$BD$75,MATCH($A25,役男大表!$A$1:$A$75,0),   MATCH(AH$1,役男大表!$A$3:$BD$3,0)  )="榮-22",  "x榮18-22",               INDEX(役男大表!$A$1:$BD$75,MATCH($A25,役男大表!$A$1:$A$75,0),   MATCH(AH$1,役男大表!$A$3:$BD$3,0)  )                  )  )  )," ",""),"")</f>
        <v/>
      </c>
      <c r="AI25" s="197" t="str">
        <f ca="1">_xlfn.IFNA(  SUBSTITUTE(     IF(  INDEX(役男大表!$A$1:$BD$75,MATCH($A25,役男大表!$A$1:$A$75,0),   MATCH(AI$1,役男大表!$A$3:$BD$3,0)  )=0,"",  IF(  INDEX(役男大表!$A$1:$BD$75,MATCH($A25,役男大表!$A$1:$A$75,0),   MATCH(AI$1,役男大表!$A$3:$BD$3,0)  )="榮","x",  IF(  INDEX(役男大表!$A$1:$BD$75,MATCH($A25,役男大表!$A$1:$A$75,0),   MATCH(AI$1,役男大表!$A$3:$BD$3,0)  )="榮-22",  "x榮18-22",               INDEX(役男大表!$A$1:$BD$75,MATCH($A25,役男大表!$A$1:$A$75,0),   MATCH(AI$1,役男大表!$A$3:$BD$3,0)  )                  )  )  )," ",""),"")</f>
        <v/>
      </c>
      <c r="AJ25" s="197" t="str">
        <f ca="1">_xlfn.IFNA(  SUBSTITUTE(     IF(  INDEX(役男大表!$A$1:$BD$75,MATCH($A25,役男大表!$A$1:$A$75,0),   MATCH(AJ$1,役男大表!$A$3:$BD$3,0)  )=0,"",  IF(  INDEX(役男大表!$A$1:$BD$75,MATCH($A25,役男大表!$A$1:$A$75,0),   MATCH(AJ$1,役男大表!$A$3:$BD$3,0)  )="榮","x",  IF(  INDEX(役男大表!$A$1:$BD$75,MATCH($A25,役男大表!$A$1:$A$75,0),   MATCH(AJ$1,役男大表!$A$3:$BD$3,0)  )="榮-22",  "x榮18-22",               INDEX(役男大表!$A$1:$BD$75,MATCH($A25,役男大表!$A$1:$A$75,0),   MATCH(AJ$1,役男大表!$A$3:$BD$3,0)  )                  )  )  )," ",""),"")</f>
        <v/>
      </c>
      <c r="AM25" s="65">
        <f t="shared" si="1"/>
        <v>24</v>
      </c>
      <c r="AN25" s="65" t="str">
        <f t="shared" si="2"/>
        <v>陳柏庾</v>
      </c>
      <c r="AO25" s="70" t="str">
        <f t="shared" ca="1" si="3"/>
        <v>全日勤</v>
      </c>
      <c r="AP25" s="65" t="str">
        <f>_xlfn.IFNA(IF((ROW(AP25)-1)&lt;=暫1!$B$2,IF(VALUE($AM25)=暫1!B$3,"家因",IF(VALUE($AM25)=暫1!C$3,"家因",IF(VALUE($AM25)=暫1!D$3,"家因",IF(VALUE($AM25)=暫1!E$3,"家因",IF(VALUE($AM25)=暫1!F$3,"家因",IF(VALUE($AM25)=暫1!G$3,"家因",IF(VALUE($AM25)=暫1!H$3,"家因",IF(VALUE($AM25)=暫1!I$3,"家因",IF(VALUE($AM25)=暫1!J$3,"家因",IF(VALUE($AM25)=暫1!K$3,"家因",IF(VALUE($AM25)=暫1!L$3,"家因",IF(VALUE($AM25)=暫1!M$3,"家因",IF(VALUE($AM25)=暫1!N$3,"家因",IF(VALUE($AM25)=暫1!O$3,"家因",IF(VALUE($AM25)=暫1!P$3,"家因",IF(VALUE($AM25)=暫1!Q$3,"家因",IF(VALUE($AM25)=暫1!R$3,"家因",IF(VALUE($AM25)=暫1!S$3,"家因",IF(VALUE($AM25)=暫1!T$3,"家因",IF(VALUE($AM25)=暫1!U$3,"家因","")))))))))))))))))))),""),"")</f>
        <v/>
      </c>
      <c r="AQ25" s="65" t="str">
        <f ca="1">IF((ROW(AQ25)-1)&lt;=暫1!$B$2,_xlfn.IFNA(IF(INDEX($A$1:$AJ$99,MATCH($AN25,$B$1:$B$219,0),VALUE($AQ$1+3))="成","補",INDEX($A$1:$AJ$99,MATCH($AN25,$B$1:$B$219,0),VALUE($AQ$1+3))),""),"")</f>
        <v/>
      </c>
      <c r="AR25" s="65" t="str">
        <f ca="1">IF((ROW(AR25)-1)&lt;=暫1!$B$2,_xlfn.IFNA(IF(INDEX($A$1:$AJ$99,MATCH($AN25,$B$1:$B$219,0),VALUE($AR$1+3))="成","補",INDEX($A$1:$AJ$99,MATCH($AN25,$B$1:$B$219,0),VALUE($AR$1+3))),""),"")</f>
        <v/>
      </c>
      <c r="AS25" s="65" t="str">
        <f ca="1">IF((ROW(AS25)-1)&lt;=暫1!$B$2,_xlfn.IFNA(IF(INDEX($A$1:$AJ$99,MATCH($AN25,$B$1:$B$219,0),VALUE($AS$1+3))="成","補",INDEX($A$1:$AJ$99,MATCH($AN25,$B$1:$B$219,0),VALUE($AS$1+3))),""),"")</f>
        <v/>
      </c>
      <c r="AT25" s="65" t="str">
        <f t="shared" ca="1" si="4"/>
        <v/>
      </c>
      <c r="AU25" s="65" t="str">
        <f t="shared" ca="1" si="5"/>
        <v/>
      </c>
      <c r="AV25" s="65" t="str">
        <f t="shared" ca="1" si="6"/>
        <v/>
      </c>
      <c r="AX25" s="65" t="str">
        <f ca="1">IFERROR(IF((ROW(AX25)-1)&lt;=暫1!$B$2,SUBSTITUTE(IF($AO25=$AX$1,$AM25,"")," ",""),""),"")</f>
        <v/>
      </c>
      <c r="AY25" s="65" t="str">
        <f ca="1">IFERROR(IF((ROW(AY25)-1)&lt;=暫1!$B$2,SUBSTITUTE(IF($AO25=$AY$1,$AM25,"")," ",""),""),"")</f>
        <v/>
      </c>
      <c r="AZ25" s="65" t="str">
        <f ca="1">IFERROR(IF((ROW(AZ25)-1)&lt;=暫1!$B$2,SUBSTITUTE(IF($AO25=$AZ$1,$AM25,"")," ",""),""),"")</f>
        <v/>
      </c>
      <c r="BA25" s="65" t="str">
        <f ca="1">IFERROR(IF((ROW(BA25)-1)&lt;=暫1!$B$2,SUBSTITUTE(IF($AO25=$BA$1,$AM25,"")," ",""),""),"")</f>
        <v/>
      </c>
      <c r="BB25" s="68" t="str">
        <f ca="1">IFERROR(IF((ROW(BB25)-1)&lt;=暫1!$B$2,SUBSTITUTE(IF(OR($AO25=$BB$1,$AO25=$AY$1,$AO25=$AZ$1),$AM25,IF($AO25=$AY$1,$AM25,"")),"",""),""),"")</f>
        <v>24</v>
      </c>
      <c r="BC25" s="68" t="str">
        <f>IF(    AND(LEN(BC24)&gt;=2,IF(OR(役男人力!$K$2:$K$94="是"),役男人力!$B26,"")&lt;&gt;"" ),        "" &amp;  IF(OR(役男人力!$K$2:$K$94="是"),役男人力!$B25,""),  IF(OR(役男人力!$E25="全日勤",役男人力!$E25="家因退勤"),役男人力!$B25,"")  )</f>
        <v>陳柏庾</v>
      </c>
    </row>
    <row r="26" spans="1:59" ht="25.5" customHeight="1">
      <c r="A26" s="197">
        <v>25</v>
      </c>
      <c r="B26" s="197" t="str">
        <f>_xlfn.IFNA(  INDEX(役男大表!$A$1:$BD$75,MATCH(A26,役男大表!$A$1:$A$75,0),2),"")</f>
        <v>鄭楚平</v>
      </c>
      <c r="C26" s="197" t="str">
        <f ca="1">_xlfn.IFNA(  SUBSTITUTE(     IF(  INDEX(役男大表!$A$1:$BD$75,MATCH($A26,役男大表!$A$1:$A$75,0),   MATCH(C$1,役男大表!$A$3:$BD$3,0)  )=0,"",  IF(  INDEX(役男大表!$A$1:$BD$75,MATCH($A26,役男大表!$A$1:$A$75,0),   MATCH(C$1,役男大表!$A$3:$BD$3,0)  )="榮","x",  IF(  INDEX(役男大表!$A$1:$BD$75,MATCH($A26,役男大表!$A$1:$A$75,0),   MATCH(C$1,役男大表!$A$3:$BD$3,0)  )="榮-22",  "x榮18-22",               INDEX(役男大表!$A$1:$BD$75,MATCH($A26,役男大表!$A$1:$A$75,0),   MATCH(C$1,役男大表!$A$3:$BD$3,0)  )                  )  )  )," ",""),"")</f>
        <v/>
      </c>
      <c r="D26" s="197" t="str">
        <f ca="1">_xlfn.IFNA(  SUBSTITUTE(     IF(  INDEX(役男大表!$A$1:$BD$75,MATCH($A26,役男大表!$A$1:$A$75,0),   MATCH(D$1,役男大表!$A$3:$BD$3,0)  )=0,"",  IF(  INDEX(役男大表!$A$1:$BD$75,MATCH($A26,役男大表!$A$1:$A$75,0),   MATCH(D$1,役男大表!$A$3:$BD$3,0)  )="榮","x",  IF(  INDEX(役男大表!$A$1:$BD$75,MATCH($A26,役男大表!$A$1:$A$75,0),   MATCH(D$1,役男大表!$A$3:$BD$3,0)  )="榮-22",  "x榮18-22",               INDEX(役男大表!$A$1:$BD$75,MATCH($A26,役男大表!$A$1:$A$75,0),   MATCH(D$1,役男大表!$A$3:$BD$3,0)  )                  )  )  )," ",""),"")</f>
        <v/>
      </c>
      <c r="E26" s="197" t="str">
        <f ca="1">_xlfn.IFNA(  SUBSTITUTE(     IF(  INDEX(役男大表!$A$1:$BD$75,MATCH($A26,役男大表!$A$1:$A$75,0),   MATCH(E$1,役男大表!$A$3:$BD$3,0)  )=0,"",  IF(  INDEX(役男大表!$A$1:$BD$75,MATCH($A26,役男大表!$A$1:$A$75,0),   MATCH(E$1,役男大表!$A$3:$BD$3,0)  )="榮","x",  IF(  INDEX(役男大表!$A$1:$BD$75,MATCH($A26,役男大表!$A$1:$A$75,0),   MATCH(E$1,役男大表!$A$3:$BD$3,0)  )="榮-22",  "x榮18-22",               INDEX(役男大表!$A$1:$BD$75,MATCH($A26,役男大表!$A$1:$A$75,0),   MATCH(E$1,役男大表!$A$3:$BD$3,0)  )                  )  )  )," ",""),"")</f>
        <v/>
      </c>
      <c r="F26" s="197" t="str">
        <f ca="1">_xlfn.IFNA(  SUBSTITUTE(     IF(  INDEX(役男大表!$A$1:$BD$75,MATCH($A26,役男大表!$A$1:$A$75,0),   MATCH(F$1,役男大表!$A$3:$BD$3,0)  )=0,"",  IF(  INDEX(役男大表!$A$1:$BD$75,MATCH($A26,役男大表!$A$1:$A$75,0),   MATCH(F$1,役男大表!$A$3:$BD$3,0)  )="榮","x",  IF(  INDEX(役男大表!$A$1:$BD$75,MATCH($A26,役男大表!$A$1:$A$75,0),   MATCH(F$1,役男大表!$A$3:$BD$3,0)  )="榮-22",  "x榮18-22",               INDEX(役男大表!$A$1:$BD$75,MATCH($A26,役男大表!$A$1:$A$75,0),   MATCH(F$1,役男大表!$A$3:$BD$3,0)  )                  )  )  )," ",""),"")</f>
        <v/>
      </c>
      <c r="G26" s="197" t="str">
        <f ca="1">_xlfn.IFNA(  SUBSTITUTE(     IF(  INDEX(役男大表!$A$1:$BD$75,MATCH($A26,役男大表!$A$1:$A$75,0),   MATCH(G$1,役男大表!$A$3:$BD$3,0)  )=0,"",  IF(  INDEX(役男大表!$A$1:$BD$75,MATCH($A26,役男大表!$A$1:$A$75,0),   MATCH(G$1,役男大表!$A$3:$BD$3,0)  )="榮","x",  IF(  INDEX(役男大表!$A$1:$BD$75,MATCH($A26,役男大表!$A$1:$A$75,0),   MATCH(G$1,役男大表!$A$3:$BD$3,0)  )="榮-22",  "x榮18-22",               INDEX(役男大表!$A$1:$BD$75,MATCH($A26,役男大表!$A$1:$A$75,0),   MATCH(G$1,役男大表!$A$3:$BD$3,0)  )                  )  )  )," ",""),"")</f>
        <v/>
      </c>
      <c r="H26" s="197" t="str">
        <f ca="1">_xlfn.IFNA(  SUBSTITUTE(     IF(  INDEX(役男大表!$A$1:$BD$75,MATCH($A26,役男大表!$A$1:$A$75,0),   MATCH(H$1,役男大表!$A$3:$BD$3,0)  )=0,"",  IF(  INDEX(役男大表!$A$1:$BD$75,MATCH($A26,役男大表!$A$1:$A$75,0),   MATCH(H$1,役男大表!$A$3:$BD$3,0)  )="榮","x",  IF(  INDEX(役男大表!$A$1:$BD$75,MATCH($A26,役男大表!$A$1:$A$75,0),   MATCH(H$1,役男大表!$A$3:$BD$3,0)  )="榮-22",  "x榮18-22",               INDEX(役男大表!$A$1:$BD$75,MATCH($A26,役男大表!$A$1:$A$75,0),   MATCH(H$1,役男大表!$A$3:$BD$3,0)  )                  )  )  )," ",""),"")</f>
        <v>x</v>
      </c>
      <c r="I26" s="197" t="str">
        <f ca="1">_xlfn.IFNA(  SUBSTITUTE(     IF(  INDEX(役男大表!$A$1:$BD$75,MATCH($A26,役男大表!$A$1:$A$75,0),   MATCH(I$1,役男大表!$A$3:$BD$3,0)  )=0,"",  IF(  INDEX(役男大表!$A$1:$BD$75,MATCH($A26,役男大表!$A$1:$A$75,0),   MATCH(I$1,役男大表!$A$3:$BD$3,0)  )="榮","x",  IF(  INDEX(役男大表!$A$1:$BD$75,MATCH($A26,役男大表!$A$1:$A$75,0),   MATCH(I$1,役男大表!$A$3:$BD$3,0)  )="榮-22",  "x榮18-22",               INDEX(役男大表!$A$1:$BD$75,MATCH($A26,役男大表!$A$1:$A$75,0),   MATCH(I$1,役男大表!$A$3:$BD$3,0)  )                  )  )  )," ",""),"")</f>
        <v>x</v>
      </c>
      <c r="J26" s="197" t="str">
        <f ca="1">_xlfn.IFNA(  SUBSTITUTE(     IF(  INDEX(役男大表!$A$1:$BD$75,MATCH($A26,役男大表!$A$1:$A$75,0),   MATCH(J$1,役男大表!$A$3:$BD$3,0)  )=0,"",  IF(  INDEX(役男大表!$A$1:$BD$75,MATCH($A26,役男大表!$A$1:$A$75,0),   MATCH(J$1,役男大表!$A$3:$BD$3,0)  )="榮","x",  IF(  INDEX(役男大表!$A$1:$BD$75,MATCH($A26,役男大表!$A$1:$A$75,0),   MATCH(J$1,役男大表!$A$3:$BD$3,0)  )="榮-22",  "x榮18-22",               INDEX(役男大表!$A$1:$BD$75,MATCH($A26,役男大表!$A$1:$A$75,0),   MATCH(J$1,役男大表!$A$3:$BD$3,0)  )                  )  )  )," ",""),"")</f>
        <v/>
      </c>
      <c r="K26" s="197" t="str">
        <f ca="1">_xlfn.IFNA(  SUBSTITUTE(     IF(  INDEX(役男大表!$A$1:$BD$75,MATCH($A26,役男大表!$A$1:$A$75,0),   MATCH(K$1,役男大表!$A$3:$BD$3,0)  )=0,"",  IF(  INDEX(役男大表!$A$1:$BD$75,MATCH($A26,役男大表!$A$1:$A$75,0),   MATCH(K$1,役男大表!$A$3:$BD$3,0)  )="榮","x",  IF(  INDEX(役男大表!$A$1:$BD$75,MATCH($A26,役男大表!$A$1:$A$75,0),   MATCH(K$1,役男大表!$A$3:$BD$3,0)  )="榮-22",  "x榮18-22",               INDEX(役男大表!$A$1:$BD$75,MATCH($A26,役男大表!$A$1:$A$75,0),   MATCH(K$1,役男大表!$A$3:$BD$3,0)  )                  )  )  )," ",""),"")</f>
        <v/>
      </c>
      <c r="L26" s="197" t="str">
        <f ca="1">_xlfn.IFNA(  SUBSTITUTE(     IF(  INDEX(役男大表!$A$1:$BD$75,MATCH($A26,役男大表!$A$1:$A$75,0),   MATCH(L$1,役男大表!$A$3:$BD$3,0)  )=0,"",  IF(  INDEX(役男大表!$A$1:$BD$75,MATCH($A26,役男大表!$A$1:$A$75,0),   MATCH(L$1,役男大表!$A$3:$BD$3,0)  )="榮","x",  IF(  INDEX(役男大表!$A$1:$BD$75,MATCH($A26,役男大表!$A$1:$A$75,0),   MATCH(L$1,役男大表!$A$3:$BD$3,0)  )="榮-22",  "x榮18-22",               INDEX(役男大表!$A$1:$BD$75,MATCH($A26,役男大表!$A$1:$A$75,0),   MATCH(L$1,役男大表!$A$3:$BD$3,0)  )                  )  )  )," ",""),"")</f>
        <v/>
      </c>
      <c r="M26" s="197" t="str">
        <f ca="1">_xlfn.IFNA(  SUBSTITUTE(     IF(  INDEX(役男大表!$A$1:$BD$75,MATCH($A26,役男大表!$A$1:$A$75,0),   MATCH(M$1,役男大表!$A$3:$BD$3,0)  )=0,"",  IF(  INDEX(役男大表!$A$1:$BD$75,MATCH($A26,役男大表!$A$1:$A$75,0),   MATCH(M$1,役男大表!$A$3:$BD$3,0)  )="榮","x",  IF(  INDEX(役男大表!$A$1:$BD$75,MATCH($A26,役男大表!$A$1:$A$75,0),   MATCH(M$1,役男大表!$A$3:$BD$3,0)  )="榮-22",  "x榮18-22",               INDEX(役男大表!$A$1:$BD$75,MATCH($A26,役男大表!$A$1:$A$75,0),   MATCH(M$1,役男大表!$A$3:$BD$3,0)  )                  )  )  )," ",""),"")</f>
        <v/>
      </c>
      <c r="N26" s="197" t="str">
        <f ca="1">_xlfn.IFNA(  SUBSTITUTE(     IF(  INDEX(役男大表!$A$1:$BD$75,MATCH($A26,役男大表!$A$1:$A$75,0),   MATCH(N$1,役男大表!$A$3:$BD$3,0)  )=0,"",  IF(  INDEX(役男大表!$A$1:$BD$75,MATCH($A26,役男大表!$A$1:$A$75,0),   MATCH(N$1,役男大表!$A$3:$BD$3,0)  )="榮","x",  IF(  INDEX(役男大表!$A$1:$BD$75,MATCH($A26,役男大表!$A$1:$A$75,0),   MATCH(N$1,役男大表!$A$3:$BD$3,0)  )="榮-22",  "x榮18-22",               INDEX(役男大表!$A$1:$BD$75,MATCH($A26,役男大表!$A$1:$A$75,0),   MATCH(N$1,役男大表!$A$3:$BD$3,0)  )                  )  )  )," ",""),"")</f>
        <v/>
      </c>
      <c r="O26" s="197" t="str">
        <f ca="1">_xlfn.IFNA(  SUBSTITUTE(     IF(  INDEX(役男大表!$A$1:$BD$75,MATCH($A26,役男大表!$A$1:$A$75,0),   MATCH(O$1,役男大表!$A$3:$BD$3,0)  )=0,"",  IF(  INDEX(役男大表!$A$1:$BD$75,MATCH($A26,役男大表!$A$1:$A$75,0),   MATCH(O$1,役男大表!$A$3:$BD$3,0)  )="榮","x",  IF(  INDEX(役男大表!$A$1:$BD$75,MATCH($A26,役男大表!$A$1:$A$75,0),   MATCH(O$1,役男大表!$A$3:$BD$3,0)  )="榮-22",  "x榮18-22",               INDEX(役男大表!$A$1:$BD$75,MATCH($A26,役男大表!$A$1:$A$75,0),   MATCH(O$1,役男大表!$A$3:$BD$3,0)  )                  )  )  )," ",""),"")</f>
        <v>x</v>
      </c>
      <c r="P26" s="197" t="str">
        <f ca="1">_xlfn.IFNA(  SUBSTITUTE(     IF(  INDEX(役男大表!$A$1:$BD$75,MATCH($A26,役男大表!$A$1:$A$75,0),   MATCH(P$1,役男大表!$A$3:$BD$3,0)  )=0,"",  IF(  INDEX(役男大表!$A$1:$BD$75,MATCH($A26,役男大表!$A$1:$A$75,0),   MATCH(P$1,役男大表!$A$3:$BD$3,0)  )="榮","x",  IF(  INDEX(役男大表!$A$1:$BD$75,MATCH($A26,役男大表!$A$1:$A$75,0),   MATCH(P$1,役男大表!$A$3:$BD$3,0)  )="榮-22",  "x榮18-22",               INDEX(役男大表!$A$1:$BD$75,MATCH($A26,役男大表!$A$1:$A$75,0),   MATCH(P$1,役男大表!$A$3:$BD$3,0)  )                  )  )  )," ",""),"")</f>
        <v>x</v>
      </c>
      <c r="Q26" s="197" t="str">
        <f ca="1">_xlfn.IFNA(  SUBSTITUTE(     IF(  INDEX(役男大表!$A$1:$BD$75,MATCH($A26,役男大表!$A$1:$A$75,0),   MATCH(Q$1,役男大表!$A$3:$BD$3,0)  )=0,"",  IF(  INDEX(役男大表!$A$1:$BD$75,MATCH($A26,役男大表!$A$1:$A$75,0),   MATCH(Q$1,役男大表!$A$3:$BD$3,0)  )="榮","x",  IF(  INDEX(役男大表!$A$1:$BD$75,MATCH($A26,役男大表!$A$1:$A$75,0),   MATCH(Q$1,役男大表!$A$3:$BD$3,0)  )="榮-22",  "x榮18-22",               INDEX(役男大表!$A$1:$BD$75,MATCH($A26,役男大表!$A$1:$A$75,0),   MATCH(Q$1,役男大表!$A$3:$BD$3,0)  )                  )  )  )," ",""),"")</f>
        <v/>
      </c>
      <c r="R26" s="197" t="str">
        <f ca="1">_xlfn.IFNA(  SUBSTITUTE(     IF(  INDEX(役男大表!$A$1:$BD$75,MATCH($A26,役男大表!$A$1:$A$75,0),   MATCH(R$1,役男大表!$A$3:$BD$3,0)  )=0,"",  IF(  INDEX(役男大表!$A$1:$BD$75,MATCH($A26,役男大表!$A$1:$A$75,0),   MATCH(R$1,役男大表!$A$3:$BD$3,0)  )="榮","x",  IF(  INDEX(役男大表!$A$1:$BD$75,MATCH($A26,役男大表!$A$1:$A$75,0),   MATCH(R$1,役男大表!$A$3:$BD$3,0)  )="榮-22",  "x榮18-22",               INDEX(役男大表!$A$1:$BD$75,MATCH($A26,役男大表!$A$1:$A$75,0),   MATCH(R$1,役男大表!$A$3:$BD$3,0)  )                  )  )  )," ",""),"")</f>
        <v>病08-12</v>
      </c>
      <c r="S26" s="197" t="str">
        <f ca="1">_xlfn.IFNA(  SUBSTITUTE(     IF(  INDEX(役男大表!$A$1:$BD$75,MATCH($A26,役男大表!$A$1:$A$75,0),   MATCH(S$1,役男大表!$A$3:$BD$3,0)  )=0,"",  IF(  INDEX(役男大表!$A$1:$BD$75,MATCH($A26,役男大表!$A$1:$A$75,0),   MATCH(S$1,役男大表!$A$3:$BD$3,0)  )="榮","x",  IF(  INDEX(役男大表!$A$1:$BD$75,MATCH($A26,役男大表!$A$1:$A$75,0),   MATCH(S$1,役男大表!$A$3:$BD$3,0)  )="榮-22",  "x榮18-22",               INDEX(役男大表!$A$1:$BD$75,MATCH($A26,役男大表!$A$1:$A$75,0),   MATCH(S$1,役男大表!$A$3:$BD$3,0)  )                  )  )  )," ",""),"")</f>
        <v/>
      </c>
      <c r="T26" s="197" t="str">
        <f ca="1">_xlfn.IFNA(  SUBSTITUTE(     IF(  INDEX(役男大表!$A$1:$BD$75,MATCH($A26,役男大表!$A$1:$A$75,0),   MATCH(T$1,役男大表!$A$3:$BD$3,0)  )=0,"",  IF(  INDEX(役男大表!$A$1:$BD$75,MATCH($A26,役男大表!$A$1:$A$75,0),   MATCH(T$1,役男大表!$A$3:$BD$3,0)  )="榮","x",  IF(  INDEX(役男大表!$A$1:$BD$75,MATCH($A26,役男大表!$A$1:$A$75,0),   MATCH(T$1,役男大表!$A$3:$BD$3,0)  )="榮-22",  "x榮18-22",               INDEX(役男大表!$A$1:$BD$75,MATCH($A26,役男大表!$A$1:$A$75,0),   MATCH(T$1,役男大表!$A$3:$BD$3,0)  )                  )  )  )," ",""),"")</f>
        <v>x</v>
      </c>
      <c r="U26" s="197" t="str">
        <f ca="1">_xlfn.IFNA(  SUBSTITUTE(     IF(  INDEX(役男大表!$A$1:$BD$75,MATCH($A26,役男大表!$A$1:$A$75,0),   MATCH(U$1,役男大表!$A$3:$BD$3,0)  )=0,"",  IF(  INDEX(役男大表!$A$1:$BD$75,MATCH($A26,役男大表!$A$1:$A$75,0),   MATCH(U$1,役男大表!$A$3:$BD$3,0)  )="榮","x",  IF(  INDEX(役男大表!$A$1:$BD$75,MATCH($A26,役男大表!$A$1:$A$75,0),   MATCH(U$1,役男大表!$A$3:$BD$3,0)  )="榮-22",  "x榮18-22",               INDEX(役男大表!$A$1:$BD$75,MATCH($A26,役男大表!$A$1:$A$75,0),   MATCH(U$1,役男大表!$A$3:$BD$3,0)  )                  )  )  )," ",""),"")</f>
        <v>x</v>
      </c>
      <c r="V26" s="197" t="str">
        <f ca="1">_xlfn.IFNA(  SUBSTITUTE(     IF(  INDEX(役男大表!$A$1:$BD$75,MATCH($A26,役男大表!$A$1:$A$75,0),   MATCH(V$1,役男大表!$A$3:$BD$3,0)  )=0,"",  IF(  INDEX(役男大表!$A$1:$BD$75,MATCH($A26,役男大表!$A$1:$A$75,0),   MATCH(V$1,役男大表!$A$3:$BD$3,0)  )="榮","x",  IF(  INDEX(役男大表!$A$1:$BD$75,MATCH($A26,役男大表!$A$1:$A$75,0),   MATCH(V$1,役男大表!$A$3:$BD$3,0)  )="榮-22",  "x榮18-22",               INDEX(役男大表!$A$1:$BD$75,MATCH($A26,役男大表!$A$1:$A$75,0),   MATCH(V$1,役男大表!$A$3:$BD$3,0)  )                  )  )  )," ",""),"")</f>
        <v/>
      </c>
      <c r="W26" s="197" t="str">
        <f ca="1">_xlfn.IFNA(  SUBSTITUTE(     IF(  INDEX(役男大表!$A$1:$BD$75,MATCH($A26,役男大表!$A$1:$A$75,0),   MATCH(W$1,役男大表!$A$3:$BD$3,0)  )=0,"",  IF(  INDEX(役男大表!$A$1:$BD$75,MATCH($A26,役男大表!$A$1:$A$75,0),   MATCH(W$1,役男大表!$A$3:$BD$3,0)  )="榮","x",  IF(  INDEX(役男大表!$A$1:$BD$75,MATCH($A26,役男大表!$A$1:$A$75,0),   MATCH(W$1,役男大表!$A$3:$BD$3,0)  )="榮-22",  "x榮18-22",               INDEX(役男大表!$A$1:$BD$75,MATCH($A26,役男大表!$A$1:$A$75,0),   MATCH(W$1,役男大表!$A$3:$BD$3,0)  )                  )  )  )," ",""),"")</f>
        <v/>
      </c>
      <c r="X26" s="197" t="str">
        <f ca="1">_xlfn.IFNA(  SUBSTITUTE(     IF(  INDEX(役男大表!$A$1:$BD$75,MATCH($A26,役男大表!$A$1:$A$75,0),   MATCH(X$1,役男大表!$A$3:$BD$3,0)  )=0,"",  IF(  INDEX(役男大表!$A$1:$BD$75,MATCH($A26,役男大表!$A$1:$A$75,0),   MATCH(X$1,役男大表!$A$3:$BD$3,0)  )="榮","x",  IF(  INDEX(役男大表!$A$1:$BD$75,MATCH($A26,役男大表!$A$1:$A$75,0),   MATCH(X$1,役男大表!$A$3:$BD$3,0)  )="榮-22",  "x榮18-22",               INDEX(役男大表!$A$1:$BD$75,MATCH($A26,役男大表!$A$1:$A$75,0),   MATCH(X$1,役男大表!$A$3:$BD$3,0)  )                  )  )  )," ",""),"")</f>
        <v/>
      </c>
      <c r="Y26" s="197" t="str">
        <f ca="1">_xlfn.IFNA(  SUBSTITUTE(     IF(  INDEX(役男大表!$A$1:$BD$75,MATCH($A26,役男大表!$A$1:$A$75,0),   MATCH(Y$1,役男大表!$A$3:$BD$3,0)  )=0,"",  IF(  INDEX(役男大表!$A$1:$BD$75,MATCH($A26,役男大表!$A$1:$A$75,0),   MATCH(Y$1,役男大表!$A$3:$BD$3,0)  )="榮","x",  IF(  INDEX(役男大表!$A$1:$BD$75,MATCH($A26,役男大表!$A$1:$A$75,0),   MATCH(Y$1,役男大表!$A$3:$BD$3,0)  )="榮-22",  "x榮18-22",               INDEX(役男大表!$A$1:$BD$75,MATCH($A26,役男大表!$A$1:$A$75,0),   MATCH(Y$1,役男大表!$A$3:$BD$3,0)  )                  )  )  )," ",""),"")</f>
        <v/>
      </c>
      <c r="Z26" s="197" t="str">
        <f ca="1">_xlfn.IFNA(  SUBSTITUTE(     IF(  INDEX(役男大表!$A$1:$BD$75,MATCH($A26,役男大表!$A$1:$A$75,0),   MATCH(Z$1,役男大表!$A$3:$BD$3,0)  )=0,"",  IF(  INDEX(役男大表!$A$1:$BD$75,MATCH($A26,役男大表!$A$1:$A$75,0),   MATCH(Z$1,役男大表!$A$3:$BD$3,0)  )="榮","x",  IF(  INDEX(役男大表!$A$1:$BD$75,MATCH($A26,役男大表!$A$1:$A$75,0),   MATCH(Z$1,役男大表!$A$3:$BD$3,0)  )="榮-22",  "x榮18-22",               INDEX(役男大表!$A$1:$BD$75,MATCH($A26,役男大表!$A$1:$A$75,0),   MATCH(Z$1,役男大表!$A$3:$BD$3,0)  )                  )  )  )," ",""),"")</f>
        <v>x</v>
      </c>
      <c r="AA26" s="197" t="str">
        <f ca="1">_xlfn.IFNA(  SUBSTITUTE(     IF(  INDEX(役男大表!$A$1:$BD$75,MATCH($A26,役男大表!$A$1:$A$75,0),   MATCH(AA$1,役男大表!$A$3:$BD$3,0)  )=0,"",  IF(  INDEX(役男大表!$A$1:$BD$75,MATCH($A26,役男大表!$A$1:$A$75,0),   MATCH(AA$1,役男大表!$A$3:$BD$3,0)  )="榮","x",  IF(  INDEX(役男大表!$A$1:$BD$75,MATCH($A26,役男大表!$A$1:$A$75,0),   MATCH(AA$1,役男大表!$A$3:$BD$3,0)  )="榮-22",  "x榮18-22",               INDEX(役男大表!$A$1:$BD$75,MATCH($A26,役男大表!$A$1:$A$75,0),   MATCH(AA$1,役男大表!$A$3:$BD$3,0)  )                  )  )  )," ",""),"")</f>
        <v>x</v>
      </c>
      <c r="AB26" s="197" t="str">
        <f ca="1">_xlfn.IFNA(  SUBSTITUTE(     IF(  INDEX(役男大表!$A$1:$BD$75,MATCH($A26,役男大表!$A$1:$A$75,0),   MATCH(AB$1,役男大表!$A$3:$BD$3,0)  )=0,"",  IF(  INDEX(役男大表!$A$1:$BD$75,MATCH($A26,役男大表!$A$1:$A$75,0),   MATCH(AB$1,役男大表!$A$3:$BD$3,0)  )="榮","x",  IF(  INDEX(役男大表!$A$1:$BD$75,MATCH($A26,役男大表!$A$1:$A$75,0),   MATCH(AB$1,役男大表!$A$3:$BD$3,0)  )="榮-22",  "x榮18-22",               INDEX(役男大表!$A$1:$BD$75,MATCH($A26,役男大表!$A$1:$A$75,0),   MATCH(AB$1,役男大表!$A$3:$BD$3,0)  )                  )  )  )," ",""),"")</f>
        <v>x</v>
      </c>
      <c r="AC26" s="197" t="str">
        <f ca="1">_xlfn.IFNA(  SUBSTITUTE(     IF(  INDEX(役男大表!$A$1:$BD$75,MATCH($A26,役男大表!$A$1:$A$75,0),   MATCH(AC$1,役男大表!$A$3:$BD$3,0)  )=0,"",  IF(  INDEX(役男大表!$A$1:$BD$75,MATCH($A26,役男大表!$A$1:$A$75,0),   MATCH(AC$1,役男大表!$A$3:$BD$3,0)  )="榮","x",  IF(  INDEX(役男大表!$A$1:$BD$75,MATCH($A26,役男大表!$A$1:$A$75,0),   MATCH(AC$1,役男大表!$A$3:$BD$3,0)  )="榮-22",  "x榮18-22",               INDEX(役男大表!$A$1:$BD$75,MATCH($A26,役男大表!$A$1:$A$75,0),   MATCH(AC$1,役男大表!$A$3:$BD$3,0)  )                  )  )  )," ",""),"")</f>
        <v/>
      </c>
      <c r="AD26" s="197" t="str">
        <f ca="1">_xlfn.IFNA(  SUBSTITUTE(     IF(  INDEX(役男大表!$A$1:$BD$75,MATCH($A26,役男大表!$A$1:$A$75,0),   MATCH(AD$1,役男大表!$A$3:$BD$3,0)  )=0,"",  IF(  INDEX(役男大表!$A$1:$BD$75,MATCH($A26,役男大表!$A$1:$A$75,0),   MATCH(AD$1,役男大表!$A$3:$BD$3,0)  )="榮","x",  IF(  INDEX(役男大表!$A$1:$BD$75,MATCH($A26,役男大表!$A$1:$A$75,0),   MATCH(AD$1,役男大表!$A$3:$BD$3,0)  )="榮-22",  "x榮18-22",               INDEX(役男大表!$A$1:$BD$75,MATCH($A26,役男大表!$A$1:$A$75,0),   MATCH(AD$1,役男大表!$A$3:$BD$3,0)  )                  )  )  )," ",""),"")</f>
        <v/>
      </c>
      <c r="AE26" s="197" t="str">
        <f ca="1">_xlfn.IFNA(  SUBSTITUTE(     IF(  INDEX(役男大表!$A$1:$BD$75,MATCH($A26,役男大表!$A$1:$A$75,0),   MATCH(AE$1,役男大表!$A$3:$BD$3,0)  )=0,"",  IF(  INDEX(役男大表!$A$1:$BD$75,MATCH($A26,役男大表!$A$1:$A$75,0),   MATCH(AE$1,役男大表!$A$3:$BD$3,0)  )="榮","x",  IF(  INDEX(役男大表!$A$1:$BD$75,MATCH($A26,役男大表!$A$1:$A$75,0),   MATCH(AE$1,役男大表!$A$3:$BD$3,0)  )="榮-22",  "x榮18-22",               INDEX(役男大表!$A$1:$BD$75,MATCH($A26,役男大表!$A$1:$A$75,0),   MATCH(AE$1,役男大表!$A$3:$BD$3,0)  )                  )  )  )," ",""),"")</f>
        <v/>
      </c>
      <c r="AF26" s="197" t="str">
        <f ca="1">_xlfn.IFNA(  SUBSTITUTE(     IF(  INDEX(役男大表!$A$1:$BD$75,MATCH($A26,役男大表!$A$1:$A$75,0),   MATCH(AF$1,役男大表!$A$3:$BD$3,0)  )=0,"",  IF(  INDEX(役男大表!$A$1:$BD$75,MATCH($A26,役男大表!$A$1:$A$75,0),   MATCH(AF$1,役男大表!$A$3:$BD$3,0)  )="榮","x",  IF(  INDEX(役男大表!$A$1:$BD$75,MATCH($A26,役男大表!$A$1:$A$75,0),   MATCH(AF$1,役男大表!$A$3:$BD$3,0)  )="榮-22",  "x榮18-22",               INDEX(役男大表!$A$1:$BD$75,MATCH($A26,役男大表!$A$1:$A$75,0),   MATCH(AF$1,役男大表!$A$3:$BD$3,0)  )                  )  )  )," ",""),"")</f>
        <v/>
      </c>
      <c r="AG26" s="197" t="str">
        <f ca="1">_xlfn.IFNA(  SUBSTITUTE(     IF(  INDEX(役男大表!$A$1:$BD$75,MATCH($A26,役男大表!$A$1:$A$75,0),   MATCH(AG$1,役男大表!$A$3:$BD$3,0)  )=0,"",  IF(  INDEX(役男大表!$A$1:$BD$75,MATCH($A26,役男大表!$A$1:$A$75,0),   MATCH(AG$1,役男大表!$A$3:$BD$3,0)  )="榮","x",  IF(  INDEX(役男大表!$A$1:$BD$75,MATCH($A26,役男大表!$A$1:$A$75,0),   MATCH(AG$1,役男大表!$A$3:$BD$3,0)  )="榮-22",  "x榮18-22",               INDEX(役男大表!$A$1:$BD$75,MATCH($A26,役男大表!$A$1:$A$75,0),   MATCH(AG$1,役男大表!$A$3:$BD$3,0)  )                  )  )  )," ",""),"")</f>
        <v/>
      </c>
      <c r="AH26" s="197" t="str">
        <f ca="1">_xlfn.IFNA(  SUBSTITUTE(     IF(  INDEX(役男大表!$A$1:$BD$75,MATCH($A26,役男大表!$A$1:$A$75,0),   MATCH(AH$1,役男大表!$A$3:$BD$3,0)  )=0,"",  IF(  INDEX(役男大表!$A$1:$BD$75,MATCH($A26,役男大表!$A$1:$A$75,0),   MATCH(AH$1,役男大表!$A$3:$BD$3,0)  )="榮","x",  IF(  INDEX(役男大表!$A$1:$BD$75,MATCH($A26,役男大表!$A$1:$A$75,0),   MATCH(AH$1,役男大表!$A$3:$BD$3,0)  )="榮-22",  "x榮18-22",               INDEX(役男大表!$A$1:$BD$75,MATCH($A26,役男大表!$A$1:$A$75,0),   MATCH(AH$1,役男大表!$A$3:$BD$3,0)  )                  )  )  )," ",""),"")</f>
        <v/>
      </c>
      <c r="AI26" s="197" t="str">
        <f ca="1">_xlfn.IFNA(  SUBSTITUTE(     IF(  INDEX(役男大表!$A$1:$BD$75,MATCH($A26,役男大表!$A$1:$A$75,0),   MATCH(AI$1,役男大表!$A$3:$BD$3,0)  )=0,"",  IF(  INDEX(役男大表!$A$1:$BD$75,MATCH($A26,役男大表!$A$1:$A$75,0),   MATCH(AI$1,役男大表!$A$3:$BD$3,0)  )="榮","x",  IF(  INDEX(役男大表!$A$1:$BD$75,MATCH($A26,役男大表!$A$1:$A$75,0),   MATCH(AI$1,役男大表!$A$3:$BD$3,0)  )="榮-22",  "x榮18-22",               INDEX(役男大表!$A$1:$BD$75,MATCH($A26,役男大表!$A$1:$A$75,0),   MATCH(AI$1,役男大表!$A$3:$BD$3,0)  )                  )  )  )," ",""),"")</f>
        <v/>
      </c>
      <c r="AJ26" s="197" t="str">
        <f ca="1">_xlfn.IFNA(  SUBSTITUTE(     IF(  INDEX(役男大表!$A$1:$BD$75,MATCH($A26,役男大表!$A$1:$A$75,0),   MATCH(AJ$1,役男大表!$A$3:$BD$3,0)  )=0,"",  IF(  INDEX(役男大表!$A$1:$BD$75,MATCH($A26,役男大表!$A$1:$A$75,0),   MATCH(AJ$1,役男大表!$A$3:$BD$3,0)  )="榮","x",  IF(  INDEX(役男大表!$A$1:$BD$75,MATCH($A26,役男大表!$A$1:$A$75,0),   MATCH(AJ$1,役男大表!$A$3:$BD$3,0)  )="榮-22",  "x榮18-22",               INDEX(役男大表!$A$1:$BD$75,MATCH($A26,役男大表!$A$1:$A$75,0),   MATCH(AJ$1,役男大表!$A$3:$BD$3,0)  )                  )  )  )," ",""),"")</f>
        <v/>
      </c>
      <c r="AM26" s="65">
        <f t="shared" si="1"/>
        <v>25</v>
      </c>
      <c r="AN26" s="65" t="str">
        <f t="shared" si="2"/>
        <v>鄭楚平</v>
      </c>
      <c r="AO26" s="70" t="str">
        <f t="shared" ca="1" si="3"/>
        <v>全日勤</v>
      </c>
      <c r="AP26" s="65" t="str">
        <f>_xlfn.IFNA(IF((ROW(AP26)-1)&lt;=暫1!$B$2,IF(VALUE($AM26)=暫1!B$3,"家因",IF(VALUE($AM26)=暫1!C$3,"家因",IF(VALUE($AM26)=暫1!D$3,"家因",IF(VALUE($AM26)=暫1!E$3,"家因",IF(VALUE($AM26)=暫1!F$3,"家因",IF(VALUE($AM26)=暫1!G$3,"家因",IF(VALUE($AM26)=暫1!H$3,"家因",IF(VALUE($AM26)=暫1!I$3,"家因",IF(VALUE($AM26)=暫1!J$3,"家因",IF(VALUE($AM26)=暫1!K$3,"家因",IF(VALUE($AM26)=暫1!L$3,"家因",IF(VALUE($AM26)=暫1!M$3,"家因",IF(VALUE($AM26)=暫1!N$3,"家因",IF(VALUE($AM26)=暫1!O$3,"家因",IF(VALUE($AM26)=暫1!P$3,"家因",IF(VALUE($AM26)=暫1!Q$3,"家因",IF(VALUE($AM26)=暫1!R$3,"家因",IF(VALUE($AM26)=暫1!S$3,"家因",IF(VALUE($AM26)=暫1!T$3,"家因",IF(VALUE($AM26)=暫1!U$3,"家因","")))))))))))))))))))),""),"")</f>
        <v/>
      </c>
      <c r="AQ26" s="65" t="str">
        <f ca="1">IF((ROW(AQ26)-1)&lt;=暫1!$B$2,_xlfn.IFNA(IF(INDEX($A$1:$AJ$99,MATCH($AN26,$B$1:$B$219,0),VALUE($AQ$1+3))="成","補",INDEX($A$1:$AJ$99,MATCH($AN26,$B$1:$B$219,0),VALUE($AQ$1+3))),""),"")</f>
        <v/>
      </c>
      <c r="AR26" s="65" t="str">
        <f ca="1">IF((ROW(AR26)-1)&lt;=暫1!$B$2,_xlfn.IFNA(IF(INDEX($A$1:$AJ$99,MATCH($AN26,$B$1:$B$219,0),VALUE($AR$1+3))="成","補",INDEX($A$1:$AJ$99,MATCH($AN26,$B$1:$B$219,0),VALUE($AR$1+3))),""),"")</f>
        <v/>
      </c>
      <c r="AS26" s="65" t="str">
        <f ca="1">IF((ROW(AS26)-1)&lt;=暫1!$B$2,_xlfn.IFNA(IF(INDEX($A$1:$AJ$99,MATCH($AN26,$B$1:$B$219,0),VALUE($AS$1+3))="成","補",INDEX($A$1:$AJ$99,MATCH($AN26,$B$1:$B$219,0),VALUE($AS$1+3))),""),"")</f>
        <v/>
      </c>
      <c r="AT26" s="65" t="str">
        <f t="shared" ca="1" si="4"/>
        <v/>
      </c>
      <c r="AU26" s="65" t="str">
        <f t="shared" ca="1" si="5"/>
        <v/>
      </c>
      <c r="AV26" s="65" t="str">
        <f t="shared" ca="1" si="6"/>
        <v/>
      </c>
      <c r="AX26" s="65" t="str">
        <f ca="1">IFERROR(IF((ROW(AX26)-1)&lt;=暫1!$B$2,SUBSTITUTE(IF($AO26=$AX$1,$AM26,"")," ",""),""),"")</f>
        <v/>
      </c>
      <c r="AY26" s="65" t="str">
        <f ca="1">IFERROR(IF((ROW(AY26)-1)&lt;=暫1!$B$2,SUBSTITUTE(IF($AO26=$AY$1,$AM26,"")," ",""),""),"")</f>
        <v/>
      </c>
      <c r="AZ26" s="65" t="str">
        <f ca="1">IFERROR(IF((ROW(AZ26)-1)&lt;=暫1!$B$2,SUBSTITUTE(IF($AO26=$AZ$1,$AM26,"")," ",""),""),"")</f>
        <v/>
      </c>
      <c r="BA26" s="65" t="str">
        <f ca="1">IFERROR(IF((ROW(BA26)-1)&lt;=暫1!$B$2,SUBSTITUTE(IF($AO26=$BA$1,$AM26,"")," ",""),""),"")</f>
        <v/>
      </c>
      <c r="BB26" s="68" t="str">
        <f ca="1">IFERROR(IF((ROW(BB26)-1)&lt;=暫1!$B$2,SUBSTITUTE(IF(OR($AO26=$BB$1,$AO26=$AY$1,$AO26=$AZ$1),$AM26,IF($AO26=$AY$1,$AM26,"")),"",""),""),"")</f>
        <v>25</v>
      </c>
      <c r="BC26" s="68" t="str">
        <f>IF(    AND(LEN(BC25)&gt;=2,IF(OR(役男人力!$K$2:$K$94="是"),役男人力!$B27,"")&lt;&gt;"" ),        "" &amp;  IF(OR(役男人力!$K$2:$K$94="是"),役男人力!$B26,""),  IF(OR(役男人力!$E26="全日勤",役男人力!$E26="家因退勤"),役男人力!$B26,"")  )</f>
        <v>鄭楚平</v>
      </c>
    </row>
    <row r="27" spans="1:59" ht="25.5" customHeight="1">
      <c r="A27" s="197">
        <v>26</v>
      </c>
      <c r="B27" s="197" t="str">
        <f>_xlfn.IFNA(  INDEX(役男大表!$A$1:$BD$75,MATCH(A27,役男大表!$A$1:$A$75,0),2),"")</f>
        <v>陳澤銓</v>
      </c>
      <c r="C27" s="197" t="str">
        <f ca="1">_xlfn.IFNA(  SUBSTITUTE(     IF(  INDEX(役男大表!$A$1:$BD$75,MATCH($A27,役男大表!$A$1:$A$75,0),   MATCH(C$1,役男大表!$A$3:$BD$3,0)  )=0,"",  IF(  INDEX(役男大表!$A$1:$BD$75,MATCH($A27,役男大表!$A$1:$A$75,0),   MATCH(C$1,役男大表!$A$3:$BD$3,0)  )="榮","x",  IF(  INDEX(役男大表!$A$1:$BD$75,MATCH($A27,役男大表!$A$1:$A$75,0),   MATCH(C$1,役男大表!$A$3:$BD$3,0)  )="榮-22",  "x榮18-22",               INDEX(役男大表!$A$1:$BD$75,MATCH($A27,役男大表!$A$1:$A$75,0),   MATCH(C$1,役男大表!$A$3:$BD$3,0)  )                  )  )  )," ",""),"")</f>
        <v/>
      </c>
      <c r="D27" s="197" t="str">
        <f ca="1">_xlfn.IFNA(  SUBSTITUTE(     IF(  INDEX(役男大表!$A$1:$BD$75,MATCH($A27,役男大表!$A$1:$A$75,0),   MATCH(D$1,役男大表!$A$3:$BD$3,0)  )=0,"",  IF(  INDEX(役男大表!$A$1:$BD$75,MATCH($A27,役男大表!$A$1:$A$75,0),   MATCH(D$1,役男大表!$A$3:$BD$3,0)  )="榮","x",  IF(  INDEX(役男大表!$A$1:$BD$75,MATCH($A27,役男大表!$A$1:$A$75,0),   MATCH(D$1,役男大表!$A$3:$BD$3,0)  )="榮-22",  "x榮18-22",               INDEX(役男大表!$A$1:$BD$75,MATCH($A27,役男大表!$A$1:$A$75,0),   MATCH(D$1,役男大表!$A$3:$BD$3,0)  )                  )  )  )," ",""),"")</f>
        <v/>
      </c>
      <c r="E27" s="197" t="str">
        <f ca="1">_xlfn.IFNA(  SUBSTITUTE(     IF(  INDEX(役男大表!$A$1:$BD$75,MATCH($A27,役男大表!$A$1:$A$75,0),   MATCH(E$1,役男大表!$A$3:$BD$3,0)  )=0,"",  IF(  INDEX(役男大表!$A$1:$BD$75,MATCH($A27,役男大表!$A$1:$A$75,0),   MATCH(E$1,役男大表!$A$3:$BD$3,0)  )="榮","x",  IF(  INDEX(役男大表!$A$1:$BD$75,MATCH($A27,役男大表!$A$1:$A$75,0),   MATCH(E$1,役男大表!$A$3:$BD$3,0)  )="榮-22",  "x榮18-22",               INDEX(役男大表!$A$1:$BD$75,MATCH($A27,役男大表!$A$1:$A$75,0),   MATCH(E$1,役男大表!$A$3:$BD$3,0)  )                  )  )  )," ",""),"")</f>
        <v/>
      </c>
      <c r="F27" s="197" t="str">
        <f ca="1">_xlfn.IFNA(  SUBSTITUTE(     IF(  INDEX(役男大表!$A$1:$BD$75,MATCH($A27,役男大表!$A$1:$A$75,0),   MATCH(F$1,役男大表!$A$3:$BD$3,0)  )=0,"",  IF(  INDEX(役男大表!$A$1:$BD$75,MATCH($A27,役男大表!$A$1:$A$75,0),   MATCH(F$1,役男大表!$A$3:$BD$3,0)  )="榮","x",  IF(  INDEX(役男大表!$A$1:$BD$75,MATCH($A27,役男大表!$A$1:$A$75,0),   MATCH(F$1,役男大表!$A$3:$BD$3,0)  )="榮-22",  "x榮18-22",               INDEX(役男大表!$A$1:$BD$75,MATCH($A27,役男大表!$A$1:$A$75,0),   MATCH(F$1,役男大表!$A$3:$BD$3,0)  )                  )  )  )," ",""),"")</f>
        <v>x</v>
      </c>
      <c r="G27" s="197" t="str">
        <f ca="1">_xlfn.IFNA(  SUBSTITUTE(     IF(  INDEX(役男大表!$A$1:$BD$75,MATCH($A27,役男大表!$A$1:$A$75,0),   MATCH(G$1,役男大表!$A$3:$BD$3,0)  )=0,"",  IF(  INDEX(役男大表!$A$1:$BD$75,MATCH($A27,役男大表!$A$1:$A$75,0),   MATCH(G$1,役男大表!$A$3:$BD$3,0)  )="榮","x",  IF(  INDEX(役男大表!$A$1:$BD$75,MATCH($A27,役男大表!$A$1:$A$75,0),   MATCH(G$1,役男大表!$A$3:$BD$3,0)  )="榮-22",  "x榮18-22",               INDEX(役男大表!$A$1:$BD$75,MATCH($A27,役男大表!$A$1:$A$75,0),   MATCH(G$1,役男大表!$A$3:$BD$3,0)  )                  )  )  )," ",""),"")</f>
        <v>x</v>
      </c>
      <c r="H27" s="197" t="str">
        <f ca="1">_xlfn.IFNA(  SUBSTITUTE(     IF(  INDEX(役男大表!$A$1:$BD$75,MATCH($A27,役男大表!$A$1:$A$75,0),   MATCH(H$1,役男大表!$A$3:$BD$3,0)  )=0,"",  IF(  INDEX(役男大表!$A$1:$BD$75,MATCH($A27,役男大表!$A$1:$A$75,0),   MATCH(H$1,役男大表!$A$3:$BD$3,0)  )="榮","x",  IF(  INDEX(役男大表!$A$1:$BD$75,MATCH($A27,役男大表!$A$1:$A$75,0),   MATCH(H$1,役男大表!$A$3:$BD$3,0)  )="榮-22",  "x榮18-22",               INDEX(役男大表!$A$1:$BD$75,MATCH($A27,役男大表!$A$1:$A$75,0),   MATCH(H$1,役男大表!$A$3:$BD$3,0)  )                  )  )  )," ",""),"")</f>
        <v/>
      </c>
      <c r="I27" s="197" t="str">
        <f ca="1">_xlfn.IFNA(  SUBSTITUTE(     IF(  INDEX(役男大表!$A$1:$BD$75,MATCH($A27,役男大表!$A$1:$A$75,0),   MATCH(I$1,役男大表!$A$3:$BD$3,0)  )=0,"",  IF(  INDEX(役男大表!$A$1:$BD$75,MATCH($A27,役男大表!$A$1:$A$75,0),   MATCH(I$1,役男大表!$A$3:$BD$3,0)  )="榮","x",  IF(  INDEX(役男大表!$A$1:$BD$75,MATCH($A27,役男大表!$A$1:$A$75,0),   MATCH(I$1,役男大表!$A$3:$BD$3,0)  )="榮-22",  "x榮18-22",               INDEX(役男大表!$A$1:$BD$75,MATCH($A27,役男大表!$A$1:$A$75,0),   MATCH(I$1,役男大表!$A$3:$BD$3,0)  )                  )  )  )," ",""),"")</f>
        <v/>
      </c>
      <c r="J27" s="197" t="str">
        <f ca="1">_xlfn.IFNA(  SUBSTITUTE(     IF(  INDEX(役男大表!$A$1:$BD$75,MATCH($A27,役男大表!$A$1:$A$75,0),   MATCH(J$1,役男大表!$A$3:$BD$3,0)  )=0,"",  IF(  INDEX(役男大表!$A$1:$BD$75,MATCH($A27,役男大表!$A$1:$A$75,0),   MATCH(J$1,役男大表!$A$3:$BD$3,0)  )="榮","x",  IF(  INDEX(役男大表!$A$1:$BD$75,MATCH($A27,役男大表!$A$1:$A$75,0),   MATCH(J$1,役男大表!$A$3:$BD$3,0)  )="榮-22",  "x榮18-22",               INDEX(役男大表!$A$1:$BD$75,MATCH($A27,役男大表!$A$1:$A$75,0),   MATCH(J$1,役男大表!$A$3:$BD$3,0)  )                  )  )  )," ",""),"")</f>
        <v/>
      </c>
      <c r="K27" s="197" t="str">
        <f ca="1">_xlfn.IFNA(  SUBSTITUTE(     IF(  INDEX(役男大表!$A$1:$BD$75,MATCH($A27,役男大表!$A$1:$A$75,0),   MATCH(K$1,役男大表!$A$3:$BD$3,0)  )=0,"",  IF(  INDEX(役男大表!$A$1:$BD$75,MATCH($A27,役男大表!$A$1:$A$75,0),   MATCH(K$1,役男大表!$A$3:$BD$3,0)  )="榮","x",  IF(  INDEX(役男大表!$A$1:$BD$75,MATCH($A27,役男大表!$A$1:$A$75,0),   MATCH(K$1,役男大表!$A$3:$BD$3,0)  )="榮-22",  "x榮18-22",               INDEX(役男大表!$A$1:$BD$75,MATCH($A27,役男大表!$A$1:$A$75,0),   MATCH(K$1,役男大表!$A$3:$BD$3,0)  )                  )  )  )," ",""),"")</f>
        <v/>
      </c>
      <c r="L27" s="197" t="str">
        <f ca="1">_xlfn.IFNA(  SUBSTITUTE(     IF(  INDEX(役男大表!$A$1:$BD$75,MATCH($A27,役男大表!$A$1:$A$75,0),   MATCH(L$1,役男大表!$A$3:$BD$3,0)  )=0,"",  IF(  INDEX(役男大表!$A$1:$BD$75,MATCH($A27,役男大表!$A$1:$A$75,0),   MATCH(L$1,役男大表!$A$3:$BD$3,0)  )="榮","x",  IF(  INDEX(役男大表!$A$1:$BD$75,MATCH($A27,役男大表!$A$1:$A$75,0),   MATCH(L$1,役男大表!$A$3:$BD$3,0)  )="榮-22",  "x榮18-22",               INDEX(役男大表!$A$1:$BD$75,MATCH($A27,役男大表!$A$1:$A$75,0),   MATCH(L$1,役男大表!$A$3:$BD$3,0)  )                  )  )  )," ",""),"")</f>
        <v/>
      </c>
      <c r="M27" s="197" t="str">
        <f ca="1">_xlfn.IFNA(  SUBSTITUTE(     IF(  INDEX(役男大表!$A$1:$BD$75,MATCH($A27,役男大表!$A$1:$A$75,0),   MATCH(M$1,役男大表!$A$3:$BD$3,0)  )=0,"",  IF(  INDEX(役男大表!$A$1:$BD$75,MATCH($A27,役男大表!$A$1:$A$75,0),   MATCH(M$1,役男大表!$A$3:$BD$3,0)  )="榮","x",  IF(  INDEX(役男大表!$A$1:$BD$75,MATCH($A27,役男大表!$A$1:$A$75,0),   MATCH(M$1,役男大表!$A$3:$BD$3,0)  )="榮-22",  "x榮18-22",               INDEX(役男大表!$A$1:$BD$75,MATCH($A27,役男大表!$A$1:$A$75,0),   MATCH(M$1,役男大表!$A$3:$BD$3,0)  )                  )  )  )," ",""),"")</f>
        <v>補</v>
      </c>
      <c r="N27" s="197" t="str">
        <f ca="1">_xlfn.IFNA(  SUBSTITUTE(     IF(  INDEX(役男大表!$A$1:$BD$75,MATCH($A27,役男大表!$A$1:$A$75,0),   MATCH(N$1,役男大表!$A$3:$BD$3,0)  )=0,"",  IF(  INDEX(役男大表!$A$1:$BD$75,MATCH($A27,役男大表!$A$1:$A$75,0),   MATCH(N$1,役男大表!$A$3:$BD$3,0)  )="榮","x",  IF(  INDEX(役男大表!$A$1:$BD$75,MATCH($A27,役男大表!$A$1:$A$75,0),   MATCH(N$1,役男大表!$A$3:$BD$3,0)  )="榮-22",  "x榮18-22",               INDEX(役男大表!$A$1:$BD$75,MATCH($A27,役男大表!$A$1:$A$75,0),   MATCH(N$1,役男大表!$A$3:$BD$3,0)  )                  )  )  )," ",""),"")</f>
        <v>x</v>
      </c>
      <c r="O27" s="197" t="str">
        <f ca="1">_xlfn.IFNA(  SUBSTITUTE(     IF(  INDEX(役男大表!$A$1:$BD$75,MATCH($A27,役男大表!$A$1:$A$75,0),   MATCH(O$1,役男大表!$A$3:$BD$3,0)  )=0,"",  IF(  INDEX(役男大表!$A$1:$BD$75,MATCH($A27,役男大表!$A$1:$A$75,0),   MATCH(O$1,役男大表!$A$3:$BD$3,0)  )="榮","x",  IF(  INDEX(役男大表!$A$1:$BD$75,MATCH($A27,役男大表!$A$1:$A$75,0),   MATCH(O$1,役男大表!$A$3:$BD$3,0)  )="榮-22",  "x榮18-22",               INDEX(役男大表!$A$1:$BD$75,MATCH($A27,役男大表!$A$1:$A$75,0),   MATCH(O$1,役男大表!$A$3:$BD$3,0)  )                  )  )  )," ",""),"")</f>
        <v>x</v>
      </c>
      <c r="P27" s="197" t="str">
        <f ca="1">_xlfn.IFNA(  SUBSTITUTE(     IF(  INDEX(役男大表!$A$1:$BD$75,MATCH($A27,役男大表!$A$1:$A$75,0),   MATCH(P$1,役男大表!$A$3:$BD$3,0)  )=0,"",  IF(  INDEX(役男大表!$A$1:$BD$75,MATCH($A27,役男大表!$A$1:$A$75,0),   MATCH(P$1,役男大表!$A$3:$BD$3,0)  )="榮","x",  IF(  INDEX(役男大表!$A$1:$BD$75,MATCH($A27,役男大表!$A$1:$A$75,0),   MATCH(P$1,役男大表!$A$3:$BD$3,0)  )="榮-22",  "x榮18-22",               INDEX(役男大表!$A$1:$BD$75,MATCH($A27,役男大表!$A$1:$A$75,0),   MATCH(P$1,役男大表!$A$3:$BD$3,0)  )                  )  )  )," ",""),"")</f>
        <v/>
      </c>
      <c r="Q27" s="197" t="str">
        <f ca="1">_xlfn.IFNA(  SUBSTITUTE(     IF(  INDEX(役男大表!$A$1:$BD$75,MATCH($A27,役男大表!$A$1:$A$75,0),   MATCH(Q$1,役男大表!$A$3:$BD$3,0)  )=0,"",  IF(  INDEX(役男大表!$A$1:$BD$75,MATCH($A27,役男大表!$A$1:$A$75,0),   MATCH(Q$1,役男大表!$A$3:$BD$3,0)  )="榮","x",  IF(  INDEX(役男大表!$A$1:$BD$75,MATCH($A27,役男大表!$A$1:$A$75,0),   MATCH(Q$1,役男大表!$A$3:$BD$3,0)  )="榮-22",  "x榮18-22",               INDEX(役男大表!$A$1:$BD$75,MATCH($A27,役男大表!$A$1:$A$75,0),   MATCH(Q$1,役男大表!$A$3:$BD$3,0)  )                  )  )  )," ",""),"")</f>
        <v/>
      </c>
      <c r="R27" s="197" t="str">
        <f ca="1">_xlfn.IFNA(  SUBSTITUTE(     IF(  INDEX(役男大表!$A$1:$BD$75,MATCH($A27,役男大表!$A$1:$A$75,0),   MATCH(R$1,役男大表!$A$3:$BD$3,0)  )=0,"",  IF(  INDEX(役男大表!$A$1:$BD$75,MATCH($A27,役男大表!$A$1:$A$75,0),   MATCH(R$1,役男大表!$A$3:$BD$3,0)  )="榮","x",  IF(  INDEX(役男大表!$A$1:$BD$75,MATCH($A27,役男大表!$A$1:$A$75,0),   MATCH(R$1,役男大表!$A$3:$BD$3,0)  )="榮-22",  "x榮18-22",               INDEX(役男大表!$A$1:$BD$75,MATCH($A27,役男大表!$A$1:$A$75,0),   MATCH(R$1,役男大表!$A$3:$BD$3,0)  )                  )  )  )," ",""),"")</f>
        <v/>
      </c>
      <c r="S27" s="197" t="str">
        <f ca="1">_xlfn.IFNA(  SUBSTITUTE(     IF(  INDEX(役男大表!$A$1:$BD$75,MATCH($A27,役男大表!$A$1:$A$75,0),   MATCH(S$1,役男大表!$A$3:$BD$3,0)  )=0,"",  IF(  INDEX(役男大表!$A$1:$BD$75,MATCH($A27,役男大表!$A$1:$A$75,0),   MATCH(S$1,役男大表!$A$3:$BD$3,0)  )="榮","x",  IF(  INDEX(役男大表!$A$1:$BD$75,MATCH($A27,役男大表!$A$1:$A$75,0),   MATCH(S$1,役男大表!$A$3:$BD$3,0)  )="榮-22",  "x榮18-22",               INDEX(役男大表!$A$1:$BD$75,MATCH($A27,役男大表!$A$1:$A$75,0),   MATCH(S$1,役男大表!$A$3:$BD$3,0)  )                  )  )  )," ",""),"")</f>
        <v/>
      </c>
      <c r="T27" s="197" t="str">
        <f ca="1">_xlfn.IFNA(  SUBSTITUTE(     IF(  INDEX(役男大表!$A$1:$BD$75,MATCH($A27,役男大表!$A$1:$A$75,0),   MATCH(T$1,役男大表!$A$3:$BD$3,0)  )=0,"",  IF(  INDEX(役男大表!$A$1:$BD$75,MATCH($A27,役男大表!$A$1:$A$75,0),   MATCH(T$1,役男大表!$A$3:$BD$3,0)  )="榮","x",  IF(  INDEX(役男大表!$A$1:$BD$75,MATCH($A27,役男大表!$A$1:$A$75,0),   MATCH(T$1,役男大表!$A$3:$BD$3,0)  )="榮-22",  "x榮18-22",               INDEX(役男大表!$A$1:$BD$75,MATCH($A27,役男大表!$A$1:$A$75,0),   MATCH(T$1,役男大表!$A$3:$BD$3,0)  )                  )  )  )," ",""),"")</f>
        <v/>
      </c>
      <c r="U27" s="197" t="str">
        <f ca="1">_xlfn.IFNA(  SUBSTITUTE(     IF(  INDEX(役男大表!$A$1:$BD$75,MATCH($A27,役男大表!$A$1:$A$75,0),   MATCH(U$1,役男大表!$A$3:$BD$3,0)  )=0,"",  IF(  INDEX(役男大表!$A$1:$BD$75,MATCH($A27,役男大表!$A$1:$A$75,0),   MATCH(U$1,役男大表!$A$3:$BD$3,0)  )="榮","x",  IF(  INDEX(役男大表!$A$1:$BD$75,MATCH($A27,役男大表!$A$1:$A$75,0),   MATCH(U$1,役男大表!$A$3:$BD$3,0)  )="榮-22",  "x榮18-22",               INDEX(役男大表!$A$1:$BD$75,MATCH($A27,役男大表!$A$1:$A$75,0),   MATCH(U$1,役男大表!$A$3:$BD$3,0)  )                  )  )  )," ",""),"")</f>
        <v>x</v>
      </c>
      <c r="V27" s="197" t="str">
        <f ca="1">_xlfn.IFNA(  SUBSTITUTE(     IF(  INDEX(役男大表!$A$1:$BD$75,MATCH($A27,役男大表!$A$1:$A$75,0),   MATCH(V$1,役男大表!$A$3:$BD$3,0)  )=0,"",  IF(  INDEX(役男大表!$A$1:$BD$75,MATCH($A27,役男大表!$A$1:$A$75,0),   MATCH(V$1,役男大表!$A$3:$BD$3,0)  )="榮","x",  IF(  INDEX(役男大表!$A$1:$BD$75,MATCH($A27,役男大表!$A$1:$A$75,0),   MATCH(V$1,役男大表!$A$3:$BD$3,0)  )="榮-22",  "x榮18-22",               INDEX(役男大表!$A$1:$BD$75,MATCH($A27,役男大表!$A$1:$A$75,0),   MATCH(V$1,役男大表!$A$3:$BD$3,0)  )                  )  )  )," ",""),"")</f>
        <v>x</v>
      </c>
      <c r="W27" s="197" t="str">
        <f ca="1">_xlfn.IFNA(  SUBSTITUTE(     IF(  INDEX(役男大表!$A$1:$BD$75,MATCH($A27,役男大表!$A$1:$A$75,0),   MATCH(W$1,役男大表!$A$3:$BD$3,0)  )=0,"",  IF(  INDEX(役男大表!$A$1:$BD$75,MATCH($A27,役男大表!$A$1:$A$75,0),   MATCH(W$1,役男大表!$A$3:$BD$3,0)  )="榮","x",  IF(  INDEX(役男大表!$A$1:$BD$75,MATCH($A27,役男大表!$A$1:$A$75,0),   MATCH(W$1,役男大表!$A$3:$BD$3,0)  )="榮-22",  "x榮18-22",               INDEX(役男大表!$A$1:$BD$75,MATCH($A27,役男大表!$A$1:$A$75,0),   MATCH(W$1,役男大表!$A$3:$BD$3,0)  )                  )  )  )," ",""),"")</f>
        <v/>
      </c>
      <c r="X27" s="197" t="str">
        <f ca="1">_xlfn.IFNA(  SUBSTITUTE(     IF(  INDEX(役男大表!$A$1:$BD$75,MATCH($A27,役男大表!$A$1:$A$75,0),   MATCH(X$1,役男大表!$A$3:$BD$3,0)  )=0,"",  IF(  INDEX(役男大表!$A$1:$BD$75,MATCH($A27,役男大表!$A$1:$A$75,0),   MATCH(X$1,役男大表!$A$3:$BD$3,0)  )="榮","x",  IF(  INDEX(役男大表!$A$1:$BD$75,MATCH($A27,役男大表!$A$1:$A$75,0),   MATCH(X$1,役男大表!$A$3:$BD$3,0)  )="榮-22",  "x榮18-22",               INDEX(役男大表!$A$1:$BD$75,MATCH($A27,役男大表!$A$1:$A$75,0),   MATCH(X$1,役男大表!$A$3:$BD$3,0)  )                  )  )  )," ",""),"")</f>
        <v/>
      </c>
      <c r="Y27" s="197" t="str">
        <f ca="1">_xlfn.IFNA(  SUBSTITUTE(     IF(  INDEX(役男大表!$A$1:$BD$75,MATCH($A27,役男大表!$A$1:$A$75,0),   MATCH(Y$1,役男大表!$A$3:$BD$3,0)  )=0,"",  IF(  INDEX(役男大表!$A$1:$BD$75,MATCH($A27,役男大表!$A$1:$A$75,0),   MATCH(Y$1,役男大表!$A$3:$BD$3,0)  )="榮","x",  IF(  INDEX(役男大表!$A$1:$BD$75,MATCH($A27,役男大表!$A$1:$A$75,0),   MATCH(Y$1,役男大表!$A$3:$BD$3,0)  )="榮-22",  "x榮18-22",               INDEX(役男大表!$A$1:$BD$75,MATCH($A27,役男大表!$A$1:$A$75,0),   MATCH(Y$1,役男大表!$A$3:$BD$3,0)  )                  )  )  )," ",""),"")</f>
        <v/>
      </c>
      <c r="Z27" s="197" t="str">
        <f ca="1">_xlfn.IFNA(  SUBSTITUTE(     IF(  INDEX(役男大表!$A$1:$BD$75,MATCH($A27,役男大表!$A$1:$A$75,0),   MATCH(Z$1,役男大表!$A$3:$BD$3,0)  )=0,"",  IF(  INDEX(役男大表!$A$1:$BD$75,MATCH($A27,役男大表!$A$1:$A$75,0),   MATCH(Z$1,役男大表!$A$3:$BD$3,0)  )="榮","x",  IF(  INDEX(役男大表!$A$1:$BD$75,MATCH($A27,役男大表!$A$1:$A$75,0),   MATCH(Z$1,役男大表!$A$3:$BD$3,0)  )="榮-22",  "x榮18-22",               INDEX(役男大表!$A$1:$BD$75,MATCH($A27,役男大表!$A$1:$A$75,0),   MATCH(Z$1,役男大表!$A$3:$BD$3,0)  )                  )  )  )," ",""),"")</f>
        <v/>
      </c>
      <c r="AA27" s="197" t="str">
        <f ca="1">_xlfn.IFNA(  SUBSTITUTE(     IF(  INDEX(役男大表!$A$1:$BD$75,MATCH($A27,役男大表!$A$1:$A$75,0),   MATCH(AA$1,役男大表!$A$3:$BD$3,0)  )=0,"",  IF(  INDEX(役男大表!$A$1:$BD$75,MATCH($A27,役男大表!$A$1:$A$75,0),   MATCH(AA$1,役男大表!$A$3:$BD$3,0)  )="榮","x",  IF(  INDEX(役男大表!$A$1:$BD$75,MATCH($A27,役男大表!$A$1:$A$75,0),   MATCH(AA$1,役男大表!$A$3:$BD$3,0)  )="榮-22",  "x榮18-22",               INDEX(役男大表!$A$1:$BD$75,MATCH($A27,役男大表!$A$1:$A$75,0),   MATCH(AA$1,役男大表!$A$3:$BD$3,0)  )                  )  )  )," ",""),"")</f>
        <v>x</v>
      </c>
      <c r="AB27" s="197" t="str">
        <f ca="1">_xlfn.IFNA(  SUBSTITUTE(     IF(  INDEX(役男大表!$A$1:$BD$75,MATCH($A27,役男大表!$A$1:$A$75,0),   MATCH(AB$1,役男大表!$A$3:$BD$3,0)  )=0,"",  IF(  INDEX(役男大表!$A$1:$BD$75,MATCH($A27,役男大表!$A$1:$A$75,0),   MATCH(AB$1,役男大表!$A$3:$BD$3,0)  )="榮","x",  IF(  INDEX(役男大表!$A$1:$BD$75,MATCH($A27,役男大表!$A$1:$A$75,0),   MATCH(AB$1,役男大表!$A$3:$BD$3,0)  )="榮-22",  "x榮18-22",               INDEX(役男大表!$A$1:$BD$75,MATCH($A27,役男大表!$A$1:$A$75,0),   MATCH(AB$1,役男大表!$A$3:$BD$3,0)  )                  )  )  )," ",""),"")</f>
        <v>x</v>
      </c>
      <c r="AC27" s="197" t="str">
        <f ca="1">_xlfn.IFNA(  SUBSTITUTE(     IF(  INDEX(役男大表!$A$1:$BD$75,MATCH($A27,役男大表!$A$1:$A$75,0),   MATCH(AC$1,役男大表!$A$3:$BD$3,0)  )=0,"",  IF(  INDEX(役男大表!$A$1:$BD$75,MATCH($A27,役男大表!$A$1:$A$75,0),   MATCH(AC$1,役男大表!$A$3:$BD$3,0)  )="榮","x",  IF(  INDEX(役男大表!$A$1:$BD$75,MATCH($A27,役男大表!$A$1:$A$75,0),   MATCH(AC$1,役男大表!$A$3:$BD$3,0)  )="榮-22",  "x榮18-22",               INDEX(役男大表!$A$1:$BD$75,MATCH($A27,役男大表!$A$1:$A$75,0),   MATCH(AC$1,役男大表!$A$3:$BD$3,0)  )                  )  )  )," ",""),"")</f>
        <v/>
      </c>
      <c r="AD27" s="197" t="str">
        <f ca="1">_xlfn.IFNA(  SUBSTITUTE(     IF(  INDEX(役男大表!$A$1:$BD$75,MATCH($A27,役男大表!$A$1:$A$75,0),   MATCH(AD$1,役男大表!$A$3:$BD$3,0)  )=0,"",  IF(  INDEX(役男大表!$A$1:$BD$75,MATCH($A27,役男大表!$A$1:$A$75,0),   MATCH(AD$1,役男大表!$A$3:$BD$3,0)  )="榮","x",  IF(  INDEX(役男大表!$A$1:$BD$75,MATCH($A27,役男大表!$A$1:$A$75,0),   MATCH(AD$1,役男大表!$A$3:$BD$3,0)  )="榮-22",  "x榮18-22",               INDEX(役男大表!$A$1:$BD$75,MATCH($A27,役男大表!$A$1:$A$75,0),   MATCH(AD$1,役男大表!$A$3:$BD$3,0)  )                  )  )  )," ",""),"")</f>
        <v/>
      </c>
      <c r="AE27" s="197" t="str">
        <f ca="1">_xlfn.IFNA(  SUBSTITUTE(     IF(  INDEX(役男大表!$A$1:$BD$75,MATCH($A27,役男大表!$A$1:$A$75,0),   MATCH(AE$1,役男大表!$A$3:$BD$3,0)  )=0,"",  IF(  INDEX(役男大表!$A$1:$BD$75,MATCH($A27,役男大表!$A$1:$A$75,0),   MATCH(AE$1,役男大表!$A$3:$BD$3,0)  )="榮","x",  IF(  INDEX(役男大表!$A$1:$BD$75,MATCH($A27,役男大表!$A$1:$A$75,0),   MATCH(AE$1,役男大表!$A$3:$BD$3,0)  )="榮-22",  "x榮18-22",               INDEX(役男大表!$A$1:$BD$75,MATCH($A27,役男大表!$A$1:$A$75,0),   MATCH(AE$1,役男大表!$A$3:$BD$3,0)  )                  )  )  )," ",""),"")</f>
        <v/>
      </c>
      <c r="AF27" s="197" t="str">
        <f ca="1">_xlfn.IFNA(  SUBSTITUTE(     IF(  INDEX(役男大表!$A$1:$BD$75,MATCH($A27,役男大表!$A$1:$A$75,0),   MATCH(AF$1,役男大表!$A$3:$BD$3,0)  )=0,"",  IF(  INDEX(役男大表!$A$1:$BD$75,MATCH($A27,役男大表!$A$1:$A$75,0),   MATCH(AF$1,役男大表!$A$3:$BD$3,0)  )="榮","x",  IF(  INDEX(役男大表!$A$1:$BD$75,MATCH($A27,役男大表!$A$1:$A$75,0),   MATCH(AF$1,役男大表!$A$3:$BD$3,0)  )="榮-22",  "x榮18-22",               INDEX(役男大表!$A$1:$BD$75,MATCH($A27,役男大表!$A$1:$A$75,0),   MATCH(AF$1,役男大表!$A$3:$BD$3,0)  )                  )  )  )," ",""),"")</f>
        <v/>
      </c>
      <c r="AG27" s="197" t="str">
        <f ca="1">_xlfn.IFNA(  SUBSTITUTE(     IF(  INDEX(役男大表!$A$1:$BD$75,MATCH($A27,役男大表!$A$1:$A$75,0),   MATCH(AG$1,役男大表!$A$3:$BD$3,0)  )=0,"",  IF(  INDEX(役男大表!$A$1:$BD$75,MATCH($A27,役男大表!$A$1:$A$75,0),   MATCH(AG$1,役男大表!$A$3:$BD$3,0)  )="榮","x",  IF(  INDEX(役男大表!$A$1:$BD$75,MATCH($A27,役男大表!$A$1:$A$75,0),   MATCH(AG$1,役男大表!$A$3:$BD$3,0)  )="榮-22",  "x榮18-22",               INDEX(役男大表!$A$1:$BD$75,MATCH($A27,役男大表!$A$1:$A$75,0),   MATCH(AG$1,役男大表!$A$3:$BD$3,0)  )                  )  )  )," ",""),"")</f>
        <v>x</v>
      </c>
      <c r="AH27" s="197" t="str">
        <f ca="1">_xlfn.IFNA(  SUBSTITUTE(     IF(  INDEX(役男大表!$A$1:$BD$75,MATCH($A27,役男大表!$A$1:$A$75,0),   MATCH(AH$1,役男大表!$A$3:$BD$3,0)  )=0,"",  IF(  INDEX(役男大表!$A$1:$BD$75,MATCH($A27,役男大表!$A$1:$A$75,0),   MATCH(AH$1,役男大表!$A$3:$BD$3,0)  )="榮","x",  IF(  INDEX(役男大表!$A$1:$BD$75,MATCH($A27,役男大表!$A$1:$A$75,0),   MATCH(AH$1,役男大表!$A$3:$BD$3,0)  )="榮-22",  "x榮18-22",               INDEX(役男大表!$A$1:$BD$75,MATCH($A27,役男大表!$A$1:$A$75,0),   MATCH(AH$1,役男大表!$A$3:$BD$3,0)  )                  )  )  )," ",""),"")</f>
        <v/>
      </c>
      <c r="AI27" s="197" t="str">
        <f ca="1">_xlfn.IFNA(  SUBSTITUTE(     IF(  INDEX(役男大表!$A$1:$BD$75,MATCH($A27,役男大表!$A$1:$A$75,0),   MATCH(AI$1,役男大表!$A$3:$BD$3,0)  )=0,"",  IF(  INDEX(役男大表!$A$1:$BD$75,MATCH($A27,役男大表!$A$1:$A$75,0),   MATCH(AI$1,役男大表!$A$3:$BD$3,0)  )="榮","x",  IF(  INDEX(役男大表!$A$1:$BD$75,MATCH($A27,役男大表!$A$1:$A$75,0),   MATCH(AI$1,役男大表!$A$3:$BD$3,0)  )="榮-22",  "x榮18-22",               INDEX(役男大表!$A$1:$BD$75,MATCH($A27,役男大表!$A$1:$A$75,0),   MATCH(AI$1,役男大表!$A$3:$BD$3,0)  )                  )  )  )," ",""),"")</f>
        <v/>
      </c>
      <c r="AJ27" s="197" t="str">
        <f ca="1">_xlfn.IFNA(  SUBSTITUTE(     IF(  INDEX(役男大表!$A$1:$BD$75,MATCH($A27,役男大表!$A$1:$A$75,0),   MATCH(AJ$1,役男大表!$A$3:$BD$3,0)  )=0,"",  IF(  INDEX(役男大表!$A$1:$BD$75,MATCH($A27,役男大表!$A$1:$A$75,0),   MATCH(AJ$1,役男大表!$A$3:$BD$3,0)  )="榮","x",  IF(  INDEX(役男大表!$A$1:$BD$75,MATCH($A27,役男大表!$A$1:$A$75,0),   MATCH(AJ$1,役男大表!$A$3:$BD$3,0)  )="榮-22",  "x榮18-22",               INDEX(役男大表!$A$1:$BD$75,MATCH($A27,役男大表!$A$1:$A$75,0),   MATCH(AJ$1,役男大表!$A$3:$BD$3,0)  )                  )  )  )," ",""),"")</f>
        <v/>
      </c>
      <c r="AM27" s="65">
        <f t="shared" si="1"/>
        <v>26</v>
      </c>
      <c r="AN27" s="65" t="str">
        <f t="shared" si="2"/>
        <v>陳澤銓</v>
      </c>
      <c r="AO27" s="70" t="str">
        <f t="shared" ca="1" si="3"/>
        <v>18收</v>
      </c>
      <c r="AP27" s="65" t="str">
        <f>_xlfn.IFNA(IF((ROW(AP27)-1)&lt;=暫1!$B$2,IF(VALUE($AM27)=暫1!B$3,"家因",IF(VALUE($AM27)=暫1!C$3,"家因",IF(VALUE($AM27)=暫1!D$3,"家因",IF(VALUE($AM27)=暫1!E$3,"家因",IF(VALUE($AM27)=暫1!F$3,"家因",IF(VALUE($AM27)=暫1!G$3,"家因",IF(VALUE($AM27)=暫1!H$3,"家因",IF(VALUE($AM27)=暫1!I$3,"家因",IF(VALUE($AM27)=暫1!J$3,"家因",IF(VALUE($AM27)=暫1!K$3,"家因",IF(VALUE($AM27)=暫1!L$3,"家因",IF(VALUE($AM27)=暫1!M$3,"家因",IF(VALUE($AM27)=暫1!N$3,"家因",IF(VALUE($AM27)=暫1!O$3,"家因",IF(VALUE($AM27)=暫1!P$3,"家因",IF(VALUE($AM27)=暫1!Q$3,"家因",IF(VALUE($AM27)=暫1!R$3,"家因",IF(VALUE($AM27)=暫1!S$3,"家因",IF(VALUE($AM27)=暫1!T$3,"家因",IF(VALUE($AM27)=暫1!U$3,"家因","")))))))))))))))))))),""),"")</f>
        <v/>
      </c>
      <c r="AQ27" s="65" t="str">
        <f ca="1">IF((ROW(AQ27)-1)&lt;=暫1!$B$2,_xlfn.IFNA(IF(INDEX($A$1:$AJ$99,MATCH($AN27,$B$1:$B$219,0),VALUE($AQ$1+3))="成","補",INDEX($A$1:$AJ$99,MATCH($AN27,$B$1:$B$219,0),VALUE($AQ$1+3))),""),"")</f>
        <v>x</v>
      </c>
      <c r="AR27" s="65" t="str">
        <f ca="1">IF((ROW(AR27)-1)&lt;=暫1!$B$2,_xlfn.IFNA(IF(INDEX($A$1:$AJ$99,MATCH($AN27,$B$1:$B$219,0),VALUE($AR$1+3))="成","補",INDEX($A$1:$AJ$99,MATCH($AN27,$B$1:$B$219,0),VALUE($AR$1+3))),""),"")</f>
        <v/>
      </c>
      <c r="AS27" s="65" t="str">
        <f ca="1">IF((ROW(AS27)-1)&lt;=暫1!$B$2,_xlfn.IFNA(IF(INDEX($A$1:$AJ$99,MATCH($AN27,$B$1:$B$219,0),VALUE($AS$1+3))="成","補",INDEX($A$1:$AJ$99,MATCH($AN27,$B$1:$B$219,0),VALUE($AS$1+3))),""),"")</f>
        <v/>
      </c>
      <c r="AT27" s="65" t="str">
        <f t="shared" ca="1" si="4"/>
        <v/>
      </c>
      <c r="AU27" s="65" t="str">
        <f t="shared" ca="1" si="5"/>
        <v/>
      </c>
      <c r="AV27" s="65" t="str">
        <f t="shared" ca="1" si="6"/>
        <v/>
      </c>
      <c r="AX27" s="65" t="str">
        <f ca="1">IFERROR(IF((ROW(AX27)-1)&lt;=暫1!$B$2,SUBSTITUTE(IF($AO27=$AX$1,$AM27,"")," ",""),""),"")</f>
        <v/>
      </c>
      <c r="AY27" s="65" t="str">
        <f ca="1">IFERROR(IF((ROW(AY27)-1)&lt;=暫1!$B$2,SUBSTITUTE(IF($AO27=$AY$1,$AM27,"")," ",""),""),"")</f>
        <v/>
      </c>
      <c r="AZ27" s="65" t="str">
        <f ca="1">IFERROR(IF((ROW(AZ27)-1)&lt;=暫1!$B$2,SUBSTITUTE(IF($AO27=$AZ$1,$AM27,"")," ",""),""),"")</f>
        <v/>
      </c>
      <c r="BA27" s="65" t="str">
        <f ca="1">IFERROR(IF((ROW(BA27)-1)&lt;=暫1!$B$2,SUBSTITUTE(IF($AO27=$BA$1,$AM27,"")," ",""),""),"")</f>
        <v>26</v>
      </c>
      <c r="BB27" s="68" t="str">
        <f ca="1">IFERROR(IF((ROW(BB27)-1)&lt;=暫1!$B$2,SUBSTITUTE(IF(OR($AO27=$BB$1,$AO27=$AY$1,$AO27=$AZ$1),$AM27,IF($AO27=$AY$1,$AM27,"")),"",""),""),"")</f>
        <v/>
      </c>
      <c r="BC27" s="68" t="str">
        <f>IF(    AND(LEN(BC26)&gt;=2,IF(OR(役男人力!$K$2:$K$94="是"),役男人力!$B28,"")&lt;&gt;"" ),        "" &amp;  IF(OR(役男人力!$K$2:$K$94="是"),役男人力!$B27,""),  IF(OR(役男人力!$E27="全日勤",役男人力!$E27="家因退勤"),役男人力!$B27,"")  )</f>
        <v/>
      </c>
    </row>
    <row r="28" spans="1:59" ht="25.5" customHeight="1">
      <c r="A28" s="197">
        <v>27</v>
      </c>
      <c r="B28" s="197" t="str">
        <f>_xlfn.IFNA(  INDEX(役男大表!$A$1:$BD$75,MATCH(A28,役男大表!$A$1:$A$75,0),2),"")</f>
        <v>洪秉洋</v>
      </c>
      <c r="C28" s="197" t="str">
        <f ca="1">_xlfn.IFNA(  SUBSTITUTE(     IF(  INDEX(役男大表!$A$1:$BD$75,MATCH($A28,役男大表!$A$1:$A$75,0),   MATCH(C$1,役男大表!$A$3:$BD$3,0)  )=0,"",  IF(  INDEX(役男大表!$A$1:$BD$75,MATCH($A28,役男大表!$A$1:$A$75,0),   MATCH(C$1,役男大表!$A$3:$BD$3,0)  )="榮","x",  IF(  INDEX(役男大表!$A$1:$BD$75,MATCH($A28,役男大表!$A$1:$A$75,0),   MATCH(C$1,役男大表!$A$3:$BD$3,0)  )="榮-22",  "x榮18-22",               INDEX(役男大表!$A$1:$BD$75,MATCH($A28,役男大表!$A$1:$A$75,0),   MATCH(C$1,役男大表!$A$3:$BD$3,0)  )                  )  )  )," ",""),"")</f>
        <v/>
      </c>
      <c r="D28" s="197" t="str">
        <f ca="1">_xlfn.IFNA(  SUBSTITUTE(     IF(  INDEX(役男大表!$A$1:$BD$75,MATCH($A28,役男大表!$A$1:$A$75,0),   MATCH(D$1,役男大表!$A$3:$BD$3,0)  )=0,"",  IF(  INDEX(役男大表!$A$1:$BD$75,MATCH($A28,役男大表!$A$1:$A$75,0),   MATCH(D$1,役男大表!$A$3:$BD$3,0)  )="榮","x",  IF(  INDEX(役男大表!$A$1:$BD$75,MATCH($A28,役男大表!$A$1:$A$75,0),   MATCH(D$1,役男大表!$A$3:$BD$3,0)  )="榮-22",  "x榮18-22",               INDEX(役男大表!$A$1:$BD$75,MATCH($A28,役男大表!$A$1:$A$75,0),   MATCH(D$1,役男大表!$A$3:$BD$3,0)  )                  )  )  )," ",""),"")</f>
        <v/>
      </c>
      <c r="E28" s="197" t="str">
        <f ca="1">_xlfn.IFNA(  SUBSTITUTE(     IF(  INDEX(役男大表!$A$1:$BD$75,MATCH($A28,役男大表!$A$1:$A$75,0),   MATCH(E$1,役男大表!$A$3:$BD$3,0)  )=0,"",  IF(  INDEX(役男大表!$A$1:$BD$75,MATCH($A28,役男大表!$A$1:$A$75,0),   MATCH(E$1,役男大表!$A$3:$BD$3,0)  )="榮","x",  IF(  INDEX(役男大表!$A$1:$BD$75,MATCH($A28,役男大表!$A$1:$A$75,0),   MATCH(E$1,役男大表!$A$3:$BD$3,0)  )="榮-22",  "x榮18-22",               INDEX(役男大表!$A$1:$BD$75,MATCH($A28,役男大表!$A$1:$A$75,0),   MATCH(E$1,役男大表!$A$3:$BD$3,0)  )                  )  )  )," ",""),"")</f>
        <v/>
      </c>
      <c r="F28" s="197" t="str">
        <f ca="1">_xlfn.IFNA(  SUBSTITUTE(     IF(  INDEX(役男大表!$A$1:$BD$75,MATCH($A28,役男大表!$A$1:$A$75,0),   MATCH(F$1,役男大表!$A$3:$BD$3,0)  )=0,"",  IF(  INDEX(役男大表!$A$1:$BD$75,MATCH($A28,役男大表!$A$1:$A$75,0),   MATCH(F$1,役男大表!$A$3:$BD$3,0)  )="榮","x",  IF(  INDEX(役男大表!$A$1:$BD$75,MATCH($A28,役男大表!$A$1:$A$75,0),   MATCH(F$1,役男大表!$A$3:$BD$3,0)  )="榮-22",  "x榮18-22",               INDEX(役男大表!$A$1:$BD$75,MATCH($A28,役男大表!$A$1:$A$75,0),   MATCH(F$1,役男大表!$A$3:$BD$3,0)  )                  )  )  )," ",""),"")</f>
        <v/>
      </c>
      <c r="G28" s="197" t="str">
        <f ca="1">_xlfn.IFNA(  SUBSTITUTE(     IF(  INDEX(役男大表!$A$1:$BD$75,MATCH($A28,役男大表!$A$1:$A$75,0),   MATCH(G$1,役男大表!$A$3:$BD$3,0)  )=0,"",  IF(  INDEX(役男大表!$A$1:$BD$75,MATCH($A28,役男大表!$A$1:$A$75,0),   MATCH(G$1,役男大表!$A$3:$BD$3,0)  )="榮","x",  IF(  INDEX(役男大表!$A$1:$BD$75,MATCH($A28,役男大表!$A$1:$A$75,0),   MATCH(G$1,役男大表!$A$3:$BD$3,0)  )="榮-22",  "x榮18-22",               INDEX(役男大表!$A$1:$BD$75,MATCH($A28,役男大表!$A$1:$A$75,0),   MATCH(G$1,役男大表!$A$3:$BD$3,0)  )                  )  )  )," ",""),"")</f>
        <v/>
      </c>
      <c r="H28" s="197" t="str">
        <f ca="1">_xlfn.IFNA(  SUBSTITUTE(     IF(  INDEX(役男大表!$A$1:$BD$75,MATCH($A28,役男大表!$A$1:$A$75,0),   MATCH(H$1,役男大表!$A$3:$BD$3,0)  )=0,"",  IF(  INDEX(役男大表!$A$1:$BD$75,MATCH($A28,役男大表!$A$1:$A$75,0),   MATCH(H$1,役男大表!$A$3:$BD$3,0)  )="榮","x",  IF(  INDEX(役男大表!$A$1:$BD$75,MATCH($A28,役男大表!$A$1:$A$75,0),   MATCH(H$1,役男大表!$A$3:$BD$3,0)  )="榮-22",  "x榮18-22",               INDEX(役男大表!$A$1:$BD$75,MATCH($A28,役男大表!$A$1:$A$75,0),   MATCH(H$1,役男大表!$A$3:$BD$3,0)  )                  )  )  )," ",""),"")</f>
        <v>x</v>
      </c>
      <c r="I28" s="197" t="str">
        <f ca="1">_xlfn.IFNA(  SUBSTITUTE(     IF(  INDEX(役男大表!$A$1:$BD$75,MATCH($A28,役男大表!$A$1:$A$75,0),   MATCH(I$1,役男大表!$A$3:$BD$3,0)  )=0,"",  IF(  INDEX(役男大表!$A$1:$BD$75,MATCH($A28,役男大表!$A$1:$A$75,0),   MATCH(I$1,役男大表!$A$3:$BD$3,0)  )="榮","x",  IF(  INDEX(役男大表!$A$1:$BD$75,MATCH($A28,役男大表!$A$1:$A$75,0),   MATCH(I$1,役男大表!$A$3:$BD$3,0)  )="榮-22",  "x榮18-22",               INDEX(役男大表!$A$1:$BD$75,MATCH($A28,役男大表!$A$1:$A$75,0),   MATCH(I$1,役男大表!$A$3:$BD$3,0)  )                  )  )  )," ",""),"")</f>
        <v>x</v>
      </c>
      <c r="J28" s="197" t="str">
        <f ca="1">_xlfn.IFNA(  SUBSTITUTE(     IF(  INDEX(役男大表!$A$1:$BD$75,MATCH($A28,役男大表!$A$1:$A$75,0),   MATCH(J$1,役男大表!$A$3:$BD$3,0)  )=0,"",  IF(  INDEX(役男大表!$A$1:$BD$75,MATCH($A28,役男大表!$A$1:$A$75,0),   MATCH(J$1,役男大表!$A$3:$BD$3,0)  )="榮","x",  IF(  INDEX(役男大表!$A$1:$BD$75,MATCH($A28,役男大表!$A$1:$A$75,0),   MATCH(J$1,役男大表!$A$3:$BD$3,0)  )="榮-22",  "x榮18-22",               INDEX(役男大表!$A$1:$BD$75,MATCH($A28,役男大表!$A$1:$A$75,0),   MATCH(J$1,役男大表!$A$3:$BD$3,0)  )                  )  )  )," ",""),"")</f>
        <v/>
      </c>
      <c r="K28" s="197" t="str">
        <f ca="1">_xlfn.IFNA(  SUBSTITUTE(     IF(  INDEX(役男大表!$A$1:$BD$75,MATCH($A28,役男大表!$A$1:$A$75,0),   MATCH(K$1,役男大表!$A$3:$BD$3,0)  )=0,"",  IF(  INDEX(役男大表!$A$1:$BD$75,MATCH($A28,役男大表!$A$1:$A$75,0),   MATCH(K$1,役男大表!$A$3:$BD$3,0)  )="榮","x",  IF(  INDEX(役男大表!$A$1:$BD$75,MATCH($A28,役男大表!$A$1:$A$75,0),   MATCH(K$1,役男大表!$A$3:$BD$3,0)  )="榮-22",  "x榮18-22",               INDEX(役男大表!$A$1:$BD$75,MATCH($A28,役男大表!$A$1:$A$75,0),   MATCH(K$1,役男大表!$A$3:$BD$3,0)  )                  )  )  )," ",""),"")</f>
        <v/>
      </c>
      <c r="L28" s="197" t="str">
        <f ca="1">_xlfn.IFNA(  SUBSTITUTE(     IF(  INDEX(役男大表!$A$1:$BD$75,MATCH($A28,役男大表!$A$1:$A$75,0),   MATCH(L$1,役男大表!$A$3:$BD$3,0)  )=0,"",  IF(  INDEX(役男大表!$A$1:$BD$75,MATCH($A28,役男大表!$A$1:$A$75,0),   MATCH(L$1,役男大表!$A$3:$BD$3,0)  )="榮","x",  IF(  INDEX(役男大表!$A$1:$BD$75,MATCH($A28,役男大表!$A$1:$A$75,0),   MATCH(L$1,役男大表!$A$3:$BD$3,0)  )="榮-22",  "x榮18-22",               INDEX(役男大表!$A$1:$BD$75,MATCH($A28,役男大表!$A$1:$A$75,0),   MATCH(L$1,役男大表!$A$3:$BD$3,0)  )                  )  )  )," ",""),"")</f>
        <v/>
      </c>
      <c r="M28" s="197" t="str">
        <f ca="1">_xlfn.IFNA(  SUBSTITUTE(     IF(  INDEX(役男大表!$A$1:$BD$75,MATCH($A28,役男大表!$A$1:$A$75,0),   MATCH(M$1,役男大表!$A$3:$BD$3,0)  )=0,"",  IF(  INDEX(役男大表!$A$1:$BD$75,MATCH($A28,役男大表!$A$1:$A$75,0),   MATCH(M$1,役男大表!$A$3:$BD$3,0)  )="榮","x",  IF(  INDEX(役男大表!$A$1:$BD$75,MATCH($A28,役男大表!$A$1:$A$75,0),   MATCH(M$1,役男大表!$A$3:$BD$3,0)  )="榮-22",  "x榮18-22",               INDEX(役男大表!$A$1:$BD$75,MATCH($A28,役男大表!$A$1:$A$75,0),   MATCH(M$1,役男大表!$A$3:$BD$3,0)  )                  )  )  )," ",""),"")</f>
        <v/>
      </c>
      <c r="N28" s="197" t="str">
        <f ca="1">_xlfn.IFNA(  SUBSTITUTE(     IF(  INDEX(役男大表!$A$1:$BD$75,MATCH($A28,役男大表!$A$1:$A$75,0),   MATCH(N$1,役男大表!$A$3:$BD$3,0)  )=0,"",  IF(  INDEX(役男大表!$A$1:$BD$75,MATCH($A28,役男大表!$A$1:$A$75,0),   MATCH(N$1,役男大表!$A$3:$BD$3,0)  )="榮","x",  IF(  INDEX(役男大表!$A$1:$BD$75,MATCH($A28,役男大表!$A$1:$A$75,0),   MATCH(N$1,役男大表!$A$3:$BD$3,0)  )="榮-22",  "x榮18-22",               INDEX(役男大表!$A$1:$BD$75,MATCH($A28,役男大表!$A$1:$A$75,0),   MATCH(N$1,役男大表!$A$3:$BD$3,0)  )                  )  )  )," ",""),"")</f>
        <v/>
      </c>
      <c r="O28" s="197" t="str">
        <f ca="1">_xlfn.IFNA(  SUBSTITUTE(     IF(  INDEX(役男大表!$A$1:$BD$75,MATCH($A28,役男大表!$A$1:$A$75,0),   MATCH(O$1,役男大表!$A$3:$BD$3,0)  )=0,"",  IF(  INDEX(役男大表!$A$1:$BD$75,MATCH($A28,役男大表!$A$1:$A$75,0),   MATCH(O$1,役男大表!$A$3:$BD$3,0)  )="榮","x",  IF(  INDEX(役男大表!$A$1:$BD$75,MATCH($A28,役男大表!$A$1:$A$75,0),   MATCH(O$1,役男大表!$A$3:$BD$3,0)  )="榮-22",  "x榮18-22",               INDEX(役男大表!$A$1:$BD$75,MATCH($A28,役男大表!$A$1:$A$75,0),   MATCH(O$1,役男大表!$A$3:$BD$3,0)  )                  )  )  )," ",""),"")</f>
        <v>x</v>
      </c>
      <c r="P28" s="197" t="str">
        <f ca="1">_xlfn.IFNA(  SUBSTITUTE(     IF(  INDEX(役男大表!$A$1:$BD$75,MATCH($A28,役男大表!$A$1:$A$75,0),   MATCH(P$1,役男大表!$A$3:$BD$3,0)  )=0,"",  IF(  INDEX(役男大表!$A$1:$BD$75,MATCH($A28,役男大表!$A$1:$A$75,0),   MATCH(P$1,役男大表!$A$3:$BD$3,0)  )="榮","x",  IF(  INDEX(役男大表!$A$1:$BD$75,MATCH($A28,役男大表!$A$1:$A$75,0),   MATCH(P$1,役男大表!$A$3:$BD$3,0)  )="榮-22",  "x榮18-22",               INDEX(役男大表!$A$1:$BD$75,MATCH($A28,役男大表!$A$1:$A$75,0),   MATCH(P$1,役男大表!$A$3:$BD$3,0)  )                  )  )  )," ",""),"")</f>
        <v>x</v>
      </c>
      <c r="Q28" s="197" t="str">
        <f ca="1">_xlfn.IFNA(  SUBSTITUTE(     IF(  INDEX(役男大表!$A$1:$BD$75,MATCH($A28,役男大表!$A$1:$A$75,0),   MATCH(Q$1,役男大表!$A$3:$BD$3,0)  )=0,"",  IF(  INDEX(役男大表!$A$1:$BD$75,MATCH($A28,役男大表!$A$1:$A$75,0),   MATCH(Q$1,役男大表!$A$3:$BD$3,0)  )="榮","x",  IF(  INDEX(役男大表!$A$1:$BD$75,MATCH($A28,役男大表!$A$1:$A$75,0),   MATCH(Q$1,役男大表!$A$3:$BD$3,0)  )="榮-22",  "x榮18-22",               INDEX(役男大表!$A$1:$BD$75,MATCH($A28,役男大表!$A$1:$A$75,0),   MATCH(Q$1,役男大表!$A$3:$BD$3,0)  )                  )  )  )," ",""),"")</f>
        <v/>
      </c>
      <c r="R28" s="197" t="str">
        <f ca="1">_xlfn.IFNA(  SUBSTITUTE(     IF(  INDEX(役男大表!$A$1:$BD$75,MATCH($A28,役男大表!$A$1:$A$75,0),   MATCH(R$1,役男大表!$A$3:$BD$3,0)  )=0,"",  IF(  INDEX(役男大表!$A$1:$BD$75,MATCH($A28,役男大表!$A$1:$A$75,0),   MATCH(R$1,役男大表!$A$3:$BD$3,0)  )="榮","x",  IF(  INDEX(役男大表!$A$1:$BD$75,MATCH($A28,役男大表!$A$1:$A$75,0),   MATCH(R$1,役男大表!$A$3:$BD$3,0)  )="榮-22",  "x榮18-22",               INDEX(役男大表!$A$1:$BD$75,MATCH($A28,役男大表!$A$1:$A$75,0),   MATCH(R$1,役男大表!$A$3:$BD$3,0)  )                  )  )  )," ",""),"")</f>
        <v/>
      </c>
      <c r="S28" s="197" t="str">
        <f ca="1">_xlfn.IFNA(  SUBSTITUTE(     IF(  INDEX(役男大表!$A$1:$BD$75,MATCH($A28,役男大表!$A$1:$A$75,0),   MATCH(S$1,役男大表!$A$3:$BD$3,0)  )=0,"",  IF(  INDEX(役男大表!$A$1:$BD$75,MATCH($A28,役男大表!$A$1:$A$75,0),   MATCH(S$1,役男大表!$A$3:$BD$3,0)  )="榮","x",  IF(  INDEX(役男大表!$A$1:$BD$75,MATCH($A28,役男大表!$A$1:$A$75,0),   MATCH(S$1,役男大表!$A$3:$BD$3,0)  )="榮-22",  "x榮18-22",               INDEX(役男大表!$A$1:$BD$75,MATCH($A28,役男大表!$A$1:$A$75,0),   MATCH(S$1,役男大表!$A$3:$BD$3,0)  )                  )  )  )," ",""),"")</f>
        <v/>
      </c>
      <c r="T28" s="197" t="str">
        <f ca="1">_xlfn.IFNA(  SUBSTITUTE(     IF(  INDEX(役男大表!$A$1:$BD$75,MATCH($A28,役男大表!$A$1:$A$75,0),   MATCH(T$1,役男大表!$A$3:$BD$3,0)  )=0,"",  IF(  INDEX(役男大表!$A$1:$BD$75,MATCH($A28,役男大表!$A$1:$A$75,0),   MATCH(T$1,役男大表!$A$3:$BD$3,0)  )="榮","x",  IF(  INDEX(役男大表!$A$1:$BD$75,MATCH($A28,役男大表!$A$1:$A$75,0),   MATCH(T$1,役男大表!$A$3:$BD$3,0)  )="榮-22",  "x榮18-22",               INDEX(役男大表!$A$1:$BD$75,MATCH($A28,役男大表!$A$1:$A$75,0),   MATCH(T$1,役男大表!$A$3:$BD$3,0)  )                  )  )  )," ",""),"")</f>
        <v>x</v>
      </c>
      <c r="U28" s="197" t="str">
        <f ca="1">_xlfn.IFNA(  SUBSTITUTE(     IF(  INDEX(役男大表!$A$1:$BD$75,MATCH($A28,役男大表!$A$1:$A$75,0),   MATCH(U$1,役男大表!$A$3:$BD$3,0)  )=0,"",  IF(  INDEX(役男大表!$A$1:$BD$75,MATCH($A28,役男大表!$A$1:$A$75,0),   MATCH(U$1,役男大表!$A$3:$BD$3,0)  )="榮","x",  IF(  INDEX(役男大表!$A$1:$BD$75,MATCH($A28,役男大表!$A$1:$A$75,0),   MATCH(U$1,役男大表!$A$3:$BD$3,0)  )="榮-22",  "x榮18-22",               INDEX(役男大表!$A$1:$BD$75,MATCH($A28,役男大表!$A$1:$A$75,0),   MATCH(U$1,役男大表!$A$3:$BD$3,0)  )                  )  )  )," ",""),"")</f>
        <v>x</v>
      </c>
      <c r="V28" s="197" t="str">
        <f ca="1">_xlfn.IFNA(  SUBSTITUTE(     IF(  INDEX(役男大表!$A$1:$BD$75,MATCH($A28,役男大表!$A$1:$A$75,0),   MATCH(V$1,役男大表!$A$3:$BD$3,0)  )=0,"",  IF(  INDEX(役男大表!$A$1:$BD$75,MATCH($A28,役男大表!$A$1:$A$75,0),   MATCH(V$1,役男大表!$A$3:$BD$3,0)  )="榮","x",  IF(  INDEX(役男大表!$A$1:$BD$75,MATCH($A28,役男大表!$A$1:$A$75,0),   MATCH(V$1,役男大表!$A$3:$BD$3,0)  )="榮-22",  "x榮18-22",               INDEX(役男大表!$A$1:$BD$75,MATCH($A28,役男大表!$A$1:$A$75,0),   MATCH(V$1,役男大表!$A$3:$BD$3,0)  )                  )  )  )," ",""),"")</f>
        <v>x病18-22</v>
      </c>
      <c r="W28" s="197" t="str">
        <f ca="1">_xlfn.IFNA(  SUBSTITUTE(     IF(  INDEX(役男大表!$A$1:$BD$75,MATCH($A28,役男大表!$A$1:$A$75,0),   MATCH(W$1,役男大表!$A$3:$BD$3,0)  )=0,"",  IF(  INDEX(役男大表!$A$1:$BD$75,MATCH($A28,役男大表!$A$1:$A$75,0),   MATCH(W$1,役男大表!$A$3:$BD$3,0)  )="榮","x",  IF(  INDEX(役男大表!$A$1:$BD$75,MATCH($A28,役男大表!$A$1:$A$75,0),   MATCH(W$1,役男大表!$A$3:$BD$3,0)  )="榮-22",  "x榮18-22",               INDEX(役男大表!$A$1:$BD$75,MATCH($A28,役男大表!$A$1:$A$75,0),   MATCH(W$1,役男大表!$A$3:$BD$3,0)  )                  )  )  )," ",""),"")</f>
        <v/>
      </c>
      <c r="X28" s="197" t="str">
        <f ca="1">_xlfn.IFNA(  SUBSTITUTE(     IF(  INDEX(役男大表!$A$1:$BD$75,MATCH($A28,役男大表!$A$1:$A$75,0),   MATCH(X$1,役男大表!$A$3:$BD$3,0)  )=0,"",  IF(  INDEX(役男大表!$A$1:$BD$75,MATCH($A28,役男大表!$A$1:$A$75,0),   MATCH(X$1,役男大表!$A$3:$BD$3,0)  )="榮","x",  IF(  INDEX(役男大表!$A$1:$BD$75,MATCH($A28,役男大表!$A$1:$A$75,0),   MATCH(X$1,役男大表!$A$3:$BD$3,0)  )="榮-22",  "x榮18-22",               INDEX(役男大表!$A$1:$BD$75,MATCH($A28,役男大表!$A$1:$A$75,0),   MATCH(X$1,役男大表!$A$3:$BD$3,0)  )                  )  )  )," ",""),"")</f>
        <v/>
      </c>
      <c r="Y28" s="197" t="str">
        <f ca="1">_xlfn.IFNA(  SUBSTITUTE(     IF(  INDEX(役男大表!$A$1:$BD$75,MATCH($A28,役男大表!$A$1:$A$75,0),   MATCH(Y$1,役男大表!$A$3:$BD$3,0)  )=0,"",  IF(  INDEX(役男大表!$A$1:$BD$75,MATCH($A28,役男大表!$A$1:$A$75,0),   MATCH(Y$1,役男大表!$A$3:$BD$3,0)  )="榮","x",  IF(  INDEX(役男大表!$A$1:$BD$75,MATCH($A28,役男大表!$A$1:$A$75,0),   MATCH(Y$1,役男大表!$A$3:$BD$3,0)  )="榮-22",  "x榮18-22",               INDEX(役男大表!$A$1:$BD$75,MATCH($A28,役男大表!$A$1:$A$75,0),   MATCH(Y$1,役男大表!$A$3:$BD$3,0)  )                  )  )  )," ",""),"")</f>
        <v/>
      </c>
      <c r="Z28" s="197" t="str">
        <f ca="1">_xlfn.IFNA(  SUBSTITUTE(     IF(  INDEX(役男大表!$A$1:$BD$75,MATCH($A28,役男大表!$A$1:$A$75,0),   MATCH(Z$1,役男大表!$A$3:$BD$3,0)  )=0,"",  IF(  INDEX(役男大表!$A$1:$BD$75,MATCH($A28,役男大表!$A$1:$A$75,0),   MATCH(Z$1,役男大表!$A$3:$BD$3,0)  )="榮","x",  IF(  INDEX(役男大表!$A$1:$BD$75,MATCH($A28,役男大表!$A$1:$A$75,0),   MATCH(Z$1,役男大表!$A$3:$BD$3,0)  )="榮-22",  "x榮18-22",               INDEX(役男大表!$A$1:$BD$75,MATCH($A28,役男大表!$A$1:$A$75,0),   MATCH(Z$1,役男大表!$A$3:$BD$3,0)  )                  )  )  )," ",""),"")</f>
        <v/>
      </c>
      <c r="AA28" s="197" t="str">
        <f ca="1">_xlfn.IFNA(  SUBSTITUTE(     IF(  INDEX(役男大表!$A$1:$BD$75,MATCH($A28,役男大表!$A$1:$A$75,0),   MATCH(AA$1,役男大表!$A$3:$BD$3,0)  )=0,"",  IF(  INDEX(役男大表!$A$1:$BD$75,MATCH($A28,役男大表!$A$1:$A$75,0),   MATCH(AA$1,役男大表!$A$3:$BD$3,0)  )="榮","x",  IF(  INDEX(役男大表!$A$1:$BD$75,MATCH($A28,役男大表!$A$1:$A$75,0),   MATCH(AA$1,役男大表!$A$3:$BD$3,0)  )="榮-22",  "x榮18-22",               INDEX(役男大表!$A$1:$BD$75,MATCH($A28,役男大表!$A$1:$A$75,0),   MATCH(AA$1,役男大表!$A$3:$BD$3,0)  )                  )  )  )," ",""),"")</f>
        <v>病25日15-26日18</v>
      </c>
      <c r="AB28" s="197" t="str">
        <f ca="1">_xlfn.IFNA(  SUBSTITUTE(     IF(  INDEX(役男大表!$A$1:$BD$75,MATCH($A28,役男大表!$A$1:$A$75,0),   MATCH(AB$1,役男大表!$A$3:$BD$3,0)  )=0,"",  IF(  INDEX(役男大表!$A$1:$BD$75,MATCH($A28,役男大表!$A$1:$A$75,0),   MATCH(AB$1,役男大表!$A$3:$BD$3,0)  )="榮","x",  IF(  INDEX(役男大表!$A$1:$BD$75,MATCH($A28,役男大表!$A$1:$A$75,0),   MATCH(AB$1,役男大表!$A$3:$BD$3,0)  )="榮-22",  "x榮18-22",               INDEX(役男大表!$A$1:$BD$75,MATCH($A28,役男大表!$A$1:$A$75,0),   MATCH(AB$1,役男大表!$A$3:$BD$3,0)  )                  )  )  )," ",""),"")</f>
        <v>病25日15-26日18</v>
      </c>
      <c r="AC28" s="197" t="str">
        <f ca="1">_xlfn.IFNA(  SUBSTITUTE(     IF(  INDEX(役男大表!$A$1:$BD$75,MATCH($A28,役男大表!$A$1:$A$75,0),   MATCH(AC$1,役男大表!$A$3:$BD$3,0)  )=0,"",  IF(  INDEX(役男大表!$A$1:$BD$75,MATCH($A28,役男大表!$A$1:$A$75,0),   MATCH(AC$1,役男大表!$A$3:$BD$3,0)  )="榮","x",  IF(  INDEX(役男大表!$A$1:$BD$75,MATCH($A28,役男大表!$A$1:$A$75,0),   MATCH(AC$1,役男大表!$A$3:$BD$3,0)  )="榮-22",  "x榮18-22",               INDEX(役男大表!$A$1:$BD$75,MATCH($A28,役男大表!$A$1:$A$75,0),   MATCH(AC$1,役男大表!$A$3:$BD$3,0)  )                  )  )  )," ",""),"")</f>
        <v>x</v>
      </c>
      <c r="AD28" s="197" t="str">
        <f ca="1">_xlfn.IFNA(  SUBSTITUTE(     IF(  INDEX(役男大表!$A$1:$BD$75,MATCH($A28,役男大表!$A$1:$A$75,0),   MATCH(AD$1,役男大表!$A$3:$BD$3,0)  )=0,"",  IF(  INDEX(役男大表!$A$1:$BD$75,MATCH($A28,役男大表!$A$1:$A$75,0),   MATCH(AD$1,役男大表!$A$3:$BD$3,0)  )="榮","x",  IF(  INDEX(役男大表!$A$1:$BD$75,MATCH($A28,役男大表!$A$1:$A$75,0),   MATCH(AD$1,役男大表!$A$3:$BD$3,0)  )="榮-22",  "x榮18-22",               INDEX(役男大表!$A$1:$BD$75,MATCH($A28,役男大表!$A$1:$A$75,0),   MATCH(AD$1,役男大表!$A$3:$BD$3,0)  )                  )  )  )," ",""),"")</f>
        <v>x</v>
      </c>
      <c r="AE28" s="197" t="str">
        <f ca="1">_xlfn.IFNA(  SUBSTITUTE(     IF(  INDEX(役男大表!$A$1:$BD$75,MATCH($A28,役男大表!$A$1:$A$75,0),   MATCH(AE$1,役男大表!$A$3:$BD$3,0)  )=0,"",  IF(  INDEX(役男大表!$A$1:$BD$75,MATCH($A28,役男大表!$A$1:$A$75,0),   MATCH(AE$1,役男大表!$A$3:$BD$3,0)  )="榮","x",  IF(  INDEX(役男大表!$A$1:$BD$75,MATCH($A28,役男大表!$A$1:$A$75,0),   MATCH(AE$1,役男大表!$A$3:$BD$3,0)  )="榮-22",  "x榮18-22",               INDEX(役男大表!$A$1:$BD$75,MATCH($A28,役男大表!$A$1:$A$75,0),   MATCH(AE$1,役男大表!$A$3:$BD$3,0)  )                  )  )  )," ",""),"")</f>
        <v/>
      </c>
      <c r="AF28" s="197" t="str">
        <f ca="1">_xlfn.IFNA(  SUBSTITUTE(     IF(  INDEX(役男大表!$A$1:$BD$75,MATCH($A28,役男大表!$A$1:$A$75,0),   MATCH(AF$1,役男大表!$A$3:$BD$3,0)  )=0,"",  IF(  INDEX(役男大表!$A$1:$BD$75,MATCH($A28,役男大表!$A$1:$A$75,0),   MATCH(AF$1,役男大表!$A$3:$BD$3,0)  )="榮","x",  IF(  INDEX(役男大表!$A$1:$BD$75,MATCH($A28,役男大表!$A$1:$A$75,0),   MATCH(AF$1,役男大表!$A$3:$BD$3,0)  )="榮-22",  "x榮18-22",               INDEX(役男大表!$A$1:$BD$75,MATCH($A28,役男大表!$A$1:$A$75,0),   MATCH(AF$1,役男大表!$A$3:$BD$3,0)  )                  )  )  )," ",""),"")</f>
        <v/>
      </c>
      <c r="AG28" s="197" t="str">
        <f ca="1">_xlfn.IFNA(  SUBSTITUTE(     IF(  INDEX(役男大表!$A$1:$BD$75,MATCH($A28,役男大表!$A$1:$A$75,0),   MATCH(AG$1,役男大表!$A$3:$BD$3,0)  )=0,"",  IF(  INDEX(役男大表!$A$1:$BD$75,MATCH($A28,役男大表!$A$1:$A$75,0),   MATCH(AG$1,役男大表!$A$3:$BD$3,0)  )="榮","x",  IF(  INDEX(役男大表!$A$1:$BD$75,MATCH($A28,役男大表!$A$1:$A$75,0),   MATCH(AG$1,役男大表!$A$3:$BD$3,0)  )="榮-22",  "x榮18-22",               INDEX(役男大表!$A$1:$BD$75,MATCH($A28,役男大表!$A$1:$A$75,0),   MATCH(AG$1,役男大表!$A$3:$BD$3,0)  )                  )  )  )," ",""),"")</f>
        <v/>
      </c>
      <c r="AH28" s="197" t="str">
        <f ca="1">_xlfn.IFNA(  SUBSTITUTE(     IF(  INDEX(役男大表!$A$1:$BD$75,MATCH($A28,役男大表!$A$1:$A$75,0),   MATCH(AH$1,役男大表!$A$3:$BD$3,0)  )=0,"",  IF(  INDEX(役男大表!$A$1:$BD$75,MATCH($A28,役男大表!$A$1:$A$75,0),   MATCH(AH$1,役男大表!$A$3:$BD$3,0)  )="榮","x",  IF(  INDEX(役男大表!$A$1:$BD$75,MATCH($A28,役男大表!$A$1:$A$75,0),   MATCH(AH$1,役男大表!$A$3:$BD$3,0)  )="榮-22",  "x榮18-22",               INDEX(役男大表!$A$1:$BD$75,MATCH($A28,役男大表!$A$1:$A$75,0),   MATCH(AH$1,役男大表!$A$3:$BD$3,0)  )                  )  )  )," ",""),"")</f>
        <v/>
      </c>
      <c r="AI28" s="197" t="str">
        <f ca="1">_xlfn.IFNA(  SUBSTITUTE(     IF(  INDEX(役男大表!$A$1:$BD$75,MATCH($A28,役男大表!$A$1:$A$75,0),   MATCH(AI$1,役男大表!$A$3:$BD$3,0)  )=0,"",  IF(  INDEX(役男大表!$A$1:$BD$75,MATCH($A28,役男大表!$A$1:$A$75,0),   MATCH(AI$1,役男大表!$A$3:$BD$3,0)  )="榮","x",  IF(  INDEX(役男大表!$A$1:$BD$75,MATCH($A28,役男大表!$A$1:$A$75,0),   MATCH(AI$1,役男大表!$A$3:$BD$3,0)  )="榮-22",  "x榮18-22",               INDEX(役男大表!$A$1:$BD$75,MATCH($A28,役男大表!$A$1:$A$75,0),   MATCH(AI$1,役男大表!$A$3:$BD$3,0)  )                  )  )  )," ",""),"")</f>
        <v/>
      </c>
      <c r="AJ28" s="197" t="str">
        <f ca="1">_xlfn.IFNA(  SUBSTITUTE(     IF(  INDEX(役男大表!$A$1:$BD$75,MATCH($A28,役男大表!$A$1:$A$75,0),   MATCH(AJ$1,役男大表!$A$3:$BD$3,0)  )=0,"",  IF(  INDEX(役男大表!$A$1:$BD$75,MATCH($A28,役男大表!$A$1:$A$75,0),   MATCH(AJ$1,役男大表!$A$3:$BD$3,0)  )="榮","x",  IF(  INDEX(役男大表!$A$1:$BD$75,MATCH($A28,役男大表!$A$1:$A$75,0),   MATCH(AJ$1,役男大表!$A$3:$BD$3,0)  )="榮-22",  "x榮18-22",               INDEX(役男大表!$A$1:$BD$75,MATCH($A28,役男大表!$A$1:$A$75,0),   MATCH(AJ$1,役男大表!$A$3:$BD$3,0)  )                  )  )  )," ",""),"")</f>
        <v/>
      </c>
      <c r="AM28" s="65">
        <f t="shared" si="1"/>
        <v>27</v>
      </c>
      <c r="AN28" s="65" t="str">
        <f t="shared" si="2"/>
        <v>洪秉洋</v>
      </c>
      <c r="AO28" s="70" t="str">
        <f t="shared" ca="1" si="3"/>
        <v>全日勤</v>
      </c>
      <c r="AP28" s="65" t="str">
        <f>_xlfn.IFNA(IF((ROW(AP28)-1)&lt;=暫1!$B$2,IF(VALUE($AM28)=暫1!B$3,"家因",IF(VALUE($AM28)=暫1!C$3,"家因",IF(VALUE($AM28)=暫1!D$3,"家因",IF(VALUE($AM28)=暫1!E$3,"家因",IF(VALUE($AM28)=暫1!F$3,"家因",IF(VALUE($AM28)=暫1!G$3,"家因",IF(VALUE($AM28)=暫1!H$3,"家因",IF(VALUE($AM28)=暫1!I$3,"家因",IF(VALUE($AM28)=暫1!J$3,"家因",IF(VALUE($AM28)=暫1!K$3,"家因",IF(VALUE($AM28)=暫1!L$3,"家因",IF(VALUE($AM28)=暫1!M$3,"家因",IF(VALUE($AM28)=暫1!N$3,"家因",IF(VALUE($AM28)=暫1!O$3,"家因",IF(VALUE($AM28)=暫1!P$3,"家因",IF(VALUE($AM28)=暫1!Q$3,"家因",IF(VALUE($AM28)=暫1!R$3,"家因",IF(VALUE($AM28)=暫1!S$3,"家因",IF(VALUE($AM28)=暫1!T$3,"家因",IF(VALUE($AM28)=暫1!U$3,"家因","")))))))))))))))))))),""),"")</f>
        <v/>
      </c>
      <c r="AQ28" s="65" t="str">
        <f ca="1">IF((ROW(AQ28)-1)&lt;=暫1!$B$2,_xlfn.IFNA(IF(INDEX($A$1:$AJ$99,MATCH($AN28,$B$1:$B$219,0),VALUE($AQ$1+3))="成","補",INDEX($A$1:$AJ$99,MATCH($AN28,$B$1:$B$219,0),VALUE($AQ$1+3))),""),"")</f>
        <v/>
      </c>
      <c r="AR28" s="65" t="str">
        <f ca="1">IF((ROW(AR28)-1)&lt;=暫1!$B$2,_xlfn.IFNA(IF(INDEX($A$1:$AJ$99,MATCH($AN28,$B$1:$B$219,0),VALUE($AR$1+3))="成","補",INDEX($A$1:$AJ$99,MATCH($AN28,$B$1:$B$219,0),VALUE($AR$1+3))),""),"")</f>
        <v/>
      </c>
      <c r="AS28" s="65" t="str">
        <f ca="1">IF((ROW(AS28)-1)&lt;=暫1!$B$2,_xlfn.IFNA(IF(INDEX($A$1:$AJ$99,MATCH($AN28,$B$1:$B$219,0),VALUE($AS$1+3))="成","補",INDEX($A$1:$AJ$99,MATCH($AN28,$B$1:$B$219,0),VALUE($AS$1+3))),""),"")</f>
        <v/>
      </c>
      <c r="AT28" s="65" t="str">
        <f t="shared" ca="1" si="4"/>
        <v/>
      </c>
      <c r="AU28" s="65" t="str">
        <f t="shared" ca="1" si="5"/>
        <v/>
      </c>
      <c r="AV28" s="65" t="str">
        <f t="shared" ca="1" si="6"/>
        <v/>
      </c>
      <c r="AX28" s="65" t="str">
        <f ca="1">IFERROR(IF((ROW(AX28)-1)&lt;=暫1!$B$2,SUBSTITUTE(IF($AO28=$AX$1,$AM28,"")," ",""),""),"")</f>
        <v/>
      </c>
      <c r="AY28" s="65" t="str">
        <f ca="1">IFERROR(IF((ROW(AY28)-1)&lt;=暫1!$B$2,SUBSTITUTE(IF($AO28=$AY$1,$AM28,"")," ",""),""),"")</f>
        <v/>
      </c>
      <c r="AZ28" s="65" t="str">
        <f ca="1">IFERROR(IF((ROW(AZ28)-1)&lt;=暫1!$B$2,SUBSTITUTE(IF($AO28=$AZ$1,$AM28,"")," ",""),""),"")</f>
        <v/>
      </c>
      <c r="BA28" s="65" t="str">
        <f ca="1">IFERROR(IF((ROW(BA28)-1)&lt;=暫1!$B$2,SUBSTITUTE(IF($AO28=$BA$1,$AM28,"")," ",""),""),"")</f>
        <v/>
      </c>
      <c r="BB28" s="68" t="str">
        <f ca="1">IFERROR(IF((ROW(BB28)-1)&lt;=暫1!$B$2,SUBSTITUTE(IF(OR($AO28=$BB$1,$AO28=$AY$1,$AO28=$AZ$1),$AM28,IF($AO28=$AY$1,$AM28,"")),"",""),""),"")</f>
        <v>27</v>
      </c>
      <c r="BC28" s="68" t="str">
        <f>IF(    AND(LEN(BC27)&gt;=2,IF(OR(役男人力!$K$2:$K$94="是"),役男人力!$B29,"")&lt;&gt;"" ),        "" &amp;  IF(OR(役男人力!$K$2:$K$94="是"),役男人力!$B28,""),  IF(OR(役男人力!$E28="全日勤",役男人力!$E28="家因退勤"),役男人力!$B28,"")  )</f>
        <v>洪秉洋</v>
      </c>
    </row>
    <row r="29" spans="1:59" ht="25.5" customHeight="1">
      <c r="A29" s="197">
        <v>28</v>
      </c>
      <c r="B29" s="197" t="str">
        <f>_xlfn.IFNA(  INDEX(役男大表!$A$1:$BD$75,MATCH(A29,役男大表!$A$1:$A$75,0),2),"")</f>
        <v>朱鈞澤</v>
      </c>
      <c r="C29" s="197" t="str">
        <f ca="1">_xlfn.IFNA(  SUBSTITUTE(     IF(  INDEX(役男大表!$A$1:$BD$75,MATCH($A29,役男大表!$A$1:$A$75,0),   MATCH(C$1,役男大表!$A$3:$BD$3,0)  )=0,"",  IF(  INDEX(役男大表!$A$1:$BD$75,MATCH($A29,役男大表!$A$1:$A$75,0),   MATCH(C$1,役男大表!$A$3:$BD$3,0)  )="榮","x",  IF(  INDEX(役男大表!$A$1:$BD$75,MATCH($A29,役男大表!$A$1:$A$75,0),   MATCH(C$1,役男大表!$A$3:$BD$3,0)  )="榮-22",  "x榮18-22",               INDEX(役男大表!$A$1:$BD$75,MATCH($A29,役男大表!$A$1:$A$75,0),   MATCH(C$1,役男大表!$A$3:$BD$3,0)  )                  )  )  )," ",""),"")</f>
        <v>x</v>
      </c>
      <c r="D29" s="197" t="str">
        <f ca="1">_xlfn.IFNA(  SUBSTITUTE(     IF(  INDEX(役男大表!$A$1:$BD$75,MATCH($A29,役男大表!$A$1:$A$75,0),   MATCH(D$1,役男大表!$A$3:$BD$3,0)  )=0,"",  IF(  INDEX(役男大表!$A$1:$BD$75,MATCH($A29,役男大表!$A$1:$A$75,0),   MATCH(D$1,役男大表!$A$3:$BD$3,0)  )="榮","x",  IF(  INDEX(役男大表!$A$1:$BD$75,MATCH($A29,役男大表!$A$1:$A$75,0),   MATCH(D$1,役男大表!$A$3:$BD$3,0)  )="榮-22",  "x榮18-22",               INDEX(役男大表!$A$1:$BD$75,MATCH($A29,役男大表!$A$1:$A$75,0),   MATCH(D$1,役男大表!$A$3:$BD$3,0)  )                  )  )  )," ",""),"")</f>
        <v/>
      </c>
      <c r="E29" s="197" t="str">
        <f ca="1">_xlfn.IFNA(  SUBSTITUTE(     IF(  INDEX(役男大表!$A$1:$BD$75,MATCH($A29,役男大表!$A$1:$A$75,0),   MATCH(E$1,役男大表!$A$3:$BD$3,0)  )=0,"",  IF(  INDEX(役男大表!$A$1:$BD$75,MATCH($A29,役男大表!$A$1:$A$75,0),   MATCH(E$1,役男大表!$A$3:$BD$3,0)  )="榮","x",  IF(  INDEX(役男大表!$A$1:$BD$75,MATCH($A29,役男大表!$A$1:$A$75,0),   MATCH(E$1,役男大表!$A$3:$BD$3,0)  )="榮-22",  "x榮18-22",               INDEX(役男大表!$A$1:$BD$75,MATCH($A29,役男大表!$A$1:$A$75,0),   MATCH(E$1,役男大表!$A$3:$BD$3,0)  )                  )  )  )," ",""),"")</f>
        <v/>
      </c>
      <c r="F29" s="197" t="str">
        <f ca="1">_xlfn.IFNA(  SUBSTITUTE(     IF(  INDEX(役男大表!$A$1:$BD$75,MATCH($A29,役男大表!$A$1:$A$75,0),   MATCH(F$1,役男大表!$A$3:$BD$3,0)  )=0,"",  IF(  INDEX(役男大表!$A$1:$BD$75,MATCH($A29,役男大表!$A$1:$A$75,0),   MATCH(F$1,役男大表!$A$3:$BD$3,0)  )="榮","x",  IF(  INDEX(役男大表!$A$1:$BD$75,MATCH($A29,役男大表!$A$1:$A$75,0),   MATCH(F$1,役男大表!$A$3:$BD$3,0)  )="榮-22",  "x榮18-22",               INDEX(役男大表!$A$1:$BD$75,MATCH($A29,役男大表!$A$1:$A$75,0),   MATCH(F$1,役男大表!$A$3:$BD$3,0)  )                  )  )  )," ",""),"")</f>
        <v/>
      </c>
      <c r="G29" s="197" t="str">
        <f ca="1">_xlfn.IFNA(  SUBSTITUTE(     IF(  INDEX(役男大表!$A$1:$BD$75,MATCH($A29,役男大表!$A$1:$A$75,0),   MATCH(G$1,役男大表!$A$3:$BD$3,0)  )=0,"",  IF(  INDEX(役男大表!$A$1:$BD$75,MATCH($A29,役男大表!$A$1:$A$75,0),   MATCH(G$1,役男大表!$A$3:$BD$3,0)  )="榮","x",  IF(  INDEX(役男大表!$A$1:$BD$75,MATCH($A29,役男大表!$A$1:$A$75,0),   MATCH(G$1,役男大表!$A$3:$BD$3,0)  )="榮-22",  "x榮18-22",               INDEX(役男大表!$A$1:$BD$75,MATCH($A29,役男大表!$A$1:$A$75,0),   MATCH(G$1,役男大表!$A$3:$BD$3,0)  )                  )  )  )," ",""),"")</f>
        <v>x</v>
      </c>
      <c r="H29" s="197" t="str">
        <f ca="1">_xlfn.IFNA(  SUBSTITUTE(     IF(  INDEX(役男大表!$A$1:$BD$75,MATCH($A29,役男大表!$A$1:$A$75,0),   MATCH(H$1,役男大表!$A$3:$BD$3,0)  )=0,"",  IF(  INDEX(役男大表!$A$1:$BD$75,MATCH($A29,役男大表!$A$1:$A$75,0),   MATCH(H$1,役男大表!$A$3:$BD$3,0)  )="榮","x",  IF(  INDEX(役男大表!$A$1:$BD$75,MATCH($A29,役男大表!$A$1:$A$75,0),   MATCH(H$1,役男大表!$A$3:$BD$3,0)  )="榮-22",  "x榮18-22",               INDEX(役男大表!$A$1:$BD$75,MATCH($A29,役男大表!$A$1:$A$75,0),   MATCH(H$1,役男大表!$A$3:$BD$3,0)  )                  )  )  )," ",""),"")</f>
        <v>x</v>
      </c>
      <c r="I29" s="197" t="str">
        <f ca="1">_xlfn.IFNA(  SUBSTITUTE(     IF(  INDEX(役男大表!$A$1:$BD$75,MATCH($A29,役男大表!$A$1:$A$75,0),   MATCH(I$1,役男大表!$A$3:$BD$3,0)  )=0,"",  IF(  INDEX(役男大表!$A$1:$BD$75,MATCH($A29,役男大表!$A$1:$A$75,0),   MATCH(I$1,役男大表!$A$3:$BD$3,0)  )="榮","x",  IF(  INDEX(役男大表!$A$1:$BD$75,MATCH($A29,役男大表!$A$1:$A$75,0),   MATCH(I$1,役男大表!$A$3:$BD$3,0)  )="榮-22",  "x榮18-22",               INDEX(役男大表!$A$1:$BD$75,MATCH($A29,役男大表!$A$1:$A$75,0),   MATCH(I$1,役男大表!$A$3:$BD$3,0)  )                  )  )  )," ",""),"")</f>
        <v/>
      </c>
      <c r="J29" s="197" t="str">
        <f ca="1">_xlfn.IFNA(  SUBSTITUTE(     IF(  INDEX(役男大表!$A$1:$BD$75,MATCH($A29,役男大表!$A$1:$A$75,0),   MATCH(J$1,役男大表!$A$3:$BD$3,0)  )=0,"",  IF(  INDEX(役男大表!$A$1:$BD$75,MATCH($A29,役男大表!$A$1:$A$75,0),   MATCH(J$1,役男大表!$A$3:$BD$3,0)  )="榮","x",  IF(  INDEX(役男大表!$A$1:$BD$75,MATCH($A29,役男大表!$A$1:$A$75,0),   MATCH(J$1,役男大表!$A$3:$BD$3,0)  )="榮-22",  "x榮18-22",               INDEX(役男大表!$A$1:$BD$75,MATCH($A29,役男大表!$A$1:$A$75,0),   MATCH(J$1,役男大表!$A$3:$BD$3,0)  )                  )  )  )," ",""),"")</f>
        <v/>
      </c>
      <c r="K29" s="197" t="str">
        <f ca="1">_xlfn.IFNA(  SUBSTITUTE(     IF(  INDEX(役男大表!$A$1:$BD$75,MATCH($A29,役男大表!$A$1:$A$75,0),   MATCH(K$1,役男大表!$A$3:$BD$3,0)  )=0,"",  IF(  INDEX(役男大表!$A$1:$BD$75,MATCH($A29,役男大表!$A$1:$A$75,0),   MATCH(K$1,役男大表!$A$3:$BD$3,0)  )="榮","x",  IF(  INDEX(役男大表!$A$1:$BD$75,MATCH($A29,役男大表!$A$1:$A$75,0),   MATCH(K$1,役男大表!$A$3:$BD$3,0)  )="榮-22",  "x榮18-22",               INDEX(役男大表!$A$1:$BD$75,MATCH($A29,役男大表!$A$1:$A$75,0),   MATCH(K$1,役男大表!$A$3:$BD$3,0)  )                  )  )  )," ",""),"")</f>
        <v/>
      </c>
      <c r="L29" s="197" t="str">
        <f ca="1">_xlfn.IFNA(  SUBSTITUTE(     IF(  INDEX(役男大表!$A$1:$BD$75,MATCH($A29,役男大表!$A$1:$A$75,0),   MATCH(L$1,役男大表!$A$3:$BD$3,0)  )=0,"",  IF(  INDEX(役男大表!$A$1:$BD$75,MATCH($A29,役男大表!$A$1:$A$75,0),   MATCH(L$1,役男大表!$A$3:$BD$3,0)  )="榮","x",  IF(  INDEX(役男大表!$A$1:$BD$75,MATCH($A29,役男大表!$A$1:$A$75,0),   MATCH(L$1,役男大表!$A$3:$BD$3,0)  )="榮-22",  "x榮18-22",               INDEX(役男大表!$A$1:$BD$75,MATCH($A29,役男大表!$A$1:$A$75,0),   MATCH(L$1,役男大表!$A$3:$BD$3,0)  )                  )  )  )," ",""),"")</f>
        <v/>
      </c>
      <c r="M29" s="197" t="str">
        <f ca="1">_xlfn.IFNA(  SUBSTITUTE(     IF(  INDEX(役男大表!$A$1:$BD$75,MATCH($A29,役男大表!$A$1:$A$75,0),   MATCH(M$1,役男大表!$A$3:$BD$3,0)  )=0,"",  IF(  INDEX(役男大表!$A$1:$BD$75,MATCH($A29,役男大表!$A$1:$A$75,0),   MATCH(M$1,役男大表!$A$3:$BD$3,0)  )="榮","x",  IF(  INDEX(役男大表!$A$1:$BD$75,MATCH($A29,役男大表!$A$1:$A$75,0),   MATCH(M$1,役男大表!$A$3:$BD$3,0)  )="榮-22",  "x榮18-22",               INDEX(役男大表!$A$1:$BD$75,MATCH($A29,役男大表!$A$1:$A$75,0),   MATCH(M$1,役男大表!$A$3:$BD$3,0)  )                  )  )  )," ",""),"")</f>
        <v>x</v>
      </c>
      <c r="N29" s="197" t="str">
        <f ca="1">_xlfn.IFNA(  SUBSTITUTE(     IF(  INDEX(役男大表!$A$1:$BD$75,MATCH($A29,役男大表!$A$1:$A$75,0),   MATCH(N$1,役男大表!$A$3:$BD$3,0)  )=0,"",  IF(  INDEX(役男大表!$A$1:$BD$75,MATCH($A29,役男大表!$A$1:$A$75,0),   MATCH(N$1,役男大表!$A$3:$BD$3,0)  )="榮","x",  IF(  INDEX(役男大表!$A$1:$BD$75,MATCH($A29,役男大表!$A$1:$A$75,0),   MATCH(N$1,役男大表!$A$3:$BD$3,0)  )="榮-22",  "x榮18-22",               INDEX(役男大表!$A$1:$BD$75,MATCH($A29,役男大表!$A$1:$A$75,0),   MATCH(N$1,役男大表!$A$3:$BD$3,0)  )                  )  )  )," ",""),"")</f>
        <v/>
      </c>
      <c r="O29" s="197" t="str">
        <f ca="1">_xlfn.IFNA(  SUBSTITUTE(     IF(  INDEX(役男大表!$A$1:$BD$75,MATCH($A29,役男大表!$A$1:$A$75,0),   MATCH(O$1,役男大表!$A$3:$BD$3,0)  )=0,"",  IF(  INDEX(役男大表!$A$1:$BD$75,MATCH($A29,役男大表!$A$1:$A$75,0),   MATCH(O$1,役男大表!$A$3:$BD$3,0)  )="榮","x",  IF(  INDEX(役男大表!$A$1:$BD$75,MATCH($A29,役男大表!$A$1:$A$75,0),   MATCH(O$1,役男大表!$A$3:$BD$3,0)  )="榮-22",  "x榮18-22",               INDEX(役男大表!$A$1:$BD$75,MATCH($A29,役男大表!$A$1:$A$75,0),   MATCH(O$1,役男大表!$A$3:$BD$3,0)  )                  )  )  )," ",""),"")</f>
        <v/>
      </c>
      <c r="P29" s="197" t="str">
        <f ca="1">_xlfn.IFNA(  SUBSTITUTE(     IF(  INDEX(役男大表!$A$1:$BD$75,MATCH($A29,役男大表!$A$1:$A$75,0),   MATCH(P$1,役男大表!$A$3:$BD$3,0)  )=0,"",  IF(  INDEX(役男大表!$A$1:$BD$75,MATCH($A29,役男大表!$A$1:$A$75,0),   MATCH(P$1,役男大表!$A$3:$BD$3,0)  )="榮","x",  IF(  INDEX(役男大表!$A$1:$BD$75,MATCH($A29,役男大表!$A$1:$A$75,0),   MATCH(P$1,役男大表!$A$3:$BD$3,0)  )="榮-22",  "x榮18-22",               INDEX(役男大表!$A$1:$BD$75,MATCH($A29,役男大表!$A$1:$A$75,0),   MATCH(P$1,役男大表!$A$3:$BD$3,0)  )                  )  )  )," ",""),"")</f>
        <v>x</v>
      </c>
      <c r="Q29" s="197" t="str">
        <f ca="1">_xlfn.IFNA(  SUBSTITUTE(     IF(  INDEX(役男大表!$A$1:$BD$75,MATCH($A29,役男大表!$A$1:$A$75,0),   MATCH(Q$1,役男大表!$A$3:$BD$3,0)  )=0,"",  IF(  INDEX(役男大表!$A$1:$BD$75,MATCH($A29,役男大表!$A$1:$A$75,0),   MATCH(Q$1,役男大表!$A$3:$BD$3,0)  )="榮","x",  IF(  INDEX(役男大表!$A$1:$BD$75,MATCH($A29,役男大表!$A$1:$A$75,0),   MATCH(Q$1,役男大表!$A$3:$BD$3,0)  )="榮-22",  "x榮18-22",               INDEX(役男大表!$A$1:$BD$75,MATCH($A29,役男大表!$A$1:$A$75,0),   MATCH(Q$1,役男大表!$A$3:$BD$3,0)  )                  )  )  )," ",""),"")</f>
        <v/>
      </c>
      <c r="R29" s="197" t="str">
        <f ca="1">_xlfn.IFNA(  SUBSTITUTE(     IF(  INDEX(役男大表!$A$1:$BD$75,MATCH($A29,役男大表!$A$1:$A$75,0),   MATCH(R$1,役男大表!$A$3:$BD$3,0)  )=0,"",  IF(  INDEX(役男大表!$A$1:$BD$75,MATCH($A29,役男大表!$A$1:$A$75,0),   MATCH(R$1,役男大表!$A$3:$BD$3,0)  )="榮","x",  IF(  INDEX(役男大表!$A$1:$BD$75,MATCH($A29,役男大表!$A$1:$A$75,0),   MATCH(R$1,役男大表!$A$3:$BD$3,0)  )="榮-22",  "x榮18-22",               INDEX(役男大表!$A$1:$BD$75,MATCH($A29,役男大表!$A$1:$A$75,0),   MATCH(R$1,役男大表!$A$3:$BD$3,0)  )                  )  )  )," ",""),"")</f>
        <v/>
      </c>
      <c r="S29" s="197" t="str">
        <f ca="1">_xlfn.IFNA(  SUBSTITUTE(     IF(  INDEX(役男大表!$A$1:$BD$75,MATCH($A29,役男大表!$A$1:$A$75,0),   MATCH(S$1,役男大表!$A$3:$BD$3,0)  )=0,"",  IF(  INDEX(役男大表!$A$1:$BD$75,MATCH($A29,役男大表!$A$1:$A$75,0),   MATCH(S$1,役男大表!$A$3:$BD$3,0)  )="榮","x",  IF(  INDEX(役男大表!$A$1:$BD$75,MATCH($A29,役男大表!$A$1:$A$75,0),   MATCH(S$1,役男大表!$A$3:$BD$3,0)  )="榮-22",  "x榮18-22",               INDEX(役男大表!$A$1:$BD$75,MATCH($A29,役男大表!$A$1:$A$75,0),   MATCH(S$1,役男大表!$A$3:$BD$3,0)  )                  )  )  )," ",""),"")</f>
        <v/>
      </c>
      <c r="T29" s="197" t="str">
        <f ca="1">_xlfn.IFNA(  SUBSTITUTE(     IF(  INDEX(役男大表!$A$1:$BD$75,MATCH($A29,役男大表!$A$1:$A$75,0),   MATCH(T$1,役男大表!$A$3:$BD$3,0)  )=0,"",  IF(  INDEX(役男大表!$A$1:$BD$75,MATCH($A29,役男大表!$A$1:$A$75,0),   MATCH(T$1,役男大表!$A$3:$BD$3,0)  )="榮","x",  IF(  INDEX(役男大表!$A$1:$BD$75,MATCH($A29,役男大表!$A$1:$A$75,0),   MATCH(T$1,役男大表!$A$3:$BD$3,0)  )="榮-22",  "x榮18-22",               INDEX(役男大表!$A$1:$BD$75,MATCH($A29,役男大表!$A$1:$A$75,0),   MATCH(T$1,役男大表!$A$3:$BD$3,0)  )                  )  )  )," ",""),"")</f>
        <v>x</v>
      </c>
      <c r="U29" s="197" t="str">
        <f ca="1">_xlfn.IFNA(  SUBSTITUTE(     IF(  INDEX(役男大表!$A$1:$BD$75,MATCH($A29,役男大表!$A$1:$A$75,0),   MATCH(U$1,役男大表!$A$3:$BD$3,0)  )=0,"",  IF(  INDEX(役男大表!$A$1:$BD$75,MATCH($A29,役男大表!$A$1:$A$75,0),   MATCH(U$1,役男大表!$A$3:$BD$3,0)  )="榮","x",  IF(  INDEX(役男大表!$A$1:$BD$75,MATCH($A29,役男大表!$A$1:$A$75,0),   MATCH(U$1,役男大表!$A$3:$BD$3,0)  )="榮-22",  "x榮18-22",               INDEX(役男大表!$A$1:$BD$75,MATCH($A29,役男大表!$A$1:$A$75,0),   MATCH(U$1,役男大表!$A$3:$BD$3,0)  )                  )  )  )," ",""),"")</f>
        <v>x</v>
      </c>
      <c r="V29" s="197" t="str">
        <f ca="1">_xlfn.IFNA(  SUBSTITUTE(     IF(  INDEX(役男大表!$A$1:$BD$75,MATCH($A29,役男大表!$A$1:$A$75,0),   MATCH(V$1,役男大表!$A$3:$BD$3,0)  )=0,"",  IF(  INDEX(役男大表!$A$1:$BD$75,MATCH($A29,役男大表!$A$1:$A$75,0),   MATCH(V$1,役男大表!$A$3:$BD$3,0)  )="榮","x",  IF(  INDEX(役男大表!$A$1:$BD$75,MATCH($A29,役男大表!$A$1:$A$75,0),   MATCH(V$1,役男大表!$A$3:$BD$3,0)  )="榮-22",  "x榮18-22",               INDEX(役男大表!$A$1:$BD$75,MATCH($A29,役男大表!$A$1:$A$75,0),   MATCH(V$1,役男大表!$A$3:$BD$3,0)  )                  )  )  )," ",""),"")</f>
        <v/>
      </c>
      <c r="W29" s="197" t="str">
        <f ca="1">_xlfn.IFNA(  SUBSTITUTE(     IF(  INDEX(役男大表!$A$1:$BD$75,MATCH($A29,役男大表!$A$1:$A$75,0),   MATCH(W$1,役男大表!$A$3:$BD$3,0)  )=0,"",  IF(  INDEX(役男大表!$A$1:$BD$75,MATCH($A29,役男大表!$A$1:$A$75,0),   MATCH(W$1,役男大表!$A$3:$BD$3,0)  )="榮","x",  IF(  INDEX(役男大表!$A$1:$BD$75,MATCH($A29,役男大表!$A$1:$A$75,0),   MATCH(W$1,役男大表!$A$3:$BD$3,0)  )="榮-22",  "x榮18-22",               INDEX(役男大表!$A$1:$BD$75,MATCH($A29,役男大表!$A$1:$A$75,0),   MATCH(W$1,役男大表!$A$3:$BD$3,0)  )                  )  )  )," ",""),"")</f>
        <v/>
      </c>
      <c r="X29" s="197" t="str">
        <f ca="1">_xlfn.IFNA(  SUBSTITUTE(     IF(  INDEX(役男大表!$A$1:$BD$75,MATCH($A29,役男大表!$A$1:$A$75,0),   MATCH(X$1,役男大表!$A$3:$BD$3,0)  )=0,"",  IF(  INDEX(役男大表!$A$1:$BD$75,MATCH($A29,役男大表!$A$1:$A$75,0),   MATCH(X$1,役男大表!$A$3:$BD$3,0)  )="榮","x",  IF(  INDEX(役男大表!$A$1:$BD$75,MATCH($A29,役男大表!$A$1:$A$75,0),   MATCH(X$1,役男大表!$A$3:$BD$3,0)  )="榮-22",  "x榮18-22",               INDEX(役男大表!$A$1:$BD$75,MATCH($A29,役男大表!$A$1:$A$75,0),   MATCH(X$1,役男大表!$A$3:$BD$3,0)  )                  )  )  )," ",""),"")</f>
        <v/>
      </c>
      <c r="Y29" s="197" t="str">
        <f ca="1">_xlfn.IFNA(  SUBSTITUTE(     IF(  INDEX(役男大表!$A$1:$BD$75,MATCH($A29,役男大表!$A$1:$A$75,0),   MATCH(Y$1,役男大表!$A$3:$BD$3,0)  )=0,"",  IF(  INDEX(役男大表!$A$1:$BD$75,MATCH($A29,役男大表!$A$1:$A$75,0),   MATCH(Y$1,役男大表!$A$3:$BD$3,0)  )="榮","x",  IF(  INDEX(役男大表!$A$1:$BD$75,MATCH($A29,役男大表!$A$1:$A$75,0),   MATCH(Y$1,役男大表!$A$3:$BD$3,0)  )="榮-22",  "x榮18-22",               INDEX(役男大表!$A$1:$BD$75,MATCH($A29,役男大表!$A$1:$A$75,0),   MATCH(Y$1,役男大表!$A$3:$BD$3,0)  )                  )  )  )," ",""),"")</f>
        <v/>
      </c>
      <c r="Z29" s="197" t="str">
        <f ca="1">_xlfn.IFNA(  SUBSTITUTE(     IF(  INDEX(役男大表!$A$1:$BD$75,MATCH($A29,役男大表!$A$1:$A$75,0),   MATCH(Z$1,役男大表!$A$3:$BD$3,0)  )=0,"",  IF(  INDEX(役男大表!$A$1:$BD$75,MATCH($A29,役男大表!$A$1:$A$75,0),   MATCH(Z$1,役男大表!$A$3:$BD$3,0)  )="榮","x",  IF(  INDEX(役男大表!$A$1:$BD$75,MATCH($A29,役男大表!$A$1:$A$75,0),   MATCH(Z$1,役男大表!$A$3:$BD$3,0)  )="榮-22",  "x榮18-22",               INDEX(役男大表!$A$1:$BD$75,MATCH($A29,役男大表!$A$1:$A$75,0),   MATCH(Z$1,役男大表!$A$3:$BD$3,0)  )                  )  )  )," ",""),"")</f>
        <v/>
      </c>
      <c r="AA29" s="197" t="str">
        <f ca="1">_xlfn.IFNA(  SUBSTITUTE(     IF(  INDEX(役男大表!$A$1:$BD$75,MATCH($A29,役男大表!$A$1:$A$75,0),   MATCH(AA$1,役男大表!$A$3:$BD$3,0)  )=0,"",  IF(  INDEX(役男大表!$A$1:$BD$75,MATCH($A29,役男大表!$A$1:$A$75,0),   MATCH(AA$1,役男大表!$A$3:$BD$3,0)  )="榮","x",  IF(  INDEX(役男大表!$A$1:$BD$75,MATCH($A29,役男大表!$A$1:$A$75,0),   MATCH(AA$1,役男大表!$A$3:$BD$3,0)  )="榮-22",  "x榮18-22",               INDEX(役男大表!$A$1:$BD$75,MATCH($A29,役男大表!$A$1:$A$75,0),   MATCH(AA$1,役男大表!$A$3:$BD$3,0)  )                  )  )  )," ",""),"")</f>
        <v>x</v>
      </c>
      <c r="AB29" s="197" t="str">
        <f ca="1">_xlfn.IFNA(  SUBSTITUTE(     IF(  INDEX(役男大表!$A$1:$BD$75,MATCH($A29,役男大表!$A$1:$A$75,0),   MATCH(AB$1,役男大表!$A$3:$BD$3,0)  )=0,"",  IF(  INDEX(役男大表!$A$1:$BD$75,MATCH($A29,役男大表!$A$1:$A$75,0),   MATCH(AB$1,役男大表!$A$3:$BD$3,0)  )="榮","x",  IF(  INDEX(役男大表!$A$1:$BD$75,MATCH($A29,役男大表!$A$1:$A$75,0),   MATCH(AB$1,役男大表!$A$3:$BD$3,0)  )="榮-22",  "x榮18-22",               INDEX(役男大表!$A$1:$BD$75,MATCH($A29,役男大表!$A$1:$A$75,0),   MATCH(AB$1,役男大表!$A$3:$BD$3,0)  )                  )  )  )," ",""),"")</f>
        <v>x</v>
      </c>
      <c r="AC29" s="197" t="str">
        <f ca="1">_xlfn.IFNA(  SUBSTITUTE(     IF(  INDEX(役男大表!$A$1:$BD$75,MATCH($A29,役男大表!$A$1:$A$75,0),   MATCH(AC$1,役男大表!$A$3:$BD$3,0)  )=0,"",  IF(  INDEX(役男大表!$A$1:$BD$75,MATCH($A29,役男大表!$A$1:$A$75,0),   MATCH(AC$1,役男大表!$A$3:$BD$3,0)  )="榮","x",  IF(  INDEX(役男大表!$A$1:$BD$75,MATCH($A29,役男大表!$A$1:$A$75,0),   MATCH(AC$1,役男大表!$A$3:$BD$3,0)  )="榮-22",  "x榮18-22",               INDEX(役男大表!$A$1:$BD$75,MATCH($A29,役男大表!$A$1:$A$75,0),   MATCH(AC$1,役男大表!$A$3:$BD$3,0)  )                  )  )  )," ",""),"")</f>
        <v>補</v>
      </c>
      <c r="AD29" s="197" t="str">
        <f ca="1">_xlfn.IFNA(  SUBSTITUTE(     IF(  INDEX(役男大表!$A$1:$BD$75,MATCH($A29,役男大表!$A$1:$A$75,0),   MATCH(AD$1,役男大表!$A$3:$BD$3,0)  )=0,"",  IF(  INDEX(役男大表!$A$1:$BD$75,MATCH($A29,役男大表!$A$1:$A$75,0),   MATCH(AD$1,役男大表!$A$3:$BD$3,0)  )="榮","x",  IF(  INDEX(役男大表!$A$1:$BD$75,MATCH($A29,役男大表!$A$1:$A$75,0),   MATCH(AD$1,役男大表!$A$3:$BD$3,0)  )="榮-22",  "x榮18-22",               INDEX(役男大表!$A$1:$BD$75,MATCH($A29,役男大表!$A$1:$A$75,0),   MATCH(AD$1,役男大表!$A$3:$BD$3,0)  )                  )  )  )," ",""),"")</f>
        <v>補</v>
      </c>
      <c r="AE29" s="197" t="str">
        <f ca="1">_xlfn.IFNA(  SUBSTITUTE(     IF(  INDEX(役男大表!$A$1:$BD$75,MATCH($A29,役男大表!$A$1:$A$75,0),   MATCH(AE$1,役男大表!$A$3:$BD$3,0)  )=0,"",  IF(  INDEX(役男大表!$A$1:$BD$75,MATCH($A29,役男大表!$A$1:$A$75,0),   MATCH(AE$1,役男大表!$A$3:$BD$3,0)  )="榮","x",  IF(  INDEX(役男大表!$A$1:$BD$75,MATCH($A29,役男大表!$A$1:$A$75,0),   MATCH(AE$1,役男大表!$A$3:$BD$3,0)  )="榮-22",  "x榮18-22",               INDEX(役男大表!$A$1:$BD$75,MATCH($A29,役男大表!$A$1:$A$75,0),   MATCH(AE$1,役男大表!$A$3:$BD$3,0)  )                  )  )  )," ",""),"")</f>
        <v/>
      </c>
      <c r="AF29" s="197" t="str">
        <f ca="1">_xlfn.IFNA(  SUBSTITUTE(     IF(  INDEX(役男大表!$A$1:$BD$75,MATCH($A29,役男大表!$A$1:$A$75,0),   MATCH(AF$1,役男大表!$A$3:$BD$3,0)  )=0,"",  IF(  INDEX(役男大表!$A$1:$BD$75,MATCH($A29,役男大表!$A$1:$A$75,0),   MATCH(AF$1,役男大表!$A$3:$BD$3,0)  )="榮","x",  IF(  INDEX(役男大表!$A$1:$BD$75,MATCH($A29,役男大表!$A$1:$A$75,0),   MATCH(AF$1,役男大表!$A$3:$BD$3,0)  )="榮-22",  "x榮18-22",               INDEX(役男大表!$A$1:$BD$75,MATCH($A29,役男大表!$A$1:$A$75,0),   MATCH(AF$1,役男大表!$A$3:$BD$3,0)  )                  )  )  )," ",""),"")</f>
        <v/>
      </c>
      <c r="AG29" s="197" t="str">
        <f ca="1">_xlfn.IFNA(  SUBSTITUTE(     IF(  INDEX(役男大表!$A$1:$BD$75,MATCH($A29,役男大表!$A$1:$A$75,0),   MATCH(AG$1,役男大表!$A$3:$BD$3,0)  )=0,"",  IF(  INDEX(役男大表!$A$1:$BD$75,MATCH($A29,役男大表!$A$1:$A$75,0),   MATCH(AG$1,役男大表!$A$3:$BD$3,0)  )="榮","x",  IF(  INDEX(役男大表!$A$1:$BD$75,MATCH($A29,役男大表!$A$1:$A$75,0),   MATCH(AG$1,役男大表!$A$3:$BD$3,0)  )="榮-22",  "x榮18-22",               INDEX(役男大表!$A$1:$BD$75,MATCH($A29,役男大表!$A$1:$A$75,0),   MATCH(AG$1,役男大表!$A$3:$BD$3,0)  )                  )  )  )," ",""),"")</f>
        <v/>
      </c>
      <c r="AH29" s="197" t="str">
        <f ca="1">_xlfn.IFNA(  SUBSTITUTE(     IF(  INDEX(役男大表!$A$1:$BD$75,MATCH($A29,役男大表!$A$1:$A$75,0),   MATCH(AH$1,役男大表!$A$3:$BD$3,0)  )=0,"",  IF(  INDEX(役男大表!$A$1:$BD$75,MATCH($A29,役男大表!$A$1:$A$75,0),   MATCH(AH$1,役男大表!$A$3:$BD$3,0)  )="榮","x",  IF(  INDEX(役男大表!$A$1:$BD$75,MATCH($A29,役男大表!$A$1:$A$75,0),   MATCH(AH$1,役男大表!$A$3:$BD$3,0)  )="榮-22",  "x榮18-22",               INDEX(役男大表!$A$1:$BD$75,MATCH($A29,役男大表!$A$1:$A$75,0),   MATCH(AH$1,役男大表!$A$3:$BD$3,0)  )                  )  )  )," ",""),"")</f>
        <v/>
      </c>
      <c r="AI29" s="197" t="str">
        <f ca="1">_xlfn.IFNA(  SUBSTITUTE(     IF(  INDEX(役男大表!$A$1:$BD$75,MATCH($A29,役男大表!$A$1:$A$75,0),   MATCH(AI$1,役男大表!$A$3:$BD$3,0)  )=0,"",  IF(  INDEX(役男大表!$A$1:$BD$75,MATCH($A29,役男大表!$A$1:$A$75,0),   MATCH(AI$1,役男大表!$A$3:$BD$3,0)  )="榮","x",  IF(  INDEX(役男大表!$A$1:$BD$75,MATCH($A29,役男大表!$A$1:$A$75,0),   MATCH(AI$1,役男大表!$A$3:$BD$3,0)  )="榮-22",  "x榮18-22",               INDEX(役男大表!$A$1:$BD$75,MATCH($A29,役男大表!$A$1:$A$75,0),   MATCH(AI$1,役男大表!$A$3:$BD$3,0)  )                  )  )  )," ",""),"")</f>
        <v/>
      </c>
      <c r="AJ29" s="197" t="str">
        <f ca="1">_xlfn.IFNA(  SUBSTITUTE(     IF(  INDEX(役男大表!$A$1:$BD$75,MATCH($A29,役男大表!$A$1:$A$75,0),   MATCH(AJ$1,役男大表!$A$3:$BD$3,0)  )=0,"",  IF(  INDEX(役男大表!$A$1:$BD$75,MATCH($A29,役男大表!$A$1:$A$75,0),   MATCH(AJ$1,役男大表!$A$3:$BD$3,0)  )="榮","x",  IF(  INDEX(役男大表!$A$1:$BD$75,MATCH($A29,役男大表!$A$1:$A$75,0),   MATCH(AJ$1,役男大表!$A$3:$BD$3,0)  )="榮-22",  "x榮18-22",               INDEX(役男大表!$A$1:$BD$75,MATCH($A29,役男大表!$A$1:$A$75,0),   MATCH(AJ$1,役男大表!$A$3:$BD$3,0)  )                  )  )  )," ",""),"")</f>
        <v/>
      </c>
      <c r="AM29" s="65">
        <f t="shared" si="1"/>
        <v>28</v>
      </c>
      <c r="AN29" s="65" t="str">
        <f t="shared" si="2"/>
        <v>朱鈞澤</v>
      </c>
      <c r="AO29" s="70" t="str">
        <f t="shared" ca="1" si="3"/>
        <v>全日勤</v>
      </c>
      <c r="AP29" s="65" t="str">
        <f>_xlfn.IFNA(IF((ROW(AP29)-1)&lt;=暫1!$B$2,IF(VALUE($AM29)=暫1!B$3,"家因",IF(VALUE($AM29)=暫1!C$3,"家因",IF(VALUE($AM29)=暫1!D$3,"家因",IF(VALUE($AM29)=暫1!E$3,"家因",IF(VALUE($AM29)=暫1!F$3,"家因",IF(VALUE($AM29)=暫1!G$3,"家因",IF(VALUE($AM29)=暫1!H$3,"家因",IF(VALUE($AM29)=暫1!I$3,"家因",IF(VALUE($AM29)=暫1!J$3,"家因",IF(VALUE($AM29)=暫1!K$3,"家因",IF(VALUE($AM29)=暫1!L$3,"家因",IF(VALUE($AM29)=暫1!M$3,"家因",IF(VALUE($AM29)=暫1!N$3,"家因",IF(VALUE($AM29)=暫1!O$3,"家因",IF(VALUE($AM29)=暫1!P$3,"家因",IF(VALUE($AM29)=暫1!Q$3,"家因",IF(VALUE($AM29)=暫1!R$3,"家因",IF(VALUE($AM29)=暫1!S$3,"家因",IF(VALUE($AM29)=暫1!T$3,"家因",IF(VALUE($AM29)=暫1!U$3,"家因","")))))))))))))))))))),""),"")</f>
        <v/>
      </c>
      <c r="AQ29" s="65" t="str">
        <f ca="1">IF((ROW(AQ29)-1)&lt;=暫1!$B$2,_xlfn.IFNA(IF(INDEX($A$1:$AJ$99,MATCH($AN29,$B$1:$B$219,0),VALUE($AQ$1+3))="成","補",INDEX($A$1:$AJ$99,MATCH($AN29,$B$1:$B$219,0),VALUE($AQ$1+3))),""),"")</f>
        <v/>
      </c>
      <c r="AR29" s="65" t="str">
        <f ca="1">IF((ROW(AR29)-1)&lt;=暫1!$B$2,_xlfn.IFNA(IF(INDEX($A$1:$AJ$99,MATCH($AN29,$B$1:$B$219,0),VALUE($AR$1+3))="成","補",INDEX($A$1:$AJ$99,MATCH($AN29,$B$1:$B$219,0),VALUE($AR$1+3))),""),"")</f>
        <v/>
      </c>
      <c r="AS29" s="65" t="str">
        <f ca="1">IF((ROW(AS29)-1)&lt;=暫1!$B$2,_xlfn.IFNA(IF(INDEX($A$1:$AJ$99,MATCH($AN29,$B$1:$B$219,0),VALUE($AS$1+3))="成","補",INDEX($A$1:$AJ$99,MATCH($AN29,$B$1:$B$219,0),VALUE($AS$1+3))),""),"")</f>
        <v/>
      </c>
      <c r="AT29" s="65" t="str">
        <f t="shared" ca="1" si="4"/>
        <v/>
      </c>
      <c r="AU29" s="65" t="str">
        <f t="shared" ca="1" si="5"/>
        <v/>
      </c>
      <c r="AV29" s="65" t="str">
        <f t="shared" ca="1" si="6"/>
        <v/>
      </c>
      <c r="AX29" s="65" t="str">
        <f ca="1">IFERROR(IF((ROW(AX29)-1)&lt;=暫1!$B$2,SUBSTITUTE(IF($AO29=$AX$1,$AM29,"")," ",""),""),"")</f>
        <v/>
      </c>
      <c r="AY29" s="65" t="str">
        <f ca="1">IFERROR(IF((ROW(AY29)-1)&lt;=暫1!$B$2,SUBSTITUTE(IF($AO29=$AY$1,$AM29,"")," ",""),""),"")</f>
        <v/>
      </c>
      <c r="AZ29" s="65" t="str">
        <f ca="1">IFERROR(IF((ROW(AZ29)-1)&lt;=暫1!$B$2,SUBSTITUTE(IF($AO29=$AZ$1,$AM29,"")," ",""),""),"")</f>
        <v/>
      </c>
      <c r="BA29" s="65" t="str">
        <f ca="1">IFERROR(IF((ROW(BA29)-1)&lt;=暫1!$B$2,SUBSTITUTE(IF($AO29=$BA$1,$AM29,"")," ",""),""),"")</f>
        <v/>
      </c>
      <c r="BB29" s="68" t="str">
        <f ca="1">IFERROR(IF((ROW(BB29)-1)&lt;=暫1!$B$2,SUBSTITUTE(IF(OR($AO29=$BB$1,$AO29=$AY$1,$AO29=$AZ$1),$AM29,IF($AO29=$AY$1,$AM29,"")),"",""),""),"")</f>
        <v>28</v>
      </c>
      <c r="BC29" s="68" t="str">
        <f>IF(    AND(LEN(BC28)&gt;=2,IF(OR(役男人力!$K$2:$K$94="是"),役男人力!$B30,"")&lt;&gt;"" ),        "" &amp;  IF(OR(役男人力!$K$2:$K$94="是"),役男人力!$B29,""),  IF(OR(役男人力!$E29="全日勤",役男人力!$E29="家因退勤"),役男人力!$B29,"")  )</f>
        <v>朱鈞澤</v>
      </c>
    </row>
    <row r="30" spans="1:59" ht="25.5" customHeight="1">
      <c r="A30" s="197">
        <v>29</v>
      </c>
      <c r="B30" s="197" t="str">
        <f>_xlfn.IFNA(  INDEX(役男大表!$A$1:$BD$75,MATCH(A30,役男大表!$A$1:$A$75,0),2),"")</f>
        <v>馬宇廷</v>
      </c>
      <c r="C30" s="197" t="str">
        <f ca="1">_xlfn.IFNA(  SUBSTITUTE(     IF(  INDEX(役男大表!$A$1:$BD$75,MATCH($A30,役男大表!$A$1:$A$75,0),   MATCH(C$1,役男大表!$A$3:$BD$3,0)  )=0,"",  IF(  INDEX(役男大表!$A$1:$BD$75,MATCH($A30,役男大表!$A$1:$A$75,0),   MATCH(C$1,役男大表!$A$3:$BD$3,0)  )="榮","x",  IF(  INDEX(役男大表!$A$1:$BD$75,MATCH($A30,役男大表!$A$1:$A$75,0),   MATCH(C$1,役男大表!$A$3:$BD$3,0)  )="榮-22",  "x榮18-22",               INDEX(役男大表!$A$1:$BD$75,MATCH($A30,役男大表!$A$1:$A$75,0),   MATCH(C$1,役男大表!$A$3:$BD$3,0)  )                  )  )  )," ",""),"")</f>
        <v/>
      </c>
      <c r="D30" s="197" t="str">
        <f ca="1">_xlfn.IFNA(  SUBSTITUTE(     IF(  INDEX(役男大表!$A$1:$BD$75,MATCH($A30,役男大表!$A$1:$A$75,0),   MATCH(D$1,役男大表!$A$3:$BD$3,0)  )=0,"",  IF(  INDEX(役男大表!$A$1:$BD$75,MATCH($A30,役男大表!$A$1:$A$75,0),   MATCH(D$1,役男大表!$A$3:$BD$3,0)  )="榮","x",  IF(  INDEX(役男大表!$A$1:$BD$75,MATCH($A30,役男大表!$A$1:$A$75,0),   MATCH(D$1,役男大表!$A$3:$BD$3,0)  )="榮-22",  "x榮18-22",               INDEX(役男大表!$A$1:$BD$75,MATCH($A30,役男大表!$A$1:$A$75,0),   MATCH(D$1,役男大表!$A$3:$BD$3,0)  )                  )  )  )," ",""),"")</f>
        <v/>
      </c>
      <c r="E30" s="197" t="str">
        <f ca="1">_xlfn.IFNA(  SUBSTITUTE(     IF(  INDEX(役男大表!$A$1:$BD$75,MATCH($A30,役男大表!$A$1:$A$75,0),   MATCH(E$1,役男大表!$A$3:$BD$3,0)  )=0,"",  IF(  INDEX(役男大表!$A$1:$BD$75,MATCH($A30,役男大表!$A$1:$A$75,0),   MATCH(E$1,役男大表!$A$3:$BD$3,0)  )="榮","x",  IF(  INDEX(役男大表!$A$1:$BD$75,MATCH($A30,役男大表!$A$1:$A$75,0),   MATCH(E$1,役男大表!$A$3:$BD$3,0)  )="榮-22",  "x榮18-22",               INDEX(役男大表!$A$1:$BD$75,MATCH($A30,役男大表!$A$1:$A$75,0),   MATCH(E$1,役男大表!$A$3:$BD$3,0)  )                  )  )  )," ",""),"")</f>
        <v/>
      </c>
      <c r="F30" s="197" t="str">
        <f ca="1">_xlfn.IFNA(  SUBSTITUTE(     IF(  INDEX(役男大表!$A$1:$BD$75,MATCH($A30,役男大表!$A$1:$A$75,0),   MATCH(F$1,役男大表!$A$3:$BD$3,0)  )=0,"",  IF(  INDEX(役男大表!$A$1:$BD$75,MATCH($A30,役男大表!$A$1:$A$75,0),   MATCH(F$1,役男大表!$A$3:$BD$3,0)  )="榮","x",  IF(  INDEX(役男大表!$A$1:$BD$75,MATCH($A30,役男大表!$A$1:$A$75,0),   MATCH(F$1,役男大表!$A$3:$BD$3,0)  )="榮-22",  "x榮18-22",               INDEX(役男大表!$A$1:$BD$75,MATCH($A30,役男大表!$A$1:$A$75,0),   MATCH(F$1,役男大表!$A$3:$BD$3,0)  )                  )  )  )," ",""),"")</f>
        <v>x</v>
      </c>
      <c r="G30" s="197" t="str">
        <f ca="1">_xlfn.IFNA(  SUBSTITUTE(     IF(  INDEX(役男大表!$A$1:$BD$75,MATCH($A30,役男大表!$A$1:$A$75,0),   MATCH(G$1,役男大表!$A$3:$BD$3,0)  )=0,"",  IF(  INDEX(役男大表!$A$1:$BD$75,MATCH($A30,役男大表!$A$1:$A$75,0),   MATCH(G$1,役男大表!$A$3:$BD$3,0)  )="榮","x",  IF(  INDEX(役男大表!$A$1:$BD$75,MATCH($A30,役男大表!$A$1:$A$75,0),   MATCH(G$1,役男大表!$A$3:$BD$3,0)  )="榮-22",  "x榮18-22",               INDEX(役男大表!$A$1:$BD$75,MATCH($A30,役男大表!$A$1:$A$75,0),   MATCH(G$1,役男大表!$A$3:$BD$3,0)  )                  )  )  )," ",""),"")</f>
        <v>x</v>
      </c>
      <c r="H30" s="197" t="str">
        <f ca="1">_xlfn.IFNA(  SUBSTITUTE(     IF(  INDEX(役男大表!$A$1:$BD$75,MATCH($A30,役男大表!$A$1:$A$75,0),   MATCH(H$1,役男大表!$A$3:$BD$3,0)  )=0,"",  IF(  INDEX(役男大表!$A$1:$BD$75,MATCH($A30,役男大表!$A$1:$A$75,0),   MATCH(H$1,役男大表!$A$3:$BD$3,0)  )="榮","x",  IF(  INDEX(役男大表!$A$1:$BD$75,MATCH($A30,役男大表!$A$1:$A$75,0),   MATCH(H$1,役男大表!$A$3:$BD$3,0)  )="榮-22",  "x榮18-22",               INDEX(役男大表!$A$1:$BD$75,MATCH($A30,役男大表!$A$1:$A$75,0),   MATCH(H$1,役男大表!$A$3:$BD$3,0)  )                  )  )  )," ",""),"")</f>
        <v/>
      </c>
      <c r="I30" s="197" t="str">
        <f ca="1">_xlfn.IFNA(  SUBSTITUTE(     IF(  INDEX(役男大表!$A$1:$BD$75,MATCH($A30,役男大表!$A$1:$A$75,0),   MATCH(I$1,役男大表!$A$3:$BD$3,0)  )=0,"",  IF(  INDEX(役男大表!$A$1:$BD$75,MATCH($A30,役男大表!$A$1:$A$75,0),   MATCH(I$1,役男大表!$A$3:$BD$3,0)  )="榮","x",  IF(  INDEX(役男大表!$A$1:$BD$75,MATCH($A30,役男大表!$A$1:$A$75,0),   MATCH(I$1,役男大表!$A$3:$BD$3,0)  )="榮-22",  "x榮18-22",               INDEX(役男大表!$A$1:$BD$75,MATCH($A30,役男大表!$A$1:$A$75,0),   MATCH(I$1,役男大表!$A$3:$BD$3,0)  )                  )  )  )," ",""),"")</f>
        <v>病06-8日22</v>
      </c>
      <c r="J30" s="197" t="str">
        <f ca="1">_xlfn.IFNA(  SUBSTITUTE(     IF(  INDEX(役男大表!$A$1:$BD$75,MATCH($A30,役男大表!$A$1:$A$75,0),   MATCH(J$1,役男大表!$A$3:$BD$3,0)  )=0,"",  IF(  INDEX(役男大表!$A$1:$BD$75,MATCH($A30,役男大表!$A$1:$A$75,0),   MATCH(J$1,役男大表!$A$3:$BD$3,0)  )="榮","x",  IF(  INDEX(役男大表!$A$1:$BD$75,MATCH($A30,役男大表!$A$1:$A$75,0),   MATCH(J$1,役男大表!$A$3:$BD$3,0)  )="榮-22",  "x榮18-22",               INDEX(役男大表!$A$1:$BD$75,MATCH($A30,役男大表!$A$1:$A$75,0),   MATCH(J$1,役男大表!$A$3:$BD$3,0)  )                  )  )  )," ",""),"")</f>
        <v>病7日06-8日22</v>
      </c>
      <c r="K30" s="197" t="str">
        <f ca="1">_xlfn.IFNA(  SUBSTITUTE(     IF(  INDEX(役男大表!$A$1:$BD$75,MATCH($A30,役男大表!$A$1:$A$75,0),   MATCH(K$1,役男大表!$A$3:$BD$3,0)  )=0,"",  IF(  INDEX(役男大表!$A$1:$BD$75,MATCH($A30,役男大表!$A$1:$A$75,0),   MATCH(K$1,役男大表!$A$3:$BD$3,0)  )="榮","x",  IF(  INDEX(役男大表!$A$1:$BD$75,MATCH($A30,役男大表!$A$1:$A$75,0),   MATCH(K$1,役男大表!$A$3:$BD$3,0)  )="榮-22",  "x榮18-22",               INDEX(役男大表!$A$1:$BD$75,MATCH($A30,役男大表!$A$1:$A$75,0),   MATCH(K$1,役男大表!$A$3:$BD$3,0)  )                  )  )  )," ",""),"")</f>
        <v/>
      </c>
      <c r="L30" s="197" t="str">
        <f ca="1">_xlfn.IFNA(  SUBSTITUTE(     IF(  INDEX(役男大表!$A$1:$BD$75,MATCH($A30,役男大表!$A$1:$A$75,0),   MATCH(L$1,役男大表!$A$3:$BD$3,0)  )=0,"",  IF(  INDEX(役男大表!$A$1:$BD$75,MATCH($A30,役男大表!$A$1:$A$75,0),   MATCH(L$1,役男大表!$A$3:$BD$3,0)  )="榮","x",  IF(  INDEX(役男大表!$A$1:$BD$75,MATCH($A30,役男大表!$A$1:$A$75,0),   MATCH(L$1,役男大表!$A$3:$BD$3,0)  )="榮-22",  "x榮18-22",               INDEX(役男大表!$A$1:$BD$75,MATCH($A30,役男大表!$A$1:$A$75,0),   MATCH(L$1,役男大表!$A$3:$BD$3,0)  )                  )  )  )," ",""),"")</f>
        <v/>
      </c>
      <c r="M30" s="197" t="str">
        <f ca="1">_xlfn.IFNA(  SUBSTITUTE(     IF(  INDEX(役男大表!$A$1:$BD$75,MATCH($A30,役男大表!$A$1:$A$75,0),   MATCH(M$1,役男大表!$A$3:$BD$3,0)  )=0,"",  IF(  INDEX(役男大表!$A$1:$BD$75,MATCH($A30,役男大表!$A$1:$A$75,0),   MATCH(M$1,役男大表!$A$3:$BD$3,0)  )="榮","x",  IF(  INDEX(役男大表!$A$1:$BD$75,MATCH($A30,役男大表!$A$1:$A$75,0),   MATCH(M$1,役男大表!$A$3:$BD$3,0)  )="榮-22",  "x榮18-22",               INDEX(役男大表!$A$1:$BD$75,MATCH($A30,役男大表!$A$1:$A$75,0),   MATCH(M$1,役男大表!$A$3:$BD$3,0)  )                  )  )  )," ",""),"")</f>
        <v>x</v>
      </c>
      <c r="N30" s="197" t="str">
        <f ca="1">_xlfn.IFNA(  SUBSTITUTE(     IF(  INDEX(役男大表!$A$1:$BD$75,MATCH($A30,役男大表!$A$1:$A$75,0),   MATCH(N$1,役男大表!$A$3:$BD$3,0)  )=0,"",  IF(  INDEX(役男大表!$A$1:$BD$75,MATCH($A30,役男大表!$A$1:$A$75,0),   MATCH(N$1,役男大表!$A$3:$BD$3,0)  )="榮","x",  IF(  INDEX(役男大表!$A$1:$BD$75,MATCH($A30,役男大表!$A$1:$A$75,0),   MATCH(N$1,役男大表!$A$3:$BD$3,0)  )="榮-22",  "x榮18-22",               INDEX(役男大表!$A$1:$BD$75,MATCH($A30,役男大表!$A$1:$A$75,0),   MATCH(N$1,役男大表!$A$3:$BD$3,0)  )                  )  )  )," ",""),"")</f>
        <v>x</v>
      </c>
      <c r="O30" s="197" t="str">
        <f ca="1">_xlfn.IFNA(  SUBSTITUTE(     IF(  INDEX(役男大表!$A$1:$BD$75,MATCH($A30,役男大表!$A$1:$A$75,0),   MATCH(O$1,役男大表!$A$3:$BD$3,0)  )=0,"",  IF(  INDEX(役男大表!$A$1:$BD$75,MATCH($A30,役男大表!$A$1:$A$75,0),   MATCH(O$1,役男大表!$A$3:$BD$3,0)  )="榮","x",  IF(  INDEX(役男大表!$A$1:$BD$75,MATCH($A30,役男大表!$A$1:$A$75,0),   MATCH(O$1,役男大表!$A$3:$BD$3,0)  )="榮-22",  "x榮18-22",               INDEX(役男大表!$A$1:$BD$75,MATCH($A30,役男大表!$A$1:$A$75,0),   MATCH(O$1,役男大表!$A$3:$BD$3,0)  )                  )  )  )," ",""),"")</f>
        <v/>
      </c>
      <c r="P30" s="197" t="str">
        <f ca="1">_xlfn.IFNA(  SUBSTITUTE(     IF(  INDEX(役男大表!$A$1:$BD$75,MATCH($A30,役男大表!$A$1:$A$75,0),   MATCH(P$1,役男大表!$A$3:$BD$3,0)  )=0,"",  IF(  INDEX(役男大表!$A$1:$BD$75,MATCH($A30,役男大表!$A$1:$A$75,0),   MATCH(P$1,役男大表!$A$3:$BD$3,0)  )="榮","x",  IF(  INDEX(役男大表!$A$1:$BD$75,MATCH($A30,役男大表!$A$1:$A$75,0),   MATCH(P$1,役男大表!$A$3:$BD$3,0)  )="榮-22",  "x榮18-22",               INDEX(役男大表!$A$1:$BD$75,MATCH($A30,役男大表!$A$1:$A$75,0),   MATCH(P$1,役男大表!$A$3:$BD$3,0)  )                  )  )  )," ",""),"")</f>
        <v/>
      </c>
      <c r="Q30" s="197" t="str">
        <f ca="1">_xlfn.IFNA(  SUBSTITUTE(     IF(  INDEX(役男大表!$A$1:$BD$75,MATCH($A30,役男大表!$A$1:$A$75,0),   MATCH(Q$1,役男大表!$A$3:$BD$3,0)  )=0,"",  IF(  INDEX(役男大表!$A$1:$BD$75,MATCH($A30,役男大表!$A$1:$A$75,0),   MATCH(Q$1,役男大表!$A$3:$BD$3,0)  )="榮","x",  IF(  INDEX(役男大表!$A$1:$BD$75,MATCH($A30,役男大表!$A$1:$A$75,0),   MATCH(Q$1,役男大表!$A$3:$BD$3,0)  )="榮-22",  "x榮18-22",               INDEX(役男大表!$A$1:$BD$75,MATCH($A30,役男大表!$A$1:$A$75,0),   MATCH(Q$1,役男大表!$A$3:$BD$3,0)  )                  )  )  )," ",""),"")</f>
        <v/>
      </c>
      <c r="R30" s="197" t="str">
        <f ca="1">_xlfn.IFNA(  SUBSTITUTE(     IF(  INDEX(役男大表!$A$1:$BD$75,MATCH($A30,役男大表!$A$1:$A$75,0),   MATCH(R$1,役男大表!$A$3:$BD$3,0)  )=0,"",  IF(  INDEX(役男大表!$A$1:$BD$75,MATCH($A30,役男大表!$A$1:$A$75,0),   MATCH(R$1,役男大表!$A$3:$BD$3,0)  )="榮","x",  IF(  INDEX(役男大表!$A$1:$BD$75,MATCH($A30,役男大表!$A$1:$A$75,0),   MATCH(R$1,役男大表!$A$3:$BD$3,0)  )="榮-22",  "x榮18-22",               INDEX(役男大表!$A$1:$BD$75,MATCH($A30,役男大表!$A$1:$A$75,0),   MATCH(R$1,役男大表!$A$3:$BD$3,0)  )                  )  )  )," ",""),"")</f>
        <v/>
      </c>
      <c r="S30" s="197" t="str">
        <f ca="1">_xlfn.IFNA(  SUBSTITUTE(     IF(  INDEX(役男大表!$A$1:$BD$75,MATCH($A30,役男大表!$A$1:$A$75,0),   MATCH(S$1,役男大表!$A$3:$BD$3,0)  )=0,"",  IF(  INDEX(役男大表!$A$1:$BD$75,MATCH($A30,役男大表!$A$1:$A$75,0),   MATCH(S$1,役男大表!$A$3:$BD$3,0)  )="榮","x",  IF(  INDEX(役男大表!$A$1:$BD$75,MATCH($A30,役男大表!$A$1:$A$75,0),   MATCH(S$1,役男大表!$A$3:$BD$3,0)  )="榮-22",  "x榮18-22",               INDEX(役男大表!$A$1:$BD$75,MATCH($A30,役男大表!$A$1:$A$75,0),   MATCH(S$1,役男大表!$A$3:$BD$3,0)  )                  )  )  )," ",""),"")</f>
        <v/>
      </c>
      <c r="T30" s="197" t="str">
        <f ca="1">_xlfn.IFNA(  SUBSTITUTE(     IF(  INDEX(役男大表!$A$1:$BD$75,MATCH($A30,役男大表!$A$1:$A$75,0),   MATCH(T$1,役男大表!$A$3:$BD$3,0)  )=0,"",  IF(  INDEX(役男大表!$A$1:$BD$75,MATCH($A30,役男大表!$A$1:$A$75,0),   MATCH(T$1,役男大表!$A$3:$BD$3,0)  )="榮","x",  IF(  INDEX(役男大表!$A$1:$BD$75,MATCH($A30,役男大表!$A$1:$A$75,0),   MATCH(T$1,役男大表!$A$3:$BD$3,0)  )="榮-22",  "x榮18-22",               INDEX(役男大表!$A$1:$BD$75,MATCH($A30,役男大表!$A$1:$A$75,0),   MATCH(T$1,役男大表!$A$3:$BD$3,0)  )                  )  )  )," ",""),"")</f>
        <v>x</v>
      </c>
      <c r="U30" s="197" t="str">
        <f ca="1">_xlfn.IFNA(  SUBSTITUTE(     IF(  INDEX(役男大表!$A$1:$BD$75,MATCH($A30,役男大表!$A$1:$A$75,0),   MATCH(U$1,役男大表!$A$3:$BD$3,0)  )=0,"",  IF(  INDEX(役男大表!$A$1:$BD$75,MATCH($A30,役男大表!$A$1:$A$75,0),   MATCH(U$1,役男大表!$A$3:$BD$3,0)  )="榮","x",  IF(  INDEX(役男大表!$A$1:$BD$75,MATCH($A30,役男大表!$A$1:$A$75,0),   MATCH(U$1,役男大表!$A$3:$BD$3,0)  )="榮-22",  "x榮18-22",               INDEX(役男大表!$A$1:$BD$75,MATCH($A30,役男大表!$A$1:$A$75,0),   MATCH(U$1,役男大表!$A$3:$BD$3,0)  )                  )  )  )," ",""),"")</f>
        <v>x</v>
      </c>
      <c r="V30" s="197" t="str">
        <f ca="1">_xlfn.IFNA(  SUBSTITUTE(     IF(  INDEX(役男大表!$A$1:$BD$75,MATCH($A30,役男大表!$A$1:$A$75,0),   MATCH(V$1,役男大表!$A$3:$BD$3,0)  )=0,"",  IF(  INDEX(役男大表!$A$1:$BD$75,MATCH($A30,役男大表!$A$1:$A$75,0),   MATCH(V$1,役男大表!$A$3:$BD$3,0)  )="榮","x",  IF(  INDEX(役男大表!$A$1:$BD$75,MATCH($A30,役男大表!$A$1:$A$75,0),   MATCH(V$1,役男大表!$A$3:$BD$3,0)  )="榮-22",  "x榮18-22",               INDEX(役男大表!$A$1:$BD$75,MATCH($A30,役男大表!$A$1:$A$75,0),   MATCH(V$1,役男大表!$A$3:$BD$3,0)  )                  )  )  )," ",""),"")</f>
        <v/>
      </c>
      <c r="W30" s="197" t="str">
        <f ca="1">_xlfn.IFNA(  SUBSTITUTE(     IF(  INDEX(役男大表!$A$1:$BD$75,MATCH($A30,役男大表!$A$1:$A$75,0),   MATCH(W$1,役男大表!$A$3:$BD$3,0)  )=0,"",  IF(  INDEX(役男大表!$A$1:$BD$75,MATCH($A30,役男大表!$A$1:$A$75,0),   MATCH(W$1,役男大表!$A$3:$BD$3,0)  )="榮","x",  IF(  INDEX(役男大表!$A$1:$BD$75,MATCH($A30,役男大表!$A$1:$A$75,0),   MATCH(W$1,役男大表!$A$3:$BD$3,0)  )="榮-22",  "x榮18-22",               INDEX(役男大表!$A$1:$BD$75,MATCH($A30,役男大表!$A$1:$A$75,0),   MATCH(W$1,役男大表!$A$3:$BD$3,0)  )                  )  )  )," ",""),"")</f>
        <v/>
      </c>
      <c r="X30" s="197" t="str">
        <f ca="1">_xlfn.IFNA(  SUBSTITUTE(     IF(  INDEX(役男大表!$A$1:$BD$75,MATCH($A30,役男大表!$A$1:$A$75,0),   MATCH(X$1,役男大表!$A$3:$BD$3,0)  )=0,"",  IF(  INDEX(役男大表!$A$1:$BD$75,MATCH($A30,役男大表!$A$1:$A$75,0),   MATCH(X$1,役男大表!$A$3:$BD$3,0)  )="榮","x",  IF(  INDEX(役男大表!$A$1:$BD$75,MATCH($A30,役男大表!$A$1:$A$75,0),   MATCH(X$1,役男大表!$A$3:$BD$3,0)  )="榮-22",  "x榮18-22",               INDEX(役男大表!$A$1:$BD$75,MATCH($A30,役男大表!$A$1:$A$75,0),   MATCH(X$1,役男大表!$A$3:$BD$3,0)  )                  )  )  )," ",""),"")</f>
        <v/>
      </c>
      <c r="Y30" s="197" t="str">
        <f ca="1">_xlfn.IFNA(  SUBSTITUTE(     IF(  INDEX(役男大表!$A$1:$BD$75,MATCH($A30,役男大表!$A$1:$A$75,0),   MATCH(Y$1,役男大表!$A$3:$BD$3,0)  )=0,"",  IF(  INDEX(役男大表!$A$1:$BD$75,MATCH($A30,役男大表!$A$1:$A$75,0),   MATCH(Y$1,役男大表!$A$3:$BD$3,0)  )="榮","x",  IF(  INDEX(役男大表!$A$1:$BD$75,MATCH($A30,役男大表!$A$1:$A$75,0),   MATCH(Y$1,役男大表!$A$3:$BD$3,0)  )="榮-22",  "x榮18-22",               INDEX(役男大表!$A$1:$BD$75,MATCH($A30,役男大表!$A$1:$A$75,0),   MATCH(Y$1,役男大表!$A$3:$BD$3,0)  )                  )  )  )," ",""),"")</f>
        <v/>
      </c>
      <c r="Z30" s="197" t="str">
        <f ca="1">_xlfn.IFNA(  SUBSTITUTE(     IF(  INDEX(役男大表!$A$1:$BD$75,MATCH($A30,役男大表!$A$1:$A$75,0),   MATCH(Z$1,役男大表!$A$3:$BD$3,0)  )=0,"",  IF(  INDEX(役男大表!$A$1:$BD$75,MATCH($A30,役男大表!$A$1:$A$75,0),   MATCH(Z$1,役男大表!$A$3:$BD$3,0)  )="榮","x",  IF(  INDEX(役男大表!$A$1:$BD$75,MATCH($A30,役男大表!$A$1:$A$75,0),   MATCH(Z$1,役男大表!$A$3:$BD$3,0)  )="榮-22",  "x榮18-22",               INDEX(役男大表!$A$1:$BD$75,MATCH($A30,役男大表!$A$1:$A$75,0),   MATCH(Z$1,役男大表!$A$3:$BD$3,0)  )                  )  )  )," ",""),"")</f>
        <v/>
      </c>
      <c r="AA30" s="197" t="str">
        <f ca="1">_xlfn.IFNA(  SUBSTITUTE(     IF(  INDEX(役男大表!$A$1:$BD$75,MATCH($A30,役男大表!$A$1:$A$75,0),   MATCH(AA$1,役男大表!$A$3:$BD$3,0)  )=0,"",  IF(  INDEX(役男大表!$A$1:$BD$75,MATCH($A30,役男大表!$A$1:$A$75,0),   MATCH(AA$1,役男大表!$A$3:$BD$3,0)  )="榮","x",  IF(  INDEX(役男大表!$A$1:$BD$75,MATCH($A30,役男大表!$A$1:$A$75,0),   MATCH(AA$1,役男大表!$A$3:$BD$3,0)  )="榮-22",  "x榮18-22",               INDEX(役男大表!$A$1:$BD$75,MATCH($A30,役男大表!$A$1:$A$75,0),   MATCH(AA$1,役男大表!$A$3:$BD$3,0)  )                  )  )  )," ",""),"")</f>
        <v>x</v>
      </c>
      <c r="AB30" s="197" t="str">
        <f ca="1">_xlfn.IFNA(  SUBSTITUTE(     IF(  INDEX(役男大表!$A$1:$BD$75,MATCH($A30,役男大表!$A$1:$A$75,0),   MATCH(AB$1,役男大表!$A$3:$BD$3,0)  )=0,"",  IF(  INDEX(役男大表!$A$1:$BD$75,MATCH($A30,役男大表!$A$1:$A$75,0),   MATCH(AB$1,役男大表!$A$3:$BD$3,0)  )="榮","x",  IF(  INDEX(役男大表!$A$1:$BD$75,MATCH($A30,役男大表!$A$1:$A$75,0),   MATCH(AB$1,役男大表!$A$3:$BD$3,0)  )="榮-22",  "x榮18-22",               INDEX(役男大表!$A$1:$BD$75,MATCH($A30,役男大表!$A$1:$A$75,0),   MATCH(AB$1,役男大表!$A$3:$BD$3,0)  )                  )  )  )," ",""),"")</f>
        <v>x</v>
      </c>
      <c r="AC30" s="197" t="str">
        <f ca="1">_xlfn.IFNA(  SUBSTITUTE(     IF(  INDEX(役男大表!$A$1:$BD$75,MATCH($A30,役男大表!$A$1:$A$75,0),   MATCH(AC$1,役男大表!$A$3:$BD$3,0)  )=0,"",  IF(  INDEX(役男大表!$A$1:$BD$75,MATCH($A30,役男大表!$A$1:$A$75,0),   MATCH(AC$1,役男大表!$A$3:$BD$3,0)  )="榮","x",  IF(  INDEX(役男大表!$A$1:$BD$75,MATCH($A30,役男大表!$A$1:$A$75,0),   MATCH(AC$1,役男大表!$A$3:$BD$3,0)  )="榮-22",  "x榮18-22",               INDEX(役男大表!$A$1:$BD$75,MATCH($A30,役男大表!$A$1:$A$75,0),   MATCH(AC$1,役男大表!$A$3:$BD$3,0)  )                  )  )  )," ",""),"")</f>
        <v/>
      </c>
      <c r="AD30" s="197" t="str">
        <f ca="1">_xlfn.IFNA(  SUBSTITUTE(     IF(  INDEX(役男大表!$A$1:$BD$75,MATCH($A30,役男大表!$A$1:$A$75,0),   MATCH(AD$1,役男大表!$A$3:$BD$3,0)  )=0,"",  IF(  INDEX(役男大表!$A$1:$BD$75,MATCH($A30,役男大表!$A$1:$A$75,0),   MATCH(AD$1,役男大表!$A$3:$BD$3,0)  )="榮","x",  IF(  INDEX(役男大表!$A$1:$BD$75,MATCH($A30,役男大表!$A$1:$A$75,0),   MATCH(AD$1,役男大表!$A$3:$BD$3,0)  )="榮-22",  "x榮18-22",               INDEX(役男大表!$A$1:$BD$75,MATCH($A30,役男大表!$A$1:$A$75,0),   MATCH(AD$1,役男大表!$A$3:$BD$3,0)  )                  )  )  )," ",""),"")</f>
        <v/>
      </c>
      <c r="AE30" s="197" t="str">
        <f ca="1">_xlfn.IFNA(  SUBSTITUTE(     IF(  INDEX(役男大表!$A$1:$BD$75,MATCH($A30,役男大表!$A$1:$A$75,0),   MATCH(AE$1,役男大表!$A$3:$BD$3,0)  )=0,"",  IF(  INDEX(役男大表!$A$1:$BD$75,MATCH($A30,役男大表!$A$1:$A$75,0),   MATCH(AE$1,役男大表!$A$3:$BD$3,0)  )="榮","x",  IF(  INDEX(役男大表!$A$1:$BD$75,MATCH($A30,役男大表!$A$1:$A$75,0),   MATCH(AE$1,役男大表!$A$3:$BD$3,0)  )="榮-22",  "x榮18-22",               INDEX(役男大表!$A$1:$BD$75,MATCH($A30,役男大表!$A$1:$A$75,0),   MATCH(AE$1,役男大表!$A$3:$BD$3,0)  )                  )  )  )," ",""),"")</f>
        <v/>
      </c>
      <c r="AF30" s="197" t="str">
        <f ca="1">_xlfn.IFNA(  SUBSTITUTE(     IF(  INDEX(役男大表!$A$1:$BD$75,MATCH($A30,役男大表!$A$1:$A$75,0),   MATCH(AF$1,役男大表!$A$3:$BD$3,0)  )=0,"",  IF(  INDEX(役男大表!$A$1:$BD$75,MATCH($A30,役男大表!$A$1:$A$75,0),   MATCH(AF$1,役男大表!$A$3:$BD$3,0)  )="榮","x",  IF(  INDEX(役男大表!$A$1:$BD$75,MATCH($A30,役男大表!$A$1:$A$75,0),   MATCH(AF$1,役男大表!$A$3:$BD$3,0)  )="榮-22",  "x榮18-22",               INDEX(役男大表!$A$1:$BD$75,MATCH($A30,役男大表!$A$1:$A$75,0),   MATCH(AF$1,役男大表!$A$3:$BD$3,0)  )                  )  )  )," ",""),"")</f>
        <v/>
      </c>
      <c r="AG30" s="197" t="str">
        <f ca="1">_xlfn.IFNA(  SUBSTITUTE(     IF(  INDEX(役男大表!$A$1:$BD$75,MATCH($A30,役男大表!$A$1:$A$75,0),   MATCH(AG$1,役男大表!$A$3:$BD$3,0)  )=0,"",  IF(  INDEX(役男大表!$A$1:$BD$75,MATCH($A30,役男大表!$A$1:$A$75,0),   MATCH(AG$1,役男大表!$A$3:$BD$3,0)  )="榮","x",  IF(  INDEX(役男大表!$A$1:$BD$75,MATCH($A30,役男大表!$A$1:$A$75,0),   MATCH(AG$1,役男大表!$A$3:$BD$3,0)  )="榮-22",  "x榮18-22",               INDEX(役男大表!$A$1:$BD$75,MATCH($A30,役男大表!$A$1:$A$75,0),   MATCH(AG$1,役男大表!$A$3:$BD$3,0)  )                  )  )  )," ",""),"")</f>
        <v>x</v>
      </c>
      <c r="AH30" s="197" t="str">
        <f ca="1">_xlfn.IFNA(  SUBSTITUTE(     IF(  INDEX(役男大表!$A$1:$BD$75,MATCH($A30,役男大表!$A$1:$A$75,0),   MATCH(AH$1,役男大表!$A$3:$BD$3,0)  )=0,"",  IF(  INDEX(役男大表!$A$1:$BD$75,MATCH($A30,役男大表!$A$1:$A$75,0),   MATCH(AH$1,役男大表!$A$3:$BD$3,0)  )="榮","x",  IF(  INDEX(役男大表!$A$1:$BD$75,MATCH($A30,役男大表!$A$1:$A$75,0),   MATCH(AH$1,役男大表!$A$3:$BD$3,0)  )="榮-22",  "x榮18-22",               INDEX(役男大表!$A$1:$BD$75,MATCH($A30,役男大表!$A$1:$A$75,0),   MATCH(AH$1,役男大表!$A$3:$BD$3,0)  )                  )  )  )," ",""),"")</f>
        <v/>
      </c>
      <c r="AI30" s="197" t="str">
        <f ca="1">_xlfn.IFNA(  SUBSTITUTE(     IF(  INDEX(役男大表!$A$1:$BD$75,MATCH($A30,役男大表!$A$1:$A$75,0),   MATCH(AI$1,役男大表!$A$3:$BD$3,0)  )=0,"",  IF(  INDEX(役男大表!$A$1:$BD$75,MATCH($A30,役男大表!$A$1:$A$75,0),   MATCH(AI$1,役男大表!$A$3:$BD$3,0)  )="榮","x",  IF(  INDEX(役男大表!$A$1:$BD$75,MATCH($A30,役男大表!$A$1:$A$75,0),   MATCH(AI$1,役男大表!$A$3:$BD$3,0)  )="榮-22",  "x榮18-22",               INDEX(役男大表!$A$1:$BD$75,MATCH($A30,役男大表!$A$1:$A$75,0),   MATCH(AI$1,役男大表!$A$3:$BD$3,0)  )                  )  )  )," ",""),"")</f>
        <v/>
      </c>
      <c r="AJ30" s="197" t="str">
        <f ca="1">_xlfn.IFNA(  SUBSTITUTE(     IF(  INDEX(役男大表!$A$1:$BD$75,MATCH($A30,役男大表!$A$1:$A$75,0),   MATCH(AJ$1,役男大表!$A$3:$BD$3,0)  )=0,"",  IF(  INDEX(役男大表!$A$1:$BD$75,MATCH($A30,役男大表!$A$1:$A$75,0),   MATCH(AJ$1,役男大表!$A$3:$BD$3,0)  )="榮","x",  IF(  INDEX(役男大表!$A$1:$BD$75,MATCH($A30,役男大表!$A$1:$A$75,0),   MATCH(AJ$1,役男大表!$A$3:$BD$3,0)  )="榮-22",  "x榮18-22",               INDEX(役男大表!$A$1:$BD$75,MATCH($A30,役男大表!$A$1:$A$75,0),   MATCH(AJ$1,役男大表!$A$3:$BD$3,0)  )                  )  )  )," ",""),"")</f>
        <v/>
      </c>
      <c r="AM30" s="65">
        <f t="shared" si="1"/>
        <v>29</v>
      </c>
      <c r="AN30" s="65" t="str">
        <f t="shared" si="2"/>
        <v>馬宇廷</v>
      </c>
      <c r="AO30" s="70" t="str">
        <f t="shared" ca="1" si="3"/>
        <v>18收</v>
      </c>
      <c r="AP30" s="65" t="str">
        <f>_xlfn.IFNA(IF((ROW(AP30)-1)&lt;=暫1!$B$2,IF(VALUE($AM30)=暫1!B$3,"家因",IF(VALUE($AM30)=暫1!C$3,"家因",IF(VALUE($AM30)=暫1!D$3,"家因",IF(VALUE($AM30)=暫1!E$3,"家因",IF(VALUE($AM30)=暫1!F$3,"家因",IF(VALUE($AM30)=暫1!G$3,"家因",IF(VALUE($AM30)=暫1!H$3,"家因",IF(VALUE($AM30)=暫1!I$3,"家因",IF(VALUE($AM30)=暫1!J$3,"家因",IF(VALUE($AM30)=暫1!K$3,"家因",IF(VALUE($AM30)=暫1!L$3,"家因",IF(VALUE($AM30)=暫1!M$3,"家因",IF(VALUE($AM30)=暫1!N$3,"家因",IF(VALUE($AM30)=暫1!O$3,"家因",IF(VALUE($AM30)=暫1!P$3,"家因",IF(VALUE($AM30)=暫1!Q$3,"家因",IF(VALUE($AM30)=暫1!R$3,"家因",IF(VALUE($AM30)=暫1!S$3,"家因",IF(VALUE($AM30)=暫1!T$3,"家因",IF(VALUE($AM30)=暫1!U$3,"家因","")))))))))))))))))))),""),"")</f>
        <v/>
      </c>
      <c r="AQ30" s="65" t="str">
        <f ca="1">IF((ROW(AQ30)-1)&lt;=暫1!$B$2,_xlfn.IFNA(IF(INDEX($A$1:$AJ$99,MATCH($AN30,$B$1:$B$219,0),VALUE($AQ$1+3))="成","補",INDEX($A$1:$AJ$99,MATCH($AN30,$B$1:$B$219,0),VALUE($AQ$1+3))),""),"")</f>
        <v>x</v>
      </c>
      <c r="AR30" s="65" t="str">
        <f ca="1">IF((ROW(AR30)-1)&lt;=暫1!$B$2,_xlfn.IFNA(IF(INDEX($A$1:$AJ$99,MATCH($AN30,$B$1:$B$219,0),VALUE($AR$1+3))="成","補",INDEX($A$1:$AJ$99,MATCH($AN30,$B$1:$B$219,0),VALUE($AR$1+3))),""),"")</f>
        <v/>
      </c>
      <c r="AS30" s="65" t="str">
        <f ca="1">IF((ROW(AS30)-1)&lt;=暫1!$B$2,_xlfn.IFNA(IF(INDEX($A$1:$AJ$99,MATCH($AN30,$B$1:$B$219,0),VALUE($AS$1+3))="成","補",INDEX($A$1:$AJ$99,MATCH($AN30,$B$1:$B$219,0),VALUE($AS$1+3))),""),"")</f>
        <v/>
      </c>
      <c r="AT30" s="65" t="str">
        <f t="shared" ca="1" si="4"/>
        <v/>
      </c>
      <c r="AU30" s="65" t="str">
        <f t="shared" ca="1" si="5"/>
        <v/>
      </c>
      <c r="AV30" s="65" t="str">
        <f t="shared" ca="1" si="6"/>
        <v/>
      </c>
      <c r="AX30" s="65" t="str">
        <f ca="1">IFERROR(IF((ROW(AX30)-1)&lt;=暫1!$B$2,SUBSTITUTE(IF($AO30=$AX$1,$AM30,"")," ",""),""),"")</f>
        <v/>
      </c>
      <c r="AY30" s="65" t="str">
        <f ca="1">IFERROR(IF((ROW(AY30)-1)&lt;=暫1!$B$2,SUBSTITUTE(IF($AO30=$AY$1,$AM30,"")," ",""),""),"")</f>
        <v/>
      </c>
      <c r="AZ30" s="65" t="str">
        <f ca="1">IFERROR(IF((ROW(AZ30)-1)&lt;=暫1!$B$2,SUBSTITUTE(IF($AO30=$AZ$1,$AM30,"")," ",""),""),"")</f>
        <v/>
      </c>
      <c r="BA30" s="65" t="str">
        <f ca="1">IFERROR(IF((ROW(BA30)-1)&lt;=暫1!$B$2,SUBSTITUTE(IF($AO30=$BA$1,$AM30,"")," ",""),""),"")</f>
        <v>29</v>
      </c>
      <c r="BB30" s="68" t="str">
        <f ca="1">IFERROR(IF((ROW(BB30)-1)&lt;=暫1!$B$2,SUBSTITUTE(IF(OR($AO30=$BB$1,$AO30=$AY$1,$AO30=$AZ$1),$AM30,IF($AO30=$AY$1,$AM30,"")),"",""),""),"")</f>
        <v/>
      </c>
      <c r="BC30" s="68" t="str">
        <f>IF(    AND(LEN(BC29)&gt;=2,IF(OR(役男人力!$K$2:$K$94="是"),役男人力!$B31,"")&lt;&gt;"" ),        "" &amp;  IF(OR(役男人力!$K$2:$K$94="是"),役男人力!$B30,""),  IF(OR(役男人力!$E30="全日勤",役男人力!$E30="家因退勤"),役男人力!$B30,"")  )</f>
        <v/>
      </c>
    </row>
    <row r="31" spans="1:59" ht="25.5" customHeight="1">
      <c r="A31" s="197">
        <v>30</v>
      </c>
      <c r="B31" s="197" t="str">
        <f>_xlfn.IFNA(  INDEX(役男大表!$A$1:$BD$75,MATCH(A31,役男大表!$A$1:$A$75,0),2),"")</f>
        <v>劉家禎</v>
      </c>
      <c r="C31" s="197" t="str">
        <f ca="1">_xlfn.IFNA(  SUBSTITUTE(     IF(  INDEX(役男大表!$A$1:$BD$75,MATCH($A31,役男大表!$A$1:$A$75,0),   MATCH(C$1,役男大表!$A$3:$BD$3,0)  )=0,"",  IF(  INDEX(役男大表!$A$1:$BD$75,MATCH($A31,役男大表!$A$1:$A$75,0),   MATCH(C$1,役男大表!$A$3:$BD$3,0)  )="榮","x",  IF(  INDEX(役男大表!$A$1:$BD$75,MATCH($A31,役男大表!$A$1:$A$75,0),   MATCH(C$1,役男大表!$A$3:$BD$3,0)  )="榮-22",  "x榮18-22",               INDEX(役男大表!$A$1:$BD$75,MATCH($A31,役男大表!$A$1:$A$75,0),   MATCH(C$1,役男大表!$A$3:$BD$3,0)  )                  )  )  )," ",""),"")</f>
        <v/>
      </c>
      <c r="D31" s="197" t="str">
        <f ca="1">_xlfn.IFNA(  SUBSTITUTE(     IF(  INDEX(役男大表!$A$1:$BD$75,MATCH($A31,役男大表!$A$1:$A$75,0),   MATCH(D$1,役男大表!$A$3:$BD$3,0)  )=0,"",  IF(  INDEX(役男大表!$A$1:$BD$75,MATCH($A31,役男大表!$A$1:$A$75,0),   MATCH(D$1,役男大表!$A$3:$BD$3,0)  )="榮","x",  IF(  INDEX(役男大表!$A$1:$BD$75,MATCH($A31,役男大表!$A$1:$A$75,0),   MATCH(D$1,役男大表!$A$3:$BD$3,0)  )="榮-22",  "x榮18-22",               INDEX(役男大表!$A$1:$BD$75,MATCH($A31,役男大表!$A$1:$A$75,0),   MATCH(D$1,役男大表!$A$3:$BD$3,0)  )                  )  )  )," ",""),"")</f>
        <v/>
      </c>
      <c r="E31" s="197" t="str">
        <f ca="1">_xlfn.IFNA(  SUBSTITUTE(     IF(  INDEX(役男大表!$A$1:$BD$75,MATCH($A31,役男大表!$A$1:$A$75,0),   MATCH(E$1,役男大表!$A$3:$BD$3,0)  )=0,"",  IF(  INDEX(役男大表!$A$1:$BD$75,MATCH($A31,役男大表!$A$1:$A$75,0),   MATCH(E$1,役男大表!$A$3:$BD$3,0)  )="榮","x",  IF(  INDEX(役男大表!$A$1:$BD$75,MATCH($A31,役男大表!$A$1:$A$75,0),   MATCH(E$1,役男大表!$A$3:$BD$3,0)  )="榮-22",  "x榮18-22",               INDEX(役男大表!$A$1:$BD$75,MATCH($A31,役男大表!$A$1:$A$75,0),   MATCH(E$1,役男大表!$A$3:$BD$3,0)  )                  )  )  )," ",""),"")</f>
        <v/>
      </c>
      <c r="F31" s="197" t="str">
        <f ca="1">_xlfn.IFNA(  SUBSTITUTE(     IF(  INDEX(役男大表!$A$1:$BD$75,MATCH($A31,役男大表!$A$1:$A$75,0),   MATCH(F$1,役男大表!$A$3:$BD$3,0)  )=0,"",  IF(  INDEX(役男大表!$A$1:$BD$75,MATCH($A31,役男大表!$A$1:$A$75,0),   MATCH(F$1,役男大表!$A$3:$BD$3,0)  )="榮","x",  IF(  INDEX(役男大表!$A$1:$BD$75,MATCH($A31,役男大表!$A$1:$A$75,0),   MATCH(F$1,役男大表!$A$3:$BD$3,0)  )="榮-22",  "x榮18-22",               INDEX(役男大表!$A$1:$BD$75,MATCH($A31,役男大表!$A$1:$A$75,0),   MATCH(F$1,役男大表!$A$3:$BD$3,0)  )                  )  )  )," ",""),"")</f>
        <v/>
      </c>
      <c r="G31" s="197" t="str">
        <f ca="1">_xlfn.IFNA(  SUBSTITUTE(     IF(  INDEX(役男大表!$A$1:$BD$75,MATCH($A31,役男大表!$A$1:$A$75,0),   MATCH(G$1,役男大表!$A$3:$BD$3,0)  )=0,"",  IF(  INDEX(役男大表!$A$1:$BD$75,MATCH($A31,役男大表!$A$1:$A$75,0),   MATCH(G$1,役男大表!$A$3:$BD$3,0)  )="榮","x",  IF(  INDEX(役男大表!$A$1:$BD$75,MATCH($A31,役男大表!$A$1:$A$75,0),   MATCH(G$1,役男大表!$A$3:$BD$3,0)  )="榮-22",  "x榮18-22",               INDEX(役男大表!$A$1:$BD$75,MATCH($A31,役男大表!$A$1:$A$75,0),   MATCH(G$1,役男大表!$A$3:$BD$3,0)  )                  )  )  )," ",""),"")</f>
        <v/>
      </c>
      <c r="H31" s="197" t="str">
        <f ca="1">_xlfn.IFNA(  SUBSTITUTE(     IF(  INDEX(役男大表!$A$1:$BD$75,MATCH($A31,役男大表!$A$1:$A$75,0),   MATCH(H$1,役男大表!$A$3:$BD$3,0)  )=0,"",  IF(  INDEX(役男大表!$A$1:$BD$75,MATCH($A31,役男大表!$A$1:$A$75,0),   MATCH(H$1,役男大表!$A$3:$BD$3,0)  )="榮","x",  IF(  INDEX(役男大表!$A$1:$BD$75,MATCH($A31,役男大表!$A$1:$A$75,0),   MATCH(H$1,役男大表!$A$3:$BD$3,0)  )="榮-22",  "x榮18-22",               INDEX(役男大表!$A$1:$BD$75,MATCH($A31,役男大表!$A$1:$A$75,0),   MATCH(H$1,役男大表!$A$3:$BD$3,0)  )                  )  )  )," ",""),"")</f>
        <v/>
      </c>
      <c r="I31" s="197" t="str">
        <f ca="1">_xlfn.IFNA(  SUBSTITUTE(     IF(  INDEX(役男大表!$A$1:$BD$75,MATCH($A31,役男大表!$A$1:$A$75,0),   MATCH(I$1,役男大表!$A$3:$BD$3,0)  )=0,"",  IF(  INDEX(役男大表!$A$1:$BD$75,MATCH($A31,役男大表!$A$1:$A$75,0),   MATCH(I$1,役男大表!$A$3:$BD$3,0)  )="榮","x",  IF(  INDEX(役男大表!$A$1:$BD$75,MATCH($A31,役男大表!$A$1:$A$75,0),   MATCH(I$1,役男大表!$A$3:$BD$3,0)  )="榮-22",  "x榮18-22",               INDEX(役男大表!$A$1:$BD$75,MATCH($A31,役男大表!$A$1:$A$75,0),   MATCH(I$1,役男大表!$A$3:$BD$3,0)  )                  )  )  )," ",""),"")</f>
        <v>x</v>
      </c>
      <c r="J31" s="197" t="str">
        <f ca="1">_xlfn.IFNA(  SUBSTITUTE(     IF(  INDEX(役男大表!$A$1:$BD$75,MATCH($A31,役男大表!$A$1:$A$75,0),   MATCH(J$1,役男大表!$A$3:$BD$3,0)  )=0,"",  IF(  INDEX(役男大表!$A$1:$BD$75,MATCH($A31,役男大表!$A$1:$A$75,0),   MATCH(J$1,役男大表!$A$3:$BD$3,0)  )="榮","x",  IF(  INDEX(役男大表!$A$1:$BD$75,MATCH($A31,役男大表!$A$1:$A$75,0),   MATCH(J$1,役男大表!$A$3:$BD$3,0)  )="榮-22",  "x榮18-22",               INDEX(役男大表!$A$1:$BD$75,MATCH($A31,役男大表!$A$1:$A$75,0),   MATCH(J$1,役男大表!$A$3:$BD$3,0)  )                  )  )  )," ",""),"")</f>
        <v>x</v>
      </c>
      <c r="K31" s="197" t="str">
        <f ca="1">_xlfn.IFNA(  SUBSTITUTE(     IF(  INDEX(役男大表!$A$1:$BD$75,MATCH($A31,役男大表!$A$1:$A$75,0),   MATCH(K$1,役男大表!$A$3:$BD$3,0)  )=0,"",  IF(  INDEX(役男大表!$A$1:$BD$75,MATCH($A31,役男大表!$A$1:$A$75,0),   MATCH(K$1,役男大表!$A$3:$BD$3,0)  )="榮","x",  IF(  INDEX(役男大表!$A$1:$BD$75,MATCH($A31,役男大表!$A$1:$A$75,0),   MATCH(K$1,役男大表!$A$3:$BD$3,0)  )="榮-22",  "x榮18-22",               INDEX(役男大表!$A$1:$BD$75,MATCH($A31,役男大表!$A$1:$A$75,0),   MATCH(K$1,役男大表!$A$3:$BD$3,0)  )                  )  )  )," ",""),"")</f>
        <v/>
      </c>
      <c r="L31" s="197" t="str">
        <f ca="1">_xlfn.IFNA(  SUBSTITUTE(     IF(  INDEX(役男大表!$A$1:$BD$75,MATCH($A31,役男大表!$A$1:$A$75,0),   MATCH(L$1,役男大表!$A$3:$BD$3,0)  )=0,"",  IF(  INDEX(役男大表!$A$1:$BD$75,MATCH($A31,役男大表!$A$1:$A$75,0),   MATCH(L$1,役男大表!$A$3:$BD$3,0)  )="榮","x",  IF(  INDEX(役男大表!$A$1:$BD$75,MATCH($A31,役男大表!$A$1:$A$75,0),   MATCH(L$1,役男大表!$A$3:$BD$3,0)  )="榮-22",  "x榮18-22",               INDEX(役男大表!$A$1:$BD$75,MATCH($A31,役男大表!$A$1:$A$75,0),   MATCH(L$1,役男大表!$A$3:$BD$3,0)  )                  )  )  )," ",""),"")</f>
        <v/>
      </c>
      <c r="M31" s="197" t="str">
        <f ca="1">_xlfn.IFNA(  SUBSTITUTE(     IF(  INDEX(役男大表!$A$1:$BD$75,MATCH($A31,役男大表!$A$1:$A$75,0),   MATCH(M$1,役男大表!$A$3:$BD$3,0)  )=0,"",  IF(  INDEX(役男大表!$A$1:$BD$75,MATCH($A31,役男大表!$A$1:$A$75,0),   MATCH(M$1,役男大表!$A$3:$BD$3,0)  )="榮","x",  IF(  INDEX(役男大表!$A$1:$BD$75,MATCH($A31,役男大表!$A$1:$A$75,0),   MATCH(M$1,役男大表!$A$3:$BD$3,0)  )="榮-22",  "x榮18-22",               INDEX(役男大表!$A$1:$BD$75,MATCH($A31,役男大表!$A$1:$A$75,0),   MATCH(M$1,役男大表!$A$3:$BD$3,0)  )                  )  )  )," ",""),"")</f>
        <v/>
      </c>
      <c r="N31" s="197" t="str">
        <f ca="1">_xlfn.IFNA(  SUBSTITUTE(     IF(  INDEX(役男大表!$A$1:$BD$75,MATCH($A31,役男大表!$A$1:$A$75,0),   MATCH(N$1,役男大表!$A$3:$BD$3,0)  )=0,"",  IF(  INDEX(役男大表!$A$1:$BD$75,MATCH($A31,役男大表!$A$1:$A$75,0),   MATCH(N$1,役男大表!$A$3:$BD$3,0)  )="榮","x",  IF(  INDEX(役男大表!$A$1:$BD$75,MATCH($A31,役男大表!$A$1:$A$75,0),   MATCH(N$1,役男大表!$A$3:$BD$3,0)  )="榮-22",  "x榮18-22",               INDEX(役男大表!$A$1:$BD$75,MATCH($A31,役男大表!$A$1:$A$75,0),   MATCH(N$1,役男大表!$A$3:$BD$3,0)  )                  )  )  )," ",""),"")</f>
        <v/>
      </c>
      <c r="O31" s="197" t="str">
        <f ca="1">_xlfn.IFNA(  SUBSTITUTE(     IF(  INDEX(役男大表!$A$1:$BD$75,MATCH($A31,役男大表!$A$1:$A$75,0),   MATCH(O$1,役男大表!$A$3:$BD$3,0)  )=0,"",  IF(  INDEX(役男大表!$A$1:$BD$75,MATCH($A31,役男大表!$A$1:$A$75,0),   MATCH(O$1,役男大表!$A$3:$BD$3,0)  )="榮","x",  IF(  INDEX(役男大表!$A$1:$BD$75,MATCH($A31,役男大表!$A$1:$A$75,0),   MATCH(O$1,役男大表!$A$3:$BD$3,0)  )="榮-22",  "x榮18-22",               INDEX(役男大表!$A$1:$BD$75,MATCH($A31,役男大表!$A$1:$A$75,0),   MATCH(O$1,役男大表!$A$3:$BD$3,0)  )                  )  )  )," ",""),"")</f>
        <v>x</v>
      </c>
      <c r="P31" s="197" t="str">
        <f ca="1">_xlfn.IFNA(  SUBSTITUTE(     IF(  INDEX(役男大表!$A$1:$BD$75,MATCH($A31,役男大表!$A$1:$A$75,0),   MATCH(P$1,役男大表!$A$3:$BD$3,0)  )=0,"",  IF(  INDEX(役男大表!$A$1:$BD$75,MATCH($A31,役男大表!$A$1:$A$75,0),   MATCH(P$1,役男大表!$A$3:$BD$3,0)  )="榮","x",  IF(  INDEX(役男大表!$A$1:$BD$75,MATCH($A31,役男大表!$A$1:$A$75,0),   MATCH(P$1,役男大表!$A$3:$BD$3,0)  )="榮-22",  "x榮18-22",               INDEX(役男大表!$A$1:$BD$75,MATCH($A31,役男大表!$A$1:$A$75,0),   MATCH(P$1,役男大表!$A$3:$BD$3,0)  )                  )  )  )," ",""),"")</f>
        <v>x</v>
      </c>
      <c r="Q31" s="197" t="str">
        <f ca="1">_xlfn.IFNA(  SUBSTITUTE(     IF(  INDEX(役男大表!$A$1:$BD$75,MATCH($A31,役男大表!$A$1:$A$75,0),   MATCH(Q$1,役男大表!$A$3:$BD$3,0)  )=0,"",  IF(  INDEX(役男大表!$A$1:$BD$75,MATCH($A31,役男大表!$A$1:$A$75,0),   MATCH(Q$1,役男大表!$A$3:$BD$3,0)  )="榮","x",  IF(  INDEX(役男大表!$A$1:$BD$75,MATCH($A31,役男大表!$A$1:$A$75,0),   MATCH(Q$1,役男大表!$A$3:$BD$3,0)  )="榮-22",  "x榮18-22",               INDEX(役男大表!$A$1:$BD$75,MATCH($A31,役男大表!$A$1:$A$75,0),   MATCH(Q$1,役男大表!$A$3:$BD$3,0)  )                  )  )  )," ",""),"")</f>
        <v/>
      </c>
      <c r="R31" s="197" t="str">
        <f ca="1">_xlfn.IFNA(  SUBSTITUTE(     IF(  INDEX(役男大表!$A$1:$BD$75,MATCH($A31,役男大表!$A$1:$A$75,0),   MATCH(R$1,役男大表!$A$3:$BD$3,0)  )=0,"",  IF(  INDEX(役男大表!$A$1:$BD$75,MATCH($A31,役男大表!$A$1:$A$75,0),   MATCH(R$1,役男大表!$A$3:$BD$3,0)  )="榮","x",  IF(  INDEX(役男大表!$A$1:$BD$75,MATCH($A31,役男大表!$A$1:$A$75,0),   MATCH(R$1,役男大表!$A$3:$BD$3,0)  )="榮-22",  "x榮18-22",               INDEX(役男大表!$A$1:$BD$75,MATCH($A31,役男大表!$A$1:$A$75,0),   MATCH(R$1,役男大表!$A$3:$BD$3,0)  )                  )  )  )," ",""),"")</f>
        <v/>
      </c>
      <c r="S31" s="197" t="str">
        <f ca="1">_xlfn.IFNA(  SUBSTITUTE(     IF(  INDEX(役男大表!$A$1:$BD$75,MATCH($A31,役男大表!$A$1:$A$75,0),   MATCH(S$1,役男大表!$A$3:$BD$3,0)  )=0,"",  IF(  INDEX(役男大表!$A$1:$BD$75,MATCH($A31,役男大表!$A$1:$A$75,0),   MATCH(S$1,役男大表!$A$3:$BD$3,0)  )="榮","x",  IF(  INDEX(役男大表!$A$1:$BD$75,MATCH($A31,役男大表!$A$1:$A$75,0),   MATCH(S$1,役男大表!$A$3:$BD$3,0)  )="榮-22",  "x榮18-22",               INDEX(役男大表!$A$1:$BD$75,MATCH($A31,役男大表!$A$1:$A$75,0),   MATCH(S$1,役男大表!$A$3:$BD$3,0)  )                  )  )  )," ",""),"")</f>
        <v/>
      </c>
      <c r="T31" s="197" t="str">
        <f ca="1">_xlfn.IFNA(  SUBSTITUTE(     IF(  INDEX(役男大表!$A$1:$BD$75,MATCH($A31,役男大表!$A$1:$A$75,0),   MATCH(T$1,役男大表!$A$3:$BD$3,0)  )=0,"",  IF(  INDEX(役男大表!$A$1:$BD$75,MATCH($A31,役男大表!$A$1:$A$75,0),   MATCH(T$1,役男大表!$A$3:$BD$3,0)  )="榮","x",  IF(  INDEX(役男大表!$A$1:$BD$75,MATCH($A31,役男大表!$A$1:$A$75,0),   MATCH(T$1,役男大表!$A$3:$BD$3,0)  )="榮-22",  "x榮18-22",               INDEX(役男大表!$A$1:$BD$75,MATCH($A31,役男大表!$A$1:$A$75,0),   MATCH(T$1,役男大表!$A$3:$BD$3,0)  )                  )  )  )," ",""),"")</f>
        <v/>
      </c>
      <c r="U31" s="197" t="str">
        <f ca="1">_xlfn.IFNA(  SUBSTITUTE(     IF(  INDEX(役男大表!$A$1:$BD$75,MATCH($A31,役男大表!$A$1:$A$75,0),   MATCH(U$1,役男大表!$A$3:$BD$3,0)  )=0,"",  IF(  INDEX(役男大表!$A$1:$BD$75,MATCH($A31,役男大表!$A$1:$A$75,0),   MATCH(U$1,役男大表!$A$3:$BD$3,0)  )="榮","x",  IF(  INDEX(役男大表!$A$1:$BD$75,MATCH($A31,役男大表!$A$1:$A$75,0),   MATCH(U$1,役男大表!$A$3:$BD$3,0)  )="榮-22",  "x榮18-22",               INDEX(役男大表!$A$1:$BD$75,MATCH($A31,役男大表!$A$1:$A$75,0),   MATCH(U$1,役男大表!$A$3:$BD$3,0)  )                  )  )  )," ",""),"")</f>
        <v/>
      </c>
      <c r="V31" s="197" t="str">
        <f ca="1">_xlfn.IFNA(  SUBSTITUTE(     IF(  INDEX(役男大表!$A$1:$BD$75,MATCH($A31,役男大表!$A$1:$A$75,0),   MATCH(V$1,役男大表!$A$3:$BD$3,0)  )=0,"",  IF(  INDEX(役男大表!$A$1:$BD$75,MATCH($A31,役男大表!$A$1:$A$75,0),   MATCH(V$1,役男大表!$A$3:$BD$3,0)  )="榮","x",  IF(  INDEX(役男大表!$A$1:$BD$75,MATCH($A31,役男大表!$A$1:$A$75,0),   MATCH(V$1,役男大表!$A$3:$BD$3,0)  )="榮-22",  "x榮18-22",               INDEX(役男大表!$A$1:$BD$75,MATCH($A31,役男大表!$A$1:$A$75,0),   MATCH(V$1,役男大表!$A$3:$BD$3,0)  )                  )  )  )," ",""),"")</f>
        <v/>
      </c>
      <c r="W31" s="197" t="str">
        <f ca="1">_xlfn.IFNA(  SUBSTITUTE(     IF(  INDEX(役男大表!$A$1:$BD$75,MATCH($A31,役男大表!$A$1:$A$75,0),   MATCH(W$1,役男大表!$A$3:$BD$3,0)  )=0,"",  IF(  INDEX(役男大表!$A$1:$BD$75,MATCH($A31,役男大表!$A$1:$A$75,0),   MATCH(W$1,役男大表!$A$3:$BD$3,0)  )="榮","x",  IF(  INDEX(役男大表!$A$1:$BD$75,MATCH($A31,役男大表!$A$1:$A$75,0),   MATCH(W$1,役男大表!$A$3:$BD$3,0)  )="榮-22",  "x榮18-22",               INDEX(役男大表!$A$1:$BD$75,MATCH($A31,役男大表!$A$1:$A$75,0),   MATCH(W$1,役男大表!$A$3:$BD$3,0)  )                  )  )  )," ",""),"")</f>
        <v>x</v>
      </c>
      <c r="X31" s="197" t="str">
        <f ca="1">_xlfn.IFNA(  SUBSTITUTE(     IF(  INDEX(役男大表!$A$1:$BD$75,MATCH($A31,役男大表!$A$1:$A$75,0),   MATCH(X$1,役男大表!$A$3:$BD$3,0)  )=0,"",  IF(  INDEX(役男大表!$A$1:$BD$75,MATCH($A31,役男大表!$A$1:$A$75,0),   MATCH(X$1,役男大表!$A$3:$BD$3,0)  )="榮","x",  IF(  INDEX(役男大表!$A$1:$BD$75,MATCH($A31,役男大表!$A$1:$A$75,0),   MATCH(X$1,役男大表!$A$3:$BD$3,0)  )="榮-22",  "x榮18-22",               INDEX(役男大表!$A$1:$BD$75,MATCH($A31,役男大表!$A$1:$A$75,0),   MATCH(X$1,役男大表!$A$3:$BD$3,0)  )                  )  )  )," ",""),"")</f>
        <v>x</v>
      </c>
      <c r="Y31" s="197" t="str">
        <f ca="1">_xlfn.IFNA(  SUBSTITUTE(     IF(  INDEX(役男大表!$A$1:$BD$75,MATCH($A31,役男大表!$A$1:$A$75,0),   MATCH(Y$1,役男大表!$A$3:$BD$3,0)  )=0,"",  IF(  INDEX(役男大表!$A$1:$BD$75,MATCH($A31,役男大表!$A$1:$A$75,0),   MATCH(Y$1,役男大表!$A$3:$BD$3,0)  )="榮","x",  IF(  INDEX(役男大表!$A$1:$BD$75,MATCH($A31,役男大表!$A$1:$A$75,0),   MATCH(Y$1,役男大表!$A$3:$BD$3,0)  )="榮-22",  "x榮18-22",               INDEX(役男大表!$A$1:$BD$75,MATCH($A31,役男大表!$A$1:$A$75,0),   MATCH(Y$1,役男大表!$A$3:$BD$3,0)  )                  )  )  )," ",""),"")</f>
        <v>x</v>
      </c>
      <c r="Z31" s="197" t="str">
        <f ca="1">_xlfn.IFNA(  SUBSTITUTE(     IF(  INDEX(役男大表!$A$1:$BD$75,MATCH($A31,役男大表!$A$1:$A$75,0),   MATCH(Z$1,役男大表!$A$3:$BD$3,0)  )=0,"",  IF(  INDEX(役男大表!$A$1:$BD$75,MATCH($A31,役男大表!$A$1:$A$75,0),   MATCH(Z$1,役男大表!$A$3:$BD$3,0)  )="榮","x",  IF(  INDEX(役男大表!$A$1:$BD$75,MATCH($A31,役男大表!$A$1:$A$75,0),   MATCH(Z$1,役男大表!$A$3:$BD$3,0)  )="榮-22",  "x榮18-22",               INDEX(役男大表!$A$1:$BD$75,MATCH($A31,役男大表!$A$1:$A$75,0),   MATCH(Z$1,役男大表!$A$3:$BD$3,0)  )                  )  )  )," ",""),"")</f>
        <v/>
      </c>
      <c r="AA31" s="197" t="str">
        <f ca="1">_xlfn.IFNA(  SUBSTITUTE(     IF(  INDEX(役男大表!$A$1:$BD$75,MATCH($A31,役男大表!$A$1:$A$75,0),   MATCH(AA$1,役男大表!$A$3:$BD$3,0)  )=0,"",  IF(  INDEX(役男大表!$A$1:$BD$75,MATCH($A31,役男大表!$A$1:$A$75,0),   MATCH(AA$1,役男大表!$A$3:$BD$3,0)  )="榮","x",  IF(  INDEX(役男大表!$A$1:$BD$75,MATCH($A31,役男大表!$A$1:$A$75,0),   MATCH(AA$1,役男大表!$A$3:$BD$3,0)  )="榮-22",  "x榮18-22",               INDEX(役男大表!$A$1:$BD$75,MATCH($A31,役男大表!$A$1:$A$75,0),   MATCH(AA$1,役男大表!$A$3:$BD$3,0)  )                  )  )  )," ",""),"")</f>
        <v/>
      </c>
      <c r="AB31" s="197" t="str">
        <f ca="1">_xlfn.IFNA(  SUBSTITUTE(     IF(  INDEX(役男大表!$A$1:$BD$75,MATCH($A31,役男大表!$A$1:$A$75,0),   MATCH(AB$1,役男大表!$A$3:$BD$3,0)  )=0,"",  IF(  INDEX(役男大表!$A$1:$BD$75,MATCH($A31,役男大表!$A$1:$A$75,0),   MATCH(AB$1,役男大表!$A$3:$BD$3,0)  )="榮","x",  IF(  INDEX(役男大表!$A$1:$BD$75,MATCH($A31,役男大表!$A$1:$A$75,0),   MATCH(AB$1,役男大表!$A$3:$BD$3,0)  )="榮-22",  "x榮18-22",               INDEX(役男大表!$A$1:$BD$75,MATCH($A31,役男大表!$A$1:$A$75,0),   MATCH(AB$1,役男大表!$A$3:$BD$3,0)  )                  )  )  )," ",""),"")</f>
        <v/>
      </c>
      <c r="AC31" s="197" t="str">
        <f ca="1">_xlfn.IFNA(  SUBSTITUTE(     IF(  INDEX(役男大表!$A$1:$BD$75,MATCH($A31,役男大表!$A$1:$A$75,0),   MATCH(AC$1,役男大表!$A$3:$BD$3,0)  )=0,"",  IF(  INDEX(役男大表!$A$1:$BD$75,MATCH($A31,役男大表!$A$1:$A$75,0),   MATCH(AC$1,役男大表!$A$3:$BD$3,0)  )="榮","x",  IF(  INDEX(役男大表!$A$1:$BD$75,MATCH($A31,役男大表!$A$1:$A$75,0),   MATCH(AC$1,役男大表!$A$3:$BD$3,0)  )="榮-22",  "x榮18-22",               INDEX(役男大表!$A$1:$BD$75,MATCH($A31,役男大表!$A$1:$A$75,0),   MATCH(AC$1,役男大表!$A$3:$BD$3,0)  )                  )  )  )," ",""),"")</f>
        <v/>
      </c>
      <c r="AD31" s="197" t="str">
        <f ca="1">_xlfn.IFNA(  SUBSTITUTE(     IF(  INDEX(役男大表!$A$1:$BD$75,MATCH($A31,役男大表!$A$1:$A$75,0),   MATCH(AD$1,役男大表!$A$3:$BD$3,0)  )=0,"",  IF(  INDEX(役男大表!$A$1:$BD$75,MATCH($A31,役男大表!$A$1:$A$75,0),   MATCH(AD$1,役男大表!$A$3:$BD$3,0)  )="榮","x",  IF(  INDEX(役男大表!$A$1:$BD$75,MATCH($A31,役男大表!$A$1:$A$75,0),   MATCH(AD$1,役男大表!$A$3:$BD$3,0)  )="榮-22",  "x榮18-22",               INDEX(役男大表!$A$1:$BD$75,MATCH($A31,役男大表!$A$1:$A$75,0),   MATCH(AD$1,役男大表!$A$3:$BD$3,0)  )                  )  )  )," ",""),"")</f>
        <v>x</v>
      </c>
      <c r="AE31" s="197" t="str">
        <f ca="1">_xlfn.IFNA(  SUBSTITUTE(     IF(  INDEX(役男大表!$A$1:$BD$75,MATCH($A31,役男大表!$A$1:$A$75,0),   MATCH(AE$1,役男大表!$A$3:$BD$3,0)  )=0,"",  IF(  INDEX(役男大表!$A$1:$BD$75,MATCH($A31,役男大表!$A$1:$A$75,0),   MATCH(AE$1,役男大表!$A$3:$BD$3,0)  )="榮","x",  IF(  INDEX(役男大表!$A$1:$BD$75,MATCH($A31,役男大表!$A$1:$A$75,0),   MATCH(AE$1,役男大表!$A$3:$BD$3,0)  )="榮-22",  "x榮18-22",               INDEX(役男大表!$A$1:$BD$75,MATCH($A31,役男大表!$A$1:$A$75,0),   MATCH(AE$1,役男大表!$A$3:$BD$3,0)  )                  )  )  )," ",""),"")</f>
        <v>x</v>
      </c>
      <c r="AF31" s="197" t="str">
        <f ca="1">_xlfn.IFNA(  SUBSTITUTE(     IF(  INDEX(役男大表!$A$1:$BD$75,MATCH($A31,役男大表!$A$1:$A$75,0),   MATCH(AF$1,役男大表!$A$3:$BD$3,0)  )=0,"",  IF(  INDEX(役男大表!$A$1:$BD$75,MATCH($A31,役男大表!$A$1:$A$75,0),   MATCH(AF$1,役男大表!$A$3:$BD$3,0)  )="榮","x",  IF(  INDEX(役男大表!$A$1:$BD$75,MATCH($A31,役男大表!$A$1:$A$75,0),   MATCH(AF$1,役男大表!$A$3:$BD$3,0)  )="榮-22",  "x榮18-22",               INDEX(役男大表!$A$1:$BD$75,MATCH($A31,役男大表!$A$1:$A$75,0),   MATCH(AF$1,役男大表!$A$3:$BD$3,0)  )                  )  )  )," ",""),"")</f>
        <v/>
      </c>
      <c r="AG31" s="197" t="str">
        <f ca="1">_xlfn.IFNA(  SUBSTITUTE(     IF(  INDEX(役男大表!$A$1:$BD$75,MATCH($A31,役男大表!$A$1:$A$75,0),   MATCH(AG$1,役男大表!$A$3:$BD$3,0)  )=0,"",  IF(  INDEX(役男大表!$A$1:$BD$75,MATCH($A31,役男大表!$A$1:$A$75,0),   MATCH(AG$1,役男大表!$A$3:$BD$3,0)  )="榮","x",  IF(  INDEX(役男大表!$A$1:$BD$75,MATCH($A31,役男大表!$A$1:$A$75,0),   MATCH(AG$1,役男大表!$A$3:$BD$3,0)  )="榮-22",  "x榮18-22",               INDEX(役男大表!$A$1:$BD$75,MATCH($A31,役男大表!$A$1:$A$75,0),   MATCH(AG$1,役男大表!$A$3:$BD$3,0)  )                  )  )  )," ",""),"")</f>
        <v/>
      </c>
      <c r="AH31" s="197" t="str">
        <f ca="1">_xlfn.IFNA(  SUBSTITUTE(     IF(  INDEX(役男大表!$A$1:$BD$75,MATCH($A31,役男大表!$A$1:$A$75,0),   MATCH(AH$1,役男大表!$A$3:$BD$3,0)  )=0,"",  IF(  INDEX(役男大表!$A$1:$BD$75,MATCH($A31,役男大表!$A$1:$A$75,0),   MATCH(AH$1,役男大表!$A$3:$BD$3,0)  )="榮","x",  IF(  INDEX(役男大表!$A$1:$BD$75,MATCH($A31,役男大表!$A$1:$A$75,0),   MATCH(AH$1,役男大表!$A$3:$BD$3,0)  )="榮-22",  "x榮18-22",               INDEX(役男大表!$A$1:$BD$75,MATCH($A31,役男大表!$A$1:$A$75,0),   MATCH(AH$1,役男大表!$A$3:$BD$3,0)  )                  )  )  )," ",""),"")</f>
        <v/>
      </c>
      <c r="AI31" s="197" t="str">
        <f ca="1">_xlfn.IFNA(  SUBSTITUTE(     IF(  INDEX(役男大表!$A$1:$BD$75,MATCH($A31,役男大表!$A$1:$A$75,0),   MATCH(AI$1,役男大表!$A$3:$BD$3,0)  )=0,"",  IF(  INDEX(役男大表!$A$1:$BD$75,MATCH($A31,役男大表!$A$1:$A$75,0),   MATCH(AI$1,役男大表!$A$3:$BD$3,0)  )="榮","x",  IF(  INDEX(役男大表!$A$1:$BD$75,MATCH($A31,役男大表!$A$1:$A$75,0),   MATCH(AI$1,役男大表!$A$3:$BD$3,0)  )="榮-22",  "x榮18-22",               INDEX(役男大表!$A$1:$BD$75,MATCH($A31,役男大表!$A$1:$A$75,0),   MATCH(AI$1,役男大表!$A$3:$BD$3,0)  )                  )  )  )," ",""),"")</f>
        <v/>
      </c>
      <c r="AJ31" s="197" t="str">
        <f ca="1">_xlfn.IFNA(  SUBSTITUTE(     IF(  INDEX(役男大表!$A$1:$BD$75,MATCH($A31,役男大表!$A$1:$A$75,0),   MATCH(AJ$1,役男大表!$A$3:$BD$3,0)  )=0,"",  IF(  INDEX(役男大表!$A$1:$BD$75,MATCH($A31,役男大表!$A$1:$A$75,0),   MATCH(AJ$1,役男大表!$A$3:$BD$3,0)  )="榮","x",  IF(  INDEX(役男大表!$A$1:$BD$75,MATCH($A31,役男大表!$A$1:$A$75,0),   MATCH(AJ$1,役男大表!$A$3:$BD$3,0)  )="榮-22",  "x榮18-22",               INDEX(役男大表!$A$1:$BD$75,MATCH($A31,役男大表!$A$1:$A$75,0),   MATCH(AJ$1,役男大表!$A$3:$BD$3,0)  )                  )  )  )," ",""),"")</f>
        <v/>
      </c>
      <c r="AM31" s="65">
        <f t="shared" si="1"/>
        <v>30</v>
      </c>
      <c r="AN31" s="65" t="str">
        <f t="shared" si="2"/>
        <v>劉家禎</v>
      </c>
      <c r="AO31" s="70" t="str">
        <f t="shared" ca="1" si="3"/>
        <v>全日勤</v>
      </c>
      <c r="AP31" s="65" t="str">
        <f>_xlfn.IFNA(IF((ROW(AP31)-1)&lt;=暫1!$B$2,IF(VALUE($AM31)=暫1!B$3,"家因",IF(VALUE($AM31)=暫1!C$3,"家因",IF(VALUE($AM31)=暫1!D$3,"家因",IF(VALUE($AM31)=暫1!E$3,"家因",IF(VALUE($AM31)=暫1!F$3,"家因",IF(VALUE($AM31)=暫1!G$3,"家因",IF(VALUE($AM31)=暫1!H$3,"家因",IF(VALUE($AM31)=暫1!I$3,"家因",IF(VALUE($AM31)=暫1!J$3,"家因",IF(VALUE($AM31)=暫1!K$3,"家因",IF(VALUE($AM31)=暫1!L$3,"家因",IF(VALUE($AM31)=暫1!M$3,"家因",IF(VALUE($AM31)=暫1!N$3,"家因",IF(VALUE($AM31)=暫1!O$3,"家因",IF(VALUE($AM31)=暫1!P$3,"家因",IF(VALUE($AM31)=暫1!Q$3,"家因",IF(VALUE($AM31)=暫1!R$3,"家因",IF(VALUE($AM31)=暫1!S$3,"家因",IF(VALUE($AM31)=暫1!T$3,"家因",IF(VALUE($AM31)=暫1!U$3,"家因","")))))))))))))))))))),""),"")</f>
        <v/>
      </c>
      <c r="AQ31" s="65" t="str">
        <f ca="1">IF((ROW(AQ31)-1)&lt;=暫1!$B$2,_xlfn.IFNA(IF(INDEX($A$1:$AJ$99,MATCH($AN31,$B$1:$B$219,0),VALUE($AQ$1+3))="成","補",INDEX($A$1:$AJ$99,MATCH($AN31,$B$1:$B$219,0),VALUE($AQ$1+3))),""),"")</f>
        <v/>
      </c>
      <c r="AR31" s="65" t="str">
        <f ca="1">IF((ROW(AR31)-1)&lt;=暫1!$B$2,_xlfn.IFNA(IF(INDEX($A$1:$AJ$99,MATCH($AN31,$B$1:$B$219,0),VALUE($AR$1+3))="成","補",INDEX($A$1:$AJ$99,MATCH($AN31,$B$1:$B$219,0),VALUE($AR$1+3))),""),"")</f>
        <v/>
      </c>
      <c r="AS31" s="65" t="str">
        <f ca="1">IF((ROW(AS31)-1)&lt;=暫1!$B$2,_xlfn.IFNA(IF(INDEX($A$1:$AJ$99,MATCH($AN31,$B$1:$B$219,0),VALUE($AS$1+3))="成","補",INDEX($A$1:$AJ$99,MATCH($AN31,$B$1:$B$219,0),VALUE($AS$1+3))),""),"")</f>
        <v/>
      </c>
      <c r="AT31" s="65" t="str">
        <f t="shared" ca="1" si="4"/>
        <v/>
      </c>
      <c r="AU31" s="65" t="str">
        <f t="shared" ca="1" si="5"/>
        <v/>
      </c>
      <c r="AV31" s="65" t="str">
        <f t="shared" ca="1" si="6"/>
        <v/>
      </c>
      <c r="AX31" s="65" t="str">
        <f ca="1">IFERROR(IF((ROW(AX31)-1)&lt;=暫1!$B$2,SUBSTITUTE(IF($AO31=$AX$1,$AM31,"")," ",""),""),"")</f>
        <v/>
      </c>
      <c r="AY31" s="65" t="str">
        <f ca="1">IFERROR(IF((ROW(AY31)-1)&lt;=暫1!$B$2,SUBSTITUTE(IF($AO31=$AY$1,$AM31,"")," ",""),""),"")</f>
        <v/>
      </c>
      <c r="AZ31" s="65" t="str">
        <f ca="1">IFERROR(IF((ROW(AZ31)-1)&lt;=暫1!$B$2,SUBSTITUTE(IF($AO31=$AZ$1,$AM31,"")," ",""),""),"")</f>
        <v/>
      </c>
      <c r="BA31" s="65" t="str">
        <f ca="1">IFERROR(IF((ROW(BA31)-1)&lt;=暫1!$B$2,SUBSTITUTE(IF($AO31=$BA$1,$AM31,"")," ",""),""),"")</f>
        <v/>
      </c>
      <c r="BB31" s="68" t="str">
        <f ca="1">IFERROR(IF((ROW(BB31)-1)&lt;=暫1!$B$2,SUBSTITUTE(IF(OR($AO31=$BB$1,$AO31=$AY$1,$AO31=$AZ$1),$AM31,IF($AO31=$AY$1,$AM31,"")),"",""),""),"")</f>
        <v>30</v>
      </c>
      <c r="BC31" s="68" t="str">
        <f>IF(    AND(LEN(BC30)&gt;=2,IF(OR(役男人力!$K$2:$K$94="是"),役男人力!$B32,"")&lt;&gt;"" ),        "" &amp;  IF(OR(役男人力!$K$2:$K$94="是"),役男人力!$B31,""),  IF(OR(役男人力!$E31="全日勤",役男人力!$E31="家因退勤"),役男人力!$B31,"")  )</f>
        <v>劉家禎</v>
      </c>
    </row>
    <row r="32" spans="1:59" ht="25.5" customHeight="1">
      <c r="A32" s="197">
        <v>31</v>
      </c>
      <c r="B32" s="197" t="str">
        <f>_xlfn.IFNA(  INDEX(役男大表!$A$1:$BD$75,MATCH(A32,役男大表!$A$1:$A$75,0),2),"")</f>
        <v>廖武頎</v>
      </c>
      <c r="C32" s="197" t="str">
        <f ca="1">_xlfn.IFNA(  SUBSTITUTE(     IF(  INDEX(役男大表!$A$1:$BD$75,MATCH($A32,役男大表!$A$1:$A$75,0),   MATCH(C$1,役男大表!$A$3:$BD$3,0)  )=0,"",  IF(  INDEX(役男大表!$A$1:$BD$75,MATCH($A32,役男大表!$A$1:$A$75,0),   MATCH(C$1,役男大表!$A$3:$BD$3,0)  )="榮","x",  IF(  INDEX(役男大表!$A$1:$BD$75,MATCH($A32,役男大表!$A$1:$A$75,0),   MATCH(C$1,役男大表!$A$3:$BD$3,0)  )="榮-22",  "x榮18-22",               INDEX(役男大表!$A$1:$BD$75,MATCH($A32,役男大表!$A$1:$A$75,0),   MATCH(C$1,役男大表!$A$3:$BD$3,0)  )                  )  )  )," ",""),"")</f>
        <v/>
      </c>
      <c r="D32" s="197" t="str">
        <f ca="1">_xlfn.IFNA(  SUBSTITUTE(     IF(  INDEX(役男大表!$A$1:$BD$75,MATCH($A32,役男大表!$A$1:$A$75,0),   MATCH(D$1,役男大表!$A$3:$BD$3,0)  )=0,"",  IF(  INDEX(役男大表!$A$1:$BD$75,MATCH($A32,役男大表!$A$1:$A$75,0),   MATCH(D$1,役男大表!$A$3:$BD$3,0)  )="榮","x",  IF(  INDEX(役男大表!$A$1:$BD$75,MATCH($A32,役男大表!$A$1:$A$75,0),   MATCH(D$1,役男大表!$A$3:$BD$3,0)  )="榮-22",  "x榮18-22",               INDEX(役男大表!$A$1:$BD$75,MATCH($A32,役男大表!$A$1:$A$75,0),   MATCH(D$1,役男大表!$A$3:$BD$3,0)  )                  )  )  )," ",""),"")</f>
        <v>x</v>
      </c>
      <c r="E32" s="197" t="str">
        <f ca="1">_xlfn.IFNA(  SUBSTITUTE(     IF(  INDEX(役男大表!$A$1:$BD$75,MATCH($A32,役男大表!$A$1:$A$75,0),   MATCH(E$1,役男大表!$A$3:$BD$3,0)  )=0,"",  IF(  INDEX(役男大表!$A$1:$BD$75,MATCH($A32,役男大表!$A$1:$A$75,0),   MATCH(E$1,役男大表!$A$3:$BD$3,0)  )="榮","x",  IF(  INDEX(役男大表!$A$1:$BD$75,MATCH($A32,役男大表!$A$1:$A$75,0),   MATCH(E$1,役男大表!$A$3:$BD$3,0)  )="榮-22",  "x榮18-22",               INDEX(役男大表!$A$1:$BD$75,MATCH($A32,役男大表!$A$1:$A$75,0),   MATCH(E$1,役男大表!$A$3:$BD$3,0)  )                  )  )  )," ",""),"")</f>
        <v>x</v>
      </c>
      <c r="F32" s="197" t="str">
        <f ca="1">_xlfn.IFNA(  SUBSTITUTE(     IF(  INDEX(役男大表!$A$1:$BD$75,MATCH($A32,役男大表!$A$1:$A$75,0),   MATCH(F$1,役男大表!$A$3:$BD$3,0)  )=0,"",  IF(  INDEX(役男大表!$A$1:$BD$75,MATCH($A32,役男大表!$A$1:$A$75,0),   MATCH(F$1,役男大表!$A$3:$BD$3,0)  )="榮","x",  IF(  INDEX(役男大表!$A$1:$BD$75,MATCH($A32,役男大表!$A$1:$A$75,0),   MATCH(F$1,役男大表!$A$3:$BD$3,0)  )="榮-22",  "x榮18-22",               INDEX(役男大表!$A$1:$BD$75,MATCH($A32,役男大表!$A$1:$A$75,0),   MATCH(F$1,役男大表!$A$3:$BD$3,0)  )                  )  )  )," ",""),"")</f>
        <v/>
      </c>
      <c r="G32" s="197" t="str">
        <f ca="1">_xlfn.IFNA(  SUBSTITUTE(     IF(  INDEX(役男大表!$A$1:$BD$75,MATCH($A32,役男大表!$A$1:$A$75,0),   MATCH(G$1,役男大表!$A$3:$BD$3,0)  )=0,"",  IF(  INDEX(役男大表!$A$1:$BD$75,MATCH($A32,役男大表!$A$1:$A$75,0),   MATCH(G$1,役男大表!$A$3:$BD$3,0)  )="榮","x",  IF(  INDEX(役男大表!$A$1:$BD$75,MATCH($A32,役男大表!$A$1:$A$75,0),   MATCH(G$1,役男大表!$A$3:$BD$3,0)  )="榮-22",  "x榮18-22",               INDEX(役男大表!$A$1:$BD$75,MATCH($A32,役男大表!$A$1:$A$75,0),   MATCH(G$1,役男大表!$A$3:$BD$3,0)  )                  )  )  )," ",""),"")</f>
        <v/>
      </c>
      <c r="H32" s="197" t="str">
        <f ca="1">_xlfn.IFNA(  SUBSTITUTE(     IF(  INDEX(役男大表!$A$1:$BD$75,MATCH($A32,役男大表!$A$1:$A$75,0),   MATCH(H$1,役男大表!$A$3:$BD$3,0)  )=0,"",  IF(  INDEX(役男大表!$A$1:$BD$75,MATCH($A32,役男大表!$A$1:$A$75,0),   MATCH(H$1,役男大表!$A$3:$BD$3,0)  )="榮","x",  IF(  INDEX(役男大表!$A$1:$BD$75,MATCH($A32,役男大表!$A$1:$A$75,0),   MATCH(H$1,役男大表!$A$3:$BD$3,0)  )="榮-22",  "x榮18-22",               INDEX(役男大表!$A$1:$BD$75,MATCH($A32,役男大表!$A$1:$A$75,0),   MATCH(H$1,役男大表!$A$3:$BD$3,0)  )                  )  )  )," ",""),"")</f>
        <v/>
      </c>
      <c r="I32" s="197" t="str">
        <f ca="1">_xlfn.IFNA(  SUBSTITUTE(     IF(  INDEX(役男大表!$A$1:$BD$75,MATCH($A32,役男大表!$A$1:$A$75,0),   MATCH(I$1,役男大表!$A$3:$BD$3,0)  )=0,"",  IF(  INDEX(役男大表!$A$1:$BD$75,MATCH($A32,役男大表!$A$1:$A$75,0),   MATCH(I$1,役男大表!$A$3:$BD$3,0)  )="榮","x",  IF(  INDEX(役男大表!$A$1:$BD$75,MATCH($A32,役男大表!$A$1:$A$75,0),   MATCH(I$1,役男大表!$A$3:$BD$3,0)  )="榮-22",  "x榮18-22",               INDEX(役男大表!$A$1:$BD$75,MATCH($A32,役男大表!$A$1:$A$75,0),   MATCH(I$1,役男大表!$A$3:$BD$3,0)  )                  )  )  )," ",""),"")</f>
        <v/>
      </c>
      <c r="J32" s="197" t="str">
        <f ca="1">_xlfn.IFNA(  SUBSTITUTE(     IF(  INDEX(役男大表!$A$1:$BD$75,MATCH($A32,役男大表!$A$1:$A$75,0),   MATCH(J$1,役男大表!$A$3:$BD$3,0)  )=0,"",  IF(  INDEX(役男大表!$A$1:$BD$75,MATCH($A32,役男大表!$A$1:$A$75,0),   MATCH(J$1,役男大表!$A$3:$BD$3,0)  )="榮","x",  IF(  INDEX(役男大表!$A$1:$BD$75,MATCH($A32,役男大表!$A$1:$A$75,0),   MATCH(J$1,役男大表!$A$3:$BD$3,0)  )="榮-22",  "x榮18-22",               INDEX(役男大表!$A$1:$BD$75,MATCH($A32,役男大表!$A$1:$A$75,0),   MATCH(J$1,役男大表!$A$3:$BD$3,0)  )                  )  )  )," ",""),"")</f>
        <v/>
      </c>
      <c r="K32" s="197" t="str">
        <f ca="1">_xlfn.IFNA(  SUBSTITUTE(     IF(  INDEX(役男大表!$A$1:$BD$75,MATCH($A32,役男大表!$A$1:$A$75,0),   MATCH(K$1,役男大表!$A$3:$BD$3,0)  )=0,"",  IF(  INDEX(役男大表!$A$1:$BD$75,MATCH($A32,役男大表!$A$1:$A$75,0),   MATCH(K$1,役男大表!$A$3:$BD$3,0)  )="榮","x",  IF(  INDEX(役男大表!$A$1:$BD$75,MATCH($A32,役男大表!$A$1:$A$75,0),   MATCH(K$1,役男大表!$A$3:$BD$3,0)  )="榮-22",  "x榮18-22",               INDEX(役男大表!$A$1:$BD$75,MATCH($A32,役男大表!$A$1:$A$75,0),   MATCH(K$1,役男大表!$A$3:$BD$3,0)  )                  )  )  )," ",""),"")</f>
        <v>x</v>
      </c>
      <c r="L32" s="197" t="str">
        <f ca="1">_xlfn.IFNA(  SUBSTITUTE(     IF(  INDEX(役男大表!$A$1:$BD$75,MATCH($A32,役男大表!$A$1:$A$75,0),   MATCH(L$1,役男大表!$A$3:$BD$3,0)  )=0,"",  IF(  INDEX(役男大表!$A$1:$BD$75,MATCH($A32,役男大表!$A$1:$A$75,0),   MATCH(L$1,役男大表!$A$3:$BD$3,0)  )="榮","x",  IF(  INDEX(役男大表!$A$1:$BD$75,MATCH($A32,役男大表!$A$1:$A$75,0),   MATCH(L$1,役男大表!$A$3:$BD$3,0)  )="榮-22",  "x榮18-22",               INDEX(役男大表!$A$1:$BD$75,MATCH($A32,役男大表!$A$1:$A$75,0),   MATCH(L$1,役男大表!$A$3:$BD$3,0)  )                  )  )  )," ",""),"")</f>
        <v>x</v>
      </c>
      <c r="M32" s="197" t="str">
        <f ca="1">_xlfn.IFNA(  SUBSTITUTE(     IF(  INDEX(役男大表!$A$1:$BD$75,MATCH($A32,役男大表!$A$1:$A$75,0),   MATCH(M$1,役男大表!$A$3:$BD$3,0)  )=0,"",  IF(  INDEX(役男大表!$A$1:$BD$75,MATCH($A32,役男大表!$A$1:$A$75,0),   MATCH(M$1,役男大表!$A$3:$BD$3,0)  )="榮","x",  IF(  INDEX(役男大表!$A$1:$BD$75,MATCH($A32,役男大表!$A$1:$A$75,0),   MATCH(M$1,役男大表!$A$3:$BD$3,0)  )="榮-22",  "x榮18-22",               INDEX(役男大表!$A$1:$BD$75,MATCH($A32,役男大表!$A$1:$A$75,0),   MATCH(M$1,役男大表!$A$3:$BD$3,0)  )                  )  )  )," ",""),"")</f>
        <v/>
      </c>
      <c r="N32" s="197" t="str">
        <f ca="1">_xlfn.IFNA(  SUBSTITUTE(     IF(  INDEX(役男大表!$A$1:$BD$75,MATCH($A32,役男大表!$A$1:$A$75,0),   MATCH(N$1,役男大表!$A$3:$BD$3,0)  )=0,"",  IF(  INDEX(役男大表!$A$1:$BD$75,MATCH($A32,役男大表!$A$1:$A$75,0),   MATCH(N$1,役男大表!$A$3:$BD$3,0)  )="榮","x",  IF(  INDEX(役男大表!$A$1:$BD$75,MATCH($A32,役男大表!$A$1:$A$75,0),   MATCH(N$1,役男大表!$A$3:$BD$3,0)  )="榮-22",  "x榮18-22",               INDEX(役男大表!$A$1:$BD$75,MATCH($A32,役男大表!$A$1:$A$75,0),   MATCH(N$1,役男大表!$A$3:$BD$3,0)  )                  )  )  )," ",""),"")</f>
        <v/>
      </c>
      <c r="O32" s="197" t="str">
        <f ca="1">_xlfn.IFNA(  SUBSTITUTE(     IF(  INDEX(役男大表!$A$1:$BD$75,MATCH($A32,役男大表!$A$1:$A$75,0),   MATCH(O$1,役男大表!$A$3:$BD$3,0)  )=0,"",  IF(  INDEX(役男大表!$A$1:$BD$75,MATCH($A32,役男大表!$A$1:$A$75,0),   MATCH(O$1,役男大表!$A$3:$BD$3,0)  )="榮","x",  IF(  INDEX(役男大表!$A$1:$BD$75,MATCH($A32,役男大表!$A$1:$A$75,0),   MATCH(O$1,役男大表!$A$3:$BD$3,0)  )="榮-22",  "x榮18-22",               INDEX(役男大表!$A$1:$BD$75,MATCH($A32,役男大表!$A$1:$A$75,0),   MATCH(O$1,役男大表!$A$3:$BD$3,0)  )                  )  )  )," ",""),"")</f>
        <v/>
      </c>
      <c r="P32" s="197" t="str">
        <f ca="1">_xlfn.IFNA(  SUBSTITUTE(     IF(  INDEX(役男大表!$A$1:$BD$75,MATCH($A32,役男大表!$A$1:$A$75,0),   MATCH(P$1,役男大表!$A$3:$BD$3,0)  )=0,"",  IF(  INDEX(役男大表!$A$1:$BD$75,MATCH($A32,役男大表!$A$1:$A$75,0),   MATCH(P$1,役男大表!$A$3:$BD$3,0)  )="榮","x",  IF(  INDEX(役男大表!$A$1:$BD$75,MATCH($A32,役男大表!$A$1:$A$75,0),   MATCH(P$1,役男大表!$A$3:$BD$3,0)  )="榮-22",  "x榮18-22",               INDEX(役男大表!$A$1:$BD$75,MATCH($A32,役男大表!$A$1:$A$75,0),   MATCH(P$1,役男大表!$A$3:$BD$3,0)  )                  )  )  )," ",""),"")</f>
        <v/>
      </c>
      <c r="Q32" s="197" t="str">
        <f ca="1">_xlfn.IFNA(  SUBSTITUTE(     IF(  INDEX(役男大表!$A$1:$BD$75,MATCH($A32,役男大表!$A$1:$A$75,0),   MATCH(Q$1,役男大表!$A$3:$BD$3,0)  )=0,"",  IF(  INDEX(役男大表!$A$1:$BD$75,MATCH($A32,役男大表!$A$1:$A$75,0),   MATCH(Q$1,役男大表!$A$3:$BD$3,0)  )="榮","x",  IF(  INDEX(役男大表!$A$1:$BD$75,MATCH($A32,役男大表!$A$1:$A$75,0),   MATCH(Q$1,役男大表!$A$3:$BD$3,0)  )="榮-22",  "x榮18-22",               INDEX(役男大表!$A$1:$BD$75,MATCH($A32,役男大表!$A$1:$A$75,0),   MATCH(Q$1,役男大表!$A$3:$BD$3,0)  )                  )  )  )," ",""),"")</f>
        <v/>
      </c>
      <c r="R32" s="197" t="str">
        <f ca="1">_xlfn.IFNA(  SUBSTITUTE(     IF(  INDEX(役男大表!$A$1:$BD$75,MATCH($A32,役男大表!$A$1:$A$75,0),   MATCH(R$1,役男大表!$A$3:$BD$3,0)  )=0,"",  IF(  INDEX(役男大表!$A$1:$BD$75,MATCH($A32,役男大表!$A$1:$A$75,0),   MATCH(R$1,役男大表!$A$3:$BD$3,0)  )="榮","x",  IF(  INDEX(役男大表!$A$1:$BD$75,MATCH($A32,役男大表!$A$1:$A$75,0),   MATCH(R$1,役男大表!$A$3:$BD$3,0)  )="榮-22",  "x榮18-22",               INDEX(役男大表!$A$1:$BD$75,MATCH($A32,役男大表!$A$1:$A$75,0),   MATCH(R$1,役男大表!$A$3:$BD$3,0)  )                  )  )  )," ",""),"")</f>
        <v/>
      </c>
      <c r="S32" s="197" t="str">
        <f ca="1">_xlfn.IFNA(  SUBSTITUTE(     IF(  INDEX(役男大表!$A$1:$BD$75,MATCH($A32,役男大表!$A$1:$A$75,0),   MATCH(S$1,役男大表!$A$3:$BD$3,0)  )=0,"",  IF(  INDEX(役男大表!$A$1:$BD$75,MATCH($A32,役男大表!$A$1:$A$75,0),   MATCH(S$1,役男大表!$A$3:$BD$3,0)  )="榮","x",  IF(  INDEX(役男大表!$A$1:$BD$75,MATCH($A32,役男大表!$A$1:$A$75,0),   MATCH(S$1,役男大表!$A$3:$BD$3,0)  )="榮-22",  "x榮18-22",               INDEX(役男大表!$A$1:$BD$75,MATCH($A32,役男大表!$A$1:$A$75,0),   MATCH(S$1,役男大表!$A$3:$BD$3,0)  )                  )  )  )," ",""),"")</f>
        <v/>
      </c>
      <c r="T32" s="197" t="str">
        <f ca="1">_xlfn.IFNA(  SUBSTITUTE(     IF(  INDEX(役男大表!$A$1:$BD$75,MATCH($A32,役男大表!$A$1:$A$75,0),   MATCH(T$1,役男大表!$A$3:$BD$3,0)  )=0,"",  IF(  INDEX(役男大表!$A$1:$BD$75,MATCH($A32,役男大表!$A$1:$A$75,0),   MATCH(T$1,役男大表!$A$3:$BD$3,0)  )="榮","x",  IF(  INDEX(役男大表!$A$1:$BD$75,MATCH($A32,役男大表!$A$1:$A$75,0),   MATCH(T$1,役男大表!$A$3:$BD$3,0)  )="榮-22",  "x榮18-22",               INDEX(役男大表!$A$1:$BD$75,MATCH($A32,役男大表!$A$1:$A$75,0),   MATCH(T$1,役男大表!$A$3:$BD$3,0)  )                  )  )  )," ",""),"")</f>
        <v>x</v>
      </c>
      <c r="U32" s="197" t="str">
        <f ca="1">_xlfn.IFNA(  SUBSTITUTE(     IF(  INDEX(役男大表!$A$1:$BD$75,MATCH($A32,役男大表!$A$1:$A$75,0),   MATCH(U$1,役男大表!$A$3:$BD$3,0)  )=0,"",  IF(  INDEX(役男大表!$A$1:$BD$75,MATCH($A32,役男大表!$A$1:$A$75,0),   MATCH(U$1,役男大表!$A$3:$BD$3,0)  )="榮","x",  IF(  INDEX(役男大表!$A$1:$BD$75,MATCH($A32,役男大表!$A$1:$A$75,0),   MATCH(U$1,役男大表!$A$3:$BD$3,0)  )="榮-22",  "x榮18-22",               INDEX(役男大表!$A$1:$BD$75,MATCH($A32,役男大表!$A$1:$A$75,0),   MATCH(U$1,役男大表!$A$3:$BD$3,0)  )                  )  )  )," ",""),"")</f>
        <v>x</v>
      </c>
      <c r="V32" s="197" t="str">
        <f ca="1">_xlfn.IFNA(  SUBSTITUTE(     IF(  INDEX(役男大表!$A$1:$BD$75,MATCH($A32,役男大表!$A$1:$A$75,0),   MATCH(V$1,役男大表!$A$3:$BD$3,0)  )=0,"",  IF(  INDEX(役男大表!$A$1:$BD$75,MATCH($A32,役男大表!$A$1:$A$75,0),   MATCH(V$1,役男大表!$A$3:$BD$3,0)  )="榮","x",  IF(  INDEX(役男大表!$A$1:$BD$75,MATCH($A32,役男大表!$A$1:$A$75,0),   MATCH(V$1,役男大表!$A$3:$BD$3,0)  )="榮-22",  "x榮18-22",               INDEX(役男大表!$A$1:$BD$75,MATCH($A32,役男大表!$A$1:$A$75,0),   MATCH(V$1,役男大表!$A$3:$BD$3,0)  )                  )  )  )," ",""),"")</f>
        <v>x</v>
      </c>
      <c r="W32" s="197" t="str">
        <f ca="1">_xlfn.IFNA(  SUBSTITUTE(     IF(  INDEX(役男大表!$A$1:$BD$75,MATCH($A32,役男大表!$A$1:$A$75,0),   MATCH(W$1,役男大表!$A$3:$BD$3,0)  )=0,"",  IF(  INDEX(役男大表!$A$1:$BD$75,MATCH($A32,役男大表!$A$1:$A$75,0),   MATCH(W$1,役男大表!$A$3:$BD$3,0)  )="榮","x",  IF(  INDEX(役男大表!$A$1:$BD$75,MATCH($A32,役男大表!$A$1:$A$75,0),   MATCH(W$1,役男大表!$A$3:$BD$3,0)  )="榮-22",  "x榮18-22",               INDEX(役男大表!$A$1:$BD$75,MATCH($A32,役男大表!$A$1:$A$75,0),   MATCH(W$1,役男大表!$A$3:$BD$3,0)  )                  )  )  )," ",""),"")</f>
        <v/>
      </c>
      <c r="X32" s="197" t="str">
        <f ca="1">_xlfn.IFNA(  SUBSTITUTE(     IF(  INDEX(役男大表!$A$1:$BD$75,MATCH($A32,役男大表!$A$1:$A$75,0),   MATCH(X$1,役男大表!$A$3:$BD$3,0)  )=0,"",  IF(  INDEX(役男大表!$A$1:$BD$75,MATCH($A32,役男大表!$A$1:$A$75,0),   MATCH(X$1,役男大表!$A$3:$BD$3,0)  )="榮","x",  IF(  INDEX(役男大表!$A$1:$BD$75,MATCH($A32,役男大表!$A$1:$A$75,0),   MATCH(X$1,役男大表!$A$3:$BD$3,0)  )="榮-22",  "x榮18-22",               INDEX(役男大表!$A$1:$BD$75,MATCH($A32,役男大表!$A$1:$A$75,0),   MATCH(X$1,役男大表!$A$3:$BD$3,0)  )                  )  )  )," ",""),"")</f>
        <v/>
      </c>
      <c r="Y32" s="197" t="str">
        <f ca="1">_xlfn.IFNA(  SUBSTITUTE(     IF(  INDEX(役男大表!$A$1:$BD$75,MATCH($A32,役男大表!$A$1:$A$75,0),   MATCH(Y$1,役男大表!$A$3:$BD$3,0)  )=0,"",  IF(  INDEX(役男大表!$A$1:$BD$75,MATCH($A32,役男大表!$A$1:$A$75,0),   MATCH(Y$1,役男大表!$A$3:$BD$3,0)  )="榮","x",  IF(  INDEX(役男大表!$A$1:$BD$75,MATCH($A32,役男大表!$A$1:$A$75,0),   MATCH(Y$1,役男大表!$A$3:$BD$3,0)  )="榮-22",  "x榮18-22",               INDEX(役男大表!$A$1:$BD$75,MATCH($A32,役男大表!$A$1:$A$75,0),   MATCH(Y$1,役男大表!$A$3:$BD$3,0)  )                  )  )  )," ",""),"")</f>
        <v/>
      </c>
      <c r="Z32" s="197" t="str">
        <f ca="1">_xlfn.IFNA(  SUBSTITUTE(     IF(  INDEX(役男大表!$A$1:$BD$75,MATCH($A32,役男大表!$A$1:$A$75,0),   MATCH(Z$1,役男大表!$A$3:$BD$3,0)  )=0,"",  IF(  INDEX(役男大表!$A$1:$BD$75,MATCH($A32,役男大表!$A$1:$A$75,0),   MATCH(Z$1,役男大表!$A$3:$BD$3,0)  )="榮","x",  IF(  INDEX(役男大表!$A$1:$BD$75,MATCH($A32,役男大表!$A$1:$A$75,0),   MATCH(Z$1,役男大表!$A$3:$BD$3,0)  )="榮-22",  "x榮18-22",               INDEX(役男大表!$A$1:$BD$75,MATCH($A32,役男大表!$A$1:$A$75,0),   MATCH(Z$1,役男大表!$A$3:$BD$3,0)  )                  )  )  )," ",""),"")</f>
        <v/>
      </c>
      <c r="AA32" s="197" t="str">
        <f ca="1">_xlfn.IFNA(  SUBSTITUTE(     IF(  INDEX(役男大表!$A$1:$BD$75,MATCH($A32,役男大表!$A$1:$A$75,0),   MATCH(AA$1,役男大表!$A$3:$BD$3,0)  )=0,"",  IF(  INDEX(役男大表!$A$1:$BD$75,MATCH($A32,役男大表!$A$1:$A$75,0),   MATCH(AA$1,役男大表!$A$3:$BD$3,0)  )="榮","x",  IF(  INDEX(役男大表!$A$1:$BD$75,MATCH($A32,役男大表!$A$1:$A$75,0),   MATCH(AA$1,役男大表!$A$3:$BD$3,0)  )="榮-22",  "x榮18-22",               INDEX(役男大表!$A$1:$BD$75,MATCH($A32,役男大表!$A$1:$A$75,0),   MATCH(AA$1,役男大表!$A$3:$BD$3,0)  )                  )  )  )," ",""),"")</f>
        <v/>
      </c>
      <c r="AB32" s="197" t="str">
        <f ca="1">_xlfn.IFNA(  SUBSTITUTE(     IF(  INDEX(役男大表!$A$1:$BD$75,MATCH($A32,役男大表!$A$1:$A$75,0),   MATCH(AB$1,役男大表!$A$3:$BD$3,0)  )=0,"",  IF(  INDEX(役男大表!$A$1:$BD$75,MATCH($A32,役男大表!$A$1:$A$75,0),   MATCH(AB$1,役男大表!$A$3:$BD$3,0)  )="榮","x",  IF(  INDEX(役男大表!$A$1:$BD$75,MATCH($A32,役男大表!$A$1:$A$75,0),   MATCH(AB$1,役男大表!$A$3:$BD$3,0)  )="榮-22",  "x榮18-22",               INDEX(役男大表!$A$1:$BD$75,MATCH($A32,役男大表!$A$1:$A$75,0),   MATCH(AB$1,役男大表!$A$3:$BD$3,0)  )                  )  )  )," ",""),"")</f>
        <v/>
      </c>
      <c r="AC32" s="197" t="str">
        <f ca="1">_xlfn.IFNA(  SUBSTITUTE(     IF(  INDEX(役男大表!$A$1:$BD$75,MATCH($A32,役男大表!$A$1:$A$75,0),   MATCH(AC$1,役男大表!$A$3:$BD$3,0)  )=0,"",  IF(  INDEX(役男大表!$A$1:$BD$75,MATCH($A32,役男大表!$A$1:$A$75,0),   MATCH(AC$1,役男大表!$A$3:$BD$3,0)  )="榮","x",  IF(  INDEX(役男大表!$A$1:$BD$75,MATCH($A32,役男大表!$A$1:$A$75,0),   MATCH(AC$1,役男大表!$A$3:$BD$3,0)  )="榮-22",  "x榮18-22",               INDEX(役男大表!$A$1:$BD$75,MATCH($A32,役男大表!$A$1:$A$75,0),   MATCH(AC$1,役男大表!$A$3:$BD$3,0)  )                  )  )  )," ",""),"")</f>
        <v>x</v>
      </c>
      <c r="AD32" s="197" t="str">
        <f ca="1">_xlfn.IFNA(  SUBSTITUTE(     IF(  INDEX(役男大表!$A$1:$BD$75,MATCH($A32,役男大表!$A$1:$A$75,0),   MATCH(AD$1,役男大表!$A$3:$BD$3,0)  )=0,"",  IF(  INDEX(役男大表!$A$1:$BD$75,MATCH($A32,役男大表!$A$1:$A$75,0),   MATCH(AD$1,役男大表!$A$3:$BD$3,0)  )="榮","x",  IF(  INDEX(役男大表!$A$1:$BD$75,MATCH($A32,役男大表!$A$1:$A$75,0),   MATCH(AD$1,役男大表!$A$3:$BD$3,0)  )="榮-22",  "x榮18-22",               INDEX(役男大表!$A$1:$BD$75,MATCH($A32,役男大表!$A$1:$A$75,0),   MATCH(AD$1,役男大表!$A$3:$BD$3,0)  )                  )  )  )," ",""),"")</f>
        <v>x</v>
      </c>
      <c r="AE32" s="197" t="str">
        <f ca="1">_xlfn.IFNA(  SUBSTITUTE(     IF(  INDEX(役男大表!$A$1:$BD$75,MATCH($A32,役男大表!$A$1:$A$75,0),   MATCH(AE$1,役男大表!$A$3:$BD$3,0)  )=0,"",  IF(  INDEX(役男大表!$A$1:$BD$75,MATCH($A32,役男大表!$A$1:$A$75,0),   MATCH(AE$1,役男大表!$A$3:$BD$3,0)  )="榮","x",  IF(  INDEX(役男大表!$A$1:$BD$75,MATCH($A32,役男大表!$A$1:$A$75,0),   MATCH(AE$1,役男大表!$A$3:$BD$3,0)  )="榮-22",  "x榮18-22",               INDEX(役男大表!$A$1:$BD$75,MATCH($A32,役男大表!$A$1:$A$75,0),   MATCH(AE$1,役男大表!$A$3:$BD$3,0)  )                  )  )  )," ",""),"")</f>
        <v/>
      </c>
      <c r="AF32" s="197" t="str">
        <f ca="1">_xlfn.IFNA(  SUBSTITUTE(     IF(  INDEX(役男大表!$A$1:$BD$75,MATCH($A32,役男大表!$A$1:$A$75,0),   MATCH(AF$1,役男大表!$A$3:$BD$3,0)  )=0,"",  IF(  INDEX(役男大表!$A$1:$BD$75,MATCH($A32,役男大表!$A$1:$A$75,0),   MATCH(AF$1,役男大表!$A$3:$BD$3,0)  )="榮","x",  IF(  INDEX(役男大表!$A$1:$BD$75,MATCH($A32,役男大表!$A$1:$A$75,0),   MATCH(AF$1,役男大表!$A$3:$BD$3,0)  )="榮-22",  "x榮18-22",               INDEX(役男大表!$A$1:$BD$75,MATCH($A32,役男大表!$A$1:$A$75,0),   MATCH(AF$1,役男大表!$A$3:$BD$3,0)  )                  )  )  )," ",""),"")</f>
        <v/>
      </c>
      <c r="AG32" s="197" t="str">
        <f ca="1">_xlfn.IFNA(  SUBSTITUTE(     IF(  INDEX(役男大表!$A$1:$BD$75,MATCH($A32,役男大表!$A$1:$A$75,0),   MATCH(AG$1,役男大表!$A$3:$BD$3,0)  )=0,"",  IF(  INDEX(役男大表!$A$1:$BD$75,MATCH($A32,役男大表!$A$1:$A$75,0),   MATCH(AG$1,役男大表!$A$3:$BD$3,0)  )="榮","x",  IF(  INDEX(役男大表!$A$1:$BD$75,MATCH($A32,役男大表!$A$1:$A$75,0),   MATCH(AG$1,役男大表!$A$3:$BD$3,0)  )="榮-22",  "x榮18-22",               INDEX(役男大表!$A$1:$BD$75,MATCH($A32,役男大表!$A$1:$A$75,0),   MATCH(AG$1,役男大表!$A$3:$BD$3,0)  )                  )  )  )," ",""),"")</f>
        <v/>
      </c>
      <c r="AH32" s="197" t="str">
        <f ca="1">_xlfn.IFNA(  SUBSTITUTE(     IF(  INDEX(役男大表!$A$1:$BD$75,MATCH($A32,役男大表!$A$1:$A$75,0),   MATCH(AH$1,役男大表!$A$3:$BD$3,0)  )=0,"",  IF(  INDEX(役男大表!$A$1:$BD$75,MATCH($A32,役男大表!$A$1:$A$75,0),   MATCH(AH$1,役男大表!$A$3:$BD$3,0)  )="榮","x",  IF(  INDEX(役男大表!$A$1:$BD$75,MATCH($A32,役男大表!$A$1:$A$75,0),   MATCH(AH$1,役男大表!$A$3:$BD$3,0)  )="榮-22",  "x榮18-22",               INDEX(役男大表!$A$1:$BD$75,MATCH($A32,役男大表!$A$1:$A$75,0),   MATCH(AH$1,役男大表!$A$3:$BD$3,0)  )                  )  )  )," ",""),"")</f>
        <v/>
      </c>
      <c r="AI32" s="197" t="str">
        <f ca="1">_xlfn.IFNA(  SUBSTITUTE(     IF(  INDEX(役男大表!$A$1:$BD$75,MATCH($A32,役男大表!$A$1:$A$75,0),   MATCH(AI$1,役男大表!$A$3:$BD$3,0)  )=0,"",  IF(  INDEX(役男大表!$A$1:$BD$75,MATCH($A32,役男大表!$A$1:$A$75,0),   MATCH(AI$1,役男大表!$A$3:$BD$3,0)  )="榮","x",  IF(  INDEX(役男大表!$A$1:$BD$75,MATCH($A32,役男大表!$A$1:$A$75,0),   MATCH(AI$1,役男大表!$A$3:$BD$3,0)  )="榮-22",  "x榮18-22",               INDEX(役男大表!$A$1:$BD$75,MATCH($A32,役男大表!$A$1:$A$75,0),   MATCH(AI$1,役男大表!$A$3:$BD$3,0)  )                  )  )  )," ",""),"")</f>
        <v/>
      </c>
      <c r="AJ32" s="197" t="str">
        <f ca="1">_xlfn.IFNA(  SUBSTITUTE(     IF(  INDEX(役男大表!$A$1:$BD$75,MATCH($A32,役男大表!$A$1:$A$75,0),   MATCH(AJ$1,役男大表!$A$3:$BD$3,0)  )=0,"",  IF(  INDEX(役男大表!$A$1:$BD$75,MATCH($A32,役男大表!$A$1:$A$75,0),   MATCH(AJ$1,役男大表!$A$3:$BD$3,0)  )="榮","x",  IF(  INDEX(役男大表!$A$1:$BD$75,MATCH($A32,役男大表!$A$1:$A$75,0),   MATCH(AJ$1,役男大表!$A$3:$BD$3,0)  )="榮-22",  "x榮18-22",               INDEX(役男大表!$A$1:$BD$75,MATCH($A32,役男大表!$A$1:$A$75,0),   MATCH(AJ$1,役男大表!$A$3:$BD$3,0)  )                  )  )  )," ",""),"")</f>
        <v/>
      </c>
      <c r="AM32" s="65">
        <f t="shared" si="1"/>
        <v>31</v>
      </c>
      <c r="AN32" s="65" t="str">
        <f t="shared" si="2"/>
        <v>廖武頎</v>
      </c>
      <c r="AO32" s="70" t="str">
        <f t="shared" ca="1" si="3"/>
        <v>全日勤</v>
      </c>
      <c r="AP32" s="65" t="str">
        <f>_xlfn.IFNA(IF((ROW(AP32)-1)&lt;=暫1!$B$2,IF(VALUE($AM32)=暫1!B$3,"家因",IF(VALUE($AM32)=暫1!C$3,"家因",IF(VALUE($AM32)=暫1!D$3,"家因",IF(VALUE($AM32)=暫1!E$3,"家因",IF(VALUE($AM32)=暫1!F$3,"家因",IF(VALUE($AM32)=暫1!G$3,"家因",IF(VALUE($AM32)=暫1!H$3,"家因",IF(VALUE($AM32)=暫1!I$3,"家因",IF(VALUE($AM32)=暫1!J$3,"家因",IF(VALUE($AM32)=暫1!K$3,"家因",IF(VALUE($AM32)=暫1!L$3,"家因",IF(VALUE($AM32)=暫1!M$3,"家因",IF(VALUE($AM32)=暫1!N$3,"家因",IF(VALUE($AM32)=暫1!O$3,"家因",IF(VALUE($AM32)=暫1!P$3,"家因",IF(VALUE($AM32)=暫1!Q$3,"家因",IF(VALUE($AM32)=暫1!R$3,"家因",IF(VALUE($AM32)=暫1!S$3,"家因",IF(VALUE($AM32)=暫1!T$3,"家因",IF(VALUE($AM32)=暫1!U$3,"家因","")))))))))))))))))))),""),"")</f>
        <v/>
      </c>
      <c r="AQ32" s="65" t="str">
        <f ca="1">IF((ROW(AQ32)-1)&lt;=暫1!$B$2,_xlfn.IFNA(IF(INDEX($A$1:$AJ$99,MATCH($AN32,$B$1:$B$219,0),VALUE($AQ$1+3))="成","補",INDEX($A$1:$AJ$99,MATCH($AN32,$B$1:$B$219,0),VALUE($AQ$1+3))),""),"")</f>
        <v/>
      </c>
      <c r="AR32" s="65" t="str">
        <f ca="1">IF((ROW(AR32)-1)&lt;=暫1!$B$2,_xlfn.IFNA(IF(INDEX($A$1:$AJ$99,MATCH($AN32,$B$1:$B$219,0),VALUE($AR$1+3))="成","補",INDEX($A$1:$AJ$99,MATCH($AN32,$B$1:$B$219,0),VALUE($AR$1+3))),""),"")</f>
        <v/>
      </c>
      <c r="AS32" s="65" t="str">
        <f ca="1">IF((ROW(AS32)-1)&lt;=暫1!$B$2,_xlfn.IFNA(IF(INDEX($A$1:$AJ$99,MATCH($AN32,$B$1:$B$219,0),VALUE($AS$1+3))="成","補",INDEX($A$1:$AJ$99,MATCH($AN32,$B$1:$B$219,0),VALUE($AS$1+3))),""),"")</f>
        <v/>
      </c>
      <c r="AT32" s="65" t="str">
        <f t="shared" ca="1" si="4"/>
        <v/>
      </c>
      <c r="AU32" s="65" t="str">
        <f t="shared" ref="AU32:AU45" ca="1" si="7">IF(NOT(AT32=""),                CONCATENATE(AM32,"(",SUBSTITUTE(SUBSTITUTE(AT32," ",""),"榮",""),"時",")"   ),"")</f>
        <v/>
      </c>
      <c r="AV32" s="65" t="str">
        <f t="shared" ca="1" si="6"/>
        <v/>
      </c>
      <c r="AX32" s="65" t="str">
        <f ca="1">IFERROR(IF((ROW(AX32)-1)&lt;=暫1!$B$2,SUBSTITUTE(IF($AO32=$AX$1,$AM32,"")," ",""),""),"")</f>
        <v/>
      </c>
      <c r="AY32" s="65" t="str">
        <f ca="1">IFERROR(IF((ROW(AY32)-1)&lt;=暫1!$B$2,SUBSTITUTE(IF($AO32=$AY$1,$AM32,"")," ",""),""),"")</f>
        <v/>
      </c>
      <c r="AZ32" s="65" t="str">
        <f ca="1">IFERROR(IF((ROW(AZ32)-1)&lt;=暫1!$B$2,SUBSTITUTE(IF($AO32=$AZ$1,$AM32,"")," ",""),""),"")</f>
        <v/>
      </c>
      <c r="BA32" s="65" t="str">
        <f ca="1">IFERROR(IF((ROW(BA32)-1)&lt;=暫1!$B$2,SUBSTITUTE(IF($AO32=$BA$1,$AM32,"")," ",""),""),"")</f>
        <v/>
      </c>
      <c r="BB32" s="68" t="str">
        <f ca="1">IFERROR(IF((ROW(BB32)-1)&lt;=暫1!$B$2,SUBSTITUTE(IF(OR($AO32=$BB$1,$AO32=$AY$1,$AO32=$AZ$1),$AM32,IF($AO32=$AY$1,$AM32,"")),"",""),""),"")</f>
        <v>31</v>
      </c>
      <c r="BC32" s="68" t="str">
        <f>IF(    AND(LEN(BC31)&gt;=2,IF(OR(役男人力!$K$2:$K$94="是"),役男人力!$B33,"")&lt;&gt;"" ),        "" &amp;  IF(OR(役男人力!$K$2:$K$94="是"),役男人力!$B32,""),  IF(OR(役男人力!$E32="全日勤",役男人力!$E32="家因退勤"),役男人力!$B32,"")  )</f>
        <v>廖武頎</v>
      </c>
    </row>
    <row r="33" spans="1:55" ht="25.5" customHeight="1">
      <c r="A33" s="197">
        <v>32</v>
      </c>
      <c r="B33" s="197" t="str">
        <f>_xlfn.IFNA(  INDEX(役男大表!$A$1:$BD$75,MATCH(A33,役男大表!$A$1:$A$75,0),2),"")</f>
        <v>李璟霖</v>
      </c>
      <c r="C33" s="197" t="str">
        <f ca="1">_xlfn.IFNA(  SUBSTITUTE(     IF(  INDEX(役男大表!$A$1:$BD$75,MATCH($A33,役男大表!$A$1:$A$75,0),   MATCH(C$1,役男大表!$A$3:$BD$3,0)  )=0,"",  IF(  INDEX(役男大表!$A$1:$BD$75,MATCH($A33,役男大表!$A$1:$A$75,0),   MATCH(C$1,役男大表!$A$3:$BD$3,0)  )="榮","x",  IF(  INDEX(役男大表!$A$1:$BD$75,MATCH($A33,役男大表!$A$1:$A$75,0),   MATCH(C$1,役男大表!$A$3:$BD$3,0)  )="榮-22",  "x榮18-22",               INDEX(役男大表!$A$1:$BD$75,MATCH($A33,役男大表!$A$1:$A$75,0),   MATCH(C$1,役男大表!$A$3:$BD$3,0)  )                  )  )  )," ",""),"")</f>
        <v>x</v>
      </c>
      <c r="D33" s="197" t="str">
        <f ca="1">_xlfn.IFNA(  SUBSTITUTE(     IF(  INDEX(役男大表!$A$1:$BD$75,MATCH($A33,役男大表!$A$1:$A$75,0),   MATCH(D$1,役男大表!$A$3:$BD$3,0)  )=0,"",  IF(  INDEX(役男大表!$A$1:$BD$75,MATCH($A33,役男大表!$A$1:$A$75,0),   MATCH(D$1,役男大表!$A$3:$BD$3,0)  )="榮","x",  IF(  INDEX(役男大表!$A$1:$BD$75,MATCH($A33,役男大表!$A$1:$A$75,0),   MATCH(D$1,役男大表!$A$3:$BD$3,0)  )="榮-22",  "x榮18-22",               INDEX(役男大表!$A$1:$BD$75,MATCH($A33,役男大表!$A$1:$A$75,0),   MATCH(D$1,役男大表!$A$3:$BD$3,0)  )                  )  )  )," ",""),"")</f>
        <v>x</v>
      </c>
      <c r="E33" s="197" t="str">
        <f ca="1">_xlfn.IFNA(  SUBSTITUTE(     IF(  INDEX(役男大表!$A$1:$BD$75,MATCH($A33,役男大表!$A$1:$A$75,0),   MATCH(E$1,役男大表!$A$3:$BD$3,0)  )=0,"",  IF(  INDEX(役男大表!$A$1:$BD$75,MATCH($A33,役男大表!$A$1:$A$75,0),   MATCH(E$1,役男大表!$A$3:$BD$3,0)  )="榮","x",  IF(  INDEX(役男大表!$A$1:$BD$75,MATCH($A33,役男大表!$A$1:$A$75,0),   MATCH(E$1,役男大表!$A$3:$BD$3,0)  )="榮-22",  "x榮18-22",               INDEX(役男大表!$A$1:$BD$75,MATCH($A33,役男大表!$A$1:$A$75,0),   MATCH(E$1,役男大表!$A$3:$BD$3,0)  )                  )  )  )," ",""),"")</f>
        <v>x</v>
      </c>
      <c r="F33" s="197" t="str">
        <f ca="1">_xlfn.IFNA(  SUBSTITUTE(     IF(  INDEX(役男大表!$A$1:$BD$75,MATCH($A33,役男大表!$A$1:$A$75,0),   MATCH(F$1,役男大表!$A$3:$BD$3,0)  )=0,"",  IF(  INDEX(役男大表!$A$1:$BD$75,MATCH($A33,役男大表!$A$1:$A$75,0),   MATCH(F$1,役男大表!$A$3:$BD$3,0)  )="榮","x",  IF(  INDEX(役男大表!$A$1:$BD$75,MATCH($A33,役男大表!$A$1:$A$75,0),   MATCH(F$1,役男大表!$A$3:$BD$3,0)  )="榮-22",  "x榮18-22",               INDEX(役男大表!$A$1:$BD$75,MATCH($A33,役男大表!$A$1:$A$75,0),   MATCH(F$1,役男大表!$A$3:$BD$3,0)  )                  )  )  )," ",""),"")</f>
        <v/>
      </c>
      <c r="G33" s="197" t="str">
        <f ca="1">_xlfn.IFNA(  SUBSTITUTE(     IF(  INDEX(役男大表!$A$1:$BD$75,MATCH($A33,役男大表!$A$1:$A$75,0),   MATCH(G$1,役男大表!$A$3:$BD$3,0)  )=0,"",  IF(  INDEX(役男大表!$A$1:$BD$75,MATCH($A33,役男大表!$A$1:$A$75,0),   MATCH(G$1,役男大表!$A$3:$BD$3,0)  )="榮","x",  IF(  INDEX(役男大表!$A$1:$BD$75,MATCH($A33,役男大表!$A$1:$A$75,0),   MATCH(G$1,役男大表!$A$3:$BD$3,0)  )="榮-22",  "x榮18-22",               INDEX(役男大表!$A$1:$BD$75,MATCH($A33,役男大表!$A$1:$A$75,0),   MATCH(G$1,役男大表!$A$3:$BD$3,0)  )                  )  )  )," ",""),"")</f>
        <v/>
      </c>
      <c r="H33" s="197" t="str">
        <f ca="1">_xlfn.IFNA(  SUBSTITUTE(     IF(  INDEX(役男大表!$A$1:$BD$75,MATCH($A33,役男大表!$A$1:$A$75,0),   MATCH(H$1,役男大表!$A$3:$BD$3,0)  )=0,"",  IF(  INDEX(役男大表!$A$1:$BD$75,MATCH($A33,役男大表!$A$1:$A$75,0),   MATCH(H$1,役男大表!$A$3:$BD$3,0)  )="榮","x",  IF(  INDEX(役男大表!$A$1:$BD$75,MATCH($A33,役男大表!$A$1:$A$75,0),   MATCH(H$1,役男大表!$A$3:$BD$3,0)  )="榮-22",  "x榮18-22",               INDEX(役男大表!$A$1:$BD$75,MATCH($A33,役男大表!$A$1:$A$75,0),   MATCH(H$1,役男大表!$A$3:$BD$3,0)  )                  )  )  )," ",""),"")</f>
        <v/>
      </c>
      <c r="I33" s="197" t="str">
        <f ca="1">_xlfn.IFNA(  SUBSTITUTE(     IF(  INDEX(役男大表!$A$1:$BD$75,MATCH($A33,役男大表!$A$1:$A$75,0),   MATCH(I$1,役男大表!$A$3:$BD$3,0)  )=0,"",  IF(  INDEX(役男大表!$A$1:$BD$75,MATCH($A33,役男大表!$A$1:$A$75,0),   MATCH(I$1,役男大表!$A$3:$BD$3,0)  )="榮","x",  IF(  INDEX(役男大表!$A$1:$BD$75,MATCH($A33,役男大表!$A$1:$A$75,0),   MATCH(I$1,役男大表!$A$3:$BD$3,0)  )="榮-22",  "x榮18-22",               INDEX(役男大表!$A$1:$BD$75,MATCH($A33,役男大表!$A$1:$A$75,0),   MATCH(I$1,役男大表!$A$3:$BD$3,0)  )                  )  )  )," ",""),"")</f>
        <v/>
      </c>
      <c r="J33" s="197" t="str">
        <f ca="1">_xlfn.IFNA(  SUBSTITUTE(     IF(  INDEX(役男大表!$A$1:$BD$75,MATCH($A33,役男大表!$A$1:$A$75,0),   MATCH(J$1,役男大表!$A$3:$BD$3,0)  )=0,"",  IF(  INDEX(役男大表!$A$1:$BD$75,MATCH($A33,役男大表!$A$1:$A$75,0),   MATCH(J$1,役男大表!$A$3:$BD$3,0)  )="榮","x",  IF(  INDEX(役男大表!$A$1:$BD$75,MATCH($A33,役男大表!$A$1:$A$75,0),   MATCH(J$1,役男大表!$A$3:$BD$3,0)  )="榮-22",  "x榮18-22",               INDEX(役男大表!$A$1:$BD$75,MATCH($A33,役男大表!$A$1:$A$75,0),   MATCH(J$1,役男大表!$A$3:$BD$3,0)  )                  )  )  )," ",""),"")</f>
        <v/>
      </c>
      <c r="K33" s="197" t="str">
        <f ca="1">_xlfn.IFNA(  SUBSTITUTE(     IF(  INDEX(役男大表!$A$1:$BD$75,MATCH($A33,役男大表!$A$1:$A$75,0),   MATCH(K$1,役男大表!$A$3:$BD$3,0)  )=0,"",  IF(  INDEX(役男大表!$A$1:$BD$75,MATCH($A33,役男大表!$A$1:$A$75,0),   MATCH(K$1,役男大表!$A$3:$BD$3,0)  )="榮","x",  IF(  INDEX(役男大表!$A$1:$BD$75,MATCH($A33,役男大表!$A$1:$A$75,0),   MATCH(K$1,役男大表!$A$3:$BD$3,0)  )="榮-22",  "x榮18-22",               INDEX(役男大表!$A$1:$BD$75,MATCH($A33,役男大表!$A$1:$A$75,0),   MATCH(K$1,役男大表!$A$3:$BD$3,0)  )                  )  )  )," ",""),"")</f>
        <v/>
      </c>
      <c r="L33" s="197" t="str">
        <f ca="1">_xlfn.IFNA(  SUBSTITUTE(     IF(  INDEX(役男大表!$A$1:$BD$75,MATCH($A33,役男大表!$A$1:$A$75,0),   MATCH(L$1,役男大表!$A$3:$BD$3,0)  )=0,"",  IF(  INDEX(役男大表!$A$1:$BD$75,MATCH($A33,役男大表!$A$1:$A$75,0),   MATCH(L$1,役男大表!$A$3:$BD$3,0)  )="榮","x",  IF(  INDEX(役男大表!$A$1:$BD$75,MATCH($A33,役男大表!$A$1:$A$75,0),   MATCH(L$1,役男大表!$A$3:$BD$3,0)  )="榮-22",  "x榮18-22",               INDEX(役男大表!$A$1:$BD$75,MATCH($A33,役男大表!$A$1:$A$75,0),   MATCH(L$1,役男大表!$A$3:$BD$3,0)  )                  )  )  )," ",""),"")</f>
        <v/>
      </c>
      <c r="M33" s="197" t="str">
        <f ca="1">_xlfn.IFNA(  SUBSTITUTE(     IF(  INDEX(役男大表!$A$1:$BD$75,MATCH($A33,役男大表!$A$1:$A$75,0),   MATCH(M$1,役男大表!$A$3:$BD$3,0)  )=0,"",  IF(  INDEX(役男大表!$A$1:$BD$75,MATCH($A33,役男大表!$A$1:$A$75,0),   MATCH(M$1,役男大表!$A$3:$BD$3,0)  )="榮","x",  IF(  INDEX(役男大表!$A$1:$BD$75,MATCH($A33,役男大表!$A$1:$A$75,0),   MATCH(M$1,役男大表!$A$3:$BD$3,0)  )="榮-22",  "x榮18-22",               INDEX(役男大表!$A$1:$BD$75,MATCH($A33,役男大表!$A$1:$A$75,0),   MATCH(M$1,役男大表!$A$3:$BD$3,0)  )                  )  )  )," ",""),"")</f>
        <v>x</v>
      </c>
      <c r="N33" s="197" t="str">
        <f ca="1">_xlfn.IFNA(  SUBSTITUTE(     IF(  INDEX(役男大表!$A$1:$BD$75,MATCH($A33,役男大表!$A$1:$A$75,0),   MATCH(N$1,役男大表!$A$3:$BD$3,0)  )=0,"",  IF(  INDEX(役男大表!$A$1:$BD$75,MATCH($A33,役男大表!$A$1:$A$75,0),   MATCH(N$1,役男大表!$A$3:$BD$3,0)  )="榮","x",  IF(  INDEX(役男大表!$A$1:$BD$75,MATCH($A33,役男大表!$A$1:$A$75,0),   MATCH(N$1,役男大表!$A$3:$BD$3,0)  )="榮-22",  "x榮18-22",               INDEX(役男大表!$A$1:$BD$75,MATCH($A33,役男大表!$A$1:$A$75,0),   MATCH(N$1,役男大表!$A$3:$BD$3,0)  )                  )  )  )," ",""),"")</f>
        <v>x</v>
      </c>
      <c r="O33" s="197" t="str">
        <f ca="1">_xlfn.IFNA(  SUBSTITUTE(     IF(  INDEX(役男大表!$A$1:$BD$75,MATCH($A33,役男大表!$A$1:$A$75,0),   MATCH(O$1,役男大表!$A$3:$BD$3,0)  )=0,"",  IF(  INDEX(役男大表!$A$1:$BD$75,MATCH($A33,役男大表!$A$1:$A$75,0),   MATCH(O$1,役男大表!$A$3:$BD$3,0)  )="榮","x",  IF(  INDEX(役男大表!$A$1:$BD$75,MATCH($A33,役男大表!$A$1:$A$75,0),   MATCH(O$1,役男大表!$A$3:$BD$3,0)  )="榮-22",  "x榮18-22",               INDEX(役男大表!$A$1:$BD$75,MATCH($A33,役男大表!$A$1:$A$75,0),   MATCH(O$1,役男大表!$A$3:$BD$3,0)  )                  )  )  )," ",""),"")</f>
        <v>x</v>
      </c>
      <c r="P33" s="197" t="str">
        <f ca="1">_xlfn.IFNA(  SUBSTITUTE(     IF(  INDEX(役男大表!$A$1:$BD$75,MATCH($A33,役男大表!$A$1:$A$75,0),   MATCH(P$1,役男大表!$A$3:$BD$3,0)  )=0,"",  IF(  INDEX(役男大表!$A$1:$BD$75,MATCH($A33,役男大表!$A$1:$A$75,0),   MATCH(P$1,役男大表!$A$3:$BD$3,0)  )="榮","x",  IF(  INDEX(役男大表!$A$1:$BD$75,MATCH($A33,役男大表!$A$1:$A$75,0),   MATCH(P$1,役男大表!$A$3:$BD$3,0)  )="榮-22",  "x榮18-22",               INDEX(役男大表!$A$1:$BD$75,MATCH($A33,役男大表!$A$1:$A$75,0),   MATCH(P$1,役男大表!$A$3:$BD$3,0)  )                  )  )  )," ",""),"")</f>
        <v/>
      </c>
      <c r="Q33" s="197" t="str">
        <f ca="1">_xlfn.IFNA(  SUBSTITUTE(     IF(  INDEX(役男大表!$A$1:$BD$75,MATCH($A33,役男大表!$A$1:$A$75,0),   MATCH(Q$1,役男大表!$A$3:$BD$3,0)  )=0,"",  IF(  INDEX(役男大表!$A$1:$BD$75,MATCH($A33,役男大表!$A$1:$A$75,0),   MATCH(Q$1,役男大表!$A$3:$BD$3,0)  )="榮","x",  IF(  INDEX(役男大表!$A$1:$BD$75,MATCH($A33,役男大表!$A$1:$A$75,0),   MATCH(Q$1,役男大表!$A$3:$BD$3,0)  )="榮-22",  "x榮18-22",               INDEX(役男大表!$A$1:$BD$75,MATCH($A33,役男大表!$A$1:$A$75,0),   MATCH(Q$1,役男大表!$A$3:$BD$3,0)  )                  )  )  )," ",""),"")</f>
        <v/>
      </c>
      <c r="R33" s="197" t="str">
        <f ca="1">_xlfn.IFNA(  SUBSTITUTE(     IF(  INDEX(役男大表!$A$1:$BD$75,MATCH($A33,役男大表!$A$1:$A$75,0),   MATCH(R$1,役男大表!$A$3:$BD$3,0)  )=0,"",  IF(  INDEX(役男大表!$A$1:$BD$75,MATCH($A33,役男大表!$A$1:$A$75,0),   MATCH(R$1,役男大表!$A$3:$BD$3,0)  )="榮","x",  IF(  INDEX(役男大表!$A$1:$BD$75,MATCH($A33,役男大表!$A$1:$A$75,0),   MATCH(R$1,役男大表!$A$3:$BD$3,0)  )="榮-22",  "x榮18-22",               INDEX(役男大表!$A$1:$BD$75,MATCH($A33,役男大表!$A$1:$A$75,0),   MATCH(R$1,役男大表!$A$3:$BD$3,0)  )                  )  )  )," ",""),"")</f>
        <v/>
      </c>
      <c r="S33" s="197" t="str">
        <f ca="1">_xlfn.IFNA(  SUBSTITUTE(     IF(  INDEX(役男大表!$A$1:$BD$75,MATCH($A33,役男大表!$A$1:$A$75,0),   MATCH(S$1,役男大表!$A$3:$BD$3,0)  )=0,"",  IF(  INDEX(役男大表!$A$1:$BD$75,MATCH($A33,役男大表!$A$1:$A$75,0),   MATCH(S$1,役男大表!$A$3:$BD$3,0)  )="榮","x",  IF(  INDEX(役男大表!$A$1:$BD$75,MATCH($A33,役男大表!$A$1:$A$75,0),   MATCH(S$1,役男大表!$A$3:$BD$3,0)  )="榮-22",  "x榮18-22",               INDEX(役男大表!$A$1:$BD$75,MATCH($A33,役男大表!$A$1:$A$75,0),   MATCH(S$1,役男大表!$A$3:$BD$3,0)  )                  )  )  )," ",""),"")</f>
        <v/>
      </c>
      <c r="T33" s="197" t="str">
        <f ca="1">_xlfn.IFNA(  SUBSTITUTE(     IF(  INDEX(役男大表!$A$1:$BD$75,MATCH($A33,役男大表!$A$1:$A$75,0),   MATCH(T$1,役男大表!$A$3:$BD$3,0)  )=0,"",  IF(  INDEX(役男大表!$A$1:$BD$75,MATCH($A33,役男大表!$A$1:$A$75,0),   MATCH(T$1,役男大表!$A$3:$BD$3,0)  )="榮","x",  IF(  INDEX(役男大表!$A$1:$BD$75,MATCH($A33,役男大表!$A$1:$A$75,0),   MATCH(T$1,役男大表!$A$3:$BD$3,0)  )="榮-22",  "x榮18-22",               INDEX(役男大表!$A$1:$BD$75,MATCH($A33,役男大表!$A$1:$A$75,0),   MATCH(T$1,役男大表!$A$3:$BD$3,0)  )                  )  )  )," ",""),"")</f>
        <v/>
      </c>
      <c r="U33" s="197" t="str">
        <f ca="1">_xlfn.IFNA(  SUBSTITUTE(     IF(  INDEX(役男大表!$A$1:$BD$75,MATCH($A33,役男大表!$A$1:$A$75,0),   MATCH(U$1,役男大表!$A$3:$BD$3,0)  )=0,"",  IF(  INDEX(役男大表!$A$1:$BD$75,MATCH($A33,役男大表!$A$1:$A$75,0),   MATCH(U$1,役男大表!$A$3:$BD$3,0)  )="榮","x",  IF(  INDEX(役男大表!$A$1:$BD$75,MATCH($A33,役男大表!$A$1:$A$75,0),   MATCH(U$1,役男大表!$A$3:$BD$3,0)  )="榮-22",  "x榮18-22",               INDEX(役男大表!$A$1:$BD$75,MATCH($A33,役男大表!$A$1:$A$75,0),   MATCH(U$1,役男大表!$A$3:$BD$3,0)  )                  )  )  )," ",""),"")</f>
        <v/>
      </c>
      <c r="V33" s="197" t="str">
        <f ca="1">_xlfn.IFNA(  SUBSTITUTE(     IF(  INDEX(役男大表!$A$1:$BD$75,MATCH($A33,役男大表!$A$1:$A$75,0),   MATCH(V$1,役男大表!$A$3:$BD$3,0)  )=0,"",  IF(  INDEX(役男大表!$A$1:$BD$75,MATCH($A33,役男大表!$A$1:$A$75,0),   MATCH(V$1,役男大表!$A$3:$BD$3,0)  )="榮","x",  IF(  INDEX(役男大表!$A$1:$BD$75,MATCH($A33,役男大表!$A$1:$A$75,0),   MATCH(V$1,役男大表!$A$3:$BD$3,0)  )="榮-22",  "x榮18-22",               INDEX(役男大表!$A$1:$BD$75,MATCH($A33,役男大表!$A$1:$A$75,0),   MATCH(V$1,役男大表!$A$3:$BD$3,0)  )                  )  )  )," ",""),"")</f>
        <v/>
      </c>
      <c r="W33" s="197" t="str">
        <f ca="1">_xlfn.IFNA(  SUBSTITUTE(     IF(  INDEX(役男大表!$A$1:$BD$75,MATCH($A33,役男大表!$A$1:$A$75,0),   MATCH(W$1,役男大表!$A$3:$BD$3,0)  )=0,"",  IF(  INDEX(役男大表!$A$1:$BD$75,MATCH($A33,役男大表!$A$1:$A$75,0),   MATCH(W$1,役男大表!$A$3:$BD$3,0)  )="榮","x",  IF(  INDEX(役男大表!$A$1:$BD$75,MATCH($A33,役男大表!$A$1:$A$75,0),   MATCH(W$1,役男大表!$A$3:$BD$3,0)  )="榮-22",  "x榮18-22",               INDEX(役男大表!$A$1:$BD$75,MATCH($A33,役男大表!$A$1:$A$75,0),   MATCH(W$1,役男大表!$A$3:$BD$3,0)  )                  )  )  )," ",""),"")</f>
        <v/>
      </c>
      <c r="X33" s="197" t="str">
        <f ca="1">_xlfn.IFNA(  SUBSTITUTE(     IF(  INDEX(役男大表!$A$1:$BD$75,MATCH($A33,役男大表!$A$1:$A$75,0),   MATCH(X$1,役男大表!$A$3:$BD$3,0)  )=0,"",  IF(  INDEX(役男大表!$A$1:$BD$75,MATCH($A33,役男大表!$A$1:$A$75,0),   MATCH(X$1,役男大表!$A$3:$BD$3,0)  )="榮","x",  IF(  INDEX(役男大表!$A$1:$BD$75,MATCH($A33,役男大表!$A$1:$A$75,0),   MATCH(X$1,役男大表!$A$3:$BD$3,0)  )="榮-22",  "x榮18-22",               INDEX(役男大表!$A$1:$BD$75,MATCH($A33,役男大表!$A$1:$A$75,0),   MATCH(X$1,役男大表!$A$3:$BD$3,0)  )                  )  )  )," ",""),"")</f>
        <v>x</v>
      </c>
      <c r="Y33" s="197" t="str">
        <f ca="1">_xlfn.IFNA(  SUBSTITUTE(     IF(  INDEX(役男大表!$A$1:$BD$75,MATCH($A33,役男大表!$A$1:$A$75,0),   MATCH(Y$1,役男大表!$A$3:$BD$3,0)  )=0,"",  IF(  INDEX(役男大表!$A$1:$BD$75,MATCH($A33,役男大表!$A$1:$A$75,0),   MATCH(Y$1,役男大表!$A$3:$BD$3,0)  )="榮","x",  IF(  INDEX(役男大表!$A$1:$BD$75,MATCH($A33,役男大表!$A$1:$A$75,0),   MATCH(Y$1,役男大表!$A$3:$BD$3,0)  )="榮-22",  "x榮18-22",               INDEX(役男大表!$A$1:$BD$75,MATCH($A33,役男大表!$A$1:$A$75,0),   MATCH(Y$1,役男大表!$A$3:$BD$3,0)  )                  )  )  )," ",""),"")</f>
        <v>x</v>
      </c>
      <c r="Z33" s="197" t="str">
        <f ca="1">_xlfn.IFNA(  SUBSTITUTE(     IF(  INDEX(役男大表!$A$1:$BD$75,MATCH($A33,役男大表!$A$1:$A$75,0),   MATCH(Z$1,役男大表!$A$3:$BD$3,0)  )=0,"",  IF(  INDEX(役男大表!$A$1:$BD$75,MATCH($A33,役男大表!$A$1:$A$75,0),   MATCH(Z$1,役男大表!$A$3:$BD$3,0)  )="榮","x",  IF(  INDEX(役男大表!$A$1:$BD$75,MATCH($A33,役男大表!$A$1:$A$75,0),   MATCH(Z$1,役男大表!$A$3:$BD$3,0)  )="榮-22",  "x榮18-22",               INDEX(役男大表!$A$1:$BD$75,MATCH($A33,役男大表!$A$1:$A$75,0),   MATCH(Z$1,役男大表!$A$3:$BD$3,0)  )                  )  )  )," ",""),"")</f>
        <v>x</v>
      </c>
      <c r="AA33" s="197" t="str">
        <f ca="1">_xlfn.IFNA(  SUBSTITUTE(     IF(  INDEX(役男大表!$A$1:$BD$75,MATCH($A33,役男大表!$A$1:$A$75,0),   MATCH(AA$1,役男大表!$A$3:$BD$3,0)  )=0,"",  IF(  INDEX(役男大表!$A$1:$BD$75,MATCH($A33,役男大表!$A$1:$A$75,0),   MATCH(AA$1,役男大表!$A$3:$BD$3,0)  )="榮","x",  IF(  INDEX(役男大表!$A$1:$BD$75,MATCH($A33,役男大表!$A$1:$A$75,0),   MATCH(AA$1,役男大表!$A$3:$BD$3,0)  )="榮-22",  "x榮18-22",               INDEX(役男大表!$A$1:$BD$75,MATCH($A33,役男大表!$A$1:$A$75,0),   MATCH(AA$1,役男大表!$A$3:$BD$3,0)  )                  )  )  )," ",""),"")</f>
        <v/>
      </c>
      <c r="AB33" s="197" t="str">
        <f ca="1">_xlfn.IFNA(  SUBSTITUTE(     IF(  INDEX(役男大表!$A$1:$BD$75,MATCH($A33,役男大表!$A$1:$A$75,0),   MATCH(AB$1,役男大表!$A$3:$BD$3,0)  )=0,"",  IF(  INDEX(役男大表!$A$1:$BD$75,MATCH($A33,役男大表!$A$1:$A$75,0),   MATCH(AB$1,役男大表!$A$3:$BD$3,0)  )="榮","x",  IF(  INDEX(役男大表!$A$1:$BD$75,MATCH($A33,役男大表!$A$1:$A$75,0),   MATCH(AB$1,役男大表!$A$3:$BD$3,0)  )="榮-22",  "x榮18-22",               INDEX(役男大表!$A$1:$BD$75,MATCH($A33,役男大表!$A$1:$A$75,0),   MATCH(AB$1,役男大表!$A$3:$BD$3,0)  )                  )  )  )," ",""),"")</f>
        <v/>
      </c>
      <c r="AC33" s="197" t="str">
        <f ca="1">_xlfn.IFNA(  SUBSTITUTE(     IF(  INDEX(役男大表!$A$1:$BD$75,MATCH($A33,役男大表!$A$1:$A$75,0),   MATCH(AC$1,役男大表!$A$3:$BD$3,0)  )=0,"",  IF(  INDEX(役男大表!$A$1:$BD$75,MATCH($A33,役男大表!$A$1:$A$75,0),   MATCH(AC$1,役男大表!$A$3:$BD$3,0)  )="榮","x",  IF(  INDEX(役男大表!$A$1:$BD$75,MATCH($A33,役男大表!$A$1:$A$75,0),   MATCH(AC$1,役男大表!$A$3:$BD$3,0)  )="榮-22",  "x榮18-22",               INDEX(役男大表!$A$1:$BD$75,MATCH($A33,役男大表!$A$1:$A$75,0),   MATCH(AC$1,役男大表!$A$3:$BD$3,0)  )                  )  )  )," ",""),"")</f>
        <v/>
      </c>
      <c r="AD33" s="197" t="str">
        <f ca="1">_xlfn.IFNA(  SUBSTITUTE(     IF(  INDEX(役男大表!$A$1:$BD$75,MATCH($A33,役男大表!$A$1:$A$75,0),   MATCH(AD$1,役男大表!$A$3:$BD$3,0)  )=0,"",  IF(  INDEX(役男大表!$A$1:$BD$75,MATCH($A33,役男大表!$A$1:$A$75,0),   MATCH(AD$1,役男大表!$A$3:$BD$3,0)  )="榮","x",  IF(  INDEX(役男大表!$A$1:$BD$75,MATCH($A33,役男大表!$A$1:$A$75,0),   MATCH(AD$1,役男大表!$A$3:$BD$3,0)  )="榮-22",  "x榮18-22",               INDEX(役男大表!$A$1:$BD$75,MATCH($A33,役男大表!$A$1:$A$75,0),   MATCH(AD$1,役男大表!$A$3:$BD$3,0)  )                  )  )  )," ",""),"")</f>
        <v/>
      </c>
      <c r="AE33" s="197" t="str">
        <f ca="1">_xlfn.IFNA(  SUBSTITUTE(     IF(  INDEX(役男大表!$A$1:$BD$75,MATCH($A33,役男大表!$A$1:$A$75,0),   MATCH(AE$1,役男大表!$A$3:$BD$3,0)  )=0,"",  IF(  INDEX(役男大表!$A$1:$BD$75,MATCH($A33,役男大表!$A$1:$A$75,0),   MATCH(AE$1,役男大表!$A$3:$BD$3,0)  )="榮","x",  IF(  INDEX(役男大表!$A$1:$BD$75,MATCH($A33,役男大表!$A$1:$A$75,0),   MATCH(AE$1,役男大表!$A$3:$BD$3,0)  )="榮-22",  "x榮18-22",               INDEX(役男大表!$A$1:$BD$75,MATCH($A33,役男大表!$A$1:$A$75,0),   MATCH(AE$1,役男大表!$A$3:$BD$3,0)  )                  )  )  )," ",""),"")</f>
        <v/>
      </c>
      <c r="AF33" s="197" t="str">
        <f ca="1">_xlfn.IFNA(  SUBSTITUTE(     IF(  INDEX(役男大表!$A$1:$BD$75,MATCH($A33,役男大表!$A$1:$A$75,0),   MATCH(AF$1,役男大表!$A$3:$BD$3,0)  )=0,"",  IF(  INDEX(役男大表!$A$1:$BD$75,MATCH($A33,役男大表!$A$1:$A$75,0),   MATCH(AF$1,役男大表!$A$3:$BD$3,0)  )="榮","x",  IF(  INDEX(役男大表!$A$1:$BD$75,MATCH($A33,役男大表!$A$1:$A$75,0),   MATCH(AF$1,役男大表!$A$3:$BD$3,0)  )="榮-22",  "x榮18-22",               INDEX(役男大表!$A$1:$BD$75,MATCH($A33,役男大表!$A$1:$A$75,0),   MATCH(AF$1,役男大表!$A$3:$BD$3,0)  )                  )  )  )," ",""),"")</f>
        <v/>
      </c>
      <c r="AG33" s="197" t="str">
        <f ca="1">_xlfn.IFNA(  SUBSTITUTE(     IF(  INDEX(役男大表!$A$1:$BD$75,MATCH($A33,役男大表!$A$1:$A$75,0),   MATCH(AG$1,役男大表!$A$3:$BD$3,0)  )=0,"",  IF(  INDEX(役男大表!$A$1:$BD$75,MATCH($A33,役男大表!$A$1:$A$75,0),   MATCH(AG$1,役男大表!$A$3:$BD$3,0)  )="榮","x",  IF(  INDEX(役男大表!$A$1:$BD$75,MATCH($A33,役男大表!$A$1:$A$75,0),   MATCH(AG$1,役男大表!$A$3:$BD$3,0)  )="榮-22",  "x榮18-22",               INDEX(役男大表!$A$1:$BD$75,MATCH($A33,役男大表!$A$1:$A$75,0),   MATCH(AG$1,役男大表!$A$3:$BD$3,0)  )                  )  )  )," ",""),"")</f>
        <v/>
      </c>
      <c r="AH33" s="197" t="str">
        <f ca="1">_xlfn.IFNA(  SUBSTITUTE(     IF(  INDEX(役男大表!$A$1:$BD$75,MATCH($A33,役男大表!$A$1:$A$75,0),   MATCH(AH$1,役男大表!$A$3:$BD$3,0)  )=0,"",  IF(  INDEX(役男大表!$A$1:$BD$75,MATCH($A33,役男大表!$A$1:$A$75,0),   MATCH(AH$1,役男大表!$A$3:$BD$3,0)  )="榮","x",  IF(  INDEX(役男大表!$A$1:$BD$75,MATCH($A33,役男大表!$A$1:$A$75,0),   MATCH(AH$1,役男大表!$A$3:$BD$3,0)  )="榮-22",  "x榮18-22",               INDEX(役男大表!$A$1:$BD$75,MATCH($A33,役男大表!$A$1:$A$75,0),   MATCH(AH$1,役男大表!$A$3:$BD$3,0)  )                  )  )  )," ",""),"")</f>
        <v/>
      </c>
      <c r="AI33" s="197" t="str">
        <f ca="1">_xlfn.IFNA(  SUBSTITUTE(     IF(  INDEX(役男大表!$A$1:$BD$75,MATCH($A33,役男大表!$A$1:$A$75,0),   MATCH(AI$1,役男大表!$A$3:$BD$3,0)  )=0,"",  IF(  INDEX(役男大表!$A$1:$BD$75,MATCH($A33,役男大表!$A$1:$A$75,0),   MATCH(AI$1,役男大表!$A$3:$BD$3,0)  )="榮","x",  IF(  INDEX(役男大表!$A$1:$BD$75,MATCH($A33,役男大表!$A$1:$A$75,0),   MATCH(AI$1,役男大表!$A$3:$BD$3,0)  )="榮-22",  "x榮18-22",               INDEX(役男大表!$A$1:$BD$75,MATCH($A33,役男大表!$A$1:$A$75,0),   MATCH(AI$1,役男大表!$A$3:$BD$3,0)  )                  )  )  )," ",""),"")</f>
        <v/>
      </c>
      <c r="AJ33" s="197" t="str">
        <f ca="1">_xlfn.IFNA(  SUBSTITUTE(     IF(  INDEX(役男大表!$A$1:$BD$75,MATCH($A33,役男大表!$A$1:$A$75,0),   MATCH(AJ$1,役男大表!$A$3:$BD$3,0)  )=0,"",  IF(  INDEX(役男大表!$A$1:$BD$75,MATCH($A33,役男大表!$A$1:$A$75,0),   MATCH(AJ$1,役男大表!$A$3:$BD$3,0)  )="榮","x",  IF(  INDEX(役男大表!$A$1:$BD$75,MATCH($A33,役男大表!$A$1:$A$75,0),   MATCH(AJ$1,役男大表!$A$3:$BD$3,0)  )="榮-22",  "x榮18-22",               INDEX(役男大表!$A$1:$BD$75,MATCH($A33,役男大表!$A$1:$A$75,0),   MATCH(AJ$1,役男大表!$A$3:$BD$3,0)  )                  )  )  )," ",""),"")</f>
        <v/>
      </c>
      <c r="AM33" s="65">
        <f t="shared" si="1"/>
        <v>32</v>
      </c>
      <c r="AN33" s="65" t="str">
        <f t="shared" si="2"/>
        <v>李璟霖</v>
      </c>
      <c r="AO33" s="70" t="str">
        <f t="shared" ca="1" si="3"/>
        <v>全日勤</v>
      </c>
      <c r="AP33" s="65" t="str">
        <f>_xlfn.IFNA(IF((ROW(AP33)-1)&lt;=暫1!$B$2,IF(VALUE($AM33)=暫1!B$3,"家因",IF(VALUE($AM33)=暫1!C$3,"家因",IF(VALUE($AM33)=暫1!D$3,"家因",IF(VALUE($AM33)=暫1!E$3,"家因",IF(VALUE($AM33)=暫1!F$3,"家因",IF(VALUE($AM33)=暫1!G$3,"家因",IF(VALUE($AM33)=暫1!H$3,"家因",IF(VALUE($AM33)=暫1!I$3,"家因",IF(VALUE($AM33)=暫1!J$3,"家因",IF(VALUE($AM33)=暫1!K$3,"家因",IF(VALUE($AM33)=暫1!L$3,"家因",IF(VALUE($AM33)=暫1!M$3,"家因",IF(VALUE($AM33)=暫1!N$3,"家因",IF(VALUE($AM33)=暫1!O$3,"家因",IF(VALUE($AM33)=暫1!P$3,"家因",IF(VALUE($AM33)=暫1!Q$3,"家因",IF(VALUE($AM33)=暫1!R$3,"家因",IF(VALUE($AM33)=暫1!S$3,"家因",IF(VALUE($AM33)=暫1!T$3,"家因",IF(VALUE($AM33)=暫1!U$3,"家因","")))))))))))))))))))),""),"")</f>
        <v/>
      </c>
      <c r="AQ33" s="65" t="str">
        <f ca="1">IF((ROW(AQ33)-1)&lt;=暫1!$B$2,_xlfn.IFNA(IF(INDEX($A$1:$AJ$99,MATCH($AN33,$B$1:$B$219,0),VALUE($AQ$1+3))="成","補",INDEX($A$1:$AJ$99,MATCH($AN33,$B$1:$B$219,0),VALUE($AQ$1+3))),""),"")</f>
        <v/>
      </c>
      <c r="AR33" s="65" t="str">
        <f ca="1">IF((ROW(AR33)-1)&lt;=暫1!$B$2,_xlfn.IFNA(IF(INDEX($A$1:$AJ$99,MATCH($AN33,$B$1:$B$219,0),VALUE($AR$1+3))="成","補",INDEX($A$1:$AJ$99,MATCH($AN33,$B$1:$B$219,0),VALUE($AR$1+3))),""),"")</f>
        <v/>
      </c>
      <c r="AS33" s="65" t="str">
        <f ca="1">IF((ROW(AS33)-1)&lt;=暫1!$B$2,_xlfn.IFNA(IF(INDEX($A$1:$AJ$99,MATCH($AN33,$B$1:$B$219,0),VALUE($AS$1+3))="成","補",INDEX($A$1:$AJ$99,MATCH($AN33,$B$1:$B$219,0),VALUE($AS$1+3))),""),"")</f>
        <v/>
      </c>
      <c r="AT33" s="65" t="str">
        <f t="shared" ca="1" si="4"/>
        <v/>
      </c>
      <c r="AU33" s="65" t="str">
        <f t="shared" ca="1" si="7"/>
        <v/>
      </c>
      <c r="AV33" s="65" t="str">
        <f t="shared" ca="1" si="6"/>
        <v/>
      </c>
      <c r="AX33" s="65" t="str">
        <f ca="1">IFERROR(IF((ROW(AX33)-1)&lt;=暫1!$B$2,SUBSTITUTE(IF($AO33=$AX$1,$AM33,"")," ",""),""),"")</f>
        <v/>
      </c>
      <c r="AY33" s="65" t="str">
        <f ca="1">IFERROR(IF((ROW(AY33)-1)&lt;=暫1!$B$2,SUBSTITUTE(IF($AO33=$AY$1,$AM33,"")," ",""),""),"")</f>
        <v/>
      </c>
      <c r="AZ33" s="65" t="str">
        <f ca="1">IFERROR(IF((ROW(AZ33)-1)&lt;=暫1!$B$2,SUBSTITUTE(IF($AO33=$AZ$1,$AM33,"")," ",""),""),"")</f>
        <v/>
      </c>
      <c r="BA33" s="65" t="str">
        <f ca="1">IFERROR(IF((ROW(BA33)-1)&lt;=暫1!$B$2,SUBSTITUTE(IF($AO33=$BA$1,$AM33,"")," ",""),""),"")</f>
        <v/>
      </c>
      <c r="BB33" s="68" t="str">
        <f ca="1">IFERROR(IF((ROW(BB33)-1)&lt;=暫1!$B$2,SUBSTITUTE(IF(OR($AO33=$BB$1,$AO33=$AY$1,$AO33=$AZ$1),$AM33,IF($AO33=$AY$1,$AM33,"")),"",""),""),"")</f>
        <v>32</v>
      </c>
      <c r="BC33" s="68" t="str">
        <f>IF(    AND(LEN(BC32)&gt;=2,IF(OR(役男人力!$K$2:$K$94="是"),役男人力!$B34,"")&lt;&gt;"" ),        "" &amp;  IF(OR(役男人力!$K$2:$K$94="是"),役男人力!$B33,""),  IF(OR(役男人力!$E33="全日勤",役男人力!$E33="家因退勤"),役男人力!$B33,"")  )</f>
        <v>李璟霖</v>
      </c>
    </row>
    <row r="34" spans="1:55" ht="25.5" customHeight="1">
      <c r="A34" s="197">
        <v>33</v>
      </c>
      <c r="B34" s="197" t="str">
        <f>_xlfn.IFNA(  INDEX(役男大表!$A$1:$BD$75,MATCH(A34,役男大表!$A$1:$A$75,0),2),"")</f>
        <v>董勁亨</v>
      </c>
      <c r="C34" s="197" t="str">
        <f ca="1">_xlfn.IFNA(  SUBSTITUTE(     IF(  INDEX(役男大表!$A$1:$BD$75,MATCH($A34,役男大表!$A$1:$A$75,0),   MATCH(C$1,役男大表!$A$3:$BD$3,0)  )=0,"",  IF(  INDEX(役男大表!$A$1:$BD$75,MATCH($A34,役男大表!$A$1:$A$75,0),   MATCH(C$1,役男大表!$A$3:$BD$3,0)  )="榮","x",  IF(  INDEX(役男大表!$A$1:$BD$75,MATCH($A34,役男大表!$A$1:$A$75,0),   MATCH(C$1,役男大表!$A$3:$BD$3,0)  )="榮-22",  "x榮18-22",               INDEX(役男大表!$A$1:$BD$75,MATCH($A34,役男大表!$A$1:$A$75,0),   MATCH(C$1,役男大表!$A$3:$BD$3,0)  )                  )  )  )," ",""),"")</f>
        <v/>
      </c>
      <c r="D34" s="197" t="str">
        <f ca="1">_xlfn.IFNA(  SUBSTITUTE(     IF(  INDEX(役男大表!$A$1:$BD$75,MATCH($A34,役男大表!$A$1:$A$75,0),   MATCH(D$1,役男大表!$A$3:$BD$3,0)  )=0,"",  IF(  INDEX(役男大表!$A$1:$BD$75,MATCH($A34,役男大表!$A$1:$A$75,0),   MATCH(D$1,役男大表!$A$3:$BD$3,0)  )="榮","x",  IF(  INDEX(役男大表!$A$1:$BD$75,MATCH($A34,役男大表!$A$1:$A$75,0),   MATCH(D$1,役男大表!$A$3:$BD$3,0)  )="榮-22",  "x榮18-22",               INDEX(役男大表!$A$1:$BD$75,MATCH($A34,役男大表!$A$1:$A$75,0),   MATCH(D$1,役男大表!$A$3:$BD$3,0)  )                  )  )  )," ",""),"")</f>
        <v/>
      </c>
      <c r="E34" s="197" t="str">
        <f ca="1">_xlfn.IFNA(  SUBSTITUTE(     IF(  INDEX(役男大表!$A$1:$BD$75,MATCH($A34,役男大表!$A$1:$A$75,0),   MATCH(E$1,役男大表!$A$3:$BD$3,0)  )=0,"",  IF(  INDEX(役男大表!$A$1:$BD$75,MATCH($A34,役男大表!$A$1:$A$75,0),   MATCH(E$1,役男大表!$A$3:$BD$3,0)  )="榮","x",  IF(  INDEX(役男大表!$A$1:$BD$75,MATCH($A34,役男大表!$A$1:$A$75,0),   MATCH(E$1,役男大表!$A$3:$BD$3,0)  )="榮-22",  "x榮18-22",               INDEX(役男大表!$A$1:$BD$75,MATCH($A34,役男大表!$A$1:$A$75,0),   MATCH(E$1,役男大表!$A$3:$BD$3,0)  )                  )  )  )," ",""),"")</f>
        <v>x</v>
      </c>
      <c r="F34" s="197" t="str">
        <f ca="1">_xlfn.IFNA(  SUBSTITUTE(     IF(  INDEX(役男大表!$A$1:$BD$75,MATCH($A34,役男大表!$A$1:$A$75,0),   MATCH(F$1,役男大表!$A$3:$BD$3,0)  )=0,"",  IF(  INDEX(役男大表!$A$1:$BD$75,MATCH($A34,役男大表!$A$1:$A$75,0),   MATCH(F$1,役男大表!$A$3:$BD$3,0)  )="榮","x",  IF(  INDEX(役男大表!$A$1:$BD$75,MATCH($A34,役男大表!$A$1:$A$75,0),   MATCH(F$1,役男大表!$A$3:$BD$3,0)  )="榮-22",  "x榮18-22",               INDEX(役男大表!$A$1:$BD$75,MATCH($A34,役男大表!$A$1:$A$75,0),   MATCH(F$1,役男大表!$A$3:$BD$3,0)  )                  )  )  )," ",""),"")</f>
        <v>x</v>
      </c>
      <c r="G34" s="197" t="str">
        <f ca="1">_xlfn.IFNA(  SUBSTITUTE(     IF(  INDEX(役男大表!$A$1:$BD$75,MATCH($A34,役男大表!$A$1:$A$75,0),   MATCH(G$1,役男大表!$A$3:$BD$3,0)  )=0,"",  IF(  INDEX(役男大表!$A$1:$BD$75,MATCH($A34,役男大表!$A$1:$A$75,0),   MATCH(G$1,役男大表!$A$3:$BD$3,0)  )="榮","x",  IF(  INDEX(役男大表!$A$1:$BD$75,MATCH($A34,役男大表!$A$1:$A$75,0),   MATCH(G$1,役男大表!$A$3:$BD$3,0)  )="榮-22",  "x榮18-22",               INDEX(役男大表!$A$1:$BD$75,MATCH($A34,役男大表!$A$1:$A$75,0),   MATCH(G$1,役男大表!$A$3:$BD$3,0)  )                  )  )  )," ",""),"")</f>
        <v>x</v>
      </c>
      <c r="H34" s="197" t="str">
        <f ca="1">_xlfn.IFNA(  SUBSTITUTE(     IF(  INDEX(役男大表!$A$1:$BD$75,MATCH($A34,役男大表!$A$1:$A$75,0),   MATCH(H$1,役男大表!$A$3:$BD$3,0)  )=0,"",  IF(  INDEX(役男大表!$A$1:$BD$75,MATCH($A34,役男大表!$A$1:$A$75,0),   MATCH(H$1,役男大表!$A$3:$BD$3,0)  )="榮","x",  IF(  INDEX(役男大表!$A$1:$BD$75,MATCH($A34,役男大表!$A$1:$A$75,0),   MATCH(H$1,役男大表!$A$3:$BD$3,0)  )="榮-22",  "x榮18-22",               INDEX(役男大表!$A$1:$BD$75,MATCH($A34,役男大表!$A$1:$A$75,0),   MATCH(H$1,役男大表!$A$3:$BD$3,0)  )                  )  )  )," ",""),"")</f>
        <v/>
      </c>
      <c r="I34" s="197" t="str">
        <f ca="1">_xlfn.IFNA(  SUBSTITUTE(     IF(  INDEX(役男大表!$A$1:$BD$75,MATCH($A34,役男大表!$A$1:$A$75,0),   MATCH(I$1,役男大表!$A$3:$BD$3,0)  )=0,"",  IF(  INDEX(役男大表!$A$1:$BD$75,MATCH($A34,役男大表!$A$1:$A$75,0),   MATCH(I$1,役男大表!$A$3:$BD$3,0)  )="榮","x",  IF(  INDEX(役男大表!$A$1:$BD$75,MATCH($A34,役男大表!$A$1:$A$75,0),   MATCH(I$1,役男大表!$A$3:$BD$3,0)  )="榮-22",  "x榮18-22",               INDEX(役男大表!$A$1:$BD$75,MATCH($A34,役男大表!$A$1:$A$75,0),   MATCH(I$1,役男大表!$A$3:$BD$3,0)  )                  )  )  )," ",""),"")</f>
        <v/>
      </c>
      <c r="J34" s="197" t="str">
        <f ca="1">_xlfn.IFNA(  SUBSTITUTE(     IF(  INDEX(役男大表!$A$1:$BD$75,MATCH($A34,役男大表!$A$1:$A$75,0),   MATCH(J$1,役男大表!$A$3:$BD$3,0)  )=0,"",  IF(  INDEX(役男大表!$A$1:$BD$75,MATCH($A34,役男大表!$A$1:$A$75,0),   MATCH(J$1,役男大表!$A$3:$BD$3,0)  )="榮","x",  IF(  INDEX(役男大表!$A$1:$BD$75,MATCH($A34,役男大表!$A$1:$A$75,0),   MATCH(J$1,役男大表!$A$3:$BD$3,0)  )="榮-22",  "x榮18-22",               INDEX(役男大表!$A$1:$BD$75,MATCH($A34,役男大表!$A$1:$A$75,0),   MATCH(J$1,役男大表!$A$3:$BD$3,0)  )                  )  )  )," ",""),"")</f>
        <v/>
      </c>
      <c r="K34" s="197" t="str">
        <f ca="1">_xlfn.IFNA(  SUBSTITUTE(     IF(  INDEX(役男大表!$A$1:$BD$75,MATCH($A34,役男大表!$A$1:$A$75,0),   MATCH(K$1,役男大表!$A$3:$BD$3,0)  )=0,"",  IF(  INDEX(役男大表!$A$1:$BD$75,MATCH($A34,役男大表!$A$1:$A$75,0),   MATCH(K$1,役男大表!$A$3:$BD$3,0)  )="榮","x",  IF(  INDEX(役男大表!$A$1:$BD$75,MATCH($A34,役男大表!$A$1:$A$75,0),   MATCH(K$1,役男大表!$A$3:$BD$3,0)  )="榮-22",  "x榮18-22",               INDEX(役男大表!$A$1:$BD$75,MATCH($A34,役男大表!$A$1:$A$75,0),   MATCH(K$1,役男大表!$A$3:$BD$3,0)  )                  )  )  )," ",""),"")</f>
        <v/>
      </c>
      <c r="L34" s="197" t="str">
        <f ca="1">_xlfn.IFNA(  SUBSTITUTE(     IF(  INDEX(役男大表!$A$1:$BD$75,MATCH($A34,役男大表!$A$1:$A$75,0),   MATCH(L$1,役男大表!$A$3:$BD$3,0)  )=0,"",  IF(  INDEX(役男大表!$A$1:$BD$75,MATCH($A34,役男大表!$A$1:$A$75,0),   MATCH(L$1,役男大表!$A$3:$BD$3,0)  )="榮","x",  IF(  INDEX(役男大表!$A$1:$BD$75,MATCH($A34,役男大表!$A$1:$A$75,0),   MATCH(L$1,役男大表!$A$3:$BD$3,0)  )="榮-22",  "x榮18-22",               INDEX(役男大表!$A$1:$BD$75,MATCH($A34,役男大表!$A$1:$A$75,0),   MATCH(L$1,役男大表!$A$3:$BD$3,0)  )                  )  )  )," ",""),"")</f>
        <v/>
      </c>
      <c r="M34" s="197" t="str">
        <f ca="1">_xlfn.IFNA(  SUBSTITUTE(     IF(  INDEX(役男大表!$A$1:$BD$75,MATCH($A34,役男大表!$A$1:$A$75,0),   MATCH(M$1,役男大表!$A$3:$BD$3,0)  )=0,"",  IF(  INDEX(役男大表!$A$1:$BD$75,MATCH($A34,役男大表!$A$1:$A$75,0),   MATCH(M$1,役男大表!$A$3:$BD$3,0)  )="榮","x",  IF(  INDEX(役男大表!$A$1:$BD$75,MATCH($A34,役男大表!$A$1:$A$75,0),   MATCH(M$1,役男大表!$A$3:$BD$3,0)  )="榮-22",  "x榮18-22",               INDEX(役男大表!$A$1:$BD$75,MATCH($A34,役男大表!$A$1:$A$75,0),   MATCH(M$1,役男大表!$A$3:$BD$3,0)  )                  )  )  )," ",""),"")</f>
        <v/>
      </c>
      <c r="N34" s="197" t="str">
        <f ca="1">_xlfn.IFNA(  SUBSTITUTE(     IF(  INDEX(役男大表!$A$1:$BD$75,MATCH($A34,役男大表!$A$1:$A$75,0),   MATCH(N$1,役男大表!$A$3:$BD$3,0)  )=0,"",  IF(  INDEX(役男大表!$A$1:$BD$75,MATCH($A34,役男大表!$A$1:$A$75,0),   MATCH(N$1,役男大表!$A$3:$BD$3,0)  )="榮","x",  IF(  INDEX(役男大表!$A$1:$BD$75,MATCH($A34,役男大表!$A$1:$A$75,0),   MATCH(N$1,役男大表!$A$3:$BD$3,0)  )="榮-22",  "x榮18-22",               INDEX(役男大表!$A$1:$BD$75,MATCH($A34,役男大表!$A$1:$A$75,0),   MATCH(N$1,役男大表!$A$3:$BD$3,0)  )                  )  )  )," ",""),"")</f>
        <v/>
      </c>
      <c r="O34" s="197" t="str">
        <f ca="1">_xlfn.IFNA(  SUBSTITUTE(     IF(  INDEX(役男大表!$A$1:$BD$75,MATCH($A34,役男大表!$A$1:$A$75,0),   MATCH(O$1,役男大表!$A$3:$BD$3,0)  )=0,"",  IF(  INDEX(役男大表!$A$1:$BD$75,MATCH($A34,役男大表!$A$1:$A$75,0),   MATCH(O$1,役男大表!$A$3:$BD$3,0)  )="榮","x",  IF(  INDEX(役男大表!$A$1:$BD$75,MATCH($A34,役男大表!$A$1:$A$75,0),   MATCH(O$1,役男大表!$A$3:$BD$3,0)  )="榮-22",  "x榮18-22",               INDEX(役男大表!$A$1:$BD$75,MATCH($A34,役男大表!$A$1:$A$75,0),   MATCH(O$1,役男大表!$A$3:$BD$3,0)  )                  )  )  )," ",""),"")</f>
        <v/>
      </c>
      <c r="P34" s="197" t="str">
        <f ca="1">_xlfn.IFNA(  SUBSTITUTE(     IF(  INDEX(役男大表!$A$1:$BD$75,MATCH($A34,役男大表!$A$1:$A$75,0),   MATCH(P$1,役男大表!$A$3:$BD$3,0)  )=0,"",  IF(  INDEX(役男大表!$A$1:$BD$75,MATCH($A34,役男大表!$A$1:$A$75,0),   MATCH(P$1,役男大表!$A$3:$BD$3,0)  )="榮","x",  IF(  INDEX(役男大表!$A$1:$BD$75,MATCH($A34,役男大表!$A$1:$A$75,0),   MATCH(P$1,役男大表!$A$3:$BD$3,0)  )="榮-22",  "x榮18-22",               INDEX(役男大表!$A$1:$BD$75,MATCH($A34,役男大表!$A$1:$A$75,0),   MATCH(P$1,役男大表!$A$3:$BD$3,0)  )                  )  )  )," ",""),"")</f>
        <v/>
      </c>
      <c r="Q34" s="197" t="str">
        <f ca="1">_xlfn.IFNA(  SUBSTITUTE(     IF(  INDEX(役男大表!$A$1:$BD$75,MATCH($A34,役男大表!$A$1:$A$75,0),   MATCH(Q$1,役男大表!$A$3:$BD$3,0)  )=0,"",  IF(  INDEX(役男大表!$A$1:$BD$75,MATCH($A34,役男大表!$A$1:$A$75,0),   MATCH(Q$1,役男大表!$A$3:$BD$3,0)  )="榮","x",  IF(  INDEX(役男大表!$A$1:$BD$75,MATCH($A34,役男大表!$A$1:$A$75,0),   MATCH(Q$1,役男大表!$A$3:$BD$3,0)  )="榮-22",  "x榮18-22",               INDEX(役男大表!$A$1:$BD$75,MATCH($A34,役男大表!$A$1:$A$75,0),   MATCH(Q$1,役男大表!$A$3:$BD$3,0)  )                  )  )  )," ",""),"")</f>
        <v/>
      </c>
      <c r="R34" s="197" t="str">
        <f ca="1">_xlfn.IFNA(  SUBSTITUTE(     IF(  INDEX(役男大表!$A$1:$BD$75,MATCH($A34,役男大表!$A$1:$A$75,0),   MATCH(R$1,役男大表!$A$3:$BD$3,0)  )=0,"",  IF(  INDEX(役男大表!$A$1:$BD$75,MATCH($A34,役男大表!$A$1:$A$75,0),   MATCH(R$1,役男大表!$A$3:$BD$3,0)  )="榮","x",  IF(  INDEX(役男大表!$A$1:$BD$75,MATCH($A34,役男大表!$A$1:$A$75,0),   MATCH(R$1,役男大表!$A$3:$BD$3,0)  )="榮-22",  "x榮18-22",               INDEX(役男大表!$A$1:$BD$75,MATCH($A34,役男大表!$A$1:$A$75,0),   MATCH(R$1,役男大表!$A$3:$BD$3,0)  )                  )  )  )," ",""),"")</f>
        <v/>
      </c>
      <c r="S34" s="197" t="str">
        <f ca="1">_xlfn.IFNA(  SUBSTITUTE(     IF(  INDEX(役男大表!$A$1:$BD$75,MATCH($A34,役男大表!$A$1:$A$75,0),   MATCH(S$1,役男大表!$A$3:$BD$3,0)  )=0,"",  IF(  INDEX(役男大表!$A$1:$BD$75,MATCH($A34,役男大表!$A$1:$A$75,0),   MATCH(S$1,役男大表!$A$3:$BD$3,0)  )="榮","x",  IF(  INDEX(役男大表!$A$1:$BD$75,MATCH($A34,役男大表!$A$1:$A$75,0),   MATCH(S$1,役男大表!$A$3:$BD$3,0)  )="榮-22",  "x榮18-22",               INDEX(役男大表!$A$1:$BD$75,MATCH($A34,役男大表!$A$1:$A$75,0),   MATCH(S$1,役男大表!$A$3:$BD$3,0)  )                  )  )  )," ",""),"")</f>
        <v>x</v>
      </c>
      <c r="T34" s="197" t="str">
        <f ca="1">_xlfn.IFNA(  SUBSTITUTE(     IF(  INDEX(役男大表!$A$1:$BD$75,MATCH($A34,役男大表!$A$1:$A$75,0),   MATCH(T$1,役男大表!$A$3:$BD$3,0)  )=0,"",  IF(  INDEX(役男大表!$A$1:$BD$75,MATCH($A34,役男大表!$A$1:$A$75,0),   MATCH(T$1,役男大表!$A$3:$BD$3,0)  )="榮","x",  IF(  INDEX(役男大表!$A$1:$BD$75,MATCH($A34,役男大表!$A$1:$A$75,0),   MATCH(T$1,役男大表!$A$3:$BD$3,0)  )="榮-22",  "x榮18-22",               INDEX(役男大表!$A$1:$BD$75,MATCH($A34,役男大表!$A$1:$A$75,0),   MATCH(T$1,役男大表!$A$3:$BD$3,0)  )                  )  )  )," ",""),"")</f>
        <v>x</v>
      </c>
      <c r="U34" s="197" t="str">
        <f ca="1">_xlfn.IFNA(  SUBSTITUTE(     IF(  INDEX(役男大表!$A$1:$BD$75,MATCH($A34,役男大表!$A$1:$A$75,0),   MATCH(U$1,役男大表!$A$3:$BD$3,0)  )=0,"",  IF(  INDEX(役男大表!$A$1:$BD$75,MATCH($A34,役男大表!$A$1:$A$75,0),   MATCH(U$1,役男大表!$A$3:$BD$3,0)  )="榮","x",  IF(  INDEX(役男大表!$A$1:$BD$75,MATCH($A34,役男大表!$A$1:$A$75,0),   MATCH(U$1,役男大表!$A$3:$BD$3,0)  )="榮-22",  "x榮18-22",               INDEX(役男大表!$A$1:$BD$75,MATCH($A34,役男大表!$A$1:$A$75,0),   MATCH(U$1,役男大表!$A$3:$BD$3,0)  )                  )  )  )," ",""),"")</f>
        <v/>
      </c>
      <c r="V34" s="197" t="str">
        <f ca="1">_xlfn.IFNA(  SUBSTITUTE(     IF(  INDEX(役男大表!$A$1:$BD$75,MATCH($A34,役男大表!$A$1:$A$75,0),   MATCH(V$1,役男大表!$A$3:$BD$3,0)  )=0,"",  IF(  INDEX(役男大表!$A$1:$BD$75,MATCH($A34,役男大表!$A$1:$A$75,0),   MATCH(V$1,役男大表!$A$3:$BD$3,0)  )="榮","x",  IF(  INDEX(役男大表!$A$1:$BD$75,MATCH($A34,役男大表!$A$1:$A$75,0),   MATCH(V$1,役男大表!$A$3:$BD$3,0)  )="榮-22",  "x榮18-22",               INDEX(役男大表!$A$1:$BD$75,MATCH($A34,役男大表!$A$1:$A$75,0),   MATCH(V$1,役男大表!$A$3:$BD$3,0)  )                  )  )  )," ",""),"")</f>
        <v/>
      </c>
      <c r="W34" s="197" t="str">
        <f ca="1">_xlfn.IFNA(  SUBSTITUTE(     IF(  INDEX(役男大表!$A$1:$BD$75,MATCH($A34,役男大表!$A$1:$A$75,0),   MATCH(W$1,役男大表!$A$3:$BD$3,0)  )=0,"",  IF(  INDEX(役男大表!$A$1:$BD$75,MATCH($A34,役男大表!$A$1:$A$75,0),   MATCH(W$1,役男大表!$A$3:$BD$3,0)  )="榮","x",  IF(  INDEX(役男大表!$A$1:$BD$75,MATCH($A34,役男大表!$A$1:$A$75,0),   MATCH(W$1,役男大表!$A$3:$BD$3,0)  )="榮-22",  "x榮18-22",               INDEX(役男大表!$A$1:$BD$75,MATCH($A34,役男大表!$A$1:$A$75,0),   MATCH(W$1,役男大表!$A$3:$BD$3,0)  )                  )  )  )," ",""),"")</f>
        <v/>
      </c>
      <c r="X34" s="197" t="str">
        <f ca="1">_xlfn.IFNA(  SUBSTITUTE(     IF(  INDEX(役男大表!$A$1:$BD$75,MATCH($A34,役男大表!$A$1:$A$75,0),   MATCH(X$1,役男大表!$A$3:$BD$3,0)  )=0,"",  IF(  INDEX(役男大表!$A$1:$BD$75,MATCH($A34,役男大表!$A$1:$A$75,0),   MATCH(X$1,役男大表!$A$3:$BD$3,0)  )="榮","x",  IF(  INDEX(役男大表!$A$1:$BD$75,MATCH($A34,役男大表!$A$1:$A$75,0),   MATCH(X$1,役男大表!$A$3:$BD$3,0)  )="榮-22",  "x榮18-22",               INDEX(役男大表!$A$1:$BD$75,MATCH($A34,役男大表!$A$1:$A$75,0),   MATCH(X$1,役男大表!$A$3:$BD$3,0)  )                  )  )  )," ",""),"")</f>
        <v/>
      </c>
      <c r="Y34" s="197" t="str">
        <f ca="1">_xlfn.IFNA(  SUBSTITUTE(     IF(  INDEX(役男大表!$A$1:$BD$75,MATCH($A34,役男大表!$A$1:$A$75,0),   MATCH(Y$1,役男大表!$A$3:$BD$3,0)  )=0,"",  IF(  INDEX(役男大表!$A$1:$BD$75,MATCH($A34,役男大表!$A$1:$A$75,0),   MATCH(Y$1,役男大表!$A$3:$BD$3,0)  )="榮","x",  IF(  INDEX(役男大表!$A$1:$BD$75,MATCH($A34,役男大表!$A$1:$A$75,0),   MATCH(Y$1,役男大表!$A$3:$BD$3,0)  )="榮-22",  "x榮18-22",               INDEX(役男大表!$A$1:$BD$75,MATCH($A34,役男大表!$A$1:$A$75,0),   MATCH(Y$1,役男大表!$A$3:$BD$3,0)  )                  )  )  )," ",""),"")</f>
        <v/>
      </c>
      <c r="Z34" s="197" t="str">
        <f ca="1">_xlfn.IFNA(  SUBSTITUTE(     IF(  INDEX(役男大表!$A$1:$BD$75,MATCH($A34,役男大表!$A$1:$A$75,0),   MATCH(Z$1,役男大表!$A$3:$BD$3,0)  )=0,"",  IF(  INDEX(役男大表!$A$1:$BD$75,MATCH($A34,役男大表!$A$1:$A$75,0),   MATCH(Z$1,役男大表!$A$3:$BD$3,0)  )="榮","x",  IF(  INDEX(役男大表!$A$1:$BD$75,MATCH($A34,役男大表!$A$1:$A$75,0),   MATCH(Z$1,役男大表!$A$3:$BD$3,0)  )="榮-22",  "x榮18-22",               INDEX(役男大表!$A$1:$BD$75,MATCH($A34,役男大表!$A$1:$A$75,0),   MATCH(Z$1,役男大表!$A$3:$BD$3,0)  )                  )  )  )," ",""),"")</f>
        <v/>
      </c>
      <c r="AA34" s="197" t="str">
        <f ca="1">_xlfn.IFNA(  SUBSTITUTE(     IF(  INDEX(役男大表!$A$1:$BD$75,MATCH($A34,役男大表!$A$1:$A$75,0),   MATCH(AA$1,役男大表!$A$3:$BD$3,0)  )=0,"",  IF(  INDEX(役男大表!$A$1:$BD$75,MATCH($A34,役男大表!$A$1:$A$75,0),   MATCH(AA$1,役男大表!$A$3:$BD$3,0)  )="榮","x",  IF(  INDEX(役男大表!$A$1:$BD$75,MATCH($A34,役男大表!$A$1:$A$75,0),   MATCH(AA$1,役男大表!$A$3:$BD$3,0)  )="榮-22",  "x榮18-22",               INDEX(役男大表!$A$1:$BD$75,MATCH($A34,役男大表!$A$1:$A$75,0),   MATCH(AA$1,役男大表!$A$3:$BD$3,0)  )                  )  )  )," ",""),"")</f>
        <v/>
      </c>
      <c r="AB34" s="197" t="str">
        <f ca="1">_xlfn.IFNA(  SUBSTITUTE(     IF(  INDEX(役男大表!$A$1:$BD$75,MATCH($A34,役男大表!$A$1:$A$75,0),   MATCH(AB$1,役男大表!$A$3:$BD$3,0)  )=0,"",  IF(  INDEX(役男大表!$A$1:$BD$75,MATCH($A34,役男大表!$A$1:$A$75,0),   MATCH(AB$1,役男大表!$A$3:$BD$3,0)  )="榮","x",  IF(  INDEX(役男大表!$A$1:$BD$75,MATCH($A34,役男大表!$A$1:$A$75,0),   MATCH(AB$1,役男大表!$A$3:$BD$3,0)  )="榮-22",  "x榮18-22",               INDEX(役男大表!$A$1:$BD$75,MATCH($A34,役男大表!$A$1:$A$75,0),   MATCH(AB$1,役男大表!$A$3:$BD$3,0)  )                  )  )  )," ",""),"")</f>
        <v/>
      </c>
      <c r="AC34" s="197" t="str">
        <f ca="1">_xlfn.IFNA(  SUBSTITUTE(     IF(  INDEX(役男大表!$A$1:$BD$75,MATCH($A34,役男大表!$A$1:$A$75,0),   MATCH(AC$1,役男大表!$A$3:$BD$3,0)  )=0,"",  IF(  INDEX(役男大表!$A$1:$BD$75,MATCH($A34,役男大表!$A$1:$A$75,0),   MATCH(AC$1,役男大表!$A$3:$BD$3,0)  )="榮","x",  IF(  INDEX(役男大表!$A$1:$BD$75,MATCH($A34,役男大表!$A$1:$A$75,0),   MATCH(AC$1,役男大表!$A$3:$BD$3,0)  )="榮-22",  "x榮18-22",               INDEX(役男大表!$A$1:$BD$75,MATCH($A34,役男大表!$A$1:$A$75,0),   MATCH(AC$1,役男大表!$A$3:$BD$3,0)  )                  )  )  )," ",""),"")</f>
        <v>x</v>
      </c>
      <c r="AD34" s="197" t="str">
        <f ca="1">_xlfn.IFNA(  SUBSTITUTE(     IF(  INDEX(役男大表!$A$1:$BD$75,MATCH($A34,役男大表!$A$1:$A$75,0),   MATCH(AD$1,役男大表!$A$3:$BD$3,0)  )=0,"",  IF(  INDEX(役男大表!$A$1:$BD$75,MATCH($A34,役男大表!$A$1:$A$75,0),   MATCH(AD$1,役男大表!$A$3:$BD$3,0)  )="榮","x",  IF(  INDEX(役男大表!$A$1:$BD$75,MATCH($A34,役男大表!$A$1:$A$75,0),   MATCH(AD$1,役男大表!$A$3:$BD$3,0)  )="榮-22",  "x榮18-22",               INDEX(役男大表!$A$1:$BD$75,MATCH($A34,役男大表!$A$1:$A$75,0),   MATCH(AD$1,役男大表!$A$3:$BD$3,0)  )                  )  )  )," ",""),"")</f>
        <v>x</v>
      </c>
      <c r="AE34" s="197" t="str">
        <f ca="1">_xlfn.IFNA(  SUBSTITUTE(     IF(  INDEX(役男大表!$A$1:$BD$75,MATCH($A34,役男大表!$A$1:$A$75,0),   MATCH(AE$1,役男大表!$A$3:$BD$3,0)  )=0,"",  IF(  INDEX(役男大表!$A$1:$BD$75,MATCH($A34,役男大表!$A$1:$A$75,0),   MATCH(AE$1,役男大表!$A$3:$BD$3,0)  )="榮","x",  IF(  INDEX(役男大表!$A$1:$BD$75,MATCH($A34,役男大表!$A$1:$A$75,0),   MATCH(AE$1,役男大表!$A$3:$BD$3,0)  )="榮-22",  "x榮18-22",               INDEX(役男大表!$A$1:$BD$75,MATCH($A34,役男大表!$A$1:$A$75,0),   MATCH(AE$1,役男大表!$A$3:$BD$3,0)  )                  )  )  )," ",""),"")</f>
        <v>x</v>
      </c>
      <c r="AF34" s="197" t="str">
        <f ca="1">_xlfn.IFNA(  SUBSTITUTE(     IF(  INDEX(役男大表!$A$1:$BD$75,MATCH($A34,役男大表!$A$1:$A$75,0),   MATCH(AF$1,役男大表!$A$3:$BD$3,0)  )=0,"",  IF(  INDEX(役男大表!$A$1:$BD$75,MATCH($A34,役男大表!$A$1:$A$75,0),   MATCH(AF$1,役男大表!$A$3:$BD$3,0)  )="榮","x",  IF(  INDEX(役男大表!$A$1:$BD$75,MATCH($A34,役男大表!$A$1:$A$75,0),   MATCH(AF$1,役男大表!$A$3:$BD$3,0)  )="榮-22",  "x榮18-22",               INDEX(役男大表!$A$1:$BD$75,MATCH($A34,役男大表!$A$1:$A$75,0),   MATCH(AF$1,役男大表!$A$3:$BD$3,0)  )                  )  )  )," ",""),"")</f>
        <v>x</v>
      </c>
      <c r="AG34" s="197" t="str">
        <f ca="1">_xlfn.IFNA(  SUBSTITUTE(     IF(  INDEX(役男大表!$A$1:$BD$75,MATCH($A34,役男大表!$A$1:$A$75,0),   MATCH(AG$1,役男大表!$A$3:$BD$3,0)  )=0,"",  IF(  INDEX(役男大表!$A$1:$BD$75,MATCH($A34,役男大表!$A$1:$A$75,0),   MATCH(AG$1,役男大表!$A$3:$BD$3,0)  )="榮","x",  IF(  INDEX(役男大表!$A$1:$BD$75,MATCH($A34,役男大表!$A$1:$A$75,0),   MATCH(AG$1,役男大表!$A$3:$BD$3,0)  )="榮-22",  "x榮18-22",               INDEX(役男大表!$A$1:$BD$75,MATCH($A34,役男大表!$A$1:$A$75,0),   MATCH(AG$1,役男大表!$A$3:$BD$3,0)  )                  )  )  )," ",""),"")</f>
        <v/>
      </c>
      <c r="AH34" s="197" t="str">
        <f ca="1">_xlfn.IFNA(  SUBSTITUTE(     IF(  INDEX(役男大表!$A$1:$BD$75,MATCH($A34,役男大表!$A$1:$A$75,0),   MATCH(AH$1,役男大表!$A$3:$BD$3,0)  )=0,"",  IF(  INDEX(役男大表!$A$1:$BD$75,MATCH($A34,役男大表!$A$1:$A$75,0),   MATCH(AH$1,役男大表!$A$3:$BD$3,0)  )="榮","x",  IF(  INDEX(役男大表!$A$1:$BD$75,MATCH($A34,役男大表!$A$1:$A$75,0),   MATCH(AH$1,役男大表!$A$3:$BD$3,0)  )="榮-22",  "x榮18-22",               INDEX(役男大表!$A$1:$BD$75,MATCH($A34,役男大表!$A$1:$A$75,0),   MATCH(AH$1,役男大表!$A$3:$BD$3,0)  )                  )  )  )," ",""),"")</f>
        <v/>
      </c>
      <c r="AI34" s="197" t="str">
        <f ca="1">_xlfn.IFNA(  SUBSTITUTE(     IF(  INDEX(役男大表!$A$1:$BD$75,MATCH($A34,役男大表!$A$1:$A$75,0),   MATCH(AI$1,役男大表!$A$3:$BD$3,0)  )=0,"",  IF(  INDEX(役男大表!$A$1:$BD$75,MATCH($A34,役男大表!$A$1:$A$75,0),   MATCH(AI$1,役男大表!$A$3:$BD$3,0)  )="榮","x",  IF(  INDEX(役男大表!$A$1:$BD$75,MATCH($A34,役男大表!$A$1:$A$75,0),   MATCH(AI$1,役男大表!$A$3:$BD$3,0)  )="榮-22",  "x榮18-22",               INDEX(役男大表!$A$1:$BD$75,MATCH($A34,役男大表!$A$1:$A$75,0),   MATCH(AI$1,役男大表!$A$3:$BD$3,0)  )                  )  )  )," ",""),"")</f>
        <v/>
      </c>
      <c r="AJ34" s="197" t="str">
        <f ca="1">_xlfn.IFNA(  SUBSTITUTE(     IF(  INDEX(役男大表!$A$1:$BD$75,MATCH($A34,役男大表!$A$1:$A$75,0),   MATCH(AJ$1,役男大表!$A$3:$BD$3,0)  )=0,"",  IF(  INDEX(役男大表!$A$1:$BD$75,MATCH($A34,役男大表!$A$1:$A$75,0),   MATCH(AJ$1,役男大表!$A$3:$BD$3,0)  )="榮","x",  IF(  INDEX(役男大表!$A$1:$BD$75,MATCH($A34,役男大表!$A$1:$A$75,0),   MATCH(AJ$1,役男大表!$A$3:$BD$3,0)  )="榮-22",  "x榮18-22",               INDEX(役男大表!$A$1:$BD$75,MATCH($A34,役男大表!$A$1:$A$75,0),   MATCH(AJ$1,役男大表!$A$3:$BD$3,0)  )                  )  )  )," ",""),"")</f>
        <v/>
      </c>
      <c r="AM34" s="65">
        <f t="shared" si="1"/>
        <v>33</v>
      </c>
      <c r="AN34" s="65" t="str">
        <f t="shared" si="2"/>
        <v>董勁亨</v>
      </c>
      <c r="AO34" s="70" t="str">
        <f t="shared" ca="1" si="3"/>
        <v>全日勤</v>
      </c>
      <c r="AP34" s="65" t="str">
        <f>_xlfn.IFNA(IF((ROW(AP34)-1)&lt;=暫1!$B$2,IF(VALUE($AM34)=暫1!B$3,"家因",IF(VALUE($AM34)=暫1!C$3,"家因",IF(VALUE($AM34)=暫1!D$3,"家因",IF(VALUE($AM34)=暫1!E$3,"家因",IF(VALUE($AM34)=暫1!F$3,"家因",IF(VALUE($AM34)=暫1!G$3,"家因",IF(VALUE($AM34)=暫1!H$3,"家因",IF(VALUE($AM34)=暫1!I$3,"家因",IF(VALUE($AM34)=暫1!J$3,"家因",IF(VALUE($AM34)=暫1!K$3,"家因",IF(VALUE($AM34)=暫1!L$3,"家因",IF(VALUE($AM34)=暫1!M$3,"家因",IF(VALUE($AM34)=暫1!N$3,"家因",IF(VALUE($AM34)=暫1!O$3,"家因",IF(VALUE($AM34)=暫1!P$3,"家因",IF(VALUE($AM34)=暫1!Q$3,"家因",IF(VALUE($AM34)=暫1!R$3,"家因",IF(VALUE($AM34)=暫1!S$3,"家因",IF(VALUE($AM34)=暫1!T$3,"家因",IF(VALUE($AM34)=暫1!U$3,"家因","")))))))))))))))))))),""),"")</f>
        <v/>
      </c>
      <c r="AQ34" s="65" t="str">
        <f ca="1">IF((ROW(AQ34)-1)&lt;=暫1!$B$2,_xlfn.IFNA(IF(INDEX($A$1:$AJ$99,MATCH($AN34,$B$1:$B$219,0),VALUE($AQ$1+3))="成","補",INDEX($A$1:$AJ$99,MATCH($AN34,$B$1:$B$219,0),VALUE($AQ$1+3))),""),"")</f>
        <v/>
      </c>
      <c r="AR34" s="65" t="str">
        <f ca="1">IF((ROW(AR34)-1)&lt;=暫1!$B$2,_xlfn.IFNA(IF(INDEX($A$1:$AJ$99,MATCH($AN34,$B$1:$B$219,0),VALUE($AR$1+3))="成","補",INDEX($A$1:$AJ$99,MATCH($AN34,$B$1:$B$219,0),VALUE($AR$1+3))),""),"")</f>
        <v/>
      </c>
      <c r="AS34" s="65" t="str">
        <f ca="1">IF((ROW(AS34)-1)&lt;=暫1!$B$2,_xlfn.IFNA(IF(INDEX($A$1:$AJ$99,MATCH($AN34,$B$1:$B$219,0),VALUE($AS$1+3))="成","補",INDEX($A$1:$AJ$99,MATCH($AN34,$B$1:$B$219,0),VALUE($AS$1+3))),""),"")</f>
        <v/>
      </c>
      <c r="AT34" s="65" t="str">
        <f t="shared" ca="1" si="4"/>
        <v/>
      </c>
      <c r="AU34" s="65" t="str">
        <f t="shared" ca="1" si="7"/>
        <v/>
      </c>
      <c r="AV34" s="65" t="str">
        <f t="shared" ca="1" si="6"/>
        <v/>
      </c>
      <c r="AX34" s="65" t="str">
        <f ca="1">IFERROR(IF((ROW(AX34)-1)&lt;=暫1!$B$2,SUBSTITUTE(IF($AO34=$AX$1,$AM34,"")," ",""),""),"")</f>
        <v/>
      </c>
      <c r="AY34" s="65" t="str">
        <f ca="1">IFERROR(IF((ROW(AY34)-1)&lt;=暫1!$B$2,SUBSTITUTE(IF($AO34=$AY$1,$AM34,"")," ",""),""),"")</f>
        <v/>
      </c>
      <c r="AZ34" s="65" t="str">
        <f ca="1">IFERROR(IF((ROW(AZ34)-1)&lt;=暫1!$B$2,SUBSTITUTE(IF($AO34=$AZ$1,$AM34,"")," ",""),""),"")</f>
        <v/>
      </c>
      <c r="BA34" s="65" t="str">
        <f ca="1">IFERROR(IF((ROW(BA34)-1)&lt;=暫1!$B$2,SUBSTITUTE(IF($AO34=$BA$1,$AM34,"")," ",""),""),"")</f>
        <v/>
      </c>
      <c r="BB34" s="68" t="str">
        <f ca="1">IFERROR(IF((ROW(BB34)-1)&lt;=暫1!$B$2,SUBSTITUTE(IF(OR($AO34=$BB$1,$AO34=$AY$1,$AO34=$AZ$1),$AM34,IF($AO34=$AY$1,$AM34,"")),"",""),""),"")</f>
        <v>33</v>
      </c>
      <c r="BC34" s="68" t="str">
        <f>IF(    AND(LEN(BC33)&gt;=2,IF(OR(役男人力!$K$2:$K$94="是"),役男人力!$B35,"")&lt;&gt;"" ),        "" &amp;  IF(OR(役男人力!$K$2:$K$94="是"),役男人力!$B34,""),  IF(OR(役男人力!$E34="全日勤",役男人力!$E34="家因退勤"),役男人力!$B34,"")  )</f>
        <v>董勁亨</v>
      </c>
    </row>
    <row r="35" spans="1:55" ht="25.5" customHeight="1">
      <c r="A35" s="197">
        <v>34</v>
      </c>
      <c r="B35" s="197" t="str">
        <f>_xlfn.IFNA(  INDEX(役男大表!$A$1:$BD$75,MATCH(A35,役男大表!$A$1:$A$75,0),2),"")</f>
        <v>黃慕陽</v>
      </c>
      <c r="C35" s="197" t="str">
        <f ca="1">_xlfn.IFNA(  SUBSTITUTE(     IF(  INDEX(役男大表!$A$1:$BD$75,MATCH($A35,役男大表!$A$1:$A$75,0),   MATCH(C$1,役男大表!$A$3:$BD$3,0)  )=0,"",  IF(  INDEX(役男大表!$A$1:$BD$75,MATCH($A35,役男大表!$A$1:$A$75,0),   MATCH(C$1,役男大表!$A$3:$BD$3,0)  )="榮","x",  IF(  INDEX(役男大表!$A$1:$BD$75,MATCH($A35,役男大表!$A$1:$A$75,0),   MATCH(C$1,役男大表!$A$3:$BD$3,0)  )="榮-22",  "x榮18-22",               INDEX(役男大表!$A$1:$BD$75,MATCH($A35,役男大表!$A$1:$A$75,0),   MATCH(C$1,役男大表!$A$3:$BD$3,0)  )                  )  )  )," ",""),"")</f>
        <v/>
      </c>
      <c r="D35" s="197" t="str">
        <f ca="1">_xlfn.IFNA(  SUBSTITUTE(     IF(  INDEX(役男大表!$A$1:$BD$75,MATCH($A35,役男大表!$A$1:$A$75,0),   MATCH(D$1,役男大表!$A$3:$BD$3,0)  )=0,"",  IF(  INDEX(役男大表!$A$1:$BD$75,MATCH($A35,役男大表!$A$1:$A$75,0),   MATCH(D$1,役男大表!$A$3:$BD$3,0)  )="榮","x",  IF(  INDEX(役男大表!$A$1:$BD$75,MATCH($A35,役男大表!$A$1:$A$75,0),   MATCH(D$1,役男大表!$A$3:$BD$3,0)  )="榮-22",  "x榮18-22",               INDEX(役男大表!$A$1:$BD$75,MATCH($A35,役男大表!$A$1:$A$75,0),   MATCH(D$1,役男大表!$A$3:$BD$3,0)  )                  )  )  )," ",""),"")</f>
        <v/>
      </c>
      <c r="E35" s="197" t="str">
        <f ca="1">_xlfn.IFNA(  SUBSTITUTE(     IF(  INDEX(役男大表!$A$1:$BD$75,MATCH($A35,役男大表!$A$1:$A$75,0),   MATCH(E$1,役男大表!$A$3:$BD$3,0)  )=0,"",  IF(  INDEX(役男大表!$A$1:$BD$75,MATCH($A35,役男大表!$A$1:$A$75,0),   MATCH(E$1,役男大表!$A$3:$BD$3,0)  )="榮","x",  IF(  INDEX(役男大表!$A$1:$BD$75,MATCH($A35,役男大表!$A$1:$A$75,0),   MATCH(E$1,役男大表!$A$3:$BD$3,0)  )="榮-22",  "x榮18-22",               INDEX(役男大表!$A$1:$BD$75,MATCH($A35,役男大表!$A$1:$A$75,0),   MATCH(E$1,役男大表!$A$3:$BD$3,0)  )                  )  )  )," ",""),"")</f>
        <v/>
      </c>
      <c r="F35" s="197" t="str">
        <f ca="1">_xlfn.IFNA(  SUBSTITUTE(     IF(  INDEX(役男大表!$A$1:$BD$75,MATCH($A35,役男大表!$A$1:$A$75,0),   MATCH(F$1,役男大表!$A$3:$BD$3,0)  )=0,"",  IF(  INDEX(役男大表!$A$1:$BD$75,MATCH($A35,役男大表!$A$1:$A$75,0),   MATCH(F$1,役男大表!$A$3:$BD$3,0)  )="榮","x",  IF(  INDEX(役男大表!$A$1:$BD$75,MATCH($A35,役男大表!$A$1:$A$75,0),   MATCH(F$1,役男大表!$A$3:$BD$3,0)  )="榮-22",  "x榮18-22",               INDEX(役男大表!$A$1:$BD$75,MATCH($A35,役男大表!$A$1:$A$75,0),   MATCH(F$1,役男大表!$A$3:$BD$3,0)  )                  )  )  )," ",""),"")</f>
        <v/>
      </c>
      <c r="G35" s="197" t="str">
        <f ca="1">_xlfn.IFNA(  SUBSTITUTE(     IF(  INDEX(役男大表!$A$1:$BD$75,MATCH($A35,役男大表!$A$1:$A$75,0),   MATCH(G$1,役男大表!$A$3:$BD$3,0)  )=0,"",  IF(  INDEX(役男大表!$A$1:$BD$75,MATCH($A35,役男大表!$A$1:$A$75,0),   MATCH(G$1,役男大表!$A$3:$BD$3,0)  )="榮","x",  IF(  INDEX(役男大表!$A$1:$BD$75,MATCH($A35,役男大表!$A$1:$A$75,0),   MATCH(G$1,役男大表!$A$3:$BD$3,0)  )="榮-22",  "x榮18-22",               INDEX(役男大表!$A$1:$BD$75,MATCH($A35,役男大表!$A$1:$A$75,0),   MATCH(G$1,役男大表!$A$3:$BD$3,0)  )                  )  )  )," ",""),"")</f>
        <v/>
      </c>
      <c r="H35" s="197" t="str">
        <f ca="1">_xlfn.IFNA(  SUBSTITUTE(     IF(  INDEX(役男大表!$A$1:$BD$75,MATCH($A35,役男大表!$A$1:$A$75,0),   MATCH(H$1,役男大表!$A$3:$BD$3,0)  )=0,"",  IF(  INDEX(役男大表!$A$1:$BD$75,MATCH($A35,役男大表!$A$1:$A$75,0),   MATCH(H$1,役男大表!$A$3:$BD$3,0)  )="榮","x",  IF(  INDEX(役男大表!$A$1:$BD$75,MATCH($A35,役男大表!$A$1:$A$75,0),   MATCH(H$1,役男大表!$A$3:$BD$3,0)  )="榮-22",  "x榮18-22",               INDEX(役男大表!$A$1:$BD$75,MATCH($A35,役男大表!$A$1:$A$75,0),   MATCH(H$1,役男大表!$A$3:$BD$3,0)  )                  )  )  )," ",""),"")</f>
        <v>x</v>
      </c>
      <c r="I35" s="197" t="str">
        <f ca="1">_xlfn.IFNA(  SUBSTITUTE(     IF(  INDEX(役男大表!$A$1:$BD$75,MATCH($A35,役男大表!$A$1:$A$75,0),   MATCH(I$1,役男大表!$A$3:$BD$3,0)  )=0,"",  IF(  INDEX(役男大表!$A$1:$BD$75,MATCH($A35,役男大表!$A$1:$A$75,0),   MATCH(I$1,役男大表!$A$3:$BD$3,0)  )="榮","x",  IF(  INDEX(役男大表!$A$1:$BD$75,MATCH($A35,役男大表!$A$1:$A$75,0),   MATCH(I$1,役男大表!$A$3:$BD$3,0)  )="榮-22",  "x榮18-22",               INDEX(役男大表!$A$1:$BD$75,MATCH($A35,役男大表!$A$1:$A$75,0),   MATCH(I$1,役男大表!$A$3:$BD$3,0)  )                  )  )  )," ",""),"")</f>
        <v>x</v>
      </c>
      <c r="J35" s="197" t="str">
        <f ca="1">_xlfn.IFNA(  SUBSTITUTE(     IF(  INDEX(役男大表!$A$1:$BD$75,MATCH($A35,役男大表!$A$1:$A$75,0),   MATCH(J$1,役男大表!$A$3:$BD$3,0)  )=0,"",  IF(  INDEX(役男大表!$A$1:$BD$75,MATCH($A35,役男大表!$A$1:$A$75,0),   MATCH(J$1,役男大表!$A$3:$BD$3,0)  )="榮","x",  IF(  INDEX(役男大表!$A$1:$BD$75,MATCH($A35,役男大表!$A$1:$A$75,0),   MATCH(J$1,役男大表!$A$3:$BD$3,0)  )="榮-22",  "x榮18-22",               INDEX(役男大表!$A$1:$BD$75,MATCH($A35,役男大表!$A$1:$A$75,0),   MATCH(J$1,役男大表!$A$3:$BD$3,0)  )                  )  )  )," ",""),"")</f>
        <v>x</v>
      </c>
      <c r="K35" s="197" t="str">
        <f ca="1">_xlfn.IFNA(  SUBSTITUTE(     IF(  INDEX(役男大表!$A$1:$BD$75,MATCH($A35,役男大表!$A$1:$A$75,0),   MATCH(K$1,役男大表!$A$3:$BD$3,0)  )=0,"",  IF(  INDEX(役男大表!$A$1:$BD$75,MATCH($A35,役男大表!$A$1:$A$75,0),   MATCH(K$1,役男大表!$A$3:$BD$3,0)  )="榮","x",  IF(  INDEX(役男大表!$A$1:$BD$75,MATCH($A35,役男大表!$A$1:$A$75,0),   MATCH(K$1,役男大表!$A$3:$BD$3,0)  )="榮-22",  "x榮18-22",               INDEX(役男大表!$A$1:$BD$75,MATCH($A35,役男大表!$A$1:$A$75,0),   MATCH(K$1,役男大表!$A$3:$BD$3,0)  )                  )  )  )," ",""),"")</f>
        <v>x</v>
      </c>
      <c r="L35" s="197" t="str">
        <f ca="1">_xlfn.IFNA(  SUBSTITUTE(     IF(  INDEX(役男大表!$A$1:$BD$75,MATCH($A35,役男大表!$A$1:$A$75,0),   MATCH(L$1,役男大表!$A$3:$BD$3,0)  )=0,"",  IF(  INDEX(役男大表!$A$1:$BD$75,MATCH($A35,役男大表!$A$1:$A$75,0),   MATCH(L$1,役男大表!$A$3:$BD$3,0)  )="榮","x",  IF(  INDEX(役男大表!$A$1:$BD$75,MATCH($A35,役男大表!$A$1:$A$75,0),   MATCH(L$1,役男大表!$A$3:$BD$3,0)  )="榮-22",  "x榮18-22",               INDEX(役男大表!$A$1:$BD$75,MATCH($A35,役男大表!$A$1:$A$75,0),   MATCH(L$1,役男大表!$A$3:$BD$3,0)  )                  )  )  )," ",""),"")</f>
        <v/>
      </c>
      <c r="M35" s="197" t="str">
        <f ca="1">_xlfn.IFNA(  SUBSTITUTE(     IF(  INDEX(役男大表!$A$1:$BD$75,MATCH($A35,役男大表!$A$1:$A$75,0),   MATCH(M$1,役男大表!$A$3:$BD$3,0)  )=0,"",  IF(  INDEX(役男大表!$A$1:$BD$75,MATCH($A35,役男大表!$A$1:$A$75,0),   MATCH(M$1,役男大表!$A$3:$BD$3,0)  )="榮","x",  IF(  INDEX(役男大表!$A$1:$BD$75,MATCH($A35,役男大表!$A$1:$A$75,0),   MATCH(M$1,役男大表!$A$3:$BD$3,0)  )="榮-22",  "x榮18-22",               INDEX(役男大表!$A$1:$BD$75,MATCH($A35,役男大表!$A$1:$A$75,0),   MATCH(M$1,役男大表!$A$3:$BD$3,0)  )                  )  )  )," ",""),"")</f>
        <v/>
      </c>
      <c r="N35" s="197" t="str">
        <f ca="1">_xlfn.IFNA(  SUBSTITUTE(     IF(  INDEX(役男大表!$A$1:$BD$75,MATCH($A35,役男大表!$A$1:$A$75,0),   MATCH(N$1,役男大表!$A$3:$BD$3,0)  )=0,"",  IF(  INDEX(役男大表!$A$1:$BD$75,MATCH($A35,役男大表!$A$1:$A$75,0),   MATCH(N$1,役男大表!$A$3:$BD$3,0)  )="榮","x",  IF(  INDEX(役男大表!$A$1:$BD$75,MATCH($A35,役男大表!$A$1:$A$75,0),   MATCH(N$1,役男大表!$A$3:$BD$3,0)  )="榮-22",  "x榮18-22",               INDEX(役男大表!$A$1:$BD$75,MATCH($A35,役男大表!$A$1:$A$75,0),   MATCH(N$1,役男大表!$A$3:$BD$3,0)  )                  )  )  )," ",""),"")</f>
        <v/>
      </c>
      <c r="O35" s="197" t="str">
        <f ca="1">_xlfn.IFNA(  SUBSTITUTE(     IF(  INDEX(役男大表!$A$1:$BD$75,MATCH($A35,役男大表!$A$1:$A$75,0),   MATCH(O$1,役男大表!$A$3:$BD$3,0)  )=0,"",  IF(  INDEX(役男大表!$A$1:$BD$75,MATCH($A35,役男大表!$A$1:$A$75,0),   MATCH(O$1,役男大表!$A$3:$BD$3,0)  )="榮","x",  IF(  INDEX(役男大表!$A$1:$BD$75,MATCH($A35,役男大表!$A$1:$A$75,0),   MATCH(O$1,役男大表!$A$3:$BD$3,0)  )="榮-22",  "x榮18-22",               INDEX(役男大表!$A$1:$BD$75,MATCH($A35,役男大表!$A$1:$A$75,0),   MATCH(O$1,役男大表!$A$3:$BD$3,0)  )                  )  )  )," ",""),"")</f>
        <v/>
      </c>
      <c r="P35" s="197" t="str">
        <f ca="1">_xlfn.IFNA(  SUBSTITUTE(     IF(  INDEX(役男大表!$A$1:$BD$75,MATCH($A35,役男大表!$A$1:$A$75,0),   MATCH(P$1,役男大表!$A$3:$BD$3,0)  )=0,"",  IF(  INDEX(役男大表!$A$1:$BD$75,MATCH($A35,役男大表!$A$1:$A$75,0),   MATCH(P$1,役男大表!$A$3:$BD$3,0)  )="榮","x",  IF(  INDEX(役男大表!$A$1:$BD$75,MATCH($A35,役男大表!$A$1:$A$75,0),   MATCH(P$1,役男大表!$A$3:$BD$3,0)  )="榮-22",  "x榮18-22",               INDEX(役男大表!$A$1:$BD$75,MATCH($A35,役男大表!$A$1:$A$75,0),   MATCH(P$1,役男大表!$A$3:$BD$3,0)  )                  )  )  )," ",""),"")</f>
        <v/>
      </c>
      <c r="Q35" s="197" t="str">
        <f ca="1">_xlfn.IFNA(  SUBSTITUTE(     IF(  INDEX(役男大表!$A$1:$BD$75,MATCH($A35,役男大表!$A$1:$A$75,0),   MATCH(Q$1,役男大表!$A$3:$BD$3,0)  )=0,"",  IF(  INDEX(役男大表!$A$1:$BD$75,MATCH($A35,役男大表!$A$1:$A$75,0),   MATCH(Q$1,役男大表!$A$3:$BD$3,0)  )="榮","x",  IF(  INDEX(役男大表!$A$1:$BD$75,MATCH($A35,役男大表!$A$1:$A$75,0),   MATCH(Q$1,役男大表!$A$3:$BD$3,0)  )="榮-22",  "x榮18-22",               INDEX(役男大表!$A$1:$BD$75,MATCH($A35,役男大表!$A$1:$A$75,0),   MATCH(Q$1,役男大表!$A$3:$BD$3,0)  )                  )  )  )," ",""),"")</f>
        <v/>
      </c>
      <c r="R35" s="197" t="str">
        <f ca="1">_xlfn.IFNA(  SUBSTITUTE(     IF(  INDEX(役男大表!$A$1:$BD$75,MATCH($A35,役男大表!$A$1:$A$75,0),   MATCH(R$1,役男大表!$A$3:$BD$3,0)  )=0,"",  IF(  INDEX(役男大表!$A$1:$BD$75,MATCH($A35,役男大表!$A$1:$A$75,0),   MATCH(R$1,役男大表!$A$3:$BD$3,0)  )="榮","x",  IF(  INDEX(役男大表!$A$1:$BD$75,MATCH($A35,役男大表!$A$1:$A$75,0),   MATCH(R$1,役男大表!$A$3:$BD$3,0)  )="榮-22",  "x榮18-22",               INDEX(役男大表!$A$1:$BD$75,MATCH($A35,役男大表!$A$1:$A$75,0),   MATCH(R$1,役男大表!$A$3:$BD$3,0)  )                  )  )  )," ",""),"")</f>
        <v/>
      </c>
      <c r="S35" s="197" t="str">
        <f ca="1">_xlfn.IFNA(  SUBSTITUTE(     IF(  INDEX(役男大表!$A$1:$BD$75,MATCH($A35,役男大表!$A$1:$A$75,0),   MATCH(S$1,役男大表!$A$3:$BD$3,0)  )=0,"",  IF(  INDEX(役男大表!$A$1:$BD$75,MATCH($A35,役男大表!$A$1:$A$75,0),   MATCH(S$1,役男大表!$A$3:$BD$3,0)  )="榮","x",  IF(  INDEX(役男大表!$A$1:$BD$75,MATCH($A35,役男大表!$A$1:$A$75,0),   MATCH(S$1,役男大表!$A$3:$BD$3,0)  )="榮-22",  "x榮18-22",               INDEX(役男大表!$A$1:$BD$75,MATCH($A35,役男大表!$A$1:$A$75,0),   MATCH(S$1,役男大表!$A$3:$BD$3,0)  )                  )  )  )," ",""),"")</f>
        <v/>
      </c>
      <c r="T35" s="197" t="str">
        <f ca="1">_xlfn.IFNA(  SUBSTITUTE(     IF(  INDEX(役男大表!$A$1:$BD$75,MATCH($A35,役男大表!$A$1:$A$75,0),   MATCH(T$1,役男大表!$A$3:$BD$3,0)  )=0,"",  IF(  INDEX(役男大表!$A$1:$BD$75,MATCH($A35,役男大表!$A$1:$A$75,0),   MATCH(T$1,役男大表!$A$3:$BD$3,0)  )="榮","x",  IF(  INDEX(役男大表!$A$1:$BD$75,MATCH($A35,役男大表!$A$1:$A$75,0),   MATCH(T$1,役男大表!$A$3:$BD$3,0)  )="榮-22",  "x榮18-22",               INDEX(役男大表!$A$1:$BD$75,MATCH($A35,役男大表!$A$1:$A$75,0),   MATCH(T$1,役男大表!$A$3:$BD$3,0)  )                  )  )  )," ",""),"")</f>
        <v/>
      </c>
      <c r="U35" s="197" t="str">
        <f ca="1">_xlfn.IFNA(  SUBSTITUTE(     IF(  INDEX(役男大表!$A$1:$BD$75,MATCH($A35,役男大表!$A$1:$A$75,0),   MATCH(U$1,役男大表!$A$3:$BD$3,0)  )=0,"",  IF(  INDEX(役男大表!$A$1:$BD$75,MATCH($A35,役男大表!$A$1:$A$75,0),   MATCH(U$1,役男大表!$A$3:$BD$3,0)  )="榮","x",  IF(  INDEX(役男大表!$A$1:$BD$75,MATCH($A35,役男大表!$A$1:$A$75,0),   MATCH(U$1,役男大表!$A$3:$BD$3,0)  )="榮-22",  "x榮18-22",               INDEX(役男大表!$A$1:$BD$75,MATCH($A35,役男大表!$A$1:$A$75,0),   MATCH(U$1,役男大表!$A$3:$BD$3,0)  )                  )  )  )," ",""),"")</f>
        <v/>
      </c>
      <c r="V35" s="197" t="str">
        <f ca="1">_xlfn.IFNA(  SUBSTITUTE(     IF(  INDEX(役男大表!$A$1:$BD$75,MATCH($A35,役男大表!$A$1:$A$75,0),   MATCH(V$1,役男大表!$A$3:$BD$3,0)  )=0,"",  IF(  INDEX(役男大表!$A$1:$BD$75,MATCH($A35,役男大表!$A$1:$A$75,0),   MATCH(V$1,役男大表!$A$3:$BD$3,0)  )="榮","x",  IF(  INDEX(役男大表!$A$1:$BD$75,MATCH($A35,役男大表!$A$1:$A$75,0),   MATCH(V$1,役男大表!$A$3:$BD$3,0)  )="榮-22",  "x榮18-22",               INDEX(役男大表!$A$1:$BD$75,MATCH($A35,役男大表!$A$1:$A$75,0),   MATCH(V$1,役男大表!$A$3:$BD$3,0)  )                  )  )  )," ",""),"")</f>
        <v/>
      </c>
      <c r="W35" s="197" t="str">
        <f ca="1">_xlfn.IFNA(  SUBSTITUTE(     IF(  INDEX(役男大表!$A$1:$BD$75,MATCH($A35,役男大表!$A$1:$A$75,0),   MATCH(W$1,役男大表!$A$3:$BD$3,0)  )=0,"",  IF(  INDEX(役男大表!$A$1:$BD$75,MATCH($A35,役男大表!$A$1:$A$75,0),   MATCH(W$1,役男大表!$A$3:$BD$3,0)  )="榮","x",  IF(  INDEX(役男大表!$A$1:$BD$75,MATCH($A35,役男大表!$A$1:$A$75,0),   MATCH(W$1,役男大表!$A$3:$BD$3,0)  )="榮-22",  "x榮18-22",               INDEX(役男大表!$A$1:$BD$75,MATCH($A35,役男大表!$A$1:$A$75,0),   MATCH(W$1,役男大表!$A$3:$BD$3,0)  )                  )  )  )," ",""),"")</f>
        <v/>
      </c>
      <c r="X35" s="197" t="str">
        <f ca="1">_xlfn.IFNA(  SUBSTITUTE(     IF(  INDEX(役男大表!$A$1:$BD$75,MATCH($A35,役男大表!$A$1:$A$75,0),   MATCH(X$1,役男大表!$A$3:$BD$3,0)  )=0,"",  IF(  INDEX(役男大表!$A$1:$BD$75,MATCH($A35,役男大表!$A$1:$A$75,0),   MATCH(X$1,役男大表!$A$3:$BD$3,0)  )="榮","x",  IF(  INDEX(役男大表!$A$1:$BD$75,MATCH($A35,役男大表!$A$1:$A$75,0),   MATCH(X$1,役男大表!$A$3:$BD$3,0)  )="榮-22",  "x榮18-22",               INDEX(役男大表!$A$1:$BD$75,MATCH($A35,役男大表!$A$1:$A$75,0),   MATCH(X$1,役男大表!$A$3:$BD$3,0)  )                  )  )  )," ",""),"")</f>
        <v/>
      </c>
      <c r="Y35" s="197" t="str">
        <f ca="1">_xlfn.IFNA(  SUBSTITUTE(     IF(  INDEX(役男大表!$A$1:$BD$75,MATCH($A35,役男大表!$A$1:$A$75,0),   MATCH(Y$1,役男大表!$A$3:$BD$3,0)  )=0,"",  IF(  INDEX(役男大表!$A$1:$BD$75,MATCH($A35,役男大表!$A$1:$A$75,0),   MATCH(Y$1,役男大表!$A$3:$BD$3,0)  )="榮","x",  IF(  INDEX(役男大表!$A$1:$BD$75,MATCH($A35,役男大表!$A$1:$A$75,0),   MATCH(Y$1,役男大表!$A$3:$BD$3,0)  )="榮-22",  "x榮18-22",               INDEX(役男大表!$A$1:$BD$75,MATCH($A35,役男大表!$A$1:$A$75,0),   MATCH(Y$1,役男大表!$A$3:$BD$3,0)  )                  )  )  )," ",""),"")</f>
        <v>x</v>
      </c>
      <c r="Z35" s="197" t="str">
        <f ca="1">_xlfn.IFNA(  SUBSTITUTE(     IF(  INDEX(役男大表!$A$1:$BD$75,MATCH($A35,役男大表!$A$1:$A$75,0),   MATCH(Z$1,役男大表!$A$3:$BD$3,0)  )=0,"",  IF(  INDEX(役男大表!$A$1:$BD$75,MATCH($A35,役男大表!$A$1:$A$75,0),   MATCH(Z$1,役男大表!$A$3:$BD$3,0)  )="榮","x",  IF(  INDEX(役男大表!$A$1:$BD$75,MATCH($A35,役男大表!$A$1:$A$75,0),   MATCH(Z$1,役男大表!$A$3:$BD$3,0)  )="榮-22",  "x榮18-22",               INDEX(役男大表!$A$1:$BD$75,MATCH($A35,役男大表!$A$1:$A$75,0),   MATCH(Z$1,役男大表!$A$3:$BD$3,0)  )                  )  )  )," ",""),"")</f>
        <v>x</v>
      </c>
      <c r="AA35" s="197" t="str">
        <f ca="1">_xlfn.IFNA(  SUBSTITUTE(     IF(  INDEX(役男大表!$A$1:$BD$75,MATCH($A35,役男大表!$A$1:$A$75,0),   MATCH(AA$1,役男大表!$A$3:$BD$3,0)  )=0,"",  IF(  INDEX(役男大表!$A$1:$BD$75,MATCH($A35,役男大表!$A$1:$A$75,0),   MATCH(AA$1,役男大表!$A$3:$BD$3,0)  )="榮","x",  IF(  INDEX(役男大表!$A$1:$BD$75,MATCH($A35,役男大表!$A$1:$A$75,0),   MATCH(AA$1,役男大表!$A$3:$BD$3,0)  )="榮-22",  "x榮18-22",               INDEX(役男大表!$A$1:$BD$75,MATCH($A35,役男大表!$A$1:$A$75,0),   MATCH(AA$1,役男大表!$A$3:$BD$3,0)  )                  )  )  )," ",""),"")</f>
        <v>x</v>
      </c>
      <c r="AB35" s="197" t="str">
        <f ca="1">_xlfn.IFNA(  SUBSTITUTE(     IF(  INDEX(役男大表!$A$1:$BD$75,MATCH($A35,役男大表!$A$1:$A$75,0),   MATCH(AB$1,役男大表!$A$3:$BD$3,0)  )=0,"",  IF(  INDEX(役男大表!$A$1:$BD$75,MATCH($A35,役男大表!$A$1:$A$75,0),   MATCH(AB$1,役男大表!$A$3:$BD$3,0)  )="榮","x",  IF(  INDEX(役男大表!$A$1:$BD$75,MATCH($A35,役男大表!$A$1:$A$75,0),   MATCH(AB$1,役男大表!$A$3:$BD$3,0)  )="榮-22",  "x榮18-22",               INDEX(役男大表!$A$1:$BD$75,MATCH($A35,役男大表!$A$1:$A$75,0),   MATCH(AB$1,役男大表!$A$3:$BD$3,0)  )                  )  )  )," ",""),"")</f>
        <v>x</v>
      </c>
      <c r="AC35" s="197" t="str">
        <f ca="1">_xlfn.IFNA(  SUBSTITUTE(     IF(  INDEX(役男大表!$A$1:$BD$75,MATCH($A35,役男大表!$A$1:$A$75,0),   MATCH(AC$1,役男大表!$A$3:$BD$3,0)  )=0,"",  IF(  INDEX(役男大表!$A$1:$BD$75,MATCH($A35,役男大表!$A$1:$A$75,0),   MATCH(AC$1,役男大表!$A$3:$BD$3,0)  )="榮","x",  IF(  INDEX(役男大表!$A$1:$BD$75,MATCH($A35,役男大表!$A$1:$A$75,0),   MATCH(AC$1,役男大表!$A$3:$BD$3,0)  )="榮-22",  "x榮18-22",               INDEX(役男大表!$A$1:$BD$75,MATCH($A35,役男大表!$A$1:$A$75,0),   MATCH(AC$1,役男大表!$A$3:$BD$3,0)  )                  )  )  )," ",""),"")</f>
        <v>x榮18-22</v>
      </c>
      <c r="AD35" s="197" t="str">
        <f ca="1">_xlfn.IFNA(  SUBSTITUTE(     IF(  INDEX(役男大表!$A$1:$BD$75,MATCH($A35,役男大表!$A$1:$A$75,0),   MATCH(AD$1,役男大表!$A$3:$BD$3,0)  )=0,"",  IF(  INDEX(役男大表!$A$1:$BD$75,MATCH($A35,役男大表!$A$1:$A$75,0),   MATCH(AD$1,役男大表!$A$3:$BD$3,0)  )="榮","x",  IF(  INDEX(役男大表!$A$1:$BD$75,MATCH($A35,役男大表!$A$1:$A$75,0),   MATCH(AD$1,役男大表!$A$3:$BD$3,0)  )="榮-22",  "x榮18-22",               INDEX(役男大表!$A$1:$BD$75,MATCH($A35,役男大表!$A$1:$A$75,0),   MATCH(AD$1,役男大表!$A$3:$BD$3,0)  )                  )  )  )," ",""),"")</f>
        <v/>
      </c>
      <c r="AE35" s="197" t="str">
        <f ca="1">_xlfn.IFNA(  SUBSTITUTE(     IF(  INDEX(役男大表!$A$1:$BD$75,MATCH($A35,役男大表!$A$1:$A$75,0),   MATCH(AE$1,役男大表!$A$3:$BD$3,0)  )=0,"",  IF(  INDEX(役男大表!$A$1:$BD$75,MATCH($A35,役男大表!$A$1:$A$75,0),   MATCH(AE$1,役男大表!$A$3:$BD$3,0)  )="榮","x",  IF(  INDEX(役男大表!$A$1:$BD$75,MATCH($A35,役男大表!$A$1:$A$75,0),   MATCH(AE$1,役男大表!$A$3:$BD$3,0)  )="榮-22",  "x榮18-22",               INDEX(役男大表!$A$1:$BD$75,MATCH($A35,役男大表!$A$1:$A$75,0),   MATCH(AE$1,役男大表!$A$3:$BD$3,0)  )                  )  )  )," ",""),"")</f>
        <v/>
      </c>
      <c r="AF35" s="197" t="str">
        <f ca="1">_xlfn.IFNA(  SUBSTITUTE(     IF(  INDEX(役男大表!$A$1:$BD$75,MATCH($A35,役男大表!$A$1:$A$75,0),   MATCH(AF$1,役男大表!$A$3:$BD$3,0)  )=0,"",  IF(  INDEX(役男大表!$A$1:$BD$75,MATCH($A35,役男大表!$A$1:$A$75,0),   MATCH(AF$1,役男大表!$A$3:$BD$3,0)  )="榮","x",  IF(  INDEX(役男大表!$A$1:$BD$75,MATCH($A35,役男大表!$A$1:$A$75,0),   MATCH(AF$1,役男大表!$A$3:$BD$3,0)  )="榮-22",  "x榮18-22",               INDEX(役男大表!$A$1:$BD$75,MATCH($A35,役男大表!$A$1:$A$75,0),   MATCH(AF$1,役男大表!$A$3:$BD$3,0)  )                  )  )  )," ",""),"")</f>
        <v/>
      </c>
      <c r="AG35" s="197" t="str">
        <f ca="1">_xlfn.IFNA(  SUBSTITUTE(     IF(  INDEX(役男大表!$A$1:$BD$75,MATCH($A35,役男大表!$A$1:$A$75,0),   MATCH(AG$1,役男大表!$A$3:$BD$3,0)  )=0,"",  IF(  INDEX(役男大表!$A$1:$BD$75,MATCH($A35,役男大表!$A$1:$A$75,0),   MATCH(AG$1,役男大表!$A$3:$BD$3,0)  )="榮","x",  IF(  INDEX(役男大表!$A$1:$BD$75,MATCH($A35,役男大表!$A$1:$A$75,0),   MATCH(AG$1,役男大表!$A$3:$BD$3,0)  )="榮-22",  "x榮18-22",               INDEX(役男大表!$A$1:$BD$75,MATCH($A35,役男大表!$A$1:$A$75,0),   MATCH(AG$1,役男大表!$A$3:$BD$3,0)  )                  )  )  )," ",""),"")</f>
        <v/>
      </c>
      <c r="AH35" s="197" t="str">
        <f ca="1">_xlfn.IFNA(  SUBSTITUTE(     IF(  INDEX(役男大表!$A$1:$BD$75,MATCH($A35,役男大表!$A$1:$A$75,0),   MATCH(AH$1,役男大表!$A$3:$BD$3,0)  )=0,"",  IF(  INDEX(役男大表!$A$1:$BD$75,MATCH($A35,役男大表!$A$1:$A$75,0),   MATCH(AH$1,役男大表!$A$3:$BD$3,0)  )="榮","x",  IF(  INDEX(役男大表!$A$1:$BD$75,MATCH($A35,役男大表!$A$1:$A$75,0),   MATCH(AH$1,役男大表!$A$3:$BD$3,0)  )="榮-22",  "x榮18-22",               INDEX(役男大表!$A$1:$BD$75,MATCH($A35,役男大表!$A$1:$A$75,0),   MATCH(AH$1,役男大表!$A$3:$BD$3,0)  )                  )  )  )," ",""),"")</f>
        <v/>
      </c>
      <c r="AI35" s="197" t="str">
        <f ca="1">_xlfn.IFNA(  SUBSTITUTE(     IF(  INDEX(役男大表!$A$1:$BD$75,MATCH($A35,役男大表!$A$1:$A$75,0),   MATCH(AI$1,役男大表!$A$3:$BD$3,0)  )=0,"",  IF(  INDEX(役男大表!$A$1:$BD$75,MATCH($A35,役男大表!$A$1:$A$75,0),   MATCH(AI$1,役男大表!$A$3:$BD$3,0)  )="榮","x",  IF(  INDEX(役男大表!$A$1:$BD$75,MATCH($A35,役男大表!$A$1:$A$75,0),   MATCH(AI$1,役男大表!$A$3:$BD$3,0)  )="榮-22",  "x榮18-22",               INDEX(役男大表!$A$1:$BD$75,MATCH($A35,役男大表!$A$1:$A$75,0),   MATCH(AI$1,役男大表!$A$3:$BD$3,0)  )                  )  )  )," ",""),"")</f>
        <v/>
      </c>
      <c r="AJ35" s="197" t="str">
        <f ca="1">_xlfn.IFNA(  SUBSTITUTE(     IF(  INDEX(役男大表!$A$1:$BD$75,MATCH($A35,役男大表!$A$1:$A$75,0),   MATCH(AJ$1,役男大表!$A$3:$BD$3,0)  )=0,"",  IF(  INDEX(役男大表!$A$1:$BD$75,MATCH($A35,役男大表!$A$1:$A$75,0),   MATCH(AJ$1,役男大表!$A$3:$BD$3,0)  )="榮","x",  IF(  INDEX(役男大表!$A$1:$BD$75,MATCH($A35,役男大表!$A$1:$A$75,0),   MATCH(AJ$1,役男大表!$A$3:$BD$3,0)  )="榮-22",  "x榮18-22",               INDEX(役男大表!$A$1:$BD$75,MATCH($A35,役男大表!$A$1:$A$75,0),   MATCH(AJ$1,役男大表!$A$3:$BD$3,0)  )                  )  )  )," ",""),"")</f>
        <v/>
      </c>
      <c r="AM35" s="65">
        <f t="shared" si="1"/>
        <v>34</v>
      </c>
      <c r="AN35" s="65" t="str">
        <f t="shared" si="2"/>
        <v>黃慕陽</v>
      </c>
      <c r="AO35" s="70" t="str">
        <f t="shared" ca="1" si="3"/>
        <v>全日勤</v>
      </c>
      <c r="AP35" s="65" t="str">
        <f>_xlfn.IFNA(IF((ROW(AP35)-1)&lt;=暫1!$B$2,IF(VALUE($AM35)=暫1!B$3,"家因",IF(VALUE($AM35)=暫1!C$3,"家因",IF(VALUE($AM35)=暫1!D$3,"家因",IF(VALUE($AM35)=暫1!E$3,"家因",IF(VALUE($AM35)=暫1!F$3,"家因",IF(VALUE($AM35)=暫1!G$3,"家因",IF(VALUE($AM35)=暫1!H$3,"家因",IF(VALUE($AM35)=暫1!I$3,"家因",IF(VALUE($AM35)=暫1!J$3,"家因",IF(VALUE($AM35)=暫1!K$3,"家因",IF(VALUE($AM35)=暫1!L$3,"家因",IF(VALUE($AM35)=暫1!M$3,"家因",IF(VALUE($AM35)=暫1!N$3,"家因",IF(VALUE($AM35)=暫1!O$3,"家因",IF(VALUE($AM35)=暫1!P$3,"家因",IF(VALUE($AM35)=暫1!Q$3,"家因",IF(VALUE($AM35)=暫1!R$3,"家因",IF(VALUE($AM35)=暫1!S$3,"家因",IF(VALUE($AM35)=暫1!T$3,"家因",IF(VALUE($AM35)=暫1!U$3,"家因","")))))))))))))))))))),""),"")</f>
        <v/>
      </c>
      <c r="AQ35" s="65" t="str">
        <f ca="1">IF((ROW(AQ35)-1)&lt;=暫1!$B$2,_xlfn.IFNA(IF(INDEX($A$1:$AJ$99,MATCH($AN35,$B$1:$B$219,0),VALUE($AQ$1+3))="成","補",INDEX($A$1:$AJ$99,MATCH($AN35,$B$1:$B$219,0),VALUE($AQ$1+3))),""),"")</f>
        <v/>
      </c>
      <c r="AR35" s="65" t="str">
        <f ca="1">IF((ROW(AR35)-1)&lt;=暫1!$B$2,_xlfn.IFNA(IF(INDEX($A$1:$AJ$99,MATCH($AN35,$B$1:$B$219,0),VALUE($AR$1+3))="成","補",INDEX($A$1:$AJ$99,MATCH($AN35,$B$1:$B$219,0),VALUE($AR$1+3))),""),"")</f>
        <v/>
      </c>
      <c r="AS35" s="65" t="str">
        <f ca="1">IF((ROW(AS35)-1)&lt;=暫1!$B$2,_xlfn.IFNA(IF(INDEX($A$1:$AJ$99,MATCH($AN35,$B$1:$B$219,0),VALUE($AS$1+3))="成","補",INDEX($A$1:$AJ$99,MATCH($AN35,$B$1:$B$219,0),VALUE($AS$1+3))),""),"")</f>
        <v/>
      </c>
      <c r="AT35" s="65" t="str">
        <f t="shared" ca="1" si="4"/>
        <v/>
      </c>
      <c r="AU35" s="65" t="str">
        <f t="shared" ca="1" si="7"/>
        <v/>
      </c>
      <c r="AV35" s="65" t="str">
        <f t="shared" ca="1" si="6"/>
        <v/>
      </c>
      <c r="AX35" s="65" t="str">
        <f ca="1">IFERROR(IF((ROW(AX35)-1)&lt;=暫1!$B$2,SUBSTITUTE(IF($AO35=$AX$1,$AM35,"")," ",""),""),"")</f>
        <v/>
      </c>
      <c r="AY35" s="65" t="str">
        <f ca="1">IFERROR(IF((ROW(AY35)-1)&lt;=暫1!$B$2,SUBSTITUTE(IF($AO35=$AY$1,$AM35,"")," ",""),""),"")</f>
        <v/>
      </c>
      <c r="AZ35" s="65" t="str">
        <f ca="1">IFERROR(IF((ROW(AZ35)-1)&lt;=暫1!$B$2,SUBSTITUTE(IF($AO35=$AZ$1,$AM35,"")," ",""),""),"")</f>
        <v/>
      </c>
      <c r="BA35" s="65" t="str">
        <f ca="1">IFERROR(IF((ROW(BA35)-1)&lt;=暫1!$B$2,SUBSTITUTE(IF($AO35=$BA$1,$AM35,"")," ",""),""),"")</f>
        <v/>
      </c>
      <c r="BB35" s="68" t="str">
        <f ca="1">IFERROR(IF((ROW(BB35)-1)&lt;=暫1!$B$2,SUBSTITUTE(IF(OR($AO35=$BB$1,$AO35=$AY$1,$AO35=$AZ$1),$AM35,IF($AO35=$AY$1,$AM35,"")),"",""),""),"")</f>
        <v>34</v>
      </c>
      <c r="BC35" s="68" t="str">
        <f>IF(    AND(LEN(BC34)&gt;=2,IF(OR(役男人力!$K$2:$K$94="是"),役男人力!$B36,"")&lt;&gt;"" ),        "" &amp;  IF(OR(役男人力!$K$2:$K$94="是"),役男人力!$B35,""),  IF(OR(役男人力!$E35="全日勤",役男人力!$E35="家因退勤"),役男人力!$B35,"")  )</f>
        <v>黃慕陽</v>
      </c>
    </row>
    <row r="36" spans="1:55" ht="25.5" customHeight="1">
      <c r="A36" s="197">
        <v>35</v>
      </c>
      <c r="B36" s="197" t="str">
        <f>_xlfn.IFNA(  INDEX(役男大表!$A$1:$BD$75,MATCH(A36,役男大表!$A$1:$A$75,0),2),"")</f>
        <v>楊昕翰</v>
      </c>
      <c r="C36" s="197" t="str">
        <f ca="1">_xlfn.IFNA(  SUBSTITUTE(     IF(  INDEX(役男大表!$A$1:$BD$75,MATCH($A36,役男大表!$A$1:$A$75,0),   MATCH(C$1,役男大表!$A$3:$BD$3,0)  )=0,"",  IF(  INDEX(役男大表!$A$1:$BD$75,MATCH($A36,役男大表!$A$1:$A$75,0),   MATCH(C$1,役男大表!$A$3:$BD$3,0)  )="榮","x",  IF(  INDEX(役男大表!$A$1:$BD$75,MATCH($A36,役男大表!$A$1:$A$75,0),   MATCH(C$1,役男大表!$A$3:$BD$3,0)  )="榮-22",  "x榮18-22",               INDEX(役男大表!$A$1:$BD$75,MATCH($A36,役男大表!$A$1:$A$75,0),   MATCH(C$1,役男大表!$A$3:$BD$3,0)  )                  )  )  )," ",""),"")</f>
        <v/>
      </c>
      <c r="D36" s="197" t="str">
        <f ca="1">_xlfn.IFNA(  SUBSTITUTE(     IF(  INDEX(役男大表!$A$1:$BD$75,MATCH($A36,役男大表!$A$1:$A$75,0),   MATCH(D$1,役男大表!$A$3:$BD$3,0)  )=0,"",  IF(  INDEX(役男大表!$A$1:$BD$75,MATCH($A36,役男大表!$A$1:$A$75,0),   MATCH(D$1,役男大表!$A$3:$BD$3,0)  )="榮","x",  IF(  INDEX(役男大表!$A$1:$BD$75,MATCH($A36,役男大表!$A$1:$A$75,0),   MATCH(D$1,役男大表!$A$3:$BD$3,0)  )="榮-22",  "x榮18-22",               INDEX(役男大表!$A$1:$BD$75,MATCH($A36,役男大表!$A$1:$A$75,0),   MATCH(D$1,役男大表!$A$3:$BD$3,0)  )                  )  )  )," ",""),"")</f>
        <v/>
      </c>
      <c r="E36" s="197" t="str">
        <f ca="1">_xlfn.IFNA(  SUBSTITUTE(     IF(  INDEX(役男大表!$A$1:$BD$75,MATCH($A36,役男大表!$A$1:$A$75,0),   MATCH(E$1,役男大表!$A$3:$BD$3,0)  )=0,"",  IF(  INDEX(役男大表!$A$1:$BD$75,MATCH($A36,役男大表!$A$1:$A$75,0),   MATCH(E$1,役男大表!$A$3:$BD$3,0)  )="榮","x",  IF(  INDEX(役男大表!$A$1:$BD$75,MATCH($A36,役男大表!$A$1:$A$75,0),   MATCH(E$1,役男大表!$A$3:$BD$3,0)  )="榮-22",  "x榮18-22",               INDEX(役男大表!$A$1:$BD$75,MATCH($A36,役男大表!$A$1:$A$75,0),   MATCH(E$1,役男大表!$A$3:$BD$3,0)  )                  )  )  )," ",""),"")</f>
        <v/>
      </c>
      <c r="F36" s="197" t="str">
        <f ca="1">_xlfn.IFNA(  SUBSTITUTE(     IF(  INDEX(役男大表!$A$1:$BD$75,MATCH($A36,役男大表!$A$1:$A$75,0),   MATCH(F$1,役男大表!$A$3:$BD$3,0)  )=0,"",  IF(  INDEX(役男大表!$A$1:$BD$75,MATCH($A36,役男大表!$A$1:$A$75,0),   MATCH(F$1,役男大表!$A$3:$BD$3,0)  )="榮","x",  IF(  INDEX(役男大表!$A$1:$BD$75,MATCH($A36,役男大表!$A$1:$A$75,0),   MATCH(F$1,役男大表!$A$3:$BD$3,0)  )="榮-22",  "x榮18-22",               INDEX(役男大表!$A$1:$BD$75,MATCH($A36,役男大表!$A$1:$A$75,0),   MATCH(F$1,役男大表!$A$3:$BD$3,0)  )                  )  )  )," ",""),"")</f>
        <v/>
      </c>
      <c r="G36" s="197" t="str">
        <f ca="1">_xlfn.IFNA(  SUBSTITUTE(     IF(  INDEX(役男大表!$A$1:$BD$75,MATCH($A36,役男大表!$A$1:$A$75,0),   MATCH(G$1,役男大表!$A$3:$BD$3,0)  )=0,"",  IF(  INDEX(役男大表!$A$1:$BD$75,MATCH($A36,役男大表!$A$1:$A$75,0),   MATCH(G$1,役男大表!$A$3:$BD$3,0)  )="榮","x",  IF(  INDEX(役男大表!$A$1:$BD$75,MATCH($A36,役男大表!$A$1:$A$75,0),   MATCH(G$1,役男大表!$A$3:$BD$3,0)  )="榮-22",  "x榮18-22",               INDEX(役男大表!$A$1:$BD$75,MATCH($A36,役男大表!$A$1:$A$75,0),   MATCH(G$1,役男大表!$A$3:$BD$3,0)  )                  )  )  )," ",""),"")</f>
        <v/>
      </c>
      <c r="H36" s="197" t="str">
        <f ca="1">_xlfn.IFNA(  SUBSTITUTE(     IF(  INDEX(役男大表!$A$1:$BD$75,MATCH($A36,役男大表!$A$1:$A$75,0),   MATCH(H$1,役男大表!$A$3:$BD$3,0)  )=0,"",  IF(  INDEX(役男大表!$A$1:$BD$75,MATCH($A36,役男大表!$A$1:$A$75,0),   MATCH(H$1,役男大表!$A$3:$BD$3,0)  )="榮","x",  IF(  INDEX(役男大表!$A$1:$BD$75,MATCH($A36,役男大表!$A$1:$A$75,0),   MATCH(H$1,役男大表!$A$3:$BD$3,0)  )="榮-22",  "x榮18-22",               INDEX(役男大表!$A$1:$BD$75,MATCH($A36,役男大表!$A$1:$A$75,0),   MATCH(H$1,役男大表!$A$3:$BD$3,0)  )                  )  )  )," ",""),"")</f>
        <v/>
      </c>
      <c r="I36" s="197" t="str">
        <f ca="1">_xlfn.IFNA(  SUBSTITUTE(     IF(  INDEX(役男大表!$A$1:$BD$75,MATCH($A36,役男大表!$A$1:$A$75,0),   MATCH(I$1,役男大表!$A$3:$BD$3,0)  )=0,"",  IF(  INDEX(役男大表!$A$1:$BD$75,MATCH($A36,役男大表!$A$1:$A$75,0),   MATCH(I$1,役男大表!$A$3:$BD$3,0)  )="榮","x",  IF(  INDEX(役男大表!$A$1:$BD$75,MATCH($A36,役男大表!$A$1:$A$75,0),   MATCH(I$1,役男大表!$A$3:$BD$3,0)  )="榮-22",  "x榮18-22",               INDEX(役男大表!$A$1:$BD$75,MATCH($A36,役男大表!$A$1:$A$75,0),   MATCH(I$1,役男大表!$A$3:$BD$3,0)  )                  )  )  )," ",""),"")</f>
        <v>x</v>
      </c>
      <c r="J36" s="197" t="str">
        <f ca="1">_xlfn.IFNA(  SUBSTITUTE(     IF(  INDEX(役男大表!$A$1:$BD$75,MATCH($A36,役男大表!$A$1:$A$75,0),   MATCH(J$1,役男大表!$A$3:$BD$3,0)  )=0,"",  IF(  INDEX(役男大表!$A$1:$BD$75,MATCH($A36,役男大表!$A$1:$A$75,0),   MATCH(J$1,役男大表!$A$3:$BD$3,0)  )="榮","x",  IF(  INDEX(役男大表!$A$1:$BD$75,MATCH($A36,役男大表!$A$1:$A$75,0),   MATCH(J$1,役男大表!$A$3:$BD$3,0)  )="榮-22",  "x榮18-22",               INDEX(役男大表!$A$1:$BD$75,MATCH($A36,役男大表!$A$1:$A$75,0),   MATCH(J$1,役男大表!$A$3:$BD$3,0)  )                  )  )  )," ",""),"")</f>
        <v>x</v>
      </c>
      <c r="K36" s="197" t="str">
        <f ca="1">_xlfn.IFNA(  SUBSTITUTE(     IF(  INDEX(役男大表!$A$1:$BD$75,MATCH($A36,役男大表!$A$1:$A$75,0),   MATCH(K$1,役男大表!$A$3:$BD$3,0)  )=0,"",  IF(  INDEX(役男大表!$A$1:$BD$75,MATCH($A36,役男大表!$A$1:$A$75,0),   MATCH(K$1,役男大表!$A$3:$BD$3,0)  )="榮","x",  IF(  INDEX(役男大表!$A$1:$BD$75,MATCH($A36,役男大表!$A$1:$A$75,0),   MATCH(K$1,役男大表!$A$3:$BD$3,0)  )="榮-22",  "x榮18-22",               INDEX(役男大表!$A$1:$BD$75,MATCH($A36,役男大表!$A$1:$A$75,0),   MATCH(K$1,役男大表!$A$3:$BD$3,0)  )                  )  )  )," ",""),"")</f>
        <v>x</v>
      </c>
      <c r="L36" s="197" t="str">
        <f ca="1">_xlfn.IFNA(  SUBSTITUTE(     IF(  INDEX(役男大表!$A$1:$BD$75,MATCH($A36,役男大表!$A$1:$A$75,0),   MATCH(L$1,役男大表!$A$3:$BD$3,0)  )=0,"",  IF(  INDEX(役男大表!$A$1:$BD$75,MATCH($A36,役男大表!$A$1:$A$75,0),   MATCH(L$1,役男大表!$A$3:$BD$3,0)  )="榮","x",  IF(  INDEX(役男大表!$A$1:$BD$75,MATCH($A36,役男大表!$A$1:$A$75,0),   MATCH(L$1,役男大表!$A$3:$BD$3,0)  )="榮-22",  "x榮18-22",               INDEX(役男大表!$A$1:$BD$75,MATCH($A36,役男大表!$A$1:$A$75,0),   MATCH(L$1,役男大表!$A$3:$BD$3,0)  )                  )  )  )," ",""),"")</f>
        <v>x</v>
      </c>
      <c r="M36" s="197" t="str">
        <f ca="1">_xlfn.IFNA(  SUBSTITUTE(     IF(  INDEX(役男大表!$A$1:$BD$75,MATCH($A36,役男大表!$A$1:$A$75,0),   MATCH(M$1,役男大表!$A$3:$BD$3,0)  )=0,"",  IF(  INDEX(役男大表!$A$1:$BD$75,MATCH($A36,役男大表!$A$1:$A$75,0),   MATCH(M$1,役男大表!$A$3:$BD$3,0)  )="榮","x",  IF(  INDEX(役男大表!$A$1:$BD$75,MATCH($A36,役男大表!$A$1:$A$75,0),   MATCH(M$1,役男大表!$A$3:$BD$3,0)  )="榮-22",  "x榮18-22",               INDEX(役男大表!$A$1:$BD$75,MATCH($A36,役男大表!$A$1:$A$75,0),   MATCH(M$1,役男大表!$A$3:$BD$3,0)  )                  )  )  )," ",""),"")</f>
        <v>x</v>
      </c>
      <c r="N36" s="197" t="str">
        <f ca="1">_xlfn.IFNA(  SUBSTITUTE(     IF(  INDEX(役男大表!$A$1:$BD$75,MATCH($A36,役男大表!$A$1:$A$75,0),   MATCH(N$1,役男大表!$A$3:$BD$3,0)  )=0,"",  IF(  INDEX(役男大表!$A$1:$BD$75,MATCH($A36,役男大表!$A$1:$A$75,0),   MATCH(N$1,役男大表!$A$3:$BD$3,0)  )="榮","x",  IF(  INDEX(役男大表!$A$1:$BD$75,MATCH($A36,役男大表!$A$1:$A$75,0),   MATCH(N$1,役男大表!$A$3:$BD$3,0)  )="榮-22",  "x榮18-22",               INDEX(役男大表!$A$1:$BD$75,MATCH($A36,役男大表!$A$1:$A$75,0),   MATCH(N$1,役男大表!$A$3:$BD$3,0)  )                  )  )  )," ",""),"")</f>
        <v/>
      </c>
      <c r="O36" s="197" t="str">
        <f ca="1">_xlfn.IFNA(  SUBSTITUTE(     IF(  INDEX(役男大表!$A$1:$BD$75,MATCH($A36,役男大表!$A$1:$A$75,0),   MATCH(O$1,役男大表!$A$3:$BD$3,0)  )=0,"",  IF(  INDEX(役男大表!$A$1:$BD$75,MATCH($A36,役男大表!$A$1:$A$75,0),   MATCH(O$1,役男大表!$A$3:$BD$3,0)  )="榮","x",  IF(  INDEX(役男大表!$A$1:$BD$75,MATCH($A36,役男大表!$A$1:$A$75,0),   MATCH(O$1,役男大表!$A$3:$BD$3,0)  )="榮-22",  "x榮18-22",               INDEX(役男大表!$A$1:$BD$75,MATCH($A36,役男大表!$A$1:$A$75,0),   MATCH(O$1,役男大表!$A$3:$BD$3,0)  )                  )  )  )," ",""),"")</f>
        <v/>
      </c>
      <c r="P36" s="197" t="str">
        <f ca="1">_xlfn.IFNA(  SUBSTITUTE(     IF(  INDEX(役男大表!$A$1:$BD$75,MATCH($A36,役男大表!$A$1:$A$75,0),   MATCH(P$1,役男大表!$A$3:$BD$3,0)  )=0,"",  IF(  INDEX(役男大表!$A$1:$BD$75,MATCH($A36,役男大表!$A$1:$A$75,0),   MATCH(P$1,役男大表!$A$3:$BD$3,0)  )="榮","x",  IF(  INDEX(役男大表!$A$1:$BD$75,MATCH($A36,役男大表!$A$1:$A$75,0),   MATCH(P$1,役男大表!$A$3:$BD$3,0)  )="榮-22",  "x榮18-22",               INDEX(役男大表!$A$1:$BD$75,MATCH($A36,役男大表!$A$1:$A$75,0),   MATCH(P$1,役男大表!$A$3:$BD$3,0)  )                  )  )  )," ",""),"")</f>
        <v/>
      </c>
      <c r="Q36" s="197" t="str">
        <f ca="1">_xlfn.IFNA(  SUBSTITUTE(     IF(  INDEX(役男大表!$A$1:$BD$75,MATCH($A36,役男大表!$A$1:$A$75,0),   MATCH(Q$1,役男大表!$A$3:$BD$3,0)  )=0,"",  IF(  INDEX(役男大表!$A$1:$BD$75,MATCH($A36,役男大表!$A$1:$A$75,0),   MATCH(Q$1,役男大表!$A$3:$BD$3,0)  )="榮","x",  IF(  INDEX(役男大表!$A$1:$BD$75,MATCH($A36,役男大表!$A$1:$A$75,0),   MATCH(Q$1,役男大表!$A$3:$BD$3,0)  )="榮-22",  "x榮18-22",               INDEX(役男大表!$A$1:$BD$75,MATCH($A36,役男大表!$A$1:$A$75,0),   MATCH(Q$1,役男大表!$A$3:$BD$3,0)  )                  )  )  )," ",""),"")</f>
        <v/>
      </c>
      <c r="R36" s="197" t="str">
        <f ca="1">_xlfn.IFNA(  SUBSTITUTE(     IF(  INDEX(役男大表!$A$1:$BD$75,MATCH($A36,役男大表!$A$1:$A$75,0),   MATCH(R$1,役男大表!$A$3:$BD$3,0)  )=0,"",  IF(  INDEX(役男大表!$A$1:$BD$75,MATCH($A36,役男大表!$A$1:$A$75,0),   MATCH(R$1,役男大表!$A$3:$BD$3,0)  )="榮","x",  IF(  INDEX(役男大表!$A$1:$BD$75,MATCH($A36,役男大表!$A$1:$A$75,0),   MATCH(R$1,役男大表!$A$3:$BD$3,0)  )="榮-22",  "x榮18-22",               INDEX(役男大表!$A$1:$BD$75,MATCH($A36,役男大表!$A$1:$A$75,0),   MATCH(R$1,役男大表!$A$3:$BD$3,0)  )                  )  )  )," ",""),"")</f>
        <v>病14-18</v>
      </c>
      <c r="S36" s="197" t="str">
        <f ca="1">_xlfn.IFNA(  SUBSTITUTE(     IF(  INDEX(役男大表!$A$1:$BD$75,MATCH($A36,役男大表!$A$1:$A$75,0),   MATCH(S$1,役男大表!$A$3:$BD$3,0)  )=0,"",  IF(  INDEX(役男大表!$A$1:$BD$75,MATCH($A36,役男大表!$A$1:$A$75,0),   MATCH(S$1,役男大表!$A$3:$BD$3,0)  )="榮","x",  IF(  INDEX(役男大表!$A$1:$BD$75,MATCH($A36,役男大表!$A$1:$A$75,0),   MATCH(S$1,役男大表!$A$3:$BD$3,0)  )="榮-22",  "x榮18-22",               INDEX(役男大表!$A$1:$BD$75,MATCH($A36,役男大表!$A$1:$A$75,0),   MATCH(S$1,役男大表!$A$3:$BD$3,0)  )                  )  )  )," ",""),"")</f>
        <v/>
      </c>
      <c r="T36" s="197" t="str">
        <f ca="1">_xlfn.IFNA(  SUBSTITUTE(     IF(  INDEX(役男大表!$A$1:$BD$75,MATCH($A36,役男大表!$A$1:$A$75,0),   MATCH(T$1,役男大表!$A$3:$BD$3,0)  )=0,"",  IF(  INDEX(役男大表!$A$1:$BD$75,MATCH($A36,役男大表!$A$1:$A$75,0),   MATCH(T$1,役男大表!$A$3:$BD$3,0)  )="榮","x",  IF(  INDEX(役男大表!$A$1:$BD$75,MATCH($A36,役男大表!$A$1:$A$75,0),   MATCH(T$1,役男大表!$A$3:$BD$3,0)  )="榮-22",  "x榮18-22",               INDEX(役男大表!$A$1:$BD$75,MATCH($A36,役男大表!$A$1:$A$75,0),   MATCH(T$1,役男大表!$A$3:$BD$3,0)  )                  )  )  )," ",""),"")</f>
        <v/>
      </c>
      <c r="U36" s="197" t="str">
        <f ca="1">_xlfn.IFNA(  SUBSTITUTE(     IF(  INDEX(役男大表!$A$1:$BD$75,MATCH($A36,役男大表!$A$1:$A$75,0),   MATCH(U$1,役男大表!$A$3:$BD$3,0)  )=0,"",  IF(  INDEX(役男大表!$A$1:$BD$75,MATCH($A36,役男大表!$A$1:$A$75,0),   MATCH(U$1,役男大表!$A$3:$BD$3,0)  )="榮","x",  IF(  INDEX(役男大表!$A$1:$BD$75,MATCH($A36,役男大表!$A$1:$A$75,0),   MATCH(U$1,役男大表!$A$3:$BD$3,0)  )="榮-22",  "x榮18-22",               INDEX(役男大表!$A$1:$BD$75,MATCH($A36,役男大表!$A$1:$A$75,0),   MATCH(U$1,役男大表!$A$3:$BD$3,0)  )                  )  )  )," ",""),"")</f>
        <v/>
      </c>
      <c r="V36" s="197" t="str">
        <f ca="1">_xlfn.IFNA(  SUBSTITUTE(     IF(  INDEX(役男大表!$A$1:$BD$75,MATCH($A36,役男大表!$A$1:$A$75,0),   MATCH(V$1,役男大表!$A$3:$BD$3,0)  )=0,"",  IF(  INDEX(役男大表!$A$1:$BD$75,MATCH($A36,役男大表!$A$1:$A$75,0),   MATCH(V$1,役男大表!$A$3:$BD$3,0)  )="榮","x",  IF(  INDEX(役男大表!$A$1:$BD$75,MATCH($A36,役男大表!$A$1:$A$75,0),   MATCH(V$1,役男大表!$A$3:$BD$3,0)  )="榮-22",  "x榮18-22",               INDEX(役男大表!$A$1:$BD$75,MATCH($A36,役男大表!$A$1:$A$75,0),   MATCH(V$1,役男大表!$A$3:$BD$3,0)  )                  )  )  )," ",""),"")</f>
        <v>補</v>
      </c>
      <c r="W36" s="197" t="str">
        <f ca="1">_xlfn.IFNA(  SUBSTITUTE(     IF(  INDEX(役男大表!$A$1:$BD$75,MATCH($A36,役男大表!$A$1:$A$75,0),   MATCH(W$1,役男大表!$A$3:$BD$3,0)  )=0,"",  IF(  INDEX(役男大表!$A$1:$BD$75,MATCH($A36,役男大表!$A$1:$A$75,0),   MATCH(W$1,役男大表!$A$3:$BD$3,0)  )="榮","x",  IF(  INDEX(役男大表!$A$1:$BD$75,MATCH($A36,役男大表!$A$1:$A$75,0),   MATCH(W$1,役男大表!$A$3:$BD$3,0)  )="榮-22",  "x榮18-22",               INDEX(役男大表!$A$1:$BD$75,MATCH($A36,役男大表!$A$1:$A$75,0),   MATCH(W$1,役男大表!$A$3:$BD$3,0)  )                  )  )  )," ",""),"")</f>
        <v>x</v>
      </c>
      <c r="X36" s="197" t="str">
        <f ca="1">_xlfn.IFNA(  SUBSTITUTE(     IF(  INDEX(役男大表!$A$1:$BD$75,MATCH($A36,役男大表!$A$1:$A$75,0),   MATCH(X$1,役男大表!$A$3:$BD$3,0)  )=0,"",  IF(  INDEX(役男大表!$A$1:$BD$75,MATCH($A36,役男大表!$A$1:$A$75,0),   MATCH(X$1,役男大表!$A$3:$BD$3,0)  )="榮","x",  IF(  INDEX(役男大表!$A$1:$BD$75,MATCH($A36,役男大表!$A$1:$A$75,0),   MATCH(X$1,役男大表!$A$3:$BD$3,0)  )="榮-22",  "x榮18-22",               INDEX(役男大表!$A$1:$BD$75,MATCH($A36,役男大表!$A$1:$A$75,0),   MATCH(X$1,役男大表!$A$3:$BD$3,0)  )                  )  )  )," ",""),"")</f>
        <v>x</v>
      </c>
      <c r="Y36" s="197" t="str">
        <f ca="1">_xlfn.IFNA(  SUBSTITUTE(     IF(  INDEX(役男大表!$A$1:$BD$75,MATCH($A36,役男大表!$A$1:$A$75,0),   MATCH(Y$1,役男大表!$A$3:$BD$3,0)  )=0,"",  IF(  INDEX(役男大表!$A$1:$BD$75,MATCH($A36,役男大表!$A$1:$A$75,0),   MATCH(Y$1,役男大表!$A$3:$BD$3,0)  )="榮","x",  IF(  INDEX(役男大表!$A$1:$BD$75,MATCH($A36,役男大表!$A$1:$A$75,0),   MATCH(Y$1,役男大表!$A$3:$BD$3,0)  )="榮-22",  "x榮18-22",               INDEX(役男大表!$A$1:$BD$75,MATCH($A36,役男大表!$A$1:$A$75,0),   MATCH(Y$1,役男大表!$A$3:$BD$3,0)  )                  )  )  )," ",""),"")</f>
        <v>x</v>
      </c>
      <c r="Z36" s="197" t="str">
        <f ca="1">_xlfn.IFNA(  SUBSTITUTE(     IF(  INDEX(役男大表!$A$1:$BD$75,MATCH($A36,役男大表!$A$1:$A$75,0),   MATCH(Z$1,役男大表!$A$3:$BD$3,0)  )=0,"",  IF(  INDEX(役男大表!$A$1:$BD$75,MATCH($A36,役男大表!$A$1:$A$75,0),   MATCH(Z$1,役男大表!$A$3:$BD$3,0)  )="榮","x",  IF(  INDEX(役男大表!$A$1:$BD$75,MATCH($A36,役男大表!$A$1:$A$75,0),   MATCH(Z$1,役男大表!$A$3:$BD$3,0)  )="榮-22",  "x榮18-22",               INDEX(役男大表!$A$1:$BD$75,MATCH($A36,役男大表!$A$1:$A$75,0),   MATCH(Z$1,役男大表!$A$3:$BD$3,0)  )                  )  )  )," ",""),"")</f>
        <v>x</v>
      </c>
      <c r="AA36" s="197" t="str">
        <f ca="1">_xlfn.IFNA(  SUBSTITUTE(     IF(  INDEX(役男大表!$A$1:$BD$75,MATCH($A36,役男大表!$A$1:$A$75,0),   MATCH(AA$1,役男大表!$A$3:$BD$3,0)  )=0,"",  IF(  INDEX(役男大表!$A$1:$BD$75,MATCH($A36,役男大表!$A$1:$A$75,0),   MATCH(AA$1,役男大表!$A$3:$BD$3,0)  )="榮","x",  IF(  INDEX(役男大表!$A$1:$BD$75,MATCH($A36,役男大表!$A$1:$A$75,0),   MATCH(AA$1,役男大表!$A$3:$BD$3,0)  )="榮-22",  "x榮18-22",               INDEX(役男大表!$A$1:$BD$75,MATCH($A36,役男大表!$A$1:$A$75,0),   MATCH(AA$1,役男大表!$A$3:$BD$3,0)  )                  )  )  )," ",""),"")</f>
        <v/>
      </c>
      <c r="AB36" s="197" t="str">
        <f ca="1">_xlfn.IFNA(  SUBSTITUTE(     IF(  INDEX(役男大表!$A$1:$BD$75,MATCH($A36,役男大表!$A$1:$A$75,0),   MATCH(AB$1,役男大表!$A$3:$BD$3,0)  )=0,"",  IF(  INDEX(役男大表!$A$1:$BD$75,MATCH($A36,役男大表!$A$1:$A$75,0),   MATCH(AB$1,役男大表!$A$3:$BD$3,0)  )="榮","x",  IF(  INDEX(役男大表!$A$1:$BD$75,MATCH($A36,役男大表!$A$1:$A$75,0),   MATCH(AB$1,役男大表!$A$3:$BD$3,0)  )="榮-22",  "x榮18-22",               INDEX(役男大表!$A$1:$BD$75,MATCH($A36,役男大表!$A$1:$A$75,0),   MATCH(AB$1,役男大表!$A$3:$BD$3,0)  )                  )  )  )," ",""),"")</f>
        <v/>
      </c>
      <c r="AC36" s="197" t="str">
        <f ca="1">_xlfn.IFNA(  SUBSTITUTE(     IF(  INDEX(役男大表!$A$1:$BD$75,MATCH($A36,役男大表!$A$1:$A$75,0),   MATCH(AC$1,役男大表!$A$3:$BD$3,0)  )=0,"",  IF(  INDEX(役男大表!$A$1:$BD$75,MATCH($A36,役男大表!$A$1:$A$75,0),   MATCH(AC$1,役男大表!$A$3:$BD$3,0)  )="榮","x",  IF(  INDEX(役男大表!$A$1:$BD$75,MATCH($A36,役男大表!$A$1:$A$75,0),   MATCH(AC$1,役男大表!$A$3:$BD$3,0)  )="榮-22",  "x榮18-22",               INDEX(役男大表!$A$1:$BD$75,MATCH($A36,役男大表!$A$1:$A$75,0),   MATCH(AC$1,役男大表!$A$3:$BD$3,0)  )                  )  )  )," ",""),"")</f>
        <v/>
      </c>
      <c r="AD36" s="197" t="str">
        <f ca="1">_xlfn.IFNA(  SUBSTITUTE(     IF(  INDEX(役男大表!$A$1:$BD$75,MATCH($A36,役男大表!$A$1:$A$75,0),   MATCH(AD$1,役男大表!$A$3:$BD$3,0)  )=0,"",  IF(  INDEX(役男大表!$A$1:$BD$75,MATCH($A36,役男大表!$A$1:$A$75,0),   MATCH(AD$1,役男大表!$A$3:$BD$3,0)  )="榮","x",  IF(  INDEX(役男大表!$A$1:$BD$75,MATCH($A36,役男大表!$A$1:$A$75,0),   MATCH(AD$1,役男大表!$A$3:$BD$3,0)  )="榮-22",  "x榮18-22",               INDEX(役男大表!$A$1:$BD$75,MATCH($A36,役男大表!$A$1:$A$75,0),   MATCH(AD$1,役男大表!$A$3:$BD$3,0)  )                  )  )  )," ",""),"")</f>
        <v/>
      </c>
      <c r="AE36" s="197" t="str">
        <f ca="1">_xlfn.IFNA(  SUBSTITUTE(     IF(  INDEX(役男大表!$A$1:$BD$75,MATCH($A36,役男大表!$A$1:$A$75,0),   MATCH(AE$1,役男大表!$A$3:$BD$3,0)  )=0,"",  IF(  INDEX(役男大表!$A$1:$BD$75,MATCH($A36,役男大表!$A$1:$A$75,0),   MATCH(AE$1,役男大表!$A$3:$BD$3,0)  )="榮","x",  IF(  INDEX(役男大表!$A$1:$BD$75,MATCH($A36,役男大表!$A$1:$A$75,0),   MATCH(AE$1,役男大表!$A$3:$BD$3,0)  )="榮-22",  "x榮18-22",               INDEX(役男大表!$A$1:$BD$75,MATCH($A36,役男大表!$A$1:$A$75,0),   MATCH(AE$1,役男大表!$A$3:$BD$3,0)  )                  )  )  )," ",""),"")</f>
        <v/>
      </c>
      <c r="AF36" s="197" t="str">
        <f ca="1">_xlfn.IFNA(  SUBSTITUTE(     IF(  INDEX(役男大表!$A$1:$BD$75,MATCH($A36,役男大表!$A$1:$A$75,0),   MATCH(AF$1,役男大表!$A$3:$BD$3,0)  )=0,"",  IF(  INDEX(役男大表!$A$1:$BD$75,MATCH($A36,役男大表!$A$1:$A$75,0),   MATCH(AF$1,役男大表!$A$3:$BD$3,0)  )="榮","x",  IF(  INDEX(役男大表!$A$1:$BD$75,MATCH($A36,役男大表!$A$1:$A$75,0),   MATCH(AF$1,役男大表!$A$3:$BD$3,0)  )="榮-22",  "x榮18-22",               INDEX(役男大表!$A$1:$BD$75,MATCH($A36,役男大表!$A$1:$A$75,0),   MATCH(AF$1,役男大表!$A$3:$BD$3,0)  )                  )  )  )," ",""),"")</f>
        <v/>
      </c>
      <c r="AG36" s="197" t="str">
        <f ca="1">_xlfn.IFNA(  SUBSTITUTE(     IF(  INDEX(役男大表!$A$1:$BD$75,MATCH($A36,役男大表!$A$1:$A$75,0),   MATCH(AG$1,役男大表!$A$3:$BD$3,0)  )=0,"",  IF(  INDEX(役男大表!$A$1:$BD$75,MATCH($A36,役男大表!$A$1:$A$75,0),   MATCH(AG$1,役男大表!$A$3:$BD$3,0)  )="榮","x",  IF(  INDEX(役男大表!$A$1:$BD$75,MATCH($A36,役男大表!$A$1:$A$75,0),   MATCH(AG$1,役男大表!$A$3:$BD$3,0)  )="榮-22",  "x榮18-22",               INDEX(役男大表!$A$1:$BD$75,MATCH($A36,役男大表!$A$1:$A$75,0),   MATCH(AG$1,役男大表!$A$3:$BD$3,0)  )                  )  )  )," ",""),"")</f>
        <v/>
      </c>
      <c r="AH36" s="197" t="str">
        <f ca="1">_xlfn.IFNA(  SUBSTITUTE(     IF(  INDEX(役男大表!$A$1:$BD$75,MATCH($A36,役男大表!$A$1:$A$75,0),   MATCH(AH$1,役男大表!$A$3:$BD$3,0)  )=0,"",  IF(  INDEX(役男大表!$A$1:$BD$75,MATCH($A36,役男大表!$A$1:$A$75,0),   MATCH(AH$1,役男大表!$A$3:$BD$3,0)  )="榮","x",  IF(  INDEX(役男大表!$A$1:$BD$75,MATCH($A36,役男大表!$A$1:$A$75,0),   MATCH(AH$1,役男大表!$A$3:$BD$3,0)  )="榮-22",  "x榮18-22",               INDEX(役男大表!$A$1:$BD$75,MATCH($A36,役男大表!$A$1:$A$75,0),   MATCH(AH$1,役男大表!$A$3:$BD$3,0)  )                  )  )  )," ",""),"")</f>
        <v/>
      </c>
      <c r="AI36" s="197" t="str">
        <f ca="1">_xlfn.IFNA(  SUBSTITUTE(     IF(  INDEX(役男大表!$A$1:$BD$75,MATCH($A36,役男大表!$A$1:$A$75,0),   MATCH(AI$1,役男大表!$A$3:$BD$3,0)  )=0,"",  IF(  INDEX(役男大表!$A$1:$BD$75,MATCH($A36,役男大表!$A$1:$A$75,0),   MATCH(AI$1,役男大表!$A$3:$BD$3,0)  )="榮","x",  IF(  INDEX(役男大表!$A$1:$BD$75,MATCH($A36,役男大表!$A$1:$A$75,0),   MATCH(AI$1,役男大表!$A$3:$BD$3,0)  )="榮-22",  "x榮18-22",               INDEX(役男大表!$A$1:$BD$75,MATCH($A36,役男大表!$A$1:$A$75,0),   MATCH(AI$1,役男大表!$A$3:$BD$3,0)  )                  )  )  )," ",""),"")</f>
        <v/>
      </c>
      <c r="AJ36" s="197" t="str">
        <f ca="1">_xlfn.IFNA(  SUBSTITUTE(     IF(  INDEX(役男大表!$A$1:$BD$75,MATCH($A36,役男大表!$A$1:$A$75,0),   MATCH(AJ$1,役男大表!$A$3:$BD$3,0)  )=0,"",  IF(  INDEX(役男大表!$A$1:$BD$75,MATCH($A36,役男大表!$A$1:$A$75,0),   MATCH(AJ$1,役男大表!$A$3:$BD$3,0)  )="榮","x",  IF(  INDEX(役男大表!$A$1:$BD$75,MATCH($A36,役男大表!$A$1:$A$75,0),   MATCH(AJ$1,役男大表!$A$3:$BD$3,0)  )="榮-22",  "x榮18-22",               INDEX(役男大表!$A$1:$BD$75,MATCH($A36,役男大表!$A$1:$A$75,0),   MATCH(AJ$1,役男大表!$A$3:$BD$3,0)  )                  )  )  )," ",""),"")</f>
        <v/>
      </c>
      <c r="AM36" s="65">
        <f t="shared" si="1"/>
        <v>35</v>
      </c>
      <c r="AN36" s="65" t="str">
        <f t="shared" si="2"/>
        <v>楊昕翰</v>
      </c>
      <c r="AO36" s="70" t="str">
        <f t="shared" ca="1" si="3"/>
        <v>全日勤</v>
      </c>
      <c r="AP36" s="65" t="str">
        <f>_xlfn.IFNA(IF((ROW(AP36)-1)&lt;=暫1!$B$2,IF(VALUE($AM36)=暫1!B$3,"家因",IF(VALUE($AM36)=暫1!C$3,"家因",IF(VALUE($AM36)=暫1!D$3,"家因",IF(VALUE($AM36)=暫1!E$3,"家因",IF(VALUE($AM36)=暫1!F$3,"家因",IF(VALUE($AM36)=暫1!G$3,"家因",IF(VALUE($AM36)=暫1!H$3,"家因",IF(VALUE($AM36)=暫1!I$3,"家因",IF(VALUE($AM36)=暫1!J$3,"家因",IF(VALUE($AM36)=暫1!K$3,"家因",IF(VALUE($AM36)=暫1!L$3,"家因",IF(VALUE($AM36)=暫1!M$3,"家因",IF(VALUE($AM36)=暫1!N$3,"家因",IF(VALUE($AM36)=暫1!O$3,"家因",IF(VALUE($AM36)=暫1!P$3,"家因",IF(VALUE($AM36)=暫1!Q$3,"家因",IF(VALUE($AM36)=暫1!R$3,"家因",IF(VALUE($AM36)=暫1!S$3,"家因",IF(VALUE($AM36)=暫1!T$3,"家因",IF(VALUE($AM36)=暫1!U$3,"家因","")))))))))))))))))))),""),"")</f>
        <v/>
      </c>
      <c r="AQ36" s="65" t="str">
        <f ca="1">IF((ROW(AQ36)-1)&lt;=暫1!$B$2,_xlfn.IFNA(IF(INDEX($A$1:$AJ$99,MATCH($AN36,$B$1:$B$219,0),VALUE($AQ$1+3))="成","補",INDEX($A$1:$AJ$99,MATCH($AN36,$B$1:$B$219,0),VALUE($AQ$1+3))),""),"")</f>
        <v/>
      </c>
      <c r="AR36" s="65" t="str">
        <f ca="1">IF((ROW(AR36)-1)&lt;=暫1!$B$2,_xlfn.IFNA(IF(INDEX($A$1:$AJ$99,MATCH($AN36,$B$1:$B$219,0),VALUE($AR$1+3))="成","補",INDEX($A$1:$AJ$99,MATCH($AN36,$B$1:$B$219,0),VALUE($AR$1+3))),""),"")</f>
        <v/>
      </c>
      <c r="AS36" s="65" t="str">
        <f ca="1">IF((ROW(AS36)-1)&lt;=暫1!$B$2,_xlfn.IFNA(IF(INDEX($A$1:$AJ$99,MATCH($AN36,$B$1:$B$219,0),VALUE($AS$1+3))="成","補",INDEX($A$1:$AJ$99,MATCH($AN36,$B$1:$B$219,0),VALUE($AS$1+3))),""),"")</f>
        <v/>
      </c>
      <c r="AT36" s="65" t="str">
        <f t="shared" ca="1" si="4"/>
        <v/>
      </c>
      <c r="AU36" s="65" t="str">
        <f t="shared" ca="1" si="7"/>
        <v/>
      </c>
      <c r="AV36" s="65" t="str">
        <f t="shared" ca="1" si="6"/>
        <v/>
      </c>
      <c r="AX36" s="65" t="str">
        <f ca="1">IFERROR(IF((ROW(AX36)-1)&lt;=暫1!$B$2,SUBSTITUTE(IF($AO36=$AX$1,$AM36,"")," ",""),""),"")</f>
        <v/>
      </c>
      <c r="AY36" s="65" t="str">
        <f ca="1">IFERROR(IF((ROW(AY36)-1)&lt;=暫1!$B$2,SUBSTITUTE(IF($AO36=$AY$1,$AM36,"")," ",""),""),"")</f>
        <v/>
      </c>
      <c r="AZ36" s="65" t="str">
        <f ca="1">IFERROR(IF((ROW(AZ36)-1)&lt;=暫1!$B$2,SUBSTITUTE(IF($AO36=$AZ$1,$AM36,"")," ",""),""),"")</f>
        <v/>
      </c>
      <c r="BA36" s="65" t="str">
        <f ca="1">IFERROR(IF((ROW(BA36)-1)&lt;=暫1!$B$2,SUBSTITUTE(IF($AO36=$BA$1,$AM36,"")," ",""),""),"")</f>
        <v/>
      </c>
      <c r="BB36" s="68" t="str">
        <f ca="1">IFERROR(IF((ROW(BB36)-1)&lt;=暫1!$B$2,SUBSTITUTE(IF(OR($AO36=$BB$1,$AO36=$AY$1,$AO36=$AZ$1),$AM36,IF($AO36=$AY$1,$AM36,"")),"",""),""),"")</f>
        <v>35</v>
      </c>
      <c r="BC36" s="68" t="str">
        <f>IF(    AND(LEN(BC35)&gt;=2,IF(OR(役男人力!$K$2:$K$94="是"),役男人力!$B37,"")&lt;&gt;"" ),        "" &amp;  IF(OR(役男人力!$K$2:$K$94="是"),役男人力!$B36,""),  IF(OR(役男人力!$E36="全日勤",役男人力!$E36="家因退勤"),役男人力!$B36,"")  )</f>
        <v>楊昕翰</v>
      </c>
    </row>
    <row r="37" spans="1:55" ht="25.5" customHeight="1">
      <c r="A37" s="197">
        <v>36</v>
      </c>
      <c r="B37" s="197" t="str">
        <f>_xlfn.IFNA(  INDEX(役男大表!$A$1:$BD$75,MATCH(A37,役男大表!$A$1:$A$75,0),2),"")</f>
        <v>林廷翰</v>
      </c>
      <c r="C37" s="197" t="str">
        <f ca="1">_xlfn.IFNA(  SUBSTITUTE(     IF(  INDEX(役男大表!$A$1:$BD$75,MATCH($A37,役男大表!$A$1:$A$75,0),   MATCH(C$1,役男大表!$A$3:$BD$3,0)  )=0,"",  IF(  INDEX(役男大表!$A$1:$BD$75,MATCH($A37,役男大表!$A$1:$A$75,0),   MATCH(C$1,役男大表!$A$3:$BD$3,0)  )="榮","x",  IF(  INDEX(役男大表!$A$1:$BD$75,MATCH($A37,役男大表!$A$1:$A$75,0),   MATCH(C$1,役男大表!$A$3:$BD$3,0)  )="榮-22",  "x榮18-22",               INDEX(役男大表!$A$1:$BD$75,MATCH($A37,役男大表!$A$1:$A$75,0),   MATCH(C$1,役男大表!$A$3:$BD$3,0)  )                  )  )  )," ",""),"")</f>
        <v/>
      </c>
      <c r="D37" s="197" t="str">
        <f ca="1">_xlfn.IFNA(  SUBSTITUTE(     IF(  INDEX(役男大表!$A$1:$BD$75,MATCH($A37,役男大表!$A$1:$A$75,0),   MATCH(D$1,役男大表!$A$3:$BD$3,0)  )=0,"",  IF(  INDEX(役男大表!$A$1:$BD$75,MATCH($A37,役男大表!$A$1:$A$75,0),   MATCH(D$1,役男大表!$A$3:$BD$3,0)  )="榮","x",  IF(  INDEX(役男大表!$A$1:$BD$75,MATCH($A37,役男大表!$A$1:$A$75,0),   MATCH(D$1,役男大表!$A$3:$BD$3,0)  )="榮-22",  "x榮18-22",               INDEX(役男大表!$A$1:$BD$75,MATCH($A37,役男大表!$A$1:$A$75,0),   MATCH(D$1,役男大表!$A$3:$BD$3,0)  )                  )  )  )," ",""),"")</f>
        <v/>
      </c>
      <c r="E37" s="197" t="str">
        <f ca="1">_xlfn.IFNA(  SUBSTITUTE(     IF(  INDEX(役男大表!$A$1:$BD$75,MATCH($A37,役男大表!$A$1:$A$75,0),   MATCH(E$1,役男大表!$A$3:$BD$3,0)  )=0,"",  IF(  INDEX(役男大表!$A$1:$BD$75,MATCH($A37,役男大表!$A$1:$A$75,0),   MATCH(E$1,役男大表!$A$3:$BD$3,0)  )="榮","x",  IF(  INDEX(役男大表!$A$1:$BD$75,MATCH($A37,役男大表!$A$1:$A$75,0),   MATCH(E$1,役男大表!$A$3:$BD$3,0)  )="榮-22",  "x榮18-22",               INDEX(役男大表!$A$1:$BD$75,MATCH($A37,役男大表!$A$1:$A$75,0),   MATCH(E$1,役男大表!$A$3:$BD$3,0)  )                  )  )  )," ",""),"")</f>
        <v>病09-13</v>
      </c>
      <c r="F37" s="197" t="str">
        <f ca="1">_xlfn.IFNA(  SUBSTITUTE(     IF(  INDEX(役男大表!$A$1:$BD$75,MATCH($A37,役男大表!$A$1:$A$75,0),   MATCH(F$1,役男大表!$A$3:$BD$3,0)  )=0,"",  IF(  INDEX(役男大表!$A$1:$BD$75,MATCH($A37,役男大表!$A$1:$A$75,0),   MATCH(F$1,役男大表!$A$3:$BD$3,0)  )="榮","x",  IF(  INDEX(役男大表!$A$1:$BD$75,MATCH($A37,役男大表!$A$1:$A$75,0),   MATCH(F$1,役男大表!$A$3:$BD$3,0)  )="榮-22",  "x榮18-22",               INDEX(役男大表!$A$1:$BD$75,MATCH($A37,役男大表!$A$1:$A$75,0),   MATCH(F$1,役男大表!$A$3:$BD$3,0)  )                  )  )  )," ",""),"")</f>
        <v>x</v>
      </c>
      <c r="G37" s="197" t="str">
        <f ca="1">_xlfn.IFNA(  SUBSTITUTE(     IF(  INDEX(役男大表!$A$1:$BD$75,MATCH($A37,役男大表!$A$1:$A$75,0),   MATCH(G$1,役男大表!$A$3:$BD$3,0)  )=0,"",  IF(  INDEX(役男大表!$A$1:$BD$75,MATCH($A37,役男大表!$A$1:$A$75,0),   MATCH(G$1,役男大表!$A$3:$BD$3,0)  )="榮","x",  IF(  INDEX(役男大表!$A$1:$BD$75,MATCH($A37,役男大表!$A$1:$A$75,0),   MATCH(G$1,役男大表!$A$3:$BD$3,0)  )="榮-22",  "x榮18-22",               INDEX(役男大表!$A$1:$BD$75,MATCH($A37,役男大表!$A$1:$A$75,0),   MATCH(G$1,役男大表!$A$3:$BD$3,0)  )                  )  )  )," ",""),"")</f>
        <v>x</v>
      </c>
      <c r="H37" s="197" t="str">
        <f ca="1">_xlfn.IFNA(  SUBSTITUTE(     IF(  INDEX(役男大表!$A$1:$BD$75,MATCH($A37,役男大表!$A$1:$A$75,0),   MATCH(H$1,役男大表!$A$3:$BD$3,0)  )=0,"",  IF(  INDEX(役男大表!$A$1:$BD$75,MATCH($A37,役男大表!$A$1:$A$75,0),   MATCH(H$1,役男大表!$A$3:$BD$3,0)  )="榮","x",  IF(  INDEX(役男大表!$A$1:$BD$75,MATCH($A37,役男大表!$A$1:$A$75,0),   MATCH(H$1,役男大表!$A$3:$BD$3,0)  )="榮-22",  "x榮18-22",               INDEX(役男大表!$A$1:$BD$75,MATCH($A37,役男大表!$A$1:$A$75,0),   MATCH(H$1,役男大表!$A$3:$BD$3,0)  )                  )  )  )," ",""),"")</f>
        <v/>
      </c>
      <c r="I37" s="197" t="str">
        <f ca="1">_xlfn.IFNA(  SUBSTITUTE(     IF(  INDEX(役男大表!$A$1:$BD$75,MATCH($A37,役男大表!$A$1:$A$75,0),   MATCH(I$1,役男大表!$A$3:$BD$3,0)  )=0,"",  IF(  INDEX(役男大表!$A$1:$BD$75,MATCH($A37,役男大表!$A$1:$A$75,0),   MATCH(I$1,役男大表!$A$3:$BD$3,0)  )="榮","x",  IF(  INDEX(役男大表!$A$1:$BD$75,MATCH($A37,役男大表!$A$1:$A$75,0),   MATCH(I$1,役男大表!$A$3:$BD$3,0)  )="榮-22",  "x榮18-22",               INDEX(役男大表!$A$1:$BD$75,MATCH($A37,役男大表!$A$1:$A$75,0),   MATCH(I$1,役男大表!$A$3:$BD$3,0)  )                  )  )  )," ",""),"")</f>
        <v/>
      </c>
      <c r="J37" s="197" t="str">
        <f ca="1">_xlfn.IFNA(  SUBSTITUTE(     IF(  INDEX(役男大表!$A$1:$BD$75,MATCH($A37,役男大表!$A$1:$A$75,0),   MATCH(J$1,役男大表!$A$3:$BD$3,0)  )=0,"",  IF(  INDEX(役男大表!$A$1:$BD$75,MATCH($A37,役男大表!$A$1:$A$75,0),   MATCH(J$1,役男大表!$A$3:$BD$3,0)  )="榮","x",  IF(  INDEX(役男大表!$A$1:$BD$75,MATCH($A37,役男大表!$A$1:$A$75,0),   MATCH(J$1,役男大表!$A$3:$BD$3,0)  )="榮-22",  "x榮18-22",               INDEX(役男大表!$A$1:$BD$75,MATCH($A37,役男大表!$A$1:$A$75,0),   MATCH(J$1,役男大表!$A$3:$BD$3,0)  )                  )  )  )," ",""),"")</f>
        <v/>
      </c>
      <c r="K37" s="197" t="str">
        <f ca="1">_xlfn.IFNA(  SUBSTITUTE(     IF(  INDEX(役男大表!$A$1:$BD$75,MATCH($A37,役男大表!$A$1:$A$75,0),   MATCH(K$1,役男大表!$A$3:$BD$3,0)  )=0,"",  IF(  INDEX(役男大表!$A$1:$BD$75,MATCH($A37,役男大表!$A$1:$A$75,0),   MATCH(K$1,役男大表!$A$3:$BD$3,0)  )="榮","x",  IF(  INDEX(役男大表!$A$1:$BD$75,MATCH($A37,役男大表!$A$1:$A$75,0),   MATCH(K$1,役男大表!$A$3:$BD$3,0)  )="榮-22",  "x榮18-22",               INDEX(役男大表!$A$1:$BD$75,MATCH($A37,役男大表!$A$1:$A$75,0),   MATCH(K$1,役男大表!$A$3:$BD$3,0)  )                  )  )  )," ",""),"")</f>
        <v/>
      </c>
      <c r="L37" s="197" t="str">
        <f ca="1">_xlfn.IFNA(  SUBSTITUTE(     IF(  INDEX(役男大表!$A$1:$BD$75,MATCH($A37,役男大表!$A$1:$A$75,0),   MATCH(L$1,役男大表!$A$3:$BD$3,0)  )=0,"",  IF(  INDEX(役男大表!$A$1:$BD$75,MATCH($A37,役男大表!$A$1:$A$75,0),   MATCH(L$1,役男大表!$A$3:$BD$3,0)  )="榮","x",  IF(  INDEX(役男大表!$A$1:$BD$75,MATCH($A37,役男大表!$A$1:$A$75,0),   MATCH(L$1,役男大表!$A$3:$BD$3,0)  )="榮-22",  "x榮18-22",               INDEX(役男大表!$A$1:$BD$75,MATCH($A37,役男大表!$A$1:$A$75,0),   MATCH(L$1,役男大表!$A$3:$BD$3,0)  )                  )  )  )," ",""),"")</f>
        <v>病11-18</v>
      </c>
      <c r="M37" s="197" t="str">
        <f ca="1">_xlfn.IFNA(  SUBSTITUTE(     IF(  INDEX(役男大表!$A$1:$BD$75,MATCH($A37,役男大表!$A$1:$A$75,0),   MATCH(M$1,役男大表!$A$3:$BD$3,0)  )=0,"",  IF(  INDEX(役男大表!$A$1:$BD$75,MATCH($A37,役男大表!$A$1:$A$75,0),   MATCH(M$1,役男大表!$A$3:$BD$3,0)  )="榮","x",  IF(  INDEX(役男大表!$A$1:$BD$75,MATCH($A37,役男大表!$A$1:$A$75,0),   MATCH(M$1,役男大表!$A$3:$BD$3,0)  )="榮-22",  "x榮18-22",               INDEX(役男大表!$A$1:$BD$75,MATCH($A37,役男大表!$A$1:$A$75,0),   MATCH(M$1,役男大表!$A$3:$BD$3,0)  )                  )  )  )," ",""),"")</f>
        <v>x</v>
      </c>
      <c r="N37" s="197" t="str">
        <f ca="1">_xlfn.IFNA(  SUBSTITUTE(     IF(  INDEX(役男大表!$A$1:$BD$75,MATCH($A37,役男大表!$A$1:$A$75,0),   MATCH(N$1,役男大表!$A$3:$BD$3,0)  )=0,"",  IF(  INDEX(役男大表!$A$1:$BD$75,MATCH($A37,役男大表!$A$1:$A$75,0),   MATCH(N$1,役男大表!$A$3:$BD$3,0)  )="榮","x",  IF(  INDEX(役男大表!$A$1:$BD$75,MATCH($A37,役男大表!$A$1:$A$75,0),   MATCH(N$1,役男大表!$A$3:$BD$3,0)  )="榮-22",  "x榮18-22",               INDEX(役男大表!$A$1:$BD$75,MATCH($A37,役男大表!$A$1:$A$75,0),   MATCH(N$1,役男大表!$A$3:$BD$3,0)  )                  )  )  )," ",""),"")</f>
        <v>x病18-17日18</v>
      </c>
      <c r="O37" s="197" t="str">
        <f ca="1">_xlfn.IFNA(  SUBSTITUTE(     IF(  INDEX(役男大表!$A$1:$BD$75,MATCH($A37,役男大表!$A$1:$A$75,0),   MATCH(O$1,役男大表!$A$3:$BD$3,0)  )=0,"",  IF(  INDEX(役男大表!$A$1:$BD$75,MATCH($A37,役男大表!$A$1:$A$75,0),   MATCH(O$1,役男大表!$A$3:$BD$3,0)  )="榮","x",  IF(  INDEX(役男大表!$A$1:$BD$75,MATCH($A37,役男大表!$A$1:$A$75,0),   MATCH(O$1,役男大表!$A$3:$BD$3,0)  )="榮-22",  "x榮18-22",               INDEX(役男大表!$A$1:$BD$75,MATCH($A37,役男大表!$A$1:$A$75,0),   MATCH(O$1,役男大表!$A$3:$BD$3,0)  )                  )  )  )," ",""),"")</f>
        <v>病12日18-17日18</v>
      </c>
      <c r="P37" s="197" t="str">
        <f ca="1">_xlfn.IFNA(  SUBSTITUTE(     IF(  INDEX(役男大表!$A$1:$BD$75,MATCH($A37,役男大表!$A$1:$A$75,0),   MATCH(P$1,役男大表!$A$3:$BD$3,0)  )=0,"",  IF(  INDEX(役男大表!$A$1:$BD$75,MATCH($A37,役男大表!$A$1:$A$75,0),   MATCH(P$1,役男大表!$A$3:$BD$3,0)  )="榮","x",  IF(  INDEX(役男大表!$A$1:$BD$75,MATCH($A37,役男大表!$A$1:$A$75,0),   MATCH(P$1,役男大表!$A$3:$BD$3,0)  )="榮-22",  "x榮18-22",               INDEX(役男大表!$A$1:$BD$75,MATCH($A37,役男大表!$A$1:$A$75,0),   MATCH(P$1,役男大表!$A$3:$BD$3,0)  )                  )  )  )," ",""),"")</f>
        <v>病12日18-17日18</v>
      </c>
      <c r="Q37" s="197" t="str">
        <f ca="1">_xlfn.IFNA(  SUBSTITUTE(     IF(  INDEX(役男大表!$A$1:$BD$75,MATCH($A37,役男大表!$A$1:$A$75,0),   MATCH(Q$1,役男大表!$A$3:$BD$3,0)  )=0,"",  IF(  INDEX(役男大表!$A$1:$BD$75,MATCH($A37,役男大表!$A$1:$A$75,0),   MATCH(Q$1,役男大表!$A$3:$BD$3,0)  )="榮","x",  IF(  INDEX(役男大表!$A$1:$BD$75,MATCH($A37,役男大表!$A$1:$A$75,0),   MATCH(Q$1,役男大表!$A$3:$BD$3,0)  )="榮-22",  "x榮18-22",               INDEX(役男大表!$A$1:$BD$75,MATCH($A37,役男大表!$A$1:$A$75,0),   MATCH(Q$1,役男大表!$A$3:$BD$3,0)  )                  )  )  )," ",""),"")</f>
        <v>病12日18-17日18</v>
      </c>
      <c r="R37" s="197" t="str">
        <f ca="1">_xlfn.IFNA(  SUBSTITUTE(     IF(  INDEX(役男大表!$A$1:$BD$75,MATCH($A37,役男大表!$A$1:$A$75,0),   MATCH(R$1,役男大表!$A$3:$BD$3,0)  )=0,"",  IF(  INDEX(役男大表!$A$1:$BD$75,MATCH($A37,役男大表!$A$1:$A$75,0),   MATCH(R$1,役男大表!$A$3:$BD$3,0)  )="榮","x",  IF(  INDEX(役男大表!$A$1:$BD$75,MATCH($A37,役男大表!$A$1:$A$75,0),   MATCH(R$1,役男大表!$A$3:$BD$3,0)  )="榮-22",  "x榮18-22",               INDEX(役男大表!$A$1:$BD$75,MATCH($A37,役男大表!$A$1:$A$75,0),   MATCH(R$1,役男大表!$A$3:$BD$3,0)  )                  )  )  )," ",""),"")</f>
        <v>病12日18-17日18</v>
      </c>
      <c r="S37" s="197" t="str">
        <f ca="1">_xlfn.IFNA(  SUBSTITUTE(     IF(  INDEX(役男大表!$A$1:$BD$75,MATCH($A37,役男大表!$A$1:$A$75,0),   MATCH(S$1,役男大表!$A$3:$BD$3,0)  )=0,"",  IF(  INDEX(役男大表!$A$1:$BD$75,MATCH($A37,役男大表!$A$1:$A$75,0),   MATCH(S$1,役男大表!$A$3:$BD$3,0)  )="榮","x",  IF(  INDEX(役男大表!$A$1:$BD$75,MATCH($A37,役男大表!$A$1:$A$75,0),   MATCH(S$1,役男大表!$A$3:$BD$3,0)  )="榮-22",  "x榮18-22",               INDEX(役男大表!$A$1:$BD$75,MATCH($A37,役男大表!$A$1:$A$75,0),   MATCH(S$1,役男大表!$A$3:$BD$3,0)  )                  )  )  )," ",""),"")</f>
        <v>病12日18-17日18</v>
      </c>
      <c r="T37" s="197" t="str">
        <f ca="1">_xlfn.IFNA(  SUBSTITUTE(     IF(  INDEX(役男大表!$A$1:$BD$75,MATCH($A37,役男大表!$A$1:$A$75,0),   MATCH(T$1,役男大表!$A$3:$BD$3,0)  )=0,"",  IF(  INDEX(役男大表!$A$1:$BD$75,MATCH($A37,役男大表!$A$1:$A$75,0),   MATCH(T$1,役男大表!$A$3:$BD$3,0)  )="榮","x",  IF(  INDEX(役男大表!$A$1:$BD$75,MATCH($A37,役男大表!$A$1:$A$75,0),   MATCH(T$1,役男大表!$A$3:$BD$3,0)  )="榮-22",  "x榮18-22",               INDEX(役男大表!$A$1:$BD$75,MATCH($A37,役男大表!$A$1:$A$75,0),   MATCH(T$1,役男大表!$A$3:$BD$3,0)  )                  )  )  )," ",""),"")</f>
        <v>x</v>
      </c>
      <c r="U37" s="197" t="str">
        <f ca="1">_xlfn.IFNA(  SUBSTITUTE(     IF(  INDEX(役男大表!$A$1:$BD$75,MATCH($A37,役男大表!$A$1:$A$75,0),   MATCH(U$1,役男大表!$A$3:$BD$3,0)  )=0,"",  IF(  INDEX(役男大表!$A$1:$BD$75,MATCH($A37,役男大表!$A$1:$A$75,0),   MATCH(U$1,役男大表!$A$3:$BD$3,0)  )="榮","x",  IF(  INDEX(役男大表!$A$1:$BD$75,MATCH($A37,役男大表!$A$1:$A$75,0),   MATCH(U$1,役男大表!$A$3:$BD$3,0)  )="榮-22",  "x榮18-22",               INDEX(役男大表!$A$1:$BD$75,MATCH($A37,役男大表!$A$1:$A$75,0),   MATCH(U$1,役男大表!$A$3:$BD$3,0)  )                  )  )  )," ",""),"")</f>
        <v>x</v>
      </c>
      <c r="V37" s="197" t="str">
        <f ca="1">_xlfn.IFNA(  SUBSTITUTE(     IF(  INDEX(役男大表!$A$1:$BD$75,MATCH($A37,役男大表!$A$1:$A$75,0),   MATCH(V$1,役男大表!$A$3:$BD$3,0)  )=0,"",  IF(  INDEX(役男大表!$A$1:$BD$75,MATCH($A37,役男大表!$A$1:$A$75,0),   MATCH(V$1,役男大表!$A$3:$BD$3,0)  )="榮","x",  IF(  INDEX(役男大表!$A$1:$BD$75,MATCH($A37,役男大表!$A$1:$A$75,0),   MATCH(V$1,役男大表!$A$3:$BD$3,0)  )="榮-22",  "x榮18-22",               INDEX(役男大表!$A$1:$BD$75,MATCH($A37,役男大表!$A$1:$A$75,0),   MATCH(V$1,役男大表!$A$3:$BD$3,0)  )                  )  )  )," ",""),"")</f>
        <v/>
      </c>
      <c r="W37" s="197" t="str">
        <f ca="1">_xlfn.IFNA(  SUBSTITUTE(     IF(  INDEX(役男大表!$A$1:$BD$75,MATCH($A37,役男大表!$A$1:$A$75,0),   MATCH(W$1,役男大表!$A$3:$BD$3,0)  )=0,"",  IF(  INDEX(役男大表!$A$1:$BD$75,MATCH($A37,役男大表!$A$1:$A$75,0),   MATCH(W$1,役男大表!$A$3:$BD$3,0)  )="榮","x",  IF(  INDEX(役男大表!$A$1:$BD$75,MATCH($A37,役男大表!$A$1:$A$75,0),   MATCH(W$1,役男大表!$A$3:$BD$3,0)  )="榮-22",  "x榮18-22",               INDEX(役男大表!$A$1:$BD$75,MATCH($A37,役男大表!$A$1:$A$75,0),   MATCH(W$1,役男大表!$A$3:$BD$3,0)  )                  )  )  )," ",""),"")</f>
        <v/>
      </c>
      <c r="X37" s="197" t="str">
        <f ca="1">_xlfn.IFNA(  SUBSTITUTE(     IF(  INDEX(役男大表!$A$1:$BD$75,MATCH($A37,役男大表!$A$1:$A$75,0),   MATCH(X$1,役男大表!$A$3:$BD$3,0)  )=0,"",  IF(  INDEX(役男大表!$A$1:$BD$75,MATCH($A37,役男大表!$A$1:$A$75,0),   MATCH(X$1,役男大表!$A$3:$BD$3,0)  )="榮","x",  IF(  INDEX(役男大表!$A$1:$BD$75,MATCH($A37,役男大表!$A$1:$A$75,0),   MATCH(X$1,役男大表!$A$3:$BD$3,0)  )="榮-22",  "x榮18-22",               INDEX(役男大表!$A$1:$BD$75,MATCH($A37,役男大表!$A$1:$A$75,0),   MATCH(X$1,役男大表!$A$3:$BD$3,0)  )                  )  )  )," ",""),"")</f>
        <v/>
      </c>
      <c r="Y37" s="197" t="str">
        <f ca="1">_xlfn.IFNA(  SUBSTITUTE(     IF(  INDEX(役男大表!$A$1:$BD$75,MATCH($A37,役男大表!$A$1:$A$75,0),   MATCH(Y$1,役男大表!$A$3:$BD$3,0)  )=0,"",  IF(  INDEX(役男大表!$A$1:$BD$75,MATCH($A37,役男大表!$A$1:$A$75,0),   MATCH(Y$1,役男大表!$A$3:$BD$3,0)  )="榮","x",  IF(  INDEX(役男大表!$A$1:$BD$75,MATCH($A37,役男大表!$A$1:$A$75,0),   MATCH(Y$1,役男大表!$A$3:$BD$3,0)  )="榮-22",  "x榮18-22",               INDEX(役男大表!$A$1:$BD$75,MATCH($A37,役男大表!$A$1:$A$75,0),   MATCH(Y$1,役男大表!$A$3:$BD$3,0)  )                  )  )  )," ",""),"")</f>
        <v/>
      </c>
      <c r="Z37" s="197" t="str">
        <f ca="1">_xlfn.IFNA(  SUBSTITUTE(     IF(  INDEX(役男大表!$A$1:$BD$75,MATCH($A37,役男大表!$A$1:$A$75,0),   MATCH(Z$1,役男大表!$A$3:$BD$3,0)  )=0,"",  IF(  INDEX(役男大表!$A$1:$BD$75,MATCH($A37,役男大表!$A$1:$A$75,0),   MATCH(Z$1,役男大表!$A$3:$BD$3,0)  )="榮","x",  IF(  INDEX(役男大表!$A$1:$BD$75,MATCH($A37,役男大表!$A$1:$A$75,0),   MATCH(Z$1,役男大表!$A$3:$BD$3,0)  )="榮-22",  "x榮18-22",               INDEX(役男大表!$A$1:$BD$75,MATCH($A37,役男大表!$A$1:$A$75,0),   MATCH(Z$1,役男大表!$A$3:$BD$3,0)  )                  )  )  )," ",""),"")</f>
        <v/>
      </c>
      <c r="AA37" s="197" t="str">
        <f ca="1">_xlfn.IFNA(  SUBSTITUTE(     IF(  INDEX(役男大表!$A$1:$BD$75,MATCH($A37,役男大表!$A$1:$A$75,0),   MATCH(AA$1,役男大表!$A$3:$BD$3,0)  )=0,"",  IF(  INDEX(役男大表!$A$1:$BD$75,MATCH($A37,役男大表!$A$1:$A$75,0),   MATCH(AA$1,役男大表!$A$3:$BD$3,0)  )="榮","x",  IF(  INDEX(役男大表!$A$1:$BD$75,MATCH($A37,役男大表!$A$1:$A$75,0),   MATCH(AA$1,役男大表!$A$3:$BD$3,0)  )="榮-22",  "x榮18-22",               INDEX(役男大表!$A$1:$BD$75,MATCH($A37,役男大表!$A$1:$A$75,0),   MATCH(AA$1,役男大表!$A$3:$BD$3,0)  )                  )  )  )," ",""),"")</f>
        <v/>
      </c>
      <c r="AB37" s="197" t="str">
        <f ca="1">_xlfn.IFNA(  SUBSTITUTE(     IF(  INDEX(役男大表!$A$1:$BD$75,MATCH($A37,役男大表!$A$1:$A$75,0),   MATCH(AB$1,役男大表!$A$3:$BD$3,0)  )=0,"",  IF(  INDEX(役男大表!$A$1:$BD$75,MATCH($A37,役男大表!$A$1:$A$75,0),   MATCH(AB$1,役男大表!$A$3:$BD$3,0)  )="榮","x",  IF(  INDEX(役男大表!$A$1:$BD$75,MATCH($A37,役男大表!$A$1:$A$75,0),   MATCH(AB$1,役男大表!$A$3:$BD$3,0)  )="榮-22",  "x榮18-22",               INDEX(役男大表!$A$1:$BD$75,MATCH($A37,役男大表!$A$1:$A$75,0),   MATCH(AB$1,役男大表!$A$3:$BD$3,0)  )                  )  )  )," ",""),"")</f>
        <v>x</v>
      </c>
      <c r="AC37" s="197" t="str">
        <f ca="1">_xlfn.IFNA(  SUBSTITUTE(     IF(  INDEX(役男大表!$A$1:$BD$75,MATCH($A37,役男大表!$A$1:$A$75,0),   MATCH(AC$1,役男大表!$A$3:$BD$3,0)  )=0,"",  IF(  INDEX(役男大表!$A$1:$BD$75,MATCH($A37,役男大表!$A$1:$A$75,0),   MATCH(AC$1,役男大表!$A$3:$BD$3,0)  )="榮","x",  IF(  INDEX(役男大表!$A$1:$BD$75,MATCH($A37,役男大表!$A$1:$A$75,0),   MATCH(AC$1,役男大表!$A$3:$BD$3,0)  )="榮-22",  "x榮18-22",               INDEX(役男大表!$A$1:$BD$75,MATCH($A37,役男大表!$A$1:$A$75,0),   MATCH(AC$1,役男大表!$A$3:$BD$3,0)  )                  )  )  )," ",""),"")</f>
        <v>x</v>
      </c>
      <c r="AD37" s="197" t="str">
        <f ca="1">_xlfn.IFNA(  SUBSTITUTE(     IF(  INDEX(役男大表!$A$1:$BD$75,MATCH($A37,役男大表!$A$1:$A$75,0),   MATCH(AD$1,役男大表!$A$3:$BD$3,0)  )=0,"",  IF(  INDEX(役男大表!$A$1:$BD$75,MATCH($A37,役男大表!$A$1:$A$75,0),   MATCH(AD$1,役男大表!$A$3:$BD$3,0)  )="榮","x",  IF(  INDEX(役男大表!$A$1:$BD$75,MATCH($A37,役男大表!$A$1:$A$75,0),   MATCH(AD$1,役男大表!$A$3:$BD$3,0)  )="榮-22",  "x榮18-22",               INDEX(役男大表!$A$1:$BD$75,MATCH($A37,役男大表!$A$1:$A$75,0),   MATCH(AD$1,役男大表!$A$3:$BD$3,0)  )                  )  )  )," ",""),"")</f>
        <v>x</v>
      </c>
      <c r="AE37" s="197" t="str">
        <f ca="1">_xlfn.IFNA(  SUBSTITUTE(     IF(  INDEX(役男大表!$A$1:$BD$75,MATCH($A37,役男大表!$A$1:$A$75,0),   MATCH(AE$1,役男大表!$A$3:$BD$3,0)  )=0,"",  IF(  INDEX(役男大表!$A$1:$BD$75,MATCH($A37,役男大表!$A$1:$A$75,0),   MATCH(AE$1,役男大表!$A$3:$BD$3,0)  )="榮","x",  IF(  INDEX(役男大表!$A$1:$BD$75,MATCH($A37,役男大表!$A$1:$A$75,0),   MATCH(AE$1,役男大表!$A$3:$BD$3,0)  )="榮-22",  "x榮18-22",               INDEX(役男大表!$A$1:$BD$75,MATCH($A37,役男大表!$A$1:$A$75,0),   MATCH(AE$1,役男大表!$A$3:$BD$3,0)  )                  )  )  )," ",""),"")</f>
        <v/>
      </c>
      <c r="AF37" s="197" t="str">
        <f ca="1">_xlfn.IFNA(  SUBSTITUTE(     IF(  INDEX(役男大表!$A$1:$BD$75,MATCH($A37,役男大表!$A$1:$A$75,0),   MATCH(AF$1,役男大表!$A$3:$BD$3,0)  )=0,"",  IF(  INDEX(役男大表!$A$1:$BD$75,MATCH($A37,役男大表!$A$1:$A$75,0),   MATCH(AF$1,役男大表!$A$3:$BD$3,0)  )="榮","x",  IF(  INDEX(役男大表!$A$1:$BD$75,MATCH($A37,役男大表!$A$1:$A$75,0),   MATCH(AF$1,役男大表!$A$3:$BD$3,0)  )="榮-22",  "x榮18-22",               INDEX(役男大表!$A$1:$BD$75,MATCH($A37,役男大表!$A$1:$A$75,0),   MATCH(AF$1,役男大表!$A$3:$BD$3,0)  )                  )  )  )," ",""),"")</f>
        <v/>
      </c>
      <c r="AG37" s="197" t="str">
        <f ca="1">_xlfn.IFNA(  SUBSTITUTE(     IF(  INDEX(役男大表!$A$1:$BD$75,MATCH($A37,役男大表!$A$1:$A$75,0),   MATCH(AG$1,役男大表!$A$3:$BD$3,0)  )=0,"",  IF(  INDEX(役男大表!$A$1:$BD$75,MATCH($A37,役男大表!$A$1:$A$75,0),   MATCH(AG$1,役男大表!$A$3:$BD$3,0)  )="榮","x",  IF(  INDEX(役男大表!$A$1:$BD$75,MATCH($A37,役男大表!$A$1:$A$75,0),   MATCH(AG$1,役男大表!$A$3:$BD$3,0)  )="榮-22",  "x榮18-22",               INDEX(役男大表!$A$1:$BD$75,MATCH($A37,役男大表!$A$1:$A$75,0),   MATCH(AG$1,役男大表!$A$3:$BD$3,0)  )                  )  )  )," ",""),"")</f>
        <v/>
      </c>
      <c r="AH37" s="197" t="str">
        <f ca="1">_xlfn.IFNA(  SUBSTITUTE(     IF(  INDEX(役男大表!$A$1:$BD$75,MATCH($A37,役男大表!$A$1:$A$75,0),   MATCH(AH$1,役男大表!$A$3:$BD$3,0)  )=0,"",  IF(  INDEX(役男大表!$A$1:$BD$75,MATCH($A37,役男大表!$A$1:$A$75,0),   MATCH(AH$1,役男大表!$A$3:$BD$3,0)  )="榮","x",  IF(  INDEX(役男大表!$A$1:$BD$75,MATCH($A37,役男大表!$A$1:$A$75,0),   MATCH(AH$1,役男大表!$A$3:$BD$3,0)  )="榮-22",  "x榮18-22",               INDEX(役男大表!$A$1:$BD$75,MATCH($A37,役男大表!$A$1:$A$75,0),   MATCH(AH$1,役男大表!$A$3:$BD$3,0)  )                  )  )  )," ",""),"")</f>
        <v/>
      </c>
      <c r="AI37" s="197" t="str">
        <f ca="1">_xlfn.IFNA(  SUBSTITUTE(     IF(  INDEX(役男大表!$A$1:$BD$75,MATCH($A37,役男大表!$A$1:$A$75,0),   MATCH(AI$1,役男大表!$A$3:$BD$3,0)  )=0,"",  IF(  INDEX(役男大表!$A$1:$BD$75,MATCH($A37,役男大表!$A$1:$A$75,0),   MATCH(AI$1,役男大表!$A$3:$BD$3,0)  )="榮","x",  IF(  INDEX(役男大表!$A$1:$BD$75,MATCH($A37,役男大表!$A$1:$A$75,0),   MATCH(AI$1,役男大表!$A$3:$BD$3,0)  )="榮-22",  "x榮18-22",               INDEX(役男大表!$A$1:$BD$75,MATCH($A37,役男大表!$A$1:$A$75,0),   MATCH(AI$1,役男大表!$A$3:$BD$3,0)  )                  )  )  )," ",""),"")</f>
        <v/>
      </c>
      <c r="AJ37" s="197" t="str">
        <f ca="1">_xlfn.IFNA(  SUBSTITUTE(     IF(  INDEX(役男大表!$A$1:$BD$75,MATCH($A37,役男大表!$A$1:$A$75,0),   MATCH(AJ$1,役男大表!$A$3:$BD$3,0)  )=0,"",  IF(  INDEX(役男大表!$A$1:$BD$75,MATCH($A37,役男大表!$A$1:$A$75,0),   MATCH(AJ$1,役男大表!$A$3:$BD$3,0)  )="榮","x",  IF(  INDEX(役男大表!$A$1:$BD$75,MATCH($A37,役男大表!$A$1:$A$75,0),   MATCH(AJ$1,役男大表!$A$3:$BD$3,0)  )="榮-22",  "x榮18-22",               INDEX(役男大表!$A$1:$BD$75,MATCH($A37,役男大表!$A$1:$A$75,0),   MATCH(AJ$1,役男大表!$A$3:$BD$3,0)  )                  )  )  )," ",""),"")</f>
        <v/>
      </c>
      <c r="AM37" s="257">
        <f t="shared" si="1"/>
        <v>36</v>
      </c>
      <c r="AN37" s="65" t="str">
        <f t="shared" si="2"/>
        <v>林廷翰</v>
      </c>
      <c r="AO37" s="70" t="str">
        <f t="shared" ca="1" si="3"/>
        <v>全日勤</v>
      </c>
      <c r="AP37" s="65" t="str">
        <f>_xlfn.IFNA(IF((ROW(AP37)-1)&lt;=暫1!$B$2,IF(VALUE($AM37)=暫1!B$3,"家因",IF(VALUE($AM37)=暫1!C$3,"家因",IF(VALUE($AM37)=暫1!D$3,"家因",IF(VALUE($AM37)=暫1!E$3,"家因",IF(VALUE($AM37)=暫1!F$3,"家因",IF(VALUE($AM37)=暫1!G$3,"家因",IF(VALUE($AM37)=暫1!H$3,"家因",IF(VALUE($AM37)=暫1!I$3,"家因",IF(VALUE($AM37)=暫1!J$3,"家因",IF(VALUE($AM37)=暫1!K$3,"家因",IF(VALUE($AM37)=暫1!L$3,"家因",IF(VALUE($AM37)=暫1!M$3,"家因",IF(VALUE($AM37)=暫1!N$3,"家因",IF(VALUE($AM37)=暫1!O$3,"家因",IF(VALUE($AM37)=暫1!P$3,"家因",IF(VALUE($AM37)=暫1!Q$3,"家因",IF(VALUE($AM37)=暫1!R$3,"家因",IF(VALUE($AM37)=暫1!S$3,"家因",IF(VALUE($AM37)=暫1!T$3,"家因",IF(VALUE($AM37)=暫1!U$3,"家因","")))))))))))))))))))),""),"")</f>
        <v/>
      </c>
      <c r="AQ37" s="65" t="str">
        <f ca="1">IF((ROW(AQ37)-1)&lt;=暫1!$B$2,_xlfn.IFNA(IF(INDEX($A$1:$AJ$99,MATCH($AN37,$B$1:$B$219,0),VALUE($AQ$1+3))="成","補",INDEX($A$1:$AJ$99,MATCH($AN37,$B$1:$B$219,0),VALUE($AQ$1+3))),""),"")</f>
        <v/>
      </c>
      <c r="AR37" s="65" t="str">
        <f ca="1">IF((ROW(AR37)-1)&lt;=暫1!$B$2,_xlfn.IFNA(IF(INDEX($A$1:$AJ$99,MATCH($AN37,$B$1:$B$219,0),VALUE($AR$1+3))="成","補",INDEX($A$1:$AJ$99,MATCH($AN37,$B$1:$B$219,0),VALUE($AR$1+3))),""),"")</f>
        <v/>
      </c>
      <c r="AS37" s="65" t="str">
        <f ca="1">IF((ROW(AS37)-1)&lt;=暫1!$B$2,_xlfn.IFNA(IF(INDEX($A$1:$AJ$99,MATCH($AN37,$B$1:$B$219,0),VALUE($AS$1+3))="成","補",INDEX($A$1:$AJ$99,MATCH($AN37,$B$1:$B$219,0),VALUE($AS$1+3))),""),"")</f>
        <v/>
      </c>
      <c r="AT37" s="65" t="str">
        <f t="shared" ca="1" si="4"/>
        <v/>
      </c>
      <c r="AU37" s="65" t="str">
        <f t="shared" ca="1" si="7"/>
        <v/>
      </c>
      <c r="AV37" s="65" t="str">
        <f t="shared" ca="1" si="6"/>
        <v/>
      </c>
      <c r="AX37" s="65" t="str">
        <f ca="1">IFERROR(IF((ROW(AX37)-1)&lt;=暫1!$B$2,SUBSTITUTE(IF($AO37=$AX$1,$AM37,"")," ",""),""),"")</f>
        <v/>
      </c>
      <c r="AY37" s="65" t="str">
        <f ca="1">IFERROR(IF((ROW(AY37)-1)&lt;=暫1!$B$2,SUBSTITUTE(IF($AO37=$AY$1,$AM37,"")," ",""),""),"")</f>
        <v/>
      </c>
      <c r="AZ37" s="65" t="str">
        <f ca="1">IFERROR(IF((ROW(AZ37)-1)&lt;=暫1!$B$2,SUBSTITUTE(IF($AO37=$AZ$1,$AM37,"")," ",""),""),"")</f>
        <v/>
      </c>
      <c r="BA37" s="65" t="str">
        <f ca="1">IFERROR(IF((ROW(BA37)-1)&lt;=暫1!$B$2,SUBSTITUTE(IF($AO37=$BA$1,$AM37,"")," ",""),""),"")</f>
        <v/>
      </c>
      <c r="BB37" s="68" t="str">
        <f ca="1">IFERROR(IF((ROW(BB37)-1)&lt;=暫1!$B$2,SUBSTITUTE(IF(OR($AO37=$BB$1,$AO37=$AY$1,$AO37=$AZ$1),$AM37,IF($AO37=$AY$1,$AM37,"")),"",""),""),"")</f>
        <v>36</v>
      </c>
      <c r="BC37" s="68" t="str">
        <f>IF(    AND(LEN(BC36)&gt;=2,IF(OR(役男人力!$K$2:$K$94="是"),役男人力!$B38,"")&lt;&gt;"" ),        "" &amp;  IF(OR(役男人力!$K$2:$K$94="是"),役男人力!$B37,""),  IF(OR(役男人力!$E37="全日勤",役男人力!$E37="家因退勤"),役男人力!$B37,"")  )</f>
        <v>林廷翰</v>
      </c>
    </row>
    <row r="38" spans="1:55" ht="27" customHeight="1">
      <c r="A38" s="197">
        <v>37</v>
      </c>
      <c r="B38" s="197" t="str">
        <f>_xlfn.IFNA(  INDEX(役男大表!$A$1:$BD$75,MATCH(A38,役男大表!$A$1:$A$75,0),2),"")</f>
        <v>李冠億</v>
      </c>
      <c r="C38" s="197" t="str">
        <f ca="1">_xlfn.IFNA(  SUBSTITUTE(     IF(  INDEX(役男大表!$A$1:$BD$75,MATCH($A38,役男大表!$A$1:$A$75,0),   MATCH(C$1,役男大表!$A$3:$BD$3,0)  )=0,"",  IF(  INDEX(役男大表!$A$1:$BD$75,MATCH($A38,役男大表!$A$1:$A$75,0),   MATCH(C$1,役男大表!$A$3:$BD$3,0)  )="榮","x",  IF(  INDEX(役男大表!$A$1:$BD$75,MATCH($A38,役男大表!$A$1:$A$75,0),   MATCH(C$1,役男大表!$A$3:$BD$3,0)  )="榮-22",  "x榮18-22",               INDEX(役男大表!$A$1:$BD$75,MATCH($A38,役男大表!$A$1:$A$75,0),   MATCH(C$1,役男大表!$A$3:$BD$3,0)  )                  )  )  )," ",""),"")</f>
        <v/>
      </c>
      <c r="D38" s="197" t="str">
        <f ca="1">_xlfn.IFNA(  SUBSTITUTE(     IF(  INDEX(役男大表!$A$1:$BD$75,MATCH($A38,役男大表!$A$1:$A$75,0),   MATCH(D$1,役男大表!$A$3:$BD$3,0)  )=0,"",  IF(  INDEX(役男大表!$A$1:$BD$75,MATCH($A38,役男大表!$A$1:$A$75,0),   MATCH(D$1,役男大表!$A$3:$BD$3,0)  )="榮","x",  IF(  INDEX(役男大表!$A$1:$BD$75,MATCH($A38,役男大表!$A$1:$A$75,0),   MATCH(D$1,役男大表!$A$3:$BD$3,0)  )="榮-22",  "x榮18-22",               INDEX(役男大表!$A$1:$BD$75,MATCH($A38,役男大表!$A$1:$A$75,0),   MATCH(D$1,役男大表!$A$3:$BD$3,0)  )                  )  )  )," ",""),"")</f>
        <v/>
      </c>
      <c r="E38" s="197" t="str">
        <f ca="1">_xlfn.IFNA(  SUBSTITUTE(     IF(  INDEX(役男大表!$A$1:$BD$75,MATCH($A38,役男大表!$A$1:$A$75,0),   MATCH(E$1,役男大表!$A$3:$BD$3,0)  )=0,"",  IF(  INDEX(役男大表!$A$1:$BD$75,MATCH($A38,役男大表!$A$1:$A$75,0),   MATCH(E$1,役男大表!$A$3:$BD$3,0)  )="榮","x",  IF(  INDEX(役男大表!$A$1:$BD$75,MATCH($A38,役男大表!$A$1:$A$75,0),   MATCH(E$1,役男大表!$A$3:$BD$3,0)  )="榮-22",  "x榮18-22",               INDEX(役男大表!$A$1:$BD$75,MATCH($A38,役男大表!$A$1:$A$75,0),   MATCH(E$1,役男大表!$A$3:$BD$3,0)  )                  )  )  )," ",""),"")</f>
        <v/>
      </c>
      <c r="F38" s="197" t="str">
        <f ca="1">_xlfn.IFNA(  SUBSTITUTE(     IF(  INDEX(役男大表!$A$1:$BD$75,MATCH($A38,役男大表!$A$1:$A$75,0),   MATCH(F$1,役男大表!$A$3:$BD$3,0)  )=0,"",  IF(  INDEX(役男大表!$A$1:$BD$75,MATCH($A38,役男大表!$A$1:$A$75,0),   MATCH(F$1,役男大表!$A$3:$BD$3,0)  )="榮","x",  IF(  INDEX(役男大表!$A$1:$BD$75,MATCH($A38,役男大表!$A$1:$A$75,0),   MATCH(F$1,役男大表!$A$3:$BD$3,0)  )="榮-22",  "x榮18-22",               INDEX(役男大表!$A$1:$BD$75,MATCH($A38,役男大表!$A$1:$A$75,0),   MATCH(F$1,役男大表!$A$3:$BD$3,0)  )                  )  )  )," ",""),"")</f>
        <v/>
      </c>
      <c r="G38" s="197" t="str">
        <f ca="1">_xlfn.IFNA(  SUBSTITUTE(     IF(  INDEX(役男大表!$A$1:$BD$75,MATCH($A38,役男大表!$A$1:$A$75,0),   MATCH(G$1,役男大表!$A$3:$BD$3,0)  )=0,"",  IF(  INDEX(役男大表!$A$1:$BD$75,MATCH($A38,役男大表!$A$1:$A$75,0),   MATCH(G$1,役男大表!$A$3:$BD$3,0)  )="榮","x",  IF(  INDEX(役男大表!$A$1:$BD$75,MATCH($A38,役男大表!$A$1:$A$75,0),   MATCH(G$1,役男大表!$A$3:$BD$3,0)  )="榮-22",  "x榮18-22",               INDEX(役男大表!$A$1:$BD$75,MATCH($A38,役男大表!$A$1:$A$75,0),   MATCH(G$1,役男大表!$A$3:$BD$3,0)  )                  )  )  )," ",""),"")</f>
        <v/>
      </c>
      <c r="H38" s="197" t="str">
        <f ca="1">_xlfn.IFNA(  SUBSTITUTE(     IF(  INDEX(役男大表!$A$1:$BD$75,MATCH($A38,役男大表!$A$1:$A$75,0),   MATCH(H$1,役男大表!$A$3:$BD$3,0)  )=0,"",  IF(  INDEX(役男大表!$A$1:$BD$75,MATCH($A38,役男大表!$A$1:$A$75,0),   MATCH(H$1,役男大表!$A$3:$BD$3,0)  )="榮","x",  IF(  INDEX(役男大表!$A$1:$BD$75,MATCH($A38,役男大表!$A$1:$A$75,0),   MATCH(H$1,役男大表!$A$3:$BD$3,0)  )="榮-22",  "x榮18-22",               INDEX(役男大表!$A$1:$BD$75,MATCH($A38,役男大表!$A$1:$A$75,0),   MATCH(H$1,役男大表!$A$3:$BD$3,0)  )                  )  )  )," ",""),"")</f>
        <v>x</v>
      </c>
      <c r="I38" s="197" t="str">
        <f ca="1">_xlfn.IFNA(  SUBSTITUTE(     IF(  INDEX(役男大表!$A$1:$BD$75,MATCH($A38,役男大表!$A$1:$A$75,0),   MATCH(I$1,役男大表!$A$3:$BD$3,0)  )=0,"",  IF(  INDEX(役男大表!$A$1:$BD$75,MATCH($A38,役男大表!$A$1:$A$75,0),   MATCH(I$1,役男大表!$A$3:$BD$3,0)  )="榮","x",  IF(  INDEX(役男大表!$A$1:$BD$75,MATCH($A38,役男大表!$A$1:$A$75,0),   MATCH(I$1,役男大表!$A$3:$BD$3,0)  )="榮-22",  "x榮18-22",               INDEX(役男大表!$A$1:$BD$75,MATCH($A38,役男大表!$A$1:$A$75,0),   MATCH(I$1,役男大表!$A$3:$BD$3,0)  )                  )  )  )," ",""),"")</f>
        <v>x</v>
      </c>
      <c r="J38" s="197" t="str">
        <f ca="1">_xlfn.IFNA(  SUBSTITUTE(     IF(  INDEX(役男大表!$A$1:$BD$75,MATCH($A38,役男大表!$A$1:$A$75,0),   MATCH(J$1,役男大表!$A$3:$BD$3,0)  )=0,"",  IF(  INDEX(役男大表!$A$1:$BD$75,MATCH($A38,役男大表!$A$1:$A$75,0),   MATCH(J$1,役男大表!$A$3:$BD$3,0)  )="榮","x",  IF(  INDEX(役男大表!$A$1:$BD$75,MATCH($A38,役男大表!$A$1:$A$75,0),   MATCH(J$1,役男大表!$A$3:$BD$3,0)  )="榮-22",  "x榮18-22",               INDEX(役男大表!$A$1:$BD$75,MATCH($A38,役男大表!$A$1:$A$75,0),   MATCH(J$1,役男大表!$A$3:$BD$3,0)  )                  )  )  )," ",""),"")</f>
        <v/>
      </c>
      <c r="K38" s="197" t="str">
        <f ca="1">_xlfn.IFNA(  SUBSTITUTE(     IF(  INDEX(役男大表!$A$1:$BD$75,MATCH($A38,役男大表!$A$1:$A$75,0),   MATCH(K$1,役男大表!$A$3:$BD$3,0)  )=0,"",  IF(  INDEX(役男大表!$A$1:$BD$75,MATCH($A38,役男大表!$A$1:$A$75,0),   MATCH(K$1,役男大表!$A$3:$BD$3,0)  )="榮","x",  IF(  INDEX(役男大表!$A$1:$BD$75,MATCH($A38,役男大表!$A$1:$A$75,0),   MATCH(K$1,役男大表!$A$3:$BD$3,0)  )="榮-22",  "x榮18-22",               INDEX(役男大表!$A$1:$BD$75,MATCH($A38,役男大表!$A$1:$A$75,0),   MATCH(K$1,役男大表!$A$3:$BD$3,0)  )                  )  )  )," ",""),"")</f>
        <v/>
      </c>
      <c r="L38" s="197" t="str">
        <f ca="1">_xlfn.IFNA(  SUBSTITUTE(     IF(  INDEX(役男大表!$A$1:$BD$75,MATCH($A38,役男大表!$A$1:$A$75,0),   MATCH(L$1,役男大表!$A$3:$BD$3,0)  )=0,"",  IF(  INDEX(役男大表!$A$1:$BD$75,MATCH($A38,役男大表!$A$1:$A$75,0),   MATCH(L$1,役男大表!$A$3:$BD$3,0)  )="榮","x",  IF(  INDEX(役男大表!$A$1:$BD$75,MATCH($A38,役男大表!$A$1:$A$75,0),   MATCH(L$1,役男大表!$A$3:$BD$3,0)  )="榮-22",  "x榮18-22",               INDEX(役男大表!$A$1:$BD$75,MATCH($A38,役男大表!$A$1:$A$75,0),   MATCH(L$1,役男大表!$A$3:$BD$3,0)  )                  )  )  )," ",""),"")</f>
        <v/>
      </c>
      <c r="M38" s="197" t="str">
        <f ca="1">_xlfn.IFNA(  SUBSTITUTE(     IF(  INDEX(役男大表!$A$1:$BD$75,MATCH($A38,役男大表!$A$1:$A$75,0),   MATCH(M$1,役男大表!$A$3:$BD$3,0)  )=0,"",  IF(  INDEX(役男大表!$A$1:$BD$75,MATCH($A38,役男大表!$A$1:$A$75,0),   MATCH(M$1,役男大表!$A$3:$BD$3,0)  )="榮","x",  IF(  INDEX(役男大表!$A$1:$BD$75,MATCH($A38,役男大表!$A$1:$A$75,0),   MATCH(M$1,役男大表!$A$3:$BD$3,0)  )="榮-22",  "x榮18-22",               INDEX(役男大表!$A$1:$BD$75,MATCH($A38,役男大表!$A$1:$A$75,0),   MATCH(M$1,役男大表!$A$3:$BD$3,0)  )                  )  )  )," ",""),"")</f>
        <v/>
      </c>
      <c r="N38" s="197" t="str">
        <f ca="1">_xlfn.IFNA(  SUBSTITUTE(     IF(  INDEX(役男大表!$A$1:$BD$75,MATCH($A38,役男大表!$A$1:$A$75,0),   MATCH(N$1,役男大表!$A$3:$BD$3,0)  )=0,"",  IF(  INDEX(役男大表!$A$1:$BD$75,MATCH($A38,役男大表!$A$1:$A$75,0),   MATCH(N$1,役男大表!$A$3:$BD$3,0)  )="榮","x",  IF(  INDEX(役男大表!$A$1:$BD$75,MATCH($A38,役男大表!$A$1:$A$75,0),   MATCH(N$1,役男大表!$A$3:$BD$3,0)  )="榮-22",  "x榮18-22",               INDEX(役男大表!$A$1:$BD$75,MATCH($A38,役男大表!$A$1:$A$75,0),   MATCH(N$1,役男大表!$A$3:$BD$3,0)  )                  )  )  )," ",""),"")</f>
        <v>x</v>
      </c>
      <c r="O38" s="197" t="str">
        <f ca="1">_xlfn.IFNA(  SUBSTITUTE(     IF(  INDEX(役男大表!$A$1:$BD$75,MATCH($A38,役男大表!$A$1:$A$75,0),   MATCH(O$1,役男大表!$A$3:$BD$3,0)  )=0,"",  IF(  INDEX(役男大表!$A$1:$BD$75,MATCH($A38,役男大表!$A$1:$A$75,0),   MATCH(O$1,役男大表!$A$3:$BD$3,0)  )="榮","x",  IF(  INDEX(役男大表!$A$1:$BD$75,MATCH($A38,役男大表!$A$1:$A$75,0),   MATCH(O$1,役男大表!$A$3:$BD$3,0)  )="榮-22",  "x榮18-22",               INDEX(役男大表!$A$1:$BD$75,MATCH($A38,役男大表!$A$1:$A$75,0),   MATCH(O$1,役男大表!$A$3:$BD$3,0)  )                  )  )  )," ",""),"")</f>
        <v>x</v>
      </c>
      <c r="P38" s="197" t="str">
        <f ca="1">_xlfn.IFNA(  SUBSTITUTE(     IF(  INDEX(役男大表!$A$1:$BD$75,MATCH($A38,役男大表!$A$1:$A$75,0),   MATCH(P$1,役男大表!$A$3:$BD$3,0)  )=0,"",  IF(  INDEX(役男大表!$A$1:$BD$75,MATCH($A38,役男大表!$A$1:$A$75,0),   MATCH(P$1,役男大表!$A$3:$BD$3,0)  )="榮","x",  IF(  INDEX(役男大表!$A$1:$BD$75,MATCH($A38,役男大表!$A$1:$A$75,0),   MATCH(P$1,役男大表!$A$3:$BD$3,0)  )="榮-22",  "x榮18-22",               INDEX(役男大表!$A$1:$BD$75,MATCH($A38,役男大表!$A$1:$A$75,0),   MATCH(P$1,役男大表!$A$3:$BD$3,0)  )                  )  )  )," ",""),"")</f>
        <v/>
      </c>
      <c r="Q38" s="197" t="str">
        <f ca="1">_xlfn.IFNA(  SUBSTITUTE(     IF(  INDEX(役男大表!$A$1:$BD$75,MATCH($A38,役男大表!$A$1:$A$75,0),   MATCH(Q$1,役男大表!$A$3:$BD$3,0)  )=0,"",  IF(  INDEX(役男大表!$A$1:$BD$75,MATCH($A38,役男大表!$A$1:$A$75,0),   MATCH(Q$1,役男大表!$A$3:$BD$3,0)  )="榮","x",  IF(  INDEX(役男大表!$A$1:$BD$75,MATCH($A38,役男大表!$A$1:$A$75,0),   MATCH(Q$1,役男大表!$A$3:$BD$3,0)  )="榮-22",  "x榮18-22",               INDEX(役男大表!$A$1:$BD$75,MATCH($A38,役男大表!$A$1:$A$75,0),   MATCH(Q$1,役男大表!$A$3:$BD$3,0)  )                  )  )  )," ",""),"")</f>
        <v/>
      </c>
      <c r="R38" s="197" t="str">
        <f ca="1">_xlfn.IFNA(  SUBSTITUTE(     IF(  INDEX(役男大表!$A$1:$BD$75,MATCH($A38,役男大表!$A$1:$A$75,0),   MATCH(R$1,役男大表!$A$3:$BD$3,0)  )=0,"",  IF(  INDEX(役男大表!$A$1:$BD$75,MATCH($A38,役男大表!$A$1:$A$75,0),   MATCH(R$1,役男大表!$A$3:$BD$3,0)  )="榮","x",  IF(  INDEX(役男大表!$A$1:$BD$75,MATCH($A38,役男大表!$A$1:$A$75,0),   MATCH(R$1,役男大表!$A$3:$BD$3,0)  )="榮-22",  "x榮18-22",               INDEX(役男大表!$A$1:$BD$75,MATCH($A38,役男大表!$A$1:$A$75,0),   MATCH(R$1,役男大表!$A$3:$BD$3,0)  )                  )  )  )," ",""),"")</f>
        <v/>
      </c>
      <c r="S38" s="197" t="str">
        <f ca="1">_xlfn.IFNA(  SUBSTITUTE(     IF(  INDEX(役男大表!$A$1:$BD$75,MATCH($A38,役男大表!$A$1:$A$75,0),   MATCH(S$1,役男大表!$A$3:$BD$3,0)  )=0,"",  IF(  INDEX(役男大表!$A$1:$BD$75,MATCH($A38,役男大表!$A$1:$A$75,0),   MATCH(S$1,役男大表!$A$3:$BD$3,0)  )="榮","x",  IF(  INDEX(役男大表!$A$1:$BD$75,MATCH($A38,役男大表!$A$1:$A$75,0),   MATCH(S$1,役男大表!$A$3:$BD$3,0)  )="榮-22",  "x榮18-22",               INDEX(役男大表!$A$1:$BD$75,MATCH($A38,役男大表!$A$1:$A$75,0),   MATCH(S$1,役男大表!$A$3:$BD$3,0)  )                  )  )  )," ",""),"")</f>
        <v/>
      </c>
      <c r="T38" s="197" t="str">
        <f ca="1">_xlfn.IFNA(  SUBSTITUTE(     IF(  INDEX(役男大表!$A$1:$BD$75,MATCH($A38,役男大表!$A$1:$A$75,0),   MATCH(T$1,役男大表!$A$3:$BD$3,0)  )=0,"",  IF(  INDEX(役男大表!$A$1:$BD$75,MATCH($A38,役男大表!$A$1:$A$75,0),   MATCH(T$1,役男大表!$A$3:$BD$3,0)  )="榮","x",  IF(  INDEX(役男大表!$A$1:$BD$75,MATCH($A38,役男大表!$A$1:$A$75,0),   MATCH(T$1,役男大表!$A$3:$BD$3,0)  )="榮-22",  "x榮18-22",               INDEX(役男大表!$A$1:$BD$75,MATCH($A38,役男大表!$A$1:$A$75,0),   MATCH(T$1,役男大表!$A$3:$BD$3,0)  )                  )  )  )," ",""),"")</f>
        <v/>
      </c>
      <c r="U38" s="197" t="str">
        <f ca="1">_xlfn.IFNA(  SUBSTITUTE(     IF(  INDEX(役男大表!$A$1:$BD$75,MATCH($A38,役男大表!$A$1:$A$75,0),   MATCH(U$1,役男大表!$A$3:$BD$3,0)  )=0,"",  IF(  INDEX(役男大表!$A$1:$BD$75,MATCH($A38,役男大表!$A$1:$A$75,0),   MATCH(U$1,役男大表!$A$3:$BD$3,0)  )="榮","x",  IF(  INDEX(役男大表!$A$1:$BD$75,MATCH($A38,役男大表!$A$1:$A$75,0),   MATCH(U$1,役男大表!$A$3:$BD$3,0)  )="榮-22",  "x榮18-22",               INDEX(役男大表!$A$1:$BD$75,MATCH($A38,役男大表!$A$1:$A$75,0),   MATCH(U$1,役男大表!$A$3:$BD$3,0)  )                  )  )  )," ",""),"")</f>
        <v>x</v>
      </c>
      <c r="V38" s="197" t="str">
        <f ca="1">_xlfn.IFNA(  SUBSTITUTE(     IF(  INDEX(役男大表!$A$1:$BD$75,MATCH($A38,役男大表!$A$1:$A$75,0),   MATCH(V$1,役男大表!$A$3:$BD$3,0)  )=0,"",  IF(  INDEX(役男大表!$A$1:$BD$75,MATCH($A38,役男大表!$A$1:$A$75,0),   MATCH(V$1,役男大表!$A$3:$BD$3,0)  )="榮","x",  IF(  INDEX(役男大表!$A$1:$BD$75,MATCH($A38,役男大表!$A$1:$A$75,0),   MATCH(V$1,役男大表!$A$3:$BD$3,0)  )="榮-22",  "x榮18-22",               INDEX(役男大表!$A$1:$BD$75,MATCH($A38,役男大表!$A$1:$A$75,0),   MATCH(V$1,役男大表!$A$3:$BD$3,0)  )                  )  )  )," ",""),"")</f>
        <v>x</v>
      </c>
      <c r="W38" s="197" t="str">
        <f ca="1">_xlfn.IFNA(  SUBSTITUTE(     IF(  INDEX(役男大表!$A$1:$BD$75,MATCH($A38,役男大表!$A$1:$A$75,0),   MATCH(W$1,役男大表!$A$3:$BD$3,0)  )=0,"",  IF(  INDEX(役男大表!$A$1:$BD$75,MATCH($A38,役男大表!$A$1:$A$75,0),   MATCH(W$1,役男大表!$A$3:$BD$3,0)  )="榮","x",  IF(  INDEX(役男大表!$A$1:$BD$75,MATCH($A38,役男大表!$A$1:$A$75,0),   MATCH(W$1,役男大表!$A$3:$BD$3,0)  )="榮-22",  "x榮18-22",               INDEX(役男大表!$A$1:$BD$75,MATCH($A38,役男大表!$A$1:$A$75,0),   MATCH(W$1,役男大表!$A$3:$BD$3,0)  )                  )  )  )," ",""),"")</f>
        <v/>
      </c>
      <c r="X38" s="197" t="str">
        <f ca="1">_xlfn.IFNA(  SUBSTITUTE(     IF(  INDEX(役男大表!$A$1:$BD$75,MATCH($A38,役男大表!$A$1:$A$75,0),   MATCH(X$1,役男大表!$A$3:$BD$3,0)  )=0,"",  IF(  INDEX(役男大表!$A$1:$BD$75,MATCH($A38,役男大表!$A$1:$A$75,0),   MATCH(X$1,役男大表!$A$3:$BD$3,0)  )="榮","x",  IF(  INDEX(役男大表!$A$1:$BD$75,MATCH($A38,役男大表!$A$1:$A$75,0),   MATCH(X$1,役男大表!$A$3:$BD$3,0)  )="榮-22",  "x榮18-22",               INDEX(役男大表!$A$1:$BD$75,MATCH($A38,役男大表!$A$1:$A$75,0),   MATCH(X$1,役男大表!$A$3:$BD$3,0)  )                  )  )  )," ",""),"")</f>
        <v/>
      </c>
      <c r="Y38" s="197" t="str">
        <f ca="1">_xlfn.IFNA(  SUBSTITUTE(     IF(  INDEX(役男大表!$A$1:$BD$75,MATCH($A38,役男大表!$A$1:$A$75,0),   MATCH(Y$1,役男大表!$A$3:$BD$3,0)  )=0,"",  IF(  INDEX(役男大表!$A$1:$BD$75,MATCH($A38,役男大表!$A$1:$A$75,0),   MATCH(Y$1,役男大表!$A$3:$BD$3,0)  )="榮","x",  IF(  INDEX(役男大表!$A$1:$BD$75,MATCH($A38,役男大表!$A$1:$A$75,0),   MATCH(Y$1,役男大表!$A$3:$BD$3,0)  )="榮-22",  "x榮18-22",               INDEX(役男大表!$A$1:$BD$75,MATCH($A38,役男大表!$A$1:$A$75,0),   MATCH(Y$1,役男大表!$A$3:$BD$3,0)  )                  )  )  )," ",""),"")</f>
        <v/>
      </c>
      <c r="Z38" s="197" t="str">
        <f ca="1">_xlfn.IFNA(  SUBSTITUTE(     IF(  INDEX(役男大表!$A$1:$BD$75,MATCH($A38,役男大表!$A$1:$A$75,0),   MATCH(Z$1,役男大表!$A$3:$BD$3,0)  )=0,"",  IF(  INDEX(役男大表!$A$1:$BD$75,MATCH($A38,役男大表!$A$1:$A$75,0),   MATCH(Z$1,役男大表!$A$3:$BD$3,0)  )="榮","x",  IF(  INDEX(役男大表!$A$1:$BD$75,MATCH($A38,役男大表!$A$1:$A$75,0),   MATCH(Z$1,役男大表!$A$3:$BD$3,0)  )="榮-22",  "x榮18-22",               INDEX(役男大表!$A$1:$BD$75,MATCH($A38,役男大表!$A$1:$A$75,0),   MATCH(Z$1,役男大表!$A$3:$BD$3,0)  )                  )  )  )," ",""),"")</f>
        <v/>
      </c>
      <c r="AA38" s="197" t="str">
        <f ca="1">_xlfn.IFNA(  SUBSTITUTE(     IF(  INDEX(役男大表!$A$1:$BD$75,MATCH($A38,役男大表!$A$1:$A$75,0),   MATCH(AA$1,役男大表!$A$3:$BD$3,0)  )=0,"",  IF(  INDEX(役男大表!$A$1:$BD$75,MATCH($A38,役男大表!$A$1:$A$75,0),   MATCH(AA$1,役男大表!$A$3:$BD$3,0)  )="榮","x",  IF(  INDEX(役男大表!$A$1:$BD$75,MATCH($A38,役男大表!$A$1:$A$75,0),   MATCH(AA$1,役男大表!$A$3:$BD$3,0)  )="榮-22",  "x榮18-22",               INDEX(役男大表!$A$1:$BD$75,MATCH($A38,役男大表!$A$1:$A$75,0),   MATCH(AA$1,役男大表!$A$3:$BD$3,0)  )                  )  )  )," ",""),"")</f>
        <v/>
      </c>
      <c r="AB38" s="197" t="str">
        <f ca="1">_xlfn.IFNA(  SUBSTITUTE(     IF(  INDEX(役男大表!$A$1:$BD$75,MATCH($A38,役男大表!$A$1:$A$75,0),   MATCH(AB$1,役男大表!$A$3:$BD$3,0)  )=0,"",  IF(  INDEX(役男大表!$A$1:$BD$75,MATCH($A38,役男大表!$A$1:$A$75,0),   MATCH(AB$1,役男大表!$A$3:$BD$3,0)  )="榮","x",  IF(  INDEX(役男大表!$A$1:$BD$75,MATCH($A38,役男大表!$A$1:$A$75,0),   MATCH(AB$1,役男大表!$A$3:$BD$3,0)  )="榮-22",  "x榮18-22",               INDEX(役男大表!$A$1:$BD$75,MATCH($A38,役男大表!$A$1:$A$75,0),   MATCH(AB$1,役男大表!$A$3:$BD$3,0)  )                  )  )  )," ",""),"")</f>
        <v/>
      </c>
      <c r="AC38" s="197" t="str">
        <f ca="1">_xlfn.IFNA(  SUBSTITUTE(     IF(  INDEX(役男大表!$A$1:$BD$75,MATCH($A38,役男大表!$A$1:$A$75,0),   MATCH(AC$1,役男大表!$A$3:$BD$3,0)  )=0,"",  IF(  INDEX(役男大表!$A$1:$BD$75,MATCH($A38,役男大表!$A$1:$A$75,0),   MATCH(AC$1,役男大表!$A$3:$BD$3,0)  )="榮","x",  IF(  INDEX(役男大表!$A$1:$BD$75,MATCH($A38,役男大表!$A$1:$A$75,0),   MATCH(AC$1,役男大表!$A$3:$BD$3,0)  )="榮-22",  "x榮18-22",               INDEX(役男大表!$A$1:$BD$75,MATCH($A38,役男大表!$A$1:$A$75,0),   MATCH(AC$1,役男大表!$A$3:$BD$3,0)  )                  )  )  )," ",""),"")</f>
        <v>病27日12-28日18</v>
      </c>
      <c r="AD38" s="197" t="str">
        <f ca="1">_xlfn.IFNA(  SUBSTITUTE(     IF(  INDEX(役男大表!$A$1:$BD$75,MATCH($A38,役男大表!$A$1:$A$75,0),   MATCH(AD$1,役男大表!$A$3:$BD$3,0)  )=0,"",  IF(  INDEX(役男大表!$A$1:$BD$75,MATCH($A38,役男大表!$A$1:$A$75,0),   MATCH(AD$1,役男大表!$A$3:$BD$3,0)  )="榮","x",  IF(  INDEX(役男大表!$A$1:$BD$75,MATCH($A38,役男大表!$A$1:$A$75,0),   MATCH(AD$1,役男大表!$A$3:$BD$3,0)  )="榮-22",  "x榮18-22",               INDEX(役男大表!$A$1:$BD$75,MATCH($A38,役男大表!$A$1:$A$75,0),   MATCH(AD$1,役男大表!$A$3:$BD$3,0)  )                  )  )  )," ",""),"")</f>
        <v>病27日12-28日18</v>
      </c>
      <c r="AE38" s="197" t="str">
        <f ca="1">_xlfn.IFNA(  SUBSTITUTE(     IF(  INDEX(役男大表!$A$1:$BD$75,MATCH($A38,役男大表!$A$1:$A$75,0),   MATCH(AE$1,役男大表!$A$3:$BD$3,0)  )=0,"",  IF(  INDEX(役男大表!$A$1:$BD$75,MATCH($A38,役男大表!$A$1:$A$75,0),   MATCH(AE$1,役男大表!$A$3:$BD$3,0)  )="榮","x",  IF(  INDEX(役男大表!$A$1:$BD$75,MATCH($A38,役男大表!$A$1:$A$75,0),   MATCH(AE$1,役男大表!$A$3:$BD$3,0)  )="榮-22",  "x榮18-22",               INDEX(役男大表!$A$1:$BD$75,MATCH($A38,役男大表!$A$1:$A$75,0),   MATCH(AE$1,役男大表!$A$3:$BD$3,0)  )                  )  )  )," ",""),"")</f>
        <v>x</v>
      </c>
      <c r="AF38" s="197" t="str">
        <f ca="1">_xlfn.IFNA(  SUBSTITUTE(     IF(  INDEX(役男大表!$A$1:$BD$75,MATCH($A38,役男大表!$A$1:$A$75,0),   MATCH(AF$1,役男大表!$A$3:$BD$3,0)  )=0,"",  IF(  INDEX(役男大表!$A$1:$BD$75,MATCH($A38,役男大表!$A$1:$A$75,0),   MATCH(AF$1,役男大表!$A$3:$BD$3,0)  )="榮","x",  IF(  INDEX(役男大表!$A$1:$BD$75,MATCH($A38,役男大表!$A$1:$A$75,0),   MATCH(AF$1,役男大表!$A$3:$BD$3,0)  )="榮-22",  "x榮18-22",               INDEX(役男大表!$A$1:$BD$75,MATCH($A38,役男大表!$A$1:$A$75,0),   MATCH(AF$1,役男大表!$A$3:$BD$3,0)  )                  )  )  )," ",""),"")</f>
        <v>x</v>
      </c>
      <c r="AG38" s="197" t="str">
        <f ca="1">_xlfn.IFNA(  SUBSTITUTE(     IF(  INDEX(役男大表!$A$1:$BD$75,MATCH($A38,役男大表!$A$1:$A$75,0),   MATCH(AG$1,役男大表!$A$3:$BD$3,0)  )=0,"",  IF(  INDEX(役男大表!$A$1:$BD$75,MATCH($A38,役男大表!$A$1:$A$75,0),   MATCH(AG$1,役男大表!$A$3:$BD$3,0)  )="榮","x",  IF(  INDEX(役男大表!$A$1:$BD$75,MATCH($A38,役男大表!$A$1:$A$75,0),   MATCH(AG$1,役男大表!$A$3:$BD$3,0)  )="榮-22",  "x榮18-22",               INDEX(役男大表!$A$1:$BD$75,MATCH($A38,役男大表!$A$1:$A$75,0),   MATCH(AG$1,役男大表!$A$3:$BD$3,0)  )                  )  )  )," ",""),"")</f>
        <v>x</v>
      </c>
      <c r="AH38" s="197" t="str">
        <f ca="1">_xlfn.IFNA(  SUBSTITUTE(     IF(  INDEX(役男大表!$A$1:$BD$75,MATCH($A38,役男大表!$A$1:$A$75,0),   MATCH(AH$1,役男大表!$A$3:$BD$3,0)  )=0,"",  IF(  INDEX(役男大表!$A$1:$BD$75,MATCH($A38,役男大表!$A$1:$A$75,0),   MATCH(AH$1,役男大表!$A$3:$BD$3,0)  )="榮","x",  IF(  INDEX(役男大表!$A$1:$BD$75,MATCH($A38,役男大表!$A$1:$A$75,0),   MATCH(AH$1,役男大表!$A$3:$BD$3,0)  )="榮-22",  "x榮18-22",               INDEX(役男大表!$A$1:$BD$75,MATCH($A38,役男大表!$A$1:$A$75,0),   MATCH(AH$1,役男大表!$A$3:$BD$3,0)  )                  )  )  )," ",""),"")</f>
        <v/>
      </c>
      <c r="AI38" s="197" t="str">
        <f ca="1">_xlfn.IFNA(  SUBSTITUTE(     IF(  INDEX(役男大表!$A$1:$BD$75,MATCH($A38,役男大表!$A$1:$A$75,0),   MATCH(AI$1,役男大表!$A$3:$BD$3,0)  )=0,"",  IF(  INDEX(役男大表!$A$1:$BD$75,MATCH($A38,役男大表!$A$1:$A$75,0),   MATCH(AI$1,役男大表!$A$3:$BD$3,0)  )="榮","x",  IF(  INDEX(役男大表!$A$1:$BD$75,MATCH($A38,役男大表!$A$1:$A$75,0),   MATCH(AI$1,役男大表!$A$3:$BD$3,0)  )="榮-22",  "x榮18-22",               INDEX(役男大表!$A$1:$BD$75,MATCH($A38,役男大表!$A$1:$A$75,0),   MATCH(AI$1,役男大表!$A$3:$BD$3,0)  )                  )  )  )," ",""),"")</f>
        <v/>
      </c>
      <c r="AJ38" s="197" t="str">
        <f ca="1">_xlfn.IFNA(  SUBSTITUTE(     IF(  INDEX(役男大表!$A$1:$BD$75,MATCH($A38,役男大表!$A$1:$A$75,0),   MATCH(AJ$1,役男大表!$A$3:$BD$3,0)  )=0,"",  IF(  INDEX(役男大表!$A$1:$BD$75,MATCH($A38,役男大表!$A$1:$A$75,0),   MATCH(AJ$1,役男大表!$A$3:$BD$3,0)  )="榮","x",  IF(  INDEX(役男大表!$A$1:$BD$75,MATCH($A38,役男大表!$A$1:$A$75,0),   MATCH(AJ$1,役男大表!$A$3:$BD$3,0)  )="榮-22",  "x榮18-22",               INDEX(役男大表!$A$1:$BD$75,MATCH($A38,役男大表!$A$1:$A$75,0),   MATCH(AJ$1,役男大表!$A$3:$BD$3,0)  )                  )  )  )," ",""),"")</f>
        <v/>
      </c>
      <c r="AM38" s="65">
        <f t="shared" si="1"/>
        <v>37</v>
      </c>
      <c r="AN38" s="65" t="str">
        <f t="shared" si="2"/>
        <v>李冠億</v>
      </c>
      <c r="AO38" s="70" t="str">
        <f t="shared" ca="1" si="3"/>
        <v>18收</v>
      </c>
      <c r="AP38" s="65" t="str">
        <f>_xlfn.IFNA(IF((ROW(AP38)-1)&lt;=暫1!$B$2,IF(VALUE($AM38)=暫1!B$3,"家因",IF(VALUE($AM38)=暫1!C$3,"家因",IF(VALUE($AM38)=暫1!D$3,"家因",IF(VALUE($AM38)=暫1!E$3,"家因",IF(VALUE($AM38)=暫1!F$3,"家因",IF(VALUE($AM38)=暫1!G$3,"家因",IF(VALUE($AM38)=暫1!H$3,"家因",IF(VALUE($AM38)=暫1!I$3,"家因",IF(VALUE($AM38)=暫1!J$3,"家因",IF(VALUE($AM38)=暫1!K$3,"家因",IF(VALUE($AM38)=暫1!L$3,"家因",IF(VALUE($AM38)=暫1!M$3,"家因",IF(VALUE($AM38)=暫1!N$3,"家因",IF(VALUE($AM38)=暫1!O$3,"家因",IF(VALUE($AM38)=暫1!P$3,"家因",IF(VALUE($AM38)=暫1!Q$3,"家因",IF(VALUE($AM38)=暫1!R$3,"家因",IF(VALUE($AM38)=暫1!S$3,"家因",IF(VALUE($AM38)=暫1!T$3,"家因",IF(VALUE($AM38)=暫1!U$3,"家因","")))))))))))))))))))),""),"")</f>
        <v/>
      </c>
      <c r="AQ38" s="65" t="str">
        <f ca="1">IF((ROW(AQ38)-1)&lt;=暫1!$B$2,_xlfn.IFNA(IF(INDEX($A$1:$AJ$99,MATCH($AN38,$B$1:$B$219,0),VALUE($AQ$1+3))="成","補",INDEX($A$1:$AJ$99,MATCH($AN38,$B$1:$B$219,0),VALUE($AQ$1+3))),""),"")</f>
        <v>x</v>
      </c>
      <c r="AR38" s="65" t="str">
        <f ca="1">IF((ROW(AR38)-1)&lt;=暫1!$B$2,_xlfn.IFNA(IF(INDEX($A$1:$AJ$99,MATCH($AN38,$B$1:$B$219,0),VALUE($AR$1+3))="成","補",INDEX($A$1:$AJ$99,MATCH($AN38,$B$1:$B$219,0),VALUE($AR$1+3))),""),"")</f>
        <v/>
      </c>
      <c r="AS38" s="65" t="str">
        <f ca="1">IF((ROW(AS38)-1)&lt;=暫1!$B$2,_xlfn.IFNA(IF(INDEX($A$1:$AJ$99,MATCH($AN38,$B$1:$B$219,0),VALUE($AS$1+3))="成","補",INDEX($A$1:$AJ$99,MATCH($AN38,$B$1:$B$219,0),VALUE($AS$1+3))),""),"")</f>
        <v/>
      </c>
      <c r="AT38" s="65" t="str">
        <f t="shared" ca="1" si="4"/>
        <v/>
      </c>
      <c r="AU38" s="65" t="str">
        <f t="shared" ca="1" si="7"/>
        <v/>
      </c>
      <c r="AV38" s="65" t="str">
        <f t="shared" ca="1" si="6"/>
        <v/>
      </c>
      <c r="AX38" s="65" t="str">
        <f ca="1">IFERROR(IF((ROW(AX38)-1)&lt;=暫1!$B$2,SUBSTITUTE(IF($AO38=$AX$1,$AM38,"")," ",""),""),"")</f>
        <v/>
      </c>
      <c r="AY38" s="65" t="str">
        <f ca="1">IFERROR(IF((ROW(AY38)-1)&lt;=暫1!$B$2,SUBSTITUTE(IF($AO38=$AY$1,$AM38,"")," ",""),""),"")</f>
        <v/>
      </c>
      <c r="AZ38" s="65" t="str">
        <f ca="1">IFERROR(IF((ROW(AZ38)-1)&lt;=暫1!$B$2,SUBSTITUTE(IF($AO38=$AZ$1,$AM38,"")," ",""),""),"")</f>
        <v/>
      </c>
      <c r="BA38" s="65" t="str">
        <f ca="1">IFERROR(IF((ROW(BA38)-1)&lt;=暫1!$B$2,SUBSTITUTE(IF($AO38=$BA$1,$AM38,"")," ",""),""),"")</f>
        <v>37</v>
      </c>
      <c r="BB38" s="68" t="str">
        <f ca="1">IFERROR(IF((ROW(BB38)-1)&lt;=暫1!$B$2,SUBSTITUTE(IF(OR($AO38=$BB$1,$AO38=$AY$1,$AO38=$AZ$1),$AM38,IF($AO38=$AY$1,$AM38,"")),"",""),""),"")</f>
        <v/>
      </c>
      <c r="BC38" s="68" t="str">
        <f>IF(    AND(LEN(BC37)&gt;=2,IF(OR(役男人力!$K$2:$K$94="是"),役男人力!$B39,"")&lt;&gt;"" ),        "" &amp;  IF(OR(役男人力!$K$2:$K$94="是"),役男人力!$B38,""),  IF(OR(役男人力!$E38="全日勤",役男人力!$E38="家因退勤"),役男人力!$B38,"")  )</f>
        <v/>
      </c>
    </row>
    <row r="39" spans="1:55" ht="27" customHeight="1">
      <c r="A39" s="197">
        <v>38</v>
      </c>
      <c r="B39" s="197" t="str">
        <f>_xlfn.IFNA(  INDEX(役男大表!$A$1:$BD$75,MATCH(A39,役男大表!$A$1:$A$75,0),2),"")</f>
        <v>佘尚恩</v>
      </c>
      <c r="C39" s="197" t="str">
        <f ca="1">_xlfn.IFNA(  SUBSTITUTE(     IF(  INDEX(役男大表!$A$1:$BD$75,MATCH($A39,役男大表!$A$1:$A$75,0),   MATCH(C$1,役男大表!$A$3:$BD$3,0)  )=0,"",  IF(  INDEX(役男大表!$A$1:$BD$75,MATCH($A39,役男大表!$A$1:$A$75,0),   MATCH(C$1,役男大表!$A$3:$BD$3,0)  )="榮","x",  IF(  INDEX(役男大表!$A$1:$BD$75,MATCH($A39,役男大表!$A$1:$A$75,0),   MATCH(C$1,役男大表!$A$3:$BD$3,0)  )="榮-22",  "x榮18-22",               INDEX(役男大表!$A$1:$BD$75,MATCH($A39,役男大表!$A$1:$A$75,0),   MATCH(C$1,役男大表!$A$3:$BD$3,0)  )                  )  )  )," ",""),"")</f>
        <v>x</v>
      </c>
      <c r="D39" s="197" t="str">
        <f ca="1">_xlfn.IFNA(  SUBSTITUTE(     IF(  INDEX(役男大表!$A$1:$BD$75,MATCH($A39,役男大表!$A$1:$A$75,0),   MATCH(D$1,役男大表!$A$3:$BD$3,0)  )=0,"",  IF(  INDEX(役男大表!$A$1:$BD$75,MATCH($A39,役男大表!$A$1:$A$75,0),   MATCH(D$1,役男大表!$A$3:$BD$3,0)  )="榮","x",  IF(  INDEX(役男大表!$A$1:$BD$75,MATCH($A39,役男大表!$A$1:$A$75,0),   MATCH(D$1,役男大表!$A$3:$BD$3,0)  )="榮-22",  "x榮18-22",               INDEX(役男大表!$A$1:$BD$75,MATCH($A39,役男大表!$A$1:$A$75,0),   MATCH(D$1,役男大表!$A$3:$BD$3,0)  )                  )  )  )," ",""),"")</f>
        <v>x</v>
      </c>
      <c r="E39" s="197" t="str">
        <f ca="1">_xlfn.IFNA(  SUBSTITUTE(     IF(  INDEX(役男大表!$A$1:$BD$75,MATCH($A39,役男大表!$A$1:$A$75,0),   MATCH(E$1,役男大表!$A$3:$BD$3,0)  )=0,"",  IF(  INDEX(役男大表!$A$1:$BD$75,MATCH($A39,役男大表!$A$1:$A$75,0),   MATCH(E$1,役男大表!$A$3:$BD$3,0)  )="榮","x",  IF(  INDEX(役男大表!$A$1:$BD$75,MATCH($A39,役男大表!$A$1:$A$75,0),   MATCH(E$1,役男大表!$A$3:$BD$3,0)  )="榮-22",  "x榮18-22",               INDEX(役男大表!$A$1:$BD$75,MATCH($A39,役男大表!$A$1:$A$75,0),   MATCH(E$1,役男大表!$A$3:$BD$3,0)  )                  )  )  )," ",""),"")</f>
        <v>x</v>
      </c>
      <c r="F39" s="197" t="str">
        <f ca="1">_xlfn.IFNA(  SUBSTITUTE(     IF(  INDEX(役男大表!$A$1:$BD$75,MATCH($A39,役男大表!$A$1:$A$75,0),   MATCH(F$1,役男大表!$A$3:$BD$3,0)  )=0,"",  IF(  INDEX(役男大表!$A$1:$BD$75,MATCH($A39,役男大表!$A$1:$A$75,0),   MATCH(F$1,役男大表!$A$3:$BD$3,0)  )="榮","x",  IF(  INDEX(役男大表!$A$1:$BD$75,MATCH($A39,役男大表!$A$1:$A$75,0),   MATCH(F$1,役男大表!$A$3:$BD$3,0)  )="榮-22",  "x榮18-22",               INDEX(役男大表!$A$1:$BD$75,MATCH($A39,役男大表!$A$1:$A$75,0),   MATCH(F$1,役男大表!$A$3:$BD$3,0)  )                  )  )  )," ",""),"")</f>
        <v/>
      </c>
      <c r="G39" s="197" t="str">
        <f ca="1">_xlfn.IFNA(  SUBSTITUTE(     IF(  INDEX(役男大表!$A$1:$BD$75,MATCH($A39,役男大表!$A$1:$A$75,0),   MATCH(G$1,役男大表!$A$3:$BD$3,0)  )=0,"",  IF(  INDEX(役男大表!$A$1:$BD$75,MATCH($A39,役男大表!$A$1:$A$75,0),   MATCH(G$1,役男大表!$A$3:$BD$3,0)  )="榮","x",  IF(  INDEX(役男大表!$A$1:$BD$75,MATCH($A39,役男大表!$A$1:$A$75,0),   MATCH(G$1,役男大表!$A$3:$BD$3,0)  )="榮-22",  "x榮18-22",               INDEX(役男大表!$A$1:$BD$75,MATCH($A39,役男大表!$A$1:$A$75,0),   MATCH(G$1,役男大表!$A$3:$BD$3,0)  )                  )  )  )," ",""),"")</f>
        <v/>
      </c>
      <c r="H39" s="197" t="str">
        <f ca="1">_xlfn.IFNA(  SUBSTITUTE(     IF(  INDEX(役男大表!$A$1:$BD$75,MATCH($A39,役男大表!$A$1:$A$75,0),   MATCH(H$1,役男大表!$A$3:$BD$3,0)  )=0,"",  IF(  INDEX(役男大表!$A$1:$BD$75,MATCH($A39,役男大表!$A$1:$A$75,0),   MATCH(H$1,役男大表!$A$3:$BD$3,0)  )="榮","x",  IF(  INDEX(役男大表!$A$1:$BD$75,MATCH($A39,役男大表!$A$1:$A$75,0),   MATCH(H$1,役男大表!$A$3:$BD$3,0)  )="榮-22",  "x榮18-22",               INDEX(役男大表!$A$1:$BD$75,MATCH($A39,役男大表!$A$1:$A$75,0),   MATCH(H$1,役男大表!$A$3:$BD$3,0)  )                  )  )  )," ",""),"")</f>
        <v/>
      </c>
      <c r="I39" s="197" t="str">
        <f ca="1">_xlfn.IFNA(  SUBSTITUTE(     IF(  INDEX(役男大表!$A$1:$BD$75,MATCH($A39,役男大表!$A$1:$A$75,0),   MATCH(I$1,役男大表!$A$3:$BD$3,0)  )=0,"",  IF(  INDEX(役男大表!$A$1:$BD$75,MATCH($A39,役男大表!$A$1:$A$75,0),   MATCH(I$1,役男大表!$A$3:$BD$3,0)  )="榮","x",  IF(  INDEX(役男大表!$A$1:$BD$75,MATCH($A39,役男大表!$A$1:$A$75,0),   MATCH(I$1,役男大表!$A$3:$BD$3,0)  )="榮-22",  "x榮18-22",               INDEX(役男大表!$A$1:$BD$75,MATCH($A39,役男大表!$A$1:$A$75,0),   MATCH(I$1,役男大表!$A$3:$BD$3,0)  )                  )  )  )," ",""),"")</f>
        <v/>
      </c>
      <c r="J39" s="197" t="str">
        <f ca="1">_xlfn.IFNA(  SUBSTITUTE(     IF(  INDEX(役男大表!$A$1:$BD$75,MATCH($A39,役男大表!$A$1:$A$75,0),   MATCH(J$1,役男大表!$A$3:$BD$3,0)  )=0,"",  IF(  INDEX(役男大表!$A$1:$BD$75,MATCH($A39,役男大表!$A$1:$A$75,0),   MATCH(J$1,役男大表!$A$3:$BD$3,0)  )="榮","x",  IF(  INDEX(役男大表!$A$1:$BD$75,MATCH($A39,役男大表!$A$1:$A$75,0),   MATCH(J$1,役男大表!$A$3:$BD$3,0)  )="榮-22",  "x榮18-22",               INDEX(役男大表!$A$1:$BD$75,MATCH($A39,役男大表!$A$1:$A$75,0),   MATCH(J$1,役男大表!$A$3:$BD$3,0)  )                  )  )  )," ",""),"")</f>
        <v/>
      </c>
      <c r="K39" s="197" t="str">
        <f ca="1">_xlfn.IFNA(  SUBSTITUTE(     IF(  INDEX(役男大表!$A$1:$BD$75,MATCH($A39,役男大表!$A$1:$A$75,0),   MATCH(K$1,役男大表!$A$3:$BD$3,0)  )=0,"",  IF(  INDEX(役男大表!$A$1:$BD$75,MATCH($A39,役男大表!$A$1:$A$75,0),   MATCH(K$1,役男大表!$A$3:$BD$3,0)  )="榮","x",  IF(  INDEX(役男大表!$A$1:$BD$75,MATCH($A39,役男大表!$A$1:$A$75,0),   MATCH(K$1,役男大表!$A$3:$BD$3,0)  )="榮-22",  "x榮18-22",               INDEX(役男大表!$A$1:$BD$75,MATCH($A39,役男大表!$A$1:$A$75,0),   MATCH(K$1,役男大表!$A$3:$BD$3,0)  )                  )  )  )," ",""),"")</f>
        <v/>
      </c>
      <c r="L39" s="197" t="str">
        <f ca="1">_xlfn.IFNA(  SUBSTITUTE(     IF(  INDEX(役男大表!$A$1:$BD$75,MATCH($A39,役男大表!$A$1:$A$75,0),   MATCH(L$1,役男大表!$A$3:$BD$3,0)  )=0,"",  IF(  INDEX(役男大表!$A$1:$BD$75,MATCH($A39,役男大表!$A$1:$A$75,0),   MATCH(L$1,役男大表!$A$3:$BD$3,0)  )="榮","x",  IF(  INDEX(役男大表!$A$1:$BD$75,MATCH($A39,役男大表!$A$1:$A$75,0),   MATCH(L$1,役男大表!$A$3:$BD$3,0)  )="榮-22",  "x榮18-22",               INDEX(役男大表!$A$1:$BD$75,MATCH($A39,役男大表!$A$1:$A$75,0),   MATCH(L$1,役男大表!$A$3:$BD$3,0)  )                  )  )  )," ",""),"")</f>
        <v/>
      </c>
      <c r="M39" s="197" t="str">
        <f ca="1">_xlfn.IFNA(  SUBSTITUTE(     IF(  INDEX(役男大表!$A$1:$BD$75,MATCH($A39,役男大表!$A$1:$A$75,0),   MATCH(M$1,役男大表!$A$3:$BD$3,0)  )=0,"",  IF(  INDEX(役男大表!$A$1:$BD$75,MATCH($A39,役男大表!$A$1:$A$75,0),   MATCH(M$1,役男大表!$A$3:$BD$3,0)  )="榮","x",  IF(  INDEX(役男大表!$A$1:$BD$75,MATCH($A39,役男大表!$A$1:$A$75,0),   MATCH(M$1,役男大表!$A$3:$BD$3,0)  )="榮-22",  "x榮18-22",               INDEX(役男大表!$A$1:$BD$75,MATCH($A39,役男大表!$A$1:$A$75,0),   MATCH(M$1,役男大表!$A$3:$BD$3,0)  )                  )  )  )," ",""),"")</f>
        <v/>
      </c>
      <c r="N39" s="197" t="str">
        <f ca="1">_xlfn.IFNA(  SUBSTITUTE(     IF(  INDEX(役男大表!$A$1:$BD$75,MATCH($A39,役男大表!$A$1:$A$75,0),   MATCH(N$1,役男大表!$A$3:$BD$3,0)  )=0,"",  IF(  INDEX(役男大表!$A$1:$BD$75,MATCH($A39,役男大表!$A$1:$A$75,0),   MATCH(N$1,役男大表!$A$3:$BD$3,0)  )="榮","x",  IF(  INDEX(役男大表!$A$1:$BD$75,MATCH($A39,役男大表!$A$1:$A$75,0),   MATCH(N$1,役男大表!$A$3:$BD$3,0)  )="榮-22",  "x榮18-22",               INDEX(役男大表!$A$1:$BD$75,MATCH($A39,役男大表!$A$1:$A$75,0),   MATCH(N$1,役男大表!$A$3:$BD$3,0)  )                  )  )  )," ",""),"")</f>
        <v/>
      </c>
      <c r="O39" s="197" t="str">
        <f ca="1">_xlfn.IFNA(  SUBSTITUTE(     IF(  INDEX(役男大表!$A$1:$BD$75,MATCH($A39,役男大表!$A$1:$A$75,0),   MATCH(O$1,役男大表!$A$3:$BD$3,0)  )=0,"",  IF(  INDEX(役男大表!$A$1:$BD$75,MATCH($A39,役男大表!$A$1:$A$75,0),   MATCH(O$1,役男大表!$A$3:$BD$3,0)  )="榮","x",  IF(  INDEX(役男大表!$A$1:$BD$75,MATCH($A39,役男大表!$A$1:$A$75,0),   MATCH(O$1,役男大表!$A$3:$BD$3,0)  )="榮-22",  "x榮18-22",               INDEX(役男大表!$A$1:$BD$75,MATCH($A39,役男大表!$A$1:$A$75,0),   MATCH(O$1,役男大表!$A$3:$BD$3,0)  )                  )  )  )," ",""),"")</f>
        <v/>
      </c>
      <c r="P39" s="197" t="str">
        <f ca="1">_xlfn.IFNA(  SUBSTITUTE(     IF(  INDEX(役男大表!$A$1:$BD$75,MATCH($A39,役男大表!$A$1:$A$75,0),   MATCH(P$1,役男大表!$A$3:$BD$3,0)  )=0,"",  IF(  INDEX(役男大表!$A$1:$BD$75,MATCH($A39,役男大表!$A$1:$A$75,0),   MATCH(P$1,役男大表!$A$3:$BD$3,0)  )="榮","x",  IF(  INDEX(役男大表!$A$1:$BD$75,MATCH($A39,役男大表!$A$1:$A$75,0),   MATCH(P$1,役男大表!$A$3:$BD$3,0)  )="榮-22",  "x榮18-22",               INDEX(役男大表!$A$1:$BD$75,MATCH($A39,役男大表!$A$1:$A$75,0),   MATCH(P$1,役男大表!$A$3:$BD$3,0)  )                  )  )  )," ",""),"")</f>
        <v/>
      </c>
      <c r="Q39" s="197" t="str">
        <f ca="1">_xlfn.IFNA(  SUBSTITUTE(     IF(  INDEX(役男大表!$A$1:$BD$75,MATCH($A39,役男大表!$A$1:$A$75,0),   MATCH(Q$1,役男大表!$A$3:$BD$3,0)  )=0,"",  IF(  INDEX(役男大表!$A$1:$BD$75,MATCH($A39,役男大表!$A$1:$A$75,0),   MATCH(Q$1,役男大表!$A$3:$BD$3,0)  )="榮","x",  IF(  INDEX(役男大表!$A$1:$BD$75,MATCH($A39,役男大表!$A$1:$A$75,0),   MATCH(Q$1,役男大表!$A$3:$BD$3,0)  )="榮-22",  "x榮18-22",               INDEX(役男大表!$A$1:$BD$75,MATCH($A39,役男大表!$A$1:$A$75,0),   MATCH(Q$1,役男大表!$A$3:$BD$3,0)  )                  )  )  )," ",""),"")</f>
        <v/>
      </c>
      <c r="R39" s="197" t="str">
        <f ca="1">_xlfn.IFNA(  SUBSTITUTE(     IF(  INDEX(役男大表!$A$1:$BD$75,MATCH($A39,役男大表!$A$1:$A$75,0),   MATCH(R$1,役男大表!$A$3:$BD$3,0)  )=0,"",  IF(  INDEX(役男大表!$A$1:$BD$75,MATCH($A39,役男大表!$A$1:$A$75,0),   MATCH(R$1,役男大表!$A$3:$BD$3,0)  )="榮","x",  IF(  INDEX(役男大表!$A$1:$BD$75,MATCH($A39,役男大表!$A$1:$A$75,0),   MATCH(R$1,役男大表!$A$3:$BD$3,0)  )="榮-22",  "x榮18-22",               INDEX(役男大表!$A$1:$BD$75,MATCH($A39,役男大表!$A$1:$A$75,0),   MATCH(R$1,役男大表!$A$3:$BD$3,0)  )                  )  )  )," ",""),"")</f>
        <v>x</v>
      </c>
      <c r="S39" s="197" t="str">
        <f ca="1">_xlfn.IFNA(  SUBSTITUTE(     IF(  INDEX(役男大表!$A$1:$BD$75,MATCH($A39,役男大表!$A$1:$A$75,0),   MATCH(S$1,役男大表!$A$3:$BD$3,0)  )=0,"",  IF(  INDEX(役男大表!$A$1:$BD$75,MATCH($A39,役男大表!$A$1:$A$75,0),   MATCH(S$1,役男大表!$A$3:$BD$3,0)  )="榮","x",  IF(  INDEX(役男大表!$A$1:$BD$75,MATCH($A39,役男大表!$A$1:$A$75,0),   MATCH(S$1,役男大表!$A$3:$BD$3,0)  )="榮-22",  "x榮18-22",               INDEX(役男大表!$A$1:$BD$75,MATCH($A39,役男大表!$A$1:$A$75,0),   MATCH(S$1,役男大表!$A$3:$BD$3,0)  )                  )  )  )," ",""),"")</f>
        <v>x</v>
      </c>
      <c r="T39" s="197" t="str">
        <f ca="1">_xlfn.IFNA(  SUBSTITUTE(     IF(  INDEX(役男大表!$A$1:$BD$75,MATCH($A39,役男大表!$A$1:$A$75,0),   MATCH(T$1,役男大表!$A$3:$BD$3,0)  )=0,"",  IF(  INDEX(役男大表!$A$1:$BD$75,MATCH($A39,役男大表!$A$1:$A$75,0),   MATCH(T$1,役男大表!$A$3:$BD$3,0)  )="榮","x",  IF(  INDEX(役男大表!$A$1:$BD$75,MATCH($A39,役男大表!$A$1:$A$75,0),   MATCH(T$1,役男大表!$A$3:$BD$3,0)  )="榮-22",  "x榮18-22",               INDEX(役男大表!$A$1:$BD$75,MATCH($A39,役男大表!$A$1:$A$75,0),   MATCH(T$1,役男大表!$A$3:$BD$3,0)  )                  )  )  )," ",""),"")</f>
        <v>x</v>
      </c>
      <c r="U39" s="197" t="str">
        <f ca="1">_xlfn.IFNA(  SUBSTITUTE(     IF(  INDEX(役男大表!$A$1:$BD$75,MATCH($A39,役男大表!$A$1:$A$75,0),   MATCH(U$1,役男大表!$A$3:$BD$3,0)  )=0,"",  IF(  INDEX(役男大表!$A$1:$BD$75,MATCH($A39,役男大表!$A$1:$A$75,0),   MATCH(U$1,役男大表!$A$3:$BD$3,0)  )="榮","x",  IF(  INDEX(役男大表!$A$1:$BD$75,MATCH($A39,役男大表!$A$1:$A$75,0),   MATCH(U$1,役男大表!$A$3:$BD$3,0)  )="榮-22",  "x榮18-22",               INDEX(役男大表!$A$1:$BD$75,MATCH($A39,役男大表!$A$1:$A$75,0),   MATCH(U$1,役男大表!$A$3:$BD$3,0)  )                  )  )  )," ",""),"")</f>
        <v/>
      </c>
      <c r="V39" s="197" t="str">
        <f ca="1">_xlfn.IFNA(  SUBSTITUTE(     IF(  INDEX(役男大表!$A$1:$BD$75,MATCH($A39,役男大表!$A$1:$A$75,0),   MATCH(V$1,役男大表!$A$3:$BD$3,0)  )=0,"",  IF(  INDEX(役男大表!$A$1:$BD$75,MATCH($A39,役男大表!$A$1:$A$75,0),   MATCH(V$1,役男大表!$A$3:$BD$3,0)  )="榮","x",  IF(  INDEX(役男大表!$A$1:$BD$75,MATCH($A39,役男大表!$A$1:$A$75,0),   MATCH(V$1,役男大表!$A$3:$BD$3,0)  )="榮-22",  "x榮18-22",               INDEX(役男大表!$A$1:$BD$75,MATCH($A39,役男大表!$A$1:$A$75,0),   MATCH(V$1,役男大表!$A$3:$BD$3,0)  )                  )  )  )," ",""),"")</f>
        <v/>
      </c>
      <c r="W39" s="197" t="str">
        <f ca="1">_xlfn.IFNA(  SUBSTITUTE(     IF(  INDEX(役男大表!$A$1:$BD$75,MATCH($A39,役男大表!$A$1:$A$75,0),   MATCH(W$1,役男大表!$A$3:$BD$3,0)  )=0,"",  IF(  INDEX(役男大表!$A$1:$BD$75,MATCH($A39,役男大表!$A$1:$A$75,0),   MATCH(W$1,役男大表!$A$3:$BD$3,0)  )="榮","x",  IF(  INDEX(役男大表!$A$1:$BD$75,MATCH($A39,役男大表!$A$1:$A$75,0),   MATCH(W$1,役男大表!$A$3:$BD$3,0)  )="榮-22",  "x榮18-22",               INDEX(役男大表!$A$1:$BD$75,MATCH($A39,役男大表!$A$1:$A$75,0),   MATCH(W$1,役男大表!$A$3:$BD$3,0)  )                  )  )  )," ",""),"")</f>
        <v/>
      </c>
      <c r="X39" s="197" t="str">
        <f ca="1">_xlfn.IFNA(  SUBSTITUTE(     IF(  INDEX(役男大表!$A$1:$BD$75,MATCH($A39,役男大表!$A$1:$A$75,0),   MATCH(X$1,役男大表!$A$3:$BD$3,0)  )=0,"",  IF(  INDEX(役男大表!$A$1:$BD$75,MATCH($A39,役男大表!$A$1:$A$75,0),   MATCH(X$1,役男大表!$A$3:$BD$3,0)  )="榮","x",  IF(  INDEX(役男大表!$A$1:$BD$75,MATCH($A39,役男大表!$A$1:$A$75,0),   MATCH(X$1,役男大表!$A$3:$BD$3,0)  )="榮-22",  "x榮18-22",               INDEX(役男大表!$A$1:$BD$75,MATCH($A39,役男大表!$A$1:$A$75,0),   MATCH(X$1,役男大表!$A$3:$BD$3,0)  )                  )  )  )," ",""),"")</f>
        <v/>
      </c>
      <c r="Y39" s="197" t="str">
        <f ca="1">_xlfn.IFNA(  SUBSTITUTE(     IF(  INDEX(役男大表!$A$1:$BD$75,MATCH($A39,役男大表!$A$1:$A$75,0),   MATCH(Y$1,役男大表!$A$3:$BD$3,0)  )=0,"",  IF(  INDEX(役男大表!$A$1:$BD$75,MATCH($A39,役男大表!$A$1:$A$75,0),   MATCH(Y$1,役男大表!$A$3:$BD$3,0)  )="榮","x",  IF(  INDEX(役男大表!$A$1:$BD$75,MATCH($A39,役男大表!$A$1:$A$75,0),   MATCH(Y$1,役男大表!$A$3:$BD$3,0)  )="榮-22",  "x榮18-22",               INDEX(役男大表!$A$1:$BD$75,MATCH($A39,役男大表!$A$1:$A$75,0),   MATCH(Y$1,役男大表!$A$3:$BD$3,0)  )                  )  )  )," ",""),"")</f>
        <v/>
      </c>
      <c r="Z39" s="197" t="str">
        <f ca="1">_xlfn.IFNA(  SUBSTITUTE(     IF(  INDEX(役男大表!$A$1:$BD$75,MATCH($A39,役男大表!$A$1:$A$75,0),   MATCH(Z$1,役男大表!$A$3:$BD$3,0)  )=0,"",  IF(  INDEX(役男大表!$A$1:$BD$75,MATCH($A39,役男大表!$A$1:$A$75,0),   MATCH(Z$1,役男大表!$A$3:$BD$3,0)  )="榮","x",  IF(  INDEX(役男大表!$A$1:$BD$75,MATCH($A39,役男大表!$A$1:$A$75,0),   MATCH(Z$1,役男大表!$A$3:$BD$3,0)  )="榮-22",  "x榮18-22",               INDEX(役男大表!$A$1:$BD$75,MATCH($A39,役男大表!$A$1:$A$75,0),   MATCH(Z$1,役男大表!$A$3:$BD$3,0)  )                  )  )  )," ",""),"")</f>
        <v/>
      </c>
      <c r="AA39" s="197" t="str">
        <f ca="1">_xlfn.IFNA(  SUBSTITUTE(     IF(  INDEX(役男大表!$A$1:$BD$75,MATCH($A39,役男大表!$A$1:$A$75,0),   MATCH(AA$1,役男大表!$A$3:$BD$3,0)  )=0,"",  IF(  INDEX(役男大表!$A$1:$BD$75,MATCH($A39,役男大表!$A$1:$A$75,0),   MATCH(AA$1,役男大表!$A$3:$BD$3,0)  )="榮","x",  IF(  INDEX(役男大表!$A$1:$BD$75,MATCH($A39,役男大表!$A$1:$A$75,0),   MATCH(AA$1,役男大表!$A$3:$BD$3,0)  )="榮-22",  "x榮18-22",               INDEX(役男大表!$A$1:$BD$75,MATCH($A39,役男大表!$A$1:$A$75,0),   MATCH(AA$1,役男大表!$A$3:$BD$3,0)  )                  )  )  )," ",""),"")</f>
        <v/>
      </c>
      <c r="AB39" s="197" t="str">
        <f ca="1">_xlfn.IFNA(  SUBSTITUTE(     IF(  INDEX(役男大表!$A$1:$BD$75,MATCH($A39,役男大表!$A$1:$A$75,0),   MATCH(AB$1,役男大表!$A$3:$BD$3,0)  )=0,"",  IF(  INDEX(役男大表!$A$1:$BD$75,MATCH($A39,役男大表!$A$1:$A$75,0),   MATCH(AB$1,役男大表!$A$3:$BD$3,0)  )="榮","x",  IF(  INDEX(役男大表!$A$1:$BD$75,MATCH($A39,役男大表!$A$1:$A$75,0),   MATCH(AB$1,役男大表!$A$3:$BD$3,0)  )="榮-22",  "x榮18-22",               INDEX(役男大表!$A$1:$BD$75,MATCH($A39,役男大表!$A$1:$A$75,0),   MATCH(AB$1,役男大表!$A$3:$BD$3,0)  )                  )  )  )," ",""),"")</f>
        <v/>
      </c>
      <c r="AC39" s="197" t="str">
        <f ca="1">_xlfn.IFNA(  SUBSTITUTE(     IF(  INDEX(役男大表!$A$1:$BD$75,MATCH($A39,役男大表!$A$1:$A$75,0),   MATCH(AC$1,役男大表!$A$3:$BD$3,0)  )=0,"",  IF(  INDEX(役男大表!$A$1:$BD$75,MATCH($A39,役男大表!$A$1:$A$75,0),   MATCH(AC$1,役男大表!$A$3:$BD$3,0)  )="榮","x",  IF(  INDEX(役男大表!$A$1:$BD$75,MATCH($A39,役男大表!$A$1:$A$75,0),   MATCH(AC$1,役男大表!$A$3:$BD$3,0)  )="榮-22",  "x榮18-22",               INDEX(役男大表!$A$1:$BD$75,MATCH($A39,役男大表!$A$1:$A$75,0),   MATCH(AC$1,役男大表!$A$3:$BD$3,0)  )                  )  )  )," ",""),"")</f>
        <v>x</v>
      </c>
      <c r="AD39" s="197" t="str">
        <f ca="1">_xlfn.IFNA(  SUBSTITUTE(     IF(  INDEX(役男大表!$A$1:$BD$75,MATCH($A39,役男大表!$A$1:$A$75,0),   MATCH(AD$1,役男大表!$A$3:$BD$3,0)  )=0,"",  IF(  INDEX(役男大表!$A$1:$BD$75,MATCH($A39,役男大表!$A$1:$A$75,0),   MATCH(AD$1,役男大表!$A$3:$BD$3,0)  )="榮","x",  IF(  INDEX(役男大表!$A$1:$BD$75,MATCH($A39,役男大表!$A$1:$A$75,0),   MATCH(AD$1,役男大表!$A$3:$BD$3,0)  )="榮-22",  "x榮18-22",               INDEX(役男大表!$A$1:$BD$75,MATCH($A39,役男大表!$A$1:$A$75,0),   MATCH(AD$1,役男大表!$A$3:$BD$3,0)  )                  )  )  )," ",""),"")</f>
        <v>x</v>
      </c>
      <c r="AE39" s="197" t="str">
        <f ca="1">_xlfn.IFNA(  SUBSTITUTE(     IF(  INDEX(役男大表!$A$1:$BD$75,MATCH($A39,役男大表!$A$1:$A$75,0),   MATCH(AE$1,役男大表!$A$3:$BD$3,0)  )=0,"",  IF(  INDEX(役男大表!$A$1:$BD$75,MATCH($A39,役男大表!$A$1:$A$75,0),   MATCH(AE$1,役男大表!$A$3:$BD$3,0)  )="榮","x",  IF(  INDEX(役男大表!$A$1:$BD$75,MATCH($A39,役男大表!$A$1:$A$75,0),   MATCH(AE$1,役男大表!$A$3:$BD$3,0)  )="榮-22",  "x榮18-22",               INDEX(役男大表!$A$1:$BD$75,MATCH($A39,役男大表!$A$1:$A$75,0),   MATCH(AE$1,役男大表!$A$3:$BD$3,0)  )                  )  )  )," ",""),"")</f>
        <v>x</v>
      </c>
      <c r="AF39" s="197" t="str">
        <f ca="1">_xlfn.IFNA(  SUBSTITUTE(     IF(  INDEX(役男大表!$A$1:$BD$75,MATCH($A39,役男大表!$A$1:$A$75,0),   MATCH(AF$1,役男大表!$A$3:$BD$3,0)  )=0,"",  IF(  INDEX(役男大表!$A$1:$BD$75,MATCH($A39,役男大表!$A$1:$A$75,0),   MATCH(AF$1,役男大表!$A$3:$BD$3,0)  )="榮","x",  IF(  INDEX(役男大表!$A$1:$BD$75,MATCH($A39,役男大表!$A$1:$A$75,0),   MATCH(AF$1,役男大表!$A$3:$BD$3,0)  )="榮-22",  "x榮18-22",               INDEX(役男大表!$A$1:$BD$75,MATCH($A39,役男大表!$A$1:$A$75,0),   MATCH(AF$1,役男大表!$A$3:$BD$3,0)  )                  )  )  )," ",""),"")</f>
        <v/>
      </c>
      <c r="AG39" s="197" t="str">
        <f ca="1">_xlfn.IFNA(  SUBSTITUTE(     IF(  INDEX(役男大表!$A$1:$BD$75,MATCH($A39,役男大表!$A$1:$A$75,0),   MATCH(AG$1,役男大表!$A$3:$BD$3,0)  )=0,"",  IF(  INDEX(役男大表!$A$1:$BD$75,MATCH($A39,役男大表!$A$1:$A$75,0),   MATCH(AG$1,役男大表!$A$3:$BD$3,0)  )="榮","x",  IF(  INDEX(役男大表!$A$1:$BD$75,MATCH($A39,役男大表!$A$1:$A$75,0),   MATCH(AG$1,役男大表!$A$3:$BD$3,0)  )="榮-22",  "x榮18-22",               INDEX(役男大表!$A$1:$BD$75,MATCH($A39,役男大表!$A$1:$A$75,0),   MATCH(AG$1,役男大表!$A$3:$BD$3,0)  )                  )  )  )," ",""),"")</f>
        <v/>
      </c>
      <c r="AH39" s="197" t="str">
        <f ca="1">_xlfn.IFNA(  SUBSTITUTE(     IF(  INDEX(役男大表!$A$1:$BD$75,MATCH($A39,役男大表!$A$1:$A$75,0),   MATCH(AH$1,役男大表!$A$3:$BD$3,0)  )=0,"",  IF(  INDEX(役男大表!$A$1:$BD$75,MATCH($A39,役男大表!$A$1:$A$75,0),   MATCH(AH$1,役男大表!$A$3:$BD$3,0)  )="榮","x",  IF(  INDEX(役男大表!$A$1:$BD$75,MATCH($A39,役男大表!$A$1:$A$75,0),   MATCH(AH$1,役男大表!$A$3:$BD$3,0)  )="榮-22",  "x榮18-22",               INDEX(役男大表!$A$1:$BD$75,MATCH($A39,役男大表!$A$1:$A$75,0),   MATCH(AH$1,役男大表!$A$3:$BD$3,0)  )                  )  )  )," ",""),"")</f>
        <v/>
      </c>
      <c r="AI39" s="197" t="str">
        <f ca="1">_xlfn.IFNA(  SUBSTITUTE(     IF(  INDEX(役男大表!$A$1:$BD$75,MATCH($A39,役男大表!$A$1:$A$75,0),   MATCH(AI$1,役男大表!$A$3:$BD$3,0)  )=0,"",  IF(  INDEX(役男大表!$A$1:$BD$75,MATCH($A39,役男大表!$A$1:$A$75,0),   MATCH(AI$1,役男大表!$A$3:$BD$3,0)  )="榮","x",  IF(  INDEX(役男大表!$A$1:$BD$75,MATCH($A39,役男大表!$A$1:$A$75,0),   MATCH(AI$1,役男大表!$A$3:$BD$3,0)  )="榮-22",  "x榮18-22",               INDEX(役男大表!$A$1:$BD$75,MATCH($A39,役男大表!$A$1:$A$75,0),   MATCH(AI$1,役男大表!$A$3:$BD$3,0)  )                  )  )  )," ",""),"")</f>
        <v/>
      </c>
      <c r="AJ39" s="197" t="str">
        <f ca="1">_xlfn.IFNA(  SUBSTITUTE(     IF(  INDEX(役男大表!$A$1:$BD$75,MATCH($A39,役男大表!$A$1:$A$75,0),   MATCH(AJ$1,役男大表!$A$3:$BD$3,0)  )=0,"",  IF(  INDEX(役男大表!$A$1:$BD$75,MATCH($A39,役男大表!$A$1:$A$75,0),   MATCH(AJ$1,役男大表!$A$3:$BD$3,0)  )="榮","x",  IF(  INDEX(役男大表!$A$1:$BD$75,MATCH($A39,役男大表!$A$1:$A$75,0),   MATCH(AJ$1,役男大表!$A$3:$BD$3,0)  )="榮-22",  "x榮18-22",               INDEX(役男大表!$A$1:$BD$75,MATCH($A39,役男大表!$A$1:$A$75,0),   MATCH(AJ$1,役男大表!$A$3:$BD$3,0)  )                  )  )  )," ",""),"")</f>
        <v/>
      </c>
      <c r="AM39" s="257">
        <f t="shared" si="1"/>
        <v>38</v>
      </c>
      <c r="AN39" s="65" t="str">
        <f t="shared" si="2"/>
        <v>佘尚恩</v>
      </c>
      <c r="AO39" s="70" t="str">
        <f t="shared" ca="1" si="3"/>
        <v>全日勤</v>
      </c>
      <c r="AP39" s="65" t="str">
        <f>_xlfn.IFNA(IF((ROW(AP39)-1)&lt;=暫1!$B$2,IF(VALUE($AM39)=暫1!B$3,"家因",IF(VALUE($AM39)=暫1!C$3,"家因",IF(VALUE($AM39)=暫1!D$3,"家因",IF(VALUE($AM39)=暫1!E$3,"家因",IF(VALUE($AM39)=暫1!F$3,"家因",IF(VALUE($AM39)=暫1!G$3,"家因",IF(VALUE($AM39)=暫1!H$3,"家因",IF(VALUE($AM39)=暫1!I$3,"家因",IF(VALUE($AM39)=暫1!J$3,"家因",IF(VALUE($AM39)=暫1!K$3,"家因",IF(VALUE($AM39)=暫1!L$3,"家因",IF(VALUE($AM39)=暫1!M$3,"家因",IF(VALUE($AM39)=暫1!N$3,"家因",IF(VALUE($AM39)=暫1!O$3,"家因",IF(VALUE($AM39)=暫1!P$3,"家因",IF(VALUE($AM39)=暫1!Q$3,"家因",IF(VALUE($AM39)=暫1!R$3,"家因",IF(VALUE($AM39)=暫1!S$3,"家因",IF(VALUE($AM39)=暫1!T$3,"家因",IF(VALUE($AM39)=暫1!U$3,"家因","")))))))))))))))))))),""),"")</f>
        <v/>
      </c>
      <c r="AQ39" s="65" t="str">
        <f ca="1">IF((ROW(AQ39)-1)&lt;=暫1!$B$2,_xlfn.IFNA(IF(INDEX($A$1:$AJ$99,MATCH($AN39,$B$1:$B$219,0),VALUE($AQ$1+3))="成","補",INDEX($A$1:$AJ$99,MATCH($AN39,$B$1:$B$219,0),VALUE($AQ$1+3))),""),"")</f>
        <v/>
      </c>
      <c r="AR39" s="65" t="str">
        <f ca="1">IF((ROW(AR39)-1)&lt;=暫1!$B$2,_xlfn.IFNA(IF(INDEX($A$1:$AJ$99,MATCH($AN39,$B$1:$B$219,0),VALUE($AR$1+3))="成","補",INDEX($A$1:$AJ$99,MATCH($AN39,$B$1:$B$219,0),VALUE($AR$1+3))),""),"")</f>
        <v/>
      </c>
      <c r="AS39" s="65" t="str">
        <f ca="1">IF((ROW(AS39)-1)&lt;=暫1!$B$2,_xlfn.IFNA(IF(INDEX($A$1:$AJ$99,MATCH($AN39,$B$1:$B$219,0),VALUE($AS$1+3))="成","補",INDEX($A$1:$AJ$99,MATCH($AN39,$B$1:$B$219,0),VALUE($AS$1+3))),""),"")</f>
        <v/>
      </c>
      <c r="AT39" s="65" t="str">
        <f t="shared" ca="1" si="4"/>
        <v/>
      </c>
      <c r="AU39" s="65" t="str">
        <f t="shared" ca="1" si="7"/>
        <v/>
      </c>
      <c r="AV39" s="65" t="str">
        <f t="shared" ca="1" si="6"/>
        <v/>
      </c>
      <c r="AX39" s="65" t="str">
        <f ca="1">IFERROR(IF((ROW(AX39)-1)&lt;=暫1!$B$2,SUBSTITUTE(IF($AO39=$AX$1,$AM39,"")," ",""),""),"")</f>
        <v/>
      </c>
      <c r="AY39" s="65" t="str">
        <f ca="1">IFERROR(IF((ROW(AY39)-1)&lt;=暫1!$B$2,SUBSTITUTE(IF($AO39=$AY$1,$AM39,"")," ",""),""),"")</f>
        <v/>
      </c>
      <c r="AZ39" s="65" t="str">
        <f ca="1">IFERROR(IF((ROW(AZ39)-1)&lt;=暫1!$B$2,SUBSTITUTE(IF($AO39=$AZ$1,$AM39,"")," ",""),""),"")</f>
        <v/>
      </c>
      <c r="BA39" s="65" t="str">
        <f ca="1">IFERROR(IF((ROW(BA39)-1)&lt;=暫1!$B$2,SUBSTITUTE(IF($AO39=$BA$1,$AM39,"")," ",""),""),"")</f>
        <v/>
      </c>
      <c r="BB39" s="68" t="str">
        <f ca="1">IFERROR(IF((ROW(BB39)-1)&lt;=暫1!$B$2,SUBSTITUTE(IF(OR($AO39=$BB$1,$AO39=$AY$1,$AO39=$AZ$1),$AM39,IF($AO39=$AY$1,$AM39,"")),"",""),""),"")</f>
        <v>38</v>
      </c>
      <c r="BC39" s="68" t="str">
        <f>IF(    AND(LEN(BC38)&gt;=2,IF(OR(役男人力!$K$2:$K$94="是"),役男人力!$B40,"")&lt;&gt;"" ),        "" &amp;  IF(OR(役男人力!$K$2:$K$94="是"),役男人力!$B39,""),  IF(OR(役男人力!$E39="全日勤",役男人力!$E39="家因退勤"),役男人力!$B39,"")  )</f>
        <v>佘尚恩</v>
      </c>
    </row>
    <row r="40" spans="1:55" ht="27" customHeight="1">
      <c r="A40" s="197">
        <v>39</v>
      </c>
      <c r="B40" s="197" t="str">
        <f>_xlfn.IFNA(  INDEX(役男大表!$A$1:$BD$75,MATCH(A40,役男大表!$A$1:$A$75,0),2),"")</f>
        <v>葉家豪</v>
      </c>
      <c r="C40" s="197" t="str">
        <f ca="1">_xlfn.IFNA(  SUBSTITUTE(     IF(  INDEX(役男大表!$A$1:$BD$75,MATCH($A40,役男大表!$A$1:$A$75,0),   MATCH(C$1,役男大表!$A$3:$BD$3,0)  )=0,"",  IF(  INDEX(役男大表!$A$1:$BD$75,MATCH($A40,役男大表!$A$1:$A$75,0),   MATCH(C$1,役男大表!$A$3:$BD$3,0)  )="榮","x",  IF(  INDEX(役男大表!$A$1:$BD$75,MATCH($A40,役男大表!$A$1:$A$75,0),   MATCH(C$1,役男大表!$A$3:$BD$3,0)  )="榮-22",  "x榮18-22",               INDEX(役男大表!$A$1:$BD$75,MATCH($A40,役男大表!$A$1:$A$75,0),   MATCH(C$1,役男大表!$A$3:$BD$3,0)  )                  )  )  )," ",""),"")</f>
        <v/>
      </c>
      <c r="D40" s="197" t="str">
        <f ca="1">_xlfn.IFNA(  SUBSTITUTE(     IF(  INDEX(役男大表!$A$1:$BD$75,MATCH($A40,役男大表!$A$1:$A$75,0),   MATCH(D$1,役男大表!$A$3:$BD$3,0)  )=0,"",  IF(  INDEX(役男大表!$A$1:$BD$75,MATCH($A40,役男大表!$A$1:$A$75,0),   MATCH(D$1,役男大表!$A$3:$BD$3,0)  )="榮","x",  IF(  INDEX(役男大表!$A$1:$BD$75,MATCH($A40,役男大表!$A$1:$A$75,0),   MATCH(D$1,役男大表!$A$3:$BD$3,0)  )="榮-22",  "x榮18-22",               INDEX(役男大表!$A$1:$BD$75,MATCH($A40,役男大表!$A$1:$A$75,0),   MATCH(D$1,役男大表!$A$3:$BD$3,0)  )                  )  )  )," ",""),"")</f>
        <v>x</v>
      </c>
      <c r="E40" s="197" t="str">
        <f ca="1">_xlfn.IFNA(  SUBSTITUTE(     IF(  INDEX(役男大表!$A$1:$BD$75,MATCH($A40,役男大表!$A$1:$A$75,0),   MATCH(E$1,役男大表!$A$3:$BD$3,0)  )=0,"",  IF(  INDEX(役男大表!$A$1:$BD$75,MATCH($A40,役男大表!$A$1:$A$75,0),   MATCH(E$1,役男大表!$A$3:$BD$3,0)  )="榮","x",  IF(  INDEX(役男大表!$A$1:$BD$75,MATCH($A40,役男大表!$A$1:$A$75,0),   MATCH(E$1,役男大表!$A$3:$BD$3,0)  )="榮-22",  "x榮18-22",               INDEX(役男大表!$A$1:$BD$75,MATCH($A40,役男大表!$A$1:$A$75,0),   MATCH(E$1,役男大表!$A$3:$BD$3,0)  )                  )  )  )," ",""),"")</f>
        <v>x</v>
      </c>
      <c r="F40" s="197" t="str">
        <f ca="1">_xlfn.IFNA(  SUBSTITUTE(     IF(  INDEX(役男大表!$A$1:$BD$75,MATCH($A40,役男大表!$A$1:$A$75,0),   MATCH(F$1,役男大表!$A$3:$BD$3,0)  )=0,"",  IF(  INDEX(役男大表!$A$1:$BD$75,MATCH($A40,役男大表!$A$1:$A$75,0),   MATCH(F$1,役男大表!$A$3:$BD$3,0)  )="榮","x",  IF(  INDEX(役男大表!$A$1:$BD$75,MATCH($A40,役男大表!$A$1:$A$75,0),   MATCH(F$1,役男大表!$A$3:$BD$3,0)  )="榮-22",  "x榮18-22",               INDEX(役男大表!$A$1:$BD$75,MATCH($A40,役男大表!$A$1:$A$75,0),   MATCH(F$1,役男大表!$A$3:$BD$3,0)  )                  )  )  )," ",""),"")</f>
        <v/>
      </c>
      <c r="G40" s="197" t="str">
        <f ca="1">_xlfn.IFNA(  SUBSTITUTE(     IF(  INDEX(役男大表!$A$1:$BD$75,MATCH($A40,役男大表!$A$1:$A$75,0),   MATCH(G$1,役男大表!$A$3:$BD$3,0)  )=0,"",  IF(  INDEX(役男大表!$A$1:$BD$75,MATCH($A40,役男大表!$A$1:$A$75,0),   MATCH(G$1,役男大表!$A$3:$BD$3,0)  )="榮","x",  IF(  INDEX(役男大表!$A$1:$BD$75,MATCH($A40,役男大表!$A$1:$A$75,0),   MATCH(G$1,役男大表!$A$3:$BD$3,0)  )="榮-22",  "x榮18-22",               INDEX(役男大表!$A$1:$BD$75,MATCH($A40,役男大表!$A$1:$A$75,0),   MATCH(G$1,役男大表!$A$3:$BD$3,0)  )                  )  )  )," ",""),"")</f>
        <v/>
      </c>
      <c r="H40" s="197" t="str">
        <f ca="1">_xlfn.IFNA(  SUBSTITUTE(     IF(  INDEX(役男大表!$A$1:$BD$75,MATCH($A40,役男大表!$A$1:$A$75,0),   MATCH(H$1,役男大表!$A$3:$BD$3,0)  )=0,"",  IF(  INDEX(役男大表!$A$1:$BD$75,MATCH($A40,役男大表!$A$1:$A$75,0),   MATCH(H$1,役男大表!$A$3:$BD$3,0)  )="榮","x",  IF(  INDEX(役男大表!$A$1:$BD$75,MATCH($A40,役男大表!$A$1:$A$75,0),   MATCH(H$1,役男大表!$A$3:$BD$3,0)  )="榮-22",  "x榮18-22",               INDEX(役男大表!$A$1:$BD$75,MATCH($A40,役男大表!$A$1:$A$75,0),   MATCH(H$1,役男大表!$A$3:$BD$3,0)  )                  )  )  )," ",""),"")</f>
        <v/>
      </c>
      <c r="I40" s="197" t="str">
        <f ca="1">_xlfn.IFNA(  SUBSTITUTE(     IF(  INDEX(役男大表!$A$1:$BD$75,MATCH($A40,役男大表!$A$1:$A$75,0),   MATCH(I$1,役男大表!$A$3:$BD$3,0)  )=0,"",  IF(  INDEX(役男大表!$A$1:$BD$75,MATCH($A40,役男大表!$A$1:$A$75,0),   MATCH(I$1,役男大表!$A$3:$BD$3,0)  )="榮","x",  IF(  INDEX(役男大表!$A$1:$BD$75,MATCH($A40,役男大表!$A$1:$A$75,0),   MATCH(I$1,役男大表!$A$3:$BD$3,0)  )="榮-22",  "x榮18-22",               INDEX(役男大表!$A$1:$BD$75,MATCH($A40,役男大表!$A$1:$A$75,0),   MATCH(I$1,役男大表!$A$3:$BD$3,0)  )                  )  )  )," ",""),"")</f>
        <v>病06-8日18</v>
      </c>
      <c r="J40" s="197" t="str">
        <f ca="1">_xlfn.IFNA(  SUBSTITUTE(     IF(  INDEX(役男大表!$A$1:$BD$75,MATCH($A40,役男大表!$A$1:$A$75,0),   MATCH(J$1,役男大表!$A$3:$BD$3,0)  )=0,"",  IF(  INDEX(役男大表!$A$1:$BD$75,MATCH($A40,役男大表!$A$1:$A$75,0),   MATCH(J$1,役男大表!$A$3:$BD$3,0)  )="榮","x",  IF(  INDEX(役男大表!$A$1:$BD$75,MATCH($A40,役男大表!$A$1:$A$75,0),   MATCH(J$1,役男大表!$A$3:$BD$3,0)  )="榮-22",  "x榮18-22",               INDEX(役男大表!$A$1:$BD$75,MATCH($A40,役男大表!$A$1:$A$75,0),   MATCH(J$1,役男大表!$A$3:$BD$3,0)  )                  )  )  )," ",""),"")</f>
        <v>病7日06-8日18</v>
      </c>
      <c r="K40" s="197" t="str">
        <f ca="1">_xlfn.IFNA(  SUBSTITUTE(     IF(  INDEX(役男大表!$A$1:$BD$75,MATCH($A40,役男大表!$A$1:$A$75,0),   MATCH(K$1,役男大表!$A$3:$BD$3,0)  )=0,"",  IF(  INDEX(役男大表!$A$1:$BD$75,MATCH($A40,役男大表!$A$1:$A$75,0),   MATCH(K$1,役男大表!$A$3:$BD$3,0)  )="榮","x",  IF(  INDEX(役男大表!$A$1:$BD$75,MATCH($A40,役男大表!$A$1:$A$75,0),   MATCH(K$1,役男大表!$A$3:$BD$3,0)  )="榮-22",  "x榮18-22",               INDEX(役男大表!$A$1:$BD$75,MATCH($A40,役男大表!$A$1:$A$75,0),   MATCH(K$1,役男大表!$A$3:$BD$3,0)  )                  )  )  )," ",""),"")</f>
        <v>x</v>
      </c>
      <c r="L40" s="197" t="str">
        <f ca="1">_xlfn.IFNA(  SUBSTITUTE(     IF(  INDEX(役男大表!$A$1:$BD$75,MATCH($A40,役男大表!$A$1:$A$75,0),   MATCH(L$1,役男大表!$A$3:$BD$3,0)  )=0,"",  IF(  INDEX(役男大表!$A$1:$BD$75,MATCH($A40,役男大表!$A$1:$A$75,0),   MATCH(L$1,役男大表!$A$3:$BD$3,0)  )="榮","x",  IF(  INDEX(役男大表!$A$1:$BD$75,MATCH($A40,役男大表!$A$1:$A$75,0),   MATCH(L$1,役男大表!$A$3:$BD$3,0)  )="榮-22",  "x榮18-22",               INDEX(役男大表!$A$1:$BD$75,MATCH($A40,役男大表!$A$1:$A$75,0),   MATCH(L$1,役男大表!$A$3:$BD$3,0)  )                  )  )  )," ",""),"")</f>
        <v>x</v>
      </c>
      <c r="M40" s="197" t="str">
        <f ca="1">_xlfn.IFNA(  SUBSTITUTE(     IF(  INDEX(役男大表!$A$1:$BD$75,MATCH($A40,役男大表!$A$1:$A$75,0),   MATCH(M$1,役男大表!$A$3:$BD$3,0)  )=0,"",  IF(  INDEX(役男大表!$A$1:$BD$75,MATCH($A40,役男大表!$A$1:$A$75,0),   MATCH(M$1,役男大表!$A$3:$BD$3,0)  )="榮","x",  IF(  INDEX(役男大表!$A$1:$BD$75,MATCH($A40,役男大表!$A$1:$A$75,0),   MATCH(M$1,役男大表!$A$3:$BD$3,0)  )="榮-22",  "x榮18-22",               INDEX(役男大表!$A$1:$BD$75,MATCH($A40,役男大表!$A$1:$A$75,0),   MATCH(M$1,役男大表!$A$3:$BD$3,0)  )                  )  )  )," ",""),"")</f>
        <v/>
      </c>
      <c r="N40" s="197" t="str">
        <f ca="1">_xlfn.IFNA(  SUBSTITUTE(     IF(  INDEX(役男大表!$A$1:$BD$75,MATCH($A40,役男大表!$A$1:$A$75,0),   MATCH(N$1,役男大表!$A$3:$BD$3,0)  )=0,"",  IF(  INDEX(役男大表!$A$1:$BD$75,MATCH($A40,役男大表!$A$1:$A$75,0),   MATCH(N$1,役男大表!$A$3:$BD$3,0)  )="榮","x",  IF(  INDEX(役男大表!$A$1:$BD$75,MATCH($A40,役男大表!$A$1:$A$75,0),   MATCH(N$1,役男大表!$A$3:$BD$3,0)  )="榮-22",  "x榮18-22",               INDEX(役男大表!$A$1:$BD$75,MATCH($A40,役男大表!$A$1:$A$75,0),   MATCH(N$1,役男大表!$A$3:$BD$3,0)  )                  )  )  )," ",""),"")</f>
        <v/>
      </c>
      <c r="O40" s="197" t="str">
        <f ca="1">_xlfn.IFNA(  SUBSTITUTE(     IF(  INDEX(役男大表!$A$1:$BD$75,MATCH($A40,役男大表!$A$1:$A$75,0),   MATCH(O$1,役男大表!$A$3:$BD$3,0)  )=0,"",  IF(  INDEX(役男大表!$A$1:$BD$75,MATCH($A40,役男大表!$A$1:$A$75,0),   MATCH(O$1,役男大表!$A$3:$BD$3,0)  )="榮","x",  IF(  INDEX(役男大表!$A$1:$BD$75,MATCH($A40,役男大表!$A$1:$A$75,0),   MATCH(O$1,役男大表!$A$3:$BD$3,0)  )="榮-22",  "x榮18-22",               INDEX(役男大表!$A$1:$BD$75,MATCH($A40,役男大表!$A$1:$A$75,0),   MATCH(O$1,役男大表!$A$3:$BD$3,0)  )                  )  )  )," ",""),"")</f>
        <v/>
      </c>
      <c r="P40" s="197" t="str">
        <f ca="1">_xlfn.IFNA(  SUBSTITUTE(     IF(  INDEX(役男大表!$A$1:$BD$75,MATCH($A40,役男大表!$A$1:$A$75,0),   MATCH(P$1,役男大表!$A$3:$BD$3,0)  )=0,"",  IF(  INDEX(役男大表!$A$1:$BD$75,MATCH($A40,役男大表!$A$1:$A$75,0),   MATCH(P$1,役男大表!$A$3:$BD$3,0)  )="榮","x",  IF(  INDEX(役男大表!$A$1:$BD$75,MATCH($A40,役男大表!$A$1:$A$75,0),   MATCH(P$1,役男大表!$A$3:$BD$3,0)  )="榮-22",  "x榮18-22",               INDEX(役男大表!$A$1:$BD$75,MATCH($A40,役男大表!$A$1:$A$75,0),   MATCH(P$1,役男大表!$A$3:$BD$3,0)  )                  )  )  )," ",""),"")</f>
        <v/>
      </c>
      <c r="Q40" s="197" t="str">
        <f ca="1">_xlfn.IFNA(  SUBSTITUTE(     IF(  INDEX(役男大表!$A$1:$BD$75,MATCH($A40,役男大表!$A$1:$A$75,0),   MATCH(Q$1,役男大表!$A$3:$BD$3,0)  )=0,"",  IF(  INDEX(役男大表!$A$1:$BD$75,MATCH($A40,役男大表!$A$1:$A$75,0),   MATCH(Q$1,役男大表!$A$3:$BD$3,0)  )="榮","x",  IF(  INDEX(役男大表!$A$1:$BD$75,MATCH($A40,役男大表!$A$1:$A$75,0),   MATCH(Q$1,役男大表!$A$3:$BD$3,0)  )="榮-22",  "x榮18-22",               INDEX(役男大表!$A$1:$BD$75,MATCH($A40,役男大表!$A$1:$A$75,0),   MATCH(Q$1,役男大表!$A$3:$BD$3,0)  )                  )  )  )," ",""),"")</f>
        <v/>
      </c>
      <c r="R40" s="197" t="str">
        <f ca="1">_xlfn.IFNA(  SUBSTITUTE(     IF(  INDEX(役男大表!$A$1:$BD$75,MATCH($A40,役男大表!$A$1:$A$75,0),   MATCH(R$1,役男大表!$A$3:$BD$3,0)  )=0,"",  IF(  INDEX(役男大表!$A$1:$BD$75,MATCH($A40,役男大表!$A$1:$A$75,0),   MATCH(R$1,役男大表!$A$3:$BD$3,0)  )="榮","x",  IF(  INDEX(役男大表!$A$1:$BD$75,MATCH($A40,役男大表!$A$1:$A$75,0),   MATCH(R$1,役男大表!$A$3:$BD$3,0)  )="榮-22",  "x榮18-22",               INDEX(役男大表!$A$1:$BD$75,MATCH($A40,役男大表!$A$1:$A$75,0),   MATCH(R$1,役男大表!$A$3:$BD$3,0)  )                  )  )  )," ",""),"")</f>
        <v>x</v>
      </c>
      <c r="S40" s="197" t="str">
        <f ca="1">_xlfn.IFNA(  SUBSTITUTE(     IF(  INDEX(役男大表!$A$1:$BD$75,MATCH($A40,役男大表!$A$1:$A$75,0),   MATCH(S$1,役男大表!$A$3:$BD$3,0)  )=0,"",  IF(  INDEX(役男大表!$A$1:$BD$75,MATCH($A40,役男大表!$A$1:$A$75,0),   MATCH(S$1,役男大表!$A$3:$BD$3,0)  )="榮","x",  IF(  INDEX(役男大表!$A$1:$BD$75,MATCH($A40,役男大表!$A$1:$A$75,0),   MATCH(S$1,役男大表!$A$3:$BD$3,0)  )="榮-22",  "x榮18-22",               INDEX(役男大表!$A$1:$BD$75,MATCH($A40,役男大表!$A$1:$A$75,0),   MATCH(S$1,役男大表!$A$3:$BD$3,0)  )                  )  )  )," ",""),"")</f>
        <v>x</v>
      </c>
      <c r="T40" s="197" t="str">
        <f ca="1">_xlfn.IFNA(  SUBSTITUTE(     IF(  INDEX(役男大表!$A$1:$BD$75,MATCH($A40,役男大表!$A$1:$A$75,0),   MATCH(T$1,役男大表!$A$3:$BD$3,0)  )=0,"",  IF(  INDEX(役男大表!$A$1:$BD$75,MATCH($A40,役男大表!$A$1:$A$75,0),   MATCH(T$1,役男大表!$A$3:$BD$3,0)  )="榮","x",  IF(  INDEX(役男大表!$A$1:$BD$75,MATCH($A40,役男大表!$A$1:$A$75,0),   MATCH(T$1,役男大表!$A$3:$BD$3,0)  )="榮-22",  "x榮18-22",               INDEX(役男大表!$A$1:$BD$75,MATCH($A40,役男大表!$A$1:$A$75,0),   MATCH(T$1,役男大表!$A$3:$BD$3,0)  )                  )  )  )," ",""),"")</f>
        <v/>
      </c>
      <c r="U40" s="197" t="str">
        <f ca="1">_xlfn.IFNA(  SUBSTITUTE(     IF(  INDEX(役男大表!$A$1:$BD$75,MATCH($A40,役男大表!$A$1:$A$75,0),   MATCH(U$1,役男大表!$A$3:$BD$3,0)  )=0,"",  IF(  INDEX(役男大表!$A$1:$BD$75,MATCH($A40,役男大表!$A$1:$A$75,0),   MATCH(U$1,役男大表!$A$3:$BD$3,0)  )="榮","x",  IF(  INDEX(役男大表!$A$1:$BD$75,MATCH($A40,役男大表!$A$1:$A$75,0),   MATCH(U$1,役男大表!$A$3:$BD$3,0)  )="榮-22",  "x榮18-22",               INDEX(役男大表!$A$1:$BD$75,MATCH($A40,役男大表!$A$1:$A$75,0),   MATCH(U$1,役男大表!$A$3:$BD$3,0)  )                  )  )  )," ",""),"")</f>
        <v/>
      </c>
      <c r="V40" s="197" t="str">
        <f ca="1">_xlfn.IFNA(  SUBSTITUTE(     IF(  INDEX(役男大表!$A$1:$BD$75,MATCH($A40,役男大表!$A$1:$A$75,0),   MATCH(V$1,役男大表!$A$3:$BD$3,0)  )=0,"",  IF(  INDEX(役男大表!$A$1:$BD$75,MATCH($A40,役男大表!$A$1:$A$75,0),   MATCH(V$1,役男大表!$A$3:$BD$3,0)  )="榮","x",  IF(  INDEX(役男大表!$A$1:$BD$75,MATCH($A40,役男大表!$A$1:$A$75,0),   MATCH(V$1,役男大表!$A$3:$BD$3,0)  )="榮-22",  "x榮18-22",               INDEX(役男大表!$A$1:$BD$75,MATCH($A40,役男大表!$A$1:$A$75,0),   MATCH(V$1,役男大表!$A$3:$BD$3,0)  )                  )  )  )," ",""),"")</f>
        <v/>
      </c>
      <c r="W40" s="197" t="str">
        <f ca="1">_xlfn.IFNA(  SUBSTITUTE(     IF(  INDEX(役男大表!$A$1:$BD$75,MATCH($A40,役男大表!$A$1:$A$75,0),   MATCH(W$1,役男大表!$A$3:$BD$3,0)  )=0,"",  IF(  INDEX(役男大表!$A$1:$BD$75,MATCH($A40,役男大表!$A$1:$A$75,0),   MATCH(W$1,役男大表!$A$3:$BD$3,0)  )="榮","x",  IF(  INDEX(役男大表!$A$1:$BD$75,MATCH($A40,役男大表!$A$1:$A$75,0),   MATCH(W$1,役男大表!$A$3:$BD$3,0)  )="榮-22",  "x榮18-22",               INDEX(役男大表!$A$1:$BD$75,MATCH($A40,役男大表!$A$1:$A$75,0),   MATCH(W$1,役男大表!$A$3:$BD$3,0)  )                  )  )  )," ",""),"")</f>
        <v/>
      </c>
      <c r="X40" s="197" t="str">
        <f ca="1">_xlfn.IFNA(  SUBSTITUTE(     IF(  INDEX(役男大表!$A$1:$BD$75,MATCH($A40,役男大表!$A$1:$A$75,0),   MATCH(X$1,役男大表!$A$3:$BD$3,0)  )=0,"",  IF(  INDEX(役男大表!$A$1:$BD$75,MATCH($A40,役男大表!$A$1:$A$75,0),   MATCH(X$1,役男大表!$A$3:$BD$3,0)  )="榮","x",  IF(  INDEX(役男大表!$A$1:$BD$75,MATCH($A40,役男大表!$A$1:$A$75,0),   MATCH(X$1,役男大表!$A$3:$BD$3,0)  )="榮-22",  "x榮18-22",               INDEX(役男大表!$A$1:$BD$75,MATCH($A40,役男大表!$A$1:$A$75,0),   MATCH(X$1,役男大表!$A$3:$BD$3,0)  )                  )  )  )," ",""),"")</f>
        <v/>
      </c>
      <c r="Y40" s="197" t="str">
        <f ca="1">_xlfn.IFNA(  SUBSTITUTE(     IF(  INDEX(役男大表!$A$1:$BD$75,MATCH($A40,役男大表!$A$1:$A$75,0),   MATCH(Y$1,役男大表!$A$3:$BD$3,0)  )=0,"",  IF(  INDEX(役男大表!$A$1:$BD$75,MATCH($A40,役男大表!$A$1:$A$75,0),   MATCH(Y$1,役男大表!$A$3:$BD$3,0)  )="榮","x",  IF(  INDEX(役男大表!$A$1:$BD$75,MATCH($A40,役男大表!$A$1:$A$75,0),   MATCH(Y$1,役男大表!$A$3:$BD$3,0)  )="榮-22",  "x榮18-22",               INDEX(役男大表!$A$1:$BD$75,MATCH($A40,役男大表!$A$1:$A$75,0),   MATCH(Y$1,役男大表!$A$3:$BD$3,0)  )                  )  )  )," ",""),"")</f>
        <v>x</v>
      </c>
      <c r="Z40" s="197" t="str">
        <f ca="1">_xlfn.IFNA(  SUBSTITUTE(     IF(  INDEX(役男大表!$A$1:$BD$75,MATCH($A40,役男大表!$A$1:$A$75,0),   MATCH(Z$1,役男大表!$A$3:$BD$3,0)  )=0,"",  IF(  INDEX(役男大表!$A$1:$BD$75,MATCH($A40,役男大表!$A$1:$A$75,0),   MATCH(Z$1,役男大表!$A$3:$BD$3,0)  )="榮","x",  IF(  INDEX(役男大表!$A$1:$BD$75,MATCH($A40,役男大表!$A$1:$A$75,0),   MATCH(Z$1,役男大表!$A$3:$BD$3,0)  )="榮-22",  "x榮18-22",               INDEX(役男大表!$A$1:$BD$75,MATCH($A40,役男大表!$A$1:$A$75,0),   MATCH(Z$1,役男大表!$A$3:$BD$3,0)  )                  )  )  )," ",""),"")</f>
        <v>x</v>
      </c>
      <c r="AA40" s="197" t="str">
        <f ca="1">_xlfn.IFNA(  SUBSTITUTE(     IF(  INDEX(役男大表!$A$1:$BD$75,MATCH($A40,役男大表!$A$1:$A$75,0),   MATCH(AA$1,役男大表!$A$3:$BD$3,0)  )=0,"",  IF(  INDEX(役男大表!$A$1:$BD$75,MATCH($A40,役男大表!$A$1:$A$75,0),   MATCH(AA$1,役男大表!$A$3:$BD$3,0)  )="榮","x",  IF(  INDEX(役男大表!$A$1:$BD$75,MATCH($A40,役男大表!$A$1:$A$75,0),   MATCH(AA$1,役男大表!$A$3:$BD$3,0)  )="榮-22",  "x榮18-22",               INDEX(役男大表!$A$1:$BD$75,MATCH($A40,役男大表!$A$1:$A$75,0),   MATCH(AA$1,役男大表!$A$3:$BD$3,0)  )                  )  )  )," ",""),"")</f>
        <v/>
      </c>
      <c r="AB40" s="197" t="str">
        <f ca="1">_xlfn.IFNA(  SUBSTITUTE(     IF(  INDEX(役男大表!$A$1:$BD$75,MATCH($A40,役男大表!$A$1:$A$75,0),   MATCH(AB$1,役男大表!$A$3:$BD$3,0)  )=0,"",  IF(  INDEX(役男大表!$A$1:$BD$75,MATCH($A40,役男大表!$A$1:$A$75,0),   MATCH(AB$1,役男大表!$A$3:$BD$3,0)  )="榮","x",  IF(  INDEX(役男大表!$A$1:$BD$75,MATCH($A40,役男大表!$A$1:$A$75,0),   MATCH(AB$1,役男大表!$A$3:$BD$3,0)  )="榮-22",  "x榮18-22",               INDEX(役男大表!$A$1:$BD$75,MATCH($A40,役男大表!$A$1:$A$75,0),   MATCH(AB$1,役男大表!$A$3:$BD$3,0)  )                  )  )  )," ",""),"")</f>
        <v/>
      </c>
      <c r="AC40" s="197" t="str">
        <f ca="1">_xlfn.IFNA(  SUBSTITUTE(     IF(  INDEX(役男大表!$A$1:$BD$75,MATCH($A40,役男大表!$A$1:$A$75,0),   MATCH(AC$1,役男大表!$A$3:$BD$3,0)  )=0,"",  IF(  INDEX(役男大表!$A$1:$BD$75,MATCH($A40,役男大表!$A$1:$A$75,0),   MATCH(AC$1,役男大表!$A$3:$BD$3,0)  )="榮","x",  IF(  INDEX(役男大表!$A$1:$BD$75,MATCH($A40,役男大表!$A$1:$A$75,0),   MATCH(AC$1,役男大表!$A$3:$BD$3,0)  )="榮-22",  "x榮18-22",               INDEX(役男大表!$A$1:$BD$75,MATCH($A40,役男大表!$A$1:$A$75,0),   MATCH(AC$1,役男大表!$A$3:$BD$3,0)  )                  )  )  )," ",""),"")</f>
        <v/>
      </c>
      <c r="AD40" s="197" t="str">
        <f ca="1">_xlfn.IFNA(  SUBSTITUTE(     IF(  INDEX(役男大表!$A$1:$BD$75,MATCH($A40,役男大表!$A$1:$A$75,0),   MATCH(AD$1,役男大表!$A$3:$BD$3,0)  )=0,"",  IF(  INDEX(役男大表!$A$1:$BD$75,MATCH($A40,役男大表!$A$1:$A$75,0),   MATCH(AD$1,役男大表!$A$3:$BD$3,0)  )="榮","x",  IF(  INDEX(役男大表!$A$1:$BD$75,MATCH($A40,役男大表!$A$1:$A$75,0),   MATCH(AD$1,役男大表!$A$3:$BD$3,0)  )="榮-22",  "x榮18-22",               INDEX(役男大表!$A$1:$BD$75,MATCH($A40,役男大表!$A$1:$A$75,0),   MATCH(AD$1,役男大表!$A$3:$BD$3,0)  )                  )  )  )," ",""),"")</f>
        <v/>
      </c>
      <c r="AE40" s="197" t="str">
        <f ca="1">_xlfn.IFNA(  SUBSTITUTE(     IF(  INDEX(役男大表!$A$1:$BD$75,MATCH($A40,役男大表!$A$1:$A$75,0),   MATCH(AE$1,役男大表!$A$3:$BD$3,0)  )=0,"",  IF(  INDEX(役男大表!$A$1:$BD$75,MATCH($A40,役男大表!$A$1:$A$75,0),   MATCH(AE$1,役男大表!$A$3:$BD$3,0)  )="榮","x",  IF(  INDEX(役男大表!$A$1:$BD$75,MATCH($A40,役男大表!$A$1:$A$75,0),   MATCH(AE$1,役男大表!$A$3:$BD$3,0)  )="榮-22",  "x榮18-22",               INDEX(役男大表!$A$1:$BD$75,MATCH($A40,役男大表!$A$1:$A$75,0),   MATCH(AE$1,役男大表!$A$3:$BD$3,0)  )                  )  )  )," ",""),"")</f>
        <v/>
      </c>
      <c r="AF40" s="197" t="str">
        <f ca="1">_xlfn.IFNA(  SUBSTITUTE(     IF(  INDEX(役男大表!$A$1:$BD$75,MATCH($A40,役男大表!$A$1:$A$75,0),   MATCH(AF$1,役男大表!$A$3:$BD$3,0)  )=0,"",  IF(  INDEX(役男大表!$A$1:$BD$75,MATCH($A40,役男大表!$A$1:$A$75,0),   MATCH(AF$1,役男大表!$A$3:$BD$3,0)  )="榮","x",  IF(  INDEX(役男大表!$A$1:$BD$75,MATCH($A40,役男大表!$A$1:$A$75,0),   MATCH(AF$1,役男大表!$A$3:$BD$3,0)  )="榮-22",  "x榮18-22",               INDEX(役男大表!$A$1:$BD$75,MATCH($A40,役男大表!$A$1:$A$75,0),   MATCH(AF$1,役男大表!$A$3:$BD$3,0)  )                  )  )  )," ",""),"")</f>
        <v>x</v>
      </c>
      <c r="AG40" s="197" t="str">
        <f ca="1">_xlfn.IFNA(  SUBSTITUTE(     IF(  INDEX(役男大表!$A$1:$BD$75,MATCH($A40,役男大表!$A$1:$A$75,0),   MATCH(AG$1,役男大表!$A$3:$BD$3,0)  )=0,"",  IF(  INDEX(役男大表!$A$1:$BD$75,MATCH($A40,役男大表!$A$1:$A$75,0),   MATCH(AG$1,役男大表!$A$3:$BD$3,0)  )="榮","x",  IF(  INDEX(役男大表!$A$1:$BD$75,MATCH($A40,役男大表!$A$1:$A$75,0),   MATCH(AG$1,役男大表!$A$3:$BD$3,0)  )="榮-22",  "x榮18-22",               INDEX(役男大表!$A$1:$BD$75,MATCH($A40,役男大表!$A$1:$A$75,0),   MATCH(AG$1,役男大表!$A$3:$BD$3,0)  )                  )  )  )," ",""),"")</f>
        <v>補</v>
      </c>
      <c r="AH40" s="197" t="str">
        <f ca="1">_xlfn.IFNA(  SUBSTITUTE(     IF(  INDEX(役男大表!$A$1:$BD$75,MATCH($A40,役男大表!$A$1:$A$75,0),   MATCH(AH$1,役男大表!$A$3:$BD$3,0)  )=0,"",  IF(  INDEX(役男大表!$A$1:$BD$75,MATCH($A40,役男大表!$A$1:$A$75,0),   MATCH(AH$1,役男大表!$A$3:$BD$3,0)  )="榮","x",  IF(  INDEX(役男大表!$A$1:$BD$75,MATCH($A40,役男大表!$A$1:$A$75,0),   MATCH(AH$1,役男大表!$A$3:$BD$3,0)  )="榮-22",  "x榮18-22",               INDEX(役男大表!$A$1:$BD$75,MATCH($A40,役男大表!$A$1:$A$75,0),   MATCH(AH$1,役男大表!$A$3:$BD$3,0)  )                  )  )  )," ",""),"")</f>
        <v/>
      </c>
      <c r="AI40" s="197" t="str">
        <f ca="1">_xlfn.IFNA(  SUBSTITUTE(     IF(  INDEX(役男大表!$A$1:$BD$75,MATCH($A40,役男大表!$A$1:$A$75,0),   MATCH(AI$1,役男大表!$A$3:$BD$3,0)  )=0,"",  IF(  INDEX(役男大表!$A$1:$BD$75,MATCH($A40,役男大表!$A$1:$A$75,0),   MATCH(AI$1,役男大表!$A$3:$BD$3,0)  )="榮","x",  IF(  INDEX(役男大表!$A$1:$BD$75,MATCH($A40,役男大表!$A$1:$A$75,0),   MATCH(AI$1,役男大表!$A$3:$BD$3,0)  )="榮-22",  "x榮18-22",               INDEX(役男大表!$A$1:$BD$75,MATCH($A40,役男大表!$A$1:$A$75,0),   MATCH(AI$1,役男大表!$A$3:$BD$3,0)  )                  )  )  )," ",""),"")</f>
        <v/>
      </c>
      <c r="AJ40" s="197" t="str">
        <f ca="1">_xlfn.IFNA(  SUBSTITUTE(     IF(  INDEX(役男大表!$A$1:$BD$75,MATCH($A40,役男大表!$A$1:$A$75,0),   MATCH(AJ$1,役男大表!$A$3:$BD$3,0)  )=0,"",  IF(  INDEX(役男大表!$A$1:$BD$75,MATCH($A40,役男大表!$A$1:$A$75,0),   MATCH(AJ$1,役男大表!$A$3:$BD$3,0)  )="榮","x",  IF(  INDEX(役男大表!$A$1:$BD$75,MATCH($A40,役男大表!$A$1:$A$75,0),   MATCH(AJ$1,役男大表!$A$3:$BD$3,0)  )="榮-22",  "x榮18-22",               INDEX(役男大表!$A$1:$BD$75,MATCH($A40,役男大表!$A$1:$A$75,0),   MATCH(AJ$1,役男大表!$A$3:$BD$3,0)  )                  )  )  )," ",""),"")</f>
        <v/>
      </c>
      <c r="AM40" s="65">
        <f t="shared" si="1"/>
        <v>39</v>
      </c>
      <c r="AN40" s="65" t="str">
        <f t="shared" si="2"/>
        <v>葉家豪</v>
      </c>
      <c r="AO40" s="70" t="str">
        <f t="shared" ca="1" si="3"/>
        <v>18收</v>
      </c>
      <c r="AP40" s="65" t="str">
        <f>_xlfn.IFNA(IF((ROW(AP40)-1)&lt;=暫1!$B$2,IF(VALUE($AM40)=暫1!B$3,"家因",IF(VALUE($AM40)=暫1!C$3,"家因",IF(VALUE($AM40)=暫1!D$3,"家因",IF(VALUE($AM40)=暫1!E$3,"家因",IF(VALUE($AM40)=暫1!F$3,"家因",IF(VALUE($AM40)=暫1!G$3,"家因",IF(VALUE($AM40)=暫1!H$3,"家因",IF(VALUE($AM40)=暫1!I$3,"家因",IF(VALUE($AM40)=暫1!J$3,"家因",IF(VALUE($AM40)=暫1!K$3,"家因",IF(VALUE($AM40)=暫1!L$3,"家因",IF(VALUE($AM40)=暫1!M$3,"家因",IF(VALUE($AM40)=暫1!N$3,"家因",IF(VALUE($AM40)=暫1!O$3,"家因",IF(VALUE($AM40)=暫1!P$3,"家因",IF(VALUE($AM40)=暫1!Q$3,"家因",IF(VALUE($AM40)=暫1!R$3,"家因",IF(VALUE($AM40)=暫1!S$3,"家因",IF(VALUE($AM40)=暫1!T$3,"家因",IF(VALUE($AM40)=暫1!U$3,"家因","")))))))))))))))))))),""),"")</f>
        <v/>
      </c>
      <c r="AQ40" s="65" t="str">
        <f ca="1">IF((ROW(AQ40)-1)&lt;=暫1!$B$2,_xlfn.IFNA(IF(INDEX($A$1:$AJ$99,MATCH($AN40,$B$1:$B$219,0),VALUE($AQ$1+3))="成","補",INDEX($A$1:$AJ$99,MATCH($AN40,$B$1:$B$219,0),VALUE($AQ$1+3))),""),"")</f>
        <v>補</v>
      </c>
      <c r="AR40" s="65" t="str">
        <f ca="1">IF((ROW(AR40)-1)&lt;=暫1!$B$2,_xlfn.IFNA(IF(INDEX($A$1:$AJ$99,MATCH($AN40,$B$1:$B$219,0),VALUE($AR$1+3))="成","補",INDEX($A$1:$AJ$99,MATCH($AN40,$B$1:$B$219,0),VALUE($AR$1+3))),""),"")</f>
        <v/>
      </c>
      <c r="AS40" s="65" t="str">
        <f ca="1">IF((ROW(AS40)-1)&lt;=暫1!$B$2,_xlfn.IFNA(IF(INDEX($A$1:$AJ$99,MATCH($AN40,$B$1:$B$219,0),VALUE($AS$1+3))="成","補",INDEX($A$1:$AJ$99,MATCH($AN40,$B$1:$B$219,0),VALUE($AS$1+3))),""),"")</f>
        <v/>
      </c>
      <c r="AT40" s="65" t="str">
        <f t="shared" ca="1" si="4"/>
        <v/>
      </c>
      <c r="AU40" s="65" t="str">
        <f t="shared" ca="1" si="7"/>
        <v/>
      </c>
      <c r="AV40" s="65" t="str">
        <f t="shared" ca="1" si="6"/>
        <v/>
      </c>
      <c r="AX40" s="65" t="str">
        <f ca="1">IFERROR(IF((ROW(AX40)-1)&lt;=暫1!$B$2,SUBSTITUTE(IF($AO40=$AX$1,$AM40,"")," ",""),""),"")</f>
        <v/>
      </c>
      <c r="AY40" s="65" t="str">
        <f ca="1">IFERROR(IF((ROW(AY40)-1)&lt;=暫1!$B$2,SUBSTITUTE(IF($AO40=$AY$1,$AM40,"")," ",""),""),"")</f>
        <v/>
      </c>
      <c r="AZ40" s="65" t="str">
        <f ca="1">IFERROR(IF((ROW(AZ40)-1)&lt;=暫1!$B$2,SUBSTITUTE(IF($AO40=$AZ$1,$AM40,"")," ",""),""),"")</f>
        <v/>
      </c>
      <c r="BA40" s="65" t="str">
        <f ca="1">IFERROR(IF((ROW(BA40)-1)&lt;=暫1!$B$2,SUBSTITUTE(IF($AO40=$BA$1,$AM40,"")," ",""),""),"")</f>
        <v>39</v>
      </c>
      <c r="BB40" s="68" t="str">
        <f ca="1">IFERROR(IF((ROW(BB40)-1)&lt;=暫1!$B$2,SUBSTITUTE(IF(OR($AO40=$BB$1,$AO40=$AY$1,$AO40=$AZ$1),$AM40,IF($AO40=$AY$1,$AM40,"")),"",""),""),"")</f>
        <v/>
      </c>
      <c r="BC40" s="68" t="str">
        <f>IF(    AND(LEN(BC39)&gt;=2,IF(OR(役男人力!$K$2:$K$94="是"),役男人力!$B41,"")&lt;&gt;"" ),        "" &amp;  IF(OR(役男人力!$K$2:$K$94="是"),役男人力!$B40,""),  IF(OR(役男人力!$E40="全日勤",役男人力!$E40="家因退勤"),役男人力!$B40,"")  )</f>
        <v/>
      </c>
    </row>
    <row r="41" spans="1:55" ht="27" customHeight="1">
      <c r="A41" s="197">
        <v>40</v>
      </c>
      <c r="B41" s="197" t="str">
        <f>_xlfn.IFNA(  INDEX(役男大表!$A$1:$BD$75,MATCH(A41,役男大表!$A$1:$A$75,0),2),"")</f>
        <v>鄭智謙</v>
      </c>
      <c r="C41" s="197" t="str">
        <f ca="1">_xlfn.IFNA(  SUBSTITUTE(     IF(  INDEX(役男大表!$A$1:$BD$75,MATCH($A41,役男大表!$A$1:$A$75,0),   MATCH(C$1,役男大表!$A$3:$BD$3,0)  )=0,"",  IF(  INDEX(役男大表!$A$1:$BD$75,MATCH($A41,役男大表!$A$1:$A$75,0),   MATCH(C$1,役男大表!$A$3:$BD$3,0)  )="榮","x",  IF(  INDEX(役男大表!$A$1:$BD$75,MATCH($A41,役男大表!$A$1:$A$75,0),   MATCH(C$1,役男大表!$A$3:$BD$3,0)  )="榮-22",  "x榮18-22",               INDEX(役男大表!$A$1:$BD$75,MATCH($A41,役男大表!$A$1:$A$75,0),   MATCH(C$1,役男大表!$A$3:$BD$3,0)  )                  )  )  )," ",""),"")</f>
        <v>x</v>
      </c>
      <c r="D41" s="197" t="str">
        <f ca="1">_xlfn.IFNA(  SUBSTITUTE(     IF(  INDEX(役男大表!$A$1:$BD$75,MATCH($A41,役男大表!$A$1:$A$75,0),   MATCH(D$1,役男大表!$A$3:$BD$3,0)  )=0,"",  IF(  INDEX(役男大表!$A$1:$BD$75,MATCH($A41,役男大表!$A$1:$A$75,0),   MATCH(D$1,役男大表!$A$3:$BD$3,0)  )="榮","x",  IF(  INDEX(役男大表!$A$1:$BD$75,MATCH($A41,役男大表!$A$1:$A$75,0),   MATCH(D$1,役男大表!$A$3:$BD$3,0)  )="榮-22",  "x榮18-22",               INDEX(役男大表!$A$1:$BD$75,MATCH($A41,役男大表!$A$1:$A$75,0),   MATCH(D$1,役男大表!$A$3:$BD$3,0)  )                  )  )  )," ",""),"")</f>
        <v>補</v>
      </c>
      <c r="E41" s="197" t="str">
        <f ca="1">_xlfn.IFNA(  SUBSTITUTE(     IF(  INDEX(役男大表!$A$1:$BD$75,MATCH($A41,役男大表!$A$1:$A$75,0),   MATCH(E$1,役男大表!$A$3:$BD$3,0)  )=0,"",  IF(  INDEX(役男大表!$A$1:$BD$75,MATCH($A41,役男大表!$A$1:$A$75,0),   MATCH(E$1,役男大表!$A$3:$BD$3,0)  )="榮","x",  IF(  INDEX(役男大表!$A$1:$BD$75,MATCH($A41,役男大表!$A$1:$A$75,0),   MATCH(E$1,役男大表!$A$3:$BD$3,0)  )="榮-22",  "x榮18-22",               INDEX(役男大表!$A$1:$BD$75,MATCH($A41,役男大表!$A$1:$A$75,0),   MATCH(E$1,役男大表!$A$3:$BD$3,0)  )                  )  )  )," ",""),"")</f>
        <v/>
      </c>
      <c r="F41" s="197" t="str">
        <f ca="1">_xlfn.IFNA(  SUBSTITUTE(     IF(  INDEX(役男大表!$A$1:$BD$75,MATCH($A41,役男大表!$A$1:$A$75,0),   MATCH(F$1,役男大表!$A$3:$BD$3,0)  )=0,"",  IF(  INDEX(役男大表!$A$1:$BD$75,MATCH($A41,役男大表!$A$1:$A$75,0),   MATCH(F$1,役男大表!$A$3:$BD$3,0)  )="榮","x",  IF(  INDEX(役男大表!$A$1:$BD$75,MATCH($A41,役男大表!$A$1:$A$75,0),   MATCH(F$1,役男大表!$A$3:$BD$3,0)  )="榮-22",  "x榮18-22",               INDEX(役男大表!$A$1:$BD$75,MATCH($A41,役男大表!$A$1:$A$75,0),   MATCH(F$1,役男大表!$A$3:$BD$3,0)  )                  )  )  )," ",""),"")</f>
        <v/>
      </c>
      <c r="G41" s="197" t="str">
        <f ca="1">_xlfn.IFNA(  SUBSTITUTE(     IF(  INDEX(役男大表!$A$1:$BD$75,MATCH($A41,役男大表!$A$1:$A$75,0),   MATCH(G$1,役男大表!$A$3:$BD$3,0)  )=0,"",  IF(  INDEX(役男大表!$A$1:$BD$75,MATCH($A41,役男大表!$A$1:$A$75,0),   MATCH(G$1,役男大表!$A$3:$BD$3,0)  )="榮","x",  IF(  INDEX(役男大表!$A$1:$BD$75,MATCH($A41,役男大表!$A$1:$A$75,0),   MATCH(G$1,役男大表!$A$3:$BD$3,0)  )="榮-22",  "x榮18-22",               INDEX(役男大表!$A$1:$BD$75,MATCH($A41,役男大表!$A$1:$A$75,0),   MATCH(G$1,役男大表!$A$3:$BD$3,0)  )                  )  )  )," ",""),"")</f>
        <v/>
      </c>
      <c r="H41" s="197" t="str">
        <f ca="1">_xlfn.IFNA(  SUBSTITUTE(     IF(  INDEX(役男大表!$A$1:$BD$75,MATCH($A41,役男大表!$A$1:$A$75,0),   MATCH(H$1,役男大表!$A$3:$BD$3,0)  )=0,"",  IF(  INDEX(役男大表!$A$1:$BD$75,MATCH($A41,役男大表!$A$1:$A$75,0),   MATCH(H$1,役男大表!$A$3:$BD$3,0)  )="榮","x",  IF(  INDEX(役男大表!$A$1:$BD$75,MATCH($A41,役男大表!$A$1:$A$75,0),   MATCH(H$1,役男大表!$A$3:$BD$3,0)  )="榮-22",  "x榮18-22",               INDEX(役男大表!$A$1:$BD$75,MATCH($A41,役男大表!$A$1:$A$75,0),   MATCH(H$1,役男大表!$A$3:$BD$3,0)  )                  )  )  )," ",""),"")</f>
        <v/>
      </c>
      <c r="I41" s="197" t="str">
        <f ca="1">_xlfn.IFNA(  SUBSTITUTE(     IF(  INDEX(役男大表!$A$1:$BD$75,MATCH($A41,役男大表!$A$1:$A$75,0),   MATCH(I$1,役男大表!$A$3:$BD$3,0)  )=0,"",  IF(  INDEX(役男大表!$A$1:$BD$75,MATCH($A41,役男大表!$A$1:$A$75,0),   MATCH(I$1,役男大表!$A$3:$BD$3,0)  )="榮","x",  IF(  INDEX(役男大表!$A$1:$BD$75,MATCH($A41,役男大表!$A$1:$A$75,0),   MATCH(I$1,役男大表!$A$3:$BD$3,0)  )="榮-22",  "x榮18-22",               INDEX(役男大表!$A$1:$BD$75,MATCH($A41,役男大表!$A$1:$A$75,0),   MATCH(I$1,役男大表!$A$3:$BD$3,0)  )                  )  )  )," ",""),"")</f>
        <v/>
      </c>
      <c r="J41" s="197" t="str">
        <f ca="1">_xlfn.IFNA(  SUBSTITUTE(     IF(  INDEX(役男大表!$A$1:$BD$75,MATCH($A41,役男大表!$A$1:$A$75,0),   MATCH(J$1,役男大表!$A$3:$BD$3,0)  )=0,"",  IF(  INDEX(役男大表!$A$1:$BD$75,MATCH($A41,役男大表!$A$1:$A$75,0),   MATCH(J$1,役男大表!$A$3:$BD$3,0)  )="榮","x",  IF(  INDEX(役男大表!$A$1:$BD$75,MATCH($A41,役男大表!$A$1:$A$75,0),   MATCH(J$1,役男大表!$A$3:$BD$3,0)  )="榮-22",  "x榮18-22",               INDEX(役男大表!$A$1:$BD$75,MATCH($A41,役男大表!$A$1:$A$75,0),   MATCH(J$1,役男大表!$A$3:$BD$3,0)  )                  )  )  )," ",""),"")</f>
        <v/>
      </c>
      <c r="K41" s="197" t="str">
        <f ca="1">_xlfn.IFNA(  SUBSTITUTE(     IF(  INDEX(役男大表!$A$1:$BD$75,MATCH($A41,役男大表!$A$1:$A$75,0),   MATCH(K$1,役男大表!$A$3:$BD$3,0)  )=0,"",  IF(  INDEX(役男大表!$A$1:$BD$75,MATCH($A41,役男大表!$A$1:$A$75,0),   MATCH(K$1,役男大表!$A$3:$BD$3,0)  )="榮","x",  IF(  INDEX(役男大表!$A$1:$BD$75,MATCH($A41,役男大表!$A$1:$A$75,0),   MATCH(K$1,役男大表!$A$3:$BD$3,0)  )="榮-22",  "x榮18-22",               INDEX(役男大表!$A$1:$BD$75,MATCH($A41,役男大表!$A$1:$A$75,0),   MATCH(K$1,役男大表!$A$3:$BD$3,0)  )                  )  )  )," ",""),"")</f>
        <v>榮14-18</v>
      </c>
      <c r="L41" s="197" t="str">
        <f ca="1">_xlfn.IFNA(  SUBSTITUTE(     IF(  INDEX(役男大表!$A$1:$BD$75,MATCH($A41,役男大表!$A$1:$A$75,0),   MATCH(L$1,役男大表!$A$3:$BD$3,0)  )=0,"",  IF(  INDEX(役男大表!$A$1:$BD$75,MATCH($A41,役男大表!$A$1:$A$75,0),   MATCH(L$1,役男大表!$A$3:$BD$3,0)  )="榮","x",  IF(  INDEX(役男大表!$A$1:$BD$75,MATCH($A41,役男大表!$A$1:$A$75,0),   MATCH(L$1,役男大表!$A$3:$BD$3,0)  )="榮-22",  "x榮18-22",               INDEX(役男大表!$A$1:$BD$75,MATCH($A41,役男大表!$A$1:$A$75,0),   MATCH(L$1,役男大表!$A$3:$BD$3,0)  )                  )  )  )," ",""),"")</f>
        <v>補</v>
      </c>
      <c r="M41" s="197" t="str">
        <f ca="1">_xlfn.IFNA(  SUBSTITUTE(     IF(  INDEX(役男大表!$A$1:$BD$75,MATCH($A41,役男大表!$A$1:$A$75,0),   MATCH(M$1,役男大表!$A$3:$BD$3,0)  )=0,"",  IF(  INDEX(役男大表!$A$1:$BD$75,MATCH($A41,役男大表!$A$1:$A$75,0),   MATCH(M$1,役男大表!$A$3:$BD$3,0)  )="榮","x",  IF(  INDEX(役男大表!$A$1:$BD$75,MATCH($A41,役男大表!$A$1:$A$75,0),   MATCH(M$1,役男大表!$A$3:$BD$3,0)  )="榮-22",  "x榮18-22",               INDEX(役男大表!$A$1:$BD$75,MATCH($A41,役男大表!$A$1:$A$75,0),   MATCH(M$1,役男大表!$A$3:$BD$3,0)  )                  )  )  )," ",""),"")</f>
        <v>補</v>
      </c>
      <c r="N41" s="197" t="str">
        <f ca="1">_xlfn.IFNA(  SUBSTITUTE(     IF(  INDEX(役男大表!$A$1:$BD$75,MATCH($A41,役男大表!$A$1:$A$75,0),   MATCH(N$1,役男大表!$A$3:$BD$3,0)  )=0,"",  IF(  INDEX(役男大表!$A$1:$BD$75,MATCH($A41,役男大表!$A$1:$A$75,0),   MATCH(N$1,役男大表!$A$3:$BD$3,0)  )="榮","x",  IF(  INDEX(役男大表!$A$1:$BD$75,MATCH($A41,役男大表!$A$1:$A$75,0),   MATCH(N$1,役男大表!$A$3:$BD$3,0)  )="榮-22",  "x榮18-22",               INDEX(役男大表!$A$1:$BD$75,MATCH($A41,役男大表!$A$1:$A$75,0),   MATCH(N$1,役男大表!$A$3:$BD$3,0)  )                  )  )  )," ",""),"")</f>
        <v/>
      </c>
      <c r="O41" s="197" t="str">
        <f ca="1">_xlfn.IFNA(  SUBSTITUTE(     IF(  INDEX(役男大表!$A$1:$BD$75,MATCH($A41,役男大表!$A$1:$A$75,0),   MATCH(O$1,役男大表!$A$3:$BD$3,0)  )=0,"",  IF(  INDEX(役男大表!$A$1:$BD$75,MATCH($A41,役男大表!$A$1:$A$75,0),   MATCH(O$1,役男大表!$A$3:$BD$3,0)  )="榮","x",  IF(  INDEX(役男大表!$A$1:$BD$75,MATCH($A41,役男大表!$A$1:$A$75,0),   MATCH(O$1,役男大表!$A$3:$BD$3,0)  )="榮-22",  "x榮18-22",               INDEX(役男大表!$A$1:$BD$75,MATCH($A41,役男大表!$A$1:$A$75,0),   MATCH(O$1,役男大表!$A$3:$BD$3,0)  )                  )  )  )," ",""),"")</f>
        <v/>
      </c>
      <c r="P41" s="197" t="str">
        <f ca="1">_xlfn.IFNA(  SUBSTITUTE(     IF(  INDEX(役男大表!$A$1:$BD$75,MATCH($A41,役男大表!$A$1:$A$75,0),   MATCH(P$1,役男大表!$A$3:$BD$3,0)  )=0,"",  IF(  INDEX(役男大表!$A$1:$BD$75,MATCH($A41,役男大表!$A$1:$A$75,0),   MATCH(P$1,役男大表!$A$3:$BD$3,0)  )="榮","x",  IF(  INDEX(役男大表!$A$1:$BD$75,MATCH($A41,役男大表!$A$1:$A$75,0),   MATCH(P$1,役男大表!$A$3:$BD$3,0)  )="榮-22",  "x榮18-22",               INDEX(役男大表!$A$1:$BD$75,MATCH($A41,役男大表!$A$1:$A$75,0),   MATCH(P$1,役男大表!$A$3:$BD$3,0)  )                  )  )  )," ",""),"")</f>
        <v/>
      </c>
      <c r="Q41" s="197" t="str">
        <f ca="1">_xlfn.IFNA(  SUBSTITUTE(     IF(  INDEX(役男大表!$A$1:$BD$75,MATCH($A41,役男大表!$A$1:$A$75,0),   MATCH(Q$1,役男大表!$A$3:$BD$3,0)  )=0,"",  IF(  INDEX(役男大表!$A$1:$BD$75,MATCH($A41,役男大表!$A$1:$A$75,0),   MATCH(Q$1,役男大表!$A$3:$BD$3,0)  )="榮","x",  IF(  INDEX(役男大表!$A$1:$BD$75,MATCH($A41,役男大表!$A$1:$A$75,0),   MATCH(Q$1,役男大表!$A$3:$BD$3,0)  )="榮-22",  "x榮18-22",               INDEX(役男大表!$A$1:$BD$75,MATCH($A41,役男大表!$A$1:$A$75,0),   MATCH(Q$1,役男大表!$A$3:$BD$3,0)  )                  )  )  )," ",""),"")</f>
        <v/>
      </c>
      <c r="R41" s="197" t="str">
        <f ca="1">_xlfn.IFNA(  SUBSTITUTE(     IF(  INDEX(役男大表!$A$1:$BD$75,MATCH($A41,役男大表!$A$1:$A$75,0),   MATCH(R$1,役男大表!$A$3:$BD$3,0)  )=0,"",  IF(  INDEX(役男大表!$A$1:$BD$75,MATCH($A41,役男大表!$A$1:$A$75,0),   MATCH(R$1,役男大表!$A$3:$BD$3,0)  )="榮","x",  IF(  INDEX(役男大表!$A$1:$BD$75,MATCH($A41,役男大表!$A$1:$A$75,0),   MATCH(R$1,役男大表!$A$3:$BD$3,0)  )="榮-22",  "x榮18-22",               INDEX(役男大表!$A$1:$BD$75,MATCH($A41,役男大表!$A$1:$A$75,0),   MATCH(R$1,役男大表!$A$3:$BD$3,0)  )                  )  )  )," ",""),"")</f>
        <v/>
      </c>
      <c r="S41" s="197" t="str">
        <f ca="1">_xlfn.IFNA(  SUBSTITUTE(     IF(  INDEX(役男大表!$A$1:$BD$75,MATCH($A41,役男大表!$A$1:$A$75,0),   MATCH(S$1,役男大表!$A$3:$BD$3,0)  )=0,"",  IF(  INDEX(役男大表!$A$1:$BD$75,MATCH($A41,役男大表!$A$1:$A$75,0),   MATCH(S$1,役男大表!$A$3:$BD$3,0)  )="榮","x",  IF(  INDEX(役男大表!$A$1:$BD$75,MATCH($A41,役男大表!$A$1:$A$75,0),   MATCH(S$1,役男大表!$A$3:$BD$3,0)  )="榮-22",  "x榮18-22",               INDEX(役男大表!$A$1:$BD$75,MATCH($A41,役男大表!$A$1:$A$75,0),   MATCH(S$1,役男大表!$A$3:$BD$3,0)  )                  )  )  )," ",""),"")</f>
        <v/>
      </c>
      <c r="T41" s="197" t="str">
        <f ca="1">_xlfn.IFNA(  SUBSTITUTE(     IF(  INDEX(役男大表!$A$1:$BD$75,MATCH($A41,役男大表!$A$1:$A$75,0),   MATCH(T$1,役男大表!$A$3:$BD$3,0)  )=0,"",  IF(  INDEX(役男大表!$A$1:$BD$75,MATCH($A41,役男大表!$A$1:$A$75,0),   MATCH(T$1,役男大表!$A$3:$BD$3,0)  )="榮","x",  IF(  INDEX(役男大表!$A$1:$BD$75,MATCH($A41,役男大表!$A$1:$A$75,0),   MATCH(T$1,役男大表!$A$3:$BD$3,0)  )="榮-22",  "x榮18-22",               INDEX(役男大表!$A$1:$BD$75,MATCH($A41,役男大表!$A$1:$A$75,0),   MATCH(T$1,役男大表!$A$3:$BD$3,0)  )                  )  )  )," ",""),"")</f>
        <v/>
      </c>
      <c r="U41" s="197" t="str">
        <f ca="1">_xlfn.IFNA(  SUBSTITUTE(     IF(  INDEX(役男大表!$A$1:$BD$75,MATCH($A41,役男大表!$A$1:$A$75,0),   MATCH(U$1,役男大表!$A$3:$BD$3,0)  )=0,"",  IF(  INDEX(役男大表!$A$1:$BD$75,MATCH($A41,役男大表!$A$1:$A$75,0),   MATCH(U$1,役男大表!$A$3:$BD$3,0)  )="榮","x",  IF(  INDEX(役男大表!$A$1:$BD$75,MATCH($A41,役男大表!$A$1:$A$75,0),   MATCH(U$1,役男大表!$A$3:$BD$3,0)  )="榮-22",  "x榮18-22",               INDEX(役男大表!$A$1:$BD$75,MATCH($A41,役男大表!$A$1:$A$75,0),   MATCH(U$1,役男大表!$A$3:$BD$3,0)  )                  )  )  )," ",""),"")</f>
        <v/>
      </c>
      <c r="V41" s="197" t="str">
        <f ca="1">_xlfn.IFNA(  SUBSTITUTE(     IF(  INDEX(役男大表!$A$1:$BD$75,MATCH($A41,役男大表!$A$1:$A$75,0),   MATCH(V$1,役男大表!$A$3:$BD$3,0)  )=0,"",  IF(  INDEX(役男大表!$A$1:$BD$75,MATCH($A41,役男大表!$A$1:$A$75,0),   MATCH(V$1,役男大表!$A$3:$BD$3,0)  )="榮","x",  IF(  INDEX(役男大表!$A$1:$BD$75,MATCH($A41,役男大表!$A$1:$A$75,0),   MATCH(V$1,役男大表!$A$3:$BD$3,0)  )="榮-22",  "x榮18-22",               INDEX(役男大表!$A$1:$BD$75,MATCH($A41,役男大表!$A$1:$A$75,0),   MATCH(V$1,役男大表!$A$3:$BD$3,0)  )                  )  )  )," ",""),"")</f>
        <v>x</v>
      </c>
      <c r="W41" s="197" t="str">
        <f ca="1">_xlfn.IFNA(  SUBSTITUTE(     IF(  INDEX(役男大表!$A$1:$BD$75,MATCH($A41,役男大表!$A$1:$A$75,0),   MATCH(W$1,役男大表!$A$3:$BD$3,0)  )=0,"",  IF(  INDEX(役男大表!$A$1:$BD$75,MATCH($A41,役男大表!$A$1:$A$75,0),   MATCH(W$1,役男大表!$A$3:$BD$3,0)  )="榮","x",  IF(  INDEX(役男大表!$A$1:$BD$75,MATCH($A41,役男大表!$A$1:$A$75,0),   MATCH(W$1,役男大表!$A$3:$BD$3,0)  )="榮-22",  "x榮18-22",               INDEX(役男大表!$A$1:$BD$75,MATCH($A41,役男大表!$A$1:$A$75,0),   MATCH(W$1,役男大表!$A$3:$BD$3,0)  )                  )  )  )," ",""),"")</f>
        <v>x</v>
      </c>
      <c r="X41" s="197" t="str">
        <f ca="1">_xlfn.IFNA(  SUBSTITUTE(     IF(  INDEX(役男大表!$A$1:$BD$75,MATCH($A41,役男大表!$A$1:$A$75,0),   MATCH(X$1,役男大表!$A$3:$BD$3,0)  )=0,"",  IF(  INDEX(役男大表!$A$1:$BD$75,MATCH($A41,役男大表!$A$1:$A$75,0),   MATCH(X$1,役男大表!$A$3:$BD$3,0)  )="榮","x",  IF(  INDEX(役男大表!$A$1:$BD$75,MATCH($A41,役男大表!$A$1:$A$75,0),   MATCH(X$1,役男大表!$A$3:$BD$3,0)  )="榮-22",  "x榮18-22",               INDEX(役男大表!$A$1:$BD$75,MATCH($A41,役男大表!$A$1:$A$75,0),   MATCH(X$1,役男大表!$A$3:$BD$3,0)  )                  )  )  )," ",""),"")</f>
        <v>x</v>
      </c>
      <c r="Y41" s="197" t="str">
        <f ca="1">_xlfn.IFNA(  SUBSTITUTE(     IF(  INDEX(役男大表!$A$1:$BD$75,MATCH($A41,役男大表!$A$1:$A$75,0),   MATCH(Y$1,役男大表!$A$3:$BD$3,0)  )=0,"",  IF(  INDEX(役男大表!$A$1:$BD$75,MATCH($A41,役男大表!$A$1:$A$75,0),   MATCH(Y$1,役男大表!$A$3:$BD$3,0)  )="榮","x",  IF(  INDEX(役男大表!$A$1:$BD$75,MATCH($A41,役男大表!$A$1:$A$75,0),   MATCH(Y$1,役男大表!$A$3:$BD$3,0)  )="榮-22",  "x榮18-22",               INDEX(役男大表!$A$1:$BD$75,MATCH($A41,役男大表!$A$1:$A$75,0),   MATCH(Y$1,役男大表!$A$3:$BD$3,0)  )                  )  )  )," ",""),"")</f>
        <v>x</v>
      </c>
      <c r="Z41" s="197" t="str">
        <f ca="1">_xlfn.IFNA(  SUBSTITUTE(     IF(  INDEX(役男大表!$A$1:$BD$75,MATCH($A41,役男大表!$A$1:$A$75,0),   MATCH(Z$1,役男大表!$A$3:$BD$3,0)  )=0,"",  IF(  INDEX(役男大表!$A$1:$BD$75,MATCH($A41,役男大表!$A$1:$A$75,0),   MATCH(Z$1,役男大表!$A$3:$BD$3,0)  )="榮","x",  IF(  INDEX(役男大表!$A$1:$BD$75,MATCH($A41,役男大表!$A$1:$A$75,0),   MATCH(Z$1,役男大表!$A$3:$BD$3,0)  )="榮-22",  "x榮18-22",               INDEX(役男大表!$A$1:$BD$75,MATCH($A41,役男大表!$A$1:$A$75,0),   MATCH(Z$1,役男大表!$A$3:$BD$3,0)  )                  )  )  )," ",""),"")</f>
        <v>x</v>
      </c>
      <c r="AA41" s="197" t="str">
        <f ca="1">_xlfn.IFNA(  SUBSTITUTE(     IF(  INDEX(役男大表!$A$1:$BD$75,MATCH($A41,役男大表!$A$1:$A$75,0),   MATCH(AA$1,役男大表!$A$3:$BD$3,0)  )=0,"",  IF(  INDEX(役男大表!$A$1:$BD$75,MATCH($A41,役男大表!$A$1:$A$75,0),   MATCH(AA$1,役男大表!$A$3:$BD$3,0)  )="榮","x",  IF(  INDEX(役男大表!$A$1:$BD$75,MATCH($A41,役男大表!$A$1:$A$75,0),   MATCH(AA$1,役男大表!$A$3:$BD$3,0)  )="榮-22",  "x榮18-22",               INDEX(役男大表!$A$1:$BD$75,MATCH($A41,役男大表!$A$1:$A$75,0),   MATCH(AA$1,役男大表!$A$3:$BD$3,0)  )                  )  )  )," ",""),"")</f>
        <v>x</v>
      </c>
      <c r="AB41" s="197" t="str">
        <f ca="1">_xlfn.IFNA(  SUBSTITUTE(     IF(  INDEX(役男大表!$A$1:$BD$75,MATCH($A41,役男大表!$A$1:$A$75,0),   MATCH(AB$1,役男大表!$A$3:$BD$3,0)  )=0,"",  IF(  INDEX(役男大表!$A$1:$BD$75,MATCH($A41,役男大表!$A$1:$A$75,0),   MATCH(AB$1,役男大表!$A$3:$BD$3,0)  )="榮","x",  IF(  INDEX(役男大表!$A$1:$BD$75,MATCH($A41,役男大表!$A$1:$A$75,0),   MATCH(AB$1,役男大表!$A$3:$BD$3,0)  )="榮-22",  "x榮18-22",               INDEX(役男大表!$A$1:$BD$75,MATCH($A41,役男大表!$A$1:$A$75,0),   MATCH(AB$1,役男大表!$A$3:$BD$3,0)  )                  )  )  )," ",""),"")</f>
        <v>x</v>
      </c>
      <c r="AC41" s="197" t="str">
        <f ca="1">_xlfn.IFNA(  SUBSTITUTE(     IF(  INDEX(役男大表!$A$1:$BD$75,MATCH($A41,役男大表!$A$1:$A$75,0),   MATCH(AC$1,役男大表!$A$3:$BD$3,0)  )=0,"",  IF(  INDEX(役男大表!$A$1:$BD$75,MATCH($A41,役男大表!$A$1:$A$75,0),   MATCH(AC$1,役男大表!$A$3:$BD$3,0)  )="榮","x",  IF(  INDEX(役男大表!$A$1:$BD$75,MATCH($A41,役男大表!$A$1:$A$75,0),   MATCH(AC$1,役男大表!$A$3:$BD$3,0)  )="榮-22",  "x榮18-22",               INDEX(役男大表!$A$1:$BD$75,MATCH($A41,役男大表!$A$1:$A$75,0),   MATCH(AC$1,役男大表!$A$3:$BD$3,0)  )                  )  )  )," ",""),"")</f>
        <v>x</v>
      </c>
      <c r="AD41" s="197" t="str">
        <f ca="1">_xlfn.IFNA(  SUBSTITUTE(     IF(  INDEX(役男大表!$A$1:$BD$75,MATCH($A41,役男大表!$A$1:$A$75,0),   MATCH(AD$1,役男大表!$A$3:$BD$3,0)  )=0,"",  IF(  INDEX(役男大表!$A$1:$BD$75,MATCH($A41,役男大表!$A$1:$A$75,0),   MATCH(AD$1,役男大表!$A$3:$BD$3,0)  )="榮","x",  IF(  INDEX(役男大表!$A$1:$BD$75,MATCH($A41,役男大表!$A$1:$A$75,0),   MATCH(AD$1,役男大表!$A$3:$BD$3,0)  )="榮-22",  "x榮18-22",               INDEX(役男大表!$A$1:$BD$75,MATCH($A41,役男大表!$A$1:$A$75,0),   MATCH(AD$1,役男大表!$A$3:$BD$3,0)  )                  )  )  )," ",""),"")</f>
        <v>補</v>
      </c>
      <c r="AE41" s="197" t="str">
        <f ca="1">_xlfn.IFNA(  SUBSTITUTE(     IF(  INDEX(役男大表!$A$1:$BD$75,MATCH($A41,役男大表!$A$1:$A$75,0),   MATCH(AE$1,役男大表!$A$3:$BD$3,0)  )=0,"",  IF(  INDEX(役男大表!$A$1:$BD$75,MATCH($A41,役男大表!$A$1:$A$75,0),   MATCH(AE$1,役男大表!$A$3:$BD$3,0)  )="榮","x",  IF(  INDEX(役男大表!$A$1:$BD$75,MATCH($A41,役男大表!$A$1:$A$75,0),   MATCH(AE$1,役男大表!$A$3:$BD$3,0)  )="榮-22",  "x榮18-22",               INDEX(役男大表!$A$1:$BD$75,MATCH($A41,役男大表!$A$1:$A$75,0),   MATCH(AE$1,役男大表!$A$3:$BD$3,0)  )                  )  )  )," ",""),"")</f>
        <v/>
      </c>
      <c r="AF41" s="197" t="str">
        <f ca="1">_xlfn.IFNA(  SUBSTITUTE(     IF(  INDEX(役男大表!$A$1:$BD$75,MATCH($A41,役男大表!$A$1:$A$75,0),   MATCH(AF$1,役男大表!$A$3:$BD$3,0)  )=0,"",  IF(  INDEX(役男大表!$A$1:$BD$75,MATCH($A41,役男大表!$A$1:$A$75,0),   MATCH(AF$1,役男大表!$A$3:$BD$3,0)  )="榮","x",  IF(  INDEX(役男大表!$A$1:$BD$75,MATCH($A41,役男大表!$A$1:$A$75,0),   MATCH(AF$1,役男大表!$A$3:$BD$3,0)  )="榮-22",  "x榮18-22",               INDEX(役男大表!$A$1:$BD$75,MATCH($A41,役男大表!$A$1:$A$75,0),   MATCH(AF$1,役男大表!$A$3:$BD$3,0)  )                  )  )  )," ",""),"")</f>
        <v/>
      </c>
      <c r="AG41" s="197" t="str">
        <f ca="1">_xlfn.IFNA(  SUBSTITUTE(     IF(  INDEX(役男大表!$A$1:$BD$75,MATCH($A41,役男大表!$A$1:$A$75,0),   MATCH(AG$1,役男大表!$A$3:$BD$3,0)  )=0,"",  IF(  INDEX(役男大表!$A$1:$BD$75,MATCH($A41,役男大表!$A$1:$A$75,0),   MATCH(AG$1,役男大表!$A$3:$BD$3,0)  )="榮","x",  IF(  INDEX(役男大表!$A$1:$BD$75,MATCH($A41,役男大表!$A$1:$A$75,0),   MATCH(AG$1,役男大表!$A$3:$BD$3,0)  )="榮-22",  "x榮18-22",               INDEX(役男大表!$A$1:$BD$75,MATCH($A41,役男大表!$A$1:$A$75,0),   MATCH(AG$1,役男大表!$A$3:$BD$3,0)  )                  )  )  )," ",""),"")</f>
        <v/>
      </c>
      <c r="AH41" s="197" t="str">
        <f ca="1">_xlfn.IFNA(  SUBSTITUTE(     IF(  INDEX(役男大表!$A$1:$BD$75,MATCH($A41,役男大表!$A$1:$A$75,0),   MATCH(AH$1,役男大表!$A$3:$BD$3,0)  )=0,"",  IF(  INDEX(役男大表!$A$1:$BD$75,MATCH($A41,役男大表!$A$1:$A$75,0),   MATCH(AH$1,役男大表!$A$3:$BD$3,0)  )="榮","x",  IF(  INDEX(役男大表!$A$1:$BD$75,MATCH($A41,役男大表!$A$1:$A$75,0),   MATCH(AH$1,役男大表!$A$3:$BD$3,0)  )="榮-22",  "x榮18-22",               INDEX(役男大表!$A$1:$BD$75,MATCH($A41,役男大表!$A$1:$A$75,0),   MATCH(AH$1,役男大表!$A$3:$BD$3,0)  )                  )  )  )," ",""),"")</f>
        <v/>
      </c>
      <c r="AI41" s="197" t="str">
        <f ca="1">_xlfn.IFNA(  SUBSTITUTE(     IF(  INDEX(役男大表!$A$1:$BD$75,MATCH($A41,役男大表!$A$1:$A$75,0),   MATCH(AI$1,役男大表!$A$3:$BD$3,0)  )=0,"",  IF(  INDEX(役男大表!$A$1:$BD$75,MATCH($A41,役男大表!$A$1:$A$75,0),   MATCH(AI$1,役男大表!$A$3:$BD$3,0)  )="榮","x",  IF(  INDEX(役男大表!$A$1:$BD$75,MATCH($A41,役男大表!$A$1:$A$75,0),   MATCH(AI$1,役男大表!$A$3:$BD$3,0)  )="榮-22",  "x榮18-22",               INDEX(役男大表!$A$1:$BD$75,MATCH($A41,役男大表!$A$1:$A$75,0),   MATCH(AI$1,役男大表!$A$3:$BD$3,0)  )                  )  )  )," ",""),"")</f>
        <v/>
      </c>
      <c r="AJ41" s="197" t="str">
        <f ca="1">_xlfn.IFNA(  SUBSTITUTE(     IF(  INDEX(役男大表!$A$1:$BD$75,MATCH($A41,役男大表!$A$1:$A$75,0),   MATCH(AJ$1,役男大表!$A$3:$BD$3,0)  )=0,"",  IF(  INDEX(役男大表!$A$1:$BD$75,MATCH($A41,役男大表!$A$1:$A$75,0),   MATCH(AJ$1,役男大表!$A$3:$BD$3,0)  )="榮","x",  IF(  INDEX(役男大表!$A$1:$BD$75,MATCH($A41,役男大表!$A$1:$A$75,0),   MATCH(AJ$1,役男大表!$A$3:$BD$3,0)  )="榮-22",  "x榮18-22",               INDEX(役男大表!$A$1:$BD$75,MATCH($A41,役男大表!$A$1:$A$75,0),   MATCH(AJ$1,役男大表!$A$3:$BD$3,0)  )                  )  )  )," ",""),"")</f>
        <v/>
      </c>
      <c r="AM41" s="257">
        <f t="shared" si="1"/>
        <v>40</v>
      </c>
      <c r="AN41" s="65" t="str">
        <f t="shared" si="2"/>
        <v>鄭智謙</v>
      </c>
      <c r="AO41" s="70" t="str">
        <f t="shared" ca="1" si="3"/>
        <v>全日勤</v>
      </c>
      <c r="AP41" s="65" t="str">
        <f>_xlfn.IFNA(IF((ROW(AP41)-1)&lt;=暫1!$B$2,IF(VALUE($AM41)=暫1!B$3,"家因",IF(VALUE($AM41)=暫1!C$3,"家因",IF(VALUE($AM41)=暫1!D$3,"家因",IF(VALUE($AM41)=暫1!E$3,"家因",IF(VALUE($AM41)=暫1!F$3,"家因",IF(VALUE($AM41)=暫1!G$3,"家因",IF(VALUE($AM41)=暫1!H$3,"家因",IF(VALUE($AM41)=暫1!I$3,"家因",IF(VALUE($AM41)=暫1!J$3,"家因",IF(VALUE($AM41)=暫1!K$3,"家因",IF(VALUE($AM41)=暫1!L$3,"家因",IF(VALUE($AM41)=暫1!M$3,"家因",IF(VALUE($AM41)=暫1!N$3,"家因",IF(VALUE($AM41)=暫1!O$3,"家因",IF(VALUE($AM41)=暫1!P$3,"家因",IF(VALUE($AM41)=暫1!Q$3,"家因",IF(VALUE($AM41)=暫1!R$3,"家因",IF(VALUE($AM41)=暫1!S$3,"家因",IF(VALUE($AM41)=暫1!T$3,"家因",IF(VALUE($AM41)=暫1!U$3,"家因","")))))))))))))))))))),""),"")</f>
        <v/>
      </c>
      <c r="AQ41" s="65" t="str">
        <f ca="1">IF((ROW(AQ41)-1)&lt;=暫1!$B$2,_xlfn.IFNA(IF(INDEX($A$1:$AJ$99,MATCH($AN41,$B$1:$B$219,0),VALUE($AQ$1+3))="成","補",INDEX($A$1:$AJ$99,MATCH($AN41,$B$1:$B$219,0),VALUE($AQ$1+3))),""),"")</f>
        <v/>
      </c>
      <c r="AR41" s="65" t="str">
        <f ca="1">IF((ROW(AR41)-1)&lt;=暫1!$B$2,_xlfn.IFNA(IF(INDEX($A$1:$AJ$99,MATCH($AN41,$B$1:$B$219,0),VALUE($AR$1+3))="成","補",INDEX($A$1:$AJ$99,MATCH($AN41,$B$1:$B$219,0),VALUE($AR$1+3))),""),"")</f>
        <v/>
      </c>
      <c r="AS41" s="65" t="str">
        <f ca="1">IF((ROW(AS41)-1)&lt;=暫1!$B$2,_xlfn.IFNA(IF(INDEX($A$1:$AJ$99,MATCH($AN41,$B$1:$B$219,0),VALUE($AS$1+3))="成","補",INDEX($A$1:$AJ$99,MATCH($AN41,$B$1:$B$219,0),VALUE($AS$1+3))),""),"")</f>
        <v/>
      </c>
      <c r="AT41" s="65" t="str">
        <f t="shared" ca="1" si="4"/>
        <v/>
      </c>
      <c r="AU41" s="65" t="str">
        <f t="shared" ca="1" si="7"/>
        <v/>
      </c>
      <c r="AV41" s="65" t="str">
        <f t="shared" ca="1" si="6"/>
        <v/>
      </c>
      <c r="AX41" s="65" t="str">
        <f ca="1">IFERROR(IF((ROW(AX41)-1)&lt;=暫1!$B$2,SUBSTITUTE(IF($AO41=$AX$1,$AM41,"")," ",""),""),"")</f>
        <v/>
      </c>
      <c r="AY41" s="65" t="str">
        <f ca="1">IFERROR(IF((ROW(AY41)-1)&lt;=暫1!$B$2,SUBSTITUTE(IF($AO41=$AY$1,$AM41,"")," ",""),""),"")</f>
        <v/>
      </c>
      <c r="AZ41" s="65" t="str">
        <f ca="1">IFERROR(IF((ROW(AZ41)-1)&lt;=暫1!$B$2,SUBSTITUTE(IF($AO41=$AZ$1,$AM41,"")," ",""),""),"")</f>
        <v/>
      </c>
      <c r="BA41" s="65" t="str">
        <f ca="1">IFERROR(IF((ROW(BA41)-1)&lt;=暫1!$B$2,SUBSTITUTE(IF($AO41=$BA$1,$AM41,"")," ",""),""),"")</f>
        <v/>
      </c>
      <c r="BB41" s="68" t="str">
        <f ca="1">IFERROR(IF((ROW(BB41)-1)&lt;=暫1!$B$2,SUBSTITUTE(IF(OR($AO41=$BB$1,$AO41=$AY$1,$AO41=$AZ$1),$AM41,IF($AO41=$AY$1,$AM41,"")),"",""),""),"")</f>
        <v>40</v>
      </c>
      <c r="BC41" s="68" t="str">
        <f>IF(    AND(LEN(BC40)&gt;=2,IF(OR(役男人力!$K$2:$K$94="是"),役男人力!$B42,"")&lt;&gt;"" ),        "" &amp;  IF(OR(役男人力!$K$2:$K$94="是"),役男人力!$B41,""),  IF(OR(役男人力!$E41="全日勤",役男人力!$E41="家因退勤"),役男人力!$B41,"")  )</f>
        <v>鄭智謙</v>
      </c>
    </row>
    <row r="42" spans="1:55" ht="27" customHeight="1">
      <c r="A42" s="197">
        <v>41</v>
      </c>
      <c r="B42" s="197" t="str">
        <f>_xlfn.IFNA(  INDEX(役男大表!$A$1:$BD$75,MATCH(A42,役男大表!$A$1:$A$75,0),2),"")</f>
        <v>王敍安</v>
      </c>
      <c r="C42" s="197" t="str">
        <f ca="1">_xlfn.IFNA(  SUBSTITUTE(     IF(  INDEX(役男大表!$A$1:$BD$75,MATCH($A42,役男大表!$A$1:$A$75,0),   MATCH(C$1,役男大表!$A$3:$BD$3,0)  )=0,"",  IF(  INDEX(役男大表!$A$1:$BD$75,MATCH($A42,役男大表!$A$1:$A$75,0),   MATCH(C$1,役男大表!$A$3:$BD$3,0)  )="榮","x",  IF(  INDEX(役男大表!$A$1:$BD$75,MATCH($A42,役男大表!$A$1:$A$75,0),   MATCH(C$1,役男大表!$A$3:$BD$3,0)  )="榮-22",  "x榮18-22",               INDEX(役男大表!$A$1:$BD$75,MATCH($A42,役男大表!$A$1:$A$75,0),   MATCH(C$1,役男大表!$A$3:$BD$3,0)  )                  )  )  )," ",""),"")</f>
        <v/>
      </c>
      <c r="D42" s="197" t="str">
        <f ca="1">_xlfn.IFNA(  SUBSTITUTE(     IF(  INDEX(役男大表!$A$1:$BD$75,MATCH($A42,役男大表!$A$1:$A$75,0),   MATCH(D$1,役男大表!$A$3:$BD$3,0)  )=0,"",  IF(  INDEX(役男大表!$A$1:$BD$75,MATCH($A42,役男大表!$A$1:$A$75,0),   MATCH(D$1,役男大表!$A$3:$BD$3,0)  )="榮","x",  IF(  INDEX(役男大表!$A$1:$BD$75,MATCH($A42,役男大表!$A$1:$A$75,0),   MATCH(D$1,役男大表!$A$3:$BD$3,0)  )="榮-22",  "x榮18-22",               INDEX(役男大表!$A$1:$BD$75,MATCH($A42,役男大表!$A$1:$A$75,0),   MATCH(D$1,役男大表!$A$3:$BD$3,0)  )                  )  )  )," ",""),"")</f>
        <v>病07-3日18</v>
      </c>
      <c r="E42" s="197" t="str">
        <f ca="1">_xlfn.IFNA(  SUBSTITUTE(     IF(  INDEX(役男大表!$A$1:$BD$75,MATCH($A42,役男大表!$A$1:$A$75,0),   MATCH(E$1,役男大表!$A$3:$BD$3,0)  )=0,"",  IF(  INDEX(役男大表!$A$1:$BD$75,MATCH($A42,役男大表!$A$1:$A$75,0),   MATCH(E$1,役男大表!$A$3:$BD$3,0)  )="榮","x",  IF(  INDEX(役男大表!$A$1:$BD$75,MATCH($A42,役男大表!$A$1:$A$75,0),   MATCH(E$1,役男大表!$A$3:$BD$3,0)  )="榮-22",  "x榮18-22",               INDEX(役男大表!$A$1:$BD$75,MATCH($A42,役男大表!$A$1:$A$75,0),   MATCH(E$1,役男大表!$A$3:$BD$3,0)  )                  )  )  )," ",""),"")</f>
        <v>病2日18-3日18</v>
      </c>
      <c r="F42" s="197" t="str">
        <f ca="1">_xlfn.IFNA(  SUBSTITUTE(     IF(  INDEX(役男大表!$A$1:$BD$75,MATCH($A42,役男大表!$A$1:$A$75,0),   MATCH(F$1,役男大表!$A$3:$BD$3,0)  )=0,"",  IF(  INDEX(役男大表!$A$1:$BD$75,MATCH($A42,役男大表!$A$1:$A$75,0),   MATCH(F$1,役男大表!$A$3:$BD$3,0)  )="榮","x",  IF(  INDEX(役男大表!$A$1:$BD$75,MATCH($A42,役男大表!$A$1:$A$75,0),   MATCH(F$1,役男大表!$A$3:$BD$3,0)  )="榮-22",  "x榮18-22",               INDEX(役男大表!$A$1:$BD$75,MATCH($A42,役男大表!$A$1:$A$75,0),   MATCH(F$1,役男大表!$A$3:$BD$3,0)  )                  )  )  )," ",""),"")</f>
        <v>x</v>
      </c>
      <c r="G42" s="197" t="str">
        <f ca="1">_xlfn.IFNA(  SUBSTITUTE(     IF(  INDEX(役男大表!$A$1:$BD$75,MATCH($A42,役男大表!$A$1:$A$75,0),   MATCH(G$1,役男大表!$A$3:$BD$3,0)  )=0,"",  IF(  INDEX(役男大表!$A$1:$BD$75,MATCH($A42,役男大表!$A$1:$A$75,0),   MATCH(G$1,役男大表!$A$3:$BD$3,0)  )="榮","x",  IF(  INDEX(役男大表!$A$1:$BD$75,MATCH($A42,役男大表!$A$1:$A$75,0),   MATCH(G$1,役男大表!$A$3:$BD$3,0)  )="榮-22",  "x榮18-22",               INDEX(役男大表!$A$1:$BD$75,MATCH($A42,役男大表!$A$1:$A$75,0),   MATCH(G$1,役男大表!$A$3:$BD$3,0)  )                  )  )  )," ",""),"")</f>
        <v/>
      </c>
      <c r="H42" s="197" t="str">
        <f ca="1">_xlfn.IFNA(  SUBSTITUTE(     IF(  INDEX(役男大表!$A$1:$BD$75,MATCH($A42,役男大表!$A$1:$A$75,0),   MATCH(H$1,役男大表!$A$3:$BD$3,0)  )=0,"",  IF(  INDEX(役男大表!$A$1:$BD$75,MATCH($A42,役男大表!$A$1:$A$75,0),   MATCH(H$1,役男大表!$A$3:$BD$3,0)  )="榮","x",  IF(  INDEX(役男大表!$A$1:$BD$75,MATCH($A42,役男大表!$A$1:$A$75,0),   MATCH(H$1,役男大表!$A$3:$BD$3,0)  )="榮-22",  "x榮18-22",               INDEX(役男大表!$A$1:$BD$75,MATCH($A42,役男大表!$A$1:$A$75,0),   MATCH(H$1,役男大表!$A$3:$BD$3,0)  )                  )  )  )," ",""),"")</f>
        <v/>
      </c>
      <c r="I42" s="197" t="str">
        <f ca="1">_xlfn.IFNA(  SUBSTITUTE(     IF(  INDEX(役男大表!$A$1:$BD$75,MATCH($A42,役男大表!$A$1:$A$75,0),   MATCH(I$1,役男大表!$A$3:$BD$3,0)  )=0,"",  IF(  INDEX(役男大表!$A$1:$BD$75,MATCH($A42,役男大表!$A$1:$A$75,0),   MATCH(I$1,役男大表!$A$3:$BD$3,0)  )="榮","x",  IF(  INDEX(役男大表!$A$1:$BD$75,MATCH($A42,役男大表!$A$1:$A$75,0),   MATCH(I$1,役男大表!$A$3:$BD$3,0)  )="榮-22",  "x榮18-22",               INDEX(役男大表!$A$1:$BD$75,MATCH($A42,役男大表!$A$1:$A$75,0),   MATCH(I$1,役男大表!$A$3:$BD$3,0)  )                  )  )  )," ",""),"")</f>
        <v/>
      </c>
      <c r="J42" s="197" t="str">
        <f ca="1">_xlfn.IFNA(  SUBSTITUTE(     IF(  INDEX(役男大表!$A$1:$BD$75,MATCH($A42,役男大表!$A$1:$A$75,0),   MATCH(J$1,役男大表!$A$3:$BD$3,0)  )=0,"",  IF(  INDEX(役男大表!$A$1:$BD$75,MATCH($A42,役男大表!$A$1:$A$75,0),   MATCH(J$1,役男大表!$A$3:$BD$3,0)  )="榮","x",  IF(  INDEX(役男大表!$A$1:$BD$75,MATCH($A42,役男大表!$A$1:$A$75,0),   MATCH(J$1,役男大表!$A$3:$BD$3,0)  )="榮-22",  "x榮18-22",               INDEX(役男大表!$A$1:$BD$75,MATCH($A42,役男大表!$A$1:$A$75,0),   MATCH(J$1,役男大表!$A$3:$BD$3,0)  )                  )  )  )," ",""),"")</f>
        <v/>
      </c>
      <c r="K42" s="197" t="str">
        <f ca="1">_xlfn.IFNA(  SUBSTITUTE(     IF(  INDEX(役男大表!$A$1:$BD$75,MATCH($A42,役男大表!$A$1:$A$75,0),   MATCH(K$1,役男大表!$A$3:$BD$3,0)  )=0,"",  IF(  INDEX(役男大表!$A$1:$BD$75,MATCH($A42,役男大表!$A$1:$A$75,0),   MATCH(K$1,役男大表!$A$3:$BD$3,0)  )="榮","x",  IF(  INDEX(役男大表!$A$1:$BD$75,MATCH($A42,役男大表!$A$1:$A$75,0),   MATCH(K$1,役男大表!$A$3:$BD$3,0)  )="榮-22",  "x榮18-22",               INDEX(役男大表!$A$1:$BD$75,MATCH($A42,役男大表!$A$1:$A$75,0),   MATCH(K$1,役男大表!$A$3:$BD$3,0)  )                  )  )  )," ",""),"")</f>
        <v/>
      </c>
      <c r="L42" s="197" t="str">
        <f ca="1">_xlfn.IFNA(  SUBSTITUTE(     IF(  INDEX(役男大表!$A$1:$BD$75,MATCH($A42,役男大表!$A$1:$A$75,0),   MATCH(L$1,役男大表!$A$3:$BD$3,0)  )=0,"",  IF(  INDEX(役男大表!$A$1:$BD$75,MATCH($A42,役男大表!$A$1:$A$75,0),   MATCH(L$1,役男大表!$A$3:$BD$3,0)  )="榮","x",  IF(  INDEX(役男大表!$A$1:$BD$75,MATCH($A42,役男大表!$A$1:$A$75,0),   MATCH(L$1,役男大表!$A$3:$BD$3,0)  )="榮-22",  "x榮18-22",               INDEX(役男大表!$A$1:$BD$75,MATCH($A42,役男大表!$A$1:$A$75,0),   MATCH(L$1,役男大表!$A$3:$BD$3,0)  )                  )  )  )," ",""),"")</f>
        <v/>
      </c>
      <c r="M42" s="197" t="str">
        <f ca="1">_xlfn.IFNA(  SUBSTITUTE(     IF(  INDEX(役男大表!$A$1:$BD$75,MATCH($A42,役男大表!$A$1:$A$75,0),   MATCH(M$1,役男大表!$A$3:$BD$3,0)  )=0,"",  IF(  INDEX(役男大表!$A$1:$BD$75,MATCH($A42,役男大表!$A$1:$A$75,0),   MATCH(M$1,役男大表!$A$3:$BD$3,0)  )="榮","x",  IF(  INDEX(役男大表!$A$1:$BD$75,MATCH($A42,役男大表!$A$1:$A$75,0),   MATCH(M$1,役男大表!$A$3:$BD$3,0)  )="榮-22",  "x榮18-22",               INDEX(役男大表!$A$1:$BD$75,MATCH($A42,役男大表!$A$1:$A$75,0),   MATCH(M$1,役男大表!$A$3:$BD$3,0)  )                  )  )  )," ",""),"")</f>
        <v>x</v>
      </c>
      <c r="N42" s="197" t="str">
        <f ca="1">_xlfn.IFNA(  SUBSTITUTE(     IF(  INDEX(役男大表!$A$1:$BD$75,MATCH($A42,役男大表!$A$1:$A$75,0),   MATCH(N$1,役男大表!$A$3:$BD$3,0)  )=0,"",  IF(  INDEX(役男大表!$A$1:$BD$75,MATCH($A42,役男大表!$A$1:$A$75,0),   MATCH(N$1,役男大表!$A$3:$BD$3,0)  )="榮","x",  IF(  INDEX(役男大表!$A$1:$BD$75,MATCH($A42,役男大表!$A$1:$A$75,0),   MATCH(N$1,役男大表!$A$3:$BD$3,0)  )="榮-22",  "x榮18-22",               INDEX(役男大表!$A$1:$BD$75,MATCH($A42,役男大表!$A$1:$A$75,0),   MATCH(N$1,役男大表!$A$3:$BD$3,0)  )                  )  )  )," ",""),"")</f>
        <v>x</v>
      </c>
      <c r="O42" s="197" t="str">
        <f ca="1">_xlfn.IFNA(  SUBSTITUTE(     IF(  INDEX(役男大表!$A$1:$BD$75,MATCH($A42,役男大表!$A$1:$A$75,0),   MATCH(O$1,役男大表!$A$3:$BD$3,0)  )=0,"",  IF(  INDEX(役男大表!$A$1:$BD$75,MATCH($A42,役男大表!$A$1:$A$75,0),   MATCH(O$1,役男大表!$A$3:$BD$3,0)  )="榮","x",  IF(  INDEX(役男大表!$A$1:$BD$75,MATCH($A42,役男大表!$A$1:$A$75,0),   MATCH(O$1,役男大表!$A$3:$BD$3,0)  )="榮-22",  "x榮18-22",               INDEX(役男大表!$A$1:$BD$75,MATCH($A42,役男大表!$A$1:$A$75,0),   MATCH(O$1,役男大表!$A$3:$BD$3,0)  )                  )  )  )," ",""),"")</f>
        <v>補</v>
      </c>
      <c r="P42" s="197" t="str">
        <f ca="1">_xlfn.IFNA(  SUBSTITUTE(     IF(  INDEX(役男大表!$A$1:$BD$75,MATCH($A42,役男大表!$A$1:$A$75,0),   MATCH(P$1,役男大表!$A$3:$BD$3,0)  )=0,"",  IF(  INDEX(役男大表!$A$1:$BD$75,MATCH($A42,役男大表!$A$1:$A$75,0),   MATCH(P$1,役男大表!$A$3:$BD$3,0)  )="榮","x",  IF(  INDEX(役男大表!$A$1:$BD$75,MATCH($A42,役男大表!$A$1:$A$75,0),   MATCH(P$1,役男大表!$A$3:$BD$3,0)  )="榮-22",  "x榮18-22",               INDEX(役男大表!$A$1:$BD$75,MATCH($A42,役男大表!$A$1:$A$75,0),   MATCH(P$1,役男大表!$A$3:$BD$3,0)  )                  )  )  )," ",""),"")</f>
        <v/>
      </c>
      <c r="Q42" s="197" t="str">
        <f ca="1">_xlfn.IFNA(  SUBSTITUTE(     IF(  INDEX(役男大表!$A$1:$BD$75,MATCH($A42,役男大表!$A$1:$A$75,0),   MATCH(Q$1,役男大表!$A$3:$BD$3,0)  )=0,"",  IF(  INDEX(役男大表!$A$1:$BD$75,MATCH($A42,役男大表!$A$1:$A$75,0),   MATCH(Q$1,役男大表!$A$3:$BD$3,0)  )="榮","x",  IF(  INDEX(役男大表!$A$1:$BD$75,MATCH($A42,役男大表!$A$1:$A$75,0),   MATCH(Q$1,役男大表!$A$3:$BD$3,0)  )="榮-22",  "x榮18-22",               INDEX(役男大表!$A$1:$BD$75,MATCH($A42,役男大表!$A$1:$A$75,0),   MATCH(Q$1,役男大表!$A$3:$BD$3,0)  )                  )  )  )," ",""),"")</f>
        <v/>
      </c>
      <c r="R42" s="197" t="str">
        <f ca="1">_xlfn.IFNA(  SUBSTITUTE(     IF(  INDEX(役男大表!$A$1:$BD$75,MATCH($A42,役男大表!$A$1:$A$75,0),   MATCH(R$1,役男大表!$A$3:$BD$3,0)  )=0,"",  IF(  INDEX(役男大表!$A$1:$BD$75,MATCH($A42,役男大表!$A$1:$A$75,0),   MATCH(R$1,役男大表!$A$3:$BD$3,0)  )="榮","x",  IF(  INDEX(役男大表!$A$1:$BD$75,MATCH($A42,役男大表!$A$1:$A$75,0),   MATCH(R$1,役男大表!$A$3:$BD$3,0)  )="榮-22",  "x榮18-22",               INDEX(役男大表!$A$1:$BD$75,MATCH($A42,役男大表!$A$1:$A$75,0),   MATCH(R$1,役男大表!$A$3:$BD$3,0)  )                  )  )  )," ",""),"")</f>
        <v/>
      </c>
      <c r="S42" s="197" t="str">
        <f ca="1">_xlfn.IFNA(  SUBSTITUTE(     IF(  INDEX(役男大表!$A$1:$BD$75,MATCH($A42,役男大表!$A$1:$A$75,0),   MATCH(S$1,役男大表!$A$3:$BD$3,0)  )=0,"",  IF(  INDEX(役男大表!$A$1:$BD$75,MATCH($A42,役男大表!$A$1:$A$75,0),   MATCH(S$1,役男大表!$A$3:$BD$3,0)  )="榮","x",  IF(  INDEX(役男大表!$A$1:$BD$75,MATCH($A42,役男大表!$A$1:$A$75,0),   MATCH(S$1,役男大表!$A$3:$BD$3,0)  )="榮-22",  "x榮18-22",               INDEX(役男大表!$A$1:$BD$75,MATCH($A42,役男大表!$A$1:$A$75,0),   MATCH(S$1,役男大表!$A$3:$BD$3,0)  )                  )  )  )," ",""),"")</f>
        <v/>
      </c>
      <c r="T42" s="197" t="str">
        <f ca="1">_xlfn.IFNA(  SUBSTITUTE(     IF(  INDEX(役男大表!$A$1:$BD$75,MATCH($A42,役男大表!$A$1:$A$75,0),   MATCH(T$1,役男大表!$A$3:$BD$3,0)  )=0,"",  IF(  INDEX(役男大表!$A$1:$BD$75,MATCH($A42,役男大表!$A$1:$A$75,0),   MATCH(T$1,役男大表!$A$3:$BD$3,0)  )="榮","x",  IF(  INDEX(役男大表!$A$1:$BD$75,MATCH($A42,役男大表!$A$1:$A$75,0),   MATCH(T$1,役男大表!$A$3:$BD$3,0)  )="榮-22",  "x榮18-22",               INDEX(役男大表!$A$1:$BD$75,MATCH($A42,役男大表!$A$1:$A$75,0),   MATCH(T$1,役男大表!$A$3:$BD$3,0)  )                  )  )  )," ",""),"")</f>
        <v>x</v>
      </c>
      <c r="U42" s="197" t="str">
        <f ca="1">_xlfn.IFNA(  SUBSTITUTE(     IF(  INDEX(役男大表!$A$1:$BD$75,MATCH($A42,役男大表!$A$1:$A$75,0),   MATCH(U$1,役男大表!$A$3:$BD$3,0)  )=0,"",  IF(  INDEX(役男大表!$A$1:$BD$75,MATCH($A42,役男大表!$A$1:$A$75,0),   MATCH(U$1,役男大表!$A$3:$BD$3,0)  )="榮","x",  IF(  INDEX(役男大表!$A$1:$BD$75,MATCH($A42,役男大表!$A$1:$A$75,0),   MATCH(U$1,役男大表!$A$3:$BD$3,0)  )="榮-22",  "x榮18-22",               INDEX(役男大表!$A$1:$BD$75,MATCH($A42,役男大表!$A$1:$A$75,0),   MATCH(U$1,役男大表!$A$3:$BD$3,0)  )                  )  )  )," ",""),"")</f>
        <v>x</v>
      </c>
      <c r="V42" s="197" t="str">
        <f ca="1">_xlfn.IFNA(  SUBSTITUTE(     IF(  INDEX(役男大表!$A$1:$BD$75,MATCH($A42,役男大表!$A$1:$A$75,0),   MATCH(V$1,役男大表!$A$3:$BD$3,0)  )=0,"",  IF(  INDEX(役男大表!$A$1:$BD$75,MATCH($A42,役男大表!$A$1:$A$75,0),   MATCH(V$1,役男大表!$A$3:$BD$3,0)  )="榮","x",  IF(  INDEX(役男大表!$A$1:$BD$75,MATCH($A42,役男大表!$A$1:$A$75,0),   MATCH(V$1,役男大表!$A$3:$BD$3,0)  )="榮-22",  "x榮18-22",               INDEX(役男大表!$A$1:$BD$75,MATCH($A42,役男大表!$A$1:$A$75,0),   MATCH(V$1,役男大表!$A$3:$BD$3,0)  )                  )  )  )," ",""),"")</f>
        <v>x</v>
      </c>
      <c r="W42" s="197" t="str">
        <f ca="1">_xlfn.IFNA(  SUBSTITUTE(     IF(  INDEX(役男大表!$A$1:$BD$75,MATCH($A42,役男大表!$A$1:$A$75,0),   MATCH(W$1,役男大表!$A$3:$BD$3,0)  )=0,"",  IF(  INDEX(役男大表!$A$1:$BD$75,MATCH($A42,役男大表!$A$1:$A$75,0),   MATCH(W$1,役男大表!$A$3:$BD$3,0)  )="榮","x",  IF(  INDEX(役男大表!$A$1:$BD$75,MATCH($A42,役男大表!$A$1:$A$75,0),   MATCH(W$1,役男大表!$A$3:$BD$3,0)  )="榮-22",  "x榮18-22",               INDEX(役男大表!$A$1:$BD$75,MATCH($A42,役男大表!$A$1:$A$75,0),   MATCH(W$1,役男大表!$A$3:$BD$3,0)  )                  )  )  )," ",""),"")</f>
        <v/>
      </c>
      <c r="X42" s="197" t="str">
        <f ca="1">_xlfn.IFNA(  SUBSTITUTE(     IF(  INDEX(役男大表!$A$1:$BD$75,MATCH($A42,役男大表!$A$1:$A$75,0),   MATCH(X$1,役男大表!$A$3:$BD$3,0)  )=0,"",  IF(  INDEX(役男大表!$A$1:$BD$75,MATCH($A42,役男大表!$A$1:$A$75,0),   MATCH(X$1,役男大表!$A$3:$BD$3,0)  )="榮","x",  IF(  INDEX(役男大表!$A$1:$BD$75,MATCH($A42,役男大表!$A$1:$A$75,0),   MATCH(X$1,役男大表!$A$3:$BD$3,0)  )="榮-22",  "x榮18-22",               INDEX(役男大表!$A$1:$BD$75,MATCH($A42,役男大表!$A$1:$A$75,0),   MATCH(X$1,役男大表!$A$3:$BD$3,0)  )                  )  )  )," ",""),"")</f>
        <v/>
      </c>
      <c r="Y42" s="197" t="str">
        <f ca="1">_xlfn.IFNA(  SUBSTITUTE(     IF(  INDEX(役男大表!$A$1:$BD$75,MATCH($A42,役男大表!$A$1:$A$75,0),   MATCH(Y$1,役男大表!$A$3:$BD$3,0)  )=0,"",  IF(  INDEX(役男大表!$A$1:$BD$75,MATCH($A42,役男大表!$A$1:$A$75,0),   MATCH(Y$1,役男大表!$A$3:$BD$3,0)  )="榮","x",  IF(  INDEX(役男大表!$A$1:$BD$75,MATCH($A42,役男大表!$A$1:$A$75,0),   MATCH(Y$1,役男大表!$A$3:$BD$3,0)  )="榮-22",  "x榮18-22",               INDEX(役男大表!$A$1:$BD$75,MATCH($A42,役男大表!$A$1:$A$75,0),   MATCH(Y$1,役男大表!$A$3:$BD$3,0)  )                  )  )  )," ",""),"")</f>
        <v/>
      </c>
      <c r="Z42" s="197" t="str">
        <f ca="1">_xlfn.IFNA(  SUBSTITUTE(     IF(  INDEX(役男大表!$A$1:$BD$75,MATCH($A42,役男大表!$A$1:$A$75,0),   MATCH(Z$1,役男大表!$A$3:$BD$3,0)  )=0,"",  IF(  INDEX(役男大表!$A$1:$BD$75,MATCH($A42,役男大表!$A$1:$A$75,0),   MATCH(Z$1,役男大表!$A$3:$BD$3,0)  )="榮","x",  IF(  INDEX(役男大表!$A$1:$BD$75,MATCH($A42,役男大表!$A$1:$A$75,0),   MATCH(Z$1,役男大表!$A$3:$BD$3,0)  )="榮-22",  "x榮18-22",               INDEX(役男大表!$A$1:$BD$75,MATCH($A42,役男大表!$A$1:$A$75,0),   MATCH(Z$1,役男大表!$A$3:$BD$3,0)  )                  )  )  )," ",""),"")</f>
        <v/>
      </c>
      <c r="AA42" s="197" t="str">
        <f ca="1">_xlfn.IFNA(  SUBSTITUTE(     IF(  INDEX(役男大表!$A$1:$BD$75,MATCH($A42,役男大表!$A$1:$A$75,0),   MATCH(AA$1,役男大表!$A$3:$BD$3,0)  )=0,"",  IF(  INDEX(役男大表!$A$1:$BD$75,MATCH($A42,役男大表!$A$1:$A$75,0),   MATCH(AA$1,役男大表!$A$3:$BD$3,0)  )="榮","x",  IF(  INDEX(役男大表!$A$1:$BD$75,MATCH($A42,役男大表!$A$1:$A$75,0),   MATCH(AA$1,役男大表!$A$3:$BD$3,0)  )="榮-22",  "x榮18-22",               INDEX(役男大表!$A$1:$BD$75,MATCH($A42,役男大表!$A$1:$A$75,0),   MATCH(AA$1,役男大表!$A$3:$BD$3,0)  )                  )  )  )," ",""),"")</f>
        <v>x</v>
      </c>
      <c r="AB42" s="197" t="str">
        <f ca="1">_xlfn.IFNA(  SUBSTITUTE(     IF(  INDEX(役男大表!$A$1:$BD$75,MATCH($A42,役男大表!$A$1:$A$75,0),   MATCH(AB$1,役男大表!$A$3:$BD$3,0)  )=0,"",  IF(  INDEX(役男大表!$A$1:$BD$75,MATCH($A42,役男大表!$A$1:$A$75,0),   MATCH(AB$1,役男大表!$A$3:$BD$3,0)  )="榮","x",  IF(  INDEX(役男大表!$A$1:$BD$75,MATCH($A42,役男大表!$A$1:$A$75,0),   MATCH(AB$1,役男大表!$A$3:$BD$3,0)  )="榮-22",  "x榮18-22",               INDEX(役男大表!$A$1:$BD$75,MATCH($A42,役男大表!$A$1:$A$75,0),   MATCH(AB$1,役男大表!$A$3:$BD$3,0)  )                  )  )  )," ",""),"")</f>
        <v>x</v>
      </c>
      <c r="AC42" s="197" t="str">
        <f ca="1">_xlfn.IFNA(  SUBSTITUTE(     IF(  INDEX(役男大表!$A$1:$BD$75,MATCH($A42,役男大表!$A$1:$A$75,0),   MATCH(AC$1,役男大表!$A$3:$BD$3,0)  )=0,"",  IF(  INDEX(役男大表!$A$1:$BD$75,MATCH($A42,役男大表!$A$1:$A$75,0),   MATCH(AC$1,役男大表!$A$3:$BD$3,0)  )="榮","x",  IF(  INDEX(役男大表!$A$1:$BD$75,MATCH($A42,役男大表!$A$1:$A$75,0),   MATCH(AC$1,役男大表!$A$3:$BD$3,0)  )="榮-22",  "x榮18-22",               INDEX(役男大表!$A$1:$BD$75,MATCH($A42,役男大表!$A$1:$A$75,0),   MATCH(AC$1,役男大表!$A$3:$BD$3,0)  )                  )  )  )," ",""),"")</f>
        <v>x</v>
      </c>
      <c r="AD42" s="197" t="str">
        <f ca="1">_xlfn.IFNA(  SUBSTITUTE(     IF(  INDEX(役男大表!$A$1:$BD$75,MATCH($A42,役男大表!$A$1:$A$75,0),   MATCH(AD$1,役男大表!$A$3:$BD$3,0)  )=0,"",  IF(  INDEX(役男大表!$A$1:$BD$75,MATCH($A42,役男大表!$A$1:$A$75,0),   MATCH(AD$1,役男大表!$A$3:$BD$3,0)  )="榮","x",  IF(  INDEX(役男大表!$A$1:$BD$75,MATCH($A42,役男大表!$A$1:$A$75,0),   MATCH(AD$1,役男大表!$A$3:$BD$3,0)  )="榮-22",  "x榮18-22",               INDEX(役男大表!$A$1:$BD$75,MATCH($A42,役男大表!$A$1:$A$75,0),   MATCH(AD$1,役男大表!$A$3:$BD$3,0)  )                  )  )  )," ",""),"")</f>
        <v/>
      </c>
      <c r="AE42" s="197" t="str">
        <f ca="1">_xlfn.IFNA(  SUBSTITUTE(     IF(  INDEX(役男大表!$A$1:$BD$75,MATCH($A42,役男大表!$A$1:$A$75,0),   MATCH(AE$1,役男大表!$A$3:$BD$3,0)  )=0,"",  IF(  INDEX(役男大表!$A$1:$BD$75,MATCH($A42,役男大表!$A$1:$A$75,0),   MATCH(AE$1,役男大表!$A$3:$BD$3,0)  )="榮","x",  IF(  INDEX(役男大表!$A$1:$BD$75,MATCH($A42,役男大表!$A$1:$A$75,0),   MATCH(AE$1,役男大表!$A$3:$BD$3,0)  )="榮-22",  "x榮18-22",               INDEX(役男大表!$A$1:$BD$75,MATCH($A42,役男大表!$A$1:$A$75,0),   MATCH(AE$1,役男大表!$A$3:$BD$3,0)  )                  )  )  )," ",""),"")</f>
        <v/>
      </c>
      <c r="AF42" s="197" t="str">
        <f ca="1">_xlfn.IFNA(  SUBSTITUTE(     IF(  INDEX(役男大表!$A$1:$BD$75,MATCH($A42,役男大表!$A$1:$A$75,0),   MATCH(AF$1,役男大表!$A$3:$BD$3,0)  )=0,"",  IF(  INDEX(役男大表!$A$1:$BD$75,MATCH($A42,役男大表!$A$1:$A$75,0),   MATCH(AF$1,役男大表!$A$3:$BD$3,0)  )="榮","x",  IF(  INDEX(役男大表!$A$1:$BD$75,MATCH($A42,役男大表!$A$1:$A$75,0),   MATCH(AF$1,役男大表!$A$3:$BD$3,0)  )="榮-22",  "x榮18-22",               INDEX(役男大表!$A$1:$BD$75,MATCH($A42,役男大表!$A$1:$A$75,0),   MATCH(AF$1,役男大表!$A$3:$BD$3,0)  )                  )  )  )," ",""),"")</f>
        <v/>
      </c>
      <c r="AG42" s="197" t="str">
        <f ca="1">_xlfn.IFNA(  SUBSTITUTE(     IF(  INDEX(役男大表!$A$1:$BD$75,MATCH($A42,役男大表!$A$1:$A$75,0),   MATCH(AG$1,役男大表!$A$3:$BD$3,0)  )=0,"",  IF(  INDEX(役男大表!$A$1:$BD$75,MATCH($A42,役男大表!$A$1:$A$75,0),   MATCH(AG$1,役男大表!$A$3:$BD$3,0)  )="榮","x",  IF(  INDEX(役男大表!$A$1:$BD$75,MATCH($A42,役男大表!$A$1:$A$75,0),   MATCH(AG$1,役男大表!$A$3:$BD$3,0)  )="榮-22",  "x榮18-22",               INDEX(役男大表!$A$1:$BD$75,MATCH($A42,役男大表!$A$1:$A$75,0),   MATCH(AG$1,役男大表!$A$3:$BD$3,0)  )                  )  )  )," ",""),"")</f>
        <v>補</v>
      </c>
      <c r="AH42" s="197" t="str">
        <f ca="1">_xlfn.IFNA(  SUBSTITUTE(     IF(  INDEX(役男大表!$A$1:$BD$75,MATCH($A42,役男大表!$A$1:$A$75,0),   MATCH(AH$1,役男大表!$A$3:$BD$3,0)  )=0,"",  IF(  INDEX(役男大表!$A$1:$BD$75,MATCH($A42,役男大表!$A$1:$A$75,0),   MATCH(AH$1,役男大表!$A$3:$BD$3,0)  )="榮","x",  IF(  INDEX(役男大表!$A$1:$BD$75,MATCH($A42,役男大表!$A$1:$A$75,0),   MATCH(AH$1,役男大表!$A$3:$BD$3,0)  )="榮-22",  "x榮18-22",               INDEX(役男大表!$A$1:$BD$75,MATCH($A42,役男大表!$A$1:$A$75,0),   MATCH(AH$1,役男大表!$A$3:$BD$3,0)  )                  )  )  )," ",""),"")</f>
        <v/>
      </c>
      <c r="AI42" s="197" t="str">
        <f ca="1">_xlfn.IFNA(  SUBSTITUTE(     IF(  INDEX(役男大表!$A$1:$BD$75,MATCH($A42,役男大表!$A$1:$A$75,0),   MATCH(AI$1,役男大表!$A$3:$BD$3,0)  )=0,"",  IF(  INDEX(役男大表!$A$1:$BD$75,MATCH($A42,役男大表!$A$1:$A$75,0),   MATCH(AI$1,役男大表!$A$3:$BD$3,0)  )="榮","x",  IF(  INDEX(役男大表!$A$1:$BD$75,MATCH($A42,役男大表!$A$1:$A$75,0),   MATCH(AI$1,役男大表!$A$3:$BD$3,0)  )="榮-22",  "x榮18-22",               INDEX(役男大表!$A$1:$BD$75,MATCH($A42,役男大表!$A$1:$A$75,0),   MATCH(AI$1,役男大表!$A$3:$BD$3,0)  )                  )  )  )," ",""),"")</f>
        <v/>
      </c>
      <c r="AJ42" s="197" t="str">
        <f ca="1">_xlfn.IFNA(  SUBSTITUTE(     IF(  INDEX(役男大表!$A$1:$BD$75,MATCH($A42,役男大表!$A$1:$A$75,0),   MATCH(AJ$1,役男大表!$A$3:$BD$3,0)  )=0,"",  IF(  INDEX(役男大表!$A$1:$BD$75,MATCH($A42,役男大表!$A$1:$A$75,0),   MATCH(AJ$1,役男大表!$A$3:$BD$3,0)  )="榮","x",  IF(  INDEX(役男大表!$A$1:$BD$75,MATCH($A42,役男大表!$A$1:$A$75,0),   MATCH(AJ$1,役男大表!$A$3:$BD$3,0)  )="榮-22",  "x榮18-22",               INDEX(役男大表!$A$1:$BD$75,MATCH($A42,役男大表!$A$1:$A$75,0),   MATCH(AJ$1,役男大表!$A$3:$BD$3,0)  )                  )  )  )," ",""),"")</f>
        <v/>
      </c>
      <c r="AM42" s="65">
        <f t="shared" si="1"/>
        <v>41</v>
      </c>
      <c r="AN42" s="65" t="str">
        <f t="shared" si="2"/>
        <v>王敍安</v>
      </c>
      <c r="AO42" s="70" t="str">
        <f t="shared" ca="1" si="3"/>
        <v>18收</v>
      </c>
      <c r="AP42" s="65" t="str">
        <f>_xlfn.IFNA(IF((ROW(AP42)-1)&lt;=暫1!$B$2,IF(VALUE($AM42)=暫1!B$3,"家因",IF(VALUE($AM42)=暫1!C$3,"家因",IF(VALUE($AM42)=暫1!D$3,"家因",IF(VALUE($AM42)=暫1!E$3,"家因",IF(VALUE($AM42)=暫1!F$3,"家因",IF(VALUE($AM42)=暫1!G$3,"家因",IF(VALUE($AM42)=暫1!H$3,"家因",IF(VALUE($AM42)=暫1!I$3,"家因",IF(VALUE($AM42)=暫1!J$3,"家因",IF(VALUE($AM42)=暫1!K$3,"家因",IF(VALUE($AM42)=暫1!L$3,"家因",IF(VALUE($AM42)=暫1!M$3,"家因",IF(VALUE($AM42)=暫1!N$3,"家因",IF(VALUE($AM42)=暫1!O$3,"家因",IF(VALUE($AM42)=暫1!P$3,"家因",IF(VALUE($AM42)=暫1!Q$3,"家因",IF(VALUE($AM42)=暫1!R$3,"家因",IF(VALUE($AM42)=暫1!S$3,"家因",IF(VALUE($AM42)=暫1!T$3,"家因",IF(VALUE($AM42)=暫1!U$3,"家因","")))))))))))))))))))),""),"")</f>
        <v/>
      </c>
      <c r="AQ42" s="65" t="str">
        <f ca="1">IF((ROW(AQ42)-1)&lt;=暫1!$B$2,_xlfn.IFNA(IF(INDEX($A$1:$AJ$99,MATCH($AN42,$B$1:$B$219,0),VALUE($AQ$1+3))="成","補",INDEX($A$1:$AJ$99,MATCH($AN42,$B$1:$B$219,0),VALUE($AQ$1+3))),""),"")</f>
        <v>補</v>
      </c>
      <c r="AR42" s="65" t="str">
        <f ca="1">IF((ROW(AR42)-1)&lt;=暫1!$B$2,_xlfn.IFNA(IF(INDEX($A$1:$AJ$99,MATCH($AN42,$B$1:$B$219,0),VALUE($AR$1+3))="成","補",INDEX($A$1:$AJ$99,MATCH($AN42,$B$1:$B$219,0),VALUE($AR$1+3))),""),"")</f>
        <v/>
      </c>
      <c r="AS42" s="65" t="str">
        <f ca="1">IF((ROW(AS42)-1)&lt;=暫1!$B$2,_xlfn.IFNA(IF(INDEX($A$1:$AJ$99,MATCH($AN42,$B$1:$B$219,0),VALUE($AS$1+3))="成","補",INDEX($A$1:$AJ$99,MATCH($AN42,$B$1:$B$219,0),VALUE($AS$1+3))),""),"")</f>
        <v/>
      </c>
      <c r="AT42" s="65" t="str">
        <f t="shared" ca="1" si="4"/>
        <v/>
      </c>
      <c r="AU42" s="65" t="str">
        <f t="shared" ca="1" si="7"/>
        <v/>
      </c>
      <c r="AV42" s="65" t="str">
        <f t="shared" ca="1" si="6"/>
        <v/>
      </c>
      <c r="AX42" s="65" t="str">
        <f ca="1">IFERROR(IF((ROW(AX42)-1)&lt;=暫1!$B$2,SUBSTITUTE(IF($AO42=$AX$1,$AM42,"")," ",""),""),"")</f>
        <v/>
      </c>
      <c r="AY42" s="65" t="str">
        <f ca="1">IFERROR(IF((ROW(AY42)-1)&lt;=暫1!$B$2,SUBSTITUTE(IF($AO42=$AY$1,$AM42,"")," ",""),""),"")</f>
        <v/>
      </c>
      <c r="AZ42" s="65" t="str">
        <f ca="1">IFERROR(IF((ROW(AZ42)-1)&lt;=暫1!$B$2,SUBSTITUTE(IF($AO42=$AZ$1,$AM42,"")," ",""),""),"")</f>
        <v/>
      </c>
      <c r="BA42" s="65" t="str">
        <f ca="1">IFERROR(IF((ROW(BA42)-1)&lt;=暫1!$B$2,SUBSTITUTE(IF($AO42=$BA$1,$AM42,"")," ",""),""),"")</f>
        <v>41</v>
      </c>
      <c r="BB42" s="68" t="str">
        <f ca="1">IFERROR(IF((ROW(BB42)-1)&lt;=暫1!$B$2,SUBSTITUTE(IF(OR($AO42=$BB$1,$AO42=$AY$1,$AO42=$AZ$1),$AM42,IF($AO42=$AY$1,$AM42,"")),"",""),""),"")</f>
        <v/>
      </c>
      <c r="BC42" s="68" t="str">
        <f>IF(    AND(LEN(BC41)&gt;=2,IF(OR(役男人力!$K$2:$K$94="是"),役男人力!$B43,"")&lt;&gt;"" ),        "" &amp;  IF(OR(役男人力!$K$2:$K$94="是"),役男人力!$B42,""),  IF(OR(役男人力!$E42="全日勤",役男人力!$E42="家因退勤"),役男人力!$B42,"")  )</f>
        <v/>
      </c>
    </row>
    <row r="43" spans="1:55" ht="27" customHeight="1">
      <c r="A43" s="197">
        <v>42</v>
      </c>
      <c r="B43" s="197" t="str">
        <f>_xlfn.IFNA(  INDEX(役男大表!$A$1:$BD$75,MATCH(A43,役男大表!$A$1:$A$75,0),2),"")</f>
        <v>鄭凱文</v>
      </c>
      <c r="C43" s="197" t="str">
        <f ca="1">_xlfn.IFNA(  SUBSTITUTE(     IF(  INDEX(役男大表!$A$1:$BD$75,MATCH($A43,役男大表!$A$1:$A$75,0),   MATCH(C$1,役男大表!$A$3:$BD$3,0)  )=0,"",  IF(  INDEX(役男大表!$A$1:$BD$75,MATCH($A43,役男大表!$A$1:$A$75,0),   MATCH(C$1,役男大表!$A$3:$BD$3,0)  )="榮","x",  IF(  INDEX(役男大表!$A$1:$BD$75,MATCH($A43,役男大表!$A$1:$A$75,0),   MATCH(C$1,役男大表!$A$3:$BD$3,0)  )="榮-22",  "x榮18-22",               INDEX(役男大表!$A$1:$BD$75,MATCH($A43,役男大表!$A$1:$A$75,0),   MATCH(C$1,役男大表!$A$3:$BD$3,0)  )                  )  )  )," ",""),"")</f>
        <v/>
      </c>
      <c r="D43" s="197" t="str">
        <f ca="1">_xlfn.IFNA(  SUBSTITUTE(     IF(  INDEX(役男大表!$A$1:$BD$75,MATCH($A43,役男大表!$A$1:$A$75,0),   MATCH(D$1,役男大表!$A$3:$BD$3,0)  )=0,"",  IF(  INDEX(役男大表!$A$1:$BD$75,MATCH($A43,役男大表!$A$1:$A$75,0),   MATCH(D$1,役男大表!$A$3:$BD$3,0)  )="榮","x",  IF(  INDEX(役男大表!$A$1:$BD$75,MATCH($A43,役男大表!$A$1:$A$75,0),   MATCH(D$1,役男大表!$A$3:$BD$3,0)  )="榮-22",  "x榮18-22",               INDEX(役男大表!$A$1:$BD$75,MATCH($A43,役男大表!$A$1:$A$75,0),   MATCH(D$1,役男大表!$A$3:$BD$3,0)  )                  )  )  )," ",""),"")</f>
        <v/>
      </c>
      <c r="E43" s="197" t="str">
        <f ca="1">_xlfn.IFNA(  SUBSTITUTE(     IF(  INDEX(役男大表!$A$1:$BD$75,MATCH($A43,役男大表!$A$1:$A$75,0),   MATCH(E$1,役男大表!$A$3:$BD$3,0)  )=0,"",  IF(  INDEX(役男大表!$A$1:$BD$75,MATCH($A43,役男大表!$A$1:$A$75,0),   MATCH(E$1,役男大表!$A$3:$BD$3,0)  )="榮","x",  IF(  INDEX(役男大表!$A$1:$BD$75,MATCH($A43,役男大表!$A$1:$A$75,0),   MATCH(E$1,役男大表!$A$3:$BD$3,0)  )="榮-22",  "x榮18-22",               INDEX(役男大表!$A$1:$BD$75,MATCH($A43,役男大表!$A$1:$A$75,0),   MATCH(E$1,役男大表!$A$3:$BD$3,0)  )                  )  )  )," ",""),"")</f>
        <v/>
      </c>
      <c r="F43" s="197" t="str">
        <f ca="1">_xlfn.IFNA(  SUBSTITUTE(     IF(  INDEX(役男大表!$A$1:$BD$75,MATCH($A43,役男大表!$A$1:$A$75,0),   MATCH(F$1,役男大表!$A$3:$BD$3,0)  )=0,"",  IF(  INDEX(役男大表!$A$1:$BD$75,MATCH($A43,役男大表!$A$1:$A$75,0),   MATCH(F$1,役男大表!$A$3:$BD$3,0)  )="榮","x",  IF(  INDEX(役男大表!$A$1:$BD$75,MATCH($A43,役男大表!$A$1:$A$75,0),   MATCH(F$1,役男大表!$A$3:$BD$3,0)  )="榮-22",  "x榮18-22",               INDEX(役男大表!$A$1:$BD$75,MATCH($A43,役男大表!$A$1:$A$75,0),   MATCH(F$1,役男大表!$A$3:$BD$3,0)  )                  )  )  )," ",""),"")</f>
        <v/>
      </c>
      <c r="G43" s="197" t="str">
        <f ca="1">_xlfn.IFNA(  SUBSTITUTE(     IF(  INDEX(役男大表!$A$1:$BD$75,MATCH($A43,役男大表!$A$1:$A$75,0),   MATCH(G$1,役男大表!$A$3:$BD$3,0)  )=0,"",  IF(  INDEX(役男大表!$A$1:$BD$75,MATCH($A43,役男大表!$A$1:$A$75,0),   MATCH(G$1,役男大表!$A$3:$BD$3,0)  )="榮","x",  IF(  INDEX(役男大表!$A$1:$BD$75,MATCH($A43,役男大表!$A$1:$A$75,0),   MATCH(G$1,役男大表!$A$3:$BD$3,0)  )="榮-22",  "x榮18-22",               INDEX(役男大表!$A$1:$BD$75,MATCH($A43,役男大表!$A$1:$A$75,0),   MATCH(G$1,役男大表!$A$3:$BD$3,0)  )                  )  )  )," ",""),"")</f>
        <v/>
      </c>
      <c r="H43" s="197" t="str">
        <f ca="1">_xlfn.IFNA(  SUBSTITUTE(     IF(  INDEX(役男大表!$A$1:$BD$75,MATCH($A43,役男大表!$A$1:$A$75,0),   MATCH(H$1,役男大表!$A$3:$BD$3,0)  )=0,"",  IF(  INDEX(役男大表!$A$1:$BD$75,MATCH($A43,役男大表!$A$1:$A$75,0),   MATCH(H$1,役男大表!$A$3:$BD$3,0)  )="榮","x",  IF(  INDEX(役男大表!$A$1:$BD$75,MATCH($A43,役男大表!$A$1:$A$75,0),   MATCH(H$1,役男大表!$A$3:$BD$3,0)  )="榮-22",  "x榮18-22",               INDEX(役男大表!$A$1:$BD$75,MATCH($A43,役男大表!$A$1:$A$75,0),   MATCH(H$1,役男大表!$A$3:$BD$3,0)  )                  )  )  )," ",""),"")</f>
        <v>x</v>
      </c>
      <c r="I43" s="197" t="str">
        <f ca="1">_xlfn.IFNA(  SUBSTITUTE(     IF(  INDEX(役男大表!$A$1:$BD$75,MATCH($A43,役男大表!$A$1:$A$75,0),   MATCH(I$1,役男大表!$A$3:$BD$3,0)  )=0,"",  IF(  INDEX(役男大表!$A$1:$BD$75,MATCH($A43,役男大表!$A$1:$A$75,0),   MATCH(I$1,役男大表!$A$3:$BD$3,0)  )="榮","x",  IF(  INDEX(役男大表!$A$1:$BD$75,MATCH($A43,役男大表!$A$1:$A$75,0),   MATCH(I$1,役男大表!$A$3:$BD$3,0)  )="榮-22",  "x榮18-22",               INDEX(役男大表!$A$1:$BD$75,MATCH($A43,役男大表!$A$1:$A$75,0),   MATCH(I$1,役男大表!$A$3:$BD$3,0)  )                  )  )  )," ",""),"")</f>
        <v>x</v>
      </c>
      <c r="J43" s="197" t="str">
        <f ca="1">_xlfn.IFNA(  SUBSTITUTE(     IF(  INDEX(役男大表!$A$1:$BD$75,MATCH($A43,役男大表!$A$1:$A$75,0),   MATCH(J$1,役男大表!$A$3:$BD$3,0)  )=0,"",  IF(  INDEX(役男大表!$A$1:$BD$75,MATCH($A43,役男大表!$A$1:$A$75,0),   MATCH(J$1,役男大表!$A$3:$BD$3,0)  )="榮","x",  IF(  INDEX(役男大表!$A$1:$BD$75,MATCH($A43,役男大表!$A$1:$A$75,0),   MATCH(J$1,役男大表!$A$3:$BD$3,0)  )="榮-22",  "x榮18-22",               INDEX(役男大表!$A$1:$BD$75,MATCH($A43,役男大表!$A$1:$A$75,0),   MATCH(J$1,役男大表!$A$3:$BD$3,0)  )                  )  )  )," ",""),"")</f>
        <v/>
      </c>
      <c r="K43" s="197" t="str">
        <f ca="1">_xlfn.IFNA(  SUBSTITUTE(     IF(  INDEX(役男大表!$A$1:$BD$75,MATCH($A43,役男大表!$A$1:$A$75,0),   MATCH(K$1,役男大表!$A$3:$BD$3,0)  )=0,"",  IF(  INDEX(役男大表!$A$1:$BD$75,MATCH($A43,役男大表!$A$1:$A$75,0),   MATCH(K$1,役男大表!$A$3:$BD$3,0)  )="榮","x",  IF(  INDEX(役男大表!$A$1:$BD$75,MATCH($A43,役男大表!$A$1:$A$75,0),   MATCH(K$1,役男大表!$A$3:$BD$3,0)  )="榮-22",  "x榮18-22",               INDEX(役男大表!$A$1:$BD$75,MATCH($A43,役男大表!$A$1:$A$75,0),   MATCH(K$1,役男大表!$A$3:$BD$3,0)  )                  )  )  )," ",""),"")</f>
        <v/>
      </c>
      <c r="L43" s="197" t="str">
        <f ca="1">_xlfn.IFNA(  SUBSTITUTE(     IF(  INDEX(役男大表!$A$1:$BD$75,MATCH($A43,役男大表!$A$1:$A$75,0),   MATCH(L$1,役男大表!$A$3:$BD$3,0)  )=0,"",  IF(  INDEX(役男大表!$A$1:$BD$75,MATCH($A43,役男大表!$A$1:$A$75,0),   MATCH(L$1,役男大表!$A$3:$BD$3,0)  )="榮","x",  IF(  INDEX(役男大表!$A$1:$BD$75,MATCH($A43,役男大表!$A$1:$A$75,0),   MATCH(L$1,役男大表!$A$3:$BD$3,0)  )="榮-22",  "x榮18-22",               INDEX(役男大表!$A$1:$BD$75,MATCH($A43,役男大表!$A$1:$A$75,0),   MATCH(L$1,役男大表!$A$3:$BD$3,0)  )                  )  )  )," ",""),"")</f>
        <v/>
      </c>
      <c r="M43" s="197" t="str">
        <f ca="1">_xlfn.IFNA(  SUBSTITUTE(     IF(  INDEX(役男大表!$A$1:$BD$75,MATCH($A43,役男大表!$A$1:$A$75,0),   MATCH(M$1,役男大表!$A$3:$BD$3,0)  )=0,"",  IF(  INDEX(役男大表!$A$1:$BD$75,MATCH($A43,役男大表!$A$1:$A$75,0),   MATCH(M$1,役男大表!$A$3:$BD$3,0)  )="榮","x",  IF(  INDEX(役男大表!$A$1:$BD$75,MATCH($A43,役男大表!$A$1:$A$75,0),   MATCH(M$1,役男大表!$A$3:$BD$3,0)  )="榮-22",  "x榮18-22",               INDEX(役男大表!$A$1:$BD$75,MATCH($A43,役男大表!$A$1:$A$75,0),   MATCH(M$1,役男大表!$A$3:$BD$3,0)  )                  )  )  )," ",""),"")</f>
        <v/>
      </c>
      <c r="N43" s="197" t="str">
        <f ca="1">_xlfn.IFNA(  SUBSTITUTE(     IF(  INDEX(役男大表!$A$1:$BD$75,MATCH($A43,役男大表!$A$1:$A$75,0),   MATCH(N$1,役男大表!$A$3:$BD$3,0)  )=0,"",  IF(  INDEX(役男大表!$A$1:$BD$75,MATCH($A43,役男大表!$A$1:$A$75,0),   MATCH(N$1,役男大表!$A$3:$BD$3,0)  )="榮","x",  IF(  INDEX(役男大表!$A$1:$BD$75,MATCH($A43,役男大表!$A$1:$A$75,0),   MATCH(N$1,役男大表!$A$3:$BD$3,0)  )="榮-22",  "x榮18-22",               INDEX(役男大表!$A$1:$BD$75,MATCH($A43,役男大表!$A$1:$A$75,0),   MATCH(N$1,役男大表!$A$3:$BD$3,0)  )                  )  )  )," ",""),"")</f>
        <v>x</v>
      </c>
      <c r="O43" s="197" t="str">
        <f ca="1">_xlfn.IFNA(  SUBSTITUTE(     IF(  INDEX(役男大表!$A$1:$BD$75,MATCH($A43,役男大表!$A$1:$A$75,0),   MATCH(O$1,役男大表!$A$3:$BD$3,0)  )=0,"",  IF(  INDEX(役男大表!$A$1:$BD$75,MATCH($A43,役男大表!$A$1:$A$75,0),   MATCH(O$1,役男大表!$A$3:$BD$3,0)  )="榮","x",  IF(  INDEX(役男大表!$A$1:$BD$75,MATCH($A43,役男大表!$A$1:$A$75,0),   MATCH(O$1,役男大表!$A$3:$BD$3,0)  )="榮-22",  "x榮18-22",               INDEX(役男大表!$A$1:$BD$75,MATCH($A43,役男大表!$A$1:$A$75,0),   MATCH(O$1,役男大表!$A$3:$BD$3,0)  )                  )  )  )," ",""),"")</f>
        <v>x</v>
      </c>
      <c r="P43" s="197" t="str">
        <f ca="1">_xlfn.IFNA(  SUBSTITUTE(     IF(  INDEX(役男大表!$A$1:$BD$75,MATCH($A43,役男大表!$A$1:$A$75,0),   MATCH(P$1,役男大表!$A$3:$BD$3,0)  )=0,"",  IF(  INDEX(役男大表!$A$1:$BD$75,MATCH($A43,役男大表!$A$1:$A$75,0),   MATCH(P$1,役男大表!$A$3:$BD$3,0)  )="榮","x",  IF(  INDEX(役男大表!$A$1:$BD$75,MATCH($A43,役男大表!$A$1:$A$75,0),   MATCH(P$1,役男大表!$A$3:$BD$3,0)  )="榮-22",  "x榮18-22",               INDEX(役男大表!$A$1:$BD$75,MATCH($A43,役男大表!$A$1:$A$75,0),   MATCH(P$1,役男大表!$A$3:$BD$3,0)  )                  )  )  )," ",""),"")</f>
        <v/>
      </c>
      <c r="Q43" s="197" t="str">
        <f ca="1">_xlfn.IFNA(  SUBSTITUTE(     IF(  INDEX(役男大表!$A$1:$BD$75,MATCH($A43,役男大表!$A$1:$A$75,0),   MATCH(Q$1,役男大表!$A$3:$BD$3,0)  )=0,"",  IF(  INDEX(役男大表!$A$1:$BD$75,MATCH($A43,役男大表!$A$1:$A$75,0),   MATCH(Q$1,役男大表!$A$3:$BD$3,0)  )="榮","x",  IF(  INDEX(役男大表!$A$1:$BD$75,MATCH($A43,役男大表!$A$1:$A$75,0),   MATCH(Q$1,役男大表!$A$3:$BD$3,0)  )="榮-22",  "x榮18-22",               INDEX(役男大表!$A$1:$BD$75,MATCH($A43,役男大表!$A$1:$A$75,0),   MATCH(Q$1,役男大表!$A$3:$BD$3,0)  )                  )  )  )," ",""),"")</f>
        <v/>
      </c>
      <c r="R43" s="197" t="str">
        <f ca="1">_xlfn.IFNA(  SUBSTITUTE(     IF(  INDEX(役男大表!$A$1:$BD$75,MATCH($A43,役男大表!$A$1:$A$75,0),   MATCH(R$1,役男大表!$A$3:$BD$3,0)  )=0,"",  IF(  INDEX(役男大表!$A$1:$BD$75,MATCH($A43,役男大表!$A$1:$A$75,0),   MATCH(R$1,役男大表!$A$3:$BD$3,0)  )="榮","x",  IF(  INDEX(役男大表!$A$1:$BD$75,MATCH($A43,役男大表!$A$1:$A$75,0),   MATCH(R$1,役男大表!$A$3:$BD$3,0)  )="榮-22",  "x榮18-22",               INDEX(役男大表!$A$1:$BD$75,MATCH($A43,役男大表!$A$1:$A$75,0),   MATCH(R$1,役男大表!$A$3:$BD$3,0)  )                  )  )  )," ",""),"")</f>
        <v/>
      </c>
      <c r="S43" s="197" t="str">
        <f ca="1">_xlfn.IFNA(  SUBSTITUTE(     IF(  INDEX(役男大表!$A$1:$BD$75,MATCH($A43,役男大表!$A$1:$A$75,0),   MATCH(S$1,役男大表!$A$3:$BD$3,0)  )=0,"",  IF(  INDEX(役男大表!$A$1:$BD$75,MATCH($A43,役男大表!$A$1:$A$75,0),   MATCH(S$1,役男大表!$A$3:$BD$3,0)  )="榮","x",  IF(  INDEX(役男大表!$A$1:$BD$75,MATCH($A43,役男大表!$A$1:$A$75,0),   MATCH(S$1,役男大表!$A$3:$BD$3,0)  )="榮-22",  "x榮18-22",               INDEX(役男大表!$A$1:$BD$75,MATCH($A43,役男大表!$A$1:$A$75,0),   MATCH(S$1,役男大表!$A$3:$BD$3,0)  )                  )  )  )," ",""),"")</f>
        <v/>
      </c>
      <c r="T43" s="197" t="str">
        <f ca="1">_xlfn.IFNA(  SUBSTITUTE(     IF(  INDEX(役男大表!$A$1:$BD$75,MATCH($A43,役男大表!$A$1:$A$75,0),   MATCH(T$1,役男大表!$A$3:$BD$3,0)  )=0,"",  IF(  INDEX(役男大表!$A$1:$BD$75,MATCH($A43,役男大表!$A$1:$A$75,0),   MATCH(T$1,役男大表!$A$3:$BD$3,0)  )="榮","x",  IF(  INDEX(役男大表!$A$1:$BD$75,MATCH($A43,役男大表!$A$1:$A$75,0),   MATCH(T$1,役男大表!$A$3:$BD$3,0)  )="榮-22",  "x榮18-22",               INDEX(役男大表!$A$1:$BD$75,MATCH($A43,役男大表!$A$1:$A$75,0),   MATCH(T$1,役男大表!$A$3:$BD$3,0)  )                  )  )  )," ",""),"")</f>
        <v/>
      </c>
      <c r="U43" s="197" t="str">
        <f ca="1">_xlfn.IFNA(  SUBSTITUTE(     IF(  INDEX(役男大表!$A$1:$BD$75,MATCH($A43,役男大表!$A$1:$A$75,0),   MATCH(U$1,役男大表!$A$3:$BD$3,0)  )=0,"",  IF(  INDEX(役男大表!$A$1:$BD$75,MATCH($A43,役男大表!$A$1:$A$75,0),   MATCH(U$1,役男大表!$A$3:$BD$3,0)  )="榮","x",  IF(  INDEX(役男大表!$A$1:$BD$75,MATCH($A43,役男大表!$A$1:$A$75,0),   MATCH(U$1,役男大表!$A$3:$BD$3,0)  )="榮-22",  "x榮18-22",               INDEX(役男大表!$A$1:$BD$75,MATCH($A43,役男大表!$A$1:$A$75,0),   MATCH(U$1,役男大表!$A$3:$BD$3,0)  )                  )  )  )," ",""),"")</f>
        <v>x</v>
      </c>
      <c r="V43" s="197" t="str">
        <f ca="1">_xlfn.IFNA(  SUBSTITUTE(     IF(  INDEX(役男大表!$A$1:$BD$75,MATCH($A43,役男大表!$A$1:$A$75,0),   MATCH(V$1,役男大表!$A$3:$BD$3,0)  )=0,"",  IF(  INDEX(役男大表!$A$1:$BD$75,MATCH($A43,役男大表!$A$1:$A$75,0),   MATCH(V$1,役男大表!$A$3:$BD$3,0)  )="榮","x",  IF(  INDEX(役男大表!$A$1:$BD$75,MATCH($A43,役男大表!$A$1:$A$75,0),   MATCH(V$1,役男大表!$A$3:$BD$3,0)  )="榮-22",  "x榮18-22",               INDEX(役男大表!$A$1:$BD$75,MATCH($A43,役男大表!$A$1:$A$75,0),   MATCH(V$1,役男大表!$A$3:$BD$3,0)  )                  )  )  )," ",""),"")</f>
        <v>x</v>
      </c>
      <c r="W43" s="197" t="str">
        <f ca="1">_xlfn.IFNA(  SUBSTITUTE(     IF(  INDEX(役男大表!$A$1:$BD$75,MATCH($A43,役男大表!$A$1:$A$75,0),   MATCH(W$1,役男大表!$A$3:$BD$3,0)  )=0,"",  IF(  INDEX(役男大表!$A$1:$BD$75,MATCH($A43,役男大表!$A$1:$A$75,0),   MATCH(W$1,役男大表!$A$3:$BD$3,0)  )="榮","x",  IF(  INDEX(役男大表!$A$1:$BD$75,MATCH($A43,役男大表!$A$1:$A$75,0),   MATCH(W$1,役男大表!$A$3:$BD$3,0)  )="榮-22",  "x榮18-22",               INDEX(役男大表!$A$1:$BD$75,MATCH($A43,役男大表!$A$1:$A$75,0),   MATCH(W$1,役男大表!$A$3:$BD$3,0)  )                  )  )  )," ",""),"")</f>
        <v>x</v>
      </c>
      <c r="X43" s="197" t="str">
        <f ca="1">_xlfn.IFNA(  SUBSTITUTE(     IF(  INDEX(役男大表!$A$1:$BD$75,MATCH($A43,役男大表!$A$1:$A$75,0),   MATCH(X$1,役男大表!$A$3:$BD$3,0)  )=0,"",  IF(  INDEX(役男大表!$A$1:$BD$75,MATCH($A43,役男大表!$A$1:$A$75,0),   MATCH(X$1,役男大表!$A$3:$BD$3,0)  )="榮","x",  IF(  INDEX(役男大表!$A$1:$BD$75,MATCH($A43,役男大表!$A$1:$A$75,0),   MATCH(X$1,役男大表!$A$3:$BD$3,0)  )="榮-22",  "x榮18-22",               INDEX(役男大表!$A$1:$BD$75,MATCH($A43,役男大表!$A$1:$A$75,0),   MATCH(X$1,役男大表!$A$3:$BD$3,0)  )                  )  )  )," ",""),"")</f>
        <v/>
      </c>
      <c r="Y43" s="197" t="str">
        <f ca="1">_xlfn.IFNA(  SUBSTITUTE(     IF(  INDEX(役男大表!$A$1:$BD$75,MATCH($A43,役男大表!$A$1:$A$75,0),   MATCH(Y$1,役男大表!$A$3:$BD$3,0)  )=0,"",  IF(  INDEX(役男大表!$A$1:$BD$75,MATCH($A43,役男大表!$A$1:$A$75,0),   MATCH(Y$1,役男大表!$A$3:$BD$3,0)  )="榮","x",  IF(  INDEX(役男大表!$A$1:$BD$75,MATCH($A43,役男大表!$A$1:$A$75,0),   MATCH(Y$1,役男大表!$A$3:$BD$3,0)  )="榮-22",  "x榮18-22",               INDEX(役男大表!$A$1:$BD$75,MATCH($A43,役男大表!$A$1:$A$75,0),   MATCH(Y$1,役男大表!$A$3:$BD$3,0)  )                  )  )  )," ",""),"")</f>
        <v/>
      </c>
      <c r="Z43" s="197" t="str">
        <f ca="1">_xlfn.IFNA(  SUBSTITUTE(     IF(  INDEX(役男大表!$A$1:$BD$75,MATCH($A43,役男大表!$A$1:$A$75,0),   MATCH(Z$1,役男大表!$A$3:$BD$3,0)  )=0,"",  IF(  INDEX(役男大表!$A$1:$BD$75,MATCH($A43,役男大表!$A$1:$A$75,0),   MATCH(Z$1,役男大表!$A$3:$BD$3,0)  )="榮","x",  IF(  INDEX(役男大表!$A$1:$BD$75,MATCH($A43,役男大表!$A$1:$A$75,0),   MATCH(Z$1,役男大表!$A$3:$BD$3,0)  )="榮-22",  "x榮18-22",               INDEX(役男大表!$A$1:$BD$75,MATCH($A43,役男大表!$A$1:$A$75,0),   MATCH(Z$1,役男大表!$A$3:$BD$3,0)  )                  )  )  )," ",""),"")</f>
        <v/>
      </c>
      <c r="AA43" s="197" t="str">
        <f ca="1">_xlfn.IFNA(  SUBSTITUTE(     IF(  INDEX(役男大表!$A$1:$BD$75,MATCH($A43,役男大表!$A$1:$A$75,0),   MATCH(AA$1,役男大表!$A$3:$BD$3,0)  )=0,"",  IF(  INDEX(役男大表!$A$1:$BD$75,MATCH($A43,役男大表!$A$1:$A$75,0),   MATCH(AA$1,役男大表!$A$3:$BD$3,0)  )="榮","x",  IF(  INDEX(役男大表!$A$1:$BD$75,MATCH($A43,役男大表!$A$1:$A$75,0),   MATCH(AA$1,役男大表!$A$3:$BD$3,0)  )="榮-22",  "x榮18-22",               INDEX(役男大表!$A$1:$BD$75,MATCH($A43,役男大表!$A$1:$A$75,0),   MATCH(AA$1,役男大表!$A$3:$BD$3,0)  )                  )  )  )," ",""),"")</f>
        <v/>
      </c>
      <c r="AB43" s="197" t="str">
        <f ca="1">_xlfn.IFNA(  SUBSTITUTE(     IF(  INDEX(役男大表!$A$1:$BD$75,MATCH($A43,役男大表!$A$1:$A$75,0),   MATCH(AB$1,役男大表!$A$3:$BD$3,0)  )=0,"",  IF(  INDEX(役男大表!$A$1:$BD$75,MATCH($A43,役男大表!$A$1:$A$75,0),   MATCH(AB$1,役男大表!$A$3:$BD$3,0)  )="榮","x",  IF(  INDEX(役男大表!$A$1:$BD$75,MATCH($A43,役男大表!$A$1:$A$75,0),   MATCH(AB$1,役男大表!$A$3:$BD$3,0)  )="榮-22",  "x榮18-22",               INDEX(役男大表!$A$1:$BD$75,MATCH($A43,役男大表!$A$1:$A$75,0),   MATCH(AB$1,役男大表!$A$3:$BD$3,0)  )                  )  )  )," ",""),"")</f>
        <v/>
      </c>
      <c r="AC43" s="197" t="str">
        <f ca="1">_xlfn.IFNA(  SUBSTITUTE(     IF(  INDEX(役男大表!$A$1:$BD$75,MATCH($A43,役男大表!$A$1:$A$75,0),   MATCH(AC$1,役男大表!$A$3:$BD$3,0)  )=0,"",  IF(  INDEX(役男大表!$A$1:$BD$75,MATCH($A43,役男大表!$A$1:$A$75,0),   MATCH(AC$1,役男大表!$A$3:$BD$3,0)  )="榮","x",  IF(  INDEX(役男大表!$A$1:$BD$75,MATCH($A43,役男大表!$A$1:$A$75,0),   MATCH(AC$1,役男大表!$A$3:$BD$3,0)  )="榮-22",  "x榮18-22",               INDEX(役男大表!$A$1:$BD$75,MATCH($A43,役男大表!$A$1:$A$75,0),   MATCH(AC$1,役男大表!$A$3:$BD$3,0)  )                  )  )  )," ",""),"")</f>
        <v/>
      </c>
      <c r="AD43" s="197" t="str">
        <f ca="1">_xlfn.IFNA(  SUBSTITUTE(     IF(  INDEX(役男大表!$A$1:$BD$75,MATCH($A43,役男大表!$A$1:$A$75,0),   MATCH(AD$1,役男大表!$A$3:$BD$3,0)  )=0,"",  IF(  INDEX(役男大表!$A$1:$BD$75,MATCH($A43,役男大表!$A$1:$A$75,0),   MATCH(AD$1,役男大表!$A$3:$BD$3,0)  )="榮","x",  IF(  INDEX(役男大表!$A$1:$BD$75,MATCH($A43,役男大表!$A$1:$A$75,0),   MATCH(AD$1,役男大表!$A$3:$BD$3,0)  )="榮-22",  "x榮18-22",               INDEX(役男大表!$A$1:$BD$75,MATCH($A43,役男大表!$A$1:$A$75,0),   MATCH(AD$1,役男大表!$A$3:$BD$3,0)  )                  )  )  )," ",""),"")</f>
        <v/>
      </c>
      <c r="AE43" s="197" t="str">
        <f ca="1">_xlfn.IFNA(  SUBSTITUTE(     IF(  INDEX(役男大表!$A$1:$BD$75,MATCH($A43,役男大表!$A$1:$A$75,0),   MATCH(AE$1,役男大表!$A$3:$BD$3,0)  )=0,"",  IF(  INDEX(役男大表!$A$1:$BD$75,MATCH($A43,役男大表!$A$1:$A$75,0),   MATCH(AE$1,役男大表!$A$3:$BD$3,0)  )="榮","x",  IF(  INDEX(役男大表!$A$1:$BD$75,MATCH($A43,役男大表!$A$1:$A$75,0),   MATCH(AE$1,役男大表!$A$3:$BD$3,0)  )="榮-22",  "x榮18-22",               INDEX(役男大表!$A$1:$BD$75,MATCH($A43,役男大表!$A$1:$A$75,0),   MATCH(AE$1,役男大表!$A$3:$BD$3,0)  )                  )  )  )," ",""),"")</f>
        <v/>
      </c>
      <c r="AF43" s="197" t="str">
        <f ca="1">_xlfn.IFNA(  SUBSTITUTE(     IF(  INDEX(役男大表!$A$1:$BD$75,MATCH($A43,役男大表!$A$1:$A$75,0),   MATCH(AF$1,役男大表!$A$3:$BD$3,0)  )=0,"",  IF(  INDEX(役男大表!$A$1:$BD$75,MATCH($A43,役男大表!$A$1:$A$75,0),   MATCH(AF$1,役男大表!$A$3:$BD$3,0)  )="榮","x",  IF(  INDEX(役男大表!$A$1:$BD$75,MATCH($A43,役男大表!$A$1:$A$75,0),   MATCH(AF$1,役男大表!$A$3:$BD$3,0)  )="榮-22",  "x榮18-22",               INDEX(役男大表!$A$1:$BD$75,MATCH($A43,役男大表!$A$1:$A$75,0),   MATCH(AF$1,役男大表!$A$3:$BD$3,0)  )                  )  )  )," ",""),"")</f>
        <v>x</v>
      </c>
      <c r="AG43" s="197" t="str">
        <f ca="1">_xlfn.IFNA(  SUBSTITUTE(     IF(  INDEX(役男大表!$A$1:$BD$75,MATCH($A43,役男大表!$A$1:$A$75,0),   MATCH(AG$1,役男大表!$A$3:$BD$3,0)  )=0,"",  IF(  INDEX(役男大表!$A$1:$BD$75,MATCH($A43,役男大表!$A$1:$A$75,0),   MATCH(AG$1,役男大表!$A$3:$BD$3,0)  )="榮","x",  IF(  INDEX(役男大表!$A$1:$BD$75,MATCH($A43,役男大表!$A$1:$A$75,0),   MATCH(AG$1,役男大表!$A$3:$BD$3,0)  )="榮-22",  "x榮18-22",               INDEX(役男大表!$A$1:$BD$75,MATCH($A43,役男大表!$A$1:$A$75,0),   MATCH(AG$1,役男大表!$A$3:$BD$3,0)  )                  )  )  )," ",""),"")</f>
        <v>x</v>
      </c>
      <c r="AH43" s="197" t="str">
        <f ca="1">_xlfn.IFNA(  SUBSTITUTE(     IF(  INDEX(役男大表!$A$1:$BD$75,MATCH($A43,役男大表!$A$1:$A$75,0),   MATCH(AH$1,役男大表!$A$3:$BD$3,0)  )=0,"",  IF(  INDEX(役男大表!$A$1:$BD$75,MATCH($A43,役男大表!$A$1:$A$75,0),   MATCH(AH$1,役男大表!$A$3:$BD$3,0)  )="榮","x",  IF(  INDEX(役男大表!$A$1:$BD$75,MATCH($A43,役男大表!$A$1:$A$75,0),   MATCH(AH$1,役男大表!$A$3:$BD$3,0)  )="榮-22",  "x榮18-22",               INDEX(役男大表!$A$1:$BD$75,MATCH($A43,役男大表!$A$1:$A$75,0),   MATCH(AH$1,役男大表!$A$3:$BD$3,0)  )                  )  )  )," ",""),"")</f>
        <v/>
      </c>
      <c r="AI43" s="197" t="str">
        <f ca="1">_xlfn.IFNA(  SUBSTITUTE(     IF(  INDEX(役男大表!$A$1:$BD$75,MATCH($A43,役男大表!$A$1:$A$75,0),   MATCH(AI$1,役男大表!$A$3:$BD$3,0)  )=0,"",  IF(  INDEX(役男大表!$A$1:$BD$75,MATCH($A43,役男大表!$A$1:$A$75,0),   MATCH(AI$1,役男大表!$A$3:$BD$3,0)  )="榮","x",  IF(  INDEX(役男大表!$A$1:$BD$75,MATCH($A43,役男大表!$A$1:$A$75,0),   MATCH(AI$1,役男大表!$A$3:$BD$3,0)  )="榮-22",  "x榮18-22",               INDEX(役男大表!$A$1:$BD$75,MATCH($A43,役男大表!$A$1:$A$75,0),   MATCH(AI$1,役男大表!$A$3:$BD$3,0)  )                  )  )  )," ",""),"")</f>
        <v/>
      </c>
      <c r="AJ43" s="197" t="str">
        <f ca="1">_xlfn.IFNA(  SUBSTITUTE(     IF(  INDEX(役男大表!$A$1:$BD$75,MATCH($A43,役男大表!$A$1:$A$75,0),   MATCH(AJ$1,役男大表!$A$3:$BD$3,0)  )=0,"",  IF(  INDEX(役男大表!$A$1:$BD$75,MATCH($A43,役男大表!$A$1:$A$75,0),   MATCH(AJ$1,役男大表!$A$3:$BD$3,0)  )="榮","x",  IF(  INDEX(役男大表!$A$1:$BD$75,MATCH($A43,役男大表!$A$1:$A$75,0),   MATCH(AJ$1,役男大表!$A$3:$BD$3,0)  )="榮-22",  "x榮18-22",               INDEX(役男大表!$A$1:$BD$75,MATCH($A43,役男大表!$A$1:$A$75,0),   MATCH(AJ$1,役男大表!$A$3:$BD$3,0)  )                  )  )  )," ",""),"")</f>
        <v/>
      </c>
      <c r="AM43" s="257">
        <f t="shared" si="1"/>
        <v>42</v>
      </c>
      <c r="AN43" s="65" t="str">
        <f t="shared" si="2"/>
        <v>鄭凱文</v>
      </c>
      <c r="AO43" s="70" t="str">
        <f t="shared" ca="1" si="3"/>
        <v>18收</v>
      </c>
      <c r="AP43" s="65" t="str">
        <f>_xlfn.IFNA(IF((ROW(AP43)-1)&lt;=暫1!$B$2,IF(VALUE($AM43)=暫1!B$3,"家因",IF(VALUE($AM43)=暫1!C$3,"家因",IF(VALUE($AM43)=暫1!D$3,"家因",IF(VALUE($AM43)=暫1!E$3,"家因",IF(VALUE($AM43)=暫1!F$3,"家因",IF(VALUE($AM43)=暫1!G$3,"家因",IF(VALUE($AM43)=暫1!H$3,"家因",IF(VALUE($AM43)=暫1!I$3,"家因",IF(VALUE($AM43)=暫1!J$3,"家因",IF(VALUE($AM43)=暫1!K$3,"家因",IF(VALUE($AM43)=暫1!L$3,"家因",IF(VALUE($AM43)=暫1!M$3,"家因",IF(VALUE($AM43)=暫1!N$3,"家因",IF(VALUE($AM43)=暫1!O$3,"家因",IF(VALUE($AM43)=暫1!P$3,"家因",IF(VALUE($AM43)=暫1!Q$3,"家因",IF(VALUE($AM43)=暫1!R$3,"家因",IF(VALUE($AM43)=暫1!S$3,"家因",IF(VALUE($AM43)=暫1!T$3,"家因",IF(VALUE($AM43)=暫1!U$3,"家因","")))))))))))))))))))),""),"")</f>
        <v/>
      </c>
      <c r="AQ43" s="65" t="str">
        <f ca="1">IF((ROW(AQ43)-1)&lt;=暫1!$B$2,_xlfn.IFNA(IF(INDEX($A$1:$AJ$99,MATCH($AN43,$B$1:$B$219,0),VALUE($AQ$1+3))="成","補",INDEX($A$1:$AJ$99,MATCH($AN43,$B$1:$B$219,0),VALUE($AQ$1+3))),""),"")</f>
        <v>x</v>
      </c>
      <c r="AR43" s="65" t="str">
        <f ca="1">IF((ROW(AR43)-1)&lt;=暫1!$B$2,_xlfn.IFNA(IF(INDEX($A$1:$AJ$99,MATCH($AN43,$B$1:$B$219,0),VALUE($AR$1+3))="成","補",INDEX($A$1:$AJ$99,MATCH($AN43,$B$1:$B$219,0),VALUE($AR$1+3))),""),"")</f>
        <v/>
      </c>
      <c r="AS43" s="65" t="str">
        <f ca="1">IF((ROW(AS43)-1)&lt;=暫1!$B$2,_xlfn.IFNA(IF(INDEX($A$1:$AJ$99,MATCH($AN43,$B$1:$B$219,0),VALUE($AS$1+3))="成","補",INDEX($A$1:$AJ$99,MATCH($AN43,$B$1:$B$219,0),VALUE($AS$1+3))),""),"")</f>
        <v/>
      </c>
      <c r="AT43" s="65" t="str">
        <f t="shared" ca="1" si="4"/>
        <v/>
      </c>
      <c r="AU43" s="65" t="str">
        <f t="shared" ca="1" si="7"/>
        <v/>
      </c>
      <c r="AV43" s="65" t="str">
        <f t="shared" ca="1" si="6"/>
        <v/>
      </c>
      <c r="AX43" s="65" t="str">
        <f ca="1">IFERROR(IF((ROW(AX43)-1)&lt;=暫1!$B$2,SUBSTITUTE(IF($AO43=$AX$1,$AM43,"")," ",""),""),"")</f>
        <v/>
      </c>
      <c r="AY43" s="65" t="str">
        <f ca="1">IFERROR(IF((ROW(AY43)-1)&lt;=暫1!$B$2,SUBSTITUTE(IF($AO43=$AY$1,$AM43,"")," ",""),""),"")</f>
        <v/>
      </c>
      <c r="AZ43" s="65" t="str">
        <f ca="1">IFERROR(IF((ROW(AZ43)-1)&lt;=暫1!$B$2,SUBSTITUTE(IF($AO43=$AZ$1,$AM43,"")," ",""),""),"")</f>
        <v/>
      </c>
      <c r="BA43" s="65" t="str">
        <f ca="1">IFERROR(IF((ROW(BA43)-1)&lt;=暫1!$B$2,SUBSTITUTE(IF($AO43=$BA$1,$AM43,"")," ",""),""),"")</f>
        <v>42</v>
      </c>
      <c r="BB43" s="68" t="str">
        <f ca="1">IFERROR(IF((ROW(BB43)-1)&lt;=暫1!$B$2,SUBSTITUTE(IF(OR($AO43=$BB$1,$AO43=$AY$1,$AO43=$AZ$1),$AM43,IF($AO43=$AY$1,$AM43,"")),"",""),""),"")</f>
        <v/>
      </c>
      <c r="BC43" s="68" t="str">
        <f>IF(    AND(LEN(BC42)&gt;=2,IF(OR(役男人力!$K$2:$K$94="是"),役男人力!$B44,"")&lt;&gt;"" ),        "" &amp;  IF(OR(役男人力!$K$2:$K$94="是"),役男人力!$B43,""),  IF(OR(役男人力!$E43="全日勤",役男人力!$E43="家因退勤"),役男人力!$B43,"")  )</f>
        <v/>
      </c>
    </row>
    <row r="44" spans="1:55" ht="27" customHeight="1">
      <c r="A44" s="197">
        <v>43</v>
      </c>
      <c r="B44" s="197" t="str">
        <f>_xlfn.IFNA(  INDEX(役男大表!$A$1:$BD$75,MATCH(A44,役男大表!$A$1:$A$75,0),2),"")</f>
        <v>蔡政倫</v>
      </c>
      <c r="C44" s="197" t="str">
        <f ca="1">_xlfn.IFNA(  SUBSTITUTE(     IF(  INDEX(役男大表!$A$1:$BD$75,MATCH($A44,役男大表!$A$1:$A$75,0),   MATCH(C$1,役男大表!$A$3:$BD$3,0)  )=0,"",  IF(  INDEX(役男大表!$A$1:$BD$75,MATCH($A44,役男大表!$A$1:$A$75,0),   MATCH(C$1,役男大表!$A$3:$BD$3,0)  )="榮","x",  IF(  INDEX(役男大表!$A$1:$BD$75,MATCH($A44,役男大表!$A$1:$A$75,0),   MATCH(C$1,役男大表!$A$3:$BD$3,0)  )="榮-22",  "x榮18-22",               INDEX(役男大表!$A$1:$BD$75,MATCH($A44,役男大表!$A$1:$A$75,0),   MATCH(C$1,役男大表!$A$3:$BD$3,0)  )                  )  )  )," ",""),"")</f>
        <v/>
      </c>
      <c r="D44" s="197" t="str">
        <f ca="1">_xlfn.IFNA(  SUBSTITUTE(     IF(  INDEX(役男大表!$A$1:$BD$75,MATCH($A44,役男大表!$A$1:$A$75,0),   MATCH(D$1,役男大表!$A$3:$BD$3,0)  )=0,"",  IF(  INDEX(役男大表!$A$1:$BD$75,MATCH($A44,役男大表!$A$1:$A$75,0),   MATCH(D$1,役男大表!$A$3:$BD$3,0)  )="榮","x",  IF(  INDEX(役男大表!$A$1:$BD$75,MATCH($A44,役男大表!$A$1:$A$75,0),   MATCH(D$1,役男大表!$A$3:$BD$3,0)  )="榮-22",  "x榮18-22",               INDEX(役男大表!$A$1:$BD$75,MATCH($A44,役男大表!$A$1:$A$75,0),   MATCH(D$1,役男大表!$A$3:$BD$3,0)  )                  )  )  )," ",""),"")</f>
        <v>病07-3日18</v>
      </c>
      <c r="E44" s="197" t="str">
        <f ca="1">_xlfn.IFNA(  SUBSTITUTE(     IF(  INDEX(役男大表!$A$1:$BD$75,MATCH($A44,役男大表!$A$1:$A$75,0),   MATCH(E$1,役男大表!$A$3:$BD$3,0)  )=0,"",  IF(  INDEX(役男大表!$A$1:$BD$75,MATCH($A44,役男大表!$A$1:$A$75,0),   MATCH(E$1,役男大表!$A$3:$BD$3,0)  )="榮","x",  IF(  INDEX(役男大表!$A$1:$BD$75,MATCH($A44,役男大表!$A$1:$A$75,0),   MATCH(E$1,役男大表!$A$3:$BD$3,0)  )="榮-22",  "x榮18-22",               INDEX(役男大表!$A$1:$BD$75,MATCH($A44,役男大表!$A$1:$A$75,0),   MATCH(E$1,役男大表!$A$3:$BD$3,0)  )                  )  )  )," ",""),"")</f>
        <v>病2日18-3日18</v>
      </c>
      <c r="F44" s="197" t="str">
        <f ca="1">_xlfn.IFNA(  SUBSTITUTE(     IF(  INDEX(役男大表!$A$1:$BD$75,MATCH($A44,役男大表!$A$1:$A$75,0),   MATCH(F$1,役男大表!$A$3:$BD$3,0)  )=0,"",  IF(  INDEX(役男大表!$A$1:$BD$75,MATCH($A44,役男大表!$A$1:$A$75,0),   MATCH(F$1,役男大表!$A$3:$BD$3,0)  )="榮","x",  IF(  INDEX(役男大表!$A$1:$BD$75,MATCH($A44,役男大表!$A$1:$A$75,0),   MATCH(F$1,役男大表!$A$3:$BD$3,0)  )="榮-22",  "x榮18-22",               INDEX(役男大表!$A$1:$BD$75,MATCH($A44,役男大表!$A$1:$A$75,0),   MATCH(F$1,役男大表!$A$3:$BD$3,0)  )                  )  )  )," ",""),"")</f>
        <v>x</v>
      </c>
      <c r="G44" s="197" t="str">
        <f ca="1">_xlfn.IFNA(  SUBSTITUTE(     IF(  INDEX(役男大表!$A$1:$BD$75,MATCH($A44,役男大表!$A$1:$A$75,0),   MATCH(G$1,役男大表!$A$3:$BD$3,0)  )=0,"",  IF(  INDEX(役男大表!$A$1:$BD$75,MATCH($A44,役男大表!$A$1:$A$75,0),   MATCH(G$1,役男大表!$A$3:$BD$3,0)  )="榮","x",  IF(  INDEX(役男大表!$A$1:$BD$75,MATCH($A44,役男大表!$A$1:$A$75,0),   MATCH(G$1,役男大表!$A$3:$BD$3,0)  )="榮-22",  "x榮18-22",               INDEX(役男大表!$A$1:$BD$75,MATCH($A44,役男大表!$A$1:$A$75,0),   MATCH(G$1,役男大表!$A$3:$BD$3,0)  )                  )  )  )," ",""),"")</f>
        <v>x</v>
      </c>
      <c r="H44" s="197" t="str">
        <f ca="1">_xlfn.IFNA(  SUBSTITUTE(     IF(  INDEX(役男大表!$A$1:$BD$75,MATCH($A44,役男大表!$A$1:$A$75,0),   MATCH(H$1,役男大表!$A$3:$BD$3,0)  )=0,"",  IF(  INDEX(役男大表!$A$1:$BD$75,MATCH($A44,役男大表!$A$1:$A$75,0),   MATCH(H$1,役男大表!$A$3:$BD$3,0)  )="榮","x",  IF(  INDEX(役男大表!$A$1:$BD$75,MATCH($A44,役男大表!$A$1:$A$75,0),   MATCH(H$1,役男大表!$A$3:$BD$3,0)  )="榮-22",  "x榮18-22",               INDEX(役男大表!$A$1:$BD$75,MATCH($A44,役男大表!$A$1:$A$75,0),   MATCH(H$1,役男大表!$A$3:$BD$3,0)  )                  )  )  )," ",""),"")</f>
        <v/>
      </c>
      <c r="I44" s="197" t="str">
        <f ca="1">_xlfn.IFNA(  SUBSTITUTE(     IF(  INDEX(役男大表!$A$1:$BD$75,MATCH($A44,役男大表!$A$1:$A$75,0),   MATCH(I$1,役男大表!$A$3:$BD$3,0)  )=0,"",  IF(  INDEX(役男大表!$A$1:$BD$75,MATCH($A44,役男大表!$A$1:$A$75,0),   MATCH(I$1,役男大表!$A$3:$BD$3,0)  )="榮","x",  IF(  INDEX(役男大表!$A$1:$BD$75,MATCH($A44,役男大表!$A$1:$A$75,0),   MATCH(I$1,役男大表!$A$3:$BD$3,0)  )="榮-22",  "x榮18-22",               INDEX(役男大表!$A$1:$BD$75,MATCH($A44,役男大表!$A$1:$A$75,0),   MATCH(I$1,役男大表!$A$3:$BD$3,0)  )                  )  )  )," ",""),"")</f>
        <v/>
      </c>
      <c r="J44" s="197" t="str">
        <f ca="1">_xlfn.IFNA(  SUBSTITUTE(     IF(  INDEX(役男大表!$A$1:$BD$75,MATCH($A44,役男大表!$A$1:$A$75,0),   MATCH(J$1,役男大表!$A$3:$BD$3,0)  )=0,"",  IF(  INDEX(役男大表!$A$1:$BD$75,MATCH($A44,役男大表!$A$1:$A$75,0),   MATCH(J$1,役男大表!$A$3:$BD$3,0)  )="榮","x",  IF(  INDEX(役男大表!$A$1:$BD$75,MATCH($A44,役男大表!$A$1:$A$75,0),   MATCH(J$1,役男大表!$A$3:$BD$3,0)  )="榮-22",  "x榮18-22",               INDEX(役男大表!$A$1:$BD$75,MATCH($A44,役男大表!$A$1:$A$75,0),   MATCH(J$1,役男大表!$A$3:$BD$3,0)  )                  )  )  )," ",""),"")</f>
        <v/>
      </c>
      <c r="K44" s="197" t="str">
        <f ca="1">_xlfn.IFNA(  SUBSTITUTE(     IF(  INDEX(役男大表!$A$1:$BD$75,MATCH($A44,役男大表!$A$1:$A$75,0),   MATCH(K$1,役男大表!$A$3:$BD$3,0)  )=0,"",  IF(  INDEX(役男大表!$A$1:$BD$75,MATCH($A44,役男大表!$A$1:$A$75,0),   MATCH(K$1,役男大表!$A$3:$BD$3,0)  )="榮","x",  IF(  INDEX(役男大表!$A$1:$BD$75,MATCH($A44,役男大表!$A$1:$A$75,0),   MATCH(K$1,役男大表!$A$3:$BD$3,0)  )="榮-22",  "x榮18-22",               INDEX(役男大表!$A$1:$BD$75,MATCH($A44,役男大表!$A$1:$A$75,0),   MATCH(K$1,役男大表!$A$3:$BD$3,0)  )                  )  )  )," ",""),"")</f>
        <v/>
      </c>
      <c r="L44" s="197" t="str">
        <f ca="1">_xlfn.IFNA(  SUBSTITUTE(     IF(  INDEX(役男大表!$A$1:$BD$75,MATCH($A44,役男大表!$A$1:$A$75,0),   MATCH(L$1,役男大表!$A$3:$BD$3,0)  )=0,"",  IF(  INDEX(役男大表!$A$1:$BD$75,MATCH($A44,役男大表!$A$1:$A$75,0),   MATCH(L$1,役男大表!$A$3:$BD$3,0)  )="榮","x",  IF(  INDEX(役男大表!$A$1:$BD$75,MATCH($A44,役男大表!$A$1:$A$75,0),   MATCH(L$1,役男大表!$A$3:$BD$3,0)  )="榮-22",  "x榮18-22",               INDEX(役男大表!$A$1:$BD$75,MATCH($A44,役男大表!$A$1:$A$75,0),   MATCH(L$1,役男大表!$A$3:$BD$3,0)  )                  )  )  )," ",""),"")</f>
        <v/>
      </c>
      <c r="M44" s="197" t="str">
        <f ca="1">_xlfn.IFNA(  SUBSTITUTE(     IF(  INDEX(役男大表!$A$1:$BD$75,MATCH($A44,役男大表!$A$1:$A$75,0),   MATCH(M$1,役男大表!$A$3:$BD$3,0)  )=0,"",  IF(  INDEX(役男大表!$A$1:$BD$75,MATCH($A44,役男大表!$A$1:$A$75,0),   MATCH(M$1,役男大表!$A$3:$BD$3,0)  )="榮","x",  IF(  INDEX(役男大表!$A$1:$BD$75,MATCH($A44,役男大表!$A$1:$A$75,0),   MATCH(M$1,役男大表!$A$3:$BD$3,0)  )="榮-22",  "x榮18-22",               INDEX(役男大表!$A$1:$BD$75,MATCH($A44,役男大表!$A$1:$A$75,0),   MATCH(M$1,役男大表!$A$3:$BD$3,0)  )                  )  )  )," ",""),"")</f>
        <v/>
      </c>
      <c r="N44" s="197" t="str">
        <f ca="1">_xlfn.IFNA(  SUBSTITUTE(     IF(  INDEX(役男大表!$A$1:$BD$75,MATCH($A44,役男大表!$A$1:$A$75,0),   MATCH(N$1,役男大表!$A$3:$BD$3,0)  )=0,"",  IF(  INDEX(役男大表!$A$1:$BD$75,MATCH($A44,役男大表!$A$1:$A$75,0),   MATCH(N$1,役男大表!$A$3:$BD$3,0)  )="榮","x",  IF(  INDEX(役男大表!$A$1:$BD$75,MATCH($A44,役男大表!$A$1:$A$75,0),   MATCH(N$1,役男大表!$A$3:$BD$3,0)  )="榮-22",  "x榮18-22",               INDEX(役男大表!$A$1:$BD$75,MATCH($A44,役男大表!$A$1:$A$75,0),   MATCH(N$1,役男大表!$A$3:$BD$3,0)  )                  )  )  )," ",""),"")</f>
        <v/>
      </c>
      <c r="O44" s="197" t="str">
        <f ca="1">_xlfn.IFNA(  SUBSTITUTE(     IF(  INDEX(役男大表!$A$1:$BD$75,MATCH($A44,役男大表!$A$1:$A$75,0),   MATCH(O$1,役男大表!$A$3:$BD$3,0)  )=0,"",  IF(  INDEX(役男大表!$A$1:$BD$75,MATCH($A44,役男大表!$A$1:$A$75,0),   MATCH(O$1,役男大表!$A$3:$BD$3,0)  )="榮","x",  IF(  INDEX(役男大表!$A$1:$BD$75,MATCH($A44,役男大表!$A$1:$A$75,0),   MATCH(O$1,役男大表!$A$3:$BD$3,0)  )="榮-22",  "x榮18-22",               INDEX(役男大表!$A$1:$BD$75,MATCH($A44,役男大表!$A$1:$A$75,0),   MATCH(O$1,役男大表!$A$3:$BD$3,0)  )                  )  )  )," ",""),"")</f>
        <v>x</v>
      </c>
      <c r="P44" s="197" t="str">
        <f ca="1">_xlfn.IFNA(  SUBSTITUTE(     IF(  INDEX(役男大表!$A$1:$BD$75,MATCH($A44,役男大表!$A$1:$A$75,0),   MATCH(P$1,役男大表!$A$3:$BD$3,0)  )=0,"",  IF(  INDEX(役男大表!$A$1:$BD$75,MATCH($A44,役男大表!$A$1:$A$75,0),   MATCH(P$1,役男大表!$A$3:$BD$3,0)  )="榮","x",  IF(  INDEX(役男大表!$A$1:$BD$75,MATCH($A44,役男大表!$A$1:$A$75,0),   MATCH(P$1,役男大表!$A$3:$BD$3,0)  )="榮-22",  "x榮18-22",               INDEX(役男大表!$A$1:$BD$75,MATCH($A44,役男大表!$A$1:$A$75,0),   MATCH(P$1,役男大表!$A$3:$BD$3,0)  )                  )  )  )," ",""),"")</f>
        <v>x榮18-22</v>
      </c>
      <c r="Q44" s="197" t="str">
        <f ca="1">_xlfn.IFNA(  SUBSTITUTE(     IF(  INDEX(役男大表!$A$1:$BD$75,MATCH($A44,役男大表!$A$1:$A$75,0),   MATCH(Q$1,役男大表!$A$3:$BD$3,0)  )=0,"",  IF(  INDEX(役男大表!$A$1:$BD$75,MATCH($A44,役男大表!$A$1:$A$75,0),   MATCH(Q$1,役男大表!$A$3:$BD$3,0)  )="榮","x",  IF(  INDEX(役男大表!$A$1:$BD$75,MATCH($A44,役男大表!$A$1:$A$75,0),   MATCH(Q$1,役男大表!$A$3:$BD$3,0)  )="榮-22",  "x榮18-22",               INDEX(役男大表!$A$1:$BD$75,MATCH($A44,役男大表!$A$1:$A$75,0),   MATCH(Q$1,役男大表!$A$3:$BD$3,0)  )                  )  )  )," ",""),"")</f>
        <v/>
      </c>
      <c r="R44" s="197" t="str">
        <f ca="1">_xlfn.IFNA(  SUBSTITUTE(     IF(  INDEX(役男大表!$A$1:$BD$75,MATCH($A44,役男大表!$A$1:$A$75,0),   MATCH(R$1,役男大表!$A$3:$BD$3,0)  )=0,"",  IF(  INDEX(役男大表!$A$1:$BD$75,MATCH($A44,役男大表!$A$1:$A$75,0),   MATCH(R$1,役男大表!$A$3:$BD$3,0)  )="榮","x",  IF(  INDEX(役男大表!$A$1:$BD$75,MATCH($A44,役男大表!$A$1:$A$75,0),   MATCH(R$1,役男大表!$A$3:$BD$3,0)  )="榮-22",  "x榮18-22",               INDEX(役男大表!$A$1:$BD$75,MATCH($A44,役男大表!$A$1:$A$75,0),   MATCH(R$1,役男大表!$A$3:$BD$3,0)  )                  )  )  )," ",""),"")</f>
        <v/>
      </c>
      <c r="S44" s="197" t="str">
        <f ca="1">_xlfn.IFNA(  SUBSTITUTE(     IF(  INDEX(役男大表!$A$1:$BD$75,MATCH($A44,役男大表!$A$1:$A$75,0),   MATCH(S$1,役男大表!$A$3:$BD$3,0)  )=0,"",  IF(  INDEX(役男大表!$A$1:$BD$75,MATCH($A44,役男大表!$A$1:$A$75,0),   MATCH(S$1,役男大表!$A$3:$BD$3,0)  )="榮","x",  IF(  INDEX(役男大表!$A$1:$BD$75,MATCH($A44,役男大表!$A$1:$A$75,0),   MATCH(S$1,役男大表!$A$3:$BD$3,0)  )="榮-22",  "x榮18-22",               INDEX(役男大表!$A$1:$BD$75,MATCH($A44,役男大表!$A$1:$A$75,0),   MATCH(S$1,役男大表!$A$3:$BD$3,0)  )                  )  )  )," ",""),"")</f>
        <v/>
      </c>
      <c r="T44" s="197" t="str">
        <f ca="1">_xlfn.IFNA(  SUBSTITUTE(     IF(  INDEX(役男大表!$A$1:$BD$75,MATCH($A44,役男大表!$A$1:$A$75,0),   MATCH(T$1,役男大表!$A$3:$BD$3,0)  )=0,"",  IF(  INDEX(役男大表!$A$1:$BD$75,MATCH($A44,役男大表!$A$1:$A$75,0),   MATCH(T$1,役男大表!$A$3:$BD$3,0)  )="榮","x",  IF(  INDEX(役男大表!$A$1:$BD$75,MATCH($A44,役男大表!$A$1:$A$75,0),   MATCH(T$1,役男大表!$A$3:$BD$3,0)  )="榮-22",  "x榮18-22",               INDEX(役男大表!$A$1:$BD$75,MATCH($A44,役男大表!$A$1:$A$75,0),   MATCH(T$1,役男大表!$A$3:$BD$3,0)  )                  )  )  )," ",""),"")</f>
        <v>x</v>
      </c>
      <c r="U44" s="197" t="str">
        <f ca="1">_xlfn.IFNA(  SUBSTITUTE(     IF(  INDEX(役男大表!$A$1:$BD$75,MATCH($A44,役男大表!$A$1:$A$75,0),   MATCH(U$1,役男大表!$A$3:$BD$3,0)  )=0,"",  IF(  INDEX(役男大表!$A$1:$BD$75,MATCH($A44,役男大表!$A$1:$A$75,0),   MATCH(U$1,役男大表!$A$3:$BD$3,0)  )="榮","x",  IF(  INDEX(役男大表!$A$1:$BD$75,MATCH($A44,役男大表!$A$1:$A$75,0),   MATCH(U$1,役男大表!$A$3:$BD$3,0)  )="榮-22",  "x榮18-22",               INDEX(役男大表!$A$1:$BD$75,MATCH($A44,役男大表!$A$1:$A$75,0),   MATCH(U$1,役男大表!$A$3:$BD$3,0)  )                  )  )  )," ",""),"")</f>
        <v>x</v>
      </c>
      <c r="V44" s="197" t="str">
        <f ca="1">_xlfn.IFNA(  SUBSTITUTE(     IF(  INDEX(役男大表!$A$1:$BD$75,MATCH($A44,役男大表!$A$1:$A$75,0),   MATCH(V$1,役男大表!$A$3:$BD$3,0)  )=0,"",  IF(  INDEX(役男大表!$A$1:$BD$75,MATCH($A44,役男大表!$A$1:$A$75,0),   MATCH(V$1,役男大表!$A$3:$BD$3,0)  )="榮","x",  IF(  INDEX(役男大表!$A$1:$BD$75,MATCH($A44,役男大表!$A$1:$A$75,0),   MATCH(V$1,役男大表!$A$3:$BD$3,0)  )="榮-22",  "x榮18-22",               INDEX(役男大表!$A$1:$BD$75,MATCH($A44,役男大表!$A$1:$A$75,0),   MATCH(V$1,役男大表!$A$3:$BD$3,0)  )                  )  )  )," ",""),"")</f>
        <v/>
      </c>
      <c r="W44" s="197" t="str">
        <f ca="1">_xlfn.IFNA(  SUBSTITUTE(     IF(  INDEX(役男大表!$A$1:$BD$75,MATCH($A44,役男大表!$A$1:$A$75,0),   MATCH(W$1,役男大表!$A$3:$BD$3,0)  )=0,"",  IF(  INDEX(役男大表!$A$1:$BD$75,MATCH($A44,役男大表!$A$1:$A$75,0),   MATCH(W$1,役男大表!$A$3:$BD$3,0)  )="榮","x",  IF(  INDEX(役男大表!$A$1:$BD$75,MATCH($A44,役男大表!$A$1:$A$75,0),   MATCH(W$1,役男大表!$A$3:$BD$3,0)  )="榮-22",  "x榮18-22",               INDEX(役男大表!$A$1:$BD$75,MATCH($A44,役男大表!$A$1:$A$75,0),   MATCH(W$1,役男大表!$A$3:$BD$3,0)  )                  )  )  )," ",""),"")</f>
        <v/>
      </c>
      <c r="X44" s="197" t="str">
        <f ca="1">_xlfn.IFNA(  SUBSTITUTE(     IF(  INDEX(役男大表!$A$1:$BD$75,MATCH($A44,役男大表!$A$1:$A$75,0),   MATCH(X$1,役男大表!$A$3:$BD$3,0)  )=0,"",  IF(  INDEX(役男大表!$A$1:$BD$75,MATCH($A44,役男大表!$A$1:$A$75,0),   MATCH(X$1,役男大表!$A$3:$BD$3,0)  )="榮","x",  IF(  INDEX(役男大表!$A$1:$BD$75,MATCH($A44,役男大表!$A$1:$A$75,0),   MATCH(X$1,役男大表!$A$3:$BD$3,0)  )="榮-22",  "x榮18-22",               INDEX(役男大表!$A$1:$BD$75,MATCH($A44,役男大表!$A$1:$A$75,0),   MATCH(X$1,役男大表!$A$3:$BD$3,0)  )                  )  )  )," ",""),"")</f>
        <v/>
      </c>
      <c r="Y44" s="197" t="str">
        <f ca="1">_xlfn.IFNA(  SUBSTITUTE(     IF(  INDEX(役男大表!$A$1:$BD$75,MATCH($A44,役男大表!$A$1:$A$75,0),   MATCH(Y$1,役男大表!$A$3:$BD$3,0)  )=0,"",  IF(  INDEX(役男大表!$A$1:$BD$75,MATCH($A44,役男大表!$A$1:$A$75,0),   MATCH(Y$1,役男大表!$A$3:$BD$3,0)  )="榮","x",  IF(  INDEX(役男大表!$A$1:$BD$75,MATCH($A44,役男大表!$A$1:$A$75,0),   MATCH(Y$1,役男大表!$A$3:$BD$3,0)  )="榮-22",  "x榮18-22",               INDEX(役男大表!$A$1:$BD$75,MATCH($A44,役男大表!$A$1:$A$75,0),   MATCH(Y$1,役男大表!$A$3:$BD$3,0)  )                  )  )  )," ",""),"")</f>
        <v/>
      </c>
      <c r="Z44" s="197" t="str">
        <f ca="1">_xlfn.IFNA(  SUBSTITUTE(     IF(  INDEX(役男大表!$A$1:$BD$75,MATCH($A44,役男大表!$A$1:$A$75,0),   MATCH(Z$1,役男大表!$A$3:$BD$3,0)  )=0,"",  IF(  INDEX(役男大表!$A$1:$BD$75,MATCH($A44,役男大表!$A$1:$A$75,0),   MATCH(Z$1,役男大表!$A$3:$BD$3,0)  )="榮","x",  IF(  INDEX(役男大表!$A$1:$BD$75,MATCH($A44,役男大表!$A$1:$A$75,0),   MATCH(Z$1,役男大表!$A$3:$BD$3,0)  )="榮-22",  "x榮18-22",               INDEX(役男大表!$A$1:$BD$75,MATCH($A44,役男大表!$A$1:$A$75,0),   MATCH(Z$1,役男大表!$A$3:$BD$3,0)  )                  )  )  )," ",""),"")</f>
        <v/>
      </c>
      <c r="AA44" s="197" t="str">
        <f ca="1">_xlfn.IFNA(  SUBSTITUTE(     IF(  INDEX(役男大表!$A$1:$BD$75,MATCH($A44,役男大表!$A$1:$A$75,0),   MATCH(AA$1,役男大表!$A$3:$BD$3,0)  )=0,"",  IF(  INDEX(役男大表!$A$1:$BD$75,MATCH($A44,役男大表!$A$1:$A$75,0),   MATCH(AA$1,役男大表!$A$3:$BD$3,0)  )="榮","x",  IF(  INDEX(役男大表!$A$1:$BD$75,MATCH($A44,役男大表!$A$1:$A$75,0),   MATCH(AA$1,役男大表!$A$3:$BD$3,0)  )="榮-22",  "x榮18-22",               INDEX(役男大表!$A$1:$BD$75,MATCH($A44,役男大表!$A$1:$A$75,0),   MATCH(AA$1,役男大表!$A$3:$BD$3,0)  )                  )  )  )," ",""),"")</f>
        <v>x</v>
      </c>
      <c r="AB44" s="197" t="str">
        <f ca="1">_xlfn.IFNA(  SUBSTITUTE(     IF(  INDEX(役男大表!$A$1:$BD$75,MATCH($A44,役男大表!$A$1:$A$75,0),   MATCH(AB$1,役男大表!$A$3:$BD$3,0)  )=0,"",  IF(  INDEX(役男大表!$A$1:$BD$75,MATCH($A44,役男大表!$A$1:$A$75,0),   MATCH(AB$1,役男大表!$A$3:$BD$3,0)  )="榮","x",  IF(  INDEX(役男大表!$A$1:$BD$75,MATCH($A44,役男大表!$A$1:$A$75,0),   MATCH(AB$1,役男大表!$A$3:$BD$3,0)  )="榮-22",  "x榮18-22",               INDEX(役男大表!$A$1:$BD$75,MATCH($A44,役男大表!$A$1:$A$75,0),   MATCH(AB$1,役男大表!$A$3:$BD$3,0)  )                  )  )  )," ",""),"")</f>
        <v>x</v>
      </c>
      <c r="AC44" s="197" t="str">
        <f ca="1">_xlfn.IFNA(  SUBSTITUTE(     IF(  INDEX(役男大表!$A$1:$BD$75,MATCH($A44,役男大表!$A$1:$A$75,0),   MATCH(AC$1,役男大表!$A$3:$BD$3,0)  )=0,"",  IF(  INDEX(役男大表!$A$1:$BD$75,MATCH($A44,役男大表!$A$1:$A$75,0),   MATCH(AC$1,役男大表!$A$3:$BD$3,0)  )="榮","x",  IF(  INDEX(役男大表!$A$1:$BD$75,MATCH($A44,役男大表!$A$1:$A$75,0),   MATCH(AC$1,役男大表!$A$3:$BD$3,0)  )="榮-22",  "x榮18-22",               INDEX(役男大表!$A$1:$BD$75,MATCH($A44,役男大表!$A$1:$A$75,0),   MATCH(AC$1,役男大表!$A$3:$BD$3,0)  )                  )  )  )," ",""),"")</f>
        <v/>
      </c>
      <c r="AD44" s="197" t="str">
        <f ca="1">_xlfn.IFNA(  SUBSTITUTE(     IF(  INDEX(役男大表!$A$1:$BD$75,MATCH($A44,役男大表!$A$1:$A$75,0),   MATCH(AD$1,役男大表!$A$3:$BD$3,0)  )=0,"",  IF(  INDEX(役男大表!$A$1:$BD$75,MATCH($A44,役男大表!$A$1:$A$75,0),   MATCH(AD$1,役男大表!$A$3:$BD$3,0)  )="榮","x",  IF(  INDEX(役男大表!$A$1:$BD$75,MATCH($A44,役男大表!$A$1:$A$75,0),   MATCH(AD$1,役男大表!$A$3:$BD$3,0)  )="榮-22",  "x榮18-22",               INDEX(役男大表!$A$1:$BD$75,MATCH($A44,役男大表!$A$1:$A$75,0),   MATCH(AD$1,役男大表!$A$3:$BD$3,0)  )                  )  )  )," ",""),"")</f>
        <v/>
      </c>
      <c r="AE44" s="197" t="str">
        <f ca="1">_xlfn.IFNA(  SUBSTITUTE(     IF(  INDEX(役男大表!$A$1:$BD$75,MATCH($A44,役男大表!$A$1:$A$75,0),   MATCH(AE$1,役男大表!$A$3:$BD$3,0)  )=0,"",  IF(  INDEX(役男大表!$A$1:$BD$75,MATCH($A44,役男大表!$A$1:$A$75,0),   MATCH(AE$1,役男大表!$A$3:$BD$3,0)  )="榮","x",  IF(  INDEX(役男大表!$A$1:$BD$75,MATCH($A44,役男大表!$A$1:$A$75,0),   MATCH(AE$1,役男大表!$A$3:$BD$3,0)  )="榮-22",  "x榮18-22",               INDEX(役男大表!$A$1:$BD$75,MATCH($A44,役男大表!$A$1:$A$75,0),   MATCH(AE$1,役男大表!$A$3:$BD$3,0)  )                  )  )  )," ",""),"")</f>
        <v/>
      </c>
      <c r="AF44" s="197" t="str">
        <f ca="1">_xlfn.IFNA(  SUBSTITUTE(     IF(  INDEX(役男大表!$A$1:$BD$75,MATCH($A44,役男大表!$A$1:$A$75,0),   MATCH(AF$1,役男大表!$A$3:$BD$3,0)  )=0,"",  IF(  INDEX(役男大表!$A$1:$BD$75,MATCH($A44,役男大表!$A$1:$A$75,0),   MATCH(AF$1,役男大表!$A$3:$BD$3,0)  )="榮","x",  IF(  INDEX(役男大表!$A$1:$BD$75,MATCH($A44,役男大表!$A$1:$A$75,0),   MATCH(AF$1,役男大表!$A$3:$BD$3,0)  )="榮-22",  "x榮18-22",               INDEX(役男大表!$A$1:$BD$75,MATCH($A44,役男大表!$A$1:$A$75,0),   MATCH(AF$1,役男大表!$A$3:$BD$3,0)  )                  )  )  )," ",""),"")</f>
        <v/>
      </c>
      <c r="AG44" s="197" t="str">
        <f ca="1">_xlfn.IFNA(  SUBSTITUTE(     IF(  INDEX(役男大表!$A$1:$BD$75,MATCH($A44,役男大表!$A$1:$A$75,0),   MATCH(AG$1,役男大表!$A$3:$BD$3,0)  )=0,"",  IF(  INDEX(役男大表!$A$1:$BD$75,MATCH($A44,役男大表!$A$1:$A$75,0),   MATCH(AG$1,役男大表!$A$3:$BD$3,0)  )="榮","x",  IF(  INDEX(役男大表!$A$1:$BD$75,MATCH($A44,役男大表!$A$1:$A$75,0),   MATCH(AG$1,役男大表!$A$3:$BD$3,0)  )="榮-22",  "x榮18-22",               INDEX(役男大表!$A$1:$BD$75,MATCH($A44,役男大表!$A$1:$A$75,0),   MATCH(AG$1,役男大表!$A$3:$BD$3,0)  )                  )  )  )," ",""),"")</f>
        <v>x</v>
      </c>
      <c r="AH44" s="197" t="str">
        <f ca="1">_xlfn.IFNA(  SUBSTITUTE(     IF(  INDEX(役男大表!$A$1:$BD$75,MATCH($A44,役男大表!$A$1:$A$75,0),   MATCH(AH$1,役男大表!$A$3:$BD$3,0)  )=0,"",  IF(  INDEX(役男大表!$A$1:$BD$75,MATCH($A44,役男大表!$A$1:$A$75,0),   MATCH(AH$1,役男大表!$A$3:$BD$3,0)  )="榮","x",  IF(  INDEX(役男大表!$A$1:$BD$75,MATCH($A44,役男大表!$A$1:$A$75,0),   MATCH(AH$1,役男大表!$A$3:$BD$3,0)  )="榮-22",  "x榮18-22",               INDEX(役男大表!$A$1:$BD$75,MATCH($A44,役男大表!$A$1:$A$75,0),   MATCH(AH$1,役男大表!$A$3:$BD$3,0)  )                  )  )  )," ",""),"")</f>
        <v/>
      </c>
      <c r="AI44" s="197" t="str">
        <f ca="1">_xlfn.IFNA(  SUBSTITUTE(     IF(  INDEX(役男大表!$A$1:$BD$75,MATCH($A44,役男大表!$A$1:$A$75,0),   MATCH(AI$1,役男大表!$A$3:$BD$3,0)  )=0,"",  IF(  INDEX(役男大表!$A$1:$BD$75,MATCH($A44,役男大表!$A$1:$A$75,0),   MATCH(AI$1,役男大表!$A$3:$BD$3,0)  )="榮","x",  IF(  INDEX(役男大表!$A$1:$BD$75,MATCH($A44,役男大表!$A$1:$A$75,0),   MATCH(AI$1,役男大表!$A$3:$BD$3,0)  )="榮-22",  "x榮18-22",               INDEX(役男大表!$A$1:$BD$75,MATCH($A44,役男大表!$A$1:$A$75,0),   MATCH(AI$1,役男大表!$A$3:$BD$3,0)  )                  )  )  )," ",""),"")</f>
        <v/>
      </c>
      <c r="AJ44" s="197" t="str">
        <f ca="1">_xlfn.IFNA(  SUBSTITUTE(     IF(  INDEX(役男大表!$A$1:$BD$75,MATCH($A44,役男大表!$A$1:$A$75,0),   MATCH(AJ$1,役男大表!$A$3:$BD$3,0)  )=0,"",  IF(  INDEX(役男大表!$A$1:$BD$75,MATCH($A44,役男大表!$A$1:$A$75,0),   MATCH(AJ$1,役男大表!$A$3:$BD$3,0)  )="榮","x",  IF(  INDEX(役男大表!$A$1:$BD$75,MATCH($A44,役男大表!$A$1:$A$75,0),   MATCH(AJ$1,役男大表!$A$3:$BD$3,0)  )="榮-22",  "x榮18-22",               INDEX(役男大表!$A$1:$BD$75,MATCH($A44,役男大表!$A$1:$A$75,0),   MATCH(AJ$1,役男大表!$A$3:$BD$3,0)  )                  )  )  )," ",""),"")</f>
        <v/>
      </c>
      <c r="AM44" s="65">
        <f t="shared" si="1"/>
        <v>43</v>
      </c>
      <c r="AN44" s="65" t="str">
        <f t="shared" si="2"/>
        <v>蔡政倫</v>
      </c>
      <c r="AO44" s="70" t="str">
        <f t="shared" ca="1" si="3"/>
        <v>18收</v>
      </c>
      <c r="AP44" s="65" t="str">
        <f>_xlfn.IFNA(IF((ROW(AP44)-1)&lt;=暫1!$B$2,IF(VALUE($AM44)=暫1!B$3,"家因",IF(VALUE($AM44)=暫1!C$3,"家因",IF(VALUE($AM44)=暫1!D$3,"家因",IF(VALUE($AM44)=暫1!E$3,"家因",IF(VALUE($AM44)=暫1!F$3,"家因",IF(VALUE($AM44)=暫1!G$3,"家因",IF(VALUE($AM44)=暫1!H$3,"家因",IF(VALUE($AM44)=暫1!I$3,"家因",IF(VALUE($AM44)=暫1!J$3,"家因",IF(VALUE($AM44)=暫1!K$3,"家因",IF(VALUE($AM44)=暫1!L$3,"家因",IF(VALUE($AM44)=暫1!M$3,"家因",IF(VALUE($AM44)=暫1!N$3,"家因",IF(VALUE($AM44)=暫1!O$3,"家因",IF(VALUE($AM44)=暫1!P$3,"家因",IF(VALUE($AM44)=暫1!Q$3,"家因",IF(VALUE($AM44)=暫1!R$3,"家因",IF(VALUE($AM44)=暫1!S$3,"家因",IF(VALUE($AM44)=暫1!T$3,"家因",IF(VALUE($AM44)=暫1!U$3,"家因","")))))))))))))))))))),""),"")</f>
        <v/>
      </c>
      <c r="AQ44" s="65" t="str">
        <f ca="1">IF((ROW(AQ44)-1)&lt;=暫1!$B$2,_xlfn.IFNA(IF(INDEX($A$1:$AJ$99,MATCH($AN44,$B$1:$B$219,0),VALUE($AQ$1+3))="成","補",INDEX($A$1:$AJ$99,MATCH($AN44,$B$1:$B$219,0),VALUE($AQ$1+3))),""),"")</f>
        <v>x</v>
      </c>
      <c r="AR44" s="65" t="str">
        <f ca="1">IF((ROW(AR44)-1)&lt;=暫1!$B$2,_xlfn.IFNA(IF(INDEX($A$1:$AJ$99,MATCH($AN44,$B$1:$B$219,0),VALUE($AR$1+3))="成","補",INDEX($A$1:$AJ$99,MATCH($AN44,$B$1:$B$219,0),VALUE($AR$1+3))),""),"")</f>
        <v/>
      </c>
      <c r="AS44" s="65" t="str">
        <f ca="1">IF((ROW(AS44)-1)&lt;=暫1!$B$2,_xlfn.IFNA(IF(INDEX($A$1:$AJ$99,MATCH($AN44,$B$1:$B$219,0),VALUE($AS$1+3))="成","補",INDEX($A$1:$AJ$99,MATCH($AN44,$B$1:$B$219,0),VALUE($AS$1+3))),""),"")</f>
        <v/>
      </c>
      <c r="AT44" s="65" t="str">
        <f t="shared" ca="1" si="4"/>
        <v/>
      </c>
      <c r="AU44" s="65" t="str">
        <f t="shared" ca="1" si="7"/>
        <v/>
      </c>
      <c r="AV44" s="65" t="str">
        <f t="shared" ca="1" si="6"/>
        <v/>
      </c>
      <c r="AX44" s="65" t="str">
        <f ca="1">IFERROR(IF((ROW(AX44)-1)&lt;=暫1!$B$2,SUBSTITUTE(IF($AO44=$AX$1,$AM44,"")," ",""),""),"")</f>
        <v/>
      </c>
      <c r="AY44" s="65" t="str">
        <f ca="1">IFERROR(IF((ROW(AY44)-1)&lt;=暫1!$B$2,SUBSTITUTE(IF($AO44=$AY$1,$AM44,"")," ",""),""),"")</f>
        <v/>
      </c>
      <c r="AZ44" s="65" t="str">
        <f ca="1">IFERROR(IF((ROW(AZ44)-1)&lt;=暫1!$B$2,SUBSTITUTE(IF($AO44=$AZ$1,$AM44,"")," ",""),""),"")</f>
        <v/>
      </c>
      <c r="BA44" s="65" t="str">
        <f ca="1">IFERROR(IF((ROW(BA44)-1)&lt;=暫1!$B$2,SUBSTITUTE(IF($AO44=$BA$1,$AM44,"")," ",""),""),"")</f>
        <v>43</v>
      </c>
      <c r="BB44" s="68" t="str">
        <f ca="1">IFERROR(IF((ROW(BB44)-1)&lt;=暫1!$B$2,SUBSTITUTE(IF(OR($AO44=$BB$1,$AO44=$AY$1,$AO44=$AZ$1),$AM44,IF($AO44=$AY$1,$AM44,"")),"",""),""),"")</f>
        <v/>
      </c>
      <c r="BC44" s="68" t="str">
        <f>IF(    AND(LEN(BC43)&gt;=2,IF(OR(役男人力!$K$2:$K$94="是"),役男人力!$B46,"")&lt;&gt;"" ),        "" &amp;  IF(OR(役男人力!$K$2:$K$94="是"),役男人力!$B44,""),  IF(OR(役男人力!$E44="全日勤",役男人力!$E44="家因退勤"),役男人力!$B44,"")  )</f>
        <v/>
      </c>
    </row>
    <row r="45" spans="1:55" ht="27" customHeight="1">
      <c r="A45" s="197">
        <v>44</v>
      </c>
      <c r="B45" s="197" t="str">
        <f>_xlfn.IFNA(  INDEX(役男大表!$A$1:$BD$75,MATCH(A45,役男大表!$A$1:$A$75,0),2),"")</f>
        <v>陳宏洋</v>
      </c>
      <c r="C45" s="197" t="str">
        <f ca="1">_xlfn.IFNA(  SUBSTITUTE(     IF(  INDEX(役男大表!$A$1:$BD$75,MATCH($A45,役男大表!$A$1:$A$75,0),   MATCH(C$1,役男大表!$A$3:$BD$3,0)  )=0,"",  IF(  INDEX(役男大表!$A$1:$BD$75,MATCH($A45,役男大表!$A$1:$A$75,0),   MATCH(C$1,役男大表!$A$3:$BD$3,0)  )="榮","x",  IF(  INDEX(役男大表!$A$1:$BD$75,MATCH($A45,役男大表!$A$1:$A$75,0),   MATCH(C$1,役男大表!$A$3:$BD$3,0)  )="榮-22",  "x榮18-22",               INDEX(役男大表!$A$1:$BD$75,MATCH($A45,役男大表!$A$1:$A$75,0),   MATCH(C$1,役男大表!$A$3:$BD$3,0)  )                  )  )  )," ",""),"")</f>
        <v/>
      </c>
      <c r="D45" s="197" t="str">
        <f ca="1">_xlfn.IFNA(  SUBSTITUTE(     IF(  INDEX(役男大表!$A$1:$BD$75,MATCH($A45,役男大表!$A$1:$A$75,0),   MATCH(D$1,役男大表!$A$3:$BD$3,0)  )=0,"",  IF(  INDEX(役男大表!$A$1:$BD$75,MATCH($A45,役男大表!$A$1:$A$75,0),   MATCH(D$1,役男大表!$A$3:$BD$3,0)  )="榮","x",  IF(  INDEX(役男大表!$A$1:$BD$75,MATCH($A45,役男大表!$A$1:$A$75,0),   MATCH(D$1,役男大表!$A$3:$BD$3,0)  )="榮-22",  "x榮18-22",               INDEX(役男大表!$A$1:$BD$75,MATCH($A45,役男大表!$A$1:$A$75,0),   MATCH(D$1,役男大表!$A$3:$BD$3,0)  )                  )  )  )," ",""),"")</f>
        <v/>
      </c>
      <c r="E45" s="197" t="str">
        <f ca="1">_xlfn.IFNA(  SUBSTITUTE(     IF(  INDEX(役男大表!$A$1:$BD$75,MATCH($A45,役男大表!$A$1:$A$75,0),   MATCH(E$1,役男大表!$A$3:$BD$3,0)  )=0,"",  IF(  INDEX(役男大表!$A$1:$BD$75,MATCH($A45,役男大表!$A$1:$A$75,0),   MATCH(E$1,役男大表!$A$3:$BD$3,0)  )="榮","x",  IF(  INDEX(役男大表!$A$1:$BD$75,MATCH($A45,役男大表!$A$1:$A$75,0),   MATCH(E$1,役男大表!$A$3:$BD$3,0)  )="榮-22",  "x榮18-22",               INDEX(役男大表!$A$1:$BD$75,MATCH($A45,役男大表!$A$1:$A$75,0),   MATCH(E$1,役男大表!$A$3:$BD$3,0)  )                  )  )  )," ",""),"")</f>
        <v/>
      </c>
      <c r="F45" s="197" t="str">
        <f ca="1">_xlfn.IFNA(  SUBSTITUTE(     IF(  INDEX(役男大表!$A$1:$BD$75,MATCH($A45,役男大表!$A$1:$A$75,0),   MATCH(F$1,役男大表!$A$3:$BD$3,0)  )=0,"",  IF(  INDEX(役男大表!$A$1:$BD$75,MATCH($A45,役男大表!$A$1:$A$75,0),   MATCH(F$1,役男大表!$A$3:$BD$3,0)  )="榮","x",  IF(  INDEX(役男大表!$A$1:$BD$75,MATCH($A45,役男大表!$A$1:$A$75,0),   MATCH(F$1,役男大表!$A$3:$BD$3,0)  )="榮-22",  "x榮18-22",               INDEX(役男大表!$A$1:$BD$75,MATCH($A45,役男大表!$A$1:$A$75,0),   MATCH(F$1,役男大表!$A$3:$BD$3,0)  )                  )  )  )," ",""),"")</f>
        <v>x</v>
      </c>
      <c r="G45" s="197" t="str">
        <f ca="1">_xlfn.IFNA(  SUBSTITUTE(     IF(  INDEX(役男大表!$A$1:$BD$75,MATCH($A45,役男大表!$A$1:$A$75,0),   MATCH(G$1,役男大表!$A$3:$BD$3,0)  )=0,"",  IF(  INDEX(役男大表!$A$1:$BD$75,MATCH($A45,役男大表!$A$1:$A$75,0),   MATCH(G$1,役男大表!$A$3:$BD$3,0)  )="榮","x",  IF(  INDEX(役男大表!$A$1:$BD$75,MATCH($A45,役男大表!$A$1:$A$75,0),   MATCH(G$1,役男大表!$A$3:$BD$3,0)  )="榮-22",  "x榮18-22",               INDEX(役男大表!$A$1:$BD$75,MATCH($A45,役男大表!$A$1:$A$75,0),   MATCH(G$1,役男大表!$A$3:$BD$3,0)  )                  )  )  )," ",""),"")</f>
        <v>x</v>
      </c>
      <c r="H45" s="197" t="str">
        <f ca="1">_xlfn.IFNA(  SUBSTITUTE(     IF(  INDEX(役男大表!$A$1:$BD$75,MATCH($A45,役男大表!$A$1:$A$75,0),   MATCH(H$1,役男大表!$A$3:$BD$3,0)  )=0,"",  IF(  INDEX(役男大表!$A$1:$BD$75,MATCH($A45,役男大表!$A$1:$A$75,0),   MATCH(H$1,役男大表!$A$3:$BD$3,0)  )="榮","x",  IF(  INDEX(役男大表!$A$1:$BD$75,MATCH($A45,役男大表!$A$1:$A$75,0),   MATCH(H$1,役男大表!$A$3:$BD$3,0)  )="榮-22",  "x榮18-22",               INDEX(役男大表!$A$1:$BD$75,MATCH($A45,役男大表!$A$1:$A$75,0),   MATCH(H$1,役男大表!$A$3:$BD$3,0)  )                  )  )  )," ",""),"")</f>
        <v/>
      </c>
      <c r="I45" s="197" t="str">
        <f ca="1">_xlfn.IFNA(  SUBSTITUTE(     IF(  INDEX(役男大表!$A$1:$BD$75,MATCH($A45,役男大表!$A$1:$A$75,0),   MATCH(I$1,役男大表!$A$3:$BD$3,0)  )=0,"",  IF(  INDEX(役男大表!$A$1:$BD$75,MATCH($A45,役男大表!$A$1:$A$75,0),   MATCH(I$1,役男大表!$A$3:$BD$3,0)  )="榮","x",  IF(  INDEX(役男大表!$A$1:$BD$75,MATCH($A45,役男大表!$A$1:$A$75,0),   MATCH(I$1,役男大表!$A$3:$BD$3,0)  )="榮-22",  "x榮18-22",               INDEX(役男大表!$A$1:$BD$75,MATCH($A45,役男大表!$A$1:$A$75,0),   MATCH(I$1,役男大表!$A$3:$BD$3,0)  )                  )  )  )," ",""),"")</f>
        <v/>
      </c>
      <c r="J45" s="197" t="str">
        <f ca="1">_xlfn.IFNA(  SUBSTITUTE(     IF(  INDEX(役男大表!$A$1:$BD$75,MATCH($A45,役男大表!$A$1:$A$75,0),   MATCH(J$1,役男大表!$A$3:$BD$3,0)  )=0,"",  IF(  INDEX(役男大表!$A$1:$BD$75,MATCH($A45,役男大表!$A$1:$A$75,0),   MATCH(J$1,役男大表!$A$3:$BD$3,0)  )="榮","x",  IF(  INDEX(役男大表!$A$1:$BD$75,MATCH($A45,役男大表!$A$1:$A$75,0),   MATCH(J$1,役男大表!$A$3:$BD$3,0)  )="榮-22",  "x榮18-22",               INDEX(役男大表!$A$1:$BD$75,MATCH($A45,役男大表!$A$1:$A$75,0),   MATCH(J$1,役男大表!$A$3:$BD$3,0)  )                  )  )  )," ",""),"")</f>
        <v/>
      </c>
      <c r="K45" s="197" t="str">
        <f ca="1">_xlfn.IFNA(  SUBSTITUTE(     IF(  INDEX(役男大表!$A$1:$BD$75,MATCH($A45,役男大表!$A$1:$A$75,0),   MATCH(K$1,役男大表!$A$3:$BD$3,0)  )=0,"",  IF(  INDEX(役男大表!$A$1:$BD$75,MATCH($A45,役男大表!$A$1:$A$75,0),   MATCH(K$1,役男大表!$A$3:$BD$3,0)  )="榮","x",  IF(  INDEX(役男大表!$A$1:$BD$75,MATCH($A45,役男大表!$A$1:$A$75,0),   MATCH(K$1,役男大表!$A$3:$BD$3,0)  )="榮-22",  "x榮18-22",               INDEX(役男大表!$A$1:$BD$75,MATCH($A45,役男大表!$A$1:$A$75,0),   MATCH(K$1,役男大表!$A$3:$BD$3,0)  )                  )  )  )," ",""),"")</f>
        <v/>
      </c>
      <c r="L45" s="197" t="str">
        <f ca="1">_xlfn.IFNA(  SUBSTITUTE(     IF(  INDEX(役男大表!$A$1:$BD$75,MATCH($A45,役男大表!$A$1:$A$75,0),   MATCH(L$1,役男大表!$A$3:$BD$3,0)  )=0,"",  IF(  INDEX(役男大表!$A$1:$BD$75,MATCH($A45,役男大表!$A$1:$A$75,0),   MATCH(L$1,役男大表!$A$3:$BD$3,0)  )="榮","x",  IF(  INDEX(役男大表!$A$1:$BD$75,MATCH($A45,役男大表!$A$1:$A$75,0),   MATCH(L$1,役男大表!$A$3:$BD$3,0)  )="榮-22",  "x榮18-22",               INDEX(役男大表!$A$1:$BD$75,MATCH($A45,役男大表!$A$1:$A$75,0),   MATCH(L$1,役男大表!$A$3:$BD$3,0)  )                  )  )  )," ",""),"")</f>
        <v/>
      </c>
      <c r="M45" s="197" t="str">
        <f ca="1">_xlfn.IFNA(  SUBSTITUTE(     IF(  INDEX(役男大表!$A$1:$BD$75,MATCH($A45,役男大表!$A$1:$A$75,0),   MATCH(M$1,役男大表!$A$3:$BD$3,0)  )=0,"",  IF(  INDEX(役男大表!$A$1:$BD$75,MATCH($A45,役男大表!$A$1:$A$75,0),   MATCH(M$1,役男大表!$A$3:$BD$3,0)  )="榮","x",  IF(  INDEX(役男大表!$A$1:$BD$75,MATCH($A45,役男大表!$A$1:$A$75,0),   MATCH(M$1,役男大表!$A$3:$BD$3,0)  )="榮-22",  "x榮18-22",               INDEX(役男大表!$A$1:$BD$75,MATCH($A45,役男大表!$A$1:$A$75,0),   MATCH(M$1,役男大表!$A$3:$BD$3,0)  )                  )  )  )," ",""),"")</f>
        <v>x</v>
      </c>
      <c r="N45" s="197" t="str">
        <f ca="1">_xlfn.IFNA(  SUBSTITUTE(     IF(  INDEX(役男大表!$A$1:$BD$75,MATCH($A45,役男大表!$A$1:$A$75,0),   MATCH(N$1,役男大表!$A$3:$BD$3,0)  )=0,"",  IF(  INDEX(役男大表!$A$1:$BD$75,MATCH($A45,役男大表!$A$1:$A$75,0),   MATCH(N$1,役男大表!$A$3:$BD$3,0)  )="榮","x",  IF(  INDEX(役男大表!$A$1:$BD$75,MATCH($A45,役男大表!$A$1:$A$75,0),   MATCH(N$1,役男大表!$A$3:$BD$3,0)  )="榮-22",  "x榮18-22",               INDEX(役男大表!$A$1:$BD$75,MATCH($A45,役男大表!$A$1:$A$75,0),   MATCH(N$1,役男大表!$A$3:$BD$3,0)  )                  )  )  )," ",""),"")</f>
        <v>x</v>
      </c>
      <c r="O45" s="197" t="str">
        <f ca="1">_xlfn.IFNA(  SUBSTITUTE(     IF(  INDEX(役男大表!$A$1:$BD$75,MATCH($A45,役男大表!$A$1:$A$75,0),   MATCH(O$1,役男大表!$A$3:$BD$3,0)  )=0,"",  IF(  INDEX(役男大表!$A$1:$BD$75,MATCH($A45,役男大表!$A$1:$A$75,0),   MATCH(O$1,役男大表!$A$3:$BD$3,0)  )="榮","x",  IF(  INDEX(役男大表!$A$1:$BD$75,MATCH($A45,役男大表!$A$1:$A$75,0),   MATCH(O$1,役男大表!$A$3:$BD$3,0)  )="榮-22",  "x榮18-22",               INDEX(役男大表!$A$1:$BD$75,MATCH($A45,役男大表!$A$1:$A$75,0),   MATCH(O$1,役男大表!$A$3:$BD$3,0)  )                  )  )  )," ",""),"")</f>
        <v/>
      </c>
      <c r="P45" s="197" t="str">
        <f ca="1">_xlfn.IFNA(  SUBSTITUTE(     IF(  INDEX(役男大表!$A$1:$BD$75,MATCH($A45,役男大表!$A$1:$A$75,0),   MATCH(P$1,役男大表!$A$3:$BD$3,0)  )=0,"",  IF(  INDEX(役男大表!$A$1:$BD$75,MATCH($A45,役男大表!$A$1:$A$75,0),   MATCH(P$1,役男大表!$A$3:$BD$3,0)  )="榮","x",  IF(  INDEX(役男大表!$A$1:$BD$75,MATCH($A45,役男大表!$A$1:$A$75,0),   MATCH(P$1,役男大表!$A$3:$BD$3,0)  )="榮-22",  "x榮18-22",               INDEX(役男大表!$A$1:$BD$75,MATCH($A45,役男大表!$A$1:$A$75,0),   MATCH(P$1,役男大表!$A$3:$BD$3,0)  )                  )  )  )," ",""),"")</f>
        <v/>
      </c>
      <c r="Q45" s="197" t="str">
        <f ca="1">_xlfn.IFNA(  SUBSTITUTE(     IF(  INDEX(役男大表!$A$1:$BD$75,MATCH($A45,役男大表!$A$1:$A$75,0),   MATCH(Q$1,役男大表!$A$3:$BD$3,0)  )=0,"",  IF(  INDEX(役男大表!$A$1:$BD$75,MATCH($A45,役男大表!$A$1:$A$75,0),   MATCH(Q$1,役男大表!$A$3:$BD$3,0)  )="榮","x",  IF(  INDEX(役男大表!$A$1:$BD$75,MATCH($A45,役男大表!$A$1:$A$75,0),   MATCH(Q$1,役男大表!$A$3:$BD$3,0)  )="榮-22",  "x榮18-22",               INDEX(役男大表!$A$1:$BD$75,MATCH($A45,役男大表!$A$1:$A$75,0),   MATCH(Q$1,役男大表!$A$3:$BD$3,0)  )                  )  )  )," ",""),"")</f>
        <v/>
      </c>
      <c r="R45" s="197" t="str">
        <f ca="1">_xlfn.IFNA(  SUBSTITUTE(     IF(  INDEX(役男大表!$A$1:$BD$75,MATCH($A45,役男大表!$A$1:$A$75,0),   MATCH(R$1,役男大表!$A$3:$BD$3,0)  )=0,"",  IF(  INDEX(役男大表!$A$1:$BD$75,MATCH($A45,役男大表!$A$1:$A$75,0),   MATCH(R$1,役男大表!$A$3:$BD$3,0)  )="榮","x",  IF(  INDEX(役男大表!$A$1:$BD$75,MATCH($A45,役男大表!$A$1:$A$75,0),   MATCH(R$1,役男大表!$A$3:$BD$3,0)  )="榮-22",  "x榮18-22",               INDEX(役男大表!$A$1:$BD$75,MATCH($A45,役男大表!$A$1:$A$75,0),   MATCH(R$1,役男大表!$A$3:$BD$3,0)  )                  )  )  )," ",""),"")</f>
        <v/>
      </c>
      <c r="S45" s="197" t="str">
        <f ca="1">_xlfn.IFNA(  SUBSTITUTE(     IF(  INDEX(役男大表!$A$1:$BD$75,MATCH($A45,役男大表!$A$1:$A$75,0),   MATCH(S$1,役男大表!$A$3:$BD$3,0)  )=0,"",  IF(  INDEX(役男大表!$A$1:$BD$75,MATCH($A45,役男大表!$A$1:$A$75,0),   MATCH(S$1,役男大表!$A$3:$BD$3,0)  )="榮","x",  IF(  INDEX(役男大表!$A$1:$BD$75,MATCH($A45,役男大表!$A$1:$A$75,0),   MATCH(S$1,役男大表!$A$3:$BD$3,0)  )="榮-22",  "x榮18-22",               INDEX(役男大表!$A$1:$BD$75,MATCH($A45,役男大表!$A$1:$A$75,0),   MATCH(S$1,役男大表!$A$3:$BD$3,0)  )                  )  )  )," ",""),"")</f>
        <v/>
      </c>
      <c r="T45" s="197" t="str">
        <f ca="1">_xlfn.IFNA(  SUBSTITUTE(     IF(  INDEX(役男大表!$A$1:$BD$75,MATCH($A45,役男大表!$A$1:$A$75,0),   MATCH(T$1,役男大表!$A$3:$BD$3,0)  )=0,"",  IF(  INDEX(役男大表!$A$1:$BD$75,MATCH($A45,役男大表!$A$1:$A$75,0),   MATCH(T$1,役男大表!$A$3:$BD$3,0)  )="榮","x",  IF(  INDEX(役男大表!$A$1:$BD$75,MATCH($A45,役男大表!$A$1:$A$75,0),   MATCH(T$1,役男大表!$A$3:$BD$3,0)  )="榮-22",  "x榮18-22",               INDEX(役男大表!$A$1:$BD$75,MATCH($A45,役男大表!$A$1:$A$75,0),   MATCH(T$1,役男大表!$A$3:$BD$3,0)  )                  )  )  )," ",""),"")</f>
        <v>x</v>
      </c>
      <c r="U45" s="197" t="str">
        <f ca="1">_xlfn.IFNA(  SUBSTITUTE(     IF(  INDEX(役男大表!$A$1:$BD$75,MATCH($A45,役男大表!$A$1:$A$75,0),   MATCH(U$1,役男大表!$A$3:$BD$3,0)  )=0,"",  IF(  INDEX(役男大表!$A$1:$BD$75,MATCH($A45,役男大表!$A$1:$A$75,0),   MATCH(U$1,役男大表!$A$3:$BD$3,0)  )="榮","x",  IF(  INDEX(役男大表!$A$1:$BD$75,MATCH($A45,役男大表!$A$1:$A$75,0),   MATCH(U$1,役男大表!$A$3:$BD$3,0)  )="榮-22",  "x榮18-22",               INDEX(役男大表!$A$1:$BD$75,MATCH($A45,役男大表!$A$1:$A$75,0),   MATCH(U$1,役男大表!$A$3:$BD$3,0)  )                  )  )  )," ",""),"")</f>
        <v>x</v>
      </c>
      <c r="V45" s="197" t="str">
        <f ca="1">_xlfn.IFNA(  SUBSTITUTE(     IF(  INDEX(役男大表!$A$1:$BD$75,MATCH($A45,役男大表!$A$1:$A$75,0),   MATCH(V$1,役男大表!$A$3:$BD$3,0)  )=0,"",  IF(  INDEX(役男大表!$A$1:$BD$75,MATCH($A45,役男大表!$A$1:$A$75,0),   MATCH(V$1,役男大表!$A$3:$BD$3,0)  )="榮","x",  IF(  INDEX(役男大表!$A$1:$BD$75,MATCH($A45,役男大表!$A$1:$A$75,0),   MATCH(V$1,役男大表!$A$3:$BD$3,0)  )="榮-22",  "x榮18-22",               INDEX(役男大表!$A$1:$BD$75,MATCH($A45,役男大表!$A$1:$A$75,0),   MATCH(V$1,役男大表!$A$3:$BD$3,0)  )                  )  )  )," ",""),"")</f>
        <v/>
      </c>
      <c r="W45" s="197" t="str">
        <f ca="1">_xlfn.IFNA(  SUBSTITUTE(     IF(  INDEX(役男大表!$A$1:$BD$75,MATCH($A45,役男大表!$A$1:$A$75,0),   MATCH(W$1,役男大表!$A$3:$BD$3,0)  )=0,"",  IF(  INDEX(役男大表!$A$1:$BD$75,MATCH($A45,役男大表!$A$1:$A$75,0),   MATCH(W$1,役男大表!$A$3:$BD$3,0)  )="榮","x",  IF(  INDEX(役男大表!$A$1:$BD$75,MATCH($A45,役男大表!$A$1:$A$75,0),   MATCH(W$1,役男大表!$A$3:$BD$3,0)  )="榮-22",  "x榮18-22",               INDEX(役男大表!$A$1:$BD$75,MATCH($A45,役男大表!$A$1:$A$75,0),   MATCH(W$1,役男大表!$A$3:$BD$3,0)  )                  )  )  )," ",""),"")</f>
        <v/>
      </c>
      <c r="X45" s="197" t="str">
        <f ca="1">_xlfn.IFNA(  SUBSTITUTE(     IF(  INDEX(役男大表!$A$1:$BD$75,MATCH($A45,役男大表!$A$1:$A$75,0),   MATCH(X$1,役男大表!$A$3:$BD$3,0)  )=0,"",  IF(  INDEX(役男大表!$A$1:$BD$75,MATCH($A45,役男大表!$A$1:$A$75,0),   MATCH(X$1,役男大表!$A$3:$BD$3,0)  )="榮","x",  IF(  INDEX(役男大表!$A$1:$BD$75,MATCH($A45,役男大表!$A$1:$A$75,0),   MATCH(X$1,役男大表!$A$3:$BD$3,0)  )="榮-22",  "x榮18-22",               INDEX(役男大表!$A$1:$BD$75,MATCH($A45,役男大表!$A$1:$A$75,0),   MATCH(X$1,役男大表!$A$3:$BD$3,0)  )                  )  )  )," ",""),"")</f>
        <v>病09-23日22</v>
      </c>
      <c r="Y45" s="197" t="str">
        <f ca="1">_xlfn.IFNA(  SUBSTITUTE(     IF(  INDEX(役男大表!$A$1:$BD$75,MATCH($A45,役男大表!$A$1:$A$75,0),   MATCH(Y$1,役男大表!$A$3:$BD$3,0)  )=0,"",  IF(  INDEX(役男大表!$A$1:$BD$75,MATCH($A45,役男大表!$A$1:$A$75,0),   MATCH(Y$1,役男大表!$A$3:$BD$3,0)  )="榮","x",  IF(  INDEX(役男大表!$A$1:$BD$75,MATCH($A45,役男大表!$A$1:$A$75,0),   MATCH(Y$1,役男大表!$A$3:$BD$3,0)  )="榮-22",  "x榮18-22",               INDEX(役男大表!$A$1:$BD$75,MATCH($A45,役男大表!$A$1:$A$75,0),   MATCH(Y$1,役男大表!$A$3:$BD$3,0)  )                  )  )  )," ",""),"")</f>
        <v>22日病09-23日22</v>
      </c>
      <c r="Z45" s="197" t="str">
        <f ca="1">_xlfn.IFNA(  SUBSTITUTE(     IF(  INDEX(役男大表!$A$1:$BD$75,MATCH($A45,役男大表!$A$1:$A$75,0),   MATCH(Z$1,役男大表!$A$3:$BD$3,0)  )=0,"",  IF(  INDEX(役男大表!$A$1:$BD$75,MATCH($A45,役男大表!$A$1:$A$75,0),   MATCH(Z$1,役男大表!$A$3:$BD$3,0)  )="榮","x",  IF(  INDEX(役男大表!$A$1:$BD$75,MATCH($A45,役男大表!$A$1:$A$75,0),   MATCH(Z$1,役男大表!$A$3:$BD$3,0)  )="榮-22",  "x榮18-22",               INDEX(役男大表!$A$1:$BD$75,MATCH($A45,役男大表!$A$1:$A$75,0),   MATCH(Z$1,役男大表!$A$3:$BD$3,0)  )                  )  )  )," ",""),"")</f>
        <v>病13-18</v>
      </c>
      <c r="AA45" s="197" t="str">
        <f ca="1">_xlfn.IFNA(  SUBSTITUTE(     IF(  INDEX(役男大表!$A$1:$BD$75,MATCH($A45,役男大表!$A$1:$A$75,0),   MATCH(AA$1,役男大表!$A$3:$BD$3,0)  )=0,"",  IF(  INDEX(役男大表!$A$1:$BD$75,MATCH($A45,役男大表!$A$1:$A$75,0),   MATCH(AA$1,役男大表!$A$3:$BD$3,0)  )="榮","x",  IF(  INDEX(役男大表!$A$1:$BD$75,MATCH($A45,役男大表!$A$1:$A$75,0),   MATCH(AA$1,役男大表!$A$3:$BD$3,0)  )="榮-22",  "x榮18-22",               INDEX(役男大表!$A$1:$BD$75,MATCH($A45,役男大表!$A$1:$A$75,0),   MATCH(AA$1,役男大表!$A$3:$BD$3,0)  )                  )  )  )," ",""),"")</f>
        <v>x</v>
      </c>
      <c r="AB45" s="197" t="str">
        <f ca="1">_xlfn.IFNA(  SUBSTITUTE(     IF(  INDEX(役男大表!$A$1:$BD$75,MATCH($A45,役男大表!$A$1:$A$75,0),   MATCH(AB$1,役男大表!$A$3:$BD$3,0)  )=0,"",  IF(  INDEX(役男大表!$A$1:$BD$75,MATCH($A45,役男大表!$A$1:$A$75,0),   MATCH(AB$1,役男大表!$A$3:$BD$3,0)  )="榮","x",  IF(  INDEX(役男大表!$A$1:$BD$75,MATCH($A45,役男大表!$A$1:$A$75,0),   MATCH(AB$1,役男大表!$A$3:$BD$3,0)  )="榮-22",  "x榮18-22",               INDEX(役男大表!$A$1:$BD$75,MATCH($A45,役男大表!$A$1:$A$75,0),   MATCH(AB$1,役男大表!$A$3:$BD$3,0)  )                  )  )  )," ",""),"")</f>
        <v>x</v>
      </c>
      <c r="AC45" s="197" t="str">
        <f ca="1">_xlfn.IFNA(  SUBSTITUTE(     IF(  INDEX(役男大表!$A$1:$BD$75,MATCH($A45,役男大表!$A$1:$A$75,0),   MATCH(AC$1,役男大表!$A$3:$BD$3,0)  )=0,"",  IF(  INDEX(役男大表!$A$1:$BD$75,MATCH($A45,役男大表!$A$1:$A$75,0),   MATCH(AC$1,役男大表!$A$3:$BD$3,0)  )="榮","x",  IF(  INDEX(役男大表!$A$1:$BD$75,MATCH($A45,役男大表!$A$1:$A$75,0),   MATCH(AC$1,役男大表!$A$3:$BD$3,0)  )="榮-22",  "x榮18-22",               INDEX(役男大表!$A$1:$BD$75,MATCH($A45,役男大表!$A$1:$A$75,0),   MATCH(AC$1,役男大表!$A$3:$BD$3,0)  )                  )  )  )," ",""),"")</f>
        <v/>
      </c>
      <c r="AD45" s="197" t="str">
        <f ca="1">_xlfn.IFNA(  SUBSTITUTE(     IF(  INDEX(役男大表!$A$1:$BD$75,MATCH($A45,役男大表!$A$1:$A$75,0),   MATCH(AD$1,役男大表!$A$3:$BD$3,0)  )=0,"",  IF(  INDEX(役男大表!$A$1:$BD$75,MATCH($A45,役男大表!$A$1:$A$75,0),   MATCH(AD$1,役男大表!$A$3:$BD$3,0)  )="榮","x",  IF(  INDEX(役男大表!$A$1:$BD$75,MATCH($A45,役男大表!$A$1:$A$75,0),   MATCH(AD$1,役男大表!$A$3:$BD$3,0)  )="榮-22",  "x榮18-22",               INDEX(役男大表!$A$1:$BD$75,MATCH($A45,役男大表!$A$1:$A$75,0),   MATCH(AD$1,役男大表!$A$3:$BD$3,0)  )                  )  )  )," ",""),"")</f>
        <v/>
      </c>
      <c r="AE45" s="197" t="str">
        <f ca="1">_xlfn.IFNA(  SUBSTITUTE(     IF(  INDEX(役男大表!$A$1:$BD$75,MATCH($A45,役男大表!$A$1:$A$75,0),   MATCH(AE$1,役男大表!$A$3:$BD$3,0)  )=0,"",  IF(  INDEX(役男大表!$A$1:$BD$75,MATCH($A45,役男大表!$A$1:$A$75,0),   MATCH(AE$1,役男大表!$A$3:$BD$3,0)  )="榮","x",  IF(  INDEX(役男大表!$A$1:$BD$75,MATCH($A45,役男大表!$A$1:$A$75,0),   MATCH(AE$1,役男大表!$A$3:$BD$3,0)  )="榮-22",  "x榮18-22",               INDEX(役男大表!$A$1:$BD$75,MATCH($A45,役男大表!$A$1:$A$75,0),   MATCH(AE$1,役男大表!$A$3:$BD$3,0)  )                  )  )  )," ",""),"")</f>
        <v/>
      </c>
      <c r="AF45" s="197" t="str">
        <f ca="1">_xlfn.IFNA(  SUBSTITUTE(     IF(  INDEX(役男大表!$A$1:$BD$75,MATCH($A45,役男大表!$A$1:$A$75,0),   MATCH(AF$1,役男大表!$A$3:$BD$3,0)  )=0,"",  IF(  INDEX(役男大表!$A$1:$BD$75,MATCH($A45,役男大表!$A$1:$A$75,0),   MATCH(AF$1,役男大表!$A$3:$BD$3,0)  )="榮","x",  IF(  INDEX(役男大表!$A$1:$BD$75,MATCH($A45,役男大表!$A$1:$A$75,0),   MATCH(AF$1,役男大表!$A$3:$BD$3,0)  )="榮-22",  "x榮18-22",               INDEX(役男大表!$A$1:$BD$75,MATCH($A45,役男大表!$A$1:$A$75,0),   MATCH(AF$1,役男大表!$A$3:$BD$3,0)  )                  )  )  )," ",""),"")</f>
        <v>補</v>
      </c>
      <c r="AG45" s="197" t="str">
        <f ca="1">_xlfn.IFNA(  SUBSTITUTE(     IF(  INDEX(役男大表!$A$1:$BD$75,MATCH($A45,役男大表!$A$1:$A$75,0),   MATCH(AG$1,役男大表!$A$3:$BD$3,0)  )=0,"",  IF(  INDEX(役男大表!$A$1:$BD$75,MATCH($A45,役男大表!$A$1:$A$75,0),   MATCH(AG$1,役男大表!$A$3:$BD$3,0)  )="榮","x",  IF(  INDEX(役男大表!$A$1:$BD$75,MATCH($A45,役男大表!$A$1:$A$75,0),   MATCH(AG$1,役男大表!$A$3:$BD$3,0)  )="榮-22",  "x榮18-22",               INDEX(役男大表!$A$1:$BD$75,MATCH($A45,役男大表!$A$1:$A$75,0),   MATCH(AG$1,役男大表!$A$3:$BD$3,0)  )                  )  )  )," ",""),"")</f>
        <v>x</v>
      </c>
      <c r="AH45" s="197" t="str">
        <f ca="1">_xlfn.IFNA(  SUBSTITUTE(     IF(  INDEX(役男大表!$A$1:$BD$75,MATCH($A45,役男大表!$A$1:$A$75,0),   MATCH(AH$1,役男大表!$A$3:$BD$3,0)  )=0,"",  IF(  INDEX(役男大表!$A$1:$BD$75,MATCH($A45,役男大表!$A$1:$A$75,0),   MATCH(AH$1,役男大表!$A$3:$BD$3,0)  )="榮","x",  IF(  INDEX(役男大表!$A$1:$BD$75,MATCH($A45,役男大表!$A$1:$A$75,0),   MATCH(AH$1,役男大表!$A$3:$BD$3,0)  )="榮-22",  "x榮18-22",               INDEX(役男大表!$A$1:$BD$75,MATCH($A45,役男大表!$A$1:$A$75,0),   MATCH(AH$1,役男大表!$A$3:$BD$3,0)  )                  )  )  )," ",""),"")</f>
        <v/>
      </c>
      <c r="AI45" s="197" t="str">
        <f ca="1">_xlfn.IFNA(  SUBSTITUTE(     IF(  INDEX(役男大表!$A$1:$BD$75,MATCH($A45,役男大表!$A$1:$A$75,0),   MATCH(AI$1,役男大表!$A$3:$BD$3,0)  )=0,"",  IF(  INDEX(役男大表!$A$1:$BD$75,MATCH($A45,役男大表!$A$1:$A$75,0),   MATCH(AI$1,役男大表!$A$3:$BD$3,0)  )="榮","x",  IF(  INDEX(役男大表!$A$1:$BD$75,MATCH($A45,役男大表!$A$1:$A$75,0),   MATCH(AI$1,役男大表!$A$3:$BD$3,0)  )="榮-22",  "x榮18-22",               INDEX(役男大表!$A$1:$BD$75,MATCH($A45,役男大表!$A$1:$A$75,0),   MATCH(AI$1,役男大表!$A$3:$BD$3,0)  )                  )  )  )," ",""),"")</f>
        <v/>
      </c>
      <c r="AJ45" s="197" t="str">
        <f ca="1">_xlfn.IFNA(  SUBSTITUTE(     IF(  INDEX(役男大表!$A$1:$BD$75,MATCH($A45,役男大表!$A$1:$A$75,0),   MATCH(AJ$1,役男大表!$A$3:$BD$3,0)  )=0,"",  IF(  INDEX(役男大表!$A$1:$BD$75,MATCH($A45,役男大表!$A$1:$A$75,0),   MATCH(AJ$1,役男大表!$A$3:$BD$3,0)  )="榮","x",  IF(  INDEX(役男大表!$A$1:$BD$75,MATCH($A45,役男大表!$A$1:$A$75,0),   MATCH(AJ$1,役男大表!$A$3:$BD$3,0)  )="榮-22",  "x榮18-22",               INDEX(役男大表!$A$1:$BD$75,MATCH($A45,役男大表!$A$1:$A$75,0),   MATCH(AJ$1,役男大表!$A$3:$BD$3,0)  )                  )  )  )," ",""),"")</f>
        <v/>
      </c>
      <c r="AM45" s="257">
        <f t="shared" si="1"/>
        <v>44</v>
      </c>
      <c r="AN45" s="65" t="str">
        <f t="shared" si="2"/>
        <v>陳宏洋</v>
      </c>
      <c r="AO45" s="70" t="str">
        <f t="shared" ca="1" si="3"/>
        <v>18收</v>
      </c>
      <c r="AP45" s="65" t="str">
        <f>_xlfn.IFNA(IF((ROW(AP45)-1)&lt;=暫1!$B$2,IF(VALUE($AM45)=暫1!B$3,"家因",IF(VALUE($AM45)=暫1!C$3,"家因",IF(VALUE($AM45)=暫1!D$3,"家因",IF(VALUE($AM45)=暫1!E$3,"家因",IF(VALUE($AM45)=暫1!F$3,"家因",IF(VALUE($AM45)=暫1!G$3,"家因",IF(VALUE($AM45)=暫1!H$3,"家因",IF(VALUE($AM45)=暫1!I$3,"家因",IF(VALUE($AM45)=暫1!J$3,"家因",IF(VALUE($AM45)=暫1!K$3,"家因",IF(VALUE($AM45)=暫1!L$3,"家因",IF(VALUE($AM45)=暫1!M$3,"家因",IF(VALUE($AM45)=暫1!N$3,"家因",IF(VALUE($AM45)=暫1!O$3,"家因",IF(VALUE($AM45)=暫1!P$3,"家因",IF(VALUE($AM45)=暫1!Q$3,"家因",IF(VALUE($AM45)=暫1!R$3,"家因",IF(VALUE($AM45)=暫1!S$3,"家因",IF(VALUE($AM45)=暫1!T$3,"家因",IF(VALUE($AM45)=暫1!U$3,"家因","")))))))))))))))))))),""),"")</f>
        <v/>
      </c>
      <c r="AQ45" s="65" t="str">
        <f ca="1">IF((ROW(AQ45)-1)&lt;=暫1!$B$2,_xlfn.IFNA(IF(INDEX($A$1:$AJ$99,MATCH($AN45,$B$1:$B$219,0),VALUE($AQ$1+3))="成","補",INDEX($A$1:$AJ$99,MATCH($AN45,$B$1:$B$219,0),VALUE($AQ$1+3))),""),"")</f>
        <v>x</v>
      </c>
      <c r="AR45" s="65" t="str">
        <f ca="1">IF((ROW(AR45)-1)&lt;=暫1!$B$2,_xlfn.IFNA(IF(INDEX($A$1:$AJ$99,MATCH($AN45,$B$1:$B$219,0),VALUE($AR$1+3))="成","補",INDEX($A$1:$AJ$99,MATCH($AN45,$B$1:$B$219,0),VALUE($AR$1+3))),""),"")</f>
        <v/>
      </c>
      <c r="AS45" s="65" t="str">
        <f ca="1">IF((ROW(AS45)-1)&lt;=暫1!$B$2,_xlfn.IFNA(IF(INDEX($A$1:$AJ$99,MATCH($AN45,$B$1:$B$219,0),VALUE($AS$1+3))="成","補",INDEX($A$1:$AJ$99,MATCH($AN45,$B$1:$B$219,0),VALUE($AS$1+3))),""),"")</f>
        <v/>
      </c>
      <c r="AT45" s="65" t="str">
        <f t="shared" ca="1" si="4"/>
        <v/>
      </c>
      <c r="AU45" s="65" t="str">
        <f t="shared" ca="1" si="7"/>
        <v/>
      </c>
      <c r="AV45" s="65" t="str">
        <f t="shared" ca="1" si="6"/>
        <v/>
      </c>
      <c r="AX45" s="65" t="str">
        <f ca="1">IFERROR(IF((ROW(AX45)-1)&lt;=暫1!$B$2,SUBSTITUTE(IF($AO45=$AX$1,$AM45,"")," ",""),""),"")</f>
        <v/>
      </c>
      <c r="AY45" s="65" t="str">
        <f ca="1">IFERROR(IF((ROW(AY45)-1)&lt;=暫1!$B$2,SUBSTITUTE(IF($AO45=$AY$1,$AM45,"")," ",""),""),"")</f>
        <v/>
      </c>
      <c r="AZ45" s="65" t="str">
        <f ca="1">IFERROR(IF((ROW(AZ45)-1)&lt;=暫1!$B$2,SUBSTITUTE(IF($AO45=$AZ$1,$AM45,"")," ",""),""),"")</f>
        <v/>
      </c>
      <c r="BA45" s="65" t="str">
        <f ca="1">IFERROR(IF((ROW(BA45)-1)&lt;=暫1!$B$2,SUBSTITUTE(IF($AO45=$BA$1,$AM45,"")," ",""),""),"")</f>
        <v>44</v>
      </c>
      <c r="BB45" s="68" t="str">
        <f ca="1">IFERROR(IF((ROW(BB45)-1)&lt;=暫1!$B$2,SUBSTITUTE(IF(OR($AO45=$BB$1,$AO45=$AY$1,$AO45=$AZ$1),$AM45,IF($AO45=$AY$1,$AM45,"")),"",""),""),"")</f>
        <v/>
      </c>
      <c r="BC45" s="68" t="str">
        <f>IF(    AND(LEN(BC44)&gt;=2,IF(OR(役男人力!$K$2:$K$94="是"),役男人力!$B47,"")&lt;&gt;"" ),        "" &amp;  IF(OR(役男人力!$K$2:$K$94="是"),役男人力!$B46,""),  IF(OR(役男人力!$E45="全日勤",役男人力!$E45="家因退勤"),役男人力!$B46,"")  )</f>
        <v/>
      </c>
    </row>
    <row r="46" spans="1:55" ht="27" customHeight="1">
      <c r="A46" s="197">
        <v>45</v>
      </c>
      <c r="B46" s="197" t="str">
        <f>_xlfn.IFNA(  INDEX(役男大表!$A$1:$BD$75,MATCH(A46,役男大表!$A$1:$A$75,0),2),"")</f>
        <v>邱昱銘</v>
      </c>
      <c r="C46" s="197" t="str">
        <f ca="1">_xlfn.IFNA(  SUBSTITUTE(     IF(  INDEX(役男大表!$A$1:$BD$75,MATCH($A46,役男大表!$A$1:$A$75,0),   MATCH(C$1,役男大表!$A$3:$BD$3,0)  )=0,"",  IF(  INDEX(役男大表!$A$1:$BD$75,MATCH($A46,役男大表!$A$1:$A$75,0),   MATCH(C$1,役男大表!$A$3:$BD$3,0)  )="榮","x",  IF(  INDEX(役男大表!$A$1:$BD$75,MATCH($A46,役男大表!$A$1:$A$75,0),   MATCH(C$1,役男大表!$A$3:$BD$3,0)  )="榮-22",  "x榮18-22",               INDEX(役男大表!$A$1:$BD$75,MATCH($A46,役男大表!$A$1:$A$75,0),   MATCH(C$1,役男大表!$A$3:$BD$3,0)  )                  )  )  )," ",""),"")</f>
        <v/>
      </c>
      <c r="D46" s="197" t="str">
        <f ca="1">_xlfn.IFNA(  SUBSTITUTE(     IF(  INDEX(役男大表!$A$1:$BD$75,MATCH($A46,役男大表!$A$1:$A$75,0),   MATCH(D$1,役男大表!$A$3:$BD$3,0)  )=0,"",  IF(  INDEX(役男大表!$A$1:$BD$75,MATCH($A46,役男大表!$A$1:$A$75,0),   MATCH(D$1,役男大表!$A$3:$BD$3,0)  )="榮","x",  IF(  INDEX(役男大表!$A$1:$BD$75,MATCH($A46,役男大表!$A$1:$A$75,0),   MATCH(D$1,役男大表!$A$3:$BD$3,0)  )="榮-22",  "x榮18-22",               INDEX(役男大表!$A$1:$BD$75,MATCH($A46,役男大表!$A$1:$A$75,0),   MATCH(D$1,役男大表!$A$3:$BD$3,0)  )                  )  )  )," ",""),"")</f>
        <v/>
      </c>
      <c r="E46" s="197" t="str">
        <f ca="1">_xlfn.IFNA(  SUBSTITUTE(     IF(  INDEX(役男大表!$A$1:$BD$75,MATCH($A46,役男大表!$A$1:$A$75,0),   MATCH(E$1,役男大表!$A$3:$BD$3,0)  )=0,"",  IF(  INDEX(役男大表!$A$1:$BD$75,MATCH($A46,役男大表!$A$1:$A$75,0),   MATCH(E$1,役男大表!$A$3:$BD$3,0)  )="榮","x",  IF(  INDEX(役男大表!$A$1:$BD$75,MATCH($A46,役男大表!$A$1:$A$75,0),   MATCH(E$1,役男大表!$A$3:$BD$3,0)  )="榮-22",  "x榮18-22",               INDEX(役男大表!$A$1:$BD$75,MATCH($A46,役男大表!$A$1:$A$75,0),   MATCH(E$1,役男大表!$A$3:$BD$3,0)  )                  )  )  )," ",""),"")</f>
        <v/>
      </c>
      <c r="F46" s="197" t="str">
        <f ca="1">_xlfn.IFNA(  SUBSTITUTE(     IF(  INDEX(役男大表!$A$1:$BD$75,MATCH($A46,役男大表!$A$1:$A$75,0),   MATCH(F$1,役男大表!$A$3:$BD$3,0)  )=0,"",  IF(  INDEX(役男大表!$A$1:$BD$75,MATCH($A46,役男大表!$A$1:$A$75,0),   MATCH(F$1,役男大表!$A$3:$BD$3,0)  )="榮","x",  IF(  INDEX(役男大表!$A$1:$BD$75,MATCH($A46,役男大表!$A$1:$A$75,0),   MATCH(F$1,役男大表!$A$3:$BD$3,0)  )="榮-22",  "x榮18-22",               INDEX(役男大表!$A$1:$BD$75,MATCH($A46,役男大表!$A$1:$A$75,0),   MATCH(F$1,役男大表!$A$3:$BD$3,0)  )                  )  )  )," ",""),"")</f>
        <v/>
      </c>
      <c r="G46" s="197" t="str">
        <f ca="1">_xlfn.IFNA(  SUBSTITUTE(     IF(  INDEX(役男大表!$A$1:$BD$75,MATCH($A46,役男大表!$A$1:$A$75,0),   MATCH(G$1,役男大表!$A$3:$BD$3,0)  )=0,"",  IF(  INDEX(役男大表!$A$1:$BD$75,MATCH($A46,役男大表!$A$1:$A$75,0),   MATCH(G$1,役男大表!$A$3:$BD$3,0)  )="榮","x",  IF(  INDEX(役男大表!$A$1:$BD$75,MATCH($A46,役男大表!$A$1:$A$75,0),   MATCH(G$1,役男大表!$A$3:$BD$3,0)  )="榮-22",  "x榮18-22",               INDEX(役男大表!$A$1:$BD$75,MATCH($A46,役男大表!$A$1:$A$75,0),   MATCH(G$1,役男大表!$A$3:$BD$3,0)  )                  )  )  )," ",""),"")</f>
        <v>x</v>
      </c>
      <c r="H46" s="197" t="str">
        <f ca="1">_xlfn.IFNA(  SUBSTITUTE(     IF(  INDEX(役男大表!$A$1:$BD$75,MATCH($A46,役男大表!$A$1:$A$75,0),   MATCH(H$1,役男大表!$A$3:$BD$3,0)  )=0,"",  IF(  INDEX(役男大表!$A$1:$BD$75,MATCH($A46,役男大表!$A$1:$A$75,0),   MATCH(H$1,役男大表!$A$3:$BD$3,0)  )="榮","x",  IF(  INDEX(役男大表!$A$1:$BD$75,MATCH($A46,役男大表!$A$1:$A$75,0),   MATCH(H$1,役男大表!$A$3:$BD$3,0)  )="榮-22",  "x榮18-22",               INDEX(役男大表!$A$1:$BD$75,MATCH($A46,役男大表!$A$1:$A$75,0),   MATCH(H$1,役男大表!$A$3:$BD$3,0)  )                  )  )  )," ",""),"")</f>
        <v>x</v>
      </c>
      <c r="I46" s="197" t="str">
        <f ca="1">_xlfn.IFNA(  SUBSTITUTE(     IF(  INDEX(役男大表!$A$1:$BD$75,MATCH($A46,役男大表!$A$1:$A$75,0),   MATCH(I$1,役男大表!$A$3:$BD$3,0)  )=0,"",  IF(  INDEX(役男大表!$A$1:$BD$75,MATCH($A46,役男大表!$A$1:$A$75,0),   MATCH(I$1,役男大表!$A$3:$BD$3,0)  )="榮","x",  IF(  INDEX(役男大表!$A$1:$BD$75,MATCH($A46,役男大表!$A$1:$A$75,0),   MATCH(I$1,役男大表!$A$3:$BD$3,0)  )="榮-22",  "x榮18-22",               INDEX(役男大表!$A$1:$BD$75,MATCH($A46,役男大表!$A$1:$A$75,0),   MATCH(I$1,役男大表!$A$3:$BD$3,0)  )                  )  )  )," ",""),"")</f>
        <v>x</v>
      </c>
      <c r="J46" s="197" t="str">
        <f ca="1">_xlfn.IFNA(  SUBSTITUTE(     IF(  INDEX(役男大表!$A$1:$BD$75,MATCH($A46,役男大表!$A$1:$A$75,0),   MATCH(J$1,役男大表!$A$3:$BD$3,0)  )=0,"",  IF(  INDEX(役男大表!$A$1:$BD$75,MATCH($A46,役男大表!$A$1:$A$75,0),   MATCH(J$1,役男大表!$A$3:$BD$3,0)  )="榮","x",  IF(  INDEX(役男大表!$A$1:$BD$75,MATCH($A46,役男大表!$A$1:$A$75,0),   MATCH(J$1,役男大表!$A$3:$BD$3,0)  )="榮-22",  "x榮18-22",               INDEX(役男大表!$A$1:$BD$75,MATCH($A46,役男大表!$A$1:$A$75,0),   MATCH(J$1,役男大表!$A$3:$BD$3,0)  )                  )  )  )," ",""),"")</f>
        <v/>
      </c>
      <c r="K46" s="197" t="str">
        <f ca="1">_xlfn.IFNA(  SUBSTITUTE(     IF(  INDEX(役男大表!$A$1:$BD$75,MATCH($A46,役男大表!$A$1:$A$75,0),   MATCH(K$1,役男大表!$A$3:$BD$3,0)  )=0,"",  IF(  INDEX(役男大表!$A$1:$BD$75,MATCH($A46,役男大表!$A$1:$A$75,0),   MATCH(K$1,役男大表!$A$3:$BD$3,0)  )="榮","x",  IF(  INDEX(役男大表!$A$1:$BD$75,MATCH($A46,役男大表!$A$1:$A$75,0),   MATCH(K$1,役男大表!$A$3:$BD$3,0)  )="榮-22",  "x榮18-22",               INDEX(役男大表!$A$1:$BD$75,MATCH($A46,役男大表!$A$1:$A$75,0),   MATCH(K$1,役男大表!$A$3:$BD$3,0)  )                  )  )  )," ",""),"")</f>
        <v/>
      </c>
      <c r="L46" s="197" t="str">
        <f ca="1">_xlfn.IFNA(  SUBSTITUTE(     IF(  INDEX(役男大表!$A$1:$BD$75,MATCH($A46,役男大表!$A$1:$A$75,0),   MATCH(L$1,役男大表!$A$3:$BD$3,0)  )=0,"",  IF(  INDEX(役男大表!$A$1:$BD$75,MATCH($A46,役男大表!$A$1:$A$75,0),   MATCH(L$1,役男大表!$A$3:$BD$3,0)  )="榮","x",  IF(  INDEX(役男大表!$A$1:$BD$75,MATCH($A46,役男大表!$A$1:$A$75,0),   MATCH(L$1,役男大表!$A$3:$BD$3,0)  )="榮-22",  "x榮18-22",               INDEX(役男大表!$A$1:$BD$75,MATCH($A46,役男大表!$A$1:$A$75,0),   MATCH(L$1,役男大表!$A$3:$BD$3,0)  )                  )  )  )," ",""),"")</f>
        <v/>
      </c>
      <c r="M46" s="197" t="str">
        <f ca="1">_xlfn.IFNA(  SUBSTITUTE(     IF(  INDEX(役男大表!$A$1:$BD$75,MATCH($A46,役男大表!$A$1:$A$75,0),   MATCH(M$1,役男大表!$A$3:$BD$3,0)  )=0,"",  IF(  INDEX(役男大表!$A$1:$BD$75,MATCH($A46,役男大表!$A$1:$A$75,0),   MATCH(M$1,役男大表!$A$3:$BD$3,0)  )="榮","x",  IF(  INDEX(役男大表!$A$1:$BD$75,MATCH($A46,役男大表!$A$1:$A$75,0),   MATCH(M$1,役男大表!$A$3:$BD$3,0)  )="榮-22",  "x榮18-22",               INDEX(役男大表!$A$1:$BD$75,MATCH($A46,役男大表!$A$1:$A$75,0),   MATCH(M$1,役男大表!$A$3:$BD$3,0)  )                  )  )  )," ",""),"")</f>
        <v/>
      </c>
      <c r="N46" s="197" t="str">
        <f ca="1">_xlfn.IFNA(  SUBSTITUTE(     IF(  INDEX(役男大表!$A$1:$BD$75,MATCH($A46,役男大表!$A$1:$A$75,0),   MATCH(N$1,役男大表!$A$3:$BD$3,0)  )=0,"",  IF(  INDEX(役男大表!$A$1:$BD$75,MATCH($A46,役男大表!$A$1:$A$75,0),   MATCH(N$1,役男大表!$A$3:$BD$3,0)  )="榮","x",  IF(  INDEX(役男大表!$A$1:$BD$75,MATCH($A46,役男大表!$A$1:$A$75,0),   MATCH(N$1,役男大表!$A$3:$BD$3,0)  )="榮-22",  "x榮18-22",               INDEX(役男大表!$A$1:$BD$75,MATCH($A46,役男大表!$A$1:$A$75,0),   MATCH(N$1,役男大表!$A$3:$BD$3,0)  )                  )  )  )," ",""),"")</f>
        <v/>
      </c>
      <c r="O46" s="197" t="str">
        <f ca="1">_xlfn.IFNA(  SUBSTITUTE(     IF(  INDEX(役男大表!$A$1:$BD$75,MATCH($A46,役男大表!$A$1:$A$75,0),   MATCH(O$1,役男大表!$A$3:$BD$3,0)  )=0,"",  IF(  INDEX(役男大表!$A$1:$BD$75,MATCH($A46,役男大表!$A$1:$A$75,0),   MATCH(O$1,役男大表!$A$3:$BD$3,0)  )="榮","x",  IF(  INDEX(役男大表!$A$1:$BD$75,MATCH($A46,役男大表!$A$1:$A$75,0),   MATCH(O$1,役男大表!$A$3:$BD$3,0)  )="榮-22",  "x榮18-22",               INDEX(役男大表!$A$1:$BD$75,MATCH($A46,役男大表!$A$1:$A$75,0),   MATCH(O$1,役男大表!$A$3:$BD$3,0)  )                  )  )  )," ",""),"")</f>
        <v/>
      </c>
      <c r="P46" s="197" t="str">
        <f ca="1">_xlfn.IFNA(  SUBSTITUTE(     IF(  INDEX(役男大表!$A$1:$BD$75,MATCH($A46,役男大表!$A$1:$A$75,0),   MATCH(P$1,役男大表!$A$3:$BD$3,0)  )=0,"",  IF(  INDEX(役男大表!$A$1:$BD$75,MATCH($A46,役男大表!$A$1:$A$75,0),   MATCH(P$1,役男大表!$A$3:$BD$3,0)  )="榮","x",  IF(  INDEX(役男大表!$A$1:$BD$75,MATCH($A46,役男大表!$A$1:$A$75,0),   MATCH(P$1,役男大表!$A$3:$BD$3,0)  )="榮-22",  "x榮18-22",               INDEX(役男大表!$A$1:$BD$75,MATCH($A46,役男大表!$A$1:$A$75,0),   MATCH(P$1,役男大表!$A$3:$BD$3,0)  )                  )  )  )," ",""),"")</f>
        <v/>
      </c>
      <c r="Q46" s="197" t="str">
        <f ca="1">_xlfn.IFNA(  SUBSTITUTE(     IF(  INDEX(役男大表!$A$1:$BD$75,MATCH($A46,役男大表!$A$1:$A$75,0),   MATCH(Q$1,役男大表!$A$3:$BD$3,0)  )=0,"",  IF(  INDEX(役男大表!$A$1:$BD$75,MATCH($A46,役男大表!$A$1:$A$75,0),   MATCH(Q$1,役男大表!$A$3:$BD$3,0)  )="榮","x",  IF(  INDEX(役男大表!$A$1:$BD$75,MATCH($A46,役男大表!$A$1:$A$75,0),   MATCH(Q$1,役男大表!$A$3:$BD$3,0)  )="榮-22",  "x榮18-22",               INDEX(役男大表!$A$1:$BD$75,MATCH($A46,役男大表!$A$1:$A$75,0),   MATCH(Q$1,役男大表!$A$3:$BD$3,0)  )                  )  )  )," ",""),"")</f>
        <v/>
      </c>
      <c r="R46" s="197" t="str">
        <f ca="1">_xlfn.IFNA(  SUBSTITUTE(     IF(  INDEX(役男大表!$A$1:$BD$75,MATCH($A46,役男大表!$A$1:$A$75,0),   MATCH(R$1,役男大表!$A$3:$BD$3,0)  )=0,"",  IF(  INDEX(役男大表!$A$1:$BD$75,MATCH($A46,役男大表!$A$1:$A$75,0),   MATCH(R$1,役男大表!$A$3:$BD$3,0)  )="榮","x",  IF(  INDEX(役男大表!$A$1:$BD$75,MATCH($A46,役男大表!$A$1:$A$75,0),   MATCH(R$1,役男大表!$A$3:$BD$3,0)  )="榮-22",  "x榮18-22",               INDEX(役男大表!$A$1:$BD$75,MATCH($A46,役男大表!$A$1:$A$75,0),   MATCH(R$1,役男大表!$A$3:$BD$3,0)  )                  )  )  )," ",""),"")</f>
        <v/>
      </c>
      <c r="S46" s="197" t="str">
        <f ca="1">_xlfn.IFNA(  SUBSTITUTE(     IF(  INDEX(役男大表!$A$1:$BD$75,MATCH($A46,役男大表!$A$1:$A$75,0),   MATCH(S$1,役男大表!$A$3:$BD$3,0)  )=0,"",  IF(  INDEX(役男大表!$A$1:$BD$75,MATCH($A46,役男大表!$A$1:$A$75,0),   MATCH(S$1,役男大表!$A$3:$BD$3,0)  )="榮","x",  IF(  INDEX(役男大表!$A$1:$BD$75,MATCH($A46,役男大表!$A$1:$A$75,0),   MATCH(S$1,役男大表!$A$3:$BD$3,0)  )="榮-22",  "x榮18-22",               INDEX(役男大表!$A$1:$BD$75,MATCH($A46,役男大表!$A$1:$A$75,0),   MATCH(S$1,役男大表!$A$3:$BD$3,0)  )                  )  )  )," ",""),"")</f>
        <v>x</v>
      </c>
      <c r="T46" s="197" t="str">
        <f ca="1">_xlfn.IFNA(  SUBSTITUTE(     IF(  INDEX(役男大表!$A$1:$BD$75,MATCH($A46,役男大表!$A$1:$A$75,0),   MATCH(T$1,役男大表!$A$3:$BD$3,0)  )=0,"",  IF(  INDEX(役男大表!$A$1:$BD$75,MATCH($A46,役男大表!$A$1:$A$75,0),   MATCH(T$1,役男大表!$A$3:$BD$3,0)  )="榮","x",  IF(  INDEX(役男大表!$A$1:$BD$75,MATCH($A46,役男大表!$A$1:$A$75,0),   MATCH(T$1,役男大表!$A$3:$BD$3,0)  )="榮-22",  "x榮18-22",               INDEX(役男大表!$A$1:$BD$75,MATCH($A46,役男大表!$A$1:$A$75,0),   MATCH(T$1,役男大表!$A$3:$BD$3,0)  )                  )  )  )," ",""),"")</f>
        <v>x</v>
      </c>
      <c r="U46" s="197" t="str">
        <f ca="1">_xlfn.IFNA(  SUBSTITUTE(     IF(  INDEX(役男大表!$A$1:$BD$75,MATCH($A46,役男大表!$A$1:$A$75,0),   MATCH(U$1,役男大表!$A$3:$BD$3,0)  )=0,"",  IF(  INDEX(役男大表!$A$1:$BD$75,MATCH($A46,役男大表!$A$1:$A$75,0),   MATCH(U$1,役男大表!$A$3:$BD$3,0)  )="榮","x",  IF(  INDEX(役男大表!$A$1:$BD$75,MATCH($A46,役男大表!$A$1:$A$75,0),   MATCH(U$1,役男大表!$A$3:$BD$3,0)  )="榮-22",  "x榮18-22",               INDEX(役男大表!$A$1:$BD$75,MATCH($A46,役男大表!$A$1:$A$75,0),   MATCH(U$1,役男大表!$A$3:$BD$3,0)  )                  )  )  )," ",""),"")</f>
        <v>x</v>
      </c>
      <c r="V46" s="197" t="str">
        <f ca="1">_xlfn.IFNA(  SUBSTITUTE(     IF(  INDEX(役男大表!$A$1:$BD$75,MATCH($A46,役男大表!$A$1:$A$75,0),   MATCH(V$1,役男大表!$A$3:$BD$3,0)  )=0,"",  IF(  INDEX(役男大表!$A$1:$BD$75,MATCH($A46,役男大表!$A$1:$A$75,0),   MATCH(V$1,役男大表!$A$3:$BD$3,0)  )="榮","x",  IF(  INDEX(役男大表!$A$1:$BD$75,MATCH($A46,役男大表!$A$1:$A$75,0),   MATCH(V$1,役男大表!$A$3:$BD$3,0)  )="榮-22",  "x榮18-22",               INDEX(役男大表!$A$1:$BD$75,MATCH($A46,役男大表!$A$1:$A$75,0),   MATCH(V$1,役男大表!$A$3:$BD$3,0)  )                  )  )  )," ",""),"")</f>
        <v>x</v>
      </c>
      <c r="W46" s="197" t="str">
        <f ca="1">_xlfn.IFNA(  SUBSTITUTE(     IF(  INDEX(役男大表!$A$1:$BD$75,MATCH($A46,役男大表!$A$1:$A$75,0),   MATCH(W$1,役男大表!$A$3:$BD$3,0)  )=0,"",  IF(  INDEX(役男大表!$A$1:$BD$75,MATCH($A46,役男大表!$A$1:$A$75,0),   MATCH(W$1,役男大表!$A$3:$BD$3,0)  )="榮","x",  IF(  INDEX(役男大表!$A$1:$BD$75,MATCH($A46,役男大表!$A$1:$A$75,0),   MATCH(W$1,役男大表!$A$3:$BD$3,0)  )="榮-22",  "x榮18-22",               INDEX(役男大表!$A$1:$BD$75,MATCH($A46,役男大表!$A$1:$A$75,0),   MATCH(W$1,役男大表!$A$3:$BD$3,0)  )                  )  )  )," ",""),"")</f>
        <v/>
      </c>
      <c r="X46" s="197" t="str">
        <f ca="1">_xlfn.IFNA(  SUBSTITUTE(     IF(  INDEX(役男大表!$A$1:$BD$75,MATCH($A46,役男大表!$A$1:$A$75,0),   MATCH(X$1,役男大表!$A$3:$BD$3,0)  )=0,"",  IF(  INDEX(役男大表!$A$1:$BD$75,MATCH($A46,役男大表!$A$1:$A$75,0),   MATCH(X$1,役男大表!$A$3:$BD$3,0)  )="榮","x",  IF(  INDEX(役男大表!$A$1:$BD$75,MATCH($A46,役男大表!$A$1:$A$75,0),   MATCH(X$1,役男大表!$A$3:$BD$3,0)  )="榮-22",  "x榮18-22",               INDEX(役男大表!$A$1:$BD$75,MATCH($A46,役男大表!$A$1:$A$75,0),   MATCH(X$1,役男大表!$A$3:$BD$3,0)  )                  )  )  )," ",""),"")</f>
        <v/>
      </c>
      <c r="Y46" s="197" t="str">
        <f ca="1">_xlfn.IFNA(  SUBSTITUTE(     IF(  INDEX(役男大表!$A$1:$BD$75,MATCH($A46,役男大表!$A$1:$A$75,0),   MATCH(Y$1,役男大表!$A$3:$BD$3,0)  )=0,"",  IF(  INDEX(役男大表!$A$1:$BD$75,MATCH($A46,役男大表!$A$1:$A$75,0),   MATCH(Y$1,役男大表!$A$3:$BD$3,0)  )="榮","x",  IF(  INDEX(役男大表!$A$1:$BD$75,MATCH($A46,役男大表!$A$1:$A$75,0),   MATCH(Y$1,役男大表!$A$3:$BD$3,0)  )="榮-22",  "x榮18-22",               INDEX(役男大表!$A$1:$BD$75,MATCH($A46,役男大表!$A$1:$A$75,0),   MATCH(Y$1,役男大表!$A$3:$BD$3,0)  )                  )  )  )," ",""),"")</f>
        <v/>
      </c>
      <c r="Z46" s="197" t="str">
        <f ca="1">_xlfn.IFNA(  SUBSTITUTE(     IF(  INDEX(役男大表!$A$1:$BD$75,MATCH($A46,役男大表!$A$1:$A$75,0),   MATCH(Z$1,役男大表!$A$3:$BD$3,0)  )=0,"",  IF(  INDEX(役男大表!$A$1:$BD$75,MATCH($A46,役男大表!$A$1:$A$75,0),   MATCH(Z$1,役男大表!$A$3:$BD$3,0)  )="榮","x",  IF(  INDEX(役男大表!$A$1:$BD$75,MATCH($A46,役男大表!$A$1:$A$75,0),   MATCH(Z$1,役男大表!$A$3:$BD$3,0)  )="榮-22",  "x榮18-22",               INDEX(役男大表!$A$1:$BD$75,MATCH($A46,役男大表!$A$1:$A$75,0),   MATCH(Z$1,役男大表!$A$3:$BD$3,0)  )                  )  )  )," ",""),"")</f>
        <v/>
      </c>
      <c r="AA46" s="197" t="str">
        <f ca="1">_xlfn.IFNA(  SUBSTITUTE(     IF(  INDEX(役男大表!$A$1:$BD$75,MATCH($A46,役男大表!$A$1:$A$75,0),   MATCH(AA$1,役男大表!$A$3:$BD$3,0)  )=0,"",  IF(  INDEX(役男大表!$A$1:$BD$75,MATCH($A46,役男大表!$A$1:$A$75,0),   MATCH(AA$1,役男大表!$A$3:$BD$3,0)  )="榮","x",  IF(  INDEX(役男大表!$A$1:$BD$75,MATCH($A46,役男大表!$A$1:$A$75,0),   MATCH(AA$1,役男大表!$A$3:$BD$3,0)  )="榮-22",  "x榮18-22",               INDEX(役男大表!$A$1:$BD$75,MATCH($A46,役男大表!$A$1:$A$75,0),   MATCH(AA$1,役男大表!$A$3:$BD$3,0)  )                  )  )  )," ",""),"")</f>
        <v/>
      </c>
      <c r="AB46" s="197" t="str">
        <f ca="1">_xlfn.IFNA(  SUBSTITUTE(     IF(  INDEX(役男大表!$A$1:$BD$75,MATCH($A46,役男大表!$A$1:$A$75,0),   MATCH(AB$1,役男大表!$A$3:$BD$3,0)  )=0,"",  IF(  INDEX(役男大表!$A$1:$BD$75,MATCH($A46,役男大表!$A$1:$A$75,0),   MATCH(AB$1,役男大表!$A$3:$BD$3,0)  )="榮","x",  IF(  INDEX(役男大表!$A$1:$BD$75,MATCH($A46,役男大表!$A$1:$A$75,0),   MATCH(AB$1,役男大表!$A$3:$BD$3,0)  )="榮-22",  "x榮18-22",               INDEX(役男大表!$A$1:$BD$75,MATCH($A46,役男大表!$A$1:$A$75,0),   MATCH(AB$1,役男大表!$A$3:$BD$3,0)  )                  )  )  )," ",""),"")</f>
        <v>x</v>
      </c>
      <c r="AC46" s="197" t="str">
        <f ca="1">_xlfn.IFNA(  SUBSTITUTE(     IF(  INDEX(役男大表!$A$1:$BD$75,MATCH($A46,役男大表!$A$1:$A$75,0),   MATCH(AC$1,役男大表!$A$3:$BD$3,0)  )=0,"",  IF(  INDEX(役男大表!$A$1:$BD$75,MATCH($A46,役男大表!$A$1:$A$75,0),   MATCH(AC$1,役男大表!$A$3:$BD$3,0)  )="榮","x",  IF(  INDEX(役男大表!$A$1:$BD$75,MATCH($A46,役男大表!$A$1:$A$75,0),   MATCH(AC$1,役男大表!$A$3:$BD$3,0)  )="榮-22",  "x榮18-22",               INDEX(役男大表!$A$1:$BD$75,MATCH($A46,役男大表!$A$1:$A$75,0),   MATCH(AC$1,役男大表!$A$3:$BD$3,0)  )                  )  )  )," ",""),"")</f>
        <v>補</v>
      </c>
      <c r="AD46" s="197" t="str">
        <f ca="1">_xlfn.IFNA(  SUBSTITUTE(     IF(  INDEX(役男大表!$A$1:$BD$75,MATCH($A46,役男大表!$A$1:$A$75,0),   MATCH(AD$1,役男大表!$A$3:$BD$3,0)  )=0,"",  IF(  INDEX(役男大表!$A$1:$BD$75,MATCH($A46,役男大表!$A$1:$A$75,0),   MATCH(AD$1,役男大表!$A$3:$BD$3,0)  )="榮","x",  IF(  INDEX(役男大表!$A$1:$BD$75,MATCH($A46,役男大表!$A$1:$A$75,0),   MATCH(AD$1,役男大表!$A$3:$BD$3,0)  )="榮-22",  "x榮18-22",               INDEX(役男大表!$A$1:$BD$75,MATCH($A46,役男大表!$A$1:$A$75,0),   MATCH(AD$1,役男大表!$A$3:$BD$3,0)  )                  )  )  )," ",""),"")</f>
        <v/>
      </c>
      <c r="AE46" s="197" t="str">
        <f ca="1">_xlfn.IFNA(  SUBSTITUTE(     IF(  INDEX(役男大表!$A$1:$BD$75,MATCH($A46,役男大表!$A$1:$A$75,0),   MATCH(AE$1,役男大表!$A$3:$BD$3,0)  )=0,"",  IF(  INDEX(役男大表!$A$1:$BD$75,MATCH($A46,役男大表!$A$1:$A$75,0),   MATCH(AE$1,役男大表!$A$3:$BD$3,0)  )="榮","x",  IF(  INDEX(役男大表!$A$1:$BD$75,MATCH($A46,役男大表!$A$1:$A$75,0),   MATCH(AE$1,役男大表!$A$3:$BD$3,0)  )="榮-22",  "x榮18-22",               INDEX(役男大表!$A$1:$BD$75,MATCH($A46,役男大表!$A$1:$A$75,0),   MATCH(AE$1,役男大表!$A$3:$BD$3,0)  )                  )  )  )," ",""),"")</f>
        <v/>
      </c>
      <c r="AF46" s="197" t="str">
        <f ca="1">_xlfn.IFNA(  SUBSTITUTE(     IF(  INDEX(役男大表!$A$1:$BD$75,MATCH($A46,役男大表!$A$1:$A$75,0),   MATCH(AF$1,役男大表!$A$3:$BD$3,0)  )=0,"",  IF(  INDEX(役男大表!$A$1:$BD$75,MATCH($A46,役男大表!$A$1:$A$75,0),   MATCH(AF$1,役男大表!$A$3:$BD$3,0)  )="榮","x",  IF(  INDEX(役男大表!$A$1:$BD$75,MATCH($A46,役男大表!$A$1:$A$75,0),   MATCH(AF$1,役男大表!$A$3:$BD$3,0)  )="榮-22",  "x榮18-22",               INDEX(役男大表!$A$1:$BD$75,MATCH($A46,役男大表!$A$1:$A$75,0),   MATCH(AF$1,役男大表!$A$3:$BD$3,0)  )                  )  )  )," ",""),"")</f>
        <v/>
      </c>
      <c r="AG46" s="197" t="str">
        <f ca="1">_xlfn.IFNA(  SUBSTITUTE(     IF(  INDEX(役男大表!$A$1:$BD$75,MATCH($A46,役男大表!$A$1:$A$75,0),   MATCH(AG$1,役男大表!$A$3:$BD$3,0)  )=0,"",  IF(  INDEX(役男大表!$A$1:$BD$75,MATCH($A46,役男大表!$A$1:$A$75,0),   MATCH(AG$1,役男大表!$A$3:$BD$3,0)  )="榮","x",  IF(  INDEX(役男大表!$A$1:$BD$75,MATCH($A46,役男大表!$A$1:$A$75,0),   MATCH(AG$1,役男大表!$A$3:$BD$3,0)  )="榮-22",  "x榮18-22",               INDEX(役男大表!$A$1:$BD$75,MATCH($A46,役男大表!$A$1:$A$75,0),   MATCH(AG$1,役男大表!$A$3:$BD$3,0)  )                  )  )  )," ",""),"")</f>
        <v>x</v>
      </c>
      <c r="AH46" s="197"/>
      <c r="AI46" s="197"/>
      <c r="AJ46" s="197"/>
      <c r="AM46" s="65">
        <f t="shared" si="1"/>
        <v>45</v>
      </c>
      <c r="AN46" s="65" t="str">
        <f t="shared" si="2"/>
        <v>邱昱銘</v>
      </c>
      <c r="AO46" s="70" t="str">
        <f t="shared" ca="1" si="3"/>
        <v>18收</v>
      </c>
      <c r="AP46" s="65" t="str">
        <f>_xlfn.IFNA(IF((ROW(AP46)-1)&lt;=暫1!$B$2,IF(VALUE($AM46)=暫1!B$3,"家因",IF(VALUE($AM46)=暫1!C$3,"家因",IF(VALUE($AM46)=暫1!D$3,"家因",IF(VALUE($AM46)=暫1!E$3,"家因",IF(VALUE($AM46)=暫1!F$3,"家因",IF(VALUE($AM46)=暫1!G$3,"家因",IF(VALUE($AM46)=暫1!H$3,"家因",IF(VALUE($AM46)=暫1!I$3,"家因",IF(VALUE($AM46)=暫1!J$3,"家因",IF(VALUE($AM46)=暫1!K$3,"家因",IF(VALUE($AM46)=暫1!L$3,"家因",IF(VALUE($AM46)=暫1!M$3,"家因",IF(VALUE($AM46)=暫1!N$3,"家因",IF(VALUE($AM46)=暫1!O$3,"家因",IF(VALUE($AM46)=暫1!P$3,"家因",IF(VALUE($AM46)=暫1!Q$3,"家因",IF(VALUE($AM46)=暫1!R$3,"家因",IF(VALUE($AM46)=暫1!S$3,"家因",IF(VALUE($AM46)=暫1!T$3,"家因",IF(VALUE($AM46)=暫1!U$3,"家因","")))))))))))))))))))),""),"")</f>
        <v/>
      </c>
      <c r="AQ46" s="65" t="str">
        <f ca="1">IF((ROW(AQ46)-1)&lt;=暫1!$B$2,_xlfn.IFNA(IF(INDEX($A$1:$AJ$99,MATCH($AN46,$B$1:$B$219,0),VALUE($AQ$1+3))="成","補",INDEX($A$1:$AJ$99,MATCH($AN46,$B$1:$B$219,0),VALUE($AQ$1+3))),""),"")</f>
        <v>x</v>
      </c>
      <c r="AR46" s="65">
        <f>IF((ROW(AR46)-1)&lt;=暫1!$B$2,_xlfn.IFNA(IF(INDEX($A$1:$AJ$99,MATCH($AN46,$B$1:$B$219,0),VALUE($AR$1+3))="成","補",INDEX($A$1:$AJ$99,MATCH($AN46,$B$1:$B$219,0),VALUE($AR$1+3))),""),"")</f>
        <v>0</v>
      </c>
      <c r="AS46" s="65">
        <f>IF((ROW(AS46)-1)&lt;=暫1!$B$2,_xlfn.IFNA(IF(INDEX($A$1:$AJ$99,MATCH($AN46,$B$1:$B$219,0),VALUE($AS$1+3))="成","補",INDEX($A$1:$AJ$99,MATCH($AN46,$B$1:$B$219,0),VALUE($AS$1+3))),""),"")</f>
        <v>0</v>
      </c>
      <c r="AT46" s="65" t="str">
        <f t="shared" ca="1" si="4"/>
        <v/>
      </c>
      <c r="AU46" s="65" t="str">
        <f t="shared" ref="AU46:AU67" ca="1" si="8">IF(NOT(AT46=""),                CONCATENATE(AM46,"(",SUBSTITUTE(SUBSTITUTE(AT46," ",""),"榮",""),"時",")"   ),"")</f>
        <v/>
      </c>
      <c r="AV46" s="65" t="str">
        <f t="shared" ca="1" si="6"/>
        <v/>
      </c>
      <c r="AX46" s="65"/>
      <c r="AY46" s="65"/>
      <c r="AZ46" s="65"/>
      <c r="BA46" s="65"/>
      <c r="BB46" s="68"/>
      <c r="BC46" s="68"/>
    </row>
    <row r="47" spans="1:55" ht="27" customHeight="1">
      <c r="A47" s="197">
        <v>46</v>
      </c>
      <c r="B47" s="197" t="str">
        <f>_xlfn.IFNA(  INDEX(役男大表!$A$1:$BD$75,MATCH(A47,役男大表!$A$1:$A$75,0),2),"")</f>
        <v>李政聰</v>
      </c>
      <c r="C47" s="197" t="str">
        <f ca="1">_xlfn.IFNA(  SUBSTITUTE(     IF(  INDEX(役男大表!$A$1:$BD$75,MATCH($A47,役男大表!$A$1:$A$75,0),   MATCH(C$1,役男大表!$A$3:$BD$3,0)  )=0,"",  IF(  INDEX(役男大表!$A$1:$BD$75,MATCH($A47,役男大表!$A$1:$A$75,0),   MATCH(C$1,役男大表!$A$3:$BD$3,0)  )="榮","x",  IF(  INDEX(役男大表!$A$1:$BD$75,MATCH($A47,役男大表!$A$1:$A$75,0),   MATCH(C$1,役男大表!$A$3:$BD$3,0)  )="榮-22",  "x榮18-22",               INDEX(役男大表!$A$1:$BD$75,MATCH($A47,役男大表!$A$1:$A$75,0),   MATCH(C$1,役男大表!$A$3:$BD$3,0)  )                  )  )  )," ",""),"")</f>
        <v/>
      </c>
      <c r="D47" s="197" t="str">
        <f ca="1">_xlfn.IFNA(  SUBSTITUTE(     IF(  INDEX(役男大表!$A$1:$BD$75,MATCH($A47,役男大表!$A$1:$A$75,0),   MATCH(D$1,役男大表!$A$3:$BD$3,0)  )=0,"",  IF(  INDEX(役男大表!$A$1:$BD$75,MATCH($A47,役男大表!$A$1:$A$75,0),   MATCH(D$1,役男大表!$A$3:$BD$3,0)  )="榮","x",  IF(  INDEX(役男大表!$A$1:$BD$75,MATCH($A47,役男大表!$A$1:$A$75,0),   MATCH(D$1,役男大表!$A$3:$BD$3,0)  )="榮-22",  "x榮18-22",               INDEX(役男大表!$A$1:$BD$75,MATCH($A47,役男大表!$A$1:$A$75,0),   MATCH(D$1,役男大表!$A$3:$BD$3,0)  )                  )  )  )," ",""),"")</f>
        <v>病07-3日18</v>
      </c>
      <c r="E47" s="197" t="str">
        <f ca="1">_xlfn.IFNA(  SUBSTITUTE(     IF(  INDEX(役男大表!$A$1:$BD$75,MATCH($A47,役男大表!$A$1:$A$75,0),   MATCH(E$1,役男大表!$A$3:$BD$3,0)  )=0,"",  IF(  INDEX(役男大表!$A$1:$BD$75,MATCH($A47,役男大表!$A$1:$A$75,0),   MATCH(E$1,役男大表!$A$3:$BD$3,0)  )="榮","x",  IF(  INDEX(役男大表!$A$1:$BD$75,MATCH($A47,役男大表!$A$1:$A$75,0),   MATCH(E$1,役男大表!$A$3:$BD$3,0)  )="榮-22",  "x榮18-22",               INDEX(役男大表!$A$1:$BD$75,MATCH($A47,役男大表!$A$1:$A$75,0),   MATCH(E$1,役男大表!$A$3:$BD$3,0)  )                  )  )  )," ",""),"")</f>
        <v>病2日18-3日18</v>
      </c>
      <c r="F47" s="197" t="str">
        <f ca="1">_xlfn.IFNA(  SUBSTITUTE(     IF(  INDEX(役男大表!$A$1:$BD$75,MATCH($A47,役男大表!$A$1:$A$75,0),   MATCH(F$1,役男大表!$A$3:$BD$3,0)  )=0,"",  IF(  INDEX(役男大表!$A$1:$BD$75,MATCH($A47,役男大表!$A$1:$A$75,0),   MATCH(F$1,役男大表!$A$3:$BD$3,0)  )="榮","x",  IF(  INDEX(役男大表!$A$1:$BD$75,MATCH($A47,役男大表!$A$1:$A$75,0),   MATCH(F$1,役男大表!$A$3:$BD$3,0)  )="榮-22",  "x榮18-22",               INDEX(役男大表!$A$1:$BD$75,MATCH($A47,役男大表!$A$1:$A$75,0),   MATCH(F$1,役男大表!$A$3:$BD$3,0)  )                  )  )  )," ",""),"")</f>
        <v>x</v>
      </c>
      <c r="G47" s="197" t="str">
        <f ca="1">_xlfn.IFNA(  SUBSTITUTE(     IF(  INDEX(役男大表!$A$1:$BD$75,MATCH($A47,役男大表!$A$1:$A$75,0),   MATCH(G$1,役男大表!$A$3:$BD$3,0)  )=0,"",  IF(  INDEX(役男大表!$A$1:$BD$75,MATCH($A47,役男大表!$A$1:$A$75,0),   MATCH(G$1,役男大表!$A$3:$BD$3,0)  )="榮","x",  IF(  INDEX(役男大表!$A$1:$BD$75,MATCH($A47,役男大表!$A$1:$A$75,0),   MATCH(G$1,役男大表!$A$3:$BD$3,0)  )="榮-22",  "x榮18-22",               INDEX(役男大表!$A$1:$BD$75,MATCH($A47,役男大表!$A$1:$A$75,0),   MATCH(G$1,役男大表!$A$3:$BD$3,0)  )                  )  )  )," ",""),"")</f>
        <v>x</v>
      </c>
      <c r="H47" s="197" t="str">
        <f ca="1">_xlfn.IFNA(  SUBSTITUTE(     IF(  INDEX(役男大表!$A$1:$BD$75,MATCH($A47,役男大表!$A$1:$A$75,0),   MATCH(H$1,役男大表!$A$3:$BD$3,0)  )=0,"",  IF(  INDEX(役男大表!$A$1:$BD$75,MATCH($A47,役男大表!$A$1:$A$75,0),   MATCH(H$1,役男大表!$A$3:$BD$3,0)  )="榮","x",  IF(  INDEX(役男大表!$A$1:$BD$75,MATCH($A47,役男大表!$A$1:$A$75,0),   MATCH(H$1,役男大表!$A$3:$BD$3,0)  )="榮-22",  "x榮18-22",               INDEX(役男大表!$A$1:$BD$75,MATCH($A47,役男大表!$A$1:$A$75,0),   MATCH(H$1,役男大表!$A$3:$BD$3,0)  )                  )  )  )," ",""),"")</f>
        <v/>
      </c>
      <c r="I47" s="197" t="str">
        <f ca="1">_xlfn.IFNA(  SUBSTITUTE(     IF(  INDEX(役男大表!$A$1:$BD$75,MATCH($A47,役男大表!$A$1:$A$75,0),   MATCH(I$1,役男大表!$A$3:$BD$3,0)  )=0,"",  IF(  INDEX(役男大表!$A$1:$BD$75,MATCH($A47,役男大表!$A$1:$A$75,0),   MATCH(I$1,役男大表!$A$3:$BD$3,0)  )="榮","x",  IF(  INDEX(役男大表!$A$1:$BD$75,MATCH($A47,役男大表!$A$1:$A$75,0),   MATCH(I$1,役男大表!$A$3:$BD$3,0)  )="榮-22",  "x榮18-22",               INDEX(役男大表!$A$1:$BD$75,MATCH($A47,役男大表!$A$1:$A$75,0),   MATCH(I$1,役男大表!$A$3:$BD$3,0)  )                  )  )  )," ",""),"")</f>
        <v/>
      </c>
      <c r="J47" s="197" t="str">
        <f ca="1">_xlfn.IFNA(  SUBSTITUTE(     IF(  INDEX(役男大表!$A$1:$BD$75,MATCH($A47,役男大表!$A$1:$A$75,0),   MATCH(J$1,役男大表!$A$3:$BD$3,0)  )=0,"",  IF(  INDEX(役男大表!$A$1:$BD$75,MATCH($A47,役男大表!$A$1:$A$75,0),   MATCH(J$1,役男大表!$A$3:$BD$3,0)  )="榮","x",  IF(  INDEX(役男大表!$A$1:$BD$75,MATCH($A47,役男大表!$A$1:$A$75,0),   MATCH(J$1,役男大表!$A$3:$BD$3,0)  )="榮-22",  "x榮18-22",               INDEX(役男大表!$A$1:$BD$75,MATCH($A47,役男大表!$A$1:$A$75,0),   MATCH(J$1,役男大表!$A$3:$BD$3,0)  )                  )  )  )," ",""),"")</f>
        <v/>
      </c>
      <c r="K47" s="197" t="str">
        <f ca="1">_xlfn.IFNA(  SUBSTITUTE(     IF(  INDEX(役男大表!$A$1:$BD$75,MATCH($A47,役男大表!$A$1:$A$75,0),   MATCH(K$1,役男大表!$A$3:$BD$3,0)  )=0,"",  IF(  INDEX(役男大表!$A$1:$BD$75,MATCH($A47,役男大表!$A$1:$A$75,0),   MATCH(K$1,役男大表!$A$3:$BD$3,0)  )="榮","x",  IF(  INDEX(役男大表!$A$1:$BD$75,MATCH($A47,役男大表!$A$1:$A$75,0),   MATCH(K$1,役男大表!$A$3:$BD$3,0)  )="榮-22",  "x榮18-22",               INDEX(役男大表!$A$1:$BD$75,MATCH($A47,役男大表!$A$1:$A$75,0),   MATCH(K$1,役男大表!$A$3:$BD$3,0)  )                  )  )  )," ",""),"")</f>
        <v/>
      </c>
      <c r="L47" s="197" t="str">
        <f ca="1">_xlfn.IFNA(  SUBSTITUTE(     IF(  INDEX(役男大表!$A$1:$BD$75,MATCH($A47,役男大表!$A$1:$A$75,0),   MATCH(L$1,役男大表!$A$3:$BD$3,0)  )=0,"",  IF(  INDEX(役男大表!$A$1:$BD$75,MATCH($A47,役男大表!$A$1:$A$75,0),   MATCH(L$1,役男大表!$A$3:$BD$3,0)  )="榮","x",  IF(  INDEX(役男大表!$A$1:$BD$75,MATCH($A47,役男大表!$A$1:$A$75,0),   MATCH(L$1,役男大表!$A$3:$BD$3,0)  )="榮-22",  "x榮18-22",               INDEX(役男大表!$A$1:$BD$75,MATCH($A47,役男大表!$A$1:$A$75,0),   MATCH(L$1,役男大表!$A$3:$BD$3,0)  )                  )  )  )," ",""),"")</f>
        <v/>
      </c>
      <c r="M47" s="197" t="str">
        <f ca="1">_xlfn.IFNA(  SUBSTITUTE(     IF(  INDEX(役男大表!$A$1:$BD$75,MATCH($A47,役男大表!$A$1:$A$75,0),   MATCH(M$1,役男大表!$A$3:$BD$3,0)  )=0,"",  IF(  INDEX(役男大表!$A$1:$BD$75,MATCH($A47,役男大表!$A$1:$A$75,0),   MATCH(M$1,役男大表!$A$3:$BD$3,0)  )="榮","x",  IF(  INDEX(役男大表!$A$1:$BD$75,MATCH($A47,役男大表!$A$1:$A$75,0),   MATCH(M$1,役男大表!$A$3:$BD$3,0)  )="榮-22",  "x榮18-22",               INDEX(役男大表!$A$1:$BD$75,MATCH($A47,役男大表!$A$1:$A$75,0),   MATCH(M$1,役男大表!$A$3:$BD$3,0)  )                  )  )  )," ",""),"")</f>
        <v>x</v>
      </c>
      <c r="N47" s="197" t="str">
        <f ca="1">_xlfn.IFNA(  SUBSTITUTE(     IF(  INDEX(役男大表!$A$1:$BD$75,MATCH($A47,役男大表!$A$1:$A$75,0),   MATCH(N$1,役男大表!$A$3:$BD$3,0)  )=0,"",  IF(  INDEX(役男大表!$A$1:$BD$75,MATCH($A47,役男大表!$A$1:$A$75,0),   MATCH(N$1,役男大表!$A$3:$BD$3,0)  )="榮","x",  IF(  INDEX(役男大表!$A$1:$BD$75,MATCH($A47,役男大表!$A$1:$A$75,0),   MATCH(N$1,役男大表!$A$3:$BD$3,0)  )="榮-22",  "x榮18-22",               INDEX(役男大表!$A$1:$BD$75,MATCH($A47,役男大表!$A$1:$A$75,0),   MATCH(N$1,役男大表!$A$3:$BD$3,0)  )                  )  )  )," ",""),"")</f>
        <v>x</v>
      </c>
      <c r="O47" s="197" t="str">
        <f ca="1">_xlfn.IFNA(  SUBSTITUTE(     IF(  INDEX(役男大表!$A$1:$BD$75,MATCH($A47,役男大表!$A$1:$A$75,0),   MATCH(O$1,役男大表!$A$3:$BD$3,0)  )=0,"",  IF(  INDEX(役男大表!$A$1:$BD$75,MATCH($A47,役男大表!$A$1:$A$75,0),   MATCH(O$1,役男大表!$A$3:$BD$3,0)  )="榮","x",  IF(  INDEX(役男大表!$A$1:$BD$75,MATCH($A47,役男大表!$A$1:$A$75,0),   MATCH(O$1,役男大表!$A$3:$BD$3,0)  )="榮-22",  "x榮18-22",               INDEX(役男大表!$A$1:$BD$75,MATCH($A47,役男大表!$A$1:$A$75,0),   MATCH(O$1,役男大表!$A$3:$BD$3,0)  )                  )  )  )," ",""),"")</f>
        <v/>
      </c>
      <c r="P47" s="197" t="str">
        <f ca="1">_xlfn.IFNA(  SUBSTITUTE(     IF(  INDEX(役男大表!$A$1:$BD$75,MATCH($A47,役男大表!$A$1:$A$75,0),   MATCH(P$1,役男大表!$A$3:$BD$3,0)  )=0,"",  IF(  INDEX(役男大表!$A$1:$BD$75,MATCH($A47,役男大表!$A$1:$A$75,0),   MATCH(P$1,役男大表!$A$3:$BD$3,0)  )="榮","x",  IF(  INDEX(役男大表!$A$1:$BD$75,MATCH($A47,役男大表!$A$1:$A$75,0),   MATCH(P$1,役男大表!$A$3:$BD$3,0)  )="榮-22",  "x榮18-22",               INDEX(役男大表!$A$1:$BD$75,MATCH($A47,役男大表!$A$1:$A$75,0),   MATCH(P$1,役男大表!$A$3:$BD$3,0)  )                  )  )  )," ",""),"")</f>
        <v/>
      </c>
      <c r="Q47" s="197" t="str">
        <f ca="1">_xlfn.IFNA(  SUBSTITUTE(     IF(  INDEX(役男大表!$A$1:$BD$75,MATCH($A47,役男大表!$A$1:$A$75,0),   MATCH(Q$1,役男大表!$A$3:$BD$3,0)  )=0,"",  IF(  INDEX(役男大表!$A$1:$BD$75,MATCH($A47,役男大表!$A$1:$A$75,0),   MATCH(Q$1,役男大表!$A$3:$BD$3,0)  )="榮","x",  IF(  INDEX(役男大表!$A$1:$BD$75,MATCH($A47,役男大表!$A$1:$A$75,0),   MATCH(Q$1,役男大表!$A$3:$BD$3,0)  )="榮-22",  "x榮18-22",               INDEX(役男大表!$A$1:$BD$75,MATCH($A47,役男大表!$A$1:$A$75,0),   MATCH(Q$1,役男大表!$A$3:$BD$3,0)  )                  )  )  )," ",""),"")</f>
        <v/>
      </c>
      <c r="R47" s="197" t="str">
        <f ca="1">_xlfn.IFNA(  SUBSTITUTE(     IF(  INDEX(役男大表!$A$1:$BD$75,MATCH($A47,役男大表!$A$1:$A$75,0),   MATCH(R$1,役男大表!$A$3:$BD$3,0)  )=0,"",  IF(  INDEX(役男大表!$A$1:$BD$75,MATCH($A47,役男大表!$A$1:$A$75,0),   MATCH(R$1,役男大表!$A$3:$BD$3,0)  )="榮","x",  IF(  INDEX(役男大表!$A$1:$BD$75,MATCH($A47,役男大表!$A$1:$A$75,0),   MATCH(R$1,役男大表!$A$3:$BD$3,0)  )="榮-22",  "x榮18-22",               INDEX(役男大表!$A$1:$BD$75,MATCH($A47,役男大表!$A$1:$A$75,0),   MATCH(R$1,役男大表!$A$3:$BD$3,0)  )                  )  )  )," ",""),"")</f>
        <v/>
      </c>
      <c r="S47" s="197" t="str">
        <f ca="1">_xlfn.IFNA(  SUBSTITUTE(     IF(  INDEX(役男大表!$A$1:$BD$75,MATCH($A47,役男大表!$A$1:$A$75,0),   MATCH(S$1,役男大表!$A$3:$BD$3,0)  )=0,"",  IF(  INDEX(役男大表!$A$1:$BD$75,MATCH($A47,役男大表!$A$1:$A$75,0),   MATCH(S$1,役男大表!$A$3:$BD$3,0)  )="榮","x",  IF(  INDEX(役男大表!$A$1:$BD$75,MATCH($A47,役男大表!$A$1:$A$75,0),   MATCH(S$1,役男大表!$A$3:$BD$3,0)  )="榮-22",  "x榮18-22",               INDEX(役男大表!$A$1:$BD$75,MATCH($A47,役男大表!$A$1:$A$75,0),   MATCH(S$1,役男大表!$A$3:$BD$3,0)  )                  )  )  )," ",""),"")</f>
        <v/>
      </c>
      <c r="T47" s="197" t="str">
        <f ca="1">_xlfn.IFNA(  SUBSTITUTE(     IF(  INDEX(役男大表!$A$1:$BD$75,MATCH($A47,役男大表!$A$1:$A$75,0),   MATCH(T$1,役男大表!$A$3:$BD$3,0)  )=0,"",  IF(  INDEX(役男大表!$A$1:$BD$75,MATCH($A47,役男大表!$A$1:$A$75,0),   MATCH(T$1,役男大表!$A$3:$BD$3,0)  )="榮","x",  IF(  INDEX(役男大表!$A$1:$BD$75,MATCH($A47,役男大表!$A$1:$A$75,0),   MATCH(T$1,役男大表!$A$3:$BD$3,0)  )="榮-22",  "x榮18-22",               INDEX(役男大表!$A$1:$BD$75,MATCH($A47,役男大表!$A$1:$A$75,0),   MATCH(T$1,役男大表!$A$3:$BD$3,0)  )                  )  )  )," ",""),"")</f>
        <v>x</v>
      </c>
      <c r="U47" s="197" t="str">
        <f ca="1">_xlfn.IFNA(  SUBSTITUTE(     IF(  INDEX(役男大表!$A$1:$BD$75,MATCH($A47,役男大表!$A$1:$A$75,0),   MATCH(U$1,役男大表!$A$3:$BD$3,0)  )=0,"",  IF(  INDEX(役男大表!$A$1:$BD$75,MATCH($A47,役男大表!$A$1:$A$75,0),   MATCH(U$1,役男大表!$A$3:$BD$3,0)  )="榮","x",  IF(  INDEX(役男大表!$A$1:$BD$75,MATCH($A47,役男大表!$A$1:$A$75,0),   MATCH(U$1,役男大表!$A$3:$BD$3,0)  )="榮-22",  "x榮18-22",               INDEX(役男大表!$A$1:$BD$75,MATCH($A47,役男大表!$A$1:$A$75,0),   MATCH(U$1,役男大表!$A$3:$BD$3,0)  )                  )  )  )," ",""),"")</f>
        <v>x</v>
      </c>
      <c r="V47" s="197" t="str">
        <f ca="1">_xlfn.IFNA(  SUBSTITUTE(     IF(  INDEX(役男大表!$A$1:$BD$75,MATCH($A47,役男大表!$A$1:$A$75,0),   MATCH(V$1,役男大表!$A$3:$BD$3,0)  )=0,"",  IF(  INDEX(役男大表!$A$1:$BD$75,MATCH($A47,役男大表!$A$1:$A$75,0),   MATCH(V$1,役男大表!$A$3:$BD$3,0)  )="榮","x",  IF(  INDEX(役男大表!$A$1:$BD$75,MATCH($A47,役男大表!$A$1:$A$75,0),   MATCH(V$1,役男大表!$A$3:$BD$3,0)  )="榮-22",  "x榮18-22",               INDEX(役男大表!$A$1:$BD$75,MATCH($A47,役男大表!$A$1:$A$75,0),   MATCH(V$1,役男大表!$A$3:$BD$3,0)  )                  )  )  )," ",""),"")</f>
        <v/>
      </c>
      <c r="W47" s="197" t="str">
        <f ca="1">_xlfn.IFNA(  SUBSTITUTE(     IF(  INDEX(役男大表!$A$1:$BD$75,MATCH($A47,役男大表!$A$1:$A$75,0),   MATCH(W$1,役男大表!$A$3:$BD$3,0)  )=0,"",  IF(  INDEX(役男大表!$A$1:$BD$75,MATCH($A47,役男大表!$A$1:$A$75,0),   MATCH(W$1,役男大表!$A$3:$BD$3,0)  )="榮","x",  IF(  INDEX(役男大表!$A$1:$BD$75,MATCH($A47,役男大表!$A$1:$A$75,0),   MATCH(W$1,役男大表!$A$3:$BD$3,0)  )="榮-22",  "x榮18-22",               INDEX(役男大表!$A$1:$BD$75,MATCH($A47,役男大表!$A$1:$A$75,0),   MATCH(W$1,役男大表!$A$3:$BD$3,0)  )                  )  )  )," ",""),"")</f>
        <v/>
      </c>
      <c r="X47" s="197" t="str">
        <f ca="1">_xlfn.IFNA(  SUBSTITUTE(     IF(  INDEX(役男大表!$A$1:$BD$75,MATCH($A47,役男大表!$A$1:$A$75,0),   MATCH(X$1,役男大表!$A$3:$BD$3,0)  )=0,"",  IF(  INDEX(役男大表!$A$1:$BD$75,MATCH($A47,役男大表!$A$1:$A$75,0),   MATCH(X$1,役男大表!$A$3:$BD$3,0)  )="榮","x",  IF(  INDEX(役男大表!$A$1:$BD$75,MATCH($A47,役男大表!$A$1:$A$75,0),   MATCH(X$1,役男大表!$A$3:$BD$3,0)  )="榮-22",  "x榮18-22",               INDEX(役男大表!$A$1:$BD$75,MATCH($A47,役男大表!$A$1:$A$75,0),   MATCH(X$1,役男大表!$A$3:$BD$3,0)  )                  )  )  )," ",""),"")</f>
        <v/>
      </c>
      <c r="Y47" s="197" t="str">
        <f ca="1">_xlfn.IFNA(  SUBSTITUTE(     IF(  INDEX(役男大表!$A$1:$BD$75,MATCH($A47,役男大表!$A$1:$A$75,0),   MATCH(Y$1,役男大表!$A$3:$BD$3,0)  )=0,"",  IF(  INDEX(役男大表!$A$1:$BD$75,MATCH($A47,役男大表!$A$1:$A$75,0),   MATCH(Y$1,役男大表!$A$3:$BD$3,0)  )="榮","x",  IF(  INDEX(役男大表!$A$1:$BD$75,MATCH($A47,役男大表!$A$1:$A$75,0),   MATCH(Y$1,役男大表!$A$3:$BD$3,0)  )="榮-22",  "x榮18-22",               INDEX(役男大表!$A$1:$BD$75,MATCH($A47,役男大表!$A$1:$A$75,0),   MATCH(Y$1,役男大表!$A$3:$BD$3,0)  )                  )  )  )," ",""),"")</f>
        <v/>
      </c>
      <c r="Z47" s="197" t="str">
        <f ca="1">_xlfn.IFNA(  SUBSTITUTE(     IF(  INDEX(役男大表!$A$1:$BD$75,MATCH($A47,役男大表!$A$1:$A$75,0),   MATCH(Z$1,役男大表!$A$3:$BD$3,0)  )=0,"",  IF(  INDEX(役男大表!$A$1:$BD$75,MATCH($A47,役男大表!$A$1:$A$75,0),   MATCH(Z$1,役男大表!$A$3:$BD$3,0)  )="榮","x",  IF(  INDEX(役男大表!$A$1:$BD$75,MATCH($A47,役男大表!$A$1:$A$75,0),   MATCH(Z$1,役男大表!$A$3:$BD$3,0)  )="榮-22",  "x榮18-22",               INDEX(役男大表!$A$1:$BD$75,MATCH($A47,役男大表!$A$1:$A$75,0),   MATCH(Z$1,役男大表!$A$3:$BD$3,0)  )                  )  )  )," ",""),"")</f>
        <v/>
      </c>
      <c r="AA47" s="197" t="str">
        <f ca="1">_xlfn.IFNA(  SUBSTITUTE(     IF(  INDEX(役男大表!$A$1:$BD$75,MATCH($A47,役男大表!$A$1:$A$75,0),   MATCH(AA$1,役男大表!$A$3:$BD$3,0)  )=0,"",  IF(  INDEX(役男大表!$A$1:$BD$75,MATCH($A47,役男大表!$A$1:$A$75,0),   MATCH(AA$1,役男大表!$A$3:$BD$3,0)  )="榮","x",  IF(  INDEX(役男大表!$A$1:$BD$75,MATCH($A47,役男大表!$A$1:$A$75,0),   MATCH(AA$1,役男大表!$A$3:$BD$3,0)  )="榮-22",  "x榮18-22",               INDEX(役男大表!$A$1:$BD$75,MATCH($A47,役男大表!$A$1:$A$75,0),   MATCH(AA$1,役男大表!$A$3:$BD$3,0)  )                  )  )  )," ",""),"")</f>
        <v/>
      </c>
      <c r="AB47" s="197" t="str">
        <f ca="1">_xlfn.IFNA(  SUBSTITUTE(     IF(  INDEX(役男大表!$A$1:$BD$75,MATCH($A47,役男大表!$A$1:$A$75,0),   MATCH(AB$1,役男大表!$A$3:$BD$3,0)  )=0,"",  IF(  INDEX(役男大表!$A$1:$BD$75,MATCH($A47,役男大表!$A$1:$A$75,0),   MATCH(AB$1,役男大表!$A$3:$BD$3,0)  )="榮","x",  IF(  INDEX(役男大表!$A$1:$BD$75,MATCH($A47,役男大表!$A$1:$A$75,0),   MATCH(AB$1,役男大表!$A$3:$BD$3,0)  )="榮-22",  "x榮18-22",               INDEX(役男大表!$A$1:$BD$75,MATCH($A47,役男大表!$A$1:$A$75,0),   MATCH(AB$1,役男大表!$A$3:$BD$3,0)  )                  )  )  )," ",""),"")</f>
        <v>x</v>
      </c>
      <c r="AC47" s="197" t="str">
        <f ca="1">_xlfn.IFNA(  SUBSTITUTE(     IF(  INDEX(役男大表!$A$1:$BD$75,MATCH($A47,役男大表!$A$1:$A$75,0),   MATCH(AC$1,役男大表!$A$3:$BD$3,0)  )=0,"",  IF(  INDEX(役男大表!$A$1:$BD$75,MATCH($A47,役男大表!$A$1:$A$75,0),   MATCH(AC$1,役男大表!$A$3:$BD$3,0)  )="榮","x",  IF(  INDEX(役男大表!$A$1:$BD$75,MATCH($A47,役男大表!$A$1:$A$75,0),   MATCH(AC$1,役男大表!$A$3:$BD$3,0)  )="榮-22",  "x榮18-22",               INDEX(役男大表!$A$1:$BD$75,MATCH($A47,役男大表!$A$1:$A$75,0),   MATCH(AC$1,役男大表!$A$3:$BD$3,0)  )                  )  )  )," ",""),"")</f>
        <v>x</v>
      </c>
      <c r="AD47" s="197" t="str">
        <f ca="1">_xlfn.IFNA(  SUBSTITUTE(     IF(  INDEX(役男大表!$A$1:$BD$75,MATCH($A47,役男大表!$A$1:$A$75,0),   MATCH(AD$1,役男大表!$A$3:$BD$3,0)  )=0,"",  IF(  INDEX(役男大表!$A$1:$BD$75,MATCH($A47,役男大表!$A$1:$A$75,0),   MATCH(AD$1,役男大表!$A$3:$BD$3,0)  )="榮","x",  IF(  INDEX(役男大表!$A$1:$BD$75,MATCH($A47,役男大表!$A$1:$A$75,0),   MATCH(AD$1,役男大表!$A$3:$BD$3,0)  )="榮-22",  "x榮18-22",               INDEX(役男大表!$A$1:$BD$75,MATCH($A47,役男大表!$A$1:$A$75,0),   MATCH(AD$1,役男大表!$A$3:$BD$3,0)  )                  )  )  )," ",""),"")</f>
        <v/>
      </c>
      <c r="AE47" s="197" t="str">
        <f ca="1">_xlfn.IFNA(  SUBSTITUTE(     IF(  INDEX(役男大表!$A$1:$BD$75,MATCH($A47,役男大表!$A$1:$A$75,0),   MATCH(AE$1,役男大表!$A$3:$BD$3,0)  )=0,"",  IF(  INDEX(役男大表!$A$1:$BD$75,MATCH($A47,役男大表!$A$1:$A$75,0),   MATCH(AE$1,役男大表!$A$3:$BD$3,0)  )="榮","x",  IF(  INDEX(役男大表!$A$1:$BD$75,MATCH($A47,役男大表!$A$1:$A$75,0),   MATCH(AE$1,役男大表!$A$3:$BD$3,0)  )="榮-22",  "x榮18-22",               INDEX(役男大表!$A$1:$BD$75,MATCH($A47,役男大表!$A$1:$A$75,0),   MATCH(AE$1,役男大表!$A$3:$BD$3,0)  )                  )  )  )," ",""),"")</f>
        <v/>
      </c>
      <c r="AF47" s="197" t="str">
        <f ca="1">_xlfn.IFNA(  SUBSTITUTE(     IF(  INDEX(役男大表!$A$1:$BD$75,MATCH($A47,役男大表!$A$1:$A$75,0),   MATCH(AF$1,役男大表!$A$3:$BD$3,0)  )=0,"",  IF(  INDEX(役男大表!$A$1:$BD$75,MATCH($A47,役男大表!$A$1:$A$75,0),   MATCH(AF$1,役男大表!$A$3:$BD$3,0)  )="榮","x",  IF(  INDEX(役男大表!$A$1:$BD$75,MATCH($A47,役男大表!$A$1:$A$75,0),   MATCH(AF$1,役男大表!$A$3:$BD$3,0)  )="榮-22",  "x榮18-22",               INDEX(役男大表!$A$1:$BD$75,MATCH($A47,役男大表!$A$1:$A$75,0),   MATCH(AF$1,役男大表!$A$3:$BD$3,0)  )                  )  )  )," ",""),"")</f>
        <v>補</v>
      </c>
      <c r="AG47" s="197" t="str">
        <f ca="1">_xlfn.IFNA(  SUBSTITUTE(     IF(  INDEX(役男大表!$A$1:$BD$75,MATCH($A47,役男大表!$A$1:$A$75,0),   MATCH(AG$1,役男大表!$A$3:$BD$3,0)  )=0,"",  IF(  INDEX(役男大表!$A$1:$BD$75,MATCH($A47,役男大表!$A$1:$A$75,0),   MATCH(AG$1,役男大表!$A$3:$BD$3,0)  )="榮","x",  IF(  INDEX(役男大表!$A$1:$BD$75,MATCH($A47,役男大表!$A$1:$A$75,0),   MATCH(AG$1,役男大表!$A$3:$BD$3,0)  )="榮-22",  "x榮18-22",               INDEX(役男大表!$A$1:$BD$75,MATCH($A47,役男大表!$A$1:$A$75,0),   MATCH(AG$1,役男大表!$A$3:$BD$3,0)  )                  )  )  )," ",""),"")</f>
        <v>x</v>
      </c>
      <c r="AH47" s="197"/>
      <c r="AI47" s="197"/>
      <c r="AJ47" s="197"/>
      <c r="AM47" s="65">
        <f t="shared" si="1"/>
        <v>46</v>
      </c>
      <c r="AN47" s="65" t="str">
        <f t="shared" si="2"/>
        <v>李政聰</v>
      </c>
      <c r="AO47" s="70" t="str">
        <f t="shared" ca="1" si="3"/>
        <v>18收</v>
      </c>
      <c r="AP47" s="65" t="str">
        <f>_xlfn.IFNA(IF((ROW(AP47)-1)&lt;=暫1!$B$2,IF(VALUE($AM47)=暫1!B$3,"家因",IF(VALUE($AM47)=暫1!C$3,"家因",IF(VALUE($AM47)=暫1!D$3,"家因",IF(VALUE($AM47)=暫1!E$3,"家因",IF(VALUE($AM47)=暫1!F$3,"家因",IF(VALUE($AM47)=暫1!G$3,"家因",IF(VALUE($AM47)=暫1!H$3,"家因",IF(VALUE($AM47)=暫1!I$3,"家因",IF(VALUE($AM47)=暫1!J$3,"家因",IF(VALUE($AM47)=暫1!K$3,"家因",IF(VALUE($AM47)=暫1!L$3,"家因",IF(VALUE($AM47)=暫1!M$3,"家因",IF(VALUE($AM47)=暫1!N$3,"家因",IF(VALUE($AM47)=暫1!O$3,"家因",IF(VALUE($AM47)=暫1!P$3,"家因",IF(VALUE($AM47)=暫1!Q$3,"家因",IF(VALUE($AM47)=暫1!R$3,"家因",IF(VALUE($AM47)=暫1!S$3,"家因",IF(VALUE($AM47)=暫1!T$3,"家因",IF(VALUE($AM47)=暫1!U$3,"家因","")))))))))))))))))))),""),"")</f>
        <v/>
      </c>
      <c r="AQ47" s="65" t="str">
        <f ca="1">IF((ROW(AQ47)-1)&lt;=暫1!$B$2,_xlfn.IFNA(IF(INDEX($A$1:$AJ$99,MATCH($AN47,$B$1:$B$219,0),VALUE($AQ$1+3))="成","補",INDEX($A$1:$AJ$99,MATCH($AN47,$B$1:$B$219,0),VALUE($AQ$1+3))),""),"")</f>
        <v>x</v>
      </c>
      <c r="AR47" s="65">
        <f>IF((ROW(AR47)-1)&lt;=暫1!$B$2,_xlfn.IFNA(IF(INDEX($A$1:$AJ$99,MATCH($AN47,$B$1:$B$219,0),VALUE($AR$1+3))="成","補",INDEX($A$1:$AJ$99,MATCH($AN47,$B$1:$B$219,0),VALUE($AR$1+3))),""),"")</f>
        <v>0</v>
      </c>
      <c r="AS47" s="65">
        <f>IF((ROW(AS47)-1)&lt;=暫1!$B$2,_xlfn.IFNA(IF(INDEX($A$1:$AJ$99,MATCH($AN47,$B$1:$B$219,0),VALUE($AS$1+3))="成","補",INDEX($A$1:$AJ$99,MATCH($AN47,$B$1:$B$219,0),VALUE($AS$1+3))),""),"")</f>
        <v>0</v>
      </c>
      <c r="AT47" s="65" t="str">
        <f t="shared" ca="1" si="4"/>
        <v/>
      </c>
      <c r="AU47" s="65" t="str">
        <f t="shared" ca="1" si="8"/>
        <v/>
      </c>
      <c r="AV47" s="65" t="str">
        <f t="shared" ca="1" si="6"/>
        <v/>
      </c>
      <c r="AX47" s="65"/>
      <c r="AY47" s="65"/>
      <c r="AZ47" s="65"/>
      <c r="BA47" s="65"/>
      <c r="BB47" s="68"/>
      <c r="BC47" s="68"/>
    </row>
    <row r="48" spans="1:55" ht="27" customHeight="1">
      <c r="A48" s="197">
        <v>47</v>
      </c>
      <c r="B48" s="197" t="str">
        <f>_xlfn.IFNA(  INDEX(役男大表!$A$1:$BD$75,MATCH(A48,役男大表!$A$1:$A$75,0),2),"")</f>
        <v>何奕諠</v>
      </c>
      <c r="C48" s="197" t="str">
        <f ca="1">_xlfn.IFNA(  SUBSTITUTE(     IF(  INDEX(役男大表!$A$1:$BD$75,MATCH($A48,役男大表!$A$1:$A$75,0),   MATCH(C$1,役男大表!$A$3:$BD$3,0)  )=0,"",  IF(  INDEX(役男大表!$A$1:$BD$75,MATCH($A48,役男大表!$A$1:$A$75,0),   MATCH(C$1,役男大表!$A$3:$BD$3,0)  )="榮","x",  IF(  INDEX(役男大表!$A$1:$BD$75,MATCH($A48,役男大表!$A$1:$A$75,0),   MATCH(C$1,役男大表!$A$3:$BD$3,0)  )="榮-22",  "x榮18-22",               INDEX(役男大表!$A$1:$BD$75,MATCH($A48,役男大表!$A$1:$A$75,0),   MATCH(C$1,役男大表!$A$3:$BD$3,0)  )                  )  )  )," ",""),"")</f>
        <v/>
      </c>
      <c r="D48" s="197" t="str">
        <f ca="1">_xlfn.IFNA(  SUBSTITUTE(     IF(  INDEX(役男大表!$A$1:$BD$75,MATCH($A48,役男大表!$A$1:$A$75,0),   MATCH(D$1,役男大表!$A$3:$BD$3,0)  )=0,"",  IF(  INDEX(役男大表!$A$1:$BD$75,MATCH($A48,役男大表!$A$1:$A$75,0),   MATCH(D$1,役男大表!$A$3:$BD$3,0)  )="榮","x",  IF(  INDEX(役男大表!$A$1:$BD$75,MATCH($A48,役男大表!$A$1:$A$75,0),   MATCH(D$1,役男大表!$A$3:$BD$3,0)  )="榮-22",  "x榮18-22",               INDEX(役男大表!$A$1:$BD$75,MATCH($A48,役男大表!$A$1:$A$75,0),   MATCH(D$1,役男大表!$A$3:$BD$3,0)  )                  )  )  )," ",""),"")</f>
        <v/>
      </c>
      <c r="E48" s="197" t="str">
        <f ca="1">_xlfn.IFNA(  SUBSTITUTE(     IF(  INDEX(役男大表!$A$1:$BD$75,MATCH($A48,役男大表!$A$1:$A$75,0),   MATCH(E$1,役男大表!$A$3:$BD$3,0)  )=0,"",  IF(  INDEX(役男大表!$A$1:$BD$75,MATCH($A48,役男大表!$A$1:$A$75,0),   MATCH(E$1,役男大表!$A$3:$BD$3,0)  )="榮","x",  IF(  INDEX(役男大表!$A$1:$BD$75,MATCH($A48,役男大表!$A$1:$A$75,0),   MATCH(E$1,役男大表!$A$3:$BD$3,0)  )="榮-22",  "x榮18-22",               INDEX(役男大表!$A$1:$BD$75,MATCH($A48,役男大表!$A$1:$A$75,0),   MATCH(E$1,役男大表!$A$3:$BD$3,0)  )                  )  )  )," ",""),"")</f>
        <v/>
      </c>
      <c r="F48" s="197" t="str">
        <f ca="1">_xlfn.IFNA(  SUBSTITUTE(     IF(  INDEX(役男大表!$A$1:$BD$75,MATCH($A48,役男大表!$A$1:$A$75,0),   MATCH(F$1,役男大表!$A$3:$BD$3,0)  )=0,"",  IF(  INDEX(役男大表!$A$1:$BD$75,MATCH($A48,役男大表!$A$1:$A$75,0),   MATCH(F$1,役男大表!$A$3:$BD$3,0)  )="榮","x",  IF(  INDEX(役男大表!$A$1:$BD$75,MATCH($A48,役男大表!$A$1:$A$75,0),   MATCH(F$1,役男大表!$A$3:$BD$3,0)  )="榮-22",  "x榮18-22",               INDEX(役男大表!$A$1:$BD$75,MATCH($A48,役男大表!$A$1:$A$75,0),   MATCH(F$1,役男大表!$A$3:$BD$3,0)  )                  )  )  )," ",""),"")</f>
        <v>x</v>
      </c>
      <c r="G48" s="197" t="str">
        <f ca="1">_xlfn.IFNA(  SUBSTITUTE(     IF(  INDEX(役男大表!$A$1:$BD$75,MATCH($A48,役男大表!$A$1:$A$75,0),   MATCH(G$1,役男大表!$A$3:$BD$3,0)  )=0,"",  IF(  INDEX(役男大表!$A$1:$BD$75,MATCH($A48,役男大表!$A$1:$A$75,0),   MATCH(G$1,役男大表!$A$3:$BD$3,0)  )="榮","x",  IF(  INDEX(役男大表!$A$1:$BD$75,MATCH($A48,役男大表!$A$1:$A$75,0),   MATCH(G$1,役男大表!$A$3:$BD$3,0)  )="榮-22",  "x榮18-22",               INDEX(役男大表!$A$1:$BD$75,MATCH($A48,役男大表!$A$1:$A$75,0),   MATCH(G$1,役男大表!$A$3:$BD$3,0)  )                  )  )  )," ",""),"")</f>
        <v>x</v>
      </c>
      <c r="H48" s="197" t="str">
        <f ca="1">_xlfn.IFNA(  SUBSTITUTE(     IF(  INDEX(役男大表!$A$1:$BD$75,MATCH($A48,役男大表!$A$1:$A$75,0),   MATCH(H$1,役男大表!$A$3:$BD$3,0)  )=0,"",  IF(  INDEX(役男大表!$A$1:$BD$75,MATCH($A48,役男大表!$A$1:$A$75,0),   MATCH(H$1,役男大表!$A$3:$BD$3,0)  )="榮","x",  IF(  INDEX(役男大表!$A$1:$BD$75,MATCH($A48,役男大表!$A$1:$A$75,0),   MATCH(H$1,役男大表!$A$3:$BD$3,0)  )="榮-22",  "x榮18-22",               INDEX(役男大表!$A$1:$BD$75,MATCH($A48,役男大表!$A$1:$A$75,0),   MATCH(H$1,役男大表!$A$3:$BD$3,0)  )                  )  )  )," ",""),"")</f>
        <v/>
      </c>
      <c r="I48" s="197" t="str">
        <f ca="1">_xlfn.IFNA(  SUBSTITUTE(     IF(  INDEX(役男大表!$A$1:$BD$75,MATCH($A48,役男大表!$A$1:$A$75,0),   MATCH(I$1,役男大表!$A$3:$BD$3,0)  )=0,"",  IF(  INDEX(役男大表!$A$1:$BD$75,MATCH($A48,役男大表!$A$1:$A$75,0),   MATCH(I$1,役男大表!$A$3:$BD$3,0)  )="榮","x",  IF(  INDEX(役男大表!$A$1:$BD$75,MATCH($A48,役男大表!$A$1:$A$75,0),   MATCH(I$1,役男大表!$A$3:$BD$3,0)  )="榮-22",  "x榮18-22",               INDEX(役男大表!$A$1:$BD$75,MATCH($A48,役男大表!$A$1:$A$75,0),   MATCH(I$1,役男大表!$A$3:$BD$3,0)  )                  )  )  )," ",""),"")</f>
        <v/>
      </c>
      <c r="J48" s="197" t="str">
        <f ca="1">_xlfn.IFNA(  SUBSTITUTE(     IF(  INDEX(役男大表!$A$1:$BD$75,MATCH($A48,役男大表!$A$1:$A$75,0),   MATCH(J$1,役男大表!$A$3:$BD$3,0)  )=0,"",  IF(  INDEX(役男大表!$A$1:$BD$75,MATCH($A48,役男大表!$A$1:$A$75,0),   MATCH(J$1,役男大表!$A$3:$BD$3,0)  )="榮","x",  IF(  INDEX(役男大表!$A$1:$BD$75,MATCH($A48,役男大表!$A$1:$A$75,0),   MATCH(J$1,役男大表!$A$3:$BD$3,0)  )="榮-22",  "x榮18-22",               INDEX(役男大表!$A$1:$BD$75,MATCH($A48,役男大表!$A$1:$A$75,0),   MATCH(J$1,役男大表!$A$3:$BD$3,0)  )                  )  )  )," ",""),"")</f>
        <v/>
      </c>
      <c r="K48" s="197" t="str">
        <f ca="1">_xlfn.IFNA(  SUBSTITUTE(     IF(  INDEX(役男大表!$A$1:$BD$75,MATCH($A48,役男大表!$A$1:$A$75,0),   MATCH(K$1,役男大表!$A$3:$BD$3,0)  )=0,"",  IF(  INDEX(役男大表!$A$1:$BD$75,MATCH($A48,役男大表!$A$1:$A$75,0),   MATCH(K$1,役男大表!$A$3:$BD$3,0)  )="榮","x",  IF(  INDEX(役男大表!$A$1:$BD$75,MATCH($A48,役男大表!$A$1:$A$75,0),   MATCH(K$1,役男大表!$A$3:$BD$3,0)  )="榮-22",  "x榮18-22",               INDEX(役男大表!$A$1:$BD$75,MATCH($A48,役男大表!$A$1:$A$75,0),   MATCH(K$1,役男大表!$A$3:$BD$3,0)  )                  )  )  )," ",""),"")</f>
        <v/>
      </c>
      <c r="L48" s="197" t="str">
        <f ca="1">_xlfn.IFNA(  SUBSTITUTE(     IF(  INDEX(役男大表!$A$1:$BD$75,MATCH($A48,役男大表!$A$1:$A$75,0),   MATCH(L$1,役男大表!$A$3:$BD$3,0)  )=0,"",  IF(  INDEX(役男大表!$A$1:$BD$75,MATCH($A48,役男大表!$A$1:$A$75,0),   MATCH(L$1,役男大表!$A$3:$BD$3,0)  )="榮","x",  IF(  INDEX(役男大表!$A$1:$BD$75,MATCH($A48,役男大表!$A$1:$A$75,0),   MATCH(L$1,役男大表!$A$3:$BD$3,0)  )="榮-22",  "x榮18-22",               INDEX(役男大表!$A$1:$BD$75,MATCH($A48,役男大表!$A$1:$A$75,0),   MATCH(L$1,役男大表!$A$3:$BD$3,0)  )                  )  )  )," ",""),"")</f>
        <v/>
      </c>
      <c r="M48" s="197" t="str">
        <f ca="1">_xlfn.IFNA(  SUBSTITUTE(     IF(  INDEX(役男大表!$A$1:$BD$75,MATCH($A48,役男大表!$A$1:$A$75,0),   MATCH(M$1,役男大表!$A$3:$BD$3,0)  )=0,"",  IF(  INDEX(役男大表!$A$1:$BD$75,MATCH($A48,役男大表!$A$1:$A$75,0),   MATCH(M$1,役男大表!$A$3:$BD$3,0)  )="榮","x",  IF(  INDEX(役男大表!$A$1:$BD$75,MATCH($A48,役男大表!$A$1:$A$75,0),   MATCH(M$1,役男大表!$A$3:$BD$3,0)  )="榮-22",  "x榮18-22",               INDEX(役男大表!$A$1:$BD$75,MATCH($A48,役男大表!$A$1:$A$75,0),   MATCH(M$1,役男大表!$A$3:$BD$3,0)  )                  )  )  )," ",""),"")</f>
        <v/>
      </c>
      <c r="N48" s="197" t="str">
        <f ca="1">_xlfn.IFNA(  SUBSTITUTE(     IF(  INDEX(役男大表!$A$1:$BD$75,MATCH($A48,役男大表!$A$1:$A$75,0),   MATCH(N$1,役男大表!$A$3:$BD$3,0)  )=0,"",  IF(  INDEX(役男大表!$A$1:$BD$75,MATCH($A48,役男大表!$A$1:$A$75,0),   MATCH(N$1,役男大表!$A$3:$BD$3,0)  )="榮","x",  IF(  INDEX(役男大表!$A$1:$BD$75,MATCH($A48,役男大表!$A$1:$A$75,0),   MATCH(N$1,役男大表!$A$3:$BD$3,0)  )="榮-22",  "x榮18-22",               INDEX(役男大表!$A$1:$BD$75,MATCH($A48,役男大表!$A$1:$A$75,0),   MATCH(N$1,役男大表!$A$3:$BD$3,0)  )                  )  )  )," ",""),"")</f>
        <v/>
      </c>
      <c r="O48" s="197" t="str">
        <f ca="1">_xlfn.IFNA(  SUBSTITUTE(     IF(  INDEX(役男大表!$A$1:$BD$75,MATCH($A48,役男大表!$A$1:$A$75,0),   MATCH(O$1,役男大表!$A$3:$BD$3,0)  )=0,"",  IF(  INDEX(役男大表!$A$1:$BD$75,MATCH($A48,役男大表!$A$1:$A$75,0),   MATCH(O$1,役男大表!$A$3:$BD$3,0)  )="榮","x",  IF(  INDEX(役男大表!$A$1:$BD$75,MATCH($A48,役男大表!$A$1:$A$75,0),   MATCH(O$1,役男大表!$A$3:$BD$3,0)  )="榮-22",  "x榮18-22",               INDEX(役男大表!$A$1:$BD$75,MATCH($A48,役男大表!$A$1:$A$75,0),   MATCH(O$1,役男大表!$A$3:$BD$3,0)  )                  )  )  )," ",""),"")</f>
        <v>x</v>
      </c>
      <c r="P48" s="197" t="str">
        <f ca="1">_xlfn.IFNA(  SUBSTITUTE(     IF(  INDEX(役男大表!$A$1:$BD$75,MATCH($A48,役男大表!$A$1:$A$75,0),   MATCH(P$1,役男大表!$A$3:$BD$3,0)  )=0,"",  IF(  INDEX(役男大表!$A$1:$BD$75,MATCH($A48,役男大表!$A$1:$A$75,0),   MATCH(P$1,役男大表!$A$3:$BD$3,0)  )="榮","x",  IF(  INDEX(役男大表!$A$1:$BD$75,MATCH($A48,役男大表!$A$1:$A$75,0),   MATCH(P$1,役男大表!$A$3:$BD$3,0)  )="榮-22",  "x榮18-22",               INDEX(役男大表!$A$1:$BD$75,MATCH($A48,役男大表!$A$1:$A$75,0),   MATCH(P$1,役男大表!$A$3:$BD$3,0)  )                  )  )  )," ",""),"")</f>
        <v>x</v>
      </c>
      <c r="Q48" s="197" t="str">
        <f ca="1">_xlfn.IFNA(  SUBSTITUTE(     IF(  INDEX(役男大表!$A$1:$BD$75,MATCH($A48,役男大表!$A$1:$A$75,0),   MATCH(Q$1,役男大表!$A$3:$BD$3,0)  )=0,"",  IF(  INDEX(役男大表!$A$1:$BD$75,MATCH($A48,役男大表!$A$1:$A$75,0),   MATCH(Q$1,役男大表!$A$3:$BD$3,0)  )="榮","x",  IF(  INDEX(役男大表!$A$1:$BD$75,MATCH($A48,役男大表!$A$1:$A$75,0),   MATCH(Q$1,役男大表!$A$3:$BD$3,0)  )="榮-22",  "x榮18-22",               INDEX(役男大表!$A$1:$BD$75,MATCH($A48,役男大表!$A$1:$A$75,0),   MATCH(Q$1,役男大表!$A$3:$BD$3,0)  )                  )  )  )," ",""),"")</f>
        <v/>
      </c>
      <c r="R48" s="197" t="str">
        <f ca="1">_xlfn.IFNA(  SUBSTITUTE(     IF(  INDEX(役男大表!$A$1:$BD$75,MATCH($A48,役男大表!$A$1:$A$75,0),   MATCH(R$1,役男大表!$A$3:$BD$3,0)  )=0,"",  IF(  INDEX(役男大表!$A$1:$BD$75,MATCH($A48,役男大表!$A$1:$A$75,0),   MATCH(R$1,役男大表!$A$3:$BD$3,0)  )="榮","x",  IF(  INDEX(役男大表!$A$1:$BD$75,MATCH($A48,役男大表!$A$1:$A$75,0),   MATCH(R$1,役男大表!$A$3:$BD$3,0)  )="榮-22",  "x榮18-22",               INDEX(役男大表!$A$1:$BD$75,MATCH($A48,役男大表!$A$1:$A$75,0),   MATCH(R$1,役男大表!$A$3:$BD$3,0)  )                  )  )  )," ",""),"")</f>
        <v/>
      </c>
      <c r="S48" s="197" t="str">
        <f ca="1">_xlfn.IFNA(  SUBSTITUTE(     IF(  INDEX(役男大表!$A$1:$BD$75,MATCH($A48,役男大表!$A$1:$A$75,0),   MATCH(S$1,役男大表!$A$3:$BD$3,0)  )=0,"",  IF(  INDEX(役男大表!$A$1:$BD$75,MATCH($A48,役男大表!$A$1:$A$75,0),   MATCH(S$1,役男大表!$A$3:$BD$3,0)  )="榮","x",  IF(  INDEX(役男大表!$A$1:$BD$75,MATCH($A48,役男大表!$A$1:$A$75,0),   MATCH(S$1,役男大表!$A$3:$BD$3,0)  )="榮-22",  "x榮18-22",               INDEX(役男大表!$A$1:$BD$75,MATCH($A48,役男大表!$A$1:$A$75,0),   MATCH(S$1,役男大表!$A$3:$BD$3,0)  )                  )  )  )," ",""),"")</f>
        <v/>
      </c>
      <c r="T48" s="197" t="str">
        <f ca="1">_xlfn.IFNA(  SUBSTITUTE(     IF(  INDEX(役男大表!$A$1:$BD$75,MATCH($A48,役男大表!$A$1:$A$75,0),   MATCH(T$1,役男大表!$A$3:$BD$3,0)  )=0,"",  IF(  INDEX(役男大表!$A$1:$BD$75,MATCH($A48,役男大表!$A$1:$A$75,0),   MATCH(T$1,役男大表!$A$3:$BD$3,0)  )="榮","x",  IF(  INDEX(役男大表!$A$1:$BD$75,MATCH($A48,役男大表!$A$1:$A$75,0),   MATCH(T$1,役男大表!$A$3:$BD$3,0)  )="榮-22",  "x榮18-22",               INDEX(役男大表!$A$1:$BD$75,MATCH($A48,役男大表!$A$1:$A$75,0),   MATCH(T$1,役男大表!$A$3:$BD$3,0)  )                  )  )  )," ",""),"")</f>
        <v/>
      </c>
      <c r="U48" s="197" t="str">
        <f ca="1">_xlfn.IFNA(  SUBSTITUTE(     IF(  INDEX(役男大表!$A$1:$BD$75,MATCH($A48,役男大表!$A$1:$A$75,0),   MATCH(U$1,役男大表!$A$3:$BD$3,0)  )=0,"",  IF(  INDEX(役男大表!$A$1:$BD$75,MATCH($A48,役男大表!$A$1:$A$75,0),   MATCH(U$1,役男大表!$A$3:$BD$3,0)  )="榮","x",  IF(  INDEX(役男大表!$A$1:$BD$75,MATCH($A48,役男大表!$A$1:$A$75,0),   MATCH(U$1,役男大表!$A$3:$BD$3,0)  )="榮-22",  "x榮18-22",               INDEX(役男大表!$A$1:$BD$75,MATCH($A48,役男大表!$A$1:$A$75,0),   MATCH(U$1,役男大表!$A$3:$BD$3,0)  )                  )  )  )," ",""),"")</f>
        <v/>
      </c>
      <c r="V48" s="197" t="str">
        <f ca="1">_xlfn.IFNA(  SUBSTITUTE(     IF(  INDEX(役男大表!$A$1:$BD$75,MATCH($A48,役男大表!$A$1:$A$75,0),   MATCH(V$1,役男大表!$A$3:$BD$3,0)  )=0,"",  IF(  INDEX(役男大表!$A$1:$BD$75,MATCH($A48,役男大表!$A$1:$A$75,0),   MATCH(V$1,役男大表!$A$3:$BD$3,0)  )="榮","x",  IF(  INDEX(役男大表!$A$1:$BD$75,MATCH($A48,役男大表!$A$1:$A$75,0),   MATCH(V$1,役男大表!$A$3:$BD$3,0)  )="榮-22",  "x榮18-22",               INDEX(役男大表!$A$1:$BD$75,MATCH($A48,役男大表!$A$1:$A$75,0),   MATCH(V$1,役男大表!$A$3:$BD$3,0)  )                  )  )  )," ",""),"")</f>
        <v>x</v>
      </c>
      <c r="W48" s="197" t="str">
        <f ca="1">_xlfn.IFNA(  SUBSTITUTE(     IF(  INDEX(役男大表!$A$1:$BD$75,MATCH($A48,役男大表!$A$1:$A$75,0),   MATCH(W$1,役男大表!$A$3:$BD$3,0)  )=0,"",  IF(  INDEX(役男大表!$A$1:$BD$75,MATCH($A48,役男大表!$A$1:$A$75,0),   MATCH(W$1,役男大表!$A$3:$BD$3,0)  )="榮","x",  IF(  INDEX(役男大表!$A$1:$BD$75,MATCH($A48,役男大表!$A$1:$A$75,0),   MATCH(W$1,役男大表!$A$3:$BD$3,0)  )="榮-22",  "x榮18-22",               INDEX(役男大表!$A$1:$BD$75,MATCH($A48,役男大表!$A$1:$A$75,0),   MATCH(W$1,役男大表!$A$3:$BD$3,0)  )                  )  )  )," ",""),"")</f>
        <v>x</v>
      </c>
      <c r="X48" s="197" t="str">
        <f ca="1">_xlfn.IFNA(  SUBSTITUTE(     IF(  INDEX(役男大表!$A$1:$BD$75,MATCH($A48,役男大表!$A$1:$A$75,0),   MATCH(X$1,役男大表!$A$3:$BD$3,0)  )=0,"",  IF(  INDEX(役男大表!$A$1:$BD$75,MATCH($A48,役男大表!$A$1:$A$75,0),   MATCH(X$1,役男大表!$A$3:$BD$3,0)  )="榮","x",  IF(  INDEX(役男大表!$A$1:$BD$75,MATCH($A48,役男大表!$A$1:$A$75,0),   MATCH(X$1,役男大表!$A$3:$BD$3,0)  )="榮-22",  "x榮18-22",               INDEX(役男大表!$A$1:$BD$75,MATCH($A48,役男大表!$A$1:$A$75,0),   MATCH(X$1,役男大表!$A$3:$BD$3,0)  )                  )  )  )," ",""),"")</f>
        <v>x</v>
      </c>
      <c r="Y48" s="197" t="str">
        <f ca="1">_xlfn.IFNA(  SUBSTITUTE(     IF(  INDEX(役男大表!$A$1:$BD$75,MATCH($A48,役男大表!$A$1:$A$75,0),   MATCH(Y$1,役男大表!$A$3:$BD$3,0)  )=0,"",  IF(  INDEX(役男大表!$A$1:$BD$75,MATCH($A48,役男大表!$A$1:$A$75,0),   MATCH(Y$1,役男大表!$A$3:$BD$3,0)  )="榮","x",  IF(  INDEX(役男大表!$A$1:$BD$75,MATCH($A48,役男大表!$A$1:$A$75,0),   MATCH(Y$1,役男大表!$A$3:$BD$3,0)  )="榮-22",  "x榮18-22",               INDEX(役男大表!$A$1:$BD$75,MATCH($A48,役男大表!$A$1:$A$75,0),   MATCH(Y$1,役男大表!$A$3:$BD$3,0)  )                  )  )  )," ",""),"")</f>
        <v/>
      </c>
      <c r="Z48" s="197" t="str">
        <f ca="1">_xlfn.IFNA(  SUBSTITUTE(     IF(  INDEX(役男大表!$A$1:$BD$75,MATCH($A48,役男大表!$A$1:$A$75,0),   MATCH(Z$1,役男大表!$A$3:$BD$3,0)  )=0,"",  IF(  INDEX(役男大表!$A$1:$BD$75,MATCH($A48,役男大表!$A$1:$A$75,0),   MATCH(Z$1,役男大表!$A$3:$BD$3,0)  )="榮","x",  IF(  INDEX(役男大表!$A$1:$BD$75,MATCH($A48,役男大表!$A$1:$A$75,0),   MATCH(Z$1,役男大表!$A$3:$BD$3,0)  )="榮-22",  "x榮18-22",               INDEX(役男大表!$A$1:$BD$75,MATCH($A48,役男大表!$A$1:$A$75,0),   MATCH(Z$1,役男大表!$A$3:$BD$3,0)  )                  )  )  )," ",""),"")</f>
        <v/>
      </c>
      <c r="AA48" s="197" t="str">
        <f ca="1">_xlfn.IFNA(  SUBSTITUTE(     IF(  INDEX(役男大表!$A$1:$BD$75,MATCH($A48,役男大表!$A$1:$A$75,0),   MATCH(AA$1,役男大表!$A$3:$BD$3,0)  )=0,"",  IF(  INDEX(役男大表!$A$1:$BD$75,MATCH($A48,役男大表!$A$1:$A$75,0),   MATCH(AA$1,役男大表!$A$3:$BD$3,0)  )="榮","x",  IF(  INDEX(役男大表!$A$1:$BD$75,MATCH($A48,役男大表!$A$1:$A$75,0),   MATCH(AA$1,役男大表!$A$3:$BD$3,0)  )="榮-22",  "x榮18-22",               INDEX(役男大表!$A$1:$BD$75,MATCH($A48,役男大表!$A$1:$A$75,0),   MATCH(AA$1,役男大表!$A$3:$BD$3,0)  )                  )  )  )," ",""),"")</f>
        <v/>
      </c>
      <c r="AB48" s="197" t="str">
        <f ca="1">_xlfn.IFNA(  SUBSTITUTE(     IF(  INDEX(役男大表!$A$1:$BD$75,MATCH($A48,役男大表!$A$1:$A$75,0),   MATCH(AB$1,役男大表!$A$3:$BD$3,0)  )=0,"",  IF(  INDEX(役男大表!$A$1:$BD$75,MATCH($A48,役男大表!$A$1:$A$75,0),   MATCH(AB$1,役男大表!$A$3:$BD$3,0)  )="榮","x",  IF(  INDEX(役男大表!$A$1:$BD$75,MATCH($A48,役男大表!$A$1:$A$75,0),   MATCH(AB$1,役男大表!$A$3:$BD$3,0)  )="榮-22",  "x榮18-22",               INDEX(役男大表!$A$1:$BD$75,MATCH($A48,役男大表!$A$1:$A$75,0),   MATCH(AB$1,役男大表!$A$3:$BD$3,0)  )                  )  )  )," ",""),"")</f>
        <v/>
      </c>
      <c r="AC48" s="197" t="str">
        <f ca="1">_xlfn.IFNA(  SUBSTITUTE(     IF(  INDEX(役男大表!$A$1:$BD$75,MATCH($A48,役男大表!$A$1:$A$75,0),   MATCH(AC$1,役男大表!$A$3:$BD$3,0)  )=0,"",  IF(  INDEX(役男大表!$A$1:$BD$75,MATCH($A48,役男大表!$A$1:$A$75,0),   MATCH(AC$1,役男大表!$A$3:$BD$3,0)  )="榮","x",  IF(  INDEX(役男大表!$A$1:$BD$75,MATCH($A48,役男大表!$A$1:$A$75,0),   MATCH(AC$1,役男大表!$A$3:$BD$3,0)  )="榮-22",  "x榮18-22",               INDEX(役男大表!$A$1:$BD$75,MATCH($A48,役男大表!$A$1:$A$75,0),   MATCH(AC$1,役男大表!$A$3:$BD$3,0)  )                  )  )  )," ",""),"")</f>
        <v/>
      </c>
      <c r="AD48" s="197" t="str">
        <f ca="1">_xlfn.IFNA(  SUBSTITUTE(     IF(  INDEX(役男大表!$A$1:$BD$75,MATCH($A48,役男大表!$A$1:$A$75,0),   MATCH(AD$1,役男大表!$A$3:$BD$3,0)  )=0,"",  IF(  INDEX(役男大表!$A$1:$BD$75,MATCH($A48,役男大表!$A$1:$A$75,0),   MATCH(AD$1,役男大表!$A$3:$BD$3,0)  )="榮","x",  IF(  INDEX(役男大表!$A$1:$BD$75,MATCH($A48,役男大表!$A$1:$A$75,0),   MATCH(AD$1,役男大表!$A$3:$BD$3,0)  )="榮-22",  "x榮18-22",               INDEX(役男大表!$A$1:$BD$75,MATCH($A48,役男大表!$A$1:$A$75,0),   MATCH(AD$1,役男大表!$A$3:$BD$3,0)  )                  )  )  )," ",""),"")</f>
        <v/>
      </c>
      <c r="AE48" s="197" t="str">
        <f ca="1">_xlfn.IFNA(  SUBSTITUTE(     IF(  INDEX(役男大表!$A$1:$BD$75,MATCH($A48,役男大表!$A$1:$A$75,0),   MATCH(AE$1,役男大表!$A$3:$BD$3,0)  )=0,"",  IF(  INDEX(役男大表!$A$1:$BD$75,MATCH($A48,役男大表!$A$1:$A$75,0),   MATCH(AE$1,役男大表!$A$3:$BD$3,0)  )="榮","x",  IF(  INDEX(役男大表!$A$1:$BD$75,MATCH($A48,役男大表!$A$1:$A$75,0),   MATCH(AE$1,役男大表!$A$3:$BD$3,0)  )="榮-22",  "x榮18-22",               INDEX(役男大表!$A$1:$BD$75,MATCH($A48,役男大表!$A$1:$A$75,0),   MATCH(AE$1,役男大表!$A$3:$BD$3,0)  )                  )  )  )," ",""),"")</f>
        <v>x</v>
      </c>
      <c r="AF48" s="197" t="str">
        <f ca="1">_xlfn.IFNA(  SUBSTITUTE(     IF(  INDEX(役男大表!$A$1:$BD$75,MATCH($A48,役男大表!$A$1:$A$75,0),   MATCH(AF$1,役男大表!$A$3:$BD$3,0)  )=0,"",  IF(  INDEX(役男大表!$A$1:$BD$75,MATCH($A48,役男大表!$A$1:$A$75,0),   MATCH(AF$1,役男大表!$A$3:$BD$3,0)  )="榮","x",  IF(  INDEX(役男大表!$A$1:$BD$75,MATCH($A48,役男大表!$A$1:$A$75,0),   MATCH(AF$1,役男大表!$A$3:$BD$3,0)  )="榮-22",  "x榮18-22",               INDEX(役男大表!$A$1:$BD$75,MATCH($A48,役男大表!$A$1:$A$75,0),   MATCH(AF$1,役男大表!$A$3:$BD$3,0)  )                  )  )  )," ",""),"")</f>
        <v>x</v>
      </c>
      <c r="AG48" s="197" t="str">
        <f ca="1">_xlfn.IFNA(  SUBSTITUTE(     IF(  INDEX(役男大表!$A$1:$BD$75,MATCH($A48,役男大表!$A$1:$A$75,0),   MATCH(AG$1,役男大表!$A$3:$BD$3,0)  )=0,"",  IF(  INDEX(役男大表!$A$1:$BD$75,MATCH($A48,役男大表!$A$1:$A$75,0),   MATCH(AG$1,役男大表!$A$3:$BD$3,0)  )="榮","x",  IF(  INDEX(役男大表!$A$1:$BD$75,MATCH($A48,役男大表!$A$1:$A$75,0),   MATCH(AG$1,役男大表!$A$3:$BD$3,0)  )="榮-22",  "x榮18-22",               INDEX(役男大表!$A$1:$BD$75,MATCH($A48,役男大表!$A$1:$A$75,0),   MATCH(AG$1,役男大表!$A$3:$BD$3,0)  )                  )  )  )," ",""),"")</f>
        <v/>
      </c>
      <c r="AH48" s="197"/>
      <c r="AI48" s="197"/>
      <c r="AJ48" s="197"/>
      <c r="AM48" s="65">
        <f t="shared" si="1"/>
        <v>47</v>
      </c>
      <c r="AN48" s="65" t="str">
        <f t="shared" si="2"/>
        <v>何奕諠</v>
      </c>
      <c r="AO48" s="70" t="str">
        <f t="shared" ca="1" si="3"/>
        <v>全日勤</v>
      </c>
      <c r="AP48" s="65" t="str">
        <f>_xlfn.IFNA(IF((ROW(AP48)-1)&lt;=暫1!$B$2,IF(VALUE($AM48)=暫1!B$3,"家因",IF(VALUE($AM48)=暫1!C$3,"家因",IF(VALUE($AM48)=暫1!D$3,"家因",IF(VALUE($AM48)=暫1!E$3,"家因",IF(VALUE($AM48)=暫1!F$3,"家因",IF(VALUE($AM48)=暫1!G$3,"家因",IF(VALUE($AM48)=暫1!H$3,"家因",IF(VALUE($AM48)=暫1!I$3,"家因",IF(VALUE($AM48)=暫1!J$3,"家因",IF(VALUE($AM48)=暫1!K$3,"家因",IF(VALUE($AM48)=暫1!L$3,"家因",IF(VALUE($AM48)=暫1!M$3,"家因",IF(VALUE($AM48)=暫1!N$3,"家因",IF(VALUE($AM48)=暫1!O$3,"家因",IF(VALUE($AM48)=暫1!P$3,"家因",IF(VALUE($AM48)=暫1!Q$3,"家因",IF(VALUE($AM48)=暫1!R$3,"家因",IF(VALUE($AM48)=暫1!S$3,"家因",IF(VALUE($AM48)=暫1!T$3,"家因",IF(VALUE($AM48)=暫1!U$3,"家因","")))))))))))))))))))),""),"")</f>
        <v/>
      </c>
      <c r="AQ48" s="65" t="str">
        <f ca="1">IF((ROW(AQ48)-1)&lt;=暫1!$B$2,_xlfn.IFNA(IF(INDEX($A$1:$AJ$99,MATCH($AN48,$B$1:$B$219,0),VALUE($AQ$1+3))="成","補",INDEX($A$1:$AJ$99,MATCH($AN48,$B$1:$B$219,0),VALUE($AQ$1+3))),""),"")</f>
        <v/>
      </c>
      <c r="AR48" s="65">
        <f>IF((ROW(AR48)-1)&lt;=暫1!$B$2,_xlfn.IFNA(IF(INDEX($A$1:$AJ$99,MATCH($AN48,$B$1:$B$219,0),VALUE($AR$1+3))="成","補",INDEX($A$1:$AJ$99,MATCH($AN48,$B$1:$B$219,0),VALUE($AR$1+3))),""),"")</f>
        <v>0</v>
      </c>
      <c r="AS48" s="65">
        <f>IF((ROW(AS48)-1)&lt;=暫1!$B$2,_xlfn.IFNA(IF(INDEX($A$1:$AJ$99,MATCH($AN48,$B$1:$B$219,0),VALUE($AS$1+3))="成","補",INDEX($A$1:$AJ$99,MATCH($AN48,$B$1:$B$219,0),VALUE($AS$1+3))),""),"")</f>
        <v>0</v>
      </c>
      <c r="AT48" s="65" t="str">
        <f t="shared" ca="1" si="4"/>
        <v/>
      </c>
      <c r="AU48" s="65" t="str">
        <f t="shared" ca="1" si="8"/>
        <v/>
      </c>
      <c r="AV48" s="65" t="str">
        <f t="shared" ca="1" si="6"/>
        <v/>
      </c>
      <c r="AX48" s="65"/>
      <c r="AY48" s="65"/>
      <c r="AZ48" s="65"/>
      <c r="BA48" s="65"/>
      <c r="BB48" s="68"/>
      <c r="BC48" s="68"/>
    </row>
    <row r="49" spans="1:55" ht="27" customHeight="1">
      <c r="A49" s="197">
        <v>48</v>
      </c>
      <c r="B49" s="197" t="str">
        <f>_xlfn.IFNA(  INDEX(役男大表!$A$1:$BD$75,MATCH(A49,役男大表!$A$1:$A$75,0),2),"")</f>
        <v>洪長昇</v>
      </c>
      <c r="C49" s="197" t="str">
        <f ca="1">_xlfn.IFNA(  SUBSTITUTE(     IF(  INDEX(役男大表!$A$1:$BD$75,MATCH($A49,役男大表!$A$1:$A$75,0),   MATCH(C$1,役男大表!$A$3:$BD$3,0)  )=0,"",  IF(  INDEX(役男大表!$A$1:$BD$75,MATCH($A49,役男大表!$A$1:$A$75,0),   MATCH(C$1,役男大表!$A$3:$BD$3,0)  )="榮","x",  IF(  INDEX(役男大表!$A$1:$BD$75,MATCH($A49,役男大表!$A$1:$A$75,0),   MATCH(C$1,役男大表!$A$3:$BD$3,0)  )="榮-22",  "x榮18-22",               INDEX(役男大表!$A$1:$BD$75,MATCH($A49,役男大表!$A$1:$A$75,0),   MATCH(C$1,役男大表!$A$3:$BD$3,0)  )                  )  )  )," ",""),"")</f>
        <v/>
      </c>
      <c r="D49" s="197" t="str">
        <f ca="1">_xlfn.IFNA(  SUBSTITUTE(     IF(  INDEX(役男大表!$A$1:$BD$75,MATCH($A49,役男大表!$A$1:$A$75,0),   MATCH(D$1,役男大表!$A$3:$BD$3,0)  )=0,"",  IF(  INDEX(役男大表!$A$1:$BD$75,MATCH($A49,役男大表!$A$1:$A$75,0),   MATCH(D$1,役男大表!$A$3:$BD$3,0)  )="榮","x",  IF(  INDEX(役男大表!$A$1:$BD$75,MATCH($A49,役男大表!$A$1:$A$75,0),   MATCH(D$1,役男大表!$A$3:$BD$3,0)  )="榮-22",  "x榮18-22",               INDEX(役男大表!$A$1:$BD$75,MATCH($A49,役男大表!$A$1:$A$75,0),   MATCH(D$1,役男大表!$A$3:$BD$3,0)  )                  )  )  )," ",""),"")</f>
        <v/>
      </c>
      <c r="E49" s="197" t="str">
        <f ca="1">_xlfn.IFNA(  SUBSTITUTE(     IF(  INDEX(役男大表!$A$1:$BD$75,MATCH($A49,役男大表!$A$1:$A$75,0),   MATCH(E$1,役男大表!$A$3:$BD$3,0)  )=0,"",  IF(  INDEX(役男大表!$A$1:$BD$75,MATCH($A49,役男大表!$A$1:$A$75,0),   MATCH(E$1,役男大表!$A$3:$BD$3,0)  )="榮","x",  IF(  INDEX(役男大表!$A$1:$BD$75,MATCH($A49,役男大表!$A$1:$A$75,0),   MATCH(E$1,役男大表!$A$3:$BD$3,0)  )="榮-22",  "x榮18-22",               INDEX(役男大表!$A$1:$BD$75,MATCH($A49,役男大表!$A$1:$A$75,0),   MATCH(E$1,役男大表!$A$3:$BD$3,0)  )                  )  )  )," ",""),"")</f>
        <v/>
      </c>
      <c r="F49" s="197" t="str">
        <f ca="1">_xlfn.IFNA(  SUBSTITUTE(     IF(  INDEX(役男大表!$A$1:$BD$75,MATCH($A49,役男大表!$A$1:$A$75,0),   MATCH(F$1,役男大表!$A$3:$BD$3,0)  )=0,"",  IF(  INDEX(役男大表!$A$1:$BD$75,MATCH($A49,役男大表!$A$1:$A$75,0),   MATCH(F$1,役男大表!$A$3:$BD$3,0)  )="榮","x",  IF(  INDEX(役男大表!$A$1:$BD$75,MATCH($A49,役男大表!$A$1:$A$75,0),   MATCH(F$1,役男大表!$A$3:$BD$3,0)  )="榮-22",  "x榮18-22",               INDEX(役男大表!$A$1:$BD$75,MATCH($A49,役男大表!$A$1:$A$75,0),   MATCH(F$1,役男大表!$A$3:$BD$3,0)  )                  )  )  )," ",""),"")</f>
        <v>x</v>
      </c>
      <c r="G49" s="197" t="str">
        <f ca="1">_xlfn.IFNA(  SUBSTITUTE(     IF(  INDEX(役男大表!$A$1:$BD$75,MATCH($A49,役男大表!$A$1:$A$75,0),   MATCH(G$1,役男大表!$A$3:$BD$3,0)  )=0,"",  IF(  INDEX(役男大表!$A$1:$BD$75,MATCH($A49,役男大表!$A$1:$A$75,0),   MATCH(G$1,役男大表!$A$3:$BD$3,0)  )="榮","x",  IF(  INDEX(役男大表!$A$1:$BD$75,MATCH($A49,役男大表!$A$1:$A$75,0),   MATCH(G$1,役男大表!$A$3:$BD$3,0)  )="榮-22",  "x榮18-22",               INDEX(役男大表!$A$1:$BD$75,MATCH($A49,役男大表!$A$1:$A$75,0),   MATCH(G$1,役男大表!$A$3:$BD$3,0)  )                  )  )  )," ",""),"")</f>
        <v>x</v>
      </c>
      <c r="H49" s="197" t="str">
        <f ca="1">_xlfn.IFNA(  SUBSTITUTE(     IF(  INDEX(役男大表!$A$1:$BD$75,MATCH($A49,役男大表!$A$1:$A$75,0),   MATCH(H$1,役男大表!$A$3:$BD$3,0)  )=0,"",  IF(  INDEX(役男大表!$A$1:$BD$75,MATCH($A49,役男大表!$A$1:$A$75,0),   MATCH(H$1,役男大表!$A$3:$BD$3,0)  )="榮","x",  IF(  INDEX(役男大表!$A$1:$BD$75,MATCH($A49,役男大表!$A$1:$A$75,0),   MATCH(H$1,役男大表!$A$3:$BD$3,0)  )="榮-22",  "x榮18-22",               INDEX(役男大表!$A$1:$BD$75,MATCH($A49,役男大表!$A$1:$A$75,0),   MATCH(H$1,役男大表!$A$3:$BD$3,0)  )                  )  )  )," ",""),"")</f>
        <v/>
      </c>
      <c r="I49" s="197" t="str">
        <f ca="1">_xlfn.IFNA(  SUBSTITUTE(     IF(  INDEX(役男大表!$A$1:$BD$75,MATCH($A49,役男大表!$A$1:$A$75,0),   MATCH(I$1,役男大表!$A$3:$BD$3,0)  )=0,"",  IF(  INDEX(役男大表!$A$1:$BD$75,MATCH($A49,役男大表!$A$1:$A$75,0),   MATCH(I$1,役男大表!$A$3:$BD$3,0)  )="榮","x",  IF(  INDEX(役男大表!$A$1:$BD$75,MATCH($A49,役男大表!$A$1:$A$75,0),   MATCH(I$1,役男大表!$A$3:$BD$3,0)  )="榮-22",  "x榮18-22",               INDEX(役男大表!$A$1:$BD$75,MATCH($A49,役男大表!$A$1:$A$75,0),   MATCH(I$1,役男大表!$A$3:$BD$3,0)  )                  )  )  )," ",""),"")</f>
        <v/>
      </c>
      <c r="J49" s="197" t="str">
        <f ca="1">_xlfn.IFNA(  SUBSTITUTE(     IF(  INDEX(役男大表!$A$1:$BD$75,MATCH($A49,役男大表!$A$1:$A$75,0),   MATCH(J$1,役男大表!$A$3:$BD$3,0)  )=0,"",  IF(  INDEX(役男大表!$A$1:$BD$75,MATCH($A49,役男大表!$A$1:$A$75,0),   MATCH(J$1,役男大表!$A$3:$BD$3,0)  )="榮","x",  IF(  INDEX(役男大表!$A$1:$BD$75,MATCH($A49,役男大表!$A$1:$A$75,0),   MATCH(J$1,役男大表!$A$3:$BD$3,0)  )="榮-22",  "x榮18-22",               INDEX(役男大表!$A$1:$BD$75,MATCH($A49,役男大表!$A$1:$A$75,0),   MATCH(J$1,役男大表!$A$3:$BD$3,0)  )                  )  )  )," ",""),"")</f>
        <v/>
      </c>
      <c r="K49" s="197" t="str">
        <f ca="1">_xlfn.IFNA(  SUBSTITUTE(     IF(  INDEX(役男大表!$A$1:$BD$75,MATCH($A49,役男大表!$A$1:$A$75,0),   MATCH(K$1,役男大表!$A$3:$BD$3,0)  )=0,"",  IF(  INDEX(役男大表!$A$1:$BD$75,MATCH($A49,役男大表!$A$1:$A$75,0),   MATCH(K$1,役男大表!$A$3:$BD$3,0)  )="榮","x",  IF(  INDEX(役男大表!$A$1:$BD$75,MATCH($A49,役男大表!$A$1:$A$75,0),   MATCH(K$1,役男大表!$A$3:$BD$3,0)  )="榮-22",  "x榮18-22",               INDEX(役男大表!$A$1:$BD$75,MATCH($A49,役男大表!$A$1:$A$75,0),   MATCH(K$1,役男大表!$A$3:$BD$3,0)  )                  )  )  )," ",""),"")</f>
        <v/>
      </c>
      <c r="L49" s="197" t="str">
        <f ca="1">_xlfn.IFNA(  SUBSTITUTE(     IF(  INDEX(役男大表!$A$1:$BD$75,MATCH($A49,役男大表!$A$1:$A$75,0),   MATCH(L$1,役男大表!$A$3:$BD$3,0)  )=0,"",  IF(  INDEX(役男大表!$A$1:$BD$75,MATCH($A49,役男大表!$A$1:$A$75,0),   MATCH(L$1,役男大表!$A$3:$BD$3,0)  )="榮","x",  IF(  INDEX(役男大表!$A$1:$BD$75,MATCH($A49,役男大表!$A$1:$A$75,0),   MATCH(L$1,役男大表!$A$3:$BD$3,0)  )="榮-22",  "x榮18-22",               INDEX(役男大表!$A$1:$BD$75,MATCH($A49,役男大表!$A$1:$A$75,0),   MATCH(L$1,役男大表!$A$3:$BD$3,0)  )                  )  )  )," ",""),"")</f>
        <v/>
      </c>
      <c r="M49" s="197" t="str">
        <f ca="1">_xlfn.IFNA(  SUBSTITUTE(     IF(  INDEX(役男大表!$A$1:$BD$75,MATCH($A49,役男大表!$A$1:$A$75,0),   MATCH(M$1,役男大表!$A$3:$BD$3,0)  )=0,"",  IF(  INDEX(役男大表!$A$1:$BD$75,MATCH($A49,役男大表!$A$1:$A$75,0),   MATCH(M$1,役男大表!$A$3:$BD$3,0)  )="榮","x",  IF(  INDEX(役男大表!$A$1:$BD$75,MATCH($A49,役男大表!$A$1:$A$75,0),   MATCH(M$1,役男大表!$A$3:$BD$3,0)  )="榮-22",  "x榮18-22",               INDEX(役男大表!$A$1:$BD$75,MATCH($A49,役男大表!$A$1:$A$75,0),   MATCH(M$1,役男大表!$A$3:$BD$3,0)  )                  )  )  )," ",""),"")</f>
        <v>x</v>
      </c>
      <c r="N49" s="197" t="str">
        <f ca="1">_xlfn.IFNA(  SUBSTITUTE(     IF(  INDEX(役男大表!$A$1:$BD$75,MATCH($A49,役男大表!$A$1:$A$75,0),   MATCH(N$1,役男大表!$A$3:$BD$3,0)  )=0,"",  IF(  INDEX(役男大表!$A$1:$BD$75,MATCH($A49,役男大表!$A$1:$A$75,0),   MATCH(N$1,役男大表!$A$3:$BD$3,0)  )="榮","x",  IF(  INDEX(役男大表!$A$1:$BD$75,MATCH($A49,役男大表!$A$1:$A$75,0),   MATCH(N$1,役男大表!$A$3:$BD$3,0)  )="榮-22",  "x榮18-22",               INDEX(役男大表!$A$1:$BD$75,MATCH($A49,役男大表!$A$1:$A$75,0),   MATCH(N$1,役男大表!$A$3:$BD$3,0)  )                  )  )  )," ",""),"")</f>
        <v>x</v>
      </c>
      <c r="O49" s="197" t="str">
        <f ca="1">_xlfn.IFNA(  SUBSTITUTE(     IF(  INDEX(役男大表!$A$1:$BD$75,MATCH($A49,役男大表!$A$1:$A$75,0),   MATCH(O$1,役男大表!$A$3:$BD$3,0)  )=0,"",  IF(  INDEX(役男大表!$A$1:$BD$75,MATCH($A49,役男大表!$A$1:$A$75,0),   MATCH(O$1,役男大表!$A$3:$BD$3,0)  )="榮","x",  IF(  INDEX(役男大表!$A$1:$BD$75,MATCH($A49,役男大表!$A$1:$A$75,0),   MATCH(O$1,役男大表!$A$3:$BD$3,0)  )="榮-22",  "x榮18-22",               INDEX(役男大表!$A$1:$BD$75,MATCH($A49,役男大表!$A$1:$A$75,0),   MATCH(O$1,役男大表!$A$3:$BD$3,0)  )                  )  )  )," ",""),"")</f>
        <v/>
      </c>
      <c r="P49" s="197" t="str">
        <f ca="1">_xlfn.IFNA(  SUBSTITUTE(     IF(  INDEX(役男大表!$A$1:$BD$75,MATCH($A49,役男大表!$A$1:$A$75,0),   MATCH(P$1,役男大表!$A$3:$BD$3,0)  )=0,"",  IF(  INDEX(役男大表!$A$1:$BD$75,MATCH($A49,役男大表!$A$1:$A$75,0),   MATCH(P$1,役男大表!$A$3:$BD$3,0)  )="榮","x",  IF(  INDEX(役男大表!$A$1:$BD$75,MATCH($A49,役男大表!$A$1:$A$75,0),   MATCH(P$1,役男大表!$A$3:$BD$3,0)  )="榮-22",  "x榮18-22",               INDEX(役男大表!$A$1:$BD$75,MATCH($A49,役男大表!$A$1:$A$75,0),   MATCH(P$1,役男大表!$A$3:$BD$3,0)  )                  )  )  )," ",""),"")</f>
        <v/>
      </c>
      <c r="Q49" s="197" t="str">
        <f ca="1">_xlfn.IFNA(  SUBSTITUTE(     IF(  INDEX(役男大表!$A$1:$BD$75,MATCH($A49,役男大表!$A$1:$A$75,0),   MATCH(Q$1,役男大表!$A$3:$BD$3,0)  )=0,"",  IF(  INDEX(役男大表!$A$1:$BD$75,MATCH($A49,役男大表!$A$1:$A$75,0),   MATCH(Q$1,役男大表!$A$3:$BD$3,0)  )="榮","x",  IF(  INDEX(役男大表!$A$1:$BD$75,MATCH($A49,役男大表!$A$1:$A$75,0),   MATCH(Q$1,役男大表!$A$3:$BD$3,0)  )="榮-22",  "x榮18-22",               INDEX(役男大表!$A$1:$BD$75,MATCH($A49,役男大表!$A$1:$A$75,0),   MATCH(Q$1,役男大表!$A$3:$BD$3,0)  )                  )  )  )," ",""),"")</f>
        <v/>
      </c>
      <c r="R49" s="197" t="str">
        <f ca="1">_xlfn.IFNA(  SUBSTITUTE(     IF(  INDEX(役男大表!$A$1:$BD$75,MATCH($A49,役男大表!$A$1:$A$75,0),   MATCH(R$1,役男大表!$A$3:$BD$3,0)  )=0,"",  IF(  INDEX(役男大表!$A$1:$BD$75,MATCH($A49,役男大表!$A$1:$A$75,0),   MATCH(R$1,役男大表!$A$3:$BD$3,0)  )="榮","x",  IF(  INDEX(役男大表!$A$1:$BD$75,MATCH($A49,役男大表!$A$1:$A$75,0),   MATCH(R$1,役男大表!$A$3:$BD$3,0)  )="榮-22",  "x榮18-22",               INDEX(役男大表!$A$1:$BD$75,MATCH($A49,役男大表!$A$1:$A$75,0),   MATCH(R$1,役男大表!$A$3:$BD$3,0)  )                  )  )  )," ",""),"")</f>
        <v/>
      </c>
      <c r="S49" s="197" t="str">
        <f ca="1">_xlfn.IFNA(  SUBSTITUTE(     IF(  INDEX(役男大表!$A$1:$BD$75,MATCH($A49,役男大表!$A$1:$A$75,0),   MATCH(S$1,役男大表!$A$3:$BD$3,0)  )=0,"",  IF(  INDEX(役男大表!$A$1:$BD$75,MATCH($A49,役男大表!$A$1:$A$75,0),   MATCH(S$1,役男大表!$A$3:$BD$3,0)  )="榮","x",  IF(  INDEX(役男大表!$A$1:$BD$75,MATCH($A49,役男大表!$A$1:$A$75,0),   MATCH(S$1,役男大表!$A$3:$BD$3,0)  )="榮-22",  "x榮18-22",               INDEX(役男大表!$A$1:$BD$75,MATCH($A49,役男大表!$A$1:$A$75,0),   MATCH(S$1,役男大表!$A$3:$BD$3,0)  )                  )  )  )," ",""),"")</f>
        <v/>
      </c>
      <c r="T49" s="197" t="str">
        <f ca="1">_xlfn.IFNA(  SUBSTITUTE(     IF(  INDEX(役男大表!$A$1:$BD$75,MATCH($A49,役男大表!$A$1:$A$75,0),   MATCH(T$1,役男大表!$A$3:$BD$3,0)  )=0,"",  IF(  INDEX(役男大表!$A$1:$BD$75,MATCH($A49,役男大表!$A$1:$A$75,0),   MATCH(T$1,役男大表!$A$3:$BD$3,0)  )="榮","x",  IF(  INDEX(役男大表!$A$1:$BD$75,MATCH($A49,役男大表!$A$1:$A$75,0),   MATCH(T$1,役男大表!$A$3:$BD$3,0)  )="榮-22",  "x榮18-22",               INDEX(役男大表!$A$1:$BD$75,MATCH($A49,役男大表!$A$1:$A$75,0),   MATCH(T$1,役男大表!$A$3:$BD$3,0)  )                  )  )  )," ",""),"")</f>
        <v>x</v>
      </c>
      <c r="U49" s="197" t="str">
        <f ca="1">_xlfn.IFNA(  SUBSTITUTE(     IF(  INDEX(役男大表!$A$1:$BD$75,MATCH($A49,役男大表!$A$1:$A$75,0),   MATCH(U$1,役男大表!$A$3:$BD$3,0)  )=0,"",  IF(  INDEX(役男大表!$A$1:$BD$75,MATCH($A49,役男大表!$A$1:$A$75,0),   MATCH(U$1,役男大表!$A$3:$BD$3,0)  )="榮","x",  IF(  INDEX(役男大表!$A$1:$BD$75,MATCH($A49,役男大表!$A$1:$A$75,0),   MATCH(U$1,役男大表!$A$3:$BD$3,0)  )="榮-22",  "x榮18-22",               INDEX(役男大表!$A$1:$BD$75,MATCH($A49,役男大表!$A$1:$A$75,0),   MATCH(U$1,役男大表!$A$3:$BD$3,0)  )                  )  )  )," ",""),"")</f>
        <v>x</v>
      </c>
      <c r="V49" s="197" t="str">
        <f ca="1">_xlfn.IFNA(  SUBSTITUTE(     IF(  INDEX(役男大表!$A$1:$BD$75,MATCH($A49,役男大表!$A$1:$A$75,0),   MATCH(V$1,役男大表!$A$3:$BD$3,0)  )=0,"",  IF(  INDEX(役男大表!$A$1:$BD$75,MATCH($A49,役男大表!$A$1:$A$75,0),   MATCH(V$1,役男大表!$A$3:$BD$3,0)  )="榮","x",  IF(  INDEX(役男大表!$A$1:$BD$75,MATCH($A49,役男大表!$A$1:$A$75,0),   MATCH(V$1,役男大表!$A$3:$BD$3,0)  )="榮-22",  "x榮18-22",               INDEX(役男大表!$A$1:$BD$75,MATCH($A49,役男大表!$A$1:$A$75,0),   MATCH(V$1,役男大表!$A$3:$BD$3,0)  )                  )  )  )," ",""),"")</f>
        <v/>
      </c>
      <c r="W49" s="197" t="str">
        <f ca="1">_xlfn.IFNA(  SUBSTITUTE(     IF(  INDEX(役男大表!$A$1:$BD$75,MATCH($A49,役男大表!$A$1:$A$75,0),   MATCH(W$1,役男大表!$A$3:$BD$3,0)  )=0,"",  IF(  INDEX(役男大表!$A$1:$BD$75,MATCH($A49,役男大表!$A$1:$A$75,0),   MATCH(W$1,役男大表!$A$3:$BD$3,0)  )="榮","x",  IF(  INDEX(役男大表!$A$1:$BD$75,MATCH($A49,役男大表!$A$1:$A$75,0),   MATCH(W$1,役男大表!$A$3:$BD$3,0)  )="榮-22",  "x榮18-22",               INDEX(役男大表!$A$1:$BD$75,MATCH($A49,役男大表!$A$1:$A$75,0),   MATCH(W$1,役男大表!$A$3:$BD$3,0)  )                  )  )  )," ",""),"")</f>
        <v/>
      </c>
      <c r="X49" s="197" t="str">
        <f ca="1">_xlfn.IFNA(  SUBSTITUTE(     IF(  INDEX(役男大表!$A$1:$BD$75,MATCH($A49,役男大表!$A$1:$A$75,0),   MATCH(X$1,役男大表!$A$3:$BD$3,0)  )=0,"",  IF(  INDEX(役男大表!$A$1:$BD$75,MATCH($A49,役男大表!$A$1:$A$75,0),   MATCH(X$1,役男大表!$A$3:$BD$3,0)  )="榮","x",  IF(  INDEX(役男大表!$A$1:$BD$75,MATCH($A49,役男大表!$A$1:$A$75,0),   MATCH(X$1,役男大表!$A$3:$BD$3,0)  )="榮-22",  "x榮18-22",               INDEX(役男大表!$A$1:$BD$75,MATCH($A49,役男大表!$A$1:$A$75,0),   MATCH(X$1,役男大表!$A$3:$BD$3,0)  )                  )  )  )," ",""),"")</f>
        <v/>
      </c>
      <c r="Y49" s="197" t="str">
        <f ca="1">_xlfn.IFNA(  SUBSTITUTE(     IF(  INDEX(役男大表!$A$1:$BD$75,MATCH($A49,役男大表!$A$1:$A$75,0),   MATCH(Y$1,役男大表!$A$3:$BD$3,0)  )=0,"",  IF(  INDEX(役男大表!$A$1:$BD$75,MATCH($A49,役男大表!$A$1:$A$75,0),   MATCH(Y$1,役男大表!$A$3:$BD$3,0)  )="榮","x",  IF(  INDEX(役男大表!$A$1:$BD$75,MATCH($A49,役男大表!$A$1:$A$75,0),   MATCH(Y$1,役男大表!$A$3:$BD$3,0)  )="榮-22",  "x榮18-22",               INDEX(役男大表!$A$1:$BD$75,MATCH($A49,役男大表!$A$1:$A$75,0),   MATCH(Y$1,役男大表!$A$3:$BD$3,0)  )                  )  )  )," ",""),"")</f>
        <v/>
      </c>
      <c r="Z49" s="197" t="str">
        <f ca="1">_xlfn.IFNA(  SUBSTITUTE(     IF(  INDEX(役男大表!$A$1:$BD$75,MATCH($A49,役男大表!$A$1:$A$75,0),   MATCH(Z$1,役男大表!$A$3:$BD$3,0)  )=0,"",  IF(  INDEX(役男大表!$A$1:$BD$75,MATCH($A49,役男大表!$A$1:$A$75,0),   MATCH(Z$1,役男大表!$A$3:$BD$3,0)  )="榮","x",  IF(  INDEX(役男大表!$A$1:$BD$75,MATCH($A49,役男大表!$A$1:$A$75,0),   MATCH(Z$1,役男大表!$A$3:$BD$3,0)  )="榮-22",  "x榮18-22",               INDEX(役男大表!$A$1:$BD$75,MATCH($A49,役男大表!$A$1:$A$75,0),   MATCH(Z$1,役男大表!$A$3:$BD$3,0)  )                  )  )  )," ",""),"")</f>
        <v/>
      </c>
      <c r="AA49" s="197" t="str">
        <f ca="1">_xlfn.IFNA(  SUBSTITUTE(     IF(  INDEX(役男大表!$A$1:$BD$75,MATCH($A49,役男大表!$A$1:$A$75,0),   MATCH(AA$1,役男大表!$A$3:$BD$3,0)  )=0,"",  IF(  INDEX(役男大表!$A$1:$BD$75,MATCH($A49,役男大表!$A$1:$A$75,0),   MATCH(AA$1,役男大表!$A$3:$BD$3,0)  )="榮","x",  IF(  INDEX(役男大表!$A$1:$BD$75,MATCH($A49,役男大表!$A$1:$A$75,0),   MATCH(AA$1,役男大表!$A$3:$BD$3,0)  )="榮-22",  "x榮18-22",               INDEX(役男大表!$A$1:$BD$75,MATCH($A49,役男大表!$A$1:$A$75,0),   MATCH(AA$1,役男大表!$A$3:$BD$3,0)  )                  )  )  )," ",""),"")</f>
        <v>x</v>
      </c>
      <c r="AB49" s="197" t="str">
        <f ca="1">_xlfn.IFNA(  SUBSTITUTE(     IF(  INDEX(役男大表!$A$1:$BD$75,MATCH($A49,役男大表!$A$1:$A$75,0),   MATCH(AB$1,役男大表!$A$3:$BD$3,0)  )=0,"",  IF(  INDEX(役男大表!$A$1:$BD$75,MATCH($A49,役男大表!$A$1:$A$75,0),   MATCH(AB$1,役男大表!$A$3:$BD$3,0)  )="榮","x",  IF(  INDEX(役男大表!$A$1:$BD$75,MATCH($A49,役男大表!$A$1:$A$75,0),   MATCH(AB$1,役男大表!$A$3:$BD$3,0)  )="榮-22",  "x榮18-22",               INDEX(役男大表!$A$1:$BD$75,MATCH($A49,役男大表!$A$1:$A$75,0),   MATCH(AB$1,役男大表!$A$3:$BD$3,0)  )                  )  )  )," ",""),"")</f>
        <v>x</v>
      </c>
      <c r="AC49" s="197" t="str">
        <f ca="1">_xlfn.IFNA(  SUBSTITUTE(     IF(  INDEX(役男大表!$A$1:$BD$75,MATCH($A49,役男大表!$A$1:$A$75,0),   MATCH(AC$1,役男大表!$A$3:$BD$3,0)  )=0,"",  IF(  INDEX(役男大表!$A$1:$BD$75,MATCH($A49,役男大表!$A$1:$A$75,0),   MATCH(AC$1,役男大表!$A$3:$BD$3,0)  )="榮","x",  IF(  INDEX(役男大表!$A$1:$BD$75,MATCH($A49,役男大表!$A$1:$A$75,0),   MATCH(AC$1,役男大表!$A$3:$BD$3,0)  )="榮-22",  "x榮18-22",               INDEX(役男大表!$A$1:$BD$75,MATCH($A49,役男大表!$A$1:$A$75,0),   MATCH(AC$1,役男大表!$A$3:$BD$3,0)  )                  )  )  )," ",""),"")</f>
        <v/>
      </c>
      <c r="AD49" s="197" t="str">
        <f ca="1">_xlfn.IFNA(  SUBSTITUTE(     IF(  INDEX(役男大表!$A$1:$BD$75,MATCH($A49,役男大表!$A$1:$A$75,0),   MATCH(AD$1,役男大表!$A$3:$BD$3,0)  )=0,"",  IF(  INDEX(役男大表!$A$1:$BD$75,MATCH($A49,役男大表!$A$1:$A$75,0),   MATCH(AD$1,役男大表!$A$3:$BD$3,0)  )="榮","x",  IF(  INDEX(役男大表!$A$1:$BD$75,MATCH($A49,役男大表!$A$1:$A$75,0),   MATCH(AD$1,役男大表!$A$3:$BD$3,0)  )="榮-22",  "x榮18-22",               INDEX(役男大表!$A$1:$BD$75,MATCH($A49,役男大表!$A$1:$A$75,0),   MATCH(AD$1,役男大表!$A$3:$BD$3,0)  )                  )  )  )," ",""),"")</f>
        <v/>
      </c>
      <c r="AE49" s="197" t="str">
        <f ca="1">_xlfn.IFNA(  SUBSTITUTE(     IF(  INDEX(役男大表!$A$1:$BD$75,MATCH($A49,役男大表!$A$1:$A$75,0),   MATCH(AE$1,役男大表!$A$3:$BD$3,0)  )=0,"",  IF(  INDEX(役男大表!$A$1:$BD$75,MATCH($A49,役男大表!$A$1:$A$75,0),   MATCH(AE$1,役男大表!$A$3:$BD$3,0)  )="榮","x",  IF(  INDEX(役男大表!$A$1:$BD$75,MATCH($A49,役男大表!$A$1:$A$75,0),   MATCH(AE$1,役男大表!$A$3:$BD$3,0)  )="榮-22",  "x榮18-22",               INDEX(役男大表!$A$1:$BD$75,MATCH($A49,役男大表!$A$1:$A$75,0),   MATCH(AE$1,役男大表!$A$3:$BD$3,0)  )                  )  )  )," ",""),"")</f>
        <v/>
      </c>
      <c r="AF49" s="197" t="str">
        <f ca="1">_xlfn.IFNA(  SUBSTITUTE(     IF(  INDEX(役男大表!$A$1:$BD$75,MATCH($A49,役男大表!$A$1:$A$75,0),   MATCH(AF$1,役男大表!$A$3:$BD$3,0)  )=0,"",  IF(  INDEX(役男大表!$A$1:$BD$75,MATCH($A49,役男大表!$A$1:$A$75,0),   MATCH(AF$1,役男大表!$A$3:$BD$3,0)  )="榮","x",  IF(  INDEX(役男大表!$A$1:$BD$75,MATCH($A49,役男大表!$A$1:$A$75,0),   MATCH(AF$1,役男大表!$A$3:$BD$3,0)  )="榮-22",  "x榮18-22",               INDEX(役男大表!$A$1:$BD$75,MATCH($A49,役男大表!$A$1:$A$75,0),   MATCH(AF$1,役男大表!$A$3:$BD$3,0)  )                  )  )  )," ",""),"")</f>
        <v>補</v>
      </c>
      <c r="AG49" s="197" t="str">
        <f ca="1">_xlfn.IFNA(  SUBSTITUTE(     IF(  INDEX(役男大表!$A$1:$BD$75,MATCH($A49,役男大表!$A$1:$A$75,0),   MATCH(AG$1,役男大表!$A$3:$BD$3,0)  )=0,"",  IF(  INDEX(役男大表!$A$1:$BD$75,MATCH($A49,役男大表!$A$1:$A$75,0),   MATCH(AG$1,役男大表!$A$3:$BD$3,0)  )="榮","x",  IF(  INDEX(役男大表!$A$1:$BD$75,MATCH($A49,役男大表!$A$1:$A$75,0),   MATCH(AG$1,役男大表!$A$3:$BD$3,0)  )="榮-22",  "x榮18-22",               INDEX(役男大表!$A$1:$BD$75,MATCH($A49,役男大表!$A$1:$A$75,0),   MATCH(AG$1,役男大表!$A$3:$BD$3,0)  )                  )  )  )," ",""),"")</f>
        <v>x</v>
      </c>
      <c r="AH49" s="197" t="str">
        <f ca="1">_xlfn.IFNA(  SUBSTITUTE(     IF(  INDEX(役男大表!$A$1:$BD$75,MATCH($A49,役男大表!$A$1:$A$75,0),   MATCH(AH$1,役男大表!$A$3:$BD$3,0)  )=0,"",  IF(  INDEX(役男大表!$A$1:$BD$75,MATCH($A49,役男大表!$A$1:$A$75,0),   MATCH(AH$1,役男大表!$A$3:$BD$3,0)  )="榮","x",  IF(  INDEX(役男大表!$A$1:$BD$75,MATCH($A49,役男大表!$A$1:$A$75,0),   MATCH(AH$1,役男大表!$A$3:$BD$3,0)  )="榮-22",  "x榮18-22",               INDEX(役男大表!$A$1:$BD$75,MATCH($A49,役男大表!$A$1:$A$75,0),   MATCH(AH$1,役男大表!$A$3:$BD$3,0)  )                  )  )  )," ",""),"")</f>
        <v/>
      </c>
      <c r="AI49" s="197" t="str">
        <f ca="1">_xlfn.IFNA(  SUBSTITUTE(     IF(  INDEX(役男大表!$A$1:$BD$75,MATCH($A49,役男大表!$A$1:$A$75,0),   MATCH(AI$1,役男大表!$A$3:$BD$3,0)  )=0,"",  IF(  INDEX(役男大表!$A$1:$BD$75,MATCH($A49,役男大表!$A$1:$A$75,0),   MATCH(AI$1,役男大表!$A$3:$BD$3,0)  )="榮","x",  IF(  INDEX(役男大表!$A$1:$BD$75,MATCH($A49,役男大表!$A$1:$A$75,0),   MATCH(AI$1,役男大表!$A$3:$BD$3,0)  )="榮-22",  "x榮18-22",               INDEX(役男大表!$A$1:$BD$75,MATCH($A49,役男大表!$A$1:$A$75,0),   MATCH(AI$1,役男大表!$A$3:$BD$3,0)  )                  )  )  )," ",""),"")</f>
        <v/>
      </c>
      <c r="AJ49" s="197" t="str">
        <f ca="1">_xlfn.IFNA(  SUBSTITUTE(     IF(  INDEX(役男大表!$A$1:$BD$75,MATCH($A49,役男大表!$A$1:$A$75,0),   MATCH(AJ$1,役男大表!$A$3:$BD$3,0)  )=0,"",  IF(  INDEX(役男大表!$A$1:$BD$75,MATCH($A49,役男大表!$A$1:$A$75,0),   MATCH(AJ$1,役男大表!$A$3:$BD$3,0)  )="榮","x",  IF(  INDEX(役男大表!$A$1:$BD$75,MATCH($A49,役男大表!$A$1:$A$75,0),   MATCH(AJ$1,役男大表!$A$3:$BD$3,0)  )="榮-22",  "x榮18-22",               INDEX(役男大表!$A$1:$BD$75,MATCH($A49,役男大表!$A$1:$A$75,0),   MATCH(AJ$1,役男大表!$A$3:$BD$3,0)  )                  )  )  )," ",""),"")</f>
        <v/>
      </c>
      <c r="AM49" s="65">
        <f t="shared" si="1"/>
        <v>48</v>
      </c>
      <c r="AN49" s="65" t="str">
        <f t="shared" si="2"/>
        <v>洪長昇</v>
      </c>
      <c r="AO49" s="70" t="str">
        <f t="shared" ca="1" si="3"/>
        <v>18收</v>
      </c>
      <c r="AP49" s="65" t="str">
        <f>_xlfn.IFNA(IF((ROW(AP49)-1)&lt;=暫1!$B$2,IF(VALUE($AM49)=暫1!B$3,"家因",IF(VALUE($AM49)=暫1!C$3,"家因",IF(VALUE($AM49)=暫1!D$3,"家因",IF(VALUE($AM49)=暫1!E$3,"家因",IF(VALUE($AM49)=暫1!F$3,"家因",IF(VALUE($AM49)=暫1!G$3,"家因",IF(VALUE($AM49)=暫1!H$3,"家因",IF(VALUE($AM49)=暫1!I$3,"家因",IF(VALUE($AM49)=暫1!J$3,"家因",IF(VALUE($AM49)=暫1!K$3,"家因",IF(VALUE($AM49)=暫1!L$3,"家因",IF(VALUE($AM49)=暫1!M$3,"家因",IF(VALUE($AM49)=暫1!N$3,"家因",IF(VALUE($AM49)=暫1!O$3,"家因",IF(VALUE($AM49)=暫1!P$3,"家因",IF(VALUE($AM49)=暫1!Q$3,"家因",IF(VALUE($AM49)=暫1!R$3,"家因",IF(VALUE($AM49)=暫1!S$3,"家因",IF(VALUE($AM49)=暫1!T$3,"家因",IF(VALUE($AM49)=暫1!U$3,"家因","")))))))))))))))))))),""),"")</f>
        <v/>
      </c>
      <c r="AQ49" s="65" t="str">
        <f ca="1">IF((ROW(AQ49)-1)&lt;=暫1!$B$2,_xlfn.IFNA(IF(INDEX($A$1:$AJ$99,MATCH($AN49,$B$1:$B$219,0),VALUE($AQ$1+3))="成","補",INDEX($A$1:$AJ$99,MATCH($AN49,$B$1:$B$219,0),VALUE($AQ$1+3))),""),"")</f>
        <v>x</v>
      </c>
      <c r="AR49" s="65" t="str">
        <f ca="1">IF((ROW(AR49)-1)&lt;=暫1!$B$2,_xlfn.IFNA(IF(INDEX($A$1:$AJ$99,MATCH($AN49,$B$1:$B$219,0),VALUE($AR$1+3))="成","補",INDEX($A$1:$AJ$99,MATCH($AN49,$B$1:$B$219,0),VALUE($AR$1+3))),""),"")</f>
        <v/>
      </c>
      <c r="AS49" s="65" t="str">
        <f ca="1">IF((ROW(AS49)-1)&lt;=暫1!$B$2,_xlfn.IFNA(IF(INDEX($A$1:$AJ$99,MATCH($AN49,$B$1:$B$219,0),VALUE($AS$1+3))="成","補",INDEX($A$1:$AJ$99,MATCH($AN49,$B$1:$B$219,0),VALUE($AS$1+3))),""),"")</f>
        <v/>
      </c>
      <c r="AT49" s="65" t="str">
        <f t="shared" ca="1" si="4"/>
        <v/>
      </c>
      <c r="AU49" s="65" t="str">
        <f t="shared" ca="1" si="8"/>
        <v/>
      </c>
      <c r="AV49" s="65" t="str">
        <f t="shared" ca="1" si="6"/>
        <v/>
      </c>
      <c r="AX49" s="65" t="str">
        <f ca="1">IFERROR(IF((ROW(AX49)-1)&lt;=暫1!$B$2,SUBSTITUTE(IF($AO49=$AX$1,$AM49,"")," ",""),""),"")</f>
        <v/>
      </c>
      <c r="AY49" s="65" t="str">
        <f ca="1">IFERROR(IF((ROW(AY49)-1)&lt;=暫1!$B$2,SUBSTITUTE(IF($AO49=$AY$1,$AM49,"")," ",""),""),"")</f>
        <v/>
      </c>
      <c r="AZ49" s="65" t="str">
        <f ca="1">IFERROR(IF((ROW(AZ49)-1)&lt;=暫1!$B$2,SUBSTITUTE(IF($AO49=$AZ$1,$AM49,"")," ",""),""),"")</f>
        <v/>
      </c>
      <c r="BA49" s="65" t="str">
        <f ca="1">IFERROR(IF((ROW(BA49)-1)&lt;=暫1!$B$2,SUBSTITUTE(IF($AO49=$BA$1,$AM49,"")," ",""),""),"")</f>
        <v>48</v>
      </c>
      <c r="BB49" s="68" t="str">
        <f ca="1">IFERROR(IF((ROW(BB49)-1)&lt;=暫1!$B$2,SUBSTITUTE(IF(OR($AO49=$BB$1,$AO49=$AY$1,$AO49=$AZ$1),$AM49,IF($AO49=$AY$1,$AM49,"")),"",""),""),"")</f>
        <v/>
      </c>
      <c r="BC49" s="68" t="str">
        <f>IF(    AND(LEN(BC45)&gt;=2,IF(OR(役男人力!$K$2:$K$94="是"),役男人力!$B48,"")&lt;&gt;"" ),        "" &amp;  IF(OR(役男人力!$K$2:$K$94="是"),役男人力!$B47,""),  IF(OR(役男人力!$E46="全日勤",役男人力!$E46="家因退勤"),役男人力!$B47,"")  )</f>
        <v/>
      </c>
    </row>
    <row r="50" spans="1:55" ht="25.5" customHeight="1">
      <c r="A50" s="197">
        <v>49</v>
      </c>
      <c r="B50" s="197" t="str">
        <f>_xlfn.IFNA(  INDEX(役男大表!$A$1:$BD$75,MATCH(A50,役男大表!$A$1:$A$75,0),2),"")</f>
        <v>劉威志</v>
      </c>
      <c r="C50" s="197" t="str">
        <f ca="1">_xlfn.IFNA(  SUBSTITUTE(     IF(  INDEX(役男大表!$A$1:$BD$75,MATCH($A50,役男大表!$A$1:$A$75,0),   MATCH(C$1,役男大表!$A$3:$BD$3,0)  )=0,"",  IF(  INDEX(役男大表!$A$1:$BD$75,MATCH($A50,役男大表!$A$1:$A$75,0),   MATCH(C$1,役男大表!$A$3:$BD$3,0)  )="榮","x",  IF(  INDEX(役男大表!$A$1:$BD$75,MATCH($A50,役男大表!$A$1:$A$75,0),   MATCH(C$1,役男大表!$A$3:$BD$3,0)  )="榮-22",  "x榮18-22",               INDEX(役男大表!$A$1:$BD$75,MATCH($A50,役男大表!$A$1:$A$75,0),   MATCH(C$1,役男大表!$A$3:$BD$3,0)  )                  )  )  )," ",""),"")</f>
        <v/>
      </c>
      <c r="D50" s="197" t="str">
        <f ca="1">_xlfn.IFNA(  SUBSTITUTE(     IF(  INDEX(役男大表!$A$1:$BD$75,MATCH($A50,役男大表!$A$1:$A$75,0),   MATCH(D$1,役男大表!$A$3:$BD$3,0)  )=0,"",  IF(  INDEX(役男大表!$A$1:$BD$75,MATCH($A50,役男大表!$A$1:$A$75,0),   MATCH(D$1,役男大表!$A$3:$BD$3,0)  )="榮","x",  IF(  INDEX(役男大表!$A$1:$BD$75,MATCH($A50,役男大表!$A$1:$A$75,0),   MATCH(D$1,役男大表!$A$3:$BD$3,0)  )="榮-22",  "x榮18-22",               INDEX(役男大表!$A$1:$BD$75,MATCH($A50,役男大表!$A$1:$A$75,0),   MATCH(D$1,役男大表!$A$3:$BD$3,0)  )                  )  )  )," ",""),"")</f>
        <v/>
      </c>
      <c r="E50" s="197" t="str">
        <f ca="1">_xlfn.IFNA(  SUBSTITUTE(     IF(  INDEX(役男大表!$A$1:$BD$75,MATCH($A50,役男大表!$A$1:$A$75,0),   MATCH(E$1,役男大表!$A$3:$BD$3,0)  )=0,"",  IF(  INDEX(役男大表!$A$1:$BD$75,MATCH($A50,役男大表!$A$1:$A$75,0),   MATCH(E$1,役男大表!$A$3:$BD$3,0)  )="榮","x",  IF(  INDEX(役男大表!$A$1:$BD$75,MATCH($A50,役男大表!$A$1:$A$75,0),   MATCH(E$1,役男大表!$A$3:$BD$3,0)  )="榮-22",  "x榮18-22",               INDEX(役男大表!$A$1:$BD$75,MATCH($A50,役男大表!$A$1:$A$75,0),   MATCH(E$1,役男大表!$A$3:$BD$3,0)  )                  )  )  )," ",""),"")</f>
        <v/>
      </c>
      <c r="F50" s="197" t="str">
        <f ca="1">_xlfn.IFNA(  SUBSTITUTE(     IF(  INDEX(役男大表!$A$1:$BD$75,MATCH($A50,役男大表!$A$1:$A$75,0),   MATCH(F$1,役男大表!$A$3:$BD$3,0)  )=0,"",  IF(  INDEX(役男大表!$A$1:$BD$75,MATCH($A50,役男大表!$A$1:$A$75,0),   MATCH(F$1,役男大表!$A$3:$BD$3,0)  )="榮","x",  IF(  INDEX(役男大表!$A$1:$BD$75,MATCH($A50,役男大表!$A$1:$A$75,0),   MATCH(F$1,役男大表!$A$3:$BD$3,0)  )="榮-22",  "x榮18-22",               INDEX(役男大表!$A$1:$BD$75,MATCH($A50,役男大表!$A$1:$A$75,0),   MATCH(F$1,役男大表!$A$3:$BD$3,0)  )                  )  )  )," ",""),"")</f>
        <v>x</v>
      </c>
      <c r="G50" s="197" t="str">
        <f ca="1">_xlfn.IFNA(  SUBSTITUTE(     IF(  INDEX(役男大表!$A$1:$BD$75,MATCH($A50,役男大表!$A$1:$A$75,0),   MATCH(G$1,役男大表!$A$3:$BD$3,0)  )=0,"",  IF(  INDEX(役男大表!$A$1:$BD$75,MATCH($A50,役男大表!$A$1:$A$75,0),   MATCH(G$1,役男大表!$A$3:$BD$3,0)  )="榮","x",  IF(  INDEX(役男大表!$A$1:$BD$75,MATCH($A50,役男大表!$A$1:$A$75,0),   MATCH(G$1,役男大表!$A$3:$BD$3,0)  )="榮-22",  "x榮18-22",               INDEX(役男大表!$A$1:$BD$75,MATCH($A50,役男大表!$A$1:$A$75,0),   MATCH(G$1,役男大表!$A$3:$BD$3,0)  )                  )  )  )," ",""),"")</f>
        <v>x</v>
      </c>
      <c r="H50" s="197" t="str">
        <f ca="1">_xlfn.IFNA(  SUBSTITUTE(     IF(  INDEX(役男大表!$A$1:$BD$75,MATCH($A50,役男大表!$A$1:$A$75,0),   MATCH(H$1,役男大表!$A$3:$BD$3,0)  )=0,"",  IF(  INDEX(役男大表!$A$1:$BD$75,MATCH($A50,役男大表!$A$1:$A$75,0),   MATCH(H$1,役男大表!$A$3:$BD$3,0)  )="榮","x",  IF(  INDEX(役男大表!$A$1:$BD$75,MATCH($A50,役男大表!$A$1:$A$75,0),   MATCH(H$1,役男大表!$A$3:$BD$3,0)  )="榮-22",  "x榮18-22",               INDEX(役男大表!$A$1:$BD$75,MATCH($A50,役男大表!$A$1:$A$75,0),   MATCH(H$1,役男大表!$A$3:$BD$3,0)  )                  )  )  )," ",""),"")</f>
        <v>x</v>
      </c>
      <c r="I50" s="197" t="str">
        <f ca="1">_xlfn.IFNA(  SUBSTITUTE(     IF(  INDEX(役男大表!$A$1:$BD$75,MATCH($A50,役男大表!$A$1:$A$75,0),   MATCH(I$1,役男大表!$A$3:$BD$3,0)  )=0,"",  IF(  INDEX(役男大表!$A$1:$BD$75,MATCH($A50,役男大表!$A$1:$A$75,0),   MATCH(I$1,役男大表!$A$3:$BD$3,0)  )="榮","x",  IF(  INDEX(役男大表!$A$1:$BD$75,MATCH($A50,役男大表!$A$1:$A$75,0),   MATCH(I$1,役男大表!$A$3:$BD$3,0)  )="榮-22",  "x榮18-22",               INDEX(役男大表!$A$1:$BD$75,MATCH($A50,役男大表!$A$1:$A$75,0),   MATCH(I$1,役男大表!$A$3:$BD$3,0)  )                  )  )  )," ",""),"")</f>
        <v/>
      </c>
      <c r="J50" s="197" t="str">
        <f ca="1">_xlfn.IFNA(  SUBSTITUTE(     IF(  INDEX(役男大表!$A$1:$BD$75,MATCH($A50,役男大表!$A$1:$A$75,0),   MATCH(J$1,役男大表!$A$3:$BD$3,0)  )=0,"",  IF(  INDEX(役男大表!$A$1:$BD$75,MATCH($A50,役男大表!$A$1:$A$75,0),   MATCH(J$1,役男大表!$A$3:$BD$3,0)  )="榮","x",  IF(  INDEX(役男大表!$A$1:$BD$75,MATCH($A50,役男大表!$A$1:$A$75,0),   MATCH(J$1,役男大表!$A$3:$BD$3,0)  )="榮-22",  "x榮18-22",               INDEX(役男大表!$A$1:$BD$75,MATCH($A50,役男大表!$A$1:$A$75,0),   MATCH(J$1,役男大表!$A$3:$BD$3,0)  )                  )  )  )," ",""),"")</f>
        <v/>
      </c>
      <c r="K50" s="197" t="str">
        <f ca="1">_xlfn.IFNA(  SUBSTITUTE(     IF(  INDEX(役男大表!$A$1:$BD$75,MATCH($A50,役男大表!$A$1:$A$75,0),   MATCH(K$1,役男大表!$A$3:$BD$3,0)  )=0,"",  IF(  INDEX(役男大表!$A$1:$BD$75,MATCH($A50,役男大表!$A$1:$A$75,0),   MATCH(K$1,役男大表!$A$3:$BD$3,0)  )="榮","x",  IF(  INDEX(役男大表!$A$1:$BD$75,MATCH($A50,役男大表!$A$1:$A$75,0),   MATCH(K$1,役男大表!$A$3:$BD$3,0)  )="榮-22",  "x榮18-22",               INDEX(役男大表!$A$1:$BD$75,MATCH($A50,役男大表!$A$1:$A$75,0),   MATCH(K$1,役男大表!$A$3:$BD$3,0)  )                  )  )  )," ",""),"")</f>
        <v/>
      </c>
      <c r="L50" s="197" t="str">
        <f ca="1">_xlfn.IFNA(  SUBSTITUTE(     IF(  INDEX(役男大表!$A$1:$BD$75,MATCH($A50,役男大表!$A$1:$A$75,0),   MATCH(L$1,役男大表!$A$3:$BD$3,0)  )=0,"",  IF(  INDEX(役男大表!$A$1:$BD$75,MATCH($A50,役男大表!$A$1:$A$75,0),   MATCH(L$1,役男大表!$A$3:$BD$3,0)  )="榮","x",  IF(  INDEX(役男大表!$A$1:$BD$75,MATCH($A50,役男大表!$A$1:$A$75,0),   MATCH(L$1,役男大表!$A$3:$BD$3,0)  )="榮-22",  "x榮18-22",               INDEX(役男大表!$A$1:$BD$75,MATCH($A50,役男大表!$A$1:$A$75,0),   MATCH(L$1,役男大表!$A$3:$BD$3,0)  )                  )  )  )," ",""),"")</f>
        <v/>
      </c>
      <c r="M50" s="197" t="str">
        <f ca="1">_xlfn.IFNA(  SUBSTITUTE(     IF(  INDEX(役男大表!$A$1:$BD$75,MATCH($A50,役男大表!$A$1:$A$75,0),   MATCH(M$1,役男大表!$A$3:$BD$3,0)  )=0,"",  IF(  INDEX(役男大表!$A$1:$BD$75,MATCH($A50,役男大表!$A$1:$A$75,0),   MATCH(M$1,役男大表!$A$3:$BD$3,0)  )="榮","x",  IF(  INDEX(役男大表!$A$1:$BD$75,MATCH($A50,役男大表!$A$1:$A$75,0),   MATCH(M$1,役男大表!$A$3:$BD$3,0)  )="榮-22",  "x榮18-22",               INDEX(役男大表!$A$1:$BD$75,MATCH($A50,役男大表!$A$1:$A$75,0),   MATCH(M$1,役男大表!$A$3:$BD$3,0)  )                  )  )  )," ",""),"")</f>
        <v>x</v>
      </c>
      <c r="N50" s="197" t="str">
        <f ca="1">_xlfn.IFNA(  SUBSTITUTE(     IF(  INDEX(役男大表!$A$1:$BD$75,MATCH($A50,役男大表!$A$1:$A$75,0),   MATCH(N$1,役男大表!$A$3:$BD$3,0)  )=0,"",  IF(  INDEX(役男大表!$A$1:$BD$75,MATCH($A50,役男大表!$A$1:$A$75,0),   MATCH(N$1,役男大表!$A$3:$BD$3,0)  )="榮","x",  IF(  INDEX(役男大表!$A$1:$BD$75,MATCH($A50,役男大表!$A$1:$A$75,0),   MATCH(N$1,役男大表!$A$3:$BD$3,0)  )="榮-22",  "x榮18-22",               INDEX(役男大表!$A$1:$BD$75,MATCH($A50,役男大表!$A$1:$A$75,0),   MATCH(N$1,役男大表!$A$3:$BD$3,0)  )                  )  )  )," ",""),"")</f>
        <v>x</v>
      </c>
      <c r="O50" s="197" t="str">
        <f ca="1">_xlfn.IFNA(  SUBSTITUTE(     IF(  INDEX(役男大表!$A$1:$BD$75,MATCH($A50,役男大表!$A$1:$A$75,0),   MATCH(O$1,役男大表!$A$3:$BD$3,0)  )=0,"",  IF(  INDEX(役男大表!$A$1:$BD$75,MATCH($A50,役男大表!$A$1:$A$75,0),   MATCH(O$1,役男大表!$A$3:$BD$3,0)  )="榮","x",  IF(  INDEX(役男大表!$A$1:$BD$75,MATCH($A50,役男大表!$A$1:$A$75,0),   MATCH(O$1,役男大表!$A$3:$BD$3,0)  )="榮-22",  "x榮18-22",               INDEX(役男大表!$A$1:$BD$75,MATCH($A50,役男大表!$A$1:$A$75,0),   MATCH(O$1,役男大表!$A$3:$BD$3,0)  )                  )  )  )," ",""),"")</f>
        <v/>
      </c>
      <c r="P50" s="197" t="str">
        <f ca="1">_xlfn.IFNA(  SUBSTITUTE(     IF(  INDEX(役男大表!$A$1:$BD$75,MATCH($A50,役男大表!$A$1:$A$75,0),   MATCH(P$1,役男大表!$A$3:$BD$3,0)  )=0,"",  IF(  INDEX(役男大表!$A$1:$BD$75,MATCH($A50,役男大表!$A$1:$A$75,0),   MATCH(P$1,役男大表!$A$3:$BD$3,0)  )="榮","x",  IF(  INDEX(役男大表!$A$1:$BD$75,MATCH($A50,役男大表!$A$1:$A$75,0),   MATCH(P$1,役男大表!$A$3:$BD$3,0)  )="榮-22",  "x榮18-22",               INDEX(役男大表!$A$1:$BD$75,MATCH($A50,役男大表!$A$1:$A$75,0),   MATCH(P$1,役男大表!$A$3:$BD$3,0)  )                  )  )  )," ",""),"")</f>
        <v/>
      </c>
      <c r="Q50" s="197" t="str">
        <f ca="1">_xlfn.IFNA(  SUBSTITUTE(     IF(  INDEX(役男大表!$A$1:$BD$75,MATCH($A50,役男大表!$A$1:$A$75,0),   MATCH(Q$1,役男大表!$A$3:$BD$3,0)  )=0,"",  IF(  INDEX(役男大表!$A$1:$BD$75,MATCH($A50,役男大表!$A$1:$A$75,0),   MATCH(Q$1,役男大表!$A$3:$BD$3,0)  )="榮","x",  IF(  INDEX(役男大表!$A$1:$BD$75,MATCH($A50,役男大表!$A$1:$A$75,0),   MATCH(Q$1,役男大表!$A$3:$BD$3,0)  )="榮-22",  "x榮18-22",               INDEX(役男大表!$A$1:$BD$75,MATCH($A50,役男大表!$A$1:$A$75,0),   MATCH(Q$1,役男大表!$A$3:$BD$3,0)  )                  )  )  )," ",""),"")</f>
        <v/>
      </c>
      <c r="R50" s="197" t="str">
        <f ca="1">_xlfn.IFNA(  SUBSTITUTE(     IF(  INDEX(役男大表!$A$1:$BD$75,MATCH($A50,役男大表!$A$1:$A$75,0),   MATCH(R$1,役男大表!$A$3:$BD$3,0)  )=0,"",  IF(  INDEX(役男大表!$A$1:$BD$75,MATCH($A50,役男大表!$A$1:$A$75,0),   MATCH(R$1,役男大表!$A$3:$BD$3,0)  )="榮","x",  IF(  INDEX(役男大表!$A$1:$BD$75,MATCH($A50,役男大表!$A$1:$A$75,0),   MATCH(R$1,役男大表!$A$3:$BD$3,0)  )="榮-22",  "x榮18-22",               INDEX(役男大表!$A$1:$BD$75,MATCH($A50,役男大表!$A$1:$A$75,0),   MATCH(R$1,役男大表!$A$3:$BD$3,0)  )                  )  )  )," ",""),"")</f>
        <v/>
      </c>
      <c r="S50" s="197" t="str">
        <f ca="1">_xlfn.IFNA(  SUBSTITUTE(     IF(  INDEX(役男大表!$A$1:$BD$75,MATCH($A50,役男大表!$A$1:$A$75,0),   MATCH(S$1,役男大表!$A$3:$BD$3,0)  )=0,"",  IF(  INDEX(役男大表!$A$1:$BD$75,MATCH($A50,役男大表!$A$1:$A$75,0),   MATCH(S$1,役男大表!$A$3:$BD$3,0)  )="榮","x",  IF(  INDEX(役男大表!$A$1:$BD$75,MATCH($A50,役男大表!$A$1:$A$75,0),   MATCH(S$1,役男大表!$A$3:$BD$3,0)  )="榮-22",  "x榮18-22",               INDEX(役男大表!$A$1:$BD$75,MATCH($A50,役男大表!$A$1:$A$75,0),   MATCH(S$1,役男大表!$A$3:$BD$3,0)  )                  )  )  )," ",""),"")</f>
        <v/>
      </c>
      <c r="T50" s="197" t="str">
        <f ca="1">_xlfn.IFNA(  SUBSTITUTE(     IF(  INDEX(役男大表!$A$1:$BD$75,MATCH($A50,役男大表!$A$1:$A$75,0),   MATCH(T$1,役男大表!$A$3:$BD$3,0)  )=0,"",  IF(  INDEX(役男大表!$A$1:$BD$75,MATCH($A50,役男大表!$A$1:$A$75,0),   MATCH(T$1,役男大表!$A$3:$BD$3,0)  )="榮","x",  IF(  INDEX(役男大表!$A$1:$BD$75,MATCH($A50,役男大表!$A$1:$A$75,0),   MATCH(T$1,役男大表!$A$3:$BD$3,0)  )="榮-22",  "x榮18-22",               INDEX(役男大表!$A$1:$BD$75,MATCH($A50,役男大表!$A$1:$A$75,0),   MATCH(T$1,役男大表!$A$3:$BD$3,0)  )                  )  )  )," ",""),"")</f>
        <v>x</v>
      </c>
      <c r="U50" s="197" t="str">
        <f ca="1">_xlfn.IFNA(  SUBSTITUTE(     IF(  INDEX(役男大表!$A$1:$BD$75,MATCH($A50,役男大表!$A$1:$A$75,0),   MATCH(U$1,役男大表!$A$3:$BD$3,0)  )=0,"",  IF(  INDEX(役男大表!$A$1:$BD$75,MATCH($A50,役男大表!$A$1:$A$75,0),   MATCH(U$1,役男大表!$A$3:$BD$3,0)  )="榮","x",  IF(  INDEX(役男大表!$A$1:$BD$75,MATCH($A50,役男大表!$A$1:$A$75,0),   MATCH(U$1,役男大表!$A$3:$BD$3,0)  )="榮-22",  "x榮18-22",               INDEX(役男大表!$A$1:$BD$75,MATCH($A50,役男大表!$A$1:$A$75,0),   MATCH(U$1,役男大表!$A$3:$BD$3,0)  )                  )  )  )," ",""),"")</f>
        <v>x</v>
      </c>
      <c r="V50" s="197" t="str">
        <f ca="1">_xlfn.IFNA(  SUBSTITUTE(     IF(  INDEX(役男大表!$A$1:$BD$75,MATCH($A50,役男大表!$A$1:$A$75,0),   MATCH(V$1,役男大表!$A$3:$BD$3,0)  )=0,"",  IF(  INDEX(役男大表!$A$1:$BD$75,MATCH($A50,役男大表!$A$1:$A$75,0),   MATCH(V$1,役男大表!$A$3:$BD$3,0)  )="榮","x",  IF(  INDEX(役男大表!$A$1:$BD$75,MATCH($A50,役男大表!$A$1:$A$75,0),   MATCH(V$1,役男大表!$A$3:$BD$3,0)  )="榮-22",  "x榮18-22",               INDEX(役男大表!$A$1:$BD$75,MATCH($A50,役男大表!$A$1:$A$75,0),   MATCH(V$1,役男大表!$A$3:$BD$3,0)  )                  )  )  )," ",""),"")</f>
        <v>補</v>
      </c>
      <c r="W50" s="197" t="str">
        <f ca="1">_xlfn.IFNA(  SUBSTITUTE(     IF(  INDEX(役男大表!$A$1:$BD$75,MATCH($A50,役男大表!$A$1:$A$75,0),   MATCH(W$1,役男大表!$A$3:$BD$3,0)  )=0,"",  IF(  INDEX(役男大表!$A$1:$BD$75,MATCH($A50,役男大表!$A$1:$A$75,0),   MATCH(W$1,役男大表!$A$3:$BD$3,0)  )="榮","x",  IF(  INDEX(役男大表!$A$1:$BD$75,MATCH($A50,役男大表!$A$1:$A$75,0),   MATCH(W$1,役男大表!$A$3:$BD$3,0)  )="榮-22",  "x榮18-22",               INDEX(役男大表!$A$1:$BD$75,MATCH($A50,役男大表!$A$1:$A$75,0),   MATCH(W$1,役男大表!$A$3:$BD$3,0)  )                  )  )  )," ",""),"")</f>
        <v/>
      </c>
      <c r="X50" s="197" t="str">
        <f ca="1">_xlfn.IFNA(  SUBSTITUTE(     IF(  INDEX(役男大表!$A$1:$BD$75,MATCH($A50,役男大表!$A$1:$A$75,0),   MATCH(X$1,役男大表!$A$3:$BD$3,0)  )=0,"",  IF(  INDEX(役男大表!$A$1:$BD$75,MATCH($A50,役男大表!$A$1:$A$75,0),   MATCH(X$1,役男大表!$A$3:$BD$3,0)  )="榮","x",  IF(  INDEX(役男大表!$A$1:$BD$75,MATCH($A50,役男大表!$A$1:$A$75,0),   MATCH(X$1,役男大表!$A$3:$BD$3,0)  )="榮-22",  "x榮18-22",               INDEX(役男大表!$A$1:$BD$75,MATCH($A50,役男大表!$A$1:$A$75,0),   MATCH(X$1,役男大表!$A$3:$BD$3,0)  )                  )  )  )," ",""),"")</f>
        <v/>
      </c>
      <c r="Y50" s="197" t="str">
        <f ca="1">_xlfn.IFNA(  SUBSTITUTE(     IF(  INDEX(役男大表!$A$1:$BD$75,MATCH($A50,役男大表!$A$1:$A$75,0),   MATCH(Y$1,役男大表!$A$3:$BD$3,0)  )=0,"",  IF(  INDEX(役男大表!$A$1:$BD$75,MATCH($A50,役男大表!$A$1:$A$75,0),   MATCH(Y$1,役男大表!$A$3:$BD$3,0)  )="榮","x",  IF(  INDEX(役男大表!$A$1:$BD$75,MATCH($A50,役男大表!$A$1:$A$75,0),   MATCH(Y$1,役男大表!$A$3:$BD$3,0)  )="榮-22",  "x榮18-22",               INDEX(役男大表!$A$1:$BD$75,MATCH($A50,役男大表!$A$1:$A$75,0),   MATCH(Y$1,役男大表!$A$3:$BD$3,0)  )                  )  )  )," ",""),"")</f>
        <v/>
      </c>
      <c r="Z50" s="197" t="str">
        <f ca="1">_xlfn.IFNA(  SUBSTITUTE(     IF(  INDEX(役男大表!$A$1:$BD$75,MATCH($A50,役男大表!$A$1:$A$75,0),   MATCH(Z$1,役男大表!$A$3:$BD$3,0)  )=0,"",  IF(  INDEX(役男大表!$A$1:$BD$75,MATCH($A50,役男大表!$A$1:$A$75,0),   MATCH(Z$1,役男大表!$A$3:$BD$3,0)  )="榮","x",  IF(  INDEX(役男大表!$A$1:$BD$75,MATCH($A50,役男大表!$A$1:$A$75,0),   MATCH(Z$1,役男大表!$A$3:$BD$3,0)  )="榮-22",  "x榮18-22",               INDEX(役男大表!$A$1:$BD$75,MATCH($A50,役男大表!$A$1:$A$75,0),   MATCH(Z$1,役男大表!$A$3:$BD$3,0)  )                  )  )  )," ",""),"")</f>
        <v/>
      </c>
      <c r="AA50" s="197" t="str">
        <f ca="1">_xlfn.IFNA(  SUBSTITUTE(     IF(  INDEX(役男大表!$A$1:$BD$75,MATCH($A50,役男大表!$A$1:$A$75,0),   MATCH(AA$1,役男大表!$A$3:$BD$3,0)  )=0,"",  IF(  INDEX(役男大表!$A$1:$BD$75,MATCH($A50,役男大表!$A$1:$A$75,0),   MATCH(AA$1,役男大表!$A$3:$BD$3,0)  )="榮","x",  IF(  INDEX(役男大表!$A$1:$BD$75,MATCH($A50,役男大表!$A$1:$A$75,0),   MATCH(AA$1,役男大表!$A$3:$BD$3,0)  )="榮-22",  "x榮18-22",               INDEX(役男大表!$A$1:$BD$75,MATCH($A50,役男大表!$A$1:$A$75,0),   MATCH(AA$1,役男大表!$A$3:$BD$3,0)  )                  )  )  )," ",""),"")</f>
        <v/>
      </c>
      <c r="AB50" s="197" t="str">
        <f ca="1">_xlfn.IFNA(  SUBSTITUTE(     IF(  INDEX(役男大表!$A$1:$BD$75,MATCH($A50,役男大表!$A$1:$A$75,0),   MATCH(AB$1,役男大表!$A$3:$BD$3,0)  )=0,"",  IF(  INDEX(役男大表!$A$1:$BD$75,MATCH($A50,役男大表!$A$1:$A$75,0),   MATCH(AB$1,役男大表!$A$3:$BD$3,0)  )="榮","x",  IF(  INDEX(役男大表!$A$1:$BD$75,MATCH($A50,役男大表!$A$1:$A$75,0),   MATCH(AB$1,役男大表!$A$3:$BD$3,0)  )="榮-22",  "x榮18-22",               INDEX(役男大表!$A$1:$BD$75,MATCH($A50,役男大表!$A$1:$A$75,0),   MATCH(AB$1,役男大表!$A$3:$BD$3,0)  )                  )  )  )," ",""),"")</f>
        <v>x</v>
      </c>
      <c r="AC50" s="197" t="str">
        <f ca="1">_xlfn.IFNA(  SUBSTITUTE(     IF(  INDEX(役男大表!$A$1:$BD$75,MATCH($A50,役男大表!$A$1:$A$75,0),   MATCH(AC$1,役男大表!$A$3:$BD$3,0)  )=0,"",  IF(  INDEX(役男大表!$A$1:$BD$75,MATCH($A50,役男大表!$A$1:$A$75,0),   MATCH(AC$1,役男大表!$A$3:$BD$3,0)  )="榮","x",  IF(  INDEX(役男大表!$A$1:$BD$75,MATCH($A50,役男大表!$A$1:$A$75,0),   MATCH(AC$1,役男大表!$A$3:$BD$3,0)  )="榮-22",  "x榮18-22",               INDEX(役男大表!$A$1:$BD$75,MATCH($A50,役男大表!$A$1:$A$75,0),   MATCH(AC$1,役男大表!$A$3:$BD$3,0)  )                  )  )  )," ",""),"")</f>
        <v>x</v>
      </c>
      <c r="AD50" s="197" t="str">
        <f ca="1">_xlfn.IFNA(  SUBSTITUTE(     IF(  INDEX(役男大表!$A$1:$BD$75,MATCH($A50,役男大表!$A$1:$A$75,0),   MATCH(AD$1,役男大表!$A$3:$BD$3,0)  )=0,"",  IF(  INDEX(役男大表!$A$1:$BD$75,MATCH($A50,役男大表!$A$1:$A$75,0),   MATCH(AD$1,役男大表!$A$3:$BD$3,0)  )="榮","x",  IF(  INDEX(役男大表!$A$1:$BD$75,MATCH($A50,役男大表!$A$1:$A$75,0),   MATCH(AD$1,役男大表!$A$3:$BD$3,0)  )="榮-22",  "x榮18-22",               INDEX(役男大表!$A$1:$BD$75,MATCH($A50,役男大表!$A$1:$A$75,0),   MATCH(AD$1,役男大表!$A$3:$BD$3,0)  )                  )  )  )," ",""),"")</f>
        <v/>
      </c>
      <c r="AE50" s="197" t="str">
        <f ca="1">_xlfn.IFNA(  SUBSTITUTE(     IF(  INDEX(役男大表!$A$1:$BD$75,MATCH($A50,役男大表!$A$1:$A$75,0),   MATCH(AE$1,役男大表!$A$3:$BD$3,0)  )=0,"",  IF(  INDEX(役男大表!$A$1:$BD$75,MATCH($A50,役男大表!$A$1:$A$75,0),   MATCH(AE$1,役男大表!$A$3:$BD$3,0)  )="榮","x",  IF(  INDEX(役男大表!$A$1:$BD$75,MATCH($A50,役男大表!$A$1:$A$75,0),   MATCH(AE$1,役男大表!$A$3:$BD$3,0)  )="榮-22",  "x榮18-22",               INDEX(役男大表!$A$1:$BD$75,MATCH($A50,役男大表!$A$1:$A$75,0),   MATCH(AE$1,役男大表!$A$3:$BD$3,0)  )                  )  )  )," ",""),"")</f>
        <v/>
      </c>
      <c r="AF50" s="197" t="str">
        <f ca="1">_xlfn.IFNA(  SUBSTITUTE(     IF(  INDEX(役男大表!$A$1:$BD$75,MATCH($A50,役男大表!$A$1:$A$75,0),   MATCH(AF$1,役男大表!$A$3:$BD$3,0)  )=0,"",  IF(  INDEX(役男大表!$A$1:$BD$75,MATCH($A50,役男大表!$A$1:$A$75,0),   MATCH(AF$1,役男大表!$A$3:$BD$3,0)  )="榮","x",  IF(  INDEX(役男大表!$A$1:$BD$75,MATCH($A50,役男大表!$A$1:$A$75,0),   MATCH(AF$1,役男大表!$A$3:$BD$3,0)  )="榮-22",  "x榮18-22",               INDEX(役男大表!$A$1:$BD$75,MATCH($A50,役男大表!$A$1:$A$75,0),   MATCH(AF$1,役男大表!$A$3:$BD$3,0)  )                  )  )  )," ",""),"")</f>
        <v/>
      </c>
      <c r="AG50" s="197" t="str">
        <f ca="1">_xlfn.IFNA(  SUBSTITUTE(     IF(  INDEX(役男大表!$A$1:$BD$75,MATCH($A50,役男大表!$A$1:$A$75,0),   MATCH(AG$1,役男大表!$A$3:$BD$3,0)  )=0,"",  IF(  INDEX(役男大表!$A$1:$BD$75,MATCH($A50,役男大表!$A$1:$A$75,0),   MATCH(AG$1,役男大表!$A$3:$BD$3,0)  )="榮","x",  IF(  INDEX(役男大表!$A$1:$BD$75,MATCH($A50,役男大表!$A$1:$A$75,0),   MATCH(AG$1,役男大表!$A$3:$BD$3,0)  )="榮-22",  "x榮18-22",               INDEX(役男大表!$A$1:$BD$75,MATCH($A50,役男大表!$A$1:$A$75,0),   MATCH(AG$1,役男大表!$A$3:$BD$3,0)  )                  )  )  )," ",""),"")</f>
        <v/>
      </c>
      <c r="AH50" s="197" t="str">
        <f ca="1">_xlfn.IFNA(  SUBSTITUTE(     IF(  INDEX(役男大表!$A$1:$BD$75,MATCH($A50,役男大表!$A$1:$A$75,0),   MATCH(AH$1,役男大表!$A$3:$BD$3,0)  )=0,"",  IF(  INDEX(役男大表!$A$1:$BD$75,MATCH($A50,役男大表!$A$1:$A$75,0),   MATCH(AH$1,役男大表!$A$3:$BD$3,0)  )="榮","x",  IF(  INDEX(役男大表!$A$1:$BD$75,MATCH($A50,役男大表!$A$1:$A$75,0),   MATCH(AH$1,役男大表!$A$3:$BD$3,0)  )="榮-22",  "x榮18-22",               INDEX(役男大表!$A$1:$BD$75,MATCH($A50,役男大表!$A$1:$A$75,0),   MATCH(AH$1,役男大表!$A$3:$BD$3,0)  )                  )  )  )," ",""),"")</f>
        <v/>
      </c>
      <c r="AI50" s="197" t="str">
        <f ca="1">_xlfn.IFNA(  SUBSTITUTE(     IF(  INDEX(役男大表!$A$1:$BD$75,MATCH($A50,役男大表!$A$1:$A$75,0),   MATCH(AI$1,役男大表!$A$3:$BD$3,0)  )=0,"",  IF(  INDEX(役男大表!$A$1:$BD$75,MATCH($A50,役男大表!$A$1:$A$75,0),   MATCH(AI$1,役男大表!$A$3:$BD$3,0)  )="榮","x",  IF(  INDEX(役男大表!$A$1:$BD$75,MATCH($A50,役男大表!$A$1:$A$75,0),   MATCH(AI$1,役男大表!$A$3:$BD$3,0)  )="榮-22",  "x榮18-22",               INDEX(役男大表!$A$1:$BD$75,MATCH($A50,役男大表!$A$1:$A$75,0),   MATCH(AI$1,役男大表!$A$3:$BD$3,0)  )                  )  )  )," ",""),"")</f>
        <v/>
      </c>
      <c r="AJ50" s="197" t="str">
        <f ca="1">_xlfn.IFNA(  SUBSTITUTE(     IF(  INDEX(役男大表!$A$1:$BD$75,MATCH($A50,役男大表!$A$1:$A$75,0),   MATCH(AJ$1,役男大表!$A$3:$BD$3,0)  )=0,"",  IF(  INDEX(役男大表!$A$1:$BD$75,MATCH($A50,役男大表!$A$1:$A$75,0),   MATCH(AJ$1,役男大表!$A$3:$BD$3,0)  )="榮","x",  IF(  INDEX(役男大表!$A$1:$BD$75,MATCH($A50,役男大表!$A$1:$A$75,0),   MATCH(AJ$1,役男大表!$A$3:$BD$3,0)  )="榮-22",  "x榮18-22",               INDEX(役男大表!$A$1:$BD$75,MATCH($A50,役男大表!$A$1:$A$75,0),   MATCH(AJ$1,役男大表!$A$3:$BD$3,0)  )                  )  )  )," ",""),"")</f>
        <v/>
      </c>
      <c r="AM50" s="257">
        <f t="shared" si="1"/>
        <v>49</v>
      </c>
      <c r="AN50" s="65" t="str">
        <f t="shared" si="2"/>
        <v>劉威志</v>
      </c>
      <c r="AO50" s="70" t="str">
        <f t="shared" ca="1" si="3"/>
        <v>全日勤</v>
      </c>
      <c r="AP50" s="65" t="str">
        <f>_xlfn.IFNA(IF((ROW(AP50)-1)&lt;=暫1!$B$2,IF(VALUE($AM50)=暫1!B$3,"家因",IF(VALUE($AM50)=暫1!C$3,"家因",IF(VALUE($AM50)=暫1!D$3,"家因",IF(VALUE($AM50)=暫1!E$3,"家因",IF(VALUE($AM50)=暫1!F$3,"家因",IF(VALUE($AM50)=暫1!G$3,"家因",IF(VALUE($AM50)=暫1!H$3,"家因",IF(VALUE($AM50)=暫1!I$3,"家因",IF(VALUE($AM50)=暫1!J$3,"家因",IF(VALUE($AM50)=暫1!K$3,"家因",IF(VALUE($AM50)=暫1!L$3,"家因",IF(VALUE($AM50)=暫1!M$3,"家因",IF(VALUE($AM50)=暫1!N$3,"家因",IF(VALUE($AM50)=暫1!O$3,"家因",IF(VALUE($AM50)=暫1!P$3,"家因",IF(VALUE($AM50)=暫1!Q$3,"家因",IF(VALUE($AM50)=暫1!R$3,"家因",IF(VALUE($AM50)=暫1!S$3,"家因",IF(VALUE($AM50)=暫1!T$3,"家因",IF(VALUE($AM50)=暫1!U$3,"家因","")))))))))))))))))))),""),"")</f>
        <v/>
      </c>
      <c r="AQ50" s="65" t="str">
        <f ca="1">IF((ROW(AQ50)-1)&lt;=暫1!$B$2,_xlfn.IFNA(IF(INDEX($A$1:$AJ$99,MATCH($AN50,$B$1:$B$219,0),VALUE($AQ$1+3))="成","補",INDEX($A$1:$AJ$99,MATCH($AN50,$B$1:$B$219,0),VALUE($AQ$1+3))),""),"")</f>
        <v/>
      </c>
      <c r="AR50" s="65" t="str">
        <f ca="1">IF((ROW(AR50)-1)&lt;=暫1!$B$2,_xlfn.IFNA(IF(INDEX($A$1:$AJ$99,MATCH($AN50,$B$1:$B$219,0),VALUE($AR$1+3))="成","補",INDEX($A$1:$AJ$99,MATCH($AN50,$B$1:$B$219,0),VALUE($AR$1+3))),""),"")</f>
        <v/>
      </c>
      <c r="AS50" s="65" t="str">
        <f ca="1">IF((ROW(AS50)-1)&lt;=暫1!$B$2,_xlfn.IFNA(IF(INDEX($A$1:$AJ$99,MATCH($AN50,$B$1:$B$219,0),VALUE($AS$1+3))="成","補",INDEX($A$1:$AJ$99,MATCH($AN50,$B$1:$B$219,0),VALUE($AS$1+3))),""),"")</f>
        <v/>
      </c>
      <c r="AT50" s="65" t="str">
        <f t="shared" ca="1" si="4"/>
        <v/>
      </c>
      <c r="AU50" s="65" t="str">
        <f t="shared" ca="1" si="8"/>
        <v/>
      </c>
      <c r="AV50" s="65" t="str">
        <f t="shared" ca="1" si="6"/>
        <v/>
      </c>
      <c r="AX50" s="65" t="str">
        <f ca="1">IFERROR(IF((ROW(AX50)-1)&lt;=暫1!$B$2,SUBSTITUTE(IF($AO50=$AX$1,$AM50,"")," ",""),""),"")</f>
        <v/>
      </c>
      <c r="AY50" s="65" t="str">
        <f ca="1">IFERROR(IF((ROW(AY50)-1)&lt;=暫1!$B$2,SUBSTITUTE(IF($AO50=$AY$1,$AM50,"")," ",""),""),"")</f>
        <v/>
      </c>
      <c r="AZ50" s="65" t="str">
        <f ca="1">IFERROR(IF((ROW(AZ50)-1)&lt;=暫1!$B$2,SUBSTITUTE(IF($AO50=$AZ$1,$AM50,"")," ",""),""),"")</f>
        <v/>
      </c>
      <c r="BA50" s="65" t="str">
        <f ca="1">IFERROR(IF((ROW(BA50)-1)&lt;=暫1!$B$2,SUBSTITUTE(IF($AO50=$BA$1,$AM50,"")," ",""),""),"")</f>
        <v/>
      </c>
      <c r="BB50" s="68" t="str">
        <f ca="1">IFERROR(IF((ROW(BB50)-1)&lt;=暫1!$B$2,SUBSTITUTE(IF(OR($AO50=$BB$1,$AO50=$AY$1,$AO50=$AZ$1),$AM50,IF($AO50=$AY$1,$AM50,"")),"",""),""),"")</f>
        <v>49</v>
      </c>
      <c r="BC50" s="68" t="str">
        <f>IF(    AND(LEN(BC49)&gt;=2,IF(OR(役男人力!$K$2:$K$94="是"),役男人力!$B49,"")&lt;&gt;"" ),        "" &amp;  IF(OR(役男人力!$K$2:$K$94="是"),役男人力!$B48,""),  IF(OR(役男人力!$E47="全日勤",役男人力!$E47="家因退勤"),役男人力!$B48,"")  )</f>
        <v/>
      </c>
    </row>
    <row r="51" spans="1:55" ht="25.5" customHeight="1">
      <c r="A51" s="65">
        <v>50</v>
      </c>
      <c r="B51" s="197" t="str">
        <f>_xlfn.IFNA(  INDEX(役男大表!$A$1:$BD$75,MATCH(A51,役男大表!$A$1:$A$75,0),2),"")</f>
        <v>梁展碩</v>
      </c>
      <c r="C51" s="197" t="str">
        <f ca="1">_xlfn.IFNA(  SUBSTITUTE(     IF(  INDEX(役男大表!$A$1:$BD$75,MATCH($A51,役男大表!$A$1:$A$75,0),   MATCH(C$1,役男大表!$A$3:$BD$3,0)  )=0,"",  IF(  INDEX(役男大表!$A$1:$BD$75,MATCH($A51,役男大表!$A$1:$A$75,0),   MATCH(C$1,役男大表!$A$3:$BD$3,0)  )="榮","x",  IF(  INDEX(役男大表!$A$1:$BD$75,MATCH($A51,役男大表!$A$1:$A$75,0),   MATCH(C$1,役男大表!$A$3:$BD$3,0)  )="榮-22",  "x榮18-22",               INDEX(役男大表!$A$1:$BD$75,MATCH($A51,役男大表!$A$1:$A$75,0),   MATCH(C$1,役男大表!$A$3:$BD$3,0)  )                  )  )  )," ",""),"")</f>
        <v/>
      </c>
      <c r="D51" s="197" t="str">
        <f ca="1">_xlfn.IFNA(  SUBSTITUTE(     IF(  INDEX(役男大表!$A$1:$BD$75,MATCH($A51,役男大表!$A$1:$A$75,0),   MATCH(D$1,役男大表!$A$3:$BD$3,0)  )=0,"",  IF(  INDEX(役男大表!$A$1:$BD$75,MATCH($A51,役男大表!$A$1:$A$75,0),   MATCH(D$1,役男大表!$A$3:$BD$3,0)  )="榮","x",  IF(  INDEX(役男大表!$A$1:$BD$75,MATCH($A51,役男大表!$A$1:$A$75,0),   MATCH(D$1,役男大表!$A$3:$BD$3,0)  )="榮-22",  "x榮18-22",               INDEX(役男大表!$A$1:$BD$75,MATCH($A51,役男大表!$A$1:$A$75,0),   MATCH(D$1,役男大表!$A$3:$BD$3,0)  )                  )  )  )," ",""),"")</f>
        <v>補</v>
      </c>
      <c r="E51" s="197" t="str">
        <f ca="1">_xlfn.IFNA(  SUBSTITUTE(     IF(  INDEX(役男大表!$A$1:$BD$75,MATCH($A51,役男大表!$A$1:$A$75,0),   MATCH(E$1,役男大表!$A$3:$BD$3,0)  )=0,"",  IF(  INDEX(役男大表!$A$1:$BD$75,MATCH($A51,役男大表!$A$1:$A$75,0),   MATCH(E$1,役男大表!$A$3:$BD$3,0)  )="榮","x",  IF(  INDEX(役男大表!$A$1:$BD$75,MATCH($A51,役男大表!$A$1:$A$75,0),   MATCH(E$1,役男大表!$A$3:$BD$3,0)  )="榮-22",  "x榮18-22",               INDEX(役男大表!$A$1:$BD$75,MATCH($A51,役男大表!$A$1:$A$75,0),   MATCH(E$1,役男大表!$A$3:$BD$3,0)  )                  )  )  )," ",""),"")</f>
        <v>補</v>
      </c>
      <c r="F51" s="197" t="str">
        <f ca="1">_xlfn.IFNA(  SUBSTITUTE(     IF(  INDEX(役男大表!$A$1:$BD$75,MATCH($A51,役男大表!$A$1:$A$75,0),   MATCH(F$1,役男大表!$A$3:$BD$3,0)  )=0,"",  IF(  INDEX(役男大表!$A$1:$BD$75,MATCH($A51,役男大表!$A$1:$A$75,0),   MATCH(F$1,役男大表!$A$3:$BD$3,0)  )="榮","x",  IF(  INDEX(役男大表!$A$1:$BD$75,MATCH($A51,役男大表!$A$1:$A$75,0),   MATCH(F$1,役男大表!$A$3:$BD$3,0)  )="榮-22",  "x榮18-22",               INDEX(役男大表!$A$1:$BD$75,MATCH($A51,役男大表!$A$1:$A$75,0),   MATCH(F$1,役男大表!$A$3:$BD$3,0)  )                  )  )  )," ",""),"")</f>
        <v>x</v>
      </c>
      <c r="G51" s="197" t="str">
        <f ca="1">_xlfn.IFNA(  SUBSTITUTE(     IF(  INDEX(役男大表!$A$1:$BD$75,MATCH($A51,役男大表!$A$1:$A$75,0),   MATCH(G$1,役男大表!$A$3:$BD$3,0)  )=0,"",  IF(  INDEX(役男大表!$A$1:$BD$75,MATCH($A51,役男大表!$A$1:$A$75,0),   MATCH(G$1,役男大表!$A$3:$BD$3,0)  )="榮","x",  IF(  INDEX(役男大表!$A$1:$BD$75,MATCH($A51,役男大表!$A$1:$A$75,0),   MATCH(G$1,役男大表!$A$3:$BD$3,0)  )="榮-22",  "x榮18-22",               INDEX(役男大表!$A$1:$BD$75,MATCH($A51,役男大表!$A$1:$A$75,0),   MATCH(G$1,役男大表!$A$3:$BD$3,0)  )                  )  )  )," ",""),"")</f>
        <v>x</v>
      </c>
      <c r="H51" s="197" t="str">
        <f ca="1">_xlfn.IFNA(  SUBSTITUTE(     IF(  INDEX(役男大表!$A$1:$BD$75,MATCH($A51,役男大表!$A$1:$A$75,0),   MATCH(H$1,役男大表!$A$3:$BD$3,0)  )=0,"",  IF(  INDEX(役男大表!$A$1:$BD$75,MATCH($A51,役男大表!$A$1:$A$75,0),   MATCH(H$1,役男大表!$A$3:$BD$3,0)  )="榮","x",  IF(  INDEX(役男大表!$A$1:$BD$75,MATCH($A51,役男大表!$A$1:$A$75,0),   MATCH(H$1,役男大表!$A$3:$BD$3,0)  )="榮-22",  "x榮18-22",               INDEX(役男大表!$A$1:$BD$75,MATCH($A51,役男大表!$A$1:$A$75,0),   MATCH(H$1,役男大表!$A$3:$BD$3,0)  )                  )  )  )," ",""),"")</f>
        <v/>
      </c>
      <c r="I51" s="197" t="str">
        <f ca="1">_xlfn.IFNA(  SUBSTITUTE(     IF(  INDEX(役男大表!$A$1:$BD$75,MATCH($A51,役男大表!$A$1:$A$75,0),   MATCH(I$1,役男大表!$A$3:$BD$3,0)  )=0,"",  IF(  INDEX(役男大表!$A$1:$BD$75,MATCH($A51,役男大表!$A$1:$A$75,0),   MATCH(I$1,役男大表!$A$3:$BD$3,0)  )="榮","x",  IF(  INDEX(役男大表!$A$1:$BD$75,MATCH($A51,役男大表!$A$1:$A$75,0),   MATCH(I$1,役男大表!$A$3:$BD$3,0)  )="榮-22",  "x榮18-22",               INDEX(役男大表!$A$1:$BD$75,MATCH($A51,役男大表!$A$1:$A$75,0),   MATCH(I$1,役男大表!$A$3:$BD$3,0)  )                  )  )  )," ",""),"")</f>
        <v/>
      </c>
      <c r="J51" s="197" t="str">
        <f ca="1">_xlfn.IFNA(  SUBSTITUTE(     IF(  INDEX(役男大表!$A$1:$BD$75,MATCH($A51,役男大表!$A$1:$A$75,0),   MATCH(J$1,役男大表!$A$3:$BD$3,0)  )=0,"",  IF(  INDEX(役男大表!$A$1:$BD$75,MATCH($A51,役男大表!$A$1:$A$75,0),   MATCH(J$1,役男大表!$A$3:$BD$3,0)  )="榮","x",  IF(  INDEX(役男大表!$A$1:$BD$75,MATCH($A51,役男大表!$A$1:$A$75,0),   MATCH(J$1,役男大表!$A$3:$BD$3,0)  )="榮-22",  "x榮18-22",               INDEX(役男大表!$A$1:$BD$75,MATCH($A51,役男大表!$A$1:$A$75,0),   MATCH(J$1,役男大表!$A$3:$BD$3,0)  )                  )  )  )," ",""),"")</f>
        <v/>
      </c>
      <c r="K51" s="197" t="str">
        <f ca="1">_xlfn.IFNA(  SUBSTITUTE(     IF(  INDEX(役男大表!$A$1:$BD$75,MATCH($A51,役男大表!$A$1:$A$75,0),   MATCH(K$1,役男大表!$A$3:$BD$3,0)  )=0,"",  IF(  INDEX(役男大表!$A$1:$BD$75,MATCH($A51,役男大表!$A$1:$A$75,0),   MATCH(K$1,役男大表!$A$3:$BD$3,0)  )="榮","x",  IF(  INDEX(役男大表!$A$1:$BD$75,MATCH($A51,役男大表!$A$1:$A$75,0),   MATCH(K$1,役男大表!$A$3:$BD$3,0)  )="榮-22",  "x榮18-22",               INDEX(役男大表!$A$1:$BD$75,MATCH($A51,役男大表!$A$1:$A$75,0),   MATCH(K$1,役男大表!$A$3:$BD$3,0)  )                  )  )  )," ",""),"")</f>
        <v/>
      </c>
      <c r="L51" s="197" t="str">
        <f ca="1">_xlfn.IFNA(  SUBSTITUTE(     IF(  INDEX(役男大表!$A$1:$BD$75,MATCH($A51,役男大表!$A$1:$A$75,0),   MATCH(L$1,役男大表!$A$3:$BD$3,0)  )=0,"",  IF(  INDEX(役男大表!$A$1:$BD$75,MATCH($A51,役男大表!$A$1:$A$75,0),   MATCH(L$1,役男大表!$A$3:$BD$3,0)  )="榮","x",  IF(  INDEX(役男大表!$A$1:$BD$75,MATCH($A51,役男大表!$A$1:$A$75,0),   MATCH(L$1,役男大表!$A$3:$BD$3,0)  )="榮-22",  "x榮18-22",               INDEX(役男大表!$A$1:$BD$75,MATCH($A51,役男大表!$A$1:$A$75,0),   MATCH(L$1,役男大表!$A$3:$BD$3,0)  )                  )  )  )," ",""),"")</f>
        <v/>
      </c>
      <c r="M51" s="197" t="str">
        <f ca="1">_xlfn.IFNA(  SUBSTITUTE(     IF(  INDEX(役男大表!$A$1:$BD$75,MATCH($A51,役男大表!$A$1:$A$75,0),   MATCH(M$1,役男大表!$A$3:$BD$3,0)  )=0,"",  IF(  INDEX(役男大表!$A$1:$BD$75,MATCH($A51,役男大表!$A$1:$A$75,0),   MATCH(M$1,役男大表!$A$3:$BD$3,0)  )="榮","x",  IF(  INDEX(役男大表!$A$1:$BD$75,MATCH($A51,役男大表!$A$1:$A$75,0),   MATCH(M$1,役男大表!$A$3:$BD$3,0)  )="榮-22",  "x榮18-22",               INDEX(役男大表!$A$1:$BD$75,MATCH($A51,役男大表!$A$1:$A$75,0),   MATCH(M$1,役男大表!$A$3:$BD$3,0)  )                  )  )  )," ",""),"")</f>
        <v/>
      </c>
      <c r="N51" s="197" t="str">
        <f ca="1">_xlfn.IFNA(  SUBSTITUTE(     IF(  INDEX(役男大表!$A$1:$BD$75,MATCH($A51,役男大表!$A$1:$A$75,0),   MATCH(N$1,役男大表!$A$3:$BD$3,0)  )=0,"",  IF(  INDEX(役男大表!$A$1:$BD$75,MATCH($A51,役男大表!$A$1:$A$75,0),   MATCH(N$1,役男大表!$A$3:$BD$3,0)  )="榮","x",  IF(  INDEX(役男大表!$A$1:$BD$75,MATCH($A51,役男大表!$A$1:$A$75,0),   MATCH(N$1,役男大表!$A$3:$BD$3,0)  )="榮-22",  "x榮18-22",               INDEX(役男大表!$A$1:$BD$75,MATCH($A51,役男大表!$A$1:$A$75,0),   MATCH(N$1,役男大表!$A$3:$BD$3,0)  )                  )  )  )," ",""),"")</f>
        <v>x</v>
      </c>
      <c r="O51" s="197" t="str">
        <f ca="1">_xlfn.IFNA(  SUBSTITUTE(     IF(  INDEX(役男大表!$A$1:$BD$75,MATCH($A51,役男大表!$A$1:$A$75,0),   MATCH(O$1,役男大表!$A$3:$BD$3,0)  )=0,"",  IF(  INDEX(役男大表!$A$1:$BD$75,MATCH($A51,役男大表!$A$1:$A$75,0),   MATCH(O$1,役男大表!$A$3:$BD$3,0)  )="榮","x",  IF(  INDEX(役男大表!$A$1:$BD$75,MATCH($A51,役男大表!$A$1:$A$75,0),   MATCH(O$1,役男大表!$A$3:$BD$3,0)  )="榮-22",  "x榮18-22",               INDEX(役男大表!$A$1:$BD$75,MATCH($A51,役男大表!$A$1:$A$75,0),   MATCH(O$1,役男大表!$A$3:$BD$3,0)  )                  )  )  )," ",""),"")</f>
        <v>x</v>
      </c>
      <c r="P51" s="197" t="str">
        <f ca="1">_xlfn.IFNA(  SUBSTITUTE(     IF(  INDEX(役男大表!$A$1:$BD$75,MATCH($A51,役男大表!$A$1:$A$75,0),   MATCH(P$1,役男大表!$A$3:$BD$3,0)  )=0,"",  IF(  INDEX(役男大表!$A$1:$BD$75,MATCH($A51,役男大表!$A$1:$A$75,0),   MATCH(P$1,役男大表!$A$3:$BD$3,0)  )="榮","x",  IF(  INDEX(役男大表!$A$1:$BD$75,MATCH($A51,役男大表!$A$1:$A$75,0),   MATCH(P$1,役男大表!$A$3:$BD$3,0)  )="榮-22",  "x榮18-22",               INDEX(役男大表!$A$1:$BD$75,MATCH($A51,役男大表!$A$1:$A$75,0),   MATCH(P$1,役男大表!$A$3:$BD$3,0)  )                  )  )  )," ",""),"")</f>
        <v>x</v>
      </c>
      <c r="Q51" s="197" t="str">
        <f ca="1">_xlfn.IFNA(  SUBSTITUTE(     IF(  INDEX(役男大表!$A$1:$BD$75,MATCH($A51,役男大表!$A$1:$A$75,0),   MATCH(Q$1,役男大表!$A$3:$BD$3,0)  )=0,"",  IF(  INDEX(役男大表!$A$1:$BD$75,MATCH($A51,役男大表!$A$1:$A$75,0),   MATCH(Q$1,役男大表!$A$3:$BD$3,0)  )="榮","x",  IF(  INDEX(役男大表!$A$1:$BD$75,MATCH($A51,役男大表!$A$1:$A$75,0),   MATCH(Q$1,役男大表!$A$3:$BD$3,0)  )="榮-22",  "x榮18-22",               INDEX(役男大表!$A$1:$BD$75,MATCH($A51,役男大表!$A$1:$A$75,0),   MATCH(Q$1,役男大表!$A$3:$BD$3,0)  )                  )  )  )," ",""),"")</f>
        <v/>
      </c>
      <c r="R51" s="197" t="str">
        <f ca="1">_xlfn.IFNA(  SUBSTITUTE(     IF(  INDEX(役男大表!$A$1:$BD$75,MATCH($A51,役男大表!$A$1:$A$75,0),   MATCH(R$1,役男大表!$A$3:$BD$3,0)  )=0,"",  IF(  INDEX(役男大表!$A$1:$BD$75,MATCH($A51,役男大表!$A$1:$A$75,0),   MATCH(R$1,役男大表!$A$3:$BD$3,0)  )="榮","x",  IF(  INDEX(役男大表!$A$1:$BD$75,MATCH($A51,役男大表!$A$1:$A$75,0),   MATCH(R$1,役男大表!$A$3:$BD$3,0)  )="榮-22",  "x榮18-22",               INDEX(役男大表!$A$1:$BD$75,MATCH($A51,役男大表!$A$1:$A$75,0),   MATCH(R$1,役男大表!$A$3:$BD$3,0)  )                  )  )  )," ",""),"")</f>
        <v/>
      </c>
      <c r="S51" s="197" t="str">
        <f ca="1">_xlfn.IFNA(  SUBSTITUTE(     IF(  INDEX(役男大表!$A$1:$BD$75,MATCH($A51,役男大表!$A$1:$A$75,0),   MATCH(S$1,役男大表!$A$3:$BD$3,0)  )=0,"",  IF(  INDEX(役男大表!$A$1:$BD$75,MATCH($A51,役男大表!$A$1:$A$75,0),   MATCH(S$1,役男大表!$A$3:$BD$3,0)  )="榮","x",  IF(  INDEX(役男大表!$A$1:$BD$75,MATCH($A51,役男大表!$A$1:$A$75,0),   MATCH(S$1,役男大表!$A$3:$BD$3,0)  )="榮-22",  "x榮18-22",               INDEX(役男大表!$A$1:$BD$75,MATCH($A51,役男大表!$A$1:$A$75,0),   MATCH(S$1,役男大表!$A$3:$BD$3,0)  )                  )  )  )," ",""),"")</f>
        <v/>
      </c>
      <c r="T51" s="197" t="str">
        <f ca="1">_xlfn.IFNA(  SUBSTITUTE(     IF(  INDEX(役男大表!$A$1:$BD$75,MATCH($A51,役男大表!$A$1:$A$75,0),   MATCH(T$1,役男大表!$A$3:$BD$3,0)  )=0,"",  IF(  INDEX(役男大表!$A$1:$BD$75,MATCH($A51,役男大表!$A$1:$A$75,0),   MATCH(T$1,役男大表!$A$3:$BD$3,0)  )="榮","x",  IF(  INDEX(役男大表!$A$1:$BD$75,MATCH($A51,役男大表!$A$1:$A$75,0),   MATCH(T$1,役男大表!$A$3:$BD$3,0)  )="榮-22",  "x榮18-22",               INDEX(役男大表!$A$1:$BD$75,MATCH($A51,役男大表!$A$1:$A$75,0),   MATCH(T$1,役男大表!$A$3:$BD$3,0)  )                  )  )  )," ",""),"")</f>
        <v/>
      </c>
      <c r="U51" s="197" t="str">
        <f ca="1">_xlfn.IFNA(  SUBSTITUTE(     IF(  INDEX(役男大表!$A$1:$BD$75,MATCH($A51,役男大表!$A$1:$A$75,0),   MATCH(U$1,役男大表!$A$3:$BD$3,0)  )=0,"",  IF(  INDEX(役男大表!$A$1:$BD$75,MATCH($A51,役男大表!$A$1:$A$75,0),   MATCH(U$1,役男大表!$A$3:$BD$3,0)  )="榮","x",  IF(  INDEX(役男大表!$A$1:$BD$75,MATCH($A51,役男大表!$A$1:$A$75,0),   MATCH(U$1,役男大表!$A$3:$BD$3,0)  )="榮-22",  "x榮18-22",               INDEX(役男大表!$A$1:$BD$75,MATCH($A51,役男大表!$A$1:$A$75,0),   MATCH(U$1,役男大表!$A$3:$BD$3,0)  )                  )  )  )," ",""),"")</f>
        <v/>
      </c>
      <c r="V51" s="197" t="str">
        <f ca="1">_xlfn.IFNA(  SUBSTITUTE(     IF(  INDEX(役男大表!$A$1:$BD$75,MATCH($A51,役男大表!$A$1:$A$75,0),   MATCH(V$1,役男大表!$A$3:$BD$3,0)  )=0,"",  IF(  INDEX(役男大表!$A$1:$BD$75,MATCH($A51,役男大表!$A$1:$A$75,0),   MATCH(V$1,役男大表!$A$3:$BD$3,0)  )="榮","x",  IF(  INDEX(役男大表!$A$1:$BD$75,MATCH($A51,役男大表!$A$1:$A$75,0),   MATCH(V$1,役男大表!$A$3:$BD$3,0)  )="榮-22",  "x榮18-22",               INDEX(役男大表!$A$1:$BD$75,MATCH($A51,役男大表!$A$1:$A$75,0),   MATCH(V$1,役男大表!$A$3:$BD$3,0)  )                  )  )  )," ",""),"")</f>
        <v/>
      </c>
      <c r="W51" s="197" t="str">
        <f ca="1">_xlfn.IFNA(  SUBSTITUTE(     IF(  INDEX(役男大表!$A$1:$BD$75,MATCH($A51,役男大表!$A$1:$A$75,0),   MATCH(W$1,役男大表!$A$3:$BD$3,0)  )=0,"",  IF(  INDEX(役男大表!$A$1:$BD$75,MATCH($A51,役男大表!$A$1:$A$75,0),   MATCH(W$1,役男大表!$A$3:$BD$3,0)  )="榮","x",  IF(  INDEX(役男大表!$A$1:$BD$75,MATCH($A51,役男大表!$A$1:$A$75,0),   MATCH(W$1,役男大表!$A$3:$BD$3,0)  )="榮-22",  "x榮18-22",               INDEX(役男大表!$A$1:$BD$75,MATCH($A51,役男大表!$A$1:$A$75,0),   MATCH(W$1,役男大表!$A$3:$BD$3,0)  )                  )  )  )," ",""),"")</f>
        <v/>
      </c>
      <c r="X51" s="197" t="str">
        <f ca="1">_xlfn.IFNA(  SUBSTITUTE(     IF(  INDEX(役男大表!$A$1:$BD$75,MATCH($A51,役男大表!$A$1:$A$75,0),   MATCH(X$1,役男大表!$A$3:$BD$3,0)  )=0,"",  IF(  INDEX(役男大表!$A$1:$BD$75,MATCH($A51,役男大表!$A$1:$A$75,0),   MATCH(X$1,役男大表!$A$3:$BD$3,0)  )="榮","x",  IF(  INDEX(役男大表!$A$1:$BD$75,MATCH($A51,役男大表!$A$1:$A$75,0),   MATCH(X$1,役男大表!$A$3:$BD$3,0)  )="榮-22",  "x榮18-22",               INDEX(役男大表!$A$1:$BD$75,MATCH($A51,役男大表!$A$1:$A$75,0),   MATCH(X$1,役男大表!$A$3:$BD$3,0)  )                  )  )  )," ",""),"")</f>
        <v/>
      </c>
      <c r="Y51" s="197" t="str">
        <f ca="1">_xlfn.IFNA(  SUBSTITUTE(     IF(  INDEX(役男大表!$A$1:$BD$75,MATCH($A51,役男大表!$A$1:$A$75,0),   MATCH(Y$1,役男大表!$A$3:$BD$3,0)  )=0,"",  IF(  INDEX(役男大表!$A$1:$BD$75,MATCH($A51,役男大表!$A$1:$A$75,0),   MATCH(Y$1,役男大表!$A$3:$BD$3,0)  )="榮","x",  IF(  INDEX(役男大表!$A$1:$BD$75,MATCH($A51,役男大表!$A$1:$A$75,0),   MATCH(Y$1,役男大表!$A$3:$BD$3,0)  )="榮-22",  "x榮18-22",               INDEX(役男大表!$A$1:$BD$75,MATCH($A51,役男大表!$A$1:$A$75,0),   MATCH(Y$1,役男大表!$A$3:$BD$3,0)  )                  )  )  )," ",""),"")</f>
        <v>x</v>
      </c>
      <c r="Z51" s="197" t="str">
        <f ca="1">_xlfn.IFNA(  SUBSTITUTE(     IF(  INDEX(役男大表!$A$1:$BD$75,MATCH($A51,役男大表!$A$1:$A$75,0),   MATCH(Z$1,役男大表!$A$3:$BD$3,0)  )=0,"",  IF(  INDEX(役男大表!$A$1:$BD$75,MATCH($A51,役男大表!$A$1:$A$75,0),   MATCH(Z$1,役男大表!$A$3:$BD$3,0)  )="榮","x",  IF(  INDEX(役男大表!$A$1:$BD$75,MATCH($A51,役男大表!$A$1:$A$75,0),   MATCH(Z$1,役男大表!$A$3:$BD$3,0)  )="榮-22",  "x榮18-22",               INDEX(役男大表!$A$1:$BD$75,MATCH($A51,役男大表!$A$1:$A$75,0),   MATCH(Z$1,役男大表!$A$3:$BD$3,0)  )                  )  )  )," ",""),"")</f>
        <v>x</v>
      </c>
      <c r="AA51" s="197" t="str">
        <f ca="1">_xlfn.IFNA(  SUBSTITUTE(     IF(  INDEX(役男大表!$A$1:$BD$75,MATCH($A51,役男大表!$A$1:$A$75,0),   MATCH(AA$1,役男大表!$A$3:$BD$3,0)  )=0,"",  IF(  INDEX(役男大表!$A$1:$BD$75,MATCH($A51,役男大表!$A$1:$A$75,0),   MATCH(AA$1,役男大表!$A$3:$BD$3,0)  )="榮","x",  IF(  INDEX(役男大表!$A$1:$BD$75,MATCH($A51,役男大表!$A$1:$A$75,0),   MATCH(AA$1,役男大表!$A$3:$BD$3,0)  )="榮-22",  "x榮18-22",               INDEX(役男大表!$A$1:$BD$75,MATCH($A51,役男大表!$A$1:$A$75,0),   MATCH(AA$1,役男大表!$A$3:$BD$3,0)  )                  )  )  )," ",""),"")</f>
        <v>x</v>
      </c>
      <c r="AB51" s="197" t="str">
        <f ca="1">_xlfn.IFNA(  SUBSTITUTE(     IF(  INDEX(役男大表!$A$1:$BD$75,MATCH($A51,役男大表!$A$1:$A$75,0),   MATCH(AB$1,役男大表!$A$3:$BD$3,0)  )=0,"",  IF(  INDEX(役男大表!$A$1:$BD$75,MATCH($A51,役男大表!$A$1:$A$75,0),   MATCH(AB$1,役男大表!$A$3:$BD$3,0)  )="榮","x",  IF(  INDEX(役男大表!$A$1:$BD$75,MATCH($A51,役男大表!$A$1:$A$75,0),   MATCH(AB$1,役男大表!$A$3:$BD$3,0)  )="榮-22",  "x榮18-22",               INDEX(役男大表!$A$1:$BD$75,MATCH($A51,役男大表!$A$1:$A$75,0),   MATCH(AB$1,役男大表!$A$3:$BD$3,0)  )                  )  )  )," ",""),"")</f>
        <v>x</v>
      </c>
      <c r="AC51" s="197" t="str">
        <f ca="1">_xlfn.IFNA(  SUBSTITUTE(     IF(  INDEX(役男大表!$A$1:$BD$75,MATCH($A51,役男大表!$A$1:$A$75,0),   MATCH(AC$1,役男大表!$A$3:$BD$3,0)  )=0,"",  IF(  INDEX(役男大表!$A$1:$BD$75,MATCH($A51,役男大表!$A$1:$A$75,0),   MATCH(AC$1,役男大表!$A$3:$BD$3,0)  )="榮","x",  IF(  INDEX(役男大表!$A$1:$BD$75,MATCH($A51,役男大表!$A$1:$A$75,0),   MATCH(AC$1,役男大表!$A$3:$BD$3,0)  )="榮-22",  "x榮18-22",               INDEX(役男大表!$A$1:$BD$75,MATCH($A51,役男大表!$A$1:$A$75,0),   MATCH(AC$1,役男大表!$A$3:$BD$3,0)  )                  )  )  )," ",""),"")</f>
        <v/>
      </c>
      <c r="AD51" s="197" t="str">
        <f ca="1">_xlfn.IFNA(  SUBSTITUTE(     IF(  INDEX(役男大表!$A$1:$BD$75,MATCH($A51,役男大表!$A$1:$A$75,0),   MATCH(AD$1,役男大表!$A$3:$BD$3,0)  )=0,"",  IF(  INDEX(役男大表!$A$1:$BD$75,MATCH($A51,役男大表!$A$1:$A$75,0),   MATCH(AD$1,役男大表!$A$3:$BD$3,0)  )="榮","x",  IF(  INDEX(役男大表!$A$1:$BD$75,MATCH($A51,役男大表!$A$1:$A$75,0),   MATCH(AD$1,役男大表!$A$3:$BD$3,0)  )="榮-22",  "x榮18-22",               INDEX(役男大表!$A$1:$BD$75,MATCH($A51,役男大表!$A$1:$A$75,0),   MATCH(AD$1,役男大表!$A$3:$BD$3,0)  )                  )  )  )," ",""),"")</f>
        <v/>
      </c>
      <c r="AE51" s="197" t="str">
        <f ca="1">_xlfn.IFNA(  SUBSTITUTE(     IF(  INDEX(役男大表!$A$1:$BD$75,MATCH($A51,役男大表!$A$1:$A$75,0),   MATCH(AE$1,役男大表!$A$3:$BD$3,0)  )=0,"",  IF(  INDEX(役男大表!$A$1:$BD$75,MATCH($A51,役男大表!$A$1:$A$75,0),   MATCH(AE$1,役男大表!$A$3:$BD$3,0)  )="榮","x",  IF(  INDEX(役男大表!$A$1:$BD$75,MATCH($A51,役男大表!$A$1:$A$75,0),   MATCH(AE$1,役男大表!$A$3:$BD$3,0)  )="榮-22",  "x榮18-22",               INDEX(役男大表!$A$1:$BD$75,MATCH($A51,役男大表!$A$1:$A$75,0),   MATCH(AE$1,役男大表!$A$3:$BD$3,0)  )                  )  )  )," ",""),"")</f>
        <v/>
      </c>
      <c r="AF51" s="197" t="str">
        <f ca="1">_xlfn.IFNA(  SUBSTITUTE(     IF(  INDEX(役男大表!$A$1:$BD$75,MATCH($A51,役男大表!$A$1:$A$75,0),   MATCH(AF$1,役男大表!$A$3:$BD$3,0)  )=0,"",  IF(  INDEX(役男大表!$A$1:$BD$75,MATCH($A51,役男大表!$A$1:$A$75,0),   MATCH(AF$1,役男大表!$A$3:$BD$3,0)  )="榮","x",  IF(  INDEX(役男大表!$A$1:$BD$75,MATCH($A51,役男大表!$A$1:$A$75,0),   MATCH(AF$1,役男大表!$A$3:$BD$3,0)  )="榮-22",  "x榮18-22",               INDEX(役男大表!$A$1:$BD$75,MATCH($A51,役男大表!$A$1:$A$75,0),   MATCH(AF$1,役男大表!$A$3:$BD$3,0)  )                  )  )  )," ",""),"")</f>
        <v>病08-31日22</v>
      </c>
      <c r="AG51" s="197" t="str">
        <f ca="1">_xlfn.IFNA(  SUBSTITUTE(     IF(  INDEX(役男大表!$A$1:$BD$75,MATCH($A51,役男大表!$A$1:$A$75,0),   MATCH(AG$1,役男大表!$A$3:$BD$3,0)  )=0,"",  IF(  INDEX(役男大表!$A$1:$BD$75,MATCH($A51,役男大表!$A$1:$A$75,0),   MATCH(AG$1,役男大表!$A$3:$BD$3,0)  )="榮","x",  IF(  INDEX(役男大表!$A$1:$BD$75,MATCH($A51,役男大表!$A$1:$A$75,0),   MATCH(AG$1,役男大表!$A$3:$BD$3,0)  )="榮-22",  "x榮18-22",               INDEX(役男大表!$A$1:$BD$75,MATCH($A51,役男大表!$A$1:$A$75,0),   MATCH(AG$1,役男大表!$A$3:$BD$3,0)  )                  )  )  )," ",""),"")</f>
        <v>病30日08-31日22</v>
      </c>
      <c r="AH51" s="98"/>
      <c r="AI51" s="98"/>
      <c r="AJ51" s="98"/>
      <c r="AM51" s="257">
        <f t="shared" si="1"/>
        <v>50</v>
      </c>
      <c r="AN51" s="65" t="str">
        <f t="shared" si="2"/>
        <v>梁展碩</v>
      </c>
      <c r="AO51" s="70" t="str">
        <f t="shared" ca="1" si="3"/>
        <v>全日勤</v>
      </c>
      <c r="AP51" s="65" t="str">
        <f>_xlfn.IFNA(IF((ROW(AP51)-1)&lt;=暫1!$B$2,IF(VALUE($AM51)=暫1!B$3,"家因",IF(VALUE($AM51)=暫1!C$3,"家因",IF(VALUE($AM51)=暫1!D$3,"家因",IF(VALUE($AM51)=暫1!E$3,"家因",IF(VALUE($AM51)=暫1!F$3,"家因",IF(VALUE($AM51)=暫1!G$3,"家因",IF(VALUE($AM51)=暫1!H$3,"家因",IF(VALUE($AM51)=暫1!I$3,"家因",IF(VALUE($AM51)=暫1!J$3,"家因",IF(VALUE($AM51)=暫1!K$3,"家因",IF(VALUE($AM51)=暫1!L$3,"家因",IF(VALUE($AM51)=暫1!M$3,"家因",IF(VALUE($AM51)=暫1!N$3,"家因",IF(VALUE($AM51)=暫1!O$3,"家因",IF(VALUE($AM51)=暫1!P$3,"家因",IF(VALUE($AM51)=暫1!Q$3,"家因",IF(VALUE($AM51)=暫1!R$3,"家因",IF(VALUE($AM51)=暫1!S$3,"家因",IF(VALUE($AM51)=暫1!T$3,"家因",IF(VALUE($AM51)=暫1!U$3,"家因","")))))))))))))))))))),""),"")</f>
        <v/>
      </c>
      <c r="AQ51" s="65" t="str">
        <f ca="1">IF((ROW(AQ51)-1)&lt;=暫1!$B$2,_xlfn.IFNA(IF(INDEX($A$1:$AJ$99,MATCH($AN51,$B$1:$B$219,0),VALUE($AQ$1+3))="成","補",INDEX($A$1:$AJ$99,MATCH($AN51,$B$1:$B$219,0),VALUE($AQ$1+3))),""),"")</f>
        <v>病30日08-31日22</v>
      </c>
      <c r="AR51" s="65">
        <f>IF((ROW(AR51)-1)&lt;=暫1!$B$2,_xlfn.IFNA(IF(INDEX($A$1:$AJ$99,MATCH($AN51,$B$1:$B$219,0),VALUE($AR$1+3))="成","補",INDEX($A$1:$AJ$99,MATCH($AN51,$B$1:$B$219,0),VALUE($AR$1+3))),""),"")</f>
        <v>0</v>
      </c>
      <c r="AS51" s="65">
        <f>IF((ROW(AS51)-1)&lt;=暫1!$B$2,_xlfn.IFNA(IF(INDEX($A$1:$AJ$99,MATCH($AN51,$B$1:$B$219,0),VALUE($AS$1+3))="成","補",INDEX($A$1:$AJ$99,MATCH($AN51,$B$1:$B$219,0),VALUE($AS$1+3))),""),"")</f>
        <v>0</v>
      </c>
      <c r="AT51" s="65" t="e">
        <f t="shared" ca="1" si="4"/>
        <v>#N/A</v>
      </c>
      <c r="AU51" s="65" t="e">
        <f t="shared" ca="1" si="8"/>
        <v>#N/A</v>
      </c>
      <c r="AV51" s="65" t="str">
        <f t="shared" ca="1" si="6"/>
        <v/>
      </c>
      <c r="AY51" s="62"/>
      <c r="AZ51" s="62"/>
      <c r="BA51" s="62"/>
      <c r="BB51" s="62"/>
      <c r="BC51" s="62" t="str">
        <f>IFERROR(CONCATENATE(BC2,BC3,BC4,BC5,BC6,BC7,BC8,BC9,BC10,BC11,BC12,BC13,BC14,BC15,BC16,BC17,BC18,BC19,BC20,BC21,BC22,BC23,BC24,BC25,BC26,BC27,BC28,BC29,BC30,BC31,BC32,BC33,BC34,BC35,BC36,BC37,BC38,BC39,BC40,BC41,BC42,BC43,BC44,BC45,BC49,BC50),"")</f>
        <v>呂浩維謝禮全彭揚凱張顥黃聖淵翁皓威楊育鵬張德富郭文凱楊承澔王治皓林宏曄陳柏庾鄭楚平洪秉洋朱鈞澤劉家禎廖武頎李璟霖董勁亨黃慕陽楊昕翰林廷翰佘尚恩鄭智謙</v>
      </c>
    </row>
    <row r="52" spans="1:55" ht="25.5" customHeight="1">
      <c r="A52" s="197">
        <v>51</v>
      </c>
      <c r="B52" s="197" t="str">
        <f>_xlfn.IFNA(  INDEX(役男大表!$A$1:$BD$75,MATCH(A52,役男大表!$A$1:$A$75,0),2),"")</f>
        <v>楊瑞麟</v>
      </c>
      <c r="C52" s="197" t="str">
        <f ca="1">_xlfn.IFNA(  SUBSTITUTE(     IF(  INDEX(役男大表!$A$1:$BD$75,MATCH($A52,役男大表!$A$1:$A$75,0),   MATCH(C$1,役男大表!$A$3:$BD$3,0)  )=0,"",  IF(  INDEX(役男大表!$A$1:$BD$75,MATCH($A52,役男大表!$A$1:$A$75,0),   MATCH(C$1,役男大表!$A$3:$BD$3,0)  )="榮","x",  IF(  INDEX(役男大表!$A$1:$BD$75,MATCH($A52,役男大表!$A$1:$A$75,0),   MATCH(C$1,役男大表!$A$3:$BD$3,0)  )="榮-22",  "x榮18-22",               INDEX(役男大表!$A$1:$BD$75,MATCH($A52,役男大表!$A$1:$A$75,0),   MATCH(C$1,役男大表!$A$3:$BD$3,0)  )                  )  )  )," ",""),"")</f>
        <v/>
      </c>
      <c r="D52" s="197" t="str">
        <f ca="1">_xlfn.IFNA(  SUBSTITUTE(     IF(  INDEX(役男大表!$A$1:$BD$75,MATCH($A52,役男大表!$A$1:$A$75,0),   MATCH(D$1,役男大表!$A$3:$BD$3,0)  )=0,"",  IF(  INDEX(役男大表!$A$1:$BD$75,MATCH($A52,役男大表!$A$1:$A$75,0),   MATCH(D$1,役男大表!$A$3:$BD$3,0)  )="榮","x",  IF(  INDEX(役男大表!$A$1:$BD$75,MATCH($A52,役男大表!$A$1:$A$75,0),   MATCH(D$1,役男大表!$A$3:$BD$3,0)  )="榮-22",  "x榮18-22",               INDEX(役男大表!$A$1:$BD$75,MATCH($A52,役男大表!$A$1:$A$75,0),   MATCH(D$1,役男大表!$A$3:$BD$3,0)  )                  )  )  )," ",""),"")</f>
        <v/>
      </c>
      <c r="E52" s="197" t="str">
        <f ca="1">_xlfn.IFNA(  SUBSTITUTE(     IF(  INDEX(役男大表!$A$1:$BD$75,MATCH($A52,役男大表!$A$1:$A$75,0),   MATCH(E$1,役男大表!$A$3:$BD$3,0)  )=0,"",  IF(  INDEX(役男大表!$A$1:$BD$75,MATCH($A52,役男大表!$A$1:$A$75,0),   MATCH(E$1,役男大表!$A$3:$BD$3,0)  )="榮","x",  IF(  INDEX(役男大表!$A$1:$BD$75,MATCH($A52,役男大表!$A$1:$A$75,0),   MATCH(E$1,役男大表!$A$3:$BD$3,0)  )="榮-22",  "x榮18-22",               INDEX(役男大表!$A$1:$BD$75,MATCH($A52,役男大表!$A$1:$A$75,0),   MATCH(E$1,役男大表!$A$3:$BD$3,0)  )                  )  )  )," ",""),"")</f>
        <v/>
      </c>
      <c r="F52" s="197" t="str">
        <f ca="1">_xlfn.IFNA(  SUBSTITUTE(     IF(  INDEX(役男大表!$A$1:$BD$75,MATCH($A52,役男大表!$A$1:$A$75,0),   MATCH(F$1,役男大表!$A$3:$BD$3,0)  )=0,"",  IF(  INDEX(役男大表!$A$1:$BD$75,MATCH($A52,役男大表!$A$1:$A$75,0),   MATCH(F$1,役男大表!$A$3:$BD$3,0)  )="榮","x",  IF(  INDEX(役男大表!$A$1:$BD$75,MATCH($A52,役男大表!$A$1:$A$75,0),   MATCH(F$1,役男大表!$A$3:$BD$3,0)  )="榮-22",  "x榮18-22",               INDEX(役男大表!$A$1:$BD$75,MATCH($A52,役男大表!$A$1:$A$75,0),   MATCH(F$1,役男大表!$A$3:$BD$3,0)  )                  )  )  )," ",""),"")</f>
        <v/>
      </c>
      <c r="G52" s="197" t="str">
        <f ca="1">_xlfn.IFNA(  SUBSTITUTE(     IF(  INDEX(役男大表!$A$1:$BD$75,MATCH($A52,役男大表!$A$1:$A$75,0),   MATCH(G$1,役男大表!$A$3:$BD$3,0)  )=0,"",  IF(  INDEX(役男大表!$A$1:$BD$75,MATCH($A52,役男大表!$A$1:$A$75,0),   MATCH(G$1,役男大表!$A$3:$BD$3,0)  )="榮","x",  IF(  INDEX(役男大表!$A$1:$BD$75,MATCH($A52,役男大表!$A$1:$A$75,0),   MATCH(G$1,役男大表!$A$3:$BD$3,0)  )="榮-22",  "x榮18-22",               INDEX(役男大表!$A$1:$BD$75,MATCH($A52,役男大表!$A$1:$A$75,0),   MATCH(G$1,役男大表!$A$3:$BD$3,0)  )                  )  )  )," ",""),"")</f>
        <v/>
      </c>
      <c r="H52" s="197" t="str">
        <f ca="1">_xlfn.IFNA(  SUBSTITUTE(     IF(  INDEX(役男大表!$A$1:$BD$75,MATCH($A52,役男大表!$A$1:$A$75,0),   MATCH(H$1,役男大表!$A$3:$BD$3,0)  )=0,"",  IF(  INDEX(役男大表!$A$1:$BD$75,MATCH($A52,役男大表!$A$1:$A$75,0),   MATCH(H$1,役男大表!$A$3:$BD$3,0)  )="榮","x",  IF(  INDEX(役男大表!$A$1:$BD$75,MATCH($A52,役男大表!$A$1:$A$75,0),   MATCH(H$1,役男大表!$A$3:$BD$3,0)  )="榮-22",  "x榮18-22",               INDEX(役男大表!$A$1:$BD$75,MATCH($A52,役男大表!$A$1:$A$75,0),   MATCH(H$1,役男大表!$A$3:$BD$3,0)  )                  )  )  )," ",""),"")</f>
        <v/>
      </c>
      <c r="I52" s="197" t="str">
        <f ca="1">_xlfn.IFNA(  SUBSTITUTE(     IF(  INDEX(役男大表!$A$1:$BD$75,MATCH($A52,役男大表!$A$1:$A$75,0),   MATCH(I$1,役男大表!$A$3:$BD$3,0)  )=0,"",  IF(  INDEX(役男大表!$A$1:$BD$75,MATCH($A52,役男大表!$A$1:$A$75,0),   MATCH(I$1,役男大表!$A$3:$BD$3,0)  )="榮","x",  IF(  INDEX(役男大表!$A$1:$BD$75,MATCH($A52,役男大表!$A$1:$A$75,0),   MATCH(I$1,役男大表!$A$3:$BD$3,0)  )="榮-22",  "x榮18-22",               INDEX(役男大表!$A$1:$BD$75,MATCH($A52,役男大表!$A$1:$A$75,0),   MATCH(I$1,役男大表!$A$3:$BD$3,0)  )                  )  )  )," ",""),"")</f>
        <v/>
      </c>
      <c r="J52" s="197" t="str">
        <f ca="1">_xlfn.IFNA(  SUBSTITUTE(     IF(  INDEX(役男大表!$A$1:$BD$75,MATCH($A52,役男大表!$A$1:$A$75,0),   MATCH(J$1,役男大表!$A$3:$BD$3,0)  )=0,"",  IF(  INDEX(役男大表!$A$1:$BD$75,MATCH($A52,役男大表!$A$1:$A$75,0),   MATCH(J$1,役男大表!$A$3:$BD$3,0)  )="榮","x",  IF(  INDEX(役男大表!$A$1:$BD$75,MATCH($A52,役男大表!$A$1:$A$75,0),   MATCH(J$1,役男大表!$A$3:$BD$3,0)  )="榮-22",  "x榮18-22",               INDEX(役男大表!$A$1:$BD$75,MATCH($A52,役男大表!$A$1:$A$75,0),   MATCH(J$1,役男大表!$A$3:$BD$3,0)  )                  )  )  )," ",""),"")</f>
        <v/>
      </c>
      <c r="K52" s="197" t="str">
        <f ca="1">_xlfn.IFNA(  SUBSTITUTE(     IF(  INDEX(役男大表!$A$1:$BD$75,MATCH($A52,役男大表!$A$1:$A$75,0),   MATCH(K$1,役男大表!$A$3:$BD$3,0)  )=0,"",  IF(  INDEX(役男大表!$A$1:$BD$75,MATCH($A52,役男大表!$A$1:$A$75,0),   MATCH(K$1,役男大表!$A$3:$BD$3,0)  )="榮","x",  IF(  INDEX(役男大表!$A$1:$BD$75,MATCH($A52,役男大表!$A$1:$A$75,0),   MATCH(K$1,役男大表!$A$3:$BD$3,0)  )="榮-22",  "x榮18-22",               INDEX(役男大表!$A$1:$BD$75,MATCH($A52,役男大表!$A$1:$A$75,0),   MATCH(K$1,役男大表!$A$3:$BD$3,0)  )                  )  )  )," ",""),"")</f>
        <v/>
      </c>
      <c r="L52" s="197" t="str">
        <f ca="1">_xlfn.IFNA(  SUBSTITUTE(     IF(  INDEX(役男大表!$A$1:$BD$75,MATCH($A52,役男大表!$A$1:$A$75,0),   MATCH(L$1,役男大表!$A$3:$BD$3,0)  )=0,"",  IF(  INDEX(役男大表!$A$1:$BD$75,MATCH($A52,役男大表!$A$1:$A$75,0),   MATCH(L$1,役男大表!$A$3:$BD$3,0)  )="榮","x",  IF(  INDEX(役男大表!$A$1:$BD$75,MATCH($A52,役男大表!$A$1:$A$75,0),   MATCH(L$1,役男大表!$A$3:$BD$3,0)  )="榮-22",  "x榮18-22",               INDEX(役男大表!$A$1:$BD$75,MATCH($A52,役男大表!$A$1:$A$75,0),   MATCH(L$1,役男大表!$A$3:$BD$3,0)  )                  )  )  )," ",""),"")</f>
        <v/>
      </c>
      <c r="M52" s="197" t="str">
        <f ca="1">_xlfn.IFNA(  SUBSTITUTE(     IF(  INDEX(役男大表!$A$1:$BD$75,MATCH($A52,役男大表!$A$1:$A$75,0),   MATCH(M$1,役男大表!$A$3:$BD$3,0)  )=0,"",  IF(  INDEX(役男大表!$A$1:$BD$75,MATCH($A52,役男大表!$A$1:$A$75,0),   MATCH(M$1,役男大表!$A$3:$BD$3,0)  )="榮","x",  IF(  INDEX(役男大表!$A$1:$BD$75,MATCH($A52,役男大表!$A$1:$A$75,0),   MATCH(M$1,役男大表!$A$3:$BD$3,0)  )="榮-22",  "x榮18-22",               INDEX(役男大表!$A$1:$BD$75,MATCH($A52,役男大表!$A$1:$A$75,0),   MATCH(M$1,役男大表!$A$3:$BD$3,0)  )                  )  )  )," ",""),"")</f>
        <v>x</v>
      </c>
      <c r="N52" s="197" t="str">
        <f ca="1">_xlfn.IFNA(  SUBSTITUTE(     IF(  INDEX(役男大表!$A$1:$BD$75,MATCH($A52,役男大表!$A$1:$A$75,0),   MATCH(N$1,役男大表!$A$3:$BD$3,0)  )=0,"",  IF(  INDEX(役男大表!$A$1:$BD$75,MATCH($A52,役男大表!$A$1:$A$75,0),   MATCH(N$1,役男大表!$A$3:$BD$3,0)  )="榮","x",  IF(  INDEX(役男大表!$A$1:$BD$75,MATCH($A52,役男大表!$A$1:$A$75,0),   MATCH(N$1,役男大表!$A$3:$BD$3,0)  )="榮-22",  "x榮18-22",               INDEX(役男大表!$A$1:$BD$75,MATCH($A52,役男大表!$A$1:$A$75,0),   MATCH(N$1,役男大表!$A$3:$BD$3,0)  )                  )  )  )," ",""),"")</f>
        <v>x</v>
      </c>
      <c r="O52" s="197" t="str">
        <f ca="1">_xlfn.IFNA(  SUBSTITUTE(     IF(  INDEX(役男大表!$A$1:$BD$75,MATCH($A52,役男大表!$A$1:$A$75,0),   MATCH(O$1,役男大表!$A$3:$BD$3,0)  )=0,"",  IF(  INDEX(役男大表!$A$1:$BD$75,MATCH($A52,役男大表!$A$1:$A$75,0),   MATCH(O$1,役男大表!$A$3:$BD$3,0)  )="榮","x",  IF(  INDEX(役男大表!$A$1:$BD$75,MATCH($A52,役男大表!$A$1:$A$75,0),   MATCH(O$1,役男大表!$A$3:$BD$3,0)  )="榮-22",  "x榮18-22",               INDEX(役男大表!$A$1:$BD$75,MATCH($A52,役男大表!$A$1:$A$75,0),   MATCH(O$1,役男大表!$A$3:$BD$3,0)  )                  )  )  )," ",""),"")</f>
        <v>x</v>
      </c>
      <c r="P52" s="197" t="str">
        <f ca="1">_xlfn.IFNA(  SUBSTITUTE(     IF(  INDEX(役男大表!$A$1:$BD$75,MATCH($A52,役男大表!$A$1:$A$75,0),   MATCH(P$1,役男大表!$A$3:$BD$3,0)  )=0,"",  IF(  INDEX(役男大表!$A$1:$BD$75,MATCH($A52,役男大表!$A$1:$A$75,0),   MATCH(P$1,役男大表!$A$3:$BD$3,0)  )="榮","x",  IF(  INDEX(役男大表!$A$1:$BD$75,MATCH($A52,役男大表!$A$1:$A$75,0),   MATCH(P$1,役男大表!$A$3:$BD$3,0)  )="榮-22",  "x榮18-22",               INDEX(役男大表!$A$1:$BD$75,MATCH($A52,役男大表!$A$1:$A$75,0),   MATCH(P$1,役男大表!$A$3:$BD$3,0)  )                  )  )  )," ",""),"")</f>
        <v>x</v>
      </c>
      <c r="Q52" s="197" t="str">
        <f ca="1">_xlfn.IFNA(  SUBSTITUTE(     IF(  INDEX(役男大表!$A$1:$BD$75,MATCH($A52,役男大表!$A$1:$A$75,0),   MATCH(Q$1,役男大表!$A$3:$BD$3,0)  )=0,"",  IF(  INDEX(役男大表!$A$1:$BD$75,MATCH($A52,役男大表!$A$1:$A$75,0),   MATCH(Q$1,役男大表!$A$3:$BD$3,0)  )="榮","x",  IF(  INDEX(役男大表!$A$1:$BD$75,MATCH($A52,役男大表!$A$1:$A$75,0),   MATCH(Q$1,役男大表!$A$3:$BD$3,0)  )="榮-22",  "x榮18-22",               INDEX(役男大表!$A$1:$BD$75,MATCH($A52,役男大表!$A$1:$A$75,0),   MATCH(Q$1,役男大表!$A$3:$BD$3,0)  )                  )  )  )," ",""),"")</f>
        <v/>
      </c>
      <c r="R52" s="197" t="str">
        <f ca="1">_xlfn.IFNA(  SUBSTITUTE(     IF(  INDEX(役男大表!$A$1:$BD$75,MATCH($A52,役男大表!$A$1:$A$75,0),   MATCH(R$1,役男大表!$A$3:$BD$3,0)  )=0,"",  IF(  INDEX(役男大表!$A$1:$BD$75,MATCH($A52,役男大表!$A$1:$A$75,0),   MATCH(R$1,役男大表!$A$3:$BD$3,0)  )="榮","x",  IF(  INDEX(役男大表!$A$1:$BD$75,MATCH($A52,役男大表!$A$1:$A$75,0),   MATCH(R$1,役男大表!$A$3:$BD$3,0)  )="榮-22",  "x榮18-22",               INDEX(役男大表!$A$1:$BD$75,MATCH($A52,役男大表!$A$1:$A$75,0),   MATCH(R$1,役男大表!$A$3:$BD$3,0)  )                  )  )  )," ",""),"")</f>
        <v/>
      </c>
      <c r="S52" s="197" t="str">
        <f ca="1">_xlfn.IFNA(  SUBSTITUTE(     IF(  INDEX(役男大表!$A$1:$BD$75,MATCH($A52,役男大表!$A$1:$A$75,0),   MATCH(S$1,役男大表!$A$3:$BD$3,0)  )=0,"",  IF(  INDEX(役男大表!$A$1:$BD$75,MATCH($A52,役男大表!$A$1:$A$75,0),   MATCH(S$1,役男大表!$A$3:$BD$3,0)  )="榮","x",  IF(  INDEX(役男大表!$A$1:$BD$75,MATCH($A52,役男大表!$A$1:$A$75,0),   MATCH(S$1,役男大表!$A$3:$BD$3,0)  )="榮-22",  "x榮18-22",               INDEX(役男大表!$A$1:$BD$75,MATCH($A52,役男大表!$A$1:$A$75,0),   MATCH(S$1,役男大表!$A$3:$BD$3,0)  )                  )  )  )," ",""),"")</f>
        <v/>
      </c>
      <c r="T52" s="197" t="str">
        <f ca="1">_xlfn.IFNA(  SUBSTITUTE(     IF(  INDEX(役男大表!$A$1:$BD$75,MATCH($A52,役男大表!$A$1:$A$75,0),   MATCH(T$1,役男大表!$A$3:$BD$3,0)  )=0,"",  IF(  INDEX(役男大表!$A$1:$BD$75,MATCH($A52,役男大表!$A$1:$A$75,0),   MATCH(T$1,役男大表!$A$3:$BD$3,0)  )="榮","x",  IF(  INDEX(役男大表!$A$1:$BD$75,MATCH($A52,役男大表!$A$1:$A$75,0),   MATCH(T$1,役男大表!$A$3:$BD$3,0)  )="榮-22",  "x榮18-22",               INDEX(役男大表!$A$1:$BD$75,MATCH($A52,役男大表!$A$1:$A$75,0),   MATCH(T$1,役男大表!$A$3:$BD$3,0)  )                  )  )  )," ",""),"")</f>
        <v/>
      </c>
      <c r="U52" s="197" t="str">
        <f ca="1">_xlfn.IFNA(  SUBSTITUTE(     IF(  INDEX(役男大表!$A$1:$BD$75,MATCH($A52,役男大表!$A$1:$A$75,0),   MATCH(U$1,役男大表!$A$3:$BD$3,0)  )=0,"",  IF(  INDEX(役男大表!$A$1:$BD$75,MATCH($A52,役男大表!$A$1:$A$75,0),   MATCH(U$1,役男大表!$A$3:$BD$3,0)  )="榮","x",  IF(  INDEX(役男大表!$A$1:$BD$75,MATCH($A52,役男大表!$A$1:$A$75,0),   MATCH(U$1,役男大表!$A$3:$BD$3,0)  )="榮-22",  "x榮18-22",               INDEX(役男大表!$A$1:$BD$75,MATCH($A52,役男大表!$A$1:$A$75,0),   MATCH(U$1,役男大表!$A$3:$BD$3,0)  )                  )  )  )," ",""),"")</f>
        <v/>
      </c>
      <c r="V52" s="197" t="str">
        <f ca="1">_xlfn.IFNA(  SUBSTITUTE(     IF(  INDEX(役男大表!$A$1:$BD$75,MATCH($A52,役男大表!$A$1:$A$75,0),   MATCH(V$1,役男大表!$A$3:$BD$3,0)  )=0,"",  IF(  INDEX(役男大表!$A$1:$BD$75,MATCH($A52,役男大表!$A$1:$A$75,0),   MATCH(V$1,役男大表!$A$3:$BD$3,0)  )="榮","x",  IF(  INDEX(役男大表!$A$1:$BD$75,MATCH($A52,役男大表!$A$1:$A$75,0),   MATCH(V$1,役男大表!$A$3:$BD$3,0)  )="榮-22",  "x榮18-22",               INDEX(役男大表!$A$1:$BD$75,MATCH($A52,役男大表!$A$1:$A$75,0),   MATCH(V$1,役男大表!$A$3:$BD$3,0)  )                  )  )  )," ",""),"")</f>
        <v/>
      </c>
      <c r="W52" s="197" t="str">
        <f ca="1">_xlfn.IFNA(  SUBSTITUTE(     IF(  INDEX(役男大表!$A$1:$BD$75,MATCH($A52,役男大表!$A$1:$A$75,0),   MATCH(W$1,役男大表!$A$3:$BD$3,0)  )=0,"",  IF(  INDEX(役男大表!$A$1:$BD$75,MATCH($A52,役男大表!$A$1:$A$75,0),   MATCH(W$1,役男大表!$A$3:$BD$3,0)  )="榮","x",  IF(  INDEX(役男大表!$A$1:$BD$75,MATCH($A52,役男大表!$A$1:$A$75,0),   MATCH(W$1,役男大表!$A$3:$BD$3,0)  )="榮-22",  "x榮18-22",               INDEX(役男大表!$A$1:$BD$75,MATCH($A52,役男大表!$A$1:$A$75,0),   MATCH(W$1,役男大表!$A$3:$BD$3,0)  )                  )  )  )," ",""),"")</f>
        <v/>
      </c>
      <c r="X52" s="197" t="str">
        <f ca="1">_xlfn.IFNA(  SUBSTITUTE(     IF(  INDEX(役男大表!$A$1:$BD$75,MATCH($A52,役男大表!$A$1:$A$75,0),   MATCH(X$1,役男大表!$A$3:$BD$3,0)  )=0,"",  IF(  INDEX(役男大表!$A$1:$BD$75,MATCH($A52,役男大表!$A$1:$A$75,0),   MATCH(X$1,役男大表!$A$3:$BD$3,0)  )="榮","x",  IF(  INDEX(役男大表!$A$1:$BD$75,MATCH($A52,役男大表!$A$1:$A$75,0),   MATCH(X$1,役男大表!$A$3:$BD$3,0)  )="榮-22",  "x榮18-22",               INDEX(役男大表!$A$1:$BD$75,MATCH($A52,役男大表!$A$1:$A$75,0),   MATCH(X$1,役男大表!$A$3:$BD$3,0)  )                  )  )  )," ",""),"")</f>
        <v/>
      </c>
      <c r="Y52" s="197" t="str">
        <f ca="1">_xlfn.IFNA(  SUBSTITUTE(     IF(  INDEX(役男大表!$A$1:$BD$75,MATCH($A52,役男大表!$A$1:$A$75,0),   MATCH(Y$1,役男大表!$A$3:$BD$3,0)  )=0,"",  IF(  INDEX(役男大表!$A$1:$BD$75,MATCH($A52,役男大表!$A$1:$A$75,0),   MATCH(Y$1,役男大表!$A$3:$BD$3,0)  )="榮","x",  IF(  INDEX(役男大表!$A$1:$BD$75,MATCH($A52,役男大表!$A$1:$A$75,0),   MATCH(Y$1,役男大表!$A$3:$BD$3,0)  )="榮-22",  "x榮18-22",               INDEX(役男大表!$A$1:$BD$75,MATCH($A52,役男大表!$A$1:$A$75,0),   MATCH(Y$1,役男大表!$A$3:$BD$3,0)  )                  )  )  )," ",""),"")</f>
        <v/>
      </c>
      <c r="Z52" s="197" t="str">
        <f ca="1">_xlfn.IFNA(  SUBSTITUTE(     IF(  INDEX(役男大表!$A$1:$BD$75,MATCH($A52,役男大表!$A$1:$A$75,0),   MATCH(Z$1,役男大表!$A$3:$BD$3,0)  )=0,"",  IF(  INDEX(役男大表!$A$1:$BD$75,MATCH($A52,役男大表!$A$1:$A$75,0),   MATCH(Z$1,役男大表!$A$3:$BD$3,0)  )="榮","x",  IF(  INDEX(役男大表!$A$1:$BD$75,MATCH($A52,役男大表!$A$1:$A$75,0),   MATCH(Z$1,役男大表!$A$3:$BD$3,0)  )="榮-22",  "x榮18-22",               INDEX(役男大表!$A$1:$BD$75,MATCH($A52,役男大表!$A$1:$A$75,0),   MATCH(Z$1,役男大表!$A$3:$BD$3,0)  )                  )  )  )," ",""),"")</f>
        <v>x</v>
      </c>
      <c r="AA52" s="197" t="str">
        <f ca="1">_xlfn.IFNA(  SUBSTITUTE(     IF(  INDEX(役男大表!$A$1:$BD$75,MATCH($A52,役男大表!$A$1:$A$75,0),   MATCH(AA$1,役男大表!$A$3:$BD$3,0)  )=0,"",  IF(  INDEX(役男大表!$A$1:$BD$75,MATCH($A52,役男大表!$A$1:$A$75,0),   MATCH(AA$1,役男大表!$A$3:$BD$3,0)  )="榮","x",  IF(  INDEX(役男大表!$A$1:$BD$75,MATCH($A52,役男大表!$A$1:$A$75,0),   MATCH(AA$1,役男大表!$A$3:$BD$3,0)  )="榮-22",  "x榮18-22",               INDEX(役男大表!$A$1:$BD$75,MATCH($A52,役男大表!$A$1:$A$75,0),   MATCH(AA$1,役男大表!$A$3:$BD$3,0)  )                  )  )  )," ",""),"")</f>
        <v>x</v>
      </c>
      <c r="AB52" s="197" t="str">
        <f ca="1">_xlfn.IFNA(  SUBSTITUTE(     IF(  INDEX(役男大表!$A$1:$BD$75,MATCH($A52,役男大表!$A$1:$A$75,0),   MATCH(AB$1,役男大表!$A$3:$BD$3,0)  )=0,"",  IF(  INDEX(役男大表!$A$1:$BD$75,MATCH($A52,役男大表!$A$1:$A$75,0),   MATCH(AB$1,役男大表!$A$3:$BD$3,0)  )="榮","x",  IF(  INDEX(役男大表!$A$1:$BD$75,MATCH($A52,役男大表!$A$1:$A$75,0),   MATCH(AB$1,役男大表!$A$3:$BD$3,0)  )="榮-22",  "x榮18-22",               INDEX(役男大表!$A$1:$BD$75,MATCH($A52,役男大表!$A$1:$A$75,0),   MATCH(AB$1,役男大表!$A$3:$BD$3,0)  )                  )  )  )," ",""),"")</f>
        <v>x</v>
      </c>
      <c r="AC52" s="197" t="str">
        <f ca="1">_xlfn.IFNA(  SUBSTITUTE(     IF(  INDEX(役男大表!$A$1:$BD$75,MATCH($A52,役男大表!$A$1:$A$75,0),   MATCH(AC$1,役男大表!$A$3:$BD$3,0)  )=0,"",  IF(  INDEX(役男大表!$A$1:$BD$75,MATCH($A52,役男大表!$A$1:$A$75,0),   MATCH(AC$1,役男大表!$A$3:$BD$3,0)  )="榮","x",  IF(  INDEX(役男大表!$A$1:$BD$75,MATCH($A52,役男大表!$A$1:$A$75,0),   MATCH(AC$1,役男大表!$A$3:$BD$3,0)  )="榮-22",  "x榮18-22",               INDEX(役男大表!$A$1:$BD$75,MATCH($A52,役男大表!$A$1:$A$75,0),   MATCH(AC$1,役男大表!$A$3:$BD$3,0)  )                  )  )  )," ",""),"")</f>
        <v>x</v>
      </c>
      <c r="AD52" s="197" t="str">
        <f ca="1">_xlfn.IFNA(  SUBSTITUTE(     IF(  INDEX(役男大表!$A$1:$BD$75,MATCH($A52,役男大表!$A$1:$A$75,0),   MATCH(AD$1,役男大表!$A$3:$BD$3,0)  )=0,"",  IF(  INDEX(役男大表!$A$1:$BD$75,MATCH($A52,役男大表!$A$1:$A$75,0),   MATCH(AD$1,役男大表!$A$3:$BD$3,0)  )="榮","x",  IF(  INDEX(役男大表!$A$1:$BD$75,MATCH($A52,役男大表!$A$1:$A$75,0),   MATCH(AD$1,役男大表!$A$3:$BD$3,0)  )="榮-22",  "x榮18-22",               INDEX(役男大表!$A$1:$BD$75,MATCH($A52,役男大表!$A$1:$A$75,0),   MATCH(AD$1,役男大表!$A$3:$BD$3,0)  )                  )  )  )," ",""),"")</f>
        <v>x</v>
      </c>
      <c r="AE52" s="197" t="str">
        <f ca="1">_xlfn.IFNA(  SUBSTITUTE(     IF(  INDEX(役男大表!$A$1:$BD$75,MATCH($A52,役男大表!$A$1:$A$75,0),   MATCH(AE$1,役男大表!$A$3:$BD$3,0)  )=0,"",  IF(  INDEX(役男大表!$A$1:$BD$75,MATCH($A52,役男大表!$A$1:$A$75,0),   MATCH(AE$1,役男大表!$A$3:$BD$3,0)  )="榮","x",  IF(  INDEX(役男大表!$A$1:$BD$75,MATCH($A52,役男大表!$A$1:$A$75,0),   MATCH(AE$1,役男大表!$A$3:$BD$3,0)  )="榮-22",  "x榮18-22",               INDEX(役男大表!$A$1:$BD$75,MATCH($A52,役男大表!$A$1:$A$75,0),   MATCH(AE$1,役男大表!$A$3:$BD$3,0)  )                  )  )  )," ",""),"")</f>
        <v/>
      </c>
      <c r="AF52" s="197" t="str">
        <f ca="1">_xlfn.IFNA(  SUBSTITUTE(     IF(  INDEX(役男大表!$A$1:$BD$75,MATCH($A52,役男大表!$A$1:$A$75,0),   MATCH(AF$1,役男大表!$A$3:$BD$3,0)  )=0,"",  IF(  INDEX(役男大表!$A$1:$BD$75,MATCH($A52,役男大表!$A$1:$A$75,0),   MATCH(AF$1,役男大表!$A$3:$BD$3,0)  )="榮","x",  IF(  INDEX(役男大表!$A$1:$BD$75,MATCH($A52,役男大表!$A$1:$A$75,0),   MATCH(AF$1,役男大表!$A$3:$BD$3,0)  )="榮-22",  "x榮18-22",               INDEX(役男大表!$A$1:$BD$75,MATCH($A52,役男大表!$A$1:$A$75,0),   MATCH(AF$1,役男大表!$A$3:$BD$3,0)  )                  )  )  )," ",""),"")</f>
        <v/>
      </c>
      <c r="AG52" s="197" t="str">
        <f ca="1">_xlfn.IFNA(  SUBSTITUTE(     IF(  INDEX(役男大表!$A$1:$BD$75,MATCH($A52,役男大表!$A$1:$A$75,0),   MATCH(AG$1,役男大表!$A$3:$BD$3,0)  )=0,"",  IF(  INDEX(役男大表!$A$1:$BD$75,MATCH($A52,役男大表!$A$1:$A$75,0),   MATCH(AG$1,役男大表!$A$3:$BD$3,0)  )="榮","x",  IF(  INDEX(役男大表!$A$1:$BD$75,MATCH($A52,役男大表!$A$1:$A$75,0),   MATCH(AG$1,役男大表!$A$3:$BD$3,0)  )="榮-22",  "x榮18-22",               INDEX(役男大表!$A$1:$BD$75,MATCH($A52,役男大表!$A$1:$A$75,0),   MATCH(AG$1,役男大表!$A$3:$BD$3,0)  )                  )  )  )," ",""),"")</f>
        <v/>
      </c>
      <c r="AH52" s="98"/>
      <c r="AI52" s="98"/>
      <c r="AJ52" s="98"/>
      <c r="AM52" s="257">
        <f t="shared" si="1"/>
        <v>51</v>
      </c>
      <c r="AN52" s="65" t="str">
        <f t="shared" si="2"/>
        <v>楊瑞麟</v>
      </c>
      <c r="AO52" s="70" t="str">
        <f t="shared" ca="1" si="3"/>
        <v>全日勤</v>
      </c>
      <c r="AP52" s="65" t="str">
        <f>_xlfn.IFNA(IF((ROW(AP52)-1)&lt;=暫1!$B$2,IF(VALUE($AM52)=暫1!B$3,"家因",IF(VALUE($AM52)=暫1!C$3,"家因",IF(VALUE($AM52)=暫1!D$3,"家因",IF(VALUE($AM52)=暫1!E$3,"家因",IF(VALUE($AM52)=暫1!F$3,"家因",IF(VALUE($AM52)=暫1!G$3,"家因",IF(VALUE($AM52)=暫1!H$3,"家因",IF(VALUE($AM52)=暫1!I$3,"家因",IF(VALUE($AM52)=暫1!J$3,"家因",IF(VALUE($AM52)=暫1!K$3,"家因",IF(VALUE($AM52)=暫1!L$3,"家因",IF(VALUE($AM52)=暫1!M$3,"家因",IF(VALUE($AM52)=暫1!N$3,"家因",IF(VALUE($AM52)=暫1!O$3,"家因",IF(VALUE($AM52)=暫1!P$3,"家因",IF(VALUE($AM52)=暫1!Q$3,"家因",IF(VALUE($AM52)=暫1!R$3,"家因",IF(VALUE($AM52)=暫1!S$3,"家因",IF(VALUE($AM52)=暫1!T$3,"家因",IF(VALUE($AM52)=暫1!U$3,"家因","")))))))))))))))))))),""),"")</f>
        <v/>
      </c>
      <c r="AQ52" s="65" t="str">
        <f ca="1">IF((ROW(AQ52)-1)&lt;=暫1!$B$2,_xlfn.IFNA(IF(INDEX($A$1:$AJ$99,MATCH($AN52,$B$1:$B$219,0),VALUE($AQ$1+3))="成","補",INDEX($A$1:$AJ$99,MATCH($AN52,$B$1:$B$219,0),VALUE($AQ$1+3))),""),"")</f>
        <v/>
      </c>
      <c r="AR52" s="65">
        <f>IF((ROW(AR52)-1)&lt;=暫1!$B$2,_xlfn.IFNA(IF(INDEX($A$1:$AJ$99,MATCH($AN52,$B$1:$B$219,0),VALUE($AR$1+3))="成","補",INDEX($A$1:$AJ$99,MATCH($AN52,$B$1:$B$219,0),VALUE($AR$1+3))),""),"")</f>
        <v>0</v>
      </c>
      <c r="AS52" s="65">
        <f>IF((ROW(AS52)-1)&lt;=暫1!$B$2,_xlfn.IFNA(IF(INDEX($A$1:$AJ$99,MATCH($AN52,$B$1:$B$219,0),VALUE($AS$1+3))="成","補",INDEX($A$1:$AJ$99,MATCH($AN52,$B$1:$B$219,0),VALUE($AS$1+3))),""),"")</f>
        <v>0</v>
      </c>
      <c r="AT52" s="65" t="e">
        <f t="shared" ca="1" si="4"/>
        <v>#N/A</v>
      </c>
      <c r="AU52" s="65" t="e">
        <f t="shared" ca="1" si="8"/>
        <v>#N/A</v>
      </c>
      <c r="AV52" s="65" t="str">
        <f t="shared" ca="1" si="6"/>
        <v/>
      </c>
      <c r="AY52" s="62"/>
      <c r="AZ52" s="62"/>
      <c r="BA52" s="62"/>
      <c r="BB52" s="62"/>
      <c r="BC52" s="62"/>
    </row>
    <row r="53" spans="1:55" ht="25.5" customHeight="1">
      <c r="A53" s="197">
        <v>52</v>
      </c>
      <c r="B53" s="197" t="str">
        <f>_xlfn.IFNA(  INDEX(役男大表!$A$1:$BD$75,MATCH(A53,役男大表!$A$1:$A$75,0),2),"")</f>
        <v>林晉弘</v>
      </c>
      <c r="C53" s="197" t="str">
        <f ca="1">_xlfn.IFNA(  SUBSTITUTE(     IF(  INDEX(役男大表!$A$1:$BD$75,MATCH($A53,役男大表!$A$1:$A$75,0),   MATCH(C$1,役男大表!$A$3:$BD$3,0)  )=0,"",  IF(  INDEX(役男大表!$A$1:$BD$75,MATCH($A53,役男大表!$A$1:$A$75,0),   MATCH(C$1,役男大表!$A$3:$BD$3,0)  )="榮","x",  IF(  INDEX(役男大表!$A$1:$BD$75,MATCH($A53,役男大表!$A$1:$A$75,0),   MATCH(C$1,役男大表!$A$3:$BD$3,0)  )="榮-22",  "x榮18-22",               INDEX(役男大表!$A$1:$BD$75,MATCH($A53,役男大表!$A$1:$A$75,0),   MATCH(C$1,役男大表!$A$3:$BD$3,0)  )                  )  )  )," ",""),"")</f>
        <v/>
      </c>
      <c r="D53" s="197" t="str">
        <f ca="1">_xlfn.IFNA(  SUBSTITUTE(     IF(  INDEX(役男大表!$A$1:$BD$75,MATCH($A53,役男大表!$A$1:$A$75,0),   MATCH(D$1,役男大表!$A$3:$BD$3,0)  )=0,"",  IF(  INDEX(役男大表!$A$1:$BD$75,MATCH($A53,役男大表!$A$1:$A$75,0),   MATCH(D$1,役男大表!$A$3:$BD$3,0)  )="榮","x",  IF(  INDEX(役男大表!$A$1:$BD$75,MATCH($A53,役男大表!$A$1:$A$75,0),   MATCH(D$1,役男大表!$A$3:$BD$3,0)  )="榮-22",  "x榮18-22",               INDEX(役男大表!$A$1:$BD$75,MATCH($A53,役男大表!$A$1:$A$75,0),   MATCH(D$1,役男大表!$A$3:$BD$3,0)  )                  )  )  )," ",""),"")</f>
        <v/>
      </c>
      <c r="E53" s="197" t="str">
        <f ca="1">_xlfn.IFNA(  SUBSTITUTE(     IF(  INDEX(役男大表!$A$1:$BD$75,MATCH($A53,役男大表!$A$1:$A$75,0),   MATCH(E$1,役男大表!$A$3:$BD$3,0)  )=0,"",  IF(  INDEX(役男大表!$A$1:$BD$75,MATCH($A53,役男大表!$A$1:$A$75,0),   MATCH(E$1,役男大表!$A$3:$BD$3,0)  )="榮","x",  IF(  INDEX(役男大表!$A$1:$BD$75,MATCH($A53,役男大表!$A$1:$A$75,0),   MATCH(E$1,役男大表!$A$3:$BD$3,0)  )="榮-22",  "x榮18-22",               INDEX(役男大表!$A$1:$BD$75,MATCH($A53,役男大表!$A$1:$A$75,0),   MATCH(E$1,役男大表!$A$3:$BD$3,0)  )                  )  )  )," ",""),"")</f>
        <v/>
      </c>
      <c r="F53" s="197" t="str">
        <f ca="1">_xlfn.IFNA(  SUBSTITUTE(     IF(  INDEX(役男大表!$A$1:$BD$75,MATCH($A53,役男大表!$A$1:$A$75,0),   MATCH(F$1,役男大表!$A$3:$BD$3,0)  )=0,"",  IF(  INDEX(役男大表!$A$1:$BD$75,MATCH($A53,役男大表!$A$1:$A$75,0),   MATCH(F$1,役男大表!$A$3:$BD$3,0)  )="榮","x",  IF(  INDEX(役男大表!$A$1:$BD$75,MATCH($A53,役男大表!$A$1:$A$75,0),   MATCH(F$1,役男大表!$A$3:$BD$3,0)  )="榮-22",  "x榮18-22",               INDEX(役男大表!$A$1:$BD$75,MATCH($A53,役男大表!$A$1:$A$75,0),   MATCH(F$1,役男大表!$A$3:$BD$3,0)  )                  )  )  )," ",""),"")</f>
        <v/>
      </c>
      <c r="G53" s="197" t="str">
        <f ca="1">_xlfn.IFNA(  SUBSTITUTE(     IF(  INDEX(役男大表!$A$1:$BD$75,MATCH($A53,役男大表!$A$1:$A$75,0),   MATCH(G$1,役男大表!$A$3:$BD$3,0)  )=0,"",  IF(  INDEX(役男大表!$A$1:$BD$75,MATCH($A53,役男大表!$A$1:$A$75,0),   MATCH(G$1,役男大表!$A$3:$BD$3,0)  )="榮","x",  IF(  INDEX(役男大表!$A$1:$BD$75,MATCH($A53,役男大表!$A$1:$A$75,0),   MATCH(G$1,役男大表!$A$3:$BD$3,0)  )="榮-22",  "x榮18-22",               INDEX(役男大表!$A$1:$BD$75,MATCH($A53,役男大表!$A$1:$A$75,0),   MATCH(G$1,役男大表!$A$3:$BD$3,0)  )                  )  )  )," ",""),"")</f>
        <v/>
      </c>
      <c r="H53" s="197" t="str">
        <f ca="1">_xlfn.IFNA(  SUBSTITUTE(     IF(  INDEX(役男大表!$A$1:$BD$75,MATCH($A53,役男大表!$A$1:$A$75,0),   MATCH(H$1,役男大表!$A$3:$BD$3,0)  )=0,"",  IF(  INDEX(役男大表!$A$1:$BD$75,MATCH($A53,役男大表!$A$1:$A$75,0),   MATCH(H$1,役男大表!$A$3:$BD$3,0)  )="榮","x",  IF(  INDEX(役男大表!$A$1:$BD$75,MATCH($A53,役男大表!$A$1:$A$75,0),   MATCH(H$1,役男大表!$A$3:$BD$3,0)  )="榮-22",  "x榮18-22",               INDEX(役男大表!$A$1:$BD$75,MATCH($A53,役男大表!$A$1:$A$75,0),   MATCH(H$1,役男大表!$A$3:$BD$3,0)  )                  )  )  )," ",""),"")</f>
        <v/>
      </c>
      <c r="I53" s="197" t="str">
        <f ca="1">_xlfn.IFNA(  SUBSTITUTE(     IF(  INDEX(役男大表!$A$1:$BD$75,MATCH($A53,役男大表!$A$1:$A$75,0),   MATCH(I$1,役男大表!$A$3:$BD$3,0)  )=0,"",  IF(  INDEX(役男大表!$A$1:$BD$75,MATCH($A53,役男大表!$A$1:$A$75,0),   MATCH(I$1,役男大表!$A$3:$BD$3,0)  )="榮","x",  IF(  INDEX(役男大表!$A$1:$BD$75,MATCH($A53,役男大表!$A$1:$A$75,0),   MATCH(I$1,役男大表!$A$3:$BD$3,0)  )="榮-22",  "x榮18-22",               INDEX(役男大表!$A$1:$BD$75,MATCH($A53,役男大表!$A$1:$A$75,0),   MATCH(I$1,役男大表!$A$3:$BD$3,0)  )                  )  )  )," ",""),"")</f>
        <v>病07-8日18</v>
      </c>
      <c r="J53" s="197" t="str">
        <f ca="1">_xlfn.IFNA(  SUBSTITUTE(     IF(  INDEX(役男大表!$A$1:$BD$75,MATCH($A53,役男大表!$A$1:$A$75,0),   MATCH(J$1,役男大表!$A$3:$BD$3,0)  )=0,"",  IF(  INDEX(役男大表!$A$1:$BD$75,MATCH($A53,役男大表!$A$1:$A$75,0),   MATCH(J$1,役男大表!$A$3:$BD$3,0)  )="榮","x",  IF(  INDEX(役男大表!$A$1:$BD$75,MATCH($A53,役男大表!$A$1:$A$75,0),   MATCH(J$1,役男大表!$A$3:$BD$3,0)  )="榮-22",  "x榮18-22",               INDEX(役男大表!$A$1:$BD$75,MATCH($A53,役男大表!$A$1:$A$75,0),   MATCH(J$1,役男大表!$A$3:$BD$3,0)  )                  )  )  )," ",""),"")</f>
        <v>病7日07-8日18</v>
      </c>
      <c r="K53" s="197" t="str">
        <f ca="1">_xlfn.IFNA(  SUBSTITUTE(     IF(  INDEX(役男大表!$A$1:$BD$75,MATCH($A53,役男大表!$A$1:$A$75,0),   MATCH(K$1,役男大表!$A$3:$BD$3,0)  )=0,"",  IF(  INDEX(役男大表!$A$1:$BD$75,MATCH($A53,役男大表!$A$1:$A$75,0),   MATCH(K$1,役男大表!$A$3:$BD$3,0)  )="榮","x",  IF(  INDEX(役男大表!$A$1:$BD$75,MATCH($A53,役男大表!$A$1:$A$75,0),   MATCH(K$1,役男大表!$A$3:$BD$3,0)  )="榮-22",  "x榮18-22",               INDEX(役男大表!$A$1:$BD$75,MATCH($A53,役男大表!$A$1:$A$75,0),   MATCH(K$1,役男大表!$A$3:$BD$3,0)  )                  )  )  )," ",""),"")</f>
        <v>x</v>
      </c>
      <c r="L53" s="197" t="str">
        <f ca="1">_xlfn.IFNA(  SUBSTITUTE(     IF(  INDEX(役男大表!$A$1:$BD$75,MATCH($A53,役男大表!$A$1:$A$75,0),   MATCH(L$1,役男大表!$A$3:$BD$3,0)  )=0,"",  IF(  INDEX(役男大表!$A$1:$BD$75,MATCH($A53,役男大表!$A$1:$A$75,0),   MATCH(L$1,役男大表!$A$3:$BD$3,0)  )="榮","x",  IF(  INDEX(役男大表!$A$1:$BD$75,MATCH($A53,役男大表!$A$1:$A$75,0),   MATCH(L$1,役男大表!$A$3:$BD$3,0)  )="榮-22",  "x榮18-22",               INDEX(役男大表!$A$1:$BD$75,MATCH($A53,役男大表!$A$1:$A$75,0),   MATCH(L$1,役男大表!$A$3:$BD$3,0)  )                  )  )  )," ",""),"")</f>
        <v>x</v>
      </c>
      <c r="M53" s="197" t="str">
        <f ca="1">_xlfn.IFNA(  SUBSTITUTE(     IF(  INDEX(役男大表!$A$1:$BD$75,MATCH($A53,役男大表!$A$1:$A$75,0),   MATCH(M$1,役男大表!$A$3:$BD$3,0)  )=0,"",  IF(  INDEX(役男大表!$A$1:$BD$75,MATCH($A53,役男大表!$A$1:$A$75,0),   MATCH(M$1,役男大表!$A$3:$BD$3,0)  )="榮","x",  IF(  INDEX(役男大表!$A$1:$BD$75,MATCH($A53,役男大表!$A$1:$A$75,0),   MATCH(M$1,役男大表!$A$3:$BD$3,0)  )="榮-22",  "x榮18-22",               INDEX(役男大表!$A$1:$BD$75,MATCH($A53,役男大表!$A$1:$A$75,0),   MATCH(M$1,役男大表!$A$3:$BD$3,0)  )                  )  )  )," ",""),"")</f>
        <v/>
      </c>
      <c r="N53" s="197" t="str">
        <f ca="1">_xlfn.IFNA(  SUBSTITUTE(     IF(  INDEX(役男大表!$A$1:$BD$75,MATCH($A53,役男大表!$A$1:$A$75,0),   MATCH(N$1,役男大表!$A$3:$BD$3,0)  )=0,"",  IF(  INDEX(役男大表!$A$1:$BD$75,MATCH($A53,役男大表!$A$1:$A$75,0),   MATCH(N$1,役男大表!$A$3:$BD$3,0)  )="榮","x",  IF(  INDEX(役男大表!$A$1:$BD$75,MATCH($A53,役男大表!$A$1:$A$75,0),   MATCH(N$1,役男大表!$A$3:$BD$3,0)  )="榮-22",  "x榮18-22",               INDEX(役男大表!$A$1:$BD$75,MATCH($A53,役男大表!$A$1:$A$75,0),   MATCH(N$1,役男大表!$A$3:$BD$3,0)  )                  )  )  )," ",""),"")</f>
        <v/>
      </c>
      <c r="O53" s="197" t="str">
        <f ca="1">_xlfn.IFNA(  SUBSTITUTE(     IF(  INDEX(役男大表!$A$1:$BD$75,MATCH($A53,役男大表!$A$1:$A$75,0),   MATCH(O$1,役男大表!$A$3:$BD$3,0)  )=0,"",  IF(  INDEX(役男大表!$A$1:$BD$75,MATCH($A53,役男大表!$A$1:$A$75,0),   MATCH(O$1,役男大表!$A$3:$BD$3,0)  )="榮","x",  IF(  INDEX(役男大表!$A$1:$BD$75,MATCH($A53,役男大表!$A$1:$A$75,0),   MATCH(O$1,役男大表!$A$3:$BD$3,0)  )="榮-22",  "x榮18-22",               INDEX(役男大表!$A$1:$BD$75,MATCH($A53,役男大表!$A$1:$A$75,0),   MATCH(O$1,役男大表!$A$3:$BD$3,0)  )                  )  )  )," ",""),"")</f>
        <v/>
      </c>
      <c r="P53" s="197" t="str">
        <f ca="1">_xlfn.IFNA(  SUBSTITUTE(     IF(  INDEX(役男大表!$A$1:$BD$75,MATCH($A53,役男大表!$A$1:$A$75,0),   MATCH(P$1,役男大表!$A$3:$BD$3,0)  )=0,"",  IF(  INDEX(役男大表!$A$1:$BD$75,MATCH($A53,役男大表!$A$1:$A$75,0),   MATCH(P$1,役男大表!$A$3:$BD$3,0)  )="榮","x",  IF(  INDEX(役男大表!$A$1:$BD$75,MATCH($A53,役男大表!$A$1:$A$75,0),   MATCH(P$1,役男大表!$A$3:$BD$3,0)  )="榮-22",  "x榮18-22",               INDEX(役男大表!$A$1:$BD$75,MATCH($A53,役男大表!$A$1:$A$75,0),   MATCH(P$1,役男大表!$A$3:$BD$3,0)  )                  )  )  )," ",""),"")</f>
        <v/>
      </c>
      <c r="Q53" s="197" t="str">
        <f ca="1">_xlfn.IFNA(  SUBSTITUTE(     IF(  INDEX(役男大表!$A$1:$BD$75,MATCH($A53,役男大表!$A$1:$A$75,0),   MATCH(Q$1,役男大表!$A$3:$BD$3,0)  )=0,"",  IF(  INDEX(役男大表!$A$1:$BD$75,MATCH($A53,役男大表!$A$1:$A$75,0),   MATCH(Q$1,役男大表!$A$3:$BD$3,0)  )="榮","x",  IF(  INDEX(役男大表!$A$1:$BD$75,MATCH($A53,役男大表!$A$1:$A$75,0),   MATCH(Q$1,役男大表!$A$3:$BD$3,0)  )="榮-22",  "x榮18-22",               INDEX(役男大表!$A$1:$BD$75,MATCH($A53,役男大表!$A$1:$A$75,0),   MATCH(Q$1,役男大表!$A$3:$BD$3,0)  )                  )  )  )," ",""),"")</f>
        <v/>
      </c>
      <c r="R53" s="197" t="str">
        <f ca="1">_xlfn.IFNA(  SUBSTITUTE(     IF(  INDEX(役男大表!$A$1:$BD$75,MATCH($A53,役男大表!$A$1:$A$75,0),   MATCH(R$1,役男大表!$A$3:$BD$3,0)  )=0,"",  IF(  INDEX(役男大表!$A$1:$BD$75,MATCH($A53,役男大表!$A$1:$A$75,0),   MATCH(R$1,役男大表!$A$3:$BD$3,0)  )="榮","x",  IF(  INDEX(役男大表!$A$1:$BD$75,MATCH($A53,役男大表!$A$1:$A$75,0),   MATCH(R$1,役男大表!$A$3:$BD$3,0)  )="榮-22",  "x榮18-22",               INDEX(役男大表!$A$1:$BD$75,MATCH($A53,役男大表!$A$1:$A$75,0),   MATCH(R$1,役男大表!$A$3:$BD$3,0)  )                  )  )  )," ",""),"")</f>
        <v>x</v>
      </c>
      <c r="S53" s="197" t="str">
        <f ca="1">_xlfn.IFNA(  SUBSTITUTE(     IF(  INDEX(役男大表!$A$1:$BD$75,MATCH($A53,役男大表!$A$1:$A$75,0),   MATCH(S$1,役男大表!$A$3:$BD$3,0)  )=0,"",  IF(  INDEX(役男大表!$A$1:$BD$75,MATCH($A53,役男大表!$A$1:$A$75,0),   MATCH(S$1,役男大表!$A$3:$BD$3,0)  )="榮","x",  IF(  INDEX(役男大表!$A$1:$BD$75,MATCH($A53,役男大表!$A$1:$A$75,0),   MATCH(S$1,役男大表!$A$3:$BD$3,0)  )="榮-22",  "x榮18-22",               INDEX(役男大表!$A$1:$BD$75,MATCH($A53,役男大表!$A$1:$A$75,0),   MATCH(S$1,役男大表!$A$3:$BD$3,0)  )                  )  )  )," ",""),"")</f>
        <v>x</v>
      </c>
      <c r="T53" s="197" t="str">
        <f ca="1">_xlfn.IFNA(  SUBSTITUTE(     IF(  INDEX(役男大表!$A$1:$BD$75,MATCH($A53,役男大表!$A$1:$A$75,0),   MATCH(T$1,役男大表!$A$3:$BD$3,0)  )=0,"",  IF(  INDEX(役男大表!$A$1:$BD$75,MATCH($A53,役男大表!$A$1:$A$75,0),   MATCH(T$1,役男大表!$A$3:$BD$3,0)  )="榮","x",  IF(  INDEX(役男大表!$A$1:$BD$75,MATCH($A53,役男大表!$A$1:$A$75,0),   MATCH(T$1,役男大表!$A$3:$BD$3,0)  )="榮-22",  "x榮18-22",               INDEX(役男大表!$A$1:$BD$75,MATCH($A53,役男大表!$A$1:$A$75,0),   MATCH(T$1,役男大表!$A$3:$BD$3,0)  )                  )  )  )," ",""),"")</f>
        <v/>
      </c>
      <c r="U53" s="197" t="str">
        <f ca="1">_xlfn.IFNA(  SUBSTITUTE(     IF(  INDEX(役男大表!$A$1:$BD$75,MATCH($A53,役男大表!$A$1:$A$75,0),   MATCH(U$1,役男大表!$A$3:$BD$3,0)  )=0,"",  IF(  INDEX(役男大表!$A$1:$BD$75,MATCH($A53,役男大表!$A$1:$A$75,0),   MATCH(U$1,役男大表!$A$3:$BD$3,0)  )="榮","x",  IF(  INDEX(役男大表!$A$1:$BD$75,MATCH($A53,役男大表!$A$1:$A$75,0),   MATCH(U$1,役男大表!$A$3:$BD$3,0)  )="榮-22",  "x榮18-22",               INDEX(役男大表!$A$1:$BD$75,MATCH($A53,役男大表!$A$1:$A$75,0),   MATCH(U$1,役男大表!$A$3:$BD$3,0)  )                  )  )  )," ",""),"")</f>
        <v/>
      </c>
      <c r="V53" s="197" t="str">
        <f ca="1">_xlfn.IFNA(  SUBSTITUTE(     IF(  INDEX(役男大表!$A$1:$BD$75,MATCH($A53,役男大表!$A$1:$A$75,0),   MATCH(V$1,役男大表!$A$3:$BD$3,0)  )=0,"",  IF(  INDEX(役男大表!$A$1:$BD$75,MATCH($A53,役男大表!$A$1:$A$75,0),   MATCH(V$1,役男大表!$A$3:$BD$3,0)  )="榮","x",  IF(  INDEX(役男大表!$A$1:$BD$75,MATCH($A53,役男大表!$A$1:$A$75,0),   MATCH(V$1,役男大表!$A$3:$BD$3,0)  )="榮-22",  "x榮18-22",               INDEX(役男大表!$A$1:$BD$75,MATCH($A53,役男大表!$A$1:$A$75,0),   MATCH(V$1,役男大表!$A$3:$BD$3,0)  )                  )  )  )," ",""),"")</f>
        <v/>
      </c>
      <c r="W53" s="197" t="str">
        <f ca="1">_xlfn.IFNA(  SUBSTITUTE(     IF(  INDEX(役男大表!$A$1:$BD$75,MATCH($A53,役男大表!$A$1:$A$75,0),   MATCH(W$1,役男大表!$A$3:$BD$3,0)  )=0,"",  IF(  INDEX(役男大表!$A$1:$BD$75,MATCH($A53,役男大表!$A$1:$A$75,0),   MATCH(W$1,役男大表!$A$3:$BD$3,0)  )="榮","x",  IF(  INDEX(役男大表!$A$1:$BD$75,MATCH($A53,役男大表!$A$1:$A$75,0),   MATCH(W$1,役男大表!$A$3:$BD$3,0)  )="榮-22",  "x榮18-22",               INDEX(役男大表!$A$1:$BD$75,MATCH($A53,役男大表!$A$1:$A$75,0),   MATCH(W$1,役男大表!$A$3:$BD$3,0)  )                  )  )  )," ",""),"")</f>
        <v/>
      </c>
      <c r="X53" s="197" t="str">
        <f ca="1">_xlfn.IFNA(  SUBSTITUTE(     IF(  INDEX(役男大表!$A$1:$BD$75,MATCH($A53,役男大表!$A$1:$A$75,0),   MATCH(X$1,役男大表!$A$3:$BD$3,0)  )=0,"",  IF(  INDEX(役男大表!$A$1:$BD$75,MATCH($A53,役男大表!$A$1:$A$75,0),   MATCH(X$1,役男大表!$A$3:$BD$3,0)  )="榮","x",  IF(  INDEX(役男大表!$A$1:$BD$75,MATCH($A53,役男大表!$A$1:$A$75,0),   MATCH(X$1,役男大表!$A$3:$BD$3,0)  )="榮-22",  "x榮18-22",               INDEX(役男大表!$A$1:$BD$75,MATCH($A53,役男大表!$A$1:$A$75,0),   MATCH(X$1,役男大表!$A$3:$BD$3,0)  )                  )  )  )," ",""),"")</f>
        <v>補</v>
      </c>
      <c r="Y53" s="197" t="str">
        <f ca="1">_xlfn.IFNA(  SUBSTITUTE(     IF(  INDEX(役男大表!$A$1:$BD$75,MATCH($A53,役男大表!$A$1:$A$75,0),   MATCH(Y$1,役男大表!$A$3:$BD$3,0)  )=0,"",  IF(  INDEX(役男大表!$A$1:$BD$75,MATCH($A53,役男大表!$A$1:$A$75,0),   MATCH(Y$1,役男大表!$A$3:$BD$3,0)  )="榮","x",  IF(  INDEX(役男大表!$A$1:$BD$75,MATCH($A53,役男大表!$A$1:$A$75,0),   MATCH(Y$1,役男大表!$A$3:$BD$3,0)  )="榮-22",  "x榮18-22",               INDEX(役男大表!$A$1:$BD$75,MATCH($A53,役男大表!$A$1:$A$75,0),   MATCH(Y$1,役男大表!$A$3:$BD$3,0)  )                  )  )  )," ",""),"")</f>
        <v>x</v>
      </c>
      <c r="Z53" s="197" t="str">
        <f ca="1">_xlfn.IFNA(  SUBSTITUTE(     IF(  INDEX(役男大表!$A$1:$BD$75,MATCH($A53,役男大表!$A$1:$A$75,0),   MATCH(Z$1,役男大表!$A$3:$BD$3,0)  )=0,"",  IF(  INDEX(役男大表!$A$1:$BD$75,MATCH($A53,役男大表!$A$1:$A$75,0),   MATCH(Z$1,役男大表!$A$3:$BD$3,0)  )="榮","x",  IF(  INDEX(役男大表!$A$1:$BD$75,MATCH($A53,役男大表!$A$1:$A$75,0),   MATCH(Z$1,役男大表!$A$3:$BD$3,0)  )="榮-22",  "x榮18-22",               INDEX(役男大表!$A$1:$BD$75,MATCH($A53,役男大表!$A$1:$A$75,0),   MATCH(Z$1,役男大表!$A$3:$BD$3,0)  )                  )  )  )," ",""),"")</f>
        <v>x</v>
      </c>
      <c r="AA53" s="197" t="str">
        <f ca="1">_xlfn.IFNA(  SUBSTITUTE(     IF(  INDEX(役男大表!$A$1:$BD$75,MATCH($A53,役男大表!$A$1:$A$75,0),   MATCH(AA$1,役男大表!$A$3:$BD$3,0)  )=0,"",  IF(  INDEX(役男大表!$A$1:$BD$75,MATCH($A53,役男大表!$A$1:$A$75,0),   MATCH(AA$1,役男大表!$A$3:$BD$3,0)  )="榮","x",  IF(  INDEX(役男大表!$A$1:$BD$75,MATCH($A53,役男大表!$A$1:$A$75,0),   MATCH(AA$1,役男大表!$A$3:$BD$3,0)  )="榮-22",  "x榮18-22",               INDEX(役男大表!$A$1:$BD$75,MATCH($A53,役男大表!$A$1:$A$75,0),   MATCH(AA$1,役男大表!$A$3:$BD$3,0)  )                  )  )  )," ",""),"")</f>
        <v/>
      </c>
      <c r="AB53" s="197" t="str">
        <f ca="1">_xlfn.IFNA(  SUBSTITUTE(     IF(  INDEX(役男大表!$A$1:$BD$75,MATCH($A53,役男大表!$A$1:$A$75,0),   MATCH(AB$1,役男大表!$A$3:$BD$3,0)  )=0,"",  IF(  INDEX(役男大表!$A$1:$BD$75,MATCH($A53,役男大表!$A$1:$A$75,0),   MATCH(AB$1,役男大表!$A$3:$BD$3,0)  )="榮","x",  IF(  INDEX(役男大表!$A$1:$BD$75,MATCH($A53,役男大表!$A$1:$A$75,0),   MATCH(AB$1,役男大表!$A$3:$BD$3,0)  )="榮-22",  "x榮18-22",               INDEX(役男大表!$A$1:$BD$75,MATCH($A53,役男大表!$A$1:$A$75,0),   MATCH(AB$1,役男大表!$A$3:$BD$3,0)  )                  )  )  )," ",""),"")</f>
        <v/>
      </c>
      <c r="AC53" s="197" t="str">
        <f ca="1">_xlfn.IFNA(  SUBSTITUTE(     IF(  INDEX(役男大表!$A$1:$BD$75,MATCH($A53,役男大表!$A$1:$A$75,0),   MATCH(AC$1,役男大表!$A$3:$BD$3,0)  )=0,"",  IF(  INDEX(役男大表!$A$1:$BD$75,MATCH($A53,役男大表!$A$1:$A$75,0),   MATCH(AC$1,役男大表!$A$3:$BD$3,0)  )="榮","x",  IF(  INDEX(役男大表!$A$1:$BD$75,MATCH($A53,役男大表!$A$1:$A$75,0),   MATCH(AC$1,役男大表!$A$3:$BD$3,0)  )="榮-22",  "x榮18-22",               INDEX(役男大表!$A$1:$BD$75,MATCH($A53,役男大表!$A$1:$A$75,0),   MATCH(AC$1,役男大表!$A$3:$BD$3,0)  )                  )  )  )," ",""),"")</f>
        <v/>
      </c>
      <c r="AD53" s="197" t="str">
        <f ca="1">_xlfn.IFNA(  SUBSTITUTE(     IF(  INDEX(役男大表!$A$1:$BD$75,MATCH($A53,役男大表!$A$1:$A$75,0),   MATCH(AD$1,役男大表!$A$3:$BD$3,0)  )=0,"",  IF(  INDEX(役男大表!$A$1:$BD$75,MATCH($A53,役男大表!$A$1:$A$75,0),   MATCH(AD$1,役男大表!$A$3:$BD$3,0)  )="榮","x",  IF(  INDEX(役男大表!$A$1:$BD$75,MATCH($A53,役男大表!$A$1:$A$75,0),   MATCH(AD$1,役男大表!$A$3:$BD$3,0)  )="榮-22",  "x榮18-22",               INDEX(役男大表!$A$1:$BD$75,MATCH($A53,役男大表!$A$1:$A$75,0),   MATCH(AD$1,役男大表!$A$3:$BD$3,0)  )                  )  )  )," ",""),"")</f>
        <v/>
      </c>
      <c r="AE53" s="197" t="str">
        <f ca="1">_xlfn.IFNA(  SUBSTITUTE(     IF(  INDEX(役男大表!$A$1:$BD$75,MATCH($A53,役男大表!$A$1:$A$75,0),   MATCH(AE$1,役男大表!$A$3:$BD$3,0)  )=0,"",  IF(  INDEX(役男大表!$A$1:$BD$75,MATCH($A53,役男大表!$A$1:$A$75,0),   MATCH(AE$1,役男大表!$A$3:$BD$3,0)  )="榮","x",  IF(  INDEX(役男大表!$A$1:$BD$75,MATCH($A53,役男大表!$A$1:$A$75,0),   MATCH(AE$1,役男大表!$A$3:$BD$3,0)  )="榮-22",  "x榮18-22",               INDEX(役男大表!$A$1:$BD$75,MATCH($A53,役男大表!$A$1:$A$75,0),   MATCH(AE$1,役男大表!$A$3:$BD$3,0)  )                  )  )  )," ",""),"")</f>
        <v>x</v>
      </c>
      <c r="AF53" s="197" t="str">
        <f ca="1">_xlfn.IFNA(  SUBSTITUTE(     IF(  INDEX(役男大表!$A$1:$BD$75,MATCH($A53,役男大表!$A$1:$A$75,0),   MATCH(AF$1,役男大表!$A$3:$BD$3,0)  )=0,"",  IF(  INDEX(役男大表!$A$1:$BD$75,MATCH($A53,役男大表!$A$1:$A$75,0),   MATCH(AF$1,役男大表!$A$3:$BD$3,0)  )="榮","x",  IF(  INDEX(役男大表!$A$1:$BD$75,MATCH($A53,役男大表!$A$1:$A$75,0),   MATCH(AF$1,役男大表!$A$3:$BD$3,0)  )="榮-22",  "x榮18-22",               INDEX(役男大表!$A$1:$BD$75,MATCH($A53,役男大表!$A$1:$A$75,0),   MATCH(AF$1,役男大表!$A$3:$BD$3,0)  )                  )  )  )," ",""),"")</f>
        <v>x</v>
      </c>
      <c r="AG53" s="197" t="str">
        <f ca="1">_xlfn.IFNA(  SUBSTITUTE(     IF(  INDEX(役男大表!$A$1:$BD$75,MATCH($A53,役男大表!$A$1:$A$75,0),   MATCH(AG$1,役男大表!$A$3:$BD$3,0)  )=0,"",  IF(  INDEX(役男大表!$A$1:$BD$75,MATCH($A53,役男大表!$A$1:$A$75,0),   MATCH(AG$1,役男大表!$A$3:$BD$3,0)  )="榮","x",  IF(  INDEX(役男大表!$A$1:$BD$75,MATCH($A53,役男大表!$A$1:$A$75,0),   MATCH(AG$1,役男大表!$A$3:$BD$3,0)  )="榮-22",  "x榮18-22",               INDEX(役男大表!$A$1:$BD$75,MATCH($A53,役男大表!$A$1:$A$75,0),   MATCH(AG$1,役男大表!$A$3:$BD$3,0)  )                  )  )  )," ",""),"")</f>
        <v>x</v>
      </c>
      <c r="AH53" s="98"/>
      <c r="AI53" s="98"/>
      <c r="AJ53" s="98"/>
      <c r="AM53" s="257">
        <f t="shared" si="1"/>
        <v>52</v>
      </c>
      <c r="AN53" s="65" t="str">
        <f t="shared" si="2"/>
        <v>林晉弘</v>
      </c>
      <c r="AO53" s="70" t="str">
        <f t="shared" ca="1" si="3"/>
        <v>18收</v>
      </c>
      <c r="AP53" s="65" t="str">
        <f>_xlfn.IFNA(IF((ROW(AP53)-1)&lt;=暫1!$B$2,IF(VALUE($AM53)=暫1!B$3,"家因",IF(VALUE($AM53)=暫1!C$3,"家因",IF(VALUE($AM53)=暫1!D$3,"家因",IF(VALUE($AM53)=暫1!E$3,"家因",IF(VALUE($AM53)=暫1!F$3,"家因",IF(VALUE($AM53)=暫1!G$3,"家因",IF(VALUE($AM53)=暫1!H$3,"家因",IF(VALUE($AM53)=暫1!I$3,"家因",IF(VALUE($AM53)=暫1!J$3,"家因",IF(VALUE($AM53)=暫1!K$3,"家因",IF(VALUE($AM53)=暫1!L$3,"家因",IF(VALUE($AM53)=暫1!M$3,"家因",IF(VALUE($AM53)=暫1!N$3,"家因",IF(VALUE($AM53)=暫1!O$3,"家因",IF(VALUE($AM53)=暫1!P$3,"家因",IF(VALUE($AM53)=暫1!Q$3,"家因",IF(VALUE($AM53)=暫1!R$3,"家因",IF(VALUE($AM53)=暫1!S$3,"家因",IF(VALUE($AM53)=暫1!T$3,"家因",IF(VALUE($AM53)=暫1!U$3,"家因","")))))))))))))))))))),""),"")</f>
        <v/>
      </c>
      <c r="AQ53" s="65" t="str">
        <f ca="1">IF((ROW(AQ53)-1)&lt;=暫1!$B$2,_xlfn.IFNA(IF(INDEX($A$1:$AJ$99,MATCH($AN53,$B$1:$B$219,0),VALUE($AQ$1+3))="成","補",INDEX($A$1:$AJ$99,MATCH($AN53,$B$1:$B$219,0),VALUE($AQ$1+3))),""),"")</f>
        <v>x</v>
      </c>
      <c r="AR53" s="65">
        <f>IF((ROW(AR53)-1)&lt;=暫1!$B$2,_xlfn.IFNA(IF(INDEX($A$1:$AJ$99,MATCH($AN53,$B$1:$B$219,0),VALUE($AR$1+3))="成","補",INDEX($A$1:$AJ$99,MATCH($AN53,$B$1:$B$219,0),VALUE($AR$1+3))),""),"")</f>
        <v>0</v>
      </c>
      <c r="AS53" s="65">
        <f>IF((ROW(AS53)-1)&lt;=暫1!$B$2,_xlfn.IFNA(IF(INDEX($A$1:$AJ$99,MATCH($AN53,$B$1:$B$219,0),VALUE($AS$1+3))="成","補",INDEX($A$1:$AJ$99,MATCH($AN53,$B$1:$B$219,0),VALUE($AS$1+3))),""),"")</f>
        <v>0</v>
      </c>
      <c r="AT53" s="65" t="e">
        <f t="shared" ca="1" si="4"/>
        <v>#N/A</v>
      </c>
      <c r="AU53" s="65" t="e">
        <f t="shared" ca="1" si="8"/>
        <v>#N/A</v>
      </c>
      <c r="AV53" s="65" t="str">
        <f t="shared" ca="1" si="6"/>
        <v/>
      </c>
      <c r="AY53" s="62"/>
      <c r="AZ53" s="62"/>
      <c r="BA53" s="62"/>
      <c r="BB53" s="62"/>
      <c r="BC53" s="62"/>
    </row>
    <row r="54" spans="1:55" ht="25.5" customHeight="1">
      <c r="A54" s="197">
        <v>53</v>
      </c>
      <c r="B54" s="197" t="str">
        <f>_xlfn.IFNA(  INDEX(役男大表!$A$1:$BD$75,MATCH(A54,役男大表!$A$1:$A$75,0),2),"")</f>
        <v>蔡政倫</v>
      </c>
      <c r="C54" s="197" t="str">
        <f ca="1">_xlfn.IFNA(  SUBSTITUTE(     IF(  INDEX(役男大表!$A$1:$BD$75,MATCH($A54,役男大表!$A$1:$A$75,0),   MATCH(C$1,役男大表!$A$3:$BD$3,0)  )=0,"",  IF(  INDEX(役男大表!$A$1:$BD$75,MATCH($A54,役男大表!$A$1:$A$75,0),   MATCH(C$1,役男大表!$A$3:$BD$3,0)  )="榮","x",  IF(  INDEX(役男大表!$A$1:$BD$75,MATCH($A54,役男大表!$A$1:$A$75,0),   MATCH(C$1,役男大表!$A$3:$BD$3,0)  )="榮-22",  "x榮18-22",               INDEX(役男大表!$A$1:$BD$75,MATCH($A54,役男大表!$A$1:$A$75,0),   MATCH(C$1,役男大表!$A$3:$BD$3,0)  )                  )  )  )," ",""),"")</f>
        <v>x</v>
      </c>
      <c r="D54" s="197" t="str">
        <f ca="1">_xlfn.IFNA(  SUBSTITUTE(     IF(  INDEX(役男大表!$A$1:$BD$75,MATCH($A54,役男大表!$A$1:$A$75,0),   MATCH(D$1,役男大表!$A$3:$BD$3,0)  )=0,"",  IF(  INDEX(役男大表!$A$1:$BD$75,MATCH($A54,役男大表!$A$1:$A$75,0),   MATCH(D$1,役男大表!$A$3:$BD$3,0)  )="榮","x",  IF(  INDEX(役男大表!$A$1:$BD$75,MATCH($A54,役男大表!$A$1:$A$75,0),   MATCH(D$1,役男大表!$A$3:$BD$3,0)  )="榮-22",  "x榮18-22",               INDEX(役男大表!$A$1:$BD$75,MATCH($A54,役男大表!$A$1:$A$75,0),   MATCH(D$1,役男大表!$A$3:$BD$3,0)  )                  )  )  )," ",""),"")</f>
        <v>x</v>
      </c>
      <c r="E54" s="197" t="str">
        <f ca="1">_xlfn.IFNA(  SUBSTITUTE(     IF(  INDEX(役男大表!$A$1:$BD$75,MATCH($A54,役男大表!$A$1:$A$75,0),   MATCH(E$1,役男大表!$A$3:$BD$3,0)  )=0,"",  IF(  INDEX(役男大表!$A$1:$BD$75,MATCH($A54,役男大表!$A$1:$A$75,0),   MATCH(E$1,役男大表!$A$3:$BD$3,0)  )="榮","x",  IF(  INDEX(役男大表!$A$1:$BD$75,MATCH($A54,役男大表!$A$1:$A$75,0),   MATCH(E$1,役男大表!$A$3:$BD$3,0)  )="榮-22",  "x榮18-22",               INDEX(役男大表!$A$1:$BD$75,MATCH($A54,役男大表!$A$1:$A$75,0),   MATCH(E$1,役男大表!$A$3:$BD$3,0)  )                  )  )  )," ",""),"")</f>
        <v/>
      </c>
      <c r="F54" s="197" t="str">
        <f ca="1">_xlfn.IFNA(  SUBSTITUTE(     IF(  INDEX(役男大表!$A$1:$BD$75,MATCH($A54,役男大表!$A$1:$A$75,0),   MATCH(F$1,役男大表!$A$3:$BD$3,0)  )=0,"",  IF(  INDEX(役男大表!$A$1:$BD$75,MATCH($A54,役男大表!$A$1:$A$75,0),   MATCH(F$1,役男大表!$A$3:$BD$3,0)  )="榮","x",  IF(  INDEX(役男大表!$A$1:$BD$75,MATCH($A54,役男大表!$A$1:$A$75,0),   MATCH(F$1,役男大表!$A$3:$BD$3,0)  )="榮-22",  "x榮18-22",               INDEX(役男大表!$A$1:$BD$75,MATCH($A54,役男大表!$A$1:$A$75,0),   MATCH(F$1,役男大表!$A$3:$BD$3,0)  )                  )  )  )," ",""),"")</f>
        <v/>
      </c>
      <c r="G54" s="197" t="str">
        <f ca="1">_xlfn.IFNA(  SUBSTITUTE(     IF(  INDEX(役男大表!$A$1:$BD$75,MATCH($A54,役男大表!$A$1:$A$75,0),   MATCH(G$1,役男大表!$A$3:$BD$3,0)  )=0,"",  IF(  INDEX(役男大表!$A$1:$BD$75,MATCH($A54,役男大表!$A$1:$A$75,0),   MATCH(G$1,役男大表!$A$3:$BD$3,0)  )="榮","x",  IF(  INDEX(役男大表!$A$1:$BD$75,MATCH($A54,役男大表!$A$1:$A$75,0),   MATCH(G$1,役男大表!$A$3:$BD$3,0)  )="榮-22",  "x榮18-22",               INDEX(役男大表!$A$1:$BD$75,MATCH($A54,役男大表!$A$1:$A$75,0),   MATCH(G$1,役男大表!$A$3:$BD$3,0)  )                  )  )  )," ",""),"")</f>
        <v/>
      </c>
      <c r="H54" s="197" t="str">
        <f ca="1">_xlfn.IFNA(  SUBSTITUTE(     IF(  INDEX(役男大表!$A$1:$BD$75,MATCH($A54,役男大表!$A$1:$A$75,0),   MATCH(H$1,役男大表!$A$3:$BD$3,0)  )=0,"",  IF(  INDEX(役男大表!$A$1:$BD$75,MATCH($A54,役男大表!$A$1:$A$75,0),   MATCH(H$1,役男大表!$A$3:$BD$3,0)  )="榮","x",  IF(  INDEX(役男大表!$A$1:$BD$75,MATCH($A54,役男大表!$A$1:$A$75,0),   MATCH(H$1,役男大表!$A$3:$BD$3,0)  )="榮-22",  "x榮18-22",               INDEX(役男大表!$A$1:$BD$75,MATCH($A54,役男大表!$A$1:$A$75,0),   MATCH(H$1,役男大表!$A$3:$BD$3,0)  )                  )  )  )," ",""),"")</f>
        <v/>
      </c>
      <c r="I54" s="197" t="str">
        <f ca="1">_xlfn.IFNA(  SUBSTITUTE(     IF(  INDEX(役男大表!$A$1:$BD$75,MATCH($A54,役男大表!$A$1:$A$75,0),   MATCH(I$1,役男大表!$A$3:$BD$3,0)  )=0,"",  IF(  INDEX(役男大表!$A$1:$BD$75,MATCH($A54,役男大表!$A$1:$A$75,0),   MATCH(I$1,役男大表!$A$3:$BD$3,0)  )="榮","x",  IF(  INDEX(役男大表!$A$1:$BD$75,MATCH($A54,役男大表!$A$1:$A$75,0),   MATCH(I$1,役男大表!$A$3:$BD$3,0)  )="榮-22",  "x榮18-22",               INDEX(役男大表!$A$1:$BD$75,MATCH($A54,役男大表!$A$1:$A$75,0),   MATCH(I$1,役男大表!$A$3:$BD$3,0)  )                  )  )  )," ",""),"")</f>
        <v/>
      </c>
      <c r="J54" s="197" t="str">
        <f ca="1">_xlfn.IFNA(  SUBSTITUTE(     IF(  INDEX(役男大表!$A$1:$BD$75,MATCH($A54,役男大表!$A$1:$A$75,0),   MATCH(J$1,役男大表!$A$3:$BD$3,0)  )=0,"",  IF(  INDEX(役男大表!$A$1:$BD$75,MATCH($A54,役男大表!$A$1:$A$75,0),   MATCH(J$1,役男大表!$A$3:$BD$3,0)  )="榮","x",  IF(  INDEX(役男大表!$A$1:$BD$75,MATCH($A54,役男大表!$A$1:$A$75,0),   MATCH(J$1,役男大表!$A$3:$BD$3,0)  )="榮-22",  "x榮18-22",               INDEX(役男大表!$A$1:$BD$75,MATCH($A54,役男大表!$A$1:$A$75,0),   MATCH(J$1,役男大表!$A$3:$BD$3,0)  )                  )  )  )," ",""),"")</f>
        <v/>
      </c>
      <c r="K54" s="197" t="str">
        <f ca="1">_xlfn.IFNA(  SUBSTITUTE(     IF(  INDEX(役男大表!$A$1:$BD$75,MATCH($A54,役男大表!$A$1:$A$75,0),   MATCH(K$1,役男大表!$A$3:$BD$3,0)  )=0,"",  IF(  INDEX(役男大表!$A$1:$BD$75,MATCH($A54,役男大表!$A$1:$A$75,0),   MATCH(K$1,役男大表!$A$3:$BD$3,0)  )="榮","x",  IF(  INDEX(役男大表!$A$1:$BD$75,MATCH($A54,役男大表!$A$1:$A$75,0),   MATCH(K$1,役男大表!$A$3:$BD$3,0)  )="榮-22",  "x榮18-22",               INDEX(役男大表!$A$1:$BD$75,MATCH($A54,役男大表!$A$1:$A$75,0),   MATCH(K$1,役男大表!$A$3:$BD$3,0)  )                  )  )  )," ",""),"")</f>
        <v/>
      </c>
      <c r="L54" s="197" t="str">
        <f ca="1">_xlfn.IFNA(  SUBSTITUTE(     IF(  INDEX(役男大表!$A$1:$BD$75,MATCH($A54,役男大表!$A$1:$A$75,0),   MATCH(L$1,役男大表!$A$3:$BD$3,0)  )=0,"",  IF(  INDEX(役男大表!$A$1:$BD$75,MATCH($A54,役男大表!$A$1:$A$75,0),   MATCH(L$1,役男大表!$A$3:$BD$3,0)  )="榮","x",  IF(  INDEX(役男大表!$A$1:$BD$75,MATCH($A54,役男大表!$A$1:$A$75,0),   MATCH(L$1,役男大表!$A$3:$BD$3,0)  )="榮-22",  "x榮18-22",               INDEX(役男大表!$A$1:$BD$75,MATCH($A54,役男大表!$A$1:$A$75,0),   MATCH(L$1,役男大表!$A$3:$BD$3,0)  )                  )  )  )," ",""),"")</f>
        <v/>
      </c>
      <c r="M54" s="197" t="str">
        <f ca="1">_xlfn.IFNA(  SUBSTITUTE(     IF(  INDEX(役男大表!$A$1:$BD$75,MATCH($A54,役男大表!$A$1:$A$75,0),   MATCH(M$1,役男大表!$A$3:$BD$3,0)  )=0,"",  IF(  INDEX(役男大表!$A$1:$BD$75,MATCH($A54,役男大表!$A$1:$A$75,0),   MATCH(M$1,役男大表!$A$3:$BD$3,0)  )="榮","x",  IF(  INDEX(役男大表!$A$1:$BD$75,MATCH($A54,役男大表!$A$1:$A$75,0),   MATCH(M$1,役男大表!$A$3:$BD$3,0)  )="榮-22",  "x榮18-22",               INDEX(役男大表!$A$1:$BD$75,MATCH($A54,役男大表!$A$1:$A$75,0),   MATCH(M$1,役男大表!$A$3:$BD$3,0)  )                  )  )  )," ",""),"")</f>
        <v/>
      </c>
      <c r="N54" s="197" t="str">
        <f ca="1">_xlfn.IFNA(  SUBSTITUTE(     IF(  INDEX(役男大表!$A$1:$BD$75,MATCH($A54,役男大表!$A$1:$A$75,0),   MATCH(N$1,役男大表!$A$3:$BD$3,0)  )=0,"",  IF(  INDEX(役男大表!$A$1:$BD$75,MATCH($A54,役男大表!$A$1:$A$75,0),   MATCH(N$1,役男大表!$A$3:$BD$3,0)  )="榮","x",  IF(  INDEX(役男大表!$A$1:$BD$75,MATCH($A54,役男大表!$A$1:$A$75,0),   MATCH(N$1,役男大表!$A$3:$BD$3,0)  )="榮-22",  "x榮18-22",               INDEX(役男大表!$A$1:$BD$75,MATCH($A54,役男大表!$A$1:$A$75,0),   MATCH(N$1,役男大表!$A$3:$BD$3,0)  )                  )  )  )," ",""),"")</f>
        <v>x</v>
      </c>
      <c r="O54" s="197" t="str">
        <f ca="1">_xlfn.IFNA(  SUBSTITUTE(     IF(  INDEX(役男大表!$A$1:$BD$75,MATCH($A54,役男大表!$A$1:$A$75,0),   MATCH(O$1,役男大表!$A$3:$BD$3,0)  )=0,"",  IF(  INDEX(役男大表!$A$1:$BD$75,MATCH($A54,役男大表!$A$1:$A$75,0),   MATCH(O$1,役男大表!$A$3:$BD$3,0)  )="榮","x",  IF(  INDEX(役男大表!$A$1:$BD$75,MATCH($A54,役男大表!$A$1:$A$75,0),   MATCH(O$1,役男大表!$A$3:$BD$3,0)  )="榮-22",  "x榮18-22",               INDEX(役男大表!$A$1:$BD$75,MATCH($A54,役男大表!$A$1:$A$75,0),   MATCH(O$1,役男大表!$A$3:$BD$3,0)  )                  )  )  )," ",""),"")</f>
        <v>x</v>
      </c>
      <c r="P54" s="197" t="str">
        <f ca="1">_xlfn.IFNA(  SUBSTITUTE(     IF(  INDEX(役男大表!$A$1:$BD$75,MATCH($A54,役男大表!$A$1:$A$75,0),   MATCH(P$1,役男大表!$A$3:$BD$3,0)  )=0,"",  IF(  INDEX(役男大表!$A$1:$BD$75,MATCH($A54,役男大表!$A$1:$A$75,0),   MATCH(P$1,役男大表!$A$3:$BD$3,0)  )="榮","x",  IF(  INDEX(役男大表!$A$1:$BD$75,MATCH($A54,役男大表!$A$1:$A$75,0),   MATCH(P$1,役男大表!$A$3:$BD$3,0)  )="榮-22",  "x榮18-22",               INDEX(役男大表!$A$1:$BD$75,MATCH($A54,役男大表!$A$1:$A$75,0),   MATCH(P$1,役男大表!$A$3:$BD$3,0)  )                  )  )  )," ",""),"")</f>
        <v>x榮18-22</v>
      </c>
      <c r="Q54" s="197" t="str">
        <f ca="1">_xlfn.IFNA(  SUBSTITUTE(     IF(  INDEX(役男大表!$A$1:$BD$75,MATCH($A54,役男大表!$A$1:$A$75,0),   MATCH(Q$1,役男大表!$A$3:$BD$3,0)  )=0,"",  IF(  INDEX(役男大表!$A$1:$BD$75,MATCH($A54,役男大表!$A$1:$A$75,0),   MATCH(Q$1,役男大表!$A$3:$BD$3,0)  )="榮","x",  IF(  INDEX(役男大表!$A$1:$BD$75,MATCH($A54,役男大表!$A$1:$A$75,0),   MATCH(Q$1,役男大表!$A$3:$BD$3,0)  )="榮-22",  "x榮18-22",               INDEX(役男大表!$A$1:$BD$75,MATCH($A54,役男大表!$A$1:$A$75,0),   MATCH(Q$1,役男大表!$A$3:$BD$3,0)  )                  )  )  )," ",""),"")</f>
        <v/>
      </c>
      <c r="R54" s="197" t="str">
        <f ca="1">_xlfn.IFNA(  SUBSTITUTE(     IF(  INDEX(役男大表!$A$1:$BD$75,MATCH($A54,役男大表!$A$1:$A$75,0),   MATCH(R$1,役男大表!$A$3:$BD$3,0)  )=0,"",  IF(  INDEX(役男大表!$A$1:$BD$75,MATCH($A54,役男大表!$A$1:$A$75,0),   MATCH(R$1,役男大表!$A$3:$BD$3,0)  )="榮","x",  IF(  INDEX(役男大表!$A$1:$BD$75,MATCH($A54,役男大表!$A$1:$A$75,0),   MATCH(R$1,役男大表!$A$3:$BD$3,0)  )="榮-22",  "x榮18-22",               INDEX(役男大表!$A$1:$BD$75,MATCH($A54,役男大表!$A$1:$A$75,0),   MATCH(R$1,役男大表!$A$3:$BD$3,0)  )                  )  )  )," ",""),"")</f>
        <v/>
      </c>
      <c r="S54" s="197" t="str">
        <f ca="1">_xlfn.IFNA(  SUBSTITUTE(     IF(  INDEX(役男大表!$A$1:$BD$75,MATCH($A54,役男大表!$A$1:$A$75,0),   MATCH(S$1,役男大表!$A$3:$BD$3,0)  )=0,"",  IF(  INDEX(役男大表!$A$1:$BD$75,MATCH($A54,役男大表!$A$1:$A$75,0),   MATCH(S$1,役男大表!$A$3:$BD$3,0)  )="榮","x",  IF(  INDEX(役男大表!$A$1:$BD$75,MATCH($A54,役男大表!$A$1:$A$75,0),   MATCH(S$1,役男大表!$A$3:$BD$3,0)  )="榮-22",  "x榮18-22",               INDEX(役男大表!$A$1:$BD$75,MATCH($A54,役男大表!$A$1:$A$75,0),   MATCH(S$1,役男大表!$A$3:$BD$3,0)  )                  )  )  )," ",""),"")</f>
        <v/>
      </c>
      <c r="T54" s="197" t="str">
        <f ca="1">_xlfn.IFNA(  SUBSTITUTE(     IF(  INDEX(役男大表!$A$1:$BD$75,MATCH($A54,役男大表!$A$1:$A$75,0),   MATCH(T$1,役男大表!$A$3:$BD$3,0)  )=0,"",  IF(  INDEX(役男大表!$A$1:$BD$75,MATCH($A54,役男大表!$A$1:$A$75,0),   MATCH(T$1,役男大表!$A$3:$BD$3,0)  )="榮","x",  IF(  INDEX(役男大表!$A$1:$BD$75,MATCH($A54,役男大表!$A$1:$A$75,0),   MATCH(T$1,役男大表!$A$3:$BD$3,0)  )="榮-22",  "x榮18-22",               INDEX(役男大表!$A$1:$BD$75,MATCH($A54,役男大表!$A$1:$A$75,0),   MATCH(T$1,役男大表!$A$3:$BD$3,0)  )                  )  )  )," ",""),"")</f>
        <v/>
      </c>
      <c r="U54" s="197" t="str">
        <f ca="1">_xlfn.IFNA(  SUBSTITUTE(     IF(  INDEX(役男大表!$A$1:$BD$75,MATCH($A54,役男大表!$A$1:$A$75,0),   MATCH(U$1,役男大表!$A$3:$BD$3,0)  )=0,"",  IF(  INDEX(役男大表!$A$1:$BD$75,MATCH($A54,役男大表!$A$1:$A$75,0),   MATCH(U$1,役男大表!$A$3:$BD$3,0)  )="榮","x",  IF(  INDEX(役男大表!$A$1:$BD$75,MATCH($A54,役男大表!$A$1:$A$75,0),   MATCH(U$1,役男大表!$A$3:$BD$3,0)  )="榮-22",  "x榮18-22",               INDEX(役男大表!$A$1:$BD$75,MATCH($A54,役男大表!$A$1:$A$75,0),   MATCH(U$1,役男大表!$A$3:$BD$3,0)  )                  )  )  )," ",""),"")</f>
        <v/>
      </c>
      <c r="V54" s="197" t="str">
        <f ca="1">_xlfn.IFNA(  SUBSTITUTE(     IF(  INDEX(役男大表!$A$1:$BD$75,MATCH($A54,役男大表!$A$1:$A$75,0),   MATCH(V$1,役男大表!$A$3:$BD$3,0)  )=0,"",  IF(  INDEX(役男大表!$A$1:$BD$75,MATCH($A54,役男大表!$A$1:$A$75,0),   MATCH(V$1,役男大表!$A$3:$BD$3,0)  )="榮","x",  IF(  INDEX(役男大表!$A$1:$BD$75,MATCH($A54,役男大表!$A$1:$A$75,0),   MATCH(V$1,役男大表!$A$3:$BD$3,0)  )="榮-22",  "x榮18-22",               INDEX(役男大表!$A$1:$BD$75,MATCH($A54,役男大表!$A$1:$A$75,0),   MATCH(V$1,役男大表!$A$3:$BD$3,0)  )                  )  )  )," ",""),"")</f>
        <v/>
      </c>
      <c r="W54" s="197" t="str">
        <f ca="1">_xlfn.IFNA(  SUBSTITUTE(     IF(  INDEX(役男大表!$A$1:$BD$75,MATCH($A54,役男大表!$A$1:$A$75,0),   MATCH(W$1,役男大表!$A$3:$BD$3,0)  )=0,"",  IF(  INDEX(役男大表!$A$1:$BD$75,MATCH($A54,役男大表!$A$1:$A$75,0),   MATCH(W$1,役男大表!$A$3:$BD$3,0)  )="榮","x",  IF(  INDEX(役男大表!$A$1:$BD$75,MATCH($A54,役男大表!$A$1:$A$75,0),   MATCH(W$1,役男大表!$A$3:$BD$3,0)  )="榮-22",  "x榮18-22",               INDEX(役男大表!$A$1:$BD$75,MATCH($A54,役男大表!$A$1:$A$75,0),   MATCH(W$1,役男大表!$A$3:$BD$3,0)  )                  )  )  )," ",""),"")</f>
        <v/>
      </c>
      <c r="X54" s="197" t="str">
        <f ca="1">_xlfn.IFNA(  SUBSTITUTE(     IF(  INDEX(役男大表!$A$1:$BD$75,MATCH($A54,役男大表!$A$1:$A$75,0),   MATCH(X$1,役男大表!$A$3:$BD$3,0)  )=0,"",  IF(  INDEX(役男大表!$A$1:$BD$75,MATCH($A54,役男大表!$A$1:$A$75,0),   MATCH(X$1,役男大表!$A$3:$BD$3,0)  )="榮","x",  IF(  INDEX(役男大表!$A$1:$BD$75,MATCH($A54,役男大表!$A$1:$A$75,0),   MATCH(X$1,役男大表!$A$3:$BD$3,0)  )="榮-22",  "x榮18-22",               INDEX(役男大表!$A$1:$BD$75,MATCH($A54,役男大表!$A$1:$A$75,0),   MATCH(X$1,役男大表!$A$3:$BD$3,0)  )                  )  )  )," ",""),"")</f>
        <v/>
      </c>
      <c r="Y54" s="197" t="str">
        <f ca="1">_xlfn.IFNA(  SUBSTITUTE(     IF(  INDEX(役男大表!$A$1:$BD$75,MATCH($A54,役男大表!$A$1:$A$75,0),   MATCH(Y$1,役男大表!$A$3:$BD$3,0)  )=0,"",  IF(  INDEX(役男大表!$A$1:$BD$75,MATCH($A54,役男大表!$A$1:$A$75,0),   MATCH(Y$1,役男大表!$A$3:$BD$3,0)  )="榮","x",  IF(  INDEX(役男大表!$A$1:$BD$75,MATCH($A54,役男大表!$A$1:$A$75,0),   MATCH(Y$1,役男大表!$A$3:$BD$3,0)  )="榮-22",  "x榮18-22",               INDEX(役男大表!$A$1:$BD$75,MATCH($A54,役男大表!$A$1:$A$75,0),   MATCH(Y$1,役男大表!$A$3:$BD$3,0)  )                  )  )  )," ",""),"")</f>
        <v/>
      </c>
      <c r="Z54" s="197" t="str">
        <f ca="1">_xlfn.IFNA(  SUBSTITUTE(     IF(  INDEX(役男大表!$A$1:$BD$75,MATCH($A54,役男大表!$A$1:$A$75,0),   MATCH(Z$1,役男大表!$A$3:$BD$3,0)  )=0,"",  IF(  INDEX(役男大表!$A$1:$BD$75,MATCH($A54,役男大表!$A$1:$A$75,0),   MATCH(Z$1,役男大表!$A$3:$BD$3,0)  )="榮","x",  IF(  INDEX(役男大表!$A$1:$BD$75,MATCH($A54,役男大表!$A$1:$A$75,0),   MATCH(Z$1,役男大表!$A$3:$BD$3,0)  )="榮-22",  "x榮18-22",               INDEX(役男大表!$A$1:$BD$75,MATCH($A54,役男大表!$A$1:$A$75,0),   MATCH(Z$1,役男大表!$A$3:$BD$3,0)  )                  )  )  )," ",""),"")</f>
        <v>x</v>
      </c>
      <c r="AA54" s="197" t="str">
        <f ca="1">_xlfn.IFNA(  SUBSTITUTE(     IF(  INDEX(役男大表!$A$1:$BD$75,MATCH($A54,役男大表!$A$1:$A$75,0),   MATCH(AA$1,役男大表!$A$3:$BD$3,0)  )=0,"",  IF(  INDEX(役男大表!$A$1:$BD$75,MATCH($A54,役男大表!$A$1:$A$75,0),   MATCH(AA$1,役男大表!$A$3:$BD$3,0)  )="榮","x",  IF(  INDEX(役男大表!$A$1:$BD$75,MATCH($A54,役男大表!$A$1:$A$75,0),   MATCH(AA$1,役男大表!$A$3:$BD$3,0)  )="榮-22",  "x榮18-22",               INDEX(役男大表!$A$1:$BD$75,MATCH($A54,役男大表!$A$1:$A$75,0),   MATCH(AA$1,役男大表!$A$3:$BD$3,0)  )                  )  )  )," ",""),"")</f>
        <v>x</v>
      </c>
      <c r="AB54" s="197" t="str">
        <f ca="1">_xlfn.IFNA(  SUBSTITUTE(     IF(  INDEX(役男大表!$A$1:$BD$75,MATCH($A54,役男大表!$A$1:$A$75,0),   MATCH(AB$1,役男大表!$A$3:$BD$3,0)  )=0,"",  IF(  INDEX(役男大表!$A$1:$BD$75,MATCH($A54,役男大表!$A$1:$A$75,0),   MATCH(AB$1,役男大表!$A$3:$BD$3,0)  )="榮","x",  IF(  INDEX(役男大表!$A$1:$BD$75,MATCH($A54,役男大表!$A$1:$A$75,0),   MATCH(AB$1,役男大表!$A$3:$BD$3,0)  )="榮-22",  "x榮18-22",               INDEX(役男大表!$A$1:$BD$75,MATCH($A54,役男大表!$A$1:$A$75,0),   MATCH(AB$1,役男大表!$A$3:$BD$3,0)  )                  )  )  )," ",""),"")</f>
        <v>x</v>
      </c>
      <c r="AC54" s="197" t="str">
        <f ca="1">_xlfn.IFNA(  SUBSTITUTE(     IF(  INDEX(役男大表!$A$1:$BD$75,MATCH($A54,役男大表!$A$1:$A$75,0),   MATCH(AC$1,役男大表!$A$3:$BD$3,0)  )=0,"",  IF(  INDEX(役男大表!$A$1:$BD$75,MATCH($A54,役男大表!$A$1:$A$75,0),   MATCH(AC$1,役男大表!$A$3:$BD$3,0)  )="榮","x",  IF(  INDEX(役男大表!$A$1:$BD$75,MATCH($A54,役男大表!$A$1:$A$75,0),   MATCH(AC$1,役男大表!$A$3:$BD$3,0)  )="榮-22",  "x榮18-22",               INDEX(役男大表!$A$1:$BD$75,MATCH($A54,役男大表!$A$1:$A$75,0),   MATCH(AC$1,役男大表!$A$3:$BD$3,0)  )                  )  )  )," ",""),"")</f>
        <v>x</v>
      </c>
      <c r="AD54" s="197" t="str">
        <f ca="1">_xlfn.IFNA(  SUBSTITUTE(     IF(  INDEX(役男大表!$A$1:$BD$75,MATCH($A54,役男大表!$A$1:$A$75,0),   MATCH(AD$1,役男大表!$A$3:$BD$3,0)  )=0,"",  IF(  INDEX(役男大表!$A$1:$BD$75,MATCH($A54,役男大表!$A$1:$A$75,0),   MATCH(AD$1,役男大表!$A$3:$BD$3,0)  )="榮","x",  IF(  INDEX(役男大表!$A$1:$BD$75,MATCH($A54,役男大表!$A$1:$A$75,0),   MATCH(AD$1,役男大表!$A$3:$BD$3,0)  )="榮-22",  "x榮18-22",               INDEX(役男大表!$A$1:$BD$75,MATCH($A54,役男大表!$A$1:$A$75,0),   MATCH(AD$1,役男大表!$A$3:$BD$3,0)  )                  )  )  )," ",""),"")</f>
        <v/>
      </c>
      <c r="AE54" s="197" t="str">
        <f ca="1">_xlfn.IFNA(  SUBSTITUTE(     IF(  INDEX(役男大表!$A$1:$BD$75,MATCH($A54,役男大表!$A$1:$A$75,0),   MATCH(AE$1,役男大表!$A$3:$BD$3,0)  )=0,"",  IF(  INDEX(役男大表!$A$1:$BD$75,MATCH($A54,役男大表!$A$1:$A$75,0),   MATCH(AE$1,役男大表!$A$3:$BD$3,0)  )="榮","x",  IF(  INDEX(役男大表!$A$1:$BD$75,MATCH($A54,役男大表!$A$1:$A$75,0),   MATCH(AE$1,役男大表!$A$3:$BD$3,0)  )="榮-22",  "x榮18-22",               INDEX(役男大表!$A$1:$BD$75,MATCH($A54,役男大表!$A$1:$A$75,0),   MATCH(AE$1,役男大表!$A$3:$BD$3,0)  )                  )  )  )," ",""),"")</f>
        <v/>
      </c>
      <c r="AF54" s="197" t="str">
        <f ca="1">_xlfn.IFNA(  SUBSTITUTE(     IF(  INDEX(役男大表!$A$1:$BD$75,MATCH($A54,役男大表!$A$1:$A$75,0),   MATCH(AF$1,役男大表!$A$3:$BD$3,0)  )=0,"",  IF(  INDEX(役男大表!$A$1:$BD$75,MATCH($A54,役男大表!$A$1:$A$75,0),   MATCH(AF$1,役男大表!$A$3:$BD$3,0)  )="榮","x",  IF(  INDEX(役男大表!$A$1:$BD$75,MATCH($A54,役男大表!$A$1:$A$75,0),   MATCH(AF$1,役男大表!$A$3:$BD$3,0)  )="榮-22",  "x榮18-22",               INDEX(役男大表!$A$1:$BD$75,MATCH($A54,役男大表!$A$1:$A$75,0),   MATCH(AF$1,役男大表!$A$3:$BD$3,0)  )                  )  )  )," ",""),"")</f>
        <v/>
      </c>
      <c r="AG54" s="197" t="str">
        <f ca="1">_xlfn.IFNA(  SUBSTITUTE(     IF(  INDEX(役男大表!$A$1:$BD$75,MATCH($A54,役男大表!$A$1:$A$75,0),   MATCH(AG$1,役男大表!$A$3:$BD$3,0)  )=0,"",  IF(  INDEX(役男大表!$A$1:$BD$75,MATCH($A54,役男大表!$A$1:$A$75,0),   MATCH(AG$1,役男大表!$A$3:$BD$3,0)  )="榮","x",  IF(  INDEX(役男大表!$A$1:$BD$75,MATCH($A54,役男大表!$A$1:$A$75,0),   MATCH(AG$1,役男大表!$A$3:$BD$3,0)  )="榮-22",  "x榮18-22",               INDEX(役男大表!$A$1:$BD$75,MATCH($A54,役男大表!$A$1:$A$75,0),   MATCH(AG$1,役男大表!$A$3:$BD$3,0)  )                  )  )  )," ",""),"")</f>
        <v/>
      </c>
      <c r="AH54" s="98"/>
      <c r="AI54" s="98"/>
      <c r="AJ54" s="98"/>
      <c r="AM54" s="257">
        <f t="shared" si="1"/>
        <v>53</v>
      </c>
      <c r="AN54" s="65" t="str">
        <f t="shared" si="2"/>
        <v>蔡政倫</v>
      </c>
      <c r="AO54" s="70" t="str">
        <f t="shared" ca="1" si="3"/>
        <v>全日勤</v>
      </c>
      <c r="AP54" s="65" t="str">
        <f>_xlfn.IFNA(IF((ROW(AP54)-1)&lt;=暫1!$B$2,IF(VALUE($AM54)=暫1!B$3,"家因",IF(VALUE($AM54)=暫1!C$3,"家因",IF(VALUE($AM54)=暫1!D$3,"家因",IF(VALUE($AM54)=暫1!E$3,"家因",IF(VALUE($AM54)=暫1!F$3,"家因",IF(VALUE($AM54)=暫1!G$3,"家因",IF(VALUE($AM54)=暫1!H$3,"家因",IF(VALUE($AM54)=暫1!I$3,"家因",IF(VALUE($AM54)=暫1!J$3,"家因",IF(VALUE($AM54)=暫1!K$3,"家因",IF(VALUE($AM54)=暫1!L$3,"家因",IF(VALUE($AM54)=暫1!M$3,"家因",IF(VALUE($AM54)=暫1!N$3,"家因",IF(VALUE($AM54)=暫1!O$3,"家因",IF(VALUE($AM54)=暫1!P$3,"家因",IF(VALUE($AM54)=暫1!Q$3,"家因",IF(VALUE($AM54)=暫1!R$3,"家因",IF(VALUE($AM54)=暫1!S$3,"家因",IF(VALUE($AM54)=暫1!T$3,"家因",IF(VALUE($AM54)=暫1!U$3,"家因","")))))))))))))))))))),""),"")</f>
        <v/>
      </c>
      <c r="AQ54" s="65" t="str">
        <f ca="1">IF((ROW(AQ54)-1)&lt;=暫1!$B$2,_xlfn.IFNA(IF(INDEX($A$1:$AJ$99,MATCH($AN54,$B$1:$B$219,0),VALUE($AQ$1+3))="成","補",INDEX($A$1:$AJ$99,MATCH($AN54,$B$1:$B$219,0),VALUE($AQ$1+3))),""),"")</f>
        <v>x</v>
      </c>
      <c r="AR54" s="65" t="str">
        <f ca="1">IF((ROW(AR54)-1)&lt;=暫1!$B$2,_xlfn.IFNA(IF(INDEX($A$1:$AJ$99,MATCH($AN54,$B$1:$B$219,0),VALUE($AR$1+3))="成","補",INDEX($A$1:$AJ$99,MATCH($AN54,$B$1:$B$219,0),VALUE($AR$1+3))),""),"")</f>
        <v/>
      </c>
      <c r="AS54" s="65" t="str">
        <f ca="1">IF((ROW(AS54)-1)&lt;=暫1!$B$2,_xlfn.IFNA(IF(INDEX($A$1:$AJ$99,MATCH($AN54,$B$1:$B$219,0),VALUE($AS$1+3))="成","補",INDEX($A$1:$AJ$99,MATCH($AN54,$B$1:$B$219,0),VALUE($AS$1+3))),""),"")</f>
        <v/>
      </c>
      <c r="AT54" s="65" t="e">
        <f t="shared" ca="1" si="4"/>
        <v>#N/A</v>
      </c>
      <c r="AU54" s="65" t="e">
        <f t="shared" ca="1" si="8"/>
        <v>#N/A</v>
      </c>
      <c r="AV54" s="65" t="str">
        <f t="shared" ca="1" si="6"/>
        <v/>
      </c>
      <c r="AY54" s="62"/>
      <c r="AZ54" s="62"/>
      <c r="BA54" s="62"/>
      <c r="BB54" s="62"/>
      <c r="BC54" s="62"/>
    </row>
    <row r="55" spans="1:55" ht="25.5" customHeight="1">
      <c r="A55" s="197">
        <v>54</v>
      </c>
      <c r="B55" s="197" t="str">
        <f>_xlfn.IFNA(  INDEX(役男大表!$A$1:$BD$75,MATCH(A55,役男大表!$A$1:$A$75,0),2),"")</f>
        <v>鄭品豪</v>
      </c>
      <c r="C55" s="197" t="str">
        <f ca="1">_xlfn.IFNA(  SUBSTITUTE(     IF(  INDEX(役男大表!$A$1:$BD$75,MATCH($A55,役男大表!$A$1:$A$75,0),   MATCH(C$1,役男大表!$A$3:$BD$3,0)  )=0,"",  IF(  INDEX(役男大表!$A$1:$BD$75,MATCH($A55,役男大表!$A$1:$A$75,0),   MATCH(C$1,役男大表!$A$3:$BD$3,0)  )="榮","x",  IF(  INDEX(役男大表!$A$1:$BD$75,MATCH($A55,役男大表!$A$1:$A$75,0),   MATCH(C$1,役男大表!$A$3:$BD$3,0)  )="榮-22",  "x榮18-22",               INDEX(役男大表!$A$1:$BD$75,MATCH($A55,役男大表!$A$1:$A$75,0),   MATCH(C$1,役男大表!$A$3:$BD$3,0)  )                  )  )  )," ",""),"")</f>
        <v/>
      </c>
      <c r="D55" s="197" t="str">
        <f ca="1">_xlfn.IFNA(  SUBSTITUTE(     IF(  INDEX(役男大表!$A$1:$BD$75,MATCH($A55,役男大表!$A$1:$A$75,0),   MATCH(D$1,役男大表!$A$3:$BD$3,0)  )=0,"",  IF(  INDEX(役男大表!$A$1:$BD$75,MATCH($A55,役男大表!$A$1:$A$75,0),   MATCH(D$1,役男大表!$A$3:$BD$3,0)  )="榮","x",  IF(  INDEX(役男大表!$A$1:$BD$75,MATCH($A55,役男大表!$A$1:$A$75,0),   MATCH(D$1,役男大表!$A$3:$BD$3,0)  )="榮-22",  "x榮18-22",               INDEX(役男大表!$A$1:$BD$75,MATCH($A55,役男大表!$A$1:$A$75,0),   MATCH(D$1,役男大表!$A$3:$BD$3,0)  )                  )  )  )," ",""),"")</f>
        <v>喪</v>
      </c>
      <c r="E55" s="197" t="str">
        <f ca="1">_xlfn.IFNA(  SUBSTITUTE(     IF(  INDEX(役男大表!$A$1:$BD$75,MATCH($A55,役男大表!$A$1:$A$75,0),   MATCH(E$1,役男大表!$A$3:$BD$3,0)  )=0,"",  IF(  INDEX(役男大表!$A$1:$BD$75,MATCH($A55,役男大表!$A$1:$A$75,0),   MATCH(E$1,役男大表!$A$3:$BD$3,0)  )="榮","x",  IF(  INDEX(役男大表!$A$1:$BD$75,MATCH($A55,役男大表!$A$1:$A$75,0),   MATCH(E$1,役男大表!$A$3:$BD$3,0)  )="榮-22",  "x榮18-22",               INDEX(役男大表!$A$1:$BD$75,MATCH($A55,役男大表!$A$1:$A$75,0),   MATCH(E$1,役男大表!$A$3:$BD$3,0)  )                  )  )  )," ",""),"")</f>
        <v>x</v>
      </c>
      <c r="F55" s="197" t="str">
        <f ca="1">_xlfn.IFNA(  SUBSTITUTE(     IF(  INDEX(役男大表!$A$1:$BD$75,MATCH($A55,役男大表!$A$1:$A$75,0),   MATCH(F$1,役男大表!$A$3:$BD$3,0)  )=0,"",  IF(  INDEX(役男大表!$A$1:$BD$75,MATCH($A55,役男大表!$A$1:$A$75,0),   MATCH(F$1,役男大表!$A$3:$BD$3,0)  )="榮","x",  IF(  INDEX(役男大表!$A$1:$BD$75,MATCH($A55,役男大表!$A$1:$A$75,0),   MATCH(F$1,役男大表!$A$3:$BD$3,0)  )="榮-22",  "x榮18-22",               INDEX(役男大表!$A$1:$BD$75,MATCH($A55,役男大表!$A$1:$A$75,0),   MATCH(F$1,役男大表!$A$3:$BD$3,0)  )                  )  )  )," ",""),"")</f>
        <v>x</v>
      </c>
      <c r="G55" s="197" t="str">
        <f ca="1">_xlfn.IFNA(  SUBSTITUTE(     IF(  INDEX(役男大表!$A$1:$BD$75,MATCH($A55,役男大表!$A$1:$A$75,0),   MATCH(G$1,役男大表!$A$3:$BD$3,0)  )=0,"",  IF(  INDEX(役男大表!$A$1:$BD$75,MATCH($A55,役男大表!$A$1:$A$75,0),   MATCH(G$1,役男大表!$A$3:$BD$3,0)  )="榮","x",  IF(  INDEX(役男大表!$A$1:$BD$75,MATCH($A55,役男大表!$A$1:$A$75,0),   MATCH(G$1,役男大表!$A$3:$BD$3,0)  )="榮-22",  "x榮18-22",               INDEX(役男大表!$A$1:$BD$75,MATCH($A55,役男大表!$A$1:$A$75,0),   MATCH(G$1,役男大表!$A$3:$BD$3,0)  )                  )  )  )," ",""),"")</f>
        <v>x</v>
      </c>
      <c r="H55" s="197" t="str">
        <f ca="1">_xlfn.IFNA(  SUBSTITUTE(     IF(  INDEX(役男大表!$A$1:$BD$75,MATCH($A55,役男大表!$A$1:$A$75,0),   MATCH(H$1,役男大表!$A$3:$BD$3,0)  )=0,"",  IF(  INDEX(役男大表!$A$1:$BD$75,MATCH($A55,役男大表!$A$1:$A$75,0),   MATCH(H$1,役男大表!$A$3:$BD$3,0)  )="榮","x",  IF(  INDEX(役男大表!$A$1:$BD$75,MATCH($A55,役男大表!$A$1:$A$75,0),   MATCH(H$1,役男大表!$A$3:$BD$3,0)  )="榮-22",  "x榮18-22",               INDEX(役男大表!$A$1:$BD$75,MATCH($A55,役男大表!$A$1:$A$75,0),   MATCH(H$1,役男大表!$A$3:$BD$3,0)  )                  )  )  )," ",""),"")</f>
        <v/>
      </c>
      <c r="I55" s="197" t="str">
        <f ca="1">_xlfn.IFNA(  SUBSTITUTE(     IF(  INDEX(役男大表!$A$1:$BD$75,MATCH($A55,役男大表!$A$1:$A$75,0),   MATCH(I$1,役男大表!$A$3:$BD$3,0)  )=0,"",  IF(  INDEX(役男大表!$A$1:$BD$75,MATCH($A55,役男大表!$A$1:$A$75,0),   MATCH(I$1,役男大表!$A$3:$BD$3,0)  )="榮","x",  IF(  INDEX(役男大表!$A$1:$BD$75,MATCH($A55,役男大表!$A$1:$A$75,0),   MATCH(I$1,役男大表!$A$3:$BD$3,0)  )="榮-22",  "x榮18-22",               INDEX(役男大表!$A$1:$BD$75,MATCH($A55,役男大表!$A$1:$A$75,0),   MATCH(I$1,役男大表!$A$3:$BD$3,0)  )                  )  )  )," ",""),"")</f>
        <v/>
      </c>
      <c r="J55" s="197" t="str">
        <f ca="1">_xlfn.IFNA(  SUBSTITUTE(     IF(  INDEX(役男大表!$A$1:$BD$75,MATCH($A55,役男大表!$A$1:$A$75,0),   MATCH(J$1,役男大表!$A$3:$BD$3,0)  )=0,"",  IF(  INDEX(役男大表!$A$1:$BD$75,MATCH($A55,役男大表!$A$1:$A$75,0),   MATCH(J$1,役男大表!$A$3:$BD$3,0)  )="榮","x",  IF(  INDEX(役男大表!$A$1:$BD$75,MATCH($A55,役男大表!$A$1:$A$75,0),   MATCH(J$1,役男大表!$A$3:$BD$3,0)  )="榮-22",  "x榮18-22",               INDEX(役男大表!$A$1:$BD$75,MATCH($A55,役男大表!$A$1:$A$75,0),   MATCH(J$1,役男大表!$A$3:$BD$3,0)  )                  )  )  )," ",""),"")</f>
        <v>榮14-18</v>
      </c>
      <c r="K55" s="197" t="str">
        <f ca="1">_xlfn.IFNA(  SUBSTITUTE(     IF(  INDEX(役男大表!$A$1:$BD$75,MATCH($A55,役男大表!$A$1:$A$75,0),   MATCH(K$1,役男大表!$A$3:$BD$3,0)  )=0,"",  IF(  INDEX(役男大表!$A$1:$BD$75,MATCH($A55,役男大表!$A$1:$A$75,0),   MATCH(K$1,役男大表!$A$3:$BD$3,0)  )="榮","x",  IF(  INDEX(役男大表!$A$1:$BD$75,MATCH($A55,役男大表!$A$1:$A$75,0),   MATCH(K$1,役男大表!$A$3:$BD$3,0)  )="榮-22",  "x榮18-22",               INDEX(役男大表!$A$1:$BD$75,MATCH($A55,役男大表!$A$1:$A$75,0),   MATCH(K$1,役男大表!$A$3:$BD$3,0)  )                  )  )  )," ",""),"")</f>
        <v>喪</v>
      </c>
      <c r="L55" s="197" t="str">
        <f ca="1">_xlfn.IFNA(  SUBSTITUTE(     IF(  INDEX(役男大表!$A$1:$BD$75,MATCH($A55,役男大表!$A$1:$A$75,0),   MATCH(L$1,役男大表!$A$3:$BD$3,0)  )=0,"",  IF(  INDEX(役男大表!$A$1:$BD$75,MATCH($A55,役男大表!$A$1:$A$75,0),   MATCH(L$1,役男大表!$A$3:$BD$3,0)  )="榮","x",  IF(  INDEX(役男大表!$A$1:$BD$75,MATCH($A55,役男大表!$A$1:$A$75,0),   MATCH(L$1,役男大表!$A$3:$BD$3,0)  )="榮-22",  "x榮18-22",               INDEX(役男大表!$A$1:$BD$75,MATCH($A55,役男大表!$A$1:$A$75,0),   MATCH(L$1,役男大表!$A$3:$BD$3,0)  )                  )  )  )," ",""),"")</f>
        <v>喪</v>
      </c>
      <c r="M55" s="197" t="str">
        <f ca="1">_xlfn.IFNA(  SUBSTITUTE(     IF(  INDEX(役男大表!$A$1:$BD$75,MATCH($A55,役男大表!$A$1:$A$75,0),   MATCH(M$1,役男大表!$A$3:$BD$3,0)  )=0,"",  IF(  INDEX(役男大表!$A$1:$BD$75,MATCH($A55,役男大表!$A$1:$A$75,0),   MATCH(M$1,役男大表!$A$3:$BD$3,0)  )="榮","x",  IF(  INDEX(役男大表!$A$1:$BD$75,MATCH($A55,役男大表!$A$1:$A$75,0),   MATCH(M$1,役男大表!$A$3:$BD$3,0)  )="榮-22",  "x榮18-22",               INDEX(役男大表!$A$1:$BD$75,MATCH($A55,役男大表!$A$1:$A$75,0),   MATCH(M$1,役男大表!$A$3:$BD$3,0)  )                  )  )  )," ",""),"")</f>
        <v>x</v>
      </c>
      <c r="N55" s="197" t="str">
        <f ca="1">_xlfn.IFNA(  SUBSTITUTE(     IF(  INDEX(役男大表!$A$1:$BD$75,MATCH($A55,役男大表!$A$1:$A$75,0),   MATCH(N$1,役男大表!$A$3:$BD$3,0)  )=0,"",  IF(  INDEX(役男大表!$A$1:$BD$75,MATCH($A55,役男大表!$A$1:$A$75,0),   MATCH(N$1,役男大表!$A$3:$BD$3,0)  )="榮","x",  IF(  INDEX(役男大表!$A$1:$BD$75,MATCH($A55,役男大表!$A$1:$A$75,0),   MATCH(N$1,役男大表!$A$3:$BD$3,0)  )="榮-22",  "x榮18-22",               INDEX(役男大表!$A$1:$BD$75,MATCH($A55,役男大表!$A$1:$A$75,0),   MATCH(N$1,役男大表!$A$3:$BD$3,0)  )                  )  )  )," ",""),"")</f>
        <v>x</v>
      </c>
      <c r="O55" s="197" t="str">
        <f ca="1">_xlfn.IFNA(  SUBSTITUTE(     IF(  INDEX(役男大表!$A$1:$BD$75,MATCH($A55,役男大表!$A$1:$A$75,0),   MATCH(O$1,役男大表!$A$3:$BD$3,0)  )=0,"",  IF(  INDEX(役男大表!$A$1:$BD$75,MATCH($A55,役男大表!$A$1:$A$75,0),   MATCH(O$1,役男大表!$A$3:$BD$3,0)  )="榮","x",  IF(  INDEX(役男大表!$A$1:$BD$75,MATCH($A55,役男大表!$A$1:$A$75,0),   MATCH(O$1,役男大表!$A$3:$BD$3,0)  )="榮-22",  "x榮18-22",               INDEX(役男大表!$A$1:$BD$75,MATCH($A55,役男大表!$A$1:$A$75,0),   MATCH(O$1,役男大表!$A$3:$BD$3,0)  )                  )  )  )," ",""),"")</f>
        <v>x</v>
      </c>
      <c r="P55" s="197" t="str">
        <f ca="1">_xlfn.IFNA(  SUBSTITUTE(     IF(  INDEX(役男大表!$A$1:$BD$75,MATCH($A55,役男大表!$A$1:$A$75,0),   MATCH(P$1,役男大表!$A$3:$BD$3,0)  )=0,"",  IF(  INDEX(役男大表!$A$1:$BD$75,MATCH($A55,役男大表!$A$1:$A$75,0),   MATCH(P$1,役男大表!$A$3:$BD$3,0)  )="榮","x",  IF(  INDEX(役男大表!$A$1:$BD$75,MATCH($A55,役男大表!$A$1:$A$75,0),   MATCH(P$1,役男大表!$A$3:$BD$3,0)  )="榮-22",  "x榮18-22",               INDEX(役男大表!$A$1:$BD$75,MATCH($A55,役男大表!$A$1:$A$75,0),   MATCH(P$1,役男大表!$A$3:$BD$3,0)  )                  )  )  )," ",""),"")</f>
        <v/>
      </c>
      <c r="Q55" s="197" t="str">
        <f ca="1">_xlfn.IFNA(  SUBSTITUTE(     IF(  INDEX(役男大表!$A$1:$BD$75,MATCH($A55,役男大表!$A$1:$A$75,0),   MATCH(Q$1,役男大表!$A$3:$BD$3,0)  )=0,"",  IF(  INDEX(役男大表!$A$1:$BD$75,MATCH($A55,役男大表!$A$1:$A$75,0),   MATCH(Q$1,役男大表!$A$3:$BD$3,0)  )="榮","x",  IF(  INDEX(役男大表!$A$1:$BD$75,MATCH($A55,役男大表!$A$1:$A$75,0),   MATCH(Q$1,役男大表!$A$3:$BD$3,0)  )="榮-22",  "x榮18-22",               INDEX(役男大表!$A$1:$BD$75,MATCH($A55,役男大表!$A$1:$A$75,0),   MATCH(Q$1,役男大表!$A$3:$BD$3,0)  )                  )  )  )," ",""),"")</f>
        <v/>
      </c>
      <c r="R55" s="197" t="str">
        <f ca="1">_xlfn.IFNA(  SUBSTITUTE(     IF(  INDEX(役男大表!$A$1:$BD$75,MATCH($A55,役男大表!$A$1:$A$75,0),   MATCH(R$1,役男大表!$A$3:$BD$3,0)  )=0,"",  IF(  INDEX(役男大表!$A$1:$BD$75,MATCH($A55,役男大表!$A$1:$A$75,0),   MATCH(R$1,役男大表!$A$3:$BD$3,0)  )="榮","x",  IF(  INDEX(役男大表!$A$1:$BD$75,MATCH($A55,役男大表!$A$1:$A$75,0),   MATCH(R$1,役男大表!$A$3:$BD$3,0)  )="榮-22",  "x榮18-22",               INDEX(役男大表!$A$1:$BD$75,MATCH($A55,役男大表!$A$1:$A$75,0),   MATCH(R$1,役男大表!$A$3:$BD$3,0)  )                  )  )  )," ",""),"")</f>
        <v/>
      </c>
      <c r="S55" s="197" t="str">
        <f ca="1">_xlfn.IFNA(  SUBSTITUTE(     IF(  INDEX(役男大表!$A$1:$BD$75,MATCH($A55,役男大表!$A$1:$A$75,0),   MATCH(S$1,役男大表!$A$3:$BD$3,0)  )=0,"",  IF(  INDEX(役男大表!$A$1:$BD$75,MATCH($A55,役男大表!$A$1:$A$75,0),   MATCH(S$1,役男大表!$A$3:$BD$3,0)  )="榮","x",  IF(  INDEX(役男大表!$A$1:$BD$75,MATCH($A55,役男大表!$A$1:$A$75,0),   MATCH(S$1,役男大表!$A$3:$BD$3,0)  )="榮-22",  "x榮18-22",               INDEX(役男大表!$A$1:$BD$75,MATCH($A55,役男大表!$A$1:$A$75,0),   MATCH(S$1,役男大表!$A$3:$BD$3,0)  )                  )  )  )," ",""),"")</f>
        <v/>
      </c>
      <c r="T55" s="197" t="str">
        <f ca="1">_xlfn.IFNA(  SUBSTITUTE(     IF(  INDEX(役男大表!$A$1:$BD$75,MATCH($A55,役男大表!$A$1:$A$75,0),   MATCH(T$1,役男大表!$A$3:$BD$3,0)  )=0,"",  IF(  INDEX(役男大表!$A$1:$BD$75,MATCH($A55,役男大表!$A$1:$A$75,0),   MATCH(T$1,役男大表!$A$3:$BD$3,0)  )="榮","x",  IF(  INDEX(役男大表!$A$1:$BD$75,MATCH($A55,役男大表!$A$1:$A$75,0),   MATCH(T$1,役男大表!$A$3:$BD$3,0)  )="榮-22",  "x榮18-22",               INDEX(役男大表!$A$1:$BD$75,MATCH($A55,役男大表!$A$1:$A$75,0),   MATCH(T$1,役男大表!$A$3:$BD$3,0)  )                  )  )  )," ",""),"")</f>
        <v/>
      </c>
      <c r="U55" s="197" t="str">
        <f ca="1">_xlfn.IFNA(  SUBSTITUTE(     IF(  INDEX(役男大表!$A$1:$BD$75,MATCH($A55,役男大表!$A$1:$A$75,0),   MATCH(U$1,役男大表!$A$3:$BD$3,0)  )=0,"",  IF(  INDEX(役男大表!$A$1:$BD$75,MATCH($A55,役男大表!$A$1:$A$75,0),   MATCH(U$1,役男大表!$A$3:$BD$3,0)  )="榮","x",  IF(  INDEX(役男大表!$A$1:$BD$75,MATCH($A55,役男大表!$A$1:$A$75,0),   MATCH(U$1,役男大表!$A$3:$BD$3,0)  )="榮-22",  "x榮18-22",               INDEX(役男大表!$A$1:$BD$75,MATCH($A55,役男大表!$A$1:$A$75,0),   MATCH(U$1,役男大表!$A$3:$BD$3,0)  )                  )  )  )," ",""),"")</f>
        <v/>
      </c>
      <c r="V55" s="197" t="str">
        <f ca="1">_xlfn.IFNA(  SUBSTITUTE(     IF(  INDEX(役男大表!$A$1:$BD$75,MATCH($A55,役男大表!$A$1:$A$75,0),   MATCH(V$1,役男大表!$A$3:$BD$3,0)  )=0,"",  IF(  INDEX(役男大表!$A$1:$BD$75,MATCH($A55,役男大表!$A$1:$A$75,0),   MATCH(V$1,役男大表!$A$3:$BD$3,0)  )="榮","x",  IF(  INDEX(役男大表!$A$1:$BD$75,MATCH($A55,役男大表!$A$1:$A$75,0),   MATCH(V$1,役男大表!$A$3:$BD$3,0)  )="榮-22",  "x榮18-22",               INDEX(役男大表!$A$1:$BD$75,MATCH($A55,役男大表!$A$1:$A$75,0),   MATCH(V$1,役男大表!$A$3:$BD$3,0)  )                  )  )  )," ",""),"")</f>
        <v/>
      </c>
      <c r="W55" s="197" t="str">
        <f ca="1">_xlfn.IFNA(  SUBSTITUTE(     IF(  INDEX(役男大表!$A$1:$BD$75,MATCH($A55,役男大表!$A$1:$A$75,0),   MATCH(W$1,役男大表!$A$3:$BD$3,0)  )=0,"",  IF(  INDEX(役男大表!$A$1:$BD$75,MATCH($A55,役男大表!$A$1:$A$75,0),   MATCH(W$1,役男大表!$A$3:$BD$3,0)  )="榮","x",  IF(  INDEX(役男大表!$A$1:$BD$75,MATCH($A55,役男大表!$A$1:$A$75,0),   MATCH(W$1,役男大表!$A$3:$BD$3,0)  )="榮-22",  "x榮18-22",               INDEX(役男大表!$A$1:$BD$75,MATCH($A55,役男大表!$A$1:$A$75,0),   MATCH(W$1,役男大表!$A$3:$BD$3,0)  )                  )  )  )," ",""),"")</f>
        <v>x</v>
      </c>
      <c r="X55" s="197" t="str">
        <f ca="1">_xlfn.IFNA(  SUBSTITUTE(     IF(  INDEX(役男大表!$A$1:$BD$75,MATCH($A55,役男大表!$A$1:$A$75,0),   MATCH(X$1,役男大表!$A$3:$BD$3,0)  )=0,"",  IF(  INDEX(役男大表!$A$1:$BD$75,MATCH($A55,役男大表!$A$1:$A$75,0),   MATCH(X$1,役男大表!$A$3:$BD$3,0)  )="榮","x",  IF(  INDEX(役男大表!$A$1:$BD$75,MATCH($A55,役男大表!$A$1:$A$75,0),   MATCH(X$1,役男大表!$A$3:$BD$3,0)  )="榮-22",  "x榮18-22",               INDEX(役男大表!$A$1:$BD$75,MATCH($A55,役男大表!$A$1:$A$75,0),   MATCH(X$1,役男大表!$A$3:$BD$3,0)  )                  )  )  )," ",""),"")</f>
        <v>x</v>
      </c>
      <c r="Y55" s="197" t="str">
        <f ca="1">_xlfn.IFNA(  SUBSTITUTE(     IF(  INDEX(役男大表!$A$1:$BD$75,MATCH($A55,役男大表!$A$1:$A$75,0),   MATCH(Y$1,役男大表!$A$3:$BD$3,0)  )=0,"",  IF(  INDEX(役男大表!$A$1:$BD$75,MATCH($A55,役男大表!$A$1:$A$75,0),   MATCH(Y$1,役男大表!$A$3:$BD$3,0)  )="榮","x",  IF(  INDEX(役男大表!$A$1:$BD$75,MATCH($A55,役男大表!$A$1:$A$75,0),   MATCH(Y$1,役男大表!$A$3:$BD$3,0)  )="榮-22",  "x榮18-22",               INDEX(役男大表!$A$1:$BD$75,MATCH($A55,役男大表!$A$1:$A$75,0),   MATCH(Y$1,役男大表!$A$3:$BD$3,0)  )                  )  )  )," ",""),"")</f>
        <v>補</v>
      </c>
      <c r="Z55" s="197" t="str">
        <f ca="1">_xlfn.IFNA(  SUBSTITUTE(     IF(  INDEX(役男大表!$A$1:$BD$75,MATCH($A55,役男大表!$A$1:$A$75,0),   MATCH(Z$1,役男大表!$A$3:$BD$3,0)  )=0,"",  IF(  INDEX(役男大表!$A$1:$BD$75,MATCH($A55,役男大表!$A$1:$A$75,0),   MATCH(Z$1,役男大表!$A$3:$BD$3,0)  )="榮","x",  IF(  INDEX(役男大表!$A$1:$BD$75,MATCH($A55,役男大表!$A$1:$A$75,0),   MATCH(Z$1,役男大表!$A$3:$BD$3,0)  )="榮-22",  "x榮18-22",               INDEX(役男大表!$A$1:$BD$75,MATCH($A55,役男大表!$A$1:$A$75,0),   MATCH(Z$1,役男大表!$A$3:$BD$3,0)  )                  )  )  )," ",""),"")</f>
        <v/>
      </c>
      <c r="AA55" s="197" t="str">
        <f ca="1">_xlfn.IFNA(  SUBSTITUTE(     IF(  INDEX(役男大表!$A$1:$BD$75,MATCH($A55,役男大表!$A$1:$A$75,0),   MATCH(AA$1,役男大表!$A$3:$BD$3,0)  )=0,"",  IF(  INDEX(役男大表!$A$1:$BD$75,MATCH($A55,役男大表!$A$1:$A$75,0),   MATCH(AA$1,役男大表!$A$3:$BD$3,0)  )="榮","x",  IF(  INDEX(役男大表!$A$1:$BD$75,MATCH($A55,役男大表!$A$1:$A$75,0),   MATCH(AA$1,役男大表!$A$3:$BD$3,0)  )="榮-22",  "x榮18-22",               INDEX(役男大表!$A$1:$BD$75,MATCH($A55,役男大表!$A$1:$A$75,0),   MATCH(AA$1,役男大表!$A$3:$BD$3,0)  )                  )  )  )," ",""),"")</f>
        <v/>
      </c>
      <c r="AB55" s="197" t="str">
        <f ca="1">_xlfn.IFNA(  SUBSTITUTE(     IF(  INDEX(役男大表!$A$1:$BD$75,MATCH($A55,役男大表!$A$1:$A$75,0),   MATCH(AB$1,役男大表!$A$3:$BD$3,0)  )=0,"",  IF(  INDEX(役男大表!$A$1:$BD$75,MATCH($A55,役男大表!$A$1:$A$75,0),   MATCH(AB$1,役男大表!$A$3:$BD$3,0)  )="榮","x",  IF(  INDEX(役男大表!$A$1:$BD$75,MATCH($A55,役男大表!$A$1:$A$75,0),   MATCH(AB$1,役男大表!$A$3:$BD$3,0)  )="榮-22",  "x榮18-22",               INDEX(役男大表!$A$1:$BD$75,MATCH($A55,役男大表!$A$1:$A$75,0),   MATCH(AB$1,役男大表!$A$3:$BD$3,0)  )                  )  )  )," ",""),"")</f>
        <v/>
      </c>
      <c r="AC55" s="197" t="str">
        <f ca="1">_xlfn.IFNA(  SUBSTITUTE(     IF(  INDEX(役男大表!$A$1:$BD$75,MATCH($A55,役男大表!$A$1:$A$75,0),   MATCH(AC$1,役男大表!$A$3:$BD$3,0)  )=0,"",  IF(  INDEX(役男大表!$A$1:$BD$75,MATCH($A55,役男大表!$A$1:$A$75,0),   MATCH(AC$1,役男大表!$A$3:$BD$3,0)  )="榮","x",  IF(  INDEX(役男大表!$A$1:$BD$75,MATCH($A55,役男大表!$A$1:$A$75,0),   MATCH(AC$1,役男大表!$A$3:$BD$3,0)  )="榮-22",  "x榮18-22",               INDEX(役男大表!$A$1:$BD$75,MATCH($A55,役男大表!$A$1:$A$75,0),   MATCH(AC$1,役男大表!$A$3:$BD$3,0)  )                  )  )  )," ",""),"")</f>
        <v/>
      </c>
      <c r="AD55" s="197" t="str">
        <f ca="1">_xlfn.IFNA(  SUBSTITUTE(     IF(  INDEX(役男大表!$A$1:$BD$75,MATCH($A55,役男大表!$A$1:$A$75,0),   MATCH(AD$1,役男大表!$A$3:$BD$3,0)  )=0,"",  IF(  INDEX(役男大表!$A$1:$BD$75,MATCH($A55,役男大表!$A$1:$A$75,0),   MATCH(AD$1,役男大表!$A$3:$BD$3,0)  )="榮","x",  IF(  INDEX(役男大表!$A$1:$BD$75,MATCH($A55,役男大表!$A$1:$A$75,0),   MATCH(AD$1,役男大表!$A$3:$BD$3,0)  )="榮-22",  "x榮18-22",               INDEX(役男大表!$A$1:$BD$75,MATCH($A55,役男大表!$A$1:$A$75,0),   MATCH(AD$1,役男大表!$A$3:$BD$3,0)  )                  )  )  )," ",""),"")</f>
        <v/>
      </c>
      <c r="AE55" s="197" t="str">
        <f ca="1">_xlfn.IFNA(  SUBSTITUTE(     IF(  INDEX(役男大表!$A$1:$BD$75,MATCH($A55,役男大表!$A$1:$A$75,0),   MATCH(AE$1,役男大表!$A$3:$BD$3,0)  )=0,"",  IF(  INDEX(役男大表!$A$1:$BD$75,MATCH($A55,役男大表!$A$1:$A$75,0),   MATCH(AE$1,役男大表!$A$3:$BD$3,0)  )="榮","x",  IF(  INDEX(役男大表!$A$1:$BD$75,MATCH($A55,役男大表!$A$1:$A$75,0),   MATCH(AE$1,役男大表!$A$3:$BD$3,0)  )="榮-22",  "x榮18-22",               INDEX(役男大表!$A$1:$BD$75,MATCH($A55,役男大表!$A$1:$A$75,0),   MATCH(AE$1,役男大表!$A$3:$BD$3,0)  )                  )  )  )," ",""),"")</f>
        <v>x</v>
      </c>
      <c r="AF55" s="197" t="str">
        <f ca="1">_xlfn.IFNA(  SUBSTITUTE(     IF(  INDEX(役男大表!$A$1:$BD$75,MATCH($A55,役男大表!$A$1:$A$75,0),   MATCH(AF$1,役男大表!$A$3:$BD$3,0)  )=0,"",  IF(  INDEX(役男大表!$A$1:$BD$75,MATCH($A55,役男大表!$A$1:$A$75,0),   MATCH(AF$1,役男大表!$A$3:$BD$3,0)  )="榮","x",  IF(  INDEX(役男大表!$A$1:$BD$75,MATCH($A55,役男大表!$A$1:$A$75,0),   MATCH(AF$1,役男大表!$A$3:$BD$3,0)  )="榮-22",  "x榮18-22",               INDEX(役男大表!$A$1:$BD$75,MATCH($A55,役男大表!$A$1:$A$75,0),   MATCH(AF$1,役男大表!$A$3:$BD$3,0)  )                  )  )  )," ",""),"")</f>
        <v>補</v>
      </c>
      <c r="AG55" s="197" t="str">
        <f ca="1">_xlfn.IFNA(  SUBSTITUTE(     IF(  INDEX(役男大表!$A$1:$BD$75,MATCH($A55,役男大表!$A$1:$A$75,0),   MATCH(AG$1,役男大表!$A$3:$BD$3,0)  )=0,"",  IF(  INDEX(役男大表!$A$1:$BD$75,MATCH($A55,役男大表!$A$1:$A$75,0),   MATCH(AG$1,役男大表!$A$3:$BD$3,0)  )="榮","x",  IF(  INDEX(役男大表!$A$1:$BD$75,MATCH($A55,役男大表!$A$1:$A$75,0),   MATCH(AG$1,役男大表!$A$3:$BD$3,0)  )="榮-22",  "x榮18-22",               INDEX(役男大表!$A$1:$BD$75,MATCH($A55,役男大表!$A$1:$A$75,0),   MATCH(AG$1,役男大表!$A$3:$BD$3,0)  )                  )  )  )," ",""),"")</f>
        <v>病</v>
      </c>
      <c r="AH55" s="98"/>
      <c r="AI55" s="98"/>
      <c r="AJ55" s="98"/>
      <c r="AM55" s="257">
        <f t="shared" si="1"/>
        <v>54</v>
      </c>
      <c r="AN55" s="65" t="str">
        <f t="shared" si="2"/>
        <v>鄭品豪</v>
      </c>
      <c r="AO55" s="70" t="str">
        <f t="shared" ca="1" si="3"/>
        <v>18收</v>
      </c>
      <c r="AP55" s="65" t="str">
        <f>_xlfn.IFNA(IF((ROW(AP55)-1)&lt;=暫1!$B$2,IF(VALUE($AM55)=暫1!B$3,"家因",IF(VALUE($AM55)=暫1!C$3,"家因",IF(VALUE($AM55)=暫1!D$3,"家因",IF(VALUE($AM55)=暫1!E$3,"家因",IF(VALUE($AM55)=暫1!F$3,"家因",IF(VALUE($AM55)=暫1!G$3,"家因",IF(VALUE($AM55)=暫1!H$3,"家因",IF(VALUE($AM55)=暫1!I$3,"家因",IF(VALUE($AM55)=暫1!J$3,"家因",IF(VALUE($AM55)=暫1!K$3,"家因",IF(VALUE($AM55)=暫1!L$3,"家因",IF(VALUE($AM55)=暫1!M$3,"家因",IF(VALUE($AM55)=暫1!N$3,"家因",IF(VALUE($AM55)=暫1!O$3,"家因",IF(VALUE($AM55)=暫1!P$3,"家因",IF(VALUE($AM55)=暫1!Q$3,"家因",IF(VALUE($AM55)=暫1!R$3,"家因",IF(VALUE($AM55)=暫1!S$3,"家因",IF(VALUE($AM55)=暫1!T$3,"家因",IF(VALUE($AM55)=暫1!U$3,"家因","")))))))))))))))))))),""),"")</f>
        <v/>
      </c>
      <c r="AQ55" s="65" t="str">
        <f ca="1">IF((ROW(AQ55)-1)&lt;=暫1!$B$2,_xlfn.IFNA(IF(INDEX($A$1:$AJ$99,MATCH($AN55,$B$1:$B$219,0),VALUE($AQ$1+3))="成","補",INDEX($A$1:$AJ$99,MATCH($AN55,$B$1:$B$219,0),VALUE($AQ$1+3))),""),"")</f>
        <v>病</v>
      </c>
      <c r="AR55" s="65">
        <f>IF((ROW(AR55)-1)&lt;=暫1!$B$2,_xlfn.IFNA(IF(INDEX($A$1:$AJ$99,MATCH($AN55,$B$1:$B$219,0),VALUE($AR$1+3))="成","補",INDEX($A$1:$AJ$99,MATCH($AN55,$B$1:$B$219,0),VALUE($AR$1+3))),""),"")</f>
        <v>0</v>
      </c>
      <c r="AS55" s="65">
        <f>IF((ROW(AS55)-1)&lt;=暫1!$B$2,_xlfn.IFNA(IF(INDEX($A$1:$AJ$99,MATCH($AN55,$B$1:$B$219,0),VALUE($AS$1+3))="成","補",INDEX($A$1:$AJ$99,MATCH($AN55,$B$1:$B$219,0),VALUE($AS$1+3))),""),"")</f>
        <v>0</v>
      </c>
      <c r="AT55" s="65" t="e">
        <f t="shared" ca="1" si="4"/>
        <v>#N/A</v>
      </c>
      <c r="AU55" s="65" t="e">
        <f t="shared" ca="1" si="8"/>
        <v>#N/A</v>
      </c>
      <c r="AV55" s="65" t="str">
        <f t="shared" ca="1" si="6"/>
        <v/>
      </c>
      <c r="AY55" s="62"/>
      <c r="AZ55" s="62"/>
      <c r="BA55" s="62"/>
      <c r="BB55" s="62"/>
      <c r="BC55" s="62"/>
    </row>
    <row r="56" spans="1:55" ht="25.5" customHeight="1">
      <c r="A56" s="197">
        <v>55</v>
      </c>
      <c r="B56" s="197" t="str">
        <f>_xlfn.IFNA(  INDEX(役男大表!$A$1:$BD$75,MATCH(A56,役男大表!$A$1:$A$75,0),2),"")</f>
        <v>張恩齊</v>
      </c>
      <c r="C56" s="197" t="str">
        <f ca="1">_xlfn.IFNA(  SUBSTITUTE(     IF(  INDEX(役男大表!$A$1:$BD$75,MATCH($A56,役男大表!$A$1:$A$75,0),   MATCH(C$1,役男大表!$A$3:$BD$3,0)  )=0,"",  IF(  INDEX(役男大表!$A$1:$BD$75,MATCH($A56,役男大表!$A$1:$A$75,0),   MATCH(C$1,役男大表!$A$3:$BD$3,0)  )="榮","x",  IF(  INDEX(役男大表!$A$1:$BD$75,MATCH($A56,役男大表!$A$1:$A$75,0),   MATCH(C$1,役男大表!$A$3:$BD$3,0)  )="榮-22",  "x榮18-22",               INDEX(役男大表!$A$1:$BD$75,MATCH($A56,役男大表!$A$1:$A$75,0),   MATCH(C$1,役男大表!$A$3:$BD$3,0)  )                  )  )  )," ",""),"")</f>
        <v>病08-22</v>
      </c>
      <c r="D56" s="197" t="str">
        <f ca="1">_xlfn.IFNA(  SUBSTITUTE(     IF(  INDEX(役男大表!$A$1:$BD$75,MATCH($A56,役男大表!$A$1:$A$75,0),   MATCH(D$1,役男大表!$A$3:$BD$3,0)  )=0,"",  IF(  INDEX(役男大表!$A$1:$BD$75,MATCH($A56,役男大表!$A$1:$A$75,0),   MATCH(D$1,役男大表!$A$3:$BD$3,0)  )="榮","x",  IF(  INDEX(役男大表!$A$1:$BD$75,MATCH($A56,役男大表!$A$1:$A$75,0),   MATCH(D$1,役男大表!$A$3:$BD$3,0)  )="榮-22",  "x榮18-22",               INDEX(役男大表!$A$1:$BD$75,MATCH($A56,役男大表!$A$1:$A$75,0),   MATCH(D$1,役男大表!$A$3:$BD$3,0)  )                  )  )  )," ",""),"")</f>
        <v/>
      </c>
      <c r="E56" s="197" t="str">
        <f ca="1">_xlfn.IFNA(  SUBSTITUTE(     IF(  INDEX(役男大表!$A$1:$BD$75,MATCH($A56,役男大表!$A$1:$A$75,0),   MATCH(E$1,役男大表!$A$3:$BD$3,0)  )=0,"",  IF(  INDEX(役男大表!$A$1:$BD$75,MATCH($A56,役男大表!$A$1:$A$75,0),   MATCH(E$1,役男大表!$A$3:$BD$3,0)  )="榮","x",  IF(  INDEX(役男大表!$A$1:$BD$75,MATCH($A56,役男大表!$A$1:$A$75,0),   MATCH(E$1,役男大表!$A$3:$BD$3,0)  )="榮-22",  "x榮18-22",               INDEX(役男大表!$A$1:$BD$75,MATCH($A56,役男大表!$A$1:$A$75,0),   MATCH(E$1,役男大表!$A$3:$BD$3,0)  )                  )  )  )," ",""),"")</f>
        <v/>
      </c>
      <c r="F56" s="197" t="str">
        <f ca="1">_xlfn.IFNA(  SUBSTITUTE(     IF(  INDEX(役男大表!$A$1:$BD$75,MATCH($A56,役男大表!$A$1:$A$75,0),   MATCH(F$1,役男大表!$A$3:$BD$3,0)  )=0,"",  IF(  INDEX(役男大表!$A$1:$BD$75,MATCH($A56,役男大表!$A$1:$A$75,0),   MATCH(F$1,役男大表!$A$3:$BD$3,0)  )="榮","x",  IF(  INDEX(役男大表!$A$1:$BD$75,MATCH($A56,役男大表!$A$1:$A$75,0),   MATCH(F$1,役男大表!$A$3:$BD$3,0)  )="榮-22",  "x榮18-22",               INDEX(役男大表!$A$1:$BD$75,MATCH($A56,役男大表!$A$1:$A$75,0),   MATCH(F$1,役男大表!$A$3:$BD$3,0)  )                  )  )  )," ",""),"")</f>
        <v>x</v>
      </c>
      <c r="G56" s="197" t="str">
        <f ca="1">_xlfn.IFNA(  SUBSTITUTE(     IF(  INDEX(役男大表!$A$1:$BD$75,MATCH($A56,役男大表!$A$1:$A$75,0),   MATCH(G$1,役男大表!$A$3:$BD$3,0)  )=0,"",  IF(  INDEX(役男大表!$A$1:$BD$75,MATCH($A56,役男大表!$A$1:$A$75,0),   MATCH(G$1,役男大表!$A$3:$BD$3,0)  )="榮","x",  IF(  INDEX(役男大表!$A$1:$BD$75,MATCH($A56,役男大表!$A$1:$A$75,0),   MATCH(G$1,役男大表!$A$3:$BD$3,0)  )="榮-22",  "x榮18-22",               INDEX(役男大表!$A$1:$BD$75,MATCH($A56,役男大表!$A$1:$A$75,0),   MATCH(G$1,役男大表!$A$3:$BD$3,0)  )                  )  )  )," ",""),"")</f>
        <v>x</v>
      </c>
      <c r="H56" s="197" t="str">
        <f ca="1">_xlfn.IFNA(  SUBSTITUTE(     IF(  INDEX(役男大表!$A$1:$BD$75,MATCH($A56,役男大表!$A$1:$A$75,0),   MATCH(H$1,役男大表!$A$3:$BD$3,0)  )=0,"",  IF(  INDEX(役男大表!$A$1:$BD$75,MATCH($A56,役男大表!$A$1:$A$75,0),   MATCH(H$1,役男大表!$A$3:$BD$3,0)  )="榮","x",  IF(  INDEX(役男大表!$A$1:$BD$75,MATCH($A56,役男大表!$A$1:$A$75,0),   MATCH(H$1,役男大表!$A$3:$BD$3,0)  )="榮-22",  "x榮18-22",               INDEX(役男大表!$A$1:$BD$75,MATCH($A56,役男大表!$A$1:$A$75,0),   MATCH(H$1,役男大表!$A$3:$BD$3,0)  )                  )  )  )," ",""),"")</f>
        <v/>
      </c>
      <c r="I56" s="197" t="str">
        <f ca="1">_xlfn.IFNA(  SUBSTITUTE(     IF(  INDEX(役男大表!$A$1:$BD$75,MATCH($A56,役男大表!$A$1:$A$75,0),   MATCH(I$1,役男大表!$A$3:$BD$3,0)  )=0,"",  IF(  INDEX(役男大表!$A$1:$BD$75,MATCH($A56,役男大表!$A$1:$A$75,0),   MATCH(I$1,役男大表!$A$3:$BD$3,0)  )="榮","x",  IF(  INDEX(役男大表!$A$1:$BD$75,MATCH($A56,役男大表!$A$1:$A$75,0),   MATCH(I$1,役男大表!$A$3:$BD$3,0)  )="榮-22",  "x榮18-22",               INDEX(役男大表!$A$1:$BD$75,MATCH($A56,役男大表!$A$1:$A$75,0),   MATCH(I$1,役男大表!$A$3:$BD$3,0)  )                  )  )  )," ",""),"")</f>
        <v/>
      </c>
      <c r="J56" s="197" t="str">
        <f ca="1">_xlfn.IFNA(  SUBSTITUTE(     IF(  INDEX(役男大表!$A$1:$BD$75,MATCH($A56,役男大表!$A$1:$A$75,0),   MATCH(J$1,役男大表!$A$3:$BD$3,0)  )=0,"",  IF(  INDEX(役男大表!$A$1:$BD$75,MATCH($A56,役男大表!$A$1:$A$75,0),   MATCH(J$1,役男大表!$A$3:$BD$3,0)  )="榮","x",  IF(  INDEX(役男大表!$A$1:$BD$75,MATCH($A56,役男大表!$A$1:$A$75,0),   MATCH(J$1,役男大表!$A$3:$BD$3,0)  )="榮-22",  "x榮18-22",               INDEX(役男大表!$A$1:$BD$75,MATCH($A56,役男大表!$A$1:$A$75,0),   MATCH(J$1,役男大表!$A$3:$BD$3,0)  )                  )  )  )," ",""),"")</f>
        <v/>
      </c>
      <c r="K56" s="197" t="str">
        <f ca="1">_xlfn.IFNA(  SUBSTITUTE(     IF(  INDEX(役男大表!$A$1:$BD$75,MATCH($A56,役男大表!$A$1:$A$75,0),   MATCH(K$1,役男大表!$A$3:$BD$3,0)  )=0,"",  IF(  INDEX(役男大表!$A$1:$BD$75,MATCH($A56,役男大表!$A$1:$A$75,0),   MATCH(K$1,役男大表!$A$3:$BD$3,0)  )="榮","x",  IF(  INDEX(役男大表!$A$1:$BD$75,MATCH($A56,役男大表!$A$1:$A$75,0),   MATCH(K$1,役男大表!$A$3:$BD$3,0)  )="榮-22",  "x榮18-22",               INDEX(役男大表!$A$1:$BD$75,MATCH($A56,役男大表!$A$1:$A$75,0),   MATCH(K$1,役男大表!$A$3:$BD$3,0)  )                  )  )  )," ",""),"")</f>
        <v/>
      </c>
      <c r="L56" s="197" t="str">
        <f ca="1">_xlfn.IFNA(  SUBSTITUTE(     IF(  INDEX(役男大表!$A$1:$BD$75,MATCH($A56,役男大表!$A$1:$A$75,0),   MATCH(L$1,役男大表!$A$3:$BD$3,0)  )=0,"",  IF(  INDEX(役男大表!$A$1:$BD$75,MATCH($A56,役男大表!$A$1:$A$75,0),   MATCH(L$1,役男大表!$A$3:$BD$3,0)  )="榮","x",  IF(  INDEX(役男大表!$A$1:$BD$75,MATCH($A56,役男大表!$A$1:$A$75,0),   MATCH(L$1,役男大表!$A$3:$BD$3,0)  )="榮-22",  "x榮18-22",               INDEX(役男大表!$A$1:$BD$75,MATCH($A56,役男大表!$A$1:$A$75,0),   MATCH(L$1,役男大表!$A$3:$BD$3,0)  )                  )  )  )," ",""),"")</f>
        <v/>
      </c>
      <c r="M56" s="197" t="str">
        <f ca="1">_xlfn.IFNA(  SUBSTITUTE(     IF(  INDEX(役男大表!$A$1:$BD$75,MATCH($A56,役男大表!$A$1:$A$75,0),   MATCH(M$1,役男大表!$A$3:$BD$3,0)  )=0,"",  IF(  INDEX(役男大表!$A$1:$BD$75,MATCH($A56,役男大表!$A$1:$A$75,0),   MATCH(M$1,役男大表!$A$3:$BD$3,0)  )="榮","x",  IF(  INDEX(役男大表!$A$1:$BD$75,MATCH($A56,役男大表!$A$1:$A$75,0),   MATCH(M$1,役男大表!$A$3:$BD$3,0)  )="榮-22",  "x榮18-22",               INDEX(役男大表!$A$1:$BD$75,MATCH($A56,役男大表!$A$1:$A$75,0),   MATCH(M$1,役男大表!$A$3:$BD$3,0)  )                  )  )  )," ",""),"")</f>
        <v>補</v>
      </c>
      <c r="N56" s="197" t="str">
        <f ca="1">_xlfn.IFNA(  SUBSTITUTE(     IF(  INDEX(役男大表!$A$1:$BD$75,MATCH($A56,役男大表!$A$1:$A$75,0),   MATCH(N$1,役男大表!$A$3:$BD$3,0)  )=0,"",  IF(  INDEX(役男大表!$A$1:$BD$75,MATCH($A56,役男大表!$A$1:$A$75,0),   MATCH(N$1,役男大表!$A$3:$BD$3,0)  )="榮","x",  IF(  INDEX(役男大表!$A$1:$BD$75,MATCH($A56,役男大表!$A$1:$A$75,0),   MATCH(N$1,役男大表!$A$3:$BD$3,0)  )="榮-22",  "x榮18-22",               INDEX(役男大表!$A$1:$BD$75,MATCH($A56,役男大表!$A$1:$A$75,0),   MATCH(N$1,役男大表!$A$3:$BD$3,0)  )                  )  )  )," ",""),"")</f>
        <v>x</v>
      </c>
      <c r="O56" s="197" t="str">
        <f ca="1">_xlfn.IFNA(  SUBSTITUTE(     IF(  INDEX(役男大表!$A$1:$BD$75,MATCH($A56,役男大表!$A$1:$A$75,0),   MATCH(O$1,役男大表!$A$3:$BD$3,0)  )=0,"",  IF(  INDEX(役男大表!$A$1:$BD$75,MATCH($A56,役男大表!$A$1:$A$75,0),   MATCH(O$1,役男大表!$A$3:$BD$3,0)  )="榮","x",  IF(  INDEX(役男大表!$A$1:$BD$75,MATCH($A56,役男大表!$A$1:$A$75,0),   MATCH(O$1,役男大表!$A$3:$BD$3,0)  )="榮-22",  "x榮18-22",               INDEX(役男大表!$A$1:$BD$75,MATCH($A56,役男大表!$A$1:$A$75,0),   MATCH(O$1,役男大表!$A$3:$BD$3,0)  )                  )  )  )," ",""),"")</f>
        <v/>
      </c>
      <c r="P56" s="197" t="str">
        <f ca="1">_xlfn.IFNA(  SUBSTITUTE(     IF(  INDEX(役男大表!$A$1:$BD$75,MATCH($A56,役男大表!$A$1:$A$75,0),   MATCH(P$1,役男大表!$A$3:$BD$3,0)  )=0,"",  IF(  INDEX(役男大表!$A$1:$BD$75,MATCH($A56,役男大表!$A$1:$A$75,0),   MATCH(P$1,役男大表!$A$3:$BD$3,0)  )="榮","x",  IF(  INDEX(役男大表!$A$1:$BD$75,MATCH($A56,役男大表!$A$1:$A$75,0),   MATCH(P$1,役男大表!$A$3:$BD$3,0)  )="榮-22",  "x榮18-22",               INDEX(役男大表!$A$1:$BD$75,MATCH($A56,役男大表!$A$1:$A$75,0),   MATCH(P$1,役男大表!$A$3:$BD$3,0)  )                  )  )  )," ",""),"")</f>
        <v/>
      </c>
      <c r="Q56" s="197" t="str">
        <f ca="1">_xlfn.IFNA(  SUBSTITUTE(     IF(  INDEX(役男大表!$A$1:$BD$75,MATCH($A56,役男大表!$A$1:$A$75,0),   MATCH(Q$1,役男大表!$A$3:$BD$3,0)  )=0,"",  IF(  INDEX(役男大表!$A$1:$BD$75,MATCH($A56,役男大表!$A$1:$A$75,0),   MATCH(Q$1,役男大表!$A$3:$BD$3,0)  )="榮","x",  IF(  INDEX(役男大表!$A$1:$BD$75,MATCH($A56,役男大表!$A$1:$A$75,0),   MATCH(Q$1,役男大表!$A$3:$BD$3,0)  )="榮-22",  "x榮18-22",               INDEX(役男大表!$A$1:$BD$75,MATCH($A56,役男大表!$A$1:$A$75,0),   MATCH(Q$1,役男大表!$A$3:$BD$3,0)  )                  )  )  )," ",""),"")</f>
        <v/>
      </c>
      <c r="R56" s="197" t="str">
        <f ca="1">_xlfn.IFNA(  SUBSTITUTE(     IF(  INDEX(役男大表!$A$1:$BD$75,MATCH($A56,役男大表!$A$1:$A$75,0),   MATCH(R$1,役男大表!$A$3:$BD$3,0)  )=0,"",  IF(  INDEX(役男大表!$A$1:$BD$75,MATCH($A56,役男大表!$A$1:$A$75,0),   MATCH(R$1,役男大表!$A$3:$BD$3,0)  )="榮","x",  IF(  INDEX(役男大表!$A$1:$BD$75,MATCH($A56,役男大表!$A$1:$A$75,0),   MATCH(R$1,役男大表!$A$3:$BD$3,0)  )="榮-22",  "x榮18-22",               INDEX(役男大表!$A$1:$BD$75,MATCH($A56,役男大表!$A$1:$A$75,0),   MATCH(R$1,役男大表!$A$3:$BD$3,0)  )                  )  )  )," ",""),"")</f>
        <v/>
      </c>
      <c r="S56" s="197" t="str">
        <f ca="1">_xlfn.IFNA(  SUBSTITUTE(     IF(  INDEX(役男大表!$A$1:$BD$75,MATCH($A56,役男大表!$A$1:$A$75,0),   MATCH(S$1,役男大表!$A$3:$BD$3,0)  )=0,"",  IF(  INDEX(役男大表!$A$1:$BD$75,MATCH($A56,役男大表!$A$1:$A$75,0),   MATCH(S$1,役男大表!$A$3:$BD$3,0)  )="榮","x",  IF(  INDEX(役男大表!$A$1:$BD$75,MATCH($A56,役男大表!$A$1:$A$75,0),   MATCH(S$1,役男大表!$A$3:$BD$3,0)  )="榮-22",  "x榮18-22",               INDEX(役男大表!$A$1:$BD$75,MATCH($A56,役男大表!$A$1:$A$75,0),   MATCH(S$1,役男大表!$A$3:$BD$3,0)  )                  )  )  )," ",""),"")</f>
        <v/>
      </c>
      <c r="T56" s="197" t="str">
        <f ca="1">_xlfn.IFNA(  SUBSTITUTE(     IF(  INDEX(役男大表!$A$1:$BD$75,MATCH($A56,役男大表!$A$1:$A$75,0),   MATCH(T$1,役男大表!$A$3:$BD$3,0)  )=0,"",  IF(  INDEX(役男大表!$A$1:$BD$75,MATCH($A56,役男大表!$A$1:$A$75,0),   MATCH(T$1,役男大表!$A$3:$BD$3,0)  )="榮","x",  IF(  INDEX(役男大表!$A$1:$BD$75,MATCH($A56,役男大表!$A$1:$A$75,0),   MATCH(T$1,役男大表!$A$3:$BD$3,0)  )="榮-22",  "x榮18-22",               INDEX(役男大表!$A$1:$BD$75,MATCH($A56,役男大表!$A$1:$A$75,0),   MATCH(T$1,役男大表!$A$3:$BD$3,0)  )                  )  )  )," ",""),"")</f>
        <v>x</v>
      </c>
      <c r="U56" s="197" t="str">
        <f ca="1">_xlfn.IFNA(  SUBSTITUTE(     IF(  INDEX(役男大表!$A$1:$BD$75,MATCH($A56,役男大表!$A$1:$A$75,0),   MATCH(U$1,役男大表!$A$3:$BD$3,0)  )=0,"",  IF(  INDEX(役男大表!$A$1:$BD$75,MATCH($A56,役男大表!$A$1:$A$75,0),   MATCH(U$1,役男大表!$A$3:$BD$3,0)  )="榮","x",  IF(  INDEX(役男大表!$A$1:$BD$75,MATCH($A56,役男大表!$A$1:$A$75,0),   MATCH(U$1,役男大表!$A$3:$BD$3,0)  )="榮-22",  "x榮18-22",               INDEX(役男大表!$A$1:$BD$75,MATCH($A56,役男大表!$A$1:$A$75,0),   MATCH(U$1,役男大表!$A$3:$BD$3,0)  )                  )  )  )," ",""),"")</f>
        <v>x</v>
      </c>
      <c r="V56" s="197" t="str">
        <f ca="1">_xlfn.IFNA(  SUBSTITUTE(     IF(  INDEX(役男大表!$A$1:$BD$75,MATCH($A56,役男大表!$A$1:$A$75,0),   MATCH(V$1,役男大表!$A$3:$BD$3,0)  )=0,"",  IF(  INDEX(役男大表!$A$1:$BD$75,MATCH($A56,役男大表!$A$1:$A$75,0),   MATCH(V$1,役男大表!$A$3:$BD$3,0)  )="榮","x",  IF(  INDEX(役男大表!$A$1:$BD$75,MATCH($A56,役男大表!$A$1:$A$75,0),   MATCH(V$1,役男大表!$A$3:$BD$3,0)  )="榮-22",  "x榮18-22",               INDEX(役男大表!$A$1:$BD$75,MATCH($A56,役男大表!$A$1:$A$75,0),   MATCH(V$1,役男大表!$A$3:$BD$3,0)  )                  )  )  )," ",""),"")</f>
        <v/>
      </c>
      <c r="W56" s="197" t="str">
        <f ca="1">_xlfn.IFNA(  SUBSTITUTE(     IF(  INDEX(役男大表!$A$1:$BD$75,MATCH($A56,役男大表!$A$1:$A$75,0),   MATCH(W$1,役男大表!$A$3:$BD$3,0)  )=0,"",  IF(  INDEX(役男大表!$A$1:$BD$75,MATCH($A56,役男大表!$A$1:$A$75,0),   MATCH(W$1,役男大表!$A$3:$BD$3,0)  )="榮","x",  IF(  INDEX(役男大表!$A$1:$BD$75,MATCH($A56,役男大表!$A$1:$A$75,0),   MATCH(W$1,役男大表!$A$3:$BD$3,0)  )="榮-22",  "x榮18-22",               INDEX(役男大表!$A$1:$BD$75,MATCH($A56,役男大表!$A$1:$A$75,0),   MATCH(W$1,役男大表!$A$3:$BD$3,0)  )                  )  )  )," ",""),"")</f>
        <v/>
      </c>
      <c r="X56" s="197" t="str">
        <f ca="1">_xlfn.IFNA(  SUBSTITUTE(     IF(  INDEX(役男大表!$A$1:$BD$75,MATCH($A56,役男大表!$A$1:$A$75,0),   MATCH(X$1,役男大表!$A$3:$BD$3,0)  )=0,"",  IF(  INDEX(役男大表!$A$1:$BD$75,MATCH($A56,役男大表!$A$1:$A$75,0),   MATCH(X$1,役男大表!$A$3:$BD$3,0)  )="榮","x",  IF(  INDEX(役男大表!$A$1:$BD$75,MATCH($A56,役男大表!$A$1:$A$75,0),   MATCH(X$1,役男大表!$A$3:$BD$3,0)  )="榮-22",  "x榮18-22",               INDEX(役男大表!$A$1:$BD$75,MATCH($A56,役男大表!$A$1:$A$75,0),   MATCH(X$1,役男大表!$A$3:$BD$3,0)  )                  )  )  )," ",""),"")</f>
        <v/>
      </c>
      <c r="Y56" s="197" t="str">
        <f ca="1">_xlfn.IFNA(  SUBSTITUTE(     IF(  INDEX(役男大表!$A$1:$BD$75,MATCH($A56,役男大表!$A$1:$A$75,0),   MATCH(Y$1,役男大表!$A$3:$BD$3,0)  )=0,"",  IF(  INDEX(役男大表!$A$1:$BD$75,MATCH($A56,役男大表!$A$1:$A$75,0),   MATCH(Y$1,役男大表!$A$3:$BD$3,0)  )="榮","x",  IF(  INDEX(役男大表!$A$1:$BD$75,MATCH($A56,役男大表!$A$1:$A$75,0),   MATCH(Y$1,役男大表!$A$3:$BD$3,0)  )="榮-22",  "x榮18-22",               INDEX(役男大表!$A$1:$BD$75,MATCH($A56,役男大表!$A$1:$A$75,0),   MATCH(Y$1,役男大表!$A$3:$BD$3,0)  )                  )  )  )," ",""),"")</f>
        <v/>
      </c>
      <c r="Z56" s="197" t="str">
        <f ca="1">_xlfn.IFNA(  SUBSTITUTE(     IF(  INDEX(役男大表!$A$1:$BD$75,MATCH($A56,役男大表!$A$1:$A$75,0),   MATCH(Z$1,役男大表!$A$3:$BD$3,0)  )=0,"",  IF(  INDEX(役男大表!$A$1:$BD$75,MATCH($A56,役男大表!$A$1:$A$75,0),   MATCH(Z$1,役男大表!$A$3:$BD$3,0)  )="榮","x",  IF(  INDEX(役男大表!$A$1:$BD$75,MATCH($A56,役男大表!$A$1:$A$75,0),   MATCH(Z$1,役男大表!$A$3:$BD$3,0)  )="榮-22",  "x榮18-22",               INDEX(役男大表!$A$1:$BD$75,MATCH($A56,役男大表!$A$1:$A$75,0),   MATCH(Z$1,役男大表!$A$3:$BD$3,0)  )                  )  )  )," ",""),"")</f>
        <v>x</v>
      </c>
      <c r="AA56" s="197" t="str">
        <f ca="1">_xlfn.IFNA(  SUBSTITUTE(     IF(  INDEX(役男大表!$A$1:$BD$75,MATCH($A56,役男大表!$A$1:$A$75,0),   MATCH(AA$1,役男大表!$A$3:$BD$3,0)  )=0,"",  IF(  INDEX(役男大表!$A$1:$BD$75,MATCH($A56,役男大表!$A$1:$A$75,0),   MATCH(AA$1,役男大表!$A$3:$BD$3,0)  )="榮","x",  IF(  INDEX(役男大表!$A$1:$BD$75,MATCH($A56,役男大表!$A$1:$A$75,0),   MATCH(AA$1,役男大表!$A$3:$BD$3,0)  )="榮-22",  "x榮18-22",               INDEX(役男大表!$A$1:$BD$75,MATCH($A56,役男大表!$A$1:$A$75,0),   MATCH(AA$1,役男大表!$A$3:$BD$3,0)  )                  )  )  )," ",""),"")</f>
        <v>x</v>
      </c>
      <c r="AB56" s="197" t="str">
        <f ca="1">_xlfn.IFNA(  SUBSTITUTE(     IF(  INDEX(役男大表!$A$1:$BD$75,MATCH($A56,役男大表!$A$1:$A$75,0),   MATCH(AB$1,役男大表!$A$3:$BD$3,0)  )=0,"",  IF(  INDEX(役男大表!$A$1:$BD$75,MATCH($A56,役男大表!$A$1:$A$75,0),   MATCH(AB$1,役男大表!$A$3:$BD$3,0)  )="榮","x",  IF(  INDEX(役男大表!$A$1:$BD$75,MATCH($A56,役男大表!$A$1:$A$75,0),   MATCH(AB$1,役男大表!$A$3:$BD$3,0)  )="榮-22",  "x榮18-22",               INDEX(役男大表!$A$1:$BD$75,MATCH($A56,役男大表!$A$1:$A$75,0),   MATCH(AB$1,役男大表!$A$3:$BD$3,0)  )                  )  )  )," ",""),"")</f>
        <v/>
      </c>
      <c r="AC56" s="197" t="str">
        <f ca="1">_xlfn.IFNA(  SUBSTITUTE(     IF(  INDEX(役男大表!$A$1:$BD$75,MATCH($A56,役男大表!$A$1:$A$75,0),   MATCH(AC$1,役男大表!$A$3:$BD$3,0)  )=0,"",  IF(  INDEX(役男大表!$A$1:$BD$75,MATCH($A56,役男大表!$A$1:$A$75,0),   MATCH(AC$1,役男大表!$A$3:$BD$3,0)  )="榮","x",  IF(  INDEX(役男大表!$A$1:$BD$75,MATCH($A56,役男大表!$A$1:$A$75,0),   MATCH(AC$1,役男大表!$A$3:$BD$3,0)  )="榮-22",  "x榮18-22",               INDEX(役男大表!$A$1:$BD$75,MATCH($A56,役男大表!$A$1:$A$75,0),   MATCH(AC$1,役男大表!$A$3:$BD$3,0)  )                  )  )  )," ",""),"")</f>
        <v/>
      </c>
      <c r="AD56" s="197" t="str">
        <f ca="1">_xlfn.IFNA(  SUBSTITUTE(     IF(  INDEX(役男大表!$A$1:$BD$75,MATCH($A56,役男大表!$A$1:$A$75,0),   MATCH(AD$1,役男大表!$A$3:$BD$3,0)  )=0,"",  IF(  INDEX(役男大表!$A$1:$BD$75,MATCH($A56,役男大表!$A$1:$A$75,0),   MATCH(AD$1,役男大表!$A$3:$BD$3,0)  )="榮","x",  IF(  INDEX(役男大表!$A$1:$BD$75,MATCH($A56,役男大表!$A$1:$A$75,0),   MATCH(AD$1,役男大表!$A$3:$BD$3,0)  )="榮-22",  "x榮18-22",               INDEX(役男大表!$A$1:$BD$75,MATCH($A56,役男大表!$A$1:$A$75,0),   MATCH(AD$1,役男大表!$A$3:$BD$3,0)  )                  )  )  )," ",""),"")</f>
        <v/>
      </c>
      <c r="AE56" s="197" t="str">
        <f ca="1">_xlfn.IFNA(  SUBSTITUTE(     IF(  INDEX(役男大表!$A$1:$BD$75,MATCH($A56,役男大表!$A$1:$A$75,0),   MATCH(AE$1,役男大表!$A$3:$BD$3,0)  )=0,"",  IF(  INDEX(役男大表!$A$1:$BD$75,MATCH($A56,役男大表!$A$1:$A$75,0),   MATCH(AE$1,役男大表!$A$3:$BD$3,0)  )="榮","x",  IF(  INDEX(役男大表!$A$1:$BD$75,MATCH($A56,役男大表!$A$1:$A$75,0),   MATCH(AE$1,役男大表!$A$3:$BD$3,0)  )="榮-22",  "x榮18-22",               INDEX(役男大表!$A$1:$BD$75,MATCH($A56,役男大表!$A$1:$A$75,0),   MATCH(AE$1,役男大表!$A$3:$BD$3,0)  )                  )  )  )," ",""),"")</f>
        <v/>
      </c>
      <c r="AF56" s="197" t="str">
        <f ca="1">_xlfn.IFNA(  SUBSTITUTE(     IF(  INDEX(役男大表!$A$1:$BD$75,MATCH($A56,役男大表!$A$1:$A$75,0),   MATCH(AF$1,役男大表!$A$3:$BD$3,0)  )=0,"",  IF(  INDEX(役男大表!$A$1:$BD$75,MATCH($A56,役男大表!$A$1:$A$75,0),   MATCH(AF$1,役男大表!$A$3:$BD$3,0)  )="榮","x",  IF(  INDEX(役男大表!$A$1:$BD$75,MATCH($A56,役男大表!$A$1:$A$75,0),   MATCH(AF$1,役男大表!$A$3:$BD$3,0)  )="榮-22",  "x榮18-22",               INDEX(役男大表!$A$1:$BD$75,MATCH($A56,役男大表!$A$1:$A$75,0),   MATCH(AF$1,役男大表!$A$3:$BD$3,0)  )                  )  )  )," ",""),"")</f>
        <v>x</v>
      </c>
      <c r="AG56" s="197" t="str">
        <f ca="1">_xlfn.IFNA(  SUBSTITUTE(     IF(  INDEX(役男大表!$A$1:$BD$75,MATCH($A56,役男大表!$A$1:$A$75,0),   MATCH(AG$1,役男大表!$A$3:$BD$3,0)  )=0,"",  IF(  INDEX(役男大表!$A$1:$BD$75,MATCH($A56,役男大表!$A$1:$A$75,0),   MATCH(AG$1,役男大表!$A$3:$BD$3,0)  )="榮","x",  IF(  INDEX(役男大表!$A$1:$BD$75,MATCH($A56,役男大表!$A$1:$A$75,0),   MATCH(AG$1,役男大表!$A$3:$BD$3,0)  )="榮-22",  "x榮18-22",               INDEX(役男大表!$A$1:$BD$75,MATCH($A56,役男大表!$A$1:$A$75,0),   MATCH(AG$1,役男大表!$A$3:$BD$3,0)  )                  )  )  )," ",""),"")</f>
        <v>x</v>
      </c>
      <c r="AH56" s="98"/>
      <c r="AI56" s="98"/>
      <c r="AJ56" s="98"/>
      <c r="AM56" s="257">
        <f t="shared" si="1"/>
        <v>55</v>
      </c>
      <c r="AN56" s="65" t="str">
        <f t="shared" si="2"/>
        <v>張恩齊</v>
      </c>
      <c r="AO56" s="70" t="str">
        <f t="shared" ca="1" si="3"/>
        <v>18收</v>
      </c>
      <c r="AP56" s="65" t="str">
        <f>_xlfn.IFNA(IF((ROW(AP56)-1)&lt;=暫1!$B$2,IF(VALUE($AM56)=暫1!B$3,"家因",IF(VALUE($AM56)=暫1!C$3,"家因",IF(VALUE($AM56)=暫1!D$3,"家因",IF(VALUE($AM56)=暫1!E$3,"家因",IF(VALUE($AM56)=暫1!F$3,"家因",IF(VALUE($AM56)=暫1!G$3,"家因",IF(VALUE($AM56)=暫1!H$3,"家因",IF(VALUE($AM56)=暫1!I$3,"家因",IF(VALUE($AM56)=暫1!J$3,"家因",IF(VALUE($AM56)=暫1!K$3,"家因",IF(VALUE($AM56)=暫1!L$3,"家因",IF(VALUE($AM56)=暫1!M$3,"家因",IF(VALUE($AM56)=暫1!N$3,"家因",IF(VALUE($AM56)=暫1!O$3,"家因",IF(VALUE($AM56)=暫1!P$3,"家因",IF(VALUE($AM56)=暫1!Q$3,"家因",IF(VALUE($AM56)=暫1!R$3,"家因",IF(VALUE($AM56)=暫1!S$3,"家因",IF(VALUE($AM56)=暫1!T$3,"家因",IF(VALUE($AM56)=暫1!U$3,"家因","")))))))))))))))))))),""),"")</f>
        <v/>
      </c>
      <c r="AQ56" s="65" t="str">
        <f ca="1">IF((ROW(AQ56)-1)&lt;=暫1!$B$2,_xlfn.IFNA(IF(INDEX($A$1:$AJ$99,MATCH($AN56,$B$1:$B$219,0),VALUE($AQ$1+3))="成","補",INDEX($A$1:$AJ$99,MATCH($AN56,$B$1:$B$219,0),VALUE($AQ$1+3))),""),"")</f>
        <v>x</v>
      </c>
      <c r="AR56" s="65">
        <f>IF((ROW(AR56)-1)&lt;=暫1!$B$2,_xlfn.IFNA(IF(INDEX($A$1:$AJ$99,MATCH($AN56,$B$1:$B$219,0),VALUE($AR$1+3))="成","補",INDEX($A$1:$AJ$99,MATCH($AN56,$B$1:$B$219,0),VALUE($AR$1+3))),""),"")</f>
        <v>0</v>
      </c>
      <c r="AS56" s="65">
        <f>IF((ROW(AS56)-1)&lt;=暫1!$B$2,_xlfn.IFNA(IF(INDEX($A$1:$AJ$99,MATCH($AN56,$B$1:$B$219,0),VALUE($AS$1+3))="成","補",INDEX($A$1:$AJ$99,MATCH($AN56,$B$1:$B$219,0),VALUE($AS$1+3))),""),"")</f>
        <v>0</v>
      </c>
      <c r="AT56" s="65" t="e">
        <f t="shared" ca="1" si="4"/>
        <v>#N/A</v>
      </c>
      <c r="AU56" s="65" t="e">
        <f t="shared" ca="1" si="8"/>
        <v>#N/A</v>
      </c>
      <c r="AV56" s="65" t="str">
        <f t="shared" ca="1" si="6"/>
        <v/>
      </c>
      <c r="AY56" s="62"/>
      <c r="AZ56" s="62"/>
      <c r="BA56" s="62"/>
      <c r="BB56" s="62"/>
      <c r="BC56" s="62"/>
    </row>
    <row r="57" spans="1:55" ht="25.5" customHeight="1">
      <c r="A57" s="197">
        <v>56</v>
      </c>
      <c r="B57" s="197" t="str">
        <f>_xlfn.IFNA(  INDEX(役男大表!$A$1:$BD$75,MATCH(A57,役男大表!$A$1:$A$75,0),2),"")</f>
        <v>許翊呈</v>
      </c>
      <c r="C57" s="197" t="str">
        <f ca="1">_xlfn.IFNA(  SUBSTITUTE(     IF(  INDEX(役男大表!$A$1:$BD$75,MATCH($A57,役男大表!$A$1:$A$75,0),   MATCH(C$1,役男大表!$A$3:$BD$3,0)  )=0,"",  IF(  INDEX(役男大表!$A$1:$BD$75,MATCH($A57,役男大表!$A$1:$A$75,0),   MATCH(C$1,役男大表!$A$3:$BD$3,0)  )="榮","x",  IF(  INDEX(役男大表!$A$1:$BD$75,MATCH($A57,役男大表!$A$1:$A$75,0),   MATCH(C$1,役男大表!$A$3:$BD$3,0)  )="榮-22",  "x榮18-22",               INDEX(役男大表!$A$1:$BD$75,MATCH($A57,役男大表!$A$1:$A$75,0),   MATCH(C$1,役男大表!$A$3:$BD$3,0)  )                  )  )  )," ",""),"")</f>
        <v/>
      </c>
      <c r="D57" s="197" t="str">
        <f ca="1">_xlfn.IFNA(  SUBSTITUTE(     IF(  INDEX(役男大表!$A$1:$BD$75,MATCH($A57,役男大表!$A$1:$A$75,0),   MATCH(D$1,役男大表!$A$3:$BD$3,0)  )=0,"",  IF(  INDEX(役男大表!$A$1:$BD$75,MATCH($A57,役男大表!$A$1:$A$75,0),   MATCH(D$1,役男大表!$A$3:$BD$3,0)  )="榮","x",  IF(  INDEX(役男大表!$A$1:$BD$75,MATCH($A57,役男大表!$A$1:$A$75,0),   MATCH(D$1,役男大表!$A$3:$BD$3,0)  )="榮-22",  "x榮18-22",               INDEX(役男大表!$A$1:$BD$75,MATCH($A57,役男大表!$A$1:$A$75,0),   MATCH(D$1,役男大表!$A$3:$BD$3,0)  )                  )  )  )," ",""),"")</f>
        <v/>
      </c>
      <c r="E57" s="197" t="str">
        <f ca="1">_xlfn.IFNA(  SUBSTITUTE(     IF(  INDEX(役男大表!$A$1:$BD$75,MATCH($A57,役男大表!$A$1:$A$75,0),   MATCH(E$1,役男大表!$A$3:$BD$3,0)  )=0,"",  IF(  INDEX(役男大表!$A$1:$BD$75,MATCH($A57,役男大表!$A$1:$A$75,0),   MATCH(E$1,役男大表!$A$3:$BD$3,0)  )="榮","x",  IF(  INDEX(役男大表!$A$1:$BD$75,MATCH($A57,役男大表!$A$1:$A$75,0),   MATCH(E$1,役男大表!$A$3:$BD$3,0)  )="榮-22",  "x榮18-22",               INDEX(役男大表!$A$1:$BD$75,MATCH($A57,役男大表!$A$1:$A$75,0),   MATCH(E$1,役男大表!$A$3:$BD$3,0)  )                  )  )  )," ",""),"")</f>
        <v>病06-4日22</v>
      </c>
      <c r="F57" s="197" t="str">
        <f ca="1">_xlfn.IFNA(  SUBSTITUTE(     IF(  INDEX(役男大表!$A$1:$BD$75,MATCH($A57,役男大表!$A$1:$A$75,0),   MATCH(F$1,役男大表!$A$3:$BD$3,0)  )=0,"",  IF(  INDEX(役男大表!$A$1:$BD$75,MATCH($A57,役男大表!$A$1:$A$75,0),   MATCH(F$1,役男大表!$A$3:$BD$3,0)  )="榮","x",  IF(  INDEX(役男大表!$A$1:$BD$75,MATCH($A57,役男大表!$A$1:$A$75,0),   MATCH(F$1,役男大表!$A$3:$BD$3,0)  )="榮-22",  "x榮18-22",               INDEX(役男大表!$A$1:$BD$75,MATCH($A57,役男大表!$A$1:$A$75,0),   MATCH(F$1,役男大表!$A$3:$BD$3,0)  )                  )  )  )," ",""),"")</f>
        <v>病3日06-4日22</v>
      </c>
      <c r="G57" s="197" t="str">
        <f ca="1">_xlfn.IFNA(  SUBSTITUTE(     IF(  INDEX(役男大表!$A$1:$BD$75,MATCH($A57,役男大表!$A$1:$A$75,0),   MATCH(G$1,役男大表!$A$3:$BD$3,0)  )=0,"",  IF(  INDEX(役男大表!$A$1:$BD$75,MATCH($A57,役男大表!$A$1:$A$75,0),   MATCH(G$1,役男大表!$A$3:$BD$3,0)  )="榮","x",  IF(  INDEX(役男大表!$A$1:$BD$75,MATCH($A57,役男大表!$A$1:$A$75,0),   MATCH(G$1,役男大表!$A$3:$BD$3,0)  )="榮-22",  "x榮18-22",               INDEX(役男大表!$A$1:$BD$75,MATCH($A57,役男大表!$A$1:$A$75,0),   MATCH(G$1,役男大表!$A$3:$BD$3,0)  )                  )  )  )," ",""),"")</f>
        <v/>
      </c>
      <c r="H57" s="197" t="str">
        <f ca="1">_xlfn.IFNA(  SUBSTITUTE(     IF(  INDEX(役男大表!$A$1:$BD$75,MATCH($A57,役男大表!$A$1:$A$75,0),   MATCH(H$1,役男大表!$A$3:$BD$3,0)  )=0,"",  IF(  INDEX(役男大表!$A$1:$BD$75,MATCH($A57,役男大表!$A$1:$A$75,0),   MATCH(H$1,役男大表!$A$3:$BD$3,0)  )="榮","x",  IF(  INDEX(役男大表!$A$1:$BD$75,MATCH($A57,役男大表!$A$1:$A$75,0),   MATCH(H$1,役男大表!$A$3:$BD$3,0)  )="榮-22",  "x榮18-22",               INDEX(役男大表!$A$1:$BD$75,MATCH($A57,役男大表!$A$1:$A$75,0),   MATCH(H$1,役男大表!$A$3:$BD$3,0)  )                  )  )  )," ",""),"")</f>
        <v/>
      </c>
      <c r="I57" s="197" t="str">
        <f ca="1">_xlfn.IFNA(  SUBSTITUTE(     IF(  INDEX(役男大表!$A$1:$BD$75,MATCH($A57,役男大表!$A$1:$A$75,0),   MATCH(I$1,役男大表!$A$3:$BD$3,0)  )=0,"",  IF(  INDEX(役男大表!$A$1:$BD$75,MATCH($A57,役男大表!$A$1:$A$75,0),   MATCH(I$1,役男大表!$A$3:$BD$3,0)  )="榮","x",  IF(  INDEX(役男大表!$A$1:$BD$75,MATCH($A57,役男大表!$A$1:$A$75,0),   MATCH(I$1,役男大表!$A$3:$BD$3,0)  )="榮-22",  "x榮18-22",               INDEX(役男大表!$A$1:$BD$75,MATCH($A57,役男大表!$A$1:$A$75,0),   MATCH(I$1,役男大表!$A$3:$BD$3,0)  )                  )  )  )," ",""),"")</f>
        <v/>
      </c>
      <c r="J57" s="197" t="str">
        <f ca="1">_xlfn.IFNA(  SUBSTITUTE(     IF(  INDEX(役男大表!$A$1:$BD$75,MATCH($A57,役男大表!$A$1:$A$75,0),   MATCH(J$1,役男大表!$A$3:$BD$3,0)  )=0,"",  IF(  INDEX(役男大表!$A$1:$BD$75,MATCH($A57,役男大表!$A$1:$A$75,0),   MATCH(J$1,役男大表!$A$3:$BD$3,0)  )="榮","x",  IF(  INDEX(役男大表!$A$1:$BD$75,MATCH($A57,役男大表!$A$1:$A$75,0),   MATCH(J$1,役男大表!$A$3:$BD$3,0)  )="榮-22",  "x榮18-22",               INDEX(役男大表!$A$1:$BD$75,MATCH($A57,役男大表!$A$1:$A$75,0),   MATCH(J$1,役男大表!$A$3:$BD$3,0)  )                  )  )  )," ",""),"")</f>
        <v/>
      </c>
      <c r="K57" s="197" t="str">
        <f ca="1">_xlfn.IFNA(  SUBSTITUTE(     IF(  INDEX(役男大表!$A$1:$BD$75,MATCH($A57,役男大表!$A$1:$A$75,0),   MATCH(K$1,役男大表!$A$3:$BD$3,0)  )=0,"",  IF(  INDEX(役男大表!$A$1:$BD$75,MATCH($A57,役男大表!$A$1:$A$75,0),   MATCH(K$1,役男大表!$A$3:$BD$3,0)  )="榮","x",  IF(  INDEX(役男大表!$A$1:$BD$75,MATCH($A57,役男大表!$A$1:$A$75,0),   MATCH(K$1,役男大表!$A$3:$BD$3,0)  )="榮-22",  "x榮18-22",               INDEX(役男大表!$A$1:$BD$75,MATCH($A57,役男大表!$A$1:$A$75,0),   MATCH(K$1,役男大表!$A$3:$BD$3,0)  )                  )  )  )," ",""),"")</f>
        <v/>
      </c>
      <c r="L57" s="197" t="str">
        <f ca="1">_xlfn.IFNA(  SUBSTITUTE(     IF(  INDEX(役男大表!$A$1:$BD$75,MATCH($A57,役男大表!$A$1:$A$75,0),   MATCH(L$1,役男大表!$A$3:$BD$3,0)  )=0,"",  IF(  INDEX(役男大表!$A$1:$BD$75,MATCH($A57,役男大表!$A$1:$A$75,0),   MATCH(L$1,役男大表!$A$3:$BD$3,0)  )="榮","x",  IF(  INDEX(役男大表!$A$1:$BD$75,MATCH($A57,役男大表!$A$1:$A$75,0),   MATCH(L$1,役男大表!$A$3:$BD$3,0)  )="榮-22",  "x榮18-22",               INDEX(役男大表!$A$1:$BD$75,MATCH($A57,役男大表!$A$1:$A$75,0),   MATCH(L$1,役男大表!$A$3:$BD$3,0)  )                  )  )  )," ",""),"")</f>
        <v>x</v>
      </c>
      <c r="M57" s="197" t="str">
        <f ca="1">_xlfn.IFNA(  SUBSTITUTE(     IF(  INDEX(役男大表!$A$1:$BD$75,MATCH($A57,役男大表!$A$1:$A$75,0),   MATCH(M$1,役男大表!$A$3:$BD$3,0)  )=0,"",  IF(  INDEX(役男大表!$A$1:$BD$75,MATCH($A57,役男大表!$A$1:$A$75,0),   MATCH(M$1,役男大表!$A$3:$BD$3,0)  )="榮","x",  IF(  INDEX(役男大表!$A$1:$BD$75,MATCH($A57,役男大表!$A$1:$A$75,0),   MATCH(M$1,役男大表!$A$3:$BD$3,0)  )="榮-22",  "x榮18-22",               INDEX(役男大表!$A$1:$BD$75,MATCH($A57,役男大表!$A$1:$A$75,0),   MATCH(M$1,役男大表!$A$3:$BD$3,0)  )                  )  )  )," ",""),"")</f>
        <v>x</v>
      </c>
      <c r="N57" s="197" t="str">
        <f ca="1">_xlfn.IFNA(  SUBSTITUTE(     IF(  INDEX(役男大表!$A$1:$BD$75,MATCH($A57,役男大表!$A$1:$A$75,0),   MATCH(N$1,役男大表!$A$3:$BD$3,0)  )=0,"",  IF(  INDEX(役男大表!$A$1:$BD$75,MATCH($A57,役男大表!$A$1:$A$75,0),   MATCH(N$1,役男大表!$A$3:$BD$3,0)  )="榮","x",  IF(  INDEX(役男大表!$A$1:$BD$75,MATCH($A57,役男大表!$A$1:$A$75,0),   MATCH(N$1,役男大表!$A$3:$BD$3,0)  )="榮-22",  "x榮18-22",               INDEX(役男大表!$A$1:$BD$75,MATCH($A57,役男大表!$A$1:$A$75,0),   MATCH(N$1,役男大表!$A$3:$BD$3,0)  )                  )  )  )," ",""),"")</f>
        <v/>
      </c>
      <c r="O57" s="197" t="str">
        <f ca="1">_xlfn.IFNA(  SUBSTITUTE(     IF(  INDEX(役男大表!$A$1:$BD$75,MATCH($A57,役男大表!$A$1:$A$75,0),   MATCH(O$1,役男大表!$A$3:$BD$3,0)  )=0,"",  IF(  INDEX(役男大表!$A$1:$BD$75,MATCH($A57,役男大表!$A$1:$A$75,0),   MATCH(O$1,役男大表!$A$3:$BD$3,0)  )="榮","x",  IF(  INDEX(役男大表!$A$1:$BD$75,MATCH($A57,役男大表!$A$1:$A$75,0),   MATCH(O$1,役男大表!$A$3:$BD$3,0)  )="榮-22",  "x榮18-22",               INDEX(役男大表!$A$1:$BD$75,MATCH($A57,役男大表!$A$1:$A$75,0),   MATCH(O$1,役男大表!$A$3:$BD$3,0)  )                  )  )  )," ",""),"")</f>
        <v/>
      </c>
      <c r="P57" s="197" t="str">
        <f ca="1">_xlfn.IFNA(  SUBSTITUTE(     IF(  INDEX(役男大表!$A$1:$BD$75,MATCH($A57,役男大表!$A$1:$A$75,0),   MATCH(P$1,役男大表!$A$3:$BD$3,0)  )=0,"",  IF(  INDEX(役男大表!$A$1:$BD$75,MATCH($A57,役男大表!$A$1:$A$75,0),   MATCH(P$1,役男大表!$A$3:$BD$3,0)  )="榮","x",  IF(  INDEX(役男大表!$A$1:$BD$75,MATCH($A57,役男大表!$A$1:$A$75,0),   MATCH(P$1,役男大表!$A$3:$BD$3,0)  )="榮-22",  "x榮18-22",               INDEX(役男大表!$A$1:$BD$75,MATCH($A57,役男大表!$A$1:$A$75,0),   MATCH(P$1,役男大表!$A$3:$BD$3,0)  )                  )  )  )," ",""),"")</f>
        <v/>
      </c>
      <c r="Q57" s="197" t="str">
        <f ca="1">_xlfn.IFNA(  SUBSTITUTE(     IF(  INDEX(役男大表!$A$1:$BD$75,MATCH($A57,役男大表!$A$1:$A$75,0),   MATCH(Q$1,役男大表!$A$3:$BD$3,0)  )=0,"",  IF(  INDEX(役男大表!$A$1:$BD$75,MATCH($A57,役男大表!$A$1:$A$75,0),   MATCH(Q$1,役男大表!$A$3:$BD$3,0)  )="榮","x",  IF(  INDEX(役男大表!$A$1:$BD$75,MATCH($A57,役男大表!$A$1:$A$75,0),   MATCH(Q$1,役男大表!$A$3:$BD$3,0)  )="榮-22",  "x榮18-22",               INDEX(役男大表!$A$1:$BD$75,MATCH($A57,役男大表!$A$1:$A$75,0),   MATCH(Q$1,役男大表!$A$3:$BD$3,0)  )                  )  )  )," ",""),"")</f>
        <v/>
      </c>
      <c r="R57" s="197" t="str">
        <f ca="1">_xlfn.IFNA(  SUBSTITUTE(     IF(  INDEX(役男大表!$A$1:$BD$75,MATCH($A57,役男大表!$A$1:$A$75,0),   MATCH(R$1,役男大表!$A$3:$BD$3,0)  )=0,"",  IF(  INDEX(役男大表!$A$1:$BD$75,MATCH($A57,役男大表!$A$1:$A$75,0),   MATCH(R$1,役男大表!$A$3:$BD$3,0)  )="榮","x",  IF(  INDEX(役男大表!$A$1:$BD$75,MATCH($A57,役男大表!$A$1:$A$75,0),   MATCH(R$1,役男大表!$A$3:$BD$3,0)  )="榮-22",  "x榮18-22",               INDEX(役男大表!$A$1:$BD$75,MATCH($A57,役男大表!$A$1:$A$75,0),   MATCH(R$1,役男大表!$A$3:$BD$3,0)  )                  )  )  )," ",""),"")</f>
        <v/>
      </c>
      <c r="S57" s="197" t="str">
        <f ca="1">_xlfn.IFNA(  SUBSTITUTE(     IF(  INDEX(役男大表!$A$1:$BD$75,MATCH($A57,役男大表!$A$1:$A$75,0),   MATCH(S$1,役男大表!$A$3:$BD$3,0)  )=0,"",  IF(  INDEX(役男大表!$A$1:$BD$75,MATCH($A57,役男大表!$A$1:$A$75,0),   MATCH(S$1,役男大表!$A$3:$BD$3,0)  )="榮","x",  IF(  INDEX(役男大表!$A$1:$BD$75,MATCH($A57,役男大表!$A$1:$A$75,0),   MATCH(S$1,役男大表!$A$3:$BD$3,0)  )="榮-22",  "x榮18-22",               INDEX(役男大表!$A$1:$BD$75,MATCH($A57,役男大表!$A$1:$A$75,0),   MATCH(S$1,役男大表!$A$3:$BD$3,0)  )                  )  )  )," ",""),"")</f>
        <v>x</v>
      </c>
      <c r="T57" s="197" t="str">
        <f ca="1">_xlfn.IFNA(  SUBSTITUTE(     IF(  INDEX(役男大表!$A$1:$BD$75,MATCH($A57,役男大表!$A$1:$A$75,0),   MATCH(T$1,役男大表!$A$3:$BD$3,0)  )=0,"",  IF(  INDEX(役男大表!$A$1:$BD$75,MATCH($A57,役男大表!$A$1:$A$75,0),   MATCH(T$1,役男大表!$A$3:$BD$3,0)  )="榮","x",  IF(  INDEX(役男大表!$A$1:$BD$75,MATCH($A57,役男大表!$A$1:$A$75,0),   MATCH(T$1,役男大表!$A$3:$BD$3,0)  )="榮-22",  "x榮18-22",               INDEX(役男大表!$A$1:$BD$75,MATCH($A57,役男大表!$A$1:$A$75,0),   MATCH(T$1,役男大表!$A$3:$BD$3,0)  )                  )  )  )," ",""),"")</f>
        <v>x</v>
      </c>
      <c r="U57" s="197" t="str">
        <f ca="1">_xlfn.IFNA(  SUBSTITUTE(     IF(  INDEX(役男大表!$A$1:$BD$75,MATCH($A57,役男大表!$A$1:$A$75,0),   MATCH(U$1,役男大表!$A$3:$BD$3,0)  )=0,"",  IF(  INDEX(役男大表!$A$1:$BD$75,MATCH($A57,役男大表!$A$1:$A$75,0),   MATCH(U$1,役男大表!$A$3:$BD$3,0)  )="榮","x",  IF(  INDEX(役男大表!$A$1:$BD$75,MATCH($A57,役男大表!$A$1:$A$75,0),   MATCH(U$1,役男大表!$A$3:$BD$3,0)  )="榮-22",  "x榮18-22",               INDEX(役男大表!$A$1:$BD$75,MATCH($A57,役男大表!$A$1:$A$75,0),   MATCH(U$1,役男大表!$A$3:$BD$3,0)  )                  )  )  )," ",""),"")</f>
        <v/>
      </c>
      <c r="V57" s="197" t="str">
        <f ca="1">_xlfn.IFNA(  SUBSTITUTE(     IF(  INDEX(役男大表!$A$1:$BD$75,MATCH($A57,役男大表!$A$1:$A$75,0),   MATCH(V$1,役男大表!$A$3:$BD$3,0)  )=0,"",  IF(  INDEX(役男大表!$A$1:$BD$75,MATCH($A57,役男大表!$A$1:$A$75,0),   MATCH(V$1,役男大表!$A$3:$BD$3,0)  )="榮","x",  IF(  INDEX(役男大表!$A$1:$BD$75,MATCH($A57,役男大表!$A$1:$A$75,0),   MATCH(V$1,役男大表!$A$3:$BD$3,0)  )="榮-22",  "x榮18-22",               INDEX(役男大表!$A$1:$BD$75,MATCH($A57,役男大表!$A$1:$A$75,0),   MATCH(V$1,役男大表!$A$3:$BD$3,0)  )                  )  )  )," ",""),"")</f>
        <v/>
      </c>
      <c r="W57" s="197" t="str">
        <f ca="1">_xlfn.IFNA(  SUBSTITUTE(     IF(  INDEX(役男大表!$A$1:$BD$75,MATCH($A57,役男大表!$A$1:$A$75,0),   MATCH(W$1,役男大表!$A$3:$BD$3,0)  )=0,"",  IF(  INDEX(役男大表!$A$1:$BD$75,MATCH($A57,役男大表!$A$1:$A$75,0),   MATCH(W$1,役男大表!$A$3:$BD$3,0)  )="榮","x",  IF(  INDEX(役男大表!$A$1:$BD$75,MATCH($A57,役男大表!$A$1:$A$75,0),   MATCH(W$1,役男大表!$A$3:$BD$3,0)  )="榮-22",  "x榮18-22",               INDEX(役男大表!$A$1:$BD$75,MATCH($A57,役男大表!$A$1:$A$75,0),   MATCH(W$1,役男大表!$A$3:$BD$3,0)  )                  )  )  )," ",""),"")</f>
        <v>榮14-18</v>
      </c>
      <c r="X57" s="197" t="str">
        <f ca="1">_xlfn.IFNA(  SUBSTITUTE(     IF(  INDEX(役男大表!$A$1:$BD$75,MATCH($A57,役男大表!$A$1:$A$75,0),   MATCH(X$1,役男大表!$A$3:$BD$3,0)  )=0,"",  IF(  INDEX(役男大表!$A$1:$BD$75,MATCH($A57,役男大表!$A$1:$A$75,0),   MATCH(X$1,役男大表!$A$3:$BD$3,0)  )="榮","x",  IF(  INDEX(役男大表!$A$1:$BD$75,MATCH($A57,役男大表!$A$1:$A$75,0),   MATCH(X$1,役男大表!$A$3:$BD$3,0)  )="榮-22",  "x榮18-22",               INDEX(役男大表!$A$1:$BD$75,MATCH($A57,役男大表!$A$1:$A$75,0),   MATCH(X$1,役男大表!$A$3:$BD$3,0)  )                  )  )  )," ",""),"")</f>
        <v>x</v>
      </c>
      <c r="Y57" s="197" t="str">
        <f ca="1">_xlfn.IFNA(  SUBSTITUTE(     IF(  INDEX(役男大表!$A$1:$BD$75,MATCH($A57,役男大表!$A$1:$A$75,0),   MATCH(Y$1,役男大表!$A$3:$BD$3,0)  )=0,"",  IF(  INDEX(役男大表!$A$1:$BD$75,MATCH($A57,役男大表!$A$1:$A$75,0),   MATCH(Y$1,役男大表!$A$3:$BD$3,0)  )="榮","x",  IF(  INDEX(役男大表!$A$1:$BD$75,MATCH($A57,役男大表!$A$1:$A$75,0),   MATCH(Y$1,役男大表!$A$3:$BD$3,0)  )="榮-22",  "x榮18-22",               INDEX(役男大表!$A$1:$BD$75,MATCH($A57,役男大表!$A$1:$A$75,0),   MATCH(Y$1,役男大表!$A$3:$BD$3,0)  )                  )  )  )," ",""),"")</f>
        <v>x</v>
      </c>
      <c r="Z57" s="197" t="str">
        <f ca="1">_xlfn.IFNA(  SUBSTITUTE(     IF(  INDEX(役男大表!$A$1:$BD$75,MATCH($A57,役男大表!$A$1:$A$75,0),   MATCH(Z$1,役男大表!$A$3:$BD$3,0)  )=0,"",  IF(  INDEX(役男大表!$A$1:$BD$75,MATCH($A57,役男大表!$A$1:$A$75,0),   MATCH(Z$1,役男大表!$A$3:$BD$3,0)  )="榮","x",  IF(  INDEX(役男大表!$A$1:$BD$75,MATCH($A57,役男大表!$A$1:$A$75,0),   MATCH(Z$1,役男大表!$A$3:$BD$3,0)  )="榮-22",  "x榮18-22",               INDEX(役男大表!$A$1:$BD$75,MATCH($A57,役男大表!$A$1:$A$75,0),   MATCH(Z$1,役男大表!$A$3:$BD$3,0)  )                  )  )  )," ",""),"")</f>
        <v>x</v>
      </c>
      <c r="AA57" s="197" t="str">
        <f ca="1">_xlfn.IFNA(  SUBSTITUTE(     IF(  INDEX(役男大表!$A$1:$BD$75,MATCH($A57,役男大表!$A$1:$A$75,0),   MATCH(AA$1,役男大表!$A$3:$BD$3,0)  )=0,"",  IF(  INDEX(役男大表!$A$1:$BD$75,MATCH($A57,役男大表!$A$1:$A$75,0),   MATCH(AA$1,役男大表!$A$3:$BD$3,0)  )="榮","x",  IF(  INDEX(役男大表!$A$1:$BD$75,MATCH($A57,役男大表!$A$1:$A$75,0),   MATCH(AA$1,役男大表!$A$3:$BD$3,0)  )="榮-22",  "x榮18-22",               INDEX(役男大表!$A$1:$BD$75,MATCH($A57,役男大表!$A$1:$A$75,0),   MATCH(AA$1,役男大表!$A$3:$BD$3,0)  )                  )  )  )," ",""),"")</f>
        <v>x</v>
      </c>
      <c r="AB57" s="197" t="str">
        <f ca="1">_xlfn.IFNA(  SUBSTITUTE(     IF(  INDEX(役男大表!$A$1:$BD$75,MATCH($A57,役男大表!$A$1:$A$75,0),   MATCH(AB$1,役男大表!$A$3:$BD$3,0)  )=0,"",  IF(  INDEX(役男大表!$A$1:$BD$75,MATCH($A57,役男大表!$A$1:$A$75,0),   MATCH(AB$1,役男大表!$A$3:$BD$3,0)  )="榮","x",  IF(  INDEX(役男大表!$A$1:$BD$75,MATCH($A57,役男大表!$A$1:$A$75,0),   MATCH(AB$1,役男大表!$A$3:$BD$3,0)  )="榮-22",  "x榮18-22",               INDEX(役男大表!$A$1:$BD$75,MATCH($A57,役男大表!$A$1:$A$75,0),   MATCH(AB$1,役男大表!$A$3:$BD$3,0)  )                  )  )  )," ",""),"")</f>
        <v/>
      </c>
      <c r="AC57" s="197" t="str">
        <f ca="1">_xlfn.IFNA(  SUBSTITUTE(     IF(  INDEX(役男大表!$A$1:$BD$75,MATCH($A57,役男大表!$A$1:$A$75,0),   MATCH(AC$1,役男大表!$A$3:$BD$3,0)  )=0,"",  IF(  INDEX(役男大表!$A$1:$BD$75,MATCH($A57,役男大表!$A$1:$A$75,0),   MATCH(AC$1,役男大表!$A$3:$BD$3,0)  )="榮","x",  IF(  INDEX(役男大表!$A$1:$BD$75,MATCH($A57,役男大表!$A$1:$A$75,0),   MATCH(AC$1,役男大表!$A$3:$BD$3,0)  )="榮-22",  "x榮18-22",               INDEX(役男大表!$A$1:$BD$75,MATCH($A57,役男大表!$A$1:$A$75,0),   MATCH(AC$1,役男大表!$A$3:$BD$3,0)  )                  )  )  )," ",""),"")</f>
        <v/>
      </c>
      <c r="AD57" s="197" t="str">
        <f ca="1">_xlfn.IFNA(  SUBSTITUTE(     IF(  INDEX(役男大表!$A$1:$BD$75,MATCH($A57,役男大表!$A$1:$A$75,0),   MATCH(AD$1,役男大表!$A$3:$BD$3,0)  )=0,"",  IF(  INDEX(役男大表!$A$1:$BD$75,MATCH($A57,役男大表!$A$1:$A$75,0),   MATCH(AD$1,役男大表!$A$3:$BD$3,0)  )="榮","x",  IF(  INDEX(役男大表!$A$1:$BD$75,MATCH($A57,役男大表!$A$1:$A$75,0),   MATCH(AD$1,役男大表!$A$3:$BD$3,0)  )="榮-22",  "x榮18-22",               INDEX(役男大表!$A$1:$BD$75,MATCH($A57,役男大表!$A$1:$A$75,0),   MATCH(AD$1,役男大表!$A$3:$BD$3,0)  )                  )  )  )," ",""),"")</f>
        <v/>
      </c>
      <c r="AE57" s="197" t="str">
        <f ca="1">_xlfn.IFNA(  SUBSTITUTE(     IF(  INDEX(役男大表!$A$1:$BD$75,MATCH($A57,役男大表!$A$1:$A$75,0),   MATCH(AE$1,役男大表!$A$3:$BD$3,0)  )=0,"",  IF(  INDEX(役男大表!$A$1:$BD$75,MATCH($A57,役男大表!$A$1:$A$75,0),   MATCH(AE$1,役男大表!$A$3:$BD$3,0)  )="榮","x",  IF(  INDEX(役男大表!$A$1:$BD$75,MATCH($A57,役男大表!$A$1:$A$75,0),   MATCH(AE$1,役男大表!$A$3:$BD$3,0)  )="榮-22",  "x榮18-22",               INDEX(役男大表!$A$1:$BD$75,MATCH($A57,役男大表!$A$1:$A$75,0),   MATCH(AE$1,役男大表!$A$3:$BD$3,0)  )                  )  )  )," ",""),"")</f>
        <v>榮14-18</v>
      </c>
      <c r="AF57" s="197" t="str">
        <f ca="1">_xlfn.IFNA(  SUBSTITUTE(     IF(  INDEX(役男大表!$A$1:$BD$75,MATCH($A57,役男大表!$A$1:$A$75,0),   MATCH(AF$1,役男大表!$A$3:$BD$3,0)  )=0,"",  IF(  INDEX(役男大表!$A$1:$BD$75,MATCH($A57,役男大表!$A$1:$A$75,0),   MATCH(AF$1,役男大表!$A$3:$BD$3,0)  )="榮","x",  IF(  INDEX(役男大表!$A$1:$BD$75,MATCH($A57,役男大表!$A$1:$A$75,0),   MATCH(AF$1,役男大表!$A$3:$BD$3,0)  )="榮-22",  "x榮18-22",               INDEX(役男大表!$A$1:$BD$75,MATCH($A57,役男大表!$A$1:$A$75,0),   MATCH(AF$1,役男大表!$A$3:$BD$3,0)  )                  )  )  )," ",""),"")</f>
        <v>x</v>
      </c>
      <c r="AG57" s="197" t="str">
        <f ca="1">_xlfn.IFNA(  SUBSTITUTE(     IF(  INDEX(役男大表!$A$1:$BD$75,MATCH($A57,役男大表!$A$1:$A$75,0),   MATCH(AG$1,役男大表!$A$3:$BD$3,0)  )=0,"",  IF(  INDEX(役男大表!$A$1:$BD$75,MATCH($A57,役男大表!$A$1:$A$75,0),   MATCH(AG$1,役男大表!$A$3:$BD$3,0)  )="榮","x",  IF(  INDEX(役男大表!$A$1:$BD$75,MATCH($A57,役男大表!$A$1:$A$75,0),   MATCH(AG$1,役男大表!$A$3:$BD$3,0)  )="榮-22",  "x榮18-22",               INDEX(役男大表!$A$1:$BD$75,MATCH($A57,役男大表!$A$1:$A$75,0),   MATCH(AG$1,役男大表!$A$3:$BD$3,0)  )                  )  )  )," ",""),"")</f>
        <v>補</v>
      </c>
      <c r="AH57" s="98"/>
      <c r="AI57" s="98"/>
      <c r="AJ57" s="98"/>
      <c r="AM57" s="257">
        <f t="shared" si="1"/>
        <v>56</v>
      </c>
      <c r="AN57" s="65" t="str">
        <f t="shared" si="2"/>
        <v>許翊呈</v>
      </c>
      <c r="AO57" s="70" t="str">
        <f t="shared" ca="1" si="3"/>
        <v>18收</v>
      </c>
      <c r="AP57" s="65" t="str">
        <f>_xlfn.IFNA(IF((ROW(AP57)-1)&lt;=暫1!$B$2,IF(VALUE($AM57)=暫1!B$3,"家因",IF(VALUE($AM57)=暫1!C$3,"家因",IF(VALUE($AM57)=暫1!D$3,"家因",IF(VALUE($AM57)=暫1!E$3,"家因",IF(VALUE($AM57)=暫1!F$3,"家因",IF(VALUE($AM57)=暫1!G$3,"家因",IF(VALUE($AM57)=暫1!H$3,"家因",IF(VALUE($AM57)=暫1!I$3,"家因",IF(VALUE($AM57)=暫1!J$3,"家因",IF(VALUE($AM57)=暫1!K$3,"家因",IF(VALUE($AM57)=暫1!L$3,"家因",IF(VALUE($AM57)=暫1!M$3,"家因",IF(VALUE($AM57)=暫1!N$3,"家因",IF(VALUE($AM57)=暫1!O$3,"家因",IF(VALUE($AM57)=暫1!P$3,"家因",IF(VALUE($AM57)=暫1!Q$3,"家因",IF(VALUE($AM57)=暫1!R$3,"家因",IF(VALUE($AM57)=暫1!S$3,"家因",IF(VALUE($AM57)=暫1!T$3,"家因",IF(VALUE($AM57)=暫1!U$3,"家因","")))))))))))))))))))),""),"")</f>
        <v/>
      </c>
      <c r="AQ57" s="65" t="str">
        <f ca="1">IF((ROW(AQ57)-1)&lt;=暫1!$B$2,_xlfn.IFNA(IF(INDEX($A$1:$AJ$99,MATCH($AN57,$B$1:$B$219,0),VALUE($AQ$1+3))="成","補",INDEX($A$1:$AJ$99,MATCH($AN57,$B$1:$B$219,0),VALUE($AQ$1+3))),""),"")</f>
        <v>補</v>
      </c>
      <c r="AR57" s="65">
        <f>IF((ROW(AR57)-1)&lt;=暫1!$B$2,_xlfn.IFNA(IF(INDEX($A$1:$AJ$99,MATCH($AN57,$B$1:$B$219,0),VALUE($AR$1+3))="成","補",INDEX($A$1:$AJ$99,MATCH($AN57,$B$1:$B$219,0),VALUE($AR$1+3))),""),"")</f>
        <v>0</v>
      </c>
      <c r="AS57" s="65">
        <f>IF((ROW(AS57)-1)&lt;=暫1!$B$2,_xlfn.IFNA(IF(INDEX($A$1:$AJ$99,MATCH($AN57,$B$1:$B$219,0),VALUE($AS$1+3))="成","補",INDEX($A$1:$AJ$99,MATCH($AN57,$B$1:$B$219,0),VALUE($AS$1+3))),""),"")</f>
        <v>0</v>
      </c>
      <c r="AT57" s="65" t="e">
        <f t="shared" ca="1" si="4"/>
        <v>#N/A</v>
      </c>
      <c r="AU57" s="65" t="e">
        <f t="shared" ca="1" si="8"/>
        <v>#N/A</v>
      </c>
      <c r="AV57" s="65" t="str">
        <f t="shared" ca="1" si="6"/>
        <v/>
      </c>
      <c r="AY57" s="62"/>
      <c r="AZ57" s="62"/>
      <c r="BA57" s="62"/>
      <c r="BB57" s="62"/>
      <c r="BC57" s="62"/>
    </row>
    <row r="58" spans="1:55" ht="25.5" customHeight="1">
      <c r="A58" s="197">
        <v>57</v>
      </c>
      <c r="B58" s="197" t="str">
        <f>_xlfn.IFNA(  INDEX(役男大表!$A$1:$BD$75,MATCH(A58,役男大表!$A$1:$A$75,0),2),"")</f>
        <v>周承澔</v>
      </c>
      <c r="C58" s="197" t="str">
        <f ca="1">_xlfn.IFNA(  SUBSTITUTE(     IF(  INDEX(役男大表!$A$1:$BD$75,MATCH($A58,役男大表!$A$1:$A$75,0),   MATCH(C$1,役男大表!$A$3:$BD$3,0)  )=0,"",  IF(  INDEX(役男大表!$A$1:$BD$75,MATCH($A58,役男大表!$A$1:$A$75,0),   MATCH(C$1,役男大表!$A$3:$BD$3,0)  )="榮","x",  IF(  INDEX(役男大表!$A$1:$BD$75,MATCH($A58,役男大表!$A$1:$A$75,0),   MATCH(C$1,役男大表!$A$3:$BD$3,0)  )="榮-22",  "x榮18-22",               INDEX(役男大表!$A$1:$BD$75,MATCH($A58,役男大表!$A$1:$A$75,0),   MATCH(C$1,役男大表!$A$3:$BD$3,0)  )                  )  )  )," ",""),"")</f>
        <v/>
      </c>
      <c r="D58" s="197" t="str">
        <f ca="1">_xlfn.IFNA(  SUBSTITUTE(     IF(  INDEX(役男大表!$A$1:$BD$75,MATCH($A58,役男大表!$A$1:$A$75,0),   MATCH(D$1,役男大表!$A$3:$BD$3,0)  )=0,"",  IF(  INDEX(役男大表!$A$1:$BD$75,MATCH($A58,役男大表!$A$1:$A$75,0),   MATCH(D$1,役男大表!$A$3:$BD$3,0)  )="榮","x",  IF(  INDEX(役男大表!$A$1:$BD$75,MATCH($A58,役男大表!$A$1:$A$75,0),   MATCH(D$1,役男大表!$A$3:$BD$3,0)  )="榮-22",  "x榮18-22",               INDEX(役男大表!$A$1:$BD$75,MATCH($A58,役男大表!$A$1:$A$75,0),   MATCH(D$1,役男大表!$A$3:$BD$3,0)  )                  )  )  )," ",""),"")</f>
        <v/>
      </c>
      <c r="E58" s="197" t="str">
        <f ca="1">_xlfn.IFNA(  SUBSTITUTE(     IF(  INDEX(役男大表!$A$1:$BD$75,MATCH($A58,役男大表!$A$1:$A$75,0),   MATCH(E$1,役男大表!$A$3:$BD$3,0)  )=0,"",  IF(  INDEX(役男大表!$A$1:$BD$75,MATCH($A58,役男大表!$A$1:$A$75,0),   MATCH(E$1,役男大表!$A$3:$BD$3,0)  )="榮","x",  IF(  INDEX(役男大表!$A$1:$BD$75,MATCH($A58,役男大表!$A$1:$A$75,0),   MATCH(E$1,役男大表!$A$3:$BD$3,0)  )="榮-22",  "x榮18-22",               INDEX(役男大表!$A$1:$BD$75,MATCH($A58,役男大表!$A$1:$A$75,0),   MATCH(E$1,役男大表!$A$3:$BD$3,0)  )                  )  )  )," ",""),"")</f>
        <v/>
      </c>
      <c r="F58" s="197" t="str">
        <f ca="1">_xlfn.IFNA(  SUBSTITUTE(     IF(  INDEX(役男大表!$A$1:$BD$75,MATCH($A58,役男大表!$A$1:$A$75,0),   MATCH(F$1,役男大表!$A$3:$BD$3,0)  )=0,"",  IF(  INDEX(役男大表!$A$1:$BD$75,MATCH($A58,役男大表!$A$1:$A$75,0),   MATCH(F$1,役男大表!$A$3:$BD$3,0)  )="榮","x",  IF(  INDEX(役男大表!$A$1:$BD$75,MATCH($A58,役男大表!$A$1:$A$75,0),   MATCH(F$1,役男大表!$A$3:$BD$3,0)  )="榮-22",  "x榮18-22",               INDEX(役男大表!$A$1:$BD$75,MATCH($A58,役男大表!$A$1:$A$75,0),   MATCH(F$1,役男大表!$A$3:$BD$3,0)  )                  )  )  )," ",""),"")</f>
        <v/>
      </c>
      <c r="G58" s="197" t="str">
        <f ca="1">_xlfn.IFNA(  SUBSTITUTE(     IF(  INDEX(役男大表!$A$1:$BD$75,MATCH($A58,役男大表!$A$1:$A$75,0),   MATCH(G$1,役男大表!$A$3:$BD$3,0)  )=0,"",  IF(  INDEX(役男大表!$A$1:$BD$75,MATCH($A58,役男大表!$A$1:$A$75,0),   MATCH(G$1,役男大表!$A$3:$BD$3,0)  )="榮","x",  IF(  INDEX(役男大表!$A$1:$BD$75,MATCH($A58,役男大表!$A$1:$A$75,0),   MATCH(G$1,役男大表!$A$3:$BD$3,0)  )="榮-22",  "x榮18-22",               INDEX(役男大表!$A$1:$BD$75,MATCH($A58,役男大表!$A$1:$A$75,0),   MATCH(G$1,役男大表!$A$3:$BD$3,0)  )                  )  )  )," ",""),"")</f>
        <v/>
      </c>
      <c r="H58" s="197" t="str">
        <f ca="1">_xlfn.IFNA(  SUBSTITUTE(     IF(  INDEX(役男大表!$A$1:$BD$75,MATCH($A58,役男大表!$A$1:$A$75,0),   MATCH(H$1,役男大表!$A$3:$BD$3,0)  )=0,"",  IF(  INDEX(役男大表!$A$1:$BD$75,MATCH($A58,役男大表!$A$1:$A$75,0),   MATCH(H$1,役男大表!$A$3:$BD$3,0)  )="榮","x",  IF(  INDEX(役男大表!$A$1:$BD$75,MATCH($A58,役男大表!$A$1:$A$75,0),   MATCH(H$1,役男大表!$A$3:$BD$3,0)  )="榮-22",  "x榮18-22",               INDEX(役男大表!$A$1:$BD$75,MATCH($A58,役男大表!$A$1:$A$75,0),   MATCH(H$1,役男大表!$A$3:$BD$3,0)  )                  )  )  )," ",""),"")</f>
        <v/>
      </c>
      <c r="I58" s="197" t="str">
        <f ca="1">_xlfn.IFNA(  SUBSTITUTE(     IF(  INDEX(役男大表!$A$1:$BD$75,MATCH($A58,役男大表!$A$1:$A$75,0),   MATCH(I$1,役男大表!$A$3:$BD$3,0)  )=0,"",  IF(  INDEX(役男大表!$A$1:$BD$75,MATCH($A58,役男大表!$A$1:$A$75,0),   MATCH(I$1,役男大表!$A$3:$BD$3,0)  )="榮","x",  IF(  INDEX(役男大表!$A$1:$BD$75,MATCH($A58,役男大表!$A$1:$A$75,0),   MATCH(I$1,役男大表!$A$3:$BD$3,0)  )="榮-22",  "x榮18-22",               INDEX(役男大表!$A$1:$BD$75,MATCH($A58,役男大表!$A$1:$A$75,0),   MATCH(I$1,役男大表!$A$3:$BD$3,0)  )                  )  )  )," ",""),"")</f>
        <v>x</v>
      </c>
      <c r="J58" s="197" t="str">
        <f ca="1">_xlfn.IFNA(  SUBSTITUTE(     IF(  INDEX(役男大表!$A$1:$BD$75,MATCH($A58,役男大表!$A$1:$A$75,0),   MATCH(J$1,役男大表!$A$3:$BD$3,0)  )=0,"",  IF(  INDEX(役男大表!$A$1:$BD$75,MATCH($A58,役男大表!$A$1:$A$75,0),   MATCH(J$1,役男大表!$A$3:$BD$3,0)  )="榮","x",  IF(  INDEX(役男大表!$A$1:$BD$75,MATCH($A58,役男大表!$A$1:$A$75,0),   MATCH(J$1,役男大表!$A$3:$BD$3,0)  )="榮-22",  "x榮18-22",               INDEX(役男大表!$A$1:$BD$75,MATCH($A58,役男大表!$A$1:$A$75,0),   MATCH(J$1,役男大表!$A$3:$BD$3,0)  )                  )  )  )," ",""),"")</f>
        <v>x</v>
      </c>
      <c r="K58" s="197" t="str">
        <f ca="1">_xlfn.IFNA(  SUBSTITUTE(     IF(  INDEX(役男大表!$A$1:$BD$75,MATCH($A58,役男大表!$A$1:$A$75,0),   MATCH(K$1,役男大表!$A$3:$BD$3,0)  )=0,"",  IF(  INDEX(役男大表!$A$1:$BD$75,MATCH($A58,役男大表!$A$1:$A$75,0),   MATCH(K$1,役男大表!$A$3:$BD$3,0)  )="榮","x",  IF(  INDEX(役男大表!$A$1:$BD$75,MATCH($A58,役男大表!$A$1:$A$75,0),   MATCH(K$1,役男大表!$A$3:$BD$3,0)  )="榮-22",  "x榮18-22",               INDEX(役男大表!$A$1:$BD$75,MATCH($A58,役男大表!$A$1:$A$75,0),   MATCH(K$1,役男大表!$A$3:$BD$3,0)  )                  )  )  )," ",""),"")</f>
        <v/>
      </c>
      <c r="L58" s="197" t="str">
        <f ca="1">_xlfn.IFNA(  SUBSTITUTE(     IF(  INDEX(役男大表!$A$1:$BD$75,MATCH($A58,役男大表!$A$1:$A$75,0),   MATCH(L$1,役男大表!$A$3:$BD$3,0)  )=0,"",  IF(  INDEX(役男大表!$A$1:$BD$75,MATCH($A58,役男大表!$A$1:$A$75,0),   MATCH(L$1,役男大表!$A$3:$BD$3,0)  )="榮","x",  IF(  INDEX(役男大表!$A$1:$BD$75,MATCH($A58,役男大表!$A$1:$A$75,0),   MATCH(L$1,役男大表!$A$3:$BD$3,0)  )="榮-22",  "x榮18-22",               INDEX(役男大表!$A$1:$BD$75,MATCH($A58,役男大表!$A$1:$A$75,0),   MATCH(L$1,役男大表!$A$3:$BD$3,0)  )                  )  )  )," ",""),"")</f>
        <v/>
      </c>
      <c r="M58" s="197" t="str">
        <f ca="1">_xlfn.IFNA(  SUBSTITUTE(     IF(  INDEX(役男大表!$A$1:$BD$75,MATCH($A58,役男大表!$A$1:$A$75,0),   MATCH(M$1,役男大表!$A$3:$BD$3,0)  )=0,"",  IF(  INDEX(役男大表!$A$1:$BD$75,MATCH($A58,役男大表!$A$1:$A$75,0),   MATCH(M$1,役男大表!$A$3:$BD$3,0)  )="榮","x",  IF(  INDEX(役男大表!$A$1:$BD$75,MATCH($A58,役男大表!$A$1:$A$75,0),   MATCH(M$1,役男大表!$A$3:$BD$3,0)  )="榮-22",  "x榮18-22",               INDEX(役男大表!$A$1:$BD$75,MATCH($A58,役男大表!$A$1:$A$75,0),   MATCH(M$1,役男大表!$A$3:$BD$3,0)  )                  )  )  )," ",""),"")</f>
        <v>x</v>
      </c>
      <c r="N58" s="197" t="str">
        <f ca="1">_xlfn.IFNA(  SUBSTITUTE(     IF(  INDEX(役男大表!$A$1:$BD$75,MATCH($A58,役男大表!$A$1:$A$75,0),   MATCH(N$1,役男大表!$A$3:$BD$3,0)  )=0,"",  IF(  INDEX(役男大表!$A$1:$BD$75,MATCH($A58,役男大表!$A$1:$A$75,0),   MATCH(N$1,役男大表!$A$3:$BD$3,0)  )="榮","x",  IF(  INDEX(役男大表!$A$1:$BD$75,MATCH($A58,役男大表!$A$1:$A$75,0),   MATCH(N$1,役男大表!$A$3:$BD$3,0)  )="榮-22",  "x榮18-22",               INDEX(役男大表!$A$1:$BD$75,MATCH($A58,役男大表!$A$1:$A$75,0),   MATCH(N$1,役男大表!$A$3:$BD$3,0)  )                  )  )  )," ",""),"")</f>
        <v>x</v>
      </c>
      <c r="O58" s="197" t="str">
        <f ca="1">_xlfn.IFNA(  SUBSTITUTE(     IF(  INDEX(役男大表!$A$1:$BD$75,MATCH($A58,役男大表!$A$1:$A$75,0),   MATCH(O$1,役男大表!$A$3:$BD$3,0)  )=0,"",  IF(  INDEX(役男大表!$A$1:$BD$75,MATCH($A58,役男大表!$A$1:$A$75,0),   MATCH(O$1,役男大表!$A$3:$BD$3,0)  )="榮","x",  IF(  INDEX(役男大表!$A$1:$BD$75,MATCH($A58,役男大表!$A$1:$A$75,0),   MATCH(O$1,役男大表!$A$3:$BD$3,0)  )="榮-22",  "x榮18-22",               INDEX(役男大表!$A$1:$BD$75,MATCH($A58,役男大表!$A$1:$A$75,0),   MATCH(O$1,役男大表!$A$3:$BD$3,0)  )                  )  )  )," ",""),"")</f>
        <v/>
      </c>
      <c r="P58" s="197" t="str">
        <f ca="1">_xlfn.IFNA(  SUBSTITUTE(     IF(  INDEX(役男大表!$A$1:$BD$75,MATCH($A58,役男大表!$A$1:$A$75,0),   MATCH(P$1,役男大表!$A$3:$BD$3,0)  )=0,"",  IF(  INDEX(役男大表!$A$1:$BD$75,MATCH($A58,役男大表!$A$1:$A$75,0),   MATCH(P$1,役男大表!$A$3:$BD$3,0)  )="榮","x",  IF(  INDEX(役男大表!$A$1:$BD$75,MATCH($A58,役男大表!$A$1:$A$75,0),   MATCH(P$1,役男大表!$A$3:$BD$3,0)  )="榮-22",  "x榮18-22",               INDEX(役男大表!$A$1:$BD$75,MATCH($A58,役男大表!$A$1:$A$75,0),   MATCH(P$1,役男大表!$A$3:$BD$3,0)  )                  )  )  )," ",""),"")</f>
        <v/>
      </c>
      <c r="Q58" s="197" t="str">
        <f ca="1">_xlfn.IFNA(  SUBSTITUTE(     IF(  INDEX(役男大表!$A$1:$BD$75,MATCH($A58,役男大表!$A$1:$A$75,0),   MATCH(Q$1,役男大表!$A$3:$BD$3,0)  )=0,"",  IF(  INDEX(役男大表!$A$1:$BD$75,MATCH($A58,役男大表!$A$1:$A$75,0),   MATCH(Q$1,役男大表!$A$3:$BD$3,0)  )="榮","x",  IF(  INDEX(役男大表!$A$1:$BD$75,MATCH($A58,役男大表!$A$1:$A$75,0),   MATCH(Q$1,役男大表!$A$3:$BD$3,0)  )="榮-22",  "x榮18-22",               INDEX(役男大表!$A$1:$BD$75,MATCH($A58,役男大表!$A$1:$A$75,0),   MATCH(Q$1,役男大表!$A$3:$BD$3,0)  )                  )  )  )," ",""),"")</f>
        <v/>
      </c>
      <c r="R58" s="197" t="str">
        <f ca="1">_xlfn.IFNA(  SUBSTITUTE(     IF(  INDEX(役男大表!$A$1:$BD$75,MATCH($A58,役男大表!$A$1:$A$75,0),   MATCH(R$1,役男大表!$A$3:$BD$3,0)  )=0,"",  IF(  INDEX(役男大表!$A$1:$BD$75,MATCH($A58,役男大表!$A$1:$A$75,0),   MATCH(R$1,役男大表!$A$3:$BD$3,0)  )="榮","x",  IF(  INDEX(役男大表!$A$1:$BD$75,MATCH($A58,役男大表!$A$1:$A$75,0),   MATCH(R$1,役男大表!$A$3:$BD$3,0)  )="榮-22",  "x榮18-22",               INDEX(役男大表!$A$1:$BD$75,MATCH($A58,役男大表!$A$1:$A$75,0),   MATCH(R$1,役男大表!$A$3:$BD$3,0)  )                  )  )  )," ",""),"")</f>
        <v/>
      </c>
      <c r="S58" s="197" t="str">
        <f ca="1">_xlfn.IFNA(  SUBSTITUTE(     IF(  INDEX(役男大表!$A$1:$BD$75,MATCH($A58,役男大表!$A$1:$A$75,0),   MATCH(S$1,役男大表!$A$3:$BD$3,0)  )=0,"",  IF(  INDEX(役男大表!$A$1:$BD$75,MATCH($A58,役男大表!$A$1:$A$75,0),   MATCH(S$1,役男大表!$A$3:$BD$3,0)  )="榮","x",  IF(  INDEX(役男大表!$A$1:$BD$75,MATCH($A58,役男大表!$A$1:$A$75,0),   MATCH(S$1,役男大表!$A$3:$BD$3,0)  )="榮-22",  "x榮18-22",               INDEX(役男大表!$A$1:$BD$75,MATCH($A58,役男大表!$A$1:$A$75,0),   MATCH(S$1,役男大表!$A$3:$BD$3,0)  )                  )  )  )," ",""),"")</f>
        <v/>
      </c>
      <c r="T58" s="197" t="str">
        <f ca="1">_xlfn.IFNA(  SUBSTITUTE(     IF(  INDEX(役男大表!$A$1:$BD$75,MATCH($A58,役男大表!$A$1:$A$75,0),   MATCH(T$1,役男大表!$A$3:$BD$3,0)  )=0,"",  IF(  INDEX(役男大表!$A$1:$BD$75,MATCH($A58,役男大表!$A$1:$A$75,0),   MATCH(T$1,役男大表!$A$3:$BD$3,0)  )="榮","x",  IF(  INDEX(役男大表!$A$1:$BD$75,MATCH($A58,役男大表!$A$1:$A$75,0),   MATCH(T$1,役男大表!$A$3:$BD$3,0)  )="榮-22",  "x榮18-22",               INDEX(役男大表!$A$1:$BD$75,MATCH($A58,役男大表!$A$1:$A$75,0),   MATCH(T$1,役男大表!$A$3:$BD$3,0)  )                  )  )  )," ",""),"")</f>
        <v>x</v>
      </c>
      <c r="U58" s="197" t="str">
        <f ca="1">_xlfn.IFNA(  SUBSTITUTE(     IF(  INDEX(役男大表!$A$1:$BD$75,MATCH($A58,役男大表!$A$1:$A$75,0),   MATCH(U$1,役男大表!$A$3:$BD$3,0)  )=0,"",  IF(  INDEX(役男大表!$A$1:$BD$75,MATCH($A58,役男大表!$A$1:$A$75,0),   MATCH(U$1,役男大表!$A$3:$BD$3,0)  )="榮","x",  IF(  INDEX(役男大表!$A$1:$BD$75,MATCH($A58,役男大表!$A$1:$A$75,0),   MATCH(U$1,役男大表!$A$3:$BD$3,0)  )="榮-22",  "x榮18-22",               INDEX(役男大表!$A$1:$BD$75,MATCH($A58,役男大表!$A$1:$A$75,0),   MATCH(U$1,役男大表!$A$3:$BD$3,0)  )                  )  )  )," ",""),"")</f>
        <v>x</v>
      </c>
      <c r="V58" s="197" t="str">
        <f ca="1">_xlfn.IFNA(  SUBSTITUTE(     IF(  INDEX(役男大表!$A$1:$BD$75,MATCH($A58,役男大表!$A$1:$A$75,0),   MATCH(V$1,役男大表!$A$3:$BD$3,0)  )=0,"",  IF(  INDEX(役男大表!$A$1:$BD$75,MATCH($A58,役男大表!$A$1:$A$75,0),   MATCH(V$1,役男大表!$A$3:$BD$3,0)  )="榮","x",  IF(  INDEX(役男大表!$A$1:$BD$75,MATCH($A58,役男大表!$A$1:$A$75,0),   MATCH(V$1,役男大表!$A$3:$BD$3,0)  )="榮-22",  "x榮18-22",               INDEX(役男大表!$A$1:$BD$75,MATCH($A58,役男大表!$A$1:$A$75,0),   MATCH(V$1,役男大表!$A$3:$BD$3,0)  )                  )  )  )," ",""),"")</f>
        <v/>
      </c>
      <c r="W58" s="197" t="str">
        <f ca="1">_xlfn.IFNA(  SUBSTITUTE(     IF(  INDEX(役男大表!$A$1:$BD$75,MATCH($A58,役男大表!$A$1:$A$75,0),   MATCH(W$1,役男大表!$A$3:$BD$3,0)  )=0,"",  IF(  INDEX(役男大表!$A$1:$BD$75,MATCH($A58,役男大表!$A$1:$A$75,0),   MATCH(W$1,役男大表!$A$3:$BD$3,0)  )="榮","x",  IF(  INDEX(役男大表!$A$1:$BD$75,MATCH($A58,役男大表!$A$1:$A$75,0),   MATCH(W$1,役男大表!$A$3:$BD$3,0)  )="榮-22",  "x榮18-22",               INDEX(役男大表!$A$1:$BD$75,MATCH($A58,役男大表!$A$1:$A$75,0),   MATCH(W$1,役男大表!$A$3:$BD$3,0)  )                  )  )  )," ",""),"")</f>
        <v/>
      </c>
      <c r="X58" s="197" t="str">
        <f ca="1">_xlfn.IFNA(  SUBSTITUTE(     IF(  INDEX(役男大表!$A$1:$BD$75,MATCH($A58,役男大表!$A$1:$A$75,0),   MATCH(X$1,役男大表!$A$3:$BD$3,0)  )=0,"",  IF(  INDEX(役男大表!$A$1:$BD$75,MATCH($A58,役男大表!$A$1:$A$75,0),   MATCH(X$1,役男大表!$A$3:$BD$3,0)  )="榮","x",  IF(  INDEX(役男大表!$A$1:$BD$75,MATCH($A58,役男大表!$A$1:$A$75,0),   MATCH(X$1,役男大表!$A$3:$BD$3,0)  )="榮-22",  "x榮18-22",               INDEX(役男大表!$A$1:$BD$75,MATCH($A58,役男大表!$A$1:$A$75,0),   MATCH(X$1,役男大表!$A$3:$BD$3,0)  )                  )  )  )," ",""),"")</f>
        <v/>
      </c>
      <c r="Y58" s="197" t="str">
        <f ca="1">_xlfn.IFNA(  SUBSTITUTE(     IF(  INDEX(役男大表!$A$1:$BD$75,MATCH($A58,役男大表!$A$1:$A$75,0),   MATCH(Y$1,役男大表!$A$3:$BD$3,0)  )=0,"",  IF(  INDEX(役男大表!$A$1:$BD$75,MATCH($A58,役男大表!$A$1:$A$75,0),   MATCH(Y$1,役男大表!$A$3:$BD$3,0)  )="榮","x",  IF(  INDEX(役男大表!$A$1:$BD$75,MATCH($A58,役男大表!$A$1:$A$75,0),   MATCH(Y$1,役男大表!$A$3:$BD$3,0)  )="榮-22",  "x榮18-22",               INDEX(役男大表!$A$1:$BD$75,MATCH($A58,役男大表!$A$1:$A$75,0),   MATCH(Y$1,役男大表!$A$3:$BD$3,0)  )                  )  )  )," ",""),"")</f>
        <v/>
      </c>
      <c r="Z58" s="197" t="str">
        <f ca="1">_xlfn.IFNA(  SUBSTITUTE(     IF(  INDEX(役男大表!$A$1:$BD$75,MATCH($A58,役男大表!$A$1:$A$75,0),   MATCH(Z$1,役男大表!$A$3:$BD$3,0)  )=0,"",  IF(  INDEX(役男大表!$A$1:$BD$75,MATCH($A58,役男大表!$A$1:$A$75,0),   MATCH(Z$1,役男大表!$A$3:$BD$3,0)  )="榮","x",  IF(  INDEX(役男大表!$A$1:$BD$75,MATCH($A58,役男大表!$A$1:$A$75,0),   MATCH(Z$1,役男大表!$A$3:$BD$3,0)  )="榮-22",  "x榮18-22",               INDEX(役男大表!$A$1:$BD$75,MATCH($A58,役男大表!$A$1:$A$75,0),   MATCH(Z$1,役男大表!$A$3:$BD$3,0)  )                  )  )  )," ",""),"")</f>
        <v/>
      </c>
      <c r="AA58" s="197" t="str">
        <f ca="1">_xlfn.IFNA(  SUBSTITUTE(     IF(  INDEX(役男大表!$A$1:$BD$75,MATCH($A58,役男大表!$A$1:$A$75,0),   MATCH(AA$1,役男大表!$A$3:$BD$3,0)  )=0,"",  IF(  INDEX(役男大表!$A$1:$BD$75,MATCH($A58,役男大表!$A$1:$A$75,0),   MATCH(AA$1,役男大表!$A$3:$BD$3,0)  )="榮","x",  IF(  INDEX(役男大表!$A$1:$BD$75,MATCH($A58,役男大表!$A$1:$A$75,0),   MATCH(AA$1,役男大表!$A$3:$BD$3,0)  )="榮-22",  "x榮18-22",               INDEX(役男大表!$A$1:$BD$75,MATCH($A58,役男大表!$A$1:$A$75,0),   MATCH(AA$1,役男大表!$A$3:$BD$3,0)  )                  )  )  )," ",""),"")</f>
        <v/>
      </c>
      <c r="AB58" s="197" t="str">
        <f ca="1">_xlfn.IFNA(  SUBSTITUTE(     IF(  INDEX(役男大表!$A$1:$BD$75,MATCH($A58,役男大表!$A$1:$A$75,0),   MATCH(AB$1,役男大表!$A$3:$BD$3,0)  )=0,"",  IF(  INDEX(役男大表!$A$1:$BD$75,MATCH($A58,役男大表!$A$1:$A$75,0),   MATCH(AB$1,役男大表!$A$3:$BD$3,0)  )="榮","x",  IF(  INDEX(役男大表!$A$1:$BD$75,MATCH($A58,役男大表!$A$1:$A$75,0),   MATCH(AB$1,役男大表!$A$3:$BD$3,0)  )="榮-22",  "x榮18-22",               INDEX(役男大表!$A$1:$BD$75,MATCH($A58,役男大表!$A$1:$A$75,0),   MATCH(AB$1,役男大表!$A$3:$BD$3,0)  )                  )  )  )," ",""),"")</f>
        <v/>
      </c>
      <c r="AC58" s="197" t="str">
        <f ca="1">_xlfn.IFNA(  SUBSTITUTE(     IF(  INDEX(役男大表!$A$1:$BD$75,MATCH($A58,役男大表!$A$1:$A$75,0),   MATCH(AC$1,役男大表!$A$3:$BD$3,0)  )=0,"",  IF(  INDEX(役男大表!$A$1:$BD$75,MATCH($A58,役男大表!$A$1:$A$75,0),   MATCH(AC$1,役男大表!$A$3:$BD$3,0)  )="榮","x",  IF(  INDEX(役男大表!$A$1:$BD$75,MATCH($A58,役男大表!$A$1:$A$75,0),   MATCH(AC$1,役男大表!$A$3:$BD$3,0)  )="榮-22",  "x榮18-22",               INDEX(役男大表!$A$1:$BD$75,MATCH($A58,役男大表!$A$1:$A$75,0),   MATCH(AC$1,役男大表!$A$3:$BD$3,0)  )                  )  )  )," ",""),"")</f>
        <v/>
      </c>
      <c r="AD58" s="197" t="str">
        <f ca="1">_xlfn.IFNA(  SUBSTITUTE(     IF(  INDEX(役男大表!$A$1:$BD$75,MATCH($A58,役男大表!$A$1:$A$75,0),   MATCH(AD$1,役男大表!$A$3:$BD$3,0)  )=0,"",  IF(  INDEX(役男大表!$A$1:$BD$75,MATCH($A58,役男大表!$A$1:$A$75,0),   MATCH(AD$1,役男大表!$A$3:$BD$3,0)  )="榮","x",  IF(  INDEX(役男大表!$A$1:$BD$75,MATCH($A58,役男大表!$A$1:$A$75,0),   MATCH(AD$1,役男大表!$A$3:$BD$3,0)  )="榮-22",  "x榮18-22",               INDEX(役男大表!$A$1:$BD$75,MATCH($A58,役男大表!$A$1:$A$75,0),   MATCH(AD$1,役男大表!$A$3:$BD$3,0)  )                  )  )  )," ",""),"")</f>
        <v/>
      </c>
      <c r="AE58" s="197" t="str">
        <f ca="1">_xlfn.IFNA(  SUBSTITUTE(     IF(  INDEX(役男大表!$A$1:$BD$75,MATCH($A58,役男大表!$A$1:$A$75,0),   MATCH(AE$1,役男大表!$A$3:$BD$3,0)  )=0,"",  IF(  INDEX(役男大表!$A$1:$BD$75,MATCH($A58,役男大表!$A$1:$A$75,0),   MATCH(AE$1,役男大表!$A$3:$BD$3,0)  )="榮","x",  IF(  INDEX(役男大表!$A$1:$BD$75,MATCH($A58,役男大表!$A$1:$A$75,0),   MATCH(AE$1,役男大表!$A$3:$BD$3,0)  )="榮-22",  "x榮18-22",               INDEX(役男大表!$A$1:$BD$75,MATCH($A58,役男大表!$A$1:$A$75,0),   MATCH(AE$1,役男大表!$A$3:$BD$3,0)  )                  )  )  )," ",""),"")</f>
        <v>x</v>
      </c>
      <c r="AF58" s="197" t="str">
        <f ca="1">_xlfn.IFNA(  SUBSTITUTE(     IF(  INDEX(役男大表!$A$1:$BD$75,MATCH($A58,役男大表!$A$1:$A$75,0),   MATCH(AF$1,役男大表!$A$3:$BD$3,0)  )=0,"",  IF(  INDEX(役男大表!$A$1:$BD$75,MATCH($A58,役男大表!$A$1:$A$75,0),   MATCH(AF$1,役男大表!$A$3:$BD$3,0)  )="榮","x",  IF(  INDEX(役男大表!$A$1:$BD$75,MATCH($A58,役男大表!$A$1:$A$75,0),   MATCH(AF$1,役男大表!$A$3:$BD$3,0)  )="榮-22",  "x榮18-22",               INDEX(役男大表!$A$1:$BD$75,MATCH($A58,役男大表!$A$1:$A$75,0),   MATCH(AF$1,役男大表!$A$3:$BD$3,0)  )                  )  )  )," ",""),"")</f>
        <v>x</v>
      </c>
      <c r="AG58" s="197" t="str">
        <f ca="1">_xlfn.IFNA(  SUBSTITUTE(     IF(  INDEX(役男大表!$A$1:$BD$75,MATCH($A58,役男大表!$A$1:$A$75,0),   MATCH(AG$1,役男大表!$A$3:$BD$3,0)  )=0,"",  IF(  INDEX(役男大表!$A$1:$BD$75,MATCH($A58,役男大表!$A$1:$A$75,0),   MATCH(AG$1,役男大表!$A$3:$BD$3,0)  )="榮","x",  IF(  INDEX(役男大表!$A$1:$BD$75,MATCH($A58,役男大表!$A$1:$A$75,0),   MATCH(AG$1,役男大表!$A$3:$BD$3,0)  )="榮-22",  "x榮18-22",               INDEX(役男大表!$A$1:$BD$75,MATCH($A58,役男大表!$A$1:$A$75,0),   MATCH(AG$1,役男大表!$A$3:$BD$3,0)  )                  )  )  )," ",""),"")</f>
        <v>x</v>
      </c>
      <c r="AH58" s="98"/>
      <c r="AI58" s="98"/>
      <c r="AJ58" s="98"/>
      <c r="AM58" s="257">
        <f t="shared" si="1"/>
        <v>57</v>
      </c>
      <c r="AN58" s="65" t="str">
        <f t="shared" si="2"/>
        <v>周承澔</v>
      </c>
      <c r="AO58" s="70" t="str">
        <f t="shared" ca="1" si="3"/>
        <v>18收</v>
      </c>
      <c r="AP58" s="65" t="str">
        <f>_xlfn.IFNA(IF((ROW(AP58)-1)&lt;=暫1!$B$2,IF(VALUE($AM58)=暫1!B$3,"家因",IF(VALUE($AM58)=暫1!C$3,"家因",IF(VALUE($AM58)=暫1!D$3,"家因",IF(VALUE($AM58)=暫1!E$3,"家因",IF(VALUE($AM58)=暫1!F$3,"家因",IF(VALUE($AM58)=暫1!G$3,"家因",IF(VALUE($AM58)=暫1!H$3,"家因",IF(VALUE($AM58)=暫1!I$3,"家因",IF(VALUE($AM58)=暫1!J$3,"家因",IF(VALUE($AM58)=暫1!K$3,"家因",IF(VALUE($AM58)=暫1!L$3,"家因",IF(VALUE($AM58)=暫1!M$3,"家因",IF(VALUE($AM58)=暫1!N$3,"家因",IF(VALUE($AM58)=暫1!O$3,"家因",IF(VALUE($AM58)=暫1!P$3,"家因",IF(VALUE($AM58)=暫1!Q$3,"家因",IF(VALUE($AM58)=暫1!R$3,"家因",IF(VALUE($AM58)=暫1!S$3,"家因",IF(VALUE($AM58)=暫1!T$3,"家因",IF(VALUE($AM58)=暫1!U$3,"家因","")))))))))))))))))))),""),"")</f>
        <v/>
      </c>
      <c r="AQ58" s="65" t="str">
        <f ca="1">IF((ROW(AQ58)-1)&lt;=暫1!$B$2,_xlfn.IFNA(IF(INDEX($A$1:$AJ$99,MATCH($AN58,$B$1:$B$219,0),VALUE($AQ$1+3))="成","補",INDEX($A$1:$AJ$99,MATCH($AN58,$B$1:$B$219,0),VALUE($AQ$1+3))),""),"")</f>
        <v>x</v>
      </c>
      <c r="AR58" s="65">
        <f>IF((ROW(AR58)-1)&lt;=暫1!$B$2,_xlfn.IFNA(IF(INDEX($A$1:$AJ$99,MATCH($AN58,$B$1:$B$219,0),VALUE($AR$1+3))="成","補",INDEX($A$1:$AJ$99,MATCH($AN58,$B$1:$B$219,0),VALUE($AR$1+3))),""),"")</f>
        <v>0</v>
      </c>
      <c r="AS58" s="65">
        <f>IF((ROW(AS58)-1)&lt;=暫1!$B$2,_xlfn.IFNA(IF(INDEX($A$1:$AJ$99,MATCH($AN58,$B$1:$B$219,0),VALUE($AS$1+3))="成","補",INDEX($A$1:$AJ$99,MATCH($AN58,$B$1:$B$219,0),VALUE($AS$1+3))),""),"")</f>
        <v>0</v>
      </c>
      <c r="AT58" s="65" t="e">
        <f t="shared" ca="1" si="4"/>
        <v>#N/A</v>
      </c>
      <c r="AU58" s="65" t="e">
        <f t="shared" ca="1" si="8"/>
        <v>#N/A</v>
      </c>
      <c r="AV58" s="65" t="str">
        <f t="shared" ca="1" si="6"/>
        <v/>
      </c>
      <c r="AY58" s="62"/>
      <c r="AZ58" s="62"/>
      <c r="BA58" s="62"/>
      <c r="BB58" s="62"/>
      <c r="BC58" s="62"/>
    </row>
    <row r="59" spans="1:55" ht="25.5" customHeight="1">
      <c r="A59" s="197">
        <v>58</v>
      </c>
      <c r="B59" s="197" t="str">
        <f>_xlfn.IFNA(  INDEX(役男大表!$A$1:$BD$75,MATCH(A59,役男大表!$A$1:$A$75,0),2),"")</f>
        <v>蕭敬哲</v>
      </c>
      <c r="C59" s="197" t="str">
        <f ca="1">_xlfn.IFNA(  SUBSTITUTE(     IF(  INDEX(役男大表!$A$1:$BD$75,MATCH($A59,役男大表!$A$1:$A$75,0),   MATCH(C$1,役男大表!$A$3:$BD$3,0)  )=0,"",  IF(  INDEX(役男大表!$A$1:$BD$75,MATCH($A59,役男大表!$A$1:$A$75,0),   MATCH(C$1,役男大表!$A$3:$BD$3,0)  )="榮","x",  IF(  INDEX(役男大表!$A$1:$BD$75,MATCH($A59,役男大表!$A$1:$A$75,0),   MATCH(C$1,役男大表!$A$3:$BD$3,0)  )="榮-22",  "x榮18-22",               INDEX(役男大表!$A$1:$BD$75,MATCH($A59,役男大表!$A$1:$A$75,0),   MATCH(C$1,役男大表!$A$3:$BD$3,0)  )                  )  )  )," ",""),"")</f>
        <v/>
      </c>
      <c r="D59" s="197" t="str">
        <f ca="1">_xlfn.IFNA(  SUBSTITUTE(     IF(  INDEX(役男大表!$A$1:$BD$75,MATCH($A59,役男大表!$A$1:$A$75,0),   MATCH(D$1,役男大表!$A$3:$BD$3,0)  )=0,"",  IF(  INDEX(役男大表!$A$1:$BD$75,MATCH($A59,役男大表!$A$1:$A$75,0),   MATCH(D$1,役男大表!$A$3:$BD$3,0)  )="榮","x",  IF(  INDEX(役男大表!$A$1:$BD$75,MATCH($A59,役男大表!$A$1:$A$75,0),   MATCH(D$1,役男大表!$A$3:$BD$3,0)  )="榮-22",  "x榮18-22",               INDEX(役男大表!$A$1:$BD$75,MATCH($A59,役男大表!$A$1:$A$75,0),   MATCH(D$1,役男大表!$A$3:$BD$3,0)  )                  )  )  )," ",""),"")</f>
        <v/>
      </c>
      <c r="E59" s="197" t="str">
        <f ca="1">_xlfn.IFNA(  SUBSTITUTE(     IF(  INDEX(役男大表!$A$1:$BD$75,MATCH($A59,役男大表!$A$1:$A$75,0),   MATCH(E$1,役男大表!$A$3:$BD$3,0)  )=0,"",  IF(  INDEX(役男大表!$A$1:$BD$75,MATCH($A59,役男大表!$A$1:$A$75,0),   MATCH(E$1,役男大表!$A$3:$BD$3,0)  )="榮","x",  IF(  INDEX(役男大表!$A$1:$BD$75,MATCH($A59,役男大表!$A$1:$A$75,0),   MATCH(E$1,役男大表!$A$3:$BD$3,0)  )="榮-22",  "x榮18-22",               INDEX(役男大表!$A$1:$BD$75,MATCH($A59,役男大表!$A$1:$A$75,0),   MATCH(E$1,役男大表!$A$3:$BD$3,0)  )                  )  )  )," ",""),"")</f>
        <v/>
      </c>
      <c r="F59" s="197" t="str">
        <f ca="1">_xlfn.IFNA(  SUBSTITUTE(     IF(  INDEX(役男大表!$A$1:$BD$75,MATCH($A59,役男大表!$A$1:$A$75,0),   MATCH(F$1,役男大表!$A$3:$BD$3,0)  )=0,"",  IF(  INDEX(役男大表!$A$1:$BD$75,MATCH($A59,役男大表!$A$1:$A$75,0),   MATCH(F$1,役男大表!$A$3:$BD$3,0)  )="榮","x",  IF(  INDEX(役男大表!$A$1:$BD$75,MATCH($A59,役男大表!$A$1:$A$75,0),   MATCH(F$1,役男大表!$A$3:$BD$3,0)  )="榮-22",  "x榮18-22",               INDEX(役男大表!$A$1:$BD$75,MATCH($A59,役男大表!$A$1:$A$75,0),   MATCH(F$1,役男大表!$A$3:$BD$3,0)  )                  )  )  )," ",""),"")</f>
        <v/>
      </c>
      <c r="G59" s="197" t="str">
        <f ca="1">_xlfn.IFNA(  SUBSTITUTE(     IF(  INDEX(役男大表!$A$1:$BD$75,MATCH($A59,役男大表!$A$1:$A$75,0),   MATCH(G$1,役男大表!$A$3:$BD$3,0)  )=0,"",  IF(  INDEX(役男大表!$A$1:$BD$75,MATCH($A59,役男大表!$A$1:$A$75,0),   MATCH(G$1,役男大表!$A$3:$BD$3,0)  )="榮","x",  IF(  INDEX(役男大表!$A$1:$BD$75,MATCH($A59,役男大表!$A$1:$A$75,0),   MATCH(G$1,役男大表!$A$3:$BD$3,0)  )="榮-22",  "x榮18-22",               INDEX(役男大表!$A$1:$BD$75,MATCH($A59,役男大表!$A$1:$A$75,0),   MATCH(G$1,役男大表!$A$3:$BD$3,0)  )                  )  )  )," ",""),"")</f>
        <v/>
      </c>
      <c r="H59" s="197" t="str">
        <f ca="1">_xlfn.IFNA(  SUBSTITUTE(     IF(  INDEX(役男大表!$A$1:$BD$75,MATCH($A59,役男大表!$A$1:$A$75,0),   MATCH(H$1,役男大表!$A$3:$BD$3,0)  )=0,"",  IF(  INDEX(役男大表!$A$1:$BD$75,MATCH($A59,役男大表!$A$1:$A$75,0),   MATCH(H$1,役男大表!$A$3:$BD$3,0)  )="榮","x",  IF(  INDEX(役男大表!$A$1:$BD$75,MATCH($A59,役男大表!$A$1:$A$75,0),   MATCH(H$1,役男大表!$A$3:$BD$3,0)  )="榮-22",  "x榮18-22",               INDEX(役男大表!$A$1:$BD$75,MATCH($A59,役男大表!$A$1:$A$75,0),   MATCH(H$1,役男大表!$A$3:$BD$3,0)  )                  )  )  )," ",""),"")</f>
        <v/>
      </c>
      <c r="I59" s="197" t="str">
        <f ca="1">_xlfn.IFNA(  SUBSTITUTE(     IF(  INDEX(役男大表!$A$1:$BD$75,MATCH($A59,役男大表!$A$1:$A$75,0),   MATCH(I$1,役男大表!$A$3:$BD$3,0)  )=0,"",  IF(  INDEX(役男大表!$A$1:$BD$75,MATCH($A59,役男大表!$A$1:$A$75,0),   MATCH(I$1,役男大表!$A$3:$BD$3,0)  )="榮","x",  IF(  INDEX(役男大表!$A$1:$BD$75,MATCH($A59,役男大表!$A$1:$A$75,0),   MATCH(I$1,役男大表!$A$3:$BD$3,0)  )="榮-22",  "x榮18-22",               INDEX(役男大表!$A$1:$BD$75,MATCH($A59,役男大表!$A$1:$A$75,0),   MATCH(I$1,役男大表!$A$3:$BD$3,0)  )                  )  )  )," ",""),"")</f>
        <v>x</v>
      </c>
      <c r="J59" s="197" t="str">
        <f ca="1">_xlfn.IFNA(  SUBSTITUTE(     IF(  INDEX(役男大表!$A$1:$BD$75,MATCH($A59,役男大表!$A$1:$A$75,0),   MATCH(J$1,役男大表!$A$3:$BD$3,0)  )=0,"",  IF(  INDEX(役男大表!$A$1:$BD$75,MATCH($A59,役男大表!$A$1:$A$75,0),   MATCH(J$1,役男大表!$A$3:$BD$3,0)  )="榮","x",  IF(  INDEX(役男大表!$A$1:$BD$75,MATCH($A59,役男大表!$A$1:$A$75,0),   MATCH(J$1,役男大表!$A$3:$BD$3,0)  )="榮-22",  "x榮18-22",               INDEX(役男大表!$A$1:$BD$75,MATCH($A59,役男大表!$A$1:$A$75,0),   MATCH(J$1,役男大表!$A$3:$BD$3,0)  )                  )  )  )," ",""),"")</f>
        <v>x</v>
      </c>
      <c r="K59" s="197" t="str">
        <f ca="1">_xlfn.IFNA(  SUBSTITUTE(     IF(  INDEX(役男大表!$A$1:$BD$75,MATCH($A59,役男大表!$A$1:$A$75,0),   MATCH(K$1,役男大表!$A$3:$BD$3,0)  )=0,"",  IF(  INDEX(役男大表!$A$1:$BD$75,MATCH($A59,役男大表!$A$1:$A$75,0),   MATCH(K$1,役男大表!$A$3:$BD$3,0)  )="榮","x",  IF(  INDEX(役男大表!$A$1:$BD$75,MATCH($A59,役男大表!$A$1:$A$75,0),   MATCH(K$1,役男大表!$A$3:$BD$3,0)  )="榮-22",  "x榮18-22",               INDEX(役男大表!$A$1:$BD$75,MATCH($A59,役男大表!$A$1:$A$75,0),   MATCH(K$1,役男大表!$A$3:$BD$3,0)  )                  )  )  )," ",""),"")</f>
        <v>x</v>
      </c>
      <c r="L59" s="197" t="str">
        <f ca="1">_xlfn.IFNA(  SUBSTITUTE(     IF(  INDEX(役男大表!$A$1:$BD$75,MATCH($A59,役男大表!$A$1:$A$75,0),   MATCH(L$1,役男大表!$A$3:$BD$3,0)  )=0,"",  IF(  INDEX(役男大表!$A$1:$BD$75,MATCH($A59,役男大表!$A$1:$A$75,0),   MATCH(L$1,役男大表!$A$3:$BD$3,0)  )="榮","x",  IF(  INDEX(役男大表!$A$1:$BD$75,MATCH($A59,役男大表!$A$1:$A$75,0),   MATCH(L$1,役男大表!$A$3:$BD$3,0)  )="榮-22",  "x榮18-22",               INDEX(役男大表!$A$1:$BD$75,MATCH($A59,役男大表!$A$1:$A$75,0),   MATCH(L$1,役男大表!$A$3:$BD$3,0)  )                  )  )  )," ",""),"")</f>
        <v/>
      </c>
      <c r="M59" s="197" t="str">
        <f ca="1">_xlfn.IFNA(  SUBSTITUTE(     IF(  INDEX(役男大表!$A$1:$BD$75,MATCH($A59,役男大表!$A$1:$A$75,0),   MATCH(M$1,役男大表!$A$3:$BD$3,0)  )=0,"",  IF(  INDEX(役男大表!$A$1:$BD$75,MATCH($A59,役男大表!$A$1:$A$75,0),   MATCH(M$1,役男大表!$A$3:$BD$3,0)  )="榮","x",  IF(  INDEX(役男大表!$A$1:$BD$75,MATCH($A59,役男大表!$A$1:$A$75,0),   MATCH(M$1,役男大表!$A$3:$BD$3,0)  )="榮-22",  "x榮18-22",               INDEX(役男大表!$A$1:$BD$75,MATCH($A59,役男大表!$A$1:$A$75,0),   MATCH(M$1,役男大表!$A$3:$BD$3,0)  )                  )  )  )," ",""),"")</f>
        <v/>
      </c>
      <c r="N59" s="197" t="str">
        <f ca="1">_xlfn.IFNA(  SUBSTITUTE(     IF(  INDEX(役男大表!$A$1:$BD$75,MATCH($A59,役男大表!$A$1:$A$75,0),   MATCH(N$1,役男大表!$A$3:$BD$3,0)  )=0,"",  IF(  INDEX(役男大表!$A$1:$BD$75,MATCH($A59,役男大表!$A$1:$A$75,0),   MATCH(N$1,役男大表!$A$3:$BD$3,0)  )="榮","x",  IF(  INDEX(役男大表!$A$1:$BD$75,MATCH($A59,役男大表!$A$1:$A$75,0),   MATCH(N$1,役男大表!$A$3:$BD$3,0)  )="榮-22",  "x榮18-22",               INDEX(役男大表!$A$1:$BD$75,MATCH($A59,役男大表!$A$1:$A$75,0),   MATCH(N$1,役男大表!$A$3:$BD$3,0)  )                  )  )  )," ",""),"")</f>
        <v/>
      </c>
      <c r="O59" s="197" t="str">
        <f ca="1">_xlfn.IFNA(  SUBSTITUTE(     IF(  INDEX(役男大表!$A$1:$BD$75,MATCH($A59,役男大表!$A$1:$A$75,0),   MATCH(O$1,役男大表!$A$3:$BD$3,0)  )=0,"",  IF(  INDEX(役男大表!$A$1:$BD$75,MATCH($A59,役男大表!$A$1:$A$75,0),   MATCH(O$1,役男大表!$A$3:$BD$3,0)  )="榮","x",  IF(  INDEX(役男大表!$A$1:$BD$75,MATCH($A59,役男大表!$A$1:$A$75,0),   MATCH(O$1,役男大表!$A$3:$BD$3,0)  )="榮-22",  "x榮18-22",               INDEX(役男大表!$A$1:$BD$75,MATCH($A59,役男大表!$A$1:$A$75,0),   MATCH(O$1,役男大表!$A$3:$BD$3,0)  )                  )  )  )," ",""),"")</f>
        <v/>
      </c>
      <c r="P59" s="197" t="str">
        <f ca="1">_xlfn.IFNA(  SUBSTITUTE(     IF(  INDEX(役男大表!$A$1:$BD$75,MATCH($A59,役男大表!$A$1:$A$75,0),   MATCH(P$1,役男大表!$A$3:$BD$3,0)  )=0,"",  IF(  INDEX(役男大表!$A$1:$BD$75,MATCH($A59,役男大表!$A$1:$A$75,0),   MATCH(P$1,役男大表!$A$3:$BD$3,0)  )="榮","x",  IF(  INDEX(役男大表!$A$1:$BD$75,MATCH($A59,役男大表!$A$1:$A$75,0),   MATCH(P$1,役男大表!$A$3:$BD$3,0)  )="榮-22",  "x榮18-22",               INDEX(役男大表!$A$1:$BD$75,MATCH($A59,役男大表!$A$1:$A$75,0),   MATCH(P$1,役男大表!$A$3:$BD$3,0)  )                  )  )  )," ",""),"")</f>
        <v/>
      </c>
      <c r="Q59" s="197" t="str">
        <f ca="1">_xlfn.IFNA(  SUBSTITUTE(     IF(  INDEX(役男大表!$A$1:$BD$75,MATCH($A59,役男大表!$A$1:$A$75,0),   MATCH(Q$1,役男大表!$A$3:$BD$3,0)  )=0,"",  IF(  INDEX(役男大表!$A$1:$BD$75,MATCH($A59,役男大表!$A$1:$A$75,0),   MATCH(Q$1,役男大表!$A$3:$BD$3,0)  )="榮","x",  IF(  INDEX(役男大表!$A$1:$BD$75,MATCH($A59,役男大表!$A$1:$A$75,0),   MATCH(Q$1,役男大表!$A$3:$BD$3,0)  )="榮-22",  "x榮18-22",               INDEX(役男大表!$A$1:$BD$75,MATCH($A59,役男大表!$A$1:$A$75,0),   MATCH(Q$1,役男大表!$A$3:$BD$3,0)  )                  )  )  )," ",""),"")</f>
        <v/>
      </c>
      <c r="R59" s="197" t="str">
        <f ca="1">_xlfn.IFNA(  SUBSTITUTE(     IF(  INDEX(役男大表!$A$1:$BD$75,MATCH($A59,役男大表!$A$1:$A$75,0),   MATCH(R$1,役男大表!$A$3:$BD$3,0)  )=0,"",  IF(  INDEX(役男大表!$A$1:$BD$75,MATCH($A59,役男大表!$A$1:$A$75,0),   MATCH(R$1,役男大表!$A$3:$BD$3,0)  )="榮","x",  IF(  INDEX(役男大表!$A$1:$BD$75,MATCH($A59,役男大表!$A$1:$A$75,0),   MATCH(R$1,役男大表!$A$3:$BD$3,0)  )="榮-22",  "x榮18-22",               INDEX(役男大表!$A$1:$BD$75,MATCH($A59,役男大表!$A$1:$A$75,0),   MATCH(R$1,役男大表!$A$3:$BD$3,0)  )                  )  )  )," ",""),"")</f>
        <v/>
      </c>
      <c r="S59" s="197" t="str">
        <f ca="1">_xlfn.IFNA(  SUBSTITUTE(     IF(  INDEX(役男大表!$A$1:$BD$75,MATCH($A59,役男大表!$A$1:$A$75,0),   MATCH(S$1,役男大表!$A$3:$BD$3,0)  )=0,"",  IF(  INDEX(役男大表!$A$1:$BD$75,MATCH($A59,役男大表!$A$1:$A$75,0),   MATCH(S$1,役男大表!$A$3:$BD$3,0)  )="榮","x",  IF(  INDEX(役男大表!$A$1:$BD$75,MATCH($A59,役男大表!$A$1:$A$75,0),   MATCH(S$1,役男大表!$A$3:$BD$3,0)  )="榮-22",  "x榮18-22",               INDEX(役男大表!$A$1:$BD$75,MATCH($A59,役男大表!$A$1:$A$75,0),   MATCH(S$1,役男大表!$A$3:$BD$3,0)  )                  )  )  )," ",""),"")</f>
        <v/>
      </c>
      <c r="T59" s="197" t="str">
        <f ca="1">_xlfn.IFNA(  SUBSTITUTE(     IF(  INDEX(役男大表!$A$1:$BD$75,MATCH($A59,役男大表!$A$1:$A$75,0),   MATCH(T$1,役男大表!$A$3:$BD$3,0)  )=0,"",  IF(  INDEX(役男大表!$A$1:$BD$75,MATCH($A59,役男大表!$A$1:$A$75,0),   MATCH(T$1,役男大表!$A$3:$BD$3,0)  )="榮","x",  IF(  INDEX(役男大表!$A$1:$BD$75,MATCH($A59,役男大表!$A$1:$A$75,0),   MATCH(T$1,役男大表!$A$3:$BD$3,0)  )="榮-22",  "x榮18-22",               INDEX(役男大表!$A$1:$BD$75,MATCH($A59,役男大表!$A$1:$A$75,0),   MATCH(T$1,役男大表!$A$3:$BD$3,0)  )                  )  )  )," ",""),"")</f>
        <v/>
      </c>
      <c r="U59" s="197" t="str">
        <f ca="1">_xlfn.IFNA(  SUBSTITUTE(     IF(  INDEX(役男大表!$A$1:$BD$75,MATCH($A59,役男大表!$A$1:$A$75,0),   MATCH(U$1,役男大表!$A$3:$BD$3,0)  )=0,"",  IF(  INDEX(役男大表!$A$1:$BD$75,MATCH($A59,役男大表!$A$1:$A$75,0),   MATCH(U$1,役男大表!$A$3:$BD$3,0)  )="榮","x",  IF(  INDEX(役男大表!$A$1:$BD$75,MATCH($A59,役男大表!$A$1:$A$75,0),   MATCH(U$1,役男大表!$A$3:$BD$3,0)  )="榮-22",  "x榮18-22",               INDEX(役男大表!$A$1:$BD$75,MATCH($A59,役男大表!$A$1:$A$75,0),   MATCH(U$1,役男大表!$A$3:$BD$3,0)  )                  )  )  )," ",""),"")</f>
        <v/>
      </c>
      <c r="V59" s="197" t="str">
        <f ca="1">_xlfn.IFNA(  SUBSTITUTE(     IF(  INDEX(役男大表!$A$1:$BD$75,MATCH($A59,役男大表!$A$1:$A$75,0),   MATCH(V$1,役男大表!$A$3:$BD$3,0)  )=0,"",  IF(  INDEX(役男大表!$A$1:$BD$75,MATCH($A59,役男大表!$A$1:$A$75,0),   MATCH(V$1,役男大表!$A$3:$BD$3,0)  )="榮","x",  IF(  INDEX(役男大表!$A$1:$BD$75,MATCH($A59,役男大表!$A$1:$A$75,0),   MATCH(V$1,役男大表!$A$3:$BD$3,0)  )="榮-22",  "x榮18-22",               INDEX(役男大表!$A$1:$BD$75,MATCH($A59,役男大表!$A$1:$A$75,0),   MATCH(V$1,役男大表!$A$3:$BD$3,0)  )                  )  )  )," ",""),"")</f>
        <v/>
      </c>
      <c r="W59" s="197" t="str">
        <f ca="1">_xlfn.IFNA(  SUBSTITUTE(     IF(  INDEX(役男大表!$A$1:$BD$75,MATCH($A59,役男大表!$A$1:$A$75,0),   MATCH(W$1,役男大表!$A$3:$BD$3,0)  )=0,"",  IF(  INDEX(役男大表!$A$1:$BD$75,MATCH($A59,役男大表!$A$1:$A$75,0),   MATCH(W$1,役男大表!$A$3:$BD$3,0)  )="榮","x",  IF(  INDEX(役男大表!$A$1:$BD$75,MATCH($A59,役男大表!$A$1:$A$75,0),   MATCH(W$1,役男大表!$A$3:$BD$3,0)  )="榮-22",  "x榮18-22",               INDEX(役男大表!$A$1:$BD$75,MATCH($A59,役男大表!$A$1:$A$75,0),   MATCH(W$1,役男大表!$A$3:$BD$3,0)  )                  )  )  )," ",""),"")</f>
        <v>x</v>
      </c>
      <c r="X59" s="197" t="str">
        <f ca="1">_xlfn.IFNA(  SUBSTITUTE(     IF(  INDEX(役男大表!$A$1:$BD$75,MATCH($A59,役男大表!$A$1:$A$75,0),   MATCH(X$1,役男大表!$A$3:$BD$3,0)  )=0,"",  IF(  INDEX(役男大表!$A$1:$BD$75,MATCH($A59,役男大表!$A$1:$A$75,0),   MATCH(X$1,役男大表!$A$3:$BD$3,0)  )="榮","x",  IF(  INDEX(役男大表!$A$1:$BD$75,MATCH($A59,役男大表!$A$1:$A$75,0),   MATCH(X$1,役男大表!$A$3:$BD$3,0)  )="榮-22",  "x榮18-22",               INDEX(役男大表!$A$1:$BD$75,MATCH($A59,役男大表!$A$1:$A$75,0),   MATCH(X$1,役男大表!$A$3:$BD$3,0)  )                  )  )  )," ",""),"")</f>
        <v>x</v>
      </c>
      <c r="Y59" s="197" t="str">
        <f ca="1">_xlfn.IFNA(  SUBSTITUTE(     IF(  INDEX(役男大表!$A$1:$BD$75,MATCH($A59,役男大表!$A$1:$A$75,0),   MATCH(Y$1,役男大表!$A$3:$BD$3,0)  )=0,"",  IF(  INDEX(役男大表!$A$1:$BD$75,MATCH($A59,役男大表!$A$1:$A$75,0),   MATCH(Y$1,役男大表!$A$3:$BD$3,0)  )="榮","x",  IF(  INDEX(役男大表!$A$1:$BD$75,MATCH($A59,役男大表!$A$1:$A$75,0),   MATCH(Y$1,役男大表!$A$3:$BD$3,0)  )="榮-22",  "x榮18-22",               INDEX(役男大表!$A$1:$BD$75,MATCH($A59,役男大表!$A$1:$A$75,0),   MATCH(Y$1,役男大表!$A$3:$BD$3,0)  )                  )  )  )," ",""),"")</f>
        <v>x</v>
      </c>
      <c r="Z59" s="197" t="str">
        <f ca="1">_xlfn.IFNA(  SUBSTITUTE(     IF(  INDEX(役男大表!$A$1:$BD$75,MATCH($A59,役男大表!$A$1:$A$75,0),   MATCH(Z$1,役男大表!$A$3:$BD$3,0)  )=0,"",  IF(  INDEX(役男大表!$A$1:$BD$75,MATCH($A59,役男大表!$A$1:$A$75,0),   MATCH(Z$1,役男大表!$A$3:$BD$3,0)  )="榮","x",  IF(  INDEX(役男大表!$A$1:$BD$75,MATCH($A59,役男大表!$A$1:$A$75,0),   MATCH(Z$1,役男大表!$A$3:$BD$3,0)  )="榮-22",  "x榮18-22",               INDEX(役男大表!$A$1:$BD$75,MATCH($A59,役男大表!$A$1:$A$75,0),   MATCH(Z$1,役男大表!$A$3:$BD$3,0)  )                  )  )  )," ",""),"")</f>
        <v/>
      </c>
      <c r="AA59" s="197" t="str">
        <f ca="1">_xlfn.IFNA(  SUBSTITUTE(     IF(  INDEX(役男大表!$A$1:$BD$75,MATCH($A59,役男大表!$A$1:$A$75,0),   MATCH(AA$1,役男大表!$A$3:$BD$3,0)  )=0,"",  IF(  INDEX(役男大表!$A$1:$BD$75,MATCH($A59,役男大表!$A$1:$A$75,0),   MATCH(AA$1,役男大表!$A$3:$BD$3,0)  )="榮","x",  IF(  INDEX(役男大表!$A$1:$BD$75,MATCH($A59,役男大表!$A$1:$A$75,0),   MATCH(AA$1,役男大表!$A$3:$BD$3,0)  )="榮-22",  "x榮18-22",               INDEX(役男大表!$A$1:$BD$75,MATCH($A59,役男大表!$A$1:$A$75,0),   MATCH(AA$1,役男大表!$A$3:$BD$3,0)  )                  )  )  )," ",""),"")</f>
        <v>補</v>
      </c>
      <c r="AB59" s="197" t="str">
        <f ca="1">_xlfn.IFNA(  SUBSTITUTE(     IF(  INDEX(役男大表!$A$1:$BD$75,MATCH($A59,役男大表!$A$1:$A$75,0),   MATCH(AB$1,役男大表!$A$3:$BD$3,0)  )=0,"",  IF(  INDEX(役男大表!$A$1:$BD$75,MATCH($A59,役男大表!$A$1:$A$75,0),   MATCH(AB$1,役男大表!$A$3:$BD$3,0)  )="榮","x",  IF(  INDEX(役男大表!$A$1:$BD$75,MATCH($A59,役男大表!$A$1:$A$75,0),   MATCH(AB$1,役男大表!$A$3:$BD$3,0)  )="榮-22",  "x榮18-22",               INDEX(役男大表!$A$1:$BD$75,MATCH($A59,役男大表!$A$1:$A$75,0),   MATCH(AB$1,役男大表!$A$3:$BD$3,0)  )                  )  )  )," ",""),"")</f>
        <v/>
      </c>
      <c r="AC59" s="197" t="str">
        <f ca="1">_xlfn.IFNA(  SUBSTITUTE(     IF(  INDEX(役男大表!$A$1:$BD$75,MATCH($A59,役男大表!$A$1:$A$75,0),   MATCH(AC$1,役男大表!$A$3:$BD$3,0)  )=0,"",  IF(  INDEX(役男大表!$A$1:$BD$75,MATCH($A59,役男大表!$A$1:$A$75,0),   MATCH(AC$1,役男大表!$A$3:$BD$3,0)  )="榮","x",  IF(  INDEX(役男大表!$A$1:$BD$75,MATCH($A59,役男大表!$A$1:$A$75,0),   MATCH(AC$1,役男大表!$A$3:$BD$3,0)  )="榮-22",  "x榮18-22",               INDEX(役男大表!$A$1:$BD$75,MATCH($A59,役男大表!$A$1:$A$75,0),   MATCH(AC$1,役男大表!$A$3:$BD$3,0)  )                  )  )  )," ",""),"")</f>
        <v/>
      </c>
      <c r="AD59" s="197" t="str">
        <f ca="1">_xlfn.IFNA(  SUBSTITUTE(     IF(  INDEX(役男大表!$A$1:$BD$75,MATCH($A59,役男大表!$A$1:$A$75,0),   MATCH(AD$1,役男大表!$A$3:$BD$3,0)  )=0,"",  IF(  INDEX(役男大表!$A$1:$BD$75,MATCH($A59,役男大表!$A$1:$A$75,0),   MATCH(AD$1,役男大表!$A$3:$BD$3,0)  )="榮","x",  IF(  INDEX(役男大表!$A$1:$BD$75,MATCH($A59,役男大表!$A$1:$A$75,0),   MATCH(AD$1,役男大表!$A$3:$BD$3,0)  )="榮-22",  "x榮18-22",               INDEX(役男大表!$A$1:$BD$75,MATCH($A59,役男大表!$A$1:$A$75,0),   MATCH(AD$1,役男大表!$A$3:$BD$3,0)  )                  )  )  )," ",""),"")</f>
        <v>x</v>
      </c>
      <c r="AE59" s="197" t="str">
        <f ca="1">_xlfn.IFNA(  SUBSTITUTE(     IF(  INDEX(役男大表!$A$1:$BD$75,MATCH($A59,役男大表!$A$1:$A$75,0),   MATCH(AE$1,役男大表!$A$3:$BD$3,0)  )=0,"",  IF(  INDEX(役男大表!$A$1:$BD$75,MATCH($A59,役男大表!$A$1:$A$75,0),   MATCH(AE$1,役男大表!$A$3:$BD$3,0)  )="榮","x",  IF(  INDEX(役男大表!$A$1:$BD$75,MATCH($A59,役男大表!$A$1:$A$75,0),   MATCH(AE$1,役男大表!$A$3:$BD$3,0)  )="榮-22",  "x榮18-22",               INDEX(役男大表!$A$1:$BD$75,MATCH($A59,役男大表!$A$1:$A$75,0),   MATCH(AE$1,役男大表!$A$3:$BD$3,0)  )                  )  )  )," ",""),"")</f>
        <v>x</v>
      </c>
      <c r="AF59" s="197" t="str">
        <f ca="1">_xlfn.IFNA(  SUBSTITUTE(     IF(  INDEX(役男大表!$A$1:$BD$75,MATCH($A59,役男大表!$A$1:$A$75,0),   MATCH(AF$1,役男大表!$A$3:$BD$3,0)  )=0,"",  IF(  INDEX(役男大表!$A$1:$BD$75,MATCH($A59,役男大表!$A$1:$A$75,0),   MATCH(AF$1,役男大表!$A$3:$BD$3,0)  )="榮","x",  IF(  INDEX(役男大表!$A$1:$BD$75,MATCH($A59,役男大表!$A$1:$A$75,0),   MATCH(AF$1,役男大表!$A$3:$BD$3,0)  )="榮-22",  "x榮18-22",               INDEX(役男大表!$A$1:$BD$75,MATCH($A59,役男大表!$A$1:$A$75,0),   MATCH(AF$1,役男大表!$A$3:$BD$3,0)  )                  )  )  )," ",""),"")</f>
        <v>x</v>
      </c>
      <c r="AG59" s="197" t="str">
        <f ca="1">_xlfn.IFNA(  SUBSTITUTE(     IF(  INDEX(役男大表!$A$1:$BD$75,MATCH($A59,役男大表!$A$1:$A$75,0),   MATCH(AG$1,役男大表!$A$3:$BD$3,0)  )=0,"",  IF(  INDEX(役男大表!$A$1:$BD$75,MATCH($A59,役男大表!$A$1:$A$75,0),   MATCH(AG$1,役男大表!$A$3:$BD$3,0)  )="榮","x",  IF(  INDEX(役男大表!$A$1:$BD$75,MATCH($A59,役男大表!$A$1:$A$75,0),   MATCH(AG$1,役男大表!$A$3:$BD$3,0)  )="榮-22",  "x榮18-22",               INDEX(役男大表!$A$1:$BD$75,MATCH($A59,役男大表!$A$1:$A$75,0),   MATCH(AG$1,役男大表!$A$3:$BD$3,0)  )                  )  )  )," ",""),"")</f>
        <v/>
      </c>
      <c r="AH59" s="98"/>
      <c r="AI59" s="98"/>
      <c r="AJ59" s="98"/>
      <c r="AM59" s="257">
        <f t="shared" si="1"/>
        <v>58</v>
      </c>
      <c r="AN59" s="65" t="str">
        <f t="shared" si="2"/>
        <v>蕭敬哲</v>
      </c>
      <c r="AO59" s="70" t="str">
        <f t="shared" ca="1" si="3"/>
        <v>全日勤</v>
      </c>
      <c r="AP59" s="65" t="str">
        <f>_xlfn.IFNA(IF((ROW(AP59)-1)&lt;=暫1!$B$2,IF(VALUE($AM59)=暫1!B$3,"家因",IF(VALUE($AM59)=暫1!C$3,"家因",IF(VALUE($AM59)=暫1!D$3,"家因",IF(VALUE($AM59)=暫1!E$3,"家因",IF(VALUE($AM59)=暫1!F$3,"家因",IF(VALUE($AM59)=暫1!G$3,"家因",IF(VALUE($AM59)=暫1!H$3,"家因",IF(VALUE($AM59)=暫1!I$3,"家因",IF(VALUE($AM59)=暫1!J$3,"家因",IF(VALUE($AM59)=暫1!K$3,"家因",IF(VALUE($AM59)=暫1!L$3,"家因",IF(VALUE($AM59)=暫1!M$3,"家因",IF(VALUE($AM59)=暫1!N$3,"家因",IF(VALUE($AM59)=暫1!O$3,"家因",IF(VALUE($AM59)=暫1!P$3,"家因",IF(VALUE($AM59)=暫1!Q$3,"家因",IF(VALUE($AM59)=暫1!R$3,"家因",IF(VALUE($AM59)=暫1!S$3,"家因",IF(VALUE($AM59)=暫1!T$3,"家因",IF(VALUE($AM59)=暫1!U$3,"家因","")))))))))))))))))))),""),"")</f>
        <v/>
      </c>
      <c r="AQ59" s="65" t="str">
        <f ca="1">IF((ROW(AQ59)-1)&lt;=暫1!$B$2,_xlfn.IFNA(IF(INDEX($A$1:$AJ$99,MATCH($AN59,$B$1:$B$219,0),VALUE($AQ$1+3))="成","補",INDEX($A$1:$AJ$99,MATCH($AN59,$B$1:$B$219,0),VALUE($AQ$1+3))),""),"")</f>
        <v/>
      </c>
      <c r="AR59" s="65">
        <f>IF((ROW(AR59)-1)&lt;=暫1!$B$2,_xlfn.IFNA(IF(INDEX($A$1:$AJ$99,MATCH($AN59,$B$1:$B$219,0),VALUE($AR$1+3))="成","補",INDEX($A$1:$AJ$99,MATCH($AN59,$B$1:$B$219,0),VALUE($AR$1+3))),""),"")</f>
        <v>0</v>
      </c>
      <c r="AS59" s="65">
        <f>IF((ROW(AS59)-1)&lt;=暫1!$B$2,_xlfn.IFNA(IF(INDEX($A$1:$AJ$99,MATCH($AN59,$B$1:$B$219,0),VALUE($AS$1+3))="成","補",INDEX($A$1:$AJ$99,MATCH($AN59,$B$1:$B$219,0),VALUE($AS$1+3))),""),"")</f>
        <v>0</v>
      </c>
      <c r="AT59" s="65" t="e">
        <f t="shared" ca="1" si="4"/>
        <v>#N/A</v>
      </c>
      <c r="AU59" s="65" t="e">
        <f t="shared" ca="1" si="8"/>
        <v>#N/A</v>
      </c>
      <c r="AV59" s="65" t="str">
        <f t="shared" ca="1" si="6"/>
        <v/>
      </c>
      <c r="AY59" s="62"/>
      <c r="AZ59" s="62"/>
      <c r="BA59" s="62"/>
      <c r="BB59" s="62"/>
      <c r="BC59" s="62"/>
    </row>
    <row r="60" spans="1:55" ht="25.5" customHeight="1">
      <c r="A60" s="197">
        <v>59</v>
      </c>
      <c r="B60" s="197" t="str">
        <f>_xlfn.IFNA(  INDEX(役男大表!$A$1:$BD$75,MATCH(A60,役男大表!$A$1:$A$75,0),2),"")</f>
        <v>陳奕欣</v>
      </c>
      <c r="C60" s="197" t="str">
        <f ca="1">_xlfn.IFNA(  SUBSTITUTE(     IF(  INDEX(役男大表!$A$1:$BD$75,MATCH($A60,役男大表!$A$1:$A$75,0),   MATCH(C$1,役男大表!$A$3:$BD$3,0)  )=0,"",  IF(  INDEX(役男大表!$A$1:$BD$75,MATCH($A60,役男大表!$A$1:$A$75,0),   MATCH(C$1,役男大表!$A$3:$BD$3,0)  )="榮","x",  IF(  INDEX(役男大表!$A$1:$BD$75,MATCH($A60,役男大表!$A$1:$A$75,0),   MATCH(C$1,役男大表!$A$3:$BD$3,0)  )="榮-22",  "x榮18-22",               INDEX(役男大表!$A$1:$BD$75,MATCH($A60,役男大表!$A$1:$A$75,0),   MATCH(C$1,役男大表!$A$3:$BD$3,0)  )                  )  )  )," ",""),"")</f>
        <v/>
      </c>
      <c r="D60" s="197" t="str">
        <f ca="1">_xlfn.IFNA(  SUBSTITUTE(     IF(  INDEX(役男大表!$A$1:$BD$75,MATCH($A60,役男大表!$A$1:$A$75,0),   MATCH(D$1,役男大表!$A$3:$BD$3,0)  )=0,"",  IF(  INDEX(役男大表!$A$1:$BD$75,MATCH($A60,役男大表!$A$1:$A$75,0),   MATCH(D$1,役男大表!$A$3:$BD$3,0)  )="榮","x",  IF(  INDEX(役男大表!$A$1:$BD$75,MATCH($A60,役男大表!$A$1:$A$75,0),   MATCH(D$1,役男大表!$A$3:$BD$3,0)  )="榮-22",  "x榮18-22",               INDEX(役男大表!$A$1:$BD$75,MATCH($A60,役男大表!$A$1:$A$75,0),   MATCH(D$1,役男大表!$A$3:$BD$3,0)  )                  )  )  )," ",""),"")</f>
        <v/>
      </c>
      <c r="E60" s="197" t="str">
        <f ca="1">_xlfn.IFNA(  SUBSTITUTE(     IF(  INDEX(役男大表!$A$1:$BD$75,MATCH($A60,役男大表!$A$1:$A$75,0),   MATCH(E$1,役男大表!$A$3:$BD$3,0)  )=0,"",  IF(  INDEX(役男大表!$A$1:$BD$75,MATCH($A60,役男大表!$A$1:$A$75,0),   MATCH(E$1,役男大表!$A$3:$BD$3,0)  )="榮","x",  IF(  INDEX(役男大表!$A$1:$BD$75,MATCH($A60,役男大表!$A$1:$A$75,0),   MATCH(E$1,役男大表!$A$3:$BD$3,0)  )="榮-22",  "x榮18-22",               INDEX(役男大表!$A$1:$BD$75,MATCH($A60,役男大表!$A$1:$A$75,0),   MATCH(E$1,役男大表!$A$3:$BD$3,0)  )                  )  )  )," ",""),"")</f>
        <v/>
      </c>
      <c r="F60" s="197" t="str">
        <f ca="1">_xlfn.IFNA(  SUBSTITUTE(     IF(  INDEX(役男大表!$A$1:$BD$75,MATCH($A60,役男大表!$A$1:$A$75,0),   MATCH(F$1,役男大表!$A$3:$BD$3,0)  )=0,"",  IF(  INDEX(役男大表!$A$1:$BD$75,MATCH($A60,役男大表!$A$1:$A$75,0),   MATCH(F$1,役男大表!$A$3:$BD$3,0)  )="榮","x",  IF(  INDEX(役男大表!$A$1:$BD$75,MATCH($A60,役男大表!$A$1:$A$75,0),   MATCH(F$1,役男大表!$A$3:$BD$3,0)  )="榮-22",  "x榮18-22",               INDEX(役男大表!$A$1:$BD$75,MATCH($A60,役男大表!$A$1:$A$75,0),   MATCH(F$1,役男大表!$A$3:$BD$3,0)  )                  )  )  )," ",""),"")</f>
        <v>榮14-18</v>
      </c>
      <c r="G60" s="197" t="str">
        <f ca="1">_xlfn.IFNA(  SUBSTITUTE(     IF(  INDEX(役男大表!$A$1:$BD$75,MATCH($A60,役男大表!$A$1:$A$75,0),   MATCH(G$1,役男大表!$A$3:$BD$3,0)  )=0,"",  IF(  INDEX(役男大表!$A$1:$BD$75,MATCH($A60,役男大表!$A$1:$A$75,0),   MATCH(G$1,役男大表!$A$3:$BD$3,0)  )="榮","x",  IF(  INDEX(役男大表!$A$1:$BD$75,MATCH($A60,役男大表!$A$1:$A$75,0),   MATCH(G$1,役男大表!$A$3:$BD$3,0)  )="榮-22",  "x榮18-22",               INDEX(役男大表!$A$1:$BD$75,MATCH($A60,役男大表!$A$1:$A$75,0),   MATCH(G$1,役男大表!$A$3:$BD$3,0)  )                  )  )  )," ",""),"")</f>
        <v>x</v>
      </c>
      <c r="H60" s="197" t="str">
        <f ca="1">_xlfn.IFNA(  SUBSTITUTE(     IF(  INDEX(役男大表!$A$1:$BD$75,MATCH($A60,役男大表!$A$1:$A$75,0),   MATCH(H$1,役男大表!$A$3:$BD$3,0)  )=0,"",  IF(  INDEX(役男大表!$A$1:$BD$75,MATCH($A60,役男大表!$A$1:$A$75,0),   MATCH(H$1,役男大表!$A$3:$BD$3,0)  )="榮","x",  IF(  INDEX(役男大表!$A$1:$BD$75,MATCH($A60,役男大表!$A$1:$A$75,0),   MATCH(H$1,役男大表!$A$3:$BD$3,0)  )="榮-22",  "x榮18-22",               INDEX(役男大表!$A$1:$BD$75,MATCH($A60,役男大表!$A$1:$A$75,0),   MATCH(H$1,役男大表!$A$3:$BD$3,0)  )                  )  )  )," ",""),"")</f>
        <v>x榮18-22</v>
      </c>
      <c r="I60" s="197" t="str">
        <f ca="1">_xlfn.IFNA(  SUBSTITUTE(     IF(  INDEX(役男大表!$A$1:$BD$75,MATCH($A60,役男大表!$A$1:$A$75,0),   MATCH(I$1,役男大表!$A$3:$BD$3,0)  )=0,"",  IF(  INDEX(役男大表!$A$1:$BD$75,MATCH($A60,役男大表!$A$1:$A$75,0),   MATCH(I$1,役男大表!$A$3:$BD$3,0)  )="榮","x",  IF(  INDEX(役男大表!$A$1:$BD$75,MATCH($A60,役男大表!$A$1:$A$75,0),   MATCH(I$1,役男大表!$A$3:$BD$3,0)  )="榮-22",  "x榮18-22",               INDEX(役男大表!$A$1:$BD$75,MATCH($A60,役男大表!$A$1:$A$75,0),   MATCH(I$1,役男大表!$A$3:$BD$3,0)  )                  )  )  )," ",""),"")</f>
        <v/>
      </c>
      <c r="J60" s="197" t="str">
        <f ca="1">_xlfn.IFNA(  SUBSTITUTE(     IF(  INDEX(役男大表!$A$1:$BD$75,MATCH($A60,役男大表!$A$1:$A$75,0),   MATCH(J$1,役男大表!$A$3:$BD$3,0)  )=0,"",  IF(  INDEX(役男大表!$A$1:$BD$75,MATCH($A60,役男大表!$A$1:$A$75,0),   MATCH(J$1,役男大表!$A$3:$BD$3,0)  )="榮","x",  IF(  INDEX(役男大表!$A$1:$BD$75,MATCH($A60,役男大表!$A$1:$A$75,0),   MATCH(J$1,役男大表!$A$3:$BD$3,0)  )="榮-22",  "x榮18-22",               INDEX(役男大表!$A$1:$BD$75,MATCH($A60,役男大表!$A$1:$A$75,0),   MATCH(J$1,役男大表!$A$3:$BD$3,0)  )                  )  )  )," ",""),"")</f>
        <v/>
      </c>
      <c r="K60" s="197" t="str">
        <f ca="1">_xlfn.IFNA(  SUBSTITUTE(     IF(  INDEX(役男大表!$A$1:$BD$75,MATCH($A60,役男大表!$A$1:$A$75,0),   MATCH(K$1,役男大表!$A$3:$BD$3,0)  )=0,"",  IF(  INDEX(役男大表!$A$1:$BD$75,MATCH($A60,役男大表!$A$1:$A$75,0),   MATCH(K$1,役男大表!$A$3:$BD$3,0)  )="榮","x",  IF(  INDEX(役男大表!$A$1:$BD$75,MATCH($A60,役男大表!$A$1:$A$75,0),   MATCH(K$1,役男大表!$A$3:$BD$3,0)  )="榮-22",  "x榮18-22",               INDEX(役男大表!$A$1:$BD$75,MATCH($A60,役男大表!$A$1:$A$75,0),   MATCH(K$1,役男大表!$A$3:$BD$3,0)  )                  )  )  )," ",""),"")</f>
        <v/>
      </c>
      <c r="L60" s="197" t="str">
        <f ca="1">_xlfn.IFNA(  SUBSTITUTE(     IF(  INDEX(役男大表!$A$1:$BD$75,MATCH($A60,役男大表!$A$1:$A$75,0),   MATCH(L$1,役男大表!$A$3:$BD$3,0)  )=0,"",  IF(  INDEX(役男大表!$A$1:$BD$75,MATCH($A60,役男大表!$A$1:$A$75,0),   MATCH(L$1,役男大表!$A$3:$BD$3,0)  )="榮","x",  IF(  INDEX(役男大表!$A$1:$BD$75,MATCH($A60,役男大表!$A$1:$A$75,0),   MATCH(L$1,役男大表!$A$3:$BD$3,0)  )="榮-22",  "x榮18-22",               INDEX(役男大表!$A$1:$BD$75,MATCH($A60,役男大表!$A$1:$A$75,0),   MATCH(L$1,役男大表!$A$3:$BD$3,0)  )                  )  )  )," ",""),"")</f>
        <v>榮14-18</v>
      </c>
      <c r="M60" s="197" t="str">
        <f ca="1">_xlfn.IFNA(  SUBSTITUTE(     IF(  INDEX(役男大表!$A$1:$BD$75,MATCH($A60,役男大表!$A$1:$A$75,0),   MATCH(M$1,役男大表!$A$3:$BD$3,0)  )=0,"",  IF(  INDEX(役男大表!$A$1:$BD$75,MATCH($A60,役男大表!$A$1:$A$75,0),   MATCH(M$1,役男大表!$A$3:$BD$3,0)  )="榮","x",  IF(  INDEX(役男大表!$A$1:$BD$75,MATCH($A60,役男大表!$A$1:$A$75,0),   MATCH(M$1,役男大表!$A$3:$BD$3,0)  )="榮-22",  "x榮18-22",               INDEX(役男大表!$A$1:$BD$75,MATCH($A60,役男大表!$A$1:$A$75,0),   MATCH(M$1,役男大表!$A$3:$BD$3,0)  )                  )  )  )," ",""),"")</f>
        <v>x</v>
      </c>
      <c r="N60" s="197" t="str">
        <f ca="1">_xlfn.IFNA(  SUBSTITUTE(     IF(  INDEX(役男大表!$A$1:$BD$75,MATCH($A60,役男大表!$A$1:$A$75,0),   MATCH(N$1,役男大表!$A$3:$BD$3,0)  )=0,"",  IF(  INDEX(役男大表!$A$1:$BD$75,MATCH($A60,役男大表!$A$1:$A$75,0),   MATCH(N$1,役男大表!$A$3:$BD$3,0)  )="榮","x",  IF(  INDEX(役男大表!$A$1:$BD$75,MATCH($A60,役男大表!$A$1:$A$75,0),   MATCH(N$1,役男大表!$A$3:$BD$3,0)  )="榮-22",  "x榮18-22",               INDEX(役男大表!$A$1:$BD$75,MATCH($A60,役男大表!$A$1:$A$75,0),   MATCH(N$1,役男大表!$A$3:$BD$3,0)  )                  )  )  )," ",""),"")</f>
        <v>x榮18-22</v>
      </c>
      <c r="O60" s="197" t="str">
        <f ca="1">_xlfn.IFNA(  SUBSTITUTE(     IF(  INDEX(役男大表!$A$1:$BD$75,MATCH($A60,役男大表!$A$1:$A$75,0),   MATCH(O$1,役男大表!$A$3:$BD$3,0)  )=0,"",  IF(  INDEX(役男大表!$A$1:$BD$75,MATCH($A60,役男大表!$A$1:$A$75,0),   MATCH(O$1,役男大表!$A$3:$BD$3,0)  )="榮","x",  IF(  INDEX(役男大表!$A$1:$BD$75,MATCH($A60,役男大表!$A$1:$A$75,0),   MATCH(O$1,役男大表!$A$3:$BD$3,0)  )="榮-22",  "x榮18-22",               INDEX(役男大表!$A$1:$BD$75,MATCH($A60,役男大表!$A$1:$A$75,0),   MATCH(O$1,役男大表!$A$3:$BD$3,0)  )                  )  )  )," ",""),"")</f>
        <v/>
      </c>
      <c r="P60" s="197" t="str">
        <f ca="1">_xlfn.IFNA(  SUBSTITUTE(     IF(  INDEX(役男大表!$A$1:$BD$75,MATCH($A60,役男大表!$A$1:$A$75,0),   MATCH(P$1,役男大表!$A$3:$BD$3,0)  )=0,"",  IF(  INDEX(役男大表!$A$1:$BD$75,MATCH($A60,役男大表!$A$1:$A$75,0),   MATCH(P$1,役男大表!$A$3:$BD$3,0)  )="榮","x",  IF(  INDEX(役男大表!$A$1:$BD$75,MATCH($A60,役男大表!$A$1:$A$75,0),   MATCH(P$1,役男大表!$A$3:$BD$3,0)  )="榮-22",  "x榮18-22",               INDEX(役男大表!$A$1:$BD$75,MATCH($A60,役男大表!$A$1:$A$75,0),   MATCH(P$1,役男大表!$A$3:$BD$3,0)  )                  )  )  )," ",""),"")</f>
        <v/>
      </c>
      <c r="Q60" s="197" t="str">
        <f ca="1">_xlfn.IFNA(  SUBSTITUTE(     IF(  INDEX(役男大表!$A$1:$BD$75,MATCH($A60,役男大表!$A$1:$A$75,0),   MATCH(Q$1,役男大表!$A$3:$BD$3,0)  )=0,"",  IF(  INDEX(役男大表!$A$1:$BD$75,MATCH($A60,役男大表!$A$1:$A$75,0),   MATCH(Q$1,役男大表!$A$3:$BD$3,0)  )="榮","x",  IF(  INDEX(役男大表!$A$1:$BD$75,MATCH($A60,役男大表!$A$1:$A$75,0),   MATCH(Q$1,役男大表!$A$3:$BD$3,0)  )="榮-22",  "x榮18-22",               INDEX(役男大表!$A$1:$BD$75,MATCH($A60,役男大表!$A$1:$A$75,0),   MATCH(Q$1,役男大表!$A$3:$BD$3,0)  )                  )  )  )," ",""),"")</f>
        <v/>
      </c>
      <c r="R60" s="197" t="str">
        <f ca="1">_xlfn.IFNA(  SUBSTITUTE(     IF(  INDEX(役男大表!$A$1:$BD$75,MATCH($A60,役男大表!$A$1:$A$75,0),   MATCH(R$1,役男大表!$A$3:$BD$3,0)  )=0,"",  IF(  INDEX(役男大表!$A$1:$BD$75,MATCH($A60,役男大表!$A$1:$A$75,0),   MATCH(R$1,役男大表!$A$3:$BD$3,0)  )="榮","x",  IF(  INDEX(役男大表!$A$1:$BD$75,MATCH($A60,役男大表!$A$1:$A$75,0),   MATCH(R$1,役男大表!$A$3:$BD$3,0)  )="榮-22",  "x榮18-22",               INDEX(役男大表!$A$1:$BD$75,MATCH($A60,役男大表!$A$1:$A$75,0),   MATCH(R$1,役男大表!$A$3:$BD$3,0)  )                  )  )  )," ",""),"")</f>
        <v/>
      </c>
      <c r="S60" s="197" t="str">
        <f ca="1">_xlfn.IFNA(  SUBSTITUTE(     IF(  INDEX(役男大表!$A$1:$BD$75,MATCH($A60,役男大表!$A$1:$A$75,0),   MATCH(S$1,役男大表!$A$3:$BD$3,0)  )=0,"",  IF(  INDEX(役男大表!$A$1:$BD$75,MATCH($A60,役男大表!$A$1:$A$75,0),   MATCH(S$1,役男大表!$A$3:$BD$3,0)  )="榮","x",  IF(  INDEX(役男大表!$A$1:$BD$75,MATCH($A60,役男大表!$A$1:$A$75,0),   MATCH(S$1,役男大表!$A$3:$BD$3,0)  )="榮-22",  "x榮18-22",               INDEX(役男大表!$A$1:$BD$75,MATCH($A60,役男大表!$A$1:$A$75,0),   MATCH(S$1,役男大表!$A$3:$BD$3,0)  )                  )  )  )," ",""),"")</f>
        <v>榮14-18</v>
      </c>
      <c r="T60" s="197" t="str">
        <f ca="1">_xlfn.IFNA(  SUBSTITUTE(     IF(  INDEX(役男大表!$A$1:$BD$75,MATCH($A60,役男大表!$A$1:$A$75,0),   MATCH(T$1,役男大表!$A$3:$BD$3,0)  )=0,"",  IF(  INDEX(役男大表!$A$1:$BD$75,MATCH($A60,役男大表!$A$1:$A$75,0),   MATCH(T$1,役男大表!$A$3:$BD$3,0)  )="榮","x",  IF(  INDEX(役男大表!$A$1:$BD$75,MATCH($A60,役男大表!$A$1:$A$75,0),   MATCH(T$1,役男大表!$A$3:$BD$3,0)  )="榮-22",  "x榮18-22",               INDEX(役男大表!$A$1:$BD$75,MATCH($A60,役男大表!$A$1:$A$75,0),   MATCH(T$1,役男大表!$A$3:$BD$3,0)  )                  )  )  )," ",""),"")</f>
        <v>x</v>
      </c>
      <c r="U60" s="197" t="str">
        <f ca="1">_xlfn.IFNA(  SUBSTITUTE(     IF(  INDEX(役男大表!$A$1:$BD$75,MATCH($A60,役男大表!$A$1:$A$75,0),   MATCH(U$1,役男大表!$A$3:$BD$3,0)  )=0,"",  IF(  INDEX(役男大表!$A$1:$BD$75,MATCH($A60,役男大表!$A$1:$A$75,0),   MATCH(U$1,役男大表!$A$3:$BD$3,0)  )="榮","x",  IF(  INDEX(役男大表!$A$1:$BD$75,MATCH($A60,役男大表!$A$1:$A$75,0),   MATCH(U$1,役男大表!$A$3:$BD$3,0)  )="榮-22",  "x榮18-22",               INDEX(役男大表!$A$1:$BD$75,MATCH($A60,役男大表!$A$1:$A$75,0),   MATCH(U$1,役男大表!$A$3:$BD$3,0)  )                  )  )  )," ",""),"")</f>
        <v>x榮18-22</v>
      </c>
      <c r="V60" s="197" t="str">
        <f ca="1">_xlfn.IFNA(  SUBSTITUTE(     IF(  INDEX(役男大表!$A$1:$BD$75,MATCH($A60,役男大表!$A$1:$A$75,0),   MATCH(V$1,役男大表!$A$3:$BD$3,0)  )=0,"",  IF(  INDEX(役男大表!$A$1:$BD$75,MATCH($A60,役男大表!$A$1:$A$75,0),   MATCH(V$1,役男大表!$A$3:$BD$3,0)  )="榮","x",  IF(  INDEX(役男大表!$A$1:$BD$75,MATCH($A60,役男大表!$A$1:$A$75,0),   MATCH(V$1,役男大表!$A$3:$BD$3,0)  )="榮-22",  "x榮18-22",               INDEX(役男大表!$A$1:$BD$75,MATCH($A60,役男大表!$A$1:$A$75,0),   MATCH(V$1,役男大表!$A$3:$BD$3,0)  )                  )  )  )," ",""),"")</f>
        <v/>
      </c>
      <c r="W60" s="197" t="str">
        <f ca="1">_xlfn.IFNA(  SUBSTITUTE(     IF(  INDEX(役男大表!$A$1:$BD$75,MATCH($A60,役男大表!$A$1:$A$75,0),   MATCH(W$1,役男大表!$A$3:$BD$3,0)  )=0,"",  IF(  INDEX(役男大表!$A$1:$BD$75,MATCH($A60,役男大表!$A$1:$A$75,0),   MATCH(W$1,役男大表!$A$3:$BD$3,0)  )="榮","x",  IF(  INDEX(役男大表!$A$1:$BD$75,MATCH($A60,役男大表!$A$1:$A$75,0),   MATCH(W$1,役男大表!$A$3:$BD$3,0)  )="榮-22",  "x榮18-22",               INDEX(役男大表!$A$1:$BD$75,MATCH($A60,役男大表!$A$1:$A$75,0),   MATCH(W$1,役男大表!$A$3:$BD$3,0)  )                  )  )  )," ",""),"")</f>
        <v/>
      </c>
      <c r="X60" s="197" t="str">
        <f ca="1">_xlfn.IFNA(  SUBSTITUTE(     IF(  INDEX(役男大表!$A$1:$BD$75,MATCH($A60,役男大表!$A$1:$A$75,0),   MATCH(X$1,役男大表!$A$3:$BD$3,0)  )=0,"",  IF(  INDEX(役男大表!$A$1:$BD$75,MATCH($A60,役男大表!$A$1:$A$75,0),   MATCH(X$1,役男大表!$A$3:$BD$3,0)  )="榮","x",  IF(  INDEX(役男大表!$A$1:$BD$75,MATCH($A60,役男大表!$A$1:$A$75,0),   MATCH(X$1,役男大表!$A$3:$BD$3,0)  )="榮-22",  "x榮18-22",               INDEX(役男大表!$A$1:$BD$75,MATCH($A60,役男大表!$A$1:$A$75,0),   MATCH(X$1,役男大表!$A$3:$BD$3,0)  )                  )  )  )," ",""),"")</f>
        <v/>
      </c>
      <c r="Y60" s="197" t="str">
        <f ca="1">_xlfn.IFNA(  SUBSTITUTE(     IF(  INDEX(役男大表!$A$1:$BD$75,MATCH($A60,役男大表!$A$1:$A$75,0),   MATCH(Y$1,役男大表!$A$3:$BD$3,0)  )=0,"",  IF(  INDEX(役男大表!$A$1:$BD$75,MATCH($A60,役男大表!$A$1:$A$75,0),   MATCH(Y$1,役男大表!$A$3:$BD$3,0)  )="榮","x",  IF(  INDEX(役男大表!$A$1:$BD$75,MATCH($A60,役男大表!$A$1:$A$75,0),   MATCH(Y$1,役男大表!$A$3:$BD$3,0)  )="榮-22",  "x榮18-22",               INDEX(役男大表!$A$1:$BD$75,MATCH($A60,役男大表!$A$1:$A$75,0),   MATCH(Y$1,役男大表!$A$3:$BD$3,0)  )                  )  )  )," ",""),"")</f>
        <v/>
      </c>
      <c r="Z60" s="197" t="str">
        <f ca="1">_xlfn.IFNA(  SUBSTITUTE(     IF(  INDEX(役男大表!$A$1:$BD$75,MATCH($A60,役男大表!$A$1:$A$75,0),   MATCH(Z$1,役男大表!$A$3:$BD$3,0)  )=0,"",  IF(  INDEX(役男大表!$A$1:$BD$75,MATCH($A60,役男大表!$A$1:$A$75,0),   MATCH(Z$1,役男大表!$A$3:$BD$3,0)  )="榮","x",  IF(  INDEX(役男大表!$A$1:$BD$75,MATCH($A60,役男大表!$A$1:$A$75,0),   MATCH(Z$1,役男大表!$A$3:$BD$3,0)  )="榮-22",  "x榮18-22",               INDEX(役男大表!$A$1:$BD$75,MATCH($A60,役男大表!$A$1:$A$75,0),   MATCH(Z$1,役男大表!$A$3:$BD$3,0)  )                  )  )  )," ",""),"")</f>
        <v/>
      </c>
      <c r="AA60" s="197" t="str">
        <f ca="1">_xlfn.IFNA(  SUBSTITUTE(     IF(  INDEX(役男大表!$A$1:$BD$75,MATCH($A60,役男大表!$A$1:$A$75,0),   MATCH(AA$1,役男大表!$A$3:$BD$3,0)  )=0,"",  IF(  INDEX(役男大表!$A$1:$BD$75,MATCH($A60,役男大表!$A$1:$A$75,0),   MATCH(AA$1,役男大表!$A$3:$BD$3,0)  )="榮","x",  IF(  INDEX(役男大表!$A$1:$BD$75,MATCH($A60,役男大表!$A$1:$A$75,0),   MATCH(AA$1,役男大表!$A$3:$BD$3,0)  )="榮-22",  "x榮18-22",               INDEX(役男大表!$A$1:$BD$75,MATCH($A60,役男大表!$A$1:$A$75,0),   MATCH(AA$1,役男大表!$A$3:$BD$3,0)  )                  )  )  )," ",""),"")</f>
        <v>x</v>
      </c>
      <c r="AB60" s="197" t="str">
        <f ca="1">_xlfn.IFNA(  SUBSTITUTE(     IF(  INDEX(役男大表!$A$1:$BD$75,MATCH($A60,役男大表!$A$1:$A$75,0),   MATCH(AB$1,役男大表!$A$3:$BD$3,0)  )=0,"",  IF(  INDEX(役男大表!$A$1:$BD$75,MATCH($A60,役男大表!$A$1:$A$75,0),   MATCH(AB$1,役男大表!$A$3:$BD$3,0)  )="榮","x",  IF(  INDEX(役男大表!$A$1:$BD$75,MATCH($A60,役男大表!$A$1:$A$75,0),   MATCH(AB$1,役男大表!$A$3:$BD$3,0)  )="榮-22",  "x榮18-22",               INDEX(役男大表!$A$1:$BD$75,MATCH($A60,役男大表!$A$1:$A$75,0),   MATCH(AB$1,役男大表!$A$3:$BD$3,0)  )                  )  )  )," ",""),"")</f>
        <v>x榮18-22</v>
      </c>
      <c r="AC60" s="197" t="str">
        <f ca="1">_xlfn.IFNA(  SUBSTITUTE(     IF(  INDEX(役男大表!$A$1:$BD$75,MATCH($A60,役男大表!$A$1:$A$75,0),   MATCH(AC$1,役男大表!$A$3:$BD$3,0)  )=0,"",  IF(  INDEX(役男大表!$A$1:$BD$75,MATCH($A60,役男大表!$A$1:$A$75,0),   MATCH(AC$1,役男大表!$A$3:$BD$3,0)  )="榮","x",  IF(  INDEX(役男大表!$A$1:$BD$75,MATCH($A60,役男大表!$A$1:$A$75,0),   MATCH(AC$1,役男大表!$A$3:$BD$3,0)  )="榮-22",  "x榮18-22",               INDEX(役男大表!$A$1:$BD$75,MATCH($A60,役男大表!$A$1:$A$75,0),   MATCH(AC$1,役男大表!$A$3:$BD$3,0)  )                  )  )  )," ",""),"")</f>
        <v>病13-17</v>
      </c>
      <c r="AD60" s="197" t="str">
        <f ca="1">_xlfn.IFNA(  SUBSTITUTE(     IF(  INDEX(役男大表!$A$1:$BD$75,MATCH($A60,役男大表!$A$1:$A$75,0),   MATCH(AD$1,役男大表!$A$3:$BD$3,0)  )=0,"",  IF(  INDEX(役男大表!$A$1:$BD$75,MATCH($A60,役男大表!$A$1:$A$75,0),   MATCH(AD$1,役男大表!$A$3:$BD$3,0)  )="榮","x",  IF(  INDEX(役男大表!$A$1:$BD$75,MATCH($A60,役男大表!$A$1:$A$75,0),   MATCH(AD$1,役男大表!$A$3:$BD$3,0)  )="榮-22",  "x榮18-22",               INDEX(役男大表!$A$1:$BD$75,MATCH($A60,役男大表!$A$1:$A$75,0),   MATCH(AD$1,役男大表!$A$3:$BD$3,0)  )                  )  )  )," ",""),"")</f>
        <v/>
      </c>
      <c r="AE60" s="197" t="str">
        <f ca="1">_xlfn.IFNA(  SUBSTITUTE(     IF(  INDEX(役男大表!$A$1:$BD$75,MATCH($A60,役男大表!$A$1:$A$75,0),   MATCH(AE$1,役男大表!$A$3:$BD$3,0)  )=0,"",  IF(  INDEX(役男大表!$A$1:$BD$75,MATCH($A60,役男大表!$A$1:$A$75,0),   MATCH(AE$1,役男大表!$A$3:$BD$3,0)  )="榮","x",  IF(  INDEX(役男大表!$A$1:$BD$75,MATCH($A60,役男大表!$A$1:$A$75,0),   MATCH(AE$1,役男大表!$A$3:$BD$3,0)  )="榮-22",  "x榮18-22",               INDEX(役男大表!$A$1:$BD$75,MATCH($A60,役男大表!$A$1:$A$75,0),   MATCH(AE$1,役男大表!$A$3:$BD$3,0)  )                  )  )  )," ",""),"")</f>
        <v/>
      </c>
      <c r="AF60" s="197" t="str">
        <f ca="1">_xlfn.IFNA(  SUBSTITUTE(     IF(  INDEX(役男大表!$A$1:$BD$75,MATCH($A60,役男大表!$A$1:$A$75,0),   MATCH(AF$1,役男大表!$A$3:$BD$3,0)  )=0,"",  IF(  INDEX(役男大表!$A$1:$BD$75,MATCH($A60,役男大表!$A$1:$A$75,0),   MATCH(AF$1,役男大表!$A$3:$BD$3,0)  )="榮","x",  IF(  INDEX(役男大表!$A$1:$BD$75,MATCH($A60,役男大表!$A$1:$A$75,0),   MATCH(AF$1,役男大表!$A$3:$BD$3,0)  )="榮-22",  "x榮18-22",               INDEX(役男大表!$A$1:$BD$75,MATCH($A60,役男大表!$A$1:$A$75,0),   MATCH(AF$1,役男大表!$A$3:$BD$3,0)  )                  )  )  )," ",""),"")</f>
        <v/>
      </c>
      <c r="AG60" s="197" t="str">
        <f ca="1">_xlfn.IFNA(  SUBSTITUTE(     IF(  INDEX(役男大表!$A$1:$BD$75,MATCH($A60,役男大表!$A$1:$A$75,0),   MATCH(AG$1,役男大表!$A$3:$BD$3,0)  )=0,"",  IF(  INDEX(役男大表!$A$1:$BD$75,MATCH($A60,役男大表!$A$1:$A$75,0),   MATCH(AG$1,役男大表!$A$3:$BD$3,0)  )="榮","x",  IF(  INDEX(役男大表!$A$1:$BD$75,MATCH($A60,役男大表!$A$1:$A$75,0),   MATCH(AG$1,役男大表!$A$3:$BD$3,0)  )="榮-22",  "x榮18-22",               INDEX(役男大表!$A$1:$BD$75,MATCH($A60,役男大表!$A$1:$A$75,0),   MATCH(AG$1,役男大表!$A$3:$BD$3,0)  )                  )  )  )," ",""),"")</f>
        <v>x</v>
      </c>
      <c r="AH60" s="98"/>
      <c r="AI60" s="98"/>
      <c r="AJ60" s="98"/>
      <c r="AM60" s="257">
        <f t="shared" si="1"/>
        <v>59</v>
      </c>
      <c r="AN60" s="65" t="str">
        <f t="shared" si="2"/>
        <v>陳奕欣</v>
      </c>
      <c r="AO60" s="70" t="str">
        <f t="shared" ca="1" si="3"/>
        <v>18收</v>
      </c>
      <c r="AP60" s="65" t="str">
        <f>_xlfn.IFNA(IF((ROW(AP60)-1)&lt;=暫1!$B$2,IF(VALUE($AM60)=暫1!B$3,"家因",IF(VALUE($AM60)=暫1!C$3,"家因",IF(VALUE($AM60)=暫1!D$3,"家因",IF(VALUE($AM60)=暫1!E$3,"家因",IF(VALUE($AM60)=暫1!F$3,"家因",IF(VALUE($AM60)=暫1!G$3,"家因",IF(VALUE($AM60)=暫1!H$3,"家因",IF(VALUE($AM60)=暫1!I$3,"家因",IF(VALUE($AM60)=暫1!J$3,"家因",IF(VALUE($AM60)=暫1!K$3,"家因",IF(VALUE($AM60)=暫1!L$3,"家因",IF(VALUE($AM60)=暫1!M$3,"家因",IF(VALUE($AM60)=暫1!N$3,"家因",IF(VALUE($AM60)=暫1!O$3,"家因",IF(VALUE($AM60)=暫1!P$3,"家因",IF(VALUE($AM60)=暫1!Q$3,"家因",IF(VALUE($AM60)=暫1!R$3,"家因",IF(VALUE($AM60)=暫1!S$3,"家因",IF(VALUE($AM60)=暫1!T$3,"家因",IF(VALUE($AM60)=暫1!U$3,"家因","")))))))))))))))))))),""),"")</f>
        <v/>
      </c>
      <c r="AQ60" s="65" t="str">
        <f ca="1">IF((ROW(AQ60)-1)&lt;=暫1!$B$2,_xlfn.IFNA(IF(INDEX($A$1:$AJ$99,MATCH($AN60,$B$1:$B$219,0),VALUE($AQ$1+3))="成","補",INDEX($A$1:$AJ$99,MATCH($AN60,$B$1:$B$219,0),VALUE($AQ$1+3))),""),"")</f>
        <v>x</v>
      </c>
      <c r="AR60" s="65">
        <f>IF((ROW(AR60)-1)&lt;=暫1!$B$2,_xlfn.IFNA(IF(INDEX($A$1:$AJ$99,MATCH($AN60,$B$1:$B$219,0),VALUE($AR$1+3))="成","補",INDEX($A$1:$AJ$99,MATCH($AN60,$B$1:$B$219,0),VALUE($AR$1+3))),""),"")</f>
        <v>0</v>
      </c>
      <c r="AS60" s="65">
        <f>IF((ROW(AS60)-1)&lt;=暫1!$B$2,_xlfn.IFNA(IF(INDEX($A$1:$AJ$99,MATCH($AN60,$B$1:$B$219,0),VALUE($AS$1+3))="成","補",INDEX($A$1:$AJ$99,MATCH($AN60,$B$1:$B$219,0),VALUE($AS$1+3))),""),"")</f>
        <v>0</v>
      </c>
      <c r="AT60" s="65" t="e">
        <f t="shared" ca="1" si="4"/>
        <v>#N/A</v>
      </c>
      <c r="AU60" s="65" t="e">
        <f t="shared" ca="1" si="8"/>
        <v>#N/A</v>
      </c>
      <c r="AV60" s="65" t="str">
        <f t="shared" ca="1" si="6"/>
        <v/>
      </c>
      <c r="AY60" s="62"/>
      <c r="AZ60" s="62"/>
      <c r="BA60" s="62"/>
      <c r="BB60" s="62"/>
      <c r="BC60" s="62"/>
    </row>
    <row r="61" spans="1:55" ht="25.5" customHeight="1">
      <c r="A61" s="197">
        <v>60</v>
      </c>
      <c r="B61" s="197" t="str">
        <f>_xlfn.IFNA(  INDEX(役男大表!$A$1:$BD$75,MATCH(A61,役男大表!$A$1:$A$75,0),2),"")</f>
        <v>阮成山</v>
      </c>
      <c r="C61" s="197" t="str">
        <f ca="1">_xlfn.IFNA(  SUBSTITUTE(     IF(  INDEX(役男大表!$A$1:$BD$75,MATCH($A61,役男大表!$A$1:$A$75,0),   MATCH(C$1,役男大表!$A$3:$BD$3,0)  )=0,"",  IF(  INDEX(役男大表!$A$1:$BD$75,MATCH($A61,役男大表!$A$1:$A$75,0),   MATCH(C$1,役男大表!$A$3:$BD$3,0)  )="榮","x",  IF(  INDEX(役男大表!$A$1:$BD$75,MATCH($A61,役男大表!$A$1:$A$75,0),   MATCH(C$1,役男大表!$A$3:$BD$3,0)  )="榮-22",  "x榮18-22",               INDEX(役男大表!$A$1:$BD$75,MATCH($A61,役男大表!$A$1:$A$75,0),   MATCH(C$1,役男大表!$A$3:$BD$3,0)  )                  )  )  )," ",""),"")</f>
        <v>病14-18</v>
      </c>
      <c r="D61" s="197" t="str">
        <f ca="1">_xlfn.IFNA(  SUBSTITUTE(     IF(  INDEX(役男大表!$A$1:$BD$75,MATCH($A61,役男大表!$A$1:$A$75,0),   MATCH(D$1,役男大表!$A$3:$BD$3,0)  )=0,"",  IF(  INDEX(役男大表!$A$1:$BD$75,MATCH($A61,役男大表!$A$1:$A$75,0),   MATCH(D$1,役男大表!$A$3:$BD$3,0)  )="榮","x",  IF(  INDEX(役男大表!$A$1:$BD$75,MATCH($A61,役男大表!$A$1:$A$75,0),   MATCH(D$1,役男大表!$A$3:$BD$3,0)  )="榮-22",  "x榮18-22",               INDEX(役男大表!$A$1:$BD$75,MATCH($A61,役男大表!$A$1:$A$75,0),   MATCH(D$1,役男大表!$A$3:$BD$3,0)  )                  )  )  )," ",""),"")</f>
        <v>x</v>
      </c>
      <c r="E61" s="197" t="str">
        <f ca="1">_xlfn.IFNA(  SUBSTITUTE(     IF(  INDEX(役男大表!$A$1:$BD$75,MATCH($A61,役男大表!$A$1:$A$75,0),   MATCH(E$1,役男大表!$A$3:$BD$3,0)  )=0,"",  IF(  INDEX(役男大表!$A$1:$BD$75,MATCH($A61,役男大表!$A$1:$A$75,0),   MATCH(E$1,役男大表!$A$3:$BD$3,0)  )="榮","x",  IF(  INDEX(役男大表!$A$1:$BD$75,MATCH($A61,役男大表!$A$1:$A$75,0),   MATCH(E$1,役男大表!$A$3:$BD$3,0)  )="榮-22",  "x榮18-22",               INDEX(役男大表!$A$1:$BD$75,MATCH($A61,役男大表!$A$1:$A$75,0),   MATCH(E$1,役男大表!$A$3:$BD$3,0)  )                  )  )  )," ",""),"")</f>
        <v/>
      </c>
      <c r="F61" s="197" t="str">
        <f ca="1">_xlfn.IFNA(  SUBSTITUTE(     IF(  INDEX(役男大表!$A$1:$BD$75,MATCH($A61,役男大表!$A$1:$A$75,0),   MATCH(F$1,役男大表!$A$3:$BD$3,0)  )=0,"",  IF(  INDEX(役男大表!$A$1:$BD$75,MATCH($A61,役男大表!$A$1:$A$75,0),   MATCH(F$1,役男大表!$A$3:$BD$3,0)  )="榮","x",  IF(  INDEX(役男大表!$A$1:$BD$75,MATCH($A61,役男大表!$A$1:$A$75,0),   MATCH(F$1,役男大表!$A$3:$BD$3,0)  )="榮-22",  "x榮18-22",               INDEX(役男大表!$A$1:$BD$75,MATCH($A61,役男大表!$A$1:$A$75,0),   MATCH(F$1,役男大表!$A$3:$BD$3,0)  )                  )  )  )," ",""),"")</f>
        <v>病14-18</v>
      </c>
      <c r="G61" s="197" t="str">
        <f ca="1">_xlfn.IFNA(  SUBSTITUTE(     IF(  INDEX(役男大表!$A$1:$BD$75,MATCH($A61,役男大表!$A$1:$A$75,0),   MATCH(G$1,役男大表!$A$3:$BD$3,0)  )=0,"",  IF(  INDEX(役男大表!$A$1:$BD$75,MATCH($A61,役男大表!$A$1:$A$75,0),   MATCH(G$1,役男大表!$A$3:$BD$3,0)  )="榮","x",  IF(  INDEX(役男大表!$A$1:$BD$75,MATCH($A61,役男大表!$A$1:$A$75,0),   MATCH(G$1,役男大表!$A$3:$BD$3,0)  )="榮-22",  "x榮18-22",               INDEX(役男大表!$A$1:$BD$75,MATCH($A61,役男大表!$A$1:$A$75,0),   MATCH(G$1,役男大表!$A$3:$BD$3,0)  )                  )  )  )," ",""),"")</f>
        <v>x</v>
      </c>
      <c r="H61" s="197" t="str">
        <f ca="1">_xlfn.IFNA(  SUBSTITUTE(     IF(  INDEX(役男大表!$A$1:$BD$75,MATCH($A61,役男大表!$A$1:$A$75,0),   MATCH(H$1,役男大表!$A$3:$BD$3,0)  )=0,"",  IF(  INDEX(役男大表!$A$1:$BD$75,MATCH($A61,役男大表!$A$1:$A$75,0),   MATCH(H$1,役男大表!$A$3:$BD$3,0)  )="榮","x",  IF(  INDEX(役男大表!$A$1:$BD$75,MATCH($A61,役男大表!$A$1:$A$75,0),   MATCH(H$1,役男大表!$A$3:$BD$3,0)  )="榮-22",  "x榮18-22",               INDEX(役男大表!$A$1:$BD$75,MATCH($A61,役男大表!$A$1:$A$75,0),   MATCH(H$1,役男大表!$A$3:$BD$3,0)  )                  )  )  )," ",""),"")</f>
        <v>x</v>
      </c>
      <c r="I61" s="197" t="str">
        <f ca="1">_xlfn.IFNA(  SUBSTITUTE(     IF(  INDEX(役男大表!$A$1:$BD$75,MATCH($A61,役男大表!$A$1:$A$75,0),   MATCH(I$1,役男大表!$A$3:$BD$3,0)  )=0,"",  IF(  INDEX(役男大表!$A$1:$BD$75,MATCH($A61,役男大表!$A$1:$A$75,0),   MATCH(I$1,役男大表!$A$3:$BD$3,0)  )="榮","x",  IF(  INDEX(役男大表!$A$1:$BD$75,MATCH($A61,役男大表!$A$1:$A$75,0),   MATCH(I$1,役男大表!$A$3:$BD$3,0)  )="榮-22",  "x榮18-22",               INDEX(役男大表!$A$1:$BD$75,MATCH($A61,役男大表!$A$1:$A$75,0),   MATCH(I$1,役男大表!$A$3:$BD$3,0)  )                  )  )  )," ",""),"")</f>
        <v/>
      </c>
      <c r="J61" s="197" t="str">
        <f ca="1">_xlfn.IFNA(  SUBSTITUTE(     IF(  INDEX(役男大表!$A$1:$BD$75,MATCH($A61,役男大表!$A$1:$A$75,0),   MATCH(J$1,役男大表!$A$3:$BD$3,0)  )=0,"",  IF(  INDEX(役男大表!$A$1:$BD$75,MATCH($A61,役男大表!$A$1:$A$75,0),   MATCH(J$1,役男大表!$A$3:$BD$3,0)  )="榮","x",  IF(  INDEX(役男大表!$A$1:$BD$75,MATCH($A61,役男大表!$A$1:$A$75,0),   MATCH(J$1,役男大表!$A$3:$BD$3,0)  )="榮-22",  "x榮18-22",               INDEX(役男大表!$A$1:$BD$75,MATCH($A61,役男大表!$A$1:$A$75,0),   MATCH(J$1,役男大表!$A$3:$BD$3,0)  )                  )  )  )," ",""),"")</f>
        <v>病10-14</v>
      </c>
      <c r="K61" s="197" t="str">
        <f ca="1">_xlfn.IFNA(  SUBSTITUTE(     IF(  INDEX(役男大表!$A$1:$BD$75,MATCH($A61,役男大表!$A$1:$A$75,0),   MATCH(K$1,役男大表!$A$3:$BD$3,0)  )=0,"",  IF(  INDEX(役男大表!$A$1:$BD$75,MATCH($A61,役男大表!$A$1:$A$75,0),   MATCH(K$1,役男大表!$A$3:$BD$3,0)  )="榮","x",  IF(  INDEX(役男大表!$A$1:$BD$75,MATCH($A61,役男大表!$A$1:$A$75,0),   MATCH(K$1,役男大表!$A$3:$BD$3,0)  )="榮-22",  "x榮18-22",               INDEX(役男大表!$A$1:$BD$75,MATCH($A61,役男大表!$A$1:$A$75,0),   MATCH(K$1,役男大表!$A$3:$BD$3,0)  )                  )  )  )," ",""),"")</f>
        <v/>
      </c>
      <c r="L61" s="197" t="str">
        <f ca="1">_xlfn.IFNA(  SUBSTITUTE(     IF(  INDEX(役男大表!$A$1:$BD$75,MATCH($A61,役男大表!$A$1:$A$75,0),   MATCH(L$1,役男大表!$A$3:$BD$3,0)  )=0,"",  IF(  INDEX(役男大表!$A$1:$BD$75,MATCH($A61,役男大表!$A$1:$A$75,0),   MATCH(L$1,役男大表!$A$3:$BD$3,0)  )="榮","x",  IF(  INDEX(役男大表!$A$1:$BD$75,MATCH($A61,役男大表!$A$1:$A$75,0),   MATCH(L$1,役男大表!$A$3:$BD$3,0)  )="榮-22",  "x榮18-22",               INDEX(役男大表!$A$1:$BD$75,MATCH($A61,役男大表!$A$1:$A$75,0),   MATCH(L$1,役男大表!$A$3:$BD$3,0)  )                  )  )  )," ",""),"")</f>
        <v>x</v>
      </c>
      <c r="M61" s="197" t="str">
        <f ca="1">_xlfn.IFNA(  SUBSTITUTE(     IF(  INDEX(役男大表!$A$1:$BD$75,MATCH($A61,役男大表!$A$1:$A$75,0),   MATCH(M$1,役男大表!$A$3:$BD$3,0)  )=0,"",  IF(  INDEX(役男大表!$A$1:$BD$75,MATCH($A61,役男大表!$A$1:$A$75,0),   MATCH(M$1,役男大表!$A$3:$BD$3,0)  )="榮","x",  IF(  INDEX(役男大表!$A$1:$BD$75,MATCH($A61,役男大表!$A$1:$A$75,0),   MATCH(M$1,役男大表!$A$3:$BD$3,0)  )="榮-22",  "x榮18-22",               INDEX(役男大表!$A$1:$BD$75,MATCH($A61,役男大表!$A$1:$A$75,0),   MATCH(M$1,役男大表!$A$3:$BD$3,0)  )                  )  )  )," ",""),"")</f>
        <v>x</v>
      </c>
      <c r="N61" s="197" t="str">
        <f ca="1">_xlfn.IFNA(  SUBSTITUTE(     IF(  INDEX(役男大表!$A$1:$BD$75,MATCH($A61,役男大表!$A$1:$A$75,0),   MATCH(N$1,役男大表!$A$3:$BD$3,0)  )=0,"",  IF(  INDEX(役男大表!$A$1:$BD$75,MATCH($A61,役男大表!$A$1:$A$75,0),   MATCH(N$1,役男大表!$A$3:$BD$3,0)  )="榮","x",  IF(  INDEX(役男大表!$A$1:$BD$75,MATCH($A61,役男大表!$A$1:$A$75,0),   MATCH(N$1,役男大表!$A$3:$BD$3,0)  )="榮-22",  "x榮18-22",               INDEX(役男大表!$A$1:$BD$75,MATCH($A61,役男大表!$A$1:$A$75,0),   MATCH(N$1,役男大表!$A$3:$BD$3,0)  )                  )  )  )," ",""),"")</f>
        <v>x病18-13日22</v>
      </c>
      <c r="O61" s="197" t="str">
        <f ca="1">_xlfn.IFNA(  SUBSTITUTE(     IF(  INDEX(役男大表!$A$1:$BD$75,MATCH($A61,役男大表!$A$1:$A$75,0),   MATCH(O$1,役男大表!$A$3:$BD$3,0)  )=0,"",  IF(  INDEX(役男大表!$A$1:$BD$75,MATCH($A61,役男大表!$A$1:$A$75,0),   MATCH(O$1,役男大表!$A$3:$BD$3,0)  )="榮","x",  IF(  INDEX(役男大表!$A$1:$BD$75,MATCH($A61,役男大表!$A$1:$A$75,0),   MATCH(O$1,役男大表!$A$3:$BD$3,0)  )="榮-22",  "x榮18-22",               INDEX(役男大表!$A$1:$BD$75,MATCH($A61,役男大表!$A$1:$A$75,0),   MATCH(O$1,役男大表!$A$3:$BD$3,0)  )                  )  )  )," ",""),"")</f>
        <v>病12日18-13日22</v>
      </c>
      <c r="P61" s="197" t="str">
        <f ca="1">_xlfn.IFNA(  SUBSTITUTE(     IF(  INDEX(役男大表!$A$1:$BD$75,MATCH($A61,役男大表!$A$1:$A$75,0),   MATCH(P$1,役男大表!$A$3:$BD$3,0)  )=0,"",  IF(  INDEX(役男大表!$A$1:$BD$75,MATCH($A61,役男大表!$A$1:$A$75,0),   MATCH(P$1,役男大表!$A$3:$BD$3,0)  )="榮","x",  IF(  INDEX(役男大表!$A$1:$BD$75,MATCH($A61,役男大表!$A$1:$A$75,0),   MATCH(P$1,役男大表!$A$3:$BD$3,0)  )="榮-22",  "x榮18-22",               INDEX(役男大表!$A$1:$BD$75,MATCH($A61,役男大表!$A$1:$A$75,0),   MATCH(P$1,役男大表!$A$3:$BD$3,0)  )                  )  )  )," ",""),"")</f>
        <v/>
      </c>
      <c r="Q61" s="197" t="str">
        <f ca="1">_xlfn.IFNA(  SUBSTITUTE(     IF(  INDEX(役男大表!$A$1:$BD$75,MATCH($A61,役男大表!$A$1:$A$75,0),   MATCH(Q$1,役男大表!$A$3:$BD$3,0)  )=0,"",  IF(  INDEX(役男大表!$A$1:$BD$75,MATCH($A61,役男大表!$A$1:$A$75,0),   MATCH(Q$1,役男大表!$A$3:$BD$3,0)  )="榮","x",  IF(  INDEX(役男大表!$A$1:$BD$75,MATCH($A61,役男大表!$A$1:$A$75,0),   MATCH(Q$1,役男大表!$A$3:$BD$3,0)  )="榮-22",  "x榮18-22",               INDEX(役男大表!$A$1:$BD$75,MATCH($A61,役男大表!$A$1:$A$75,0),   MATCH(Q$1,役男大表!$A$3:$BD$3,0)  )                  )  )  )," ",""),"")</f>
        <v/>
      </c>
      <c r="R61" s="197" t="str">
        <f ca="1">_xlfn.IFNA(  SUBSTITUTE(     IF(  INDEX(役男大表!$A$1:$BD$75,MATCH($A61,役男大表!$A$1:$A$75,0),   MATCH(R$1,役男大表!$A$3:$BD$3,0)  )=0,"",  IF(  INDEX(役男大表!$A$1:$BD$75,MATCH($A61,役男大表!$A$1:$A$75,0),   MATCH(R$1,役男大表!$A$3:$BD$3,0)  )="榮","x",  IF(  INDEX(役男大表!$A$1:$BD$75,MATCH($A61,役男大表!$A$1:$A$75,0),   MATCH(R$1,役男大表!$A$3:$BD$3,0)  )="榮-22",  "x榮18-22",               INDEX(役男大表!$A$1:$BD$75,MATCH($A61,役男大表!$A$1:$A$75,0),   MATCH(R$1,役男大表!$A$3:$BD$3,0)  )                  )  )  )," ",""),"")</f>
        <v/>
      </c>
      <c r="S61" s="197" t="str">
        <f ca="1">_xlfn.IFNA(  SUBSTITUTE(     IF(  INDEX(役男大表!$A$1:$BD$75,MATCH($A61,役男大表!$A$1:$A$75,0),   MATCH(S$1,役男大表!$A$3:$BD$3,0)  )=0,"",  IF(  INDEX(役男大表!$A$1:$BD$75,MATCH($A61,役男大表!$A$1:$A$75,0),   MATCH(S$1,役男大表!$A$3:$BD$3,0)  )="榮","x",  IF(  INDEX(役男大表!$A$1:$BD$75,MATCH($A61,役男大表!$A$1:$A$75,0),   MATCH(S$1,役男大表!$A$3:$BD$3,0)  )="榮-22",  "x榮18-22",               INDEX(役男大表!$A$1:$BD$75,MATCH($A61,役男大表!$A$1:$A$75,0),   MATCH(S$1,役男大表!$A$3:$BD$3,0)  )                  )  )  )," ",""),"")</f>
        <v/>
      </c>
      <c r="T61" s="197" t="str">
        <f ca="1">_xlfn.IFNA(  SUBSTITUTE(     IF(  INDEX(役男大表!$A$1:$BD$75,MATCH($A61,役男大表!$A$1:$A$75,0),   MATCH(T$1,役男大表!$A$3:$BD$3,0)  )=0,"",  IF(  INDEX(役男大表!$A$1:$BD$75,MATCH($A61,役男大表!$A$1:$A$75,0),   MATCH(T$1,役男大表!$A$3:$BD$3,0)  )="榮","x",  IF(  INDEX(役男大表!$A$1:$BD$75,MATCH($A61,役男大表!$A$1:$A$75,0),   MATCH(T$1,役男大表!$A$3:$BD$3,0)  )="榮-22",  "x榮18-22",               INDEX(役男大表!$A$1:$BD$75,MATCH($A61,役男大表!$A$1:$A$75,0),   MATCH(T$1,役男大表!$A$3:$BD$3,0)  )                  )  )  )," ",""),"")</f>
        <v>x</v>
      </c>
      <c r="U61" s="197" t="str">
        <f ca="1">_xlfn.IFNA(  SUBSTITUTE(     IF(  INDEX(役男大表!$A$1:$BD$75,MATCH($A61,役男大表!$A$1:$A$75,0),   MATCH(U$1,役男大表!$A$3:$BD$3,0)  )=0,"",  IF(  INDEX(役男大表!$A$1:$BD$75,MATCH($A61,役男大表!$A$1:$A$75,0),   MATCH(U$1,役男大表!$A$3:$BD$3,0)  )="榮","x",  IF(  INDEX(役男大表!$A$1:$BD$75,MATCH($A61,役男大表!$A$1:$A$75,0),   MATCH(U$1,役男大表!$A$3:$BD$3,0)  )="榮-22",  "x榮18-22",               INDEX(役男大表!$A$1:$BD$75,MATCH($A61,役男大表!$A$1:$A$75,0),   MATCH(U$1,役男大表!$A$3:$BD$3,0)  )                  )  )  )," ",""),"")</f>
        <v>x</v>
      </c>
      <c r="V61" s="197" t="str">
        <f ca="1">_xlfn.IFNA(  SUBSTITUTE(     IF(  INDEX(役男大表!$A$1:$BD$75,MATCH($A61,役男大表!$A$1:$A$75,0),   MATCH(V$1,役男大表!$A$3:$BD$3,0)  )=0,"",  IF(  INDEX(役男大表!$A$1:$BD$75,MATCH($A61,役男大表!$A$1:$A$75,0),   MATCH(V$1,役男大表!$A$3:$BD$3,0)  )="榮","x",  IF(  INDEX(役男大表!$A$1:$BD$75,MATCH($A61,役男大表!$A$1:$A$75,0),   MATCH(V$1,役男大表!$A$3:$BD$3,0)  )="榮-22",  "x榮18-22",               INDEX(役男大表!$A$1:$BD$75,MATCH($A61,役男大表!$A$1:$A$75,0),   MATCH(V$1,役男大表!$A$3:$BD$3,0)  )                  )  )  )," ",""),"")</f>
        <v/>
      </c>
      <c r="W61" s="197" t="str">
        <f ca="1">_xlfn.IFNA(  SUBSTITUTE(     IF(  INDEX(役男大表!$A$1:$BD$75,MATCH($A61,役男大表!$A$1:$A$75,0),   MATCH(W$1,役男大表!$A$3:$BD$3,0)  )=0,"",  IF(  INDEX(役男大表!$A$1:$BD$75,MATCH($A61,役男大表!$A$1:$A$75,0),   MATCH(W$1,役男大表!$A$3:$BD$3,0)  )="榮","x",  IF(  INDEX(役男大表!$A$1:$BD$75,MATCH($A61,役男大表!$A$1:$A$75,0),   MATCH(W$1,役男大表!$A$3:$BD$3,0)  )="榮-22",  "x榮18-22",               INDEX(役男大表!$A$1:$BD$75,MATCH($A61,役男大表!$A$1:$A$75,0),   MATCH(W$1,役男大表!$A$3:$BD$3,0)  )                  )  )  )," ",""),"")</f>
        <v/>
      </c>
      <c r="X61" s="197" t="str">
        <f ca="1">_xlfn.IFNA(  SUBSTITUTE(     IF(  INDEX(役男大表!$A$1:$BD$75,MATCH($A61,役男大表!$A$1:$A$75,0),   MATCH(X$1,役男大表!$A$3:$BD$3,0)  )=0,"",  IF(  INDEX(役男大表!$A$1:$BD$75,MATCH($A61,役男大表!$A$1:$A$75,0),   MATCH(X$1,役男大表!$A$3:$BD$3,0)  )="榮","x",  IF(  INDEX(役男大表!$A$1:$BD$75,MATCH($A61,役男大表!$A$1:$A$75,0),   MATCH(X$1,役男大表!$A$3:$BD$3,0)  )="榮-22",  "x榮18-22",               INDEX(役男大表!$A$1:$BD$75,MATCH($A61,役男大表!$A$1:$A$75,0),   MATCH(X$1,役男大表!$A$3:$BD$3,0)  )                  )  )  )," ",""),"")</f>
        <v/>
      </c>
      <c r="Y61" s="197" t="str">
        <f ca="1">_xlfn.IFNA(  SUBSTITUTE(     IF(  INDEX(役男大表!$A$1:$BD$75,MATCH($A61,役男大表!$A$1:$A$75,0),   MATCH(Y$1,役男大表!$A$3:$BD$3,0)  )=0,"",  IF(  INDEX(役男大表!$A$1:$BD$75,MATCH($A61,役男大表!$A$1:$A$75,0),   MATCH(Y$1,役男大表!$A$3:$BD$3,0)  )="榮","x",  IF(  INDEX(役男大表!$A$1:$BD$75,MATCH($A61,役男大表!$A$1:$A$75,0),   MATCH(Y$1,役男大表!$A$3:$BD$3,0)  )="榮-22",  "x榮18-22",               INDEX(役男大表!$A$1:$BD$75,MATCH($A61,役男大表!$A$1:$A$75,0),   MATCH(Y$1,役男大表!$A$3:$BD$3,0)  )                  )  )  )," ",""),"")</f>
        <v/>
      </c>
      <c r="Z61" s="197" t="str">
        <f ca="1">_xlfn.IFNA(  SUBSTITUTE(     IF(  INDEX(役男大表!$A$1:$BD$75,MATCH($A61,役男大表!$A$1:$A$75,0),   MATCH(Z$1,役男大表!$A$3:$BD$3,0)  )=0,"",  IF(  INDEX(役男大表!$A$1:$BD$75,MATCH($A61,役男大表!$A$1:$A$75,0),   MATCH(Z$1,役男大表!$A$3:$BD$3,0)  )="榮","x",  IF(  INDEX(役男大表!$A$1:$BD$75,MATCH($A61,役男大表!$A$1:$A$75,0),   MATCH(Z$1,役男大表!$A$3:$BD$3,0)  )="榮-22",  "x榮18-22",               INDEX(役男大表!$A$1:$BD$75,MATCH($A61,役男大表!$A$1:$A$75,0),   MATCH(Z$1,役男大表!$A$3:$BD$3,0)  )                  )  )  )," ",""),"")</f>
        <v/>
      </c>
      <c r="AA61" s="197" t="str">
        <f ca="1">_xlfn.IFNA(  SUBSTITUTE(     IF(  INDEX(役男大表!$A$1:$BD$75,MATCH($A61,役男大表!$A$1:$A$75,0),   MATCH(AA$1,役男大表!$A$3:$BD$3,0)  )=0,"",  IF(  INDEX(役男大表!$A$1:$BD$75,MATCH($A61,役男大表!$A$1:$A$75,0),   MATCH(AA$1,役男大表!$A$3:$BD$3,0)  )="榮","x",  IF(  INDEX(役男大表!$A$1:$BD$75,MATCH($A61,役男大表!$A$1:$A$75,0),   MATCH(AA$1,役男大表!$A$3:$BD$3,0)  )="榮-22",  "x榮18-22",               INDEX(役男大表!$A$1:$BD$75,MATCH($A61,役男大表!$A$1:$A$75,0),   MATCH(AA$1,役男大表!$A$3:$BD$3,0)  )                  )  )  )," ",""),"")</f>
        <v/>
      </c>
      <c r="AB61" s="197" t="str">
        <f ca="1">_xlfn.IFNA(  SUBSTITUTE(     IF(  INDEX(役男大表!$A$1:$BD$75,MATCH($A61,役男大表!$A$1:$A$75,0),   MATCH(AB$1,役男大表!$A$3:$BD$3,0)  )=0,"",  IF(  INDEX(役男大表!$A$1:$BD$75,MATCH($A61,役男大表!$A$1:$A$75,0),   MATCH(AB$1,役男大表!$A$3:$BD$3,0)  )="榮","x",  IF(  INDEX(役男大表!$A$1:$BD$75,MATCH($A61,役男大表!$A$1:$A$75,0),   MATCH(AB$1,役男大表!$A$3:$BD$3,0)  )="榮-22",  "x榮18-22",               INDEX(役男大表!$A$1:$BD$75,MATCH($A61,役男大表!$A$1:$A$75,0),   MATCH(AB$1,役男大表!$A$3:$BD$3,0)  )                  )  )  )," ",""),"")</f>
        <v/>
      </c>
      <c r="AC61" s="197" t="str">
        <f ca="1">_xlfn.IFNA(  SUBSTITUTE(     IF(  INDEX(役男大表!$A$1:$BD$75,MATCH($A61,役男大表!$A$1:$A$75,0),   MATCH(AC$1,役男大表!$A$3:$BD$3,0)  )=0,"",  IF(  INDEX(役男大表!$A$1:$BD$75,MATCH($A61,役男大表!$A$1:$A$75,0),   MATCH(AC$1,役男大表!$A$3:$BD$3,0)  )="榮","x",  IF(  INDEX(役男大表!$A$1:$BD$75,MATCH($A61,役男大表!$A$1:$A$75,0),   MATCH(AC$1,役男大表!$A$3:$BD$3,0)  )="榮-22",  "x榮18-22",               INDEX(役男大表!$A$1:$BD$75,MATCH($A61,役男大表!$A$1:$A$75,0),   MATCH(AC$1,役男大表!$A$3:$BD$3,0)  )                  )  )  )," ",""),"")</f>
        <v>x榮18-22</v>
      </c>
      <c r="AD61" s="197" t="str">
        <f ca="1">_xlfn.IFNA(  SUBSTITUTE(     IF(  INDEX(役男大表!$A$1:$BD$75,MATCH($A61,役男大表!$A$1:$A$75,0),   MATCH(AD$1,役男大表!$A$3:$BD$3,0)  )=0,"",  IF(  INDEX(役男大表!$A$1:$BD$75,MATCH($A61,役男大表!$A$1:$A$75,0),   MATCH(AD$1,役男大表!$A$3:$BD$3,0)  )="榮","x",  IF(  INDEX(役男大表!$A$1:$BD$75,MATCH($A61,役男大表!$A$1:$A$75,0),   MATCH(AD$1,役男大表!$A$3:$BD$3,0)  )="榮-22",  "x榮18-22",               INDEX(役男大表!$A$1:$BD$75,MATCH($A61,役男大表!$A$1:$A$75,0),   MATCH(AD$1,役男大表!$A$3:$BD$3,0)  )                  )  )  )," ",""),"")</f>
        <v/>
      </c>
      <c r="AE61" s="197" t="str">
        <f ca="1">_xlfn.IFNA(  SUBSTITUTE(     IF(  INDEX(役男大表!$A$1:$BD$75,MATCH($A61,役男大表!$A$1:$A$75,0),   MATCH(AE$1,役男大表!$A$3:$BD$3,0)  )=0,"",  IF(  INDEX(役男大表!$A$1:$BD$75,MATCH($A61,役男大表!$A$1:$A$75,0),   MATCH(AE$1,役男大表!$A$3:$BD$3,0)  )="榮","x",  IF(  INDEX(役男大表!$A$1:$BD$75,MATCH($A61,役男大表!$A$1:$A$75,0),   MATCH(AE$1,役男大表!$A$3:$BD$3,0)  )="榮-22",  "x榮18-22",               INDEX(役男大表!$A$1:$BD$75,MATCH($A61,役男大表!$A$1:$A$75,0),   MATCH(AE$1,役男大表!$A$3:$BD$3,0)  )                  )  )  )," ",""),"")</f>
        <v/>
      </c>
      <c r="AF61" s="197" t="str">
        <f ca="1">_xlfn.IFNA(  SUBSTITUTE(     IF(  INDEX(役男大表!$A$1:$BD$75,MATCH($A61,役男大表!$A$1:$A$75,0),   MATCH(AF$1,役男大表!$A$3:$BD$3,0)  )=0,"",  IF(  INDEX(役男大表!$A$1:$BD$75,MATCH($A61,役男大表!$A$1:$A$75,0),   MATCH(AF$1,役男大表!$A$3:$BD$3,0)  )="榮","x",  IF(  INDEX(役男大表!$A$1:$BD$75,MATCH($A61,役男大表!$A$1:$A$75,0),   MATCH(AF$1,役男大表!$A$3:$BD$3,0)  )="榮-22",  "x榮18-22",               INDEX(役男大表!$A$1:$BD$75,MATCH($A61,役男大表!$A$1:$A$75,0),   MATCH(AF$1,役男大表!$A$3:$BD$3,0)  )                  )  )  )," ",""),"")</f>
        <v/>
      </c>
      <c r="AG61" s="197" t="str">
        <f ca="1">_xlfn.IFNA(  SUBSTITUTE(     IF(  INDEX(役男大表!$A$1:$BD$75,MATCH($A61,役男大表!$A$1:$A$75,0),   MATCH(AG$1,役男大表!$A$3:$BD$3,0)  )=0,"",  IF(  INDEX(役男大表!$A$1:$BD$75,MATCH($A61,役男大表!$A$1:$A$75,0),   MATCH(AG$1,役男大表!$A$3:$BD$3,0)  )="榮","x",  IF(  INDEX(役男大表!$A$1:$BD$75,MATCH($A61,役男大表!$A$1:$A$75,0),   MATCH(AG$1,役男大表!$A$3:$BD$3,0)  )="榮-22",  "x榮18-22",               INDEX(役男大表!$A$1:$BD$75,MATCH($A61,役男大表!$A$1:$A$75,0),   MATCH(AG$1,役男大表!$A$3:$BD$3,0)  )                  )  )  )," ",""),"")</f>
        <v/>
      </c>
      <c r="AH61" s="98"/>
      <c r="AI61" s="98"/>
      <c r="AJ61" s="98"/>
      <c r="AM61" s="257">
        <f t="shared" si="1"/>
        <v>60</v>
      </c>
      <c r="AN61" s="65" t="str">
        <f t="shared" si="2"/>
        <v>阮成山</v>
      </c>
      <c r="AO61" s="70" t="str">
        <f t="shared" ca="1" si="3"/>
        <v>全日勤</v>
      </c>
      <c r="AP61" s="65" t="str">
        <f>_xlfn.IFNA(IF((ROW(AP61)-1)&lt;=暫1!$B$2,IF(VALUE($AM61)=暫1!B$3,"家因",IF(VALUE($AM61)=暫1!C$3,"家因",IF(VALUE($AM61)=暫1!D$3,"家因",IF(VALUE($AM61)=暫1!E$3,"家因",IF(VALUE($AM61)=暫1!F$3,"家因",IF(VALUE($AM61)=暫1!G$3,"家因",IF(VALUE($AM61)=暫1!H$3,"家因",IF(VALUE($AM61)=暫1!I$3,"家因",IF(VALUE($AM61)=暫1!J$3,"家因",IF(VALUE($AM61)=暫1!K$3,"家因",IF(VALUE($AM61)=暫1!L$3,"家因",IF(VALUE($AM61)=暫1!M$3,"家因",IF(VALUE($AM61)=暫1!N$3,"家因",IF(VALUE($AM61)=暫1!O$3,"家因",IF(VALUE($AM61)=暫1!P$3,"家因",IF(VALUE($AM61)=暫1!Q$3,"家因",IF(VALUE($AM61)=暫1!R$3,"家因",IF(VALUE($AM61)=暫1!S$3,"家因",IF(VALUE($AM61)=暫1!T$3,"家因",IF(VALUE($AM61)=暫1!U$3,"家因","")))))))))))))))))))),""),"")</f>
        <v/>
      </c>
      <c r="AQ61" s="65" t="str">
        <f ca="1">IF((ROW(AQ61)-1)&lt;=暫1!$B$2,_xlfn.IFNA(IF(INDEX($A$1:$AJ$99,MATCH($AN61,$B$1:$B$219,0),VALUE($AQ$1+3))="成","補",INDEX($A$1:$AJ$99,MATCH($AN61,$B$1:$B$219,0),VALUE($AQ$1+3))),""),"")</f>
        <v/>
      </c>
      <c r="AR61" s="65">
        <f>IF((ROW(AR61)-1)&lt;=暫1!$B$2,_xlfn.IFNA(IF(INDEX($A$1:$AJ$99,MATCH($AN61,$B$1:$B$219,0),VALUE($AR$1+3))="成","補",INDEX($A$1:$AJ$99,MATCH($AN61,$B$1:$B$219,0),VALUE($AR$1+3))),""),"")</f>
        <v>0</v>
      </c>
      <c r="AS61" s="65">
        <f>IF((ROW(AS61)-1)&lt;=暫1!$B$2,_xlfn.IFNA(IF(INDEX($A$1:$AJ$99,MATCH($AN61,$B$1:$B$219,0),VALUE($AS$1+3))="成","補",INDEX($A$1:$AJ$99,MATCH($AN61,$B$1:$B$219,0),VALUE($AS$1+3))),""),"")</f>
        <v>0</v>
      </c>
      <c r="AT61" s="65" t="e">
        <f t="shared" ca="1" si="4"/>
        <v>#N/A</v>
      </c>
      <c r="AU61" s="65" t="e">
        <f t="shared" ca="1" si="8"/>
        <v>#N/A</v>
      </c>
      <c r="AV61" s="65" t="str">
        <f t="shared" ca="1" si="6"/>
        <v/>
      </c>
      <c r="AY61" s="62"/>
      <c r="AZ61" s="62"/>
      <c r="BA61" s="62"/>
      <c r="BB61" s="62"/>
      <c r="BC61" s="62"/>
    </row>
    <row r="62" spans="1:55" ht="25.5" customHeight="1">
      <c r="A62" s="197">
        <v>61</v>
      </c>
      <c r="B62" s="197" t="str">
        <f>_xlfn.IFNA(  INDEX(役男大表!$A$1:$BD$75,MATCH(A62,役男大表!$A$1:$A$75,0),2),"")</f>
        <v>唐正瑋</v>
      </c>
      <c r="C62" s="197" t="str">
        <f ca="1">_xlfn.IFNA(  SUBSTITUTE(     IF(  INDEX(役男大表!$A$1:$BD$75,MATCH($A62,役男大表!$A$1:$A$75,0),   MATCH(C$1,役男大表!$A$3:$BD$3,0)  )=0,"",  IF(  INDEX(役男大表!$A$1:$BD$75,MATCH($A62,役男大表!$A$1:$A$75,0),   MATCH(C$1,役男大表!$A$3:$BD$3,0)  )="榮","x",  IF(  INDEX(役男大表!$A$1:$BD$75,MATCH($A62,役男大表!$A$1:$A$75,0),   MATCH(C$1,役男大表!$A$3:$BD$3,0)  )="榮-22",  "x榮18-22",               INDEX(役男大表!$A$1:$BD$75,MATCH($A62,役男大表!$A$1:$A$75,0),   MATCH(C$1,役男大表!$A$3:$BD$3,0)  )                  )  )  )," ",""),"")</f>
        <v/>
      </c>
      <c r="D62" s="197" t="str">
        <f ca="1">_xlfn.IFNA(  SUBSTITUTE(     IF(  INDEX(役男大表!$A$1:$BD$75,MATCH($A62,役男大表!$A$1:$A$75,0),   MATCH(D$1,役男大表!$A$3:$BD$3,0)  )=0,"",  IF(  INDEX(役男大表!$A$1:$BD$75,MATCH($A62,役男大表!$A$1:$A$75,0),   MATCH(D$1,役男大表!$A$3:$BD$3,0)  )="榮","x",  IF(  INDEX(役男大表!$A$1:$BD$75,MATCH($A62,役男大表!$A$1:$A$75,0),   MATCH(D$1,役男大表!$A$3:$BD$3,0)  )="榮-22",  "x榮18-22",               INDEX(役男大表!$A$1:$BD$75,MATCH($A62,役男大表!$A$1:$A$75,0),   MATCH(D$1,役男大表!$A$3:$BD$3,0)  )                  )  )  )," ",""),"")</f>
        <v>病08-12</v>
      </c>
      <c r="E62" s="197" t="str">
        <f ca="1">_xlfn.IFNA(  SUBSTITUTE(     IF(  INDEX(役男大表!$A$1:$BD$75,MATCH($A62,役男大表!$A$1:$A$75,0),   MATCH(E$1,役男大表!$A$3:$BD$3,0)  )=0,"",  IF(  INDEX(役男大表!$A$1:$BD$75,MATCH($A62,役男大表!$A$1:$A$75,0),   MATCH(E$1,役男大表!$A$3:$BD$3,0)  )="榮","x",  IF(  INDEX(役男大表!$A$1:$BD$75,MATCH($A62,役男大表!$A$1:$A$75,0),   MATCH(E$1,役男大表!$A$3:$BD$3,0)  )="榮-22",  "x榮18-22",               INDEX(役男大表!$A$1:$BD$75,MATCH($A62,役男大表!$A$1:$A$75,0),   MATCH(E$1,役男大表!$A$3:$BD$3,0)  )                  )  )  )," ",""),"")</f>
        <v/>
      </c>
      <c r="F62" s="197" t="str">
        <f ca="1">_xlfn.IFNA(  SUBSTITUTE(     IF(  INDEX(役男大表!$A$1:$BD$75,MATCH($A62,役男大表!$A$1:$A$75,0),   MATCH(F$1,役男大表!$A$3:$BD$3,0)  )=0,"",  IF(  INDEX(役男大表!$A$1:$BD$75,MATCH($A62,役男大表!$A$1:$A$75,0),   MATCH(F$1,役男大表!$A$3:$BD$3,0)  )="榮","x",  IF(  INDEX(役男大表!$A$1:$BD$75,MATCH($A62,役男大表!$A$1:$A$75,0),   MATCH(F$1,役男大表!$A$3:$BD$3,0)  )="榮-22",  "x榮18-22",               INDEX(役男大表!$A$1:$BD$75,MATCH($A62,役男大表!$A$1:$A$75,0),   MATCH(F$1,役男大表!$A$3:$BD$3,0)  )                  )  )  )," ",""),"")</f>
        <v/>
      </c>
      <c r="G62" s="197" t="str">
        <f ca="1">_xlfn.IFNA(  SUBSTITUTE(     IF(  INDEX(役男大表!$A$1:$BD$75,MATCH($A62,役男大表!$A$1:$A$75,0),   MATCH(G$1,役男大表!$A$3:$BD$3,0)  )=0,"",  IF(  INDEX(役男大表!$A$1:$BD$75,MATCH($A62,役男大表!$A$1:$A$75,0),   MATCH(G$1,役男大表!$A$3:$BD$3,0)  )="榮","x",  IF(  INDEX(役男大表!$A$1:$BD$75,MATCH($A62,役男大表!$A$1:$A$75,0),   MATCH(G$1,役男大表!$A$3:$BD$3,0)  )="榮-22",  "x榮18-22",               INDEX(役男大表!$A$1:$BD$75,MATCH($A62,役男大表!$A$1:$A$75,0),   MATCH(G$1,役男大表!$A$3:$BD$3,0)  )                  )  )  )," ",""),"")</f>
        <v/>
      </c>
      <c r="H62" s="197" t="str">
        <f ca="1">_xlfn.IFNA(  SUBSTITUTE(     IF(  INDEX(役男大表!$A$1:$BD$75,MATCH($A62,役男大表!$A$1:$A$75,0),   MATCH(H$1,役男大表!$A$3:$BD$3,0)  )=0,"",  IF(  INDEX(役男大表!$A$1:$BD$75,MATCH($A62,役男大表!$A$1:$A$75,0),   MATCH(H$1,役男大表!$A$3:$BD$3,0)  )="榮","x",  IF(  INDEX(役男大表!$A$1:$BD$75,MATCH($A62,役男大表!$A$1:$A$75,0),   MATCH(H$1,役男大表!$A$3:$BD$3,0)  )="榮-22",  "x榮18-22",               INDEX(役男大表!$A$1:$BD$75,MATCH($A62,役男大表!$A$1:$A$75,0),   MATCH(H$1,役男大表!$A$3:$BD$3,0)  )                  )  )  )," ",""),"")</f>
        <v>病13-17</v>
      </c>
      <c r="I62" s="197" t="str">
        <f ca="1">_xlfn.IFNA(  SUBSTITUTE(     IF(  INDEX(役男大表!$A$1:$BD$75,MATCH($A62,役男大表!$A$1:$A$75,0),   MATCH(I$1,役男大表!$A$3:$BD$3,0)  )=0,"",  IF(  INDEX(役男大表!$A$1:$BD$75,MATCH($A62,役男大表!$A$1:$A$75,0),   MATCH(I$1,役男大表!$A$3:$BD$3,0)  )="榮","x",  IF(  INDEX(役男大表!$A$1:$BD$75,MATCH($A62,役男大表!$A$1:$A$75,0),   MATCH(I$1,役男大表!$A$3:$BD$3,0)  )="榮-22",  "x榮18-22",               INDEX(役男大表!$A$1:$BD$75,MATCH($A62,役男大表!$A$1:$A$75,0),   MATCH(I$1,役男大表!$A$3:$BD$3,0)  )                  )  )  )," ",""),"")</f>
        <v/>
      </c>
      <c r="J62" s="197" t="str">
        <f ca="1">_xlfn.IFNA(  SUBSTITUTE(     IF(  INDEX(役男大表!$A$1:$BD$75,MATCH($A62,役男大表!$A$1:$A$75,0),   MATCH(J$1,役男大表!$A$3:$BD$3,0)  )=0,"",  IF(  INDEX(役男大表!$A$1:$BD$75,MATCH($A62,役男大表!$A$1:$A$75,0),   MATCH(J$1,役男大表!$A$3:$BD$3,0)  )="榮","x",  IF(  INDEX(役男大表!$A$1:$BD$75,MATCH($A62,役男大表!$A$1:$A$75,0),   MATCH(J$1,役男大表!$A$3:$BD$3,0)  )="榮-22",  "x榮18-22",               INDEX(役男大表!$A$1:$BD$75,MATCH($A62,役男大表!$A$1:$A$75,0),   MATCH(J$1,役男大表!$A$3:$BD$3,0)  )                  )  )  )," ",""),"")</f>
        <v/>
      </c>
      <c r="K62" s="197" t="str">
        <f ca="1">_xlfn.IFNA(  SUBSTITUTE(     IF(  INDEX(役男大表!$A$1:$BD$75,MATCH($A62,役男大表!$A$1:$A$75,0),   MATCH(K$1,役男大表!$A$3:$BD$3,0)  )=0,"",  IF(  INDEX(役男大表!$A$1:$BD$75,MATCH($A62,役男大表!$A$1:$A$75,0),   MATCH(K$1,役男大表!$A$3:$BD$3,0)  )="榮","x",  IF(  INDEX(役男大表!$A$1:$BD$75,MATCH($A62,役男大表!$A$1:$A$75,0),   MATCH(K$1,役男大表!$A$3:$BD$3,0)  )="榮-22",  "x榮18-22",               INDEX(役男大表!$A$1:$BD$75,MATCH($A62,役男大表!$A$1:$A$75,0),   MATCH(K$1,役男大表!$A$3:$BD$3,0)  )                  )  )  )," ",""),"")</f>
        <v>病08-12</v>
      </c>
      <c r="L62" s="197" t="str">
        <f ca="1">_xlfn.IFNA(  SUBSTITUTE(     IF(  INDEX(役男大表!$A$1:$BD$75,MATCH($A62,役男大表!$A$1:$A$75,0),   MATCH(L$1,役男大表!$A$3:$BD$3,0)  )=0,"",  IF(  INDEX(役男大表!$A$1:$BD$75,MATCH($A62,役男大表!$A$1:$A$75,0),   MATCH(L$1,役男大表!$A$3:$BD$3,0)  )="榮","x",  IF(  INDEX(役男大表!$A$1:$BD$75,MATCH($A62,役男大表!$A$1:$A$75,0),   MATCH(L$1,役男大表!$A$3:$BD$3,0)  )="榮-22",  "x榮18-22",               INDEX(役男大表!$A$1:$BD$75,MATCH($A62,役男大表!$A$1:$A$75,0),   MATCH(L$1,役男大表!$A$3:$BD$3,0)  )                  )  )  )," ",""),"")</f>
        <v>x</v>
      </c>
      <c r="M62" s="197" t="str">
        <f ca="1">_xlfn.IFNA(  SUBSTITUTE(     IF(  INDEX(役男大表!$A$1:$BD$75,MATCH($A62,役男大表!$A$1:$A$75,0),   MATCH(M$1,役男大表!$A$3:$BD$3,0)  )=0,"",  IF(  INDEX(役男大表!$A$1:$BD$75,MATCH($A62,役男大表!$A$1:$A$75,0),   MATCH(M$1,役男大表!$A$3:$BD$3,0)  )="榮","x",  IF(  INDEX(役男大表!$A$1:$BD$75,MATCH($A62,役男大表!$A$1:$A$75,0),   MATCH(M$1,役男大表!$A$3:$BD$3,0)  )="榮-22",  "x榮18-22",               INDEX(役男大表!$A$1:$BD$75,MATCH($A62,役男大表!$A$1:$A$75,0),   MATCH(M$1,役男大表!$A$3:$BD$3,0)  )                  )  )  )," ",""),"")</f>
        <v>x</v>
      </c>
      <c r="N62" s="197" t="str">
        <f ca="1">_xlfn.IFNA(  SUBSTITUTE(     IF(  INDEX(役男大表!$A$1:$BD$75,MATCH($A62,役男大表!$A$1:$A$75,0),   MATCH(N$1,役男大表!$A$3:$BD$3,0)  )=0,"",  IF(  INDEX(役男大表!$A$1:$BD$75,MATCH($A62,役男大表!$A$1:$A$75,0),   MATCH(N$1,役男大表!$A$3:$BD$3,0)  )="榮","x",  IF(  INDEX(役男大表!$A$1:$BD$75,MATCH($A62,役男大表!$A$1:$A$75,0),   MATCH(N$1,役男大表!$A$3:$BD$3,0)  )="榮-22",  "x榮18-22",               INDEX(役男大表!$A$1:$BD$75,MATCH($A62,役男大表!$A$1:$A$75,0),   MATCH(N$1,役男大表!$A$3:$BD$3,0)  )                  )  )  )," ",""),"")</f>
        <v>x</v>
      </c>
      <c r="O62" s="197" t="str">
        <f ca="1">_xlfn.IFNA(  SUBSTITUTE(     IF(  INDEX(役男大表!$A$1:$BD$75,MATCH($A62,役男大表!$A$1:$A$75,0),   MATCH(O$1,役男大表!$A$3:$BD$3,0)  )=0,"",  IF(  INDEX(役男大表!$A$1:$BD$75,MATCH($A62,役男大表!$A$1:$A$75,0),   MATCH(O$1,役男大表!$A$3:$BD$3,0)  )="榮","x",  IF(  INDEX(役男大表!$A$1:$BD$75,MATCH($A62,役男大表!$A$1:$A$75,0),   MATCH(O$1,役男大表!$A$3:$BD$3,0)  )="榮-22",  "x榮18-22",               INDEX(役男大表!$A$1:$BD$75,MATCH($A62,役男大表!$A$1:$A$75,0),   MATCH(O$1,役男大表!$A$3:$BD$3,0)  )                  )  )  )," ",""),"")</f>
        <v>x</v>
      </c>
      <c r="P62" s="197" t="str">
        <f ca="1">_xlfn.IFNA(  SUBSTITUTE(     IF(  INDEX(役男大表!$A$1:$BD$75,MATCH($A62,役男大表!$A$1:$A$75,0),   MATCH(P$1,役男大表!$A$3:$BD$3,0)  )=0,"",  IF(  INDEX(役男大表!$A$1:$BD$75,MATCH($A62,役男大表!$A$1:$A$75,0),   MATCH(P$1,役男大表!$A$3:$BD$3,0)  )="榮","x",  IF(  INDEX(役男大表!$A$1:$BD$75,MATCH($A62,役男大表!$A$1:$A$75,0),   MATCH(P$1,役男大表!$A$3:$BD$3,0)  )="榮-22",  "x榮18-22",               INDEX(役男大表!$A$1:$BD$75,MATCH($A62,役男大表!$A$1:$A$75,0),   MATCH(P$1,役男大表!$A$3:$BD$3,0)  )                  )  )  )," ",""),"")</f>
        <v/>
      </c>
      <c r="Q62" s="197" t="str">
        <f ca="1">_xlfn.IFNA(  SUBSTITUTE(     IF(  INDEX(役男大表!$A$1:$BD$75,MATCH($A62,役男大表!$A$1:$A$75,0),   MATCH(Q$1,役男大表!$A$3:$BD$3,0)  )=0,"",  IF(  INDEX(役男大表!$A$1:$BD$75,MATCH($A62,役男大表!$A$1:$A$75,0),   MATCH(Q$1,役男大表!$A$3:$BD$3,0)  )="榮","x",  IF(  INDEX(役男大表!$A$1:$BD$75,MATCH($A62,役男大表!$A$1:$A$75,0),   MATCH(Q$1,役男大表!$A$3:$BD$3,0)  )="榮-22",  "x榮18-22",               INDEX(役男大表!$A$1:$BD$75,MATCH($A62,役男大表!$A$1:$A$75,0),   MATCH(Q$1,役男大表!$A$3:$BD$3,0)  )                  )  )  )," ",""),"")</f>
        <v/>
      </c>
      <c r="R62" s="197" t="str">
        <f ca="1">_xlfn.IFNA(  SUBSTITUTE(     IF(  INDEX(役男大表!$A$1:$BD$75,MATCH($A62,役男大表!$A$1:$A$75,0),   MATCH(R$1,役男大表!$A$3:$BD$3,0)  )=0,"",  IF(  INDEX(役男大表!$A$1:$BD$75,MATCH($A62,役男大表!$A$1:$A$75,0),   MATCH(R$1,役男大表!$A$3:$BD$3,0)  )="榮","x",  IF(  INDEX(役男大表!$A$1:$BD$75,MATCH($A62,役男大表!$A$1:$A$75,0),   MATCH(R$1,役男大表!$A$3:$BD$3,0)  )="榮-22",  "x榮18-22",               INDEX(役男大表!$A$1:$BD$75,MATCH($A62,役男大表!$A$1:$A$75,0),   MATCH(R$1,役男大表!$A$3:$BD$3,0)  )                  )  )  )," ",""),"")</f>
        <v>病08-12</v>
      </c>
      <c r="S62" s="197" t="str">
        <f ca="1">_xlfn.IFNA(  SUBSTITUTE(     IF(  INDEX(役男大表!$A$1:$BD$75,MATCH($A62,役男大表!$A$1:$A$75,0),   MATCH(S$1,役男大表!$A$3:$BD$3,0)  )=0,"",  IF(  INDEX(役男大表!$A$1:$BD$75,MATCH($A62,役男大表!$A$1:$A$75,0),   MATCH(S$1,役男大表!$A$3:$BD$3,0)  )="榮","x",  IF(  INDEX(役男大表!$A$1:$BD$75,MATCH($A62,役男大表!$A$1:$A$75,0),   MATCH(S$1,役男大表!$A$3:$BD$3,0)  )="榮-22",  "x榮18-22",               INDEX(役男大表!$A$1:$BD$75,MATCH($A62,役男大表!$A$1:$A$75,0),   MATCH(S$1,役男大表!$A$3:$BD$3,0)  )                  )  )  )," ",""),"")</f>
        <v/>
      </c>
      <c r="T62" s="197" t="str">
        <f ca="1">_xlfn.IFNA(  SUBSTITUTE(     IF(  INDEX(役男大表!$A$1:$BD$75,MATCH($A62,役男大表!$A$1:$A$75,0),   MATCH(T$1,役男大表!$A$3:$BD$3,0)  )=0,"",  IF(  INDEX(役男大表!$A$1:$BD$75,MATCH($A62,役男大表!$A$1:$A$75,0),   MATCH(T$1,役男大表!$A$3:$BD$3,0)  )="榮","x",  IF(  INDEX(役男大表!$A$1:$BD$75,MATCH($A62,役男大表!$A$1:$A$75,0),   MATCH(T$1,役男大表!$A$3:$BD$3,0)  )="榮-22",  "x榮18-22",               INDEX(役男大表!$A$1:$BD$75,MATCH($A62,役男大表!$A$1:$A$75,0),   MATCH(T$1,役男大表!$A$3:$BD$3,0)  )                  )  )  )," ",""),"")</f>
        <v/>
      </c>
      <c r="U62" s="197" t="str">
        <f ca="1">_xlfn.IFNA(  SUBSTITUTE(     IF(  INDEX(役男大表!$A$1:$BD$75,MATCH($A62,役男大表!$A$1:$A$75,0),   MATCH(U$1,役男大表!$A$3:$BD$3,0)  )=0,"",  IF(  INDEX(役男大表!$A$1:$BD$75,MATCH($A62,役男大表!$A$1:$A$75,0),   MATCH(U$1,役男大表!$A$3:$BD$3,0)  )="榮","x",  IF(  INDEX(役男大表!$A$1:$BD$75,MATCH($A62,役男大表!$A$1:$A$75,0),   MATCH(U$1,役男大表!$A$3:$BD$3,0)  )="榮-22",  "x榮18-22",               INDEX(役男大表!$A$1:$BD$75,MATCH($A62,役男大表!$A$1:$A$75,0),   MATCH(U$1,役男大表!$A$3:$BD$3,0)  )                  )  )  )," ",""),"")</f>
        <v>榮18-20日13</v>
      </c>
      <c r="V62" s="197" t="str">
        <f ca="1">_xlfn.IFNA(  SUBSTITUTE(     IF(  INDEX(役男大表!$A$1:$BD$75,MATCH($A62,役男大表!$A$1:$A$75,0),   MATCH(V$1,役男大表!$A$3:$BD$3,0)  )=0,"",  IF(  INDEX(役男大表!$A$1:$BD$75,MATCH($A62,役男大表!$A$1:$A$75,0),   MATCH(V$1,役男大表!$A$3:$BD$3,0)  )="榮","x",  IF(  INDEX(役男大表!$A$1:$BD$75,MATCH($A62,役男大表!$A$1:$A$75,0),   MATCH(V$1,役男大表!$A$3:$BD$3,0)  )="榮-22",  "x榮18-22",               INDEX(役男大表!$A$1:$BD$75,MATCH($A62,役男大表!$A$1:$A$75,0),   MATCH(V$1,役男大表!$A$3:$BD$3,0)  )                  )  )  )," ",""),"")</f>
        <v>榮19日18-20日13病13-17</v>
      </c>
      <c r="W62" s="197" t="str">
        <f ca="1">_xlfn.IFNA(  SUBSTITUTE(     IF(  INDEX(役男大表!$A$1:$BD$75,MATCH($A62,役男大表!$A$1:$A$75,0),   MATCH(W$1,役男大表!$A$3:$BD$3,0)  )=0,"",  IF(  INDEX(役男大表!$A$1:$BD$75,MATCH($A62,役男大表!$A$1:$A$75,0),   MATCH(W$1,役男大表!$A$3:$BD$3,0)  )="榮","x",  IF(  INDEX(役男大表!$A$1:$BD$75,MATCH($A62,役男大表!$A$1:$A$75,0),   MATCH(W$1,役男大表!$A$3:$BD$3,0)  )="榮-22",  "x榮18-22",               INDEX(役男大表!$A$1:$BD$75,MATCH($A62,役男大表!$A$1:$A$75,0),   MATCH(W$1,役男大表!$A$3:$BD$3,0)  )                  )  )  )," ",""),"")</f>
        <v/>
      </c>
      <c r="X62" s="197" t="str">
        <f ca="1">_xlfn.IFNA(  SUBSTITUTE(     IF(  INDEX(役男大表!$A$1:$BD$75,MATCH($A62,役男大表!$A$1:$A$75,0),   MATCH(X$1,役男大表!$A$3:$BD$3,0)  )=0,"",  IF(  INDEX(役男大表!$A$1:$BD$75,MATCH($A62,役男大表!$A$1:$A$75,0),   MATCH(X$1,役男大表!$A$3:$BD$3,0)  )="榮","x",  IF(  INDEX(役男大表!$A$1:$BD$75,MATCH($A62,役男大表!$A$1:$A$75,0),   MATCH(X$1,役男大表!$A$3:$BD$3,0)  )="榮-22",  "x榮18-22",               INDEX(役男大表!$A$1:$BD$75,MATCH($A62,役男大表!$A$1:$A$75,0),   MATCH(X$1,役男大表!$A$3:$BD$3,0)  )                  )  )  )," ",""),"")</f>
        <v/>
      </c>
      <c r="Y62" s="197" t="str">
        <f ca="1">_xlfn.IFNA(  SUBSTITUTE(     IF(  INDEX(役男大表!$A$1:$BD$75,MATCH($A62,役男大表!$A$1:$A$75,0),   MATCH(Y$1,役男大表!$A$3:$BD$3,0)  )=0,"",  IF(  INDEX(役男大表!$A$1:$BD$75,MATCH($A62,役男大表!$A$1:$A$75,0),   MATCH(Y$1,役男大表!$A$3:$BD$3,0)  )="榮","x",  IF(  INDEX(役男大表!$A$1:$BD$75,MATCH($A62,役男大表!$A$1:$A$75,0),   MATCH(Y$1,役男大表!$A$3:$BD$3,0)  )="榮-22",  "x榮18-22",               INDEX(役男大表!$A$1:$BD$75,MATCH($A62,役男大表!$A$1:$A$75,0),   MATCH(Y$1,役男大表!$A$3:$BD$3,0)  )                  )  )  )," ",""),"")</f>
        <v>病08-12</v>
      </c>
      <c r="Z62" s="197" t="str">
        <f ca="1">_xlfn.IFNA(  SUBSTITUTE(     IF(  INDEX(役男大表!$A$1:$BD$75,MATCH($A62,役男大表!$A$1:$A$75,0),   MATCH(Z$1,役男大表!$A$3:$BD$3,0)  )=0,"",  IF(  INDEX(役男大表!$A$1:$BD$75,MATCH($A62,役男大表!$A$1:$A$75,0),   MATCH(Z$1,役男大表!$A$3:$BD$3,0)  )="榮","x",  IF(  INDEX(役男大表!$A$1:$BD$75,MATCH($A62,役男大表!$A$1:$A$75,0),   MATCH(Z$1,役男大表!$A$3:$BD$3,0)  )="榮-22",  "x榮18-22",               INDEX(役男大表!$A$1:$BD$75,MATCH($A62,役男大表!$A$1:$A$75,0),   MATCH(Z$1,役男大表!$A$3:$BD$3,0)  )                  )  )  )," ",""),"")</f>
        <v>x</v>
      </c>
      <c r="AA62" s="197" t="str">
        <f ca="1">_xlfn.IFNA(  SUBSTITUTE(     IF(  INDEX(役男大表!$A$1:$BD$75,MATCH($A62,役男大表!$A$1:$A$75,0),   MATCH(AA$1,役男大表!$A$3:$BD$3,0)  )=0,"",  IF(  INDEX(役男大表!$A$1:$BD$75,MATCH($A62,役男大表!$A$1:$A$75,0),   MATCH(AA$1,役男大表!$A$3:$BD$3,0)  )="榮","x",  IF(  INDEX(役男大表!$A$1:$BD$75,MATCH($A62,役男大表!$A$1:$A$75,0),   MATCH(AA$1,役男大表!$A$3:$BD$3,0)  )="榮-22",  "x榮18-22",               INDEX(役男大表!$A$1:$BD$75,MATCH($A62,役男大表!$A$1:$A$75,0),   MATCH(AA$1,役男大表!$A$3:$BD$3,0)  )                  )  )  )," ",""),"")</f>
        <v>x</v>
      </c>
      <c r="AB62" s="197" t="str">
        <f ca="1">_xlfn.IFNA(  SUBSTITUTE(     IF(  INDEX(役男大表!$A$1:$BD$75,MATCH($A62,役男大表!$A$1:$A$75,0),   MATCH(AB$1,役男大表!$A$3:$BD$3,0)  )=0,"",  IF(  INDEX(役男大表!$A$1:$BD$75,MATCH($A62,役男大表!$A$1:$A$75,0),   MATCH(AB$1,役男大表!$A$3:$BD$3,0)  )="榮","x",  IF(  INDEX(役男大表!$A$1:$BD$75,MATCH($A62,役男大表!$A$1:$A$75,0),   MATCH(AB$1,役男大表!$A$3:$BD$3,0)  )="榮-22",  "x榮18-22",               INDEX(役男大表!$A$1:$BD$75,MATCH($A62,役男大表!$A$1:$A$75,0),   MATCH(AB$1,役男大表!$A$3:$BD$3,0)  )                  )  )  )," ",""),"")</f>
        <v>x</v>
      </c>
      <c r="AC62" s="197" t="str">
        <f ca="1">_xlfn.IFNA(  SUBSTITUTE(     IF(  INDEX(役男大表!$A$1:$BD$75,MATCH($A62,役男大表!$A$1:$A$75,0),   MATCH(AC$1,役男大表!$A$3:$BD$3,0)  )=0,"",  IF(  INDEX(役男大表!$A$1:$BD$75,MATCH($A62,役男大表!$A$1:$A$75,0),   MATCH(AC$1,役男大表!$A$3:$BD$3,0)  )="榮","x",  IF(  INDEX(役男大表!$A$1:$BD$75,MATCH($A62,役男大表!$A$1:$A$75,0),   MATCH(AC$1,役男大表!$A$3:$BD$3,0)  )="榮-22",  "x榮18-22",               INDEX(役男大表!$A$1:$BD$75,MATCH($A62,役男大表!$A$1:$A$75,0),   MATCH(AC$1,役男大表!$A$3:$BD$3,0)  )                  )  )  )," ",""),"")</f>
        <v>x</v>
      </c>
      <c r="AD62" s="197" t="str">
        <f ca="1">_xlfn.IFNA(  SUBSTITUTE(     IF(  INDEX(役男大表!$A$1:$BD$75,MATCH($A62,役男大表!$A$1:$A$75,0),   MATCH(AD$1,役男大表!$A$3:$BD$3,0)  )=0,"",  IF(  INDEX(役男大表!$A$1:$BD$75,MATCH($A62,役男大表!$A$1:$A$75,0),   MATCH(AD$1,役男大表!$A$3:$BD$3,0)  )="榮","x",  IF(  INDEX(役男大表!$A$1:$BD$75,MATCH($A62,役男大表!$A$1:$A$75,0),   MATCH(AD$1,役男大表!$A$3:$BD$3,0)  )="榮-22",  "x榮18-22",               INDEX(役男大表!$A$1:$BD$75,MATCH($A62,役男大表!$A$1:$A$75,0),   MATCH(AD$1,役男大表!$A$3:$BD$3,0)  )                  )  )  )," ",""),"")</f>
        <v/>
      </c>
      <c r="AE62" s="197" t="str">
        <f ca="1">_xlfn.IFNA(  SUBSTITUTE(     IF(  INDEX(役男大表!$A$1:$BD$75,MATCH($A62,役男大表!$A$1:$A$75,0),   MATCH(AE$1,役男大表!$A$3:$BD$3,0)  )=0,"",  IF(  INDEX(役男大表!$A$1:$BD$75,MATCH($A62,役男大表!$A$1:$A$75,0),   MATCH(AE$1,役男大表!$A$3:$BD$3,0)  )="榮","x",  IF(  INDEX(役男大表!$A$1:$BD$75,MATCH($A62,役男大表!$A$1:$A$75,0),   MATCH(AE$1,役男大表!$A$3:$BD$3,0)  )="榮-22",  "x榮18-22",               INDEX(役男大表!$A$1:$BD$75,MATCH($A62,役男大表!$A$1:$A$75,0),   MATCH(AE$1,役男大表!$A$3:$BD$3,0)  )                  )  )  )," ",""),"")</f>
        <v/>
      </c>
      <c r="AF62" s="197" t="str">
        <f ca="1">_xlfn.IFNA(  SUBSTITUTE(     IF(  INDEX(役男大表!$A$1:$BD$75,MATCH($A62,役男大表!$A$1:$A$75,0),   MATCH(AF$1,役男大表!$A$3:$BD$3,0)  )=0,"",  IF(  INDEX(役男大表!$A$1:$BD$75,MATCH($A62,役男大表!$A$1:$A$75,0),   MATCH(AF$1,役男大表!$A$3:$BD$3,0)  )="榮","x",  IF(  INDEX(役男大表!$A$1:$BD$75,MATCH($A62,役男大表!$A$1:$A$75,0),   MATCH(AF$1,役男大表!$A$3:$BD$3,0)  )="榮-22",  "x榮18-22",               INDEX(役男大表!$A$1:$BD$75,MATCH($A62,役男大表!$A$1:$A$75,0),   MATCH(AF$1,役男大表!$A$3:$BD$3,0)  )                  )  )  )," ",""),"")</f>
        <v>病08-12</v>
      </c>
      <c r="AG62" s="197" t="str">
        <f ca="1">_xlfn.IFNA(  SUBSTITUTE(     IF(  INDEX(役男大表!$A$1:$BD$75,MATCH($A62,役男大表!$A$1:$A$75,0),   MATCH(AG$1,役男大表!$A$3:$BD$3,0)  )=0,"",  IF(  INDEX(役男大表!$A$1:$BD$75,MATCH($A62,役男大表!$A$1:$A$75,0),   MATCH(AG$1,役男大表!$A$3:$BD$3,0)  )="榮","x",  IF(  INDEX(役男大表!$A$1:$BD$75,MATCH($A62,役男大表!$A$1:$A$75,0),   MATCH(AG$1,役男大表!$A$3:$BD$3,0)  )="榮-22",  "x榮18-22",               INDEX(役男大表!$A$1:$BD$75,MATCH($A62,役男大表!$A$1:$A$75,0),   MATCH(AG$1,役男大表!$A$3:$BD$3,0)  )                  )  )  )," ",""),"")</f>
        <v>x</v>
      </c>
      <c r="AH62" s="98"/>
      <c r="AI62" s="98"/>
      <c r="AJ62" s="98"/>
      <c r="AM62" s="257">
        <f t="shared" si="1"/>
        <v>61</v>
      </c>
      <c r="AN62" s="65" t="str">
        <f t="shared" si="2"/>
        <v>唐正瑋</v>
      </c>
      <c r="AO62" s="70" t="str">
        <f t="shared" ca="1" si="3"/>
        <v>18收</v>
      </c>
      <c r="AP62" s="65" t="str">
        <f>_xlfn.IFNA(IF((ROW(AP62)-1)&lt;=暫1!$B$2,IF(VALUE($AM62)=暫1!B$3,"家因",IF(VALUE($AM62)=暫1!C$3,"家因",IF(VALUE($AM62)=暫1!D$3,"家因",IF(VALUE($AM62)=暫1!E$3,"家因",IF(VALUE($AM62)=暫1!F$3,"家因",IF(VALUE($AM62)=暫1!G$3,"家因",IF(VALUE($AM62)=暫1!H$3,"家因",IF(VALUE($AM62)=暫1!I$3,"家因",IF(VALUE($AM62)=暫1!J$3,"家因",IF(VALUE($AM62)=暫1!K$3,"家因",IF(VALUE($AM62)=暫1!L$3,"家因",IF(VALUE($AM62)=暫1!M$3,"家因",IF(VALUE($AM62)=暫1!N$3,"家因",IF(VALUE($AM62)=暫1!O$3,"家因",IF(VALUE($AM62)=暫1!P$3,"家因",IF(VALUE($AM62)=暫1!Q$3,"家因",IF(VALUE($AM62)=暫1!R$3,"家因",IF(VALUE($AM62)=暫1!S$3,"家因",IF(VALUE($AM62)=暫1!T$3,"家因",IF(VALUE($AM62)=暫1!U$3,"家因","")))))))))))))))))))),""),"")</f>
        <v/>
      </c>
      <c r="AQ62" s="65" t="str">
        <f ca="1">IF((ROW(AQ62)-1)&lt;=暫1!$B$2,_xlfn.IFNA(IF(INDEX($A$1:$AJ$99,MATCH($AN62,$B$1:$B$219,0),VALUE($AQ$1+3))="成","補",INDEX($A$1:$AJ$99,MATCH($AN62,$B$1:$B$219,0),VALUE($AQ$1+3))),""),"")</f>
        <v>x</v>
      </c>
      <c r="AR62" s="65">
        <f>IF((ROW(AR62)-1)&lt;=暫1!$B$2,_xlfn.IFNA(IF(INDEX($A$1:$AJ$99,MATCH($AN62,$B$1:$B$219,0),VALUE($AR$1+3))="成","補",INDEX($A$1:$AJ$99,MATCH($AN62,$B$1:$B$219,0),VALUE($AR$1+3))),""),"")</f>
        <v>0</v>
      </c>
      <c r="AS62" s="65">
        <f>IF((ROW(AS62)-1)&lt;=暫1!$B$2,_xlfn.IFNA(IF(INDEX($A$1:$AJ$99,MATCH($AN62,$B$1:$B$219,0),VALUE($AS$1+3))="成","補",INDEX($A$1:$AJ$99,MATCH($AN62,$B$1:$B$219,0),VALUE($AS$1+3))),""),"")</f>
        <v>0</v>
      </c>
      <c r="AT62" s="65" t="e">
        <f t="shared" ca="1" si="4"/>
        <v>#N/A</v>
      </c>
      <c r="AU62" s="65" t="e">
        <f t="shared" ca="1" si="8"/>
        <v>#N/A</v>
      </c>
      <c r="AV62" s="65" t="str">
        <f t="shared" ca="1" si="6"/>
        <v/>
      </c>
      <c r="AY62" s="62"/>
      <c r="AZ62" s="62"/>
      <c r="BA62" s="62"/>
      <c r="BB62" s="62"/>
      <c r="BC62" s="62"/>
    </row>
    <row r="63" spans="1:55" ht="25.5" customHeight="1">
      <c r="A63" s="197">
        <v>62</v>
      </c>
      <c r="B63" s="197" t="str">
        <f>_xlfn.IFNA(  INDEX(役男大表!$A$1:$BD$75,MATCH(A63,役男大表!$A$1:$A$75,0),2),"")</f>
        <v>曾慶鈞</v>
      </c>
      <c r="C63" s="197" t="str">
        <f ca="1">_xlfn.IFNA(  SUBSTITUTE(     IF(  INDEX(役男大表!$A$1:$BD$75,MATCH($A63,役男大表!$A$1:$A$75,0),   MATCH(C$1,役男大表!$A$3:$BD$3,0)  )=0,"",  IF(  INDEX(役男大表!$A$1:$BD$75,MATCH($A63,役男大表!$A$1:$A$75,0),   MATCH(C$1,役男大表!$A$3:$BD$3,0)  )="榮","x",  IF(  INDEX(役男大表!$A$1:$BD$75,MATCH($A63,役男大表!$A$1:$A$75,0),   MATCH(C$1,役男大表!$A$3:$BD$3,0)  )="榮-22",  "x榮18-22",               INDEX(役男大表!$A$1:$BD$75,MATCH($A63,役男大表!$A$1:$A$75,0),   MATCH(C$1,役男大表!$A$3:$BD$3,0)  )                  )  )  )," ",""),"")</f>
        <v/>
      </c>
      <c r="D63" s="197" t="str">
        <f ca="1">_xlfn.IFNA(  SUBSTITUTE(     IF(  INDEX(役男大表!$A$1:$BD$75,MATCH($A63,役男大表!$A$1:$A$75,0),   MATCH(D$1,役男大表!$A$3:$BD$3,0)  )=0,"",  IF(  INDEX(役男大表!$A$1:$BD$75,MATCH($A63,役男大表!$A$1:$A$75,0),   MATCH(D$1,役男大表!$A$3:$BD$3,0)  )="榮","x",  IF(  INDEX(役男大表!$A$1:$BD$75,MATCH($A63,役男大表!$A$1:$A$75,0),   MATCH(D$1,役男大表!$A$3:$BD$3,0)  )="榮-22",  "x榮18-22",               INDEX(役男大表!$A$1:$BD$75,MATCH($A63,役男大表!$A$1:$A$75,0),   MATCH(D$1,役男大表!$A$3:$BD$3,0)  )                  )  )  )," ",""),"")</f>
        <v/>
      </c>
      <c r="E63" s="197" t="str">
        <f ca="1">_xlfn.IFNA(  SUBSTITUTE(     IF(  INDEX(役男大表!$A$1:$BD$75,MATCH($A63,役男大表!$A$1:$A$75,0),   MATCH(E$1,役男大表!$A$3:$BD$3,0)  )=0,"",  IF(  INDEX(役男大表!$A$1:$BD$75,MATCH($A63,役男大表!$A$1:$A$75,0),   MATCH(E$1,役男大表!$A$3:$BD$3,0)  )="榮","x",  IF(  INDEX(役男大表!$A$1:$BD$75,MATCH($A63,役男大表!$A$1:$A$75,0),   MATCH(E$1,役男大表!$A$3:$BD$3,0)  )="榮-22",  "x榮18-22",               INDEX(役男大表!$A$1:$BD$75,MATCH($A63,役男大表!$A$1:$A$75,0),   MATCH(E$1,役男大表!$A$3:$BD$3,0)  )                  )  )  )," ",""),"")</f>
        <v/>
      </c>
      <c r="F63" s="197" t="str">
        <f ca="1">_xlfn.IFNA(  SUBSTITUTE(     IF(  INDEX(役男大表!$A$1:$BD$75,MATCH($A63,役男大表!$A$1:$A$75,0),   MATCH(F$1,役男大表!$A$3:$BD$3,0)  )=0,"",  IF(  INDEX(役男大表!$A$1:$BD$75,MATCH($A63,役男大表!$A$1:$A$75,0),   MATCH(F$1,役男大表!$A$3:$BD$3,0)  )="榮","x",  IF(  INDEX(役男大表!$A$1:$BD$75,MATCH($A63,役男大表!$A$1:$A$75,0),   MATCH(F$1,役男大表!$A$3:$BD$3,0)  )="榮-22",  "x榮18-22",               INDEX(役男大表!$A$1:$BD$75,MATCH($A63,役男大表!$A$1:$A$75,0),   MATCH(F$1,役男大表!$A$3:$BD$3,0)  )                  )  )  )," ",""),"")</f>
        <v>x</v>
      </c>
      <c r="G63" s="197" t="str">
        <f ca="1">_xlfn.IFNA(  SUBSTITUTE(     IF(  INDEX(役男大表!$A$1:$BD$75,MATCH($A63,役男大表!$A$1:$A$75,0),   MATCH(G$1,役男大表!$A$3:$BD$3,0)  )=0,"",  IF(  INDEX(役男大表!$A$1:$BD$75,MATCH($A63,役男大表!$A$1:$A$75,0),   MATCH(G$1,役男大表!$A$3:$BD$3,0)  )="榮","x",  IF(  INDEX(役男大表!$A$1:$BD$75,MATCH($A63,役男大表!$A$1:$A$75,0),   MATCH(G$1,役男大表!$A$3:$BD$3,0)  )="榮-22",  "x榮18-22",               INDEX(役男大表!$A$1:$BD$75,MATCH($A63,役男大表!$A$1:$A$75,0),   MATCH(G$1,役男大表!$A$3:$BD$3,0)  )                  )  )  )," ",""),"")</f>
        <v>x</v>
      </c>
      <c r="H63" s="197" t="str">
        <f ca="1">_xlfn.IFNA(  SUBSTITUTE(     IF(  INDEX(役男大表!$A$1:$BD$75,MATCH($A63,役男大表!$A$1:$A$75,0),   MATCH(H$1,役男大表!$A$3:$BD$3,0)  )=0,"",  IF(  INDEX(役男大表!$A$1:$BD$75,MATCH($A63,役男大表!$A$1:$A$75,0),   MATCH(H$1,役男大表!$A$3:$BD$3,0)  )="榮","x",  IF(  INDEX(役男大表!$A$1:$BD$75,MATCH($A63,役男大表!$A$1:$A$75,0),   MATCH(H$1,役男大表!$A$3:$BD$3,0)  )="榮-22",  "x榮18-22",               INDEX(役男大表!$A$1:$BD$75,MATCH($A63,役男大表!$A$1:$A$75,0),   MATCH(H$1,役男大表!$A$3:$BD$3,0)  )                  )  )  )," ",""),"")</f>
        <v>x病18-22</v>
      </c>
      <c r="I63" s="197" t="str">
        <f ca="1">_xlfn.IFNA(  SUBSTITUTE(     IF(  INDEX(役男大表!$A$1:$BD$75,MATCH($A63,役男大表!$A$1:$A$75,0),   MATCH(I$1,役男大表!$A$3:$BD$3,0)  )=0,"",  IF(  INDEX(役男大表!$A$1:$BD$75,MATCH($A63,役男大表!$A$1:$A$75,0),   MATCH(I$1,役男大表!$A$3:$BD$3,0)  )="榮","x",  IF(  INDEX(役男大表!$A$1:$BD$75,MATCH($A63,役男大表!$A$1:$A$75,0),   MATCH(I$1,役男大表!$A$3:$BD$3,0)  )="榮-22",  "x榮18-22",               INDEX(役男大表!$A$1:$BD$75,MATCH($A63,役男大表!$A$1:$A$75,0),   MATCH(I$1,役男大表!$A$3:$BD$3,0)  )                  )  )  )," ",""),"")</f>
        <v/>
      </c>
      <c r="J63" s="197" t="str">
        <f ca="1">_xlfn.IFNA(  SUBSTITUTE(     IF(  INDEX(役男大表!$A$1:$BD$75,MATCH($A63,役男大表!$A$1:$A$75,0),   MATCH(J$1,役男大表!$A$3:$BD$3,0)  )=0,"",  IF(  INDEX(役男大表!$A$1:$BD$75,MATCH($A63,役男大表!$A$1:$A$75,0),   MATCH(J$1,役男大表!$A$3:$BD$3,0)  )="榮","x",  IF(  INDEX(役男大表!$A$1:$BD$75,MATCH($A63,役男大表!$A$1:$A$75,0),   MATCH(J$1,役男大表!$A$3:$BD$3,0)  )="榮-22",  "x榮18-22",               INDEX(役男大表!$A$1:$BD$75,MATCH($A63,役男大表!$A$1:$A$75,0),   MATCH(J$1,役男大表!$A$3:$BD$3,0)  )                  )  )  )," ",""),"")</f>
        <v/>
      </c>
      <c r="K63" s="197" t="str">
        <f ca="1">_xlfn.IFNA(  SUBSTITUTE(     IF(  INDEX(役男大表!$A$1:$BD$75,MATCH($A63,役男大表!$A$1:$A$75,0),   MATCH(K$1,役男大表!$A$3:$BD$3,0)  )=0,"",  IF(  INDEX(役男大表!$A$1:$BD$75,MATCH($A63,役男大表!$A$1:$A$75,0),   MATCH(K$1,役男大表!$A$3:$BD$3,0)  )="榮","x",  IF(  INDEX(役男大表!$A$1:$BD$75,MATCH($A63,役男大表!$A$1:$A$75,0),   MATCH(K$1,役男大表!$A$3:$BD$3,0)  )="榮-22",  "x榮18-22",               INDEX(役男大表!$A$1:$BD$75,MATCH($A63,役男大表!$A$1:$A$75,0),   MATCH(K$1,役男大表!$A$3:$BD$3,0)  )                  )  )  )," ",""),"")</f>
        <v/>
      </c>
      <c r="L63" s="197" t="str">
        <f ca="1">_xlfn.IFNA(  SUBSTITUTE(     IF(  INDEX(役男大表!$A$1:$BD$75,MATCH($A63,役男大表!$A$1:$A$75,0),   MATCH(L$1,役男大表!$A$3:$BD$3,0)  )=0,"",  IF(  INDEX(役男大表!$A$1:$BD$75,MATCH($A63,役男大表!$A$1:$A$75,0),   MATCH(L$1,役男大表!$A$3:$BD$3,0)  )="榮","x",  IF(  INDEX(役男大表!$A$1:$BD$75,MATCH($A63,役男大表!$A$1:$A$75,0),   MATCH(L$1,役男大表!$A$3:$BD$3,0)  )="榮-22",  "x榮18-22",               INDEX(役男大表!$A$1:$BD$75,MATCH($A63,役男大表!$A$1:$A$75,0),   MATCH(L$1,役男大表!$A$3:$BD$3,0)  )                  )  )  )," ",""),"")</f>
        <v/>
      </c>
      <c r="M63" s="197" t="str">
        <f ca="1">_xlfn.IFNA(  SUBSTITUTE(     IF(  INDEX(役男大表!$A$1:$BD$75,MATCH($A63,役男大表!$A$1:$A$75,0),   MATCH(M$1,役男大表!$A$3:$BD$3,0)  )=0,"",  IF(  INDEX(役男大表!$A$1:$BD$75,MATCH($A63,役男大表!$A$1:$A$75,0),   MATCH(M$1,役男大表!$A$3:$BD$3,0)  )="榮","x",  IF(  INDEX(役男大表!$A$1:$BD$75,MATCH($A63,役男大表!$A$1:$A$75,0),   MATCH(M$1,役男大表!$A$3:$BD$3,0)  )="榮-22",  "x榮18-22",               INDEX(役男大表!$A$1:$BD$75,MATCH($A63,役男大表!$A$1:$A$75,0),   MATCH(M$1,役男大表!$A$3:$BD$3,0)  )                  )  )  )," ",""),"")</f>
        <v/>
      </c>
      <c r="N63" s="197" t="str">
        <f ca="1">_xlfn.IFNA(  SUBSTITUTE(     IF(  INDEX(役男大表!$A$1:$BD$75,MATCH($A63,役男大表!$A$1:$A$75,0),   MATCH(N$1,役男大表!$A$3:$BD$3,0)  )=0,"",  IF(  INDEX(役男大表!$A$1:$BD$75,MATCH($A63,役男大表!$A$1:$A$75,0),   MATCH(N$1,役男大表!$A$3:$BD$3,0)  )="榮","x",  IF(  INDEX(役男大表!$A$1:$BD$75,MATCH($A63,役男大表!$A$1:$A$75,0),   MATCH(N$1,役男大表!$A$3:$BD$3,0)  )="榮-22",  "x榮18-22",               INDEX(役男大表!$A$1:$BD$75,MATCH($A63,役男大表!$A$1:$A$75,0),   MATCH(N$1,役男大表!$A$3:$BD$3,0)  )                  )  )  )," ",""),"")</f>
        <v/>
      </c>
      <c r="O63" s="197" t="str">
        <f ca="1">_xlfn.IFNA(  SUBSTITUTE(     IF(  INDEX(役男大表!$A$1:$BD$75,MATCH($A63,役男大表!$A$1:$A$75,0),   MATCH(O$1,役男大表!$A$3:$BD$3,0)  )=0,"",  IF(  INDEX(役男大表!$A$1:$BD$75,MATCH($A63,役男大表!$A$1:$A$75,0),   MATCH(O$1,役男大表!$A$3:$BD$3,0)  )="榮","x",  IF(  INDEX(役男大表!$A$1:$BD$75,MATCH($A63,役男大表!$A$1:$A$75,0),   MATCH(O$1,役男大表!$A$3:$BD$3,0)  )="榮-22",  "x榮18-22",               INDEX(役男大表!$A$1:$BD$75,MATCH($A63,役男大表!$A$1:$A$75,0),   MATCH(O$1,役男大表!$A$3:$BD$3,0)  )                  )  )  )," ",""),"")</f>
        <v/>
      </c>
      <c r="P63" s="197" t="str">
        <f ca="1">_xlfn.IFNA(  SUBSTITUTE(     IF(  INDEX(役男大表!$A$1:$BD$75,MATCH($A63,役男大表!$A$1:$A$75,0),   MATCH(P$1,役男大表!$A$3:$BD$3,0)  )=0,"",  IF(  INDEX(役男大表!$A$1:$BD$75,MATCH($A63,役男大表!$A$1:$A$75,0),   MATCH(P$1,役男大表!$A$3:$BD$3,0)  )="榮","x",  IF(  INDEX(役男大表!$A$1:$BD$75,MATCH($A63,役男大表!$A$1:$A$75,0),   MATCH(P$1,役男大表!$A$3:$BD$3,0)  )="榮-22",  "x榮18-22",               INDEX(役男大表!$A$1:$BD$75,MATCH($A63,役男大表!$A$1:$A$75,0),   MATCH(P$1,役男大表!$A$3:$BD$3,0)  )                  )  )  )," ",""),"")</f>
        <v/>
      </c>
      <c r="Q63" s="197" t="str">
        <f ca="1">_xlfn.IFNA(  SUBSTITUTE(     IF(  INDEX(役男大表!$A$1:$BD$75,MATCH($A63,役男大表!$A$1:$A$75,0),   MATCH(Q$1,役男大表!$A$3:$BD$3,0)  )=0,"",  IF(  INDEX(役男大表!$A$1:$BD$75,MATCH($A63,役男大表!$A$1:$A$75,0),   MATCH(Q$1,役男大表!$A$3:$BD$3,0)  )="榮","x",  IF(  INDEX(役男大表!$A$1:$BD$75,MATCH($A63,役男大表!$A$1:$A$75,0),   MATCH(Q$1,役男大表!$A$3:$BD$3,0)  )="榮-22",  "x榮18-22",               INDEX(役男大表!$A$1:$BD$75,MATCH($A63,役男大表!$A$1:$A$75,0),   MATCH(Q$1,役男大表!$A$3:$BD$3,0)  )                  )  )  )," ",""),"")</f>
        <v/>
      </c>
      <c r="R63" s="197" t="str">
        <f ca="1">_xlfn.IFNA(  SUBSTITUTE(     IF(  INDEX(役男大表!$A$1:$BD$75,MATCH($A63,役男大表!$A$1:$A$75,0),   MATCH(R$1,役男大表!$A$3:$BD$3,0)  )=0,"",  IF(  INDEX(役男大表!$A$1:$BD$75,MATCH($A63,役男大表!$A$1:$A$75,0),   MATCH(R$1,役男大表!$A$3:$BD$3,0)  )="榮","x",  IF(  INDEX(役男大表!$A$1:$BD$75,MATCH($A63,役男大表!$A$1:$A$75,0),   MATCH(R$1,役男大表!$A$3:$BD$3,0)  )="榮-22",  "x榮18-22",               INDEX(役男大表!$A$1:$BD$75,MATCH($A63,役男大表!$A$1:$A$75,0),   MATCH(R$1,役男大表!$A$3:$BD$3,0)  )                  )  )  )," ",""),"")</f>
        <v/>
      </c>
      <c r="S63" s="197" t="str">
        <f ca="1">_xlfn.IFNA(  SUBSTITUTE(     IF(  INDEX(役男大表!$A$1:$BD$75,MATCH($A63,役男大表!$A$1:$A$75,0),   MATCH(S$1,役男大表!$A$3:$BD$3,0)  )=0,"",  IF(  INDEX(役男大表!$A$1:$BD$75,MATCH($A63,役男大表!$A$1:$A$75,0),   MATCH(S$1,役男大表!$A$3:$BD$3,0)  )="榮","x",  IF(  INDEX(役男大表!$A$1:$BD$75,MATCH($A63,役男大表!$A$1:$A$75,0),   MATCH(S$1,役男大表!$A$3:$BD$3,0)  )="榮-22",  "x榮18-22",               INDEX(役男大表!$A$1:$BD$75,MATCH($A63,役男大表!$A$1:$A$75,0),   MATCH(S$1,役男大表!$A$3:$BD$3,0)  )                  )  )  )," ",""),"")</f>
        <v>x</v>
      </c>
      <c r="T63" s="197" t="str">
        <f ca="1">_xlfn.IFNA(  SUBSTITUTE(     IF(  INDEX(役男大表!$A$1:$BD$75,MATCH($A63,役男大表!$A$1:$A$75,0),   MATCH(T$1,役男大表!$A$3:$BD$3,0)  )=0,"",  IF(  INDEX(役男大表!$A$1:$BD$75,MATCH($A63,役男大表!$A$1:$A$75,0),   MATCH(T$1,役男大表!$A$3:$BD$3,0)  )="榮","x",  IF(  INDEX(役男大表!$A$1:$BD$75,MATCH($A63,役男大表!$A$1:$A$75,0),   MATCH(T$1,役男大表!$A$3:$BD$3,0)  )="榮-22",  "x榮18-22",               INDEX(役男大表!$A$1:$BD$75,MATCH($A63,役男大表!$A$1:$A$75,0),   MATCH(T$1,役男大表!$A$3:$BD$3,0)  )                  )  )  )," ",""),"")</f>
        <v>x</v>
      </c>
      <c r="U63" s="197" t="str">
        <f ca="1">_xlfn.IFNA(  SUBSTITUTE(     IF(  INDEX(役男大表!$A$1:$BD$75,MATCH($A63,役男大表!$A$1:$A$75,0),   MATCH(U$1,役男大表!$A$3:$BD$3,0)  )=0,"",  IF(  INDEX(役男大表!$A$1:$BD$75,MATCH($A63,役男大表!$A$1:$A$75,0),   MATCH(U$1,役男大表!$A$3:$BD$3,0)  )="榮","x",  IF(  INDEX(役男大表!$A$1:$BD$75,MATCH($A63,役男大表!$A$1:$A$75,0),   MATCH(U$1,役男大表!$A$3:$BD$3,0)  )="榮-22",  "x榮18-22",               INDEX(役男大表!$A$1:$BD$75,MATCH($A63,役男大表!$A$1:$A$75,0),   MATCH(U$1,役男大表!$A$3:$BD$3,0)  )                  )  )  )," ",""),"")</f>
        <v>x榮18-22</v>
      </c>
      <c r="V63" s="197" t="str">
        <f ca="1">_xlfn.IFNA(  SUBSTITUTE(     IF(  INDEX(役男大表!$A$1:$BD$75,MATCH($A63,役男大表!$A$1:$A$75,0),   MATCH(V$1,役男大表!$A$3:$BD$3,0)  )=0,"",  IF(  INDEX(役男大表!$A$1:$BD$75,MATCH($A63,役男大表!$A$1:$A$75,0),   MATCH(V$1,役男大表!$A$3:$BD$3,0)  )="榮","x",  IF(  INDEX(役男大表!$A$1:$BD$75,MATCH($A63,役男大表!$A$1:$A$75,0),   MATCH(V$1,役男大表!$A$3:$BD$3,0)  )="榮-22",  "x榮18-22",               INDEX(役男大表!$A$1:$BD$75,MATCH($A63,役男大表!$A$1:$A$75,0),   MATCH(V$1,役男大表!$A$3:$BD$3,0)  )                  )  )  )," ",""),"")</f>
        <v/>
      </c>
      <c r="W63" s="197" t="str">
        <f ca="1">_xlfn.IFNA(  SUBSTITUTE(     IF(  INDEX(役男大表!$A$1:$BD$75,MATCH($A63,役男大表!$A$1:$A$75,0),   MATCH(W$1,役男大表!$A$3:$BD$3,0)  )=0,"",  IF(  INDEX(役男大表!$A$1:$BD$75,MATCH($A63,役男大表!$A$1:$A$75,0),   MATCH(W$1,役男大表!$A$3:$BD$3,0)  )="榮","x",  IF(  INDEX(役男大表!$A$1:$BD$75,MATCH($A63,役男大表!$A$1:$A$75,0),   MATCH(W$1,役男大表!$A$3:$BD$3,0)  )="榮-22",  "x榮18-22",               INDEX(役男大表!$A$1:$BD$75,MATCH($A63,役男大表!$A$1:$A$75,0),   MATCH(W$1,役男大表!$A$3:$BD$3,0)  )                  )  )  )," ",""),"")</f>
        <v/>
      </c>
      <c r="X63" s="197" t="str">
        <f ca="1">_xlfn.IFNA(  SUBSTITUTE(     IF(  INDEX(役男大表!$A$1:$BD$75,MATCH($A63,役男大表!$A$1:$A$75,0),   MATCH(X$1,役男大表!$A$3:$BD$3,0)  )=0,"",  IF(  INDEX(役男大表!$A$1:$BD$75,MATCH($A63,役男大表!$A$1:$A$75,0),   MATCH(X$1,役男大表!$A$3:$BD$3,0)  )="榮","x",  IF(  INDEX(役男大表!$A$1:$BD$75,MATCH($A63,役男大表!$A$1:$A$75,0),   MATCH(X$1,役男大表!$A$3:$BD$3,0)  )="榮-22",  "x榮18-22",               INDEX(役男大表!$A$1:$BD$75,MATCH($A63,役男大表!$A$1:$A$75,0),   MATCH(X$1,役男大表!$A$3:$BD$3,0)  )                  )  )  )," ",""),"")</f>
        <v/>
      </c>
      <c r="Y63" s="197" t="str">
        <f ca="1">_xlfn.IFNA(  SUBSTITUTE(     IF(  INDEX(役男大表!$A$1:$BD$75,MATCH($A63,役男大表!$A$1:$A$75,0),   MATCH(Y$1,役男大表!$A$3:$BD$3,0)  )=0,"",  IF(  INDEX(役男大表!$A$1:$BD$75,MATCH($A63,役男大表!$A$1:$A$75,0),   MATCH(Y$1,役男大表!$A$3:$BD$3,0)  )="榮","x",  IF(  INDEX(役男大表!$A$1:$BD$75,MATCH($A63,役男大表!$A$1:$A$75,0),   MATCH(Y$1,役男大表!$A$3:$BD$3,0)  )="榮-22",  "x榮18-22",               INDEX(役男大表!$A$1:$BD$75,MATCH($A63,役男大表!$A$1:$A$75,0),   MATCH(Y$1,役男大表!$A$3:$BD$3,0)  )                  )  )  )," ",""),"")</f>
        <v/>
      </c>
      <c r="Z63" s="197" t="str">
        <f ca="1">_xlfn.IFNA(  SUBSTITUTE(     IF(  INDEX(役男大表!$A$1:$BD$75,MATCH($A63,役男大表!$A$1:$A$75,0),   MATCH(Z$1,役男大表!$A$3:$BD$3,0)  )=0,"",  IF(  INDEX(役男大表!$A$1:$BD$75,MATCH($A63,役男大表!$A$1:$A$75,0),   MATCH(Z$1,役男大表!$A$3:$BD$3,0)  )="榮","x",  IF(  INDEX(役男大表!$A$1:$BD$75,MATCH($A63,役男大表!$A$1:$A$75,0),   MATCH(Z$1,役男大表!$A$3:$BD$3,0)  )="榮-22",  "x榮18-22",               INDEX(役男大表!$A$1:$BD$75,MATCH($A63,役男大表!$A$1:$A$75,0),   MATCH(Z$1,役男大表!$A$3:$BD$3,0)  )                  )  )  )," ",""),"")</f>
        <v/>
      </c>
      <c r="AA63" s="197" t="str">
        <f ca="1">_xlfn.IFNA(  SUBSTITUTE(     IF(  INDEX(役男大表!$A$1:$BD$75,MATCH($A63,役男大表!$A$1:$A$75,0),   MATCH(AA$1,役男大表!$A$3:$BD$3,0)  )=0,"",  IF(  INDEX(役男大表!$A$1:$BD$75,MATCH($A63,役男大表!$A$1:$A$75,0),   MATCH(AA$1,役男大表!$A$3:$BD$3,0)  )="榮","x",  IF(  INDEX(役男大表!$A$1:$BD$75,MATCH($A63,役男大表!$A$1:$A$75,0),   MATCH(AA$1,役男大表!$A$3:$BD$3,0)  )="榮-22",  "x榮18-22",               INDEX(役男大表!$A$1:$BD$75,MATCH($A63,役男大表!$A$1:$A$75,0),   MATCH(AA$1,役男大表!$A$3:$BD$3,0)  )                  )  )  )," ",""),"")</f>
        <v>x</v>
      </c>
      <c r="AB63" s="197" t="str">
        <f ca="1">_xlfn.IFNA(  SUBSTITUTE(     IF(  INDEX(役男大表!$A$1:$BD$75,MATCH($A63,役男大表!$A$1:$A$75,0),   MATCH(AB$1,役男大表!$A$3:$BD$3,0)  )=0,"",  IF(  INDEX(役男大表!$A$1:$BD$75,MATCH($A63,役男大表!$A$1:$A$75,0),   MATCH(AB$1,役男大表!$A$3:$BD$3,0)  )="榮","x",  IF(  INDEX(役男大表!$A$1:$BD$75,MATCH($A63,役男大表!$A$1:$A$75,0),   MATCH(AB$1,役男大表!$A$3:$BD$3,0)  )="榮-22",  "x榮18-22",               INDEX(役男大表!$A$1:$BD$75,MATCH($A63,役男大表!$A$1:$A$75,0),   MATCH(AB$1,役男大表!$A$3:$BD$3,0)  )                  )  )  )," ",""),"")</f>
        <v>x</v>
      </c>
      <c r="AC63" s="197" t="str">
        <f ca="1">_xlfn.IFNA(  SUBSTITUTE(     IF(  INDEX(役男大表!$A$1:$BD$75,MATCH($A63,役男大表!$A$1:$A$75,0),   MATCH(AC$1,役男大表!$A$3:$BD$3,0)  )=0,"",  IF(  INDEX(役男大表!$A$1:$BD$75,MATCH($A63,役男大表!$A$1:$A$75,0),   MATCH(AC$1,役男大表!$A$3:$BD$3,0)  )="榮","x",  IF(  INDEX(役男大表!$A$1:$BD$75,MATCH($A63,役男大表!$A$1:$A$75,0),   MATCH(AC$1,役男大表!$A$3:$BD$3,0)  )="榮-22",  "x榮18-22",               INDEX(役男大表!$A$1:$BD$75,MATCH($A63,役男大表!$A$1:$A$75,0),   MATCH(AC$1,役男大表!$A$3:$BD$3,0)  )                  )  )  )," ",""),"")</f>
        <v>x病27日18-28日22</v>
      </c>
      <c r="AD63" s="197" t="str">
        <f ca="1">_xlfn.IFNA(  SUBSTITUTE(     IF(  INDEX(役男大表!$A$1:$BD$75,MATCH($A63,役男大表!$A$1:$A$75,0),   MATCH(AD$1,役男大表!$A$3:$BD$3,0)  )=0,"",  IF(  INDEX(役男大表!$A$1:$BD$75,MATCH($A63,役男大表!$A$1:$A$75,0),   MATCH(AD$1,役男大表!$A$3:$BD$3,0)  )="榮","x",  IF(  INDEX(役男大表!$A$1:$BD$75,MATCH($A63,役男大表!$A$1:$A$75,0),   MATCH(AD$1,役男大表!$A$3:$BD$3,0)  )="榮-22",  "x榮18-22",               INDEX(役男大表!$A$1:$BD$75,MATCH($A63,役男大表!$A$1:$A$75,0),   MATCH(AD$1,役男大表!$A$3:$BD$3,0)  )                  )  )  )," ",""),"")</f>
        <v>病27日18-28日22</v>
      </c>
      <c r="AE63" s="197" t="str">
        <f ca="1">_xlfn.IFNA(  SUBSTITUTE(     IF(  INDEX(役男大表!$A$1:$BD$75,MATCH($A63,役男大表!$A$1:$A$75,0),   MATCH(AE$1,役男大表!$A$3:$BD$3,0)  )=0,"",  IF(  INDEX(役男大表!$A$1:$BD$75,MATCH($A63,役男大表!$A$1:$A$75,0),   MATCH(AE$1,役男大表!$A$3:$BD$3,0)  )="榮","x",  IF(  INDEX(役男大表!$A$1:$BD$75,MATCH($A63,役男大表!$A$1:$A$75,0),   MATCH(AE$1,役男大表!$A$3:$BD$3,0)  )="榮-22",  "x榮18-22",               INDEX(役男大表!$A$1:$BD$75,MATCH($A63,役男大表!$A$1:$A$75,0),   MATCH(AE$1,役男大表!$A$3:$BD$3,0)  )                  )  )  )," ",""),"")</f>
        <v/>
      </c>
      <c r="AF63" s="197" t="str">
        <f ca="1">_xlfn.IFNA(  SUBSTITUTE(     IF(  INDEX(役男大表!$A$1:$BD$75,MATCH($A63,役男大表!$A$1:$A$75,0),   MATCH(AF$1,役男大表!$A$3:$BD$3,0)  )=0,"",  IF(  INDEX(役男大表!$A$1:$BD$75,MATCH($A63,役男大表!$A$1:$A$75,0),   MATCH(AF$1,役男大表!$A$3:$BD$3,0)  )="榮","x",  IF(  INDEX(役男大表!$A$1:$BD$75,MATCH($A63,役男大表!$A$1:$A$75,0),   MATCH(AF$1,役男大表!$A$3:$BD$3,0)  )="榮-22",  "x榮18-22",               INDEX(役男大表!$A$1:$BD$75,MATCH($A63,役男大表!$A$1:$A$75,0),   MATCH(AF$1,役男大表!$A$3:$BD$3,0)  )                  )  )  )," ",""),"")</f>
        <v/>
      </c>
      <c r="AG63" s="197" t="str">
        <f ca="1">_xlfn.IFNA(  SUBSTITUTE(     IF(  INDEX(役男大表!$A$1:$BD$75,MATCH($A63,役男大表!$A$1:$A$75,0),   MATCH(AG$1,役男大表!$A$3:$BD$3,0)  )=0,"",  IF(  INDEX(役男大表!$A$1:$BD$75,MATCH($A63,役男大表!$A$1:$A$75,0),   MATCH(AG$1,役男大表!$A$3:$BD$3,0)  )="榮","x",  IF(  INDEX(役男大表!$A$1:$BD$75,MATCH($A63,役男大表!$A$1:$A$75,0),   MATCH(AG$1,役男大表!$A$3:$BD$3,0)  )="榮-22",  "x榮18-22",               INDEX(役男大表!$A$1:$BD$75,MATCH($A63,役男大表!$A$1:$A$75,0),   MATCH(AG$1,役男大表!$A$3:$BD$3,0)  )                  )  )  )," ",""),"")</f>
        <v/>
      </c>
      <c r="AH63" s="98"/>
      <c r="AI63" s="98"/>
      <c r="AJ63" s="98"/>
      <c r="AM63" s="257">
        <f t="shared" si="1"/>
        <v>62</v>
      </c>
      <c r="AN63" s="65" t="str">
        <f t="shared" si="2"/>
        <v>曾慶鈞</v>
      </c>
      <c r="AO63" s="70" t="str">
        <f t="shared" ca="1" si="3"/>
        <v>全日勤</v>
      </c>
      <c r="AP63" s="65" t="str">
        <f>_xlfn.IFNA(IF((ROW(AP63)-1)&lt;=暫1!$B$2,IF(VALUE($AM63)=暫1!B$3,"家因",IF(VALUE($AM63)=暫1!C$3,"家因",IF(VALUE($AM63)=暫1!D$3,"家因",IF(VALUE($AM63)=暫1!E$3,"家因",IF(VALUE($AM63)=暫1!F$3,"家因",IF(VALUE($AM63)=暫1!G$3,"家因",IF(VALUE($AM63)=暫1!H$3,"家因",IF(VALUE($AM63)=暫1!I$3,"家因",IF(VALUE($AM63)=暫1!J$3,"家因",IF(VALUE($AM63)=暫1!K$3,"家因",IF(VALUE($AM63)=暫1!L$3,"家因",IF(VALUE($AM63)=暫1!M$3,"家因",IF(VALUE($AM63)=暫1!N$3,"家因",IF(VALUE($AM63)=暫1!O$3,"家因",IF(VALUE($AM63)=暫1!P$3,"家因",IF(VALUE($AM63)=暫1!Q$3,"家因",IF(VALUE($AM63)=暫1!R$3,"家因",IF(VALUE($AM63)=暫1!S$3,"家因",IF(VALUE($AM63)=暫1!T$3,"家因",IF(VALUE($AM63)=暫1!U$3,"家因","")))))))))))))))))))),""),"")</f>
        <v/>
      </c>
      <c r="AQ63" s="65" t="str">
        <f ca="1">IF((ROW(AQ63)-1)&lt;=暫1!$B$2,_xlfn.IFNA(IF(INDEX($A$1:$AJ$99,MATCH($AN63,$B$1:$B$219,0),VALUE($AQ$1+3))="成","補",INDEX($A$1:$AJ$99,MATCH($AN63,$B$1:$B$219,0),VALUE($AQ$1+3))),""),"")</f>
        <v/>
      </c>
      <c r="AR63" s="65">
        <f>IF((ROW(AR63)-1)&lt;=暫1!$B$2,_xlfn.IFNA(IF(INDEX($A$1:$AJ$99,MATCH($AN63,$B$1:$B$219,0),VALUE($AR$1+3))="成","補",INDEX($A$1:$AJ$99,MATCH($AN63,$B$1:$B$219,0),VALUE($AR$1+3))),""),"")</f>
        <v>0</v>
      </c>
      <c r="AS63" s="65">
        <f>IF((ROW(AS63)-1)&lt;=暫1!$B$2,_xlfn.IFNA(IF(INDEX($A$1:$AJ$99,MATCH($AN63,$B$1:$B$219,0),VALUE($AS$1+3))="成","補",INDEX($A$1:$AJ$99,MATCH($AN63,$B$1:$B$219,0),VALUE($AS$1+3))),""),"")</f>
        <v>0</v>
      </c>
      <c r="AT63" s="65" t="e">
        <f t="shared" ca="1" si="4"/>
        <v>#N/A</v>
      </c>
      <c r="AU63" s="65" t="e">
        <f t="shared" ca="1" si="8"/>
        <v>#N/A</v>
      </c>
      <c r="AV63" s="65" t="str">
        <f t="shared" ca="1" si="6"/>
        <v/>
      </c>
      <c r="AY63" s="62"/>
      <c r="AZ63" s="62"/>
      <c r="BA63" s="62"/>
      <c r="BB63" s="62"/>
      <c r="BC63" s="62"/>
    </row>
    <row r="64" spans="1:55" ht="25.5" customHeight="1">
      <c r="A64" s="197">
        <v>63</v>
      </c>
      <c r="B64" s="197" t="str">
        <f>_xlfn.IFNA(  INDEX(役男大表!$A$1:$BD$75,MATCH(A64,役男大表!$A$1:$A$75,0),2),"")</f>
        <v>楊鈞翔</v>
      </c>
      <c r="C64" s="197" t="str">
        <f ca="1">_xlfn.IFNA(  SUBSTITUTE(     IF(  INDEX(役男大表!$A$1:$BD$75,MATCH($A64,役男大表!$A$1:$A$75,0),   MATCH(C$1,役男大表!$A$3:$BD$3,0)  )=0,"",  IF(  INDEX(役男大表!$A$1:$BD$75,MATCH($A64,役男大表!$A$1:$A$75,0),   MATCH(C$1,役男大表!$A$3:$BD$3,0)  )="榮","x",  IF(  INDEX(役男大表!$A$1:$BD$75,MATCH($A64,役男大表!$A$1:$A$75,0),   MATCH(C$1,役男大表!$A$3:$BD$3,0)  )="榮-22",  "x榮18-22",               INDEX(役男大表!$A$1:$BD$75,MATCH($A64,役男大表!$A$1:$A$75,0),   MATCH(C$1,役男大表!$A$3:$BD$3,0)  )                  )  )  )," ",""),"")</f>
        <v/>
      </c>
      <c r="D64" s="197" t="str">
        <f ca="1">_xlfn.IFNA(  SUBSTITUTE(     IF(  INDEX(役男大表!$A$1:$BD$75,MATCH($A64,役男大表!$A$1:$A$75,0),   MATCH(D$1,役男大表!$A$3:$BD$3,0)  )=0,"",  IF(  INDEX(役男大表!$A$1:$BD$75,MATCH($A64,役男大表!$A$1:$A$75,0),   MATCH(D$1,役男大表!$A$3:$BD$3,0)  )="榮","x",  IF(  INDEX(役男大表!$A$1:$BD$75,MATCH($A64,役男大表!$A$1:$A$75,0),   MATCH(D$1,役男大表!$A$3:$BD$3,0)  )="榮-22",  "x榮18-22",               INDEX(役男大表!$A$1:$BD$75,MATCH($A64,役男大表!$A$1:$A$75,0),   MATCH(D$1,役男大表!$A$3:$BD$3,0)  )                  )  )  )," ",""),"")</f>
        <v/>
      </c>
      <c r="E64" s="197" t="str">
        <f ca="1">_xlfn.IFNA(  SUBSTITUTE(     IF(  INDEX(役男大表!$A$1:$BD$75,MATCH($A64,役男大表!$A$1:$A$75,0),   MATCH(E$1,役男大表!$A$3:$BD$3,0)  )=0,"",  IF(  INDEX(役男大表!$A$1:$BD$75,MATCH($A64,役男大表!$A$1:$A$75,0),   MATCH(E$1,役男大表!$A$3:$BD$3,0)  )="榮","x",  IF(  INDEX(役男大表!$A$1:$BD$75,MATCH($A64,役男大表!$A$1:$A$75,0),   MATCH(E$1,役男大表!$A$3:$BD$3,0)  )="榮-22",  "x榮18-22",               INDEX(役男大表!$A$1:$BD$75,MATCH($A64,役男大表!$A$1:$A$75,0),   MATCH(E$1,役男大表!$A$3:$BD$3,0)  )                  )  )  )," ",""),"")</f>
        <v/>
      </c>
      <c r="F64" s="197" t="str">
        <f ca="1">_xlfn.IFNA(  SUBSTITUTE(     IF(  INDEX(役男大表!$A$1:$BD$75,MATCH($A64,役男大表!$A$1:$A$75,0),   MATCH(F$1,役男大表!$A$3:$BD$3,0)  )=0,"",  IF(  INDEX(役男大表!$A$1:$BD$75,MATCH($A64,役男大表!$A$1:$A$75,0),   MATCH(F$1,役男大表!$A$3:$BD$3,0)  )="榮","x",  IF(  INDEX(役男大表!$A$1:$BD$75,MATCH($A64,役男大表!$A$1:$A$75,0),   MATCH(F$1,役男大表!$A$3:$BD$3,0)  )="榮-22",  "x榮18-22",               INDEX(役男大表!$A$1:$BD$75,MATCH($A64,役男大表!$A$1:$A$75,0),   MATCH(F$1,役男大表!$A$3:$BD$3,0)  )                  )  )  )," ",""),"")</f>
        <v>x</v>
      </c>
      <c r="G64" s="197" t="str">
        <f ca="1">_xlfn.IFNA(  SUBSTITUTE(     IF(  INDEX(役男大表!$A$1:$BD$75,MATCH($A64,役男大表!$A$1:$A$75,0),   MATCH(G$1,役男大表!$A$3:$BD$3,0)  )=0,"",  IF(  INDEX(役男大表!$A$1:$BD$75,MATCH($A64,役男大表!$A$1:$A$75,0),   MATCH(G$1,役男大表!$A$3:$BD$3,0)  )="榮","x",  IF(  INDEX(役男大表!$A$1:$BD$75,MATCH($A64,役男大表!$A$1:$A$75,0),   MATCH(G$1,役男大表!$A$3:$BD$3,0)  )="榮-22",  "x榮18-22",               INDEX(役男大表!$A$1:$BD$75,MATCH($A64,役男大表!$A$1:$A$75,0),   MATCH(G$1,役男大表!$A$3:$BD$3,0)  )                  )  )  )," ",""),"")</f>
        <v>x</v>
      </c>
      <c r="H64" s="197" t="str">
        <f ca="1">_xlfn.IFNA(  SUBSTITUTE(     IF(  INDEX(役男大表!$A$1:$BD$75,MATCH($A64,役男大表!$A$1:$A$75,0),   MATCH(H$1,役男大表!$A$3:$BD$3,0)  )=0,"",  IF(  INDEX(役男大表!$A$1:$BD$75,MATCH($A64,役男大表!$A$1:$A$75,0),   MATCH(H$1,役男大表!$A$3:$BD$3,0)  )="榮","x",  IF(  INDEX(役男大表!$A$1:$BD$75,MATCH($A64,役男大表!$A$1:$A$75,0),   MATCH(H$1,役男大表!$A$3:$BD$3,0)  )="榮-22",  "x榮18-22",               INDEX(役男大表!$A$1:$BD$75,MATCH($A64,役男大表!$A$1:$A$75,0),   MATCH(H$1,役男大表!$A$3:$BD$3,0)  )                  )  )  )," ",""),"")</f>
        <v/>
      </c>
      <c r="I64" s="197" t="str">
        <f ca="1">_xlfn.IFNA(  SUBSTITUTE(     IF(  INDEX(役男大表!$A$1:$BD$75,MATCH($A64,役男大表!$A$1:$A$75,0),   MATCH(I$1,役男大表!$A$3:$BD$3,0)  )=0,"",  IF(  INDEX(役男大表!$A$1:$BD$75,MATCH($A64,役男大表!$A$1:$A$75,0),   MATCH(I$1,役男大表!$A$3:$BD$3,0)  )="榮","x",  IF(  INDEX(役男大表!$A$1:$BD$75,MATCH($A64,役男大表!$A$1:$A$75,0),   MATCH(I$1,役男大表!$A$3:$BD$3,0)  )="榮-22",  "x榮18-22",               INDEX(役男大表!$A$1:$BD$75,MATCH($A64,役男大表!$A$1:$A$75,0),   MATCH(I$1,役男大表!$A$3:$BD$3,0)  )                  )  )  )," ",""),"")</f>
        <v/>
      </c>
      <c r="J64" s="197" t="str">
        <f ca="1">_xlfn.IFNA(  SUBSTITUTE(     IF(  INDEX(役男大表!$A$1:$BD$75,MATCH($A64,役男大表!$A$1:$A$75,0),   MATCH(J$1,役男大表!$A$3:$BD$3,0)  )=0,"",  IF(  INDEX(役男大表!$A$1:$BD$75,MATCH($A64,役男大表!$A$1:$A$75,0),   MATCH(J$1,役男大表!$A$3:$BD$3,0)  )="榮","x",  IF(  INDEX(役男大表!$A$1:$BD$75,MATCH($A64,役男大表!$A$1:$A$75,0),   MATCH(J$1,役男大表!$A$3:$BD$3,0)  )="榮-22",  "x榮18-22",               INDEX(役男大表!$A$1:$BD$75,MATCH($A64,役男大表!$A$1:$A$75,0),   MATCH(J$1,役男大表!$A$3:$BD$3,0)  )                  )  )  )," ",""),"")</f>
        <v/>
      </c>
      <c r="K64" s="197" t="str">
        <f ca="1">_xlfn.IFNA(  SUBSTITUTE(     IF(  INDEX(役男大表!$A$1:$BD$75,MATCH($A64,役男大表!$A$1:$A$75,0),   MATCH(K$1,役男大表!$A$3:$BD$3,0)  )=0,"",  IF(  INDEX(役男大表!$A$1:$BD$75,MATCH($A64,役男大表!$A$1:$A$75,0),   MATCH(K$1,役男大表!$A$3:$BD$3,0)  )="榮","x",  IF(  INDEX(役男大表!$A$1:$BD$75,MATCH($A64,役男大表!$A$1:$A$75,0),   MATCH(K$1,役男大表!$A$3:$BD$3,0)  )="榮-22",  "x榮18-22",               INDEX(役男大表!$A$1:$BD$75,MATCH($A64,役男大表!$A$1:$A$75,0),   MATCH(K$1,役男大表!$A$3:$BD$3,0)  )                  )  )  )," ",""),"")</f>
        <v/>
      </c>
      <c r="L64" s="197" t="str">
        <f ca="1">_xlfn.IFNA(  SUBSTITUTE(     IF(  INDEX(役男大表!$A$1:$BD$75,MATCH($A64,役男大表!$A$1:$A$75,0),   MATCH(L$1,役男大表!$A$3:$BD$3,0)  )=0,"",  IF(  INDEX(役男大表!$A$1:$BD$75,MATCH($A64,役男大表!$A$1:$A$75,0),   MATCH(L$1,役男大表!$A$3:$BD$3,0)  )="榮","x",  IF(  INDEX(役男大表!$A$1:$BD$75,MATCH($A64,役男大表!$A$1:$A$75,0),   MATCH(L$1,役男大表!$A$3:$BD$3,0)  )="榮-22",  "x榮18-22",               INDEX(役男大表!$A$1:$BD$75,MATCH($A64,役男大表!$A$1:$A$75,0),   MATCH(L$1,役男大表!$A$3:$BD$3,0)  )                  )  )  )," ",""),"")</f>
        <v/>
      </c>
      <c r="M64" s="197" t="str">
        <f ca="1">_xlfn.IFNA(  SUBSTITUTE(     IF(  INDEX(役男大表!$A$1:$BD$75,MATCH($A64,役男大表!$A$1:$A$75,0),   MATCH(M$1,役男大表!$A$3:$BD$3,0)  )=0,"",  IF(  INDEX(役男大表!$A$1:$BD$75,MATCH($A64,役男大表!$A$1:$A$75,0),   MATCH(M$1,役男大表!$A$3:$BD$3,0)  )="榮","x",  IF(  INDEX(役男大表!$A$1:$BD$75,MATCH($A64,役男大表!$A$1:$A$75,0),   MATCH(M$1,役男大表!$A$3:$BD$3,0)  )="榮-22",  "x榮18-22",               INDEX(役男大表!$A$1:$BD$75,MATCH($A64,役男大表!$A$1:$A$75,0),   MATCH(M$1,役男大表!$A$3:$BD$3,0)  )                  )  )  )," ",""),"")</f>
        <v>x</v>
      </c>
      <c r="N64" s="197" t="str">
        <f ca="1">_xlfn.IFNA(  SUBSTITUTE(     IF(  INDEX(役男大表!$A$1:$BD$75,MATCH($A64,役男大表!$A$1:$A$75,0),   MATCH(N$1,役男大表!$A$3:$BD$3,0)  )=0,"",  IF(  INDEX(役男大表!$A$1:$BD$75,MATCH($A64,役男大表!$A$1:$A$75,0),   MATCH(N$1,役男大表!$A$3:$BD$3,0)  )="榮","x",  IF(  INDEX(役男大表!$A$1:$BD$75,MATCH($A64,役男大表!$A$1:$A$75,0),   MATCH(N$1,役男大表!$A$3:$BD$3,0)  )="榮-22",  "x榮18-22",               INDEX(役男大表!$A$1:$BD$75,MATCH($A64,役男大表!$A$1:$A$75,0),   MATCH(N$1,役男大表!$A$3:$BD$3,0)  )                  )  )  )," ",""),"")</f>
        <v>x榮18-22</v>
      </c>
      <c r="O64" s="197" t="str">
        <f ca="1">_xlfn.IFNA(  SUBSTITUTE(     IF(  INDEX(役男大表!$A$1:$BD$75,MATCH($A64,役男大表!$A$1:$A$75,0),   MATCH(O$1,役男大表!$A$3:$BD$3,0)  )=0,"",  IF(  INDEX(役男大表!$A$1:$BD$75,MATCH($A64,役男大表!$A$1:$A$75,0),   MATCH(O$1,役男大表!$A$3:$BD$3,0)  )="榮","x",  IF(  INDEX(役男大表!$A$1:$BD$75,MATCH($A64,役男大表!$A$1:$A$75,0),   MATCH(O$1,役男大表!$A$3:$BD$3,0)  )="榮-22",  "x榮18-22",               INDEX(役男大表!$A$1:$BD$75,MATCH($A64,役男大表!$A$1:$A$75,0),   MATCH(O$1,役男大表!$A$3:$BD$3,0)  )                  )  )  )," ",""),"")</f>
        <v/>
      </c>
      <c r="P64" s="197" t="str">
        <f ca="1">_xlfn.IFNA(  SUBSTITUTE(     IF(  INDEX(役男大表!$A$1:$BD$75,MATCH($A64,役男大表!$A$1:$A$75,0),   MATCH(P$1,役男大表!$A$3:$BD$3,0)  )=0,"",  IF(  INDEX(役男大表!$A$1:$BD$75,MATCH($A64,役男大表!$A$1:$A$75,0),   MATCH(P$1,役男大表!$A$3:$BD$3,0)  )="榮","x",  IF(  INDEX(役男大表!$A$1:$BD$75,MATCH($A64,役男大表!$A$1:$A$75,0),   MATCH(P$1,役男大表!$A$3:$BD$3,0)  )="榮-22",  "x榮18-22",               INDEX(役男大表!$A$1:$BD$75,MATCH($A64,役男大表!$A$1:$A$75,0),   MATCH(P$1,役男大表!$A$3:$BD$3,0)  )                  )  )  )," ",""),"")</f>
        <v/>
      </c>
      <c r="Q64" s="197" t="str">
        <f ca="1">_xlfn.IFNA(  SUBSTITUTE(     IF(  INDEX(役男大表!$A$1:$BD$75,MATCH($A64,役男大表!$A$1:$A$75,0),   MATCH(Q$1,役男大表!$A$3:$BD$3,0)  )=0,"",  IF(  INDEX(役男大表!$A$1:$BD$75,MATCH($A64,役男大表!$A$1:$A$75,0),   MATCH(Q$1,役男大表!$A$3:$BD$3,0)  )="榮","x",  IF(  INDEX(役男大表!$A$1:$BD$75,MATCH($A64,役男大表!$A$1:$A$75,0),   MATCH(Q$1,役男大表!$A$3:$BD$3,0)  )="榮-22",  "x榮18-22",               INDEX(役男大表!$A$1:$BD$75,MATCH($A64,役男大表!$A$1:$A$75,0),   MATCH(Q$1,役男大表!$A$3:$BD$3,0)  )                  )  )  )," ",""),"")</f>
        <v/>
      </c>
      <c r="R64" s="197" t="str">
        <f ca="1">_xlfn.IFNA(  SUBSTITUTE(     IF(  INDEX(役男大表!$A$1:$BD$75,MATCH($A64,役男大表!$A$1:$A$75,0),   MATCH(R$1,役男大表!$A$3:$BD$3,0)  )=0,"",  IF(  INDEX(役男大表!$A$1:$BD$75,MATCH($A64,役男大表!$A$1:$A$75,0),   MATCH(R$1,役男大表!$A$3:$BD$3,0)  )="榮","x",  IF(  INDEX(役男大表!$A$1:$BD$75,MATCH($A64,役男大表!$A$1:$A$75,0),   MATCH(R$1,役男大表!$A$3:$BD$3,0)  )="榮-22",  "x榮18-22",               INDEX(役男大表!$A$1:$BD$75,MATCH($A64,役男大表!$A$1:$A$75,0),   MATCH(R$1,役男大表!$A$3:$BD$3,0)  )                  )  )  )," ",""),"")</f>
        <v/>
      </c>
      <c r="S64" s="197" t="str">
        <f ca="1">_xlfn.IFNA(  SUBSTITUTE(     IF(  INDEX(役男大表!$A$1:$BD$75,MATCH($A64,役男大表!$A$1:$A$75,0),   MATCH(S$1,役男大表!$A$3:$BD$3,0)  )=0,"",  IF(  INDEX(役男大表!$A$1:$BD$75,MATCH($A64,役男大表!$A$1:$A$75,0),   MATCH(S$1,役男大表!$A$3:$BD$3,0)  )="榮","x",  IF(  INDEX(役男大表!$A$1:$BD$75,MATCH($A64,役男大表!$A$1:$A$75,0),   MATCH(S$1,役男大表!$A$3:$BD$3,0)  )="榮-22",  "x榮18-22",               INDEX(役男大表!$A$1:$BD$75,MATCH($A64,役男大表!$A$1:$A$75,0),   MATCH(S$1,役男大表!$A$3:$BD$3,0)  )                  )  )  )," ",""),"")</f>
        <v/>
      </c>
      <c r="T64" s="197" t="str">
        <f ca="1">_xlfn.IFNA(  SUBSTITUTE(     IF(  INDEX(役男大表!$A$1:$BD$75,MATCH($A64,役男大表!$A$1:$A$75,0),   MATCH(T$1,役男大表!$A$3:$BD$3,0)  )=0,"",  IF(  INDEX(役男大表!$A$1:$BD$75,MATCH($A64,役男大表!$A$1:$A$75,0),   MATCH(T$1,役男大表!$A$3:$BD$3,0)  )="榮","x",  IF(  INDEX(役男大表!$A$1:$BD$75,MATCH($A64,役男大表!$A$1:$A$75,0),   MATCH(T$1,役男大表!$A$3:$BD$3,0)  )="榮-22",  "x榮18-22",               INDEX(役男大表!$A$1:$BD$75,MATCH($A64,役男大表!$A$1:$A$75,0),   MATCH(T$1,役男大表!$A$3:$BD$3,0)  )                  )  )  )," ",""),"")</f>
        <v>x</v>
      </c>
      <c r="U64" s="197" t="str">
        <f ca="1">_xlfn.IFNA(  SUBSTITUTE(     IF(  INDEX(役男大表!$A$1:$BD$75,MATCH($A64,役男大表!$A$1:$A$75,0),   MATCH(U$1,役男大表!$A$3:$BD$3,0)  )=0,"",  IF(  INDEX(役男大表!$A$1:$BD$75,MATCH($A64,役男大表!$A$1:$A$75,0),   MATCH(U$1,役男大表!$A$3:$BD$3,0)  )="榮","x",  IF(  INDEX(役男大表!$A$1:$BD$75,MATCH($A64,役男大表!$A$1:$A$75,0),   MATCH(U$1,役男大表!$A$3:$BD$3,0)  )="榮-22",  "x榮18-22",               INDEX(役男大表!$A$1:$BD$75,MATCH($A64,役男大表!$A$1:$A$75,0),   MATCH(U$1,役男大表!$A$3:$BD$3,0)  )                  )  )  )," ",""),"")</f>
        <v>x</v>
      </c>
      <c r="V64" s="197" t="str">
        <f ca="1">_xlfn.IFNA(  SUBSTITUTE(     IF(  INDEX(役男大表!$A$1:$BD$75,MATCH($A64,役男大表!$A$1:$A$75,0),   MATCH(V$1,役男大表!$A$3:$BD$3,0)  )=0,"",  IF(  INDEX(役男大表!$A$1:$BD$75,MATCH($A64,役男大表!$A$1:$A$75,0),   MATCH(V$1,役男大表!$A$3:$BD$3,0)  )="榮","x",  IF(  INDEX(役男大表!$A$1:$BD$75,MATCH($A64,役男大表!$A$1:$A$75,0),   MATCH(V$1,役男大表!$A$3:$BD$3,0)  )="榮-22",  "x榮18-22",               INDEX(役男大表!$A$1:$BD$75,MATCH($A64,役男大表!$A$1:$A$75,0),   MATCH(V$1,役男大表!$A$3:$BD$3,0)  )                  )  )  )," ",""),"")</f>
        <v/>
      </c>
      <c r="W64" s="197" t="str">
        <f ca="1">_xlfn.IFNA(  SUBSTITUTE(     IF(  INDEX(役男大表!$A$1:$BD$75,MATCH($A64,役男大表!$A$1:$A$75,0),   MATCH(W$1,役男大表!$A$3:$BD$3,0)  )=0,"",  IF(  INDEX(役男大表!$A$1:$BD$75,MATCH($A64,役男大表!$A$1:$A$75,0),   MATCH(W$1,役男大表!$A$3:$BD$3,0)  )="榮","x",  IF(  INDEX(役男大表!$A$1:$BD$75,MATCH($A64,役男大表!$A$1:$A$75,0),   MATCH(W$1,役男大表!$A$3:$BD$3,0)  )="榮-22",  "x榮18-22",               INDEX(役男大表!$A$1:$BD$75,MATCH($A64,役男大表!$A$1:$A$75,0),   MATCH(W$1,役男大表!$A$3:$BD$3,0)  )                  )  )  )," ",""),"")</f>
        <v/>
      </c>
      <c r="X64" s="197" t="str">
        <f ca="1">_xlfn.IFNA(  SUBSTITUTE(     IF(  INDEX(役男大表!$A$1:$BD$75,MATCH($A64,役男大表!$A$1:$A$75,0),   MATCH(X$1,役男大表!$A$3:$BD$3,0)  )=0,"",  IF(  INDEX(役男大表!$A$1:$BD$75,MATCH($A64,役男大表!$A$1:$A$75,0),   MATCH(X$1,役男大表!$A$3:$BD$3,0)  )="榮","x",  IF(  INDEX(役男大表!$A$1:$BD$75,MATCH($A64,役男大表!$A$1:$A$75,0),   MATCH(X$1,役男大表!$A$3:$BD$3,0)  )="榮-22",  "x榮18-22",               INDEX(役男大表!$A$1:$BD$75,MATCH($A64,役男大表!$A$1:$A$75,0),   MATCH(X$1,役男大表!$A$3:$BD$3,0)  )                  )  )  )," ",""),"")</f>
        <v/>
      </c>
      <c r="Y64" s="197" t="str">
        <f ca="1">_xlfn.IFNA(  SUBSTITUTE(     IF(  INDEX(役男大表!$A$1:$BD$75,MATCH($A64,役男大表!$A$1:$A$75,0),   MATCH(Y$1,役男大表!$A$3:$BD$3,0)  )=0,"",  IF(  INDEX(役男大表!$A$1:$BD$75,MATCH($A64,役男大表!$A$1:$A$75,0),   MATCH(Y$1,役男大表!$A$3:$BD$3,0)  )="榮","x",  IF(  INDEX(役男大表!$A$1:$BD$75,MATCH($A64,役男大表!$A$1:$A$75,0),   MATCH(Y$1,役男大表!$A$3:$BD$3,0)  )="榮-22",  "x榮18-22",               INDEX(役男大表!$A$1:$BD$75,MATCH($A64,役男大表!$A$1:$A$75,0),   MATCH(Y$1,役男大表!$A$3:$BD$3,0)  )                  )  )  )," ",""),"")</f>
        <v/>
      </c>
      <c r="Z64" s="197" t="str">
        <f ca="1">_xlfn.IFNA(  SUBSTITUTE(     IF(  INDEX(役男大表!$A$1:$BD$75,MATCH($A64,役男大表!$A$1:$A$75,0),   MATCH(Z$1,役男大表!$A$3:$BD$3,0)  )=0,"",  IF(  INDEX(役男大表!$A$1:$BD$75,MATCH($A64,役男大表!$A$1:$A$75,0),   MATCH(Z$1,役男大表!$A$3:$BD$3,0)  )="榮","x",  IF(  INDEX(役男大表!$A$1:$BD$75,MATCH($A64,役男大表!$A$1:$A$75,0),   MATCH(Z$1,役男大表!$A$3:$BD$3,0)  )="榮-22",  "x榮18-22",               INDEX(役男大表!$A$1:$BD$75,MATCH($A64,役男大表!$A$1:$A$75,0),   MATCH(Z$1,役男大表!$A$3:$BD$3,0)  )                  )  )  )," ",""),"")</f>
        <v>病14-18</v>
      </c>
      <c r="AA64" s="197" t="str">
        <f ca="1">_xlfn.IFNA(  SUBSTITUTE(     IF(  INDEX(役男大表!$A$1:$BD$75,MATCH($A64,役男大表!$A$1:$A$75,0),   MATCH(AA$1,役男大表!$A$3:$BD$3,0)  )=0,"",  IF(  INDEX(役男大表!$A$1:$BD$75,MATCH($A64,役男大表!$A$1:$A$75,0),   MATCH(AA$1,役男大表!$A$3:$BD$3,0)  )="榮","x",  IF(  INDEX(役男大表!$A$1:$BD$75,MATCH($A64,役男大表!$A$1:$A$75,0),   MATCH(AA$1,役男大表!$A$3:$BD$3,0)  )="榮-22",  "x榮18-22",               INDEX(役男大表!$A$1:$BD$75,MATCH($A64,役男大表!$A$1:$A$75,0),   MATCH(AA$1,役男大表!$A$3:$BD$3,0)  )                  )  )  )," ",""),"")</f>
        <v>x</v>
      </c>
      <c r="AB64" s="197" t="str">
        <f ca="1">_xlfn.IFNA(  SUBSTITUTE(     IF(  INDEX(役男大表!$A$1:$BD$75,MATCH($A64,役男大表!$A$1:$A$75,0),   MATCH(AB$1,役男大表!$A$3:$BD$3,0)  )=0,"",  IF(  INDEX(役男大表!$A$1:$BD$75,MATCH($A64,役男大表!$A$1:$A$75,0),   MATCH(AB$1,役男大表!$A$3:$BD$3,0)  )="榮","x",  IF(  INDEX(役男大表!$A$1:$BD$75,MATCH($A64,役男大表!$A$1:$A$75,0),   MATCH(AB$1,役男大表!$A$3:$BD$3,0)  )="榮-22",  "x榮18-22",               INDEX(役男大表!$A$1:$BD$75,MATCH($A64,役男大表!$A$1:$A$75,0),   MATCH(AB$1,役男大表!$A$3:$BD$3,0)  )                  )  )  )," ",""),"")</f>
        <v>x榮18-22</v>
      </c>
      <c r="AC64" s="197" t="str">
        <f ca="1">_xlfn.IFNA(  SUBSTITUTE(     IF(  INDEX(役男大表!$A$1:$BD$75,MATCH($A64,役男大表!$A$1:$A$75,0),   MATCH(AC$1,役男大表!$A$3:$BD$3,0)  )=0,"",  IF(  INDEX(役男大表!$A$1:$BD$75,MATCH($A64,役男大表!$A$1:$A$75,0),   MATCH(AC$1,役男大表!$A$3:$BD$3,0)  )="榮","x",  IF(  INDEX(役男大表!$A$1:$BD$75,MATCH($A64,役男大表!$A$1:$A$75,0),   MATCH(AC$1,役男大表!$A$3:$BD$3,0)  )="榮-22",  "x榮18-22",               INDEX(役男大表!$A$1:$BD$75,MATCH($A64,役男大表!$A$1:$A$75,0),   MATCH(AC$1,役男大表!$A$3:$BD$3,0)  )                  )  )  )," ",""),"")</f>
        <v/>
      </c>
      <c r="AD64" s="197" t="str">
        <f ca="1">_xlfn.IFNA(  SUBSTITUTE(     IF(  INDEX(役男大表!$A$1:$BD$75,MATCH($A64,役男大表!$A$1:$A$75,0),   MATCH(AD$1,役男大表!$A$3:$BD$3,0)  )=0,"",  IF(  INDEX(役男大表!$A$1:$BD$75,MATCH($A64,役男大表!$A$1:$A$75,0),   MATCH(AD$1,役男大表!$A$3:$BD$3,0)  )="榮","x",  IF(  INDEX(役男大表!$A$1:$BD$75,MATCH($A64,役男大表!$A$1:$A$75,0),   MATCH(AD$1,役男大表!$A$3:$BD$3,0)  )="榮-22",  "x榮18-22",               INDEX(役男大表!$A$1:$BD$75,MATCH($A64,役男大表!$A$1:$A$75,0),   MATCH(AD$1,役男大表!$A$3:$BD$3,0)  )                  )  )  )," ",""),"")</f>
        <v/>
      </c>
      <c r="AE64" s="197" t="str">
        <f ca="1">_xlfn.IFNA(  SUBSTITUTE(     IF(  INDEX(役男大表!$A$1:$BD$75,MATCH($A64,役男大表!$A$1:$A$75,0),   MATCH(AE$1,役男大表!$A$3:$BD$3,0)  )=0,"",  IF(  INDEX(役男大表!$A$1:$BD$75,MATCH($A64,役男大表!$A$1:$A$75,0),   MATCH(AE$1,役男大表!$A$3:$BD$3,0)  )="榮","x",  IF(  INDEX(役男大表!$A$1:$BD$75,MATCH($A64,役男大表!$A$1:$A$75,0),   MATCH(AE$1,役男大表!$A$3:$BD$3,0)  )="榮-22",  "x榮18-22",               INDEX(役男大表!$A$1:$BD$75,MATCH($A64,役男大表!$A$1:$A$75,0),   MATCH(AE$1,役男大表!$A$3:$BD$3,0)  )                  )  )  )," ",""),"")</f>
        <v/>
      </c>
      <c r="AF64" s="197" t="str">
        <f ca="1">_xlfn.IFNA(  SUBSTITUTE(     IF(  INDEX(役男大表!$A$1:$BD$75,MATCH($A64,役男大表!$A$1:$A$75,0),   MATCH(AF$1,役男大表!$A$3:$BD$3,0)  )=0,"",  IF(  INDEX(役男大表!$A$1:$BD$75,MATCH($A64,役男大表!$A$1:$A$75,0),   MATCH(AF$1,役男大表!$A$3:$BD$3,0)  )="榮","x",  IF(  INDEX(役男大表!$A$1:$BD$75,MATCH($A64,役男大表!$A$1:$A$75,0),   MATCH(AF$1,役男大表!$A$3:$BD$3,0)  )="榮-22",  "x榮18-22",               INDEX(役男大表!$A$1:$BD$75,MATCH($A64,役男大表!$A$1:$A$75,0),   MATCH(AF$1,役男大表!$A$3:$BD$3,0)  )                  )  )  )," ",""),"")</f>
        <v/>
      </c>
      <c r="AG64" s="197" t="str">
        <f ca="1">_xlfn.IFNA(  SUBSTITUTE(     IF(  INDEX(役男大表!$A$1:$BD$75,MATCH($A64,役男大表!$A$1:$A$75,0),   MATCH(AG$1,役男大表!$A$3:$BD$3,0)  )=0,"",  IF(  INDEX(役男大表!$A$1:$BD$75,MATCH($A64,役男大表!$A$1:$A$75,0),   MATCH(AG$1,役男大表!$A$3:$BD$3,0)  )="榮","x",  IF(  INDEX(役男大表!$A$1:$BD$75,MATCH($A64,役男大表!$A$1:$A$75,0),   MATCH(AG$1,役男大表!$A$3:$BD$3,0)  )="榮-22",  "x榮18-22",               INDEX(役男大表!$A$1:$BD$75,MATCH($A64,役男大表!$A$1:$A$75,0),   MATCH(AG$1,役男大表!$A$3:$BD$3,0)  )                  )  )  )," ",""),"")</f>
        <v>x</v>
      </c>
      <c r="AH64" s="98"/>
      <c r="AI64" s="98"/>
      <c r="AJ64" s="98"/>
      <c r="AM64" s="257">
        <f t="shared" si="1"/>
        <v>63</v>
      </c>
      <c r="AN64" s="65" t="str">
        <f t="shared" si="2"/>
        <v>楊鈞翔</v>
      </c>
      <c r="AO64" s="70" t="str">
        <f t="shared" ca="1" si="3"/>
        <v>18收</v>
      </c>
      <c r="AP64" s="65" t="str">
        <f>_xlfn.IFNA(IF((ROW(AP64)-1)&lt;=暫1!$B$2,IF(VALUE($AM64)=暫1!B$3,"家因",IF(VALUE($AM64)=暫1!C$3,"家因",IF(VALUE($AM64)=暫1!D$3,"家因",IF(VALUE($AM64)=暫1!E$3,"家因",IF(VALUE($AM64)=暫1!F$3,"家因",IF(VALUE($AM64)=暫1!G$3,"家因",IF(VALUE($AM64)=暫1!H$3,"家因",IF(VALUE($AM64)=暫1!I$3,"家因",IF(VALUE($AM64)=暫1!J$3,"家因",IF(VALUE($AM64)=暫1!K$3,"家因",IF(VALUE($AM64)=暫1!L$3,"家因",IF(VALUE($AM64)=暫1!M$3,"家因",IF(VALUE($AM64)=暫1!N$3,"家因",IF(VALUE($AM64)=暫1!O$3,"家因",IF(VALUE($AM64)=暫1!P$3,"家因",IF(VALUE($AM64)=暫1!Q$3,"家因",IF(VALUE($AM64)=暫1!R$3,"家因",IF(VALUE($AM64)=暫1!S$3,"家因",IF(VALUE($AM64)=暫1!T$3,"家因",IF(VALUE($AM64)=暫1!U$3,"家因","")))))))))))))))))))),""),"")</f>
        <v/>
      </c>
      <c r="AQ64" s="65" t="str">
        <f ca="1">IF((ROW(AQ64)-1)&lt;=暫1!$B$2,_xlfn.IFNA(IF(INDEX($A$1:$AJ$99,MATCH($AN64,$B$1:$B$219,0),VALUE($AQ$1+3))="成","補",INDEX($A$1:$AJ$99,MATCH($AN64,$B$1:$B$219,0),VALUE($AQ$1+3))),""),"")</f>
        <v>x</v>
      </c>
      <c r="AR64" s="65">
        <f>IF((ROW(AR64)-1)&lt;=暫1!$B$2,_xlfn.IFNA(IF(INDEX($A$1:$AJ$99,MATCH($AN64,$B$1:$B$219,0),VALUE($AR$1+3))="成","補",INDEX($A$1:$AJ$99,MATCH($AN64,$B$1:$B$219,0),VALUE($AR$1+3))),""),"")</f>
        <v>0</v>
      </c>
      <c r="AS64" s="65">
        <f>IF((ROW(AS64)-1)&lt;=暫1!$B$2,_xlfn.IFNA(IF(INDEX($A$1:$AJ$99,MATCH($AN64,$B$1:$B$219,0),VALUE($AS$1+3))="成","補",INDEX($A$1:$AJ$99,MATCH($AN64,$B$1:$B$219,0),VALUE($AS$1+3))),""),"")</f>
        <v>0</v>
      </c>
      <c r="AT64" s="65" t="e">
        <f t="shared" ca="1" si="4"/>
        <v>#N/A</v>
      </c>
      <c r="AU64" s="65" t="e">
        <f t="shared" ca="1" si="8"/>
        <v>#N/A</v>
      </c>
      <c r="AV64" s="65" t="str">
        <f t="shared" ca="1" si="6"/>
        <v/>
      </c>
      <c r="AY64" s="62"/>
      <c r="AZ64" s="62"/>
      <c r="BA64" s="62"/>
      <c r="BB64" s="62"/>
      <c r="BC64" s="62"/>
    </row>
    <row r="65" spans="1:55" ht="25.5" customHeight="1">
      <c r="A65" s="197">
        <v>64</v>
      </c>
      <c r="B65" s="197" t="str">
        <f>_xlfn.IFNA(  INDEX(役男大表!$A$1:$BD$75,MATCH(A65,役男大表!$A$1:$A$75,0),2),"")</f>
        <v>邱俊閎</v>
      </c>
      <c r="C65" s="197" t="str">
        <f ca="1">_xlfn.IFNA(  SUBSTITUTE(     IF(  INDEX(役男大表!$A$1:$BD$75,MATCH($A65,役男大表!$A$1:$A$75,0),   MATCH(C$1,役男大表!$A$3:$BD$3,0)  )=0,"",  IF(  INDEX(役男大表!$A$1:$BD$75,MATCH($A65,役男大表!$A$1:$A$75,0),   MATCH(C$1,役男大表!$A$3:$BD$3,0)  )="榮","x",  IF(  INDEX(役男大表!$A$1:$BD$75,MATCH($A65,役男大表!$A$1:$A$75,0),   MATCH(C$1,役男大表!$A$3:$BD$3,0)  )="榮-22",  "x榮18-22",               INDEX(役男大表!$A$1:$BD$75,MATCH($A65,役男大表!$A$1:$A$75,0),   MATCH(C$1,役男大表!$A$3:$BD$3,0)  )                  )  )  )," ",""),"")</f>
        <v/>
      </c>
      <c r="D65" s="197" t="str">
        <f ca="1">_xlfn.IFNA(  SUBSTITUTE(     IF(  INDEX(役男大表!$A$1:$BD$75,MATCH($A65,役男大表!$A$1:$A$75,0),   MATCH(D$1,役男大表!$A$3:$BD$3,0)  )=0,"",  IF(  INDEX(役男大表!$A$1:$BD$75,MATCH($A65,役男大表!$A$1:$A$75,0),   MATCH(D$1,役男大表!$A$3:$BD$3,0)  )="榮","x",  IF(  INDEX(役男大表!$A$1:$BD$75,MATCH($A65,役男大表!$A$1:$A$75,0),   MATCH(D$1,役男大表!$A$3:$BD$3,0)  )="榮-22",  "x榮18-22",               INDEX(役男大表!$A$1:$BD$75,MATCH($A65,役男大表!$A$1:$A$75,0),   MATCH(D$1,役男大表!$A$3:$BD$3,0)  )                  )  )  )," ",""),"")</f>
        <v/>
      </c>
      <c r="E65" s="197" t="str">
        <f ca="1">_xlfn.IFNA(  SUBSTITUTE(     IF(  INDEX(役男大表!$A$1:$BD$75,MATCH($A65,役男大表!$A$1:$A$75,0),   MATCH(E$1,役男大表!$A$3:$BD$3,0)  )=0,"",  IF(  INDEX(役男大表!$A$1:$BD$75,MATCH($A65,役男大表!$A$1:$A$75,0),   MATCH(E$1,役男大表!$A$3:$BD$3,0)  )="榮","x",  IF(  INDEX(役男大表!$A$1:$BD$75,MATCH($A65,役男大表!$A$1:$A$75,0),   MATCH(E$1,役男大表!$A$3:$BD$3,0)  )="榮-22",  "x榮18-22",               INDEX(役男大表!$A$1:$BD$75,MATCH($A65,役男大表!$A$1:$A$75,0),   MATCH(E$1,役男大表!$A$3:$BD$3,0)  )                  )  )  )," ",""),"")</f>
        <v/>
      </c>
      <c r="F65" s="197" t="str">
        <f ca="1">_xlfn.IFNA(  SUBSTITUTE(     IF(  INDEX(役男大表!$A$1:$BD$75,MATCH($A65,役男大表!$A$1:$A$75,0),   MATCH(F$1,役男大表!$A$3:$BD$3,0)  )=0,"",  IF(  INDEX(役男大表!$A$1:$BD$75,MATCH($A65,役男大表!$A$1:$A$75,0),   MATCH(F$1,役男大表!$A$3:$BD$3,0)  )="榮","x",  IF(  INDEX(役男大表!$A$1:$BD$75,MATCH($A65,役男大表!$A$1:$A$75,0),   MATCH(F$1,役男大表!$A$3:$BD$3,0)  )="榮-22",  "x榮18-22",               INDEX(役男大表!$A$1:$BD$75,MATCH($A65,役男大表!$A$1:$A$75,0),   MATCH(F$1,役男大表!$A$3:$BD$3,0)  )                  )  )  )," ",""),"")</f>
        <v>x</v>
      </c>
      <c r="G65" s="197" t="str">
        <f ca="1">_xlfn.IFNA(  SUBSTITUTE(     IF(  INDEX(役男大表!$A$1:$BD$75,MATCH($A65,役男大表!$A$1:$A$75,0),   MATCH(G$1,役男大表!$A$3:$BD$3,0)  )=0,"",  IF(  INDEX(役男大表!$A$1:$BD$75,MATCH($A65,役男大表!$A$1:$A$75,0),   MATCH(G$1,役男大表!$A$3:$BD$3,0)  )="榮","x",  IF(  INDEX(役男大表!$A$1:$BD$75,MATCH($A65,役男大表!$A$1:$A$75,0),   MATCH(G$1,役男大表!$A$3:$BD$3,0)  )="榮-22",  "x榮18-22",               INDEX(役男大表!$A$1:$BD$75,MATCH($A65,役男大表!$A$1:$A$75,0),   MATCH(G$1,役男大表!$A$3:$BD$3,0)  )                  )  )  )," ",""),"")</f>
        <v>x</v>
      </c>
      <c r="H65" s="197" t="str">
        <f ca="1">_xlfn.IFNA(  SUBSTITUTE(     IF(  INDEX(役男大表!$A$1:$BD$75,MATCH($A65,役男大表!$A$1:$A$75,0),   MATCH(H$1,役男大表!$A$3:$BD$3,0)  )=0,"",  IF(  INDEX(役男大表!$A$1:$BD$75,MATCH($A65,役男大表!$A$1:$A$75,0),   MATCH(H$1,役男大表!$A$3:$BD$3,0)  )="榮","x",  IF(  INDEX(役男大表!$A$1:$BD$75,MATCH($A65,役男大表!$A$1:$A$75,0),   MATCH(H$1,役男大表!$A$3:$BD$3,0)  )="榮-22",  "x榮18-22",               INDEX(役男大表!$A$1:$BD$75,MATCH($A65,役男大表!$A$1:$A$75,0),   MATCH(H$1,役男大表!$A$3:$BD$3,0)  )                  )  )  )," ",""),"")</f>
        <v/>
      </c>
      <c r="I65" s="197" t="str">
        <f ca="1">_xlfn.IFNA(  SUBSTITUTE(     IF(  INDEX(役男大表!$A$1:$BD$75,MATCH($A65,役男大表!$A$1:$A$75,0),   MATCH(I$1,役男大表!$A$3:$BD$3,0)  )=0,"",  IF(  INDEX(役男大表!$A$1:$BD$75,MATCH($A65,役男大表!$A$1:$A$75,0),   MATCH(I$1,役男大表!$A$3:$BD$3,0)  )="榮","x",  IF(  INDEX(役男大表!$A$1:$BD$75,MATCH($A65,役男大表!$A$1:$A$75,0),   MATCH(I$1,役男大表!$A$3:$BD$3,0)  )="榮-22",  "x榮18-22",               INDEX(役男大表!$A$1:$BD$75,MATCH($A65,役男大表!$A$1:$A$75,0),   MATCH(I$1,役男大表!$A$3:$BD$3,0)  )                  )  )  )," ",""),"")</f>
        <v/>
      </c>
      <c r="J65" s="197" t="str">
        <f ca="1">_xlfn.IFNA(  SUBSTITUTE(     IF(  INDEX(役男大表!$A$1:$BD$75,MATCH($A65,役男大表!$A$1:$A$75,0),   MATCH(J$1,役男大表!$A$3:$BD$3,0)  )=0,"",  IF(  INDEX(役男大表!$A$1:$BD$75,MATCH($A65,役男大表!$A$1:$A$75,0),   MATCH(J$1,役男大表!$A$3:$BD$3,0)  )="榮","x",  IF(  INDEX(役男大表!$A$1:$BD$75,MATCH($A65,役男大表!$A$1:$A$75,0),   MATCH(J$1,役男大表!$A$3:$BD$3,0)  )="榮-22",  "x榮18-22",               INDEX(役男大表!$A$1:$BD$75,MATCH($A65,役男大表!$A$1:$A$75,0),   MATCH(J$1,役男大表!$A$3:$BD$3,0)  )                  )  )  )," ",""),"")</f>
        <v/>
      </c>
      <c r="K65" s="197" t="str">
        <f ca="1">_xlfn.IFNA(  SUBSTITUTE(     IF(  INDEX(役男大表!$A$1:$BD$75,MATCH($A65,役男大表!$A$1:$A$75,0),   MATCH(K$1,役男大表!$A$3:$BD$3,0)  )=0,"",  IF(  INDEX(役男大表!$A$1:$BD$75,MATCH($A65,役男大表!$A$1:$A$75,0),   MATCH(K$1,役男大表!$A$3:$BD$3,0)  )="榮","x",  IF(  INDEX(役男大表!$A$1:$BD$75,MATCH($A65,役男大表!$A$1:$A$75,0),   MATCH(K$1,役男大表!$A$3:$BD$3,0)  )="榮-22",  "x榮18-22",               INDEX(役男大表!$A$1:$BD$75,MATCH($A65,役男大表!$A$1:$A$75,0),   MATCH(K$1,役男大表!$A$3:$BD$3,0)  )                  )  )  )," ",""),"")</f>
        <v>補</v>
      </c>
      <c r="L65" s="197" t="str">
        <f ca="1">_xlfn.IFNA(  SUBSTITUTE(     IF(  INDEX(役男大表!$A$1:$BD$75,MATCH($A65,役男大表!$A$1:$A$75,0),   MATCH(L$1,役男大表!$A$3:$BD$3,0)  )=0,"",  IF(  INDEX(役男大表!$A$1:$BD$75,MATCH($A65,役男大表!$A$1:$A$75,0),   MATCH(L$1,役男大表!$A$3:$BD$3,0)  )="榮","x",  IF(  INDEX(役男大表!$A$1:$BD$75,MATCH($A65,役男大表!$A$1:$A$75,0),   MATCH(L$1,役男大表!$A$3:$BD$3,0)  )="榮-22",  "x榮18-22",               INDEX(役男大表!$A$1:$BD$75,MATCH($A65,役男大表!$A$1:$A$75,0),   MATCH(L$1,役男大表!$A$3:$BD$3,0)  )                  )  )  )," ",""),"")</f>
        <v>補</v>
      </c>
      <c r="M65" s="197" t="str">
        <f ca="1">_xlfn.IFNA(  SUBSTITUTE(     IF(  INDEX(役男大表!$A$1:$BD$75,MATCH($A65,役男大表!$A$1:$A$75,0),   MATCH(M$1,役男大表!$A$3:$BD$3,0)  )=0,"",  IF(  INDEX(役男大表!$A$1:$BD$75,MATCH($A65,役男大表!$A$1:$A$75,0),   MATCH(M$1,役男大表!$A$3:$BD$3,0)  )="榮","x",  IF(  INDEX(役男大表!$A$1:$BD$75,MATCH($A65,役男大表!$A$1:$A$75,0),   MATCH(M$1,役男大表!$A$3:$BD$3,0)  )="榮-22",  "x榮18-22",               INDEX(役男大表!$A$1:$BD$75,MATCH($A65,役男大表!$A$1:$A$75,0),   MATCH(M$1,役男大表!$A$3:$BD$3,0)  )                  )  )  )," ",""),"")</f>
        <v>x</v>
      </c>
      <c r="N65" s="197" t="str">
        <f ca="1">_xlfn.IFNA(  SUBSTITUTE(     IF(  INDEX(役男大表!$A$1:$BD$75,MATCH($A65,役男大表!$A$1:$A$75,0),   MATCH(N$1,役男大表!$A$3:$BD$3,0)  )=0,"",  IF(  INDEX(役男大表!$A$1:$BD$75,MATCH($A65,役男大表!$A$1:$A$75,0),   MATCH(N$1,役男大表!$A$3:$BD$3,0)  )="榮","x",  IF(  INDEX(役男大表!$A$1:$BD$75,MATCH($A65,役男大表!$A$1:$A$75,0),   MATCH(N$1,役男大表!$A$3:$BD$3,0)  )="榮-22",  "x榮18-22",               INDEX(役男大表!$A$1:$BD$75,MATCH($A65,役男大表!$A$1:$A$75,0),   MATCH(N$1,役男大表!$A$3:$BD$3,0)  )                  )  )  )," ",""),"")</f>
        <v>x</v>
      </c>
      <c r="O65" s="197" t="str">
        <f ca="1">_xlfn.IFNA(  SUBSTITUTE(     IF(  INDEX(役男大表!$A$1:$BD$75,MATCH($A65,役男大表!$A$1:$A$75,0),   MATCH(O$1,役男大表!$A$3:$BD$3,0)  )=0,"",  IF(  INDEX(役男大表!$A$1:$BD$75,MATCH($A65,役男大表!$A$1:$A$75,0),   MATCH(O$1,役男大表!$A$3:$BD$3,0)  )="榮","x",  IF(  INDEX(役男大表!$A$1:$BD$75,MATCH($A65,役男大表!$A$1:$A$75,0),   MATCH(O$1,役男大表!$A$3:$BD$3,0)  )="榮-22",  "x榮18-22",               INDEX(役男大表!$A$1:$BD$75,MATCH($A65,役男大表!$A$1:$A$75,0),   MATCH(O$1,役男大表!$A$3:$BD$3,0)  )                  )  )  )," ",""),"")</f>
        <v>補</v>
      </c>
      <c r="P65" s="197" t="str">
        <f ca="1">_xlfn.IFNA(  SUBSTITUTE(     IF(  INDEX(役男大表!$A$1:$BD$75,MATCH($A65,役男大表!$A$1:$A$75,0),   MATCH(P$1,役男大表!$A$3:$BD$3,0)  )=0,"",  IF(  INDEX(役男大表!$A$1:$BD$75,MATCH($A65,役男大表!$A$1:$A$75,0),   MATCH(P$1,役男大表!$A$3:$BD$3,0)  )="榮","x",  IF(  INDEX(役男大表!$A$1:$BD$75,MATCH($A65,役男大表!$A$1:$A$75,0),   MATCH(P$1,役男大表!$A$3:$BD$3,0)  )="榮-22",  "x榮18-22",               INDEX(役男大表!$A$1:$BD$75,MATCH($A65,役男大表!$A$1:$A$75,0),   MATCH(P$1,役男大表!$A$3:$BD$3,0)  )                  )  )  )," ",""),"")</f>
        <v/>
      </c>
      <c r="Q65" s="197" t="str">
        <f ca="1">_xlfn.IFNA(  SUBSTITUTE(     IF(  INDEX(役男大表!$A$1:$BD$75,MATCH($A65,役男大表!$A$1:$A$75,0),   MATCH(Q$1,役男大表!$A$3:$BD$3,0)  )=0,"",  IF(  INDEX(役男大表!$A$1:$BD$75,MATCH($A65,役男大表!$A$1:$A$75,0),   MATCH(Q$1,役男大表!$A$3:$BD$3,0)  )="榮","x",  IF(  INDEX(役男大表!$A$1:$BD$75,MATCH($A65,役男大表!$A$1:$A$75,0),   MATCH(Q$1,役男大表!$A$3:$BD$3,0)  )="榮-22",  "x榮18-22",               INDEX(役男大表!$A$1:$BD$75,MATCH($A65,役男大表!$A$1:$A$75,0),   MATCH(Q$1,役男大表!$A$3:$BD$3,0)  )                  )  )  )," ",""),"")</f>
        <v/>
      </c>
      <c r="R65" s="197" t="str">
        <f ca="1">_xlfn.IFNA(  SUBSTITUTE(     IF(  INDEX(役男大表!$A$1:$BD$75,MATCH($A65,役男大表!$A$1:$A$75,0),   MATCH(R$1,役男大表!$A$3:$BD$3,0)  )=0,"",  IF(  INDEX(役男大表!$A$1:$BD$75,MATCH($A65,役男大表!$A$1:$A$75,0),   MATCH(R$1,役男大表!$A$3:$BD$3,0)  )="榮","x",  IF(  INDEX(役男大表!$A$1:$BD$75,MATCH($A65,役男大表!$A$1:$A$75,0),   MATCH(R$1,役男大表!$A$3:$BD$3,0)  )="榮-22",  "x榮18-22",               INDEX(役男大表!$A$1:$BD$75,MATCH($A65,役男大表!$A$1:$A$75,0),   MATCH(R$1,役男大表!$A$3:$BD$3,0)  )                  )  )  )," ",""),"")</f>
        <v/>
      </c>
      <c r="S65" s="197" t="str">
        <f ca="1">_xlfn.IFNA(  SUBSTITUTE(     IF(  INDEX(役男大表!$A$1:$BD$75,MATCH($A65,役男大表!$A$1:$A$75,0),   MATCH(S$1,役男大表!$A$3:$BD$3,0)  )=0,"",  IF(  INDEX(役男大表!$A$1:$BD$75,MATCH($A65,役男大表!$A$1:$A$75,0),   MATCH(S$1,役男大表!$A$3:$BD$3,0)  )="榮","x",  IF(  INDEX(役男大表!$A$1:$BD$75,MATCH($A65,役男大表!$A$1:$A$75,0),   MATCH(S$1,役男大表!$A$3:$BD$3,0)  )="榮-22",  "x榮18-22",               INDEX(役男大表!$A$1:$BD$75,MATCH($A65,役男大表!$A$1:$A$75,0),   MATCH(S$1,役男大表!$A$3:$BD$3,0)  )                  )  )  )," ",""),"")</f>
        <v/>
      </c>
      <c r="T65" s="197" t="str">
        <f ca="1">_xlfn.IFNA(  SUBSTITUTE(     IF(  INDEX(役男大表!$A$1:$BD$75,MATCH($A65,役男大表!$A$1:$A$75,0),   MATCH(T$1,役男大表!$A$3:$BD$3,0)  )=0,"",  IF(  INDEX(役男大表!$A$1:$BD$75,MATCH($A65,役男大表!$A$1:$A$75,0),   MATCH(T$1,役男大表!$A$3:$BD$3,0)  )="榮","x",  IF(  INDEX(役男大表!$A$1:$BD$75,MATCH($A65,役男大表!$A$1:$A$75,0),   MATCH(T$1,役男大表!$A$3:$BD$3,0)  )="榮-22",  "x榮18-22",               INDEX(役男大表!$A$1:$BD$75,MATCH($A65,役男大表!$A$1:$A$75,0),   MATCH(T$1,役男大表!$A$3:$BD$3,0)  )                  )  )  )," ",""),"")</f>
        <v>x</v>
      </c>
      <c r="U65" s="197" t="str">
        <f ca="1">_xlfn.IFNA(  SUBSTITUTE(     IF(  INDEX(役男大表!$A$1:$BD$75,MATCH($A65,役男大表!$A$1:$A$75,0),   MATCH(U$1,役男大表!$A$3:$BD$3,0)  )=0,"",  IF(  INDEX(役男大表!$A$1:$BD$75,MATCH($A65,役男大表!$A$1:$A$75,0),   MATCH(U$1,役男大表!$A$3:$BD$3,0)  )="榮","x",  IF(  INDEX(役男大表!$A$1:$BD$75,MATCH($A65,役男大表!$A$1:$A$75,0),   MATCH(U$1,役男大表!$A$3:$BD$3,0)  )="榮-22",  "x榮18-22",               INDEX(役男大表!$A$1:$BD$75,MATCH($A65,役男大表!$A$1:$A$75,0),   MATCH(U$1,役男大表!$A$3:$BD$3,0)  )                  )  )  )," ",""),"")</f>
        <v>x</v>
      </c>
      <c r="V65" s="197" t="str">
        <f ca="1">_xlfn.IFNA(  SUBSTITUTE(     IF(  INDEX(役男大表!$A$1:$BD$75,MATCH($A65,役男大表!$A$1:$A$75,0),   MATCH(V$1,役男大表!$A$3:$BD$3,0)  )=0,"",  IF(  INDEX(役男大表!$A$1:$BD$75,MATCH($A65,役男大表!$A$1:$A$75,0),   MATCH(V$1,役男大表!$A$3:$BD$3,0)  )="榮","x",  IF(  INDEX(役男大表!$A$1:$BD$75,MATCH($A65,役男大表!$A$1:$A$75,0),   MATCH(V$1,役男大表!$A$3:$BD$3,0)  )="榮-22",  "x榮18-22",               INDEX(役男大表!$A$1:$BD$75,MATCH($A65,役男大表!$A$1:$A$75,0),   MATCH(V$1,役男大表!$A$3:$BD$3,0)  )                  )  )  )," ",""),"")</f>
        <v/>
      </c>
      <c r="W65" s="197" t="str">
        <f ca="1">_xlfn.IFNA(  SUBSTITUTE(     IF(  INDEX(役男大表!$A$1:$BD$75,MATCH($A65,役男大表!$A$1:$A$75,0),   MATCH(W$1,役男大表!$A$3:$BD$3,0)  )=0,"",  IF(  INDEX(役男大表!$A$1:$BD$75,MATCH($A65,役男大表!$A$1:$A$75,0),   MATCH(W$1,役男大表!$A$3:$BD$3,0)  )="榮","x",  IF(  INDEX(役男大表!$A$1:$BD$75,MATCH($A65,役男大表!$A$1:$A$75,0),   MATCH(W$1,役男大表!$A$3:$BD$3,0)  )="榮-22",  "x榮18-22",               INDEX(役男大表!$A$1:$BD$75,MATCH($A65,役男大表!$A$1:$A$75,0),   MATCH(W$1,役男大表!$A$3:$BD$3,0)  )                  )  )  )," ",""),"")</f>
        <v/>
      </c>
      <c r="X65" s="197" t="str">
        <f ca="1">_xlfn.IFNA(  SUBSTITUTE(     IF(  INDEX(役男大表!$A$1:$BD$75,MATCH($A65,役男大表!$A$1:$A$75,0),   MATCH(X$1,役男大表!$A$3:$BD$3,0)  )=0,"",  IF(  INDEX(役男大表!$A$1:$BD$75,MATCH($A65,役男大表!$A$1:$A$75,0),   MATCH(X$1,役男大表!$A$3:$BD$3,0)  )="榮","x",  IF(  INDEX(役男大表!$A$1:$BD$75,MATCH($A65,役男大表!$A$1:$A$75,0),   MATCH(X$1,役男大表!$A$3:$BD$3,0)  )="榮-22",  "x榮18-22",               INDEX(役男大表!$A$1:$BD$75,MATCH($A65,役男大表!$A$1:$A$75,0),   MATCH(X$1,役男大表!$A$3:$BD$3,0)  )                  )  )  )," ",""),"")</f>
        <v/>
      </c>
      <c r="Y65" s="197" t="str">
        <f ca="1">_xlfn.IFNA(  SUBSTITUTE(     IF(  INDEX(役男大表!$A$1:$BD$75,MATCH($A65,役男大表!$A$1:$A$75,0),   MATCH(Y$1,役男大表!$A$3:$BD$3,0)  )=0,"",  IF(  INDEX(役男大表!$A$1:$BD$75,MATCH($A65,役男大表!$A$1:$A$75,0),   MATCH(Y$1,役男大表!$A$3:$BD$3,0)  )="榮","x",  IF(  INDEX(役男大表!$A$1:$BD$75,MATCH($A65,役男大表!$A$1:$A$75,0),   MATCH(Y$1,役男大表!$A$3:$BD$3,0)  )="榮-22",  "x榮18-22",               INDEX(役男大表!$A$1:$BD$75,MATCH($A65,役男大表!$A$1:$A$75,0),   MATCH(Y$1,役男大表!$A$3:$BD$3,0)  )                  )  )  )," ",""),"")</f>
        <v/>
      </c>
      <c r="Z65" s="197" t="str">
        <f ca="1">_xlfn.IFNA(  SUBSTITUTE(     IF(  INDEX(役男大表!$A$1:$BD$75,MATCH($A65,役男大表!$A$1:$A$75,0),   MATCH(Z$1,役男大表!$A$3:$BD$3,0)  )=0,"",  IF(  INDEX(役男大表!$A$1:$BD$75,MATCH($A65,役男大表!$A$1:$A$75,0),   MATCH(Z$1,役男大表!$A$3:$BD$3,0)  )="榮","x",  IF(  INDEX(役男大表!$A$1:$BD$75,MATCH($A65,役男大表!$A$1:$A$75,0),   MATCH(Z$1,役男大表!$A$3:$BD$3,0)  )="榮-22",  "x榮18-22",               INDEX(役男大表!$A$1:$BD$75,MATCH($A65,役男大表!$A$1:$A$75,0),   MATCH(Z$1,役男大表!$A$3:$BD$3,0)  )                  )  )  )," ",""),"")</f>
        <v/>
      </c>
      <c r="AA65" s="197" t="str">
        <f ca="1">_xlfn.IFNA(  SUBSTITUTE(     IF(  INDEX(役男大表!$A$1:$BD$75,MATCH($A65,役男大表!$A$1:$A$75,0),   MATCH(AA$1,役男大表!$A$3:$BD$3,0)  )=0,"",  IF(  INDEX(役男大表!$A$1:$BD$75,MATCH($A65,役男大表!$A$1:$A$75,0),   MATCH(AA$1,役男大表!$A$3:$BD$3,0)  )="榮","x",  IF(  INDEX(役男大表!$A$1:$BD$75,MATCH($A65,役男大表!$A$1:$A$75,0),   MATCH(AA$1,役男大表!$A$3:$BD$3,0)  )="榮-22",  "x榮18-22",               INDEX(役男大表!$A$1:$BD$75,MATCH($A65,役男大表!$A$1:$A$75,0),   MATCH(AA$1,役男大表!$A$3:$BD$3,0)  )                  )  )  )," ",""),"")</f>
        <v>x</v>
      </c>
      <c r="AB65" s="197" t="str">
        <f ca="1">_xlfn.IFNA(  SUBSTITUTE(     IF(  INDEX(役男大表!$A$1:$BD$75,MATCH($A65,役男大表!$A$1:$A$75,0),   MATCH(AB$1,役男大表!$A$3:$BD$3,0)  )=0,"",  IF(  INDEX(役男大表!$A$1:$BD$75,MATCH($A65,役男大表!$A$1:$A$75,0),   MATCH(AB$1,役男大表!$A$3:$BD$3,0)  )="榮","x",  IF(  INDEX(役男大表!$A$1:$BD$75,MATCH($A65,役男大表!$A$1:$A$75,0),   MATCH(AB$1,役男大表!$A$3:$BD$3,0)  )="榮-22",  "x榮18-22",               INDEX(役男大表!$A$1:$BD$75,MATCH($A65,役男大表!$A$1:$A$75,0),   MATCH(AB$1,役男大表!$A$3:$BD$3,0)  )                  )  )  )," ",""),"")</f>
        <v>x</v>
      </c>
      <c r="AC65" s="197" t="str">
        <f ca="1">_xlfn.IFNA(  SUBSTITUTE(     IF(  INDEX(役男大表!$A$1:$BD$75,MATCH($A65,役男大表!$A$1:$A$75,0),   MATCH(AC$1,役男大表!$A$3:$BD$3,0)  )=0,"",  IF(  INDEX(役男大表!$A$1:$BD$75,MATCH($A65,役男大表!$A$1:$A$75,0),   MATCH(AC$1,役男大表!$A$3:$BD$3,0)  )="榮","x",  IF(  INDEX(役男大表!$A$1:$BD$75,MATCH($A65,役男大表!$A$1:$A$75,0),   MATCH(AC$1,役男大表!$A$3:$BD$3,0)  )="榮-22",  "x榮18-22",               INDEX(役男大表!$A$1:$BD$75,MATCH($A65,役男大表!$A$1:$A$75,0),   MATCH(AC$1,役男大表!$A$3:$BD$3,0)  )                  )  )  )," ",""),"")</f>
        <v/>
      </c>
      <c r="AD65" s="197" t="str">
        <f ca="1">_xlfn.IFNA(  SUBSTITUTE(     IF(  INDEX(役男大表!$A$1:$BD$75,MATCH($A65,役男大表!$A$1:$A$75,0),   MATCH(AD$1,役男大表!$A$3:$BD$3,0)  )=0,"",  IF(  INDEX(役男大表!$A$1:$BD$75,MATCH($A65,役男大表!$A$1:$A$75,0),   MATCH(AD$1,役男大表!$A$3:$BD$3,0)  )="榮","x",  IF(  INDEX(役男大表!$A$1:$BD$75,MATCH($A65,役男大表!$A$1:$A$75,0),   MATCH(AD$1,役男大表!$A$3:$BD$3,0)  )="榮-22",  "x榮18-22",               INDEX(役男大表!$A$1:$BD$75,MATCH($A65,役男大表!$A$1:$A$75,0),   MATCH(AD$1,役男大表!$A$3:$BD$3,0)  )                  )  )  )," ",""),"")</f>
        <v/>
      </c>
      <c r="AE65" s="197" t="str">
        <f ca="1">_xlfn.IFNA(  SUBSTITUTE(     IF(  INDEX(役男大表!$A$1:$BD$75,MATCH($A65,役男大表!$A$1:$A$75,0),   MATCH(AE$1,役男大表!$A$3:$BD$3,0)  )=0,"",  IF(  INDEX(役男大表!$A$1:$BD$75,MATCH($A65,役男大表!$A$1:$A$75,0),   MATCH(AE$1,役男大表!$A$3:$BD$3,0)  )="榮","x",  IF(  INDEX(役男大表!$A$1:$BD$75,MATCH($A65,役男大表!$A$1:$A$75,0),   MATCH(AE$1,役男大表!$A$3:$BD$3,0)  )="榮-22",  "x榮18-22",               INDEX(役男大表!$A$1:$BD$75,MATCH($A65,役男大表!$A$1:$A$75,0),   MATCH(AE$1,役男大表!$A$3:$BD$3,0)  )                  )  )  )," ",""),"")</f>
        <v/>
      </c>
      <c r="AF65" s="197" t="str">
        <f ca="1">_xlfn.IFNA(  SUBSTITUTE(     IF(  INDEX(役男大表!$A$1:$BD$75,MATCH($A65,役男大表!$A$1:$A$75,0),   MATCH(AF$1,役男大表!$A$3:$BD$3,0)  )=0,"",  IF(  INDEX(役男大表!$A$1:$BD$75,MATCH($A65,役男大表!$A$1:$A$75,0),   MATCH(AF$1,役男大表!$A$3:$BD$3,0)  )="榮","x",  IF(  INDEX(役男大表!$A$1:$BD$75,MATCH($A65,役男大表!$A$1:$A$75,0),   MATCH(AF$1,役男大表!$A$3:$BD$3,0)  )="榮-22",  "x榮18-22",               INDEX(役男大表!$A$1:$BD$75,MATCH($A65,役男大表!$A$1:$A$75,0),   MATCH(AF$1,役男大表!$A$3:$BD$3,0)  )                  )  )  )," ",""),"")</f>
        <v/>
      </c>
      <c r="AG65" s="197" t="str">
        <f ca="1">_xlfn.IFNA(  SUBSTITUTE(     IF(  INDEX(役男大表!$A$1:$BD$75,MATCH($A65,役男大表!$A$1:$A$75,0),   MATCH(AG$1,役男大表!$A$3:$BD$3,0)  )=0,"",  IF(  INDEX(役男大表!$A$1:$BD$75,MATCH($A65,役男大表!$A$1:$A$75,0),   MATCH(AG$1,役男大表!$A$3:$BD$3,0)  )="榮","x",  IF(  INDEX(役男大表!$A$1:$BD$75,MATCH($A65,役男大表!$A$1:$A$75,0),   MATCH(AG$1,役男大表!$A$3:$BD$3,0)  )="榮-22",  "x榮18-22",               INDEX(役男大表!$A$1:$BD$75,MATCH($A65,役男大表!$A$1:$A$75,0),   MATCH(AG$1,役男大表!$A$3:$BD$3,0)  )                  )  )  )," ",""),"")</f>
        <v>x</v>
      </c>
      <c r="AH65" s="98"/>
      <c r="AI65" s="98"/>
      <c r="AJ65" s="98"/>
      <c r="AM65" s="257">
        <f t="shared" si="1"/>
        <v>64</v>
      </c>
      <c r="AN65" s="65" t="str">
        <f t="shared" si="2"/>
        <v>邱俊閎</v>
      </c>
      <c r="AO65" s="70" t="str">
        <f t="shared" ca="1" si="3"/>
        <v>18收</v>
      </c>
      <c r="AP65" s="65" t="str">
        <f>_xlfn.IFNA(IF((ROW(AP65)-1)&lt;=暫1!$B$2,IF(VALUE($AM65)=暫1!B$3,"家因",IF(VALUE($AM65)=暫1!C$3,"家因",IF(VALUE($AM65)=暫1!D$3,"家因",IF(VALUE($AM65)=暫1!E$3,"家因",IF(VALUE($AM65)=暫1!F$3,"家因",IF(VALUE($AM65)=暫1!G$3,"家因",IF(VALUE($AM65)=暫1!H$3,"家因",IF(VALUE($AM65)=暫1!I$3,"家因",IF(VALUE($AM65)=暫1!J$3,"家因",IF(VALUE($AM65)=暫1!K$3,"家因",IF(VALUE($AM65)=暫1!L$3,"家因",IF(VALUE($AM65)=暫1!M$3,"家因",IF(VALUE($AM65)=暫1!N$3,"家因",IF(VALUE($AM65)=暫1!O$3,"家因",IF(VALUE($AM65)=暫1!P$3,"家因",IF(VALUE($AM65)=暫1!Q$3,"家因",IF(VALUE($AM65)=暫1!R$3,"家因",IF(VALUE($AM65)=暫1!S$3,"家因",IF(VALUE($AM65)=暫1!T$3,"家因",IF(VALUE($AM65)=暫1!U$3,"家因","")))))))))))))))))))),""),"")</f>
        <v/>
      </c>
      <c r="AQ65" s="65" t="str">
        <f ca="1">IF((ROW(AQ65)-1)&lt;=暫1!$B$2,_xlfn.IFNA(IF(INDEX($A$1:$AJ$99,MATCH($AN65,$B$1:$B$219,0),VALUE($AQ$1+3))="成","補",INDEX($A$1:$AJ$99,MATCH($AN65,$B$1:$B$219,0),VALUE($AQ$1+3))),""),"")</f>
        <v>x</v>
      </c>
      <c r="AR65" s="65">
        <f>IF((ROW(AR65)-1)&lt;=暫1!$B$2,_xlfn.IFNA(IF(INDEX($A$1:$AJ$99,MATCH($AN65,$B$1:$B$219,0),VALUE($AR$1+3))="成","補",INDEX($A$1:$AJ$99,MATCH($AN65,$B$1:$B$219,0),VALUE($AR$1+3))),""),"")</f>
        <v>0</v>
      </c>
      <c r="AS65" s="65">
        <f>IF((ROW(AS65)-1)&lt;=暫1!$B$2,_xlfn.IFNA(IF(INDEX($A$1:$AJ$99,MATCH($AN65,$B$1:$B$219,0),VALUE($AS$1+3))="成","補",INDEX($A$1:$AJ$99,MATCH($AN65,$B$1:$B$219,0),VALUE($AS$1+3))),""),"")</f>
        <v>0</v>
      </c>
      <c r="AT65" s="65" t="e">
        <f t="shared" ca="1" si="4"/>
        <v>#N/A</v>
      </c>
      <c r="AU65" s="65" t="e">
        <f t="shared" ca="1" si="8"/>
        <v>#N/A</v>
      </c>
      <c r="AV65" s="65" t="str">
        <f t="shared" ca="1" si="6"/>
        <v/>
      </c>
      <c r="AY65" s="62"/>
      <c r="AZ65" s="62"/>
      <c r="BA65" s="62"/>
      <c r="BB65" s="62"/>
      <c r="BC65" s="62"/>
    </row>
    <row r="66" spans="1:55" ht="25.5" customHeight="1">
      <c r="A66" s="197">
        <v>65</v>
      </c>
      <c r="B66" s="197" t="str">
        <f>_xlfn.IFNA(  INDEX(役男大表!$A$1:$BD$75,MATCH(A66,役男大表!$A$1:$A$75,0),2),"")</f>
        <v>黃品傑</v>
      </c>
      <c r="C66" s="197" t="str">
        <f ca="1">_xlfn.IFNA(  SUBSTITUTE(     IF(  INDEX(役男大表!$A$1:$BD$75,MATCH($A66,役男大表!$A$1:$A$75,0),   MATCH(C$1,役男大表!$A$3:$BD$3,0)  )=0,"",  IF(  INDEX(役男大表!$A$1:$BD$75,MATCH($A66,役男大表!$A$1:$A$75,0),   MATCH(C$1,役男大表!$A$3:$BD$3,0)  )="榮","x",  IF(  INDEX(役男大表!$A$1:$BD$75,MATCH($A66,役男大表!$A$1:$A$75,0),   MATCH(C$1,役男大表!$A$3:$BD$3,0)  )="榮-22",  "x榮18-22",               INDEX(役男大表!$A$1:$BD$75,MATCH($A66,役男大表!$A$1:$A$75,0),   MATCH(C$1,役男大表!$A$3:$BD$3,0)  )                  )  )  )," ",""),"")</f>
        <v>x</v>
      </c>
      <c r="D66" s="197" t="str">
        <f ca="1">_xlfn.IFNA(  SUBSTITUTE(     IF(  INDEX(役男大表!$A$1:$BD$75,MATCH($A66,役男大表!$A$1:$A$75,0),   MATCH(D$1,役男大表!$A$3:$BD$3,0)  )=0,"",  IF(  INDEX(役男大表!$A$1:$BD$75,MATCH($A66,役男大表!$A$1:$A$75,0),   MATCH(D$1,役男大表!$A$3:$BD$3,0)  )="榮","x",  IF(  INDEX(役男大表!$A$1:$BD$75,MATCH($A66,役男大表!$A$1:$A$75,0),   MATCH(D$1,役男大表!$A$3:$BD$3,0)  )="榮-22",  "x榮18-22",               INDEX(役男大表!$A$1:$BD$75,MATCH($A66,役男大表!$A$1:$A$75,0),   MATCH(D$1,役男大表!$A$3:$BD$3,0)  )                  )  )  )," ",""),"")</f>
        <v>x</v>
      </c>
      <c r="E66" s="197" t="str">
        <f ca="1">_xlfn.IFNA(  SUBSTITUTE(     IF(  INDEX(役男大表!$A$1:$BD$75,MATCH($A66,役男大表!$A$1:$A$75,0),   MATCH(E$1,役男大表!$A$3:$BD$3,0)  )=0,"",  IF(  INDEX(役男大表!$A$1:$BD$75,MATCH($A66,役男大表!$A$1:$A$75,0),   MATCH(E$1,役男大表!$A$3:$BD$3,0)  )="榮","x",  IF(  INDEX(役男大表!$A$1:$BD$75,MATCH($A66,役男大表!$A$1:$A$75,0),   MATCH(E$1,役男大表!$A$3:$BD$3,0)  )="榮-22",  "x榮18-22",               INDEX(役男大表!$A$1:$BD$75,MATCH($A66,役男大表!$A$1:$A$75,0),   MATCH(E$1,役男大表!$A$3:$BD$3,0)  )                  )  )  )," ",""),"")</f>
        <v>x</v>
      </c>
      <c r="F66" s="197" t="str">
        <f ca="1">_xlfn.IFNA(  SUBSTITUTE(     IF(  INDEX(役男大表!$A$1:$BD$75,MATCH($A66,役男大表!$A$1:$A$75,0),   MATCH(F$1,役男大表!$A$3:$BD$3,0)  )=0,"",  IF(  INDEX(役男大表!$A$1:$BD$75,MATCH($A66,役男大表!$A$1:$A$75,0),   MATCH(F$1,役男大表!$A$3:$BD$3,0)  )="榮","x",  IF(  INDEX(役男大表!$A$1:$BD$75,MATCH($A66,役男大表!$A$1:$A$75,0),   MATCH(F$1,役男大表!$A$3:$BD$3,0)  )="榮-22",  "x榮18-22",               INDEX(役男大表!$A$1:$BD$75,MATCH($A66,役男大表!$A$1:$A$75,0),   MATCH(F$1,役男大表!$A$3:$BD$3,0)  )                  )  )  )," ",""),"")</f>
        <v>x</v>
      </c>
      <c r="G66" s="197" t="str">
        <f ca="1">_xlfn.IFNA(  SUBSTITUTE(     IF(  INDEX(役男大表!$A$1:$BD$75,MATCH($A66,役男大表!$A$1:$A$75,0),   MATCH(G$1,役男大表!$A$3:$BD$3,0)  )=0,"",  IF(  INDEX(役男大表!$A$1:$BD$75,MATCH($A66,役男大表!$A$1:$A$75,0),   MATCH(G$1,役男大表!$A$3:$BD$3,0)  )="榮","x",  IF(  INDEX(役男大表!$A$1:$BD$75,MATCH($A66,役男大表!$A$1:$A$75,0),   MATCH(G$1,役男大表!$A$3:$BD$3,0)  )="榮-22",  "x榮18-22",               INDEX(役男大表!$A$1:$BD$75,MATCH($A66,役男大表!$A$1:$A$75,0),   MATCH(G$1,役男大表!$A$3:$BD$3,0)  )                  )  )  )," ",""),"")</f>
        <v/>
      </c>
      <c r="H66" s="197" t="str">
        <f ca="1">_xlfn.IFNA(  SUBSTITUTE(     IF(  INDEX(役男大表!$A$1:$BD$75,MATCH($A66,役男大表!$A$1:$A$75,0),   MATCH(H$1,役男大表!$A$3:$BD$3,0)  )=0,"",  IF(  INDEX(役男大表!$A$1:$BD$75,MATCH($A66,役男大表!$A$1:$A$75,0),   MATCH(H$1,役男大表!$A$3:$BD$3,0)  )="榮","x",  IF(  INDEX(役男大表!$A$1:$BD$75,MATCH($A66,役男大表!$A$1:$A$75,0),   MATCH(H$1,役男大表!$A$3:$BD$3,0)  )="榮-22",  "x榮18-22",               INDEX(役男大表!$A$1:$BD$75,MATCH($A66,役男大表!$A$1:$A$75,0),   MATCH(H$1,役男大表!$A$3:$BD$3,0)  )                  )  )  )," ",""),"")</f>
        <v/>
      </c>
      <c r="I66" s="197" t="str">
        <f ca="1">_xlfn.IFNA(  SUBSTITUTE(     IF(  INDEX(役男大表!$A$1:$BD$75,MATCH($A66,役男大表!$A$1:$A$75,0),   MATCH(I$1,役男大表!$A$3:$BD$3,0)  )=0,"",  IF(  INDEX(役男大表!$A$1:$BD$75,MATCH($A66,役男大表!$A$1:$A$75,0),   MATCH(I$1,役男大表!$A$3:$BD$3,0)  )="榮","x",  IF(  INDEX(役男大表!$A$1:$BD$75,MATCH($A66,役男大表!$A$1:$A$75,0),   MATCH(I$1,役男大表!$A$3:$BD$3,0)  )="榮-22",  "x榮18-22",               INDEX(役男大表!$A$1:$BD$75,MATCH($A66,役男大表!$A$1:$A$75,0),   MATCH(I$1,役男大表!$A$3:$BD$3,0)  )                  )  )  )," ",""),"")</f>
        <v/>
      </c>
      <c r="J66" s="197" t="str">
        <f ca="1">_xlfn.IFNA(  SUBSTITUTE(     IF(  INDEX(役男大表!$A$1:$BD$75,MATCH($A66,役男大表!$A$1:$A$75,0),   MATCH(J$1,役男大表!$A$3:$BD$3,0)  )=0,"",  IF(  INDEX(役男大表!$A$1:$BD$75,MATCH($A66,役男大表!$A$1:$A$75,0),   MATCH(J$1,役男大表!$A$3:$BD$3,0)  )="榮","x",  IF(  INDEX(役男大表!$A$1:$BD$75,MATCH($A66,役男大表!$A$1:$A$75,0),   MATCH(J$1,役男大表!$A$3:$BD$3,0)  )="榮-22",  "x榮18-22",               INDEX(役男大表!$A$1:$BD$75,MATCH($A66,役男大表!$A$1:$A$75,0),   MATCH(J$1,役男大表!$A$3:$BD$3,0)  )                  )  )  )," ",""),"")</f>
        <v/>
      </c>
      <c r="K66" s="197" t="str">
        <f ca="1">_xlfn.IFNA(  SUBSTITUTE(     IF(  INDEX(役男大表!$A$1:$BD$75,MATCH($A66,役男大表!$A$1:$A$75,0),   MATCH(K$1,役男大表!$A$3:$BD$3,0)  )=0,"",  IF(  INDEX(役男大表!$A$1:$BD$75,MATCH($A66,役男大表!$A$1:$A$75,0),   MATCH(K$1,役男大表!$A$3:$BD$3,0)  )="榮","x",  IF(  INDEX(役男大表!$A$1:$BD$75,MATCH($A66,役男大表!$A$1:$A$75,0),   MATCH(K$1,役男大表!$A$3:$BD$3,0)  )="榮-22",  "x榮18-22",               INDEX(役男大表!$A$1:$BD$75,MATCH($A66,役男大表!$A$1:$A$75,0),   MATCH(K$1,役男大表!$A$3:$BD$3,0)  )                  )  )  )," ",""),"")</f>
        <v>榮18-22</v>
      </c>
      <c r="L66" s="197" t="str">
        <f ca="1">_xlfn.IFNA(  SUBSTITUTE(     IF(  INDEX(役男大表!$A$1:$BD$75,MATCH($A66,役男大表!$A$1:$A$75,0),   MATCH(L$1,役男大表!$A$3:$BD$3,0)  )=0,"",  IF(  INDEX(役男大表!$A$1:$BD$75,MATCH($A66,役男大表!$A$1:$A$75,0),   MATCH(L$1,役男大表!$A$3:$BD$3,0)  )="榮","x",  IF(  INDEX(役男大表!$A$1:$BD$75,MATCH($A66,役男大表!$A$1:$A$75,0),   MATCH(L$1,役男大表!$A$3:$BD$3,0)  )="榮-22",  "x榮18-22",               INDEX(役男大表!$A$1:$BD$75,MATCH($A66,役男大表!$A$1:$A$75,0),   MATCH(L$1,役男大表!$A$3:$BD$3,0)  )                  )  )  )," ",""),"")</f>
        <v/>
      </c>
      <c r="M66" s="197" t="str">
        <f ca="1">_xlfn.IFNA(  SUBSTITUTE(     IF(  INDEX(役男大表!$A$1:$BD$75,MATCH($A66,役男大表!$A$1:$A$75,0),   MATCH(M$1,役男大表!$A$3:$BD$3,0)  )=0,"",  IF(  INDEX(役男大表!$A$1:$BD$75,MATCH($A66,役男大表!$A$1:$A$75,0),   MATCH(M$1,役男大表!$A$3:$BD$3,0)  )="榮","x",  IF(  INDEX(役男大表!$A$1:$BD$75,MATCH($A66,役男大表!$A$1:$A$75,0),   MATCH(M$1,役男大表!$A$3:$BD$3,0)  )="榮-22",  "x榮18-22",               INDEX(役男大表!$A$1:$BD$75,MATCH($A66,役男大表!$A$1:$A$75,0),   MATCH(M$1,役男大表!$A$3:$BD$3,0)  )                  )  )  )," ",""),"")</f>
        <v/>
      </c>
      <c r="N66" s="197" t="str">
        <f ca="1">_xlfn.IFNA(  SUBSTITUTE(     IF(  INDEX(役男大表!$A$1:$BD$75,MATCH($A66,役男大表!$A$1:$A$75,0),   MATCH(N$1,役男大表!$A$3:$BD$3,0)  )=0,"",  IF(  INDEX(役男大表!$A$1:$BD$75,MATCH($A66,役男大表!$A$1:$A$75,0),   MATCH(N$1,役男大表!$A$3:$BD$3,0)  )="榮","x",  IF(  INDEX(役男大表!$A$1:$BD$75,MATCH($A66,役男大表!$A$1:$A$75,0),   MATCH(N$1,役男大表!$A$3:$BD$3,0)  )="榮-22",  "x榮18-22",               INDEX(役男大表!$A$1:$BD$75,MATCH($A66,役男大表!$A$1:$A$75,0),   MATCH(N$1,役男大表!$A$3:$BD$3,0)  )                  )  )  )," ",""),"")</f>
        <v/>
      </c>
      <c r="O66" s="197" t="str">
        <f ca="1">_xlfn.IFNA(  SUBSTITUTE(     IF(  INDEX(役男大表!$A$1:$BD$75,MATCH($A66,役男大表!$A$1:$A$75,0),   MATCH(O$1,役男大表!$A$3:$BD$3,0)  )=0,"",  IF(  INDEX(役男大表!$A$1:$BD$75,MATCH($A66,役男大表!$A$1:$A$75,0),   MATCH(O$1,役男大表!$A$3:$BD$3,0)  )="榮","x",  IF(  INDEX(役男大表!$A$1:$BD$75,MATCH($A66,役男大表!$A$1:$A$75,0),   MATCH(O$1,役男大表!$A$3:$BD$3,0)  )="榮-22",  "x榮18-22",               INDEX(役男大表!$A$1:$BD$75,MATCH($A66,役男大表!$A$1:$A$75,0),   MATCH(O$1,役男大表!$A$3:$BD$3,0)  )                  )  )  )," ",""),"")</f>
        <v/>
      </c>
      <c r="P66" s="197" t="str">
        <f ca="1">_xlfn.IFNA(  SUBSTITUTE(     IF(  INDEX(役男大表!$A$1:$BD$75,MATCH($A66,役男大表!$A$1:$A$75,0),   MATCH(P$1,役男大表!$A$3:$BD$3,0)  )=0,"",  IF(  INDEX(役男大表!$A$1:$BD$75,MATCH($A66,役男大表!$A$1:$A$75,0),   MATCH(P$1,役男大表!$A$3:$BD$3,0)  )="榮","x",  IF(  INDEX(役男大表!$A$1:$BD$75,MATCH($A66,役男大表!$A$1:$A$75,0),   MATCH(P$1,役男大表!$A$3:$BD$3,0)  )="榮-22",  "x榮18-22",               INDEX(役男大表!$A$1:$BD$75,MATCH($A66,役男大表!$A$1:$A$75,0),   MATCH(P$1,役男大表!$A$3:$BD$3,0)  )                  )  )  )," ",""),"")</f>
        <v/>
      </c>
      <c r="Q66" s="197" t="str">
        <f ca="1">_xlfn.IFNA(  SUBSTITUTE(     IF(  INDEX(役男大表!$A$1:$BD$75,MATCH($A66,役男大表!$A$1:$A$75,0),   MATCH(Q$1,役男大表!$A$3:$BD$3,0)  )=0,"",  IF(  INDEX(役男大表!$A$1:$BD$75,MATCH($A66,役男大表!$A$1:$A$75,0),   MATCH(Q$1,役男大表!$A$3:$BD$3,0)  )="榮","x",  IF(  INDEX(役男大表!$A$1:$BD$75,MATCH($A66,役男大表!$A$1:$A$75,0),   MATCH(Q$1,役男大表!$A$3:$BD$3,0)  )="榮-22",  "x榮18-22",               INDEX(役男大表!$A$1:$BD$75,MATCH($A66,役男大表!$A$1:$A$75,0),   MATCH(Q$1,役男大表!$A$3:$BD$3,0)  )                  )  )  )," ",""),"")</f>
        <v/>
      </c>
      <c r="R66" s="197" t="str">
        <f ca="1">_xlfn.IFNA(  SUBSTITUTE(     IF(  INDEX(役男大表!$A$1:$BD$75,MATCH($A66,役男大表!$A$1:$A$75,0),   MATCH(R$1,役男大表!$A$3:$BD$3,0)  )=0,"",  IF(  INDEX(役男大表!$A$1:$BD$75,MATCH($A66,役男大表!$A$1:$A$75,0),   MATCH(R$1,役男大表!$A$3:$BD$3,0)  )="榮","x",  IF(  INDEX(役男大表!$A$1:$BD$75,MATCH($A66,役男大表!$A$1:$A$75,0),   MATCH(R$1,役男大表!$A$3:$BD$3,0)  )="榮-22",  "x榮18-22",               INDEX(役男大表!$A$1:$BD$75,MATCH($A66,役男大表!$A$1:$A$75,0),   MATCH(R$1,役男大表!$A$3:$BD$3,0)  )                  )  )  )," ",""),"")</f>
        <v>x</v>
      </c>
      <c r="S66" s="197" t="str">
        <f ca="1">_xlfn.IFNA(  SUBSTITUTE(     IF(  INDEX(役男大表!$A$1:$BD$75,MATCH($A66,役男大表!$A$1:$A$75,0),   MATCH(S$1,役男大表!$A$3:$BD$3,0)  )=0,"",  IF(  INDEX(役男大表!$A$1:$BD$75,MATCH($A66,役男大表!$A$1:$A$75,0),   MATCH(S$1,役男大表!$A$3:$BD$3,0)  )="榮","x",  IF(  INDEX(役男大表!$A$1:$BD$75,MATCH($A66,役男大表!$A$1:$A$75,0),   MATCH(S$1,役男大表!$A$3:$BD$3,0)  )="榮-22",  "x榮18-22",               INDEX(役男大表!$A$1:$BD$75,MATCH($A66,役男大表!$A$1:$A$75,0),   MATCH(S$1,役男大表!$A$3:$BD$3,0)  )                  )  )  )," ",""),"")</f>
        <v>x榮18-22</v>
      </c>
      <c r="T66" s="197" t="str">
        <f ca="1">_xlfn.IFNA(  SUBSTITUTE(     IF(  INDEX(役男大表!$A$1:$BD$75,MATCH($A66,役男大表!$A$1:$A$75,0),   MATCH(T$1,役男大表!$A$3:$BD$3,0)  )=0,"",  IF(  INDEX(役男大表!$A$1:$BD$75,MATCH($A66,役男大表!$A$1:$A$75,0),   MATCH(T$1,役男大表!$A$3:$BD$3,0)  )="榮","x",  IF(  INDEX(役男大表!$A$1:$BD$75,MATCH($A66,役男大表!$A$1:$A$75,0),   MATCH(T$1,役男大表!$A$3:$BD$3,0)  )="榮-22",  "x榮18-22",               INDEX(役男大表!$A$1:$BD$75,MATCH($A66,役男大表!$A$1:$A$75,0),   MATCH(T$1,役男大表!$A$3:$BD$3,0)  )                  )  )  )," ",""),"")</f>
        <v/>
      </c>
      <c r="U66" s="197" t="str">
        <f ca="1">_xlfn.IFNA(  SUBSTITUTE(     IF(  INDEX(役男大表!$A$1:$BD$75,MATCH($A66,役男大表!$A$1:$A$75,0),   MATCH(U$1,役男大表!$A$3:$BD$3,0)  )=0,"",  IF(  INDEX(役男大表!$A$1:$BD$75,MATCH($A66,役男大表!$A$1:$A$75,0),   MATCH(U$1,役男大表!$A$3:$BD$3,0)  )="榮","x",  IF(  INDEX(役男大表!$A$1:$BD$75,MATCH($A66,役男大表!$A$1:$A$75,0),   MATCH(U$1,役男大表!$A$3:$BD$3,0)  )="榮-22",  "x榮18-22",               INDEX(役男大表!$A$1:$BD$75,MATCH($A66,役男大表!$A$1:$A$75,0),   MATCH(U$1,役男大表!$A$3:$BD$3,0)  )                  )  )  )," ",""),"")</f>
        <v/>
      </c>
      <c r="V66" s="197" t="str">
        <f ca="1">_xlfn.IFNA(  SUBSTITUTE(     IF(  INDEX(役男大表!$A$1:$BD$75,MATCH($A66,役男大表!$A$1:$A$75,0),   MATCH(V$1,役男大表!$A$3:$BD$3,0)  )=0,"",  IF(  INDEX(役男大表!$A$1:$BD$75,MATCH($A66,役男大表!$A$1:$A$75,0),   MATCH(V$1,役男大表!$A$3:$BD$3,0)  )="榮","x",  IF(  INDEX(役男大表!$A$1:$BD$75,MATCH($A66,役男大表!$A$1:$A$75,0),   MATCH(V$1,役男大表!$A$3:$BD$3,0)  )="榮-22",  "x榮18-22",               INDEX(役男大表!$A$1:$BD$75,MATCH($A66,役男大表!$A$1:$A$75,0),   MATCH(V$1,役男大表!$A$3:$BD$3,0)  )                  )  )  )," ",""),"")</f>
        <v>x</v>
      </c>
      <c r="W66" s="197" t="str">
        <f ca="1">_xlfn.IFNA(  SUBSTITUTE(     IF(  INDEX(役男大表!$A$1:$BD$75,MATCH($A66,役男大表!$A$1:$A$75,0),   MATCH(W$1,役男大表!$A$3:$BD$3,0)  )=0,"",  IF(  INDEX(役男大表!$A$1:$BD$75,MATCH($A66,役男大表!$A$1:$A$75,0),   MATCH(W$1,役男大表!$A$3:$BD$3,0)  )="榮","x",  IF(  INDEX(役男大表!$A$1:$BD$75,MATCH($A66,役男大表!$A$1:$A$75,0),   MATCH(W$1,役男大表!$A$3:$BD$3,0)  )="榮-22",  "x榮18-22",               INDEX(役男大表!$A$1:$BD$75,MATCH($A66,役男大表!$A$1:$A$75,0),   MATCH(W$1,役男大表!$A$3:$BD$3,0)  )                  )  )  )," ",""),"")</f>
        <v/>
      </c>
      <c r="X66" s="197" t="str">
        <f ca="1">_xlfn.IFNA(  SUBSTITUTE(     IF(  INDEX(役男大表!$A$1:$BD$75,MATCH($A66,役男大表!$A$1:$A$75,0),   MATCH(X$1,役男大表!$A$3:$BD$3,0)  )=0,"",  IF(  INDEX(役男大表!$A$1:$BD$75,MATCH($A66,役男大表!$A$1:$A$75,0),   MATCH(X$1,役男大表!$A$3:$BD$3,0)  )="榮","x",  IF(  INDEX(役男大表!$A$1:$BD$75,MATCH($A66,役男大表!$A$1:$A$75,0),   MATCH(X$1,役男大表!$A$3:$BD$3,0)  )="榮-22",  "x榮18-22",               INDEX(役男大表!$A$1:$BD$75,MATCH($A66,役男大表!$A$1:$A$75,0),   MATCH(X$1,役男大表!$A$3:$BD$3,0)  )                  )  )  )," ",""),"")</f>
        <v/>
      </c>
      <c r="Y66" s="197" t="str">
        <f ca="1">_xlfn.IFNA(  SUBSTITUTE(     IF(  INDEX(役男大表!$A$1:$BD$75,MATCH($A66,役男大表!$A$1:$A$75,0),   MATCH(Y$1,役男大表!$A$3:$BD$3,0)  )=0,"",  IF(  INDEX(役男大表!$A$1:$BD$75,MATCH($A66,役男大表!$A$1:$A$75,0),   MATCH(Y$1,役男大表!$A$3:$BD$3,0)  )="榮","x",  IF(  INDEX(役男大表!$A$1:$BD$75,MATCH($A66,役男大表!$A$1:$A$75,0),   MATCH(Y$1,役男大表!$A$3:$BD$3,0)  )="榮-22",  "x榮18-22",               INDEX(役男大表!$A$1:$BD$75,MATCH($A66,役男大表!$A$1:$A$75,0),   MATCH(Y$1,役男大表!$A$3:$BD$3,0)  )                  )  )  )," ",""),"")</f>
        <v/>
      </c>
      <c r="Z66" s="197" t="str">
        <f ca="1">_xlfn.IFNA(  SUBSTITUTE(     IF(  INDEX(役男大表!$A$1:$BD$75,MATCH($A66,役男大表!$A$1:$A$75,0),   MATCH(Z$1,役男大表!$A$3:$BD$3,0)  )=0,"",  IF(  INDEX(役男大表!$A$1:$BD$75,MATCH($A66,役男大表!$A$1:$A$75,0),   MATCH(Z$1,役男大表!$A$3:$BD$3,0)  )="榮","x",  IF(  INDEX(役男大表!$A$1:$BD$75,MATCH($A66,役男大表!$A$1:$A$75,0),   MATCH(Z$1,役男大表!$A$3:$BD$3,0)  )="榮-22",  "x榮18-22",               INDEX(役男大表!$A$1:$BD$75,MATCH($A66,役男大表!$A$1:$A$75,0),   MATCH(Z$1,役男大表!$A$3:$BD$3,0)  )                  )  )  )," ",""),"")</f>
        <v>榮14-18</v>
      </c>
      <c r="AA66" s="197" t="str">
        <f ca="1">_xlfn.IFNA(  SUBSTITUTE(     IF(  INDEX(役男大表!$A$1:$BD$75,MATCH($A66,役男大表!$A$1:$A$75,0),   MATCH(AA$1,役男大表!$A$3:$BD$3,0)  )=0,"",  IF(  INDEX(役男大表!$A$1:$BD$75,MATCH($A66,役男大表!$A$1:$A$75,0),   MATCH(AA$1,役男大表!$A$3:$BD$3,0)  )="榮","x",  IF(  INDEX(役男大表!$A$1:$BD$75,MATCH($A66,役男大表!$A$1:$A$75,0),   MATCH(AA$1,役男大表!$A$3:$BD$3,0)  )="榮-22",  "x榮18-22",               INDEX(役男大表!$A$1:$BD$75,MATCH($A66,役男大表!$A$1:$A$75,0),   MATCH(AA$1,役男大表!$A$3:$BD$3,0)  )                  )  )  )," ",""),"")</f>
        <v>x榮18-22</v>
      </c>
      <c r="AB66" s="197" t="str">
        <f ca="1">_xlfn.IFNA(  SUBSTITUTE(     IF(  INDEX(役男大表!$A$1:$BD$75,MATCH($A66,役男大表!$A$1:$A$75,0),   MATCH(AB$1,役男大表!$A$3:$BD$3,0)  )=0,"",  IF(  INDEX(役男大表!$A$1:$BD$75,MATCH($A66,役男大表!$A$1:$A$75,0),   MATCH(AB$1,役男大表!$A$3:$BD$3,0)  )="榮","x",  IF(  INDEX(役男大表!$A$1:$BD$75,MATCH($A66,役男大表!$A$1:$A$75,0),   MATCH(AB$1,役男大表!$A$3:$BD$3,0)  )="榮-22",  "x榮18-22",               INDEX(役男大表!$A$1:$BD$75,MATCH($A66,役男大表!$A$1:$A$75,0),   MATCH(AB$1,役男大表!$A$3:$BD$3,0)  )                  )  )  )," ",""),"")</f>
        <v/>
      </c>
      <c r="AC66" s="197" t="str">
        <f ca="1">_xlfn.IFNA(  SUBSTITUTE(     IF(  INDEX(役男大表!$A$1:$BD$75,MATCH($A66,役男大表!$A$1:$A$75,0),   MATCH(AC$1,役男大表!$A$3:$BD$3,0)  )=0,"",  IF(  INDEX(役男大表!$A$1:$BD$75,MATCH($A66,役男大表!$A$1:$A$75,0),   MATCH(AC$1,役男大表!$A$3:$BD$3,0)  )="榮","x",  IF(  INDEX(役男大表!$A$1:$BD$75,MATCH($A66,役男大表!$A$1:$A$75,0),   MATCH(AC$1,役男大表!$A$3:$BD$3,0)  )="榮-22",  "x榮18-22",               INDEX(役男大表!$A$1:$BD$75,MATCH($A66,役男大表!$A$1:$A$75,0),   MATCH(AC$1,役男大表!$A$3:$BD$3,0)  )                  )  )  )," ",""),"")</f>
        <v/>
      </c>
      <c r="AD66" s="197" t="str">
        <f ca="1">_xlfn.IFNA(  SUBSTITUTE(     IF(  INDEX(役男大表!$A$1:$BD$75,MATCH($A66,役男大表!$A$1:$A$75,0),   MATCH(AD$1,役男大表!$A$3:$BD$3,0)  )=0,"",  IF(  INDEX(役男大表!$A$1:$BD$75,MATCH($A66,役男大表!$A$1:$A$75,0),   MATCH(AD$1,役男大表!$A$3:$BD$3,0)  )="榮","x",  IF(  INDEX(役男大表!$A$1:$BD$75,MATCH($A66,役男大表!$A$1:$A$75,0),   MATCH(AD$1,役男大表!$A$3:$BD$3,0)  )="榮-22",  "x榮18-22",               INDEX(役男大表!$A$1:$BD$75,MATCH($A66,役男大表!$A$1:$A$75,0),   MATCH(AD$1,役男大表!$A$3:$BD$3,0)  )                  )  )  )," ",""),"")</f>
        <v/>
      </c>
      <c r="AE66" s="197" t="str">
        <f ca="1">_xlfn.IFNA(  SUBSTITUTE(     IF(  INDEX(役男大表!$A$1:$BD$75,MATCH($A66,役男大表!$A$1:$A$75,0),   MATCH(AE$1,役男大表!$A$3:$BD$3,0)  )=0,"",  IF(  INDEX(役男大表!$A$1:$BD$75,MATCH($A66,役男大表!$A$1:$A$75,0),   MATCH(AE$1,役男大表!$A$3:$BD$3,0)  )="榮","x",  IF(  INDEX(役男大表!$A$1:$BD$75,MATCH($A66,役男大表!$A$1:$A$75,0),   MATCH(AE$1,役男大表!$A$3:$BD$3,0)  )="榮-22",  "x榮18-22",               INDEX(役男大表!$A$1:$BD$75,MATCH($A66,役男大表!$A$1:$A$75,0),   MATCH(AE$1,役男大表!$A$3:$BD$3,0)  )                  )  )  )," ",""),"")</f>
        <v>榮14-18</v>
      </c>
      <c r="AF66" s="197" t="str">
        <f ca="1">_xlfn.IFNA(  SUBSTITUTE(     IF(  INDEX(役男大表!$A$1:$BD$75,MATCH($A66,役男大表!$A$1:$A$75,0),   MATCH(AF$1,役男大表!$A$3:$BD$3,0)  )=0,"",  IF(  INDEX(役男大表!$A$1:$BD$75,MATCH($A66,役男大表!$A$1:$A$75,0),   MATCH(AF$1,役男大表!$A$3:$BD$3,0)  )="榮","x",  IF(  INDEX(役男大表!$A$1:$BD$75,MATCH($A66,役男大表!$A$1:$A$75,0),   MATCH(AF$1,役男大表!$A$3:$BD$3,0)  )="榮-22",  "x榮18-22",               INDEX(役男大表!$A$1:$BD$75,MATCH($A66,役男大表!$A$1:$A$75,0),   MATCH(AF$1,役男大表!$A$3:$BD$3,0)  )                  )  )  )," ",""),"")</f>
        <v>x</v>
      </c>
      <c r="AG66" s="197" t="str">
        <f ca="1">_xlfn.IFNA(  SUBSTITUTE(     IF(  INDEX(役男大表!$A$1:$BD$75,MATCH($A66,役男大表!$A$1:$A$75,0),   MATCH(AG$1,役男大表!$A$3:$BD$3,0)  )=0,"",  IF(  INDEX(役男大表!$A$1:$BD$75,MATCH($A66,役男大表!$A$1:$A$75,0),   MATCH(AG$1,役男大表!$A$3:$BD$3,0)  )="榮","x",  IF(  INDEX(役男大表!$A$1:$BD$75,MATCH($A66,役男大表!$A$1:$A$75,0),   MATCH(AG$1,役男大表!$A$3:$BD$3,0)  )="榮-22",  "x榮18-22",               INDEX(役男大表!$A$1:$BD$75,MATCH($A66,役男大表!$A$1:$A$75,0),   MATCH(AG$1,役男大表!$A$3:$BD$3,0)  )                  )  )  )," ",""),"")</f>
        <v>x</v>
      </c>
      <c r="AH66" s="98"/>
      <c r="AI66" s="98"/>
      <c r="AJ66" s="98"/>
      <c r="AM66" s="257">
        <f t="shared" ref="AM66:AN73" si="9">A66</f>
        <v>65</v>
      </c>
      <c r="AN66" s="65" t="str">
        <f t="shared" si="9"/>
        <v>黃品傑</v>
      </c>
      <c r="AO66" s="70" t="str">
        <f t="shared" ca="1" si="3"/>
        <v>18收</v>
      </c>
      <c r="AP66" s="65" t="str">
        <f>_xlfn.IFNA(IF((ROW(AP66)-1)&lt;=暫1!$B$2,IF(VALUE($AM66)=暫1!B$3,"家因",IF(VALUE($AM66)=暫1!C$3,"家因",IF(VALUE($AM66)=暫1!D$3,"家因",IF(VALUE($AM66)=暫1!E$3,"家因",IF(VALUE($AM66)=暫1!F$3,"家因",IF(VALUE($AM66)=暫1!G$3,"家因",IF(VALUE($AM66)=暫1!H$3,"家因",IF(VALUE($AM66)=暫1!I$3,"家因",IF(VALUE($AM66)=暫1!J$3,"家因",IF(VALUE($AM66)=暫1!K$3,"家因",IF(VALUE($AM66)=暫1!L$3,"家因",IF(VALUE($AM66)=暫1!M$3,"家因",IF(VALUE($AM66)=暫1!N$3,"家因",IF(VALUE($AM66)=暫1!O$3,"家因",IF(VALUE($AM66)=暫1!P$3,"家因",IF(VALUE($AM66)=暫1!Q$3,"家因",IF(VALUE($AM66)=暫1!R$3,"家因",IF(VALUE($AM66)=暫1!S$3,"家因",IF(VALUE($AM66)=暫1!T$3,"家因",IF(VALUE($AM66)=暫1!U$3,"家因","")))))))))))))))))))),""),"")</f>
        <v/>
      </c>
      <c r="AQ66" s="65" t="str">
        <f ca="1">IF((ROW(AQ66)-1)&lt;=暫1!$B$2,_xlfn.IFNA(IF(INDEX($A$1:$AJ$99,MATCH($AN66,$B$1:$B$219,0),VALUE($AQ$1+3))="成","補",INDEX($A$1:$AJ$99,MATCH($AN66,$B$1:$B$219,0),VALUE($AQ$1+3))),""),"")</f>
        <v>x</v>
      </c>
      <c r="AR66" s="65">
        <f>IF((ROW(AR66)-1)&lt;=暫1!$B$2,_xlfn.IFNA(IF(INDEX($A$1:$AJ$99,MATCH($AN66,$B$1:$B$219,0),VALUE($AR$1+3))="成","補",INDEX($A$1:$AJ$99,MATCH($AN66,$B$1:$B$219,0),VALUE($AR$1+3))),""),"")</f>
        <v>0</v>
      </c>
      <c r="AS66" s="65">
        <f>IF((ROW(AS66)-1)&lt;=暫1!$B$2,_xlfn.IFNA(IF(INDEX($A$1:$AJ$99,MATCH($AN66,$B$1:$B$219,0),VALUE($AS$1+3))="成","補",INDEX($A$1:$AJ$99,MATCH($AN66,$B$1:$B$219,0),VALUE($AS$1+3))),""),"")</f>
        <v>0</v>
      </c>
      <c r="AT66" s="65" t="e">
        <f t="shared" ca="1" si="4"/>
        <v>#N/A</v>
      </c>
      <c r="AU66" s="65" t="e">
        <f t="shared" ca="1" si="8"/>
        <v>#N/A</v>
      </c>
      <c r="AV66" s="65" t="str">
        <f t="shared" ca="1" si="6"/>
        <v/>
      </c>
      <c r="AY66" s="62"/>
      <c r="AZ66" s="62"/>
      <c r="BA66" s="62"/>
      <c r="BB66" s="62"/>
      <c r="BC66" s="62"/>
    </row>
    <row r="67" spans="1:55" ht="25.5" customHeight="1">
      <c r="A67" s="197">
        <v>66</v>
      </c>
      <c r="B67" s="197" t="str">
        <f>_xlfn.IFNA(  INDEX(役男大表!$A$1:$BD$75,MATCH(A67,役男大表!$A$1:$A$75,0),2),"")</f>
        <v>張曙霖</v>
      </c>
      <c r="C67" s="197" t="str">
        <f ca="1">_xlfn.IFNA(  SUBSTITUTE(     IF(  INDEX(役男大表!$A$1:$BD$75,MATCH($A67,役男大表!$A$1:$A$75,0),   MATCH(C$1,役男大表!$A$3:$BD$3,0)  )=0,"",  IF(  INDEX(役男大表!$A$1:$BD$75,MATCH($A67,役男大表!$A$1:$A$75,0),   MATCH(C$1,役男大表!$A$3:$BD$3,0)  )="榮","x",  IF(  INDEX(役男大表!$A$1:$BD$75,MATCH($A67,役男大表!$A$1:$A$75,0),   MATCH(C$1,役男大表!$A$3:$BD$3,0)  )="榮-22",  "x榮18-22",               INDEX(役男大表!$A$1:$BD$75,MATCH($A67,役男大表!$A$1:$A$75,0),   MATCH(C$1,役男大表!$A$3:$BD$3,0)  )                  )  )  )," ",""),"")</f>
        <v/>
      </c>
      <c r="D67" s="197" t="str">
        <f ca="1">_xlfn.IFNA(  SUBSTITUTE(     IF(  INDEX(役男大表!$A$1:$BD$75,MATCH($A67,役男大表!$A$1:$A$75,0),   MATCH(D$1,役男大表!$A$3:$BD$3,0)  )=0,"",  IF(  INDEX(役男大表!$A$1:$BD$75,MATCH($A67,役男大表!$A$1:$A$75,0),   MATCH(D$1,役男大表!$A$3:$BD$3,0)  )="榮","x",  IF(  INDEX(役男大表!$A$1:$BD$75,MATCH($A67,役男大表!$A$1:$A$75,0),   MATCH(D$1,役男大表!$A$3:$BD$3,0)  )="榮-22",  "x榮18-22",               INDEX(役男大表!$A$1:$BD$75,MATCH($A67,役男大表!$A$1:$A$75,0),   MATCH(D$1,役男大表!$A$3:$BD$3,0)  )                  )  )  )," ",""),"")</f>
        <v/>
      </c>
      <c r="E67" s="197" t="str">
        <f ca="1">_xlfn.IFNA(  SUBSTITUTE(     IF(  INDEX(役男大表!$A$1:$BD$75,MATCH($A67,役男大表!$A$1:$A$75,0),   MATCH(E$1,役男大表!$A$3:$BD$3,0)  )=0,"",  IF(  INDEX(役男大表!$A$1:$BD$75,MATCH($A67,役男大表!$A$1:$A$75,0),   MATCH(E$1,役男大表!$A$3:$BD$3,0)  )="榮","x",  IF(  INDEX(役男大表!$A$1:$BD$75,MATCH($A67,役男大表!$A$1:$A$75,0),   MATCH(E$1,役男大表!$A$3:$BD$3,0)  )="榮-22",  "x榮18-22",               INDEX(役男大表!$A$1:$BD$75,MATCH($A67,役男大表!$A$1:$A$75,0),   MATCH(E$1,役男大表!$A$3:$BD$3,0)  )                  )  )  )," ",""),"")</f>
        <v/>
      </c>
      <c r="F67" s="197" t="str">
        <f ca="1">_xlfn.IFNA(  SUBSTITUTE(     IF(  INDEX(役男大表!$A$1:$BD$75,MATCH($A67,役男大表!$A$1:$A$75,0),   MATCH(F$1,役男大表!$A$3:$BD$3,0)  )=0,"",  IF(  INDEX(役男大表!$A$1:$BD$75,MATCH($A67,役男大表!$A$1:$A$75,0),   MATCH(F$1,役男大表!$A$3:$BD$3,0)  )="榮","x",  IF(  INDEX(役男大表!$A$1:$BD$75,MATCH($A67,役男大表!$A$1:$A$75,0),   MATCH(F$1,役男大表!$A$3:$BD$3,0)  )="榮-22",  "x榮18-22",               INDEX(役男大表!$A$1:$BD$75,MATCH($A67,役男大表!$A$1:$A$75,0),   MATCH(F$1,役男大表!$A$3:$BD$3,0)  )                  )  )  )," ",""),"")</f>
        <v>x</v>
      </c>
      <c r="G67" s="197" t="str">
        <f ca="1">_xlfn.IFNA(  SUBSTITUTE(     IF(  INDEX(役男大表!$A$1:$BD$75,MATCH($A67,役男大表!$A$1:$A$75,0),   MATCH(G$1,役男大表!$A$3:$BD$3,0)  )=0,"",  IF(  INDEX(役男大表!$A$1:$BD$75,MATCH($A67,役男大表!$A$1:$A$75,0),   MATCH(G$1,役男大表!$A$3:$BD$3,0)  )="榮","x",  IF(  INDEX(役男大表!$A$1:$BD$75,MATCH($A67,役男大表!$A$1:$A$75,0),   MATCH(G$1,役男大表!$A$3:$BD$3,0)  )="榮-22",  "x榮18-22",               INDEX(役男大表!$A$1:$BD$75,MATCH($A67,役男大表!$A$1:$A$75,0),   MATCH(G$1,役男大表!$A$3:$BD$3,0)  )                  )  )  )," ",""),"")</f>
        <v>x</v>
      </c>
      <c r="H67" s="197" t="str">
        <f ca="1">_xlfn.IFNA(  SUBSTITUTE(     IF(  INDEX(役男大表!$A$1:$BD$75,MATCH($A67,役男大表!$A$1:$A$75,0),   MATCH(H$1,役男大表!$A$3:$BD$3,0)  )=0,"",  IF(  INDEX(役男大表!$A$1:$BD$75,MATCH($A67,役男大表!$A$1:$A$75,0),   MATCH(H$1,役男大表!$A$3:$BD$3,0)  )="榮","x",  IF(  INDEX(役男大表!$A$1:$BD$75,MATCH($A67,役男大表!$A$1:$A$75,0),   MATCH(H$1,役男大表!$A$3:$BD$3,0)  )="榮-22",  "x榮18-22",               INDEX(役男大表!$A$1:$BD$75,MATCH($A67,役男大表!$A$1:$A$75,0),   MATCH(H$1,役男大表!$A$3:$BD$3,0)  )                  )  )  )," ",""),"")</f>
        <v/>
      </c>
      <c r="I67" s="197" t="str">
        <f ca="1">_xlfn.IFNA(  SUBSTITUTE(     IF(  INDEX(役男大表!$A$1:$BD$75,MATCH($A67,役男大表!$A$1:$A$75,0),   MATCH(I$1,役男大表!$A$3:$BD$3,0)  )=0,"",  IF(  INDEX(役男大表!$A$1:$BD$75,MATCH($A67,役男大表!$A$1:$A$75,0),   MATCH(I$1,役男大表!$A$3:$BD$3,0)  )="榮","x",  IF(  INDEX(役男大表!$A$1:$BD$75,MATCH($A67,役男大表!$A$1:$A$75,0),   MATCH(I$1,役男大表!$A$3:$BD$3,0)  )="榮-22",  "x榮18-22",               INDEX(役男大表!$A$1:$BD$75,MATCH($A67,役男大表!$A$1:$A$75,0),   MATCH(I$1,役男大表!$A$3:$BD$3,0)  )                  )  )  )," ",""),"")</f>
        <v/>
      </c>
      <c r="J67" s="197" t="str">
        <f ca="1">_xlfn.IFNA(  SUBSTITUTE(     IF(  INDEX(役男大表!$A$1:$BD$75,MATCH($A67,役男大表!$A$1:$A$75,0),   MATCH(J$1,役男大表!$A$3:$BD$3,0)  )=0,"",  IF(  INDEX(役男大表!$A$1:$BD$75,MATCH($A67,役男大表!$A$1:$A$75,0),   MATCH(J$1,役男大表!$A$3:$BD$3,0)  )="榮","x",  IF(  INDEX(役男大表!$A$1:$BD$75,MATCH($A67,役男大表!$A$1:$A$75,0),   MATCH(J$1,役男大表!$A$3:$BD$3,0)  )="榮-22",  "x榮18-22",               INDEX(役男大表!$A$1:$BD$75,MATCH($A67,役男大表!$A$1:$A$75,0),   MATCH(J$1,役男大表!$A$3:$BD$3,0)  )                  )  )  )," ",""),"")</f>
        <v/>
      </c>
      <c r="K67" s="197" t="str">
        <f ca="1">_xlfn.IFNA(  SUBSTITUTE(     IF(  INDEX(役男大表!$A$1:$BD$75,MATCH($A67,役男大表!$A$1:$A$75,0),   MATCH(K$1,役男大表!$A$3:$BD$3,0)  )=0,"",  IF(  INDEX(役男大表!$A$1:$BD$75,MATCH($A67,役男大表!$A$1:$A$75,0),   MATCH(K$1,役男大表!$A$3:$BD$3,0)  )="榮","x",  IF(  INDEX(役男大表!$A$1:$BD$75,MATCH($A67,役男大表!$A$1:$A$75,0),   MATCH(K$1,役男大表!$A$3:$BD$3,0)  )="榮-22",  "x榮18-22",               INDEX(役男大表!$A$1:$BD$75,MATCH($A67,役男大表!$A$1:$A$75,0),   MATCH(K$1,役男大表!$A$3:$BD$3,0)  )                  )  )  )," ",""),"")</f>
        <v/>
      </c>
      <c r="L67" s="197" t="str">
        <f ca="1">_xlfn.IFNA(  SUBSTITUTE(     IF(  INDEX(役男大表!$A$1:$BD$75,MATCH($A67,役男大表!$A$1:$A$75,0),   MATCH(L$1,役男大表!$A$3:$BD$3,0)  )=0,"",  IF(  INDEX(役男大表!$A$1:$BD$75,MATCH($A67,役男大表!$A$1:$A$75,0),   MATCH(L$1,役男大表!$A$3:$BD$3,0)  )="榮","x",  IF(  INDEX(役男大表!$A$1:$BD$75,MATCH($A67,役男大表!$A$1:$A$75,0),   MATCH(L$1,役男大表!$A$3:$BD$3,0)  )="榮-22",  "x榮18-22",               INDEX(役男大表!$A$1:$BD$75,MATCH($A67,役男大表!$A$1:$A$75,0),   MATCH(L$1,役男大表!$A$3:$BD$3,0)  )                  )  )  )," ",""),"")</f>
        <v/>
      </c>
      <c r="M67" s="197" t="str">
        <f ca="1">_xlfn.IFNA(  SUBSTITUTE(     IF(  INDEX(役男大表!$A$1:$BD$75,MATCH($A67,役男大表!$A$1:$A$75,0),   MATCH(M$1,役男大表!$A$3:$BD$3,0)  )=0,"",  IF(  INDEX(役男大表!$A$1:$BD$75,MATCH($A67,役男大表!$A$1:$A$75,0),   MATCH(M$1,役男大表!$A$3:$BD$3,0)  )="榮","x",  IF(  INDEX(役男大表!$A$1:$BD$75,MATCH($A67,役男大表!$A$1:$A$75,0),   MATCH(M$1,役男大表!$A$3:$BD$3,0)  )="榮-22",  "x榮18-22",               INDEX(役男大表!$A$1:$BD$75,MATCH($A67,役男大表!$A$1:$A$75,0),   MATCH(M$1,役男大表!$A$3:$BD$3,0)  )                  )  )  )," ",""),"")</f>
        <v>x</v>
      </c>
      <c r="N67" s="197" t="str">
        <f ca="1">_xlfn.IFNA(  SUBSTITUTE(     IF(  INDEX(役男大表!$A$1:$BD$75,MATCH($A67,役男大表!$A$1:$A$75,0),   MATCH(N$1,役男大表!$A$3:$BD$3,0)  )=0,"",  IF(  INDEX(役男大表!$A$1:$BD$75,MATCH($A67,役男大表!$A$1:$A$75,0),   MATCH(N$1,役男大表!$A$3:$BD$3,0)  )="榮","x",  IF(  INDEX(役男大表!$A$1:$BD$75,MATCH($A67,役男大表!$A$1:$A$75,0),   MATCH(N$1,役男大表!$A$3:$BD$3,0)  )="榮-22",  "x榮18-22",               INDEX(役男大表!$A$1:$BD$75,MATCH($A67,役男大表!$A$1:$A$75,0),   MATCH(N$1,役男大表!$A$3:$BD$3,0)  )                  )  )  )," ",""),"")</f>
        <v>x</v>
      </c>
      <c r="O67" s="197" t="str">
        <f ca="1">_xlfn.IFNA(  SUBSTITUTE(     IF(  INDEX(役男大表!$A$1:$BD$75,MATCH($A67,役男大表!$A$1:$A$75,0),   MATCH(O$1,役男大表!$A$3:$BD$3,0)  )=0,"",  IF(  INDEX(役男大表!$A$1:$BD$75,MATCH($A67,役男大表!$A$1:$A$75,0),   MATCH(O$1,役男大表!$A$3:$BD$3,0)  )="榮","x",  IF(  INDEX(役男大表!$A$1:$BD$75,MATCH($A67,役男大表!$A$1:$A$75,0),   MATCH(O$1,役男大表!$A$3:$BD$3,0)  )="榮-22",  "x榮18-22",               INDEX(役男大表!$A$1:$BD$75,MATCH($A67,役男大表!$A$1:$A$75,0),   MATCH(O$1,役男大表!$A$3:$BD$3,0)  )                  )  )  )," ",""),"")</f>
        <v/>
      </c>
      <c r="P67" s="197" t="str">
        <f ca="1">_xlfn.IFNA(  SUBSTITUTE(     IF(  INDEX(役男大表!$A$1:$BD$75,MATCH($A67,役男大表!$A$1:$A$75,0),   MATCH(P$1,役男大表!$A$3:$BD$3,0)  )=0,"",  IF(  INDEX(役男大表!$A$1:$BD$75,MATCH($A67,役男大表!$A$1:$A$75,0),   MATCH(P$1,役男大表!$A$3:$BD$3,0)  )="榮","x",  IF(  INDEX(役男大表!$A$1:$BD$75,MATCH($A67,役男大表!$A$1:$A$75,0),   MATCH(P$1,役男大表!$A$3:$BD$3,0)  )="榮-22",  "x榮18-22",               INDEX(役男大表!$A$1:$BD$75,MATCH($A67,役男大表!$A$1:$A$75,0),   MATCH(P$1,役男大表!$A$3:$BD$3,0)  )                  )  )  )," ",""),"")</f>
        <v/>
      </c>
      <c r="Q67" s="197" t="str">
        <f ca="1">_xlfn.IFNA(  SUBSTITUTE(     IF(  INDEX(役男大表!$A$1:$BD$75,MATCH($A67,役男大表!$A$1:$A$75,0),   MATCH(Q$1,役男大表!$A$3:$BD$3,0)  )=0,"",  IF(  INDEX(役男大表!$A$1:$BD$75,MATCH($A67,役男大表!$A$1:$A$75,0),   MATCH(Q$1,役男大表!$A$3:$BD$3,0)  )="榮","x",  IF(  INDEX(役男大表!$A$1:$BD$75,MATCH($A67,役男大表!$A$1:$A$75,0),   MATCH(Q$1,役男大表!$A$3:$BD$3,0)  )="榮-22",  "x榮18-22",               INDEX(役男大表!$A$1:$BD$75,MATCH($A67,役男大表!$A$1:$A$75,0),   MATCH(Q$1,役男大表!$A$3:$BD$3,0)  )                  )  )  )," ",""),"")</f>
        <v/>
      </c>
      <c r="R67" s="197" t="str">
        <f ca="1">_xlfn.IFNA(  SUBSTITUTE(     IF(  INDEX(役男大表!$A$1:$BD$75,MATCH($A67,役男大表!$A$1:$A$75,0),   MATCH(R$1,役男大表!$A$3:$BD$3,0)  )=0,"",  IF(  INDEX(役男大表!$A$1:$BD$75,MATCH($A67,役男大表!$A$1:$A$75,0),   MATCH(R$1,役男大表!$A$3:$BD$3,0)  )="榮","x",  IF(  INDEX(役男大表!$A$1:$BD$75,MATCH($A67,役男大表!$A$1:$A$75,0),   MATCH(R$1,役男大表!$A$3:$BD$3,0)  )="榮-22",  "x榮18-22",               INDEX(役男大表!$A$1:$BD$75,MATCH($A67,役男大表!$A$1:$A$75,0),   MATCH(R$1,役男大表!$A$3:$BD$3,0)  )                  )  )  )," ",""),"")</f>
        <v/>
      </c>
      <c r="S67" s="197" t="str">
        <f ca="1">_xlfn.IFNA(  SUBSTITUTE(     IF(  INDEX(役男大表!$A$1:$BD$75,MATCH($A67,役男大表!$A$1:$A$75,0),   MATCH(S$1,役男大表!$A$3:$BD$3,0)  )=0,"",  IF(  INDEX(役男大表!$A$1:$BD$75,MATCH($A67,役男大表!$A$1:$A$75,0),   MATCH(S$1,役男大表!$A$3:$BD$3,0)  )="榮","x",  IF(  INDEX(役男大表!$A$1:$BD$75,MATCH($A67,役男大表!$A$1:$A$75,0),   MATCH(S$1,役男大表!$A$3:$BD$3,0)  )="榮-22",  "x榮18-22",               INDEX(役男大表!$A$1:$BD$75,MATCH($A67,役男大表!$A$1:$A$75,0),   MATCH(S$1,役男大表!$A$3:$BD$3,0)  )                  )  )  )," ",""),"")</f>
        <v/>
      </c>
      <c r="T67" s="197" t="str">
        <f ca="1">_xlfn.IFNA(  SUBSTITUTE(     IF(  INDEX(役男大表!$A$1:$BD$75,MATCH($A67,役男大表!$A$1:$A$75,0),   MATCH(T$1,役男大表!$A$3:$BD$3,0)  )=0,"",  IF(  INDEX(役男大表!$A$1:$BD$75,MATCH($A67,役男大表!$A$1:$A$75,0),   MATCH(T$1,役男大表!$A$3:$BD$3,0)  )="榮","x",  IF(  INDEX(役男大表!$A$1:$BD$75,MATCH($A67,役男大表!$A$1:$A$75,0),   MATCH(T$1,役男大表!$A$3:$BD$3,0)  )="榮-22",  "x榮18-22",               INDEX(役男大表!$A$1:$BD$75,MATCH($A67,役男大表!$A$1:$A$75,0),   MATCH(T$1,役男大表!$A$3:$BD$3,0)  )                  )  )  )," ",""),"")</f>
        <v>x</v>
      </c>
      <c r="U67" s="197" t="str">
        <f ca="1">_xlfn.IFNA(  SUBSTITUTE(     IF(  INDEX(役男大表!$A$1:$BD$75,MATCH($A67,役男大表!$A$1:$A$75,0),   MATCH(U$1,役男大表!$A$3:$BD$3,0)  )=0,"",  IF(  INDEX(役男大表!$A$1:$BD$75,MATCH($A67,役男大表!$A$1:$A$75,0),   MATCH(U$1,役男大表!$A$3:$BD$3,0)  )="榮","x",  IF(  INDEX(役男大表!$A$1:$BD$75,MATCH($A67,役男大表!$A$1:$A$75,0),   MATCH(U$1,役男大表!$A$3:$BD$3,0)  )="榮-22",  "x榮18-22",               INDEX(役男大表!$A$1:$BD$75,MATCH($A67,役男大表!$A$1:$A$75,0),   MATCH(U$1,役男大表!$A$3:$BD$3,0)  )                  )  )  )," ",""),"")</f>
        <v>x</v>
      </c>
      <c r="V67" s="197" t="str">
        <f ca="1">_xlfn.IFNA(  SUBSTITUTE(     IF(  INDEX(役男大表!$A$1:$BD$75,MATCH($A67,役男大表!$A$1:$A$75,0),   MATCH(V$1,役男大表!$A$3:$BD$3,0)  )=0,"",  IF(  INDEX(役男大表!$A$1:$BD$75,MATCH($A67,役男大表!$A$1:$A$75,0),   MATCH(V$1,役男大表!$A$3:$BD$3,0)  )="榮","x",  IF(  INDEX(役男大表!$A$1:$BD$75,MATCH($A67,役男大表!$A$1:$A$75,0),   MATCH(V$1,役男大表!$A$3:$BD$3,0)  )="榮-22",  "x榮18-22",               INDEX(役男大表!$A$1:$BD$75,MATCH($A67,役男大表!$A$1:$A$75,0),   MATCH(V$1,役男大表!$A$3:$BD$3,0)  )                  )  )  )," ",""),"")</f>
        <v>病08-13</v>
      </c>
      <c r="W67" s="197" t="str">
        <f ca="1">_xlfn.IFNA(  SUBSTITUTE(     IF(  INDEX(役男大表!$A$1:$BD$75,MATCH($A67,役男大表!$A$1:$A$75,0),   MATCH(W$1,役男大表!$A$3:$BD$3,0)  )=0,"",  IF(  INDEX(役男大表!$A$1:$BD$75,MATCH($A67,役男大表!$A$1:$A$75,0),   MATCH(W$1,役男大表!$A$3:$BD$3,0)  )="榮","x",  IF(  INDEX(役男大表!$A$1:$BD$75,MATCH($A67,役男大表!$A$1:$A$75,0),   MATCH(W$1,役男大表!$A$3:$BD$3,0)  )="榮-22",  "x榮18-22",               INDEX(役男大表!$A$1:$BD$75,MATCH($A67,役男大表!$A$1:$A$75,0),   MATCH(W$1,役男大表!$A$3:$BD$3,0)  )                  )  )  )," ",""),"")</f>
        <v/>
      </c>
      <c r="X67" s="197" t="str">
        <f ca="1">_xlfn.IFNA(  SUBSTITUTE(     IF(  INDEX(役男大表!$A$1:$BD$75,MATCH($A67,役男大表!$A$1:$A$75,0),   MATCH(X$1,役男大表!$A$3:$BD$3,0)  )=0,"",  IF(  INDEX(役男大表!$A$1:$BD$75,MATCH($A67,役男大表!$A$1:$A$75,0),   MATCH(X$1,役男大表!$A$3:$BD$3,0)  )="榮","x",  IF(  INDEX(役男大表!$A$1:$BD$75,MATCH($A67,役男大表!$A$1:$A$75,0),   MATCH(X$1,役男大表!$A$3:$BD$3,0)  )="榮-22",  "x榮18-22",               INDEX(役男大表!$A$1:$BD$75,MATCH($A67,役男大表!$A$1:$A$75,0),   MATCH(X$1,役男大表!$A$3:$BD$3,0)  )                  )  )  )," ",""),"")</f>
        <v/>
      </c>
      <c r="Y67" s="197" t="str">
        <f ca="1">_xlfn.IFNA(  SUBSTITUTE(     IF(  INDEX(役男大表!$A$1:$BD$75,MATCH($A67,役男大表!$A$1:$A$75,0),   MATCH(Y$1,役男大表!$A$3:$BD$3,0)  )=0,"",  IF(  INDEX(役男大表!$A$1:$BD$75,MATCH($A67,役男大表!$A$1:$A$75,0),   MATCH(Y$1,役男大表!$A$3:$BD$3,0)  )="榮","x",  IF(  INDEX(役男大表!$A$1:$BD$75,MATCH($A67,役男大表!$A$1:$A$75,0),   MATCH(Y$1,役男大表!$A$3:$BD$3,0)  )="榮-22",  "x榮18-22",               INDEX(役男大表!$A$1:$BD$75,MATCH($A67,役男大表!$A$1:$A$75,0),   MATCH(Y$1,役男大表!$A$3:$BD$3,0)  )                  )  )  )," ",""),"")</f>
        <v/>
      </c>
      <c r="Z67" s="197" t="str">
        <f ca="1">_xlfn.IFNA(  SUBSTITUTE(     IF(  INDEX(役男大表!$A$1:$BD$75,MATCH($A67,役男大表!$A$1:$A$75,0),   MATCH(Z$1,役男大表!$A$3:$BD$3,0)  )=0,"",  IF(  INDEX(役男大表!$A$1:$BD$75,MATCH($A67,役男大表!$A$1:$A$75,0),   MATCH(Z$1,役男大表!$A$3:$BD$3,0)  )="榮","x",  IF(  INDEX(役男大表!$A$1:$BD$75,MATCH($A67,役男大表!$A$1:$A$75,0),   MATCH(Z$1,役男大表!$A$3:$BD$3,0)  )="榮-22",  "x榮18-22",               INDEX(役男大表!$A$1:$BD$75,MATCH($A67,役男大表!$A$1:$A$75,0),   MATCH(Z$1,役男大表!$A$3:$BD$3,0)  )                  )  )  )," ",""),"")</f>
        <v>榮12-18</v>
      </c>
      <c r="AA67" s="197" t="str">
        <f ca="1">_xlfn.IFNA(  SUBSTITUTE(     IF(  INDEX(役男大表!$A$1:$BD$75,MATCH($A67,役男大表!$A$1:$A$75,0),   MATCH(AA$1,役男大表!$A$3:$BD$3,0)  )=0,"",  IF(  INDEX(役男大表!$A$1:$BD$75,MATCH($A67,役男大表!$A$1:$A$75,0),   MATCH(AA$1,役男大表!$A$3:$BD$3,0)  )="榮","x",  IF(  INDEX(役男大表!$A$1:$BD$75,MATCH($A67,役男大表!$A$1:$A$75,0),   MATCH(AA$1,役男大表!$A$3:$BD$3,0)  )="榮-22",  "x榮18-22",               INDEX(役男大表!$A$1:$BD$75,MATCH($A67,役男大表!$A$1:$A$75,0),   MATCH(AA$1,役男大表!$A$3:$BD$3,0)  )                  )  )  )," ",""),"")</f>
        <v>x</v>
      </c>
      <c r="AB67" s="197" t="str">
        <f ca="1">_xlfn.IFNA(  SUBSTITUTE(     IF(  INDEX(役男大表!$A$1:$BD$75,MATCH($A67,役男大表!$A$1:$A$75,0),   MATCH(AB$1,役男大表!$A$3:$BD$3,0)  )=0,"",  IF(  INDEX(役男大表!$A$1:$BD$75,MATCH($A67,役男大表!$A$1:$A$75,0),   MATCH(AB$1,役男大表!$A$3:$BD$3,0)  )="榮","x",  IF(  INDEX(役男大表!$A$1:$BD$75,MATCH($A67,役男大表!$A$1:$A$75,0),   MATCH(AB$1,役男大表!$A$3:$BD$3,0)  )="榮-22",  "x榮18-22",               INDEX(役男大表!$A$1:$BD$75,MATCH($A67,役男大表!$A$1:$A$75,0),   MATCH(AB$1,役男大表!$A$3:$BD$3,0)  )                  )  )  )," ",""),"")</f>
        <v>x</v>
      </c>
      <c r="AC67" s="197" t="str">
        <f ca="1">_xlfn.IFNA(  SUBSTITUTE(     IF(  INDEX(役男大表!$A$1:$BD$75,MATCH($A67,役男大表!$A$1:$A$75,0),   MATCH(AC$1,役男大表!$A$3:$BD$3,0)  )=0,"",  IF(  INDEX(役男大表!$A$1:$BD$75,MATCH($A67,役男大表!$A$1:$A$75,0),   MATCH(AC$1,役男大表!$A$3:$BD$3,0)  )="榮","x",  IF(  INDEX(役男大表!$A$1:$BD$75,MATCH($A67,役男大表!$A$1:$A$75,0),   MATCH(AC$1,役男大表!$A$3:$BD$3,0)  )="榮-22",  "x榮18-22",               INDEX(役男大表!$A$1:$BD$75,MATCH($A67,役男大表!$A$1:$A$75,0),   MATCH(AC$1,役男大表!$A$3:$BD$3,0)  )                  )  )  )," ",""),"")</f>
        <v>補</v>
      </c>
      <c r="AD67" s="197" t="str">
        <f ca="1">_xlfn.IFNA(  SUBSTITUTE(     IF(  INDEX(役男大表!$A$1:$BD$75,MATCH($A67,役男大表!$A$1:$A$75,0),   MATCH(AD$1,役男大表!$A$3:$BD$3,0)  )=0,"",  IF(  INDEX(役男大表!$A$1:$BD$75,MATCH($A67,役男大表!$A$1:$A$75,0),   MATCH(AD$1,役男大表!$A$3:$BD$3,0)  )="榮","x",  IF(  INDEX(役男大表!$A$1:$BD$75,MATCH($A67,役男大表!$A$1:$A$75,0),   MATCH(AD$1,役男大表!$A$3:$BD$3,0)  )="榮-22",  "x榮18-22",               INDEX(役男大表!$A$1:$BD$75,MATCH($A67,役男大表!$A$1:$A$75,0),   MATCH(AD$1,役男大表!$A$3:$BD$3,0)  )                  )  )  )," ",""),"")</f>
        <v>補</v>
      </c>
      <c r="AE67" s="197" t="str">
        <f ca="1">_xlfn.IFNA(  SUBSTITUTE(     IF(  INDEX(役男大表!$A$1:$BD$75,MATCH($A67,役男大表!$A$1:$A$75,0),   MATCH(AE$1,役男大表!$A$3:$BD$3,0)  )=0,"",  IF(  INDEX(役男大表!$A$1:$BD$75,MATCH($A67,役男大表!$A$1:$A$75,0),   MATCH(AE$1,役男大表!$A$3:$BD$3,0)  )="榮","x",  IF(  INDEX(役男大表!$A$1:$BD$75,MATCH($A67,役男大表!$A$1:$A$75,0),   MATCH(AE$1,役男大表!$A$3:$BD$3,0)  )="榮-22",  "x榮18-22",               INDEX(役男大表!$A$1:$BD$75,MATCH($A67,役男大表!$A$1:$A$75,0),   MATCH(AE$1,役男大表!$A$3:$BD$3,0)  )                  )  )  )," ",""),"")</f>
        <v>補</v>
      </c>
      <c r="AF67" s="197" t="str">
        <f ca="1">_xlfn.IFNA(  SUBSTITUTE(     IF(  INDEX(役男大表!$A$1:$BD$75,MATCH($A67,役男大表!$A$1:$A$75,0),   MATCH(AF$1,役男大表!$A$3:$BD$3,0)  )=0,"",  IF(  INDEX(役男大表!$A$1:$BD$75,MATCH($A67,役男大表!$A$1:$A$75,0),   MATCH(AF$1,役男大表!$A$3:$BD$3,0)  )="榮","x",  IF(  INDEX(役男大表!$A$1:$BD$75,MATCH($A67,役男大表!$A$1:$A$75,0),   MATCH(AF$1,役男大表!$A$3:$BD$3,0)  )="榮-22",  "x榮18-22",               INDEX(役男大表!$A$1:$BD$75,MATCH($A67,役男大表!$A$1:$A$75,0),   MATCH(AF$1,役男大表!$A$3:$BD$3,0)  )                  )  )  )," ",""),"")</f>
        <v>補</v>
      </c>
      <c r="AG67" s="197" t="str">
        <f ca="1">_xlfn.IFNA(  SUBSTITUTE(     IF(  INDEX(役男大表!$A$1:$BD$75,MATCH($A67,役男大表!$A$1:$A$75,0),   MATCH(AG$1,役男大表!$A$3:$BD$3,0)  )=0,"",  IF(  INDEX(役男大表!$A$1:$BD$75,MATCH($A67,役男大表!$A$1:$A$75,0),   MATCH(AG$1,役男大表!$A$3:$BD$3,0)  )="榮","x",  IF(  INDEX(役男大表!$A$1:$BD$75,MATCH($A67,役男大表!$A$1:$A$75,0),   MATCH(AG$1,役男大表!$A$3:$BD$3,0)  )="榮-22",  "x榮18-22",               INDEX(役男大表!$A$1:$BD$75,MATCH($A67,役男大表!$A$1:$A$75,0),   MATCH(AG$1,役男大表!$A$3:$BD$3,0)  )                  )  )  )," ",""),"")</f>
        <v>x</v>
      </c>
      <c r="AH67" s="98"/>
      <c r="AI67" s="98"/>
      <c r="AJ67" s="98"/>
      <c r="AM67" s="257">
        <f t="shared" si="9"/>
        <v>66</v>
      </c>
      <c r="AN67" s="65" t="str">
        <f t="shared" si="9"/>
        <v>張曙霖</v>
      </c>
      <c r="AO67" s="70" t="str">
        <f t="shared" ref="AO67" ca="1" si="10">IF(  AND(  INDEX(   $A$100:$AG$190, MATCH(AM67,$A$100:$A$190,0),MATCH(  DATE(INDIRECT("日期輸入!$A$3"),INDIRECT("日期輸入!$B$3"),INDIRECT("日期輸入!$C$3")),$A$100:$AG$100,0  )  )="全日勤",  AV67="免"  ),  "全日勤免勤教",  IF(  AND(  INDEX(   $A$100:$AG$190, MATCH(AM67,$A$100:$A$190,0),MATCH(  DATE(INDIRECT("日期輸入!$A$3"),INDIRECT("日期輸入!$B$3"),INDIRECT("日期輸入!$C$3")),$A$100:$AG$100,0  )  )="18放",  AV67="免"  ),  "18放早走",  INDEX(   $A$100:$AG$190, MATCH(AM67,$A$100:$A$190,0),MATCH(  DATE(INDIRECT("日期輸入!$A$3"),INDIRECT("日期輸入!$B$3"),INDIRECT("日期輸入!$C$3")),$A$100:$AG$100,0  )  )  )  )</f>
        <v>18收</v>
      </c>
      <c r="AP67" s="65" t="str">
        <f>_xlfn.IFNA(IF((ROW(AP67)-1)&lt;=暫1!$B$2,IF(VALUE($AM67)=暫1!B$3,"家因",IF(VALUE($AM67)=暫1!C$3,"家因",IF(VALUE($AM67)=暫1!D$3,"家因",IF(VALUE($AM67)=暫1!E$3,"家因",IF(VALUE($AM67)=暫1!F$3,"家因",IF(VALUE($AM67)=暫1!G$3,"家因",IF(VALUE($AM67)=暫1!H$3,"家因",IF(VALUE($AM67)=暫1!I$3,"家因",IF(VALUE($AM67)=暫1!J$3,"家因",IF(VALUE($AM67)=暫1!K$3,"家因",IF(VALUE($AM67)=暫1!L$3,"家因",IF(VALUE($AM67)=暫1!M$3,"家因",IF(VALUE($AM67)=暫1!N$3,"家因",IF(VALUE($AM67)=暫1!O$3,"家因",IF(VALUE($AM67)=暫1!P$3,"家因",IF(VALUE($AM67)=暫1!Q$3,"家因",IF(VALUE($AM67)=暫1!R$3,"家因",IF(VALUE($AM67)=暫1!S$3,"家因",IF(VALUE($AM67)=暫1!T$3,"家因",IF(VALUE($AM67)=暫1!U$3,"家因","")))))))))))))))))))),""),"")</f>
        <v/>
      </c>
      <c r="AQ67" s="65" t="str">
        <f ca="1">IF((ROW(AQ67)-1)&lt;=暫1!$B$2,_xlfn.IFNA(IF(INDEX($A$1:$AJ$99,MATCH($AN67,$B$1:$B$219,0),VALUE($AQ$1+3))="成","補",INDEX($A$1:$AJ$99,MATCH($AN67,$B$1:$B$219,0),VALUE($AQ$1+3))),""),"")</f>
        <v>x</v>
      </c>
      <c r="AR67" s="65">
        <f>IF((ROW(AR67)-1)&lt;=暫1!$B$2,_xlfn.IFNA(IF(INDEX($A$1:$AJ$99,MATCH($AN67,$B$1:$B$219,0),VALUE($AR$1+3))="成","補",INDEX($A$1:$AJ$99,MATCH($AN67,$B$1:$B$219,0),VALUE($AR$1+3))),""),"")</f>
        <v>0</v>
      </c>
      <c r="AS67" s="65">
        <f>IF((ROW(AS67)-1)&lt;=暫1!$B$2,_xlfn.IFNA(IF(INDEX($A$1:$AJ$99,MATCH($AN67,$B$1:$B$219,0),VALUE($AS$1+3))="成","補",INDEX($A$1:$AJ$99,MATCH($AN67,$B$1:$B$219,0),VALUE($AS$1+3))),""),"")</f>
        <v>0</v>
      </c>
      <c r="AT67" s="65" t="e">
        <f t="shared" ref="AT67" ca="1" si="11">IF(  OR(  LEN(  INDEX(   $A$1:$AJ$50, MATCH(AM67,$A$1:$A$50,0),MATCH(  DATE(INDIRECT("日期輸入!$A$3"),INDIRECT("日期輸入!$B$3"),INDIRECT("日期輸入!$C$3")),$A$1:$AP$1,0  )  )  )&gt;LEN(  SUBSTITUTE(  INDEX(   $A$1:$AJ$50, MATCH(AM67,$A$1:$A$50,0),MATCH(  DATE(INDIRECT("日期輸入!$A$3"),INDIRECT("日期輸入!$B$3"),INDIRECT("日期輸入!$C$3")),$A$1:$AP$1,0  )  ),"榮","")  )  ),   SUBSTITUTE(  SUBSTITUTE(  INDEX(   $A$1:$AJ$50, MATCH(AM67,$A$1:$A$50,0),MATCH(  DATE(INDIRECT("日期輸入!$A$3"),INDIRECT("日期輸入!$B$3"),INDIRECT("日期輸入!$C$3")),$A$1:$AP$1,0  )  ),"榮",""),"x",""), "")</f>
        <v>#N/A</v>
      </c>
      <c r="AU67" s="65" t="e">
        <f t="shared" ca="1" si="8"/>
        <v>#N/A</v>
      </c>
      <c r="AV67" s="65" t="str">
        <f t="shared" ref="AV67" ca="1" si="12">INDEX(   $A$1200:$AJ$1291, MATCH(AM67,$A$1200:$A$1291,0),MATCH(  DATE(INDIRECT("日期輸入!$A$3"),INDIRECT("日期輸入!$B$3"),INDIRECT("日期輸入!$C$3")),$A$1200:$AL$1200,0  )  )</f>
        <v/>
      </c>
      <c r="AY67" s="62"/>
      <c r="AZ67" s="62"/>
      <c r="BA67" s="62"/>
      <c r="BB67" s="62"/>
      <c r="BC67" s="62"/>
    </row>
    <row r="68" spans="1:55" ht="25.5" customHeight="1">
      <c r="A68" s="197">
        <v>67</v>
      </c>
      <c r="B68" s="197" t="str">
        <f>_xlfn.IFNA(  INDEX(役男大表!$A$1:$BD$75,MATCH(A68,役男大表!$A$1:$A$75,0),2),"")</f>
        <v/>
      </c>
      <c r="C68" s="197" t="str">
        <f ca="1">_xlfn.IFNA(  SUBSTITUTE(     IF(  INDEX(役男大表!$A$1:$BD$75,MATCH($A68,役男大表!$A$1:$A$75,0),   MATCH(C$1,役男大表!$A$3:$BD$3,0)  )=0,"",  IF(  INDEX(役男大表!$A$1:$BD$75,MATCH($A68,役男大表!$A$1:$A$75,0),   MATCH(C$1,役男大表!$A$3:$BD$3,0)  )="榮","x",  IF(  INDEX(役男大表!$A$1:$BD$75,MATCH($A68,役男大表!$A$1:$A$75,0),   MATCH(C$1,役男大表!$A$3:$BD$3,0)  )="榮-22",  "x榮18-22",               INDEX(役男大表!$A$1:$BD$75,MATCH($A68,役男大表!$A$1:$A$75,0),   MATCH(C$1,役男大表!$A$3:$BD$3,0)  )                  )  )  )," ",""),"")</f>
        <v/>
      </c>
      <c r="D68" s="197" t="str">
        <f ca="1">_xlfn.IFNA(  SUBSTITUTE(     IF(  INDEX(役男大表!$A$1:$BD$75,MATCH($A68,役男大表!$A$1:$A$75,0),   MATCH(D$1,役男大表!$A$3:$BD$3,0)  )=0,"",  IF(  INDEX(役男大表!$A$1:$BD$75,MATCH($A68,役男大表!$A$1:$A$75,0),   MATCH(D$1,役男大表!$A$3:$BD$3,0)  )="榮","x",  IF(  INDEX(役男大表!$A$1:$BD$75,MATCH($A68,役男大表!$A$1:$A$75,0),   MATCH(D$1,役男大表!$A$3:$BD$3,0)  )="榮-22",  "x榮18-22",               INDEX(役男大表!$A$1:$BD$75,MATCH($A68,役男大表!$A$1:$A$75,0),   MATCH(D$1,役男大表!$A$3:$BD$3,0)  )                  )  )  )," ",""),"")</f>
        <v/>
      </c>
      <c r="E68" s="197" t="str">
        <f ca="1">_xlfn.IFNA(  SUBSTITUTE(     IF(  INDEX(役男大表!$A$1:$BD$75,MATCH($A68,役男大表!$A$1:$A$75,0),   MATCH(E$1,役男大表!$A$3:$BD$3,0)  )=0,"",  IF(  INDEX(役男大表!$A$1:$BD$75,MATCH($A68,役男大表!$A$1:$A$75,0),   MATCH(E$1,役男大表!$A$3:$BD$3,0)  )="榮","x",  IF(  INDEX(役男大表!$A$1:$BD$75,MATCH($A68,役男大表!$A$1:$A$75,0),   MATCH(E$1,役男大表!$A$3:$BD$3,0)  )="榮-22",  "x榮18-22",               INDEX(役男大表!$A$1:$BD$75,MATCH($A68,役男大表!$A$1:$A$75,0),   MATCH(E$1,役男大表!$A$3:$BD$3,0)  )                  )  )  )," ",""),"")</f>
        <v/>
      </c>
      <c r="F68" s="197" t="str">
        <f ca="1">_xlfn.IFNA(  SUBSTITUTE(     IF(  INDEX(役男大表!$A$1:$BD$75,MATCH($A68,役男大表!$A$1:$A$75,0),   MATCH(F$1,役男大表!$A$3:$BD$3,0)  )=0,"",  IF(  INDEX(役男大表!$A$1:$BD$75,MATCH($A68,役男大表!$A$1:$A$75,0),   MATCH(F$1,役男大表!$A$3:$BD$3,0)  )="榮","x",  IF(  INDEX(役男大表!$A$1:$BD$75,MATCH($A68,役男大表!$A$1:$A$75,0),   MATCH(F$1,役男大表!$A$3:$BD$3,0)  )="榮-22",  "x榮18-22",               INDEX(役男大表!$A$1:$BD$75,MATCH($A68,役男大表!$A$1:$A$75,0),   MATCH(F$1,役男大表!$A$3:$BD$3,0)  )                  )  )  )," ",""),"")</f>
        <v/>
      </c>
      <c r="G68" s="197" t="str">
        <f ca="1">_xlfn.IFNA(  SUBSTITUTE(     IF(  INDEX(役男大表!$A$1:$BD$75,MATCH($A68,役男大表!$A$1:$A$75,0),   MATCH(G$1,役男大表!$A$3:$BD$3,0)  )=0,"",  IF(  INDEX(役男大表!$A$1:$BD$75,MATCH($A68,役男大表!$A$1:$A$75,0),   MATCH(G$1,役男大表!$A$3:$BD$3,0)  )="榮","x",  IF(  INDEX(役男大表!$A$1:$BD$75,MATCH($A68,役男大表!$A$1:$A$75,0),   MATCH(G$1,役男大表!$A$3:$BD$3,0)  )="榮-22",  "x榮18-22",               INDEX(役男大表!$A$1:$BD$75,MATCH($A68,役男大表!$A$1:$A$75,0),   MATCH(G$1,役男大表!$A$3:$BD$3,0)  )                  )  )  )," ",""),"")</f>
        <v/>
      </c>
      <c r="H68" s="197" t="str">
        <f ca="1">_xlfn.IFNA(  SUBSTITUTE(     IF(  INDEX(役男大表!$A$1:$BD$75,MATCH($A68,役男大表!$A$1:$A$75,0),   MATCH(H$1,役男大表!$A$3:$BD$3,0)  )=0,"",  IF(  INDEX(役男大表!$A$1:$BD$75,MATCH($A68,役男大表!$A$1:$A$75,0),   MATCH(H$1,役男大表!$A$3:$BD$3,0)  )="榮","x",  IF(  INDEX(役男大表!$A$1:$BD$75,MATCH($A68,役男大表!$A$1:$A$75,0),   MATCH(H$1,役男大表!$A$3:$BD$3,0)  )="榮-22",  "x榮18-22",               INDEX(役男大表!$A$1:$BD$75,MATCH($A68,役男大表!$A$1:$A$75,0),   MATCH(H$1,役男大表!$A$3:$BD$3,0)  )                  )  )  )," ",""),"")</f>
        <v/>
      </c>
      <c r="I68" s="197" t="str">
        <f ca="1">_xlfn.IFNA(  SUBSTITUTE(     IF(  INDEX(役男大表!$A$1:$BD$75,MATCH($A68,役男大表!$A$1:$A$75,0),   MATCH(I$1,役男大表!$A$3:$BD$3,0)  )=0,"",  IF(  INDEX(役男大表!$A$1:$BD$75,MATCH($A68,役男大表!$A$1:$A$75,0),   MATCH(I$1,役男大表!$A$3:$BD$3,0)  )="榮","x",  IF(  INDEX(役男大表!$A$1:$BD$75,MATCH($A68,役男大表!$A$1:$A$75,0),   MATCH(I$1,役男大表!$A$3:$BD$3,0)  )="榮-22",  "x榮18-22",               INDEX(役男大表!$A$1:$BD$75,MATCH($A68,役男大表!$A$1:$A$75,0),   MATCH(I$1,役男大表!$A$3:$BD$3,0)  )                  )  )  )," ",""),"")</f>
        <v/>
      </c>
      <c r="J68" s="197" t="str">
        <f ca="1">_xlfn.IFNA(  SUBSTITUTE(     IF(  INDEX(役男大表!$A$1:$BD$75,MATCH($A68,役男大表!$A$1:$A$75,0),   MATCH(J$1,役男大表!$A$3:$BD$3,0)  )=0,"",  IF(  INDEX(役男大表!$A$1:$BD$75,MATCH($A68,役男大表!$A$1:$A$75,0),   MATCH(J$1,役男大表!$A$3:$BD$3,0)  )="榮","x",  IF(  INDEX(役男大表!$A$1:$BD$75,MATCH($A68,役男大表!$A$1:$A$75,0),   MATCH(J$1,役男大表!$A$3:$BD$3,0)  )="榮-22",  "x榮18-22",               INDEX(役男大表!$A$1:$BD$75,MATCH($A68,役男大表!$A$1:$A$75,0),   MATCH(J$1,役男大表!$A$3:$BD$3,0)  )                  )  )  )," ",""),"")</f>
        <v/>
      </c>
      <c r="K68" s="197" t="str">
        <f ca="1">_xlfn.IFNA(  SUBSTITUTE(     IF(  INDEX(役男大表!$A$1:$BD$75,MATCH($A68,役男大表!$A$1:$A$75,0),   MATCH(K$1,役男大表!$A$3:$BD$3,0)  )=0,"",  IF(  INDEX(役男大表!$A$1:$BD$75,MATCH($A68,役男大表!$A$1:$A$75,0),   MATCH(K$1,役男大表!$A$3:$BD$3,0)  )="榮","x",  IF(  INDEX(役男大表!$A$1:$BD$75,MATCH($A68,役男大表!$A$1:$A$75,0),   MATCH(K$1,役男大表!$A$3:$BD$3,0)  )="榮-22",  "x榮18-22",               INDEX(役男大表!$A$1:$BD$75,MATCH($A68,役男大表!$A$1:$A$75,0),   MATCH(K$1,役男大表!$A$3:$BD$3,0)  )                  )  )  )," ",""),"")</f>
        <v/>
      </c>
      <c r="L68" s="197" t="str">
        <f ca="1">_xlfn.IFNA(  SUBSTITUTE(     IF(  INDEX(役男大表!$A$1:$BD$75,MATCH($A68,役男大表!$A$1:$A$75,0),   MATCH(L$1,役男大表!$A$3:$BD$3,0)  )=0,"",  IF(  INDEX(役男大表!$A$1:$BD$75,MATCH($A68,役男大表!$A$1:$A$75,0),   MATCH(L$1,役男大表!$A$3:$BD$3,0)  )="榮","x",  IF(  INDEX(役男大表!$A$1:$BD$75,MATCH($A68,役男大表!$A$1:$A$75,0),   MATCH(L$1,役男大表!$A$3:$BD$3,0)  )="榮-22",  "x榮18-22",               INDEX(役男大表!$A$1:$BD$75,MATCH($A68,役男大表!$A$1:$A$75,0),   MATCH(L$1,役男大表!$A$3:$BD$3,0)  )                  )  )  )," ",""),"")</f>
        <v/>
      </c>
      <c r="M68" s="197" t="str">
        <f ca="1">_xlfn.IFNA(  SUBSTITUTE(     IF(  INDEX(役男大表!$A$1:$BD$75,MATCH($A68,役男大表!$A$1:$A$75,0),   MATCH(M$1,役男大表!$A$3:$BD$3,0)  )=0,"",  IF(  INDEX(役男大表!$A$1:$BD$75,MATCH($A68,役男大表!$A$1:$A$75,0),   MATCH(M$1,役男大表!$A$3:$BD$3,0)  )="榮","x",  IF(  INDEX(役男大表!$A$1:$BD$75,MATCH($A68,役男大表!$A$1:$A$75,0),   MATCH(M$1,役男大表!$A$3:$BD$3,0)  )="榮-22",  "x榮18-22",               INDEX(役男大表!$A$1:$BD$75,MATCH($A68,役男大表!$A$1:$A$75,0),   MATCH(M$1,役男大表!$A$3:$BD$3,0)  )                  )  )  )," ",""),"")</f>
        <v/>
      </c>
      <c r="N68" s="197" t="str">
        <f ca="1">_xlfn.IFNA(  SUBSTITUTE(     IF(  INDEX(役男大表!$A$1:$BD$75,MATCH($A68,役男大表!$A$1:$A$75,0),   MATCH(N$1,役男大表!$A$3:$BD$3,0)  )=0,"",  IF(  INDEX(役男大表!$A$1:$BD$75,MATCH($A68,役男大表!$A$1:$A$75,0),   MATCH(N$1,役男大表!$A$3:$BD$3,0)  )="榮","x",  IF(  INDEX(役男大表!$A$1:$BD$75,MATCH($A68,役男大表!$A$1:$A$75,0),   MATCH(N$1,役男大表!$A$3:$BD$3,0)  )="榮-22",  "x榮18-22",               INDEX(役男大表!$A$1:$BD$75,MATCH($A68,役男大表!$A$1:$A$75,0),   MATCH(N$1,役男大表!$A$3:$BD$3,0)  )                  )  )  )," ",""),"")</f>
        <v/>
      </c>
      <c r="O68" s="197" t="str">
        <f ca="1">_xlfn.IFNA(  SUBSTITUTE(     IF(  INDEX(役男大表!$A$1:$BD$75,MATCH($A68,役男大表!$A$1:$A$75,0),   MATCH(O$1,役男大表!$A$3:$BD$3,0)  )=0,"",  IF(  INDEX(役男大表!$A$1:$BD$75,MATCH($A68,役男大表!$A$1:$A$75,0),   MATCH(O$1,役男大表!$A$3:$BD$3,0)  )="榮","x",  IF(  INDEX(役男大表!$A$1:$BD$75,MATCH($A68,役男大表!$A$1:$A$75,0),   MATCH(O$1,役男大表!$A$3:$BD$3,0)  )="榮-22",  "x榮18-22",               INDEX(役男大表!$A$1:$BD$75,MATCH($A68,役男大表!$A$1:$A$75,0),   MATCH(O$1,役男大表!$A$3:$BD$3,0)  )                  )  )  )," ",""),"")</f>
        <v/>
      </c>
      <c r="P68" s="197" t="str">
        <f ca="1">_xlfn.IFNA(  SUBSTITUTE(     IF(  INDEX(役男大表!$A$1:$BD$75,MATCH($A68,役男大表!$A$1:$A$75,0),   MATCH(P$1,役男大表!$A$3:$BD$3,0)  )=0,"",  IF(  INDEX(役男大表!$A$1:$BD$75,MATCH($A68,役男大表!$A$1:$A$75,0),   MATCH(P$1,役男大表!$A$3:$BD$3,0)  )="榮","x",  IF(  INDEX(役男大表!$A$1:$BD$75,MATCH($A68,役男大表!$A$1:$A$75,0),   MATCH(P$1,役男大表!$A$3:$BD$3,0)  )="榮-22",  "x榮18-22",               INDEX(役男大表!$A$1:$BD$75,MATCH($A68,役男大表!$A$1:$A$75,0),   MATCH(P$1,役男大表!$A$3:$BD$3,0)  )                  )  )  )," ",""),"")</f>
        <v/>
      </c>
      <c r="Q68" s="197" t="str">
        <f ca="1">_xlfn.IFNA(  SUBSTITUTE(     IF(  INDEX(役男大表!$A$1:$BD$75,MATCH($A68,役男大表!$A$1:$A$75,0),   MATCH(Q$1,役男大表!$A$3:$BD$3,0)  )=0,"",  IF(  INDEX(役男大表!$A$1:$BD$75,MATCH($A68,役男大表!$A$1:$A$75,0),   MATCH(Q$1,役男大表!$A$3:$BD$3,0)  )="榮","x",  IF(  INDEX(役男大表!$A$1:$BD$75,MATCH($A68,役男大表!$A$1:$A$75,0),   MATCH(Q$1,役男大表!$A$3:$BD$3,0)  )="榮-22",  "x榮18-22",               INDEX(役男大表!$A$1:$BD$75,MATCH($A68,役男大表!$A$1:$A$75,0),   MATCH(Q$1,役男大表!$A$3:$BD$3,0)  )                  )  )  )," ",""),"")</f>
        <v/>
      </c>
      <c r="R68" s="197" t="str">
        <f ca="1">_xlfn.IFNA(  SUBSTITUTE(     IF(  INDEX(役男大表!$A$1:$BD$75,MATCH($A68,役男大表!$A$1:$A$75,0),   MATCH(R$1,役男大表!$A$3:$BD$3,0)  )=0,"",  IF(  INDEX(役男大表!$A$1:$BD$75,MATCH($A68,役男大表!$A$1:$A$75,0),   MATCH(R$1,役男大表!$A$3:$BD$3,0)  )="榮","x",  IF(  INDEX(役男大表!$A$1:$BD$75,MATCH($A68,役男大表!$A$1:$A$75,0),   MATCH(R$1,役男大表!$A$3:$BD$3,0)  )="榮-22",  "x榮18-22",               INDEX(役男大表!$A$1:$BD$75,MATCH($A68,役男大表!$A$1:$A$75,0),   MATCH(R$1,役男大表!$A$3:$BD$3,0)  )                  )  )  )," ",""),"")</f>
        <v/>
      </c>
      <c r="S68" s="197" t="str">
        <f ca="1">_xlfn.IFNA(  SUBSTITUTE(     IF(  INDEX(役男大表!$A$1:$BD$75,MATCH($A68,役男大表!$A$1:$A$75,0),   MATCH(S$1,役男大表!$A$3:$BD$3,0)  )=0,"",  IF(  INDEX(役男大表!$A$1:$BD$75,MATCH($A68,役男大表!$A$1:$A$75,0),   MATCH(S$1,役男大表!$A$3:$BD$3,0)  )="榮","x",  IF(  INDEX(役男大表!$A$1:$BD$75,MATCH($A68,役男大表!$A$1:$A$75,0),   MATCH(S$1,役男大表!$A$3:$BD$3,0)  )="榮-22",  "x榮18-22",               INDEX(役男大表!$A$1:$BD$75,MATCH($A68,役男大表!$A$1:$A$75,0),   MATCH(S$1,役男大表!$A$3:$BD$3,0)  )                  )  )  )," ",""),"")</f>
        <v/>
      </c>
      <c r="T68" s="197" t="str">
        <f ca="1">_xlfn.IFNA(  SUBSTITUTE(     IF(  INDEX(役男大表!$A$1:$BD$75,MATCH($A68,役男大表!$A$1:$A$75,0),   MATCH(T$1,役男大表!$A$3:$BD$3,0)  )=0,"",  IF(  INDEX(役男大表!$A$1:$BD$75,MATCH($A68,役男大表!$A$1:$A$75,0),   MATCH(T$1,役男大表!$A$3:$BD$3,0)  )="榮","x",  IF(  INDEX(役男大表!$A$1:$BD$75,MATCH($A68,役男大表!$A$1:$A$75,0),   MATCH(T$1,役男大表!$A$3:$BD$3,0)  )="榮-22",  "x榮18-22",               INDEX(役男大表!$A$1:$BD$75,MATCH($A68,役男大表!$A$1:$A$75,0),   MATCH(T$1,役男大表!$A$3:$BD$3,0)  )                  )  )  )," ",""),"")</f>
        <v/>
      </c>
      <c r="U68" s="197" t="str">
        <f ca="1">_xlfn.IFNA(  SUBSTITUTE(     IF(  INDEX(役男大表!$A$1:$BD$75,MATCH($A68,役男大表!$A$1:$A$75,0),   MATCH(U$1,役男大表!$A$3:$BD$3,0)  )=0,"",  IF(  INDEX(役男大表!$A$1:$BD$75,MATCH($A68,役男大表!$A$1:$A$75,0),   MATCH(U$1,役男大表!$A$3:$BD$3,0)  )="榮","x",  IF(  INDEX(役男大表!$A$1:$BD$75,MATCH($A68,役男大表!$A$1:$A$75,0),   MATCH(U$1,役男大表!$A$3:$BD$3,0)  )="榮-22",  "x榮18-22",               INDEX(役男大表!$A$1:$BD$75,MATCH($A68,役男大表!$A$1:$A$75,0),   MATCH(U$1,役男大表!$A$3:$BD$3,0)  )                  )  )  )," ",""),"")</f>
        <v/>
      </c>
      <c r="V68" s="197" t="str">
        <f ca="1">_xlfn.IFNA(  SUBSTITUTE(     IF(  INDEX(役男大表!$A$1:$BD$75,MATCH($A68,役男大表!$A$1:$A$75,0),   MATCH(V$1,役男大表!$A$3:$BD$3,0)  )=0,"",  IF(  INDEX(役男大表!$A$1:$BD$75,MATCH($A68,役男大表!$A$1:$A$75,0),   MATCH(V$1,役男大表!$A$3:$BD$3,0)  )="榮","x",  IF(  INDEX(役男大表!$A$1:$BD$75,MATCH($A68,役男大表!$A$1:$A$75,0),   MATCH(V$1,役男大表!$A$3:$BD$3,0)  )="榮-22",  "x榮18-22",               INDEX(役男大表!$A$1:$BD$75,MATCH($A68,役男大表!$A$1:$A$75,0),   MATCH(V$1,役男大表!$A$3:$BD$3,0)  )                  )  )  )," ",""),"")</f>
        <v/>
      </c>
      <c r="W68" s="197" t="str">
        <f ca="1">_xlfn.IFNA(  SUBSTITUTE(     IF(  INDEX(役男大表!$A$1:$BD$75,MATCH($A68,役男大表!$A$1:$A$75,0),   MATCH(W$1,役男大表!$A$3:$BD$3,0)  )=0,"",  IF(  INDEX(役男大表!$A$1:$BD$75,MATCH($A68,役男大表!$A$1:$A$75,0),   MATCH(W$1,役男大表!$A$3:$BD$3,0)  )="榮","x",  IF(  INDEX(役男大表!$A$1:$BD$75,MATCH($A68,役男大表!$A$1:$A$75,0),   MATCH(W$1,役男大表!$A$3:$BD$3,0)  )="榮-22",  "x榮18-22",               INDEX(役男大表!$A$1:$BD$75,MATCH($A68,役男大表!$A$1:$A$75,0),   MATCH(W$1,役男大表!$A$3:$BD$3,0)  )                  )  )  )," ",""),"")</f>
        <v/>
      </c>
      <c r="X68" s="197" t="str">
        <f ca="1">_xlfn.IFNA(  SUBSTITUTE(     IF(  INDEX(役男大表!$A$1:$BD$75,MATCH($A68,役男大表!$A$1:$A$75,0),   MATCH(X$1,役男大表!$A$3:$BD$3,0)  )=0,"",  IF(  INDEX(役男大表!$A$1:$BD$75,MATCH($A68,役男大表!$A$1:$A$75,0),   MATCH(X$1,役男大表!$A$3:$BD$3,0)  )="榮","x",  IF(  INDEX(役男大表!$A$1:$BD$75,MATCH($A68,役男大表!$A$1:$A$75,0),   MATCH(X$1,役男大表!$A$3:$BD$3,0)  )="榮-22",  "x榮18-22",               INDEX(役男大表!$A$1:$BD$75,MATCH($A68,役男大表!$A$1:$A$75,0),   MATCH(X$1,役男大表!$A$3:$BD$3,0)  )                  )  )  )," ",""),"")</f>
        <v/>
      </c>
      <c r="Y68" s="197" t="str">
        <f ca="1">_xlfn.IFNA(  SUBSTITUTE(     IF(  INDEX(役男大表!$A$1:$BD$75,MATCH($A68,役男大表!$A$1:$A$75,0),   MATCH(Y$1,役男大表!$A$3:$BD$3,0)  )=0,"",  IF(  INDEX(役男大表!$A$1:$BD$75,MATCH($A68,役男大表!$A$1:$A$75,0),   MATCH(Y$1,役男大表!$A$3:$BD$3,0)  )="榮","x",  IF(  INDEX(役男大表!$A$1:$BD$75,MATCH($A68,役男大表!$A$1:$A$75,0),   MATCH(Y$1,役男大表!$A$3:$BD$3,0)  )="榮-22",  "x榮18-22",               INDEX(役男大表!$A$1:$BD$75,MATCH($A68,役男大表!$A$1:$A$75,0),   MATCH(Y$1,役男大表!$A$3:$BD$3,0)  )                  )  )  )," ",""),"")</f>
        <v/>
      </c>
      <c r="Z68" s="197" t="str">
        <f ca="1">_xlfn.IFNA(  SUBSTITUTE(     IF(  INDEX(役男大表!$A$1:$BD$75,MATCH($A68,役男大表!$A$1:$A$75,0),   MATCH(Z$1,役男大表!$A$3:$BD$3,0)  )=0,"",  IF(  INDEX(役男大表!$A$1:$BD$75,MATCH($A68,役男大表!$A$1:$A$75,0),   MATCH(Z$1,役男大表!$A$3:$BD$3,0)  )="榮","x",  IF(  INDEX(役男大表!$A$1:$BD$75,MATCH($A68,役男大表!$A$1:$A$75,0),   MATCH(Z$1,役男大表!$A$3:$BD$3,0)  )="榮-22",  "x榮18-22",               INDEX(役男大表!$A$1:$BD$75,MATCH($A68,役男大表!$A$1:$A$75,0),   MATCH(Z$1,役男大表!$A$3:$BD$3,0)  )                  )  )  )," ",""),"")</f>
        <v/>
      </c>
      <c r="AA68" s="197" t="str">
        <f ca="1">_xlfn.IFNA(  SUBSTITUTE(     IF(  INDEX(役男大表!$A$1:$BD$75,MATCH($A68,役男大表!$A$1:$A$75,0),   MATCH(AA$1,役男大表!$A$3:$BD$3,0)  )=0,"",  IF(  INDEX(役男大表!$A$1:$BD$75,MATCH($A68,役男大表!$A$1:$A$75,0),   MATCH(AA$1,役男大表!$A$3:$BD$3,0)  )="榮","x",  IF(  INDEX(役男大表!$A$1:$BD$75,MATCH($A68,役男大表!$A$1:$A$75,0),   MATCH(AA$1,役男大表!$A$3:$BD$3,0)  )="榮-22",  "x榮18-22",               INDEX(役男大表!$A$1:$BD$75,MATCH($A68,役男大表!$A$1:$A$75,0),   MATCH(AA$1,役男大表!$A$3:$BD$3,0)  )                  )  )  )," ",""),"")</f>
        <v/>
      </c>
      <c r="AB68" s="197" t="str">
        <f ca="1">_xlfn.IFNA(  SUBSTITUTE(     IF(  INDEX(役男大表!$A$1:$BD$75,MATCH($A68,役男大表!$A$1:$A$75,0),   MATCH(AB$1,役男大表!$A$3:$BD$3,0)  )=0,"",  IF(  INDEX(役男大表!$A$1:$BD$75,MATCH($A68,役男大表!$A$1:$A$75,0),   MATCH(AB$1,役男大表!$A$3:$BD$3,0)  )="榮","x",  IF(  INDEX(役男大表!$A$1:$BD$75,MATCH($A68,役男大表!$A$1:$A$75,0),   MATCH(AB$1,役男大表!$A$3:$BD$3,0)  )="榮-22",  "x榮18-22",               INDEX(役男大表!$A$1:$BD$75,MATCH($A68,役男大表!$A$1:$A$75,0),   MATCH(AB$1,役男大表!$A$3:$BD$3,0)  )                  )  )  )," ",""),"")</f>
        <v/>
      </c>
      <c r="AC68" s="197" t="str">
        <f ca="1">_xlfn.IFNA(  SUBSTITUTE(     IF(  INDEX(役男大表!$A$1:$BD$75,MATCH($A68,役男大表!$A$1:$A$75,0),   MATCH(AC$1,役男大表!$A$3:$BD$3,0)  )=0,"",  IF(  INDEX(役男大表!$A$1:$BD$75,MATCH($A68,役男大表!$A$1:$A$75,0),   MATCH(AC$1,役男大表!$A$3:$BD$3,0)  )="榮","x",  IF(  INDEX(役男大表!$A$1:$BD$75,MATCH($A68,役男大表!$A$1:$A$75,0),   MATCH(AC$1,役男大表!$A$3:$BD$3,0)  )="榮-22",  "x榮18-22",               INDEX(役男大表!$A$1:$BD$75,MATCH($A68,役男大表!$A$1:$A$75,0),   MATCH(AC$1,役男大表!$A$3:$BD$3,0)  )                  )  )  )," ",""),"")</f>
        <v/>
      </c>
      <c r="AD68" s="197" t="str">
        <f ca="1">_xlfn.IFNA(  SUBSTITUTE(     IF(  INDEX(役男大表!$A$1:$BD$75,MATCH($A68,役男大表!$A$1:$A$75,0),   MATCH(AD$1,役男大表!$A$3:$BD$3,0)  )=0,"",  IF(  INDEX(役男大表!$A$1:$BD$75,MATCH($A68,役男大表!$A$1:$A$75,0),   MATCH(AD$1,役男大表!$A$3:$BD$3,0)  )="榮","x",  IF(  INDEX(役男大表!$A$1:$BD$75,MATCH($A68,役男大表!$A$1:$A$75,0),   MATCH(AD$1,役男大表!$A$3:$BD$3,0)  )="榮-22",  "x榮18-22",               INDEX(役男大表!$A$1:$BD$75,MATCH($A68,役男大表!$A$1:$A$75,0),   MATCH(AD$1,役男大表!$A$3:$BD$3,0)  )                  )  )  )," ",""),"")</f>
        <v/>
      </c>
      <c r="AE68" s="197" t="str">
        <f ca="1">_xlfn.IFNA(  SUBSTITUTE(     IF(  INDEX(役男大表!$A$1:$BD$75,MATCH($A68,役男大表!$A$1:$A$75,0),   MATCH(AE$1,役男大表!$A$3:$BD$3,0)  )=0,"",  IF(  INDEX(役男大表!$A$1:$BD$75,MATCH($A68,役男大表!$A$1:$A$75,0),   MATCH(AE$1,役男大表!$A$3:$BD$3,0)  )="榮","x",  IF(  INDEX(役男大表!$A$1:$BD$75,MATCH($A68,役男大表!$A$1:$A$75,0),   MATCH(AE$1,役男大表!$A$3:$BD$3,0)  )="榮-22",  "x榮18-22",               INDEX(役男大表!$A$1:$BD$75,MATCH($A68,役男大表!$A$1:$A$75,0),   MATCH(AE$1,役男大表!$A$3:$BD$3,0)  )                  )  )  )," ",""),"")</f>
        <v/>
      </c>
      <c r="AF68" s="197" t="str">
        <f ca="1">_xlfn.IFNA(  SUBSTITUTE(     IF(  INDEX(役男大表!$A$1:$BD$75,MATCH($A68,役男大表!$A$1:$A$75,0),   MATCH(AF$1,役男大表!$A$3:$BD$3,0)  )=0,"",  IF(  INDEX(役男大表!$A$1:$BD$75,MATCH($A68,役男大表!$A$1:$A$75,0),   MATCH(AF$1,役男大表!$A$3:$BD$3,0)  )="榮","x",  IF(  INDEX(役男大表!$A$1:$BD$75,MATCH($A68,役男大表!$A$1:$A$75,0),   MATCH(AF$1,役男大表!$A$3:$BD$3,0)  )="榮-22",  "x榮18-22",               INDEX(役男大表!$A$1:$BD$75,MATCH($A68,役男大表!$A$1:$A$75,0),   MATCH(AF$1,役男大表!$A$3:$BD$3,0)  )                  )  )  )," ",""),"")</f>
        <v/>
      </c>
      <c r="AG68" s="197" t="str">
        <f ca="1">_xlfn.IFNA(  SUBSTITUTE(     IF(  INDEX(役男大表!$A$1:$BD$75,MATCH($A68,役男大表!$A$1:$A$75,0),   MATCH(AG$1,役男大表!$A$3:$BD$3,0)  )=0,"",  IF(  INDEX(役男大表!$A$1:$BD$75,MATCH($A68,役男大表!$A$1:$A$75,0),   MATCH(AG$1,役男大表!$A$3:$BD$3,0)  )="榮","x",  IF(  INDEX(役男大表!$A$1:$BD$75,MATCH($A68,役男大表!$A$1:$A$75,0),   MATCH(AG$1,役男大表!$A$3:$BD$3,0)  )="榮-22",  "x榮18-22",               INDEX(役男大表!$A$1:$BD$75,MATCH($A68,役男大表!$A$1:$A$75,0),   MATCH(AG$1,役男大表!$A$3:$BD$3,0)  )                  )  )  )," ",""),"")</f>
        <v/>
      </c>
      <c r="AH68" s="98"/>
      <c r="AI68" s="98"/>
      <c r="AJ68" s="98"/>
      <c r="AM68" s="257">
        <f t="shared" si="9"/>
        <v>67</v>
      </c>
      <c r="AN68" s="65" t="str">
        <f t="shared" si="9"/>
        <v/>
      </c>
      <c r="AP68" s="62"/>
      <c r="AU68" s="62"/>
      <c r="AV68" s="62"/>
      <c r="AY68" s="62"/>
      <c r="AZ68" s="62"/>
      <c r="BA68" s="62"/>
      <c r="BB68" s="62"/>
      <c r="BC68" s="62"/>
    </row>
    <row r="69" spans="1:55" ht="25.5" customHeight="1">
      <c r="A69" s="197">
        <v>68</v>
      </c>
      <c r="B69" s="197" t="str">
        <f>_xlfn.IFNA(  INDEX(役男大表!$A$1:$BD$75,MATCH(A69,役男大表!$A$1:$A$75,0),2),"")</f>
        <v/>
      </c>
      <c r="C69" s="197" t="str">
        <f ca="1">_xlfn.IFNA(  SUBSTITUTE(     IF(  INDEX(役男大表!$A$1:$BD$75,MATCH($A69,役男大表!$A$1:$A$75,0),   MATCH(C$1,役男大表!$A$3:$BD$3,0)  )=0,"",  IF(  INDEX(役男大表!$A$1:$BD$75,MATCH($A69,役男大表!$A$1:$A$75,0),   MATCH(C$1,役男大表!$A$3:$BD$3,0)  )="榮","x",  IF(  INDEX(役男大表!$A$1:$BD$75,MATCH($A69,役男大表!$A$1:$A$75,0),   MATCH(C$1,役男大表!$A$3:$BD$3,0)  )="榮-22",  "x榮18-22",               INDEX(役男大表!$A$1:$BD$75,MATCH($A69,役男大表!$A$1:$A$75,0),   MATCH(C$1,役男大表!$A$3:$BD$3,0)  )                  )  )  )," ",""),"")</f>
        <v/>
      </c>
      <c r="D69" s="197" t="str">
        <f ca="1">_xlfn.IFNA(  SUBSTITUTE(     IF(  INDEX(役男大表!$A$1:$BD$75,MATCH($A69,役男大表!$A$1:$A$75,0),   MATCH(D$1,役男大表!$A$3:$BD$3,0)  )=0,"",  IF(  INDEX(役男大表!$A$1:$BD$75,MATCH($A69,役男大表!$A$1:$A$75,0),   MATCH(D$1,役男大表!$A$3:$BD$3,0)  )="榮","x",  IF(  INDEX(役男大表!$A$1:$BD$75,MATCH($A69,役男大表!$A$1:$A$75,0),   MATCH(D$1,役男大表!$A$3:$BD$3,0)  )="榮-22",  "x榮18-22",               INDEX(役男大表!$A$1:$BD$75,MATCH($A69,役男大表!$A$1:$A$75,0),   MATCH(D$1,役男大表!$A$3:$BD$3,0)  )                  )  )  )," ",""),"")</f>
        <v/>
      </c>
      <c r="E69" s="197" t="str">
        <f ca="1">_xlfn.IFNA(  SUBSTITUTE(     IF(  INDEX(役男大表!$A$1:$BD$75,MATCH($A69,役男大表!$A$1:$A$75,0),   MATCH(E$1,役男大表!$A$3:$BD$3,0)  )=0,"",  IF(  INDEX(役男大表!$A$1:$BD$75,MATCH($A69,役男大表!$A$1:$A$75,0),   MATCH(E$1,役男大表!$A$3:$BD$3,0)  )="榮","x",  IF(  INDEX(役男大表!$A$1:$BD$75,MATCH($A69,役男大表!$A$1:$A$75,0),   MATCH(E$1,役男大表!$A$3:$BD$3,0)  )="榮-22",  "x榮18-22",               INDEX(役男大表!$A$1:$BD$75,MATCH($A69,役男大表!$A$1:$A$75,0),   MATCH(E$1,役男大表!$A$3:$BD$3,0)  )                  )  )  )," ",""),"")</f>
        <v/>
      </c>
      <c r="F69" s="197" t="str">
        <f ca="1">_xlfn.IFNA(  SUBSTITUTE(     IF(  INDEX(役男大表!$A$1:$BD$75,MATCH($A69,役男大表!$A$1:$A$75,0),   MATCH(F$1,役男大表!$A$3:$BD$3,0)  )=0,"",  IF(  INDEX(役男大表!$A$1:$BD$75,MATCH($A69,役男大表!$A$1:$A$75,0),   MATCH(F$1,役男大表!$A$3:$BD$3,0)  )="榮","x",  IF(  INDEX(役男大表!$A$1:$BD$75,MATCH($A69,役男大表!$A$1:$A$75,0),   MATCH(F$1,役男大表!$A$3:$BD$3,0)  )="榮-22",  "x榮18-22",               INDEX(役男大表!$A$1:$BD$75,MATCH($A69,役男大表!$A$1:$A$75,0),   MATCH(F$1,役男大表!$A$3:$BD$3,0)  )                  )  )  )," ",""),"")</f>
        <v/>
      </c>
      <c r="G69" s="197" t="str">
        <f ca="1">_xlfn.IFNA(  SUBSTITUTE(     IF(  INDEX(役男大表!$A$1:$BD$75,MATCH($A69,役男大表!$A$1:$A$75,0),   MATCH(G$1,役男大表!$A$3:$BD$3,0)  )=0,"",  IF(  INDEX(役男大表!$A$1:$BD$75,MATCH($A69,役男大表!$A$1:$A$75,0),   MATCH(G$1,役男大表!$A$3:$BD$3,0)  )="榮","x",  IF(  INDEX(役男大表!$A$1:$BD$75,MATCH($A69,役男大表!$A$1:$A$75,0),   MATCH(G$1,役男大表!$A$3:$BD$3,0)  )="榮-22",  "x榮18-22",               INDEX(役男大表!$A$1:$BD$75,MATCH($A69,役男大表!$A$1:$A$75,0),   MATCH(G$1,役男大表!$A$3:$BD$3,0)  )                  )  )  )," ",""),"")</f>
        <v/>
      </c>
      <c r="H69" s="197" t="str">
        <f ca="1">_xlfn.IFNA(  SUBSTITUTE(     IF(  INDEX(役男大表!$A$1:$BD$75,MATCH($A69,役男大表!$A$1:$A$75,0),   MATCH(H$1,役男大表!$A$3:$BD$3,0)  )=0,"",  IF(  INDEX(役男大表!$A$1:$BD$75,MATCH($A69,役男大表!$A$1:$A$75,0),   MATCH(H$1,役男大表!$A$3:$BD$3,0)  )="榮","x",  IF(  INDEX(役男大表!$A$1:$BD$75,MATCH($A69,役男大表!$A$1:$A$75,0),   MATCH(H$1,役男大表!$A$3:$BD$3,0)  )="榮-22",  "x榮18-22",               INDEX(役男大表!$A$1:$BD$75,MATCH($A69,役男大表!$A$1:$A$75,0),   MATCH(H$1,役男大表!$A$3:$BD$3,0)  )                  )  )  )," ",""),"")</f>
        <v/>
      </c>
      <c r="I69" s="197" t="str">
        <f ca="1">_xlfn.IFNA(  SUBSTITUTE(     IF(  INDEX(役男大表!$A$1:$BD$75,MATCH($A69,役男大表!$A$1:$A$75,0),   MATCH(I$1,役男大表!$A$3:$BD$3,0)  )=0,"",  IF(  INDEX(役男大表!$A$1:$BD$75,MATCH($A69,役男大表!$A$1:$A$75,0),   MATCH(I$1,役男大表!$A$3:$BD$3,0)  )="榮","x",  IF(  INDEX(役男大表!$A$1:$BD$75,MATCH($A69,役男大表!$A$1:$A$75,0),   MATCH(I$1,役男大表!$A$3:$BD$3,0)  )="榮-22",  "x榮18-22",               INDEX(役男大表!$A$1:$BD$75,MATCH($A69,役男大表!$A$1:$A$75,0),   MATCH(I$1,役男大表!$A$3:$BD$3,0)  )                  )  )  )," ",""),"")</f>
        <v/>
      </c>
      <c r="J69" s="197" t="str">
        <f ca="1">_xlfn.IFNA(  SUBSTITUTE(     IF(  INDEX(役男大表!$A$1:$BD$75,MATCH($A69,役男大表!$A$1:$A$75,0),   MATCH(J$1,役男大表!$A$3:$BD$3,0)  )=0,"",  IF(  INDEX(役男大表!$A$1:$BD$75,MATCH($A69,役男大表!$A$1:$A$75,0),   MATCH(J$1,役男大表!$A$3:$BD$3,0)  )="榮","x",  IF(  INDEX(役男大表!$A$1:$BD$75,MATCH($A69,役男大表!$A$1:$A$75,0),   MATCH(J$1,役男大表!$A$3:$BD$3,0)  )="榮-22",  "x榮18-22",               INDEX(役男大表!$A$1:$BD$75,MATCH($A69,役男大表!$A$1:$A$75,0),   MATCH(J$1,役男大表!$A$3:$BD$3,0)  )                  )  )  )," ",""),"")</f>
        <v/>
      </c>
      <c r="K69" s="197" t="str">
        <f ca="1">_xlfn.IFNA(  SUBSTITUTE(     IF(  INDEX(役男大表!$A$1:$BD$75,MATCH($A69,役男大表!$A$1:$A$75,0),   MATCH(K$1,役男大表!$A$3:$BD$3,0)  )=0,"",  IF(  INDEX(役男大表!$A$1:$BD$75,MATCH($A69,役男大表!$A$1:$A$75,0),   MATCH(K$1,役男大表!$A$3:$BD$3,0)  )="榮","x",  IF(  INDEX(役男大表!$A$1:$BD$75,MATCH($A69,役男大表!$A$1:$A$75,0),   MATCH(K$1,役男大表!$A$3:$BD$3,0)  )="榮-22",  "x榮18-22",               INDEX(役男大表!$A$1:$BD$75,MATCH($A69,役男大表!$A$1:$A$75,0),   MATCH(K$1,役男大表!$A$3:$BD$3,0)  )                  )  )  )," ",""),"")</f>
        <v/>
      </c>
      <c r="L69" s="197" t="str">
        <f ca="1">_xlfn.IFNA(  SUBSTITUTE(     IF(  INDEX(役男大表!$A$1:$BD$75,MATCH($A69,役男大表!$A$1:$A$75,0),   MATCH(L$1,役男大表!$A$3:$BD$3,0)  )=0,"",  IF(  INDEX(役男大表!$A$1:$BD$75,MATCH($A69,役男大表!$A$1:$A$75,0),   MATCH(L$1,役男大表!$A$3:$BD$3,0)  )="榮","x",  IF(  INDEX(役男大表!$A$1:$BD$75,MATCH($A69,役男大表!$A$1:$A$75,0),   MATCH(L$1,役男大表!$A$3:$BD$3,0)  )="榮-22",  "x榮18-22",               INDEX(役男大表!$A$1:$BD$75,MATCH($A69,役男大表!$A$1:$A$75,0),   MATCH(L$1,役男大表!$A$3:$BD$3,0)  )                  )  )  )," ",""),"")</f>
        <v/>
      </c>
      <c r="M69" s="197" t="str">
        <f ca="1">_xlfn.IFNA(  SUBSTITUTE(     IF(  INDEX(役男大表!$A$1:$BD$75,MATCH($A69,役男大表!$A$1:$A$75,0),   MATCH(M$1,役男大表!$A$3:$BD$3,0)  )=0,"",  IF(  INDEX(役男大表!$A$1:$BD$75,MATCH($A69,役男大表!$A$1:$A$75,0),   MATCH(M$1,役男大表!$A$3:$BD$3,0)  )="榮","x",  IF(  INDEX(役男大表!$A$1:$BD$75,MATCH($A69,役男大表!$A$1:$A$75,0),   MATCH(M$1,役男大表!$A$3:$BD$3,0)  )="榮-22",  "x榮18-22",               INDEX(役男大表!$A$1:$BD$75,MATCH($A69,役男大表!$A$1:$A$75,0),   MATCH(M$1,役男大表!$A$3:$BD$3,0)  )                  )  )  )," ",""),"")</f>
        <v/>
      </c>
      <c r="N69" s="197" t="str">
        <f ca="1">_xlfn.IFNA(  SUBSTITUTE(     IF(  INDEX(役男大表!$A$1:$BD$75,MATCH($A69,役男大表!$A$1:$A$75,0),   MATCH(N$1,役男大表!$A$3:$BD$3,0)  )=0,"",  IF(  INDEX(役男大表!$A$1:$BD$75,MATCH($A69,役男大表!$A$1:$A$75,0),   MATCH(N$1,役男大表!$A$3:$BD$3,0)  )="榮","x",  IF(  INDEX(役男大表!$A$1:$BD$75,MATCH($A69,役男大表!$A$1:$A$75,0),   MATCH(N$1,役男大表!$A$3:$BD$3,0)  )="榮-22",  "x榮18-22",               INDEX(役男大表!$A$1:$BD$75,MATCH($A69,役男大表!$A$1:$A$75,0),   MATCH(N$1,役男大表!$A$3:$BD$3,0)  )                  )  )  )," ",""),"")</f>
        <v/>
      </c>
      <c r="O69" s="197" t="str">
        <f ca="1">_xlfn.IFNA(  SUBSTITUTE(     IF(  INDEX(役男大表!$A$1:$BD$75,MATCH($A69,役男大表!$A$1:$A$75,0),   MATCH(O$1,役男大表!$A$3:$BD$3,0)  )=0,"",  IF(  INDEX(役男大表!$A$1:$BD$75,MATCH($A69,役男大表!$A$1:$A$75,0),   MATCH(O$1,役男大表!$A$3:$BD$3,0)  )="榮","x",  IF(  INDEX(役男大表!$A$1:$BD$75,MATCH($A69,役男大表!$A$1:$A$75,0),   MATCH(O$1,役男大表!$A$3:$BD$3,0)  )="榮-22",  "x榮18-22",               INDEX(役男大表!$A$1:$BD$75,MATCH($A69,役男大表!$A$1:$A$75,0),   MATCH(O$1,役男大表!$A$3:$BD$3,0)  )                  )  )  )," ",""),"")</f>
        <v/>
      </c>
      <c r="P69" s="197" t="str">
        <f ca="1">_xlfn.IFNA(  SUBSTITUTE(     IF(  INDEX(役男大表!$A$1:$BD$75,MATCH($A69,役男大表!$A$1:$A$75,0),   MATCH(P$1,役男大表!$A$3:$BD$3,0)  )=0,"",  IF(  INDEX(役男大表!$A$1:$BD$75,MATCH($A69,役男大表!$A$1:$A$75,0),   MATCH(P$1,役男大表!$A$3:$BD$3,0)  )="榮","x",  IF(  INDEX(役男大表!$A$1:$BD$75,MATCH($A69,役男大表!$A$1:$A$75,0),   MATCH(P$1,役男大表!$A$3:$BD$3,0)  )="榮-22",  "x榮18-22",               INDEX(役男大表!$A$1:$BD$75,MATCH($A69,役男大表!$A$1:$A$75,0),   MATCH(P$1,役男大表!$A$3:$BD$3,0)  )                  )  )  )," ",""),"")</f>
        <v/>
      </c>
      <c r="Q69" s="197" t="str">
        <f ca="1">_xlfn.IFNA(  SUBSTITUTE(     IF(  INDEX(役男大表!$A$1:$BD$75,MATCH($A69,役男大表!$A$1:$A$75,0),   MATCH(Q$1,役男大表!$A$3:$BD$3,0)  )=0,"",  IF(  INDEX(役男大表!$A$1:$BD$75,MATCH($A69,役男大表!$A$1:$A$75,0),   MATCH(Q$1,役男大表!$A$3:$BD$3,0)  )="榮","x",  IF(  INDEX(役男大表!$A$1:$BD$75,MATCH($A69,役男大表!$A$1:$A$75,0),   MATCH(Q$1,役男大表!$A$3:$BD$3,0)  )="榮-22",  "x榮18-22",               INDEX(役男大表!$A$1:$BD$75,MATCH($A69,役男大表!$A$1:$A$75,0),   MATCH(Q$1,役男大表!$A$3:$BD$3,0)  )                  )  )  )," ",""),"")</f>
        <v/>
      </c>
      <c r="R69" s="197" t="str">
        <f ca="1">_xlfn.IFNA(  SUBSTITUTE(     IF(  INDEX(役男大表!$A$1:$BD$75,MATCH($A69,役男大表!$A$1:$A$75,0),   MATCH(R$1,役男大表!$A$3:$BD$3,0)  )=0,"",  IF(  INDEX(役男大表!$A$1:$BD$75,MATCH($A69,役男大表!$A$1:$A$75,0),   MATCH(R$1,役男大表!$A$3:$BD$3,0)  )="榮","x",  IF(  INDEX(役男大表!$A$1:$BD$75,MATCH($A69,役男大表!$A$1:$A$75,0),   MATCH(R$1,役男大表!$A$3:$BD$3,0)  )="榮-22",  "x榮18-22",               INDEX(役男大表!$A$1:$BD$75,MATCH($A69,役男大表!$A$1:$A$75,0),   MATCH(R$1,役男大表!$A$3:$BD$3,0)  )                  )  )  )," ",""),"")</f>
        <v/>
      </c>
      <c r="S69" s="197" t="str">
        <f ca="1">_xlfn.IFNA(  SUBSTITUTE(     IF(  INDEX(役男大表!$A$1:$BD$75,MATCH($A69,役男大表!$A$1:$A$75,0),   MATCH(S$1,役男大表!$A$3:$BD$3,0)  )=0,"",  IF(  INDEX(役男大表!$A$1:$BD$75,MATCH($A69,役男大表!$A$1:$A$75,0),   MATCH(S$1,役男大表!$A$3:$BD$3,0)  )="榮","x",  IF(  INDEX(役男大表!$A$1:$BD$75,MATCH($A69,役男大表!$A$1:$A$75,0),   MATCH(S$1,役男大表!$A$3:$BD$3,0)  )="榮-22",  "x榮18-22",               INDEX(役男大表!$A$1:$BD$75,MATCH($A69,役男大表!$A$1:$A$75,0),   MATCH(S$1,役男大表!$A$3:$BD$3,0)  )                  )  )  )," ",""),"")</f>
        <v/>
      </c>
      <c r="T69" s="197" t="str">
        <f ca="1">_xlfn.IFNA(  SUBSTITUTE(     IF(  INDEX(役男大表!$A$1:$BD$75,MATCH($A69,役男大表!$A$1:$A$75,0),   MATCH(T$1,役男大表!$A$3:$BD$3,0)  )=0,"",  IF(  INDEX(役男大表!$A$1:$BD$75,MATCH($A69,役男大表!$A$1:$A$75,0),   MATCH(T$1,役男大表!$A$3:$BD$3,0)  )="榮","x",  IF(  INDEX(役男大表!$A$1:$BD$75,MATCH($A69,役男大表!$A$1:$A$75,0),   MATCH(T$1,役男大表!$A$3:$BD$3,0)  )="榮-22",  "x榮18-22",               INDEX(役男大表!$A$1:$BD$75,MATCH($A69,役男大表!$A$1:$A$75,0),   MATCH(T$1,役男大表!$A$3:$BD$3,0)  )                  )  )  )," ",""),"")</f>
        <v/>
      </c>
      <c r="U69" s="197" t="str">
        <f ca="1">_xlfn.IFNA(  SUBSTITUTE(     IF(  INDEX(役男大表!$A$1:$BD$75,MATCH($A69,役男大表!$A$1:$A$75,0),   MATCH(U$1,役男大表!$A$3:$BD$3,0)  )=0,"",  IF(  INDEX(役男大表!$A$1:$BD$75,MATCH($A69,役男大表!$A$1:$A$75,0),   MATCH(U$1,役男大表!$A$3:$BD$3,0)  )="榮","x",  IF(  INDEX(役男大表!$A$1:$BD$75,MATCH($A69,役男大表!$A$1:$A$75,0),   MATCH(U$1,役男大表!$A$3:$BD$3,0)  )="榮-22",  "x榮18-22",               INDEX(役男大表!$A$1:$BD$75,MATCH($A69,役男大表!$A$1:$A$75,0),   MATCH(U$1,役男大表!$A$3:$BD$3,0)  )                  )  )  )," ",""),"")</f>
        <v/>
      </c>
      <c r="V69" s="197" t="str">
        <f ca="1">_xlfn.IFNA(  SUBSTITUTE(     IF(  INDEX(役男大表!$A$1:$BD$75,MATCH($A69,役男大表!$A$1:$A$75,0),   MATCH(V$1,役男大表!$A$3:$BD$3,0)  )=0,"",  IF(  INDEX(役男大表!$A$1:$BD$75,MATCH($A69,役男大表!$A$1:$A$75,0),   MATCH(V$1,役男大表!$A$3:$BD$3,0)  )="榮","x",  IF(  INDEX(役男大表!$A$1:$BD$75,MATCH($A69,役男大表!$A$1:$A$75,0),   MATCH(V$1,役男大表!$A$3:$BD$3,0)  )="榮-22",  "x榮18-22",               INDEX(役男大表!$A$1:$BD$75,MATCH($A69,役男大表!$A$1:$A$75,0),   MATCH(V$1,役男大表!$A$3:$BD$3,0)  )                  )  )  )," ",""),"")</f>
        <v/>
      </c>
      <c r="W69" s="197" t="str">
        <f ca="1">_xlfn.IFNA(  SUBSTITUTE(     IF(  INDEX(役男大表!$A$1:$BD$75,MATCH($A69,役男大表!$A$1:$A$75,0),   MATCH(W$1,役男大表!$A$3:$BD$3,0)  )=0,"",  IF(  INDEX(役男大表!$A$1:$BD$75,MATCH($A69,役男大表!$A$1:$A$75,0),   MATCH(W$1,役男大表!$A$3:$BD$3,0)  )="榮","x",  IF(  INDEX(役男大表!$A$1:$BD$75,MATCH($A69,役男大表!$A$1:$A$75,0),   MATCH(W$1,役男大表!$A$3:$BD$3,0)  )="榮-22",  "x榮18-22",               INDEX(役男大表!$A$1:$BD$75,MATCH($A69,役男大表!$A$1:$A$75,0),   MATCH(W$1,役男大表!$A$3:$BD$3,0)  )                  )  )  )," ",""),"")</f>
        <v/>
      </c>
      <c r="X69" s="197" t="str">
        <f ca="1">_xlfn.IFNA(  SUBSTITUTE(     IF(  INDEX(役男大表!$A$1:$BD$75,MATCH($A69,役男大表!$A$1:$A$75,0),   MATCH(X$1,役男大表!$A$3:$BD$3,0)  )=0,"",  IF(  INDEX(役男大表!$A$1:$BD$75,MATCH($A69,役男大表!$A$1:$A$75,0),   MATCH(X$1,役男大表!$A$3:$BD$3,0)  )="榮","x",  IF(  INDEX(役男大表!$A$1:$BD$75,MATCH($A69,役男大表!$A$1:$A$75,0),   MATCH(X$1,役男大表!$A$3:$BD$3,0)  )="榮-22",  "x榮18-22",               INDEX(役男大表!$A$1:$BD$75,MATCH($A69,役男大表!$A$1:$A$75,0),   MATCH(X$1,役男大表!$A$3:$BD$3,0)  )                  )  )  )," ",""),"")</f>
        <v/>
      </c>
      <c r="Y69" s="197" t="str">
        <f ca="1">_xlfn.IFNA(  SUBSTITUTE(     IF(  INDEX(役男大表!$A$1:$BD$75,MATCH($A69,役男大表!$A$1:$A$75,0),   MATCH(Y$1,役男大表!$A$3:$BD$3,0)  )=0,"",  IF(  INDEX(役男大表!$A$1:$BD$75,MATCH($A69,役男大表!$A$1:$A$75,0),   MATCH(Y$1,役男大表!$A$3:$BD$3,0)  )="榮","x",  IF(  INDEX(役男大表!$A$1:$BD$75,MATCH($A69,役男大表!$A$1:$A$75,0),   MATCH(Y$1,役男大表!$A$3:$BD$3,0)  )="榮-22",  "x榮18-22",               INDEX(役男大表!$A$1:$BD$75,MATCH($A69,役男大表!$A$1:$A$75,0),   MATCH(Y$1,役男大表!$A$3:$BD$3,0)  )                  )  )  )," ",""),"")</f>
        <v/>
      </c>
      <c r="Z69" s="197" t="str">
        <f ca="1">_xlfn.IFNA(  SUBSTITUTE(     IF(  INDEX(役男大表!$A$1:$BD$75,MATCH($A69,役男大表!$A$1:$A$75,0),   MATCH(Z$1,役男大表!$A$3:$BD$3,0)  )=0,"",  IF(  INDEX(役男大表!$A$1:$BD$75,MATCH($A69,役男大表!$A$1:$A$75,0),   MATCH(Z$1,役男大表!$A$3:$BD$3,0)  )="榮","x",  IF(  INDEX(役男大表!$A$1:$BD$75,MATCH($A69,役男大表!$A$1:$A$75,0),   MATCH(Z$1,役男大表!$A$3:$BD$3,0)  )="榮-22",  "x榮18-22",               INDEX(役男大表!$A$1:$BD$75,MATCH($A69,役男大表!$A$1:$A$75,0),   MATCH(Z$1,役男大表!$A$3:$BD$3,0)  )                  )  )  )," ",""),"")</f>
        <v/>
      </c>
      <c r="AA69" s="197" t="str">
        <f ca="1">_xlfn.IFNA(  SUBSTITUTE(     IF(  INDEX(役男大表!$A$1:$BD$75,MATCH($A69,役男大表!$A$1:$A$75,0),   MATCH(AA$1,役男大表!$A$3:$BD$3,0)  )=0,"",  IF(  INDEX(役男大表!$A$1:$BD$75,MATCH($A69,役男大表!$A$1:$A$75,0),   MATCH(AA$1,役男大表!$A$3:$BD$3,0)  )="榮","x",  IF(  INDEX(役男大表!$A$1:$BD$75,MATCH($A69,役男大表!$A$1:$A$75,0),   MATCH(AA$1,役男大表!$A$3:$BD$3,0)  )="榮-22",  "x榮18-22",               INDEX(役男大表!$A$1:$BD$75,MATCH($A69,役男大表!$A$1:$A$75,0),   MATCH(AA$1,役男大表!$A$3:$BD$3,0)  )                  )  )  )," ",""),"")</f>
        <v/>
      </c>
      <c r="AB69" s="197" t="str">
        <f ca="1">_xlfn.IFNA(  SUBSTITUTE(     IF(  INDEX(役男大表!$A$1:$BD$75,MATCH($A69,役男大表!$A$1:$A$75,0),   MATCH(AB$1,役男大表!$A$3:$BD$3,0)  )=0,"",  IF(  INDEX(役男大表!$A$1:$BD$75,MATCH($A69,役男大表!$A$1:$A$75,0),   MATCH(AB$1,役男大表!$A$3:$BD$3,0)  )="榮","x",  IF(  INDEX(役男大表!$A$1:$BD$75,MATCH($A69,役男大表!$A$1:$A$75,0),   MATCH(AB$1,役男大表!$A$3:$BD$3,0)  )="榮-22",  "x榮18-22",               INDEX(役男大表!$A$1:$BD$75,MATCH($A69,役男大表!$A$1:$A$75,0),   MATCH(AB$1,役男大表!$A$3:$BD$3,0)  )                  )  )  )," ",""),"")</f>
        <v/>
      </c>
      <c r="AC69" s="197" t="str">
        <f ca="1">_xlfn.IFNA(  SUBSTITUTE(     IF(  INDEX(役男大表!$A$1:$BD$75,MATCH($A69,役男大表!$A$1:$A$75,0),   MATCH(AC$1,役男大表!$A$3:$BD$3,0)  )=0,"",  IF(  INDEX(役男大表!$A$1:$BD$75,MATCH($A69,役男大表!$A$1:$A$75,0),   MATCH(AC$1,役男大表!$A$3:$BD$3,0)  )="榮","x",  IF(  INDEX(役男大表!$A$1:$BD$75,MATCH($A69,役男大表!$A$1:$A$75,0),   MATCH(AC$1,役男大表!$A$3:$BD$3,0)  )="榮-22",  "x榮18-22",               INDEX(役男大表!$A$1:$BD$75,MATCH($A69,役男大表!$A$1:$A$75,0),   MATCH(AC$1,役男大表!$A$3:$BD$3,0)  )                  )  )  )," ",""),"")</f>
        <v/>
      </c>
      <c r="AD69" s="197" t="str">
        <f ca="1">_xlfn.IFNA(  SUBSTITUTE(     IF(  INDEX(役男大表!$A$1:$BD$75,MATCH($A69,役男大表!$A$1:$A$75,0),   MATCH(AD$1,役男大表!$A$3:$BD$3,0)  )=0,"",  IF(  INDEX(役男大表!$A$1:$BD$75,MATCH($A69,役男大表!$A$1:$A$75,0),   MATCH(AD$1,役男大表!$A$3:$BD$3,0)  )="榮","x",  IF(  INDEX(役男大表!$A$1:$BD$75,MATCH($A69,役男大表!$A$1:$A$75,0),   MATCH(AD$1,役男大表!$A$3:$BD$3,0)  )="榮-22",  "x榮18-22",               INDEX(役男大表!$A$1:$BD$75,MATCH($A69,役男大表!$A$1:$A$75,0),   MATCH(AD$1,役男大表!$A$3:$BD$3,0)  )                  )  )  )," ",""),"")</f>
        <v/>
      </c>
      <c r="AE69" s="197" t="str">
        <f ca="1">_xlfn.IFNA(  SUBSTITUTE(     IF(  INDEX(役男大表!$A$1:$BD$75,MATCH($A69,役男大表!$A$1:$A$75,0),   MATCH(AE$1,役男大表!$A$3:$BD$3,0)  )=0,"",  IF(  INDEX(役男大表!$A$1:$BD$75,MATCH($A69,役男大表!$A$1:$A$75,0),   MATCH(AE$1,役男大表!$A$3:$BD$3,0)  )="榮","x",  IF(  INDEX(役男大表!$A$1:$BD$75,MATCH($A69,役男大表!$A$1:$A$75,0),   MATCH(AE$1,役男大表!$A$3:$BD$3,0)  )="榮-22",  "x榮18-22",               INDEX(役男大表!$A$1:$BD$75,MATCH($A69,役男大表!$A$1:$A$75,0),   MATCH(AE$1,役男大表!$A$3:$BD$3,0)  )                  )  )  )," ",""),"")</f>
        <v/>
      </c>
      <c r="AF69" s="197" t="str">
        <f ca="1">_xlfn.IFNA(  SUBSTITUTE(     IF(  INDEX(役男大表!$A$1:$BD$75,MATCH($A69,役男大表!$A$1:$A$75,0),   MATCH(AF$1,役男大表!$A$3:$BD$3,0)  )=0,"",  IF(  INDEX(役男大表!$A$1:$BD$75,MATCH($A69,役男大表!$A$1:$A$75,0),   MATCH(AF$1,役男大表!$A$3:$BD$3,0)  )="榮","x",  IF(  INDEX(役男大表!$A$1:$BD$75,MATCH($A69,役男大表!$A$1:$A$75,0),   MATCH(AF$1,役男大表!$A$3:$BD$3,0)  )="榮-22",  "x榮18-22",               INDEX(役男大表!$A$1:$BD$75,MATCH($A69,役男大表!$A$1:$A$75,0),   MATCH(AF$1,役男大表!$A$3:$BD$3,0)  )                  )  )  )," ",""),"")</f>
        <v/>
      </c>
      <c r="AG69" s="197" t="str">
        <f ca="1">_xlfn.IFNA(  SUBSTITUTE(     IF(  INDEX(役男大表!$A$1:$BD$75,MATCH($A69,役男大表!$A$1:$A$75,0),   MATCH(AG$1,役男大表!$A$3:$BD$3,0)  )=0,"",  IF(  INDEX(役男大表!$A$1:$BD$75,MATCH($A69,役男大表!$A$1:$A$75,0),   MATCH(AG$1,役男大表!$A$3:$BD$3,0)  )="榮","x",  IF(  INDEX(役男大表!$A$1:$BD$75,MATCH($A69,役男大表!$A$1:$A$75,0),   MATCH(AG$1,役男大表!$A$3:$BD$3,0)  )="榮-22",  "x榮18-22",               INDEX(役男大表!$A$1:$BD$75,MATCH($A69,役男大表!$A$1:$A$75,0),   MATCH(AG$1,役男大表!$A$3:$BD$3,0)  )                  )  )  )," ",""),"")</f>
        <v/>
      </c>
      <c r="AH69" s="98"/>
      <c r="AI69" s="98"/>
      <c r="AJ69" s="98"/>
      <c r="AM69" s="257">
        <f t="shared" si="9"/>
        <v>68</v>
      </c>
      <c r="AN69" s="65" t="str">
        <f t="shared" si="9"/>
        <v/>
      </c>
      <c r="AP69" s="62"/>
      <c r="AU69" s="62"/>
      <c r="AV69" s="62"/>
      <c r="AY69" s="62"/>
      <c r="AZ69" s="62"/>
      <c r="BA69" s="62"/>
      <c r="BB69" s="62"/>
      <c r="BC69" s="62"/>
    </row>
    <row r="70" spans="1:55" ht="25.5" customHeight="1">
      <c r="A70" s="197">
        <v>69</v>
      </c>
      <c r="B70" s="197" t="str">
        <f>_xlfn.IFNA(  INDEX(役男大表!$A$1:$BD$75,MATCH(A70,役男大表!$A$1:$A$75,0),2),"")</f>
        <v/>
      </c>
      <c r="C70" s="197" t="str">
        <f ca="1">_xlfn.IFNA(  SUBSTITUTE(     IF(  INDEX(役男大表!$A$1:$BD$75,MATCH($A70,役男大表!$A$1:$A$75,0),   MATCH(C$1,役男大表!$A$3:$BD$3,0)  )=0,"",  IF(  INDEX(役男大表!$A$1:$BD$75,MATCH($A70,役男大表!$A$1:$A$75,0),   MATCH(C$1,役男大表!$A$3:$BD$3,0)  )="榮","x",  IF(  INDEX(役男大表!$A$1:$BD$75,MATCH($A70,役男大表!$A$1:$A$75,0),   MATCH(C$1,役男大表!$A$3:$BD$3,0)  )="榮-22",  "x榮18-22",               INDEX(役男大表!$A$1:$BD$75,MATCH($A70,役男大表!$A$1:$A$75,0),   MATCH(C$1,役男大表!$A$3:$BD$3,0)  )                  )  )  )," ",""),"")</f>
        <v/>
      </c>
      <c r="D70" s="197" t="str">
        <f ca="1">_xlfn.IFNA(  SUBSTITUTE(     IF(  INDEX(役男大表!$A$1:$BD$75,MATCH($A70,役男大表!$A$1:$A$75,0),   MATCH(D$1,役男大表!$A$3:$BD$3,0)  )=0,"",  IF(  INDEX(役男大表!$A$1:$BD$75,MATCH($A70,役男大表!$A$1:$A$75,0),   MATCH(D$1,役男大表!$A$3:$BD$3,0)  )="榮","x",  IF(  INDEX(役男大表!$A$1:$BD$75,MATCH($A70,役男大表!$A$1:$A$75,0),   MATCH(D$1,役男大表!$A$3:$BD$3,0)  )="榮-22",  "x榮18-22",               INDEX(役男大表!$A$1:$BD$75,MATCH($A70,役男大表!$A$1:$A$75,0),   MATCH(D$1,役男大表!$A$3:$BD$3,0)  )                  )  )  )," ",""),"")</f>
        <v/>
      </c>
      <c r="E70" s="197" t="str">
        <f ca="1">_xlfn.IFNA(  SUBSTITUTE(     IF(  INDEX(役男大表!$A$1:$BD$75,MATCH($A70,役男大表!$A$1:$A$75,0),   MATCH(E$1,役男大表!$A$3:$BD$3,0)  )=0,"",  IF(  INDEX(役男大表!$A$1:$BD$75,MATCH($A70,役男大表!$A$1:$A$75,0),   MATCH(E$1,役男大表!$A$3:$BD$3,0)  )="榮","x",  IF(  INDEX(役男大表!$A$1:$BD$75,MATCH($A70,役男大表!$A$1:$A$75,0),   MATCH(E$1,役男大表!$A$3:$BD$3,0)  )="榮-22",  "x榮18-22",               INDEX(役男大表!$A$1:$BD$75,MATCH($A70,役男大表!$A$1:$A$75,0),   MATCH(E$1,役男大表!$A$3:$BD$3,0)  )                  )  )  )," ",""),"")</f>
        <v/>
      </c>
      <c r="F70" s="197" t="str">
        <f ca="1">_xlfn.IFNA(  SUBSTITUTE(     IF(  INDEX(役男大表!$A$1:$BD$75,MATCH($A70,役男大表!$A$1:$A$75,0),   MATCH(F$1,役男大表!$A$3:$BD$3,0)  )=0,"",  IF(  INDEX(役男大表!$A$1:$BD$75,MATCH($A70,役男大表!$A$1:$A$75,0),   MATCH(F$1,役男大表!$A$3:$BD$3,0)  )="榮","x",  IF(  INDEX(役男大表!$A$1:$BD$75,MATCH($A70,役男大表!$A$1:$A$75,0),   MATCH(F$1,役男大表!$A$3:$BD$3,0)  )="榮-22",  "x榮18-22",               INDEX(役男大表!$A$1:$BD$75,MATCH($A70,役男大表!$A$1:$A$75,0),   MATCH(F$1,役男大表!$A$3:$BD$3,0)  )                  )  )  )," ",""),"")</f>
        <v/>
      </c>
      <c r="G70" s="197" t="str">
        <f ca="1">_xlfn.IFNA(  SUBSTITUTE(     IF(  INDEX(役男大表!$A$1:$BD$75,MATCH($A70,役男大表!$A$1:$A$75,0),   MATCH(G$1,役男大表!$A$3:$BD$3,0)  )=0,"",  IF(  INDEX(役男大表!$A$1:$BD$75,MATCH($A70,役男大表!$A$1:$A$75,0),   MATCH(G$1,役男大表!$A$3:$BD$3,0)  )="榮","x",  IF(  INDEX(役男大表!$A$1:$BD$75,MATCH($A70,役男大表!$A$1:$A$75,0),   MATCH(G$1,役男大表!$A$3:$BD$3,0)  )="榮-22",  "x榮18-22",               INDEX(役男大表!$A$1:$BD$75,MATCH($A70,役男大表!$A$1:$A$75,0),   MATCH(G$1,役男大表!$A$3:$BD$3,0)  )                  )  )  )," ",""),"")</f>
        <v/>
      </c>
      <c r="H70" s="197" t="str">
        <f ca="1">_xlfn.IFNA(  SUBSTITUTE(     IF(  INDEX(役男大表!$A$1:$BD$75,MATCH($A70,役男大表!$A$1:$A$75,0),   MATCH(H$1,役男大表!$A$3:$BD$3,0)  )=0,"",  IF(  INDEX(役男大表!$A$1:$BD$75,MATCH($A70,役男大表!$A$1:$A$75,0),   MATCH(H$1,役男大表!$A$3:$BD$3,0)  )="榮","x",  IF(  INDEX(役男大表!$A$1:$BD$75,MATCH($A70,役男大表!$A$1:$A$75,0),   MATCH(H$1,役男大表!$A$3:$BD$3,0)  )="榮-22",  "x榮18-22",               INDEX(役男大表!$A$1:$BD$75,MATCH($A70,役男大表!$A$1:$A$75,0),   MATCH(H$1,役男大表!$A$3:$BD$3,0)  )                  )  )  )," ",""),"")</f>
        <v/>
      </c>
      <c r="I70" s="197" t="str">
        <f ca="1">_xlfn.IFNA(  SUBSTITUTE(     IF(  INDEX(役男大表!$A$1:$BD$75,MATCH($A70,役男大表!$A$1:$A$75,0),   MATCH(I$1,役男大表!$A$3:$BD$3,0)  )=0,"",  IF(  INDEX(役男大表!$A$1:$BD$75,MATCH($A70,役男大表!$A$1:$A$75,0),   MATCH(I$1,役男大表!$A$3:$BD$3,0)  )="榮","x",  IF(  INDEX(役男大表!$A$1:$BD$75,MATCH($A70,役男大表!$A$1:$A$75,0),   MATCH(I$1,役男大表!$A$3:$BD$3,0)  )="榮-22",  "x榮18-22",               INDEX(役男大表!$A$1:$BD$75,MATCH($A70,役男大表!$A$1:$A$75,0),   MATCH(I$1,役男大表!$A$3:$BD$3,0)  )                  )  )  )," ",""),"")</f>
        <v/>
      </c>
      <c r="J70" s="197" t="str">
        <f ca="1">_xlfn.IFNA(  SUBSTITUTE(     IF(  INDEX(役男大表!$A$1:$BD$75,MATCH($A70,役男大表!$A$1:$A$75,0),   MATCH(J$1,役男大表!$A$3:$BD$3,0)  )=0,"",  IF(  INDEX(役男大表!$A$1:$BD$75,MATCH($A70,役男大表!$A$1:$A$75,0),   MATCH(J$1,役男大表!$A$3:$BD$3,0)  )="榮","x",  IF(  INDEX(役男大表!$A$1:$BD$75,MATCH($A70,役男大表!$A$1:$A$75,0),   MATCH(J$1,役男大表!$A$3:$BD$3,0)  )="榮-22",  "x榮18-22",               INDEX(役男大表!$A$1:$BD$75,MATCH($A70,役男大表!$A$1:$A$75,0),   MATCH(J$1,役男大表!$A$3:$BD$3,0)  )                  )  )  )," ",""),"")</f>
        <v/>
      </c>
      <c r="K70" s="197" t="str">
        <f ca="1">_xlfn.IFNA(  SUBSTITUTE(     IF(  INDEX(役男大表!$A$1:$BD$75,MATCH($A70,役男大表!$A$1:$A$75,0),   MATCH(K$1,役男大表!$A$3:$BD$3,0)  )=0,"",  IF(  INDEX(役男大表!$A$1:$BD$75,MATCH($A70,役男大表!$A$1:$A$75,0),   MATCH(K$1,役男大表!$A$3:$BD$3,0)  )="榮","x",  IF(  INDEX(役男大表!$A$1:$BD$75,MATCH($A70,役男大表!$A$1:$A$75,0),   MATCH(K$1,役男大表!$A$3:$BD$3,0)  )="榮-22",  "x榮18-22",               INDEX(役男大表!$A$1:$BD$75,MATCH($A70,役男大表!$A$1:$A$75,0),   MATCH(K$1,役男大表!$A$3:$BD$3,0)  )                  )  )  )," ",""),"")</f>
        <v/>
      </c>
      <c r="L70" s="197" t="str">
        <f ca="1">_xlfn.IFNA(  SUBSTITUTE(     IF(  INDEX(役男大表!$A$1:$BD$75,MATCH($A70,役男大表!$A$1:$A$75,0),   MATCH(L$1,役男大表!$A$3:$BD$3,0)  )=0,"",  IF(  INDEX(役男大表!$A$1:$BD$75,MATCH($A70,役男大表!$A$1:$A$75,0),   MATCH(L$1,役男大表!$A$3:$BD$3,0)  )="榮","x",  IF(  INDEX(役男大表!$A$1:$BD$75,MATCH($A70,役男大表!$A$1:$A$75,0),   MATCH(L$1,役男大表!$A$3:$BD$3,0)  )="榮-22",  "x榮18-22",               INDEX(役男大表!$A$1:$BD$75,MATCH($A70,役男大表!$A$1:$A$75,0),   MATCH(L$1,役男大表!$A$3:$BD$3,0)  )                  )  )  )," ",""),"")</f>
        <v/>
      </c>
      <c r="M70" s="197" t="str">
        <f ca="1">_xlfn.IFNA(  SUBSTITUTE(     IF(  INDEX(役男大表!$A$1:$BD$75,MATCH($A70,役男大表!$A$1:$A$75,0),   MATCH(M$1,役男大表!$A$3:$BD$3,0)  )=0,"",  IF(  INDEX(役男大表!$A$1:$BD$75,MATCH($A70,役男大表!$A$1:$A$75,0),   MATCH(M$1,役男大表!$A$3:$BD$3,0)  )="榮","x",  IF(  INDEX(役男大表!$A$1:$BD$75,MATCH($A70,役男大表!$A$1:$A$75,0),   MATCH(M$1,役男大表!$A$3:$BD$3,0)  )="榮-22",  "x榮18-22",               INDEX(役男大表!$A$1:$BD$75,MATCH($A70,役男大表!$A$1:$A$75,0),   MATCH(M$1,役男大表!$A$3:$BD$3,0)  )                  )  )  )," ",""),"")</f>
        <v/>
      </c>
      <c r="N70" s="197" t="str">
        <f ca="1">_xlfn.IFNA(  SUBSTITUTE(     IF(  INDEX(役男大表!$A$1:$BD$75,MATCH($A70,役男大表!$A$1:$A$75,0),   MATCH(N$1,役男大表!$A$3:$BD$3,0)  )=0,"",  IF(  INDEX(役男大表!$A$1:$BD$75,MATCH($A70,役男大表!$A$1:$A$75,0),   MATCH(N$1,役男大表!$A$3:$BD$3,0)  )="榮","x",  IF(  INDEX(役男大表!$A$1:$BD$75,MATCH($A70,役男大表!$A$1:$A$75,0),   MATCH(N$1,役男大表!$A$3:$BD$3,0)  )="榮-22",  "x榮18-22",               INDEX(役男大表!$A$1:$BD$75,MATCH($A70,役男大表!$A$1:$A$75,0),   MATCH(N$1,役男大表!$A$3:$BD$3,0)  )                  )  )  )," ",""),"")</f>
        <v/>
      </c>
      <c r="O70" s="197" t="str">
        <f ca="1">_xlfn.IFNA(  SUBSTITUTE(     IF(  INDEX(役男大表!$A$1:$BD$75,MATCH($A70,役男大表!$A$1:$A$75,0),   MATCH(O$1,役男大表!$A$3:$BD$3,0)  )=0,"",  IF(  INDEX(役男大表!$A$1:$BD$75,MATCH($A70,役男大表!$A$1:$A$75,0),   MATCH(O$1,役男大表!$A$3:$BD$3,0)  )="榮","x",  IF(  INDEX(役男大表!$A$1:$BD$75,MATCH($A70,役男大表!$A$1:$A$75,0),   MATCH(O$1,役男大表!$A$3:$BD$3,0)  )="榮-22",  "x榮18-22",               INDEX(役男大表!$A$1:$BD$75,MATCH($A70,役男大表!$A$1:$A$75,0),   MATCH(O$1,役男大表!$A$3:$BD$3,0)  )                  )  )  )," ",""),"")</f>
        <v/>
      </c>
      <c r="P70" s="197" t="str">
        <f ca="1">_xlfn.IFNA(  SUBSTITUTE(     IF(  INDEX(役男大表!$A$1:$BD$75,MATCH($A70,役男大表!$A$1:$A$75,0),   MATCH(P$1,役男大表!$A$3:$BD$3,0)  )=0,"",  IF(  INDEX(役男大表!$A$1:$BD$75,MATCH($A70,役男大表!$A$1:$A$75,0),   MATCH(P$1,役男大表!$A$3:$BD$3,0)  )="榮","x",  IF(  INDEX(役男大表!$A$1:$BD$75,MATCH($A70,役男大表!$A$1:$A$75,0),   MATCH(P$1,役男大表!$A$3:$BD$3,0)  )="榮-22",  "x榮18-22",               INDEX(役男大表!$A$1:$BD$75,MATCH($A70,役男大表!$A$1:$A$75,0),   MATCH(P$1,役男大表!$A$3:$BD$3,0)  )                  )  )  )," ",""),"")</f>
        <v/>
      </c>
      <c r="Q70" s="197" t="str">
        <f ca="1">_xlfn.IFNA(  SUBSTITUTE(     IF(  INDEX(役男大表!$A$1:$BD$75,MATCH($A70,役男大表!$A$1:$A$75,0),   MATCH(Q$1,役男大表!$A$3:$BD$3,0)  )=0,"",  IF(  INDEX(役男大表!$A$1:$BD$75,MATCH($A70,役男大表!$A$1:$A$75,0),   MATCH(Q$1,役男大表!$A$3:$BD$3,0)  )="榮","x",  IF(  INDEX(役男大表!$A$1:$BD$75,MATCH($A70,役男大表!$A$1:$A$75,0),   MATCH(Q$1,役男大表!$A$3:$BD$3,0)  )="榮-22",  "x榮18-22",               INDEX(役男大表!$A$1:$BD$75,MATCH($A70,役男大表!$A$1:$A$75,0),   MATCH(Q$1,役男大表!$A$3:$BD$3,0)  )                  )  )  )," ",""),"")</f>
        <v/>
      </c>
      <c r="R70" s="197" t="str">
        <f ca="1">_xlfn.IFNA(  SUBSTITUTE(     IF(  INDEX(役男大表!$A$1:$BD$75,MATCH($A70,役男大表!$A$1:$A$75,0),   MATCH(R$1,役男大表!$A$3:$BD$3,0)  )=0,"",  IF(  INDEX(役男大表!$A$1:$BD$75,MATCH($A70,役男大表!$A$1:$A$75,0),   MATCH(R$1,役男大表!$A$3:$BD$3,0)  )="榮","x",  IF(  INDEX(役男大表!$A$1:$BD$75,MATCH($A70,役男大表!$A$1:$A$75,0),   MATCH(R$1,役男大表!$A$3:$BD$3,0)  )="榮-22",  "x榮18-22",               INDEX(役男大表!$A$1:$BD$75,MATCH($A70,役男大表!$A$1:$A$75,0),   MATCH(R$1,役男大表!$A$3:$BD$3,0)  )                  )  )  )," ",""),"")</f>
        <v/>
      </c>
      <c r="S70" s="197" t="str">
        <f ca="1">_xlfn.IFNA(  SUBSTITUTE(     IF(  INDEX(役男大表!$A$1:$BD$75,MATCH($A70,役男大表!$A$1:$A$75,0),   MATCH(S$1,役男大表!$A$3:$BD$3,0)  )=0,"",  IF(  INDEX(役男大表!$A$1:$BD$75,MATCH($A70,役男大表!$A$1:$A$75,0),   MATCH(S$1,役男大表!$A$3:$BD$3,0)  )="榮","x",  IF(  INDEX(役男大表!$A$1:$BD$75,MATCH($A70,役男大表!$A$1:$A$75,0),   MATCH(S$1,役男大表!$A$3:$BD$3,0)  )="榮-22",  "x榮18-22",               INDEX(役男大表!$A$1:$BD$75,MATCH($A70,役男大表!$A$1:$A$75,0),   MATCH(S$1,役男大表!$A$3:$BD$3,0)  )                  )  )  )," ",""),"")</f>
        <v/>
      </c>
      <c r="T70" s="197" t="str">
        <f ca="1">_xlfn.IFNA(  SUBSTITUTE(     IF(  INDEX(役男大表!$A$1:$BD$75,MATCH($A70,役男大表!$A$1:$A$75,0),   MATCH(T$1,役男大表!$A$3:$BD$3,0)  )=0,"",  IF(  INDEX(役男大表!$A$1:$BD$75,MATCH($A70,役男大表!$A$1:$A$75,0),   MATCH(T$1,役男大表!$A$3:$BD$3,0)  )="榮","x",  IF(  INDEX(役男大表!$A$1:$BD$75,MATCH($A70,役男大表!$A$1:$A$75,0),   MATCH(T$1,役男大表!$A$3:$BD$3,0)  )="榮-22",  "x榮18-22",               INDEX(役男大表!$A$1:$BD$75,MATCH($A70,役男大表!$A$1:$A$75,0),   MATCH(T$1,役男大表!$A$3:$BD$3,0)  )                  )  )  )," ",""),"")</f>
        <v/>
      </c>
      <c r="U70" s="197" t="str">
        <f ca="1">_xlfn.IFNA(  SUBSTITUTE(     IF(  INDEX(役男大表!$A$1:$BD$75,MATCH($A70,役男大表!$A$1:$A$75,0),   MATCH(U$1,役男大表!$A$3:$BD$3,0)  )=0,"",  IF(  INDEX(役男大表!$A$1:$BD$75,MATCH($A70,役男大表!$A$1:$A$75,0),   MATCH(U$1,役男大表!$A$3:$BD$3,0)  )="榮","x",  IF(  INDEX(役男大表!$A$1:$BD$75,MATCH($A70,役男大表!$A$1:$A$75,0),   MATCH(U$1,役男大表!$A$3:$BD$3,0)  )="榮-22",  "x榮18-22",               INDEX(役男大表!$A$1:$BD$75,MATCH($A70,役男大表!$A$1:$A$75,0),   MATCH(U$1,役男大表!$A$3:$BD$3,0)  )                  )  )  )," ",""),"")</f>
        <v/>
      </c>
      <c r="V70" s="197" t="str">
        <f ca="1">_xlfn.IFNA(  SUBSTITUTE(     IF(  INDEX(役男大表!$A$1:$BD$75,MATCH($A70,役男大表!$A$1:$A$75,0),   MATCH(V$1,役男大表!$A$3:$BD$3,0)  )=0,"",  IF(  INDEX(役男大表!$A$1:$BD$75,MATCH($A70,役男大表!$A$1:$A$75,0),   MATCH(V$1,役男大表!$A$3:$BD$3,0)  )="榮","x",  IF(  INDEX(役男大表!$A$1:$BD$75,MATCH($A70,役男大表!$A$1:$A$75,0),   MATCH(V$1,役男大表!$A$3:$BD$3,0)  )="榮-22",  "x榮18-22",               INDEX(役男大表!$A$1:$BD$75,MATCH($A70,役男大表!$A$1:$A$75,0),   MATCH(V$1,役男大表!$A$3:$BD$3,0)  )                  )  )  )," ",""),"")</f>
        <v/>
      </c>
      <c r="W70" s="197" t="str">
        <f ca="1">_xlfn.IFNA(  SUBSTITUTE(     IF(  INDEX(役男大表!$A$1:$BD$75,MATCH($A70,役男大表!$A$1:$A$75,0),   MATCH(W$1,役男大表!$A$3:$BD$3,0)  )=0,"",  IF(  INDEX(役男大表!$A$1:$BD$75,MATCH($A70,役男大表!$A$1:$A$75,0),   MATCH(W$1,役男大表!$A$3:$BD$3,0)  )="榮","x",  IF(  INDEX(役男大表!$A$1:$BD$75,MATCH($A70,役男大表!$A$1:$A$75,0),   MATCH(W$1,役男大表!$A$3:$BD$3,0)  )="榮-22",  "x榮18-22",               INDEX(役男大表!$A$1:$BD$75,MATCH($A70,役男大表!$A$1:$A$75,0),   MATCH(W$1,役男大表!$A$3:$BD$3,0)  )                  )  )  )," ",""),"")</f>
        <v/>
      </c>
      <c r="X70" s="197" t="str">
        <f ca="1">_xlfn.IFNA(  SUBSTITUTE(     IF(  INDEX(役男大表!$A$1:$BD$75,MATCH($A70,役男大表!$A$1:$A$75,0),   MATCH(X$1,役男大表!$A$3:$BD$3,0)  )=0,"",  IF(  INDEX(役男大表!$A$1:$BD$75,MATCH($A70,役男大表!$A$1:$A$75,0),   MATCH(X$1,役男大表!$A$3:$BD$3,0)  )="榮","x",  IF(  INDEX(役男大表!$A$1:$BD$75,MATCH($A70,役男大表!$A$1:$A$75,0),   MATCH(X$1,役男大表!$A$3:$BD$3,0)  )="榮-22",  "x榮18-22",               INDEX(役男大表!$A$1:$BD$75,MATCH($A70,役男大表!$A$1:$A$75,0),   MATCH(X$1,役男大表!$A$3:$BD$3,0)  )                  )  )  )," ",""),"")</f>
        <v/>
      </c>
      <c r="Y70" s="197" t="str">
        <f ca="1">_xlfn.IFNA(  SUBSTITUTE(     IF(  INDEX(役男大表!$A$1:$BD$75,MATCH($A70,役男大表!$A$1:$A$75,0),   MATCH(Y$1,役男大表!$A$3:$BD$3,0)  )=0,"",  IF(  INDEX(役男大表!$A$1:$BD$75,MATCH($A70,役男大表!$A$1:$A$75,0),   MATCH(Y$1,役男大表!$A$3:$BD$3,0)  )="榮","x",  IF(  INDEX(役男大表!$A$1:$BD$75,MATCH($A70,役男大表!$A$1:$A$75,0),   MATCH(Y$1,役男大表!$A$3:$BD$3,0)  )="榮-22",  "x榮18-22",               INDEX(役男大表!$A$1:$BD$75,MATCH($A70,役男大表!$A$1:$A$75,0),   MATCH(Y$1,役男大表!$A$3:$BD$3,0)  )                  )  )  )," ",""),"")</f>
        <v/>
      </c>
      <c r="Z70" s="197" t="str">
        <f ca="1">_xlfn.IFNA(  SUBSTITUTE(     IF(  INDEX(役男大表!$A$1:$BD$75,MATCH($A70,役男大表!$A$1:$A$75,0),   MATCH(Z$1,役男大表!$A$3:$BD$3,0)  )=0,"",  IF(  INDEX(役男大表!$A$1:$BD$75,MATCH($A70,役男大表!$A$1:$A$75,0),   MATCH(Z$1,役男大表!$A$3:$BD$3,0)  )="榮","x",  IF(  INDEX(役男大表!$A$1:$BD$75,MATCH($A70,役男大表!$A$1:$A$75,0),   MATCH(Z$1,役男大表!$A$3:$BD$3,0)  )="榮-22",  "x榮18-22",               INDEX(役男大表!$A$1:$BD$75,MATCH($A70,役男大表!$A$1:$A$75,0),   MATCH(Z$1,役男大表!$A$3:$BD$3,0)  )                  )  )  )," ",""),"")</f>
        <v/>
      </c>
      <c r="AA70" s="197" t="str">
        <f ca="1">_xlfn.IFNA(  SUBSTITUTE(     IF(  INDEX(役男大表!$A$1:$BD$75,MATCH($A70,役男大表!$A$1:$A$75,0),   MATCH(AA$1,役男大表!$A$3:$BD$3,0)  )=0,"",  IF(  INDEX(役男大表!$A$1:$BD$75,MATCH($A70,役男大表!$A$1:$A$75,0),   MATCH(AA$1,役男大表!$A$3:$BD$3,0)  )="榮","x",  IF(  INDEX(役男大表!$A$1:$BD$75,MATCH($A70,役男大表!$A$1:$A$75,0),   MATCH(AA$1,役男大表!$A$3:$BD$3,0)  )="榮-22",  "x榮18-22",               INDEX(役男大表!$A$1:$BD$75,MATCH($A70,役男大表!$A$1:$A$75,0),   MATCH(AA$1,役男大表!$A$3:$BD$3,0)  )                  )  )  )," ",""),"")</f>
        <v/>
      </c>
      <c r="AB70" s="197" t="str">
        <f ca="1">_xlfn.IFNA(  SUBSTITUTE(     IF(  INDEX(役男大表!$A$1:$BD$75,MATCH($A70,役男大表!$A$1:$A$75,0),   MATCH(AB$1,役男大表!$A$3:$BD$3,0)  )=0,"",  IF(  INDEX(役男大表!$A$1:$BD$75,MATCH($A70,役男大表!$A$1:$A$75,0),   MATCH(AB$1,役男大表!$A$3:$BD$3,0)  )="榮","x",  IF(  INDEX(役男大表!$A$1:$BD$75,MATCH($A70,役男大表!$A$1:$A$75,0),   MATCH(AB$1,役男大表!$A$3:$BD$3,0)  )="榮-22",  "x榮18-22",               INDEX(役男大表!$A$1:$BD$75,MATCH($A70,役男大表!$A$1:$A$75,0),   MATCH(AB$1,役男大表!$A$3:$BD$3,0)  )                  )  )  )," ",""),"")</f>
        <v/>
      </c>
      <c r="AC70" s="197" t="str">
        <f ca="1">_xlfn.IFNA(  SUBSTITUTE(     IF(  INDEX(役男大表!$A$1:$BD$75,MATCH($A70,役男大表!$A$1:$A$75,0),   MATCH(AC$1,役男大表!$A$3:$BD$3,0)  )=0,"",  IF(  INDEX(役男大表!$A$1:$BD$75,MATCH($A70,役男大表!$A$1:$A$75,0),   MATCH(AC$1,役男大表!$A$3:$BD$3,0)  )="榮","x",  IF(  INDEX(役男大表!$A$1:$BD$75,MATCH($A70,役男大表!$A$1:$A$75,0),   MATCH(AC$1,役男大表!$A$3:$BD$3,0)  )="榮-22",  "x榮18-22",               INDEX(役男大表!$A$1:$BD$75,MATCH($A70,役男大表!$A$1:$A$75,0),   MATCH(AC$1,役男大表!$A$3:$BD$3,0)  )                  )  )  )," ",""),"")</f>
        <v/>
      </c>
      <c r="AD70" s="197" t="str">
        <f ca="1">_xlfn.IFNA(  SUBSTITUTE(     IF(  INDEX(役男大表!$A$1:$BD$75,MATCH($A70,役男大表!$A$1:$A$75,0),   MATCH(AD$1,役男大表!$A$3:$BD$3,0)  )=0,"",  IF(  INDEX(役男大表!$A$1:$BD$75,MATCH($A70,役男大表!$A$1:$A$75,0),   MATCH(AD$1,役男大表!$A$3:$BD$3,0)  )="榮","x",  IF(  INDEX(役男大表!$A$1:$BD$75,MATCH($A70,役男大表!$A$1:$A$75,0),   MATCH(AD$1,役男大表!$A$3:$BD$3,0)  )="榮-22",  "x榮18-22",               INDEX(役男大表!$A$1:$BD$75,MATCH($A70,役男大表!$A$1:$A$75,0),   MATCH(AD$1,役男大表!$A$3:$BD$3,0)  )                  )  )  )," ",""),"")</f>
        <v/>
      </c>
      <c r="AE70" s="197" t="str">
        <f ca="1">_xlfn.IFNA(  SUBSTITUTE(     IF(  INDEX(役男大表!$A$1:$BD$75,MATCH($A70,役男大表!$A$1:$A$75,0),   MATCH(AE$1,役男大表!$A$3:$BD$3,0)  )=0,"",  IF(  INDEX(役男大表!$A$1:$BD$75,MATCH($A70,役男大表!$A$1:$A$75,0),   MATCH(AE$1,役男大表!$A$3:$BD$3,0)  )="榮","x",  IF(  INDEX(役男大表!$A$1:$BD$75,MATCH($A70,役男大表!$A$1:$A$75,0),   MATCH(AE$1,役男大表!$A$3:$BD$3,0)  )="榮-22",  "x榮18-22",               INDEX(役男大表!$A$1:$BD$75,MATCH($A70,役男大表!$A$1:$A$75,0),   MATCH(AE$1,役男大表!$A$3:$BD$3,0)  )                  )  )  )," ",""),"")</f>
        <v/>
      </c>
      <c r="AF70" s="197" t="str">
        <f ca="1">_xlfn.IFNA(  SUBSTITUTE(     IF(  INDEX(役男大表!$A$1:$BD$75,MATCH($A70,役男大表!$A$1:$A$75,0),   MATCH(AF$1,役男大表!$A$3:$BD$3,0)  )=0,"",  IF(  INDEX(役男大表!$A$1:$BD$75,MATCH($A70,役男大表!$A$1:$A$75,0),   MATCH(AF$1,役男大表!$A$3:$BD$3,0)  )="榮","x",  IF(  INDEX(役男大表!$A$1:$BD$75,MATCH($A70,役男大表!$A$1:$A$75,0),   MATCH(AF$1,役男大表!$A$3:$BD$3,0)  )="榮-22",  "x榮18-22",               INDEX(役男大表!$A$1:$BD$75,MATCH($A70,役男大表!$A$1:$A$75,0),   MATCH(AF$1,役男大表!$A$3:$BD$3,0)  )                  )  )  )," ",""),"")</f>
        <v/>
      </c>
      <c r="AG70" s="197" t="str">
        <f ca="1">_xlfn.IFNA(  SUBSTITUTE(     IF(  INDEX(役男大表!$A$1:$BD$75,MATCH($A70,役男大表!$A$1:$A$75,0),   MATCH(AG$1,役男大表!$A$3:$BD$3,0)  )=0,"",  IF(  INDEX(役男大表!$A$1:$BD$75,MATCH($A70,役男大表!$A$1:$A$75,0),   MATCH(AG$1,役男大表!$A$3:$BD$3,0)  )="榮","x",  IF(  INDEX(役男大表!$A$1:$BD$75,MATCH($A70,役男大表!$A$1:$A$75,0),   MATCH(AG$1,役男大表!$A$3:$BD$3,0)  )="榮-22",  "x榮18-22",               INDEX(役男大表!$A$1:$BD$75,MATCH($A70,役男大表!$A$1:$A$75,0),   MATCH(AG$1,役男大表!$A$3:$BD$3,0)  )                  )  )  )," ",""),"")</f>
        <v/>
      </c>
      <c r="AH70" s="98"/>
      <c r="AI70" s="98"/>
      <c r="AJ70" s="98"/>
      <c r="AM70" s="257">
        <f t="shared" si="9"/>
        <v>69</v>
      </c>
      <c r="AN70" s="65" t="str">
        <f t="shared" si="9"/>
        <v/>
      </c>
      <c r="AP70" s="62"/>
      <c r="AU70" s="62"/>
      <c r="AV70" s="62"/>
      <c r="AY70" s="62"/>
      <c r="AZ70" s="62"/>
      <c r="BA70" s="62"/>
      <c r="BB70" s="62"/>
      <c r="BC70" s="62"/>
    </row>
    <row r="71" spans="1:55" ht="25.5" customHeight="1">
      <c r="A71" s="197" ph="1">
        <v>70</v>
      </c>
      <c r="B71" s="197" t="str">
        <f>_xlfn.IFNA(  INDEX(役男大表!$A$1:$BD$75,MATCH(A71,役男大表!$A$1:$A$75,0),2),"")</f>
        <v/>
      </c>
      <c r="C71" s="197" t="str">
        <f ca="1">_xlfn.IFNA(  SUBSTITUTE(     IF(  INDEX(役男大表!$A$1:$BD$75,MATCH($A71,役男大表!$A$1:$A$75,0),   MATCH(C$1,役男大表!$A$3:$BD$3,0)  )=0,"",  IF(  INDEX(役男大表!$A$1:$BD$75,MATCH($A71,役男大表!$A$1:$A$75,0),   MATCH(C$1,役男大表!$A$3:$BD$3,0)  )="榮","x",  IF(  INDEX(役男大表!$A$1:$BD$75,MATCH($A71,役男大表!$A$1:$A$75,0),   MATCH(C$1,役男大表!$A$3:$BD$3,0)  )="榮-22",  "x榮18-22",               INDEX(役男大表!$A$1:$BD$75,MATCH($A71,役男大表!$A$1:$A$75,0),   MATCH(C$1,役男大表!$A$3:$BD$3,0)  )                  )  )  )," ",""),"")</f>
        <v/>
      </c>
      <c r="D71" s="197" t="str">
        <f ca="1">_xlfn.IFNA(  SUBSTITUTE(     IF(  INDEX(役男大表!$A$1:$BD$75,MATCH($A71,役男大表!$A$1:$A$75,0),   MATCH(D$1,役男大表!$A$3:$BD$3,0)  )=0,"",  IF(  INDEX(役男大表!$A$1:$BD$75,MATCH($A71,役男大表!$A$1:$A$75,0),   MATCH(D$1,役男大表!$A$3:$BD$3,0)  )="榮","x",  IF(  INDEX(役男大表!$A$1:$BD$75,MATCH($A71,役男大表!$A$1:$A$75,0),   MATCH(D$1,役男大表!$A$3:$BD$3,0)  )="榮-22",  "x榮18-22",               INDEX(役男大表!$A$1:$BD$75,MATCH($A71,役男大表!$A$1:$A$75,0),   MATCH(D$1,役男大表!$A$3:$BD$3,0)  )                  )  )  )," ",""),"")</f>
        <v/>
      </c>
      <c r="E71" s="197" t="str">
        <f ca="1">_xlfn.IFNA(  SUBSTITUTE(     IF(  INDEX(役男大表!$A$1:$BD$75,MATCH($A71,役男大表!$A$1:$A$75,0),   MATCH(E$1,役男大表!$A$3:$BD$3,0)  )=0,"",  IF(  INDEX(役男大表!$A$1:$BD$75,MATCH($A71,役男大表!$A$1:$A$75,0),   MATCH(E$1,役男大表!$A$3:$BD$3,0)  )="榮","x",  IF(  INDEX(役男大表!$A$1:$BD$75,MATCH($A71,役男大表!$A$1:$A$75,0),   MATCH(E$1,役男大表!$A$3:$BD$3,0)  )="榮-22",  "x榮18-22",               INDEX(役男大表!$A$1:$BD$75,MATCH($A71,役男大表!$A$1:$A$75,0),   MATCH(E$1,役男大表!$A$3:$BD$3,0)  )                  )  )  )," ",""),"")</f>
        <v/>
      </c>
      <c r="F71" s="197" t="str">
        <f ca="1">_xlfn.IFNA(  SUBSTITUTE(     IF(  INDEX(役男大表!$A$1:$BD$75,MATCH($A71,役男大表!$A$1:$A$75,0),   MATCH(F$1,役男大表!$A$3:$BD$3,0)  )=0,"",  IF(  INDEX(役男大表!$A$1:$BD$75,MATCH($A71,役男大表!$A$1:$A$75,0),   MATCH(F$1,役男大表!$A$3:$BD$3,0)  )="榮","x",  IF(  INDEX(役男大表!$A$1:$BD$75,MATCH($A71,役男大表!$A$1:$A$75,0),   MATCH(F$1,役男大表!$A$3:$BD$3,0)  )="榮-22",  "x榮18-22",               INDEX(役男大表!$A$1:$BD$75,MATCH($A71,役男大表!$A$1:$A$75,0),   MATCH(F$1,役男大表!$A$3:$BD$3,0)  )                  )  )  )," ",""),"")</f>
        <v/>
      </c>
      <c r="G71" s="197" t="str">
        <f ca="1">_xlfn.IFNA(  SUBSTITUTE(     IF(  INDEX(役男大表!$A$1:$BD$75,MATCH($A71,役男大表!$A$1:$A$75,0),   MATCH(G$1,役男大表!$A$3:$BD$3,0)  )=0,"",  IF(  INDEX(役男大表!$A$1:$BD$75,MATCH($A71,役男大表!$A$1:$A$75,0),   MATCH(G$1,役男大表!$A$3:$BD$3,0)  )="榮","x",  IF(  INDEX(役男大表!$A$1:$BD$75,MATCH($A71,役男大表!$A$1:$A$75,0),   MATCH(G$1,役男大表!$A$3:$BD$3,0)  )="榮-22",  "x榮18-22",               INDEX(役男大表!$A$1:$BD$75,MATCH($A71,役男大表!$A$1:$A$75,0),   MATCH(G$1,役男大表!$A$3:$BD$3,0)  )                  )  )  )," ",""),"")</f>
        <v/>
      </c>
      <c r="H71" s="197" t="str">
        <f ca="1">_xlfn.IFNA(  SUBSTITUTE(     IF(  INDEX(役男大表!$A$1:$BD$75,MATCH($A71,役男大表!$A$1:$A$75,0),   MATCH(H$1,役男大表!$A$3:$BD$3,0)  )=0,"",  IF(  INDEX(役男大表!$A$1:$BD$75,MATCH($A71,役男大表!$A$1:$A$75,0),   MATCH(H$1,役男大表!$A$3:$BD$3,0)  )="榮","x",  IF(  INDEX(役男大表!$A$1:$BD$75,MATCH($A71,役男大表!$A$1:$A$75,0),   MATCH(H$1,役男大表!$A$3:$BD$3,0)  )="榮-22",  "x榮18-22",               INDEX(役男大表!$A$1:$BD$75,MATCH($A71,役男大表!$A$1:$A$75,0),   MATCH(H$1,役男大表!$A$3:$BD$3,0)  )                  )  )  )," ",""),"")</f>
        <v/>
      </c>
      <c r="I71" s="197" t="str">
        <f ca="1">_xlfn.IFNA(  SUBSTITUTE(     IF(  INDEX(役男大表!$A$1:$BD$75,MATCH($A71,役男大表!$A$1:$A$75,0),   MATCH(I$1,役男大表!$A$3:$BD$3,0)  )=0,"",  IF(  INDEX(役男大表!$A$1:$BD$75,MATCH($A71,役男大表!$A$1:$A$75,0),   MATCH(I$1,役男大表!$A$3:$BD$3,0)  )="榮","x",  IF(  INDEX(役男大表!$A$1:$BD$75,MATCH($A71,役男大表!$A$1:$A$75,0),   MATCH(I$1,役男大表!$A$3:$BD$3,0)  )="榮-22",  "x榮18-22",               INDEX(役男大表!$A$1:$BD$75,MATCH($A71,役男大表!$A$1:$A$75,0),   MATCH(I$1,役男大表!$A$3:$BD$3,0)  )                  )  )  )," ",""),"")</f>
        <v/>
      </c>
      <c r="J71" s="197" t="str">
        <f ca="1">_xlfn.IFNA(  SUBSTITUTE(     IF(  INDEX(役男大表!$A$1:$BD$75,MATCH($A71,役男大表!$A$1:$A$75,0),   MATCH(J$1,役男大表!$A$3:$BD$3,0)  )=0,"",  IF(  INDEX(役男大表!$A$1:$BD$75,MATCH($A71,役男大表!$A$1:$A$75,0),   MATCH(J$1,役男大表!$A$3:$BD$3,0)  )="榮","x",  IF(  INDEX(役男大表!$A$1:$BD$75,MATCH($A71,役男大表!$A$1:$A$75,0),   MATCH(J$1,役男大表!$A$3:$BD$3,0)  )="榮-22",  "x榮18-22",               INDEX(役男大表!$A$1:$BD$75,MATCH($A71,役男大表!$A$1:$A$75,0),   MATCH(J$1,役男大表!$A$3:$BD$3,0)  )                  )  )  )," ",""),"")</f>
        <v/>
      </c>
      <c r="K71" s="197" t="str">
        <f ca="1">_xlfn.IFNA(  SUBSTITUTE(     IF(  INDEX(役男大表!$A$1:$BD$75,MATCH($A71,役男大表!$A$1:$A$75,0),   MATCH(K$1,役男大表!$A$3:$BD$3,0)  )=0,"",  IF(  INDEX(役男大表!$A$1:$BD$75,MATCH($A71,役男大表!$A$1:$A$75,0),   MATCH(K$1,役男大表!$A$3:$BD$3,0)  )="榮","x",  IF(  INDEX(役男大表!$A$1:$BD$75,MATCH($A71,役男大表!$A$1:$A$75,0),   MATCH(K$1,役男大表!$A$3:$BD$3,0)  )="榮-22",  "x榮18-22",               INDEX(役男大表!$A$1:$BD$75,MATCH($A71,役男大表!$A$1:$A$75,0),   MATCH(K$1,役男大表!$A$3:$BD$3,0)  )                  )  )  )," ",""),"")</f>
        <v/>
      </c>
      <c r="L71" s="197" t="str">
        <f ca="1">_xlfn.IFNA(  SUBSTITUTE(     IF(  INDEX(役男大表!$A$1:$BD$75,MATCH($A71,役男大表!$A$1:$A$75,0),   MATCH(L$1,役男大表!$A$3:$BD$3,0)  )=0,"",  IF(  INDEX(役男大表!$A$1:$BD$75,MATCH($A71,役男大表!$A$1:$A$75,0),   MATCH(L$1,役男大表!$A$3:$BD$3,0)  )="榮","x",  IF(  INDEX(役男大表!$A$1:$BD$75,MATCH($A71,役男大表!$A$1:$A$75,0),   MATCH(L$1,役男大表!$A$3:$BD$3,0)  )="榮-22",  "x榮18-22",               INDEX(役男大表!$A$1:$BD$75,MATCH($A71,役男大表!$A$1:$A$75,0),   MATCH(L$1,役男大表!$A$3:$BD$3,0)  )                  )  )  )," ",""),"")</f>
        <v/>
      </c>
      <c r="M71" s="197" t="str">
        <f ca="1">_xlfn.IFNA(  SUBSTITUTE(     IF(  INDEX(役男大表!$A$1:$BD$75,MATCH($A71,役男大表!$A$1:$A$75,0),   MATCH(M$1,役男大表!$A$3:$BD$3,0)  )=0,"",  IF(  INDEX(役男大表!$A$1:$BD$75,MATCH($A71,役男大表!$A$1:$A$75,0),   MATCH(M$1,役男大表!$A$3:$BD$3,0)  )="榮","x",  IF(  INDEX(役男大表!$A$1:$BD$75,MATCH($A71,役男大表!$A$1:$A$75,0),   MATCH(M$1,役男大表!$A$3:$BD$3,0)  )="榮-22",  "x榮18-22",               INDEX(役男大表!$A$1:$BD$75,MATCH($A71,役男大表!$A$1:$A$75,0),   MATCH(M$1,役男大表!$A$3:$BD$3,0)  )                  )  )  )," ",""),"")</f>
        <v/>
      </c>
      <c r="N71" s="197" t="str">
        <f ca="1">_xlfn.IFNA(  SUBSTITUTE(     IF(  INDEX(役男大表!$A$1:$BD$75,MATCH($A71,役男大表!$A$1:$A$75,0),   MATCH(N$1,役男大表!$A$3:$BD$3,0)  )=0,"",  IF(  INDEX(役男大表!$A$1:$BD$75,MATCH($A71,役男大表!$A$1:$A$75,0),   MATCH(N$1,役男大表!$A$3:$BD$3,0)  )="榮","x",  IF(  INDEX(役男大表!$A$1:$BD$75,MATCH($A71,役男大表!$A$1:$A$75,0),   MATCH(N$1,役男大表!$A$3:$BD$3,0)  )="榮-22",  "x榮18-22",               INDEX(役男大表!$A$1:$BD$75,MATCH($A71,役男大表!$A$1:$A$75,0),   MATCH(N$1,役男大表!$A$3:$BD$3,0)  )                  )  )  )," ",""),"")</f>
        <v/>
      </c>
      <c r="O71" s="197" t="str">
        <f ca="1">_xlfn.IFNA(  SUBSTITUTE(     IF(  INDEX(役男大表!$A$1:$BD$75,MATCH($A71,役男大表!$A$1:$A$75,0),   MATCH(O$1,役男大表!$A$3:$BD$3,0)  )=0,"",  IF(  INDEX(役男大表!$A$1:$BD$75,MATCH($A71,役男大表!$A$1:$A$75,0),   MATCH(O$1,役男大表!$A$3:$BD$3,0)  )="榮","x",  IF(  INDEX(役男大表!$A$1:$BD$75,MATCH($A71,役男大表!$A$1:$A$75,0),   MATCH(O$1,役男大表!$A$3:$BD$3,0)  )="榮-22",  "x榮18-22",               INDEX(役男大表!$A$1:$BD$75,MATCH($A71,役男大表!$A$1:$A$75,0),   MATCH(O$1,役男大表!$A$3:$BD$3,0)  )                  )  )  )," ",""),"")</f>
        <v/>
      </c>
      <c r="P71" s="197" t="str">
        <f ca="1">_xlfn.IFNA(  SUBSTITUTE(     IF(  INDEX(役男大表!$A$1:$BD$75,MATCH($A71,役男大表!$A$1:$A$75,0),   MATCH(P$1,役男大表!$A$3:$BD$3,0)  )=0,"",  IF(  INDEX(役男大表!$A$1:$BD$75,MATCH($A71,役男大表!$A$1:$A$75,0),   MATCH(P$1,役男大表!$A$3:$BD$3,0)  )="榮","x",  IF(  INDEX(役男大表!$A$1:$BD$75,MATCH($A71,役男大表!$A$1:$A$75,0),   MATCH(P$1,役男大表!$A$3:$BD$3,0)  )="榮-22",  "x榮18-22",               INDEX(役男大表!$A$1:$BD$75,MATCH($A71,役男大表!$A$1:$A$75,0),   MATCH(P$1,役男大表!$A$3:$BD$3,0)  )                  )  )  )," ",""),"")</f>
        <v/>
      </c>
      <c r="Q71" s="197" t="str">
        <f ca="1">_xlfn.IFNA(  SUBSTITUTE(     IF(  INDEX(役男大表!$A$1:$BD$75,MATCH($A71,役男大表!$A$1:$A$75,0),   MATCH(Q$1,役男大表!$A$3:$BD$3,0)  )=0,"",  IF(  INDEX(役男大表!$A$1:$BD$75,MATCH($A71,役男大表!$A$1:$A$75,0),   MATCH(Q$1,役男大表!$A$3:$BD$3,0)  )="榮","x",  IF(  INDEX(役男大表!$A$1:$BD$75,MATCH($A71,役男大表!$A$1:$A$75,0),   MATCH(Q$1,役男大表!$A$3:$BD$3,0)  )="榮-22",  "x榮18-22",               INDEX(役男大表!$A$1:$BD$75,MATCH($A71,役男大表!$A$1:$A$75,0),   MATCH(Q$1,役男大表!$A$3:$BD$3,0)  )                  )  )  )," ",""),"")</f>
        <v/>
      </c>
      <c r="R71" s="197" t="str">
        <f ca="1">_xlfn.IFNA(  SUBSTITUTE(     IF(  INDEX(役男大表!$A$1:$BD$75,MATCH($A71,役男大表!$A$1:$A$75,0),   MATCH(R$1,役男大表!$A$3:$BD$3,0)  )=0,"",  IF(  INDEX(役男大表!$A$1:$BD$75,MATCH($A71,役男大表!$A$1:$A$75,0),   MATCH(R$1,役男大表!$A$3:$BD$3,0)  )="榮","x",  IF(  INDEX(役男大表!$A$1:$BD$75,MATCH($A71,役男大表!$A$1:$A$75,0),   MATCH(R$1,役男大表!$A$3:$BD$3,0)  )="榮-22",  "x榮18-22",               INDEX(役男大表!$A$1:$BD$75,MATCH($A71,役男大表!$A$1:$A$75,0),   MATCH(R$1,役男大表!$A$3:$BD$3,0)  )                  )  )  )," ",""),"")</f>
        <v/>
      </c>
      <c r="S71" s="197" t="str">
        <f ca="1">_xlfn.IFNA(  SUBSTITUTE(     IF(  INDEX(役男大表!$A$1:$BD$75,MATCH($A71,役男大表!$A$1:$A$75,0),   MATCH(S$1,役男大表!$A$3:$BD$3,0)  )=0,"",  IF(  INDEX(役男大表!$A$1:$BD$75,MATCH($A71,役男大表!$A$1:$A$75,0),   MATCH(S$1,役男大表!$A$3:$BD$3,0)  )="榮","x",  IF(  INDEX(役男大表!$A$1:$BD$75,MATCH($A71,役男大表!$A$1:$A$75,0),   MATCH(S$1,役男大表!$A$3:$BD$3,0)  )="榮-22",  "x榮18-22",               INDEX(役男大表!$A$1:$BD$75,MATCH($A71,役男大表!$A$1:$A$75,0),   MATCH(S$1,役男大表!$A$3:$BD$3,0)  )                  )  )  )," ",""),"")</f>
        <v/>
      </c>
      <c r="T71" s="197" t="str">
        <f ca="1">_xlfn.IFNA(  SUBSTITUTE(     IF(  INDEX(役男大表!$A$1:$BD$75,MATCH($A71,役男大表!$A$1:$A$75,0),   MATCH(T$1,役男大表!$A$3:$BD$3,0)  )=0,"",  IF(  INDEX(役男大表!$A$1:$BD$75,MATCH($A71,役男大表!$A$1:$A$75,0),   MATCH(T$1,役男大表!$A$3:$BD$3,0)  )="榮","x",  IF(  INDEX(役男大表!$A$1:$BD$75,MATCH($A71,役男大表!$A$1:$A$75,0),   MATCH(T$1,役男大表!$A$3:$BD$3,0)  )="榮-22",  "x榮18-22",               INDEX(役男大表!$A$1:$BD$75,MATCH($A71,役男大表!$A$1:$A$75,0),   MATCH(T$1,役男大表!$A$3:$BD$3,0)  )                  )  )  )," ",""),"")</f>
        <v/>
      </c>
      <c r="U71" s="197" t="str">
        <f ca="1">_xlfn.IFNA(  SUBSTITUTE(     IF(  INDEX(役男大表!$A$1:$BD$75,MATCH($A71,役男大表!$A$1:$A$75,0),   MATCH(U$1,役男大表!$A$3:$BD$3,0)  )=0,"",  IF(  INDEX(役男大表!$A$1:$BD$75,MATCH($A71,役男大表!$A$1:$A$75,0),   MATCH(U$1,役男大表!$A$3:$BD$3,0)  )="榮","x",  IF(  INDEX(役男大表!$A$1:$BD$75,MATCH($A71,役男大表!$A$1:$A$75,0),   MATCH(U$1,役男大表!$A$3:$BD$3,0)  )="榮-22",  "x榮18-22",               INDEX(役男大表!$A$1:$BD$75,MATCH($A71,役男大表!$A$1:$A$75,0),   MATCH(U$1,役男大表!$A$3:$BD$3,0)  )                  )  )  )," ",""),"")</f>
        <v/>
      </c>
      <c r="V71" s="197" t="str">
        <f ca="1">_xlfn.IFNA(  SUBSTITUTE(     IF(  INDEX(役男大表!$A$1:$BD$75,MATCH($A71,役男大表!$A$1:$A$75,0),   MATCH(V$1,役男大表!$A$3:$BD$3,0)  )=0,"",  IF(  INDEX(役男大表!$A$1:$BD$75,MATCH($A71,役男大表!$A$1:$A$75,0),   MATCH(V$1,役男大表!$A$3:$BD$3,0)  )="榮","x",  IF(  INDEX(役男大表!$A$1:$BD$75,MATCH($A71,役男大表!$A$1:$A$75,0),   MATCH(V$1,役男大表!$A$3:$BD$3,0)  )="榮-22",  "x榮18-22",               INDEX(役男大表!$A$1:$BD$75,MATCH($A71,役男大表!$A$1:$A$75,0),   MATCH(V$1,役男大表!$A$3:$BD$3,0)  )                  )  )  )," ",""),"")</f>
        <v/>
      </c>
      <c r="W71" s="197" t="str">
        <f ca="1">_xlfn.IFNA(  SUBSTITUTE(     IF(  INDEX(役男大表!$A$1:$BD$75,MATCH($A71,役男大表!$A$1:$A$75,0),   MATCH(W$1,役男大表!$A$3:$BD$3,0)  )=0,"",  IF(  INDEX(役男大表!$A$1:$BD$75,MATCH($A71,役男大表!$A$1:$A$75,0),   MATCH(W$1,役男大表!$A$3:$BD$3,0)  )="榮","x",  IF(  INDEX(役男大表!$A$1:$BD$75,MATCH($A71,役男大表!$A$1:$A$75,0),   MATCH(W$1,役男大表!$A$3:$BD$3,0)  )="榮-22",  "x榮18-22",               INDEX(役男大表!$A$1:$BD$75,MATCH($A71,役男大表!$A$1:$A$75,0),   MATCH(W$1,役男大表!$A$3:$BD$3,0)  )                  )  )  )," ",""),"")</f>
        <v/>
      </c>
      <c r="X71" s="197" t="str">
        <f ca="1">_xlfn.IFNA(  SUBSTITUTE(     IF(  INDEX(役男大表!$A$1:$BD$75,MATCH($A71,役男大表!$A$1:$A$75,0),   MATCH(X$1,役男大表!$A$3:$BD$3,0)  )=0,"",  IF(  INDEX(役男大表!$A$1:$BD$75,MATCH($A71,役男大表!$A$1:$A$75,0),   MATCH(X$1,役男大表!$A$3:$BD$3,0)  )="榮","x",  IF(  INDEX(役男大表!$A$1:$BD$75,MATCH($A71,役男大表!$A$1:$A$75,0),   MATCH(X$1,役男大表!$A$3:$BD$3,0)  )="榮-22",  "x榮18-22",               INDEX(役男大表!$A$1:$BD$75,MATCH($A71,役男大表!$A$1:$A$75,0),   MATCH(X$1,役男大表!$A$3:$BD$3,0)  )                  )  )  )," ",""),"")</f>
        <v/>
      </c>
      <c r="Y71" s="197" t="str">
        <f ca="1">_xlfn.IFNA(  SUBSTITUTE(     IF(  INDEX(役男大表!$A$1:$BD$75,MATCH($A71,役男大表!$A$1:$A$75,0),   MATCH(Y$1,役男大表!$A$3:$BD$3,0)  )=0,"",  IF(  INDEX(役男大表!$A$1:$BD$75,MATCH($A71,役男大表!$A$1:$A$75,0),   MATCH(Y$1,役男大表!$A$3:$BD$3,0)  )="榮","x",  IF(  INDEX(役男大表!$A$1:$BD$75,MATCH($A71,役男大表!$A$1:$A$75,0),   MATCH(Y$1,役男大表!$A$3:$BD$3,0)  )="榮-22",  "x榮18-22",               INDEX(役男大表!$A$1:$BD$75,MATCH($A71,役男大表!$A$1:$A$75,0),   MATCH(Y$1,役男大表!$A$3:$BD$3,0)  )                  )  )  )," ",""),"")</f>
        <v/>
      </c>
      <c r="Z71" s="197" t="str">
        <f ca="1">_xlfn.IFNA(  SUBSTITUTE(     IF(  INDEX(役男大表!$A$1:$BD$75,MATCH($A71,役男大表!$A$1:$A$75,0),   MATCH(Z$1,役男大表!$A$3:$BD$3,0)  )=0,"",  IF(  INDEX(役男大表!$A$1:$BD$75,MATCH($A71,役男大表!$A$1:$A$75,0),   MATCH(Z$1,役男大表!$A$3:$BD$3,0)  )="榮","x",  IF(  INDEX(役男大表!$A$1:$BD$75,MATCH($A71,役男大表!$A$1:$A$75,0),   MATCH(Z$1,役男大表!$A$3:$BD$3,0)  )="榮-22",  "x榮18-22",               INDEX(役男大表!$A$1:$BD$75,MATCH($A71,役男大表!$A$1:$A$75,0),   MATCH(Z$1,役男大表!$A$3:$BD$3,0)  )                  )  )  )," ",""),"")</f>
        <v/>
      </c>
      <c r="AA71" s="197" t="str">
        <f ca="1">_xlfn.IFNA(  SUBSTITUTE(     IF(  INDEX(役男大表!$A$1:$BD$75,MATCH($A71,役男大表!$A$1:$A$75,0),   MATCH(AA$1,役男大表!$A$3:$BD$3,0)  )=0,"",  IF(  INDEX(役男大表!$A$1:$BD$75,MATCH($A71,役男大表!$A$1:$A$75,0),   MATCH(AA$1,役男大表!$A$3:$BD$3,0)  )="榮","x",  IF(  INDEX(役男大表!$A$1:$BD$75,MATCH($A71,役男大表!$A$1:$A$75,0),   MATCH(AA$1,役男大表!$A$3:$BD$3,0)  )="榮-22",  "x榮18-22",               INDEX(役男大表!$A$1:$BD$75,MATCH($A71,役男大表!$A$1:$A$75,0),   MATCH(AA$1,役男大表!$A$3:$BD$3,0)  )                  )  )  )," ",""),"")</f>
        <v/>
      </c>
      <c r="AB71" s="197" t="str">
        <f ca="1">_xlfn.IFNA(  SUBSTITUTE(     IF(  INDEX(役男大表!$A$1:$BD$75,MATCH($A71,役男大表!$A$1:$A$75,0),   MATCH(AB$1,役男大表!$A$3:$BD$3,0)  )=0,"",  IF(  INDEX(役男大表!$A$1:$BD$75,MATCH($A71,役男大表!$A$1:$A$75,0),   MATCH(AB$1,役男大表!$A$3:$BD$3,0)  )="榮","x",  IF(  INDEX(役男大表!$A$1:$BD$75,MATCH($A71,役男大表!$A$1:$A$75,0),   MATCH(AB$1,役男大表!$A$3:$BD$3,0)  )="榮-22",  "x榮18-22",               INDEX(役男大表!$A$1:$BD$75,MATCH($A71,役男大表!$A$1:$A$75,0),   MATCH(AB$1,役男大表!$A$3:$BD$3,0)  )                  )  )  )," ",""),"")</f>
        <v/>
      </c>
      <c r="AC71" s="197" t="str">
        <f ca="1">_xlfn.IFNA(  SUBSTITUTE(     IF(  INDEX(役男大表!$A$1:$BD$75,MATCH($A71,役男大表!$A$1:$A$75,0),   MATCH(AC$1,役男大表!$A$3:$BD$3,0)  )=0,"",  IF(  INDEX(役男大表!$A$1:$BD$75,MATCH($A71,役男大表!$A$1:$A$75,0),   MATCH(AC$1,役男大表!$A$3:$BD$3,0)  )="榮","x",  IF(  INDEX(役男大表!$A$1:$BD$75,MATCH($A71,役男大表!$A$1:$A$75,0),   MATCH(AC$1,役男大表!$A$3:$BD$3,0)  )="榮-22",  "x榮18-22",               INDEX(役男大表!$A$1:$BD$75,MATCH($A71,役男大表!$A$1:$A$75,0),   MATCH(AC$1,役男大表!$A$3:$BD$3,0)  )                  )  )  )," ",""),"")</f>
        <v/>
      </c>
      <c r="AD71" s="197" t="str">
        <f ca="1">_xlfn.IFNA(  SUBSTITUTE(     IF(  INDEX(役男大表!$A$1:$BD$75,MATCH($A71,役男大表!$A$1:$A$75,0),   MATCH(AD$1,役男大表!$A$3:$BD$3,0)  )=0,"",  IF(  INDEX(役男大表!$A$1:$BD$75,MATCH($A71,役男大表!$A$1:$A$75,0),   MATCH(AD$1,役男大表!$A$3:$BD$3,0)  )="榮","x",  IF(  INDEX(役男大表!$A$1:$BD$75,MATCH($A71,役男大表!$A$1:$A$75,0),   MATCH(AD$1,役男大表!$A$3:$BD$3,0)  )="榮-22",  "x榮18-22",               INDEX(役男大表!$A$1:$BD$75,MATCH($A71,役男大表!$A$1:$A$75,0),   MATCH(AD$1,役男大表!$A$3:$BD$3,0)  )                  )  )  )," ",""),"")</f>
        <v/>
      </c>
      <c r="AE71" s="197" t="str">
        <f ca="1">_xlfn.IFNA(  SUBSTITUTE(     IF(  INDEX(役男大表!$A$1:$BD$75,MATCH($A71,役男大表!$A$1:$A$75,0),   MATCH(AE$1,役男大表!$A$3:$BD$3,0)  )=0,"",  IF(  INDEX(役男大表!$A$1:$BD$75,MATCH($A71,役男大表!$A$1:$A$75,0),   MATCH(AE$1,役男大表!$A$3:$BD$3,0)  )="榮","x",  IF(  INDEX(役男大表!$A$1:$BD$75,MATCH($A71,役男大表!$A$1:$A$75,0),   MATCH(AE$1,役男大表!$A$3:$BD$3,0)  )="榮-22",  "x榮18-22",               INDEX(役男大表!$A$1:$BD$75,MATCH($A71,役男大表!$A$1:$A$75,0),   MATCH(AE$1,役男大表!$A$3:$BD$3,0)  )                  )  )  )," ",""),"")</f>
        <v/>
      </c>
      <c r="AF71" s="197" t="str">
        <f ca="1">_xlfn.IFNA(  SUBSTITUTE(     IF(  INDEX(役男大表!$A$1:$BD$75,MATCH($A71,役男大表!$A$1:$A$75,0),   MATCH(AF$1,役男大表!$A$3:$BD$3,0)  )=0,"",  IF(  INDEX(役男大表!$A$1:$BD$75,MATCH($A71,役男大表!$A$1:$A$75,0),   MATCH(AF$1,役男大表!$A$3:$BD$3,0)  )="榮","x",  IF(  INDEX(役男大表!$A$1:$BD$75,MATCH($A71,役男大表!$A$1:$A$75,0),   MATCH(AF$1,役男大表!$A$3:$BD$3,0)  )="榮-22",  "x榮18-22",               INDEX(役男大表!$A$1:$BD$75,MATCH($A71,役男大表!$A$1:$A$75,0),   MATCH(AF$1,役男大表!$A$3:$BD$3,0)  )                  )  )  )," ",""),"")</f>
        <v/>
      </c>
      <c r="AG71" s="197" t="str">
        <f ca="1">_xlfn.IFNA(  SUBSTITUTE(     IF(  INDEX(役男大表!$A$1:$BD$75,MATCH($A71,役男大表!$A$1:$A$75,0),   MATCH(AG$1,役男大表!$A$3:$BD$3,0)  )=0,"",  IF(  INDEX(役男大表!$A$1:$BD$75,MATCH($A71,役男大表!$A$1:$A$75,0),   MATCH(AG$1,役男大表!$A$3:$BD$3,0)  )="榮","x",  IF(  INDEX(役男大表!$A$1:$BD$75,MATCH($A71,役男大表!$A$1:$A$75,0),   MATCH(AG$1,役男大表!$A$3:$BD$3,0)  )="榮-22",  "x榮18-22",               INDEX(役男大表!$A$1:$BD$75,MATCH($A71,役男大表!$A$1:$A$75,0),   MATCH(AG$1,役男大表!$A$3:$BD$3,0)  )                  )  )  )," ",""),"")</f>
        <v/>
      </c>
      <c r="AH71" s="98"/>
      <c r="AI71" s="98"/>
      <c r="AJ71" s="98"/>
      <c r="AM71" s="257">
        <f t="shared" si="9"/>
        <v>70</v>
      </c>
      <c r="AN71" s="65" t="str">
        <f t="shared" si="9"/>
        <v/>
      </c>
      <c r="AP71" s="62"/>
      <c r="AU71" s="62"/>
      <c r="AV71" s="62"/>
      <c r="AY71" s="62"/>
      <c r="AZ71" s="62"/>
      <c r="BA71" s="62"/>
      <c r="BB71" s="62"/>
      <c r="BC71" s="62"/>
    </row>
    <row r="72" spans="1:55" ht="25.5" customHeight="1">
      <c r="A72" s="197">
        <v>71</v>
      </c>
      <c r="B72" s="197" t="str">
        <f>_xlfn.IFNA(  INDEX(役男大表!$A$1:$BD$75,MATCH(A72,役男大表!$A$1:$A$75,0),2),"")</f>
        <v/>
      </c>
      <c r="C72" s="197" t="str">
        <f ca="1">_xlfn.IFNA(  SUBSTITUTE(     IF(  INDEX(役男大表!$A$1:$BD$75,MATCH($A72,役男大表!$A$1:$A$75,0),   MATCH(C$1,役男大表!$A$3:$BD$3,0)  )=0,"",  IF(  INDEX(役男大表!$A$1:$BD$75,MATCH($A72,役男大表!$A$1:$A$75,0),   MATCH(C$1,役男大表!$A$3:$BD$3,0)  )="榮","x",  IF(  INDEX(役男大表!$A$1:$BD$75,MATCH($A72,役男大表!$A$1:$A$75,0),   MATCH(C$1,役男大表!$A$3:$BD$3,0)  )="榮-22",  "x榮18-22",               INDEX(役男大表!$A$1:$BD$75,MATCH($A72,役男大表!$A$1:$A$75,0),   MATCH(C$1,役男大表!$A$3:$BD$3,0)  )                  )  )  )," ",""),"")</f>
        <v/>
      </c>
      <c r="D72" s="197" t="str">
        <f ca="1">_xlfn.IFNA(  SUBSTITUTE(     IF(  INDEX(役男大表!$A$1:$BD$75,MATCH($A72,役男大表!$A$1:$A$75,0),   MATCH(D$1,役男大表!$A$3:$BD$3,0)  )=0,"",  IF(  INDEX(役男大表!$A$1:$BD$75,MATCH($A72,役男大表!$A$1:$A$75,0),   MATCH(D$1,役男大表!$A$3:$BD$3,0)  )="榮","x",  IF(  INDEX(役男大表!$A$1:$BD$75,MATCH($A72,役男大表!$A$1:$A$75,0),   MATCH(D$1,役男大表!$A$3:$BD$3,0)  )="榮-22",  "x榮18-22",               INDEX(役男大表!$A$1:$BD$75,MATCH($A72,役男大表!$A$1:$A$75,0),   MATCH(D$1,役男大表!$A$3:$BD$3,0)  )                  )  )  )," ",""),"")</f>
        <v/>
      </c>
      <c r="E72" s="197" t="str">
        <f ca="1">_xlfn.IFNA(  SUBSTITUTE(     IF(  INDEX(役男大表!$A$1:$BD$75,MATCH($A72,役男大表!$A$1:$A$75,0),   MATCH(E$1,役男大表!$A$3:$BD$3,0)  )=0,"",  IF(  INDEX(役男大表!$A$1:$BD$75,MATCH($A72,役男大表!$A$1:$A$75,0),   MATCH(E$1,役男大表!$A$3:$BD$3,0)  )="榮","x",  IF(  INDEX(役男大表!$A$1:$BD$75,MATCH($A72,役男大表!$A$1:$A$75,0),   MATCH(E$1,役男大表!$A$3:$BD$3,0)  )="榮-22",  "x榮18-22",               INDEX(役男大表!$A$1:$BD$75,MATCH($A72,役男大表!$A$1:$A$75,0),   MATCH(E$1,役男大表!$A$3:$BD$3,0)  )                  )  )  )," ",""),"")</f>
        <v/>
      </c>
      <c r="F72" s="197" t="str">
        <f ca="1">_xlfn.IFNA(  SUBSTITUTE(     IF(  INDEX(役男大表!$A$1:$BD$75,MATCH($A72,役男大表!$A$1:$A$75,0),   MATCH(F$1,役男大表!$A$3:$BD$3,0)  )=0,"",  IF(  INDEX(役男大表!$A$1:$BD$75,MATCH($A72,役男大表!$A$1:$A$75,0),   MATCH(F$1,役男大表!$A$3:$BD$3,0)  )="榮","x",  IF(  INDEX(役男大表!$A$1:$BD$75,MATCH($A72,役男大表!$A$1:$A$75,0),   MATCH(F$1,役男大表!$A$3:$BD$3,0)  )="榮-22",  "x榮18-22",               INDEX(役男大表!$A$1:$BD$75,MATCH($A72,役男大表!$A$1:$A$75,0),   MATCH(F$1,役男大表!$A$3:$BD$3,0)  )                  )  )  )," ",""),"")</f>
        <v/>
      </c>
      <c r="G72" s="197" t="str">
        <f ca="1">_xlfn.IFNA(  SUBSTITUTE(     IF(  INDEX(役男大表!$A$1:$BD$75,MATCH($A72,役男大表!$A$1:$A$75,0),   MATCH(G$1,役男大表!$A$3:$BD$3,0)  )=0,"",  IF(  INDEX(役男大表!$A$1:$BD$75,MATCH($A72,役男大表!$A$1:$A$75,0),   MATCH(G$1,役男大表!$A$3:$BD$3,0)  )="榮","x",  IF(  INDEX(役男大表!$A$1:$BD$75,MATCH($A72,役男大表!$A$1:$A$75,0),   MATCH(G$1,役男大表!$A$3:$BD$3,0)  )="榮-22",  "x榮18-22",               INDEX(役男大表!$A$1:$BD$75,MATCH($A72,役男大表!$A$1:$A$75,0),   MATCH(G$1,役男大表!$A$3:$BD$3,0)  )                  )  )  )," ",""),"")</f>
        <v/>
      </c>
      <c r="H72" s="197" t="str">
        <f ca="1">_xlfn.IFNA(  SUBSTITUTE(     IF(  INDEX(役男大表!$A$1:$BD$75,MATCH($A72,役男大表!$A$1:$A$75,0),   MATCH(H$1,役男大表!$A$3:$BD$3,0)  )=0,"",  IF(  INDEX(役男大表!$A$1:$BD$75,MATCH($A72,役男大表!$A$1:$A$75,0),   MATCH(H$1,役男大表!$A$3:$BD$3,0)  )="榮","x",  IF(  INDEX(役男大表!$A$1:$BD$75,MATCH($A72,役男大表!$A$1:$A$75,0),   MATCH(H$1,役男大表!$A$3:$BD$3,0)  )="榮-22",  "x榮18-22",               INDEX(役男大表!$A$1:$BD$75,MATCH($A72,役男大表!$A$1:$A$75,0),   MATCH(H$1,役男大表!$A$3:$BD$3,0)  )                  )  )  )," ",""),"")</f>
        <v/>
      </c>
      <c r="I72" s="197" t="str">
        <f ca="1">_xlfn.IFNA(  SUBSTITUTE(     IF(  INDEX(役男大表!$A$1:$BD$75,MATCH($A72,役男大表!$A$1:$A$75,0),   MATCH(I$1,役男大表!$A$3:$BD$3,0)  )=0,"",  IF(  INDEX(役男大表!$A$1:$BD$75,MATCH($A72,役男大表!$A$1:$A$75,0),   MATCH(I$1,役男大表!$A$3:$BD$3,0)  )="榮","x",  IF(  INDEX(役男大表!$A$1:$BD$75,MATCH($A72,役男大表!$A$1:$A$75,0),   MATCH(I$1,役男大表!$A$3:$BD$3,0)  )="榮-22",  "x榮18-22",               INDEX(役男大表!$A$1:$BD$75,MATCH($A72,役男大表!$A$1:$A$75,0),   MATCH(I$1,役男大表!$A$3:$BD$3,0)  )                  )  )  )," ",""),"")</f>
        <v/>
      </c>
      <c r="J72" s="197" t="str">
        <f ca="1">_xlfn.IFNA(  SUBSTITUTE(     IF(  INDEX(役男大表!$A$1:$BD$75,MATCH($A72,役男大表!$A$1:$A$75,0),   MATCH(J$1,役男大表!$A$3:$BD$3,0)  )=0,"",  IF(  INDEX(役男大表!$A$1:$BD$75,MATCH($A72,役男大表!$A$1:$A$75,0),   MATCH(J$1,役男大表!$A$3:$BD$3,0)  )="榮","x",  IF(  INDEX(役男大表!$A$1:$BD$75,MATCH($A72,役男大表!$A$1:$A$75,0),   MATCH(J$1,役男大表!$A$3:$BD$3,0)  )="榮-22",  "x榮18-22",               INDEX(役男大表!$A$1:$BD$75,MATCH($A72,役男大表!$A$1:$A$75,0),   MATCH(J$1,役男大表!$A$3:$BD$3,0)  )                  )  )  )," ",""),"")</f>
        <v/>
      </c>
      <c r="K72" s="197" t="str">
        <f ca="1">_xlfn.IFNA(  SUBSTITUTE(     IF(  INDEX(役男大表!$A$1:$BD$75,MATCH($A72,役男大表!$A$1:$A$75,0),   MATCH(K$1,役男大表!$A$3:$BD$3,0)  )=0,"",  IF(  INDEX(役男大表!$A$1:$BD$75,MATCH($A72,役男大表!$A$1:$A$75,0),   MATCH(K$1,役男大表!$A$3:$BD$3,0)  )="榮","x",  IF(  INDEX(役男大表!$A$1:$BD$75,MATCH($A72,役男大表!$A$1:$A$75,0),   MATCH(K$1,役男大表!$A$3:$BD$3,0)  )="榮-22",  "x榮18-22",               INDEX(役男大表!$A$1:$BD$75,MATCH($A72,役男大表!$A$1:$A$75,0),   MATCH(K$1,役男大表!$A$3:$BD$3,0)  )                  )  )  )," ",""),"")</f>
        <v/>
      </c>
      <c r="L72" s="197" t="str">
        <f ca="1">_xlfn.IFNA(  SUBSTITUTE(     IF(  INDEX(役男大表!$A$1:$BD$75,MATCH($A72,役男大表!$A$1:$A$75,0),   MATCH(L$1,役男大表!$A$3:$BD$3,0)  )=0,"",  IF(  INDEX(役男大表!$A$1:$BD$75,MATCH($A72,役男大表!$A$1:$A$75,0),   MATCH(L$1,役男大表!$A$3:$BD$3,0)  )="榮","x",  IF(  INDEX(役男大表!$A$1:$BD$75,MATCH($A72,役男大表!$A$1:$A$75,0),   MATCH(L$1,役男大表!$A$3:$BD$3,0)  )="榮-22",  "x榮18-22",               INDEX(役男大表!$A$1:$BD$75,MATCH($A72,役男大表!$A$1:$A$75,0),   MATCH(L$1,役男大表!$A$3:$BD$3,0)  )                  )  )  )," ",""),"")</f>
        <v/>
      </c>
      <c r="M72" s="197" t="str">
        <f ca="1">_xlfn.IFNA(  SUBSTITUTE(     IF(  INDEX(役男大表!$A$1:$BD$75,MATCH($A72,役男大表!$A$1:$A$75,0),   MATCH(M$1,役男大表!$A$3:$BD$3,0)  )=0,"",  IF(  INDEX(役男大表!$A$1:$BD$75,MATCH($A72,役男大表!$A$1:$A$75,0),   MATCH(M$1,役男大表!$A$3:$BD$3,0)  )="榮","x",  IF(  INDEX(役男大表!$A$1:$BD$75,MATCH($A72,役男大表!$A$1:$A$75,0),   MATCH(M$1,役男大表!$A$3:$BD$3,0)  )="榮-22",  "x榮18-22",               INDEX(役男大表!$A$1:$BD$75,MATCH($A72,役男大表!$A$1:$A$75,0),   MATCH(M$1,役男大表!$A$3:$BD$3,0)  )                  )  )  )," ",""),"")</f>
        <v/>
      </c>
      <c r="N72" s="197" t="str">
        <f ca="1">_xlfn.IFNA(  SUBSTITUTE(     IF(  INDEX(役男大表!$A$1:$BD$75,MATCH($A72,役男大表!$A$1:$A$75,0),   MATCH(N$1,役男大表!$A$3:$BD$3,0)  )=0,"",  IF(  INDEX(役男大表!$A$1:$BD$75,MATCH($A72,役男大表!$A$1:$A$75,0),   MATCH(N$1,役男大表!$A$3:$BD$3,0)  )="榮","x",  IF(  INDEX(役男大表!$A$1:$BD$75,MATCH($A72,役男大表!$A$1:$A$75,0),   MATCH(N$1,役男大表!$A$3:$BD$3,0)  )="榮-22",  "x榮18-22",               INDEX(役男大表!$A$1:$BD$75,MATCH($A72,役男大表!$A$1:$A$75,0),   MATCH(N$1,役男大表!$A$3:$BD$3,0)  )                  )  )  )," ",""),"")</f>
        <v/>
      </c>
      <c r="O72" s="197" t="str">
        <f ca="1">_xlfn.IFNA(  SUBSTITUTE(     IF(  INDEX(役男大表!$A$1:$BD$75,MATCH($A72,役男大表!$A$1:$A$75,0),   MATCH(O$1,役男大表!$A$3:$BD$3,0)  )=0,"",  IF(  INDEX(役男大表!$A$1:$BD$75,MATCH($A72,役男大表!$A$1:$A$75,0),   MATCH(O$1,役男大表!$A$3:$BD$3,0)  )="榮","x",  IF(  INDEX(役男大表!$A$1:$BD$75,MATCH($A72,役男大表!$A$1:$A$75,0),   MATCH(O$1,役男大表!$A$3:$BD$3,0)  )="榮-22",  "x榮18-22",               INDEX(役男大表!$A$1:$BD$75,MATCH($A72,役男大表!$A$1:$A$75,0),   MATCH(O$1,役男大表!$A$3:$BD$3,0)  )                  )  )  )," ",""),"")</f>
        <v/>
      </c>
      <c r="P72" s="197" t="str">
        <f ca="1">_xlfn.IFNA(  SUBSTITUTE(     IF(  INDEX(役男大表!$A$1:$BD$75,MATCH($A72,役男大表!$A$1:$A$75,0),   MATCH(P$1,役男大表!$A$3:$BD$3,0)  )=0,"",  IF(  INDEX(役男大表!$A$1:$BD$75,MATCH($A72,役男大表!$A$1:$A$75,0),   MATCH(P$1,役男大表!$A$3:$BD$3,0)  )="榮","x",  IF(  INDEX(役男大表!$A$1:$BD$75,MATCH($A72,役男大表!$A$1:$A$75,0),   MATCH(P$1,役男大表!$A$3:$BD$3,0)  )="榮-22",  "x榮18-22",               INDEX(役男大表!$A$1:$BD$75,MATCH($A72,役男大表!$A$1:$A$75,0),   MATCH(P$1,役男大表!$A$3:$BD$3,0)  )                  )  )  )," ",""),"")</f>
        <v/>
      </c>
      <c r="Q72" s="197" t="str">
        <f ca="1">_xlfn.IFNA(  SUBSTITUTE(     IF(  INDEX(役男大表!$A$1:$BD$75,MATCH($A72,役男大表!$A$1:$A$75,0),   MATCH(Q$1,役男大表!$A$3:$BD$3,0)  )=0,"",  IF(  INDEX(役男大表!$A$1:$BD$75,MATCH($A72,役男大表!$A$1:$A$75,0),   MATCH(Q$1,役男大表!$A$3:$BD$3,0)  )="榮","x",  IF(  INDEX(役男大表!$A$1:$BD$75,MATCH($A72,役男大表!$A$1:$A$75,0),   MATCH(Q$1,役男大表!$A$3:$BD$3,0)  )="榮-22",  "x榮18-22",               INDEX(役男大表!$A$1:$BD$75,MATCH($A72,役男大表!$A$1:$A$75,0),   MATCH(Q$1,役男大表!$A$3:$BD$3,0)  )                  )  )  )," ",""),"")</f>
        <v/>
      </c>
      <c r="R72" s="197" t="str">
        <f ca="1">_xlfn.IFNA(  SUBSTITUTE(     IF(  INDEX(役男大表!$A$1:$BD$75,MATCH($A72,役男大表!$A$1:$A$75,0),   MATCH(R$1,役男大表!$A$3:$BD$3,0)  )=0,"",  IF(  INDEX(役男大表!$A$1:$BD$75,MATCH($A72,役男大表!$A$1:$A$75,0),   MATCH(R$1,役男大表!$A$3:$BD$3,0)  )="榮","x",  IF(  INDEX(役男大表!$A$1:$BD$75,MATCH($A72,役男大表!$A$1:$A$75,0),   MATCH(R$1,役男大表!$A$3:$BD$3,0)  )="榮-22",  "x榮18-22",               INDEX(役男大表!$A$1:$BD$75,MATCH($A72,役男大表!$A$1:$A$75,0),   MATCH(R$1,役男大表!$A$3:$BD$3,0)  )                  )  )  )," ",""),"")</f>
        <v/>
      </c>
      <c r="S72" s="197" t="str">
        <f ca="1">_xlfn.IFNA(  SUBSTITUTE(     IF(  INDEX(役男大表!$A$1:$BD$75,MATCH($A72,役男大表!$A$1:$A$75,0),   MATCH(S$1,役男大表!$A$3:$BD$3,0)  )=0,"",  IF(  INDEX(役男大表!$A$1:$BD$75,MATCH($A72,役男大表!$A$1:$A$75,0),   MATCH(S$1,役男大表!$A$3:$BD$3,0)  )="榮","x",  IF(  INDEX(役男大表!$A$1:$BD$75,MATCH($A72,役男大表!$A$1:$A$75,0),   MATCH(S$1,役男大表!$A$3:$BD$3,0)  )="榮-22",  "x榮18-22",               INDEX(役男大表!$A$1:$BD$75,MATCH($A72,役男大表!$A$1:$A$75,0),   MATCH(S$1,役男大表!$A$3:$BD$3,0)  )                  )  )  )," ",""),"")</f>
        <v/>
      </c>
      <c r="T72" s="197" t="str">
        <f ca="1">_xlfn.IFNA(  SUBSTITUTE(     IF(  INDEX(役男大表!$A$1:$BD$75,MATCH($A72,役男大表!$A$1:$A$75,0),   MATCH(T$1,役男大表!$A$3:$BD$3,0)  )=0,"",  IF(  INDEX(役男大表!$A$1:$BD$75,MATCH($A72,役男大表!$A$1:$A$75,0),   MATCH(T$1,役男大表!$A$3:$BD$3,0)  )="榮","x",  IF(  INDEX(役男大表!$A$1:$BD$75,MATCH($A72,役男大表!$A$1:$A$75,0),   MATCH(T$1,役男大表!$A$3:$BD$3,0)  )="榮-22",  "x榮18-22",               INDEX(役男大表!$A$1:$BD$75,MATCH($A72,役男大表!$A$1:$A$75,0),   MATCH(T$1,役男大表!$A$3:$BD$3,0)  )                  )  )  )," ",""),"")</f>
        <v/>
      </c>
      <c r="U72" s="197" t="str">
        <f ca="1">_xlfn.IFNA(  SUBSTITUTE(     IF(  INDEX(役男大表!$A$1:$BD$75,MATCH($A72,役男大表!$A$1:$A$75,0),   MATCH(U$1,役男大表!$A$3:$BD$3,0)  )=0,"",  IF(  INDEX(役男大表!$A$1:$BD$75,MATCH($A72,役男大表!$A$1:$A$75,0),   MATCH(U$1,役男大表!$A$3:$BD$3,0)  )="榮","x",  IF(  INDEX(役男大表!$A$1:$BD$75,MATCH($A72,役男大表!$A$1:$A$75,0),   MATCH(U$1,役男大表!$A$3:$BD$3,0)  )="榮-22",  "x榮18-22",               INDEX(役男大表!$A$1:$BD$75,MATCH($A72,役男大表!$A$1:$A$75,0),   MATCH(U$1,役男大表!$A$3:$BD$3,0)  )                  )  )  )," ",""),"")</f>
        <v/>
      </c>
      <c r="V72" s="197" t="str">
        <f ca="1">_xlfn.IFNA(  SUBSTITUTE(     IF(  INDEX(役男大表!$A$1:$BD$75,MATCH($A72,役男大表!$A$1:$A$75,0),   MATCH(V$1,役男大表!$A$3:$BD$3,0)  )=0,"",  IF(  INDEX(役男大表!$A$1:$BD$75,MATCH($A72,役男大表!$A$1:$A$75,0),   MATCH(V$1,役男大表!$A$3:$BD$3,0)  )="榮","x",  IF(  INDEX(役男大表!$A$1:$BD$75,MATCH($A72,役男大表!$A$1:$A$75,0),   MATCH(V$1,役男大表!$A$3:$BD$3,0)  )="榮-22",  "x榮18-22",               INDEX(役男大表!$A$1:$BD$75,MATCH($A72,役男大表!$A$1:$A$75,0),   MATCH(V$1,役男大表!$A$3:$BD$3,0)  )                  )  )  )," ",""),"")</f>
        <v/>
      </c>
      <c r="W72" s="197" t="str">
        <f ca="1">_xlfn.IFNA(  SUBSTITUTE(     IF(  INDEX(役男大表!$A$1:$BD$75,MATCH($A72,役男大表!$A$1:$A$75,0),   MATCH(W$1,役男大表!$A$3:$BD$3,0)  )=0,"",  IF(  INDEX(役男大表!$A$1:$BD$75,MATCH($A72,役男大表!$A$1:$A$75,0),   MATCH(W$1,役男大表!$A$3:$BD$3,0)  )="榮","x",  IF(  INDEX(役男大表!$A$1:$BD$75,MATCH($A72,役男大表!$A$1:$A$75,0),   MATCH(W$1,役男大表!$A$3:$BD$3,0)  )="榮-22",  "x榮18-22",               INDEX(役男大表!$A$1:$BD$75,MATCH($A72,役男大表!$A$1:$A$75,0),   MATCH(W$1,役男大表!$A$3:$BD$3,0)  )                  )  )  )," ",""),"")</f>
        <v/>
      </c>
      <c r="X72" s="197" t="str">
        <f ca="1">_xlfn.IFNA(  SUBSTITUTE(     IF(  INDEX(役男大表!$A$1:$BD$75,MATCH($A72,役男大表!$A$1:$A$75,0),   MATCH(X$1,役男大表!$A$3:$BD$3,0)  )=0,"",  IF(  INDEX(役男大表!$A$1:$BD$75,MATCH($A72,役男大表!$A$1:$A$75,0),   MATCH(X$1,役男大表!$A$3:$BD$3,0)  )="榮","x",  IF(  INDEX(役男大表!$A$1:$BD$75,MATCH($A72,役男大表!$A$1:$A$75,0),   MATCH(X$1,役男大表!$A$3:$BD$3,0)  )="榮-22",  "x榮18-22",               INDEX(役男大表!$A$1:$BD$75,MATCH($A72,役男大表!$A$1:$A$75,0),   MATCH(X$1,役男大表!$A$3:$BD$3,0)  )                  )  )  )," ",""),"")</f>
        <v/>
      </c>
      <c r="Y72" s="197" t="str">
        <f ca="1">_xlfn.IFNA(  SUBSTITUTE(     IF(  INDEX(役男大表!$A$1:$BD$75,MATCH($A72,役男大表!$A$1:$A$75,0),   MATCH(Y$1,役男大表!$A$3:$BD$3,0)  )=0,"",  IF(  INDEX(役男大表!$A$1:$BD$75,MATCH($A72,役男大表!$A$1:$A$75,0),   MATCH(Y$1,役男大表!$A$3:$BD$3,0)  )="榮","x",  IF(  INDEX(役男大表!$A$1:$BD$75,MATCH($A72,役男大表!$A$1:$A$75,0),   MATCH(Y$1,役男大表!$A$3:$BD$3,0)  )="榮-22",  "x榮18-22",               INDEX(役男大表!$A$1:$BD$75,MATCH($A72,役男大表!$A$1:$A$75,0),   MATCH(Y$1,役男大表!$A$3:$BD$3,0)  )                  )  )  )," ",""),"")</f>
        <v/>
      </c>
      <c r="Z72" s="197" t="str">
        <f ca="1">_xlfn.IFNA(  SUBSTITUTE(     IF(  INDEX(役男大表!$A$1:$BD$75,MATCH($A72,役男大表!$A$1:$A$75,0),   MATCH(Z$1,役男大表!$A$3:$BD$3,0)  )=0,"",  IF(  INDEX(役男大表!$A$1:$BD$75,MATCH($A72,役男大表!$A$1:$A$75,0),   MATCH(Z$1,役男大表!$A$3:$BD$3,0)  )="榮","x",  IF(  INDEX(役男大表!$A$1:$BD$75,MATCH($A72,役男大表!$A$1:$A$75,0),   MATCH(Z$1,役男大表!$A$3:$BD$3,0)  )="榮-22",  "x榮18-22",               INDEX(役男大表!$A$1:$BD$75,MATCH($A72,役男大表!$A$1:$A$75,0),   MATCH(Z$1,役男大表!$A$3:$BD$3,0)  )                  )  )  )," ",""),"")</f>
        <v/>
      </c>
      <c r="AA72" s="197" t="str">
        <f ca="1">_xlfn.IFNA(  SUBSTITUTE(     IF(  INDEX(役男大表!$A$1:$BD$75,MATCH($A72,役男大表!$A$1:$A$75,0),   MATCH(AA$1,役男大表!$A$3:$BD$3,0)  )=0,"",  IF(  INDEX(役男大表!$A$1:$BD$75,MATCH($A72,役男大表!$A$1:$A$75,0),   MATCH(AA$1,役男大表!$A$3:$BD$3,0)  )="榮","x",  IF(  INDEX(役男大表!$A$1:$BD$75,MATCH($A72,役男大表!$A$1:$A$75,0),   MATCH(AA$1,役男大表!$A$3:$BD$3,0)  )="榮-22",  "x榮18-22",               INDEX(役男大表!$A$1:$BD$75,MATCH($A72,役男大表!$A$1:$A$75,0),   MATCH(AA$1,役男大表!$A$3:$BD$3,0)  )                  )  )  )," ",""),"")</f>
        <v/>
      </c>
      <c r="AB72" s="197" t="str">
        <f ca="1">_xlfn.IFNA(  SUBSTITUTE(     IF(  INDEX(役男大表!$A$1:$BD$75,MATCH($A72,役男大表!$A$1:$A$75,0),   MATCH(AB$1,役男大表!$A$3:$BD$3,0)  )=0,"",  IF(  INDEX(役男大表!$A$1:$BD$75,MATCH($A72,役男大表!$A$1:$A$75,0),   MATCH(AB$1,役男大表!$A$3:$BD$3,0)  )="榮","x",  IF(  INDEX(役男大表!$A$1:$BD$75,MATCH($A72,役男大表!$A$1:$A$75,0),   MATCH(AB$1,役男大表!$A$3:$BD$3,0)  )="榮-22",  "x榮18-22",               INDEX(役男大表!$A$1:$BD$75,MATCH($A72,役男大表!$A$1:$A$75,0),   MATCH(AB$1,役男大表!$A$3:$BD$3,0)  )                  )  )  )," ",""),"")</f>
        <v/>
      </c>
      <c r="AC72" s="197" t="str">
        <f ca="1">_xlfn.IFNA(  SUBSTITUTE(     IF(  INDEX(役男大表!$A$1:$BD$75,MATCH($A72,役男大表!$A$1:$A$75,0),   MATCH(AC$1,役男大表!$A$3:$BD$3,0)  )=0,"",  IF(  INDEX(役男大表!$A$1:$BD$75,MATCH($A72,役男大表!$A$1:$A$75,0),   MATCH(AC$1,役男大表!$A$3:$BD$3,0)  )="榮","x",  IF(  INDEX(役男大表!$A$1:$BD$75,MATCH($A72,役男大表!$A$1:$A$75,0),   MATCH(AC$1,役男大表!$A$3:$BD$3,0)  )="榮-22",  "x榮18-22",               INDEX(役男大表!$A$1:$BD$75,MATCH($A72,役男大表!$A$1:$A$75,0),   MATCH(AC$1,役男大表!$A$3:$BD$3,0)  )                  )  )  )," ",""),"")</f>
        <v/>
      </c>
      <c r="AD72" s="197" t="str">
        <f ca="1">_xlfn.IFNA(  SUBSTITUTE(     IF(  INDEX(役男大表!$A$1:$BD$75,MATCH($A72,役男大表!$A$1:$A$75,0),   MATCH(AD$1,役男大表!$A$3:$BD$3,0)  )=0,"",  IF(  INDEX(役男大表!$A$1:$BD$75,MATCH($A72,役男大表!$A$1:$A$75,0),   MATCH(AD$1,役男大表!$A$3:$BD$3,0)  )="榮","x",  IF(  INDEX(役男大表!$A$1:$BD$75,MATCH($A72,役男大表!$A$1:$A$75,0),   MATCH(AD$1,役男大表!$A$3:$BD$3,0)  )="榮-22",  "x榮18-22",               INDEX(役男大表!$A$1:$BD$75,MATCH($A72,役男大表!$A$1:$A$75,0),   MATCH(AD$1,役男大表!$A$3:$BD$3,0)  )                  )  )  )," ",""),"")</f>
        <v/>
      </c>
      <c r="AE72" s="197" t="str">
        <f ca="1">_xlfn.IFNA(  SUBSTITUTE(     IF(  INDEX(役男大表!$A$1:$BD$75,MATCH($A72,役男大表!$A$1:$A$75,0),   MATCH(AE$1,役男大表!$A$3:$BD$3,0)  )=0,"",  IF(  INDEX(役男大表!$A$1:$BD$75,MATCH($A72,役男大表!$A$1:$A$75,0),   MATCH(AE$1,役男大表!$A$3:$BD$3,0)  )="榮","x",  IF(  INDEX(役男大表!$A$1:$BD$75,MATCH($A72,役男大表!$A$1:$A$75,0),   MATCH(AE$1,役男大表!$A$3:$BD$3,0)  )="榮-22",  "x榮18-22",               INDEX(役男大表!$A$1:$BD$75,MATCH($A72,役男大表!$A$1:$A$75,0),   MATCH(AE$1,役男大表!$A$3:$BD$3,0)  )                  )  )  )," ",""),"")</f>
        <v/>
      </c>
      <c r="AF72" s="197" t="str">
        <f ca="1">_xlfn.IFNA(  SUBSTITUTE(     IF(  INDEX(役男大表!$A$1:$BD$75,MATCH($A72,役男大表!$A$1:$A$75,0),   MATCH(AF$1,役男大表!$A$3:$BD$3,0)  )=0,"",  IF(  INDEX(役男大表!$A$1:$BD$75,MATCH($A72,役男大表!$A$1:$A$75,0),   MATCH(AF$1,役男大表!$A$3:$BD$3,0)  )="榮","x",  IF(  INDEX(役男大表!$A$1:$BD$75,MATCH($A72,役男大表!$A$1:$A$75,0),   MATCH(AF$1,役男大表!$A$3:$BD$3,0)  )="榮-22",  "x榮18-22",               INDEX(役男大表!$A$1:$BD$75,MATCH($A72,役男大表!$A$1:$A$75,0),   MATCH(AF$1,役男大表!$A$3:$BD$3,0)  )                  )  )  )," ",""),"")</f>
        <v/>
      </c>
      <c r="AG72" s="197" t="str">
        <f ca="1">_xlfn.IFNA(  SUBSTITUTE(     IF(  INDEX(役男大表!$A$1:$BD$75,MATCH($A72,役男大表!$A$1:$A$75,0),   MATCH(AG$1,役男大表!$A$3:$BD$3,0)  )=0,"",  IF(  INDEX(役男大表!$A$1:$BD$75,MATCH($A72,役男大表!$A$1:$A$75,0),   MATCH(AG$1,役男大表!$A$3:$BD$3,0)  )="榮","x",  IF(  INDEX(役男大表!$A$1:$BD$75,MATCH($A72,役男大表!$A$1:$A$75,0),   MATCH(AG$1,役男大表!$A$3:$BD$3,0)  )="榮-22",  "x榮18-22",               INDEX(役男大表!$A$1:$BD$75,MATCH($A72,役男大表!$A$1:$A$75,0),   MATCH(AG$1,役男大表!$A$3:$BD$3,0)  )                  )  )  )," ",""),"")</f>
        <v/>
      </c>
      <c r="AH72" s="98"/>
      <c r="AI72" s="98"/>
      <c r="AJ72" s="98"/>
      <c r="AM72" s="257">
        <f t="shared" si="9"/>
        <v>71</v>
      </c>
      <c r="AN72" s="65" t="str">
        <f t="shared" si="9"/>
        <v/>
      </c>
      <c r="AP72" s="62"/>
      <c r="AU72" s="62"/>
      <c r="AV72" s="62"/>
      <c r="AY72" s="62"/>
      <c r="AZ72" s="62"/>
      <c r="BA72" s="62"/>
      <c r="BB72" s="62"/>
      <c r="BC72" s="62"/>
    </row>
    <row r="73" spans="1:55" ht="25.5" customHeight="1">
      <c r="A73" s="197">
        <v>72</v>
      </c>
      <c r="B73" s="197" t="str">
        <f>_xlfn.IFNA(  INDEX(役男大表!$A$1:$BD$75,MATCH(A73,役男大表!$A$1:$A$75,0),2),"")</f>
        <v/>
      </c>
      <c r="C73" s="197" t="str">
        <f ca="1">_xlfn.IFNA(  SUBSTITUTE(     IF(  INDEX(役男大表!$A$1:$BD$75,MATCH($A73,役男大表!$A$1:$A$75,0),   MATCH(C$1,役男大表!$A$3:$BD$3,0)  )=0,"",  IF(  INDEX(役男大表!$A$1:$BD$75,MATCH($A73,役男大表!$A$1:$A$75,0),   MATCH(C$1,役男大表!$A$3:$BD$3,0)  )="榮","x",  IF(  INDEX(役男大表!$A$1:$BD$75,MATCH($A73,役男大表!$A$1:$A$75,0),   MATCH(C$1,役男大表!$A$3:$BD$3,0)  )="榮-22",  "x榮18-22",               INDEX(役男大表!$A$1:$BD$75,MATCH($A73,役男大表!$A$1:$A$75,0),   MATCH(C$1,役男大表!$A$3:$BD$3,0)  )                  )  )  )," ",""),"")</f>
        <v/>
      </c>
      <c r="D73" s="197" t="str">
        <f ca="1">_xlfn.IFNA(  SUBSTITUTE(     IF(  INDEX(役男大表!$A$1:$BD$75,MATCH($A73,役男大表!$A$1:$A$75,0),   MATCH(D$1,役男大表!$A$3:$BD$3,0)  )=0,"",  IF(  INDEX(役男大表!$A$1:$BD$75,MATCH($A73,役男大表!$A$1:$A$75,0),   MATCH(D$1,役男大表!$A$3:$BD$3,0)  )="榮","x",  IF(  INDEX(役男大表!$A$1:$BD$75,MATCH($A73,役男大表!$A$1:$A$75,0),   MATCH(D$1,役男大表!$A$3:$BD$3,0)  )="榮-22",  "x榮18-22",               INDEX(役男大表!$A$1:$BD$75,MATCH($A73,役男大表!$A$1:$A$75,0),   MATCH(D$1,役男大表!$A$3:$BD$3,0)  )                  )  )  )," ",""),"")</f>
        <v/>
      </c>
      <c r="E73" s="197" t="str">
        <f ca="1">_xlfn.IFNA(  SUBSTITUTE(     IF(  INDEX(役男大表!$A$1:$BD$75,MATCH($A73,役男大表!$A$1:$A$75,0),   MATCH(E$1,役男大表!$A$3:$BD$3,0)  )=0,"",  IF(  INDEX(役男大表!$A$1:$BD$75,MATCH($A73,役男大表!$A$1:$A$75,0),   MATCH(E$1,役男大表!$A$3:$BD$3,0)  )="榮","x",  IF(  INDEX(役男大表!$A$1:$BD$75,MATCH($A73,役男大表!$A$1:$A$75,0),   MATCH(E$1,役男大表!$A$3:$BD$3,0)  )="榮-22",  "x榮18-22",               INDEX(役男大表!$A$1:$BD$75,MATCH($A73,役男大表!$A$1:$A$75,0),   MATCH(E$1,役男大表!$A$3:$BD$3,0)  )                  )  )  )," ",""),"")</f>
        <v/>
      </c>
      <c r="F73" s="197" t="str">
        <f ca="1">_xlfn.IFNA(  SUBSTITUTE(     IF(  INDEX(役男大表!$A$1:$BD$75,MATCH($A73,役男大表!$A$1:$A$75,0),   MATCH(F$1,役男大表!$A$3:$BD$3,0)  )=0,"",  IF(  INDEX(役男大表!$A$1:$BD$75,MATCH($A73,役男大表!$A$1:$A$75,0),   MATCH(F$1,役男大表!$A$3:$BD$3,0)  )="榮","x",  IF(  INDEX(役男大表!$A$1:$BD$75,MATCH($A73,役男大表!$A$1:$A$75,0),   MATCH(F$1,役男大表!$A$3:$BD$3,0)  )="榮-22",  "x榮18-22",               INDEX(役男大表!$A$1:$BD$75,MATCH($A73,役男大表!$A$1:$A$75,0),   MATCH(F$1,役男大表!$A$3:$BD$3,0)  )                  )  )  )," ",""),"")</f>
        <v/>
      </c>
      <c r="G73" s="197" t="str">
        <f ca="1">_xlfn.IFNA(  SUBSTITUTE(     IF(  INDEX(役男大表!$A$1:$BD$75,MATCH($A73,役男大表!$A$1:$A$75,0),   MATCH(G$1,役男大表!$A$3:$BD$3,0)  )=0,"",  IF(  INDEX(役男大表!$A$1:$BD$75,MATCH($A73,役男大表!$A$1:$A$75,0),   MATCH(G$1,役男大表!$A$3:$BD$3,0)  )="榮","x",  IF(  INDEX(役男大表!$A$1:$BD$75,MATCH($A73,役男大表!$A$1:$A$75,0),   MATCH(G$1,役男大表!$A$3:$BD$3,0)  )="榮-22",  "x榮18-22",               INDEX(役男大表!$A$1:$BD$75,MATCH($A73,役男大表!$A$1:$A$75,0),   MATCH(G$1,役男大表!$A$3:$BD$3,0)  )                  )  )  )," ",""),"")</f>
        <v/>
      </c>
      <c r="H73" s="197" t="str">
        <f ca="1">_xlfn.IFNA(  SUBSTITUTE(     IF(  INDEX(役男大表!$A$1:$BD$75,MATCH($A73,役男大表!$A$1:$A$75,0),   MATCH(H$1,役男大表!$A$3:$BD$3,0)  )=0,"",  IF(  INDEX(役男大表!$A$1:$BD$75,MATCH($A73,役男大表!$A$1:$A$75,0),   MATCH(H$1,役男大表!$A$3:$BD$3,0)  )="榮","x",  IF(  INDEX(役男大表!$A$1:$BD$75,MATCH($A73,役男大表!$A$1:$A$75,0),   MATCH(H$1,役男大表!$A$3:$BD$3,0)  )="榮-22",  "x榮18-22",               INDEX(役男大表!$A$1:$BD$75,MATCH($A73,役男大表!$A$1:$A$75,0),   MATCH(H$1,役男大表!$A$3:$BD$3,0)  )                  )  )  )," ",""),"")</f>
        <v/>
      </c>
      <c r="I73" s="197" t="str">
        <f ca="1">_xlfn.IFNA(  SUBSTITUTE(     IF(  INDEX(役男大表!$A$1:$BD$75,MATCH($A73,役男大表!$A$1:$A$75,0),   MATCH(I$1,役男大表!$A$3:$BD$3,0)  )=0,"",  IF(  INDEX(役男大表!$A$1:$BD$75,MATCH($A73,役男大表!$A$1:$A$75,0),   MATCH(I$1,役男大表!$A$3:$BD$3,0)  )="榮","x",  IF(  INDEX(役男大表!$A$1:$BD$75,MATCH($A73,役男大表!$A$1:$A$75,0),   MATCH(I$1,役男大表!$A$3:$BD$3,0)  )="榮-22",  "x榮18-22",               INDEX(役男大表!$A$1:$BD$75,MATCH($A73,役男大表!$A$1:$A$75,0),   MATCH(I$1,役男大表!$A$3:$BD$3,0)  )                  )  )  )," ",""),"")</f>
        <v/>
      </c>
      <c r="J73" s="197" t="str">
        <f ca="1">_xlfn.IFNA(  SUBSTITUTE(     IF(  INDEX(役男大表!$A$1:$BD$75,MATCH($A73,役男大表!$A$1:$A$75,0),   MATCH(J$1,役男大表!$A$3:$BD$3,0)  )=0,"",  IF(  INDEX(役男大表!$A$1:$BD$75,MATCH($A73,役男大表!$A$1:$A$75,0),   MATCH(J$1,役男大表!$A$3:$BD$3,0)  )="榮","x",  IF(  INDEX(役男大表!$A$1:$BD$75,MATCH($A73,役男大表!$A$1:$A$75,0),   MATCH(J$1,役男大表!$A$3:$BD$3,0)  )="榮-22",  "x榮18-22",               INDEX(役男大表!$A$1:$BD$75,MATCH($A73,役男大表!$A$1:$A$75,0),   MATCH(J$1,役男大表!$A$3:$BD$3,0)  )                  )  )  )," ",""),"")</f>
        <v/>
      </c>
      <c r="K73" s="197" t="str">
        <f ca="1">_xlfn.IFNA(  SUBSTITUTE(     IF(  INDEX(役男大表!$A$1:$BD$75,MATCH($A73,役男大表!$A$1:$A$75,0),   MATCH(K$1,役男大表!$A$3:$BD$3,0)  )=0,"",  IF(  INDEX(役男大表!$A$1:$BD$75,MATCH($A73,役男大表!$A$1:$A$75,0),   MATCH(K$1,役男大表!$A$3:$BD$3,0)  )="榮","x",  IF(  INDEX(役男大表!$A$1:$BD$75,MATCH($A73,役男大表!$A$1:$A$75,0),   MATCH(K$1,役男大表!$A$3:$BD$3,0)  )="榮-22",  "x榮18-22",               INDEX(役男大表!$A$1:$BD$75,MATCH($A73,役男大表!$A$1:$A$75,0),   MATCH(K$1,役男大表!$A$3:$BD$3,0)  )                  )  )  )," ",""),"")</f>
        <v/>
      </c>
      <c r="L73" s="197" t="str">
        <f ca="1">_xlfn.IFNA(  SUBSTITUTE(     IF(  INDEX(役男大表!$A$1:$BD$75,MATCH($A73,役男大表!$A$1:$A$75,0),   MATCH(L$1,役男大表!$A$3:$BD$3,0)  )=0,"",  IF(  INDEX(役男大表!$A$1:$BD$75,MATCH($A73,役男大表!$A$1:$A$75,0),   MATCH(L$1,役男大表!$A$3:$BD$3,0)  )="榮","x",  IF(  INDEX(役男大表!$A$1:$BD$75,MATCH($A73,役男大表!$A$1:$A$75,0),   MATCH(L$1,役男大表!$A$3:$BD$3,0)  )="榮-22",  "x榮18-22",               INDEX(役男大表!$A$1:$BD$75,MATCH($A73,役男大表!$A$1:$A$75,0),   MATCH(L$1,役男大表!$A$3:$BD$3,0)  )                  )  )  )," ",""),"")</f>
        <v/>
      </c>
      <c r="M73" s="197" t="str">
        <f ca="1">_xlfn.IFNA(  SUBSTITUTE(     IF(  INDEX(役男大表!$A$1:$BD$75,MATCH($A73,役男大表!$A$1:$A$75,0),   MATCH(M$1,役男大表!$A$3:$BD$3,0)  )=0,"",  IF(  INDEX(役男大表!$A$1:$BD$75,MATCH($A73,役男大表!$A$1:$A$75,0),   MATCH(M$1,役男大表!$A$3:$BD$3,0)  )="榮","x",  IF(  INDEX(役男大表!$A$1:$BD$75,MATCH($A73,役男大表!$A$1:$A$75,0),   MATCH(M$1,役男大表!$A$3:$BD$3,0)  )="榮-22",  "x榮18-22",               INDEX(役男大表!$A$1:$BD$75,MATCH($A73,役男大表!$A$1:$A$75,0),   MATCH(M$1,役男大表!$A$3:$BD$3,0)  )                  )  )  )," ",""),"")</f>
        <v/>
      </c>
      <c r="N73" s="197" t="str">
        <f ca="1">_xlfn.IFNA(  SUBSTITUTE(     IF(  INDEX(役男大表!$A$1:$BD$75,MATCH($A73,役男大表!$A$1:$A$75,0),   MATCH(N$1,役男大表!$A$3:$BD$3,0)  )=0,"",  IF(  INDEX(役男大表!$A$1:$BD$75,MATCH($A73,役男大表!$A$1:$A$75,0),   MATCH(N$1,役男大表!$A$3:$BD$3,0)  )="榮","x",  IF(  INDEX(役男大表!$A$1:$BD$75,MATCH($A73,役男大表!$A$1:$A$75,0),   MATCH(N$1,役男大表!$A$3:$BD$3,0)  )="榮-22",  "x榮18-22",               INDEX(役男大表!$A$1:$BD$75,MATCH($A73,役男大表!$A$1:$A$75,0),   MATCH(N$1,役男大表!$A$3:$BD$3,0)  )                  )  )  )," ",""),"")</f>
        <v/>
      </c>
      <c r="O73" s="197" t="str">
        <f ca="1">_xlfn.IFNA(  SUBSTITUTE(     IF(  INDEX(役男大表!$A$1:$BD$75,MATCH($A73,役男大表!$A$1:$A$75,0),   MATCH(O$1,役男大表!$A$3:$BD$3,0)  )=0,"",  IF(  INDEX(役男大表!$A$1:$BD$75,MATCH($A73,役男大表!$A$1:$A$75,0),   MATCH(O$1,役男大表!$A$3:$BD$3,0)  )="榮","x",  IF(  INDEX(役男大表!$A$1:$BD$75,MATCH($A73,役男大表!$A$1:$A$75,0),   MATCH(O$1,役男大表!$A$3:$BD$3,0)  )="榮-22",  "x榮18-22",               INDEX(役男大表!$A$1:$BD$75,MATCH($A73,役男大表!$A$1:$A$75,0),   MATCH(O$1,役男大表!$A$3:$BD$3,0)  )                  )  )  )," ",""),"")</f>
        <v/>
      </c>
      <c r="P73" s="197" t="str">
        <f ca="1">_xlfn.IFNA(  SUBSTITUTE(     IF(  INDEX(役男大表!$A$1:$BD$75,MATCH($A73,役男大表!$A$1:$A$75,0),   MATCH(P$1,役男大表!$A$3:$BD$3,0)  )=0,"",  IF(  INDEX(役男大表!$A$1:$BD$75,MATCH($A73,役男大表!$A$1:$A$75,0),   MATCH(P$1,役男大表!$A$3:$BD$3,0)  )="榮","x",  IF(  INDEX(役男大表!$A$1:$BD$75,MATCH($A73,役男大表!$A$1:$A$75,0),   MATCH(P$1,役男大表!$A$3:$BD$3,0)  )="榮-22",  "x榮18-22",               INDEX(役男大表!$A$1:$BD$75,MATCH($A73,役男大表!$A$1:$A$75,0),   MATCH(P$1,役男大表!$A$3:$BD$3,0)  )                  )  )  )," ",""),"")</f>
        <v/>
      </c>
      <c r="Q73" s="197" t="str">
        <f ca="1">_xlfn.IFNA(  SUBSTITUTE(     IF(  INDEX(役男大表!$A$1:$BD$75,MATCH($A73,役男大表!$A$1:$A$75,0),   MATCH(Q$1,役男大表!$A$3:$BD$3,0)  )=0,"",  IF(  INDEX(役男大表!$A$1:$BD$75,MATCH($A73,役男大表!$A$1:$A$75,0),   MATCH(Q$1,役男大表!$A$3:$BD$3,0)  )="榮","x",  IF(  INDEX(役男大表!$A$1:$BD$75,MATCH($A73,役男大表!$A$1:$A$75,0),   MATCH(Q$1,役男大表!$A$3:$BD$3,0)  )="榮-22",  "x榮18-22",               INDEX(役男大表!$A$1:$BD$75,MATCH($A73,役男大表!$A$1:$A$75,0),   MATCH(Q$1,役男大表!$A$3:$BD$3,0)  )                  )  )  )," ",""),"")</f>
        <v/>
      </c>
      <c r="R73" s="197" t="str">
        <f ca="1">_xlfn.IFNA(  SUBSTITUTE(     IF(  INDEX(役男大表!$A$1:$BD$75,MATCH($A73,役男大表!$A$1:$A$75,0),   MATCH(R$1,役男大表!$A$3:$BD$3,0)  )=0,"",  IF(  INDEX(役男大表!$A$1:$BD$75,MATCH($A73,役男大表!$A$1:$A$75,0),   MATCH(R$1,役男大表!$A$3:$BD$3,0)  )="榮","x",  IF(  INDEX(役男大表!$A$1:$BD$75,MATCH($A73,役男大表!$A$1:$A$75,0),   MATCH(R$1,役男大表!$A$3:$BD$3,0)  )="榮-22",  "x榮18-22",               INDEX(役男大表!$A$1:$BD$75,MATCH($A73,役男大表!$A$1:$A$75,0),   MATCH(R$1,役男大表!$A$3:$BD$3,0)  )                  )  )  )," ",""),"")</f>
        <v/>
      </c>
      <c r="S73" s="197" t="str">
        <f ca="1">_xlfn.IFNA(  SUBSTITUTE(     IF(  INDEX(役男大表!$A$1:$BD$75,MATCH($A73,役男大表!$A$1:$A$75,0),   MATCH(S$1,役男大表!$A$3:$BD$3,0)  )=0,"",  IF(  INDEX(役男大表!$A$1:$BD$75,MATCH($A73,役男大表!$A$1:$A$75,0),   MATCH(S$1,役男大表!$A$3:$BD$3,0)  )="榮","x",  IF(  INDEX(役男大表!$A$1:$BD$75,MATCH($A73,役男大表!$A$1:$A$75,0),   MATCH(S$1,役男大表!$A$3:$BD$3,0)  )="榮-22",  "x榮18-22",               INDEX(役男大表!$A$1:$BD$75,MATCH($A73,役男大表!$A$1:$A$75,0),   MATCH(S$1,役男大表!$A$3:$BD$3,0)  )                  )  )  )," ",""),"")</f>
        <v/>
      </c>
      <c r="T73" s="197" t="str">
        <f ca="1">_xlfn.IFNA(  SUBSTITUTE(     IF(  INDEX(役男大表!$A$1:$BD$75,MATCH($A73,役男大表!$A$1:$A$75,0),   MATCH(T$1,役男大表!$A$3:$BD$3,0)  )=0,"",  IF(  INDEX(役男大表!$A$1:$BD$75,MATCH($A73,役男大表!$A$1:$A$75,0),   MATCH(T$1,役男大表!$A$3:$BD$3,0)  )="榮","x",  IF(  INDEX(役男大表!$A$1:$BD$75,MATCH($A73,役男大表!$A$1:$A$75,0),   MATCH(T$1,役男大表!$A$3:$BD$3,0)  )="榮-22",  "x榮18-22",               INDEX(役男大表!$A$1:$BD$75,MATCH($A73,役男大表!$A$1:$A$75,0),   MATCH(T$1,役男大表!$A$3:$BD$3,0)  )                  )  )  )," ",""),"")</f>
        <v/>
      </c>
      <c r="U73" s="197" t="str">
        <f ca="1">_xlfn.IFNA(  SUBSTITUTE(     IF(  INDEX(役男大表!$A$1:$BD$75,MATCH($A73,役男大表!$A$1:$A$75,0),   MATCH(U$1,役男大表!$A$3:$BD$3,0)  )=0,"",  IF(  INDEX(役男大表!$A$1:$BD$75,MATCH($A73,役男大表!$A$1:$A$75,0),   MATCH(U$1,役男大表!$A$3:$BD$3,0)  )="榮","x",  IF(  INDEX(役男大表!$A$1:$BD$75,MATCH($A73,役男大表!$A$1:$A$75,0),   MATCH(U$1,役男大表!$A$3:$BD$3,0)  )="榮-22",  "x榮18-22",               INDEX(役男大表!$A$1:$BD$75,MATCH($A73,役男大表!$A$1:$A$75,0),   MATCH(U$1,役男大表!$A$3:$BD$3,0)  )                  )  )  )," ",""),"")</f>
        <v/>
      </c>
      <c r="V73" s="197" t="str">
        <f ca="1">_xlfn.IFNA(  SUBSTITUTE(     IF(  INDEX(役男大表!$A$1:$BD$75,MATCH($A73,役男大表!$A$1:$A$75,0),   MATCH(V$1,役男大表!$A$3:$BD$3,0)  )=0,"",  IF(  INDEX(役男大表!$A$1:$BD$75,MATCH($A73,役男大表!$A$1:$A$75,0),   MATCH(V$1,役男大表!$A$3:$BD$3,0)  )="榮","x",  IF(  INDEX(役男大表!$A$1:$BD$75,MATCH($A73,役男大表!$A$1:$A$75,0),   MATCH(V$1,役男大表!$A$3:$BD$3,0)  )="榮-22",  "x榮18-22",               INDEX(役男大表!$A$1:$BD$75,MATCH($A73,役男大表!$A$1:$A$75,0),   MATCH(V$1,役男大表!$A$3:$BD$3,0)  )                  )  )  )," ",""),"")</f>
        <v/>
      </c>
      <c r="W73" s="197" t="str">
        <f ca="1">_xlfn.IFNA(  SUBSTITUTE(     IF(  INDEX(役男大表!$A$1:$BD$75,MATCH($A73,役男大表!$A$1:$A$75,0),   MATCH(W$1,役男大表!$A$3:$BD$3,0)  )=0,"",  IF(  INDEX(役男大表!$A$1:$BD$75,MATCH($A73,役男大表!$A$1:$A$75,0),   MATCH(W$1,役男大表!$A$3:$BD$3,0)  )="榮","x",  IF(  INDEX(役男大表!$A$1:$BD$75,MATCH($A73,役男大表!$A$1:$A$75,0),   MATCH(W$1,役男大表!$A$3:$BD$3,0)  )="榮-22",  "x榮18-22",               INDEX(役男大表!$A$1:$BD$75,MATCH($A73,役男大表!$A$1:$A$75,0),   MATCH(W$1,役男大表!$A$3:$BD$3,0)  )                  )  )  )," ",""),"")</f>
        <v/>
      </c>
      <c r="X73" s="197" t="str">
        <f ca="1">_xlfn.IFNA(  SUBSTITUTE(     IF(  INDEX(役男大表!$A$1:$BD$75,MATCH($A73,役男大表!$A$1:$A$75,0),   MATCH(X$1,役男大表!$A$3:$BD$3,0)  )=0,"",  IF(  INDEX(役男大表!$A$1:$BD$75,MATCH($A73,役男大表!$A$1:$A$75,0),   MATCH(X$1,役男大表!$A$3:$BD$3,0)  )="榮","x",  IF(  INDEX(役男大表!$A$1:$BD$75,MATCH($A73,役男大表!$A$1:$A$75,0),   MATCH(X$1,役男大表!$A$3:$BD$3,0)  )="榮-22",  "x榮18-22",               INDEX(役男大表!$A$1:$BD$75,MATCH($A73,役男大表!$A$1:$A$75,0),   MATCH(X$1,役男大表!$A$3:$BD$3,0)  )                  )  )  )," ",""),"")</f>
        <v/>
      </c>
      <c r="Y73" s="197" t="str">
        <f ca="1">_xlfn.IFNA(  SUBSTITUTE(     IF(  INDEX(役男大表!$A$1:$BD$75,MATCH($A73,役男大表!$A$1:$A$75,0),   MATCH(Y$1,役男大表!$A$3:$BD$3,0)  )=0,"",  IF(  INDEX(役男大表!$A$1:$BD$75,MATCH($A73,役男大表!$A$1:$A$75,0),   MATCH(Y$1,役男大表!$A$3:$BD$3,0)  )="榮","x",  IF(  INDEX(役男大表!$A$1:$BD$75,MATCH($A73,役男大表!$A$1:$A$75,0),   MATCH(Y$1,役男大表!$A$3:$BD$3,0)  )="榮-22",  "x榮18-22",               INDEX(役男大表!$A$1:$BD$75,MATCH($A73,役男大表!$A$1:$A$75,0),   MATCH(Y$1,役男大表!$A$3:$BD$3,0)  )                  )  )  )," ",""),"")</f>
        <v/>
      </c>
      <c r="Z73" s="197" t="str">
        <f ca="1">_xlfn.IFNA(  SUBSTITUTE(     IF(  INDEX(役男大表!$A$1:$BD$75,MATCH($A73,役男大表!$A$1:$A$75,0),   MATCH(Z$1,役男大表!$A$3:$BD$3,0)  )=0,"",  IF(  INDEX(役男大表!$A$1:$BD$75,MATCH($A73,役男大表!$A$1:$A$75,0),   MATCH(Z$1,役男大表!$A$3:$BD$3,0)  )="榮","x",  IF(  INDEX(役男大表!$A$1:$BD$75,MATCH($A73,役男大表!$A$1:$A$75,0),   MATCH(Z$1,役男大表!$A$3:$BD$3,0)  )="榮-22",  "x榮18-22",               INDEX(役男大表!$A$1:$BD$75,MATCH($A73,役男大表!$A$1:$A$75,0),   MATCH(Z$1,役男大表!$A$3:$BD$3,0)  )                  )  )  )," ",""),"")</f>
        <v/>
      </c>
      <c r="AA73" s="197" t="str">
        <f ca="1">_xlfn.IFNA(  SUBSTITUTE(     IF(  INDEX(役男大表!$A$1:$BD$75,MATCH($A73,役男大表!$A$1:$A$75,0),   MATCH(AA$1,役男大表!$A$3:$BD$3,0)  )=0,"",  IF(  INDEX(役男大表!$A$1:$BD$75,MATCH($A73,役男大表!$A$1:$A$75,0),   MATCH(AA$1,役男大表!$A$3:$BD$3,0)  )="榮","x",  IF(  INDEX(役男大表!$A$1:$BD$75,MATCH($A73,役男大表!$A$1:$A$75,0),   MATCH(AA$1,役男大表!$A$3:$BD$3,0)  )="榮-22",  "x榮18-22",               INDEX(役男大表!$A$1:$BD$75,MATCH($A73,役男大表!$A$1:$A$75,0),   MATCH(AA$1,役男大表!$A$3:$BD$3,0)  )                  )  )  )," ",""),"")</f>
        <v/>
      </c>
      <c r="AB73" s="197" t="str">
        <f ca="1">_xlfn.IFNA(  SUBSTITUTE(     IF(  INDEX(役男大表!$A$1:$BD$75,MATCH($A73,役男大表!$A$1:$A$75,0),   MATCH(AB$1,役男大表!$A$3:$BD$3,0)  )=0,"",  IF(  INDEX(役男大表!$A$1:$BD$75,MATCH($A73,役男大表!$A$1:$A$75,0),   MATCH(AB$1,役男大表!$A$3:$BD$3,0)  )="榮","x",  IF(  INDEX(役男大表!$A$1:$BD$75,MATCH($A73,役男大表!$A$1:$A$75,0),   MATCH(AB$1,役男大表!$A$3:$BD$3,0)  )="榮-22",  "x榮18-22",               INDEX(役男大表!$A$1:$BD$75,MATCH($A73,役男大表!$A$1:$A$75,0),   MATCH(AB$1,役男大表!$A$3:$BD$3,0)  )                  )  )  )," ",""),"")</f>
        <v/>
      </c>
      <c r="AC73" s="197" t="str">
        <f ca="1">_xlfn.IFNA(  SUBSTITUTE(     IF(  INDEX(役男大表!$A$1:$BD$75,MATCH($A73,役男大表!$A$1:$A$75,0),   MATCH(AC$1,役男大表!$A$3:$BD$3,0)  )=0,"",  IF(  INDEX(役男大表!$A$1:$BD$75,MATCH($A73,役男大表!$A$1:$A$75,0),   MATCH(AC$1,役男大表!$A$3:$BD$3,0)  )="榮","x",  IF(  INDEX(役男大表!$A$1:$BD$75,MATCH($A73,役男大表!$A$1:$A$75,0),   MATCH(AC$1,役男大表!$A$3:$BD$3,0)  )="榮-22",  "x榮18-22",               INDEX(役男大表!$A$1:$BD$75,MATCH($A73,役男大表!$A$1:$A$75,0),   MATCH(AC$1,役男大表!$A$3:$BD$3,0)  )                  )  )  )," ",""),"")</f>
        <v/>
      </c>
      <c r="AD73" s="197" t="str">
        <f ca="1">_xlfn.IFNA(  SUBSTITUTE(     IF(  INDEX(役男大表!$A$1:$BD$75,MATCH($A73,役男大表!$A$1:$A$75,0),   MATCH(AD$1,役男大表!$A$3:$BD$3,0)  )=0,"",  IF(  INDEX(役男大表!$A$1:$BD$75,MATCH($A73,役男大表!$A$1:$A$75,0),   MATCH(AD$1,役男大表!$A$3:$BD$3,0)  )="榮","x",  IF(  INDEX(役男大表!$A$1:$BD$75,MATCH($A73,役男大表!$A$1:$A$75,0),   MATCH(AD$1,役男大表!$A$3:$BD$3,0)  )="榮-22",  "x榮18-22",               INDEX(役男大表!$A$1:$BD$75,MATCH($A73,役男大表!$A$1:$A$75,0),   MATCH(AD$1,役男大表!$A$3:$BD$3,0)  )                  )  )  )," ",""),"")</f>
        <v/>
      </c>
      <c r="AE73" s="197" t="str">
        <f ca="1">_xlfn.IFNA(  SUBSTITUTE(     IF(  INDEX(役男大表!$A$1:$BD$75,MATCH($A73,役男大表!$A$1:$A$75,0),   MATCH(AE$1,役男大表!$A$3:$BD$3,0)  )=0,"",  IF(  INDEX(役男大表!$A$1:$BD$75,MATCH($A73,役男大表!$A$1:$A$75,0),   MATCH(AE$1,役男大表!$A$3:$BD$3,0)  )="榮","x",  IF(  INDEX(役男大表!$A$1:$BD$75,MATCH($A73,役男大表!$A$1:$A$75,0),   MATCH(AE$1,役男大表!$A$3:$BD$3,0)  )="榮-22",  "x榮18-22",               INDEX(役男大表!$A$1:$BD$75,MATCH($A73,役男大表!$A$1:$A$75,0),   MATCH(AE$1,役男大表!$A$3:$BD$3,0)  )                  )  )  )," ",""),"")</f>
        <v/>
      </c>
      <c r="AF73" s="197" t="str">
        <f ca="1">_xlfn.IFNA(  SUBSTITUTE(     IF(  INDEX(役男大表!$A$1:$BD$75,MATCH($A73,役男大表!$A$1:$A$75,0),   MATCH(AF$1,役男大表!$A$3:$BD$3,0)  )=0,"",  IF(  INDEX(役男大表!$A$1:$BD$75,MATCH($A73,役男大表!$A$1:$A$75,0),   MATCH(AF$1,役男大表!$A$3:$BD$3,0)  )="榮","x",  IF(  INDEX(役男大表!$A$1:$BD$75,MATCH($A73,役男大表!$A$1:$A$75,0),   MATCH(AF$1,役男大表!$A$3:$BD$3,0)  )="榮-22",  "x榮18-22",               INDEX(役男大表!$A$1:$BD$75,MATCH($A73,役男大表!$A$1:$A$75,0),   MATCH(AF$1,役男大表!$A$3:$BD$3,0)  )                  )  )  )," ",""),"")</f>
        <v/>
      </c>
      <c r="AG73" s="197" t="str">
        <f ca="1">_xlfn.IFNA(  SUBSTITUTE(     IF(  INDEX(役男大表!$A$1:$BD$75,MATCH($A73,役男大表!$A$1:$A$75,0),   MATCH(AG$1,役男大表!$A$3:$BD$3,0)  )=0,"",  IF(  INDEX(役男大表!$A$1:$BD$75,MATCH($A73,役男大表!$A$1:$A$75,0),   MATCH(AG$1,役男大表!$A$3:$BD$3,0)  )="榮","x",  IF(  INDEX(役男大表!$A$1:$BD$75,MATCH($A73,役男大表!$A$1:$A$75,0),   MATCH(AG$1,役男大表!$A$3:$BD$3,0)  )="榮-22",  "x榮18-22",               INDEX(役男大表!$A$1:$BD$75,MATCH($A73,役男大表!$A$1:$A$75,0),   MATCH(AG$1,役男大表!$A$3:$BD$3,0)  )                  )  )  )," ",""),"")</f>
        <v/>
      </c>
      <c r="AH73" s="98"/>
      <c r="AI73" s="98"/>
      <c r="AJ73" s="98"/>
      <c r="AM73" s="257">
        <f t="shared" si="9"/>
        <v>72</v>
      </c>
      <c r="AN73" s="65" t="str">
        <f t="shared" si="9"/>
        <v/>
      </c>
      <c r="AP73" s="62"/>
      <c r="AU73" s="62"/>
      <c r="AV73" s="62"/>
      <c r="AY73" s="62"/>
      <c r="AZ73" s="62"/>
      <c r="BA73" s="62"/>
      <c r="BB73" s="62"/>
      <c r="BC73" s="62"/>
    </row>
    <row r="74" spans="1:55" ht="25.5" customHeight="1">
      <c r="A74" s="197"/>
      <c r="B74" s="197"/>
      <c r="C74" s="98"/>
      <c r="D74" s="98"/>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M74" s="257"/>
      <c r="AP74" s="62"/>
      <c r="AU74" s="62"/>
      <c r="AV74" s="62"/>
      <c r="AY74" s="62"/>
      <c r="AZ74" s="62"/>
      <c r="BA74" s="62"/>
      <c r="BB74" s="62"/>
      <c r="BC74" s="62"/>
    </row>
    <row r="75" spans="1:55" ht="25.5" customHeight="1">
      <c r="A75" s="197"/>
      <c r="B75" s="19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M75" s="257"/>
      <c r="AP75" s="62"/>
      <c r="AU75" s="62"/>
      <c r="AV75" s="62"/>
      <c r="AY75" s="62"/>
      <c r="AZ75" s="62"/>
      <c r="BA75" s="62"/>
      <c r="BB75" s="62"/>
      <c r="BC75" s="62"/>
    </row>
    <row r="76" spans="1:55" ht="25.5" customHeight="1">
      <c r="A76" s="197"/>
      <c r="B76" s="197"/>
      <c r="C76" s="98"/>
      <c r="D76" s="98"/>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M76" s="257"/>
      <c r="AP76" s="62"/>
      <c r="AU76" s="62"/>
      <c r="AV76" s="62"/>
      <c r="AY76" s="62"/>
      <c r="AZ76" s="62"/>
      <c r="BA76" s="62"/>
      <c r="BB76" s="62"/>
      <c r="BC76" s="62"/>
    </row>
    <row r="77" spans="1:55" ht="25.5" customHeight="1">
      <c r="A77" s="197"/>
      <c r="B77" s="19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M77" s="257"/>
      <c r="AP77" s="62"/>
      <c r="AU77" s="62"/>
      <c r="AV77" s="62"/>
      <c r="AY77" s="62"/>
      <c r="AZ77" s="62"/>
      <c r="BA77" s="62"/>
      <c r="BB77" s="62"/>
      <c r="BC77" s="62"/>
    </row>
    <row r="78" spans="1:55" ht="25.5" customHeight="1">
      <c r="A78" s="197"/>
      <c r="B78" s="197"/>
      <c r="C78" s="98"/>
      <c r="D78" s="98"/>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M78" s="257"/>
      <c r="AP78" s="62"/>
      <c r="AU78" s="62"/>
      <c r="AV78" s="62"/>
      <c r="AY78" s="62"/>
      <c r="AZ78" s="62"/>
      <c r="BA78" s="62"/>
      <c r="BB78" s="62"/>
      <c r="BC78" s="62"/>
    </row>
    <row r="79" spans="1:55" ht="25.5" customHeight="1">
      <c r="A79" s="197"/>
      <c r="B79" s="197"/>
      <c r="C79" s="98"/>
      <c r="D79" s="98"/>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M79" s="257"/>
      <c r="AP79" s="62"/>
      <c r="AU79" s="62"/>
      <c r="AV79" s="62"/>
      <c r="AY79" s="62"/>
      <c r="AZ79" s="62"/>
      <c r="BA79" s="62"/>
      <c r="BB79" s="62"/>
      <c r="BC79" s="62"/>
    </row>
    <row r="80" spans="1:55" ht="25.5" customHeight="1">
      <c r="A80" s="197"/>
      <c r="B80" s="197"/>
      <c r="C80" s="98"/>
      <c r="D80" s="98"/>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M80" s="257"/>
      <c r="AP80" s="62"/>
      <c r="AU80" s="62"/>
      <c r="AV80" s="62"/>
      <c r="AY80" s="62"/>
      <c r="AZ80" s="62"/>
      <c r="BA80" s="62"/>
      <c r="BB80" s="62"/>
      <c r="BC80" s="62"/>
    </row>
    <row r="81" spans="1:55" ht="25.5" customHeight="1">
      <c r="A81" s="197"/>
      <c r="B81" s="197"/>
      <c r="C81" s="98"/>
      <c r="D81" s="98"/>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M81" s="257"/>
      <c r="AP81" s="62"/>
      <c r="AU81" s="62"/>
      <c r="AV81" s="62"/>
      <c r="AY81" s="62"/>
      <c r="AZ81" s="62"/>
      <c r="BA81" s="62"/>
      <c r="BB81" s="62"/>
      <c r="BC81" s="62"/>
    </row>
    <row r="82" spans="1:55" ht="25.5" customHeight="1">
      <c r="A82" s="197"/>
      <c r="B82" s="197"/>
      <c r="C82" s="98"/>
      <c r="D82" s="98"/>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M82" s="257"/>
      <c r="AP82" s="62"/>
      <c r="AU82" s="62"/>
      <c r="AV82" s="62"/>
      <c r="AY82" s="62"/>
      <c r="AZ82" s="62"/>
      <c r="BA82" s="62"/>
      <c r="BB82" s="62"/>
      <c r="BC82" s="62"/>
    </row>
    <row r="83" spans="1:55" ht="25.5" customHeight="1">
      <c r="A83" s="197"/>
      <c r="B83" s="197"/>
      <c r="C83" s="98"/>
      <c r="D83" s="98"/>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M83" s="257"/>
      <c r="AP83" s="62"/>
      <c r="AU83" s="62"/>
      <c r="AV83" s="62"/>
      <c r="AY83" s="62"/>
      <c r="AZ83" s="62"/>
      <c r="BA83" s="62"/>
      <c r="BB83" s="62"/>
      <c r="BC83" s="62"/>
    </row>
    <row r="84" spans="1:55" ht="25.5" customHeight="1">
      <c r="A84" s="197"/>
      <c r="B84" s="197"/>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M84" s="257"/>
      <c r="AP84" s="62"/>
      <c r="AU84" s="62"/>
      <c r="AV84" s="62"/>
      <c r="AY84" s="62"/>
      <c r="AZ84" s="62"/>
      <c r="BA84" s="62"/>
      <c r="BB84" s="62"/>
      <c r="BC84" s="62"/>
    </row>
    <row r="85" spans="1:55" ht="25.5" customHeight="1">
      <c r="A85" s="197"/>
      <c r="B85" s="197"/>
      <c r="C85" s="98"/>
      <c r="D85" s="98"/>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M85" s="257"/>
      <c r="AP85" s="62"/>
      <c r="AU85" s="62"/>
      <c r="AV85" s="62"/>
      <c r="AY85" s="62"/>
      <c r="AZ85" s="62"/>
      <c r="BA85" s="62"/>
      <c r="BB85" s="62"/>
      <c r="BC85" s="62"/>
    </row>
    <row r="86" spans="1:55" ht="25.5" customHeight="1">
      <c r="A86" s="197"/>
      <c r="B86" s="197"/>
      <c r="C86" s="98"/>
      <c r="D86" s="98"/>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M86" s="257"/>
      <c r="AP86" s="62"/>
      <c r="AU86" s="62"/>
      <c r="AV86" s="62"/>
      <c r="AY86" s="62"/>
      <c r="AZ86" s="62"/>
      <c r="BA86" s="62"/>
      <c r="BB86" s="62"/>
      <c r="BC86" s="62"/>
    </row>
    <row r="87" spans="1:55" ht="25.5" customHeight="1">
      <c r="A87" s="197"/>
      <c r="B87" s="197"/>
      <c r="C87" s="98"/>
      <c r="D87" s="98"/>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M87" s="257"/>
      <c r="AP87" s="62"/>
      <c r="AU87" s="62"/>
      <c r="AV87" s="62"/>
      <c r="AY87" s="62"/>
      <c r="AZ87" s="62"/>
      <c r="BA87" s="62"/>
      <c r="BB87" s="62"/>
      <c r="BC87" s="62"/>
    </row>
    <row r="88" spans="1:55" ht="25.5" customHeight="1">
      <c r="A88" s="197"/>
      <c r="B88" s="197"/>
      <c r="C88" s="98"/>
      <c r="D88" s="98"/>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M88" s="257"/>
      <c r="AP88" s="62"/>
      <c r="AU88" s="62"/>
      <c r="AV88" s="62"/>
      <c r="AY88" s="62"/>
      <c r="AZ88" s="62"/>
      <c r="BA88" s="62"/>
      <c r="BB88" s="62"/>
      <c r="BC88" s="62"/>
    </row>
    <row r="89" spans="1:55" ht="25.5" customHeight="1">
      <c r="A89" s="197"/>
      <c r="B89" s="197"/>
      <c r="C89" s="98"/>
      <c r="D89" s="98"/>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M89" s="257"/>
      <c r="AP89" s="62"/>
      <c r="AU89" s="62"/>
      <c r="AV89" s="62"/>
      <c r="AY89" s="62"/>
      <c r="AZ89" s="62"/>
      <c r="BA89" s="62"/>
      <c r="BB89" s="62"/>
      <c r="BC89" s="62"/>
    </row>
    <row r="90" spans="1:55" ht="25.5" customHeight="1">
      <c r="A90" s="197"/>
      <c r="B90" s="197"/>
      <c r="C90" s="98"/>
      <c r="D90" s="98"/>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P90" s="62"/>
      <c r="AU90" s="62"/>
      <c r="AV90" s="62"/>
      <c r="AY90" s="62"/>
      <c r="AZ90" s="62"/>
      <c r="BA90" s="62"/>
      <c r="BB90" s="62"/>
      <c r="BC90" s="62"/>
    </row>
    <row r="91" spans="1:55" ht="25.5" customHeight="1">
      <c r="A91" s="197"/>
      <c r="B91" s="197"/>
      <c r="C91" s="98"/>
      <c r="D91" s="98"/>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P91" s="62"/>
      <c r="AU91" s="62"/>
      <c r="AV91" s="62"/>
      <c r="AY91" s="62"/>
      <c r="AZ91" s="62"/>
      <c r="BA91" s="62"/>
      <c r="BB91" s="62"/>
      <c r="BC91" s="62"/>
    </row>
    <row r="92" spans="1:55" ht="25.5" customHeight="1">
      <c r="A92" s="197"/>
      <c r="B92" s="65"/>
      <c r="C92" s="98"/>
      <c r="D92" s="98"/>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P92" s="62"/>
      <c r="AU92" s="62"/>
      <c r="AV92" s="62"/>
      <c r="AY92" s="62"/>
      <c r="AZ92" s="62"/>
      <c r="BA92" s="62"/>
      <c r="BB92" s="62"/>
      <c r="BC92" s="62"/>
    </row>
    <row r="93" spans="1:55" ht="25.5" customHeight="1">
      <c r="A93" s="300"/>
      <c r="C93" s="299"/>
      <c r="D93" s="299"/>
      <c r="E93" s="299"/>
      <c r="F93" s="299"/>
      <c r="G93" s="299"/>
      <c r="H93" s="299"/>
      <c r="I93" s="299"/>
      <c r="J93" s="299"/>
      <c r="K93" s="299"/>
      <c r="L93" s="299"/>
      <c r="M93" s="299"/>
      <c r="N93" s="299"/>
      <c r="O93" s="299"/>
      <c r="P93" s="299"/>
      <c r="Q93" s="299"/>
      <c r="R93" s="299"/>
      <c r="S93" s="299"/>
      <c r="T93" s="299"/>
      <c r="U93" s="299"/>
      <c r="V93" s="299"/>
      <c r="W93" s="299"/>
      <c r="X93" s="299"/>
      <c r="Y93" s="299"/>
      <c r="Z93" s="299"/>
      <c r="AA93" s="299"/>
      <c r="AB93" s="299"/>
      <c r="AC93" s="299"/>
      <c r="AD93" s="299"/>
      <c r="AE93" s="299"/>
      <c r="AF93" s="299"/>
      <c r="AG93" s="299"/>
      <c r="AH93" s="299"/>
      <c r="AI93" s="299"/>
      <c r="AJ93" s="299"/>
      <c r="AP93" s="62"/>
      <c r="AU93" s="62"/>
      <c r="AV93" s="62"/>
      <c r="AY93" s="62"/>
      <c r="AZ93" s="62"/>
      <c r="BA93" s="62"/>
      <c r="BB93" s="62"/>
      <c r="BC93" s="62"/>
    </row>
    <row r="94" spans="1:55" ht="25.5" customHeight="1">
      <c r="A94" s="300"/>
      <c r="C94" s="299"/>
      <c r="D94" s="299"/>
      <c r="E94" s="299"/>
      <c r="F94" s="299"/>
      <c r="G94" s="299"/>
      <c r="H94" s="299"/>
      <c r="I94" s="299"/>
      <c r="J94" s="299"/>
      <c r="K94" s="299"/>
      <c r="L94" s="299"/>
      <c r="M94" s="299"/>
      <c r="N94" s="299"/>
      <c r="O94" s="299"/>
      <c r="P94" s="299"/>
      <c r="Q94" s="299"/>
      <c r="R94" s="299"/>
      <c r="S94" s="299"/>
      <c r="T94" s="299"/>
      <c r="U94" s="299"/>
      <c r="V94" s="299"/>
      <c r="W94" s="299"/>
      <c r="X94" s="299"/>
      <c r="Y94" s="299"/>
      <c r="Z94" s="299"/>
      <c r="AA94" s="299"/>
      <c r="AB94" s="299"/>
      <c r="AC94" s="299"/>
      <c r="AD94" s="299"/>
      <c r="AE94" s="299"/>
      <c r="AF94" s="299"/>
      <c r="AG94" s="299"/>
      <c r="AH94" s="299"/>
      <c r="AI94" s="299"/>
      <c r="AJ94" s="299"/>
      <c r="AP94" s="62"/>
      <c r="AU94" s="62"/>
      <c r="AV94" s="62"/>
      <c r="AY94" s="62"/>
      <c r="AZ94" s="62"/>
      <c r="BA94" s="62"/>
      <c r="BB94" s="62"/>
      <c r="BC94" s="62"/>
    </row>
    <row r="95" spans="1:55" ht="25.5" customHeight="1">
      <c r="A95" s="300"/>
      <c r="C95" s="299"/>
      <c r="D95" s="299"/>
      <c r="E95" s="299"/>
      <c r="F95" s="299"/>
      <c r="G95" s="299"/>
      <c r="H95" s="299"/>
      <c r="I95" s="299"/>
      <c r="J95" s="299"/>
      <c r="K95" s="299"/>
      <c r="L95" s="299"/>
      <c r="M95" s="299"/>
      <c r="N95" s="299"/>
      <c r="O95" s="299"/>
      <c r="P95" s="299"/>
      <c r="Q95" s="299"/>
      <c r="R95" s="299"/>
      <c r="S95" s="299"/>
      <c r="T95" s="299"/>
      <c r="U95" s="299"/>
      <c r="V95" s="299"/>
      <c r="W95" s="299"/>
      <c r="X95" s="299"/>
      <c r="Y95" s="299"/>
      <c r="Z95" s="299"/>
      <c r="AA95" s="299"/>
      <c r="AB95" s="299"/>
      <c r="AC95" s="299"/>
      <c r="AD95" s="299"/>
      <c r="AE95" s="299"/>
      <c r="AF95" s="299"/>
      <c r="AG95" s="299"/>
      <c r="AH95" s="299"/>
      <c r="AI95" s="299"/>
      <c r="AJ95" s="299"/>
      <c r="AP95" s="62"/>
      <c r="AU95" s="62"/>
      <c r="AV95" s="62"/>
      <c r="AY95" s="62"/>
      <c r="AZ95" s="62"/>
      <c r="BA95" s="62"/>
      <c r="BB95" s="62"/>
      <c r="BC95" s="62"/>
    </row>
    <row r="96" spans="1:55" ht="25.5" customHeight="1">
      <c r="A96" s="300"/>
      <c r="C96" s="299"/>
      <c r="D96" s="299"/>
      <c r="E96" s="299"/>
      <c r="F96" s="299"/>
      <c r="G96" s="299"/>
      <c r="H96" s="299"/>
      <c r="I96" s="299"/>
      <c r="J96" s="299"/>
      <c r="K96" s="299"/>
      <c r="L96" s="299"/>
      <c r="M96" s="299"/>
      <c r="N96" s="299"/>
      <c r="O96" s="299"/>
      <c r="P96" s="299"/>
      <c r="Q96" s="299"/>
      <c r="R96" s="299"/>
      <c r="S96" s="299"/>
      <c r="T96" s="299"/>
      <c r="U96" s="299"/>
      <c r="V96" s="299"/>
      <c r="W96" s="299"/>
      <c r="X96" s="299"/>
      <c r="Y96" s="299"/>
      <c r="Z96" s="299"/>
      <c r="AA96" s="299"/>
      <c r="AB96" s="299"/>
      <c r="AC96" s="299"/>
      <c r="AD96" s="299"/>
      <c r="AE96" s="299"/>
      <c r="AF96" s="299"/>
      <c r="AG96" s="299"/>
      <c r="AH96" s="299"/>
      <c r="AI96" s="299"/>
      <c r="AJ96" s="299"/>
      <c r="AP96" s="62"/>
      <c r="AU96" s="62"/>
      <c r="AV96" s="62"/>
      <c r="AY96" s="62"/>
      <c r="AZ96" s="62"/>
      <c r="BA96" s="62"/>
      <c r="BB96" s="62"/>
      <c r="BC96" s="62"/>
    </row>
    <row r="97" spans="1:55" ht="25.5" customHeight="1">
      <c r="A97" s="300"/>
      <c r="C97" s="299"/>
      <c r="D97" s="299"/>
      <c r="E97" s="299"/>
      <c r="F97" s="299"/>
      <c r="G97" s="299"/>
      <c r="H97" s="299"/>
      <c r="I97" s="299"/>
      <c r="J97" s="299"/>
      <c r="K97" s="299"/>
      <c r="L97" s="299"/>
      <c r="M97" s="299"/>
      <c r="N97" s="299"/>
      <c r="O97" s="299"/>
      <c r="P97" s="299"/>
      <c r="Q97" s="299"/>
      <c r="R97" s="299"/>
      <c r="S97" s="299"/>
      <c r="T97" s="299"/>
      <c r="U97" s="299"/>
      <c r="V97" s="299"/>
      <c r="W97" s="299"/>
      <c r="X97" s="299"/>
      <c r="Y97" s="299"/>
      <c r="Z97" s="299"/>
      <c r="AA97" s="299"/>
      <c r="AB97" s="299"/>
      <c r="AC97" s="299"/>
      <c r="AD97" s="299"/>
      <c r="AE97" s="299"/>
      <c r="AF97" s="299"/>
      <c r="AG97" s="299"/>
      <c r="AH97" s="299"/>
      <c r="AI97" s="299"/>
      <c r="AJ97" s="299"/>
      <c r="AP97" s="62"/>
      <c r="AU97" s="62"/>
      <c r="AV97" s="62"/>
      <c r="AY97" s="62"/>
      <c r="AZ97" s="62"/>
      <c r="BA97" s="62"/>
      <c r="BB97" s="62"/>
      <c r="BC97" s="62"/>
    </row>
    <row r="98" spans="1:55" ht="25.5" customHeight="1">
      <c r="A98" s="300"/>
      <c r="C98" s="299"/>
      <c r="D98" s="299"/>
      <c r="E98" s="299"/>
      <c r="F98" s="299"/>
      <c r="G98" s="299"/>
      <c r="H98" s="299"/>
      <c r="I98" s="299"/>
      <c r="J98" s="299"/>
      <c r="K98" s="299"/>
      <c r="L98" s="299"/>
      <c r="M98" s="299"/>
      <c r="N98" s="299"/>
      <c r="O98" s="299"/>
      <c r="P98" s="299"/>
      <c r="Q98" s="299"/>
      <c r="R98" s="299"/>
      <c r="S98" s="299"/>
      <c r="T98" s="299"/>
      <c r="U98" s="299"/>
      <c r="V98" s="299"/>
      <c r="W98" s="299"/>
      <c r="X98" s="299"/>
      <c r="Y98" s="299"/>
      <c r="Z98" s="299"/>
      <c r="AA98" s="299"/>
      <c r="AB98" s="299"/>
      <c r="AC98" s="299"/>
      <c r="AD98" s="299"/>
      <c r="AE98" s="299"/>
      <c r="AF98" s="299"/>
      <c r="AG98" s="299"/>
      <c r="AH98" s="299"/>
      <c r="AI98" s="299"/>
      <c r="AJ98" s="299"/>
      <c r="AP98" s="62"/>
      <c r="AU98" s="62"/>
      <c r="AV98" s="62"/>
      <c r="AY98" s="62"/>
      <c r="AZ98" s="62"/>
      <c r="BA98" s="62"/>
      <c r="BB98" s="62"/>
      <c r="BC98" s="62"/>
    </row>
    <row r="99" spans="1:55" ht="25.5" customHeight="1">
      <c r="C99" s="299"/>
      <c r="D99" s="299"/>
      <c r="E99" s="299"/>
      <c r="F99" s="299"/>
      <c r="G99" s="299"/>
      <c r="H99" s="299"/>
      <c r="I99" s="299"/>
      <c r="J99" s="299"/>
      <c r="K99" s="299"/>
      <c r="L99" s="299"/>
      <c r="M99" s="299"/>
      <c r="N99" s="299"/>
      <c r="O99" s="299"/>
      <c r="P99" s="299"/>
      <c r="Q99" s="299"/>
      <c r="R99" s="299"/>
      <c r="S99" s="299"/>
      <c r="T99" s="299"/>
      <c r="U99" s="299"/>
      <c r="V99" s="299"/>
      <c r="W99" s="299"/>
      <c r="X99" s="299"/>
      <c r="Y99" s="299"/>
      <c r="Z99" s="299"/>
      <c r="AA99" s="299"/>
      <c r="AB99" s="299"/>
      <c r="AC99" s="299"/>
      <c r="AD99" s="299"/>
      <c r="AE99" s="299"/>
      <c r="AF99" s="299"/>
      <c r="AG99" s="299"/>
      <c r="AH99" s="299"/>
      <c r="AI99" s="299"/>
      <c r="AJ99" s="299"/>
      <c r="AP99" s="62"/>
      <c r="AU99" s="62"/>
      <c r="AV99" s="62"/>
      <c r="AY99" s="62"/>
      <c r="AZ99" s="62"/>
      <c r="BA99" s="62"/>
      <c r="BB99" s="62"/>
      <c r="BC99" s="62"/>
    </row>
    <row r="100" spans="1:55">
      <c r="A100" s="65" t="str">
        <f t="shared" ref="A100:AG100" si="13">A1</f>
        <v>番號</v>
      </c>
      <c r="B100" s="65" t="str">
        <f t="shared" si="13"/>
        <v xml:space="preserve"> 姓名</v>
      </c>
      <c r="C100" s="340">
        <f t="shared" ca="1" si="13"/>
        <v>44531</v>
      </c>
      <c r="D100" s="340">
        <f t="shared" ca="1" si="13"/>
        <v>44532</v>
      </c>
      <c r="E100" s="340">
        <f t="shared" ca="1" si="13"/>
        <v>44533</v>
      </c>
      <c r="F100" s="340">
        <f t="shared" ca="1" si="13"/>
        <v>44534</v>
      </c>
      <c r="G100" s="340">
        <f t="shared" ca="1" si="13"/>
        <v>44535</v>
      </c>
      <c r="H100" s="340">
        <f t="shared" ca="1" si="13"/>
        <v>44536</v>
      </c>
      <c r="I100" s="340">
        <f t="shared" ca="1" si="13"/>
        <v>44537</v>
      </c>
      <c r="J100" s="340">
        <f t="shared" ca="1" si="13"/>
        <v>44538</v>
      </c>
      <c r="K100" s="340">
        <f t="shared" ca="1" si="13"/>
        <v>44539</v>
      </c>
      <c r="L100" s="340">
        <f t="shared" ca="1" si="13"/>
        <v>44540</v>
      </c>
      <c r="M100" s="340">
        <f t="shared" ca="1" si="13"/>
        <v>44541</v>
      </c>
      <c r="N100" s="340">
        <f t="shared" ca="1" si="13"/>
        <v>44542</v>
      </c>
      <c r="O100" s="340">
        <f t="shared" ca="1" si="13"/>
        <v>44543</v>
      </c>
      <c r="P100" s="340">
        <f t="shared" ca="1" si="13"/>
        <v>44544</v>
      </c>
      <c r="Q100" s="340">
        <f t="shared" ca="1" si="13"/>
        <v>44545</v>
      </c>
      <c r="R100" s="340">
        <f t="shared" ca="1" si="13"/>
        <v>44546</v>
      </c>
      <c r="S100" s="340">
        <f t="shared" ca="1" si="13"/>
        <v>44547</v>
      </c>
      <c r="T100" s="340">
        <f t="shared" ca="1" si="13"/>
        <v>44548</v>
      </c>
      <c r="U100" s="340">
        <f t="shared" ca="1" si="13"/>
        <v>44549</v>
      </c>
      <c r="V100" s="340">
        <f t="shared" ca="1" si="13"/>
        <v>44550</v>
      </c>
      <c r="W100" s="340">
        <f t="shared" ca="1" si="13"/>
        <v>44551</v>
      </c>
      <c r="X100" s="340">
        <f t="shared" ca="1" si="13"/>
        <v>44552</v>
      </c>
      <c r="Y100" s="340">
        <f t="shared" ca="1" si="13"/>
        <v>44553</v>
      </c>
      <c r="Z100" s="340">
        <f t="shared" ca="1" si="13"/>
        <v>44554</v>
      </c>
      <c r="AA100" s="340">
        <f t="shared" ca="1" si="13"/>
        <v>44555</v>
      </c>
      <c r="AB100" s="340">
        <f t="shared" ca="1" si="13"/>
        <v>44556</v>
      </c>
      <c r="AC100" s="340">
        <f t="shared" ca="1" si="13"/>
        <v>44557</v>
      </c>
      <c r="AD100" s="340">
        <f t="shared" ca="1" si="13"/>
        <v>44558</v>
      </c>
      <c r="AE100" s="340">
        <f t="shared" ca="1" si="13"/>
        <v>44559</v>
      </c>
      <c r="AF100" s="340">
        <f t="shared" ca="1" si="13"/>
        <v>44560</v>
      </c>
      <c r="AG100" s="340">
        <f t="shared" ca="1" si="13"/>
        <v>44561</v>
      </c>
      <c r="AH100" s="65"/>
      <c r="AI100" s="65"/>
      <c r="AJ100" s="65"/>
      <c r="AP100" s="62"/>
      <c r="AU100" s="62"/>
      <c r="AV100" s="62"/>
      <c r="AY100" s="62"/>
      <c r="AZ100" s="62"/>
      <c r="BA100" s="62"/>
      <c r="BB100" s="62"/>
      <c r="BC100" s="62"/>
    </row>
    <row r="101" spans="1:55">
      <c r="A101" s="65">
        <f>A2</f>
        <v>1</v>
      </c>
      <c r="B101" s="65" t="str">
        <f>B2</f>
        <v>呂浩維</v>
      </c>
      <c r="C101" s="65" t="str">
        <f ca="1">IF(   (ROW(AO2)-1)&lt;=暫1!$B$2,           IF(  AND(  OR(  C2="x",C2="補"  ), OR(  D2 ="x",D2="補",D2="x榮18-22",D2="x公18-22",D2="x榮22-08"  ), $AP2 =""),"全日休",  IF(  AND(  OR(  C2="x",C2="病"  ), OR(  D2 ="病"  ), $AP2 =""),"病(事)假",  IF(  AND(  OR(  C2="x",C2="補"  ), OR(  D2 ="補"  ), $AP2 =""),"補休",  IF(  AND(  OR(  C2="x",C2="喪"  ), OR(  D2 ="喪"  ), $AP2 =""),"喪假",  IF(  AND(  OR(  C2="x",C2="婚",C2="產"  ), OR(  D2 ="婚",D2="產"  ), $AP2 =""),"婚(產)假",  IF(  AND(  OR(  C2="x",C2="公"  ), OR(  D2 ="公"  ), $AP2 =""),"公假",  IF(  AND(  OR(  C2="x",C2="補",C2="婚",C2="公",C2="病",C2="事",C2="x榮18-22"  ),OR(D2=""), $AP2 =""  ),"18收",  IF(  AND(  OR(  C2 ="榮14-18",C2 ="榮10-18",C2 ="榮06-18",C2 ="病14-18"  ),OR(  D2 ="x",D2="補",D2="婚",D2="公",D2="病",D2="事",D2="x"  ), $AP2 =""),"18放早走",  IF(  AND(  OR(  C2 =""),OR(  D2 ="x",D2="補",D2="婚",D2="公",D2="病",D2="事",D2="x榮*",D2="榮",D2="榮-22"  ), $AP2 =""),"18放",  IF(  AND(  OR(  C2="當日退伍"  ),OR(  D2="退伍",D2="退", D2=""  ), $AP2 =""),"當日退伍",  IF(AND(  OR(C2="退",C2="退伍" ), OR(D2="退",D2="退伍" ), $AP2 =""),"退伍","全日勤"  )  )  )  )  )  )  )  )  )  )  ),"")</f>
        <v>全日勤</v>
      </c>
      <c r="D101" s="65" t="str">
        <f ca="1">IF(   (ROW(AP2)-1)&lt;=暫1!$B$2,           IF(  AND(  OR(  D2="x",D2="補"  ), OR(  E2 ="x",E2="補",E2="x榮18-22",E2="x公18-22",E2="x榮22-08"  ), $AP2 =""),"全日休",  IF(  AND(  OR(  D2="x",D2="病"  ), OR(  E2 ="病"  ), $AP2 =""),"病(事)假",  IF(  AND(  OR(  D2="x",D2="補"  ), OR(  E2 ="補"  ), $AP2 =""),"補休",  IF(  AND(  OR(  D2="x",D2="喪"  ), OR(  E2 ="喪"  ), $AP2 =""),"喪假",  IF(  AND(  OR(  D2="x",D2="婚",D2="產"  ), OR(  E2 ="婚",E2="產"  ), $AP2 =""),"婚(產)假",  IF(  AND(  OR(  D2="x",D2="公"  ), OR(  E2 ="公"  ), $AP2 =""),"公假",  IF(  AND(  OR(  D2="x",D2="補",D2="婚",D2="公",D2="病",D2="事",D2="x榮18-22"  ),OR(E2=""), $AP2 =""  ),"18收",  IF(  AND(  OR(  D2 ="榮14-18",D2 ="榮10-18",D2 ="榮06-18",D2 ="病14-18"  ),OR(  E2 ="x",E2="補",E2="婚",E2="公",E2="病",E2="事",E2="x"  ), $AP2 =""),"18放早走",  IF(  AND(  OR(  D2 =""),OR(  E2 ="x",E2="補",E2="婚",E2="公",E2="病",E2="事",E2="x榮*",E2="榮",E2="榮-22"  ), $AP2 =""),"18放",  IF(  AND(  OR(  D2="當日退伍"  ),OR(  E2="退伍",E2="退", E2=""  ), $AP2 =""),"當日退伍",  IF(AND(  OR(D2="退",D2="退伍" ), OR(E2="退",E2="退伍" ), $AP2 =""),"退伍","全日勤"  )  )  )  )  )  )  )  )  )  )  ),"")</f>
        <v>全日勤</v>
      </c>
      <c r="E101" s="65" t="str">
        <f ca="1">IF(   (ROW(AQ2)-1)&lt;=暫1!$B$2,           IF(  AND(  OR(  E2="x",E2="補"  ), OR(  F2 ="x",F2="補",F2="x榮18-22",F2="x公18-22",F2="x榮22-08"  ), $AP2 =""),"全日休",  IF(  AND(  OR(  E2="x",E2="病"  ), OR(  F2 ="病"  ), $AP2 =""),"病(事)假",  IF(  AND(  OR(  E2="x",E2="補"  ), OR(  F2 ="補"  ), $AP2 =""),"補休",  IF(  AND(  OR(  E2="x",E2="喪"  ), OR(  F2 ="喪"  ), $AP2 =""),"喪假",  IF(  AND(  OR(  E2="x",E2="婚",E2="產"  ), OR(  F2 ="婚",F2="產"  ), $AP2 =""),"婚(產)假",  IF(  AND(  OR(  E2="x",E2="公"  ), OR(  F2 ="公"  ), $AP2 =""),"公假",  IF(  AND(  OR(  E2="x",E2="補",E2="婚",E2="公",E2="病",E2="事",E2="x榮18-22"  ),OR(F2=""), $AP2 =""  ),"18收",  IF(  AND(  OR(  E2 ="榮14-18",E2 ="榮10-18",E2 ="榮06-18",E2 ="病14-18"  ),OR(  F2 ="x",F2="補",F2="婚",F2="公",F2="病",F2="事",F2="x"  ), $AP2 =""),"18放早走",  IF(  AND(  OR(  E2 =""),OR(  F2 ="x",F2="補",F2="婚",F2="公",F2="病",F2="事",F2="x榮*",F2="榮",F2="榮-22"  ), $AP2 =""),"18放",  IF(  AND(  OR(  E2="當日退伍"  ),OR(  F2="退伍",F2="退", F2=""  ), $AP2 =""),"當日退伍",  IF(AND(  OR(E2="退",E2="退伍" ), OR(F2="退",F2="退伍" ), $AP2 =""),"退伍","全日勤"  )  )  )  )  )  )  )  )  )  )  ),"")</f>
        <v>全日勤</v>
      </c>
      <c r="F101" s="65" t="str">
        <f ca="1">IF(   (ROW(AR2)-1)&lt;=暫1!$B$2,           IF(  AND(  OR(  F2="x",F2="補"  ), OR(  G2 ="x",G2="補",G2="x榮18-22",G2="x公18-22",G2="x榮22-08"  ), $AP2 =""),"全日休",  IF(  AND(  OR(  F2="x",F2="病"  ), OR(  G2 ="病"  ), $AP2 =""),"病(事)假",  IF(  AND(  OR(  F2="x",F2="補"  ), OR(  G2 ="補"  ), $AP2 =""),"補休",  IF(  AND(  OR(  F2="x",F2="喪"  ), OR(  G2 ="喪"  ), $AP2 =""),"喪假",  IF(  AND(  OR(  F2="x",F2="婚",F2="產"  ), OR(  G2 ="婚",G2="產"  ), $AP2 =""),"婚(產)假",  IF(  AND(  OR(  F2="x",F2="公"  ), OR(  G2 ="公"  ), $AP2 =""),"公假",  IF(  AND(  OR(  F2="x",F2="補",F2="婚",F2="公",F2="病",F2="事",F2="x榮18-22"  ),OR(G2=""), $AP2 =""  ),"18收",  IF(  AND(  OR(  F2 ="榮14-18",F2 ="榮10-18",F2 ="榮06-18",F2 ="病14-18"  ),OR(  G2 ="x",G2="補",G2="婚",G2="公",G2="病",G2="事",G2="x"  ), $AP2 =""),"18放早走",  IF(  AND(  OR(  F2 =""),OR(  G2 ="x",G2="補",G2="婚",G2="公",G2="病",G2="事",G2="x榮*",G2="榮",G2="榮-22"  ), $AP2 =""),"18放",  IF(  AND(  OR(  F2="當日退伍"  ),OR(  G2="退伍",G2="退", G2=""  ), $AP2 =""),"當日退伍",  IF(AND(  OR(F2="退",F2="退伍" ), OR(G2="退",G2="退伍" ), $AP2 =""),"退伍","全日勤"  )  )  )  )  )  )  )  )  )  )  ),"")</f>
        <v>全日勤</v>
      </c>
      <c r="G101" s="65" t="str">
        <f ca="1">IF(   (ROW(AS2)-1)&lt;=暫1!$B$2,           IF(  AND(  OR(  G2="x",G2="補"  ), OR(  H2 ="x",H2="補",H2="x榮18-22",H2="x公18-22",H2="x榮22-08"  ), $AP2 =""),"全日休",  IF(  AND(  OR(  G2="x",G2="病"  ), OR(  H2 ="病"  ), $AP2 =""),"病(事)假",  IF(  AND(  OR(  G2="x",G2="補"  ), OR(  H2 ="補"  ), $AP2 =""),"補休",  IF(  AND(  OR(  G2="x",G2="喪"  ), OR(  H2 ="喪"  ), $AP2 =""),"喪假",  IF(  AND(  OR(  G2="x",G2="婚",G2="產"  ), OR(  H2 ="婚",H2="產"  ), $AP2 =""),"婚(產)假",  IF(  AND(  OR(  G2="x",G2="公"  ), OR(  H2 ="公"  ), $AP2 =""),"公假",  IF(  AND(  OR(  G2="x",G2="補",G2="婚",G2="公",G2="病",G2="事",G2="x榮18-22"  ),OR(H2=""), $AP2 =""  ),"18收",  IF(  AND(  OR(  G2 ="榮14-18",G2 ="榮10-18",G2 ="榮06-18",G2 ="病14-18"  ),OR(  H2 ="x",H2="補",H2="婚",H2="公",H2="病",H2="事",H2="x"  ), $AP2 =""),"18放早走",  IF(  AND(  OR(  G2 =""),OR(  H2 ="x",H2="補",H2="婚",H2="公",H2="病",H2="事",H2="x榮*",H2="榮",H2="榮-22"  ), $AP2 =""),"18放",  IF(  AND(  OR(  G2="當日退伍"  ),OR(  H2="退伍",H2="退", H2=""  ), $AP2 =""),"當日退伍",  IF(AND(  OR(G2="退",G2="退伍" ), OR(H2="退",H2="退伍" ), $AP2 =""),"退伍","全日勤"  )  )  )  )  )  )  )  )  )  )  ),"")</f>
        <v>全日勤</v>
      </c>
      <c r="H101" s="65" t="str">
        <f ca="1">IF(   (ROW(AT2)-1)&lt;=暫1!$B$2,           IF(  AND(  OR(  H2="x",H2="補"  ), OR(  I2 ="x",I2="補",I2="x榮18-22",I2="x公18-22",I2="x榮22-08"  ), $AP2 =""),"全日休",  IF(  AND(  OR(  H2="x",H2="病"  ), OR(  I2 ="病"  ), $AP2 =""),"病(事)假",  IF(  AND(  OR(  H2="x",H2="補"  ), OR(  I2 ="補"  ), $AP2 =""),"補休",  IF(  AND(  OR(  H2="x",H2="喪"  ), OR(  I2 ="喪"  ), $AP2 =""),"喪假",  IF(  AND(  OR(  H2="x",H2="婚",H2="產"  ), OR(  I2 ="婚",I2="產"  ), $AP2 =""),"婚(產)假",  IF(  AND(  OR(  H2="x",H2="公"  ), OR(  I2 ="公"  ), $AP2 =""),"公假",  IF(  AND(  OR(  H2="x",H2="補",H2="婚",H2="公",H2="病",H2="事",H2="x榮18-22"  ),OR(I2=""), $AP2 =""  ),"18收",  IF(  AND(  OR(  H2 ="榮14-18",H2 ="榮10-18",H2 ="榮06-18",H2 ="病14-18"  ),OR(  I2 ="x",I2="補",I2="婚",I2="公",I2="病",I2="事",I2="x"  ), $AP2 =""),"18放早走",  IF(  AND(  OR(  H2 =""),OR(  I2 ="x",I2="補",I2="婚",I2="公",I2="病",I2="事",I2="x榮*",I2="榮",I2="榮-22"  ), $AP2 =""),"18放",  IF(  AND(  OR(  H2="當日退伍"  ),OR(  I2="退伍",I2="退", I2=""  ), $AP2 =""),"當日退伍",  IF(AND(  OR(H2="退",H2="退伍" ), OR(I2="退",I2="退伍" ), $AP2 =""),"退伍","全日勤"  )  )  )  )  )  )  )  )  )  )  ),"")</f>
        <v>全日勤</v>
      </c>
      <c r="I101" s="65" t="str">
        <f ca="1">IF(   (ROW(AU2)-1)&lt;=暫1!$B$2,           IF(  AND(  OR(  I2="x",I2="補"  ), OR(  J2 ="x",J2="補",J2="x榮18-22",J2="x公18-22",J2="x榮22-08"  ), $AP2 =""),"全日休",  IF(  AND(  OR(  I2="x",I2="病"  ), OR(  J2 ="病"  ), $AP2 =""),"病(事)假",  IF(  AND(  OR(  I2="x",I2="補"  ), OR(  J2 ="補"  ), $AP2 =""),"補休",  IF(  AND(  OR(  I2="x",I2="喪"  ), OR(  J2 ="喪"  ), $AP2 =""),"喪假",  IF(  AND(  OR(  I2="x",I2="婚",I2="產"  ), OR(  J2 ="婚",J2="產"  ), $AP2 =""),"婚(產)假",  IF(  AND(  OR(  I2="x",I2="公"  ), OR(  J2 ="公"  ), $AP2 =""),"公假",  IF(  AND(  OR(  I2="x",I2="補",I2="婚",I2="公",I2="病",I2="事",I2="x榮18-22"  ),OR(J2=""), $AP2 =""  ),"18收",  IF(  AND(  OR(  I2 ="榮14-18",I2 ="榮10-18",I2 ="榮06-18",I2 ="病14-18"  ),OR(  J2 ="x",J2="補",J2="婚",J2="公",J2="病",J2="事",J2="x"  ), $AP2 =""),"18放早走",  IF(  AND(  OR(  I2 =""),OR(  J2 ="x",J2="補",J2="婚",J2="公",J2="病",J2="事",J2="x榮*",J2="榮",J2="榮-22"  ), $AP2 =""),"18放",  IF(  AND(  OR(  I2="當日退伍"  ),OR(  J2="退伍",J2="退", J2=""  ), $AP2 =""),"當日退伍",  IF(AND(  OR(I2="退",I2="退伍" ), OR(J2="退",J2="退伍" ), $AP2 =""),"退伍","全日勤"  )  )  )  )  )  )  )  )  )  )  ),"")</f>
        <v>全日勤</v>
      </c>
      <c r="J101" s="65" t="str">
        <f ca="1">IF(   (ROW(AV2)-1)&lt;=暫1!$B$2,           IF(  AND(  OR(  J2="x",J2="補"  ), OR(  K2 ="x",K2="補",K2="x榮18-22",K2="x公18-22",K2="x榮22-08"  ), $AP2 =""),"全日休",  IF(  AND(  OR(  J2="x",J2="病"  ), OR(  K2 ="病"  ), $AP2 =""),"病(事)假",  IF(  AND(  OR(  J2="x",J2="補"  ), OR(  K2 ="補"  ), $AP2 =""),"補休",  IF(  AND(  OR(  J2="x",J2="喪"  ), OR(  K2 ="喪"  ), $AP2 =""),"喪假",  IF(  AND(  OR(  J2="x",J2="婚",J2="產"  ), OR(  K2 ="婚",K2="產"  ), $AP2 =""),"婚(產)假",  IF(  AND(  OR(  J2="x",J2="公"  ), OR(  K2 ="公"  ), $AP2 =""),"公假",  IF(  AND(  OR(  J2="x",J2="補",J2="婚",J2="公",J2="病",J2="事",J2="x榮18-22"  ),OR(K2=""), $AP2 =""  ),"18收",  IF(  AND(  OR(  J2 ="榮14-18",J2 ="榮10-18",J2 ="榮06-18",J2 ="病14-18"  ),OR(  K2 ="x",K2="補",K2="婚",K2="公",K2="病",K2="事",K2="x"  ), $AP2 =""),"18放早走",  IF(  AND(  OR(  J2 =""),OR(  K2 ="x",K2="補",K2="婚",K2="公",K2="病",K2="事",K2="x榮*",K2="榮",K2="榮-22"  ), $AP2 =""),"18放",  IF(  AND(  OR(  J2="當日退伍"  ),OR(  K2="退伍",K2="退", K2=""  ), $AP2 =""),"當日退伍",  IF(AND(  OR(J2="退",J2="退伍" ), OR(K2="退",K2="退伍" ), $AP2 =""),"退伍","全日勤"  )  )  )  )  )  )  )  )  )  )  ),"")</f>
        <v>全日勤</v>
      </c>
      <c r="K101" s="65" t="str">
        <f ca="1">IF(   (ROW(AW2)-1)&lt;=暫1!$B$2,           IF(  AND(  OR(  K2="x",K2="補"  ), OR(  L2 ="x",L2="補",L2="x榮18-22",L2="x公18-22",L2="x榮22-08"  ), $AP2 =""),"全日休",  IF(  AND(  OR(  K2="x",K2="病"  ), OR(  L2 ="病"  ), $AP2 =""),"病(事)假",  IF(  AND(  OR(  K2="x",K2="補"  ), OR(  L2 ="補"  ), $AP2 =""),"補休",  IF(  AND(  OR(  K2="x",K2="喪"  ), OR(  L2 ="喪"  ), $AP2 =""),"喪假",  IF(  AND(  OR(  K2="x",K2="婚",K2="產"  ), OR(  L2 ="婚",L2="產"  ), $AP2 =""),"婚(產)假",  IF(  AND(  OR(  K2="x",K2="公"  ), OR(  L2 ="公"  ), $AP2 =""),"公假",  IF(  AND(  OR(  K2="x",K2="補",K2="婚",K2="公",K2="病",K2="事",K2="x榮18-22"  ),OR(L2=""), $AP2 =""  ),"18收",  IF(  AND(  OR(  K2 ="榮14-18",K2 ="榮10-18",K2 ="榮06-18",K2 ="病14-18"  ),OR(  L2 ="x",L2="補",L2="婚",L2="公",L2="病",L2="事",L2="x"  ), $AP2 =""),"18放早走",  IF(  AND(  OR(  K2 =""),OR(  L2 ="x",L2="補",L2="婚",L2="公",L2="病",L2="事",L2="x榮*",L2="榮",L2="榮-22"  ), $AP2 =""),"18放",  IF(  AND(  OR(  K2="當日退伍"  ),OR(  L2="退伍",L2="退", L2=""  ), $AP2 =""),"當日退伍",  IF(AND(  OR(K2="退",K2="退伍" ), OR(L2="退",L2="退伍" ), $AP2 =""),"退伍","全日勤"  )  )  )  )  )  )  )  )  )  )  ),"")</f>
        <v>全日勤</v>
      </c>
      <c r="L101" s="65" t="str">
        <f ca="1">IF(   (ROW(AX2)-1)&lt;=暫1!$B$2,           IF(  AND(  OR(  L2="x",L2="補"  ), OR(  M2 ="x",M2="補",M2="x榮18-22",M2="x公18-22",M2="x榮22-08"  ), $AP2 =""),"全日休",  IF(  AND(  OR(  L2="x",L2="病"  ), OR(  M2 ="病"  ), $AP2 =""),"病(事)假",  IF(  AND(  OR(  L2="x",L2="補"  ), OR(  M2 ="補"  ), $AP2 =""),"補休",  IF(  AND(  OR(  L2="x",L2="喪"  ), OR(  M2 ="喪"  ), $AP2 =""),"喪假",  IF(  AND(  OR(  L2="x",L2="婚",L2="產"  ), OR(  M2 ="婚",M2="產"  ), $AP2 =""),"婚(產)假",  IF(  AND(  OR(  L2="x",L2="公"  ), OR(  M2 ="公"  ), $AP2 =""),"公假",  IF(  AND(  OR(  L2="x",L2="補",L2="婚",L2="公",L2="病",L2="事",L2="x榮18-22"  ),OR(M2=""), $AP2 =""  ),"18收",  IF(  AND(  OR(  L2 ="榮14-18",L2 ="榮10-18",L2 ="榮06-18",L2 ="病14-18"  ),OR(  M2 ="x",M2="補",M2="婚",M2="公",M2="病",M2="事",M2="x"  ), $AP2 =""),"18放早走",  IF(  AND(  OR(  L2 =""),OR(  M2 ="x",M2="補",M2="婚",M2="公",M2="病",M2="事",M2="x榮*",M2="榮",M2="榮-22"  ), $AP2 =""),"18放",  IF(  AND(  OR(  L2="當日退伍"  ),OR(  M2="退伍",M2="退", M2=""  ), $AP2 =""),"當日退伍",  IF(AND(  OR(L2="退",L2="退伍" ), OR(M2="退",M2="退伍" ), $AP2 =""),"退伍","全日勤"  )  )  )  )  )  )  )  )  )  )  ),"")</f>
        <v>全日勤</v>
      </c>
      <c r="M101" s="65" t="str">
        <f ca="1">IF(   (ROW(AY2)-1)&lt;=暫1!$B$2,           IF(  AND(  OR(  M2="x",M2="補"  ), OR(  N2 ="x",N2="補",N2="x榮18-22",N2="x公18-22",N2="x榮22-08"  ), $AP2 =""),"全日休",  IF(  AND(  OR(  M2="x",M2="病"  ), OR(  N2 ="病"  ), $AP2 =""),"病(事)假",  IF(  AND(  OR(  M2="x",M2="補"  ), OR(  N2 ="補"  ), $AP2 =""),"補休",  IF(  AND(  OR(  M2="x",M2="喪"  ), OR(  N2 ="喪"  ), $AP2 =""),"喪假",  IF(  AND(  OR(  M2="x",M2="婚",M2="產"  ), OR(  N2 ="婚",N2="產"  ), $AP2 =""),"婚(產)假",  IF(  AND(  OR(  M2="x",M2="公"  ), OR(  N2 ="公"  ), $AP2 =""),"公假",  IF(  AND(  OR(  M2="x",M2="補",M2="婚",M2="公",M2="病",M2="事",M2="x榮18-22"  ),OR(N2=""), $AP2 =""  ),"18收",  IF(  AND(  OR(  M2 ="榮14-18",M2 ="榮10-18",M2 ="榮06-18",M2 ="病14-18"  ),OR(  N2 ="x",N2="補",N2="婚",N2="公",N2="病",N2="事",N2="x"  ), $AP2 =""),"18放早走",  IF(  AND(  OR(  M2 =""),OR(  N2 ="x",N2="補",N2="婚",N2="公",N2="病",N2="事",N2="x榮*",N2="榮",N2="榮-22"  ), $AP2 =""),"18放",  IF(  AND(  OR(  M2="當日退伍"  ),OR(  N2="退伍",N2="退", N2=""  ), $AP2 =""),"當日退伍",  IF(AND(  OR(M2="退",M2="退伍" ), OR(N2="退",N2="退伍" ), $AP2 =""),"退伍","全日勤"  )  )  )  )  )  )  )  )  )  )  ),"")</f>
        <v>全日勤</v>
      </c>
      <c r="N101" s="65" t="str">
        <f ca="1">IF(   (ROW(AZ2)-1)&lt;=暫1!$B$2,           IF(  AND(  OR(  N2="x",N2="補"  ), OR(  O2 ="x",O2="補",O2="x榮18-22",O2="x公18-22",O2="x榮22-08"  ), $AP2 =""),"全日休",  IF(  AND(  OR(  N2="x",N2="病"  ), OR(  O2 ="病"  ), $AP2 =""),"病(事)假",  IF(  AND(  OR(  N2="x",N2="補"  ), OR(  O2 ="補"  ), $AP2 =""),"補休",  IF(  AND(  OR(  N2="x",N2="喪"  ), OR(  O2 ="喪"  ), $AP2 =""),"喪假",  IF(  AND(  OR(  N2="x",N2="婚",N2="產"  ), OR(  O2 ="婚",O2="產"  ), $AP2 =""),"婚(產)假",  IF(  AND(  OR(  N2="x",N2="公"  ), OR(  O2 ="公"  ), $AP2 =""),"公假",  IF(  AND(  OR(  N2="x",N2="補",N2="婚",N2="公",N2="病",N2="事",N2="x榮18-22"  ),OR(O2=""), $AP2 =""  ),"18收",  IF(  AND(  OR(  N2 ="榮14-18",N2 ="榮10-18",N2 ="榮06-18",N2 ="病14-18"  ),OR(  O2 ="x",O2="補",O2="婚",O2="公",O2="病",O2="事",O2="x"  ), $AP2 =""),"18放早走",  IF(  AND(  OR(  N2 =""),OR(  O2 ="x",O2="補",O2="婚",O2="公",O2="病",O2="事",O2="x榮*",O2="榮",O2="榮-22"  ), $AP2 =""),"18放",  IF(  AND(  OR(  N2="當日退伍"  ),OR(  O2="退伍",O2="退", O2=""  ), $AP2 =""),"當日退伍",  IF(AND(  OR(N2="退",N2="退伍" ), OR(O2="退",O2="退伍" ), $AP2 =""),"退伍","全日勤"  )  )  )  )  )  )  )  )  )  )  ),"")</f>
        <v>全日勤</v>
      </c>
      <c r="O101" s="65" t="str">
        <f ca="1">IF(   (ROW(BA2)-1)&lt;=暫1!$B$2,           IF(  AND(  OR(  O2="x",O2="補"  ), OR(  P2 ="x",P2="補",P2="x榮18-22",P2="x公18-22",P2="x榮22-08"  ), $AP2 =""),"全日休",  IF(  AND(  OR(  O2="x",O2="病"  ), OR(  P2 ="病"  ), $AP2 =""),"病(事)假",  IF(  AND(  OR(  O2="x",O2="補"  ), OR(  P2 ="補"  ), $AP2 =""),"補休",  IF(  AND(  OR(  O2="x",O2="喪"  ), OR(  P2 ="喪"  ), $AP2 =""),"喪假",  IF(  AND(  OR(  O2="x",O2="婚",O2="產"  ), OR(  P2 ="婚",P2="產"  ), $AP2 =""),"婚(產)假",  IF(  AND(  OR(  O2="x",O2="公"  ), OR(  P2 ="公"  ), $AP2 =""),"公假",  IF(  AND(  OR(  O2="x",O2="補",O2="婚",O2="公",O2="病",O2="事",O2="x榮18-22"  ),OR(P2=""), $AP2 =""  ),"18收",  IF(  AND(  OR(  O2 ="榮14-18",O2 ="榮10-18",O2 ="榮06-18",O2 ="病14-18"  ),OR(  P2 ="x",P2="補",P2="婚",P2="公",P2="病",P2="事",P2="x"  ), $AP2 =""),"18放早走",  IF(  AND(  OR(  O2 =""),OR(  P2 ="x",P2="補",P2="婚",P2="公",P2="病",P2="事",P2="x榮*",P2="榮",P2="榮-22"  ), $AP2 =""),"18放",  IF(  AND(  OR(  O2="當日退伍"  ),OR(  P2="退伍",P2="退", P2=""  ), $AP2 =""),"當日退伍",  IF(AND(  OR(O2="退",O2="退伍" ), OR(P2="退",P2="退伍" ), $AP2 =""),"退伍","全日勤"  )  )  )  )  )  )  )  )  )  )  ),"")</f>
        <v>全日勤</v>
      </c>
      <c r="P101" s="65" t="str">
        <f ca="1">IF(   (ROW(BB2)-1)&lt;=暫1!$B$2,           IF(  AND(  OR(  P2="x",P2="補"  ), OR(  Q2 ="x",Q2="補",Q2="x榮18-22",Q2="x公18-22",Q2="x榮22-08"  ), $AP2 =""),"全日休",  IF(  AND(  OR(  P2="x",P2="病"  ), OR(  Q2 ="病"  ), $AP2 =""),"病(事)假",  IF(  AND(  OR(  P2="x",P2="補"  ), OR(  Q2 ="補"  ), $AP2 =""),"補休",  IF(  AND(  OR(  P2="x",P2="喪"  ), OR(  Q2 ="喪"  ), $AP2 =""),"喪假",  IF(  AND(  OR(  P2="x",P2="婚",P2="產"  ), OR(  Q2 ="婚",Q2="產"  ), $AP2 =""),"婚(產)假",  IF(  AND(  OR(  P2="x",P2="公"  ), OR(  Q2 ="公"  ), $AP2 =""),"公假",  IF(  AND(  OR(  P2="x",P2="補",P2="婚",P2="公",P2="病",P2="事",P2="x榮18-22"  ),OR(Q2=""), $AP2 =""  ),"18收",  IF(  AND(  OR(  P2 ="榮14-18",P2 ="榮10-18",P2 ="榮06-18",P2 ="病14-18"  ),OR(  Q2 ="x",Q2="補",Q2="婚",Q2="公",Q2="病",Q2="事",Q2="x"  ), $AP2 =""),"18放早走",  IF(  AND(  OR(  P2 =""),OR(  Q2 ="x",Q2="補",Q2="婚",Q2="公",Q2="病",Q2="事",Q2="x榮*",Q2="榮",Q2="榮-22"  ), $AP2 =""),"18放",  IF(  AND(  OR(  P2="當日退伍"  ),OR(  Q2="退伍",Q2="退", Q2=""  ), $AP2 =""),"當日退伍",  IF(AND(  OR(P2="退",P2="退伍" ), OR(Q2="退",Q2="退伍" ), $AP2 =""),"退伍","全日勤"  )  )  )  )  )  )  )  )  )  )  ),"")</f>
        <v>全日勤</v>
      </c>
      <c r="Q101" s="65" t="str">
        <f ca="1">IF(   (ROW(BC2)-1)&lt;=暫1!$B$2,           IF(  AND(  OR(  Q2="x",Q2="補"  ), OR(  R2 ="x",R2="補",R2="x榮18-22",R2="x公18-22",R2="x榮22-08"  ), $AP2 =""),"全日休",  IF(  AND(  OR(  Q2="x",Q2="病"  ), OR(  R2 ="病"  ), $AP2 =""),"病(事)假",  IF(  AND(  OR(  Q2="x",Q2="補"  ), OR(  R2 ="補"  ), $AP2 =""),"補休",  IF(  AND(  OR(  Q2="x",Q2="喪"  ), OR(  R2 ="喪"  ), $AP2 =""),"喪假",  IF(  AND(  OR(  Q2="x",Q2="婚",Q2="產"  ), OR(  R2 ="婚",R2="產"  ), $AP2 =""),"婚(產)假",  IF(  AND(  OR(  Q2="x",Q2="公"  ), OR(  R2 ="公"  ), $AP2 =""),"公假",  IF(  AND(  OR(  Q2="x",Q2="補",Q2="婚",Q2="公",Q2="病",Q2="事",Q2="x榮18-22"  ),OR(R2=""), $AP2 =""  ),"18收",  IF(  AND(  OR(  Q2 ="榮14-18",Q2 ="榮10-18",Q2 ="榮06-18",Q2 ="病14-18"  ),OR(  R2 ="x",R2="補",R2="婚",R2="公",R2="病",R2="事",R2="x"  ), $AP2 =""),"18放早走",  IF(  AND(  OR(  Q2 =""),OR(  R2 ="x",R2="補",R2="婚",R2="公",R2="病",R2="事",R2="x榮*",R2="榮",R2="榮-22"  ), $AP2 =""),"18放",  IF(  AND(  OR(  Q2="當日退伍"  ),OR(  R2="退伍",R2="退", R2=""  ), $AP2 =""),"當日退伍",  IF(AND(  OR(Q2="退",Q2="退伍" ), OR(R2="退",R2="退伍" ), $AP2 =""),"退伍","全日勤"  )  )  )  )  )  )  )  )  )  )  ),"")</f>
        <v>全日勤</v>
      </c>
      <c r="R101" s="65" t="str">
        <f ca="1">IF(   (ROW(BD2)-1)&lt;=暫1!$B$2,           IF(  AND(  OR(  R2="x",R2="補"  ), OR(  S2 ="x",S2="補",S2="x榮18-22",S2="x公18-22",S2="x榮22-08"  ), $AP2 =""),"全日休",  IF(  AND(  OR(  R2="x",R2="病"  ), OR(  S2 ="病"  ), $AP2 =""),"病(事)假",  IF(  AND(  OR(  R2="x",R2="補"  ), OR(  S2 ="補"  ), $AP2 =""),"補休",  IF(  AND(  OR(  R2="x",R2="喪"  ), OR(  S2 ="喪"  ), $AP2 =""),"喪假",  IF(  AND(  OR(  R2="x",R2="婚",R2="產"  ), OR(  S2 ="婚",S2="產"  ), $AP2 =""),"婚(產)假",  IF(  AND(  OR(  R2="x",R2="公"  ), OR(  S2 ="公"  ), $AP2 =""),"公假",  IF(  AND(  OR(  R2="x",R2="補",R2="婚",R2="公",R2="病",R2="事",R2="x榮18-22"  ),OR(S2=""), $AP2 =""  ),"18收",  IF(  AND(  OR(  R2 ="榮14-18",R2 ="榮10-18",R2 ="榮06-18",R2 ="病14-18"  ),OR(  S2 ="x",S2="補",S2="婚",S2="公",S2="病",S2="事",S2="x"  ), $AP2 =""),"18放早走",  IF(  AND(  OR(  R2 =""),OR(  S2 ="x",S2="補",S2="婚",S2="公",S2="病",S2="事",S2="x榮*",S2="榮",S2="榮-22"  ), $AP2 =""),"18放",  IF(  AND(  OR(  R2="當日退伍"  ),OR(  S2="退伍",S2="退", S2=""  ), $AP2 =""),"當日退伍",  IF(AND(  OR(R2="退",R2="退伍" ), OR(S2="退",S2="退伍" ), $AP2 =""),"退伍","全日勤"  )  )  )  )  )  )  )  )  )  )  ),"")</f>
        <v>全日勤</v>
      </c>
      <c r="S101" s="65" t="str">
        <f ca="1">IF(   (ROW(BE2)-1)&lt;=暫1!$B$2,           IF(  AND(  OR(  S2="x",S2="補"  ), OR(  T2 ="x",T2="補",T2="x榮18-22",T2="x公18-22",T2="x榮22-08"  ), $AP2 =""),"全日休",  IF(  AND(  OR(  S2="x",S2="病"  ), OR(  T2 ="病"  ), $AP2 =""),"病(事)假",  IF(  AND(  OR(  S2="x",S2="補"  ), OR(  T2 ="補"  ), $AP2 =""),"補休",  IF(  AND(  OR(  S2="x",S2="喪"  ), OR(  T2 ="喪"  ), $AP2 =""),"喪假",  IF(  AND(  OR(  S2="x",S2="婚",S2="產"  ), OR(  T2 ="婚",T2="產"  ), $AP2 =""),"婚(產)假",  IF(  AND(  OR(  S2="x",S2="公"  ), OR(  T2 ="公"  ), $AP2 =""),"公假",  IF(  AND(  OR(  S2="x",S2="補",S2="婚",S2="公",S2="病",S2="事",S2="x榮18-22"  ),OR(T2=""), $AP2 =""  ),"18收",  IF(  AND(  OR(  S2 ="榮14-18",S2 ="榮10-18",S2 ="榮06-18",S2 ="病14-18"  ),OR(  T2 ="x",T2="補",T2="婚",T2="公",T2="病",T2="事",T2="x"  ), $AP2 =""),"18放早走",  IF(  AND(  OR(  S2 =""),OR(  T2 ="x",T2="補",T2="婚",T2="公",T2="病",T2="事",T2="x榮*",T2="榮",T2="榮-22"  ), $AP2 =""),"18放",  IF(  AND(  OR(  S2="當日退伍"  ),OR(  T2="退伍",T2="退", T2=""  ), $AP2 =""),"當日退伍",  IF(AND(  OR(S2="退",S2="退伍" ), OR(T2="退",T2="退伍" ), $AP2 =""),"退伍","全日勤"  )  )  )  )  )  )  )  )  )  )  ),"")</f>
        <v>全日勤</v>
      </c>
      <c r="T101" s="65" t="str">
        <f ca="1">IF(   (ROW(BF2)-1)&lt;=暫1!$B$2,           IF(  AND(  OR(  T2="x",T2="補"  ), OR(  U2 ="x",U2="補",U2="x榮18-22",U2="x公18-22",U2="x榮22-08"  ), $AP2 =""),"全日休",  IF(  AND(  OR(  T2="x",T2="病"  ), OR(  U2 ="病"  ), $AP2 =""),"病(事)假",  IF(  AND(  OR(  T2="x",T2="補"  ), OR(  U2 ="補"  ), $AP2 =""),"補休",  IF(  AND(  OR(  T2="x",T2="喪"  ), OR(  U2 ="喪"  ), $AP2 =""),"喪假",  IF(  AND(  OR(  T2="x",T2="婚",T2="產"  ), OR(  U2 ="婚",U2="產"  ), $AP2 =""),"婚(產)假",  IF(  AND(  OR(  T2="x",T2="公"  ), OR(  U2 ="公"  ), $AP2 =""),"公假",  IF(  AND(  OR(  T2="x",T2="補",T2="婚",T2="公",T2="病",T2="事",T2="x榮18-22"  ),OR(U2=""), $AP2 =""  ),"18收",  IF(  AND(  OR(  T2 ="榮14-18",T2 ="榮10-18",T2 ="榮06-18",T2 ="病14-18"  ),OR(  U2 ="x",U2="補",U2="婚",U2="公",U2="病",U2="事",U2="x"  ), $AP2 =""),"18放早走",  IF(  AND(  OR(  T2 =""),OR(  U2 ="x",U2="補",U2="婚",U2="公",U2="病",U2="事",U2="x榮*",U2="榮",U2="榮-22"  ), $AP2 =""),"18放",  IF(  AND(  OR(  T2="當日退伍"  ),OR(  U2="退伍",U2="退", U2=""  ), $AP2 =""),"當日退伍",  IF(AND(  OR(T2="退",T2="退伍" ), OR(U2="退",U2="退伍" ), $AP2 =""),"退伍","全日勤"  )  )  )  )  )  )  )  )  )  )  ),"")</f>
        <v>全日勤</v>
      </c>
      <c r="U101" s="65" t="str">
        <f ca="1">IF(   (ROW(BG2)-1)&lt;=暫1!$B$2,           IF(  AND(  OR(  U2="x",U2="補"  ), OR(  V2 ="x",V2="補",V2="x榮18-22",V2="x公18-22",V2="x榮22-08"  ), $AP2 =""),"全日休",  IF(  AND(  OR(  U2="x",U2="病"  ), OR(  V2 ="病"  ), $AP2 =""),"病(事)假",  IF(  AND(  OR(  U2="x",U2="補"  ), OR(  V2 ="補"  ), $AP2 =""),"補休",  IF(  AND(  OR(  U2="x",U2="喪"  ), OR(  V2 ="喪"  ), $AP2 =""),"喪假",  IF(  AND(  OR(  U2="x",U2="婚",U2="產"  ), OR(  V2 ="婚",V2="產"  ), $AP2 =""),"婚(產)假",  IF(  AND(  OR(  U2="x",U2="公"  ), OR(  V2 ="公"  ), $AP2 =""),"公假",  IF(  AND(  OR(  U2="x",U2="補",U2="婚",U2="公",U2="病",U2="事",U2="x榮18-22"  ),OR(V2=""), $AP2 =""  ),"18收",  IF(  AND(  OR(  U2 ="榮14-18",U2 ="榮10-18",U2 ="榮06-18",U2 ="病14-18"  ),OR(  V2 ="x",V2="補",V2="婚",V2="公",V2="病",V2="事",V2="x"  ), $AP2 =""),"18放早走",  IF(  AND(  OR(  U2 =""),OR(  V2 ="x",V2="補",V2="婚",V2="公",V2="病",V2="事",V2="x榮*",V2="榮",V2="榮-22"  ), $AP2 =""),"18放",  IF(  AND(  OR(  U2="當日退伍"  ),OR(  V2="退伍",V2="退", V2=""  ), $AP2 =""),"當日退伍",  IF(AND(  OR(U2="退",U2="退伍" ), OR(V2="退",V2="退伍" ), $AP2 =""),"退伍","全日勤"  )  )  )  )  )  )  )  )  )  )  ),"")</f>
        <v>全日勤</v>
      </c>
      <c r="V101" s="65" t="str">
        <f ca="1">IF(   (ROW(BH2)-1)&lt;=暫1!$B$2,           IF(  AND(  OR(  V2="x",V2="補"  ), OR(  W2 ="x",W2="補",W2="x榮18-22",W2="x公18-22",W2="x榮22-08"  ), $AP2 =""),"全日休",  IF(  AND(  OR(  V2="x",V2="病"  ), OR(  W2 ="病"  ), $AP2 =""),"病(事)假",  IF(  AND(  OR(  V2="x",V2="補"  ), OR(  W2 ="補"  ), $AP2 =""),"補休",  IF(  AND(  OR(  V2="x",V2="喪"  ), OR(  W2 ="喪"  ), $AP2 =""),"喪假",  IF(  AND(  OR(  V2="x",V2="婚",V2="產"  ), OR(  W2 ="婚",W2="產"  ), $AP2 =""),"婚(產)假",  IF(  AND(  OR(  V2="x",V2="公"  ), OR(  W2 ="公"  ), $AP2 =""),"公假",  IF(  AND(  OR(  V2="x",V2="補",V2="婚",V2="公",V2="病",V2="事",V2="x榮18-22"  ),OR(W2=""), $AP2 =""  ),"18收",  IF(  AND(  OR(  V2 ="榮14-18",V2 ="榮10-18",V2 ="榮06-18",V2 ="病14-18"  ),OR(  W2 ="x",W2="補",W2="婚",W2="公",W2="病",W2="事",W2="x"  ), $AP2 =""),"18放早走",  IF(  AND(  OR(  V2 =""),OR(  W2 ="x",W2="補",W2="婚",W2="公",W2="病",W2="事",W2="x榮*",W2="榮",W2="榮-22"  ), $AP2 =""),"18放",  IF(  AND(  OR(  V2="當日退伍"  ),OR(  W2="退伍",W2="退", W2=""  ), $AP2 =""),"當日退伍",  IF(AND(  OR(V2="退",V2="退伍" ), OR(W2="退",W2="退伍" ), $AP2 =""),"退伍","全日勤"  )  )  )  )  )  )  )  )  )  )  ),"")</f>
        <v>全日勤</v>
      </c>
      <c r="W101" s="65" t="str">
        <f ca="1">IF(   (ROW(BI2)-1)&lt;=暫1!$B$2,           IF(  AND(  OR(  W2="x",W2="補"  ), OR(  X2 ="x",X2="補",X2="x榮18-22",X2="x公18-22",X2="x榮22-08"  ), $AP2 =""),"全日休",  IF(  AND(  OR(  W2="x",W2="病"  ), OR(  X2 ="病"  ), $AP2 =""),"病(事)假",  IF(  AND(  OR(  W2="x",W2="補"  ), OR(  X2 ="補"  ), $AP2 =""),"補休",  IF(  AND(  OR(  W2="x",W2="喪"  ), OR(  X2 ="喪"  ), $AP2 =""),"喪假",  IF(  AND(  OR(  W2="x",W2="婚",W2="產"  ), OR(  X2 ="婚",X2="產"  ), $AP2 =""),"婚(產)假",  IF(  AND(  OR(  W2="x",W2="公"  ), OR(  X2 ="公"  ), $AP2 =""),"公假",  IF(  AND(  OR(  W2="x",W2="補",W2="婚",W2="公",W2="病",W2="事",W2="x榮18-22"  ),OR(X2=""), $AP2 =""  ),"18收",  IF(  AND(  OR(  W2 ="榮14-18",W2 ="榮10-18",W2 ="榮06-18",W2 ="病14-18"  ),OR(  X2 ="x",X2="補",X2="婚",X2="公",X2="病",X2="事",X2="x"  ), $AP2 =""),"18放早走",  IF(  AND(  OR(  W2 =""),OR(  X2 ="x",X2="補",X2="婚",X2="公",X2="病",X2="事",X2="x榮*",X2="榮",X2="榮-22"  ), $AP2 =""),"18放",  IF(  AND(  OR(  W2="當日退伍"  ),OR(  X2="退伍",X2="退", X2=""  ), $AP2 =""),"當日退伍",  IF(AND(  OR(W2="退",W2="退伍" ), OR(X2="退",X2="退伍" ), $AP2 =""),"退伍","全日勤"  )  )  )  )  )  )  )  )  )  )  ),"")</f>
        <v>全日勤</v>
      </c>
      <c r="X101" s="65" t="str">
        <f ca="1">IF(   (ROW(BJ2)-1)&lt;=暫1!$B$2,           IF(  AND(  OR(  X2="x",X2="補"  ), OR(  Y2 ="x",Y2="補",Y2="x榮18-22",Y2="x公18-22",Y2="x榮22-08"  ), $AP2 =""),"全日休",  IF(  AND(  OR(  X2="x",X2="病"  ), OR(  Y2 ="病"  ), $AP2 =""),"病(事)假",  IF(  AND(  OR(  X2="x",X2="補"  ), OR(  Y2 ="補"  ), $AP2 =""),"補休",  IF(  AND(  OR(  X2="x",X2="喪"  ), OR(  Y2 ="喪"  ), $AP2 =""),"喪假",  IF(  AND(  OR(  X2="x",X2="婚",X2="產"  ), OR(  Y2 ="婚",Y2="產"  ), $AP2 =""),"婚(產)假",  IF(  AND(  OR(  X2="x",X2="公"  ), OR(  Y2 ="公"  ), $AP2 =""),"公假",  IF(  AND(  OR(  X2="x",X2="補",X2="婚",X2="公",X2="病",X2="事",X2="x榮18-22"  ),OR(Y2=""), $AP2 =""  ),"18收",  IF(  AND(  OR(  X2 ="榮14-18",X2 ="榮10-18",X2 ="榮06-18",X2 ="病14-18"  ),OR(  Y2 ="x",Y2="補",Y2="婚",Y2="公",Y2="病",Y2="事",Y2="x"  ), $AP2 =""),"18放早走",  IF(  AND(  OR(  X2 =""),OR(  Y2 ="x",Y2="補",Y2="婚",Y2="公",Y2="病",Y2="事",Y2="x榮*",Y2="榮",Y2="榮-22"  ), $AP2 =""),"18放",  IF(  AND(  OR(  X2="當日退伍"  ),OR(  Y2="退伍",Y2="退", Y2=""  ), $AP2 =""),"當日退伍",  IF(AND(  OR(X2="退",X2="退伍" ), OR(Y2="退",Y2="退伍" ), $AP2 =""),"退伍","全日勤"  )  )  )  )  )  )  )  )  )  )  ),"")</f>
        <v>全日勤</v>
      </c>
      <c r="Y101" s="65" t="str">
        <f ca="1">IF(   (ROW(BK2)-1)&lt;=暫1!$B$2,           IF(  AND(  OR(  Y2="x",Y2="補"  ), OR(  Z2 ="x",Z2="補",Z2="x榮18-22",Z2="x公18-22",Z2="x榮22-08"  ), $AP2 =""),"全日休",  IF(  AND(  OR(  Y2="x",Y2="病"  ), OR(  Z2 ="病"  ), $AP2 =""),"病(事)假",  IF(  AND(  OR(  Y2="x",Y2="補"  ), OR(  Z2 ="補"  ), $AP2 =""),"補休",  IF(  AND(  OR(  Y2="x",Y2="喪"  ), OR(  Z2 ="喪"  ), $AP2 =""),"喪假",  IF(  AND(  OR(  Y2="x",Y2="婚",Y2="產"  ), OR(  Z2 ="婚",Z2="產"  ), $AP2 =""),"婚(產)假",  IF(  AND(  OR(  Y2="x",Y2="公"  ), OR(  Z2 ="公"  ), $AP2 =""),"公假",  IF(  AND(  OR(  Y2="x",Y2="補",Y2="婚",Y2="公",Y2="病",Y2="事",Y2="x榮18-22"  ),OR(Z2=""), $AP2 =""  ),"18收",  IF(  AND(  OR(  Y2 ="榮14-18",Y2 ="榮10-18",Y2 ="榮06-18",Y2 ="病14-18"  ),OR(  Z2 ="x",Z2="補",Z2="婚",Z2="公",Z2="病",Z2="事",Z2="x"  ), $AP2 =""),"18放早走",  IF(  AND(  OR(  Y2 =""),OR(  Z2 ="x",Z2="補",Z2="婚",Z2="公",Z2="病",Z2="事",Z2="x榮*",Z2="榮",Z2="榮-22"  ), $AP2 =""),"18放",  IF(  AND(  OR(  Y2="當日退伍"  ),OR(  Z2="退伍",Z2="退", Z2=""  ), $AP2 =""),"當日退伍",  IF(AND(  OR(Y2="退",Y2="退伍" ), OR(Z2="退",Z2="退伍" ), $AP2 =""),"退伍","全日勤"  )  )  )  )  )  )  )  )  )  )  ),"")</f>
        <v>全日勤</v>
      </c>
      <c r="Z101" s="65" t="str">
        <f ca="1">IF(   (ROW(BL2)-1)&lt;=暫1!$B$2,           IF(  AND(  OR(  Z2="x",Z2="補"  ), OR(  AA2 ="x",AA2="補",AA2="x榮18-22",AA2="x公18-22",AA2="x榮22-08"  ), $AP2 =""),"全日休",  IF(  AND(  OR(  Z2="x",Z2="病"  ), OR(  AA2 ="病"  ), $AP2 =""),"病(事)假",  IF(  AND(  OR(  Z2="x",Z2="補"  ), OR(  AA2 ="補"  ), $AP2 =""),"補休",  IF(  AND(  OR(  Z2="x",Z2="喪"  ), OR(  AA2 ="喪"  ), $AP2 =""),"喪假",  IF(  AND(  OR(  Z2="x",Z2="婚",Z2="產"  ), OR(  AA2 ="婚",AA2="產"  ), $AP2 =""),"婚(產)假",  IF(  AND(  OR(  Z2="x",Z2="公"  ), OR(  AA2 ="公"  ), $AP2 =""),"公假",  IF(  AND(  OR(  Z2="x",Z2="補",Z2="婚",Z2="公",Z2="病",Z2="事",Z2="x榮18-22"  ),OR(AA2=""), $AP2 =""  ),"18收",  IF(  AND(  OR(  Z2 ="榮14-18",Z2 ="榮10-18",Z2 ="榮06-18",Z2 ="病14-18"  ),OR(  AA2 ="x",AA2="補",AA2="婚",AA2="公",AA2="病",AA2="事",AA2="x"  ), $AP2 =""),"18放早走",  IF(  AND(  OR(  Z2 =""),OR(  AA2 ="x",AA2="補",AA2="婚",AA2="公",AA2="病",AA2="事",AA2="x榮*",AA2="榮",AA2="榮-22"  ), $AP2 =""),"18放",  IF(  AND(  OR(  Z2="當日退伍"  ),OR(  AA2="退伍",AA2="退", AA2=""  ), $AP2 =""),"當日退伍",  IF(AND(  OR(Z2="退",Z2="退伍" ), OR(AA2="退",AA2="退伍" ), $AP2 =""),"退伍","全日勤"  )  )  )  )  )  )  )  )  )  )  ),"")</f>
        <v>18放</v>
      </c>
      <c r="AA101" s="65" t="str">
        <f ca="1">IF(   (ROW(BM2)-1)&lt;=暫1!$B$2,           IF(  AND(  OR(  AA2="x",AA2="補"  ), OR(  AB2 ="x",AB2="補",AB2="x榮18-22",AB2="x公18-22",AB2="x榮22-08"  ), $AP2 =""),"全日休",  IF(  AND(  OR(  AA2="x",AA2="病"  ), OR(  AB2 ="病"  ), $AP2 =""),"病(事)假",  IF(  AND(  OR(  AA2="x",AA2="補"  ), OR(  AB2 ="補"  ), $AP2 =""),"補休",  IF(  AND(  OR(  AA2="x",AA2="喪"  ), OR(  AB2 ="喪"  ), $AP2 =""),"喪假",  IF(  AND(  OR(  AA2="x",AA2="婚",AA2="產"  ), OR(  AB2 ="婚",AB2="產"  ), $AP2 =""),"婚(產)假",  IF(  AND(  OR(  AA2="x",AA2="公"  ), OR(  AB2 ="公"  ), $AP2 =""),"公假",  IF(  AND(  OR(  AA2="x",AA2="補",AA2="婚",AA2="公",AA2="病",AA2="事",AA2="x榮18-22"  ),OR(AB2=""), $AP2 =""  ),"18收",  IF(  AND(  OR(  AA2 ="榮14-18",AA2 ="榮10-18",AA2 ="榮06-18",AA2 ="病14-18"  ),OR(  AB2 ="x",AB2="補",AB2="婚",AB2="公",AB2="病",AB2="事",AB2="x"  ), $AP2 =""),"18放早走",  IF(  AND(  OR(  AA2 =""),OR(  AB2 ="x",AB2="補",AB2="婚",AB2="公",AB2="病",AB2="事",AB2="x榮*",AB2="榮",AB2="榮-22"  ), $AP2 =""),"18放",  IF(  AND(  OR(  AA2="當日退伍"  ),OR(  AB2="退伍",AB2="退", AB2=""  ), $AP2 =""),"當日退伍",  IF(AND(  OR(AA2="退",AA2="退伍" ), OR(AB2="退",AB2="退伍" ), $AP2 =""),"退伍","全日勤"  )  )  )  )  )  )  )  )  )  )  ),"")</f>
        <v>全日休</v>
      </c>
      <c r="AB101" s="65" t="str">
        <f ca="1">IF(   (ROW(BN2)-1)&lt;=暫1!$B$2,           IF(  AND(  OR(  AB2="x",AB2="補"  ), OR(  AC2 ="x",AC2="補",AC2="x榮18-22",AC2="x公18-22",AC2="x榮22-08"  ), $AP2 =""),"全日休",  IF(  AND(  OR(  AB2="x",AB2="病"  ), OR(  AC2 ="病"  ), $AP2 =""),"病(事)假",  IF(  AND(  OR(  AB2="x",AB2="補"  ), OR(  AC2 ="補"  ), $AP2 =""),"補休",  IF(  AND(  OR(  AB2="x",AB2="喪"  ), OR(  AC2 ="喪"  ), $AP2 =""),"喪假",  IF(  AND(  OR(  AB2="x",AB2="婚",AB2="產"  ), OR(  AC2 ="婚",AC2="產"  ), $AP2 =""),"婚(產)假",  IF(  AND(  OR(  AB2="x",AB2="公"  ), OR(  AC2 ="公"  ), $AP2 =""),"公假",  IF(  AND(  OR(  AB2="x",AB2="補",AB2="婚",AB2="公",AB2="病",AB2="事",AB2="x榮18-22"  ),OR(AC2=""), $AP2 =""  ),"18收",  IF(  AND(  OR(  AB2 ="榮14-18",AB2 ="榮10-18",AB2 ="榮06-18",AB2 ="病14-18"  ),OR(  AC2 ="x",AC2="補",AC2="婚",AC2="公",AC2="病",AC2="事",AC2="x"  ), $AP2 =""),"18放早走",  IF(  AND(  OR(  AB2 =""),OR(  AC2 ="x",AC2="補",AC2="婚",AC2="公",AC2="病",AC2="事",AC2="x榮*",AC2="榮",AC2="榮-22"  ), $AP2 =""),"18放",  IF(  AND(  OR(  AB2="當日退伍"  ),OR(  AC2="退伍",AC2="退", AC2=""  ), $AP2 =""),"當日退伍",  IF(AND(  OR(AB2="退",AB2="退伍" ), OR(AC2="退",AC2="退伍" ), $AP2 =""),"退伍","全日勤"  )  )  )  )  )  )  )  )  )  )  ),"")</f>
        <v>全日休</v>
      </c>
      <c r="AC101" s="65" t="str">
        <f ca="1">IF(   (ROW(BO2)-1)&lt;=暫1!$B$2,           IF(  AND(  OR(  AC2="x",AC2="補"  ), OR(  AD2 ="x",AD2="補",AD2="x榮18-22",AD2="x公18-22",AD2="x榮22-08"  ), $AP2 =""),"全日休",  IF(  AND(  OR(  AC2="x",AC2="病"  ), OR(  AD2 ="病"  ), $AP2 =""),"病(事)假",  IF(  AND(  OR(  AC2="x",AC2="補"  ), OR(  AD2 ="補"  ), $AP2 =""),"補休",  IF(  AND(  OR(  AC2="x",AC2="喪"  ), OR(  AD2 ="喪"  ), $AP2 =""),"喪假",  IF(  AND(  OR(  AC2="x",AC2="婚",AC2="產"  ), OR(  AD2 ="婚",AD2="產"  ), $AP2 =""),"婚(產)假",  IF(  AND(  OR(  AC2="x",AC2="公"  ), OR(  AD2 ="公"  ), $AP2 =""),"公假",  IF(  AND(  OR(  AC2="x",AC2="補",AC2="婚",AC2="公",AC2="病",AC2="事",AC2="x榮18-22"  ),OR(AD2=""), $AP2 =""  ),"18收",  IF(  AND(  OR(  AC2 ="榮14-18",AC2 ="榮10-18",AC2 ="榮06-18",AC2 ="病14-18"  ),OR(  AD2 ="x",AD2="補",AD2="婚",AD2="公",AD2="病",AD2="事",AD2="x"  ), $AP2 =""),"18放早走",  IF(  AND(  OR(  AC2 =""),OR(  AD2 ="x",AD2="補",AD2="婚",AD2="公",AD2="病",AD2="事",AD2="x榮*",AD2="榮",AD2="榮-22"  ), $AP2 =""),"18放",  IF(  AND(  OR(  AC2="當日退伍"  ),OR(  AD2="退伍",AD2="退", AD2=""  ), $AP2 =""),"當日退伍",  IF(AND(  OR(AC2="退",AC2="退伍" ), OR(AD2="退",AD2="退伍" ), $AP2 =""),"退伍","全日勤"  )  )  )  )  )  )  )  )  )  )  ),"")</f>
        <v>全日休</v>
      </c>
      <c r="AD101" s="65" t="str">
        <f ca="1">IF(   (ROW(BP2)-1)&lt;=暫1!$B$2,           IF(  AND(  OR(  AD2="x",AD2="補"  ), OR(  AE2 ="x",AE2="補",AE2="x榮18-22",AE2="x公18-22",AE2="x榮22-08"  ), $AP2 =""),"全日休",  IF(  AND(  OR(  AD2="x",AD2="病"  ), OR(  AE2 ="病"  ), $AP2 =""),"病(事)假",  IF(  AND(  OR(  AD2="x",AD2="補"  ), OR(  AE2 ="補"  ), $AP2 =""),"補休",  IF(  AND(  OR(  AD2="x",AD2="喪"  ), OR(  AE2 ="喪"  ), $AP2 =""),"喪假",  IF(  AND(  OR(  AD2="x",AD2="婚",AD2="產"  ), OR(  AE2 ="婚",AE2="產"  ), $AP2 =""),"婚(產)假",  IF(  AND(  OR(  AD2="x",AD2="公"  ), OR(  AE2 ="公"  ), $AP2 =""),"公假",  IF(  AND(  OR(  AD2="x",AD2="補",AD2="婚",AD2="公",AD2="病",AD2="事",AD2="x榮18-22"  ),OR(AE2=""), $AP2 =""  ),"18收",  IF(  AND(  OR(  AD2 ="榮14-18",AD2 ="榮10-18",AD2 ="榮06-18",AD2 ="病14-18"  ),OR(  AE2 ="x",AE2="補",AE2="婚",AE2="公",AE2="病",AE2="事",AE2="x"  ), $AP2 =""),"18放早走",  IF(  AND(  OR(  AD2 =""),OR(  AE2 ="x",AE2="補",AE2="婚",AE2="公",AE2="病",AE2="事",AE2="x榮*",AE2="榮",AE2="榮-22"  ), $AP2 =""),"18放",  IF(  AND(  OR(  AD2="當日退伍"  ),OR(  AE2="退伍",AE2="退", AE2=""  ), $AP2 =""),"當日退伍",  IF(AND(  OR(AD2="退",AD2="退伍" ), OR(AE2="退",AE2="退伍" ), $AP2 =""),"退伍","全日勤"  )  )  )  )  )  )  )  )  )  )  ),"")</f>
        <v>全日勤</v>
      </c>
      <c r="AE101" s="65" t="str">
        <f ca="1">IF(   (ROW(BQ2)-1)&lt;=暫1!$B$2,           IF(  AND(  OR(  AE2="x",AE2="補"  ), OR(  AF2 ="x",AF2="補",AF2="x榮18-22",AF2="x公18-22",AF2="x榮22-08"  ), $AP2 =""),"全日休",  IF(  AND(  OR(  AE2="x",AE2="病"  ), OR(  AF2 ="病"  ), $AP2 =""),"病(事)假",  IF(  AND(  OR(  AE2="x",AE2="補"  ), OR(  AF2 ="補"  ), $AP2 =""),"補休",  IF(  AND(  OR(  AE2="x",AE2="喪"  ), OR(  AF2 ="喪"  ), $AP2 =""),"喪假",  IF(  AND(  OR(  AE2="x",AE2="婚",AE2="產"  ), OR(  AF2 ="婚",AF2="產"  ), $AP2 =""),"婚(產)假",  IF(  AND(  OR(  AE2="x",AE2="公"  ), OR(  AF2 ="公"  ), $AP2 =""),"公假",  IF(  AND(  OR(  AE2="x",AE2="補",AE2="婚",AE2="公",AE2="病",AE2="事",AE2="x榮18-22"  ),OR(AF2=""), $AP2 =""  ),"18收",  IF(  AND(  OR(  AE2 ="榮14-18",AE2 ="榮10-18",AE2 ="榮06-18",AE2 ="病14-18"  ),OR(  AF2 ="x",AF2="補",AF2="婚",AF2="公",AF2="病",AF2="事",AF2="x"  ), $AP2 =""),"18放早走",  IF(  AND(  OR(  AE2 =""),OR(  AF2 ="x",AF2="補",AF2="婚",AF2="公",AF2="病",AF2="事",AF2="x榮*",AF2="榮",AF2="榮-22"  ), $AP2 =""),"18放",  IF(  AND(  OR(  AE2="當日退伍"  ),OR(  AF2="退伍",AF2="退", AF2=""  ), $AP2 =""),"當日退伍",  IF(AND(  OR(AE2="退",AE2="退伍" ), OR(AF2="退",AF2="退伍" ), $AP2 =""),"退伍","全日勤"  )  )  )  )  )  )  )  )  )  )  ),"")</f>
        <v>全日勤</v>
      </c>
      <c r="AF101" s="65" t="str">
        <f ca="1">IF(   (ROW(BR2)-1)&lt;=暫1!$B$2,           IF(  AND(  OR(  AF2="x",AF2="補"  ), OR(  AG2 ="x",AG2="補",AG2="x榮18-22",AG2="x公18-22",AG2="x榮22-08"  ), $AP2 =""),"全日休",  IF(  AND(  OR(  AF2="x",AF2="病"  ), OR(  AG2 ="病"  ), $AP2 =""),"病(事)假",  IF(  AND(  OR(  AF2="x",AF2="補"  ), OR(  AG2 ="補"  ), $AP2 =""),"補休",  IF(  AND(  OR(  AF2="x",AF2="喪"  ), OR(  AG2 ="喪"  ), $AP2 =""),"喪假",  IF(  AND(  OR(  AF2="x",AF2="婚",AF2="產"  ), OR(  AG2 ="婚",AG2="產"  ), $AP2 =""),"婚(產)假",  IF(  AND(  OR(  AF2="x",AF2="公"  ), OR(  AG2 ="公"  ), $AP2 =""),"公假",  IF(  AND(  OR(  AF2="x",AF2="補",AF2="婚",AF2="公",AF2="病",AF2="事",AF2="x榮18-22"  ),OR(AG2=""), $AP2 =""  ),"18收",  IF(  AND(  OR(  AF2 ="榮14-18",AF2 ="榮10-18",AF2 ="榮06-18",AF2 ="病14-18"  ),OR(  AG2 ="x",AG2="補",AG2="婚",AG2="公",AG2="病",AG2="事",AG2="x"  ), $AP2 =""),"18放早走",  IF(  AND(  OR(  AF2 =""),OR(  AG2 ="x",AG2="補",AG2="婚",AG2="公",AG2="病",AG2="事",AG2="x榮*",AG2="榮",AG2="榮-22"  ), $AP2 =""),"18放",  IF(  AND(  OR(  AF2="當日退伍"  ),OR(  AG2="退伍",AG2="退", AG2=""  ), $AP2 =""),"當日退伍",  IF(AND(  OR(AF2="退",AF2="退伍" ), OR(AG2="退",AG2="退伍" ), $AP2 =""),"退伍","全日勤"  )  )  )  )  )  )  )  )  )  )  ),"")</f>
        <v>全日勤</v>
      </c>
      <c r="AG101" s="65" t="str">
        <f ca="1">IF(   (ROW(BS2)-1)&lt;=暫1!$B$2,           IF(  AND(  OR(  AG2="x",AG2="補"  ), OR(  AH2 ="x",AH2="補",AH2="x榮18-22",AH2="x公18-22",AH2="x榮22-08"  ), $AP2 =""),"全日休",  IF(  AND(  OR(  AG2="x",AG2="病"  ), OR(  AH2 ="病"  ), $AP2 =""),"病(事)假",  IF(  AND(  OR(  AG2="x",AG2="補"  ), OR(  AH2 ="補"  ), $AP2 =""),"補休",  IF(  AND(  OR(  AG2="x",AG2="喪"  ), OR(  AH2 ="喪"  ), $AP2 =""),"喪假",  IF(  AND(  OR(  AG2="x",AG2="婚",AG2="產"  ), OR(  AH2 ="婚",AH2="產"  ), $AP2 =""),"婚(產)假",  IF(  AND(  OR(  AG2="x",AG2="公"  ), OR(  AH2 ="公"  ), $AP2 =""),"公假",  IF(  AND(  OR(  AG2="x",AG2="補",AG2="婚",AG2="公",AG2="病",AG2="事",AG2="x榮18-22"  ),OR(AH2=""), $AP2 =""  ),"18收",  IF(  AND(  OR(  AG2 ="榮14-18",AG2 ="榮10-18",AG2 ="榮06-18",AG2 ="病14-18"  ),OR(  AH2 ="x",AH2="補",AH2="婚",AH2="公",AH2="病",AH2="事",AH2="x"  ), $AP2 =""),"18放早走",  IF(  AND(  OR(  AG2 =""),OR(  AH2 ="x",AH2="補",AH2="婚",AH2="公",AH2="病",AH2="事",AH2="x榮*",AH2="榮",AH2="榮-22"  ), $AP2 =""),"18放",  IF(  AND(  OR(  AG2="當日退伍"  ),OR(  AH2="退伍",AH2="退", AH2=""  ), $AP2 =""),"當日退伍",  IF(AND(  OR(AG2="退",AG2="退伍" ), OR(AH2="退",AH2="退伍" ), $AP2 =""),"退伍","全日勤"  )  )  )  )  )  )  )  )  )  )  ),"")</f>
        <v>全日勤</v>
      </c>
      <c r="AH101" s="65"/>
      <c r="AI101" s="65"/>
      <c r="AJ101" s="65"/>
      <c r="AP101" s="62"/>
      <c r="AU101" s="62"/>
      <c r="AV101" s="62"/>
      <c r="AY101" s="62"/>
      <c r="AZ101" s="62"/>
      <c r="BA101" s="62"/>
      <c r="BB101" s="62"/>
      <c r="BC101" s="62"/>
    </row>
    <row r="102" spans="1:55">
      <c r="A102" s="65">
        <f t="shared" ref="A102:A165" si="14">A3</f>
        <v>2</v>
      </c>
      <c r="B102" s="65" t="str">
        <f t="shared" ref="B102:B165" si="15">B3</f>
        <v>謝禮全</v>
      </c>
      <c r="C102" s="65" t="str">
        <f ca="1">IF(   (ROW(AO3)-1)&lt;=暫1!$B$2,           IF(  AND(  OR(  C3="x",C3="補"  ), OR(  D3 ="x",D3="補",D3="x榮18-22",D3="x公18-22",D3="x榮22-08"  ), $AP3 =""),"全日休",  IF(  AND(  OR(  C3="x",C3="病"  ), OR(  D3 ="病"  ), $AP3 =""),"病(事)假",  IF(  AND(  OR(  C3="x",C3="補"  ), OR(  D3 ="補"  ), $AP3 =""),"補休",  IF(  AND(  OR(  C3="x",C3="喪"  ), OR(  D3 ="喪"  ), $AP3 =""),"喪假",  IF(  AND(  OR(  C3="x",C3="婚",C3="產"  ), OR(  D3 ="婚",D3="產"  ), $AP3 =""),"婚(產)假",  IF(  AND(  OR(  C3="x",C3="公"  ), OR(  D3 ="公"  ), $AP3 =""),"公假",  IF(  AND(  OR(  C3="x",C3="補",C3="婚",C3="公",C3="病",C3="事",C3="x榮18-22"  ),OR(D3=""), $AP3 =""  ),"18收",  IF(  AND(  OR(  C3 ="榮14-18",C3 ="榮10-18",C3 ="榮06-18",C3 ="病14-18"  ),OR(  D3 ="x",D3="補",D3="婚",D3="公",D3="病",D3="事",D3="x"  ), $AP3 =""),"18放早走",  IF(  AND(  OR(  C3 =""),OR(  D3 ="x",D3="補",D3="婚",D3="公",D3="病",D3="事",D3="x榮*",D3="榮",D3="榮-22"  ), $AP3 =""),"18放",  IF(  AND(  OR(  C3="當日退伍"  ),OR(  D3="退伍",D3="退", D3=""  ), $AP3 =""),"當日退伍",  IF(AND(  OR(C3="退",C3="退伍" ), OR(D3="退",D3="退伍" ), $AP3 =""),"退伍","全日勤"  )  )  )  )  )  )  )  )  )  )  ),"")</f>
        <v>全日勤</v>
      </c>
      <c r="D102" s="65" t="str">
        <f ca="1">IF(   (ROW(AP3)-1)&lt;=暫1!$B$2,           IF(  AND(  OR(  D3="x",D3="補"  ), OR(  E3 ="x",E3="補",E3="x榮18-22",E3="x公18-22",E3="x榮22-08"  ), $AP3 =""),"全日休",  IF(  AND(  OR(  D3="x",D3="病"  ), OR(  E3 ="病"  ), $AP3 =""),"病(事)假",  IF(  AND(  OR(  D3="x",D3="補"  ), OR(  E3 ="補"  ), $AP3 =""),"補休",  IF(  AND(  OR(  D3="x",D3="喪"  ), OR(  E3 ="喪"  ), $AP3 =""),"喪假",  IF(  AND(  OR(  D3="x",D3="婚",D3="產"  ), OR(  E3 ="婚",E3="產"  ), $AP3 =""),"婚(產)假",  IF(  AND(  OR(  D3="x",D3="公"  ), OR(  E3 ="公"  ), $AP3 =""),"公假",  IF(  AND(  OR(  D3="x",D3="補",D3="婚",D3="公",D3="病",D3="事",D3="x榮18-22"  ),OR(E3=""), $AP3 =""  ),"18收",  IF(  AND(  OR(  D3 ="榮14-18",D3 ="榮10-18",D3 ="榮06-18",D3 ="病14-18"  ),OR(  E3 ="x",E3="補",E3="婚",E3="公",E3="病",E3="事",E3="x"  ), $AP3 =""),"18放早走",  IF(  AND(  OR(  D3 =""),OR(  E3 ="x",E3="補",E3="婚",E3="公",E3="病",E3="事",E3="x榮*",E3="榮",E3="榮-22"  ), $AP3 =""),"18放",  IF(  AND(  OR(  D3="當日退伍"  ),OR(  E3="退伍",E3="退", E3=""  ), $AP3 =""),"當日退伍",  IF(AND(  OR(D3="退",D3="退伍" ), OR(E3="退",E3="退伍" ), $AP3 =""),"退伍","全日勤"  )  )  )  )  )  )  )  )  )  )  ),"")</f>
        <v>全日勤</v>
      </c>
      <c r="E102" s="65" t="str">
        <f ca="1">IF(   (ROW(AQ3)-1)&lt;=暫1!$B$2,           IF(  AND(  OR(  E3="x",E3="補"  ), OR(  F3 ="x",F3="補",F3="x榮18-22",F3="x公18-22",F3="x榮22-08"  ), $AP3 =""),"全日休",  IF(  AND(  OR(  E3="x",E3="病"  ), OR(  F3 ="病"  ), $AP3 =""),"病(事)假",  IF(  AND(  OR(  E3="x",E3="補"  ), OR(  F3 ="補"  ), $AP3 =""),"補休",  IF(  AND(  OR(  E3="x",E3="喪"  ), OR(  F3 ="喪"  ), $AP3 =""),"喪假",  IF(  AND(  OR(  E3="x",E3="婚",E3="產"  ), OR(  F3 ="婚",F3="產"  ), $AP3 =""),"婚(產)假",  IF(  AND(  OR(  E3="x",E3="公"  ), OR(  F3 ="公"  ), $AP3 =""),"公假",  IF(  AND(  OR(  E3="x",E3="補",E3="婚",E3="公",E3="病",E3="事",E3="x榮18-22"  ),OR(F3=""), $AP3 =""  ),"18收",  IF(  AND(  OR(  E3 ="榮14-18",E3 ="榮10-18",E3 ="榮06-18",E3 ="病14-18"  ),OR(  F3 ="x",F3="補",F3="婚",F3="公",F3="病",F3="事",F3="x"  ), $AP3 =""),"18放早走",  IF(  AND(  OR(  E3 =""),OR(  F3 ="x",F3="補",F3="婚",F3="公",F3="病",F3="事",F3="x榮*",F3="榮",F3="榮-22"  ), $AP3 =""),"18放",  IF(  AND(  OR(  E3="當日退伍"  ),OR(  F3="退伍",F3="退", F3=""  ), $AP3 =""),"當日退伍",  IF(AND(  OR(E3="退",E3="退伍" ), OR(F3="退",F3="退伍" ), $AP3 =""),"退伍","全日勤"  )  )  )  )  )  )  )  )  )  )  ),"")</f>
        <v>全日勤</v>
      </c>
      <c r="F102" s="65" t="str">
        <f ca="1">IF(   (ROW(AR3)-1)&lt;=暫1!$B$2,           IF(  AND(  OR(  F3="x",F3="補"  ), OR(  G3 ="x",G3="補",G3="x榮18-22",G3="x公18-22",G3="x榮22-08"  ), $AP3 =""),"全日休",  IF(  AND(  OR(  F3="x",F3="病"  ), OR(  G3 ="病"  ), $AP3 =""),"病(事)假",  IF(  AND(  OR(  F3="x",F3="補"  ), OR(  G3 ="補"  ), $AP3 =""),"補休",  IF(  AND(  OR(  F3="x",F3="喪"  ), OR(  G3 ="喪"  ), $AP3 =""),"喪假",  IF(  AND(  OR(  F3="x",F3="婚",F3="產"  ), OR(  G3 ="婚",G3="產"  ), $AP3 =""),"婚(產)假",  IF(  AND(  OR(  F3="x",F3="公"  ), OR(  G3 ="公"  ), $AP3 =""),"公假",  IF(  AND(  OR(  F3="x",F3="補",F3="婚",F3="公",F3="病",F3="事",F3="x榮18-22"  ),OR(G3=""), $AP3 =""  ),"18收",  IF(  AND(  OR(  F3 ="榮14-18",F3 ="榮10-18",F3 ="榮06-18",F3 ="病14-18"  ),OR(  G3 ="x",G3="補",G3="婚",G3="公",G3="病",G3="事",G3="x"  ), $AP3 =""),"18放早走",  IF(  AND(  OR(  F3 =""),OR(  G3 ="x",G3="補",G3="婚",G3="公",G3="病",G3="事",G3="x榮*",G3="榮",G3="榮-22"  ), $AP3 =""),"18放",  IF(  AND(  OR(  F3="當日退伍"  ),OR(  G3="退伍",G3="退", G3=""  ), $AP3 =""),"當日退伍",  IF(AND(  OR(F3="退",F3="退伍" ), OR(G3="退",G3="退伍" ), $AP3 =""),"退伍","全日勤"  )  )  )  )  )  )  )  )  )  )  ),"")</f>
        <v>全日勤</v>
      </c>
      <c r="G102" s="65" t="str">
        <f ca="1">IF(   (ROW(AS3)-1)&lt;=暫1!$B$2,           IF(  AND(  OR(  G3="x",G3="補"  ), OR(  H3 ="x",H3="補",H3="x榮18-22",H3="x公18-22",H3="x榮22-08"  ), $AP3 =""),"全日休",  IF(  AND(  OR(  G3="x",G3="病"  ), OR(  H3 ="病"  ), $AP3 =""),"病(事)假",  IF(  AND(  OR(  G3="x",G3="補"  ), OR(  H3 ="補"  ), $AP3 =""),"補休",  IF(  AND(  OR(  G3="x",G3="喪"  ), OR(  H3 ="喪"  ), $AP3 =""),"喪假",  IF(  AND(  OR(  G3="x",G3="婚",G3="產"  ), OR(  H3 ="婚",H3="產"  ), $AP3 =""),"婚(產)假",  IF(  AND(  OR(  G3="x",G3="公"  ), OR(  H3 ="公"  ), $AP3 =""),"公假",  IF(  AND(  OR(  G3="x",G3="補",G3="婚",G3="公",G3="病",G3="事",G3="x榮18-22"  ),OR(H3=""), $AP3 =""  ),"18收",  IF(  AND(  OR(  G3 ="榮14-18",G3 ="榮10-18",G3 ="榮06-18",G3 ="病14-18"  ),OR(  H3 ="x",H3="補",H3="婚",H3="公",H3="病",H3="事",H3="x"  ), $AP3 =""),"18放早走",  IF(  AND(  OR(  G3 =""),OR(  H3 ="x",H3="補",H3="婚",H3="公",H3="病",H3="事",H3="x榮*",H3="榮",H3="榮-22"  ), $AP3 =""),"18放",  IF(  AND(  OR(  G3="當日退伍"  ),OR(  H3="退伍",H3="退", H3=""  ), $AP3 =""),"當日退伍",  IF(AND(  OR(G3="退",G3="退伍" ), OR(H3="退",H3="退伍" ), $AP3 =""),"退伍","全日勤"  )  )  )  )  )  )  )  )  )  )  ),"")</f>
        <v>全日勤</v>
      </c>
      <c r="H102" s="65" t="str">
        <f ca="1">IF(   (ROW(AT3)-1)&lt;=暫1!$B$2,           IF(  AND(  OR(  H3="x",H3="補"  ), OR(  I3 ="x",I3="補",I3="x榮18-22",I3="x公18-22",I3="x榮22-08"  ), $AP3 =""),"全日休",  IF(  AND(  OR(  H3="x",H3="病"  ), OR(  I3 ="病"  ), $AP3 =""),"病(事)假",  IF(  AND(  OR(  H3="x",H3="補"  ), OR(  I3 ="補"  ), $AP3 =""),"補休",  IF(  AND(  OR(  H3="x",H3="喪"  ), OR(  I3 ="喪"  ), $AP3 =""),"喪假",  IF(  AND(  OR(  H3="x",H3="婚",H3="產"  ), OR(  I3 ="婚",I3="產"  ), $AP3 =""),"婚(產)假",  IF(  AND(  OR(  H3="x",H3="公"  ), OR(  I3 ="公"  ), $AP3 =""),"公假",  IF(  AND(  OR(  H3="x",H3="補",H3="婚",H3="公",H3="病",H3="事",H3="x榮18-22"  ),OR(I3=""), $AP3 =""  ),"18收",  IF(  AND(  OR(  H3 ="榮14-18",H3 ="榮10-18",H3 ="榮06-18",H3 ="病14-18"  ),OR(  I3 ="x",I3="補",I3="婚",I3="公",I3="病",I3="事",I3="x"  ), $AP3 =""),"18放早走",  IF(  AND(  OR(  H3 =""),OR(  I3 ="x",I3="補",I3="婚",I3="公",I3="病",I3="事",I3="x榮*",I3="榮",I3="榮-22"  ), $AP3 =""),"18放",  IF(  AND(  OR(  H3="當日退伍"  ),OR(  I3="退伍",I3="退", I3=""  ), $AP3 =""),"當日退伍",  IF(AND(  OR(H3="退",H3="退伍" ), OR(I3="退",I3="退伍" ), $AP3 =""),"退伍","全日勤"  )  )  )  )  )  )  )  )  )  )  ),"")</f>
        <v>全日勤</v>
      </c>
      <c r="I102" s="65" t="str">
        <f ca="1">IF(   (ROW(AU3)-1)&lt;=暫1!$B$2,           IF(  AND(  OR(  I3="x",I3="補"  ), OR(  J3 ="x",J3="補",J3="x榮18-22",J3="x公18-22",J3="x榮22-08"  ), $AP3 =""),"全日休",  IF(  AND(  OR(  I3="x",I3="病"  ), OR(  J3 ="病"  ), $AP3 =""),"病(事)假",  IF(  AND(  OR(  I3="x",I3="補"  ), OR(  J3 ="補"  ), $AP3 =""),"補休",  IF(  AND(  OR(  I3="x",I3="喪"  ), OR(  J3 ="喪"  ), $AP3 =""),"喪假",  IF(  AND(  OR(  I3="x",I3="婚",I3="產"  ), OR(  J3 ="婚",J3="產"  ), $AP3 =""),"婚(產)假",  IF(  AND(  OR(  I3="x",I3="公"  ), OR(  J3 ="公"  ), $AP3 =""),"公假",  IF(  AND(  OR(  I3="x",I3="補",I3="婚",I3="公",I3="病",I3="事",I3="x榮18-22"  ),OR(J3=""), $AP3 =""  ),"18收",  IF(  AND(  OR(  I3 ="榮14-18",I3 ="榮10-18",I3 ="榮06-18",I3 ="病14-18"  ),OR(  J3 ="x",J3="補",J3="婚",J3="公",J3="病",J3="事",J3="x"  ), $AP3 =""),"18放早走",  IF(  AND(  OR(  I3 =""),OR(  J3 ="x",J3="補",J3="婚",J3="公",J3="病",J3="事",J3="x榮*",J3="榮",J3="榮-22"  ), $AP3 =""),"18放",  IF(  AND(  OR(  I3="當日退伍"  ),OR(  J3="退伍",J3="退", J3=""  ), $AP3 =""),"當日退伍",  IF(AND(  OR(I3="退",I3="退伍" ), OR(J3="退",J3="退伍" ), $AP3 =""),"退伍","全日勤"  )  )  )  )  )  )  )  )  )  )  ),"")</f>
        <v>全日勤</v>
      </c>
      <c r="J102" s="65" t="str">
        <f ca="1">IF(   (ROW(AV3)-1)&lt;=暫1!$B$2,           IF(  AND(  OR(  J3="x",J3="補"  ), OR(  K3 ="x",K3="補",K3="x榮18-22",K3="x公18-22",K3="x榮22-08"  ), $AP3 =""),"全日休",  IF(  AND(  OR(  J3="x",J3="病"  ), OR(  K3 ="病"  ), $AP3 =""),"病(事)假",  IF(  AND(  OR(  J3="x",J3="補"  ), OR(  K3 ="補"  ), $AP3 =""),"補休",  IF(  AND(  OR(  J3="x",J3="喪"  ), OR(  K3 ="喪"  ), $AP3 =""),"喪假",  IF(  AND(  OR(  J3="x",J3="婚",J3="產"  ), OR(  K3 ="婚",K3="產"  ), $AP3 =""),"婚(產)假",  IF(  AND(  OR(  J3="x",J3="公"  ), OR(  K3 ="公"  ), $AP3 =""),"公假",  IF(  AND(  OR(  J3="x",J3="補",J3="婚",J3="公",J3="病",J3="事",J3="x榮18-22"  ),OR(K3=""), $AP3 =""  ),"18收",  IF(  AND(  OR(  J3 ="榮14-18",J3 ="榮10-18",J3 ="榮06-18",J3 ="病14-18"  ),OR(  K3 ="x",K3="補",K3="婚",K3="公",K3="病",K3="事",K3="x"  ), $AP3 =""),"18放早走",  IF(  AND(  OR(  J3 =""),OR(  K3 ="x",K3="補",K3="婚",K3="公",K3="病",K3="事",K3="x榮*",K3="榮",K3="榮-22"  ), $AP3 =""),"18放",  IF(  AND(  OR(  J3="當日退伍"  ),OR(  K3="退伍",K3="退", K3=""  ), $AP3 =""),"當日退伍",  IF(AND(  OR(J3="退",J3="退伍" ), OR(K3="退",K3="退伍" ), $AP3 =""),"退伍","全日勤"  )  )  )  )  )  )  )  )  )  )  ),"")</f>
        <v>全日勤</v>
      </c>
      <c r="K102" s="65" t="str">
        <f ca="1">IF(   (ROW(AW3)-1)&lt;=暫1!$B$2,           IF(  AND(  OR(  K3="x",K3="補"  ), OR(  L3 ="x",L3="補",L3="x榮18-22",L3="x公18-22",L3="x榮22-08"  ), $AP3 =""),"全日休",  IF(  AND(  OR(  K3="x",K3="病"  ), OR(  L3 ="病"  ), $AP3 =""),"病(事)假",  IF(  AND(  OR(  K3="x",K3="補"  ), OR(  L3 ="補"  ), $AP3 =""),"補休",  IF(  AND(  OR(  K3="x",K3="喪"  ), OR(  L3 ="喪"  ), $AP3 =""),"喪假",  IF(  AND(  OR(  K3="x",K3="婚",K3="產"  ), OR(  L3 ="婚",L3="產"  ), $AP3 =""),"婚(產)假",  IF(  AND(  OR(  K3="x",K3="公"  ), OR(  L3 ="公"  ), $AP3 =""),"公假",  IF(  AND(  OR(  K3="x",K3="補",K3="婚",K3="公",K3="病",K3="事",K3="x榮18-22"  ),OR(L3=""), $AP3 =""  ),"18收",  IF(  AND(  OR(  K3 ="榮14-18",K3 ="榮10-18",K3 ="榮06-18",K3 ="病14-18"  ),OR(  L3 ="x",L3="補",L3="婚",L3="公",L3="病",L3="事",L3="x"  ), $AP3 =""),"18放早走",  IF(  AND(  OR(  K3 =""),OR(  L3 ="x",L3="補",L3="婚",L3="公",L3="病",L3="事",L3="x榮*",L3="榮",L3="榮-22"  ), $AP3 =""),"18放",  IF(  AND(  OR(  K3="當日退伍"  ),OR(  L3="退伍",L3="退", L3=""  ), $AP3 =""),"當日退伍",  IF(AND(  OR(K3="退",K3="退伍" ), OR(L3="退",L3="退伍" ), $AP3 =""),"退伍","全日勤"  )  )  )  )  )  )  )  )  )  )  ),"")</f>
        <v>全日勤</v>
      </c>
      <c r="L102" s="65" t="str">
        <f ca="1">IF(   (ROW(AX3)-1)&lt;=暫1!$B$2,           IF(  AND(  OR(  L3="x",L3="補"  ), OR(  M3 ="x",M3="補",M3="x榮18-22",M3="x公18-22",M3="x榮22-08"  ), $AP3 =""),"全日休",  IF(  AND(  OR(  L3="x",L3="病"  ), OR(  M3 ="病"  ), $AP3 =""),"病(事)假",  IF(  AND(  OR(  L3="x",L3="補"  ), OR(  M3 ="補"  ), $AP3 =""),"補休",  IF(  AND(  OR(  L3="x",L3="喪"  ), OR(  M3 ="喪"  ), $AP3 =""),"喪假",  IF(  AND(  OR(  L3="x",L3="婚",L3="產"  ), OR(  M3 ="婚",M3="產"  ), $AP3 =""),"婚(產)假",  IF(  AND(  OR(  L3="x",L3="公"  ), OR(  M3 ="公"  ), $AP3 =""),"公假",  IF(  AND(  OR(  L3="x",L3="補",L3="婚",L3="公",L3="病",L3="事",L3="x榮18-22"  ),OR(M3=""), $AP3 =""  ),"18收",  IF(  AND(  OR(  L3 ="榮14-18",L3 ="榮10-18",L3 ="榮06-18",L3 ="病14-18"  ),OR(  M3 ="x",M3="補",M3="婚",M3="公",M3="病",M3="事",M3="x"  ), $AP3 =""),"18放早走",  IF(  AND(  OR(  L3 =""),OR(  M3 ="x",M3="補",M3="婚",M3="公",M3="病",M3="事",M3="x榮*",M3="榮",M3="榮-22"  ), $AP3 =""),"18放",  IF(  AND(  OR(  L3="當日退伍"  ),OR(  M3="退伍",M3="退", M3=""  ), $AP3 =""),"當日退伍",  IF(AND(  OR(L3="退",L3="退伍" ), OR(M3="退",M3="退伍" ), $AP3 =""),"退伍","全日勤"  )  )  )  )  )  )  )  )  )  )  ),"")</f>
        <v>全日勤</v>
      </c>
      <c r="M102" s="65" t="str">
        <f ca="1">IF(   (ROW(AY3)-1)&lt;=暫1!$B$2,           IF(  AND(  OR(  M3="x",M3="補"  ), OR(  N3 ="x",N3="補",N3="x榮18-22",N3="x公18-22",N3="x榮22-08"  ), $AP3 =""),"全日休",  IF(  AND(  OR(  M3="x",M3="病"  ), OR(  N3 ="病"  ), $AP3 =""),"病(事)假",  IF(  AND(  OR(  M3="x",M3="補"  ), OR(  N3 ="補"  ), $AP3 =""),"補休",  IF(  AND(  OR(  M3="x",M3="喪"  ), OR(  N3 ="喪"  ), $AP3 =""),"喪假",  IF(  AND(  OR(  M3="x",M3="婚",M3="產"  ), OR(  N3 ="婚",N3="產"  ), $AP3 =""),"婚(產)假",  IF(  AND(  OR(  M3="x",M3="公"  ), OR(  N3 ="公"  ), $AP3 =""),"公假",  IF(  AND(  OR(  M3="x",M3="補",M3="婚",M3="公",M3="病",M3="事",M3="x榮18-22"  ),OR(N3=""), $AP3 =""  ),"18收",  IF(  AND(  OR(  M3 ="榮14-18",M3 ="榮10-18",M3 ="榮06-18",M3 ="病14-18"  ),OR(  N3 ="x",N3="補",N3="婚",N3="公",N3="病",N3="事",N3="x"  ), $AP3 =""),"18放早走",  IF(  AND(  OR(  M3 =""),OR(  N3 ="x",N3="補",N3="婚",N3="公",N3="病",N3="事",N3="x榮*",N3="榮",N3="榮-22"  ), $AP3 =""),"18放",  IF(  AND(  OR(  M3="當日退伍"  ),OR(  N3="退伍",N3="退", N3=""  ), $AP3 =""),"當日退伍",  IF(AND(  OR(M3="退",M3="退伍" ), OR(N3="退",N3="退伍" ), $AP3 =""),"退伍","全日勤"  )  )  )  )  )  )  )  )  )  )  ),"")</f>
        <v>全日勤</v>
      </c>
      <c r="N102" s="65" t="str">
        <f ca="1">IF(   (ROW(AZ3)-1)&lt;=暫1!$B$2,           IF(  AND(  OR(  N3="x",N3="補"  ), OR(  O3 ="x",O3="補",O3="x榮18-22",O3="x公18-22",O3="x榮22-08"  ), $AP3 =""),"全日休",  IF(  AND(  OR(  N3="x",N3="病"  ), OR(  O3 ="病"  ), $AP3 =""),"病(事)假",  IF(  AND(  OR(  N3="x",N3="補"  ), OR(  O3 ="補"  ), $AP3 =""),"補休",  IF(  AND(  OR(  N3="x",N3="喪"  ), OR(  O3 ="喪"  ), $AP3 =""),"喪假",  IF(  AND(  OR(  N3="x",N3="婚",N3="產"  ), OR(  O3 ="婚",O3="產"  ), $AP3 =""),"婚(產)假",  IF(  AND(  OR(  N3="x",N3="公"  ), OR(  O3 ="公"  ), $AP3 =""),"公假",  IF(  AND(  OR(  N3="x",N3="補",N3="婚",N3="公",N3="病",N3="事",N3="x榮18-22"  ),OR(O3=""), $AP3 =""  ),"18收",  IF(  AND(  OR(  N3 ="榮14-18",N3 ="榮10-18",N3 ="榮06-18",N3 ="病14-18"  ),OR(  O3 ="x",O3="補",O3="婚",O3="公",O3="病",O3="事",O3="x"  ), $AP3 =""),"18放早走",  IF(  AND(  OR(  N3 =""),OR(  O3 ="x",O3="補",O3="婚",O3="公",O3="病",O3="事",O3="x榮*",O3="榮",O3="榮-22"  ), $AP3 =""),"18放",  IF(  AND(  OR(  N3="當日退伍"  ),OR(  O3="退伍",O3="退", O3=""  ), $AP3 =""),"當日退伍",  IF(AND(  OR(N3="退",N3="退伍" ), OR(O3="退",O3="退伍" ), $AP3 =""),"退伍","全日勤"  )  )  )  )  )  )  )  )  )  )  ),"")</f>
        <v>全日勤</v>
      </c>
      <c r="O102" s="65" t="str">
        <f ca="1">IF(   (ROW(BA3)-1)&lt;=暫1!$B$2,           IF(  AND(  OR(  O3="x",O3="補"  ), OR(  P3 ="x",P3="補",P3="x榮18-22",P3="x公18-22",P3="x榮22-08"  ), $AP3 =""),"全日休",  IF(  AND(  OR(  O3="x",O3="病"  ), OR(  P3 ="病"  ), $AP3 =""),"病(事)假",  IF(  AND(  OR(  O3="x",O3="補"  ), OR(  P3 ="補"  ), $AP3 =""),"補休",  IF(  AND(  OR(  O3="x",O3="喪"  ), OR(  P3 ="喪"  ), $AP3 =""),"喪假",  IF(  AND(  OR(  O3="x",O3="婚",O3="產"  ), OR(  P3 ="婚",P3="產"  ), $AP3 =""),"婚(產)假",  IF(  AND(  OR(  O3="x",O3="公"  ), OR(  P3 ="公"  ), $AP3 =""),"公假",  IF(  AND(  OR(  O3="x",O3="補",O3="婚",O3="公",O3="病",O3="事",O3="x榮18-22"  ),OR(P3=""), $AP3 =""  ),"18收",  IF(  AND(  OR(  O3 ="榮14-18",O3 ="榮10-18",O3 ="榮06-18",O3 ="病14-18"  ),OR(  P3 ="x",P3="補",P3="婚",P3="公",P3="病",P3="事",P3="x"  ), $AP3 =""),"18放早走",  IF(  AND(  OR(  O3 =""),OR(  P3 ="x",P3="補",P3="婚",P3="公",P3="病",P3="事",P3="x榮*",P3="榮",P3="榮-22"  ), $AP3 =""),"18放",  IF(  AND(  OR(  O3="當日退伍"  ),OR(  P3="退伍",P3="退", P3=""  ), $AP3 =""),"當日退伍",  IF(AND(  OR(O3="退",O3="退伍" ), OR(P3="退",P3="退伍" ), $AP3 =""),"退伍","全日勤"  )  )  )  )  )  )  )  )  )  )  ),"")</f>
        <v>全日勤</v>
      </c>
      <c r="P102" s="65" t="str">
        <f ca="1">IF(   (ROW(BB3)-1)&lt;=暫1!$B$2,           IF(  AND(  OR(  P3="x",P3="補"  ), OR(  Q3 ="x",Q3="補",Q3="x榮18-22",Q3="x公18-22",Q3="x榮22-08"  ), $AP3 =""),"全日休",  IF(  AND(  OR(  P3="x",P3="病"  ), OR(  Q3 ="病"  ), $AP3 =""),"病(事)假",  IF(  AND(  OR(  P3="x",P3="補"  ), OR(  Q3 ="補"  ), $AP3 =""),"補休",  IF(  AND(  OR(  P3="x",P3="喪"  ), OR(  Q3 ="喪"  ), $AP3 =""),"喪假",  IF(  AND(  OR(  P3="x",P3="婚",P3="產"  ), OR(  Q3 ="婚",Q3="產"  ), $AP3 =""),"婚(產)假",  IF(  AND(  OR(  P3="x",P3="公"  ), OR(  Q3 ="公"  ), $AP3 =""),"公假",  IF(  AND(  OR(  P3="x",P3="補",P3="婚",P3="公",P3="病",P3="事",P3="x榮18-22"  ),OR(Q3=""), $AP3 =""  ),"18收",  IF(  AND(  OR(  P3 ="榮14-18",P3 ="榮10-18",P3 ="榮06-18",P3 ="病14-18"  ),OR(  Q3 ="x",Q3="補",Q3="婚",Q3="公",Q3="病",Q3="事",Q3="x"  ), $AP3 =""),"18放早走",  IF(  AND(  OR(  P3 =""),OR(  Q3 ="x",Q3="補",Q3="婚",Q3="公",Q3="病",Q3="事",Q3="x榮*",Q3="榮",Q3="榮-22"  ), $AP3 =""),"18放",  IF(  AND(  OR(  P3="當日退伍"  ),OR(  Q3="退伍",Q3="退", Q3=""  ), $AP3 =""),"當日退伍",  IF(AND(  OR(P3="退",P3="退伍" ), OR(Q3="退",Q3="退伍" ), $AP3 =""),"退伍","全日勤"  )  )  )  )  )  )  )  )  )  )  ),"")</f>
        <v>全日勤</v>
      </c>
      <c r="Q102" s="65" t="str">
        <f ca="1">IF(   (ROW(BC3)-1)&lt;=暫1!$B$2,           IF(  AND(  OR(  Q3="x",Q3="補"  ), OR(  R3 ="x",R3="補",R3="x榮18-22",R3="x公18-22",R3="x榮22-08"  ), $AP3 =""),"全日休",  IF(  AND(  OR(  Q3="x",Q3="病"  ), OR(  R3 ="病"  ), $AP3 =""),"病(事)假",  IF(  AND(  OR(  Q3="x",Q3="補"  ), OR(  R3 ="補"  ), $AP3 =""),"補休",  IF(  AND(  OR(  Q3="x",Q3="喪"  ), OR(  R3 ="喪"  ), $AP3 =""),"喪假",  IF(  AND(  OR(  Q3="x",Q3="婚",Q3="產"  ), OR(  R3 ="婚",R3="產"  ), $AP3 =""),"婚(產)假",  IF(  AND(  OR(  Q3="x",Q3="公"  ), OR(  R3 ="公"  ), $AP3 =""),"公假",  IF(  AND(  OR(  Q3="x",Q3="補",Q3="婚",Q3="公",Q3="病",Q3="事",Q3="x榮18-22"  ),OR(R3=""), $AP3 =""  ),"18收",  IF(  AND(  OR(  Q3 ="榮14-18",Q3 ="榮10-18",Q3 ="榮06-18",Q3 ="病14-18"  ),OR(  R3 ="x",R3="補",R3="婚",R3="公",R3="病",R3="事",R3="x"  ), $AP3 =""),"18放早走",  IF(  AND(  OR(  Q3 =""),OR(  R3 ="x",R3="補",R3="婚",R3="公",R3="病",R3="事",R3="x榮*",R3="榮",R3="榮-22"  ), $AP3 =""),"18放",  IF(  AND(  OR(  Q3="當日退伍"  ),OR(  R3="退伍",R3="退", R3=""  ), $AP3 =""),"當日退伍",  IF(AND(  OR(Q3="退",Q3="退伍" ), OR(R3="退",R3="退伍" ), $AP3 =""),"退伍","全日勤"  )  )  )  )  )  )  )  )  )  )  ),"")</f>
        <v>全日勤</v>
      </c>
      <c r="R102" s="65" t="str">
        <f ca="1">IF(   (ROW(BD3)-1)&lt;=暫1!$B$2,           IF(  AND(  OR(  R3="x",R3="補"  ), OR(  S3 ="x",S3="補",S3="x榮18-22",S3="x公18-22",S3="x榮22-08"  ), $AP3 =""),"全日休",  IF(  AND(  OR(  R3="x",R3="病"  ), OR(  S3 ="病"  ), $AP3 =""),"病(事)假",  IF(  AND(  OR(  R3="x",R3="補"  ), OR(  S3 ="補"  ), $AP3 =""),"補休",  IF(  AND(  OR(  R3="x",R3="喪"  ), OR(  S3 ="喪"  ), $AP3 =""),"喪假",  IF(  AND(  OR(  R3="x",R3="婚",R3="產"  ), OR(  S3 ="婚",S3="產"  ), $AP3 =""),"婚(產)假",  IF(  AND(  OR(  R3="x",R3="公"  ), OR(  S3 ="公"  ), $AP3 =""),"公假",  IF(  AND(  OR(  R3="x",R3="補",R3="婚",R3="公",R3="病",R3="事",R3="x榮18-22"  ),OR(S3=""), $AP3 =""  ),"18收",  IF(  AND(  OR(  R3 ="榮14-18",R3 ="榮10-18",R3 ="榮06-18",R3 ="病14-18"  ),OR(  S3 ="x",S3="補",S3="婚",S3="公",S3="病",S3="事",S3="x"  ), $AP3 =""),"18放早走",  IF(  AND(  OR(  R3 =""),OR(  S3 ="x",S3="補",S3="婚",S3="公",S3="病",S3="事",S3="x榮*",S3="榮",S3="榮-22"  ), $AP3 =""),"18放",  IF(  AND(  OR(  R3="當日退伍"  ),OR(  S3="退伍",S3="退", S3=""  ), $AP3 =""),"當日退伍",  IF(AND(  OR(R3="退",R3="退伍" ), OR(S3="退",S3="退伍" ), $AP3 =""),"退伍","全日勤"  )  )  )  )  )  )  )  )  )  )  ),"")</f>
        <v>全日勤</v>
      </c>
      <c r="S102" s="65" t="str">
        <f ca="1">IF(   (ROW(BE3)-1)&lt;=暫1!$B$2,           IF(  AND(  OR(  S3="x",S3="補"  ), OR(  T3 ="x",T3="補",T3="x榮18-22",T3="x公18-22",T3="x榮22-08"  ), $AP3 =""),"全日休",  IF(  AND(  OR(  S3="x",S3="病"  ), OR(  T3 ="病"  ), $AP3 =""),"病(事)假",  IF(  AND(  OR(  S3="x",S3="補"  ), OR(  T3 ="補"  ), $AP3 =""),"補休",  IF(  AND(  OR(  S3="x",S3="喪"  ), OR(  T3 ="喪"  ), $AP3 =""),"喪假",  IF(  AND(  OR(  S3="x",S3="婚",S3="產"  ), OR(  T3 ="婚",T3="產"  ), $AP3 =""),"婚(產)假",  IF(  AND(  OR(  S3="x",S3="公"  ), OR(  T3 ="公"  ), $AP3 =""),"公假",  IF(  AND(  OR(  S3="x",S3="補",S3="婚",S3="公",S3="病",S3="事",S3="x榮18-22"  ),OR(T3=""), $AP3 =""  ),"18收",  IF(  AND(  OR(  S3 ="榮14-18",S3 ="榮10-18",S3 ="榮06-18",S3 ="病14-18"  ),OR(  T3 ="x",T3="補",T3="婚",T3="公",T3="病",T3="事",T3="x"  ), $AP3 =""),"18放早走",  IF(  AND(  OR(  S3 =""),OR(  T3 ="x",T3="補",T3="婚",T3="公",T3="病",T3="事",T3="x榮*",T3="榮",T3="榮-22"  ), $AP3 =""),"18放",  IF(  AND(  OR(  S3="當日退伍"  ),OR(  T3="退伍",T3="退", T3=""  ), $AP3 =""),"當日退伍",  IF(AND(  OR(S3="退",S3="退伍" ), OR(T3="退",T3="退伍" ), $AP3 =""),"退伍","全日勤"  )  )  )  )  )  )  )  )  )  )  ),"")</f>
        <v>全日勤</v>
      </c>
      <c r="T102" s="65" t="str">
        <f ca="1">IF(   (ROW(BF3)-1)&lt;=暫1!$B$2,           IF(  AND(  OR(  T3="x",T3="補"  ), OR(  U3 ="x",U3="補",U3="x榮18-22",U3="x公18-22",U3="x榮22-08"  ), $AP3 =""),"全日休",  IF(  AND(  OR(  T3="x",T3="病"  ), OR(  U3 ="病"  ), $AP3 =""),"病(事)假",  IF(  AND(  OR(  T3="x",T3="補"  ), OR(  U3 ="補"  ), $AP3 =""),"補休",  IF(  AND(  OR(  T3="x",T3="喪"  ), OR(  U3 ="喪"  ), $AP3 =""),"喪假",  IF(  AND(  OR(  T3="x",T3="婚",T3="產"  ), OR(  U3 ="婚",U3="產"  ), $AP3 =""),"婚(產)假",  IF(  AND(  OR(  T3="x",T3="公"  ), OR(  U3 ="公"  ), $AP3 =""),"公假",  IF(  AND(  OR(  T3="x",T3="補",T3="婚",T3="公",T3="病",T3="事",T3="x榮18-22"  ),OR(U3=""), $AP3 =""  ),"18收",  IF(  AND(  OR(  T3 ="榮14-18",T3 ="榮10-18",T3 ="榮06-18",T3 ="病14-18"  ),OR(  U3 ="x",U3="補",U3="婚",U3="公",U3="病",U3="事",U3="x"  ), $AP3 =""),"18放早走",  IF(  AND(  OR(  T3 =""),OR(  U3 ="x",U3="補",U3="婚",U3="公",U3="病",U3="事",U3="x榮*",U3="榮",U3="榮-22"  ), $AP3 =""),"18放",  IF(  AND(  OR(  T3="當日退伍"  ),OR(  U3="退伍",U3="退", U3=""  ), $AP3 =""),"當日退伍",  IF(AND(  OR(T3="退",T3="退伍" ), OR(U3="退",U3="退伍" ), $AP3 =""),"退伍","全日勤"  )  )  )  )  )  )  )  )  )  )  ),"")</f>
        <v>全日勤</v>
      </c>
      <c r="U102" s="65" t="str">
        <f ca="1">IF(   (ROW(BG3)-1)&lt;=暫1!$B$2,           IF(  AND(  OR(  U3="x",U3="補"  ), OR(  V3 ="x",V3="補",V3="x榮18-22",V3="x公18-22",V3="x榮22-08"  ), $AP3 =""),"全日休",  IF(  AND(  OR(  U3="x",U3="病"  ), OR(  V3 ="病"  ), $AP3 =""),"病(事)假",  IF(  AND(  OR(  U3="x",U3="補"  ), OR(  V3 ="補"  ), $AP3 =""),"補休",  IF(  AND(  OR(  U3="x",U3="喪"  ), OR(  V3 ="喪"  ), $AP3 =""),"喪假",  IF(  AND(  OR(  U3="x",U3="婚",U3="產"  ), OR(  V3 ="婚",V3="產"  ), $AP3 =""),"婚(產)假",  IF(  AND(  OR(  U3="x",U3="公"  ), OR(  V3 ="公"  ), $AP3 =""),"公假",  IF(  AND(  OR(  U3="x",U3="補",U3="婚",U3="公",U3="病",U3="事",U3="x榮18-22"  ),OR(V3=""), $AP3 =""  ),"18收",  IF(  AND(  OR(  U3 ="榮14-18",U3 ="榮10-18",U3 ="榮06-18",U3 ="病14-18"  ),OR(  V3 ="x",V3="補",V3="婚",V3="公",V3="病",V3="事",V3="x"  ), $AP3 =""),"18放早走",  IF(  AND(  OR(  U3 =""),OR(  V3 ="x",V3="補",V3="婚",V3="公",V3="病",V3="事",V3="x榮*",V3="榮",V3="榮-22"  ), $AP3 =""),"18放",  IF(  AND(  OR(  U3="當日退伍"  ),OR(  V3="退伍",V3="退", V3=""  ), $AP3 =""),"當日退伍",  IF(AND(  OR(U3="退",U3="退伍" ), OR(V3="退",V3="退伍" ), $AP3 =""),"退伍","全日勤"  )  )  )  )  )  )  )  )  )  )  ),"")</f>
        <v>全日勤</v>
      </c>
      <c r="V102" s="65" t="str">
        <f ca="1">IF(   (ROW(BH3)-1)&lt;=暫1!$B$2,           IF(  AND(  OR(  V3="x",V3="補"  ), OR(  W3 ="x",W3="補",W3="x榮18-22",W3="x公18-22",W3="x榮22-08"  ), $AP3 =""),"全日休",  IF(  AND(  OR(  V3="x",V3="病"  ), OR(  W3 ="病"  ), $AP3 =""),"病(事)假",  IF(  AND(  OR(  V3="x",V3="補"  ), OR(  W3 ="補"  ), $AP3 =""),"補休",  IF(  AND(  OR(  V3="x",V3="喪"  ), OR(  W3 ="喪"  ), $AP3 =""),"喪假",  IF(  AND(  OR(  V3="x",V3="婚",V3="產"  ), OR(  W3 ="婚",W3="產"  ), $AP3 =""),"婚(產)假",  IF(  AND(  OR(  V3="x",V3="公"  ), OR(  W3 ="公"  ), $AP3 =""),"公假",  IF(  AND(  OR(  V3="x",V3="補",V3="婚",V3="公",V3="病",V3="事",V3="x榮18-22"  ),OR(W3=""), $AP3 =""  ),"18收",  IF(  AND(  OR(  V3 ="榮14-18",V3 ="榮10-18",V3 ="榮06-18",V3 ="病14-18"  ),OR(  W3 ="x",W3="補",W3="婚",W3="公",W3="病",W3="事",W3="x"  ), $AP3 =""),"18放早走",  IF(  AND(  OR(  V3 =""),OR(  W3 ="x",W3="補",W3="婚",W3="公",W3="病",W3="事",W3="x榮*",W3="榮",W3="榮-22"  ), $AP3 =""),"18放",  IF(  AND(  OR(  V3="當日退伍"  ),OR(  W3="退伍",W3="退", W3=""  ), $AP3 =""),"當日退伍",  IF(AND(  OR(V3="退",V3="退伍" ), OR(W3="退",W3="退伍" ), $AP3 =""),"退伍","全日勤"  )  )  )  )  )  )  )  )  )  )  ),"")</f>
        <v>全日勤</v>
      </c>
      <c r="W102" s="65" t="str">
        <f ca="1">IF(   (ROW(BI3)-1)&lt;=暫1!$B$2,           IF(  AND(  OR(  W3="x",W3="補"  ), OR(  X3 ="x",X3="補",X3="x榮18-22",X3="x公18-22",X3="x榮22-08"  ), $AP3 =""),"全日休",  IF(  AND(  OR(  W3="x",W3="病"  ), OR(  X3 ="病"  ), $AP3 =""),"病(事)假",  IF(  AND(  OR(  W3="x",W3="補"  ), OR(  X3 ="補"  ), $AP3 =""),"補休",  IF(  AND(  OR(  W3="x",W3="喪"  ), OR(  X3 ="喪"  ), $AP3 =""),"喪假",  IF(  AND(  OR(  W3="x",W3="婚",W3="產"  ), OR(  X3 ="婚",X3="產"  ), $AP3 =""),"婚(產)假",  IF(  AND(  OR(  W3="x",W3="公"  ), OR(  X3 ="公"  ), $AP3 =""),"公假",  IF(  AND(  OR(  W3="x",W3="補",W3="婚",W3="公",W3="病",W3="事",W3="x榮18-22"  ),OR(X3=""), $AP3 =""  ),"18收",  IF(  AND(  OR(  W3 ="榮14-18",W3 ="榮10-18",W3 ="榮06-18",W3 ="病14-18"  ),OR(  X3 ="x",X3="補",X3="婚",X3="公",X3="病",X3="事",X3="x"  ), $AP3 =""),"18放早走",  IF(  AND(  OR(  W3 =""),OR(  X3 ="x",X3="補",X3="婚",X3="公",X3="病",X3="事",X3="x榮*",X3="榮",X3="榮-22"  ), $AP3 =""),"18放",  IF(  AND(  OR(  W3="當日退伍"  ),OR(  X3="退伍",X3="退", X3=""  ), $AP3 =""),"當日退伍",  IF(AND(  OR(W3="退",W3="退伍" ), OR(X3="退",X3="退伍" ), $AP3 =""),"退伍","全日勤"  )  )  )  )  )  )  )  )  )  )  ),"")</f>
        <v>全日勤</v>
      </c>
      <c r="X102" s="65" t="str">
        <f ca="1">IF(   (ROW(BJ3)-1)&lt;=暫1!$B$2,           IF(  AND(  OR(  X3="x",X3="補"  ), OR(  Y3 ="x",Y3="補",Y3="x榮18-22",Y3="x公18-22",Y3="x榮22-08"  ), $AP3 =""),"全日休",  IF(  AND(  OR(  X3="x",X3="病"  ), OR(  Y3 ="病"  ), $AP3 =""),"病(事)假",  IF(  AND(  OR(  X3="x",X3="補"  ), OR(  Y3 ="補"  ), $AP3 =""),"補休",  IF(  AND(  OR(  X3="x",X3="喪"  ), OR(  Y3 ="喪"  ), $AP3 =""),"喪假",  IF(  AND(  OR(  X3="x",X3="婚",X3="產"  ), OR(  Y3 ="婚",Y3="產"  ), $AP3 =""),"婚(產)假",  IF(  AND(  OR(  X3="x",X3="公"  ), OR(  Y3 ="公"  ), $AP3 =""),"公假",  IF(  AND(  OR(  X3="x",X3="補",X3="婚",X3="公",X3="病",X3="事",X3="x榮18-22"  ),OR(Y3=""), $AP3 =""  ),"18收",  IF(  AND(  OR(  X3 ="榮14-18",X3 ="榮10-18",X3 ="榮06-18",X3 ="病14-18"  ),OR(  Y3 ="x",Y3="補",Y3="婚",Y3="公",Y3="病",Y3="事",Y3="x"  ), $AP3 =""),"18放早走",  IF(  AND(  OR(  X3 =""),OR(  Y3 ="x",Y3="補",Y3="婚",Y3="公",Y3="病",Y3="事",Y3="x榮*",Y3="榮",Y3="榮-22"  ), $AP3 =""),"18放",  IF(  AND(  OR(  X3="當日退伍"  ),OR(  Y3="退伍",Y3="退", Y3=""  ), $AP3 =""),"當日退伍",  IF(AND(  OR(X3="退",X3="退伍" ), OR(Y3="退",Y3="退伍" ), $AP3 =""),"退伍","全日勤"  )  )  )  )  )  )  )  )  )  )  ),"")</f>
        <v>全日勤</v>
      </c>
      <c r="Y102" s="65" t="str">
        <f ca="1">IF(   (ROW(BK3)-1)&lt;=暫1!$B$2,           IF(  AND(  OR(  Y3="x",Y3="補"  ), OR(  Z3 ="x",Z3="補",Z3="x榮18-22",Z3="x公18-22",Z3="x榮22-08"  ), $AP3 =""),"全日休",  IF(  AND(  OR(  Y3="x",Y3="病"  ), OR(  Z3 ="病"  ), $AP3 =""),"病(事)假",  IF(  AND(  OR(  Y3="x",Y3="補"  ), OR(  Z3 ="補"  ), $AP3 =""),"補休",  IF(  AND(  OR(  Y3="x",Y3="喪"  ), OR(  Z3 ="喪"  ), $AP3 =""),"喪假",  IF(  AND(  OR(  Y3="x",Y3="婚",Y3="產"  ), OR(  Z3 ="婚",Z3="產"  ), $AP3 =""),"婚(產)假",  IF(  AND(  OR(  Y3="x",Y3="公"  ), OR(  Z3 ="公"  ), $AP3 =""),"公假",  IF(  AND(  OR(  Y3="x",Y3="補",Y3="婚",Y3="公",Y3="病",Y3="事",Y3="x榮18-22"  ),OR(Z3=""), $AP3 =""  ),"18收",  IF(  AND(  OR(  Y3 ="榮14-18",Y3 ="榮10-18",Y3 ="榮06-18",Y3 ="病14-18"  ),OR(  Z3 ="x",Z3="補",Z3="婚",Z3="公",Z3="病",Z3="事",Z3="x"  ), $AP3 =""),"18放早走",  IF(  AND(  OR(  Y3 =""),OR(  Z3 ="x",Z3="補",Z3="婚",Z3="公",Z3="病",Z3="事",Z3="x榮*",Z3="榮",Z3="榮-22"  ), $AP3 =""),"18放",  IF(  AND(  OR(  Y3="當日退伍"  ),OR(  Z3="退伍",Z3="退", Z3=""  ), $AP3 =""),"當日退伍",  IF(AND(  OR(Y3="退",Y3="退伍" ), OR(Z3="退",Z3="退伍" ), $AP3 =""),"退伍","全日勤"  )  )  )  )  )  )  )  )  )  )  ),"")</f>
        <v>全日勤</v>
      </c>
      <c r="Z102" s="65" t="str">
        <f ca="1">IF(   (ROW(BL3)-1)&lt;=暫1!$B$2,           IF(  AND(  OR(  Z3="x",Z3="補"  ), OR(  AA3 ="x",AA3="補",AA3="x榮18-22",AA3="x公18-22",AA3="x榮22-08"  ), $AP3 =""),"全日休",  IF(  AND(  OR(  Z3="x",Z3="病"  ), OR(  AA3 ="病"  ), $AP3 =""),"病(事)假",  IF(  AND(  OR(  Z3="x",Z3="補"  ), OR(  AA3 ="補"  ), $AP3 =""),"補休",  IF(  AND(  OR(  Z3="x",Z3="喪"  ), OR(  AA3 ="喪"  ), $AP3 =""),"喪假",  IF(  AND(  OR(  Z3="x",Z3="婚",Z3="產"  ), OR(  AA3 ="婚",AA3="產"  ), $AP3 =""),"婚(產)假",  IF(  AND(  OR(  Z3="x",Z3="公"  ), OR(  AA3 ="公"  ), $AP3 =""),"公假",  IF(  AND(  OR(  Z3="x",Z3="補",Z3="婚",Z3="公",Z3="病",Z3="事",Z3="x榮18-22"  ),OR(AA3=""), $AP3 =""  ),"18收",  IF(  AND(  OR(  Z3 ="榮14-18",Z3 ="榮10-18",Z3 ="榮06-18",Z3 ="病14-18"  ),OR(  AA3 ="x",AA3="補",AA3="婚",AA3="公",AA3="病",AA3="事",AA3="x"  ), $AP3 =""),"18放早走",  IF(  AND(  OR(  Z3 =""),OR(  AA3 ="x",AA3="補",AA3="婚",AA3="公",AA3="病",AA3="事",AA3="x榮*",AA3="榮",AA3="榮-22"  ), $AP3 =""),"18放",  IF(  AND(  OR(  Z3="當日退伍"  ),OR(  AA3="退伍",AA3="退", AA3=""  ), $AP3 =""),"當日退伍",  IF(AND(  OR(Z3="退",Z3="退伍" ), OR(AA3="退",AA3="退伍" ), $AP3 =""),"退伍","全日勤"  )  )  )  )  )  )  )  )  )  )  ),"")</f>
        <v>18放</v>
      </c>
      <c r="AA102" s="65" t="str">
        <f ca="1">IF(   (ROW(BM3)-1)&lt;=暫1!$B$2,           IF(  AND(  OR(  AA3="x",AA3="補"  ), OR(  AB3 ="x",AB3="補",AB3="x榮18-22",AB3="x公18-22",AB3="x榮22-08"  ), $AP3 =""),"全日休",  IF(  AND(  OR(  AA3="x",AA3="病"  ), OR(  AB3 ="病"  ), $AP3 =""),"病(事)假",  IF(  AND(  OR(  AA3="x",AA3="補"  ), OR(  AB3 ="補"  ), $AP3 =""),"補休",  IF(  AND(  OR(  AA3="x",AA3="喪"  ), OR(  AB3 ="喪"  ), $AP3 =""),"喪假",  IF(  AND(  OR(  AA3="x",AA3="婚",AA3="產"  ), OR(  AB3 ="婚",AB3="產"  ), $AP3 =""),"婚(產)假",  IF(  AND(  OR(  AA3="x",AA3="公"  ), OR(  AB3 ="公"  ), $AP3 =""),"公假",  IF(  AND(  OR(  AA3="x",AA3="補",AA3="婚",AA3="公",AA3="病",AA3="事",AA3="x榮18-22"  ),OR(AB3=""), $AP3 =""  ),"18收",  IF(  AND(  OR(  AA3 ="榮14-18",AA3 ="榮10-18",AA3 ="榮06-18",AA3 ="病14-18"  ),OR(  AB3 ="x",AB3="補",AB3="婚",AB3="公",AB3="病",AB3="事",AB3="x"  ), $AP3 =""),"18放早走",  IF(  AND(  OR(  AA3 =""),OR(  AB3 ="x",AB3="補",AB3="婚",AB3="公",AB3="病",AB3="事",AB3="x榮*",AB3="榮",AB3="榮-22"  ), $AP3 =""),"18放",  IF(  AND(  OR(  AA3="當日退伍"  ),OR(  AB3="退伍",AB3="退", AB3=""  ), $AP3 =""),"當日退伍",  IF(AND(  OR(AA3="退",AA3="退伍" ), OR(AB3="退",AB3="退伍" ), $AP3 =""),"退伍","全日勤"  )  )  )  )  )  )  )  )  )  )  ),"")</f>
        <v>全日休</v>
      </c>
      <c r="AB102" s="65" t="str">
        <f ca="1">IF(   (ROW(BN3)-1)&lt;=暫1!$B$2,           IF(  AND(  OR(  AB3="x",AB3="補"  ), OR(  AC3 ="x",AC3="補",AC3="x榮18-22",AC3="x公18-22",AC3="x榮22-08"  ), $AP3 =""),"全日休",  IF(  AND(  OR(  AB3="x",AB3="病"  ), OR(  AC3 ="病"  ), $AP3 =""),"病(事)假",  IF(  AND(  OR(  AB3="x",AB3="補"  ), OR(  AC3 ="補"  ), $AP3 =""),"補休",  IF(  AND(  OR(  AB3="x",AB3="喪"  ), OR(  AC3 ="喪"  ), $AP3 =""),"喪假",  IF(  AND(  OR(  AB3="x",AB3="婚",AB3="產"  ), OR(  AC3 ="婚",AC3="產"  ), $AP3 =""),"婚(產)假",  IF(  AND(  OR(  AB3="x",AB3="公"  ), OR(  AC3 ="公"  ), $AP3 =""),"公假",  IF(  AND(  OR(  AB3="x",AB3="補",AB3="婚",AB3="公",AB3="病",AB3="事",AB3="x榮18-22"  ),OR(AC3=""), $AP3 =""  ),"18收",  IF(  AND(  OR(  AB3 ="榮14-18",AB3 ="榮10-18",AB3 ="榮06-18",AB3 ="病14-18"  ),OR(  AC3 ="x",AC3="補",AC3="婚",AC3="公",AC3="病",AC3="事",AC3="x"  ), $AP3 =""),"18放早走",  IF(  AND(  OR(  AB3 =""),OR(  AC3 ="x",AC3="補",AC3="婚",AC3="公",AC3="病",AC3="事",AC3="x榮*",AC3="榮",AC3="榮-22"  ), $AP3 =""),"18放",  IF(  AND(  OR(  AB3="當日退伍"  ),OR(  AC3="退伍",AC3="退", AC3=""  ), $AP3 =""),"當日退伍",  IF(AND(  OR(AB3="退",AB3="退伍" ), OR(AC3="退",AC3="退伍" ), $AP3 =""),"退伍","全日勤"  )  )  )  )  )  )  )  )  )  )  ),"")</f>
        <v>全日休</v>
      </c>
      <c r="AC102" s="65" t="str">
        <f ca="1">IF(   (ROW(BO3)-1)&lt;=暫1!$B$2,           IF(  AND(  OR(  AC3="x",AC3="補"  ), OR(  AD3 ="x",AD3="補",AD3="x榮18-22",AD3="x公18-22",AD3="x榮22-08"  ), $AP3 =""),"全日休",  IF(  AND(  OR(  AC3="x",AC3="病"  ), OR(  AD3 ="病"  ), $AP3 =""),"病(事)假",  IF(  AND(  OR(  AC3="x",AC3="補"  ), OR(  AD3 ="補"  ), $AP3 =""),"補休",  IF(  AND(  OR(  AC3="x",AC3="喪"  ), OR(  AD3 ="喪"  ), $AP3 =""),"喪假",  IF(  AND(  OR(  AC3="x",AC3="婚",AC3="產"  ), OR(  AD3 ="婚",AD3="產"  ), $AP3 =""),"婚(產)假",  IF(  AND(  OR(  AC3="x",AC3="公"  ), OR(  AD3 ="公"  ), $AP3 =""),"公假",  IF(  AND(  OR(  AC3="x",AC3="補",AC3="婚",AC3="公",AC3="病",AC3="事",AC3="x榮18-22"  ),OR(AD3=""), $AP3 =""  ),"18收",  IF(  AND(  OR(  AC3 ="榮14-18",AC3 ="榮10-18",AC3 ="榮06-18",AC3 ="病14-18"  ),OR(  AD3 ="x",AD3="補",AD3="婚",AD3="公",AD3="病",AD3="事",AD3="x"  ), $AP3 =""),"18放早走",  IF(  AND(  OR(  AC3 =""),OR(  AD3 ="x",AD3="補",AD3="婚",AD3="公",AD3="病",AD3="事",AD3="x榮*",AD3="榮",AD3="榮-22"  ), $AP3 =""),"18放",  IF(  AND(  OR(  AC3="當日退伍"  ),OR(  AD3="退伍",AD3="退", AD3=""  ), $AP3 =""),"當日退伍",  IF(AND(  OR(AC3="退",AC3="退伍" ), OR(AD3="退",AD3="退伍" ), $AP3 =""),"退伍","全日勤"  )  )  )  )  )  )  )  )  )  )  ),"")</f>
        <v>全日休</v>
      </c>
      <c r="AD102" s="65" t="str">
        <f ca="1">IF(   (ROW(BP3)-1)&lt;=暫1!$B$2,           IF(  AND(  OR(  AD3="x",AD3="補"  ), OR(  AE3 ="x",AE3="補",AE3="x榮18-22",AE3="x公18-22",AE3="x榮22-08"  ), $AP3 =""),"全日休",  IF(  AND(  OR(  AD3="x",AD3="病"  ), OR(  AE3 ="病"  ), $AP3 =""),"病(事)假",  IF(  AND(  OR(  AD3="x",AD3="補"  ), OR(  AE3 ="補"  ), $AP3 =""),"補休",  IF(  AND(  OR(  AD3="x",AD3="喪"  ), OR(  AE3 ="喪"  ), $AP3 =""),"喪假",  IF(  AND(  OR(  AD3="x",AD3="婚",AD3="產"  ), OR(  AE3 ="婚",AE3="產"  ), $AP3 =""),"婚(產)假",  IF(  AND(  OR(  AD3="x",AD3="公"  ), OR(  AE3 ="公"  ), $AP3 =""),"公假",  IF(  AND(  OR(  AD3="x",AD3="補",AD3="婚",AD3="公",AD3="病",AD3="事",AD3="x榮18-22"  ),OR(AE3=""), $AP3 =""  ),"18收",  IF(  AND(  OR(  AD3 ="榮14-18",AD3 ="榮10-18",AD3 ="榮06-18",AD3 ="病14-18"  ),OR(  AE3 ="x",AE3="補",AE3="婚",AE3="公",AE3="病",AE3="事",AE3="x"  ), $AP3 =""),"18放早走",  IF(  AND(  OR(  AD3 =""),OR(  AE3 ="x",AE3="補",AE3="婚",AE3="公",AE3="病",AE3="事",AE3="x榮*",AE3="榮",AE3="榮-22"  ), $AP3 =""),"18放",  IF(  AND(  OR(  AD3="當日退伍"  ),OR(  AE3="退伍",AE3="退", AE3=""  ), $AP3 =""),"當日退伍",  IF(AND(  OR(AD3="退",AD3="退伍" ), OR(AE3="退",AE3="退伍" ), $AP3 =""),"退伍","全日勤"  )  )  )  )  )  )  )  )  )  )  ),"")</f>
        <v>18收</v>
      </c>
      <c r="AE102" s="65" t="str">
        <f ca="1">IF(   (ROW(BQ3)-1)&lt;=暫1!$B$2,           IF(  AND(  OR(  AE3="x",AE3="補"  ), OR(  AF3 ="x",AF3="補",AF3="x榮18-22",AF3="x公18-22",AF3="x榮22-08"  ), $AP3 =""),"全日休",  IF(  AND(  OR(  AE3="x",AE3="病"  ), OR(  AF3 ="病"  ), $AP3 =""),"病(事)假",  IF(  AND(  OR(  AE3="x",AE3="補"  ), OR(  AF3 ="補"  ), $AP3 =""),"補休",  IF(  AND(  OR(  AE3="x",AE3="喪"  ), OR(  AF3 ="喪"  ), $AP3 =""),"喪假",  IF(  AND(  OR(  AE3="x",AE3="婚",AE3="產"  ), OR(  AF3 ="婚",AF3="產"  ), $AP3 =""),"婚(產)假",  IF(  AND(  OR(  AE3="x",AE3="公"  ), OR(  AF3 ="公"  ), $AP3 =""),"公假",  IF(  AND(  OR(  AE3="x",AE3="補",AE3="婚",AE3="公",AE3="病",AE3="事",AE3="x榮18-22"  ),OR(AF3=""), $AP3 =""  ),"18收",  IF(  AND(  OR(  AE3 ="榮14-18",AE3 ="榮10-18",AE3 ="榮06-18",AE3 ="病14-18"  ),OR(  AF3 ="x",AF3="補",AF3="婚",AF3="公",AF3="病",AF3="事",AF3="x"  ), $AP3 =""),"18放早走",  IF(  AND(  OR(  AE3 =""),OR(  AF3 ="x",AF3="補",AF3="婚",AF3="公",AF3="病",AF3="事",AF3="x榮*",AF3="榮",AF3="榮-22"  ), $AP3 =""),"18放",  IF(  AND(  OR(  AE3="當日退伍"  ),OR(  AF3="退伍",AF3="退", AF3=""  ), $AP3 =""),"當日退伍",  IF(AND(  OR(AE3="退",AE3="退伍" ), OR(AF3="退",AF3="退伍" ), $AP3 =""),"退伍","全日勤"  )  )  )  )  )  )  )  )  )  )  ),"")</f>
        <v>全日勤</v>
      </c>
      <c r="AF102" s="65" t="str">
        <f ca="1">IF(   (ROW(BR3)-1)&lt;=暫1!$B$2,           IF(  AND(  OR(  AF3="x",AF3="補"  ), OR(  AG3 ="x",AG3="補",AG3="x榮18-22",AG3="x公18-22",AG3="x榮22-08"  ), $AP3 =""),"全日休",  IF(  AND(  OR(  AF3="x",AF3="病"  ), OR(  AG3 ="病"  ), $AP3 =""),"病(事)假",  IF(  AND(  OR(  AF3="x",AF3="補"  ), OR(  AG3 ="補"  ), $AP3 =""),"補休",  IF(  AND(  OR(  AF3="x",AF3="喪"  ), OR(  AG3 ="喪"  ), $AP3 =""),"喪假",  IF(  AND(  OR(  AF3="x",AF3="婚",AF3="產"  ), OR(  AG3 ="婚",AG3="產"  ), $AP3 =""),"婚(產)假",  IF(  AND(  OR(  AF3="x",AF3="公"  ), OR(  AG3 ="公"  ), $AP3 =""),"公假",  IF(  AND(  OR(  AF3="x",AF3="補",AF3="婚",AF3="公",AF3="病",AF3="事",AF3="x榮18-22"  ),OR(AG3=""), $AP3 =""  ),"18收",  IF(  AND(  OR(  AF3 ="榮14-18",AF3 ="榮10-18",AF3 ="榮06-18",AF3 ="病14-18"  ),OR(  AG3 ="x",AG3="補",AG3="婚",AG3="公",AG3="病",AG3="事",AG3="x"  ), $AP3 =""),"18放早走",  IF(  AND(  OR(  AF3 =""),OR(  AG3 ="x",AG3="補",AG3="婚",AG3="公",AG3="病",AG3="事",AG3="x榮*",AG3="榮",AG3="榮-22"  ), $AP3 =""),"18放",  IF(  AND(  OR(  AF3="當日退伍"  ),OR(  AG3="退伍",AG3="退", AG3=""  ), $AP3 =""),"當日退伍",  IF(AND(  OR(AF3="退",AF3="退伍" ), OR(AG3="退",AG3="退伍" ), $AP3 =""),"退伍","全日勤"  )  )  )  )  )  )  )  )  )  )  ),"")</f>
        <v>全日勤</v>
      </c>
      <c r="AG102" s="65" t="str">
        <f ca="1">IF(   (ROW(BS3)-1)&lt;=暫1!$B$2,           IF(  AND(  OR(  AG3="x",AG3="補"  ), OR(  AH3 ="x",AH3="補",AH3="x榮18-22",AH3="x公18-22",AH3="x榮22-08"  ), $AP3 =""),"全日休",  IF(  AND(  OR(  AG3="x",AG3="病"  ), OR(  AH3 ="病"  ), $AP3 =""),"病(事)假",  IF(  AND(  OR(  AG3="x",AG3="補"  ), OR(  AH3 ="補"  ), $AP3 =""),"補休",  IF(  AND(  OR(  AG3="x",AG3="喪"  ), OR(  AH3 ="喪"  ), $AP3 =""),"喪假",  IF(  AND(  OR(  AG3="x",AG3="婚",AG3="產"  ), OR(  AH3 ="婚",AH3="產"  ), $AP3 =""),"婚(產)假",  IF(  AND(  OR(  AG3="x",AG3="公"  ), OR(  AH3 ="公"  ), $AP3 =""),"公假",  IF(  AND(  OR(  AG3="x",AG3="補",AG3="婚",AG3="公",AG3="病",AG3="事",AG3="x榮18-22"  ),OR(AH3=""), $AP3 =""  ),"18收",  IF(  AND(  OR(  AG3 ="榮14-18",AG3 ="榮10-18",AG3 ="榮06-18",AG3 ="病14-18"  ),OR(  AH3 ="x",AH3="補",AH3="婚",AH3="公",AH3="病",AH3="事",AH3="x"  ), $AP3 =""),"18放早走",  IF(  AND(  OR(  AG3 =""),OR(  AH3 ="x",AH3="補",AH3="婚",AH3="公",AH3="病",AH3="事",AH3="x榮*",AH3="榮",AH3="榮-22"  ), $AP3 =""),"18放",  IF(  AND(  OR(  AG3="當日退伍"  ),OR(  AH3="退伍",AH3="退", AH3=""  ), $AP3 =""),"當日退伍",  IF(AND(  OR(AG3="退",AG3="退伍" ), OR(AH3="退",AH3="退伍" ), $AP3 =""),"退伍","全日勤"  )  )  )  )  )  )  )  )  )  )  ),"")</f>
        <v>全日勤</v>
      </c>
      <c r="AH102" s="65"/>
      <c r="AI102" s="65"/>
      <c r="AJ102" s="65"/>
      <c r="AP102" s="62"/>
      <c r="AU102" s="62"/>
      <c r="AV102" s="62"/>
      <c r="AY102" s="62"/>
      <c r="AZ102" s="62"/>
      <c r="BA102" s="62"/>
      <c r="BB102" s="62"/>
      <c r="BC102" s="62"/>
    </row>
    <row r="103" spans="1:55">
      <c r="A103" s="65">
        <f t="shared" si="14"/>
        <v>3</v>
      </c>
      <c r="B103" s="65" t="str">
        <f t="shared" si="15"/>
        <v>彭揚凱</v>
      </c>
      <c r="C103" s="65" t="str">
        <f ca="1">IF(   (ROW(AO4)-1)&lt;=暫1!$B$2,           IF(  AND(  OR(  C4="x",C4="補"  ), OR(  D4 ="x",D4="補",D4="x榮18-22",D4="x公18-22",D4="x榮22-08"  ), $AP4 =""),"全日休",  IF(  AND(  OR(  C4="x",C4="病"  ), OR(  D4 ="病"  ), $AP4 =""),"病(事)假",  IF(  AND(  OR(  C4="x",C4="補"  ), OR(  D4 ="補"  ), $AP4 =""),"補休",  IF(  AND(  OR(  C4="x",C4="喪"  ), OR(  D4 ="喪"  ), $AP4 =""),"喪假",  IF(  AND(  OR(  C4="x",C4="婚",C4="產"  ), OR(  D4 ="婚",D4="產"  ), $AP4 =""),"婚(產)假",  IF(  AND(  OR(  C4="x",C4="公"  ), OR(  D4 ="公"  ), $AP4 =""),"公假",  IF(  AND(  OR(  C4="x",C4="補",C4="婚",C4="公",C4="病",C4="事",C4="x榮18-22"  ),OR(D4=""), $AP4 =""  ),"18收",  IF(  AND(  OR(  C4 ="榮14-18",C4 ="榮10-18",C4 ="榮06-18",C4 ="病14-18"  ),OR(  D4 ="x",D4="補",D4="婚",D4="公",D4="病",D4="事",D4="x"  ), $AP4 =""),"18放早走",  IF(  AND(  OR(  C4 =""),OR(  D4 ="x",D4="補",D4="婚",D4="公",D4="病",D4="事",D4="x榮*",D4="榮",D4="榮-22"  ), $AP4 =""),"18放",  IF(  AND(  OR(  C4="當日退伍"  ),OR(  D4="退伍",D4="退", D4=""  ), $AP4 =""),"當日退伍",  IF(AND(  OR(C4="退",C4="退伍" ), OR(D4="退",D4="退伍" ), $AP4 =""),"退伍","全日勤"  )  )  )  )  )  )  )  )  )  )  ),"")</f>
        <v>全日勤</v>
      </c>
      <c r="D103" s="65" t="str">
        <f ca="1">IF(   (ROW(AP4)-1)&lt;=暫1!$B$2,           IF(  AND(  OR(  D4="x",D4="補"  ), OR(  E4 ="x",E4="補",E4="x榮18-22",E4="x公18-22",E4="x榮22-08"  ), $AP4 =""),"全日休",  IF(  AND(  OR(  D4="x",D4="病"  ), OR(  E4 ="病"  ), $AP4 =""),"病(事)假",  IF(  AND(  OR(  D4="x",D4="補"  ), OR(  E4 ="補"  ), $AP4 =""),"補休",  IF(  AND(  OR(  D4="x",D4="喪"  ), OR(  E4 ="喪"  ), $AP4 =""),"喪假",  IF(  AND(  OR(  D4="x",D4="婚",D4="產"  ), OR(  E4 ="婚",E4="產"  ), $AP4 =""),"婚(產)假",  IF(  AND(  OR(  D4="x",D4="公"  ), OR(  E4 ="公"  ), $AP4 =""),"公假",  IF(  AND(  OR(  D4="x",D4="補",D4="婚",D4="公",D4="病",D4="事",D4="x榮18-22"  ),OR(E4=""), $AP4 =""  ),"18收",  IF(  AND(  OR(  D4 ="榮14-18",D4 ="榮10-18",D4 ="榮06-18",D4 ="病14-18"  ),OR(  E4 ="x",E4="補",E4="婚",E4="公",E4="病",E4="事",E4="x"  ), $AP4 =""),"18放早走",  IF(  AND(  OR(  D4 =""),OR(  E4 ="x",E4="補",E4="婚",E4="公",E4="病",E4="事",E4="x榮*",E4="榮",E4="榮-22"  ), $AP4 =""),"18放",  IF(  AND(  OR(  D4="當日退伍"  ),OR(  E4="退伍",E4="退", E4=""  ), $AP4 =""),"當日退伍",  IF(AND(  OR(D4="退",D4="退伍" ), OR(E4="退",E4="退伍" ), $AP4 =""),"退伍","全日勤"  )  )  )  )  )  )  )  )  )  )  ),"")</f>
        <v>全日勤</v>
      </c>
      <c r="E103" s="65" t="str">
        <f ca="1">IF(   (ROW(AQ4)-1)&lt;=暫1!$B$2,           IF(  AND(  OR(  E4="x",E4="補"  ), OR(  F4 ="x",F4="補",F4="x榮18-22",F4="x公18-22",F4="x榮22-08"  ), $AP4 =""),"全日休",  IF(  AND(  OR(  E4="x",E4="病"  ), OR(  F4 ="病"  ), $AP4 =""),"病(事)假",  IF(  AND(  OR(  E4="x",E4="補"  ), OR(  F4 ="補"  ), $AP4 =""),"補休",  IF(  AND(  OR(  E4="x",E4="喪"  ), OR(  F4 ="喪"  ), $AP4 =""),"喪假",  IF(  AND(  OR(  E4="x",E4="婚",E4="產"  ), OR(  F4 ="婚",F4="產"  ), $AP4 =""),"婚(產)假",  IF(  AND(  OR(  E4="x",E4="公"  ), OR(  F4 ="公"  ), $AP4 =""),"公假",  IF(  AND(  OR(  E4="x",E4="補",E4="婚",E4="公",E4="病",E4="事",E4="x榮18-22"  ),OR(F4=""), $AP4 =""  ),"18收",  IF(  AND(  OR(  E4 ="榮14-18",E4 ="榮10-18",E4 ="榮06-18",E4 ="病14-18"  ),OR(  F4 ="x",F4="補",F4="婚",F4="公",F4="病",F4="事",F4="x"  ), $AP4 =""),"18放早走",  IF(  AND(  OR(  E4 =""),OR(  F4 ="x",F4="補",F4="婚",F4="公",F4="病",F4="事",F4="x榮*",F4="榮",F4="榮-22"  ), $AP4 =""),"18放",  IF(  AND(  OR(  E4="當日退伍"  ),OR(  F4="退伍",F4="退", F4=""  ), $AP4 =""),"當日退伍",  IF(AND(  OR(E4="退",E4="退伍" ), OR(F4="退",F4="退伍" ), $AP4 =""),"退伍","全日勤"  )  )  )  )  )  )  )  )  )  )  ),"")</f>
        <v>全日勤</v>
      </c>
      <c r="F103" s="65" t="str">
        <f ca="1">IF(   (ROW(AR4)-1)&lt;=暫1!$B$2,           IF(  AND(  OR(  F4="x",F4="補"  ), OR(  G4 ="x",G4="補",G4="x榮18-22",G4="x公18-22",G4="x榮22-08"  ), $AP4 =""),"全日休",  IF(  AND(  OR(  F4="x",F4="病"  ), OR(  G4 ="病"  ), $AP4 =""),"病(事)假",  IF(  AND(  OR(  F4="x",F4="補"  ), OR(  G4 ="補"  ), $AP4 =""),"補休",  IF(  AND(  OR(  F4="x",F4="喪"  ), OR(  G4 ="喪"  ), $AP4 =""),"喪假",  IF(  AND(  OR(  F4="x",F4="婚",F4="產"  ), OR(  G4 ="婚",G4="產"  ), $AP4 =""),"婚(產)假",  IF(  AND(  OR(  F4="x",F4="公"  ), OR(  G4 ="公"  ), $AP4 =""),"公假",  IF(  AND(  OR(  F4="x",F4="補",F4="婚",F4="公",F4="病",F4="事",F4="x榮18-22"  ),OR(G4=""), $AP4 =""  ),"18收",  IF(  AND(  OR(  F4 ="榮14-18",F4 ="榮10-18",F4 ="榮06-18",F4 ="病14-18"  ),OR(  G4 ="x",G4="補",G4="婚",G4="公",G4="病",G4="事",G4="x"  ), $AP4 =""),"18放早走",  IF(  AND(  OR(  F4 =""),OR(  G4 ="x",G4="補",G4="婚",G4="公",G4="病",G4="事",G4="x榮*",G4="榮",G4="榮-22"  ), $AP4 =""),"18放",  IF(  AND(  OR(  F4="當日退伍"  ),OR(  G4="退伍",G4="退", G4=""  ), $AP4 =""),"當日退伍",  IF(AND(  OR(F4="退",F4="退伍" ), OR(G4="退",G4="退伍" ), $AP4 =""),"退伍","全日勤"  )  )  )  )  )  )  )  )  )  )  ),"")</f>
        <v>全日勤</v>
      </c>
      <c r="G103" s="65" t="str">
        <f ca="1">IF(   (ROW(AS4)-1)&lt;=暫1!$B$2,           IF(  AND(  OR(  G4="x",G4="補"  ), OR(  H4 ="x",H4="補",H4="x榮18-22",H4="x公18-22",H4="x榮22-08"  ), $AP4 =""),"全日休",  IF(  AND(  OR(  G4="x",G4="病"  ), OR(  H4 ="病"  ), $AP4 =""),"病(事)假",  IF(  AND(  OR(  G4="x",G4="補"  ), OR(  H4 ="補"  ), $AP4 =""),"補休",  IF(  AND(  OR(  G4="x",G4="喪"  ), OR(  H4 ="喪"  ), $AP4 =""),"喪假",  IF(  AND(  OR(  G4="x",G4="婚",G4="產"  ), OR(  H4 ="婚",H4="產"  ), $AP4 =""),"婚(產)假",  IF(  AND(  OR(  G4="x",G4="公"  ), OR(  H4 ="公"  ), $AP4 =""),"公假",  IF(  AND(  OR(  G4="x",G4="補",G4="婚",G4="公",G4="病",G4="事",G4="x榮18-22"  ),OR(H4=""), $AP4 =""  ),"18收",  IF(  AND(  OR(  G4 ="榮14-18",G4 ="榮10-18",G4 ="榮06-18",G4 ="病14-18"  ),OR(  H4 ="x",H4="補",H4="婚",H4="公",H4="病",H4="事",H4="x"  ), $AP4 =""),"18放早走",  IF(  AND(  OR(  G4 =""),OR(  H4 ="x",H4="補",H4="婚",H4="公",H4="病",H4="事",H4="x榮*",H4="榮",H4="榮-22"  ), $AP4 =""),"18放",  IF(  AND(  OR(  G4="當日退伍"  ),OR(  H4="退伍",H4="退", H4=""  ), $AP4 =""),"當日退伍",  IF(AND(  OR(G4="退",G4="退伍" ), OR(H4="退",H4="退伍" ), $AP4 =""),"退伍","全日勤"  )  )  )  )  )  )  )  )  )  )  ),"")</f>
        <v>全日勤</v>
      </c>
      <c r="H103" s="65" t="str">
        <f ca="1">IF(   (ROW(AT4)-1)&lt;=暫1!$B$2,           IF(  AND(  OR(  H4="x",H4="補"  ), OR(  I4 ="x",I4="補",I4="x榮18-22",I4="x公18-22",I4="x榮22-08"  ), $AP4 =""),"全日休",  IF(  AND(  OR(  H4="x",H4="病"  ), OR(  I4 ="病"  ), $AP4 =""),"病(事)假",  IF(  AND(  OR(  H4="x",H4="補"  ), OR(  I4 ="補"  ), $AP4 =""),"補休",  IF(  AND(  OR(  H4="x",H4="喪"  ), OR(  I4 ="喪"  ), $AP4 =""),"喪假",  IF(  AND(  OR(  H4="x",H4="婚",H4="產"  ), OR(  I4 ="婚",I4="產"  ), $AP4 =""),"婚(產)假",  IF(  AND(  OR(  H4="x",H4="公"  ), OR(  I4 ="公"  ), $AP4 =""),"公假",  IF(  AND(  OR(  H4="x",H4="補",H4="婚",H4="公",H4="病",H4="事",H4="x榮18-22"  ),OR(I4=""), $AP4 =""  ),"18收",  IF(  AND(  OR(  H4 ="榮14-18",H4 ="榮10-18",H4 ="榮06-18",H4 ="病14-18"  ),OR(  I4 ="x",I4="補",I4="婚",I4="公",I4="病",I4="事",I4="x"  ), $AP4 =""),"18放早走",  IF(  AND(  OR(  H4 =""),OR(  I4 ="x",I4="補",I4="婚",I4="公",I4="病",I4="事",I4="x榮*",I4="榮",I4="榮-22"  ), $AP4 =""),"18放",  IF(  AND(  OR(  H4="當日退伍"  ),OR(  I4="退伍",I4="退", I4=""  ), $AP4 =""),"當日退伍",  IF(AND(  OR(H4="退",H4="退伍" ), OR(I4="退",I4="退伍" ), $AP4 =""),"退伍","全日勤"  )  )  )  )  )  )  )  )  )  )  ),"")</f>
        <v>全日勤</v>
      </c>
      <c r="I103" s="65" t="str">
        <f ca="1">IF(   (ROW(AU4)-1)&lt;=暫1!$B$2,           IF(  AND(  OR(  I4="x",I4="補"  ), OR(  J4 ="x",J4="補",J4="x榮18-22",J4="x公18-22",J4="x榮22-08"  ), $AP4 =""),"全日休",  IF(  AND(  OR(  I4="x",I4="病"  ), OR(  J4 ="病"  ), $AP4 =""),"病(事)假",  IF(  AND(  OR(  I4="x",I4="補"  ), OR(  J4 ="補"  ), $AP4 =""),"補休",  IF(  AND(  OR(  I4="x",I4="喪"  ), OR(  J4 ="喪"  ), $AP4 =""),"喪假",  IF(  AND(  OR(  I4="x",I4="婚",I4="產"  ), OR(  J4 ="婚",J4="產"  ), $AP4 =""),"婚(產)假",  IF(  AND(  OR(  I4="x",I4="公"  ), OR(  J4 ="公"  ), $AP4 =""),"公假",  IF(  AND(  OR(  I4="x",I4="補",I4="婚",I4="公",I4="病",I4="事",I4="x榮18-22"  ),OR(J4=""), $AP4 =""  ),"18收",  IF(  AND(  OR(  I4 ="榮14-18",I4 ="榮10-18",I4 ="榮06-18",I4 ="病14-18"  ),OR(  J4 ="x",J4="補",J4="婚",J4="公",J4="病",J4="事",J4="x"  ), $AP4 =""),"18放早走",  IF(  AND(  OR(  I4 =""),OR(  J4 ="x",J4="補",J4="婚",J4="公",J4="病",J4="事",J4="x榮*",J4="榮",J4="榮-22"  ), $AP4 =""),"18放",  IF(  AND(  OR(  I4="當日退伍"  ),OR(  J4="退伍",J4="退", J4=""  ), $AP4 =""),"當日退伍",  IF(AND(  OR(I4="退",I4="退伍" ), OR(J4="退",J4="退伍" ), $AP4 =""),"退伍","全日勤"  )  )  )  )  )  )  )  )  )  )  ),"")</f>
        <v>全日勤</v>
      </c>
      <c r="J103" s="65" t="str">
        <f ca="1">IF(   (ROW(AV4)-1)&lt;=暫1!$B$2,           IF(  AND(  OR(  J4="x",J4="補"  ), OR(  K4 ="x",K4="補",K4="x榮18-22",K4="x公18-22",K4="x榮22-08"  ), $AP4 =""),"全日休",  IF(  AND(  OR(  J4="x",J4="病"  ), OR(  K4 ="病"  ), $AP4 =""),"病(事)假",  IF(  AND(  OR(  J4="x",J4="補"  ), OR(  K4 ="補"  ), $AP4 =""),"補休",  IF(  AND(  OR(  J4="x",J4="喪"  ), OR(  K4 ="喪"  ), $AP4 =""),"喪假",  IF(  AND(  OR(  J4="x",J4="婚",J4="產"  ), OR(  K4 ="婚",K4="產"  ), $AP4 =""),"婚(產)假",  IF(  AND(  OR(  J4="x",J4="公"  ), OR(  K4 ="公"  ), $AP4 =""),"公假",  IF(  AND(  OR(  J4="x",J4="補",J4="婚",J4="公",J4="病",J4="事",J4="x榮18-22"  ),OR(K4=""), $AP4 =""  ),"18收",  IF(  AND(  OR(  J4 ="榮14-18",J4 ="榮10-18",J4 ="榮06-18",J4 ="病14-18"  ),OR(  K4 ="x",K4="補",K4="婚",K4="公",K4="病",K4="事",K4="x"  ), $AP4 =""),"18放早走",  IF(  AND(  OR(  J4 =""),OR(  K4 ="x",K4="補",K4="婚",K4="公",K4="病",K4="事",K4="x榮*",K4="榮",K4="榮-22"  ), $AP4 =""),"18放",  IF(  AND(  OR(  J4="當日退伍"  ),OR(  K4="退伍",K4="退", K4=""  ), $AP4 =""),"當日退伍",  IF(AND(  OR(J4="退",J4="退伍" ), OR(K4="退",K4="退伍" ), $AP4 =""),"退伍","全日勤"  )  )  )  )  )  )  )  )  )  )  ),"")</f>
        <v>全日勤</v>
      </c>
      <c r="K103" s="65" t="str">
        <f ca="1">IF(   (ROW(AW4)-1)&lt;=暫1!$B$2,           IF(  AND(  OR(  K4="x",K4="補"  ), OR(  L4 ="x",L4="補",L4="x榮18-22",L4="x公18-22",L4="x榮22-08"  ), $AP4 =""),"全日休",  IF(  AND(  OR(  K4="x",K4="病"  ), OR(  L4 ="病"  ), $AP4 =""),"病(事)假",  IF(  AND(  OR(  K4="x",K4="補"  ), OR(  L4 ="補"  ), $AP4 =""),"補休",  IF(  AND(  OR(  K4="x",K4="喪"  ), OR(  L4 ="喪"  ), $AP4 =""),"喪假",  IF(  AND(  OR(  K4="x",K4="婚",K4="產"  ), OR(  L4 ="婚",L4="產"  ), $AP4 =""),"婚(產)假",  IF(  AND(  OR(  K4="x",K4="公"  ), OR(  L4 ="公"  ), $AP4 =""),"公假",  IF(  AND(  OR(  K4="x",K4="補",K4="婚",K4="公",K4="病",K4="事",K4="x榮18-22"  ),OR(L4=""), $AP4 =""  ),"18收",  IF(  AND(  OR(  K4 ="榮14-18",K4 ="榮10-18",K4 ="榮06-18",K4 ="病14-18"  ),OR(  L4 ="x",L4="補",L4="婚",L4="公",L4="病",L4="事",L4="x"  ), $AP4 =""),"18放早走",  IF(  AND(  OR(  K4 =""),OR(  L4 ="x",L4="補",L4="婚",L4="公",L4="病",L4="事",L4="x榮*",L4="榮",L4="榮-22"  ), $AP4 =""),"18放",  IF(  AND(  OR(  K4="當日退伍"  ),OR(  L4="退伍",L4="退", L4=""  ), $AP4 =""),"當日退伍",  IF(AND(  OR(K4="退",K4="退伍" ), OR(L4="退",L4="退伍" ), $AP4 =""),"退伍","全日勤"  )  )  )  )  )  )  )  )  )  )  ),"")</f>
        <v>全日勤</v>
      </c>
      <c r="L103" s="65" t="str">
        <f ca="1">IF(   (ROW(AX4)-1)&lt;=暫1!$B$2,           IF(  AND(  OR(  L4="x",L4="補"  ), OR(  M4 ="x",M4="補",M4="x榮18-22",M4="x公18-22",M4="x榮22-08"  ), $AP4 =""),"全日休",  IF(  AND(  OR(  L4="x",L4="病"  ), OR(  M4 ="病"  ), $AP4 =""),"病(事)假",  IF(  AND(  OR(  L4="x",L4="補"  ), OR(  M4 ="補"  ), $AP4 =""),"補休",  IF(  AND(  OR(  L4="x",L4="喪"  ), OR(  M4 ="喪"  ), $AP4 =""),"喪假",  IF(  AND(  OR(  L4="x",L4="婚",L4="產"  ), OR(  M4 ="婚",M4="產"  ), $AP4 =""),"婚(產)假",  IF(  AND(  OR(  L4="x",L4="公"  ), OR(  M4 ="公"  ), $AP4 =""),"公假",  IF(  AND(  OR(  L4="x",L4="補",L4="婚",L4="公",L4="病",L4="事",L4="x榮18-22"  ),OR(M4=""), $AP4 =""  ),"18收",  IF(  AND(  OR(  L4 ="榮14-18",L4 ="榮10-18",L4 ="榮06-18",L4 ="病14-18"  ),OR(  M4 ="x",M4="補",M4="婚",M4="公",M4="病",M4="事",M4="x"  ), $AP4 =""),"18放早走",  IF(  AND(  OR(  L4 =""),OR(  M4 ="x",M4="補",M4="婚",M4="公",M4="病",M4="事",M4="x榮*",M4="榮",M4="榮-22"  ), $AP4 =""),"18放",  IF(  AND(  OR(  L4="當日退伍"  ),OR(  M4="退伍",M4="退", M4=""  ), $AP4 =""),"當日退伍",  IF(AND(  OR(L4="退",L4="退伍" ), OR(M4="退",M4="退伍" ), $AP4 =""),"退伍","全日勤"  )  )  )  )  )  )  )  )  )  )  ),"")</f>
        <v>全日勤</v>
      </c>
      <c r="M103" s="65" t="str">
        <f ca="1">IF(   (ROW(AY4)-1)&lt;=暫1!$B$2,           IF(  AND(  OR(  M4="x",M4="補"  ), OR(  N4 ="x",N4="補",N4="x榮18-22",N4="x公18-22",N4="x榮22-08"  ), $AP4 =""),"全日休",  IF(  AND(  OR(  M4="x",M4="病"  ), OR(  N4 ="病"  ), $AP4 =""),"病(事)假",  IF(  AND(  OR(  M4="x",M4="補"  ), OR(  N4 ="補"  ), $AP4 =""),"補休",  IF(  AND(  OR(  M4="x",M4="喪"  ), OR(  N4 ="喪"  ), $AP4 =""),"喪假",  IF(  AND(  OR(  M4="x",M4="婚",M4="產"  ), OR(  N4 ="婚",N4="產"  ), $AP4 =""),"婚(產)假",  IF(  AND(  OR(  M4="x",M4="公"  ), OR(  N4 ="公"  ), $AP4 =""),"公假",  IF(  AND(  OR(  M4="x",M4="補",M4="婚",M4="公",M4="病",M4="事",M4="x榮18-22"  ),OR(N4=""), $AP4 =""  ),"18收",  IF(  AND(  OR(  M4 ="榮14-18",M4 ="榮10-18",M4 ="榮06-18",M4 ="病14-18"  ),OR(  N4 ="x",N4="補",N4="婚",N4="公",N4="病",N4="事",N4="x"  ), $AP4 =""),"18放早走",  IF(  AND(  OR(  M4 =""),OR(  N4 ="x",N4="補",N4="婚",N4="公",N4="病",N4="事",N4="x榮*",N4="榮",N4="榮-22"  ), $AP4 =""),"18放",  IF(  AND(  OR(  M4="當日退伍"  ),OR(  N4="退伍",N4="退", N4=""  ), $AP4 =""),"當日退伍",  IF(AND(  OR(M4="退",M4="退伍" ), OR(N4="退",N4="退伍" ), $AP4 =""),"退伍","全日勤"  )  )  )  )  )  )  )  )  )  )  ),"")</f>
        <v>全日勤</v>
      </c>
      <c r="N103" s="65" t="str">
        <f ca="1">IF(   (ROW(AZ4)-1)&lt;=暫1!$B$2,           IF(  AND(  OR(  N4="x",N4="補"  ), OR(  O4 ="x",O4="補",O4="x榮18-22",O4="x公18-22",O4="x榮22-08"  ), $AP4 =""),"全日休",  IF(  AND(  OR(  N4="x",N4="病"  ), OR(  O4 ="病"  ), $AP4 =""),"病(事)假",  IF(  AND(  OR(  N4="x",N4="補"  ), OR(  O4 ="補"  ), $AP4 =""),"補休",  IF(  AND(  OR(  N4="x",N4="喪"  ), OR(  O4 ="喪"  ), $AP4 =""),"喪假",  IF(  AND(  OR(  N4="x",N4="婚",N4="產"  ), OR(  O4 ="婚",O4="產"  ), $AP4 =""),"婚(產)假",  IF(  AND(  OR(  N4="x",N4="公"  ), OR(  O4 ="公"  ), $AP4 =""),"公假",  IF(  AND(  OR(  N4="x",N4="補",N4="婚",N4="公",N4="病",N4="事",N4="x榮18-22"  ),OR(O4=""), $AP4 =""  ),"18收",  IF(  AND(  OR(  N4 ="榮14-18",N4 ="榮10-18",N4 ="榮06-18",N4 ="病14-18"  ),OR(  O4 ="x",O4="補",O4="婚",O4="公",O4="病",O4="事",O4="x"  ), $AP4 =""),"18放早走",  IF(  AND(  OR(  N4 =""),OR(  O4 ="x",O4="補",O4="婚",O4="公",O4="病",O4="事",O4="x榮*",O4="榮",O4="榮-22"  ), $AP4 =""),"18放",  IF(  AND(  OR(  N4="當日退伍"  ),OR(  O4="退伍",O4="退", O4=""  ), $AP4 =""),"當日退伍",  IF(AND(  OR(N4="退",N4="退伍" ), OR(O4="退",O4="退伍" ), $AP4 =""),"退伍","全日勤"  )  )  )  )  )  )  )  )  )  )  ),"")</f>
        <v>全日勤</v>
      </c>
      <c r="O103" s="65" t="str">
        <f ca="1">IF(   (ROW(BA4)-1)&lt;=暫1!$B$2,           IF(  AND(  OR(  O4="x",O4="補"  ), OR(  P4 ="x",P4="補",P4="x榮18-22",P4="x公18-22",P4="x榮22-08"  ), $AP4 =""),"全日休",  IF(  AND(  OR(  O4="x",O4="病"  ), OR(  P4 ="病"  ), $AP4 =""),"病(事)假",  IF(  AND(  OR(  O4="x",O4="補"  ), OR(  P4 ="補"  ), $AP4 =""),"補休",  IF(  AND(  OR(  O4="x",O4="喪"  ), OR(  P4 ="喪"  ), $AP4 =""),"喪假",  IF(  AND(  OR(  O4="x",O4="婚",O4="產"  ), OR(  P4 ="婚",P4="產"  ), $AP4 =""),"婚(產)假",  IF(  AND(  OR(  O4="x",O4="公"  ), OR(  P4 ="公"  ), $AP4 =""),"公假",  IF(  AND(  OR(  O4="x",O4="補",O4="婚",O4="公",O4="病",O4="事",O4="x榮18-22"  ),OR(P4=""), $AP4 =""  ),"18收",  IF(  AND(  OR(  O4 ="榮14-18",O4 ="榮10-18",O4 ="榮06-18",O4 ="病14-18"  ),OR(  P4 ="x",P4="補",P4="婚",P4="公",P4="病",P4="事",P4="x"  ), $AP4 =""),"18放早走",  IF(  AND(  OR(  O4 =""),OR(  P4 ="x",P4="補",P4="婚",P4="公",P4="病",P4="事",P4="x榮*",P4="榮",P4="榮-22"  ), $AP4 =""),"18放",  IF(  AND(  OR(  O4="當日退伍"  ),OR(  P4="退伍",P4="退", P4=""  ), $AP4 =""),"當日退伍",  IF(AND(  OR(O4="退",O4="退伍" ), OR(P4="退",P4="退伍" ), $AP4 =""),"退伍","全日勤"  )  )  )  )  )  )  )  )  )  )  ),"")</f>
        <v>全日勤</v>
      </c>
      <c r="P103" s="65" t="str">
        <f ca="1">IF(   (ROW(BB4)-1)&lt;=暫1!$B$2,           IF(  AND(  OR(  P4="x",P4="補"  ), OR(  Q4 ="x",Q4="補",Q4="x榮18-22",Q4="x公18-22",Q4="x榮22-08"  ), $AP4 =""),"全日休",  IF(  AND(  OR(  P4="x",P4="病"  ), OR(  Q4 ="病"  ), $AP4 =""),"病(事)假",  IF(  AND(  OR(  P4="x",P4="補"  ), OR(  Q4 ="補"  ), $AP4 =""),"補休",  IF(  AND(  OR(  P4="x",P4="喪"  ), OR(  Q4 ="喪"  ), $AP4 =""),"喪假",  IF(  AND(  OR(  P4="x",P4="婚",P4="產"  ), OR(  Q4 ="婚",Q4="產"  ), $AP4 =""),"婚(產)假",  IF(  AND(  OR(  P4="x",P4="公"  ), OR(  Q4 ="公"  ), $AP4 =""),"公假",  IF(  AND(  OR(  P4="x",P4="補",P4="婚",P4="公",P4="病",P4="事",P4="x榮18-22"  ),OR(Q4=""), $AP4 =""  ),"18收",  IF(  AND(  OR(  P4 ="榮14-18",P4 ="榮10-18",P4 ="榮06-18",P4 ="病14-18"  ),OR(  Q4 ="x",Q4="補",Q4="婚",Q4="公",Q4="病",Q4="事",Q4="x"  ), $AP4 =""),"18放早走",  IF(  AND(  OR(  P4 =""),OR(  Q4 ="x",Q4="補",Q4="婚",Q4="公",Q4="病",Q4="事",Q4="x榮*",Q4="榮",Q4="榮-22"  ), $AP4 =""),"18放",  IF(  AND(  OR(  P4="當日退伍"  ),OR(  Q4="退伍",Q4="退", Q4=""  ), $AP4 =""),"當日退伍",  IF(AND(  OR(P4="退",P4="退伍" ), OR(Q4="退",Q4="退伍" ), $AP4 =""),"退伍","全日勤"  )  )  )  )  )  )  )  )  )  )  ),"")</f>
        <v>全日勤</v>
      </c>
      <c r="Q103" s="65" t="str">
        <f ca="1">IF(   (ROW(BC4)-1)&lt;=暫1!$B$2,           IF(  AND(  OR(  Q4="x",Q4="補"  ), OR(  R4 ="x",R4="補",R4="x榮18-22",R4="x公18-22",R4="x榮22-08"  ), $AP4 =""),"全日休",  IF(  AND(  OR(  Q4="x",Q4="病"  ), OR(  R4 ="病"  ), $AP4 =""),"病(事)假",  IF(  AND(  OR(  Q4="x",Q4="補"  ), OR(  R4 ="補"  ), $AP4 =""),"補休",  IF(  AND(  OR(  Q4="x",Q4="喪"  ), OR(  R4 ="喪"  ), $AP4 =""),"喪假",  IF(  AND(  OR(  Q4="x",Q4="婚",Q4="產"  ), OR(  R4 ="婚",R4="產"  ), $AP4 =""),"婚(產)假",  IF(  AND(  OR(  Q4="x",Q4="公"  ), OR(  R4 ="公"  ), $AP4 =""),"公假",  IF(  AND(  OR(  Q4="x",Q4="補",Q4="婚",Q4="公",Q4="病",Q4="事",Q4="x榮18-22"  ),OR(R4=""), $AP4 =""  ),"18收",  IF(  AND(  OR(  Q4 ="榮14-18",Q4 ="榮10-18",Q4 ="榮06-18",Q4 ="病14-18"  ),OR(  R4 ="x",R4="補",R4="婚",R4="公",R4="病",R4="事",R4="x"  ), $AP4 =""),"18放早走",  IF(  AND(  OR(  Q4 =""),OR(  R4 ="x",R4="補",R4="婚",R4="公",R4="病",R4="事",R4="x榮*",R4="榮",R4="榮-22"  ), $AP4 =""),"18放",  IF(  AND(  OR(  Q4="當日退伍"  ),OR(  R4="退伍",R4="退", R4=""  ), $AP4 =""),"當日退伍",  IF(AND(  OR(Q4="退",Q4="退伍" ), OR(R4="退",R4="退伍" ), $AP4 =""),"退伍","全日勤"  )  )  )  )  )  )  )  )  )  )  ),"")</f>
        <v>全日勤</v>
      </c>
      <c r="R103" s="65" t="str">
        <f ca="1">IF(   (ROW(BD4)-1)&lt;=暫1!$B$2,           IF(  AND(  OR(  R4="x",R4="補"  ), OR(  S4 ="x",S4="補",S4="x榮18-22",S4="x公18-22",S4="x榮22-08"  ), $AP4 =""),"全日休",  IF(  AND(  OR(  R4="x",R4="病"  ), OR(  S4 ="病"  ), $AP4 =""),"病(事)假",  IF(  AND(  OR(  R4="x",R4="補"  ), OR(  S4 ="補"  ), $AP4 =""),"補休",  IF(  AND(  OR(  R4="x",R4="喪"  ), OR(  S4 ="喪"  ), $AP4 =""),"喪假",  IF(  AND(  OR(  R4="x",R4="婚",R4="產"  ), OR(  S4 ="婚",S4="產"  ), $AP4 =""),"婚(產)假",  IF(  AND(  OR(  R4="x",R4="公"  ), OR(  S4 ="公"  ), $AP4 =""),"公假",  IF(  AND(  OR(  R4="x",R4="補",R4="婚",R4="公",R4="病",R4="事",R4="x榮18-22"  ),OR(S4=""), $AP4 =""  ),"18收",  IF(  AND(  OR(  R4 ="榮14-18",R4 ="榮10-18",R4 ="榮06-18",R4 ="病14-18"  ),OR(  S4 ="x",S4="補",S4="婚",S4="公",S4="病",S4="事",S4="x"  ), $AP4 =""),"18放早走",  IF(  AND(  OR(  R4 =""),OR(  S4 ="x",S4="補",S4="婚",S4="公",S4="病",S4="事",S4="x榮*",S4="榮",S4="榮-22"  ), $AP4 =""),"18放",  IF(  AND(  OR(  R4="當日退伍"  ),OR(  S4="退伍",S4="退", S4=""  ), $AP4 =""),"當日退伍",  IF(AND(  OR(R4="退",R4="退伍" ), OR(S4="退",S4="退伍" ), $AP4 =""),"退伍","全日勤"  )  )  )  )  )  )  )  )  )  )  ),"")</f>
        <v>全日勤</v>
      </c>
      <c r="S103" s="65" t="str">
        <f ca="1">IF(   (ROW(BE4)-1)&lt;=暫1!$B$2,           IF(  AND(  OR(  S4="x",S4="補"  ), OR(  T4 ="x",T4="補",T4="x榮18-22",T4="x公18-22",T4="x榮22-08"  ), $AP4 =""),"全日休",  IF(  AND(  OR(  S4="x",S4="病"  ), OR(  T4 ="病"  ), $AP4 =""),"病(事)假",  IF(  AND(  OR(  S4="x",S4="補"  ), OR(  T4 ="補"  ), $AP4 =""),"補休",  IF(  AND(  OR(  S4="x",S4="喪"  ), OR(  T4 ="喪"  ), $AP4 =""),"喪假",  IF(  AND(  OR(  S4="x",S4="婚",S4="產"  ), OR(  T4 ="婚",T4="產"  ), $AP4 =""),"婚(產)假",  IF(  AND(  OR(  S4="x",S4="公"  ), OR(  T4 ="公"  ), $AP4 =""),"公假",  IF(  AND(  OR(  S4="x",S4="補",S4="婚",S4="公",S4="病",S4="事",S4="x榮18-22"  ),OR(T4=""), $AP4 =""  ),"18收",  IF(  AND(  OR(  S4 ="榮14-18",S4 ="榮10-18",S4 ="榮06-18",S4 ="病14-18"  ),OR(  T4 ="x",T4="補",T4="婚",T4="公",T4="病",T4="事",T4="x"  ), $AP4 =""),"18放早走",  IF(  AND(  OR(  S4 =""),OR(  T4 ="x",T4="補",T4="婚",T4="公",T4="病",T4="事",T4="x榮*",T4="榮",T4="榮-22"  ), $AP4 =""),"18放",  IF(  AND(  OR(  S4="當日退伍"  ),OR(  T4="退伍",T4="退", T4=""  ), $AP4 =""),"當日退伍",  IF(AND(  OR(S4="退",S4="退伍" ), OR(T4="退",T4="退伍" ), $AP4 =""),"退伍","全日勤"  )  )  )  )  )  )  )  )  )  )  ),"")</f>
        <v>全日勤</v>
      </c>
      <c r="T103" s="65" t="str">
        <f ca="1">IF(   (ROW(BF4)-1)&lt;=暫1!$B$2,           IF(  AND(  OR(  T4="x",T4="補"  ), OR(  U4 ="x",U4="補",U4="x榮18-22",U4="x公18-22",U4="x榮22-08"  ), $AP4 =""),"全日休",  IF(  AND(  OR(  T4="x",T4="病"  ), OR(  U4 ="病"  ), $AP4 =""),"病(事)假",  IF(  AND(  OR(  T4="x",T4="補"  ), OR(  U4 ="補"  ), $AP4 =""),"補休",  IF(  AND(  OR(  T4="x",T4="喪"  ), OR(  U4 ="喪"  ), $AP4 =""),"喪假",  IF(  AND(  OR(  T4="x",T4="婚",T4="產"  ), OR(  U4 ="婚",U4="產"  ), $AP4 =""),"婚(產)假",  IF(  AND(  OR(  T4="x",T4="公"  ), OR(  U4 ="公"  ), $AP4 =""),"公假",  IF(  AND(  OR(  T4="x",T4="補",T4="婚",T4="公",T4="病",T4="事",T4="x榮18-22"  ),OR(U4=""), $AP4 =""  ),"18收",  IF(  AND(  OR(  T4 ="榮14-18",T4 ="榮10-18",T4 ="榮06-18",T4 ="病14-18"  ),OR(  U4 ="x",U4="補",U4="婚",U4="公",U4="病",U4="事",U4="x"  ), $AP4 =""),"18放早走",  IF(  AND(  OR(  T4 =""),OR(  U4 ="x",U4="補",U4="婚",U4="公",U4="病",U4="事",U4="x榮*",U4="榮",U4="榮-22"  ), $AP4 =""),"18放",  IF(  AND(  OR(  T4="當日退伍"  ),OR(  U4="退伍",U4="退", U4=""  ), $AP4 =""),"當日退伍",  IF(AND(  OR(T4="退",T4="退伍" ), OR(U4="退",U4="退伍" ), $AP4 =""),"退伍","全日勤"  )  )  )  )  )  )  )  )  )  )  ),"")</f>
        <v>全日勤</v>
      </c>
      <c r="U103" s="65" t="str">
        <f ca="1">IF(   (ROW(BG4)-1)&lt;=暫1!$B$2,           IF(  AND(  OR(  U4="x",U4="補"  ), OR(  V4 ="x",V4="補",V4="x榮18-22",V4="x公18-22",V4="x榮22-08"  ), $AP4 =""),"全日休",  IF(  AND(  OR(  U4="x",U4="病"  ), OR(  V4 ="病"  ), $AP4 =""),"病(事)假",  IF(  AND(  OR(  U4="x",U4="補"  ), OR(  V4 ="補"  ), $AP4 =""),"補休",  IF(  AND(  OR(  U4="x",U4="喪"  ), OR(  V4 ="喪"  ), $AP4 =""),"喪假",  IF(  AND(  OR(  U4="x",U4="婚",U4="產"  ), OR(  V4 ="婚",V4="產"  ), $AP4 =""),"婚(產)假",  IF(  AND(  OR(  U4="x",U4="公"  ), OR(  V4 ="公"  ), $AP4 =""),"公假",  IF(  AND(  OR(  U4="x",U4="補",U4="婚",U4="公",U4="病",U4="事",U4="x榮18-22"  ),OR(V4=""), $AP4 =""  ),"18收",  IF(  AND(  OR(  U4 ="榮14-18",U4 ="榮10-18",U4 ="榮06-18",U4 ="病14-18"  ),OR(  V4 ="x",V4="補",V4="婚",V4="公",V4="病",V4="事",V4="x"  ), $AP4 =""),"18放早走",  IF(  AND(  OR(  U4 =""),OR(  V4 ="x",V4="補",V4="婚",V4="公",V4="病",V4="事",V4="x榮*",V4="榮",V4="榮-22"  ), $AP4 =""),"18放",  IF(  AND(  OR(  U4="當日退伍"  ),OR(  V4="退伍",V4="退", V4=""  ), $AP4 =""),"當日退伍",  IF(AND(  OR(U4="退",U4="退伍" ), OR(V4="退",V4="退伍" ), $AP4 =""),"退伍","全日勤"  )  )  )  )  )  )  )  )  )  )  ),"")</f>
        <v>全日勤</v>
      </c>
      <c r="V103" s="65" t="str">
        <f ca="1">IF(   (ROW(BH4)-1)&lt;=暫1!$B$2,           IF(  AND(  OR(  V4="x",V4="補"  ), OR(  W4 ="x",W4="補",W4="x榮18-22",W4="x公18-22",W4="x榮22-08"  ), $AP4 =""),"全日休",  IF(  AND(  OR(  V4="x",V4="病"  ), OR(  W4 ="病"  ), $AP4 =""),"病(事)假",  IF(  AND(  OR(  V4="x",V4="補"  ), OR(  W4 ="補"  ), $AP4 =""),"補休",  IF(  AND(  OR(  V4="x",V4="喪"  ), OR(  W4 ="喪"  ), $AP4 =""),"喪假",  IF(  AND(  OR(  V4="x",V4="婚",V4="產"  ), OR(  W4 ="婚",W4="產"  ), $AP4 =""),"婚(產)假",  IF(  AND(  OR(  V4="x",V4="公"  ), OR(  W4 ="公"  ), $AP4 =""),"公假",  IF(  AND(  OR(  V4="x",V4="補",V4="婚",V4="公",V4="病",V4="事",V4="x榮18-22"  ),OR(W4=""), $AP4 =""  ),"18收",  IF(  AND(  OR(  V4 ="榮14-18",V4 ="榮10-18",V4 ="榮06-18",V4 ="病14-18"  ),OR(  W4 ="x",W4="補",W4="婚",W4="公",W4="病",W4="事",W4="x"  ), $AP4 =""),"18放早走",  IF(  AND(  OR(  V4 =""),OR(  W4 ="x",W4="補",W4="婚",W4="公",W4="病",W4="事",W4="x榮*",W4="榮",W4="榮-22"  ), $AP4 =""),"18放",  IF(  AND(  OR(  V4="當日退伍"  ),OR(  W4="退伍",W4="退", W4=""  ), $AP4 =""),"當日退伍",  IF(AND(  OR(V4="退",V4="退伍" ), OR(W4="退",W4="退伍" ), $AP4 =""),"退伍","全日勤"  )  )  )  )  )  )  )  )  )  )  ),"")</f>
        <v>全日勤</v>
      </c>
      <c r="W103" s="65" t="str">
        <f ca="1">IF(   (ROW(BI4)-1)&lt;=暫1!$B$2,           IF(  AND(  OR(  W4="x",W4="補"  ), OR(  X4 ="x",X4="補",X4="x榮18-22",X4="x公18-22",X4="x榮22-08"  ), $AP4 =""),"全日休",  IF(  AND(  OR(  W4="x",W4="病"  ), OR(  X4 ="病"  ), $AP4 =""),"病(事)假",  IF(  AND(  OR(  W4="x",W4="補"  ), OR(  X4 ="補"  ), $AP4 =""),"補休",  IF(  AND(  OR(  W4="x",W4="喪"  ), OR(  X4 ="喪"  ), $AP4 =""),"喪假",  IF(  AND(  OR(  W4="x",W4="婚",W4="產"  ), OR(  X4 ="婚",X4="產"  ), $AP4 =""),"婚(產)假",  IF(  AND(  OR(  W4="x",W4="公"  ), OR(  X4 ="公"  ), $AP4 =""),"公假",  IF(  AND(  OR(  W4="x",W4="補",W4="婚",W4="公",W4="病",W4="事",W4="x榮18-22"  ),OR(X4=""), $AP4 =""  ),"18收",  IF(  AND(  OR(  W4 ="榮14-18",W4 ="榮10-18",W4 ="榮06-18",W4 ="病14-18"  ),OR(  X4 ="x",X4="補",X4="婚",X4="公",X4="病",X4="事",X4="x"  ), $AP4 =""),"18放早走",  IF(  AND(  OR(  W4 =""),OR(  X4 ="x",X4="補",X4="婚",X4="公",X4="病",X4="事",X4="x榮*",X4="榮",X4="榮-22"  ), $AP4 =""),"18放",  IF(  AND(  OR(  W4="當日退伍"  ),OR(  X4="退伍",X4="退", X4=""  ), $AP4 =""),"當日退伍",  IF(AND(  OR(W4="退",W4="退伍" ), OR(X4="退",X4="退伍" ), $AP4 =""),"退伍","全日勤"  )  )  )  )  )  )  )  )  )  )  ),"")</f>
        <v>全日勤</v>
      </c>
      <c r="X103" s="65" t="str">
        <f ca="1">IF(   (ROW(BJ4)-1)&lt;=暫1!$B$2,           IF(  AND(  OR(  X4="x",X4="補"  ), OR(  Y4 ="x",Y4="補",Y4="x榮18-22",Y4="x公18-22",Y4="x榮22-08"  ), $AP4 =""),"全日休",  IF(  AND(  OR(  X4="x",X4="病"  ), OR(  Y4 ="病"  ), $AP4 =""),"病(事)假",  IF(  AND(  OR(  X4="x",X4="補"  ), OR(  Y4 ="補"  ), $AP4 =""),"補休",  IF(  AND(  OR(  X4="x",X4="喪"  ), OR(  Y4 ="喪"  ), $AP4 =""),"喪假",  IF(  AND(  OR(  X4="x",X4="婚",X4="產"  ), OR(  Y4 ="婚",Y4="產"  ), $AP4 =""),"婚(產)假",  IF(  AND(  OR(  X4="x",X4="公"  ), OR(  Y4 ="公"  ), $AP4 =""),"公假",  IF(  AND(  OR(  X4="x",X4="補",X4="婚",X4="公",X4="病",X4="事",X4="x榮18-22"  ),OR(Y4=""), $AP4 =""  ),"18收",  IF(  AND(  OR(  X4 ="榮14-18",X4 ="榮10-18",X4 ="榮06-18",X4 ="病14-18"  ),OR(  Y4 ="x",Y4="補",Y4="婚",Y4="公",Y4="病",Y4="事",Y4="x"  ), $AP4 =""),"18放早走",  IF(  AND(  OR(  X4 =""),OR(  Y4 ="x",Y4="補",Y4="婚",Y4="公",Y4="病",Y4="事",Y4="x榮*",Y4="榮",Y4="榮-22"  ), $AP4 =""),"18放",  IF(  AND(  OR(  X4="當日退伍"  ),OR(  Y4="退伍",Y4="退", Y4=""  ), $AP4 =""),"當日退伍",  IF(AND(  OR(X4="退",X4="退伍" ), OR(Y4="退",Y4="退伍" ), $AP4 =""),"退伍","全日勤"  )  )  )  )  )  )  )  )  )  )  ),"")</f>
        <v>全日勤</v>
      </c>
      <c r="Y103" s="65" t="str">
        <f ca="1">IF(   (ROW(BK4)-1)&lt;=暫1!$B$2,           IF(  AND(  OR(  Y4="x",Y4="補"  ), OR(  Z4 ="x",Z4="補",Z4="x榮18-22",Z4="x公18-22",Z4="x榮22-08"  ), $AP4 =""),"全日休",  IF(  AND(  OR(  Y4="x",Y4="病"  ), OR(  Z4 ="病"  ), $AP4 =""),"病(事)假",  IF(  AND(  OR(  Y4="x",Y4="補"  ), OR(  Z4 ="補"  ), $AP4 =""),"補休",  IF(  AND(  OR(  Y4="x",Y4="喪"  ), OR(  Z4 ="喪"  ), $AP4 =""),"喪假",  IF(  AND(  OR(  Y4="x",Y4="婚",Y4="產"  ), OR(  Z4 ="婚",Z4="產"  ), $AP4 =""),"婚(產)假",  IF(  AND(  OR(  Y4="x",Y4="公"  ), OR(  Z4 ="公"  ), $AP4 =""),"公假",  IF(  AND(  OR(  Y4="x",Y4="補",Y4="婚",Y4="公",Y4="病",Y4="事",Y4="x榮18-22"  ),OR(Z4=""), $AP4 =""  ),"18收",  IF(  AND(  OR(  Y4 ="榮14-18",Y4 ="榮10-18",Y4 ="榮06-18",Y4 ="病14-18"  ),OR(  Z4 ="x",Z4="補",Z4="婚",Z4="公",Z4="病",Z4="事",Z4="x"  ), $AP4 =""),"18放早走",  IF(  AND(  OR(  Y4 =""),OR(  Z4 ="x",Z4="補",Z4="婚",Z4="公",Z4="病",Z4="事",Z4="x榮*",Z4="榮",Z4="榮-22"  ), $AP4 =""),"18放",  IF(  AND(  OR(  Y4="當日退伍"  ),OR(  Z4="退伍",Z4="退", Z4=""  ), $AP4 =""),"當日退伍",  IF(AND(  OR(Y4="退",Y4="退伍" ), OR(Z4="退",Z4="退伍" ), $AP4 =""),"退伍","全日勤"  )  )  )  )  )  )  )  )  )  )  ),"")</f>
        <v>全日勤</v>
      </c>
      <c r="Z103" s="65" t="str">
        <f ca="1">IF(   (ROW(BL4)-1)&lt;=暫1!$B$2,           IF(  AND(  OR(  Z4="x",Z4="補"  ), OR(  AA4 ="x",AA4="補",AA4="x榮18-22",AA4="x公18-22",AA4="x榮22-08"  ), $AP4 =""),"全日休",  IF(  AND(  OR(  Z4="x",Z4="病"  ), OR(  AA4 ="病"  ), $AP4 =""),"病(事)假",  IF(  AND(  OR(  Z4="x",Z4="補"  ), OR(  AA4 ="補"  ), $AP4 =""),"補休",  IF(  AND(  OR(  Z4="x",Z4="喪"  ), OR(  AA4 ="喪"  ), $AP4 =""),"喪假",  IF(  AND(  OR(  Z4="x",Z4="婚",Z4="產"  ), OR(  AA4 ="婚",AA4="產"  ), $AP4 =""),"婚(產)假",  IF(  AND(  OR(  Z4="x",Z4="公"  ), OR(  AA4 ="公"  ), $AP4 =""),"公假",  IF(  AND(  OR(  Z4="x",Z4="補",Z4="婚",Z4="公",Z4="病",Z4="事",Z4="x榮18-22"  ),OR(AA4=""), $AP4 =""  ),"18收",  IF(  AND(  OR(  Z4 ="榮14-18",Z4 ="榮10-18",Z4 ="榮06-18",Z4 ="病14-18"  ),OR(  AA4 ="x",AA4="補",AA4="婚",AA4="公",AA4="病",AA4="事",AA4="x"  ), $AP4 =""),"18放早走",  IF(  AND(  OR(  Z4 =""),OR(  AA4 ="x",AA4="補",AA4="婚",AA4="公",AA4="病",AA4="事",AA4="x榮*",AA4="榮",AA4="榮-22"  ), $AP4 =""),"18放",  IF(  AND(  OR(  Z4="當日退伍"  ),OR(  AA4="退伍",AA4="退", AA4=""  ), $AP4 =""),"當日退伍",  IF(AND(  OR(Z4="退",Z4="退伍" ), OR(AA4="退",AA4="退伍" ), $AP4 =""),"退伍","全日勤"  )  )  )  )  )  )  )  )  )  )  ),"")</f>
        <v>18放</v>
      </c>
      <c r="AA103" s="65" t="str">
        <f ca="1">IF(   (ROW(BM4)-1)&lt;=暫1!$B$2,           IF(  AND(  OR(  AA4="x",AA4="補"  ), OR(  AB4 ="x",AB4="補",AB4="x榮18-22",AB4="x公18-22",AB4="x榮22-08"  ), $AP4 =""),"全日休",  IF(  AND(  OR(  AA4="x",AA4="病"  ), OR(  AB4 ="病"  ), $AP4 =""),"病(事)假",  IF(  AND(  OR(  AA4="x",AA4="補"  ), OR(  AB4 ="補"  ), $AP4 =""),"補休",  IF(  AND(  OR(  AA4="x",AA4="喪"  ), OR(  AB4 ="喪"  ), $AP4 =""),"喪假",  IF(  AND(  OR(  AA4="x",AA4="婚",AA4="產"  ), OR(  AB4 ="婚",AB4="產"  ), $AP4 =""),"婚(產)假",  IF(  AND(  OR(  AA4="x",AA4="公"  ), OR(  AB4 ="公"  ), $AP4 =""),"公假",  IF(  AND(  OR(  AA4="x",AA4="補",AA4="婚",AA4="公",AA4="病",AA4="事",AA4="x榮18-22"  ),OR(AB4=""), $AP4 =""  ),"18收",  IF(  AND(  OR(  AA4 ="榮14-18",AA4 ="榮10-18",AA4 ="榮06-18",AA4 ="病14-18"  ),OR(  AB4 ="x",AB4="補",AB4="婚",AB4="公",AB4="病",AB4="事",AB4="x"  ), $AP4 =""),"18放早走",  IF(  AND(  OR(  AA4 =""),OR(  AB4 ="x",AB4="補",AB4="婚",AB4="公",AB4="病",AB4="事",AB4="x榮*",AB4="榮",AB4="榮-22"  ), $AP4 =""),"18放",  IF(  AND(  OR(  AA4="當日退伍"  ),OR(  AB4="退伍",AB4="退", AB4=""  ), $AP4 =""),"當日退伍",  IF(AND(  OR(AA4="退",AA4="退伍" ), OR(AB4="退",AB4="退伍" ), $AP4 =""),"退伍","全日勤"  )  )  )  )  )  )  )  )  )  )  ),"")</f>
        <v>全日休</v>
      </c>
      <c r="AB103" s="65" t="str">
        <f ca="1">IF(   (ROW(BN4)-1)&lt;=暫1!$B$2,           IF(  AND(  OR(  AB4="x",AB4="補"  ), OR(  AC4 ="x",AC4="補",AC4="x榮18-22",AC4="x公18-22",AC4="x榮22-08"  ), $AP4 =""),"全日休",  IF(  AND(  OR(  AB4="x",AB4="病"  ), OR(  AC4 ="病"  ), $AP4 =""),"病(事)假",  IF(  AND(  OR(  AB4="x",AB4="補"  ), OR(  AC4 ="補"  ), $AP4 =""),"補休",  IF(  AND(  OR(  AB4="x",AB4="喪"  ), OR(  AC4 ="喪"  ), $AP4 =""),"喪假",  IF(  AND(  OR(  AB4="x",AB4="婚",AB4="產"  ), OR(  AC4 ="婚",AC4="產"  ), $AP4 =""),"婚(產)假",  IF(  AND(  OR(  AB4="x",AB4="公"  ), OR(  AC4 ="公"  ), $AP4 =""),"公假",  IF(  AND(  OR(  AB4="x",AB4="補",AB4="婚",AB4="公",AB4="病",AB4="事",AB4="x榮18-22"  ),OR(AC4=""), $AP4 =""  ),"18收",  IF(  AND(  OR(  AB4 ="榮14-18",AB4 ="榮10-18",AB4 ="榮06-18",AB4 ="病14-18"  ),OR(  AC4 ="x",AC4="補",AC4="婚",AC4="公",AC4="病",AC4="事",AC4="x"  ), $AP4 =""),"18放早走",  IF(  AND(  OR(  AB4 =""),OR(  AC4 ="x",AC4="補",AC4="婚",AC4="公",AC4="病",AC4="事",AC4="x榮*",AC4="榮",AC4="榮-22"  ), $AP4 =""),"18放",  IF(  AND(  OR(  AB4="當日退伍"  ),OR(  AC4="退伍",AC4="退", AC4=""  ), $AP4 =""),"當日退伍",  IF(AND(  OR(AB4="退",AB4="退伍" ), OR(AC4="退",AC4="退伍" ), $AP4 =""),"退伍","全日勤"  )  )  )  )  )  )  )  )  )  )  ),"")</f>
        <v>全日休</v>
      </c>
      <c r="AC103" s="65" t="str">
        <f ca="1">IF(   (ROW(BO4)-1)&lt;=暫1!$B$2,           IF(  AND(  OR(  AC4="x",AC4="補"  ), OR(  AD4 ="x",AD4="補",AD4="x榮18-22",AD4="x公18-22",AD4="x榮22-08"  ), $AP4 =""),"全日休",  IF(  AND(  OR(  AC4="x",AC4="病"  ), OR(  AD4 ="病"  ), $AP4 =""),"病(事)假",  IF(  AND(  OR(  AC4="x",AC4="補"  ), OR(  AD4 ="補"  ), $AP4 =""),"補休",  IF(  AND(  OR(  AC4="x",AC4="喪"  ), OR(  AD4 ="喪"  ), $AP4 =""),"喪假",  IF(  AND(  OR(  AC4="x",AC4="婚",AC4="產"  ), OR(  AD4 ="婚",AD4="產"  ), $AP4 =""),"婚(產)假",  IF(  AND(  OR(  AC4="x",AC4="公"  ), OR(  AD4 ="公"  ), $AP4 =""),"公假",  IF(  AND(  OR(  AC4="x",AC4="補",AC4="婚",AC4="公",AC4="病",AC4="事",AC4="x榮18-22"  ),OR(AD4=""), $AP4 =""  ),"18收",  IF(  AND(  OR(  AC4 ="榮14-18",AC4 ="榮10-18",AC4 ="榮06-18",AC4 ="病14-18"  ),OR(  AD4 ="x",AD4="補",AD4="婚",AD4="公",AD4="病",AD4="事",AD4="x"  ), $AP4 =""),"18放早走",  IF(  AND(  OR(  AC4 =""),OR(  AD4 ="x",AD4="補",AD4="婚",AD4="公",AD4="病",AD4="事",AD4="x榮*",AD4="榮",AD4="榮-22"  ), $AP4 =""),"18放",  IF(  AND(  OR(  AC4="當日退伍"  ),OR(  AD4="退伍",AD4="退", AD4=""  ), $AP4 =""),"當日退伍",  IF(AND(  OR(AC4="退",AC4="退伍" ), OR(AD4="退",AD4="退伍" ), $AP4 =""),"退伍","全日勤"  )  )  )  )  )  )  )  )  )  )  ),"")</f>
        <v>全日休</v>
      </c>
      <c r="AD103" s="65" t="str">
        <f ca="1">IF(   (ROW(BP4)-1)&lt;=暫1!$B$2,           IF(  AND(  OR(  AD4="x",AD4="補"  ), OR(  AE4 ="x",AE4="補",AE4="x榮18-22",AE4="x公18-22",AE4="x榮22-08"  ), $AP4 =""),"全日休",  IF(  AND(  OR(  AD4="x",AD4="病"  ), OR(  AE4 ="病"  ), $AP4 =""),"病(事)假",  IF(  AND(  OR(  AD4="x",AD4="補"  ), OR(  AE4 ="補"  ), $AP4 =""),"補休",  IF(  AND(  OR(  AD4="x",AD4="喪"  ), OR(  AE4 ="喪"  ), $AP4 =""),"喪假",  IF(  AND(  OR(  AD4="x",AD4="婚",AD4="產"  ), OR(  AE4 ="婚",AE4="產"  ), $AP4 =""),"婚(產)假",  IF(  AND(  OR(  AD4="x",AD4="公"  ), OR(  AE4 ="公"  ), $AP4 =""),"公假",  IF(  AND(  OR(  AD4="x",AD4="補",AD4="婚",AD4="公",AD4="病",AD4="事",AD4="x榮18-22"  ),OR(AE4=""), $AP4 =""  ),"18收",  IF(  AND(  OR(  AD4 ="榮14-18",AD4 ="榮10-18",AD4 ="榮06-18",AD4 ="病14-18"  ),OR(  AE4 ="x",AE4="補",AE4="婚",AE4="公",AE4="病",AE4="事",AE4="x"  ), $AP4 =""),"18放早走",  IF(  AND(  OR(  AD4 =""),OR(  AE4 ="x",AE4="補",AE4="婚",AE4="公",AE4="病",AE4="事",AE4="x榮*",AE4="榮",AE4="榮-22"  ), $AP4 =""),"18放",  IF(  AND(  OR(  AD4="當日退伍"  ),OR(  AE4="退伍",AE4="退", AE4=""  ), $AP4 =""),"當日退伍",  IF(AND(  OR(AD4="退",AD4="退伍" ), OR(AE4="退",AE4="退伍" ), $AP4 =""),"退伍","全日勤"  )  )  )  )  )  )  )  )  )  )  ),"")</f>
        <v>18收</v>
      </c>
      <c r="AE103" s="65" t="str">
        <f ca="1">IF(   (ROW(BQ4)-1)&lt;=暫1!$B$2,           IF(  AND(  OR(  AE4="x",AE4="補"  ), OR(  AF4 ="x",AF4="補",AF4="x榮18-22",AF4="x公18-22",AF4="x榮22-08"  ), $AP4 =""),"全日休",  IF(  AND(  OR(  AE4="x",AE4="病"  ), OR(  AF4 ="病"  ), $AP4 =""),"病(事)假",  IF(  AND(  OR(  AE4="x",AE4="補"  ), OR(  AF4 ="補"  ), $AP4 =""),"補休",  IF(  AND(  OR(  AE4="x",AE4="喪"  ), OR(  AF4 ="喪"  ), $AP4 =""),"喪假",  IF(  AND(  OR(  AE4="x",AE4="婚",AE4="產"  ), OR(  AF4 ="婚",AF4="產"  ), $AP4 =""),"婚(產)假",  IF(  AND(  OR(  AE4="x",AE4="公"  ), OR(  AF4 ="公"  ), $AP4 =""),"公假",  IF(  AND(  OR(  AE4="x",AE4="補",AE4="婚",AE4="公",AE4="病",AE4="事",AE4="x榮18-22"  ),OR(AF4=""), $AP4 =""  ),"18收",  IF(  AND(  OR(  AE4 ="榮14-18",AE4 ="榮10-18",AE4 ="榮06-18",AE4 ="病14-18"  ),OR(  AF4 ="x",AF4="補",AF4="婚",AF4="公",AF4="病",AF4="事",AF4="x"  ), $AP4 =""),"18放早走",  IF(  AND(  OR(  AE4 =""),OR(  AF4 ="x",AF4="補",AF4="婚",AF4="公",AF4="病",AF4="事",AF4="x榮*",AF4="榮",AF4="榮-22"  ), $AP4 =""),"18放",  IF(  AND(  OR(  AE4="當日退伍"  ),OR(  AF4="退伍",AF4="退", AF4=""  ), $AP4 =""),"當日退伍",  IF(AND(  OR(AE4="退",AE4="退伍" ), OR(AF4="退",AF4="退伍" ), $AP4 =""),"退伍","全日勤"  )  )  )  )  )  )  )  )  )  )  ),"")</f>
        <v>全日勤</v>
      </c>
      <c r="AF103" s="65" t="str">
        <f ca="1">IF(   (ROW(BR4)-1)&lt;=暫1!$B$2,           IF(  AND(  OR(  AF4="x",AF4="補"  ), OR(  AG4 ="x",AG4="補",AG4="x榮18-22",AG4="x公18-22",AG4="x榮22-08"  ), $AP4 =""),"全日休",  IF(  AND(  OR(  AF4="x",AF4="病"  ), OR(  AG4 ="病"  ), $AP4 =""),"病(事)假",  IF(  AND(  OR(  AF4="x",AF4="補"  ), OR(  AG4 ="補"  ), $AP4 =""),"補休",  IF(  AND(  OR(  AF4="x",AF4="喪"  ), OR(  AG4 ="喪"  ), $AP4 =""),"喪假",  IF(  AND(  OR(  AF4="x",AF4="婚",AF4="產"  ), OR(  AG4 ="婚",AG4="產"  ), $AP4 =""),"婚(產)假",  IF(  AND(  OR(  AF4="x",AF4="公"  ), OR(  AG4 ="公"  ), $AP4 =""),"公假",  IF(  AND(  OR(  AF4="x",AF4="補",AF4="婚",AF4="公",AF4="病",AF4="事",AF4="x榮18-22"  ),OR(AG4=""), $AP4 =""  ),"18收",  IF(  AND(  OR(  AF4 ="榮14-18",AF4 ="榮10-18",AF4 ="榮06-18",AF4 ="病14-18"  ),OR(  AG4 ="x",AG4="補",AG4="婚",AG4="公",AG4="病",AG4="事",AG4="x"  ), $AP4 =""),"18放早走",  IF(  AND(  OR(  AF4 =""),OR(  AG4 ="x",AG4="補",AG4="婚",AG4="公",AG4="病",AG4="事",AG4="x榮*",AG4="榮",AG4="榮-22"  ), $AP4 =""),"18放",  IF(  AND(  OR(  AF4="當日退伍"  ),OR(  AG4="退伍",AG4="退", AG4=""  ), $AP4 =""),"當日退伍",  IF(AND(  OR(AF4="退",AF4="退伍" ), OR(AG4="退",AG4="退伍" ), $AP4 =""),"退伍","全日勤"  )  )  )  )  )  )  )  )  )  )  ),"")</f>
        <v>全日勤</v>
      </c>
      <c r="AG103" s="65" t="str">
        <f ca="1">IF(   (ROW(BS4)-1)&lt;=暫1!$B$2,           IF(  AND(  OR(  AG4="x",AG4="補"  ), OR(  AH4 ="x",AH4="補",AH4="x榮18-22",AH4="x公18-22",AH4="x榮22-08"  ), $AP4 =""),"全日休",  IF(  AND(  OR(  AG4="x",AG4="病"  ), OR(  AH4 ="病"  ), $AP4 =""),"病(事)假",  IF(  AND(  OR(  AG4="x",AG4="補"  ), OR(  AH4 ="補"  ), $AP4 =""),"補休",  IF(  AND(  OR(  AG4="x",AG4="喪"  ), OR(  AH4 ="喪"  ), $AP4 =""),"喪假",  IF(  AND(  OR(  AG4="x",AG4="婚",AG4="產"  ), OR(  AH4 ="婚",AH4="產"  ), $AP4 =""),"婚(產)假",  IF(  AND(  OR(  AG4="x",AG4="公"  ), OR(  AH4 ="公"  ), $AP4 =""),"公假",  IF(  AND(  OR(  AG4="x",AG4="補",AG4="婚",AG4="公",AG4="病",AG4="事",AG4="x榮18-22"  ),OR(AH4=""), $AP4 =""  ),"18收",  IF(  AND(  OR(  AG4 ="榮14-18",AG4 ="榮10-18",AG4 ="榮06-18",AG4 ="病14-18"  ),OR(  AH4 ="x",AH4="補",AH4="婚",AH4="公",AH4="病",AH4="事",AH4="x"  ), $AP4 =""),"18放早走",  IF(  AND(  OR(  AG4 =""),OR(  AH4 ="x",AH4="補",AH4="婚",AH4="公",AH4="病",AH4="事",AH4="x榮*",AH4="榮",AH4="榮-22"  ), $AP4 =""),"18放",  IF(  AND(  OR(  AG4="當日退伍"  ),OR(  AH4="退伍",AH4="退", AH4=""  ), $AP4 =""),"當日退伍",  IF(AND(  OR(AG4="退",AG4="退伍" ), OR(AH4="退",AH4="退伍" ), $AP4 =""),"退伍","全日勤"  )  )  )  )  )  )  )  )  )  )  ),"")</f>
        <v>全日勤</v>
      </c>
      <c r="AH103" s="65"/>
      <c r="AI103" s="65"/>
      <c r="AJ103" s="65"/>
      <c r="AP103" s="62"/>
      <c r="AU103" s="62"/>
      <c r="AV103" s="62"/>
      <c r="AY103" s="62"/>
      <c r="AZ103" s="62"/>
      <c r="BA103" s="62"/>
      <c r="BB103" s="62"/>
      <c r="BC103" s="62"/>
    </row>
    <row r="104" spans="1:55">
      <c r="A104" s="65">
        <f t="shared" si="14"/>
        <v>4</v>
      </c>
      <c r="B104" s="65" t="str">
        <f t="shared" si="15"/>
        <v>張顥</v>
      </c>
      <c r="C104" s="65" t="str">
        <f ca="1">IF(   (ROW(AO5)-1)&lt;=暫1!$B$2,           IF(  AND(  OR(  C5="x",C5="補"  ), OR(  D5 ="x",D5="補",D5="x榮18-22",D5="x公18-22",D5="x榮22-08"  ), $AP5 =""),"全日休",  IF(  AND(  OR(  C5="x",C5="病"  ), OR(  D5 ="病"  ), $AP5 =""),"病(事)假",  IF(  AND(  OR(  C5="x",C5="補"  ), OR(  D5 ="補"  ), $AP5 =""),"補休",  IF(  AND(  OR(  C5="x",C5="喪"  ), OR(  D5 ="喪"  ), $AP5 =""),"喪假",  IF(  AND(  OR(  C5="x",C5="婚",C5="產"  ), OR(  D5 ="婚",D5="產"  ), $AP5 =""),"婚(產)假",  IF(  AND(  OR(  C5="x",C5="公"  ), OR(  D5 ="公"  ), $AP5 =""),"公假",  IF(  AND(  OR(  C5="x",C5="補",C5="婚",C5="公",C5="病",C5="事",C5="x榮18-22"  ),OR(D5=""), $AP5 =""  ),"18收",  IF(  AND(  OR(  C5 ="榮14-18",C5 ="榮10-18",C5 ="榮06-18",C5 ="病14-18"  ),OR(  D5 ="x",D5="補",D5="婚",D5="公",D5="病",D5="事",D5="x"  ), $AP5 =""),"18放早走",  IF(  AND(  OR(  C5 =""),OR(  D5 ="x",D5="補",D5="婚",D5="公",D5="病",D5="事",D5="x榮*",D5="榮",D5="榮-22"  ), $AP5 =""),"18放",  IF(  AND(  OR(  C5="當日退伍"  ),OR(  D5="退伍",D5="退", D5=""  ), $AP5 =""),"當日退伍",  IF(AND(  OR(C5="退",C5="退伍" ), OR(D5="退",D5="退伍" ), $AP5 =""),"退伍","全日勤"  )  )  )  )  )  )  )  )  )  )  ),"")</f>
        <v>全日勤</v>
      </c>
      <c r="D104" s="65" t="str">
        <f ca="1">IF(   (ROW(AP5)-1)&lt;=暫1!$B$2,           IF(  AND(  OR(  D5="x",D5="補"  ), OR(  E5 ="x",E5="補",E5="x榮18-22",E5="x公18-22",E5="x榮22-08"  ), $AP5 =""),"全日休",  IF(  AND(  OR(  D5="x",D5="病"  ), OR(  E5 ="病"  ), $AP5 =""),"病(事)假",  IF(  AND(  OR(  D5="x",D5="補"  ), OR(  E5 ="補"  ), $AP5 =""),"補休",  IF(  AND(  OR(  D5="x",D5="喪"  ), OR(  E5 ="喪"  ), $AP5 =""),"喪假",  IF(  AND(  OR(  D5="x",D5="婚",D5="產"  ), OR(  E5 ="婚",E5="產"  ), $AP5 =""),"婚(產)假",  IF(  AND(  OR(  D5="x",D5="公"  ), OR(  E5 ="公"  ), $AP5 =""),"公假",  IF(  AND(  OR(  D5="x",D5="補",D5="婚",D5="公",D5="病",D5="事",D5="x榮18-22"  ),OR(E5=""), $AP5 =""  ),"18收",  IF(  AND(  OR(  D5 ="榮14-18",D5 ="榮10-18",D5 ="榮06-18",D5 ="病14-18"  ),OR(  E5 ="x",E5="補",E5="婚",E5="公",E5="病",E5="事",E5="x"  ), $AP5 =""),"18放早走",  IF(  AND(  OR(  D5 =""),OR(  E5 ="x",E5="補",E5="婚",E5="公",E5="病",E5="事",E5="x榮*",E5="榮",E5="榮-22"  ), $AP5 =""),"18放",  IF(  AND(  OR(  D5="當日退伍"  ),OR(  E5="退伍",E5="退", E5=""  ), $AP5 =""),"當日退伍",  IF(AND(  OR(D5="退",D5="退伍" ), OR(E5="退",E5="退伍" ), $AP5 =""),"退伍","全日勤"  )  )  )  )  )  )  )  )  )  )  ),"")</f>
        <v>全日勤</v>
      </c>
      <c r="E104" s="65" t="str">
        <f ca="1">IF(   (ROW(AQ5)-1)&lt;=暫1!$B$2,           IF(  AND(  OR(  E5="x",E5="補"  ), OR(  F5 ="x",F5="補",F5="x榮18-22",F5="x公18-22",F5="x榮22-08"  ), $AP5 =""),"全日休",  IF(  AND(  OR(  E5="x",E5="病"  ), OR(  F5 ="病"  ), $AP5 =""),"病(事)假",  IF(  AND(  OR(  E5="x",E5="補"  ), OR(  F5 ="補"  ), $AP5 =""),"補休",  IF(  AND(  OR(  E5="x",E5="喪"  ), OR(  F5 ="喪"  ), $AP5 =""),"喪假",  IF(  AND(  OR(  E5="x",E5="婚",E5="產"  ), OR(  F5 ="婚",F5="產"  ), $AP5 =""),"婚(產)假",  IF(  AND(  OR(  E5="x",E5="公"  ), OR(  F5 ="公"  ), $AP5 =""),"公假",  IF(  AND(  OR(  E5="x",E5="補",E5="婚",E5="公",E5="病",E5="事",E5="x榮18-22"  ),OR(F5=""), $AP5 =""  ),"18收",  IF(  AND(  OR(  E5 ="榮14-18",E5 ="榮10-18",E5 ="榮06-18",E5 ="病14-18"  ),OR(  F5 ="x",F5="補",F5="婚",F5="公",F5="病",F5="事",F5="x"  ), $AP5 =""),"18放早走",  IF(  AND(  OR(  E5 =""),OR(  F5 ="x",F5="補",F5="婚",F5="公",F5="病",F5="事",F5="x榮*",F5="榮",F5="榮-22"  ), $AP5 =""),"18放",  IF(  AND(  OR(  E5="當日退伍"  ),OR(  F5="退伍",F5="退", F5=""  ), $AP5 =""),"當日退伍",  IF(AND(  OR(E5="退",E5="退伍" ), OR(F5="退",F5="退伍" ), $AP5 =""),"退伍","全日勤"  )  )  )  )  )  )  )  )  )  )  ),"")</f>
        <v>全日勤</v>
      </c>
      <c r="F104" s="65" t="str">
        <f ca="1">IF(   (ROW(AR5)-1)&lt;=暫1!$B$2,           IF(  AND(  OR(  F5="x",F5="補"  ), OR(  G5 ="x",G5="補",G5="x榮18-22",G5="x公18-22",G5="x榮22-08"  ), $AP5 =""),"全日休",  IF(  AND(  OR(  F5="x",F5="病"  ), OR(  G5 ="病"  ), $AP5 =""),"病(事)假",  IF(  AND(  OR(  F5="x",F5="補"  ), OR(  G5 ="補"  ), $AP5 =""),"補休",  IF(  AND(  OR(  F5="x",F5="喪"  ), OR(  G5 ="喪"  ), $AP5 =""),"喪假",  IF(  AND(  OR(  F5="x",F5="婚",F5="產"  ), OR(  G5 ="婚",G5="產"  ), $AP5 =""),"婚(產)假",  IF(  AND(  OR(  F5="x",F5="公"  ), OR(  G5 ="公"  ), $AP5 =""),"公假",  IF(  AND(  OR(  F5="x",F5="補",F5="婚",F5="公",F5="病",F5="事",F5="x榮18-22"  ),OR(G5=""), $AP5 =""  ),"18收",  IF(  AND(  OR(  F5 ="榮14-18",F5 ="榮10-18",F5 ="榮06-18",F5 ="病14-18"  ),OR(  G5 ="x",G5="補",G5="婚",G5="公",G5="病",G5="事",G5="x"  ), $AP5 =""),"18放早走",  IF(  AND(  OR(  F5 =""),OR(  G5 ="x",G5="補",G5="婚",G5="公",G5="病",G5="事",G5="x榮*",G5="榮",G5="榮-22"  ), $AP5 =""),"18放",  IF(  AND(  OR(  F5="當日退伍"  ),OR(  G5="退伍",G5="退", G5=""  ), $AP5 =""),"當日退伍",  IF(AND(  OR(F5="退",F5="退伍" ), OR(G5="退",G5="退伍" ), $AP5 =""),"退伍","全日勤"  )  )  )  )  )  )  )  )  )  )  ),"")</f>
        <v>全日勤</v>
      </c>
      <c r="G104" s="65" t="str">
        <f ca="1">IF(   (ROW(AS5)-1)&lt;=暫1!$B$2,           IF(  AND(  OR(  G5="x",G5="補"  ), OR(  H5 ="x",H5="補",H5="x榮18-22",H5="x公18-22",H5="x榮22-08"  ), $AP5 =""),"全日休",  IF(  AND(  OR(  G5="x",G5="病"  ), OR(  H5 ="病"  ), $AP5 =""),"病(事)假",  IF(  AND(  OR(  G5="x",G5="補"  ), OR(  H5 ="補"  ), $AP5 =""),"補休",  IF(  AND(  OR(  G5="x",G5="喪"  ), OR(  H5 ="喪"  ), $AP5 =""),"喪假",  IF(  AND(  OR(  G5="x",G5="婚",G5="產"  ), OR(  H5 ="婚",H5="產"  ), $AP5 =""),"婚(產)假",  IF(  AND(  OR(  G5="x",G5="公"  ), OR(  H5 ="公"  ), $AP5 =""),"公假",  IF(  AND(  OR(  G5="x",G5="補",G5="婚",G5="公",G5="病",G5="事",G5="x榮18-22"  ),OR(H5=""), $AP5 =""  ),"18收",  IF(  AND(  OR(  G5 ="榮14-18",G5 ="榮10-18",G5 ="榮06-18",G5 ="病14-18"  ),OR(  H5 ="x",H5="補",H5="婚",H5="公",H5="病",H5="事",H5="x"  ), $AP5 =""),"18放早走",  IF(  AND(  OR(  G5 =""),OR(  H5 ="x",H5="補",H5="婚",H5="公",H5="病",H5="事",H5="x榮*",H5="榮",H5="榮-22"  ), $AP5 =""),"18放",  IF(  AND(  OR(  G5="當日退伍"  ),OR(  H5="退伍",H5="退", H5=""  ), $AP5 =""),"當日退伍",  IF(AND(  OR(G5="退",G5="退伍" ), OR(H5="退",H5="退伍" ), $AP5 =""),"退伍","全日勤"  )  )  )  )  )  )  )  )  )  )  ),"")</f>
        <v>全日勤</v>
      </c>
      <c r="H104" s="65" t="str">
        <f ca="1">IF(   (ROW(AT5)-1)&lt;=暫1!$B$2,           IF(  AND(  OR(  H5="x",H5="補"  ), OR(  I5 ="x",I5="補",I5="x榮18-22",I5="x公18-22",I5="x榮22-08"  ), $AP5 =""),"全日休",  IF(  AND(  OR(  H5="x",H5="病"  ), OR(  I5 ="病"  ), $AP5 =""),"病(事)假",  IF(  AND(  OR(  H5="x",H5="補"  ), OR(  I5 ="補"  ), $AP5 =""),"補休",  IF(  AND(  OR(  H5="x",H5="喪"  ), OR(  I5 ="喪"  ), $AP5 =""),"喪假",  IF(  AND(  OR(  H5="x",H5="婚",H5="產"  ), OR(  I5 ="婚",I5="產"  ), $AP5 =""),"婚(產)假",  IF(  AND(  OR(  H5="x",H5="公"  ), OR(  I5 ="公"  ), $AP5 =""),"公假",  IF(  AND(  OR(  H5="x",H5="補",H5="婚",H5="公",H5="病",H5="事",H5="x榮18-22"  ),OR(I5=""), $AP5 =""  ),"18收",  IF(  AND(  OR(  H5 ="榮14-18",H5 ="榮10-18",H5 ="榮06-18",H5 ="病14-18"  ),OR(  I5 ="x",I5="補",I5="婚",I5="公",I5="病",I5="事",I5="x"  ), $AP5 =""),"18放早走",  IF(  AND(  OR(  H5 =""),OR(  I5 ="x",I5="補",I5="婚",I5="公",I5="病",I5="事",I5="x榮*",I5="榮",I5="榮-22"  ), $AP5 =""),"18放",  IF(  AND(  OR(  H5="當日退伍"  ),OR(  I5="退伍",I5="退", I5=""  ), $AP5 =""),"當日退伍",  IF(AND(  OR(H5="退",H5="退伍" ), OR(I5="退",I5="退伍" ), $AP5 =""),"退伍","全日勤"  )  )  )  )  )  )  )  )  )  )  ),"")</f>
        <v>全日勤</v>
      </c>
      <c r="I104" s="65" t="str">
        <f ca="1">IF(   (ROW(AU5)-1)&lt;=暫1!$B$2,           IF(  AND(  OR(  I5="x",I5="補"  ), OR(  J5 ="x",J5="補",J5="x榮18-22",J5="x公18-22",J5="x榮22-08"  ), $AP5 =""),"全日休",  IF(  AND(  OR(  I5="x",I5="病"  ), OR(  J5 ="病"  ), $AP5 =""),"病(事)假",  IF(  AND(  OR(  I5="x",I5="補"  ), OR(  J5 ="補"  ), $AP5 =""),"補休",  IF(  AND(  OR(  I5="x",I5="喪"  ), OR(  J5 ="喪"  ), $AP5 =""),"喪假",  IF(  AND(  OR(  I5="x",I5="婚",I5="產"  ), OR(  J5 ="婚",J5="產"  ), $AP5 =""),"婚(產)假",  IF(  AND(  OR(  I5="x",I5="公"  ), OR(  J5 ="公"  ), $AP5 =""),"公假",  IF(  AND(  OR(  I5="x",I5="補",I5="婚",I5="公",I5="病",I5="事",I5="x榮18-22"  ),OR(J5=""), $AP5 =""  ),"18收",  IF(  AND(  OR(  I5 ="榮14-18",I5 ="榮10-18",I5 ="榮06-18",I5 ="病14-18"  ),OR(  J5 ="x",J5="補",J5="婚",J5="公",J5="病",J5="事",J5="x"  ), $AP5 =""),"18放早走",  IF(  AND(  OR(  I5 =""),OR(  J5 ="x",J5="補",J5="婚",J5="公",J5="病",J5="事",J5="x榮*",J5="榮",J5="榮-22"  ), $AP5 =""),"18放",  IF(  AND(  OR(  I5="當日退伍"  ),OR(  J5="退伍",J5="退", J5=""  ), $AP5 =""),"當日退伍",  IF(AND(  OR(I5="退",I5="退伍" ), OR(J5="退",J5="退伍" ), $AP5 =""),"退伍","全日勤"  )  )  )  )  )  )  )  )  )  )  ),"")</f>
        <v>全日勤</v>
      </c>
      <c r="J104" s="65" t="str">
        <f ca="1">IF(   (ROW(AV5)-1)&lt;=暫1!$B$2,           IF(  AND(  OR(  J5="x",J5="補"  ), OR(  K5 ="x",K5="補",K5="x榮18-22",K5="x公18-22",K5="x榮22-08"  ), $AP5 =""),"全日休",  IF(  AND(  OR(  J5="x",J5="病"  ), OR(  K5 ="病"  ), $AP5 =""),"病(事)假",  IF(  AND(  OR(  J5="x",J5="補"  ), OR(  K5 ="補"  ), $AP5 =""),"補休",  IF(  AND(  OR(  J5="x",J5="喪"  ), OR(  K5 ="喪"  ), $AP5 =""),"喪假",  IF(  AND(  OR(  J5="x",J5="婚",J5="產"  ), OR(  K5 ="婚",K5="產"  ), $AP5 =""),"婚(產)假",  IF(  AND(  OR(  J5="x",J5="公"  ), OR(  K5 ="公"  ), $AP5 =""),"公假",  IF(  AND(  OR(  J5="x",J5="補",J5="婚",J5="公",J5="病",J5="事",J5="x榮18-22"  ),OR(K5=""), $AP5 =""  ),"18收",  IF(  AND(  OR(  J5 ="榮14-18",J5 ="榮10-18",J5 ="榮06-18",J5 ="病14-18"  ),OR(  K5 ="x",K5="補",K5="婚",K5="公",K5="病",K5="事",K5="x"  ), $AP5 =""),"18放早走",  IF(  AND(  OR(  J5 =""),OR(  K5 ="x",K5="補",K5="婚",K5="公",K5="病",K5="事",K5="x榮*",K5="榮",K5="榮-22"  ), $AP5 =""),"18放",  IF(  AND(  OR(  J5="當日退伍"  ),OR(  K5="退伍",K5="退", K5=""  ), $AP5 =""),"當日退伍",  IF(AND(  OR(J5="退",J5="退伍" ), OR(K5="退",K5="退伍" ), $AP5 =""),"退伍","全日勤"  )  )  )  )  )  )  )  )  )  )  ),"")</f>
        <v>全日勤</v>
      </c>
      <c r="K104" s="65" t="str">
        <f ca="1">IF(   (ROW(AW5)-1)&lt;=暫1!$B$2,           IF(  AND(  OR(  K5="x",K5="補"  ), OR(  L5 ="x",L5="補",L5="x榮18-22",L5="x公18-22",L5="x榮22-08"  ), $AP5 =""),"全日休",  IF(  AND(  OR(  K5="x",K5="病"  ), OR(  L5 ="病"  ), $AP5 =""),"病(事)假",  IF(  AND(  OR(  K5="x",K5="補"  ), OR(  L5 ="補"  ), $AP5 =""),"補休",  IF(  AND(  OR(  K5="x",K5="喪"  ), OR(  L5 ="喪"  ), $AP5 =""),"喪假",  IF(  AND(  OR(  K5="x",K5="婚",K5="產"  ), OR(  L5 ="婚",L5="產"  ), $AP5 =""),"婚(產)假",  IF(  AND(  OR(  K5="x",K5="公"  ), OR(  L5 ="公"  ), $AP5 =""),"公假",  IF(  AND(  OR(  K5="x",K5="補",K5="婚",K5="公",K5="病",K5="事",K5="x榮18-22"  ),OR(L5=""), $AP5 =""  ),"18收",  IF(  AND(  OR(  K5 ="榮14-18",K5 ="榮10-18",K5 ="榮06-18",K5 ="病14-18"  ),OR(  L5 ="x",L5="補",L5="婚",L5="公",L5="病",L5="事",L5="x"  ), $AP5 =""),"18放早走",  IF(  AND(  OR(  K5 =""),OR(  L5 ="x",L5="補",L5="婚",L5="公",L5="病",L5="事",L5="x榮*",L5="榮",L5="榮-22"  ), $AP5 =""),"18放",  IF(  AND(  OR(  K5="當日退伍"  ),OR(  L5="退伍",L5="退", L5=""  ), $AP5 =""),"當日退伍",  IF(AND(  OR(K5="退",K5="退伍" ), OR(L5="退",L5="退伍" ), $AP5 =""),"退伍","全日勤"  )  )  )  )  )  )  )  )  )  )  ),"")</f>
        <v>全日勤</v>
      </c>
      <c r="L104" s="65" t="str">
        <f ca="1">IF(   (ROW(AX5)-1)&lt;=暫1!$B$2,           IF(  AND(  OR(  L5="x",L5="補"  ), OR(  M5 ="x",M5="補",M5="x榮18-22",M5="x公18-22",M5="x榮22-08"  ), $AP5 =""),"全日休",  IF(  AND(  OR(  L5="x",L5="病"  ), OR(  M5 ="病"  ), $AP5 =""),"病(事)假",  IF(  AND(  OR(  L5="x",L5="補"  ), OR(  M5 ="補"  ), $AP5 =""),"補休",  IF(  AND(  OR(  L5="x",L5="喪"  ), OR(  M5 ="喪"  ), $AP5 =""),"喪假",  IF(  AND(  OR(  L5="x",L5="婚",L5="產"  ), OR(  M5 ="婚",M5="產"  ), $AP5 =""),"婚(產)假",  IF(  AND(  OR(  L5="x",L5="公"  ), OR(  M5 ="公"  ), $AP5 =""),"公假",  IF(  AND(  OR(  L5="x",L5="補",L5="婚",L5="公",L5="病",L5="事",L5="x榮18-22"  ),OR(M5=""), $AP5 =""  ),"18收",  IF(  AND(  OR(  L5 ="榮14-18",L5 ="榮10-18",L5 ="榮06-18",L5 ="病14-18"  ),OR(  M5 ="x",M5="補",M5="婚",M5="公",M5="病",M5="事",M5="x"  ), $AP5 =""),"18放早走",  IF(  AND(  OR(  L5 =""),OR(  M5 ="x",M5="補",M5="婚",M5="公",M5="病",M5="事",M5="x榮*",M5="榮",M5="榮-22"  ), $AP5 =""),"18放",  IF(  AND(  OR(  L5="當日退伍"  ),OR(  M5="退伍",M5="退", M5=""  ), $AP5 =""),"當日退伍",  IF(AND(  OR(L5="退",L5="退伍" ), OR(M5="退",M5="退伍" ), $AP5 =""),"退伍","全日勤"  )  )  )  )  )  )  )  )  )  )  ),"")</f>
        <v>全日勤</v>
      </c>
      <c r="M104" s="65" t="str">
        <f ca="1">IF(   (ROW(AY5)-1)&lt;=暫1!$B$2,           IF(  AND(  OR(  M5="x",M5="補"  ), OR(  N5 ="x",N5="補",N5="x榮18-22",N5="x公18-22",N5="x榮22-08"  ), $AP5 =""),"全日休",  IF(  AND(  OR(  M5="x",M5="病"  ), OR(  N5 ="病"  ), $AP5 =""),"病(事)假",  IF(  AND(  OR(  M5="x",M5="補"  ), OR(  N5 ="補"  ), $AP5 =""),"補休",  IF(  AND(  OR(  M5="x",M5="喪"  ), OR(  N5 ="喪"  ), $AP5 =""),"喪假",  IF(  AND(  OR(  M5="x",M5="婚",M5="產"  ), OR(  N5 ="婚",N5="產"  ), $AP5 =""),"婚(產)假",  IF(  AND(  OR(  M5="x",M5="公"  ), OR(  N5 ="公"  ), $AP5 =""),"公假",  IF(  AND(  OR(  M5="x",M5="補",M5="婚",M5="公",M5="病",M5="事",M5="x榮18-22"  ),OR(N5=""), $AP5 =""  ),"18收",  IF(  AND(  OR(  M5 ="榮14-18",M5 ="榮10-18",M5 ="榮06-18",M5 ="病14-18"  ),OR(  N5 ="x",N5="補",N5="婚",N5="公",N5="病",N5="事",N5="x"  ), $AP5 =""),"18放早走",  IF(  AND(  OR(  M5 =""),OR(  N5 ="x",N5="補",N5="婚",N5="公",N5="病",N5="事",N5="x榮*",N5="榮",N5="榮-22"  ), $AP5 =""),"18放",  IF(  AND(  OR(  M5="當日退伍"  ),OR(  N5="退伍",N5="退", N5=""  ), $AP5 =""),"當日退伍",  IF(AND(  OR(M5="退",M5="退伍" ), OR(N5="退",N5="退伍" ), $AP5 =""),"退伍","全日勤"  )  )  )  )  )  )  )  )  )  )  ),"")</f>
        <v>全日勤</v>
      </c>
      <c r="N104" s="65" t="str">
        <f ca="1">IF(   (ROW(AZ5)-1)&lt;=暫1!$B$2,           IF(  AND(  OR(  N5="x",N5="補"  ), OR(  O5 ="x",O5="補",O5="x榮18-22",O5="x公18-22",O5="x榮22-08"  ), $AP5 =""),"全日休",  IF(  AND(  OR(  N5="x",N5="病"  ), OR(  O5 ="病"  ), $AP5 =""),"病(事)假",  IF(  AND(  OR(  N5="x",N5="補"  ), OR(  O5 ="補"  ), $AP5 =""),"補休",  IF(  AND(  OR(  N5="x",N5="喪"  ), OR(  O5 ="喪"  ), $AP5 =""),"喪假",  IF(  AND(  OR(  N5="x",N5="婚",N5="產"  ), OR(  O5 ="婚",O5="產"  ), $AP5 =""),"婚(產)假",  IF(  AND(  OR(  N5="x",N5="公"  ), OR(  O5 ="公"  ), $AP5 =""),"公假",  IF(  AND(  OR(  N5="x",N5="補",N5="婚",N5="公",N5="病",N5="事",N5="x榮18-22"  ),OR(O5=""), $AP5 =""  ),"18收",  IF(  AND(  OR(  N5 ="榮14-18",N5 ="榮10-18",N5 ="榮06-18",N5 ="病14-18"  ),OR(  O5 ="x",O5="補",O5="婚",O5="公",O5="病",O5="事",O5="x"  ), $AP5 =""),"18放早走",  IF(  AND(  OR(  N5 =""),OR(  O5 ="x",O5="補",O5="婚",O5="公",O5="病",O5="事",O5="x榮*",O5="榮",O5="榮-22"  ), $AP5 =""),"18放",  IF(  AND(  OR(  N5="當日退伍"  ),OR(  O5="退伍",O5="退", O5=""  ), $AP5 =""),"當日退伍",  IF(AND(  OR(N5="退",N5="退伍" ), OR(O5="退",O5="退伍" ), $AP5 =""),"退伍","全日勤"  )  )  )  )  )  )  )  )  )  )  ),"")</f>
        <v>全日勤</v>
      </c>
      <c r="O104" s="65" t="str">
        <f ca="1">IF(   (ROW(BA5)-1)&lt;=暫1!$B$2,           IF(  AND(  OR(  O5="x",O5="補"  ), OR(  P5 ="x",P5="補",P5="x榮18-22",P5="x公18-22",P5="x榮22-08"  ), $AP5 =""),"全日休",  IF(  AND(  OR(  O5="x",O5="病"  ), OR(  P5 ="病"  ), $AP5 =""),"病(事)假",  IF(  AND(  OR(  O5="x",O5="補"  ), OR(  P5 ="補"  ), $AP5 =""),"補休",  IF(  AND(  OR(  O5="x",O5="喪"  ), OR(  P5 ="喪"  ), $AP5 =""),"喪假",  IF(  AND(  OR(  O5="x",O5="婚",O5="產"  ), OR(  P5 ="婚",P5="產"  ), $AP5 =""),"婚(產)假",  IF(  AND(  OR(  O5="x",O5="公"  ), OR(  P5 ="公"  ), $AP5 =""),"公假",  IF(  AND(  OR(  O5="x",O5="補",O5="婚",O5="公",O5="病",O5="事",O5="x榮18-22"  ),OR(P5=""), $AP5 =""  ),"18收",  IF(  AND(  OR(  O5 ="榮14-18",O5 ="榮10-18",O5 ="榮06-18",O5 ="病14-18"  ),OR(  P5 ="x",P5="補",P5="婚",P5="公",P5="病",P5="事",P5="x"  ), $AP5 =""),"18放早走",  IF(  AND(  OR(  O5 =""),OR(  P5 ="x",P5="補",P5="婚",P5="公",P5="病",P5="事",P5="x榮*",P5="榮",P5="榮-22"  ), $AP5 =""),"18放",  IF(  AND(  OR(  O5="當日退伍"  ),OR(  P5="退伍",P5="退", P5=""  ), $AP5 =""),"當日退伍",  IF(AND(  OR(O5="退",O5="退伍" ), OR(P5="退",P5="退伍" ), $AP5 =""),"退伍","全日勤"  )  )  )  )  )  )  )  )  )  )  ),"")</f>
        <v>全日勤</v>
      </c>
      <c r="P104" s="65" t="str">
        <f ca="1">IF(   (ROW(BB5)-1)&lt;=暫1!$B$2,           IF(  AND(  OR(  P5="x",P5="補"  ), OR(  Q5 ="x",Q5="補",Q5="x榮18-22",Q5="x公18-22",Q5="x榮22-08"  ), $AP5 =""),"全日休",  IF(  AND(  OR(  P5="x",P5="病"  ), OR(  Q5 ="病"  ), $AP5 =""),"病(事)假",  IF(  AND(  OR(  P5="x",P5="補"  ), OR(  Q5 ="補"  ), $AP5 =""),"補休",  IF(  AND(  OR(  P5="x",P5="喪"  ), OR(  Q5 ="喪"  ), $AP5 =""),"喪假",  IF(  AND(  OR(  P5="x",P5="婚",P5="產"  ), OR(  Q5 ="婚",Q5="產"  ), $AP5 =""),"婚(產)假",  IF(  AND(  OR(  P5="x",P5="公"  ), OR(  Q5 ="公"  ), $AP5 =""),"公假",  IF(  AND(  OR(  P5="x",P5="補",P5="婚",P5="公",P5="病",P5="事",P5="x榮18-22"  ),OR(Q5=""), $AP5 =""  ),"18收",  IF(  AND(  OR(  P5 ="榮14-18",P5 ="榮10-18",P5 ="榮06-18",P5 ="病14-18"  ),OR(  Q5 ="x",Q5="補",Q5="婚",Q5="公",Q5="病",Q5="事",Q5="x"  ), $AP5 =""),"18放早走",  IF(  AND(  OR(  P5 =""),OR(  Q5 ="x",Q5="補",Q5="婚",Q5="公",Q5="病",Q5="事",Q5="x榮*",Q5="榮",Q5="榮-22"  ), $AP5 =""),"18放",  IF(  AND(  OR(  P5="當日退伍"  ),OR(  Q5="退伍",Q5="退", Q5=""  ), $AP5 =""),"當日退伍",  IF(AND(  OR(P5="退",P5="退伍" ), OR(Q5="退",Q5="退伍" ), $AP5 =""),"退伍","全日勤"  )  )  )  )  )  )  )  )  )  )  ),"")</f>
        <v>全日勤</v>
      </c>
      <c r="Q104" s="65" t="str">
        <f ca="1">IF(   (ROW(BC5)-1)&lt;=暫1!$B$2,           IF(  AND(  OR(  Q5="x",Q5="補"  ), OR(  R5 ="x",R5="補",R5="x榮18-22",R5="x公18-22",R5="x榮22-08"  ), $AP5 =""),"全日休",  IF(  AND(  OR(  Q5="x",Q5="病"  ), OR(  R5 ="病"  ), $AP5 =""),"病(事)假",  IF(  AND(  OR(  Q5="x",Q5="補"  ), OR(  R5 ="補"  ), $AP5 =""),"補休",  IF(  AND(  OR(  Q5="x",Q5="喪"  ), OR(  R5 ="喪"  ), $AP5 =""),"喪假",  IF(  AND(  OR(  Q5="x",Q5="婚",Q5="產"  ), OR(  R5 ="婚",R5="產"  ), $AP5 =""),"婚(產)假",  IF(  AND(  OR(  Q5="x",Q5="公"  ), OR(  R5 ="公"  ), $AP5 =""),"公假",  IF(  AND(  OR(  Q5="x",Q5="補",Q5="婚",Q5="公",Q5="病",Q5="事",Q5="x榮18-22"  ),OR(R5=""), $AP5 =""  ),"18收",  IF(  AND(  OR(  Q5 ="榮14-18",Q5 ="榮10-18",Q5 ="榮06-18",Q5 ="病14-18"  ),OR(  R5 ="x",R5="補",R5="婚",R5="公",R5="病",R5="事",R5="x"  ), $AP5 =""),"18放早走",  IF(  AND(  OR(  Q5 =""),OR(  R5 ="x",R5="補",R5="婚",R5="公",R5="病",R5="事",R5="x榮*",R5="榮",R5="榮-22"  ), $AP5 =""),"18放",  IF(  AND(  OR(  Q5="當日退伍"  ),OR(  R5="退伍",R5="退", R5=""  ), $AP5 =""),"當日退伍",  IF(AND(  OR(Q5="退",Q5="退伍" ), OR(R5="退",R5="退伍" ), $AP5 =""),"退伍","全日勤"  )  )  )  )  )  )  )  )  )  )  ),"")</f>
        <v>全日勤</v>
      </c>
      <c r="R104" s="65" t="str">
        <f ca="1">IF(   (ROW(BD5)-1)&lt;=暫1!$B$2,           IF(  AND(  OR(  R5="x",R5="補"  ), OR(  S5 ="x",S5="補",S5="x榮18-22",S5="x公18-22",S5="x榮22-08"  ), $AP5 =""),"全日休",  IF(  AND(  OR(  R5="x",R5="病"  ), OR(  S5 ="病"  ), $AP5 =""),"病(事)假",  IF(  AND(  OR(  R5="x",R5="補"  ), OR(  S5 ="補"  ), $AP5 =""),"補休",  IF(  AND(  OR(  R5="x",R5="喪"  ), OR(  S5 ="喪"  ), $AP5 =""),"喪假",  IF(  AND(  OR(  R5="x",R5="婚",R5="產"  ), OR(  S5 ="婚",S5="產"  ), $AP5 =""),"婚(產)假",  IF(  AND(  OR(  R5="x",R5="公"  ), OR(  S5 ="公"  ), $AP5 =""),"公假",  IF(  AND(  OR(  R5="x",R5="補",R5="婚",R5="公",R5="病",R5="事",R5="x榮18-22"  ),OR(S5=""), $AP5 =""  ),"18收",  IF(  AND(  OR(  R5 ="榮14-18",R5 ="榮10-18",R5 ="榮06-18",R5 ="病14-18"  ),OR(  S5 ="x",S5="補",S5="婚",S5="公",S5="病",S5="事",S5="x"  ), $AP5 =""),"18放早走",  IF(  AND(  OR(  R5 =""),OR(  S5 ="x",S5="補",S5="婚",S5="公",S5="病",S5="事",S5="x榮*",S5="榮",S5="榮-22"  ), $AP5 =""),"18放",  IF(  AND(  OR(  R5="當日退伍"  ),OR(  S5="退伍",S5="退", S5=""  ), $AP5 =""),"當日退伍",  IF(AND(  OR(R5="退",R5="退伍" ), OR(S5="退",S5="退伍" ), $AP5 =""),"退伍","全日勤"  )  )  )  )  )  )  )  )  )  )  ),"")</f>
        <v>全日勤</v>
      </c>
      <c r="S104" s="65" t="str">
        <f ca="1">IF(   (ROW(BE5)-1)&lt;=暫1!$B$2,           IF(  AND(  OR(  S5="x",S5="補"  ), OR(  T5 ="x",T5="補",T5="x榮18-22",T5="x公18-22",T5="x榮22-08"  ), $AP5 =""),"全日休",  IF(  AND(  OR(  S5="x",S5="病"  ), OR(  T5 ="病"  ), $AP5 =""),"病(事)假",  IF(  AND(  OR(  S5="x",S5="補"  ), OR(  T5 ="補"  ), $AP5 =""),"補休",  IF(  AND(  OR(  S5="x",S5="喪"  ), OR(  T5 ="喪"  ), $AP5 =""),"喪假",  IF(  AND(  OR(  S5="x",S5="婚",S5="產"  ), OR(  T5 ="婚",T5="產"  ), $AP5 =""),"婚(產)假",  IF(  AND(  OR(  S5="x",S5="公"  ), OR(  T5 ="公"  ), $AP5 =""),"公假",  IF(  AND(  OR(  S5="x",S5="補",S5="婚",S5="公",S5="病",S5="事",S5="x榮18-22"  ),OR(T5=""), $AP5 =""  ),"18收",  IF(  AND(  OR(  S5 ="榮14-18",S5 ="榮10-18",S5 ="榮06-18",S5 ="病14-18"  ),OR(  T5 ="x",T5="補",T5="婚",T5="公",T5="病",T5="事",T5="x"  ), $AP5 =""),"18放早走",  IF(  AND(  OR(  S5 =""),OR(  T5 ="x",T5="補",T5="婚",T5="公",T5="病",T5="事",T5="x榮*",T5="榮",T5="榮-22"  ), $AP5 =""),"18放",  IF(  AND(  OR(  S5="當日退伍"  ),OR(  T5="退伍",T5="退", T5=""  ), $AP5 =""),"當日退伍",  IF(AND(  OR(S5="退",S5="退伍" ), OR(T5="退",T5="退伍" ), $AP5 =""),"退伍","全日勤"  )  )  )  )  )  )  )  )  )  )  ),"")</f>
        <v>全日勤</v>
      </c>
      <c r="T104" s="65" t="str">
        <f ca="1">IF(   (ROW(BF5)-1)&lt;=暫1!$B$2,           IF(  AND(  OR(  T5="x",T5="補"  ), OR(  U5 ="x",U5="補",U5="x榮18-22",U5="x公18-22",U5="x榮22-08"  ), $AP5 =""),"全日休",  IF(  AND(  OR(  T5="x",T5="病"  ), OR(  U5 ="病"  ), $AP5 =""),"病(事)假",  IF(  AND(  OR(  T5="x",T5="補"  ), OR(  U5 ="補"  ), $AP5 =""),"補休",  IF(  AND(  OR(  T5="x",T5="喪"  ), OR(  U5 ="喪"  ), $AP5 =""),"喪假",  IF(  AND(  OR(  T5="x",T5="婚",T5="產"  ), OR(  U5 ="婚",U5="產"  ), $AP5 =""),"婚(產)假",  IF(  AND(  OR(  T5="x",T5="公"  ), OR(  U5 ="公"  ), $AP5 =""),"公假",  IF(  AND(  OR(  T5="x",T5="補",T5="婚",T5="公",T5="病",T5="事",T5="x榮18-22"  ),OR(U5=""), $AP5 =""  ),"18收",  IF(  AND(  OR(  T5 ="榮14-18",T5 ="榮10-18",T5 ="榮06-18",T5 ="病14-18"  ),OR(  U5 ="x",U5="補",U5="婚",U5="公",U5="病",U5="事",U5="x"  ), $AP5 =""),"18放早走",  IF(  AND(  OR(  T5 =""),OR(  U5 ="x",U5="補",U5="婚",U5="公",U5="病",U5="事",U5="x榮*",U5="榮",U5="榮-22"  ), $AP5 =""),"18放",  IF(  AND(  OR(  T5="當日退伍"  ),OR(  U5="退伍",U5="退", U5=""  ), $AP5 =""),"當日退伍",  IF(AND(  OR(T5="退",T5="退伍" ), OR(U5="退",U5="退伍" ), $AP5 =""),"退伍","全日勤"  )  )  )  )  )  )  )  )  )  )  ),"")</f>
        <v>全日勤</v>
      </c>
      <c r="U104" s="65" t="str">
        <f ca="1">IF(   (ROW(BG5)-1)&lt;=暫1!$B$2,           IF(  AND(  OR(  U5="x",U5="補"  ), OR(  V5 ="x",V5="補",V5="x榮18-22",V5="x公18-22",V5="x榮22-08"  ), $AP5 =""),"全日休",  IF(  AND(  OR(  U5="x",U5="病"  ), OR(  V5 ="病"  ), $AP5 =""),"病(事)假",  IF(  AND(  OR(  U5="x",U5="補"  ), OR(  V5 ="補"  ), $AP5 =""),"補休",  IF(  AND(  OR(  U5="x",U5="喪"  ), OR(  V5 ="喪"  ), $AP5 =""),"喪假",  IF(  AND(  OR(  U5="x",U5="婚",U5="產"  ), OR(  V5 ="婚",V5="產"  ), $AP5 =""),"婚(產)假",  IF(  AND(  OR(  U5="x",U5="公"  ), OR(  V5 ="公"  ), $AP5 =""),"公假",  IF(  AND(  OR(  U5="x",U5="補",U5="婚",U5="公",U5="病",U5="事",U5="x榮18-22"  ),OR(V5=""), $AP5 =""  ),"18收",  IF(  AND(  OR(  U5 ="榮14-18",U5 ="榮10-18",U5 ="榮06-18",U5 ="病14-18"  ),OR(  V5 ="x",V5="補",V5="婚",V5="公",V5="病",V5="事",V5="x"  ), $AP5 =""),"18放早走",  IF(  AND(  OR(  U5 =""),OR(  V5 ="x",V5="補",V5="婚",V5="公",V5="病",V5="事",V5="x榮*",V5="榮",V5="榮-22"  ), $AP5 =""),"18放",  IF(  AND(  OR(  U5="當日退伍"  ),OR(  V5="退伍",V5="退", V5=""  ), $AP5 =""),"當日退伍",  IF(AND(  OR(U5="退",U5="退伍" ), OR(V5="退",V5="退伍" ), $AP5 =""),"退伍","全日勤"  )  )  )  )  )  )  )  )  )  )  ),"")</f>
        <v>全日勤</v>
      </c>
      <c r="V104" s="65" t="str">
        <f ca="1">IF(   (ROW(BH5)-1)&lt;=暫1!$B$2,           IF(  AND(  OR(  V5="x",V5="補"  ), OR(  W5 ="x",W5="補",W5="x榮18-22",W5="x公18-22",W5="x榮22-08"  ), $AP5 =""),"全日休",  IF(  AND(  OR(  V5="x",V5="病"  ), OR(  W5 ="病"  ), $AP5 =""),"病(事)假",  IF(  AND(  OR(  V5="x",V5="補"  ), OR(  W5 ="補"  ), $AP5 =""),"補休",  IF(  AND(  OR(  V5="x",V5="喪"  ), OR(  W5 ="喪"  ), $AP5 =""),"喪假",  IF(  AND(  OR(  V5="x",V5="婚",V5="產"  ), OR(  W5 ="婚",W5="產"  ), $AP5 =""),"婚(產)假",  IF(  AND(  OR(  V5="x",V5="公"  ), OR(  W5 ="公"  ), $AP5 =""),"公假",  IF(  AND(  OR(  V5="x",V5="補",V5="婚",V5="公",V5="病",V5="事",V5="x榮18-22"  ),OR(W5=""), $AP5 =""  ),"18收",  IF(  AND(  OR(  V5 ="榮14-18",V5 ="榮10-18",V5 ="榮06-18",V5 ="病14-18"  ),OR(  W5 ="x",W5="補",W5="婚",W5="公",W5="病",W5="事",W5="x"  ), $AP5 =""),"18放早走",  IF(  AND(  OR(  V5 =""),OR(  W5 ="x",W5="補",W5="婚",W5="公",W5="病",W5="事",W5="x榮*",W5="榮",W5="榮-22"  ), $AP5 =""),"18放",  IF(  AND(  OR(  V5="當日退伍"  ),OR(  W5="退伍",W5="退", W5=""  ), $AP5 =""),"當日退伍",  IF(AND(  OR(V5="退",V5="退伍" ), OR(W5="退",W5="退伍" ), $AP5 =""),"退伍","全日勤"  )  )  )  )  )  )  )  )  )  )  ),"")</f>
        <v>全日勤</v>
      </c>
      <c r="W104" s="65" t="str">
        <f ca="1">IF(   (ROW(BI5)-1)&lt;=暫1!$B$2,           IF(  AND(  OR(  W5="x",W5="補"  ), OR(  X5 ="x",X5="補",X5="x榮18-22",X5="x公18-22",X5="x榮22-08"  ), $AP5 =""),"全日休",  IF(  AND(  OR(  W5="x",W5="病"  ), OR(  X5 ="病"  ), $AP5 =""),"病(事)假",  IF(  AND(  OR(  W5="x",W5="補"  ), OR(  X5 ="補"  ), $AP5 =""),"補休",  IF(  AND(  OR(  W5="x",W5="喪"  ), OR(  X5 ="喪"  ), $AP5 =""),"喪假",  IF(  AND(  OR(  W5="x",W5="婚",W5="產"  ), OR(  X5 ="婚",X5="產"  ), $AP5 =""),"婚(產)假",  IF(  AND(  OR(  W5="x",W5="公"  ), OR(  X5 ="公"  ), $AP5 =""),"公假",  IF(  AND(  OR(  W5="x",W5="補",W5="婚",W5="公",W5="病",W5="事",W5="x榮18-22"  ),OR(X5=""), $AP5 =""  ),"18收",  IF(  AND(  OR(  W5 ="榮14-18",W5 ="榮10-18",W5 ="榮06-18",W5 ="病14-18"  ),OR(  X5 ="x",X5="補",X5="婚",X5="公",X5="病",X5="事",X5="x"  ), $AP5 =""),"18放早走",  IF(  AND(  OR(  W5 =""),OR(  X5 ="x",X5="補",X5="婚",X5="公",X5="病",X5="事",X5="x榮*",X5="榮",X5="榮-22"  ), $AP5 =""),"18放",  IF(  AND(  OR(  W5="當日退伍"  ),OR(  X5="退伍",X5="退", X5=""  ), $AP5 =""),"當日退伍",  IF(AND(  OR(W5="退",W5="退伍" ), OR(X5="退",X5="退伍" ), $AP5 =""),"退伍","全日勤"  )  )  )  )  )  )  )  )  )  )  ),"")</f>
        <v>全日勤</v>
      </c>
      <c r="X104" s="65" t="str">
        <f ca="1">IF(   (ROW(BJ5)-1)&lt;=暫1!$B$2,           IF(  AND(  OR(  X5="x",X5="補"  ), OR(  Y5 ="x",Y5="補",Y5="x榮18-22",Y5="x公18-22",Y5="x榮22-08"  ), $AP5 =""),"全日休",  IF(  AND(  OR(  X5="x",X5="病"  ), OR(  Y5 ="病"  ), $AP5 =""),"病(事)假",  IF(  AND(  OR(  X5="x",X5="補"  ), OR(  Y5 ="補"  ), $AP5 =""),"補休",  IF(  AND(  OR(  X5="x",X5="喪"  ), OR(  Y5 ="喪"  ), $AP5 =""),"喪假",  IF(  AND(  OR(  X5="x",X5="婚",X5="產"  ), OR(  Y5 ="婚",Y5="產"  ), $AP5 =""),"婚(產)假",  IF(  AND(  OR(  X5="x",X5="公"  ), OR(  Y5 ="公"  ), $AP5 =""),"公假",  IF(  AND(  OR(  X5="x",X5="補",X5="婚",X5="公",X5="病",X5="事",X5="x榮18-22"  ),OR(Y5=""), $AP5 =""  ),"18收",  IF(  AND(  OR(  X5 ="榮14-18",X5 ="榮10-18",X5 ="榮06-18",X5 ="病14-18"  ),OR(  Y5 ="x",Y5="補",Y5="婚",Y5="公",Y5="病",Y5="事",Y5="x"  ), $AP5 =""),"18放早走",  IF(  AND(  OR(  X5 =""),OR(  Y5 ="x",Y5="補",Y5="婚",Y5="公",Y5="病",Y5="事",Y5="x榮*",Y5="榮",Y5="榮-22"  ), $AP5 =""),"18放",  IF(  AND(  OR(  X5="當日退伍"  ),OR(  Y5="退伍",Y5="退", Y5=""  ), $AP5 =""),"當日退伍",  IF(AND(  OR(X5="退",X5="退伍" ), OR(Y5="退",Y5="退伍" ), $AP5 =""),"退伍","全日勤"  )  )  )  )  )  )  )  )  )  )  ),"")</f>
        <v>全日勤</v>
      </c>
      <c r="Y104" s="65" t="str">
        <f ca="1">IF(   (ROW(BK5)-1)&lt;=暫1!$B$2,           IF(  AND(  OR(  Y5="x",Y5="補"  ), OR(  Z5 ="x",Z5="補",Z5="x榮18-22",Z5="x公18-22",Z5="x榮22-08"  ), $AP5 =""),"全日休",  IF(  AND(  OR(  Y5="x",Y5="病"  ), OR(  Z5 ="病"  ), $AP5 =""),"病(事)假",  IF(  AND(  OR(  Y5="x",Y5="補"  ), OR(  Z5 ="補"  ), $AP5 =""),"補休",  IF(  AND(  OR(  Y5="x",Y5="喪"  ), OR(  Z5 ="喪"  ), $AP5 =""),"喪假",  IF(  AND(  OR(  Y5="x",Y5="婚",Y5="產"  ), OR(  Z5 ="婚",Z5="產"  ), $AP5 =""),"婚(產)假",  IF(  AND(  OR(  Y5="x",Y5="公"  ), OR(  Z5 ="公"  ), $AP5 =""),"公假",  IF(  AND(  OR(  Y5="x",Y5="補",Y5="婚",Y5="公",Y5="病",Y5="事",Y5="x榮18-22"  ),OR(Z5=""), $AP5 =""  ),"18收",  IF(  AND(  OR(  Y5 ="榮14-18",Y5 ="榮10-18",Y5 ="榮06-18",Y5 ="病14-18"  ),OR(  Z5 ="x",Z5="補",Z5="婚",Z5="公",Z5="病",Z5="事",Z5="x"  ), $AP5 =""),"18放早走",  IF(  AND(  OR(  Y5 =""),OR(  Z5 ="x",Z5="補",Z5="婚",Z5="公",Z5="病",Z5="事",Z5="x榮*",Z5="榮",Z5="榮-22"  ), $AP5 =""),"18放",  IF(  AND(  OR(  Y5="當日退伍"  ),OR(  Z5="退伍",Z5="退", Z5=""  ), $AP5 =""),"當日退伍",  IF(AND(  OR(Y5="退",Y5="退伍" ), OR(Z5="退",Z5="退伍" ), $AP5 =""),"退伍","全日勤"  )  )  )  )  )  )  )  )  )  )  ),"")</f>
        <v>全日勤</v>
      </c>
      <c r="Z104" s="65" t="str">
        <f ca="1">IF(   (ROW(BL5)-1)&lt;=暫1!$B$2,           IF(  AND(  OR(  Z5="x",Z5="補"  ), OR(  AA5 ="x",AA5="補",AA5="x榮18-22",AA5="x公18-22",AA5="x榮22-08"  ), $AP5 =""),"全日休",  IF(  AND(  OR(  Z5="x",Z5="病"  ), OR(  AA5 ="病"  ), $AP5 =""),"病(事)假",  IF(  AND(  OR(  Z5="x",Z5="補"  ), OR(  AA5 ="補"  ), $AP5 =""),"補休",  IF(  AND(  OR(  Z5="x",Z5="喪"  ), OR(  AA5 ="喪"  ), $AP5 =""),"喪假",  IF(  AND(  OR(  Z5="x",Z5="婚",Z5="產"  ), OR(  AA5 ="婚",AA5="產"  ), $AP5 =""),"婚(產)假",  IF(  AND(  OR(  Z5="x",Z5="公"  ), OR(  AA5 ="公"  ), $AP5 =""),"公假",  IF(  AND(  OR(  Z5="x",Z5="補",Z5="婚",Z5="公",Z5="病",Z5="事",Z5="x榮18-22"  ),OR(AA5=""), $AP5 =""  ),"18收",  IF(  AND(  OR(  Z5 ="榮14-18",Z5 ="榮10-18",Z5 ="榮06-18",Z5 ="病14-18"  ),OR(  AA5 ="x",AA5="補",AA5="婚",AA5="公",AA5="病",AA5="事",AA5="x"  ), $AP5 =""),"18放早走",  IF(  AND(  OR(  Z5 =""),OR(  AA5 ="x",AA5="補",AA5="婚",AA5="公",AA5="病",AA5="事",AA5="x榮*",AA5="榮",AA5="榮-22"  ), $AP5 =""),"18放",  IF(  AND(  OR(  Z5="當日退伍"  ),OR(  AA5="退伍",AA5="退", AA5=""  ), $AP5 =""),"當日退伍",  IF(AND(  OR(Z5="退",Z5="退伍" ), OR(AA5="退",AA5="退伍" ), $AP5 =""),"退伍","全日勤"  )  )  )  )  )  )  )  )  )  )  ),"")</f>
        <v>18放</v>
      </c>
      <c r="AA104" s="65" t="str">
        <f ca="1">IF(   (ROW(BM5)-1)&lt;=暫1!$B$2,           IF(  AND(  OR(  AA5="x",AA5="補"  ), OR(  AB5 ="x",AB5="補",AB5="x榮18-22",AB5="x公18-22",AB5="x榮22-08"  ), $AP5 =""),"全日休",  IF(  AND(  OR(  AA5="x",AA5="病"  ), OR(  AB5 ="病"  ), $AP5 =""),"病(事)假",  IF(  AND(  OR(  AA5="x",AA5="補"  ), OR(  AB5 ="補"  ), $AP5 =""),"補休",  IF(  AND(  OR(  AA5="x",AA5="喪"  ), OR(  AB5 ="喪"  ), $AP5 =""),"喪假",  IF(  AND(  OR(  AA5="x",AA5="婚",AA5="產"  ), OR(  AB5 ="婚",AB5="產"  ), $AP5 =""),"婚(產)假",  IF(  AND(  OR(  AA5="x",AA5="公"  ), OR(  AB5 ="公"  ), $AP5 =""),"公假",  IF(  AND(  OR(  AA5="x",AA5="補",AA5="婚",AA5="公",AA5="病",AA5="事",AA5="x榮18-22"  ),OR(AB5=""), $AP5 =""  ),"18收",  IF(  AND(  OR(  AA5 ="榮14-18",AA5 ="榮10-18",AA5 ="榮06-18",AA5 ="病14-18"  ),OR(  AB5 ="x",AB5="補",AB5="婚",AB5="公",AB5="病",AB5="事",AB5="x"  ), $AP5 =""),"18放早走",  IF(  AND(  OR(  AA5 =""),OR(  AB5 ="x",AB5="補",AB5="婚",AB5="公",AB5="病",AB5="事",AB5="x榮*",AB5="榮",AB5="榮-22"  ), $AP5 =""),"18放",  IF(  AND(  OR(  AA5="當日退伍"  ),OR(  AB5="退伍",AB5="退", AB5=""  ), $AP5 =""),"當日退伍",  IF(AND(  OR(AA5="退",AA5="退伍" ), OR(AB5="退",AB5="退伍" ), $AP5 =""),"退伍","全日勤"  )  )  )  )  )  )  )  )  )  )  ),"")</f>
        <v>全日休</v>
      </c>
      <c r="AB104" s="65" t="str">
        <f ca="1">IF(   (ROW(BN5)-1)&lt;=暫1!$B$2,           IF(  AND(  OR(  AB5="x",AB5="補"  ), OR(  AC5 ="x",AC5="補",AC5="x榮18-22",AC5="x公18-22",AC5="x榮22-08"  ), $AP5 =""),"全日休",  IF(  AND(  OR(  AB5="x",AB5="病"  ), OR(  AC5 ="病"  ), $AP5 =""),"病(事)假",  IF(  AND(  OR(  AB5="x",AB5="補"  ), OR(  AC5 ="補"  ), $AP5 =""),"補休",  IF(  AND(  OR(  AB5="x",AB5="喪"  ), OR(  AC5 ="喪"  ), $AP5 =""),"喪假",  IF(  AND(  OR(  AB5="x",AB5="婚",AB5="產"  ), OR(  AC5 ="婚",AC5="產"  ), $AP5 =""),"婚(產)假",  IF(  AND(  OR(  AB5="x",AB5="公"  ), OR(  AC5 ="公"  ), $AP5 =""),"公假",  IF(  AND(  OR(  AB5="x",AB5="補",AB5="婚",AB5="公",AB5="病",AB5="事",AB5="x榮18-22"  ),OR(AC5=""), $AP5 =""  ),"18收",  IF(  AND(  OR(  AB5 ="榮14-18",AB5 ="榮10-18",AB5 ="榮06-18",AB5 ="病14-18"  ),OR(  AC5 ="x",AC5="補",AC5="婚",AC5="公",AC5="病",AC5="事",AC5="x"  ), $AP5 =""),"18放早走",  IF(  AND(  OR(  AB5 =""),OR(  AC5 ="x",AC5="補",AC5="婚",AC5="公",AC5="病",AC5="事",AC5="x榮*",AC5="榮",AC5="榮-22"  ), $AP5 =""),"18放",  IF(  AND(  OR(  AB5="當日退伍"  ),OR(  AC5="退伍",AC5="退", AC5=""  ), $AP5 =""),"當日退伍",  IF(AND(  OR(AB5="退",AB5="退伍" ), OR(AC5="退",AC5="退伍" ), $AP5 =""),"退伍","全日勤"  )  )  )  )  )  )  )  )  )  )  ),"")</f>
        <v>全日休</v>
      </c>
      <c r="AC104" s="65" t="str">
        <f ca="1">IF(   (ROW(BO5)-1)&lt;=暫1!$B$2,           IF(  AND(  OR(  AC5="x",AC5="補"  ), OR(  AD5 ="x",AD5="補",AD5="x榮18-22",AD5="x公18-22",AD5="x榮22-08"  ), $AP5 =""),"全日休",  IF(  AND(  OR(  AC5="x",AC5="病"  ), OR(  AD5 ="病"  ), $AP5 =""),"病(事)假",  IF(  AND(  OR(  AC5="x",AC5="補"  ), OR(  AD5 ="補"  ), $AP5 =""),"補休",  IF(  AND(  OR(  AC5="x",AC5="喪"  ), OR(  AD5 ="喪"  ), $AP5 =""),"喪假",  IF(  AND(  OR(  AC5="x",AC5="婚",AC5="產"  ), OR(  AD5 ="婚",AD5="產"  ), $AP5 =""),"婚(產)假",  IF(  AND(  OR(  AC5="x",AC5="公"  ), OR(  AD5 ="公"  ), $AP5 =""),"公假",  IF(  AND(  OR(  AC5="x",AC5="補",AC5="婚",AC5="公",AC5="病",AC5="事",AC5="x榮18-22"  ),OR(AD5=""), $AP5 =""  ),"18收",  IF(  AND(  OR(  AC5 ="榮14-18",AC5 ="榮10-18",AC5 ="榮06-18",AC5 ="病14-18"  ),OR(  AD5 ="x",AD5="補",AD5="婚",AD5="公",AD5="病",AD5="事",AD5="x"  ), $AP5 =""),"18放早走",  IF(  AND(  OR(  AC5 =""),OR(  AD5 ="x",AD5="補",AD5="婚",AD5="公",AD5="病",AD5="事",AD5="x榮*",AD5="榮",AD5="榮-22"  ), $AP5 =""),"18放",  IF(  AND(  OR(  AC5="當日退伍"  ),OR(  AD5="退伍",AD5="退", AD5=""  ), $AP5 =""),"當日退伍",  IF(AND(  OR(AC5="退",AC5="退伍" ), OR(AD5="退",AD5="退伍" ), $AP5 =""),"退伍","全日勤"  )  )  )  )  )  )  )  )  )  )  ),"")</f>
        <v>全日休</v>
      </c>
      <c r="AD104" s="65" t="str">
        <f ca="1">IF(   (ROW(BP5)-1)&lt;=暫1!$B$2,           IF(  AND(  OR(  AD5="x",AD5="補"  ), OR(  AE5 ="x",AE5="補",AE5="x榮18-22",AE5="x公18-22",AE5="x榮22-08"  ), $AP5 =""),"全日休",  IF(  AND(  OR(  AD5="x",AD5="病"  ), OR(  AE5 ="病"  ), $AP5 =""),"病(事)假",  IF(  AND(  OR(  AD5="x",AD5="補"  ), OR(  AE5 ="補"  ), $AP5 =""),"補休",  IF(  AND(  OR(  AD5="x",AD5="喪"  ), OR(  AE5 ="喪"  ), $AP5 =""),"喪假",  IF(  AND(  OR(  AD5="x",AD5="婚",AD5="產"  ), OR(  AE5 ="婚",AE5="產"  ), $AP5 =""),"婚(產)假",  IF(  AND(  OR(  AD5="x",AD5="公"  ), OR(  AE5 ="公"  ), $AP5 =""),"公假",  IF(  AND(  OR(  AD5="x",AD5="補",AD5="婚",AD5="公",AD5="病",AD5="事",AD5="x榮18-22"  ),OR(AE5=""), $AP5 =""  ),"18收",  IF(  AND(  OR(  AD5 ="榮14-18",AD5 ="榮10-18",AD5 ="榮06-18",AD5 ="病14-18"  ),OR(  AE5 ="x",AE5="補",AE5="婚",AE5="公",AE5="病",AE5="事",AE5="x"  ), $AP5 =""),"18放早走",  IF(  AND(  OR(  AD5 =""),OR(  AE5 ="x",AE5="補",AE5="婚",AE5="公",AE5="病",AE5="事",AE5="x榮*",AE5="榮",AE5="榮-22"  ), $AP5 =""),"18放",  IF(  AND(  OR(  AD5="當日退伍"  ),OR(  AE5="退伍",AE5="退", AE5=""  ), $AP5 =""),"當日退伍",  IF(AND(  OR(AD5="退",AD5="退伍" ), OR(AE5="退",AE5="退伍" ), $AP5 =""),"退伍","全日勤"  )  )  )  )  )  )  )  )  )  )  ),"")</f>
        <v>18收</v>
      </c>
      <c r="AE104" s="65" t="str">
        <f ca="1">IF(   (ROW(BQ5)-1)&lt;=暫1!$B$2,           IF(  AND(  OR(  AE5="x",AE5="補"  ), OR(  AF5 ="x",AF5="補",AF5="x榮18-22",AF5="x公18-22",AF5="x榮22-08"  ), $AP5 =""),"全日休",  IF(  AND(  OR(  AE5="x",AE5="病"  ), OR(  AF5 ="病"  ), $AP5 =""),"病(事)假",  IF(  AND(  OR(  AE5="x",AE5="補"  ), OR(  AF5 ="補"  ), $AP5 =""),"補休",  IF(  AND(  OR(  AE5="x",AE5="喪"  ), OR(  AF5 ="喪"  ), $AP5 =""),"喪假",  IF(  AND(  OR(  AE5="x",AE5="婚",AE5="產"  ), OR(  AF5 ="婚",AF5="產"  ), $AP5 =""),"婚(產)假",  IF(  AND(  OR(  AE5="x",AE5="公"  ), OR(  AF5 ="公"  ), $AP5 =""),"公假",  IF(  AND(  OR(  AE5="x",AE5="補",AE5="婚",AE5="公",AE5="病",AE5="事",AE5="x榮18-22"  ),OR(AF5=""), $AP5 =""  ),"18收",  IF(  AND(  OR(  AE5 ="榮14-18",AE5 ="榮10-18",AE5 ="榮06-18",AE5 ="病14-18"  ),OR(  AF5 ="x",AF5="補",AF5="婚",AF5="公",AF5="病",AF5="事",AF5="x"  ), $AP5 =""),"18放早走",  IF(  AND(  OR(  AE5 =""),OR(  AF5 ="x",AF5="補",AF5="婚",AF5="公",AF5="病",AF5="事",AF5="x榮*",AF5="榮",AF5="榮-22"  ), $AP5 =""),"18放",  IF(  AND(  OR(  AE5="當日退伍"  ),OR(  AF5="退伍",AF5="退", AF5=""  ), $AP5 =""),"當日退伍",  IF(AND(  OR(AE5="退",AE5="退伍" ), OR(AF5="退",AF5="退伍" ), $AP5 =""),"退伍","全日勤"  )  )  )  )  )  )  )  )  )  )  ),"")</f>
        <v>全日勤</v>
      </c>
      <c r="AF104" s="65" t="str">
        <f ca="1">IF(   (ROW(BR5)-1)&lt;=暫1!$B$2,           IF(  AND(  OR(  AF5="x",AF5="補"  ), OR(  AG5 ="x",AG5="補",AG5="x榮18-22",AG5="x公18-22",AG5="x榮22-08"  ), $AP5 =""),"全日休",  IF(  AND(  OR(  AF5="x",AF5="病"  ), OR(  AG5 ="病"  ), $AP5 =""),"病(事)假",  IF(  AND(  OR(  AF5="x",AF5="補"  ), OR(  AG5 ="補"  ), $AP5 =""),"補休",  IF(  AND(  OR(  AF5="x",AF5="喪"  ), OR(  AG5 ="喪"  ), $AP5 =""),"喪假",  IF(  AND(  OR(  AF5="x",AF5="婚",AF5="產"  ), OR(  AG5 ="婚",AG5="產"  ), $AP5 =""),"婚(產)假",  IF(  AND(  OR(  AF5="x",AF5="公"  ), OR(  AG5 ="公"  ), $AP5 =""),"公假",  IF(  AND(  OR(  AF5="x",AF5="補",AF5="婚",AF5="公",AF5="病",AF5="事",AF5="x榮18-22"  ),OR(AG5=""), $AP5 =""  ),"18收",  IF(  AND(  OR(  AF5 ="榮14-18",AF5 ="榮10-18",AF5 ="榮06-18",AF5 ="病14-18"  ),OR(  AG5 ="x",AG5="補",AG5="婚",AG5="公",AG5="病",AG5="事",AG5="x"  ), $AP5 =""),"18放早走",  IF(  AND(  OR(  AF5 =""),OR(  AG5 ="x",AG5="補",AG5="婚",AG5="公",AG5="病",AG5="事",AG5="x榮*",AG5="榮",AG5="榮-22"  ), $AP5 =""),"18放",  IF(  AND(  OR(  AF5="當日退伍"  ),OR(  AG5="退伍",AG5="退", AG5=""  ), $AP5 =""),"當日退伍",  IF(AND(  OR(AF5="退",AF5="退伍" ), OR(AG5="退",AG5="退伍" ), $AP5 =""),"退伍","全日勤"  )  )  )  )  )  )  )  )  )  )  ),"")</f>
        <v>全日勤</v>
      </c>
      <c r="AG104" s="65" t="str">
        <f ca="1">IF(   (ROW(BS5)-1)&lt;=暫1!$B$2,           IF(  AND(  OR(  AG5="x",AG5="補"  ), OR(  AH5 ="x",AH5="補",AH5="x榮18-22",AH5="x公18-22",AH5="x榮22-08"  ), $AP5 =""),"全日休",  IF(  AND(  OR(  AG5="x",AG5="病"  ), OR(  AH5 ="病"  ), $AP5 =""),"病(事)假",  IF(  AND(  OR(  AG5="x",AG5="補"  ), OR(  AH5 ="補"  ), $AP5 =""),"補休",  IF(  AND(  OR(  AG5="x",AG5="喪"  ), OR(  AH5 ="喪"  ), $AP5 =""),"喪假",  IF(  AND(  OR(  AG5="x",AG5="婚",AG5="產"  ), OR(  AH5 ="婚",AH5="產"  ), $AP5 =""),"婚(產)假",  IF(  AND(  OR(  AG5="x",AG5="公"  ), OR(  AH5 ="公"  ), $AP5 =""),"公假",  IF(  AND(  OR(  AG5="x",AG5="補",AG5="婚",AG5="公",AG5="病",AG5="事",AG5="x榮18-22"  ),OR(AH5=""), $AP5 =""  ),"18收",  IF(  AND(  OR(  AG5 ="榮14-18",AG5 ="榮10-18",AG5 ="榮06-18",AG5 ="病14-18"  ),OR(  AH5 ="x",AH5="補",AH5="婚",AH5="公",AH5="病",AH5="事",AH5="x"  ), $AP5 =""),"18放早走",  IF(  AND(  OR(  AG5 =""),OR(  AH5 ="x",AH5="補",AH5="婚",AH5="公",AH5="病",AH5="事",AH5="x榮*",AH5="榮",AH5="榮-22"  ), $AP5 =""),"18放",  IF(  AND(  OR(  AG5="當日退伍"  ),OR(  AH5="退伍",AH5="退", AH5=""  ), $AP5 =""),"當日退伍",  IF(AND(  OR(AG5="退",AG5="退伍" ), OR(AH5="退",AH5="退伍" ), $AP5 =""),"退伍","全日勤"  )  )  )  )  )  )  )  )  )  )  ),"")</f>
        <v>全日勤</v>
      </c>
      <c r="AH104" s="65"/>
      <c r="AI104" s="65"/>
      <c r="AJ104" s="65"/>
      <c r="AP104" s="62"/>
      <c r="AU104" s="62"/>
      <c r="AV104" s="62"/>
      <c r="AY104" s="62"/>
      <c r="AZ104" s="62"/>
      <c r="BA104" s="62"/>
      <c r="BB104" s="62"/>
      <c r="BC104" s="62"/>
    </row>
    <row r="105" spans="1:55">
      <c r="A105" s="65">
        <f t="shared" si="14"/>
        <v>5</v>
      </c>
      <c r="B105" s="65" t="str">
        <f t="shared" si="15"/>
        <v>李沛諺</v>
      </c>
      <c r="C105" s="65" t="str">
        <f ca="1">IF(   (ROW(AO6)-1)&lt;=暫1!$B$2,           IF(  AND(  OR(  C6="x",C6="補"  ), OR(  D6 ="x",D6="補",D6="x榮18-22",D6="x公18-22",D6="x榮22-08"  ), $AP6 =""),"全日休",  IF(  AND(  OR(  C6="x",C6="病"  ), OR(  D6 ="病"  ), $AP6 =""),"病(事)假",  IF(  AND(  OR(  C6="x",C6="補"  ), OR(  D6 ="補"  ), $AP6 =""),"補休",  IF(  AND(  OR(  C6="x",C6="喪"  ), OR(  D6 ="喪"  ), $AP6 =""),"喪假",  IF(  AND(  OR(  C6="x",C6="婚",C6="產"  ), OR(  D6 ="婚",D6="產"  ), $AP6 =""),"婚(產)假",  IF(  AND(  OR(  C6="x",C6="公"  ), OR(  D6 ="公"  ), $AP6 =""),"公假",  IF(  AND(  OR(  C6="x",C6="補",C6="婚",C6="公",C6="病",C6="事",C6="x榮18-22"  ),OR(D6=""), $AP6 =""  ),"18收",  IF(  AND(  OR(  C6 ="榮14-18",C6 ="榮10-18",C6 ="榮06-18",C6 ="病14-18"  ),OR(  D6 ="x",D6="補",D6="婚",D6="公",D6="病",D6="事",D6="x"  ), $AP6 =""),"18放早走",  IF(  AND(  OR(  C6 =""),OR(  D6 ="x",D6="補",D6="婚",D6="公",D6="病",D6="事",D6="x榮*",D6="榮",D6="榮-22"  ), $AP6 =""),"18放",  IF(  AND(  OR(  C6="當日退伍"  ),OR(  D6="退伍",D6="退", D6=""  ), $AP6 =""),"當日退伍",  IF(AND(  OR(C6="退",C6="退伍" ), OR(D6="退",D6="退伍" ), $AP6 =""),"退伍","全日勤"  )  )  )  )  )  )  )  )  )  )  ),"")</f>
        <v>全日勤</v>
      </c>
      <c r="D105" s="65" t="str">
        <f ca="1">IF(   (ROW(AP6)-1)&lt;=暫1!$B$2,           IF(  AND(  OR(  D6="x",D6="補"  ), OR(  E6 ="x",E6="補",E6="x榮18-22",E6="x公18-22",E6="x榮22-08"  ), $AP6 =""),"全日休",  IF(  AND(  OR(  D6="x",D6="病"  ), OR(  E6 ="病"  ), $AP6 =""),"病(事)假",  IF(  AND(  OR(  D6="x",D6="補"  ), OR(  E6 ="補"  ), $AP6 =""),"補休",  IF(  AND(  OR(  D6="x",D6="喪"  ), OR(  E6 ="喪"  ), $AP6 =""),"喪假",  IF(  AND(  OR(  D6="x",D6="婚",D6="產"  ), OR(  E6 ="婚",E6="產"  ), $AP6 =""),"婚(產)假",  IF(  AND(  OR(  D6="x",D6="公"  ), OR(  E6 ="公"  ), $AP6 =""),"公假",  IF(  AND(  OR(  D6="x",D6="補",D6="婚",D6="公",D6="病",D6="事",D6="x榮18-22"  ),OR(E6=""), $AP6 =""  ),"18收",  IF(  AND(  OR(  D6 ="榮14-18",D6 ="榮10-18",D6 ="榮06-18",D6 ="病14-18"  ),OR(  E6 ="x",E6="補",E6="婚",E6="公",E6="病",E6="事",E6="x"  ), $AP6 =""),"18放早走",  IF(  AND(  OR(  D6 =""),OR(  E6 ="x",E6="補",E6="婚",E6="公",E6="病",E6="事",E6="x榮*",E6="榮",E6="榮-22"  ), $AP6 =""),"18放",  IF(  AND(  OR(  D6="當日退伍"  ),OR(  E6="退伍",E6="退", E6=""  ), $AP6 =""),"當日退伍",  IF(AND(  OR(D6="退",D6="退伍" ), OR(E6="退",E6="退伍" ), $AP6 =""),"退伍","全日勤"  )  )  )  )  )  )  )  )  )  )  ),"")</f>
        <v>全日勤</v>
      </c>
      <c r="E105" s="65" t="str">
        <f ca="1">IF(   (ROW(AQ6)-1)&lt;=暫1!$B$2,           IF(  AND(  OR(  E6="x",E6="補"  ), OR(  F6 ="x",F6="補",F6="x榮18-22",F6="x公18-22",F6="x榮22-08"  ), $AP6 =""),"全日休",  IF(  AND(  OR(  E6="x",E6="病"  ), OR(  F6 ="病"  ), $AP6 =""),"病(事)假",  IF(  AND(  OR(  E6="x",E6="補"  ), OR(  F6 ="補"  ), $AP6 =""),"補休",  IF(  AND(  OR(  E6="x",E6="喪"  ), OR(  F6 ="喪"  ), $AP6 =""),"喪假",  IF(  AND(  OR(  E6="x",E6="婚",E6="產"  ), OR(  F6 ="婚",F6="產"  ), $AP6 =""),"婚(產)假",  IF(  AND(  OR(  E6="x",E6="公"  ), OR(  F6 ="公"  ), $AP6 =""),"公假",  IF(  AND(  OR(  E6="x",E6="補",E6="婚",E6="公",E6="病",E6="事",E6="x榮18-22"  ),OR(F6=""), $AP6 =""  ),"18收",  IF(  AND(  OR(  E6 ="榮14-18",E6 ="榮10-18",E6 ="榮06-18",E6 ="病14-18"  ),OR(  F6 ="x",F6="補",F6="婚",F6="公",F6="病",F6="事",F6="x"  ), $AP6 =""),"18放早走",  IF(  AND(  OR(  E6 =""),OR(  F6 ="x",F6="補",F6="婚",F6="公",F6="病",F6="事",F6="x榮*",F6="榮",F6="榮-22"  ), $AP6 =""),"18放",  IF(  AND(  OR(  E6="當日退伍"  ),OR(  F6="退伍",F6="退", F6=""  ), $AP6 =""),"當日退伍",  IF(AND(  OR(E6="退",E6="退伍" ), OR(F6="退",F6="退伍" ), $AP6 =""),"退伍","全日勤"  )  )  )  )  )  )  )  )  )  )  ),"")</f>
        <v>全日勤</v>
      </c>
      <c r="F105" s="65" t="str">
        <f ca="1">IF(   (ROW(AR6)-1)&lt;=暫1!$B$2,           IF(  AND(  OR(  F6="x",F6="補"  ), OR(  G6 ="x",G6="補",G6="x榮18-22",G6="x公18-22",G6="x榮22-08"  ), $AP6 =""),"全日休",  IF(  AND(  OR(  F6="x",F6="病"  ), OR(  G6 ="病"  ), $AP6 =""),"病(事)假",  IF(  AND(  OR(  F6="x",F6="補"  ), OR(  G6 ="補"  ), $AP6 =""),"補休",  IF(  AND(  OR(  F6="x",F6="喪"  ), OR(  G6 ="喪"  ), $AP6 =""),"喪假",  IF(  AND(  OR(  F6="x",F6="婚",F6="產"  ), OR(  G6 ="婚",G6="產"  ), $AP6 =""),"婚(產)假",  IF(  AND(  OR(  F6="x",F6="公"  ), OR(  G6 ="公"  ), $AP6 =""),"公假",  IF(  AND(  OR(  F6="x",F6="補",F6="婚",F6="公",F6="病",F6="事",F6="x榮18-22"  ),OR(G6=""), $AP6 =""  ),"18收",  IF(  AND(  OR(  F6 ="榮14-18",F6 ="榮10-18",F6 ="榮06-18",F6 ="病14-18"  ),OR(  G6 ="x",G6="補",G6="婚",G6="公",G6="病",G6="事",G6="x"  ), $AP6 =""),"18放早走",  IF(  AND(  OR(  F6 =""),OR(  G6 ="x",G6="補",G6="婚",G6="公",G6="病",G6="事",G6="x榮*",G6="榮",G6="榮-22"  ), $AP6 =""),"18放",  IF(  AND(  OR(  F6="當日退伍"  ),OR(  G6="退伍",G6="退", G6=""  ), $AP6 =""),"當日退伍",  IF(AND(  OR(F6="退",F6="退伍" ), OR(G6="退",G6="退伍" ), $AP6 =""),"退伍","全日勤"  )  )  )  )  )  )  )  )  )  )  ),"")</f>
        <v>全日勤</v>
      </c>
      <c r="G105" s="65" t="str">
        <f ca="1">IF(   (ROW(AS6)-1)&lt;=暫1!$B$2,           IF(  AND(  OR(  G6="x",G6="補"  ), OR(  H6 ="x",H6="補",H6="x榮18-22",H6="x公18-22",H6="x榮22-08"  ), $AP6 =""),"全日休",  IF(  AND(  OR(  G6="x",G6="病"  ), OR(  H6 ="病"  ), $AP6 =""),"病(事)假",  IF(  AND(  OR(  G6="x",G6="補"  ), OR(  H6 ="補"  ), $AP6 =""),"補休",  IF(  AND(  OR(  G6="x",G6="喪"  ), OR(  H6 ="喪"  ), $AP6 =""),"喪假",  IF(  AND(  OR(  G6="x",G6="婚",G6="產"  ), OR(  H6 ="婚",H6="產"  ), $AP6 =""),"婚(產)假",  IF(  AND(  OR(  G6="x",G6="公"  ), OR(  H6 ="公"  ), $AP6 =""),"公假",  IF(  AND(  OR(  G6="x",G6="補",G6="婚",G6="公",G6="病",G6="事",G6="x榮18-22"  ),OR(H6=""), $AP6 =""  ),"18收",  IF(  AND(  OR(  G6 ="榮14-18",G6 ="榮10-18",G6 ="榮06-18",G6 ="病14-18"  ),OR(  H6 ="x",H6="補",H6="婚",H6="公",H6="病",H6="事",H6="x"  ), $AP6 =""),"18放早走",  IF(  AND(  OR(  G6 =""),OR(  H6 ="x",H6="補",H6="婚",H6="公",H6="病",H6="事",H6="x榮*",H6="榮",H6="榮-22"  ), $AP6 =""),"18放",  IF(  AND(  OR(  G6="當日退伍"  ),OR(  H6="退伍",H6="退", H6=""  ), $AP6 =""),"當日退伍",  IF(AND(  OR(G6="退",G6="退伍" ), OR(H6="退",H6="退伍" ), $AP6 =""),"退伍","全日勤"  )  )  )  )  )  )  )  )  )  )  ),"")</f>
        <v>全日勤</v>
      </c>
      <c r="H105" s="65" t="str">
        <f ca="1">IF(   (ROW(AT6)-1)&lt;=暫1!$B$2,           IF(  AND(  OR(  H6="x",H6="補"  ), OR(  I6 ="x",I6="補",I6="x榮18-22",I6="x公18-22",I6="x榮22-08"  ), $AP6 =""),"全日休",  IF(  AND(  OR(  H6="x",H6="病"  ), OR(  I6 ="病"  ), $AP6 =""),"病(事)假",  IF(  AND(  OR(  H6="x",H6="補"  ), OR(  I6 ="補"  ), $AP6 =""),"補休",  IF(  AND(  OR(  H6="x",H6="喪"  ), OR(  I6 ="喪"  ), $AP6 =""),"喪假",  IF(  AND(  OR(  H6="x",H6="婚",H6="產"  ), OR(  I6 ="婚",I6="產"  ), $AP6 =""),"婚(產)假",  IF(  AND(  OR(  H6="x",H6="公"  ), OR(  I6 ="公"  ), $AP6 =""),"公假",  IF(  AND(  OR(  H6="x",H6="補",H6="婚",H6="公",H6="病",H6="事",H6="x榮18-22"  ),OR(I6=""), $AP6 =""  ),"18收",  IF(  AND(  OR(  H6 ="榮14-18",H6 ="榮10-18",H6 ="榮06-18",H6 ="病14-18"  ),OR(  I6 ="x",I6="補",I6="婚",I6="公",I6="病",I6="事",I6="x"  ), $AP6 =""),"18放早走",  IF(  AND(  OR(  H6 =""),OR(  I6 ="x",I6="補",I6="婚",I6="公",I6="病",I6="事",I6="x榮*",I6="榮",I6="榮-22"  ), $AP6 =""),"18放",  IF(  AND(  OR(  H6="當日退伍"  ),OR(  I6="退伍",I6="退", I6=""  ), $AP6 =""),"當日退伍",  IF(AND(  OR(H6="退",H6="退伍" ), OR(I6="退",I6="退伍" ), $AP6 =""),"退伍","全日勤"  )  )  )  )  )  )  )  )  )  )  ),"")</f>
        <v>全日勤</v>
      </c>
      <c r="I105" s="65" t="str">
        <f ca="1">IF(   (ROW(AU6)-1)&lt;=暫1!$B$2,           IF(  AND(  OR(  I6="x",I6="補"  ), OR(  J6 ="x",J6="補",J6="x榮18-22",J6="x公18-22",J6="x榮22-08"  ), $AP6 =""),"全日休",  IF(  AND(  OR(  I6="x",I6="病"  ), OR(  J6 ="病"  ), $AP6 =""),"病(事)假",  IF(  AND(  OR(  I6="x",I6="補"  ), OR(  J6 ="補"  ), $AP6 =""),"補休",  IF(  AND(  OR(  I6="x",I6="喪"  ), OR(  J6 ="喪"  ), $AP6 =""),"喪假",  IF(  AND(  OR(  I6="x",I6="婚",I6="產"  ), OR(  J6 ="婚",J6="產"  ), $AP6 =""),"婚(產)假",  IF(  AND(  OR(  I6="x",I6="公"  ), OR(  J6 ="公"  ), $AP6 =""),"公假",  IF(  AND(  OR(  I6="x",I6="補",I6="婚",I6="公",I6="病",I6="事",I6="x榮18-22"  ),OR(J6=""), $AP6 =""  ),"18收",  IF(  AND(  OR(  I6 ="榮14-18",I6 ="榮10-18",I6 ="榮06-18",I6 ="病14-18"  ),OR(  J6 ="x",J6="補",J6="婚",J6="公",J6="病",J6="事",J6="x"  ), $AP6 =""),"18放早走",  IF(  AND(  OR(  I6 =""),OR(  J6 ="x",J6="補",J6="婚",J6="公",J6="病",J6="事",J6="x榮*",J6="榮",J6="榮-22"  ), $AP6 =""),"18放",  IF(  AND(  OR(  I6="當日退伍"  ),OR(  J6="退伍",J6="退", J6=""  ), $AP6 =""),"當日退伍",  IF(AND(  OR(I6="退",I6="退伍" ), OR(J6="退",J6="退伍" ), $AP6 =""),"退伍","全日勤"  )  )  )  )  )  )  )  )  )  )  ),"")</f>
        <v>全日勤</v>
      </c>
      <c r="J105" s="65" t="str">
        <f ca="1">IF(   (ROW(AV6)-1)&lt;=暫1!$B$2,           IF(  AND(  OR(  J6="x",J6="補"  ), OR(  K6 ="x",K6="補",K6="x榮18-22",K6="x公18-22",K6="x榮22-08"  ), $AP6 =""),"全日休",  IF(  AND(  OR(  J6="x",J6="病"  ), OR(  K6 ="病"  ), $AP6 =""),"病(事)假",  IF(  AND(  OR(  J6="x",J6="補"  ), OR(  K6 ="補"  ), $AP6 =""),"補休",  IF(  AND(  OR(  J6="x",J6="喪"  ), OR(  K6 ="喪"  ), $AP6 =""),"喪假",  IF(  AND(  OR(  J6="x",J6="婚",J6="產"  ), OR(  K6 ="婚",K6="產"  ), $AP6 =""),"婚(產)假",  IF(  AND(  OR(  J6="x",J6="公"  ), OR(  K6 ="公"  ), $AP6 =""),"公假",  IF(  AND(  OR(  J6="x",J6="補",J6="婚",J6="公",J6="病",J6="事",J6="x榮18-22"  ),OR(K6=""), $AP6 =""  ),"18收",  IF(  AND(  OR(  J6 ="榮14-18",J6 ="榮10-18",J6 ="榮06-18",J6 ="病14-18"  ),OR(  K6 ="x",K6="補",K6="婚",K6="公",K6="病",K6="事",K6="x"  ), $AP6 =""),"18放早走",  IF(  AND(  OR(  J6 =""),OR(  K6 ="x",K6="補",K6="婚",K6="公",K6="病",K6="事",K6="x榮*",K6="榮",K6="榮-22"  ), $AP6 =""),"18放",  IF(  AND(  OR(  J6="當日退伍"  ),OR(  K6="退伍",K6="退", K6=""  ), $AP6 =""),"當日退伍",  IF(AND(  OR(J6="退",J6="退伍" ), OR(K6="退",K6="退伍" ), $AP6 =""),"退伍","全日勤"  )  )  )  )  )  )  )  )  )  )  ),"")</f>
        <v>全日勤</v>
      </c>
      <c r="K105" s="65" t="str">
        <f ca="1">IF(   (ROW(AW6)-1)&lt;=暫1!$B$2,           IF(  AND(  OR(  K6="x",K6="補"  ), OR(  L6 ="x",L6="補",L6="x榮18-22",L6="x公18-22",L6="x榮22-08"  ), $AP6 =""),"全日休",  IF(  AND(  OR(  K6="x",K6="病"  ), OR(  L6 ="病"  ), $AP6 =""),"病(事)假",  IF(  AND(  OR(  K6="x",K6="補"  ), OR(  L6 ="補"  ), $AP6 =""),"補休",  IF(  AND(  OR(  K6="x",K6="喪"  ), OR(  L6 ="喪"  ), $AP6 =""),"喪假",  IF(  AND(  OR(  K6="x",K6="婚",K6="產"  ), OR(  L6 ="婚",L6="產"  ), $AP6 =""),"婚(產)假",  IF(  AND(  OR(  K6="x",K6="公"  ), OR(  L6 ="公"  ), $AP6 =""),"公假",  IF(  AND(  OR(  K6="x",K6="補",K6="婚",K6="公",K6="病",K6="事",K6="x榮18-22"  ),OR(L6=""), $AP6 =""  ),"18收",  IF(  AND(  OR(  K6 ="榮14-18",K6 ="榮10-18",K6 ="榮06-18",K6 ="病14-18"  ),OR(  L6 ="x",L6="補",L6="婚",L6="公",L6="病",L6="事",L6="x"  ), $AP6 =""),"18放早走",  IF(  AND(  OR(  K6 =""),OR(  L6 ="x",L6="補",L6="婚",L6="公",L6="病",L6="事",L6="x榮*",L6="榮",L6="榮-22"  ), $AP6 =""),"18放",  IF(  AND(  OR(  K6="當日退伍"  ),OR(  L6="退伍",L6="退", L6=""  ), $AP6 =""),"當日退伍",  IF(AND(  OR(K6="退",K6="退伍" ), OR(L6="退",L6="退伍" ), $AP6 =""),"退伍","全日勤"  )  )  )  )  )  )  )  )  )  )  ),"")</f>
        <v>全日勤</v>
      </c>
      <c r="L105" s="65" t="str">
        <f ca="1">IF(   (ROW(AX6)-1)&lt;=暫1!$B$2,           IF(  AND(  OR(  L6="x",L6="補"  ), OR(  M6 ="x",M6="補",M6="x榮18-22",M6="x公18-22",M6="x榮22-08"  ), $AP6 =""),"全日休",  IF(  AND(  OR(  L6="x",L6="病"  ), OR(  M6 ="病"  ), $AP6 =""),"病(事)假",  IF(  AND(  OR(  L6="x",L6="補"  ), OR(  M6 ="補"  ), $AP6 =""),"補休",  IF(  AND(  OR(  L6="x",L6="喪"  ), OR(  M6 ="喪"  ), $AP6 =""),"喪假",  IF(  AND(  OR(  L6="x",L6="婚",L6="產"  ), OR(  M6 ="婚",M6="產"  ), $AP6 =""),"婚(產)假",  IF(  AND(  OR(  L6="x",L6="公"  ), OR(  M6 ="公"  ), $AP6 =""),"公假",  IF(  AND(  OR(  L6="x",L6="補",L6="婚",L6="公",L6="病",L6="事",L6="x榮18-22"  ),OR(M6=""), $AP6 =""  ),"18收",  IF(  AND(  OR(  L6 ="榮14-18",L6 ="榮10-18",L6 ="榮06-18",L6 ="病14-18"  ),OR(  M6 ="x",M6="補",M6="婚",M6="公",M6="病",M6="事",M6="x"  ), $AP6 =""),"18放早走",  IF(  AND(  OR(  L6 =""),OR(  M6 ="x",M6="補",M6="婚",M6="公",M6="病",M6="事",M6="x榮*",M6="榮",M6="榮-22"  ), $AP6 =""),"18放",  IF(  AND(  OR(  L6="當日退伍"  ),OR(  M6="退伍",M6="退", M6=""  ), $AP6 =""),"當日退伍",  IF(AND(  OR(L6="退",L6="退伍" ), OR(M6="退",M6="退伍" ), $AP6 =""),"退伍","全日勤"  )  )  )  )  )  )  )  )  )  )  ),"")</f>
        <v>全日勤</v>
      </c>
      <c r="M105" s="65" t="str">
        <f ca="1">IF(   (ROW(AY6)-1)&lt;=暫1!$B$2,           IF(  AND(  OR(  M6="x",M6="補"  ), OR(  N6 ="x",N6="補",N6="x榮18-22",N6="x公18-22",N6="x榮22-08"  ), $AP6 =""),"全日休",  IF(  AND(  OR(  M6="x",M6="病"  ), OR(  N6 ="病"  ), $AP6 =""),"病(事)假",  IF(  AND(  OR(  M6="x",M6="補"  ), OR(  N6 ="補"  ), $AP6 =""),"補休",  IF(  AND(  OR(  M6="x",M6="喪"  ), OR(  N6 ="喪"  ), $AP6 =""),"喪假",  IF(  AND(  OR(  M6="x",M6="婚",M6="產"  ), OR(  N6 ="婚",N6="產"  ), $AP6 =""),"婚(產)假",  IF(  AND(  OR(  M6="x",M6="公"  ), OR(  N6 ="公"  ), $AP6 =""),"公假",  IF(  AND(  OR(  M6="x",M6="補",M6="婚",M6="公",M6="病",M6="事",M6="x榮18-22"  ),OR(N6=""), $AP6 =""  ),"18收",  IF(  AND(  OR(  M6 ="榮14-18",M6 ="榮10-18",M6 ="榮06-18",M6 ="病14-18"  ),OR(  N6 ="x",N6="補",N6="婚",N6="公",N6="病",N6="事",N6="x"  ), $AP6 =""),"18放早走",  IF(  AND(  OR(  M6 =""),OR(  N6 ="x",N6="補",N6="婚",N6="公",N6="病",N6="事",N6="x榮*",N6="榮",N6="榮-22"  ), $AP6 =""),"18放",  IF(  AND(  OR(  M6="當日退伍"  ),OR(  N6="退伍",N6="退", N6=""  ), $AP6 =""),"當日退伍",  IF(AND(  OR(M6="退",M6="退伍" ), OR(N6="退",N6="退伍" ), $AP6 =""),"退伍","全日勤"  )  )  )  )  )  )  )  )  )  )  ),"")</f>
        <v>全日勤</v>
      </c>
      <c r="N105" s="65" t="str">
        <f ca="1">IF(   (ROW(AZ6)-1)&lt;=暫1!$B$2,           IF(  AND(  OR(  N6="x",N6="補"  ), OR(  O6 ="x",O6="補",O6="x榮18-22",O6="x公18-22",O6="x榮22-08"  ), $AP6 =""),"全日休",  IF(  AND(  OR(  N6="x",N6="病"  ), OR(  O6 ="病"  ), $AP6 =""),"病(事)假",  IF(  AND(  OR(  N6="x",N6="補"  ), OR(  O6 ="補"  ), $AP6 =""),"補休",  IF(  AND(  OR(  N6="x",N6="喪"  ), OR(  O6 ="喪"  ), $AP6 =""),"喪假",  IF(  AND(  OR(  N6="x",N6="婚",N6="產"  ), OR(  O6 ="婚",O6="產"  ), $AP6 =""),"婚(產)假",  IF(  AND(  OR(  N6="x",N6="公"  ), OR(  O6 ="公"  ), $AP6 =""),"公假",  IF(  AND(  OR(  N6="x",N6="補",N6="婚",N6="公",N6="病",N6="事",N6="x榮18-22"  ),OR(O6=""), $AP6 =""  ),"18收",  IF(  AND(  OR(  N6 ="榮14-18",N6 ="榮10-18",N6 ="榮06-18",N6 ="病14-18"  ),OR(  O6 ="x",O6="補",O6="婚",O6="公",O6="病",O6="事",O6="x"  ), $AP6 =""),"18放早走",  IF(  AND(  OR(  N6 =""),OR(  O6 ="x",O6="補",O6="婚",O6="公",O6="病",O6="事",O6="x榮*",O6="榮",O6="榮-22"  ), $AP6 =""),"18放",  IF(  AND(  OR(  N6="當日退伍"  ),OR(  O6="退伍",O6="退", O6=""  ), $AP6 =""),"當日退伍",  IF(AND(  OR(N6="退",N6="退伍" ), OR(O6="退",O6="退伍" ), $AP6 =""),"退伍","全日勤"  )  )  )  )  )  )  )  )  )  )  ),"")</f>
        <v>全日勤</v>
      </c>
      <c r="O105" s="65" t="str">
        <f ca="1">IF(   (ROW(BA6)-1)&lt;=暫1!$B$2,           IF(  AND(  OR(  O6="x",O6="補"  ), OR(  P6 ="x",P6="補",P6="x榮18-22",P6="x公18-22",P6="x榮22-08"  ), $AP6 =""),"全日休",  IF(  AND(  OR(  O6="x",O6="病"  ), OR(  P6 ="病"  ), $AP6 =""),"病(事)假",  IF(  AND(  OR(  O6="x",O6="補"  ), OR(  P6 ="補"  ), $AP6 =""),"補休",  IF(  AND(  OR(  O6="x",O6="喪"  ), OR(  P6 ="喪"  ), $AP6 =""),"喪假",  IF(  AND(  OR(  O6="x",O6="婚",O6="產"  ), OR(  P6 ="婚",P6="產"  ), $AP6 =""),"婚(產)假",  IF(  AND(  OR(  O6="x",O6="公"  ), OR(  P6 ="公"  ), $AP6 =""),"公假",  IF(  AND(  OR(  O6="x",O6="補",O6="婚",O6="公",O6="病",O6="事",O6="x榮18-22"  ),OR(P6=""), $AP6 =""  ),"18收",  IF(  AND(  OR(  O6 ="榮14-18",O6 ="榮10-18",O6 ="榮06-18",O6 ="病14-18"  ),OR(  P6 ="x",P6="補",P6="婚",P6="公",P6="病",P6="事",P6="x"  ), $AP6 =""),"18放早走",  IF(  AND(  OR(  O6 =""),OR(  P6 ="x",P6="補",P6="婚",P6="公",P6="病",P6="事",P6="x榮*",P6="榮",P6="榮-22"  ), $AP6 =""),"18放",  IF(  AND(  OR(  O6="當日退伍"  ),OR(  P6="退伍",P6="退", P6=""  ), $AP6 =""),"當日退伍",  IF(AND(  OR(O6="退",O6="退伍" ), OR(P6="退",P6="退伍" ), $AP6 =""),"退伍","全日勤"  )  )  )  )  )  )  )  )  )  )  ),"")</f>
        <v>全日勤</v>
      </c>
      <c r="P105" s="65" t="str">
        <f ca="1">IF(   (ROW(BB6)-1)&lt;=暫1!$B$2,           IF(  AND(  OR(  P6="x",P6="補"  ), OR(  Q6 ="x",Q6="補",Q6="x榮18-22",Q6="x公18-22",Q6="x榮22-08"  ), $AP6 =""),"全日休",  IF(  AND(  OR(  P6="x",P6="病"  ), OR(  Q6 ="病"  ), $AP6 =""),"病(事)假",  IF(  AND(  OR(  P6="x",P6="補"  ), OR(  Q6 ="補"  ), $AP6 =""),"補休",  IF(  AND(  OR(  P6="x",P6="喪"  ), OR(  Q6 ="喪"  ), $AP6 =""),"喪假",  IF(  AND(  OR(  P6="x",P6="婚",P6="產"  ), OR(  Q6 ="婚",Q6="產"  ), $AP6 =""),"婚(產)假",  IF(  AND(  OR(  P6="x",P6="公"  ), OR(  Q6 ="公"  ), $AP6 =""),"公假",  IF(  AND(  OR(  P6="x",P6="補",P6="婚",P6="公",P6="病",P6="事",P6="x榮18-22"  ),OR(Q6=""), $AP6 =""  ),"18收",  IF(  AND(  OR(  P6 ="榮14-18",P6 ="榮10-18",P6 ="榮06-18",P6 ="病14-18"  ),OR(  Q6 ="x",Q6="補",Q6="婚",Q6="公",Q6="病",Q6="事",Q6="x"  ), $AP6 =""),"18放早走",  IF(  AND(  OR(  P6 =""),OR(  Q6 ="x",Q6="補",Q6="婚",Q6="公",Q6="病",Q6="事",Q6="x榮*",Q6="榮",Q6="榮-22"  ), $AP6 =""),"18放",  IF(  AND(  OR(  P6="當日退伍"  ),OR(  Q6="退伍",Q6="退", Q6=""  ), $AP6 =""),"當日退伍",  IF(AND(  OR(P6="退",P6="退伍" ), OR(Q6="退",Q6="退伍" ), $AP6 =""),"退伍","全日勤"  )  )  )  )  )  )  )  )  )  )  ),"")</f>
        <v>全日勤</v>
      </c>
      <c r="Q105" s="65" t="str">
        <f ca="1">IF(   (ROW(BC6)-1)&lt;=暫1!$B$2,           IF(  AND(  OR(  Q6="x",Q6="補"  ), OR(  R6 ="x",R6="補",R6="x榮18-22",R6="x公18-22",R6="x榮22-08"  ), $AP6 =""),"全日休",  IF(  AND(  OR(  Q6="x",Q6="病"  ), OR(  R6 ="病"  ), $AP6 =""),"病(事)假",  IF(  AND(  OR(  Q6="x",Q6="補"  ), OR(  R6 ="補"  ), $AP6 =""),"補休",  IF(  AND(  OR(  Q6="x",Q6="喪"  ), OR(  R6 ="喪"  ), $AP6 =""),"喪假",  IF(  AND(  OR(  Q6="x",Q6="婚",Q6="產"  ), OR(  R6 ="婚",R6="產"  ), $AP6 =""),"婚(產)假",  IF(  AND(  OR(  Q6="x",Q6="公"  ), OR(  R6 ="公"  ), $AP6 =""),"公假",  IF(  AND(  OR(  Q6="x",Q6="補",Q6="婚",Q6="公",Q6="病",Q6="事",Q6="x榮18-22"  ),OR(R6=""), $AP6 =""  ),"18收",  IF(  AND(  OR(  Q6 ="榮14-18",Q6 ="榮10-18",Q6 ="榮06-18",Q6 ="病14-18"  ),OR(  R6 ="x",R6="補",R6="婚",R6="公",R6="病",R6="事",R6="x"  ), $AP6 =""),"18放早走",  IF(  AND(  OR(  Q6 =""),OR(  R6 ="x",R6="補",R6="婚",R6="公",R6="病",R6="事",R6="x榮*",R6="榮",R6="榮-22"  ), $AP6 =""),"18放",  IF(  AND(  OR(  Q6="當日退伍"  ),OR(  R6="退伍",R6="退", R6=""  ), $AP6 =""),"當日退伍",  IF(AND(  OR(Q6="退",Q6="退伍" ), OR(R6="退",R6="退伍" ), $AP6 =""),"退伍","全日勤"  )  )  )  )  )  )  )  )  )  )  ),"")</f>
        <v>全日勤</v>
      </c>
      <c r="R105" s="65" t="str">
        <f ca="1">IF(   (ROW(BD6)-1)&lt;=暫1!$B$2,           IF(  AND(  OR(  R6="x",R6="補"  ), OR(  S6 ="x",S6="補",S6="x榮18-22",S6="x公18-22",S6="x榮22-08"  ), $AP6 =""),"全日休",  IF(  AND(  OR(  R6="x",R6="病"  ), OR(  S6 ="病"  ), $AP6 =""),"病(事)假",  IF(  AND(  OR(  R6="x",R6="補"  ), OR(  S6 ="補"  ), $AP6 =""),"補休",  IF(  AND(  OR(  R6="x",R6="喪"  ), OR(  S6 ="喪"  ), $AP6 =""),"喪假",  IF(  AND(  OR(  R6="x",R6="婚",R6="產"  ), OR(  S6 ="婚",S6="產"  ), $AP6 =""),"婚(產)假",  IF(  AND(  OR(  R6="x",R6="公"  ), OR(  S6 ="公"  ), $AP6 =""),"公假",  IF(  AND(  OR(  R6="x",R6="補",R6="婚",R6="公",R6="病",R6="事",R6="x榮18-22"  ),OR(S6=""), $AP6 =""  ),"18收",  IF(  AND(  OR(  R6 ="榮14-18",R6 ="榮10-18",R6 ="榮06-18",R6 ="病14-18"  ),OR(  S6 ="x",S6="補",S6="婚",S6="公",S6="病",S6="事",S6="x"  ), $AP6 =""),"18放早走",  IF(  AND(  OR(  R6 =""),OR(  S6 ="x",S6="補",S6="婚",S6="公",S6="病",S6="事",S6="x榮*",S6="榮",S6="榮-22"  ), $AP6 =""),"18放",  IF(  AND(  OR(  R6="當日退伍"  ),OR(  S6="退伍",S6="退", S6=""  ), $AP6 =""),"當日退伍",  IF(AND(  OR(R6="退",R6="退伍" ), OR(S6="退",S6="退伍" ), $AP6 =""),"退伍","全日勤"  )  )  )  )  )  )  )  )  )  )  ),"")</f>
        <v>全日勤</v>
      </c>
      <c r="S105" s="65" t="str">
        <f ca="1">IF(   (ROW(BE6)-1)&lt;=暫1!$B$2,           IF(  AND(  OR(  S6="x",S6="補"  ), OR(  T6 ="x",T6="補",T6="x榮18-22",T6="x公18-22",T6="x榮22-08"  ), $AP6 =""),"全日休",  IF(  AND(  OR(  S6="x",S6="病"  ), OR(  T6 ="病"  ), $AP6 =""),"病(事)假",  IF(  AND(  OR(  S6="x",S6="補"  ), OR(  T6 ="補"  ), $AP6 =""),"補休",  IF(  AND(  OR(  S6="x",S6="喪"  ), OR(  T6 ="喪"  ), $AP6 =""),"喪假",  IF(  AND(  OR(  S6="x",S6="婚",S6="產"  ), OR(  T6 ="婚",T6="產"  ), $AP6 =""),"婚(產)假",  IF(  AND(  OR(  S6="x",S6="公"  ), OR(  T6 ="公"  ), $AP6 =""),"公假",  IF(  AND(  OR(  S6="x",S6="補",S6="婚",S6="公",S6="病",S6="事",S6="x榮18-22"  ),OR(T6=""), $AP6 =""  ),"18收",  IF(  AND(  OR(  S6 ="榮14-18",S6 ="榮10-18",S6 ="榮06-18",S6 ="病14-18"  ),OR(  T6 ="x",T6="補",T6="婚",T6="公",T6="病",T6="事",T6="x"  ), $AP6 =""),"18放早走",  IF(  AND(  OR(  S6 =""),OR(  T6 ="x",T6="補",T6="婚",T6="公",T6="病",T6="事",T6="x榮*",T6="榮",T6="榮-22"  ), $AP6 =""),"18放",  IF(  AND(  OR(  S6="當日退伍"  ),OR(  T6="退伍",T6="退", T6=""  ), $AP6 =""),"當日退伍",  IF(AND(  OR(S6="退",S6="退伍" ), OR(T6="退",T6="退伍" ), $AP6 =""),"退伍","全日勤"  )  )  )  )  )  )  )  )  )  )  ),"")</f>
        <v>全日勤</v>
      </c>
      <c r="T105" s="65" t="str">
        <f ca="1">IF(   (ROW(BF6)-1)&lt;=暫1!$B$2,           IF(  AND(  OR(  T6="x",T6="補"  ), OR(  U6 ="x",U6="補",U6="x榮18-22",U6="x公18-22",U6="x榮22-08"  ), $AP6 =""),"全日休",  IF(  AND(  OR(  T6="x",T6="病"  ), OR(  U6 ="病"  ), $AP6 =""),"病(事)假",  IF(  AND(  OR(  T6="x",T6="補"  ), OR(  U6 ="補"  ), $AP6 =""),"補休",  IF(  AND(  OR(  T6="x",T6="喪"  ), OR(  U6 ="喪"  ), $AP6 =""),"喪假",  IF(  AND(  OR(  T6="x",T6="婚",T6="產"  ), OR(  U6 ="婚",U6="產"  ), $AP6 =""),"婚(產)假",  IF(  AND(  OR(  T6="x",T6="公"  ), OR(  U6 ="公"  ), $AP6 =""),"公假",  IF(  AND(  OR(  T6="x",T6="補",T6="婚",T6="公",T6="病",T6="事",T6="x榮18-22"  ),OR(U6=""), $AP6 =""  ),"18收",  IF(  AND(  OR(  T6 ="榮14-18",T6 ="榮10-18",T6 ="榮06-18",T6 ="病14-18"  ),OR(  U6 ="x",U6="補",U6="婚",U6="公",U6="病",U6="事",U6="x"  ), $AP6 =""),"18放早走",  IF(  AND(  OR(  T6 =""),OR(  U6 ="x",U6="補",U6="婚",U6="公",U6="病",U6="事",U6="x榮*",U6="榮",U6="榮-22"  ), $AP6 =""),"18放",  IF(  AND(  OR(  T6="當日退伍"  ),OR(  U6="退伍",U6="退", U6=""  ), $AP6 =""),"當日退伍",  IF(AND(  OR(T6="退",T6="退伍" ), OR(U6="退",U6="退伍" ), $AP6 =""),"退伍","全日勤"  )  )  )  )  )  )  )  )  )  )  ),"")</f>
        <v>全日勤</v>
      </c>
      <c r="U105" s="65" t="str">
        <f ca="1">IF(   (ROW(BG6)-1)&lt;=暫1!$B$2,           IF(  AND(  OR(  U6="x",U6="補"  ), OR(  V6 ="x",V6="補",V6="x榮18-22",V6="x公18-22",V6="x榮22-08"  ), $AP6 =""),"全日休",  IF(  AND(  OR(  U6="x",U6="病"  ), OR(  V6 ="病"  ), $AP6 =""),"病(事)假",  IF(  AND(  OR(  U6="x",U6="補"  ), OR(  V6 ="補"  ), $AP6 =""),"補休",  IF(  AND(  OR(  U6="x",U6="喪"  ), OR(  V6 ="喪"  ), $AP6 =""),"喪假",  IF(  AND(  OR(  U6="x",U6="婚",U6="產"  ), OR(  V6 ="婚",V6="產"  ), $AP6 =""),"婚(產)假",  IF(  AND(  OR(  U6="x",U6="公"  ), OR(  V6 ="公"  ), $AP6 =""),"公假",  IF(  AND(  OR(  U6="x",U6="補",U6="婚",U6="公",U6="病",U6="事",U6="x榮18-22"  ),OR(V6=""), $AP6 =""  ),"18收",  IF(  AND(  OR(  U6 ="榮14-18",U6 ="榮10-18",U6 ="榮06-18",U6 ="病14-18"  ),OR(  V6 ="x",V6="補",V6="婚",V6="公",V6="病",V6="事",V6="x"  ), $AP6 =""),"18放早走",  IF(  AND(  OR(  U6 =""),OR(  V6 ="x",V6="補",V6="婚",V6="公",V6="病",V6="事",V6="x榮*",V6="榮",V6="榮-22"  ), $AP6 =""),"18放",  IF(  AND(  OR(  U6="當日退伍"  ),OR(  V6="退伍",V6="退", V6=""  ), $AP6 =""),"當日退伍",  IF(AND(  OR(U6="退",U6="退伍" ), OR(V6="退",V6="退伍" ), $AP6 =""),"退伍","全日勤"  )  )  )  )  )  )  )  )  )  )  ),"")</f>
        <v>全日勤</v>
      </c>
      <c r="V105" s="65" t="str">
        <f ca="1">IF(   (ROW(BH6)-1)&lt;=暫1!$B$2,           IF(  AND(  OR(  V6="x",V6="補"  ), OR(  W6 ="x",W6="補",W6="x榮18-22",W6="x公18-22",W6="x榮22-08"  ), $AP6 =""),"全日休",  IF(  AND(  OR(  V6="x",V6="病"  ), OR(  W6 ="病"  ), $AP6 =""),"病(事)假",  IF(  AND(  OR(  V6="x",V6="補"  ), OR(  W6 ="補"  ), $AP6 =""),"補休",  IF(  AND(  OR(  V6="x",V6="喪"  ), OR(  W6 ="喪"  ), $AP6 =""),"喪假",  IF(  AND(  OR(  V6="x",V6="婚",V6="產"  ), OR(  W6 ="婚",W6="產"  ), $AP6 =""),"婚(產)假",  IF(  AND(  OR(  V6="x",V6="公"  ), OR(  W6 ="公"  ), $AP6 =""),"公假",  IF(  AND(  OR(  V6="x",V6="補",V6="婚",V6="公",V6="病",V6="事",V6="x榮18-22"  ),OR(W6=""), $AP6 =""  ),"18收",  IF(  AND(  OR(  V6 ="榮14-18",V6 ="榮10-18",V6 ="榮06-18",V6 ="病14-18"  ),OR(  W6 ="x",W6="補",W6="婚",W6="公",W6="病",W6="事",W6="x"  ), $AP6 =""),"18放早走",  IF(  AND(  OR(  V6 =""),OR(  W6 ="x",W6="補",W6="婚",W6="公",W6="病",W6="事",W6="x榮*",W6="榮",W6="榮-22"  ), $AP6 =""),"18放",  IF(  AND(  OR(  V6="當日退伍"  ),OR(  W6="退伍",W6="退", W6=""  ), $AP6 =""),"當日退伍",  IF(AND(  OR(V6="退",V6="退伍" ), OR(W6="退",W6="退伍" ), $AP6 =""),"退伍","全日勤"  )  )  )  )  )  )  )  )  )  )  ),"")</f>
        <v>全日勤</v>
      </c>
      <c r="W105" s="65" t="str">
        <f ca="1">IF(   (ROW(BI6)-1)&lt;=暫1!$B$2,           IF(  AND(  OR(  W6="x",W6="補"  ), OR(  X6 ="x",X6="補",X6="x榮18-22",X6="x公18-22",X6="x榮22-08"  ), $AP6 =""),"全日休",  IF(  AND(  OR(  W6="x",W6="病"  ), OR(  X6 ="病"  ), $AP6 =""),"病(事)假",  IF(  AND(  OR(  W6="x",W6="補"  ), OR(  X6 ="補"  ), $AP6 =""),"補休",  IF(  AND(  OR(  W6="x",W6="喪"  ), OR(  X6 ="喪"  ), $AP6 =""),"喪假",  IF(  AND(  OR(  W6="x",W6="婚",W6="產"  ), OR(  X6 ="婚",X6="產"  ), $AP6 =""),"婚(產)假",  IF(  AND(  OR(  W6="x",W6="公"  ), OR(  X6 ="公"  ), $AP6 =""),"公假",  IF(  AND(  OR(  W6="x",W6="補",W6="婚",W6="公",W6="病",W6="事",W6="x榮18-22"  ),OR(X6=""), $AP6 =""  ),"18收",  IF(  AND(  OR(  W6 ="榮14-18",W6 ="榮10-18",W6 ="榮06-18",W6 ="病14-18"  ),OR(  X6 ="x",X6="補",X6="婚",X6="公",X6="病",X6="事",X6="x"  ), $AP6 =""),"18放早走",  IF(  AND(  OR(  W6 =""),OR(  X6 ="x",X6="補",X6="婚",X6="公",X6="病",X6="事",X6="x榮*",X6="榮",X6="榮-22"  ), $AP6 =""),"18放",  IF(  AND(  OR(  W6="當日退伍"  ),OR(  X6="退伍",X6="退", X6=""  ), $AP6 =""),"當日退伍",  IF(AND(  OR(W6="退",W6="退伍" ), OR(X6="退",X6="退伍" ), $AP6 =""),"退伍","全日勤"  )  )  )  )  )  )  )  )  )  )  ),"")</f>
        <v>全日勤</v>
      </c>
      <c r="X105" s="65" t="str">
        <f ca="1">IF(   (ROW(BJ6)-1)&lt;=暫1!$B$2,           IF(  AND(  OR(  X6="x",X6="補"  ), OR(  Y6 ="x",Y6="補",Y6="x榮18-22",Y6="x公18-22",Y6="x榮22-08"  ), $AP6 =""),"全日休",  IF(  AND(  OR(  X6="x",X6="病"  ), OR(  Y6 ="病"  ), $AP6 =""),"病(事)假",  IF(  AND(  OR(  X6="x",X6="補"  ), OR(  Y6 ="補"  ), $AP6 =""),"補休",  IF(  AND(  OR(  X6="x",X6="喪"  ), OR(  Y6 ="喪"  ), $AP6 =""),"喪假",  IF(  AND(  OR(  X6="x",X6="婚",X6="產"  ), OR(  Y6 ="婚",Y6="產"  ), $AP6 =""),"婚(產)假",  IF(  AND(  OR(  X6="x",X6="公"  ), OR(  Y6 ="公"  ), $AP6 =""),"公假",  IF(  AND(  OR(  X6="x",X6="補",X6="婚",X6="公",X6="病",X6="事",X6="x榮18-22"  ),OR(Y6=""), $AP6 =""  ),"18收",  IF(  AND(  OR(  X6 ="榮14-18",X6 ="榮10-18",X6 ="榮06-18",X6 ="病14-18"  ),OR(  Y6 ="x",Y6="補",Y6="婚",Y6="公",Y6="病",Y6="事",Y6="x"  ), $AP6 =""),"18放早走",  IF(  AND(  OR(  X6 =""),OR(  Y6 ="x",Y6="補",Y6="婚",Y6="公",Y6="病",Y6="事",Y6="x榮*",Y6="榮",Y6="榮-22"  ), $AP6 =""),"18放",  IF(  AND(  OR(  X6="當日退伍"  ),OR(  Y6="退伍",Y6="退", Y6=""  ), $AP6 =""),"當日退伍",  IF(AND(  OR(X6="退",X6="退伍" ), OR(Y6="退",Y6="退伍" ), $AP6 =""),"退伍","全日勤"  )  )  )  )  )  )  )  )  )  )  ),"")</f>
        <v>全日勤</v>
      </c>
      <c r="Y105" s="65" t="str">
        <f ca="1">IF(   (ROW(BK6)-1)&lt;=暫1!$B$2,           IF(  AND(  OR(  Y6="x",Y6="補"  ), OR(  Z6 ="x",Z6="補",Z6="x榮18-22",Z6="x公18-22",Z6="x榮22-08"  ), $AP6 =""),"全日休",  IF(  AND(  OR(  Y6="x",Y6="病"  ), OR(  Z6 ="病"  ), $AP6 =""),"病(事)假",  IF(  AND(  OR(  Y6="x",Y6="補"  ), OR(  Z6 ="補"  ), $AP6 =""),"補休",  IF(  AND(  OR(  Y6="x",Y6="喪"  ), OR(  Z6 ="喪"  ), $AP6 =""),"喪假",  IF(  AND(  OR(  Y6="x",Y6="婚",Y6="產"  ), OR(  Z6 ="婚",Z6="產"  ), $AP6 =""),"婚(產)假",  IF(  AND(  OR(  Y6="x",Y6="公"  ), OR(  Z6 ="公"  ), $AP6 =""),"公假",  IF(  AND(  OR(  Y6="x",Y6="補",Y6="婚",Y6="公",Y6="病",Y6="事",Y6="x榮18-22"  ),OR(Z6=""), $AP6 =""  ),"18收",  IF(  AND(  OR(  Y6 ="榮14-18",Y6 ="榮10-18",Y6 ="榮06-18",Y6 ="病14-18"  ),OR(  Z6 ="x",Z6="補",Z6="婚",Z6="公",Z6="病",Z6="事",Z6="x"  ), $AP6 =""),"18放早走",  IF(  AND(  OR(  Y6 =""),OR(  Z6 ="x",Z6="補",Z6="婚",Z6="公",Z6="病",Z6="事",Z6="x榮*",Z6="榮",Z6="榮-22"  ), $AP6 =""),"18放",  IF(  AND(  OR(  Y6="當日退伍"  ),OR(  Z6="退伍",Z6="退", Z6=""  ), $AP6 =""),"當日退伍",  IF(AND(  OR(Y6="退",Y6="退伍" ), OR(Z6="退",Z6="退伍" ), $AP6 =""),"退伍","全日勤"  )  )  )  )  )  )  )  )  )  )  ),"")</f>
        <v>全日勤</v>
      </c>
      <c r="Z105" s="65" t="str">
        <f ca="1">IF(   (ROW(BL6)-1)&lt;=暫1!$B$2,           IF(  AND(  OR(  Z6="x",Z6="補"  ), OR(  AA6 ="x",AA6="補",AA6="x榮18-22",AA6="x公18-22",AA6="x榮22-08"  ), $AP6 =""),"全日休",  IF(  AND(  OR(  Z6="x",Z6="病"  ), OR(  AA6 ="病"  ), $AP6 =""),"病(事)假",  IF(  AND(  OR(  Z6="x",Z6="補"  ), OR(  AA6 ="補"  ), $AP6 =""),"補休",  IF(  AND(  OR(  Z6="x",Z6="喪"  ), OR(  AA6 ="喪"  ), $AP6 =""),"喪假",  IF(  AND(  OR(  Z6="x",Z6="婚",Z6="產"  ), OR(  AA6 ="婚",AA6="產"  ), $AP6 =""),"婚(產)假",  IF(  AND(  OR(  Z6="x",Z6="公"  ), OR(  AA6 ="公"  ), $AP6 =""),"公假",  IF(  AND(  OR(  Z6="x",Z6="補",Z6="婚",Z6="公",Z6="病",Z6="事",Z6="x榮18-22"  ),OR(AA6=""), $AP6 =""  ),"18收",  IF(  AND(  OR(  Z6 ="榮14-18",Z6 ="榮10-18",Z6 ="榮06-18",Z6 ="病14-18"  ),OR(  AA6 ="x",AA6="補",AA6="婚",AA6="公",AA6="病",AA6="事",AA6="x"  ), $AP6 =""),"18放早走",  IF(  AND(  OR(  Z6 =""),OR(  AA6 ="x",AA6="補",AA6="婚",AA6="公",AA6="病",AA6="事",AA6="x榮*",AA6="榮",AA6="榮-22"  ), $AP6 =""),"18放",  IF(  AND(  OR(  Z6="當日退伍"  ),OR(  AA6="退伍",AA6="退", AA6=""  ), $AP6 =""),"當日退伍",  IF(AND(  OR(Z6="退",Z6="退伍" ), OR(AA6="退",AA6="退伍" ), $AP6 =""),"退伍","全日勤"  )  )  )  )  )  )  )  )  )  )  ),"")</f>
        <v>18放</v>
      </c>
      <c r="AA105" s="65" t="str">
        <f ca="1">IF(   (ROW(BM6)-1)&lt;=暫1!$B$2,           IF(  AND(  OR(  AA6="x",AA6="補"  ), OR(  AB6 ="x",AB6="補",AB6="x榮18-22",AB6="x公18-22",AB6="x榮22-08"  ), $AP6 =""),"全日休",  IF(  AND(  OR(  AA6="x",AA6="病"  ), OR(  AB6 ="病"  ), $AP6 =""),"病(事)假",  IF(  AND(  OR(  AA6="x",AA6="補"  ), OR(  AB6 ="補"  ), $AP6 =""),"補休",  IF(  AND(  OR(  AA6="x",AA6="喪"  ), OR(  AB6 ="喪"  ), $AP6 =""),"喪假",  IF(  AND(  OR(  AA6="x",AA6="婚",AA6="產"  ), OR(  AB6 ="婚",AB6="產"  ), $AP6 =""),"婚(產)假",  IF(  AND(  OR(  AA6="x",AA6="公"  ), OR(  AB6 ="公"  ), $AP6 =""),"公假",  IF(  AND(  OR(  AA6="x",AA6="補",AA6="婚",AA6="公",AA6="病",AA6="事",AA6="x榮18-22"  ),OR(AB6=""), $AP6 =""  ),"18收",  IF(  AND(  OR(  AA6 ="榮14-18",AA6 ="榮10-18",AA6 ="榮06-18",AA6 ="病14-18"  ),OR(  AB6 ="x",AB6="補",AB6="婚",AB6="公",AB6="病",AB6="事",AB6="x"  ), $AP6 =""),"18放早走",  IF(  AND(  OR(  AA6 =""),OR(  AB6 ="x",AB6="補",AB6="婚",AB6="公",AB6="病",AB6="事",AB6="x榮*",AB6="榮",AB6="榮-22"  ), $AP6 =""),"18放",  IF(  AND(  OR(  AA6="當日退伍"  ),OR(  AB6="退伍",AB6="退", AB6=""  ), $AP6 =""),"當日退伍",  IF(AND(  OR(AA6="退",AA6="退伍" ), OR(AB6="退",AB6="退伍" ), $AP6 =""),"退伍","全日勤"  )  )  )  )  )  )  )  )  )  )  ),"")</f>
        <v>全日休</v>
      </c>
      <c r="AB105" s="65" t="str">
        <f ca="1">IF(   (ROW(BN6)-1)&lt;=暫1!$B$2,           IF(  AND(  OR(  AB6="x",AB6="補"  ), OR(  AC6 ="x",AC6="補",AC6="x榮18-22",AC6="x公18-22",AC6="x榮22-08"  ), $AP6 =""),"全日休",  IF(  AND(  OR(  AB6="x",AB6="病"  ), OR(  AC6 ="病"  ), $AP6 =""),"病(事)假",  IF(  AND(  OR(  AB6="x",AB6="補"  ), OR(  AC6 ="補"  ), $AP6 =""),"補休",  IF(  AND(  OR(  AB6="x",AB6="喪"  ), OR(  AC6 ="喪"  ), $AP6 =""),"喪假",  IF(  AND(  OR(  AB6="x",AB6="婚",AB6="產"  ), OR(  AC6 ="婚",AC6="產"  ), $AP6 =""),"婚(產)假",  IF(  AND(  OR(  AB6="x",AB6="公"  ), OR(  AC6 ="公"  ), $AP6 =""),"公假",  IF(  AND(  OR(  AB6="x",AB6="補",AB6="婚",AB6="公",AB6="病",AB6="事",AB6="x榮18-22"  ),OR(AC6=""), $AP6 =""  ),"18收",  IF(  AND(  OR(  AB6 ="榮14-18",AB6 ="榮10-18",AB6 ="榮06-18",AB6 ="病14-18"  ),OR(  AC6 ="x",AC6="補",AC6="婚",AC6="公",AC6="病",AC6="事",AC6="x"  ), $AP6 =""),"18放早走",  IF(  AND(  OR(  AB6 =""),OR(  AC6 ="x",AC6="補",AC6="婚",AC6="公",AC6="病",AC6="事",AC6="x榮*",AC6="榮",AC6="榮-22"  ), $AP6 =""),"18放",  IF(  AND(  OR(  AB6="當日退伍"  ),OR(  AC6="退伍",AC6="退", AC6=""  ), $AP6 =""),"當日退伍",  IF(AND(  OR(AB6="退",AB6="退伍" ), OR(AC6="退",AC6="退伍" ), $AP6 =""),"退伍","全日勤"  )  )  )  )  )  )  )  )  )  )  ),"")</f>
        <v>全日休</v>
      </c>
      <c r="AC105" s="65" t="str">
        <f ca="1">IF(   (ROW(BO6)-1)&lt;=暫1!$B$2,           IF(  AND(  OR(  AC6="x",AC6="補"  ), OR(  AD6 ="x",AD6="補",AD6="x榮18-22",AD6="x公18-22",AD6="x榮22-08"  ), $AP6 =""),"全日休",  IF(  AND(  OR(  AC6="x",AC6="病"  ), OR(  AD6 ="病"  ), $AP6 =""),"病(事)假",  IF(  AND(  OR(  AC6="x",AC6="補"  ), OR(  AD6 ="補"  ), $AP6 =""),"補休",  IF(  AND(  OR(  AC6="x",AC6="喪"  ), OR(  AD6 ="喪"  ), $AP6 =""),"喪假",  IF(  AND(  OR(  AC6="x",AC6="婚",AC6="產"  ), OR(  AD6 ="婚",AD6="產"  ), $AP6 =""),"婚(產)假",  IF(  AND(  OR(  AC6="x",AC6="公"  ), OR(  AD6 ="公"  ), $AP6 =""),"公假",  IF(  AND(  OR(  AC6="x",AC6="補",AC6="婚",AC6="公",AC6="病",AC6="事",AC6="x榮18-22"  ),OR(AD6=""), $AP6 =""  ),"18收",  IF(  AND(  OR(  AC6 ="榮14-18",AC6 ="榮10-18",AC6 ="榮06-18",AC6 ="病14-18"  ),OR(  AD6 ="x",AD6="補",AD6="婚",AD6="公",AD6="病",AD6="事",AD6="x"  ), $AP6 =""),"18放早走",  IF(  AND(  OR(  AC6 =""),OR(  AD6 ="x",AD6="補",AD6="婚",AD6="公",AD6="病",AD6="事",AD6="x榮*",AD6="榮",AD6="榮-22"  ), $AP6 =""),"18放",  IF(  AND(  OR(  AC6="當日退伍"  ),OR(  AD6="退伍",AD6="退", AD6=""  ), $AP6 =""),"當日退伍",  IF(AND(  OR(AC6="退",AC6="退伍" ), OR(AD6="退",AD6="退伍" ), $AP6 =""),"退伍","全日勤"  )  )  )  )  )  )  )  )  )  )  ),"")</f>
        <v>18收</v>
      </c>
      <c r="AD105" s="65" t="str">
        <f ca="1">IF(   (ROW(BP6)-1)&lt;=暫1!$B$2,           IF(  AND(  OR(  AD6="x",AD6="補"  ), OR(  AE6 ="x",AE6="補",AE6="x榮18-22",AE6="x公18-22",AE6="x榮22-08"  ), $AP6 =""),"全日休",  IF(  AND(  OR(  AD6="x",AD6="病"  ), OR(  AE6 ="病"  ), $AP6 =""),"病(事)假",  IF(  AND(  OR(  AD6="x",AD6="補"  ), OR(  AE6 ="補"  ), $AP6 =""),"補休",  IF(  AND(  OR(  AD6="x",AD6="喪"  ), OR(  AE6 ="喪"  ), $AP6 =""),"喪假",  IF(  AND(  OR(  AD6="x",AD6="婚",AD6="產"  ), OR(  AE6 ="婚",AE6="產"  ), $AP6 =""),"婚(產)假",  IF(  AND(  OR(  AD6="x",AD6="公"  ), OR(  AE6 ="公"  ), $AP6 =""),"公假",  IF(  AND(  OR(  AD6="x",AD6="補",AD6="婚",AD6="公",AD6="病",AD6="事",AD6="x榮18-22"  ),OR(AE6=""), $AP6 =""  ),"18收",  IF(  AND(  OR(  AD6 ="榮14-18",AD6 ="榮10-18",AD6 ="榮06-18",AD6 ="病14-18"  ),OR(  AE6 ="x",AE6="補",AE6="婚",AE6="公",AE6="病",AE6="事",AE6="x"  ), $AP6 =""),"18放早走",  IF(  AND(  OR(  AD6 =""),OR(  AE6 ="x",AE6="補",AE6="婚",AE6="公",AE6="病",AE6="事",AE6="x榮*",AE6="榮",AE6="榮-22"  ), $AP6 =""),"18放",  IF(  AND(  OR(  AD6="當日退伍"  ),OR(  AE6="退伍",AE6="退", AE6=""  ), $AP6 =""),"當日退伍",  IF(AND(  OR(AD6="退",AD6="退伍" ), OR(AE6="退",AE6="退伍" ), $AP6 =""),"退伍","全日勤"  )  )  )  )  )  )  )  )  )  )  ),"")</f>
        <v>全日勤</v>
      </c>
      <c r="AE105" s="65" t="str">
        <f ca="1">IF(   (ROW(BQ6)-1)&lt;=暫1!$B$2,           IF(  AND(  OR(  AE6="x",AE6="補"  ), OR(  AF6 ="x",AF6="補",AF6="x榮18-22",AF6="x公18-22",AF6="x榮22-08"  ), $AP6 =""),"全日休",  IF(  AND(  OR(  AE6="x",AE6="病"  ), OR(  AF6 ="病"  ), $AP6 =""),"病(事)假",  IF(  AND(  OR(  AE6="x",AE6="補"  ), OR(  AF6 ="補"  ), $AP6 =""),"補休",  IF(  AND(  OR(  AE6="x",AE6="喪"  ), OR(  AF6 ="喪"  ), $AP6 =""),"喪假",  IF(  AND(  OR(  AE6="x",AE6="婚",AE6="產"  ), OR(  AF6 ="婚",AF6="產"  ), $AP6 =""),"婚(產)假",  IF(  AND(  OR(  AE6="x",AE6="公"  ), OR(  AF6 ="公"  ), $AP6 =""),"公假",  IF(  AND(  OR(  AE6="x",AE6="補",AE6="婚",AE6="公",AE6="病",AE6="事",AE6="x榮18-22"  ),OR(AF6=""), $AP6 =""  ),"18收",  IF(  AND(  OR(  AE6 ="榮14-18",AE6 ="榮10-18",AE6 ="榮06-18",AE6 ="病14-18"  ),OR(  AF6 ="x",AF6="補",AF6="婚",AF6="公",AF6="病",AF6="事",AF6="x"  ), $AP6 =""),"18放早走",  IF(  AND(  OR(  AE6 =""),OR(  AF6 ="x",AF6="補",AF6="婚",AF6="公",AF6="病",AF6="事",AF6="x榮*",AF6="榮",AF6="榮-22"  ), $AP6 =""),"18放",  IF(  AND(  OR(  AE6="當日退伍"  ),OR(  AF6="退伍",AF6="退", AF6=""  ), $AP6 =""),"當日退伍",  IF(AND(  OR(AE6="退",AE6="退伍" ), OR(AF6="退",AF6="退伍" ), $AP6 =""),"退伍","全日勤"  )  )  )  )  )  )  )  )  )  )  ),"")</f>
        <v>全日勤</v>
      </c>
      <c r="AF105" s="65" t="str">
        <f ca="1">IF(   (ROW(BR6)-1)&lt;=暫1!$B$2,           IF(  AND(  OR(  AF6="x",AF6="補"  ), OR(  AG6 ="x",AG6="補",AG6="x榮18-22",AG6="x公18-22",AG6="x榮22-08"  ), $AP6 =""),"全日休",  IF(  AND(  OR(  AF6="x",AF6="病"  ), OR(  AG6 ="病"  ), $AP6 =""),"病(事)假",  IF(  AND(  OR(  AF6="x",AF6="補"  ), OR(  AG6 ="補"  ), $AP6 =""),"補休",  IF(  AND(  OR(  AF6="x",AF6="喪"  ), OR(  AG6 ="喪"  ), $AP6 =""),"喪假",  IF(  AND(  OR(  AF6="x",AF6="婚",AF6="產"  ), OR(  AG6 ="婚",AG6="產"  ), $AP6 =""),"婚(產)假",  IF(  AND(  OR(  AF6="x",AF6="公"  ), OR(  AG6 ="公"  ), $AP6 =""),"公假",  IF(  AND(  OR(  AF6="x",AF6="補",AF6="婚",AF6="公",AF6="病",AF6="事",AF6="x榮18-22"  ),OR(AG6=""), $AP6 =""  ),"18收",  IF(  AND(  OR(  AF6 ="榮14-18",AF6 ="榮10-18",AF6 ="榮06-18",AF6 ="病14-18"  ),OR(  AG6 ="x",AG6="補",AG6="婚",AG6="公",AG6="病",AG6="事",AG6="x"  ), $AP6 =""),"18放早走",  IF(  AND(  OR(  AF6 =""),OR(  AG6 ="x",AG6="補",AG6="婚",AG6="公",AG6="病",AG6="事",AG6="x榮*",AG6="榮",AG6="榮-22"  ), $AP6 =""),"18放",  IF(  AND(  OR(  AF6="當日退伍"  ),OR(  AG6="退伍",AG6="退", AG6=""  ), $AP6 =""),"當日退伍",  IF(AND(  OR(AF6="退",AF6="退伍" ), OR(AG6="退",AG6="退伍" ), $AP6 =""),"退伍","全日勤"  )  )  )  )  )  )  )  )  )  )  ),"")</f>
        <v>18放</v>
      </c>
      <c r="AG105" s="65" t="str">
        <f ca="1">IF(   (ROW(BS6)-1)&lt;=暫1!$B$2,           IF(  AND(  OR(  AG6="x",AG6="補"  ), OR(  AH6 ="x",AH6="補",AH6="x榮18-22",AH6="x公18-22",AH6="x榮22-08"  ), $AP6 =""),"全日休",  IF(  AND(  OR(  AG6="x",AG6="病"  ), OR(  AH6 ="病"  ), $AP6 =""),"病(事)假",  IF(  AND(  OR(  AG6="x",AG6="補"  ), OR(  AH6 ="補"  ), $AP6 =""),"補休",  IF(  AND(  OR(  AG6="x",AG6="喪"  ), OR(  AH6 ="喪"  ), $AP6 =""),"喪假",  IF(  AND(  OR(  AG6="x",AG6="婚",AG6="產"  ), OR(  AH6 ="婚",AH6="產"  ), $AP6 =""),"婚(產)假",  IF(  AND(  OR(  AG6="x",AG6="公"  ), OR(  AH6 ="公"  ), $AP6 =""),"公假",  IF(  AND(  OR(  AG6="x",AG6="補",AG6="婚",AG6="公",AG6="病",AG6="事",AG6="x榮18-22"  ),OR(AH6=""), $AP6 =""  ),"18收",  IF(  AND(  OR(  AG6 ="榮14-18",AG6 ="榮10-18",AG6 ="榮06-18",AG6 ="病14-18"  ),OR(  AH6 ="x",AH6="補",AH6="婚",AH6="公",AH6="病",AH6="事",AH6="x"  ), $AP6 =""),"18放早走",  IF(  AND(  OR(  AG6 =""),OR(  AH6 ="x",AH6="補",AH6="婚",AH6="公",AH6="病",AH6="事",AH6="x榮*",AH6="榮",AH6="榮-22"  ), $AP6 =""),"18放",  IF(  AND(  OR(  AG6="當日退伍"  ),OR(  AH6="退伍",AH6="退", AH6=""  ), $AP6 =""),"當日退伍",  IF(AND(  OR(AG6="退",AG6="退伍" ), OR(AH6="退",AH6="退伍" ), $AP6 =""),"退伍","全日勤"  )  )  )  )  )  )  )  )  )  )  ),"")</f>
        <v>18收</v>
      </c>
      <c r="AH105" s="65"/>
      <c r="AI105" s="65"/>
      <c r="AJ105" s="65"/>
      <c r="AP105" s="62"/>
      <c r="AU105" s="62"/>
      <c r="AV105" s="62"/>
      <c r="AY105" s="62"/>
      <c r="AZ105" s="62"/>
      <c r="BA105" s="62"/>
      <c r="BB105" s="62"/>
      <c r="BC105" s="62"/>
    </row>
    <row r="106" spans="1:55">
      <c r="A106" s="65">
        <f t="shared" si="14"/>
        <v>6</v>
      </c>
      <c r="B106" s="65" t="str">
        <f t="shared" si="15"/>
        <v>陳宣齊</v>
      </c>
      <c r="C106" s="65" t="str">
        <f ca="1">IF(   (ROW(AO7)-1)&lt;=暫1!$B$2,           IF(  AND(  OR(  C7="x",C7="補"  ), OR(  D7 ="x",D7="補",D7="x榮18-22",D7="x公18-22",D7="x榮22-08"  ), $AP7 =""),"全日休",  IF(  AND(  OR(  C7="x",C7="病"  ), OR(  D7 ="病"  ), $AP7 =""),"病(事)假",  IF(  AND(  OR(  C7="x",C7="補"  ), OR(  D7 ="補"  ), $AP7 =""),"補休",  IF(  AND(  OR(  C7="x",C7="喪"  ), OR(  D7 ="喪"  ), $AP7 =""),"喪假",  IF(  AND(  OR(  C7="x",C7="婚",C7="產"  ), OR(  D7 ="婚",D7="產"  ), $AP7 =""),"婚(產)假",  IF(  AND(  OR(  C7="x",C7="公"  ), OR(  D7 ="公"  ), $AP7 =""),"公假",  IF(  AND(  OR(  C7="x",C7="補",C7="婚",C7="公",C7="病",C7="事",C7="x榮18-22"  ),OR(D7=""), $AP7 =""  ),"18收",  IF(  AND(  OR(  C7 ="榮14-18",C7 ="榮10-18",C7 ="榮06-18",C7 ="病14-18"  ),OR(  D7 ="x",D7="補",D7="婚",D7="公",D7="病",D7="事",D7="x"  ), $AP7 =""),"18放早走",  IF(  AND(  OR(  C7 =""),OR(  D7 ="x",D7="補",D7="婚",D7="公",D7="病",D7="事",D7="x榮*",D7="榮",D7="榮-22"  ), $AP7 =""),"18放",  IF(  AND(  OR(  C7="當日退伍"  ),OR(  D7="退伍",D7="退", D7=""  ), $AP7 =""),"當日退伍",  IF(AND(  OR(C7="退",C7="退伍" ), OR(D7="退",D7="退伍" ), $AP7 =""),"退伍","全日勤"  )  )  )  )  )  )  )  )  )  )  ),"")</f>
        <v>全日勤</v>
      </c>
      <c r="D106" s="65" t="str">
        <f ca="1">IF(   (ROW(AP7)-1)&lt;=暫1!$B$2,           IF(  AND(  OR(  D7="x",D7="補"  ), OR(  E7 ="x",E7="補",E7="x榮18-22",E7="x公18-22",E7="x榮22-08"  ), $AP7 =""),"全日休",  IF(  AND(  OR(  D7="x",D7="病"  ), OR(  E7 ="病"  ), $AP7 =""),"病(事)假",  IF(  AND(  OR(  D7="x",D7="補"  ), OR(  E7 ="補"  ), $AP7 =""),"補休",  IF(  AND(  OR(  D7="x",D7="喪"  ), OR(  E7 ="喪"  ), $AP7 =""),"喪假",  IF(  AND(  OR(  D7="x",D7="婚",D7="產"  ), OR(  E7 ="婚",E7="產"  ), $AP7 =""),"婚(產)假",  IF(  AND(  OR(  D7="x",D7="公"  ), OR(  E7 ="公"  ), $AP7 =""),"公假",  IF(  AND(  OR(  D7="x",D7="補",D7="婚",D7="公",D7="病",D7="事",D7="x榮18-22"  ),OR(E7=""), $AP7 =""  ),"18收",  IF(  AND(  OR(  D7 ="榮14-18",D7 ="榮10-18",D7 ="榮06-18",D7 ="病14-18"  ),OR(  E7 ="x",E7="補",E7="婚",E7="公",E7="病",E7="事",E7="x"  ), $AP7 =""),"18放早走",  IF(  AND(  OR(  D7 =""),OR(  E7 ="x",E7="補",E7="婚",E7="公",E7="病",E7="事",E7="x榮*",E7="榮",E7="榮-22"  ), $AP7 =""),"18放",  IF(  AND(  OR(  D7="當日退伍"  ),OR(  E7="退伍",E7="退", E7=""  ), $AP7 =""),"當日退伍",  IF(AND(  OR(D7="退",D7="退伍" ), OR(E7="退",E7="退伍" ), $AP7 =""),"退伍","全日勤"  )  )  )  )  )  )  )  )  )  )  ),"")</f>
        <v>全日勤</v>
      </c>
      <c r="E106" s="65" t="str">
        <f ca="1">IF(   (ROW(AQ7)-1)&lt;=暫1!$B$2,           IF(  AND(  OR(  E7="x",E7="補"  ), OR(  F7 ="x",F7="補",F7="x榮18-22",F7="x公18-22",F7="x榮22-08"  ), $AP7 =""),"全日休",  IF(  AND(  OR(  E7="x",E7="病"  ), OR(  F7 ="病"  ), $AP7 =""),"病(事)假",  IF(  AND(  OR(  E7="x",E7="補"  ), OR(  F7 ="補"  ), $AP7 =""),"補休",  IF(  AND(  OR(  E7="x",E7="喪"  ), OR(  F7 ="喪"  ), $AP7 =""),"喪假",  IF(  AND(  OR(  E7="x",E7="婚",E7="產"  ), OR(  F7 ="婚",F7="產"  ), $AP7 =""),"婚(產)假",  IF(  AND(  OR(  E7="x",E7="公"  ), OR(  F7 ="公"  ), $AP7 =""),"公假",  IF(  AND(  OR(  E7="x",E7="補",E7="婚",E7="公",E7="病",E7="事",E7="x榮18-22"  ),OR(F7=""), $AP7 =""  ),"18收",  IF(  AND(  OR(  E7 ="榮14-18",E7 ="榮10-18",E7 ="榮06-18",E7 ="病14-18"  ),OR(  F7 ="x",F7="補",F7="婚",F7="公",F7="病",F7="事",F7="x"  ), $AP7 =""),"18放早走",  IF(  AND(  OR(  E7 =""),OR(  F7 ="x",F7="補",F7="婚",F7="公",F7="病",F7="事",F7="x榮*",F7="榮",F7="榮-22"  ), $AP7 =""),"18放",  IF(  AND(  OR(  E7="當日退伍"  ),OR(  F7="退伍",F7="退", F7=""  ), $AP7 =""),"當日退伍",  IF(AND(  OR(E7="退",E7="退伍" ), OR(F7="退",F7="退伍" ), $AP7 =""),"退伍","全日勤"  )  )  )  )  )  )  )  )  )  )  ),"")</f>
        <v>全日勤</v>
      </c>
      <c r="F106" s="65" t="str">
        <f ca="1">IF(   (ROW(AR7)-1)&lt;=暫1!$B$2,           IF(  AND(  OR(  F7="x",F7="補"  ), OR(  G7 ="x",G7="補",G7="x榮18-22",G7="x公18-22",G7="x榮22-08"  ), $AP7 =""),"全日休",  IF(  AND(  OR(  F7="x",F7="病"  ), OR(  G7 ="病"  ), $AP7 =""),"病(事)假",  IF(  AND(  OR(  F7="x",F7="補"  ), OR(  G7 ="補"  ), $AP7 =""),"補休",  IF(  AND(  OR(  F7="x",F7="喪"  ), OR(  G7 ="喪"  ), $AP7 =""),"喪假",  IF(  AND(  OR(  F7="x",F7="婚",F7="產"  ), OR(  G7 ="婚",G7="產"  ), $AP7 =""),"婚(產)假",  IF(  AND(  OR(  F7="x",F7="公"  ), OR(  G7 ="公"  ), $AP7 =""),"公假",  IF(  AND(  OR(  F7="x",F7="補",F7="婚",F7="公",F7="病",F7="事",F7="x榮18-22"  ),OR(G7=""), $AP7 =""  ),"18收",  IF(  AND(  OR(  F7 ="榮14-18",F7 ="榮10-18",F7 ="榮06-18",F7 ="病14-18"  ),OR(  G7 ="x",G7="補",G7="婚",G7="公",G7="病",G7="事",G7="x"  ), $AP7 =""),"18放早走",  IF(  AND(  OR(  F7 =""),OR(  G7 ="x",G7="補",G7="婚",G7="公",G7="病",G7="事",G7="x榮*",G7="榮",G7="榮-22"  ), $AP7 =""),"18放",  IF(  AND(  OR(  F7="當日退伍"  ),OR(  G7="退伍",G7="退", G7=""  ), $AP7 =""),"當日退伍",  IF(AND(  OR(F7="退",F7="退伍" ), OR(G7="退",G7="退伍" ), $AP7 =""),"退伍","全日勤"  )  )  )  )  )  )  )  )  )  )  ),"")</f>
        <v>全日勤</v>
      </c>
      <c r="G106" s="65" t="str">
        <f ca="1">IF(   (ROW(AS7)-1)&lt;=暫1!$B$2,           IF(  AND(  OR(  G7="x",G7="補"  ), OR(  H7 ="x",H7="補",H7="x榮18-22",H7="x公18-22",H7="x榮22-08"  ), $AP7 =""),"全日休",  IF(  AND(  OR(  G7="x",G7="病"  ), OR(  H7 ="病"  ), $AP7 =""),"病(事)假",  IF(  AND(  OR(  G7="x",G7="補"  ), OR(  H7 ="補"  ), $AP7 =""),"補休",  IF(  AND(  OR(  G7="x",G7="喪"  ), OR(  H7 ="喪"  ), $AP7 =""),"喪假",  IF(  AND(  OR(  G7="x",G7="婚",G7="產"  ), OR(  H7 ="婚",H7="產"  ), $AP7 =""),"婚(產)假",  IF(  AND(  OR(  G7="x",G7="公"  ), OR(  H7 ="公"  ), $AP7 =""),"公假",  IF(  AND(  OR(  G7="x",G7="補",G7="婚",G7="公",G7="病",G7="事",G7="x榮18-22"  ),OR(H7=""), $AP7 =""  ),"18收",  IF(  AND(  OR(  G7 ="榮14-18",G7 ="榮10-18",G7 ="榮06-18",G7 ="病14-18"  ),OR(  H7 ="x",H7="補",H7="婚",H7="公",H7="病",H7="事",H7="x"  ), $AP7 =""),"18放早走",  IF(  AND(  OR(  G7 =""),OR(  H7 ="x",H7="補",H7="婚",H7="公",H7="病",H7="事",H7="x榮*",H7="榮",H7="榮-22"  ), $AP7 =""),"18放",  IF(  AND(  OR(  G7="當日退伍"  ),OR(  H7="退伍",H7="退", H7=""  ), $AP7 =""),"當日退伍",  IF(AND(  OR(G7="退",G7="退伍" ), OR(H7="退",H7="退伍" ), $AP7 =""),"退伍","全日勤"  )  )  )  )  )  )  )  )  )  )  ),"")</f>
        <v>全日勤</v>
      </c>
      <c r="H106" s="65" t="str">
        <f ca="1">IF(   (ROW(AT7)-1)&lt;=暫1!$B$2,           IF(  AND(  OR(  H7="x",H7="補"  ), OR(  I7 ="x",I7="補",I7="x榮18-22",I7="x公18-22",I7="x榮22-08"  ), $AP7 =""),"全日休",  IF(  AND(  OR(  H7="x",H7="病"  ), OR(  I7 ="病"  ), $AP7 =""),"病(事)假",  IF(  AND(  OR(  H7="x",H7="補"  ), OR(  I7 ="補"  ), $AP7 =""),"補休",  IF(  AND(  OR(  H7="x",H7="喪"  ), OR(  I7 ="喪"  ), $AP7 =""),"喪假",  IF(  AND(  OR(  H7="x",H7="婚",H7="產"  ), OR(  I7 ="婚",I7="產"  ), $AP7 =""),"婚(產)假",  IF(  AND(  OR(  H7="x",H7="公"  ), OR(  I7 ="公"  ), $AP7 =""),"公假",  IF(  AND(  OR(  H7="x",H7="補",H7="婚",H7="公",H7="病",H7="事",H7="x榮18-22"  ),OR(I7=""), $AP7 =""  ),"18收",  IF(  AND(  OR(  H7 ="榮14-18",H7 ="榮10-18",H7 ="榮06-18",H7 ="病14-18"  ),OR(  I7 ="x",I7="補",I7="婚",I7="公",I7="病",I7="事",I7="x"  ), $AP7 =""),"18放早走",  IF(  AND(  OR(  H7 =""),OR(  I7 ="x",I7="補",I7="婚",I7="公",I7="病",I7="事",I7="x榮*",I7="榮",I7="榮-22"  ), $AP7 =""),"18放",  IF(  AND(  OR(  H7="當日退伍"  ),OR(  I7="退伍",I7="退", I7=""  ), $AP7 =""),"當日退伍",  IF(AND(  OR(H7="退",H7="退伍" ), OR(I7="退",I7="退伍" ), $AP7 =""),"退伍","全日勤"  )  )  )  )  )  )  )  )  )  )  ),"")</f>
        <v>全日勤</v>
      </c>
      <c r="I106" s="65" t="str">
        <f ca="1">IF(   (ROW(AU7)-1)&lt;=暫1!$B$2,           IF(  AND(  OR(  I7="x",I7="補"  ), OR(  J7 ="x",J7="補",J7="x榮18-22",J7="x公18-22",J7="x榮22-08"  ), $AP7 =""),"全日休",  IF(  AND(  OR(  I7="x",I7="病"  ), OR(  J7 ="病"  ), $AP7 =""),"病(事)假",  IF(  AND(  OR(  I7="x",I7="補"  ), OR(  J7 ="補"  ), $AP7 =""),"補休",  IF(  AND(  OR(  I7="x",I7="喪"  ), OR(  J7 ="喪"  ), $AP7 =""),"喪假",  IF(  AND(  OR(  I7="x",I7="婚",I7="產"  ), OR(  J7 ="婚",J7="產"  ), $AP7 =""),"婚(產)假",  IF(  AND(  OR(  I7="x",I7="公"  ), OR(  J7 ="公"  ), $AP7 =""),"公假",  IF(  AND(  OR(  I7="x",I7="補",I7="婚",I7="公",I7="病",I7="事",I7="x榮18-22"  ),OR(J7=""), $AP7 =""  ),"18收",  IF(  AND(  OR(  I7 ="榮14-18",I7 ="榮10-18",I7 ="榮06-18",I7 ="病14-18"  ),OR(  J7 ="x",J7="補",J7="婚",J7="公",J7="病",J7="事",J7="x"  ), $AP7 =""),"18放早走",  IF(  AND(  OR(  I7 =""),OR(  J7 ="x",J7="補",J7="婚",J7="公",J7="病",J7="事",J7="x榮*",J7="榮",J7="榮-22"  ), $AP7 =""),"18放",  IF(  AND(  OR(  I7="當日退伍"  ),OR(  J7="退伍",J7="退", J7=""  ), $AP7 =""),"當日退伍",  IF(AND(  OR(I7="退",I7="退伍" ), OR(J7="退",J7="退伍" ), $AP7 =""),"退伍","全日勤"  )  )  )  )  )  )  )  )  )  )  ),"")</f>
        <v>全日勤</v>
      </c>
      <c r="J106" s="65" t="str">
        <f ca="1">IF(   (ROW(AV7)-1)&lt;=暫1!$B$2,           IF(  AND(  OR(  J7="x",J7="補"  ), OR(  K7 ="x",K7="補",K7="x榮18-22",K7="x公18-22",K7="x榮22-08"  ), $AP7 =""),"全日休",  IF(  AND(  OR(  J7="x",J7="病"  ), OR(  K7 ="病"  ), $AP7 =""),"病(事)假",  IF(  AND(  OR(  J7="x",J7="補"  ), OR(  K7 ="補"  ), $AP7 =""),"補休",  IF(  AND(  OR(  J7="x",J7="喪"  ), OR(  K7 ="喪"  ), $AP7 =""),"喪假",  IF(  AND(  OR(  J7="x",J7="婚",J7="產"  ), OR(  K7 ="婚",K7="產"  ), $AP7 =""),"婚(產)假",  IF(  AND(  OR(  J7="x",J7="公"  ), OR(  K7 ="公"  ), $AP7 =""),"公假",  IF(  AND(  OR(  J7="x",J7="補",J7="婚",J7="公",J7="病",J7="事",J7="x榮18-22"  ),OR(K7=""), $AP7 =""  ),"18收",  IF(  AND(  OR(  J7 ="榮14-18",J7 ="榮10-18",J7 ="榮06-18",J7 ="病14-18"  ),OR(  K7 ="x",K7="補",K7="婚",K7="公",K7="病",K7="事",K7="x"  ), $AP7 =""),"18放早走",  IF(  AND(  OR(  J7 =""),OR(  K7 ="x",K7="補",K7="婚",K7="公",K7="病",K7="事",K7="x榮*",K7="榮",K7="榮-22"  ), $AP7 =""),"18放",  IF(  AND(  OR(  J7="當日退伍"  ),OR(  K7="退伍",K7="退", K7=""  ), $AP7 =""),"當日退伍",  IF(AND(  OR(J7="退",J7="退伍" ), OR(K7="退",K7="退伍" ), $AP7 =""),"退伍","全日勤"  )  )  )  )  )  )  )  )  )  )  ),"")</f>
        <v>全日勤</v>
      </c>
      <c r="K106" s="65" t="str">
        <f ca="1">IF(   (ROW(AW7)-1)&lt;=暫1!$B$2,           IF(  AND(  OR(  K7="x",K7="補"  ), OR(  L7 ="x",L7="補",L7="x榮18-22",L7="x公18-22",L7="x榮22-08"  ), $AP7 =""),"全日休",  IF(  AND(  OR(  K7="x",K7="病"  ), OR(  L7 ="病"  ), $AP7 =""),"病(事)假",  IF(  AND(  OR(  K7="x",K7="補"  ), OR(  L7 ="補"  ), $AP7 =""),"補休",  IF(  AND(  OR(  K7="x",K7="喪"  ), OR(  L7 ="喪"  ), $AP7 =""),"喪假",  IF(  AND(  OR(  K7="x",K7="婚",K7="產"  ), OR(  L7 ="婚",L7="產"  ), $AP7 =""),"婚(產)假",  IF(  AND(  OR(  K7="x",K7="公"  ), OR(  L7 ="公"  ), $AP7 =""),"公假",  IF(  AND(  OR(  K7="x",K7="補",K7="婚",K7="公",K7="病",K7="事",K7="x榮18-22"  ),OR(L7=""), $AP7 =""  ),"18收",  IF(  AND(  OR(  K7 ="榮14-18",K7 ="榮10-18",K7 ="榮06-18",K7 ="病14-18"  ),OR(  L7 ="x",L7="補",L7="婚",L7="公",L7="病",L7="事",L7="x"  ), $AP7 =""),"18放早走",  IF(  AND(  OR(  K7 =""),OR(  L7 ="x",L7="補",L7="婚",L7="公",L7="病",L7="事",L7="x榮*",L7="榮",L7="榮-22"  ), $AP7 =""),"18放",  IF(  AND(  OR(  K7="當日退伍"  ),OR(  L7="退伍",L7="退", L7=""  ), $AP7 =""),"當日退伍",  IF(AND(  OR(K7="退",K7="退伍" ), OR(L7="退",L7="退伍" ), $AP7 =""),"退伍","全日勤"  )  )  )  )  )  )  )  )  )  )  ),"")</f>
        <v>全日勤</v>
      </c>
      <c r="L106" s="65" t="str">
        <f ca="1">IF(   (ROW(AX7)-1)&lt;=暫1!$B$2,           IF(  AND(  OR(  L7="x",L7="補"  ), OR(  M7 ="x",M7="補",M7="x榮18-22",M7="x公18-22",M7="x榮22-08"  ), $AP7 =""),"全日休",  IF(  AND(  OR(  L7="x",L7="病"  ), OR(  M7 ="病"  ), $AP7 =""),"病(事)假",  IF(  AND(  OR(  L7="x",L7="補"  ), OR(  M7 ="補"  ), $AP7 =""),"補休",  IF(  AND(  OR(  L7="x",L7="喪"  ), OR(  M7 ="喪"  ), $AP7 =""),"喪假",  IF(  AND(  OR(  L7="x",L7="婚",L7="產"  ), OR(  M7 ="婚",M7="產"  ), $AP7 =""),"婚(產)假",  IF(  AND(  OR(  L7="x",L7="公"  ), OR(  M7 ="公"  ), $AP7 =""),"公假",  IF(  AND(  OR(  L7="x",L7="補",L7="婚",L7="公",L7="病",L7="事",L7="x榮18-22"  ),OR(M7=""), $AP7 =""  ),"18收",  IF(  AND(  OR(  L7 ="榮14-18",L7 ="榮10-18",L7 ="榮06-18",L7 ="病14-18"  ),OR(  M7 ="x",M7="補",M7="婚",M7="公",M7="病",M7="事",M7="x"  ), $AP7 =""),"18放早走",  IF(  AND(  OR(  L7 =""),OR(  M7 ="x",M7="補",M7="婚",M7="公",M7="病",M7="事",M7="x榮*",M7="榮",M7="榮-22"  ), $AP7 =""),"18放",  IF(  AND(  OR(  L7="當日退伍"  ),OR(  M7="退伍",M7="退", M7=""  ), $AP7 =""),"當日退伍",  IF(AND(  OR(L7="退",L7="退伍" ), OR(M7="退",M7="退伍" ), $AP7 =""),"退伍","全日勤"  )  )  )  )  )  )  )  )  )  )  ),"")</f>
        <v>全日勤</v>
      </c>
      <c r="M106" s="65" t="str">
        <f ca="1">IF(   (ROW(AY7)-1)&lt;=暫1!$B$2,           IF(  AND(  OR(  M7="x",M7="補"  ), OR(  N7 ="x",N7="補",N7="x榮18-22",N7="x公18-22",N7="x榮22-08"  ), $AP7 =""),"全日休",  IF(  AND(  OR(  M7="x",M7="病"  ), OR(  N7 ="病"  ), $AP7 =""),"病(事)假",  IF(  AND(  OR(  M7="x",M7="補"  ), OR(  N7 ="補"  ), $AP7 =""),"補休",  IF(  AND(  OR(  M7="x",M7="喪"  ), OR(  N7 ="喪"  ), $AP7 =""),"喪假",  IF(  AND(  OR(  M7="x",M7="婚",M7="產"  ), OR(  N7 ="婚",N7="產"  ), $AP7 =""),"婚(產)假",  IF(  AND(  OR(  M7="x",M7="公"  ), OR(  N7 ="公"  ), $AP7 =""),"公假",  IF(  AND(  OR(  M7="x",M7="補",M7="婚",M7="公",M7="病",M7="事",M7="x榮18-22"  ),OR(N7=""), $AP7 =""  ),"18收",  IF(  AND(  OR(  M7 ="榮14-18",M7 ="榮10-18",M7 ="榮06-18",M7 ="病14-18"  ),OR(  N7 ="x",N7="補",N7="婚",N7="公",N7="病",N7="事",N7="x"  ), $AP7 =""),"18放早走",  IF(  AND(  OR(  M7 =""),OR(  N7 ="x",N7="補",N7="婚",N7="公",N7="病",N7="事",N7="x榮*",N7="榮",N7="榮-22"  ), $AP7 =""),"18放",  IF(  AND(  OR(  M7="當日退伍"  ),OR(  N7="退伍",N7="退", N7=""  ), $AP7 =""),"當日退伍",  IF(AND(  OR(M7="退",M7="退伍" ), OR(N7="退",N7="退伍" ), $AP7 =""),"退伍","全日勤"  )  )  )  )  )  )  )  )  )  )  ),"")</f>
        <v>全日勤</v>
      </c>
      <c r="N106" s="65" t="str">
        <f ca="1">IF(   (ROW(AZ7)-1)&lt;=暫1!$B$2,           IF(  AND(  OR(  N7="x",N7="補"  ), OR(  O7 ="x",O7="補",O7="x榮18-22",O7="x公18-22",O7="x榮22-08"  ), $AP7 =""),"全日休",  IF(  AND(  OR(  N7="x",N7="病"  ), OR(  O7 ="病"  ), $AP7 =""),"病(事)假",  IF(  AND(  OR(  N7="x",N7="補"  ), OR(  O7 ="補"  ), $AP7 =""),"補休",  IF(  AND(  OR(  N7="x",N7="喪"  ), OR(  O7 ="喪"  ), $AP7 =""),"喪假",  IF(  AND(  OR(  N7="x",N7="婚",N7="產"  ), OR(  O7 ="婚",O7="產"  ), $AP7 =""),"婚(產)假",  IF(  AND(  OR(  N7="x",N7="公"  ), OR(  O7 ="公"  ), $AP7 =""),"公假",  IF(  AND(  OR(  N7="x",N7="補",N7="婚",N7="公",N7="病",N7="事",N7="x榮18-22"  ),OR(O7=""), $AP7 =""  ),"18收",  IF(  AND(  OR(  N7 ="榮14-18",N7 ="榮10-18",N7 ="榮06-18",N7 ="病14-18"  ),OR(  O7 ="x",O7="補",O7="婚",O7="公",O7="病",O7="事",O7="x"  ), $AP7 =""),"18放早走",  IF(  AND(  OR(  N7 =""),OR(  O7 ="x",O7="補",O7="婚",O7="公",O7="病",O7="事",O7="x榮*",O7="榮",O7="榮-22"  ), $AP7 =""),"18放",  IF(  AND(  OR(  N7="當日退伍"  ),OR(  O7="退伍",O7="退", O7=""  ), $AP7 =""),"當日退伍",  IF(AND(  OR(N7="退",N7="退伍" ), OR(O7="退",O7="退伍" ), $AP7 =""),"退伍","全日勤"  )  )  )  )  )  )  )  )  )  )  ),"")</f>
        <v>全日勤</v>
      </c>
      <c r="O106" s="65" t="str">
        <f ca="1">IF(   (ROW(BA7)-1)&lt;=暫1!$B$2,           IF(  AND(  OR(  O7="x",O7="補"  ), OR(  P7 ="x",P7="補",P7="x榮18-22",P7="x公18-22",P7="x榮22-08"  ), $AP7 =""),"全日休",  IF(  AND(  OR(  O7="x",O7="病"  ), OR(  P7 ="病"  ), $AP7 =""),"病(事)假",  IF(  AND(  OR(  O7="x",O7="補"  ), OR(  P7 ="補"  ), $AP7 =""),"補休",  IF(  AND(  OR(  O7="x",O7="喪"  ), OR(  P7 ="喪"  ), $AP7 =""),"喪假",  IF(  AND(  OR(  O7="x",O7="婚",O7="產"  ), OR(  P7 ="婚",P7="產"  ), $AP7 =""),"婚(產)假",  IF(  AND(  OR(  O7="x",O7="公"  ), OR(  P7 ="公"  ), $AP7 =""),"公假",  IF(  AND(  OR(  O7="x",O7="補",O7="婚",O7="公",O7="病",O7="事",O7="x榮18-22"  ),OR(P7=""), $AP7 =""  ),"18收",  IF(  AND(  OR(  O7 ="榮14-18",O7 ="榮10-18",O7 ="榮06-18",O7 ="病14-18"  ),OR(  P7 ="x",P7="補",P7="婚",P7="公",P7="病",P7="事",P7="x"  ), $AP7 =""),"18放早走",  IF(  AND(  OR(  O7 =""),OR(  P7 ="x",P7="補",P7="婚",P7="公",P7="病",P7="事",P7="x榮*",P7="榮",P7="榮-22"  ), $AP7 =""),"18放",  IF(  AND(  OR(  O7="當日退伍"  ),OR(  P7="退伍",P7="退", P7=""  ), $AP7 =""),"當日退伍",  IF(AND(  OR(O7="退",O7="退伍" ), OR(P7="退",P7="退伍" ), $AP7 =""),"退伍","全日勤"  )  )  )  )  )  )  )  )  )  )  ),"")</f>
        <v>全日勤</v>
      </c>
      <c r="P106" s="65" t="str">
        <f ca="1">IF(   (ROW(BB7)-1)&lt;=暫1!$B$2,           IF(  AND(  OR(  P7="x",P7="補"  ), OR(  Q7 ="x",Q7="補",Q7="x榮18-22",Q7="x公18-22",Q7="x榮22-08"  ), $AP7 =""),"全日休",  IF(  AND(  OR(  P7="x",P7="病"  ), OR(  Q7 ="病"  ), $AP7 =""),"病(事)假",  IF(  AND(  OR(  P7="x",P7="補"  ), OR(  Q7 ="補"  ), $AP7 =""),"補休",  IF(  AND(  OR(  P7="x",P7="喪"  ), OR(  Q7 ="喪"  ), $AP7 =""),"喪假",  IF(  AND(  OR(  P7="x",P7="婚",P7="產"  ), OR(  Q7 ="婚",Q7="產"  ), $AP7 =""),"婚(產)假",  IF(  AND(  OR(  P7="x",P7="公"  ), OR(  Q7 ="公"  ), $AP7 =""),"公假",  IF(  AND(  OR(  P7="x",P7="補",P7="婚",P7="公",P7="病",P7="事",P7="x榮18-22"  ),OR(Q7=""), $AP7 =""  ),"18收",  IF(  AND(  OR(  P7 ="榮14-18",P7 ="榮10-18",P7 ="榮06-18",P7 ="病14-18"  ),OR(  Q7 ="x",Q7="補",Q7="婚",Q7="公",Q7="病",Q7="事",Q7="x"  ), $AP7 =""),"18放早走",  IF(  AND(  OR(  P7 =""),OR(  Q7 ="x",Q7="補",Q7="婚",Q7="公",Q7="病",Q7="事",Q7="x榮*",Q7="榮",Q7="榮-22"  ), $AP7 =""),"18放",  IF(  AND(  OR(  P7="當日退伍"  ),OR(  Q7="退伍",Q7="退", Q7=""  ), $AP7 =""),"當日退伍",  IF(AND(  OR(P7="退",P7="退伍" ), OR(Q7="退",Q7="退伍" ), $AP7 =""),"退伍","全日勤"  )  )  )  )  )  )  )  )  )  )  ),"")</f>
        <v>全日勤</v>
      </c>
      <c r="Q106" s="65" t="str">
        <f ca="1">IF(   (ROW(BC7)-1)&lt;=暫1!$B$2,           IF(  AND(  OR(  Q7="x",Q7="補"  ), OR(  R7 ="x",R7="補",R7="x榮18-22",R7="x公18-22",R7="x榮22-08"  ), $AP7 =""),"全日休",  IF(  AND(  OR(  Q7="x",Q7="病"  ), OR(  R7 ="病"  ), $AP7 =""),"病(事)假",  IF(  AND(  OR(  Q7="x",Q7="補"  ), OR(  R7 ="補"  ), $AP7 =""),"補休",  IF(  AND(  OR(  Q7="x",Q7="喪"  ), OR(  R7 ="喪"  ), $AP7 =""),"喪假",  IF(  AND(  OR(  Q7="x",Q7="婚",Q7="產"  ), OR(  R7 ="婚",R7="產"  ), $AP7 =""),"婚(產)假",  IF(  AND(  OR(  Q7="x",Q7="公"  ), OR(  R7 ="公"  ), $AP7 =""),"公假",  IF(  AND(  OR(  Q7="x",Q7="補",Q7="婚",Q7="公",Q7="病",Q7="事",Q7="x榮18-22"  ),OR(R7=""), $AP7 =""  ),"18收",  IF(  AND(  OR(  Q7 ="榮14-18",Q7 ="榮10-18",Q7 ="榮06-18",Q7 ="病14-18"  ),OR(  R7 ="x",R7="補",R7="婚",R7="公",R7="病",R7="事",R7="x"  ), $AP7 =""),"18放早走",  IF(  AND(  OR(  Q7 =""),OR(  R7 ="x",R7="補",R7="婚",R7="公",R7="病",R7="事",R7="x榮*",R7="榮",R7="榮-22"  ), $AP7 =""),"18放",  IF(  AND(  OR(  Q7="當日退伍"  ),OR(  R7="退伍",R7="退", R7=""  ), $AP7 =""),"當日退伍",  IF(AND(  OR(Q7="退",Q7="退伍" ), OR(R7="退",R7="退伍" ), $AP7 =""),"退伍","全日勤"  )  )  )  )  )  )  )  )  )  )  ),"")</f>
        <v>全日勤</v>
      </c>
      <c r="R106" s="65" t="str">
        <f ca="1">IF(   (ROW(BD7)-1)&lt;=暫1!$B$2,           IF(  AND(  OR(  R7="x",R7="補"  ), OR(  S7 ="x",S7="補",S7="x榮18-22",S7="x公18-22",S7="x榮22-08"  ), $AP7 =""),"全日休",  IF(  AND(  OR(  R7="x",R7="病"  ), OR(  S7 ="病"  ), $AP7 =""),"病(事)假",  IF(  AND(  OR(  R7="x",R7="補"  ), OR(  S7 ="補"  ), $AP7 =""),"補休",  IF(  AND(  OR(  R7="x",R7="喪"  ), OR(  S7 ="喪"  ), $AP7 =""),"喪假",  IF(  AND(  OR(  R7="x",R7="婚",R7="產"  ), OR(  S7 ="婚",S7="產"  ), $AP7 =""),"婚(產)假",  IF(  AND(  OR(  R7="x",R7="公"  ), OR(  S7 ="公"  ), $AP7 =""),"公假",  IF(  AND(  OR(  R7="x",R7="補",R7="婚",R7="公",R7="病",R7="事",R7="x榮18-22"  ),OR(S7=""), $AP7 =""  ),"18收",  IF(  AND(  OR(  R7 ="榮14-18",R7 ="榮10-18",R7 ="榮06-18",R7 ="病14-18"  ),OR(  S7 ="x",S7="補",S7="婚",S7="公",S7="病",S7="事",S7="x"  ), $AP7 =""),"18放早走",  IF(  AND(  OR(  R7 =""),OR(  S7 ="x",S7="補",S7="婚",S7="公",S7="病",S7="事",S7="x榮*",S7="榮",S7="榮-22"  ), $AP7 =""),"18放",  IF(  AND(  OR(  R7="當日退伍"  ),OR(  S7="退伍",S7="退", S7=""  ), $AP7 =""),"當日退伍",  IF(AND(  OR(R7="退",R7="退伍" ), OR(S7="退",S7="退伍" ), $AP7 =""),"退伍","全日勤"  )  )  )  )  )  )  )  )  )  )  ),"")</f>
        <v>全日勤</v>
      </c>
      <c r="S106" s="65" t="str">
        <f ca="1">IF(   (ROW(BE7)-1)&lt;=暫1!$B$2,           IF(  AND(  OR(  S7="x",S7="補"  ), OR(  T7 ="x",T7="補",T7="x榮18-22",T7="x公18-22",T7="x榮22-08"  ), $AP7 =""),"全日休",  IF(  AND(  OR(  S7="x",S7="病"  ), OR(  T7 ="病"  ), $AP7 =""),"病(事)假",  IF(  AND(  OR(  S7="x",S7="補"  ), OR(  T7 ="補"  ), $AP7 =""),"補休",  IF(  AND(  OR(  S7="x",S7="喪"  ), OR(  T7 ="喪"  ), $AP7 =""),"喪假",  IF(  AND(  OR(  S7="x",S7="婚",S7="產"  ), OR(  T7 ="婚",T7="產"  ), $AP7 =""),"婚(產)假",  IF(  AND(  OR(  S7="x",S7="公"  ), OR(  T7 ="公"  ), $AP7 =""),"公假",  IF(  AND(  OR(  S7="x",S7="補",S7="婚",S7="公",S7="病",S7="事",S7="x榮18-22"  ),OR(T7=""), $AP7 =""  ),"18收",  IF(  AND(  OR(  S7 ="榮14-18",S7 ="榮10-18",S7 ="榮06-18",S7 ="病14-18"  ),OR(  T7 ="x",T7="補",T7="婚",T7="公",T7="病",T7="事",T7="x"  ), $AP7 =""),"18放早走",  IF(  AND(  OR(  S7 =""),OR(  T7 ="x",T7="補",T7="婚",T7="公",T7="病",T7="事",T7="x榮*",T7="榮",T7="榮-22"  ), $AP7 =""),"18放",  IF(  AND(  OR(  S7="當日退伍"  ),OR(  T7="退伍",T7="退", T7=""  ), $AP7 =""),"當日退伍",  IF(AND(  OR(S7="退",S7="退伍" ), OR(T7="退",T7="退伍" ), $AP7 =""),"退伍","全日勤"  )  )  )  )  )  )  )  )  )  )  ),"")</f>
        <v>全日勤</v>
      </c>
      <c r="T106" s="65" t="str">
        <f ca="1">IF(   (ROW(BF7)-1)&lt;=暫1!$B$2,           IF(  AND(  OR(  T7="x",T7="補"  ), OR(  U7 ="x",U7="補",U7="x榮18-22",U7="x公18-22",U7="x榮22-08"  ), $AP7 =""),"全日休",  IF(  AND(  OR(  T7="x",T7="病"  ), OR(  U7 ="病"  ), $AP7 =""),"病(事)假",  IF(  AND(  OR(  T7="x",T7="補"  ), OR(  U7 ="補"  ), $AP7 =""),"補休",  IF(  AND(  OR(  T7="x",T7="喪"  ), OR(  U7 ="喪"  ), $AP7 =""),"喪假",  IF(  AND(  OR(  T7="x",T7="婚",T7="產"  ), OR(  U7 ="婚",U7="產"  ), $AP7 =""),"婚(產)假",  IF(  AND(  OR(  T7="x",T7="公"  ), OR(  U7 ="公"  ), $AP7 =""),"公假",  IF(  AND(  OR(  T7="x",T7="補",T7="婚",T7="公",T7="病",T7="事",T7="x榮18-22"  ),OR(U7=""), $AP7 =""  ),"18收",  IF(  AND(  OR(  T7 ="榮14-18",T7 ="榮10-18",T7 ="榮06-18",T7 ="病14-18"  ),OR(  U7 ="x",U7="補",U7="婚",U7="公",U7="病",U7="事",U7="x"  ), $AP7 =""),"18放早走",  IF(  AND(  OR(  T7 =""),OR(  U7 ="x",U7="補",U7="婚",U7="公",U7="病",U7="事",U7="x榮*",U7="榮",U7="榮-22"  ), $AP7 =""),"18放",  IF(  AND(  OR(  T7="當日退伍"  ),OR(  U7="退伍",U7="退", U7=""  ), $AP7 =""),"當日退伍",  IF(AND(  OR(T7="退",T7="退伍" ), OR(U7="退",U7="退伍" ), $AP7 =""),"退伍","全日勤"  )  )  )  )  )  )  )  )  )  )  ),"")</f>
        <v>全日勤</v>
      </c>
      <c r="U106" s="65" t="str">
        <f ca="1">IF(   (ROW(BG7)-1)&lt;=暫1!$B$2,           IF(  AND(  OR(  U7="x",U7="補"  ), OR(  V7 ="x",V7="補",V7="x榮18-22",V7="x公18-22",V7="x榮22-08"  ), $AP7 =""),"全日休",  IF(  AND(  OR(  U7="x",U7="病"  ), OR(  V7 ="病"  ), $AP7 =""),"病(事)假",  IF(  AND(  OR(  U7="x",U7="補"  ), OR(  V7 ="補"  ), $AP7 =""),"補休",  IF(  AND(  OR(  U7="x",U7="喪"  ), OR(  V7 ="喪"  ), $AP7 =""),"喪假",  IF(  AND(  OR(  U7="x",U7="婚",U7="產"  ), OR(  V7 ="婚",V7="產"  ), $AP7 =""),"婚(產)假",  IF(  AND(  OR(  U7="x",U7="公"  ), OR(  V7 ="公"  ), $AP7 =""),"公假",  IF(  AND(  OR(  U7="x",U7="補",U7="婚",U7="公",U7="病",U7="事",U7="x榮18-22"  ),OR(V7=""), $AP7 =""  ),"18收",  IF(  AND(  OR(  U7 ="榮14-18",U7 ="榮10-18",U7 ="榮06-18",U7 ="病14-18"  ),OR(  V7 ="x",V7="補",V7="婚",V7="公",V7="病",V7="事",V7="x"  ), $AP7 =""),"18放早走",  IF(  AND(  OR(  U7 =""),OR(  V7 ="x",V7="補",V7="婚",V7="公",V7="病",V7="事",V7="x榮*",V7="榮",V7="榮-22"  ), $AP7 =""),"18放",  IF(  AND(  OR(  U7="當日退伍"  ),OR(  V7="退伍",V7="退", V7=""  ), $AP7 =""),"當日退伍",  IF(AND(  OR(U7="退",U7="退伍" ), OR(V7="退",V7="退伍" ), $AP7 =""),"退伍","全日勤"  )  )  )  )  )  )  )  )  )  )  ),"")</f>
        <v>全日勤</v>
      </c>
      <c r="V106" s="65" t="str">
        <f ca="1">IF(   (ROW(BH7)-1)&lt;=暫1!$B$2,           IF(  AND(  OR(  V7="x",V7="補"  ), OR(  W7 ="x",W7="補",W7="x榮18-22",W7="x公18-22",W7="x榮22-08"  ), $AP7 =""),"全日休",  IF(  AND(  OR(  V7="x",V7="病"  ), OR(  W7 ="病"  ), $AP7 =""),"病(事)假",  IF(  AND(  OR(  V7="x",V7="補"  ), OR(  W7 ="補"  ), $AP7 =""),"補休",  IF(  AND(  OR(  V7="x",V7="喪"  ), OR(  W7 ="喪"  ), $AP7 =""),"喪假",  IF(  AND(  OR(  V7="x",V7="婚",V7="產"  ), OR(  W7 ="婚",W7="產"  ), $AP7 =""),"婚(產)假",  IF(  AND(  OR(  V7="x",V7="公"  ), OR(  W7 ="公"  ), $AP7 =""),"公假",  IF(  AND(  OR(  V7="x",V7="補",V7="婚",V7="公",V7="病",V7="事",V7="x榮18-22"  ),OR(W7=""), $AP7 =""  ),"18收",  IF(  AND(  OR(  V7 ="榮14-18",V7 ="榮10-18",V7 ="榮06-18",V7 ="病14-18"  ),OR(  W7 ="x",W7="補",W7="婚",W7="公",W7="病",W7="事",W7="x"  ), $AP7 =""),"18放早走",  IF(  AND(  OR(  V7 =""),OR(  W7 ="x",W7="補",W7="婚",W7="公",W7="病",W7="事",W7="x榮*",W7="榮",W7="榮-22"  ), $AP7 =""),"18放",  IF(  AND(  OR(  V7="當日退伍"  ),OR(  W7="退伍",W7="退", W7=""  ), $AP7 =""),"當日退伍",  IF(AND(  OR(V7="退",V7="退伍" ), OR(W7="退",W7="退伍" ), $AP7 =""),"退伍","全日勤"  )  )  )  )  )  )  )  )  )  )  ),"")</f>
        <v>全日勤</v>
      </c>
      <c r="W106" s="65" t="str">
        <f ca="1">IF(   (ROW(BI7)-1)&lt;=暫1!$B$2,           IF(  AND(  OR(  W7="x",W7="補"  ), OR(  X7 ="x",X7="補",X7="x榮18-22",X7="x公18-22",X7="x榮22-08"  ), $AP7 =""),"全日休",  IF(  AND(  OR(  W7="x",W7="病"  ), OR(  X7 ="病"  ), $AP7 =""),"病(事)假",  IF(  AND(  OR(  W7="x",W7="補"  ), OR(  X7 ="補"  ), $AP7 =""),"補休",  IF(  AND(  OR(  W7="x",W7="喪"  ), OR(  X7 ="喪"  ), $AP7 =""),"喪假",  IF(  AND(  OR(  W7="x",W7="婚",W7="產"  ), OR(  X7 ="婚",X7="產"  ), $AP7 =""),"婚(產)假",  IF(  AND(  OR(  W7="x",W7="公"  ), OR(  X7 ="公"  ), $AP7 =""),"公假",  IF(  AND(  OR(  W7="x",W7="補",W7="婚",W7="公",W7="病",W7="事",W7="x榮18-22"  ),OR(X7=""), $AP7 =""  ),"18收",  IF(  AND(  OR(  W7 ="榮14-18",W7 ="榮10-18",W7 ="榮06-18",W7 ="病14-18"  ),OR(  X7 ="x",X7="補",X7="婚",X7="公",X7="病",X7="事",X7="x"  ), $AP7 =""),"18放早走",  IF(  AND(  OR(  W7 =""),OR(  X7 ="x",X7="補",X7="婚",X7="公",X7="病",X7="事",X7="x榮*",X7="榮",X7="榮-22"  ), $AP7 =""),"18放",  IF(  AND(  OR(  W7="當日退伍"  ),OR(  X7="退伍",X7="退", X7=""  ), $AP7 =""),"當日退伍",  IF(AND(  OR(W7="退",W7="退伍" ), OR(X7="退",X7="退伍" ), $AP7 =""),"退伍","全日勤"  )  )  )  )  )  )  )  )  )  )  ),"")</f>
        <v>全日勤</v>
      </c>
      <c r="X106" s="65" t="str">
        <f ca="1">IF(   (ROW(BJ7)-1)&lt;=暫1!$B$2,           IF(  AND(  OR(  X7="x",X7="補"  ), OR(  Y7 ="x",Y7="補",Y7="x榮18-22",Y7="x公18-22",Y7="x榮22-08"  ), $AP7 =""),"全日休",  IF(  AND(  OR(  X7="x",X7="病"  ), OR(  Y7 ="病"  ), $AP7 =""),"病(事)假",  IF(  AND(  OR(  X7="x",X7="補"  ), OR(  Y7 ="補"  ), $AP7 =""),"補休",  IF(  AND(  OR(  X7="x",X7="喪"  ), OR(  Y7 ="喪"  ), $AP7 =""),"喪假",  IF(  AND(  OR(  X7="x",X7="婚",X7="產"  ), OR(  Y7 ="婚",Y7="產"  ), $AP7 =""),"婚(產)假",  IF(  AND(  OR(  X7="x",X7="公"  ), OR(  Y7 ="公"  ), $AP7 =""),"公假",  IF(  AND(  OR(  X7="x",X7="補",X7="婚",X7="公",X7="病",X7="事",X7="x榮18-22"  ),OR(Y7=""), $AP7 =""  ),"18收",  IF(  AND(  OR(  X7 ="榮14-18",X7 ="榮10-18",X7 ="榮06-18",X7 ="病14-18"  ),OR(  Y7 ="x",Y7="補",Y7="婚",Y7="公",Y7="病",Y7="事",Y7="x"  ), $AP7 =""),"18放早走",  IF(  AND(  OR(  X7 =""),OR(  Y7 ="x",Y7="補",Y7="婚",Y7="公",Y7="病",Y7="事",Y7="x榮*",Y7="榮",Y7="榮-22"  ), $AP7 =""),"18放",  IF(  AND(  OR(  X7="當日退伍"  ),OR(  Y7="退伍",Y7="退", Y7=""  ), $AP7 =""),"當日退伍",  IF(AND(  OR(X7="退",X7="退伍" ), OR(Y7="退",Y7="退伍" ), $AP7 =""),"退伍","全日勤"  )  )  )  )  )  )  )  )  )  )  ),"")</f>
        <v>全日勤</v>
      </c>
      <c r="Y106" s="65" t="str">
        <f ca="1">IF(   (ROW(BK7)-1)&lt;=暫1!$B$2,           IF(  AND(  OR(  Y7="x",Y7="補"  ), OR(  Z7 ="x",Z7="補",Z7="x榮18-22",Z7="x公18-22",Z7="x榮22-08"  ), $AP7 =""),"全日休",  IF(  AND(  OR(  Y7="x",Y7="病"  ), OR(  Z7 ="病"  ), $AP7 =""),"病(事)假",  IF(  AND(  OR(  Y7="x",Y7="補"  ), OR(  Z7 ="補"  ), $AP7 =""),"補休",  IF(  AND(  OR(  Y7="x",Y7="喪"  ), OR(  Z7 ="喪"  ), $AP7 =""),"喪假",  IF(  AND(  OR(  Y7="x",Y7="婚",Y7="產"  ), OR(  Z7 ="婚",Z7="產"  ), $AP7 =""),"婚(產)假",  IF(  AND(  OR(  Y7="x",Y7="公"  ), OR(  Z7 ="公"  ), $AP7 =""),"公假",  IF(  AND(  OR(  Y7="x",Y7="補",Y7="婚",Y7="公",Y7="病",Y7="事",Y7="x榮18-22"  ),OR(Z7=""), $AP7 =""  ),"18收",  IF(  AND(  OR(  Y7 ="榮14-18",Y7 ="榮10-18",Y7 ="榮06-18",Y7 ="病14-18"  ),OR(  Z7 ="x",Z7="補",Z7="婚",Z7="公",Z7="病",Z7="事",Z7="x"  ), $AP7 =""),"18放早走",  IF(  AND(  OR(  Y7 =""),OR(  Z7 ="x",Z7="補",Z7="婚",Z7="公",Z7="病",Z7="事",Z7="x榮*",Z7="榮",Z7="榮-22"  ), $AP7 =""),"18放",  IF(  AND(  OR(  Y7="當日退伍"  ),OR(  Z7="退伍",Z7="退", Z7=""  ), $AP7 =""),"當日退伍",  IF(AND(  OR(Y7="退",Y7="退伍" ), OR(Z7="退",Z7="退伍" ), $AP7 =""),"退伍","全日勤"  )  )  )  )  )  )  )  )  )  )  ),"")</f>
        <v>全日勤</v>
      </c>
      <c r="Z106" s="65" t="str">
        <f ca="1">IF(   (ROW(BL7)-1)&lt;=暫1!$B$2,           IF(  AND(  OR(  Z7="x",Z7="補"  ), OR(  AA7 ="x",AA7="補",AA7="x榮18-22",AA7="x公18-22",AA7="x榮22-08"  ), $AP7 =""),"全日休",  IF(  AND(  OR(  Z7="x",Z7="病"  ), OR(  AA7 ="病"  ), $AP7 =""),"病(事)假",  IF(  AND(  OR(  Z7="x",Z7="補"  ), OR(  AA7 ="補"  ), $AP7 =""),"補休",  IF(  AND(  OR(  Z7="x",Z7="喪"  ), OR(  AA7 ="喪"  ), $AP7 =""),"喪假",  IF(  AND(  OR(  Z7="x",Z7="婚",Z7="產"  ), OR(  AA7 ="婚",AA7="產"  ), $AP7 =""),"婚(產)假",  IF(  AND(  OR(  Z7="x",Z7="公"  ), OR(  AA7 ="公"  ), $AP7 =""),"公假",  IF(  AND(  OR(  Z7="x",Z7="補",Z7="婚",Z7="公",Z7="病",Z7="事",Z7="x榮18-22"  ),OR(AA7=""), $AP7 =""  ),"18收",  IF(  AND(  OR(  Z7 ="榮14-18",Z7 ="榮10-18",Z7 ="榮06-18",Z7 ="病14-18"  ),OR(  AA7 ="x",AA7="補",AA7="婚",AA7="公",AA7="病",AA7="事",AA7="x"  ), $AP7 =""),"18放早走",  IF(  AND(  OR(  Z7 =""),OR(  AA7 ="x",AA7="補",AA7="婚",AA7="公",AA7="病",AA7="事",AA7="x榮*",AA7="榮",AA7="榮-22"  ), $AP7 =""),"18放",  IF(  AND(  OR(  Z7="當日退伍"  ),OR(  AA7="退伍",AA7="退", AA7=""  ), $AP7 =""),"當日退伍",  IF(AND(  OR(Z7="退",Z7="退伍" ), OR(AA7="退",AA7="退伍" ), $AP7 =""),"退伍","全日勤"  )  )  )  )  )  )  )  )  )  )  ),"")</f>
        <v>18放</v>
      </c>
      <c r="AA106" s="65" t="str">
        <f ca="1">IF(   (ROW(BM7)-1)&lt;=暫1!$B$2,           IF(  AND(  OR(  AA7="x",AA7="補"  ), OR(  AB7 ="x",AB7="補",AB7="x榮18-22",AB7="x公18-22",AB7="x榮22-08"  ), $AP7 =""),"全日休",  IF(  AND(  OR(  AA7="x",AA7="病"  ), OR(  AB7 ="病"  ), $AP7 =""),"病(事)假",  IF(  AND(  OR(  AA7="x",AA7="補"  ), OR(  AB7 ="補"  ), $AP7 =""),"補休",  IF(  AND(  OR(  AA7="x",AA7="喪"  ), OR(  AB7 ="喪"  ), $AP7 =""),"喪假",  IF(  AND(  OR(  AA7="x",AA7="婚",AA7="產"  ), OR(  AB7 ="婚",AB7="產"  ), $AP7 =""),"婚(產)假",  IF(  AND(  OR(  AA7="x",AA7="公"  ), OR(  AB7 ="公"  ), $AP7 =""),"公假",  IF(  AND(  OR(  AA7="x",AA7="補",AA7="婚",AA7="公",AA7="病",AA7="事",AA7="x榮18-22"  ),OR(AB7=""), $AP7 =""  ),"18收",  IF(  AND(  OR(  AA7 ="榮14-18",AA7 ="榮10-18",AA7 ="榮06-18",AA7 ="病14-18"  ),OR(  AB7 ="x",AB7="補",AB7="婚",AB7="公",AB7="病",AB7="事",AB7="x"  ), $AP7 =""),"18放早走",  IF(  AND(  OR(  AA7 =""),OR(  AB7 ="x",AB7="補",AB7="婚",AB7="公",AB7="病",AB7="事",AB7="x榮*",AB7="榮",AB7="榮-22"  ), $AP7 =""),"18放",  IF(  AND(  OR(  AA7="當日退伍"  ),OR(  AB7="退伍",AB7="退", AB7=""  ), $AP7 =""),"當日退伍",  IF(AND(  OR(AA7="退",AA7="退伍" ), OR(AB7="退",AB7="退伍" ), $AP7 =""),"退伍","全日勤"  )  )  )  )  )  )  )  )  )  )  ),"")</f>
        <v>全日休</v>
      </c>
      <c r="AB106" s="65" t="str">
        <f ca="1">IF(   (ROW(BN7)-1)&lt;=暫1!$B$2,           IF(  AND(  OR(  AB7="x",AB7="補"  ), OR(  AC7 ="x",AC7="補",AC7="x榮18-22",AC7="x公18-22",AC7="x榮22-08"  ), $AP7 =""),"全日休",  IF(  AND(  OR(  AB7="x",AB7="病"  ), OR(  AC7 ="病"  ), $AP7 =""),"病(事)假",  IF(  AND(  OR(  AB7="x",AB7="補"  ), OR(  AC7 ="補"  ), $AP7 =""),"補休",  IF(  AND(  OR(  AB7="x",AB7="喪"  ), OR(  AC7 ="喪"  ), $AP7 =""),"喪假",  IF(  AND(  OR(  AB7="x",AB7="婚",AB7="產"  ), OR(  AC7 ="婚",AC7="產"  ), $AP7 =""),"婚(產)假",  IF(  AND(  OR(  AB7="x",AB7="公"  ), OR(  AC7 ="公"  ), $AP7 =""),"公假",  IF(  AND(  OR(  AB7="x",AB7="補",AB7="婚",AB7="公",AB7="病",AB7="事",AB7="x榮18-22"  ),OR(AC7=""), $AP7 =""  ),"18收",  IF(  AND(  OR(  AB7 ="榮14-18",AB7 ="榮10-18",AB7 ="榮06-18",AB7 ="病14-18"  ),OR(  AC7 ="x",AC7="補",AC7="婚",AC7="公",AC7="病",AC7="事",AC7="x"  ), $AP7 =""),"18放早走",  IF(  AND(  OR(  AB7 =""),OR(  AC7 ="x",AC7="補",AC7="婚",AC7="公",AC7="病",AC7="事",AC7="x榮*",AC7="榮",AC7="榮-22"  ), $AP7 =""),"18放",  IF(  AND(  OR(  AB7="當日退伍"  ),OR(  AC7="退伍",AC7="退", AC7=""  ), $AP7 =""),"當日退伍",  IF(AND(  OR(AB7="退",AB7="退伍" ), OR(AC7="退",AC7="退伍" ), $AP7 =""),"退伍","全日勤"  )  )  )  )  )  )  )  )  )  )  ),"")</f>
        <v>全日休</v>
      </c>
      <c r="AC106" s="65" t="str">
        <f ca="1">IF(   (ROW(BO7)-1)&lt;=暫1!$B$2,           IF(  AND(  OR(  AC7="x",AC7="補"  ), OR(  AD7 ="x",AD7="補",AD7="x榮18-22",AD7="x公18-22",AD7="x榮22-08"  ), $AP7 =""),"全日休",  IF(  AND(  OR(  AC7="x",AC7="病"  ), OR(  AD7 ="病"  ), $AP7 =""),"病(事)假",  IF(  AND(  OR(  AC7="x",AC7="補"  ), OR(  AD7 ="補"  ), $AP7 =""),"補休",  IF(  AND(  OR(  AC7="x",AC7="喪"  ), OR(  AD7 ="喪"  ), $AP7 =""),"喪假",  IF(  AND(  OR(  AC7="x",AC7="婚",AC7="產"  ), OR(  AD7 ="婚",AD7="產"  ), $AP7 =""),"婚(產)假",  IF(  AND(  OR(  AC7="x",AC7="公"  ), OR(  AD7 ="公"  ), $AP7 =""),"公假",  IF(  AND(  OR(  AC7="x",AC7="補",AC7="婚",AC7="公",AC7="病",AC7="事",AC7="x榮18-22"  ),OR(AD7=""), $AP7 =""  ),"18收",  IF(  AND(  OR(  AC7 ="榮14-18",AC7 ="榮10-18",AC7 ="榮06-18",AC7 ="病14-18"  ),OR(  AD7 ="x",AD7="補",AD7="婚",AD7="公",AD7="病",AD7="事",AD7="x"  ), $AP7 =""),"18放早走",  IF(  AND(  OR(  AC7 =""),OR(  AD7 ="x",AD7="補",AD7="婚",AD7="公",AD7="病",AD7="事",AD7="x榮*",AD7="榮",AD7="榮-22"  ), $AP7 =""),"18放",  IF(  AND(  OR(  AC7="當日退伍"  ),OR(  AD7="退伍",AD7="退", AD7=""  ), $AP7 =""),"當日退伍",  IF(AND(  OR(AC7="退",AC7="退伍" ), OR(AD7="退",AD7="退伍" ), $AP7 =""),"退伍","全日勤"  )  )  )  )  )  )  )  )  )  )  ),"")</f>
        <v>18收</v>
      </c>
      <c r="AD106" s="65" t="str">
        <f ca="1">IF(   (ROW(BP7)-1)&lt;=暫1!$B$2,           IF(  AND(  OR(  AD7="x",AD7="補"  ), OR(  AE7 ="x",AE7="補",AE7="x榮18-22",AE7="x公18-22",AE7="x榮22-08"  ), $AP7 =""),"全日休",  IF(  AND(  OR(  AD7="x",AD7="病"  ), OR(  AE7 ="病"  ), $AP7 =""),"病(事)假",  IF(  AND(  OR(  AD7="x",AD7="補"  ), OR(  AE7 ="補"  ), $AP7 =""),"補休",  IF(  AND(  OR(  AD7="x",AD7="喪"  ), OR(  AE7 ="喪"  ), $AP7 =""),"喪假",  IF(  AND(  OR(  AD7="x",AD7="婚",AD7="產"  ), OR(  AE7 ="婚",AE7="產"  ), $AP7 =""),"婚(產)假",  IF(  AND(  OR(  AD7="x",AD7="公"  ), OR(  AE7 ="公"  ), $AP7 =""),"公假",  IF(  AND(  OR(  AD7="x",AD7="補",AD7="婚",AD7="公",AD7="病",AD7="事",AD7="x榮18-22"  ),OR(AE7=""), $AP7 =""  ),"18收",  IF(  AND(  OR(  AD7 ="榮14-18",AD7 ="榮10-18",AD7 ="榮06-18",AD7 ="病14-18"  ),OR(  AE7 ="x",AE7="補",AE7="婚",AE7="公",AE7="病",AE7="事",AE7="x"  ), $AP7 =""),"18放早走",  IF(  AND(  OR(  AD7 =""),OR(  AE7 ="x",AE7="補",AE7="婚",AE7="公",AE7="病",AE7="事",AE7="x榮*",AE7="榮",AE7="榮-22"  ), $AP7 =""),"18放",  IF(  AND(  OR(  AD7="當日退伍"  ),OR(  AE7="退伍",AE7="退", AE7=""  ), $AP7 =""),"當日退伍",  IF(AND(  OR(AD7="退",AD7="退伍" ), OR(AE7="退",AE7="退伍" ), $AP7 =""),"退伍","全日勤"  )  )  )  )  )  )  )  )  )  )  ),"")</f>
        <v>全日勤</v>
      </c>
      <c r="AE106" s="65" t="str">
        <f ca="1">IF(   (ROW(BQ7)-1)&lt;=暫1!$B$2,           IF(  AND(  OR(  AE7="x",AE7="補"  ), OR(  AF7 ="x",AF7="補",AF7="x榮18-22",AF7="x公18-22",AF7="x榮22-08"  ), $AP7 =""),"全日休",  IF(  AND(  OR(  AE7="x",AE7="病"  ), OR(  AF7 ="病"  ), $AP7 =""),"病(事)假",  IF(  AND(  OR(  AE7="x",AE7="補"  ), OR(  AF7 ="補"  ), $AP7 =""),"補休",  IF(  AND(  OR(  AE7="x",AE7="喪"  ), OR(  AF7 ="喪"  ), $AP7 =""),"喪假",  IF(  AND(  OR(  AE7="x",AE7="婚",AE7="產"  ), OR(  AF7 ="婚",AF7="產"  ), $AP7 =""),"婚(產)假",  IF(  AND(  OR(  AE7="x",AE7="公"  ), OR(  AF7 ="公"  ), $AP7 =""),"公假",  IF(  AND(  OR(  AE7="x",AE7="補",AE7="婚",AE7="公",AE7="病",AE7="事",AE7="x榮18-22"  ),OR(AF7=""), $AP7 =""  ),"18收",  IF(  AND(  OR(  AE7 ="榮14-18",AE7 ="榮10-18",AE7 ="榮06-18",AE7 ="病14-18"  ),OR(  AF7 ="x",AF7="補",AF7="婚",AF7="公",AF7="病",AF7="事",AF7="x"  ), $AP7 =""),"18放早走",  IF(  AND(  OR(  AE7 =""),OR(  AF7 ="x",AF7="補",AF7="婚",AF7="公",AF7="病",AF7="事",AF7="x榮*",AF7="榮",AF7="榮-22"  ), $AP7 =""),"18放",  IF(  AND(  OR(  AE7="當日退伍"  ),OR(  AF7="退伍",AF7="退", AF7=""  ), $AP7 =""),"當日退伍",  IF(AND(  OR(AE7="退",AE7="退伍" ), OR(AF7="退",AF7="退伍" ), $AP7 =""),"退伍","全日勤"  )  )  )  )  )  )  )  )  )  )  ),"")</f>
        <v>全日勤</v>
      </c>
      <c r="AF106" s="65" t="str">
        <f ca="1">IF(   (ROW(BR7)-1)&lt;=暫1!$B$2,           IF(  AND(  OR(  AF7="x",AF7="補"  ), OR(  AG7 ="x",AG7="補",AG7="x榮18-22",AG7="x公18-22",AG7="x榮22-08"  ), $AP7 =""),"全日休",  IF(  AND(  OR(  AF7="x",AF7="病"  ), OR(  AG7 ="病"  ), $AP7 =""),"病(事)假",  IF(  AND(  OR(  AF7="x",AF7="補"  ), OR(  AG7 ="補"  ), $AP7 =""),"補休",  IF(  AND(  OR(  AF7="x",AF7="喪"  ), OR(  AG7 ="喪"  ), $AP7 =""),"喪假",  IF(  AND(  OR(  AF7="x",AF7="婚",AF7="產"  ), OR(  AG7 ="婚",AG7="產"  ), $AP7 =""),"婚(產)假",  IF(  AND(  OR(  AF7="x",AF7="公"  ), OR(  AG7 ="公"  ), $AP7 =""),"公假",  IF(  AND(  OR(  AF7="x",AF7="補",AF7="婚",AF7="公",AF7="病",AF7="事",AF7="x榮18-22"  ),OR(AG7=""), $AP7 =""  ),"18收",  IF(  AND(  OR(  AF7 ="榮14-18",AF7 ="榮10-18",AF7 ="榮06-18",AF7 ="病14-18"  ),OR(  AG7 ="x",AG7="補",AG7="婚",AG7="公",AG7="病",AG7="事",AG7="x"  ), $AP7 =""),"18放早走",  IF(  AND(  OR(  AF7 =""),OR(  AG7 ="x",AG7="補",AG7="婚",AG7="公",AG7="病",AG7="事",AG7="x榮*",AG7="榮",AG7="榮-22"  ), $AP7 =""),"18放",  IF(  AND(  OR(  AF7="當日退伍"  ),OR(  AG7="退伍",AG7="退", AG7=""  ), $AP7 =""),"當日退伍",  IF(AND(  OR(AF7="退",AF7="退伍" ), OR(AG7="退",AG7="退伍" ), $AP7 =""),"退伍","全日勤"  )  )  )  )  )  )  )  )  )  )  ),"")</f>
        <v>全日勤</v>
      </c>
      <c r="AG106" s="65" t="str">
        <f ca="1">IF(   (ROW(BS7)-1)&lt;=暫1!$B$2,           IF(  AND(  OR(  AG7="x",AG7="補"  ), OR(  AH7 ="x",AH7="補",AH7="x榮18-22",AH7="x公18-22",AH7="x榮22-08"  ), $AP7 =""),"全日休",  IF(  AND(  OR(  AG7="x",AG7="病"  ), OR(  AH7 ="病"  ), $AP7 =""),"病(事)假",  IF(  AND(  OR(  AG7="x",AG7="補"  ), OR(  AH7 ="補"  ), $AP7 =""),"補休",  IF(  AND(  OR(  AG7="x",AG7="喪"  ), OR(  AH7 ="喪"  ), $AP7 =""),"喪假",  IF(  AND(  OR(  AG7="x",AG7="婚",AG7="產"  ), OR(  AH7 ="婚",AH7="產"  ), $AP7 =""),"婚(產)假",  IF(  AND(  OR(  AG7="x",AG7="公"  ), OR(  AH7 ="公"  ), $AP7 =""),"公假",  IF(  AND(  OR(  AG7="x",AG7="補",AG7="婚",AG7="公",AG7="病",AG7="事",AG7="x榮18-22"  ),OR(AH7=""), $AP7 =""  ),"18收",  IF(  AND(  OR(  AG7 ="榮14-18",AG7 ="榮10-18",AG7 ="榮06-18",AG7 ="病14-18"  ),OR(  AH7 ="x",AH7="補",AH7="婚",AH7="公",AH7="病",AH7="事",AH7="x"  ), $AP7 =""),"18放早走",  IF(  AND(  OR(  AG7 =""),OR(  AH7 ="x",AH7="補",AH7="婚",AH7="公",AH7="病",AH7="事",AH7="x榮*",AH7="榮",AH7="榮-22"  ), $AP7 =""),"18放",  IF(  AND(  OR(  AG7="當日退伍"  ),OR(  AH7="退伍",AH7="退", AH7=""  ), $AP7 =""),"當日退伍",  IF(AND(  OR(AG7="退",AG7="退伍" ), OR(AH7="退",AH7="退伍" ), $AP7 =""),"退伍","全日勤"  )  )  )  )  )  )  )  )  )  )  ),"")</f>
        <v>18收</v>
      </c>
      <c r="AH106" s="65"/>
      <c r="AI106" s="65"/>
      <c r="AJ106" s="65"/>
      <c r="AP106" s="62"/>
      <c r="AU106" s="62"/>
      <c r="AV106" s="62"/>
      <c r="AY106" s="62"/>
      <c r="AZ106" s="62"/>
      <c r="BA106" s="62"/>
      <c r="BB106" s="62"/>
      <c r="BC106" s="62"/>
    </row>
    <row r="107" spans="1:55">
      <c r="A107" s="65">
        <f t="shared" si="14"/>
        <v>7</v>
      </c>
      <c r="B107" s="65" t="str">
        <f t="shared" si="15"/>
        <v>鄭謙泰</v>
      </c>
      <c r="C107" s="65" t="str">
        <f ca="1">IF(   (ROW(AO8)-1)&lt;=暫1!$B$2,           IF(  AND(  OR(  C8="x",C8="補"  ), OR(  D8 ="x",D8="補",D8="x榮18-22",D8="x公18-22",D8="x榮22-08"  ), $AP8 =""),"全日休",  IF(  AND(  OR(  C8="x",C8="病"  ), OR(  D8 ="病"  ), $AP8 =""),"病(事)假",  IF(  AND(  OR(  C8="x",C8="補"  ), OR(  D8 ="補"  ), $AP8 =""),"補休",  IF(  AND(  OR(  C8="x",C8="喪"  ), OR(  D8 ="喪"  ), $AP8 =""),"喪假",  IF(  AND(  OR(  C8="x",C8="婚",C8="產"  ), OR(  D8 ="婚",D8="產"  ), $AP8 =""),"婚(產)假",  IF(  AND(  OR(  C8="x",C8="公"  ), OR(  D8 ="公"  ), $AP8 =""),"公假",  IF(  AND(  OR(  C8="x",C8="補",C8="婚",C8="公",C8="病",C8="事",C8="x榮18-22"  ),OR(D8=""), $AP8 =""  ),"18收",  IF(  AND(  OR(  C8 ="榮14-18",C8 ="榮10-18",C8 ="榮06-18",C8 ="病14-18"  ),OR(  D8 ="x",D8="補",D8="婚",D8="公",D8="病",D8="事",D8="x"  ), $AP8 =""),"18放早走",  IF(  AND(  OR(  C8 =""),OR(  D8 ="x",D8="補",D8="婚",D8="公",D8="病",D8="事",D8="x榮*",D8="榮",D8="榮-22"  ), $AP8 =""),"18放",  IF(  AND(  OR(  C8="當日退伍"  ),OR(  D8="退伍",D8="退", D8=""  ), $AP8 =""),"當日退伍",  IF(AND(  OR(C8="退",C8="退伍" ), OR(D8="退",D8="退伍" ), $AP8 =""),"退伍","全日勤"  )  )  )  )  )  )  )  )  )  )  ),"")</f>
        <v>全日勤</v>
      </c>
      <c r="D107" s="65" t="str">
        <f ca="1">IF(   (ROW(AP8)-1)&lt;=暫1!$B$2,           IF(  AND(  OR(  D8="x",D8="補"  ), OR(  E8 ="x",E8="補",E8="x榮18-22",E8="x公18-22",E8="x榮22-08"  ), $AP8 =""),"全日休",  IF(  AND(  OR(  D8="x",D8="病"  ), OR(  E8 ="病"  ), $AP8 =""),"病(事)假",  IF(  AND(  OR(  D8="x",D8="補"  ), OR(  E8 ="補"  ), $AP8 =""),"補休",  IF(  AND(  OR(  D8="x",D8="喪"  ), OR(  E8 ="喪"  ), $AP8 =""),"喪假",  IF(  AND(  OR(  D8="x",D8="婚",D8="產"  ), OR(  E8 ="婚",E8="產"  ), $AP8 =""),"婚(產)假",  IF(  AND(  OR(  D8="x",D8="公"  ), OR(  E8 ="公"  ), $AP8 =""),"公假",  IF(  AND(  OR(  D8="x",D8="補",D8="婚",D8="公",D8="病",D8="事",D8="x榮18-22"  ),OR(E8=""), $AP8 =""  ),"18收",  IF(  AND(  OR(  D8 ="榮14-18",D8 ="榮10-18",D8 ="榮06-18",D8 ="病14-18"  ),OR(  E8 ="x",E8="補",E8="婚",E8="公",E8="病",E8="事",E8="x"  ), $AP8 =""),"18放早走",  IF(  AND(  OR(  D8 =""),OR(  E8 ="x",E8="補",E8="婚",E8="公",E8="病",E8="事",E8="x榮*",E8="榮",E8="榮-22"  ), $AP8 =""),"18放",  IF(  AND(  OR(  D8="當日退伍"  ),OR(  E8="退伍",E8="退", E8=""  ), $AP8 =""),"當日退伍",  IF(AND(  OR(D8="退",D8="退伍" ), OR(E8="退",E8="退伍" ), $AP8 =""),"退伍","全日勤"  )  )  )  )  )  )  )  )  )  )  ),"")</f>
        <v>全日勤</v>
      </c>
      <c r="E107" s="65" t="str">
        <f ca="1">IF(   (ROW(AQ8)-1)&lt;=暫1!$B$2,           IF(  AND(  OR(  E8="x",E8="補"  ), OR(  F8 ="x",F8="補",F8="x榮18-22",F8="x公18-22",F8="x榮22-08"  ), $AP8 =""),"全日休",  IF(  AND(  OR(  E8="x",E8="病"  ), OR(  F8 ="病"  ), $AP8 =""),"病(事)假",  IF(  AND(  OR(  E8="x",E8="補"  ), OR(  F8 ="補"  ), $AP8 =""),"補休",  IF(  AND(  OR(  E8="x",E8="喪"  ), OR(  F8 ="喪"  ), $AP8 =""),"喪假",  IF(  AND(  OR(  E8="x",E8="婚",E8="產"  ), OR(  F8 ="婚",F8="產"  ), $AP8 =""),"婚(產)假",  IF(  AND(  OR(  E8="x",E8="公"  ), OR(  F8 ="公"  ), $AP8 =""),"公假",  IF(  AND(  OR(  E8="x",E8="補",E8="婚",E8="公",E8="病",E8="事",E8="x榮18-22"  ),OR(F8=""), $AP8 =""  ),"18收",  IF(  AND(  OR(  E8 ="榮14-18",E8 ="榮10-18",E8 ="榮06-18",E8 ="病14-18"  ),OR(  F8 ="x",F8="補",F8="婚",F8="公",F8="病",F8="事",F8="x"  ), $AP8 =""),"18放早走",  IF(  AND(  OR(  E8 =""),OR(  F8 ="x",F8="補",F8="婚",F8="公",F8="病",F8="事",F8="x榮*",F8="榮",F8="榮-22"  ), $AP8 =""),"18放",  IF(  AND(  OR(  E8="當日退伍"  ),OR(  F8="退伍",F8="退", F8=""  ), $AP8 =""),"當日退伍",  IF(AND(  OR(E8="退",E8="退伍" ), OR(F8="退",F8="退伍" ), $AP8 =""),"退伍","全日勤"  )  )  )  )  )  )  )  )  )  )  ),"")</f>
        <v>全日勤</v>
      </c>
      <c r="F107" s="65" t="str">
        <f ca="1">IF(   (ROW(AR8)-1)&lt;=暫1!$B$2,           IF(  AND(  OR(  F8="x",F8="補"  ), OR(  G8 ="x",G8="補",G8="x榮18-22",G8="x公18-22",G8="x榮22-08"  ), $AP8 =""),"全日休",  IF(  AND(  OR(  F8="x",F8="病"  ), OR(  G8 ="病"  ), $AP8 =""),"病(事)假",  IF(  AND(  OR(  F8="x",F8="補"  ), OR(  G8 ="補"  ), $AP8 =""),"補休",  IF(  AND(  OR(  F8="x",F8="喪"  ), OR(  G8 ="喪"  ), $AP8 =""),"喪假",  IF(  AND(  OR(  F8="x",F8="婚",F8="產"  ), OR(  G8 ="婚",G8="產"  ), $AP8 =""),"婚(產)假",  IF(  AND(  OR(  F8="x",F8="公"  ), OR(  G8 ="公"  ), $AP8 =""),"公假",  IF(  AND(  OR(  F8="x",F8="補",F8="婚",F8="公",F8="病",F8="事",F8="x榮18-22"  ),OR(G8=""), $AP8 =""  ),"18收",  IF(  AND(  OR(  F8 ="榮14-18",F8 ="榮10-18",F8 ="榮06-18",F8 ="病14-18"  ),OR(  G8 ="x",G8="補",G8="婚",G8="公",G8="病",G8="事",G8="x"  ), $AP8 =""),"18放早走",  IF(  AND(  OR(  F8 =""),OR(  G8 ="x",G8="補",G8="婚",G8="公",G8="病",G8="事",G8="x榮*",G8="榮",G8="榮-22"  ), $AP8 =""),"18放",  IF(  AND(  OR(  F8="當日退伍"  ),OR(  G8="退伍",G8="退", G8=""  ), $AP8 =""),"當日退伍",  IF(AND(  OR(F8="退",F8="退伍" ), OR(G8="退",G8="退伍" ), $AP8 =""),"退伍","全日勤"  )  )  )  )  )  )  )  )  )  )  ),"")</f>
        <v>全日勤</v>
      </c>
      <c r="G107" s="65" t="str">
        <f ca="1">IF(   (ROW(AS8)-1)&lt;=暫1!$B$2,           IF(  AND(  OR(  G8="x",G8="補"  ), OR(  H8 ="x",H8="補",H8="x榮18-22",H8="x公18-22",H8="x榮22-08"  ), $AP8 =""),"全日休",  IF(  AND(  OR(  G8="x",G8="病"  ), OR(  H8 ="病"  ), $AP8 =""),"病(事)假",  IF(  AND(  OR(  G8="x",G8="補"  ), OR(  H8 ="補"  ), $AP8 =""),"補休",  IF(  AND(  OR(  G8="x",G8="喪"  ), OR(  H8 ="喪"  ), $AP8 =""),"喪假",  IF(  AND(  OR(  G8="x",G8="婚",G8="產"  ), OR(  H8 ="婚",H8="產"  ), $AP8 =""),"婚(產)假",  IF(  AND(  OR(  G8="x",G8="公"  ), OR(  H8 ="公"  ), $AP8 =""),"公假",  IF(  AND(  OR(  G8="x",G8="補",G8="婚",G8="公",G8="病",G8="事",G8="x榮18-22"  ),OR(H8=""), $AP8 =""  ),"18收",  IF(  AND(  OR(  G8 ="榮14-18",G8 ="榮10-18",G8 ="榮06-18",G8 ="病14-18"  ),OR(  H8 ="x",H8="補",H8="婚",H8="公",H8="病",H8="事",H8="x"  ), $AP8 =""),"18放早走",  IF(  AND(  OR(  G8 =""),OR(  H8 ="x",H8="補",H8="婚",H8="公",H8="病",H8="事",H8="x榮*",H8="榮",H8="榮-22"  ), $AP8 =""),"18放",  IF(  AND(  OR(  G8="當日退伍"  ),OR(  H8="退伍",H8="退", H8=""  ), $AP8 =""),"當日退伍",  IF(AND(  OR(G8="退",G8="退伍" ), OR(H8="退",H8="退伍" ), $AP8 =""),"退伍","全日勤"  )  )  )  )  )  )  )  )  )  )  ),"")</f>
        <v>全日勤</v>
      </c>
      <c r="H107" s="65" t="str">
        <f ca="1">IF(   (ROW(AT8)-1)&lt;=暫1!$B$2,           IF(  AND(  OR(  H8="x",H8="補"  ), OR(  I8 ="x",I8="補",I8="x榮18-22",I8="x公18-22",I8="x榮22-08"  ), $AP8 =""),"全日休",  IF(  AND(  OR(  H8="x",H8="病"  ), OR(  I8 ="病"  ), $AP8 =""),"病(事)假",  IF(  AND(  OR(  H8="x",H8="補"  ), OR(  I8 ="補"  ), $AP8 =""),"補休",  IF(  AND(  OR(  H8="x",H8="喪"  ), OR(  I8 ="喪"  ), $AP8 =""),"喪假",  IF(  AND(  OR(  H8="x",H8="婚",H8="產"  ), OR(  I8 ="婚",I8="產"  ), $AP8 =""),"婚(產)假",  IF(  AND(  OR(  H8="x",H8="公"  ), OR(  I8 ="公"  ), $AP8 =""),"公假",  IF(  AND(  OR(  H8="x",H8="補",H8="婚",H8="公",H8="病",H8="事",H8="x榮18-22"  ),OR(I8=""), $AP8 =""  ),"18收",  IF(  AND(  OR(  H8 ="榮14-18",H8 ="榮10-18",H8 ="榮06-18",H8 ="病14-18"  ),OR(  I8 ="x",I8="補",I8="婚",I8="公",I8="病",I8="事",I8="x"  ), $AP8 =""),"18放早走",  IF(  AND(  OR(  H8 =""),OR(  I8 ="x",I8="補",I8="婚",I8="公",I8="病",I8="事",I8="x榮*",I8="榮",I8="榮-22"  ), $AP8 =""),"18放",  IF(  AND(  OR(  H8="當日退伍"  ),OR(  I8="退伍",I8="退", I8=""  ), $AP8 =""),"當日退伍",  IF(AND(  OR(H8="退",H8="退伍" ), OR(I8="退",I8="退伍" ), $AP8 =""),"退伍","全日勤"  )  )  )  )  )  )  )  )  )  )  ),"")</f>
        <v>全日勤</v>
      </c>
      <c r="I107" s="65" t="str">
        <f ca="1">IF(   (ROW(AU8)-1)&lt;=暫1!$B$2,           IF(  AND(  OR(  I8="x",I8="補"  ), OR(  J8 ="x",J8="補",J8="x榮18-22",J8="x公18-22",J8="x榮22-08"  ), $AP8 =""),"全日休",  IF(  AND(  OR(  I8="x",I8="病"  ), OR(  J8 ="病"  ), $AP8 =""),"病(事)假",  IF(  AND(  OR(  I8="x",I8="補"  ), OR(  J8 ="補"  ), $AP8 =""),"補休",  IF(  AND(  OR(  I8="x",I8="喪"  ), OR(  J8 ="喪"  ), $AP8 =""),"喪假",  IF(  AND(  OR(  I8="x",I8="婚",I8="產"  ), OR(  J8 ="婚",J8="產"  ), $AP8 =""),"婚(產)假",  IF(  AND(  OR(  I8="x",I8="公"  ), OR(  J8 ="公"  ), $AP8 =""),"公假",  IF(  AND(  OR(  I8="x",I8="補",I8="婚",I8="公",I8="病",I8="事",I8="x榮18-22"  ),OR(J8=""), $AP8 =""  ),"18收",  IF(  AND(  OR(  I8 ="榮14-18",I8 ="榮10-18",I8 ="榮06-18",I8 ="病14-18"  ),OR(  J8 ="x",J8="補",J8="婚",J8="公",J8="病",J8="事",J8="x"  ), $AP8 =""),"18放早走",  IF(  AND(  OR(  I8 =""),OR(  J8 ="x",J8="補",J8="婚",J8="公",J8="病",J8="事",J8="x榮*",J8="榮",J8="榮-22"  ), $AP8 =""),"18放",  IF(  AND(  OR(  I8="當日退伍"  ),OR(  J8="退伍",J8="退", J8=""  ), $AP8 =""),"當日退伍",  IF(AND(  OR(I8="退",I8="退伍" ), OR(J8="退",J8="退伍" ), $AP8 =""),"退伍","全日勤"  )  )  )  )  )  )  )  )  )  )  ),"")</f>
        <v>全日勤</v>
      </c>
      <c r="J107" s="65" t="str">
        <f ca="1">IF(   (ROW(AV8)-1)&lt;=暫1!$B$2,           IF(  AND(  OR(  J8="x",J8="補"  ), OR(  K8 ="x",K8="補",K8="x榮18-22",K8="x公18-22",K8="x榮22-08"  ), $AP8 =""),"全日休",  IF(  AND(  OR(  J8="x",J8="病"  ), OR(  K8 ="病"  ), $AP8 =""),"病(事)假",  IF(  AND(  OR(  J8="x",J8="補"  ), OR(  K8 ="補"  ), $AP8 =""),"補休",  IF(  AND(  OR(  J8="x",J8="喪"  ), OR(  K8 ="喪"  ), $AP8 =""),"喪假",  IF(  AND(  OR(  J8="x",J8="婚",J8="產"  ), OR(  K8 ="婚",K8="產"  ), $AP8 =""),"婚(產)假",  IF(  AND(  OR(  J8="x",J8="公"  ), OR(  K8 ="公"  ), $AP8 =""),"公假",  IF(  AND(  OR(  J8="x",J8="補",J8="婚",J8="公",J8="病",J8="事",J8="x榮18-22"  ),OR(K8=""), $AP8 =""  ),"18收",  IF(  AND(  OR(  J8 ="榮14-18",J8 ="榮10-18",J8 ="榮06-18",J8 ="病14-18"  ),OR(  K8 ="x",K8="補",K8="婚",K8="公",K8="病",K8="事",K8="x"  ), $AP8 =""),"18放早走",  IF(  AND(  OR(  J8 =""),OR(  K8 ="x",K8="補",K8="婚",K8="公",K8="病",K8="事",K8="x榮*",K8="榮",K8="榮-22"  ), $AP8 =""),"18放",  IF(  AND(  OR(  J8="當日退伍"  ),OR(  K8="退伍",K8="退", K8=""  ), $AP8 =""),"當日退伍",  IF(AND(  OR(J8="退",J8="退伍" ), OR(K8="退",K8="退伍" ), $AP8 =""),"退伍","全日勤"  )  )  )  )  )  )  )  )  )  )  ),"")</f>
        <v>全日勤</v>
      </c>
      <c r="K107" s="65" t="str">
        <f ca="1">IF(   (ROW(AW8)-1)&lt;=暫1!$B$2,           IF(  AND(  OR(  K8="x",K8="補"  ), OR(  L8 ="x",L8="補",L8="x榮18-22",L8="x公18-22",L8="x榮22-08"  ), $AP8 =""),"全日休",  IF(  AND(  OR(  K8="x",K8="病"  ), OR(  L8 ="病"  ), $AP8 =""),"病(事)假",  IF(  AND(  OR(  K8="x",K8="補"  ), OR(  L8 ="補"  ), $AP8 =""),"補休",  IF(  AND(  OR(  K8="x",K8="喪"  ), OR(  L8 ="喪"  ), $AP8 =""),"喪假",  IF(  AND(  OR(  K8="x",K8="婚",K8="產"  ), OR(  L8 ="婚",L8="產"  ), $AP8 =""),"婚(產)假",  IF(  AND(  OR(  K8="x",K8="公"  ), OR(  L8 ="公"  ), $AP8 =""),"公假",  IF(  AND(  OR(  K8="x",K8="補",K8="婚",K8="公",K8="病",K8="事",K8="x榮18-22"  ),OR(L8=""), $AP8 =""  ),"18收",  IF(  AND(  OR(  K8 ="榮14-18",K8 ="榮10-18",K8 ="榮06-18",K8 ="病14-18"  ),OR(  L8 ="x",L8="補",L8="婚",L8="公",L8="病",L8="事",L8="x"  ), $AP8 =""),"18放早走",  IF(  AND(  OR(  K8 =""),OR(  L8 ="x",L8="補",L8="婚",L8="公",L8="病",L8="事",L8="x榮*",L8="榮",L8="榮-22"  ), $AP8 =""),"18放",  IF(  AND(  OR(  K8="當日退伍"  ),OR(  L8="退伍",L8="退", L8=""  ), $AP8 =""),"當日退伍",  IF(AND(  OR(K8="退",K8="退伍" ), OR(L8="退",L8="退伍" ), $AP8 =""),"退伍","全日勤"  )  )  )  )  )  )  )  )  )  )  ),"")</f>
        <v>全日勤</v>
      </c>
      <c r="L107" s="65" t="str">
        <f ca="1">IF(   (ROW(AX8)-1)&lt;=暫1!$B$2,           IF(  AND(  OR(  L8="x",L8="補"  ), OR(  M8 ="x",M8="補",M8="x榮18-22",M8="x公18-22",M8="x榮22-08"  ), $AP8 =""),"全日休",  IF(  AND(  OR(  L8="x",L8="病"  ), OR(  M8 ="病"  ), $AP8 =""),"病(事)假",  IF(  AND(  OR(  L8="x",L8="補"  ), OR(  M8 ="補"  ), $AP8 =""),"補休",  IF(  AND(  OR(  L8="x",L8="喪"  ), OR(  M8 ="喪"  ), $AP8 =""),"喪假",  IF(  AND(  OR(  L8="x",L8="婚",L8="產"  ), OR(  M8 ="婚",M8="產"  ), $AP8 =""),"婚(產)假",  IF(  AND(  OR(  L8="x",L8="公"  ), OR(  M8 ="公"  ), $AP8 =""),"公假",  IF(  AND(  OR(  L8="x",L8="補",L8="婚",L8="公",L8="病",L8="事",L8="x榮18-22"  ),OR(M8=""), $AP8 =""  ),"18收",  IF(  AND(  OR(  L8 ="榮14-18",L8 ="榮10-18",L8 ="榮06-18",L8 ="病14-18"  ),OR(  M8 ="x",M8="補",M8="婚",M8="公",M8="病",M8="事",M8="x"  ), $AP8 =""),"18放早走",  IF(  AND(  OR(  L8 =""),OR(  M8 ="x",M8="補",M8="婚",M8="公",M8="病",M8="事",M8="x榮*",M8="榮",M8="榮-22"  ), $AP8 =""),"18放",  IF(  AND(  OR(  L8="當日退伍"  ),OR(  M8="退伍",M8="退", M8=""  ), $AP8 =""),"當日退伍",  IF(AND(  OR(L8="退",L8="退伍" ), OR(M8="退",M8="退伍" ), $AP8 =""),"退伍","全日勤"  )  )  )  )  )  )  )  )  )  )  ),"")</f>
        <v>全日勤</v>
      </c>
      <c r="M107" s="65" t="str">
        <f ca="1">IF(   (ROW(AY8)-1)&lt;=暫1!$B$2,           IF(  AND(  OR(  M8="x",M8="補"  ), OR(  N8 ="x",N8="補",N8="x榮18-22",N8="x公18-22",N8="x榮22-08"  ), $AP8 =""),"全日休",  IF(  AND(  OR(  M8="x",M8="病"  ), OR(  N8 ="病"  ), $AP8 =""),"病(事)假",  IF(  AND(  OR(  M8="x",M8="補"  ), OR(  N8 ="補"  ), $AP8 =""),"補休",  IF(  AND(  OR(  M8="x",M8="喪"  ), OR(  N8 ="喪"  ), $AP8 =""),"喪假",  IF(  AND(  OR(  M8="x",M8="婚",M8="產"  ), OR(  N8 ="婚",N8="產"  ), $AP8 =""),"婚(產)假",  IF(  AND(  OR(  M8="x",M8="公"  ), OR(  N8 ="公"  ), $AP8 =""),"公假",  IF(  AND(  OR(  M8="x",M8="補",M8="婚",M8="公",M8="病",M8="事",M8="x榮18-22"  ),OR(N8=""), $AP8 =""  ),"18收",  IF(  AND(  OR(  M8 ="榮14-18",M8 ="榮10-18",M8 ="榮06-18",M8 ="病14-18"  ),OR(  N8 ="x",N8="補",N8="婚",N8="公",N8="病",N8="事",N8="x"  ), $AP8 =""),"18放早走",  IF(  AND(  OR(  M8 =""),OR(  N8 ="x",N8="補",N8="婚",N8="公",N8="病",N8="事",N8="x榮*",N8="榮",N8="榮-22"  ), $AP8 =""),"18放",  IF(  AND(  OR(  M8="當日退伍"  ),OR(  N8="退伍",N8="退", N8=""  ), $AP8 =""),"當日退伍",  IF(AND(  OR(M8="退",M8="退伍" ), OR(N8="退",N8="退伍" ), $AP8 =""),"退伍","全日勤"  )  )  )  )  )  )  )  )  )  )  ),"")</f>
        <v>全日勤</v>
      </c>
      <c r="N107" s="65" t="str">
        <f ca="1">IF(   (ROW(AZ8)-1)&lt;=暫1!$B$2,           IF(  AND(  OR(  N8="x",N8="補"  ), OR(  O8 ="x",O8="補",O8="x榮18-22",O8="x公18-22",O8="x榮22-08"  ), $AP8 =""),"全日休",  IF(  AND(  OR(  N8="x",N8="病"  ), OR(  O8 ="病"  ), $AP8 =""),"病(事)假",  IF(  AND(  OR(  N8="x",N8="補"  ), OR(  O8 ="補"  ), $AP8 =""),"補休",  IF(  AND(  OR(  N8="x",N8="喪"  ), OR(  O8 ="喪"  ), $AP8 =""),"喪假",  IF(  AND(  OR(  N8="x",N8="婚",N8="產"  ), OR(  O8 ="婚",O8="產"  ), $AP8 =""),"婚(產)假",  IF(  AND(  OR(  N8="x",N8="公"  ), OR(  O8 ="公"  ), $AP8 =""),"公假",  IF(  AND(  OR(  N8="x",N8="補",N8="婚",N8="公",N8="病",N8="事",N8="x榮18-22"  ),OR(O8=""), $AP8 =""  ),"18收",  IF(  AND(  OR(  N8 ="榮14-18",N8 ="榮10-18",N8 ="榮06-18",N8 ="病14-18"  ),OR(  O8 ="x",O8="補",O8="婚",O8="公",O8="病",O8="事",O8="x"  ), $AP8 =""),"18放早走",  IF(  AND(  OR(  N8 =""),OR(  O8 ="x",O8="補",O8="婚",O8="公",O8="病",O8="事",O8="x榮*",O8="榮",O8="榮-22"  ), $AP8 =""),"18放",  IF(  AND(  OR(  N8="當日退伍"  ),OR(  O8="退伍",O8="退", O8=""  ), $AP8 =""),"當日退伍",  IF(AND(  OR(N8="退",N8="退伍" ), OR(O8="退",O8="退伍" ), $AP8 =""),"退伍","全日勤"  )  )  )  )  )  )  )  )  )  )  ),"")</f>
        <v>全日勤</v>
      </c>
      <c r="O107" s="65" t="str">
        <f ca="1">IF(   (ROW(BA8)-1)&lt;=暫1!$B$2,           IF(  AND(  OR(  O8="x",O8="補"  ), OR(  P8 ="x",P8="補",P8="x榮18-22",P8="x公18-22",P8="x榮22-08"  ), $AP8 =""),"全日休",  IF(  AND(  OR(  O8="x",O8="病"  ), OR(  P8 ="病"  ), $AP8 =""),"病(事)假",  IF(  AND(  OR(  O8="x",O8="補"  ), OR(  P8 ="補"  ), $AP8 =""),"補休",  IF(  AND(  OR(  O8="x",O8="喪"  ), OR(  P8 ="喪"  ), $AP8 =""),"喪假",  IF(  AND(  OR(  O8="x",O8="婚",O8="產"  ), OR(  P8 ="婚",P8="產"  ), $AP8 =""),"婚(產)假",  IF(  AND(  OR(  O8="x",O8="公"  ), OR(  P8 ="公"  ), $AP8 =""),"公假",  IF(  AND(  OR(  O8="x",O8="補",O8="婚",O8="公",O8="病",O8="事",O8="x榮18-22"  ),OR(P8=""), $AP8 =""  ),"18收",  IF(  AND(  OR(  O8 ="榮14-18",O8 ="榮10-18",O8 ="榮06-18",O8 ="病14-18"  ),OR(  P8 ="x",P8="補",P8="婚",P8="公",P8="病",P8="事",P8="x"  ), $AP8 =""),"18放早走",  IF(  AND(  OR(  O8 =""),OR(  P8 ="x",P8="補",P8="婚",P8="公",P8="病",P8="事",P8="x榮*",P8="榮",P8="榮-22"  ), $AP8 =""),"18放",  IF(  AND(  OR(  O8="當日退伍"  ),OR(  P8="退伍",P8="退", P8=""  ), $AP8 =""),"當日退伍",  IF(AND(  OR(O8="退",O8="退伍" ), OR(P8="退",P8="退伍" ), $AP8 =""),"退伍","全日勤"  )  )  )  )  )  )  )  )  )  )  ),"")</f>
        <v>全日勤</v>
      </c>
      <c r="P107" s="65" t="str">
        <f ca="1">IF(   (ROW(BB8)-1)&lt;=暫1!$B$2,           IF(  AND(  OR(  P8="x",P8="補"  ), OR(  Q8 ="x",Q8="補",Q8="x榮18-22",Q8="x公18-22",Q8="x榮22-08"  ), $AP8 =""),"全日休",  IF(  AND(  OR(  P8="x",P8="病"  ), OR(  Q8 ="病"  ), $AP8 =""),"病(事)假",  IF(  AND(  OR(  P8="x",P8="補"  ), OR(  Q8 ="補"  ), $AP8 =""),"補休",  IF(  AND(  OR(  P8="x",P8="喪"  ), OR(  Q8 ="喪"  ), $AP8 =""),"喪假",  IF(  AND(  OR(  P8="x",P8="婚",P8="產"  ), OR(  Q8 ="婚",Q8="產"  ), $AP8 =""),"婚(產)假",  IF(  AND(  OR(  P8="x",P8="公"  ), OR(  Q8 ="公"  ), $AP8 =""),"公假",  IF(  AND(  OR(  P8="x",P8="補",P8="婚",P8="公",P8="病",P8="事",P8="x榮18-22"  ),OR(Q8=""), $AP8 =""  ),"18收",  IF(  AND(  OR(  P8 ="榮14-18",P8 ="榮10-18",P8 ="榮06-18",P8 ="病14-18"  ),OR(  Q8 ="x",Q8="補",Q8="婚",Q8="公",Q8="病",Q8="事",Q8="x"  ), $AP8 =""),"18放早走",  IF(  AND(  OR(  P8 =""),OR(  Q8 ="x",Q8="補",Q8="婚",Q8="公",Q8="病",Q8="事",Q8="x榮*",Q8="榮",Q8="榮-22"  ), $AP8 =""),"18放",  IF(  AND(  OR(  P8="當日退伍"  ),OR(  Q8="退伍",Q8="退", Q8=""  ), $AP8 =""),"當日退伍",  IF(AND(  OR(P8="退",P8="退伍" ), OR(Q8="退",Q8="退伍" ), $AP8 =""),"退伍","全日勤"  )  )  )  )  )  )  )  )  )  )  ),"")</f>
        <v>全日勤</v>
      </c>
      <c r="Q107" s="65" t="str">
        <f ca="1">IF(   (ROW(BC8)-1)&lt;=暫1!$B$2,           IF(  AND(  OR(  Q8="x",Q8="補"  ), OR(  R8 ="x",R8="補",R8="x榮18-22",R8="x公18-22",R8="x榮22-08"  ), $AP8 =""),"全日休",  IF(  AND(  OR(  Q8="x",Q8="病"  ), OR(  R8 ="病"  ), $AP8 =""),"病(事)假",  IF(  AND(  OR(  Q8="x",Q8="補"  ), OR(  R8 ="補"  ), $AP8 =""),"補休",  IF(  AND(  OR(  Q8="x",Q8="喪"  ), OR(  R8 ="喪"  ), $AP8 =""),"喪假",  IF(  AND(  OR(  Q8="x",Q8="婚",Q8="產"  ), OR(  R8 ="婚",R8="產"  ), $AP8 =""),"婚(產)假",  IF(  AND(  OR(  Q8="x",Q8="公"  ), OR(  R8 ="公"  ), $AP8 =""),"公假",  IF(  AND(  OR(  Q8="x",Q8="補",Q8="婚",Q8="公",Q8="病",Q8="事",Q8="x榮18-22"  ),OR(R8=""), $AP8 =""  ),"18收",  IF(  AND(  OR(  Q8 ="榮14-18",Q8 ="榮10-18",Q8 ="榮06-18",Q8 ="病14-18"  ),OR(  R8 ="x",R8="補",R8="婚",R8="公",R8="病",R8="事",R8="x"  ), $AP8 =""),"18放早走",  IF(  AND(  OR(  Q8 =""),OR(  R8 ="x",R8="補",R8="婚",R8="公",R8="病",R8="事",R8="x榮*",R8="榮",R8="榮-22"  ), $AP8 =""),"18放",  IF(  AND(  OR(  Q8="當日退伍"  ),OR(  R8="退伍",R8="退", R8=""  ), $AP8 =""),"當日退伍",  IF(AND(  OR(Q8="退",Q8="退伍" ), OR(R8="退",R8="退伍" ), $AP8 =""),"退伍","全日勤"  )  )  )  )  )  )  )  )  )  )  ),"")</f>
        <v>全日勤</v>
      </c>
      <c r="R107" s="65" t="str">
        <f ca="1">IF(   (ROW(BD8)-1)&lt;=暫1!$B$2,           IF(  AND(  OR(  R8="x",R8="補"  ), OR(  S8 ="x",S8="補",S8="x榮18-22",S8="x公18-22",S8="x榮22-08"  ), $AP8 =""),"全日休",  IF(  AND(  OR(  R8="x",R8="病"  ), OR(  S8 ="病"  ), $AP8 =""),"病(事)假",  IF(  AND(  OR(  R8="x",R8="補"  ), OR(  S8 ="補"  ), $AP8 =""),"補休",  IF(  AND(  OR(  R8="x",R8="喪"  ), OR(  S8 ="喪"  ), $AP8 =""),"喪假",  IF(  AND(  OR(  R8="x",R8="婚",R8="產"  ), OR(  S8 ="婚",S8="產"  ), $AP8 =""),"婚(產)假",  IF(  AND(  OR(  R8="x",R8="公"  ), OR(  S8 ="公"  ), $AP8 =""),"公假",  IF(  AND(  OR(  R8="x",R8="補",R8="婚",R8="公",R8="病",R8="事",R8="x榮18-22"  ),OR(S8=""), $AP8 =""  ),"18收",  IF(  AND(  OR(  R8 ="榮14-18",R8 ="榮10-18",R8 ="榮06-18",R8 ="病14-18"  ),OR(  S8 ="x",S8="補",S8="婚",S8="公",S8="病",S8="事",S8="x"  ), $AP8 =""),"18放早走",  IF(  AND(  OR(  R8 =""),OR(  S8 ="x",S8="補",S8="婚",S8="公",S8="病",S8="事",S8="x榮*",S8="榮",S8="榮-22"  ), $AP8 =""),"18放",  IF(  AND(  OR(  R8="當日退伍"  ),OR(  S8="退伍",S8="退", S8=""  ), $AP8 =""),"當日退伍",  IF(AND(  OR(R8="退",R8="退伍" ), OR(S8="退",S8="退伍" ), $AP8 =""),"退伍","全日勤"  )  )  )  )  )  )  )  )  )  )  ),"")</f>
        <v>全日勤</v>
      </c>
      <c r="S107" s="65" t="str">
        <f ca="1">IF(   (ROW(BE8)-1)&lt;=暫1!$B$2,           IF(  AND(  OR(  S8="x",S8="補"  ), OR(  T8 ="x",T8="補",T8="x榮18-22",T8="x公18-22",T8="x榮22-08"  ), $AP8 =""),"全日休",  IF(  AND(  OR(  S8="x",S8="病"  ), OR(  T8 ="病"  ), $AP8 =""),"病(事)假",  IF(  AND(  OR(  S8="x",S8="補"  ), OR(  T8 ="補"  ), $AP8 =""),"補休",  IF(  AND(  OR(  S8="x",S8="喪"  ), OR(  T8 ="喪"  ), $AP8 =""),"喪假",  IF(  AND(  OR(  S8="x",S8="婚",S8="產"  ), OR(  T8 ="婚",T8="產"  ), $AP8 =""),"婚(產)假",  IF(  AND(  OR(  S8="x",S8="公"  ), OR(  T8 ="公"  ), $AP8 =""),"公假",  IF(  AND(  OR(  S8="x",S8="補",S8="婚",S8="公",S8="病",S8="事",S8="x榮18-22"  ),OR(T8=""), $AP8 =""  ),"18收",  IF(  AND(  OR(  S8 ="榮14-18",S8 ="榮10-18",S8 ="榮06-18",S8 ="病14-18"  ),OR(  T8 ="x",T8="補",T8="婚",T8="公",T8="病",T8="事",T8="x"  ), $AP8 =""),"18放早走",  IF(  AND(  OR(  S8 =""),OR(  T8 ="x",T8="補",T8="婚",T8="公",T8="病",T8="事",T8="x榮*",T8="榮",T8="榮-22"  ), $AP8 =""),"18放",  IF(  AND(  OR(  S8="當日退伍"  ),OR(  T8="退伍",T8="退", T8=""  ), $AP8 =""),"當日退伍",  IF(AND(  OR(S8="退",S8="退伍" ), OR(T8="退",T8="退伍" ), $AP8 =""),"退伍","全日勤"  )  )  )  )  )  )  )  )  )  )  ),"")</f>
        <v>全日勤</v>
      </c>
      <c r="T107" s="65" t="str">
        <f ca="1">IF(   (ROW(BF8)-1)&lt;=暫1!$B$2,           IF(  AND(  OR(  T8="x",T8="補"  ), OR(  U8 ="x",U8="補",U8="x榮18-22",U8="x公18-22",U8="x榮22-08"  ), $AP8 =""),"全日休",  IF(  AND(  OR(  T8="x",T8="病"  ), OR(  U8 ="病"  ), $AP8 =""),"病(事)假",  IF(  AND(  OR(  T8="x",T8="補"  ), OR(  U8 ="補"  ), $AP8 =""),"補休",  IF(  AND(  OR(  T8="x",T8="喪"  ), OR(  U8 ="喪"  ), $AP8 =""),"喪假",  IF(  AND(  OR(  T8="x",T8="婚",T8="產"  ), OR(  U8 ="婚",U8="產"  ), $AP8 =""),"婚(產)假",  IF(  AND(  OR(  T8="x",T8="公"  ), OR(  U8 ="公"  ), $AP8 =""),"公假",  IF(  AND(  OR(  T8="x",T8="補",T8="婚",T8="公",T8="病",T8="事",T8="x榮18-22"  ),OR(U8=""), $AP8 =""  ),"18收",  IF(  AND(  OR(  T8 ="榮14-18",T8 ="榮10-18",T8 ="榮06-18",T8 ="病14-18"  ),OR(  U8 ="x",U8="補",U8="婚",U8="公",U8="病",U8="事",U8="x"  ), $AP8 =""),"18放早走",  IF(  AND(  OR(  T8 =""),OR(  U8 ="x",U8="補",U8="婚",U8="公",U8="病",U8="事",U8="x榮*",U8="榮",U8="榮-22"  ), $AP8 =""),"18放",  IF(  AND(  OR(  T8="當日退伍"  ),OR(  U8="退伍",U8="退", U8=""  ), $AP8 =""),"當日退伍",  IF(AND(  OR(T8="退",T8="退伍" ), OR(U8="退",U8="退伍" ), $AP8 =""),"退伍","全日勤"  )  )  )  )  )  )  )  )  )  )  ),"")</f>
        <v>全日勤</v>
      </c>
      <c r="U107" s="65" t="str">
        <f ca="1">IF(   (ROW(BG8)-1)&lt;=暫1!$B$2,           IF(  AND(  OR(  U8="x",U8="補"  ), OR(  V8 ="x",V8="補",V8="x榮18-22",V8="x公18-22",V8="x榮22-08"  ), $AP8 =""),"全日休",  IF(  AND(  OR(  U8="x",U8="病"  ), OR(  V8 ="病"  ), $AP8 =""),"病(事)假",  IF(  AND(  OR(  U8="x",U8="補"  ), OR(  V8 ="補"  ), $AP8 =""),"補休",  IF(  AND(  OR(  U8="x",U8="喪"  ), OR(  V8 ="喪"  ), $AP8 =""),"喪假",  IF(  AND(  OR(  U8="x",U8="婚",U8="產"  ), OR(  V8 ="婚",V8="產"  ), $AP8 =""),"婚(產)假",  IF(  AND(  OR(  U8="x",U8="公"  ), OR(  V8 ="公"  ), $AP8 =""),"公假",  IF(  AND(  OR(  U8="x",U8="補",U8="婚",U8="公",U8="病",U8="事",U8="x榮18-22"  ),OR(V8=""), $AP8 =""  ),"18收",  IF(  AND(  OR(  U8 ="榮14-18",U8 ="榮10-18",U8 ="榮06-18",U8 ="病14-18"  ),OR(  V8 ="x",V8="補",V8="婚",V8="公",V8="病",V8="事",V8="x"  ), $AP8 =""),"18放早走",  IF(  AND(  OR(  U8 =""),OR(  V8 ="x",V8="補",V8="婚",V8="公",V8="病",V8="事",V8="x榮*",V8="榮",V8="榮-22"  ), $AP8 =""),"18放",  IF(  AND(  OR(  U8="當日退伍"  ),OR(  V8="退伍",V8="退", V8=""  ), $AP8 =""),"當日退伍",  IF(AND(  OR(U8="退",U8="退伍" ), OR(V8="退",V8="退伍" ), $AP8 =""),"退伍","全日勤"  )  )  )  )  )  )  )  )  )  )  ),"")</f>
        <v>全日勤</v>
      </c>
      <c r="V107" s="65" t="str">
        <f ca="1">IF(   (ROW(BH8)-1)&lt;=暫1!$B$2,           IF(  AND(  OR(  V8="x",V8="補"  ), OR(  W8 ="x",W8="補",W8="x榮18-22",W8="x公18-22",W8="x榮22-08"  ), $AP8 =""),"全日休",  IF(  AND(  OR(  V8="x",V8="病"  ), OR(  W8 ="病"  ), $AP8 =""),"病(事)假",  IF(  AND(  OR(  V8="x",V8="補"  ), OR(  W8 ="補"  ), $AP8 =""),"補休",  IF(  AND(  OR(  V8="x",V8="喪"  ), OR(  W8 ="喪"  ), $AP8 =""),"喪假",  IF(  AND(  OR(  V8="x",V8="婚",V8="產"  ), OR(  W8 ="婚",W8="產"  ), $AP8 =""),"婚(產)假",  IF(  AND(  OR(  V8="x",V8="公"  ), OR(  W8 ="公"  ), $AP8 =""),"公假",  IF(  AND(  OR(  V8="x",V8="補",V8="婚",V8="公",V8="病",V8="事",V8="x榮18-22"  ),OR(W8=""), $AP8 =""  ),"18收",  IF(  AND(  OR(  V8 ="榮14-18",V8 ="榮10-18",V8 ="榮06-18",V8 ="病14-18"  ),OR(  W8 ="x",W8="補",W8="婚",W8="公",W8="病",W8="事",W8="x"  ), $AP8 =""),"18放早走",  IF(  AND(  OR(  V8 =""),OR(  W8 ="x",W8="補",W8="婚",W8="公",W8="病",W8="事",W8="x榮*",W8="榮",W8="榮-22"  ), $AP8 =""),"18放",  IF(  AND(  OR(  V8="當日退伍"  ),OR(  W8="退伍",W8="退", W8=""  ), $AP8 =""),"當日退伍",  IF(AND(  OR(V8="退",V8="退伍" ), OR(W8="退",W8="退伍" ), $AP8 =""),"退伍","全日勤"  )  )  )  )  )  )  )  )  )  )  ),"")</f>
        <v>全日勤</v>
      </c>
      <c r="W107" s="65" t="str">
        <f ca="1">IF(   (ROW(BI8)-1)&lt;=暫1!$B$2,           IF(  AND(  OR(  W8="x",W8="補"  ), OR(  X8 ="x",X8="補",X8="x榮18-22",X8="x公18-22",X8="x榮22-08"  ), $AP8 =""),"全日休",  IF(  AND(  OR(  W8="x",W8="病"  ), OR(  X8 ="病"  ), $AP8 =""),"病(事)假",  IF(  AND(  OR(  W8="x",W8="補"  ), OR(  X8 ="補"  ), $AP8 =""),"補休",  IF(  AND(  OR(  W8="x",W8="喪"  ), OR(  X8 ="喪"  ), $AP8 =""),"喪假",  IF(  AND(  OR(  W8="x",W8="婚",W8="產"  ), OR(  X8 ="婚",X8="產"  ), $AP8 =""),"婚(產)假",  IF(  AND(  OR(  W8="x",W8="公"  ), OR(  X8 ="公"  ), $AP8 =""),"公假",  IF(  AND(  OR(  W8="x",W8="補",W8="婚",W8="公",W8="病",W8="事",W8="x榮18-22"  ),OR(X8=""), $AP8 =""  ),"18收",  IF(  AND(  OR(  W8 ="榮14-18",W8 ="榮10-18",W8 ="榮06-18",W8 ="病14-18"  ),OR(  X8 ="x",X8="補",X8="婚",X8="公",X8="病",X8="事",X8="x"  ), $AP8 =""),"18放早走",  IF(  AND(  OR(  W8 =""),OR(  X8 ="x",X8="補",X8="婚",X8="公",X8="病",X8="事",X8="x榮*",X8="榮",X8="榮-22"  ), $AP8 =""),"18放",  IF(  AND(  OR(  W8="當日退伍"  ),OR(  X8="退伍",X8="退", X8=""  ), $AP8 =""),"當日退伍",  IF(AND(  OR(W8="退",W8="退伍" ), OR(X8="退",X8="退伍" ), $AP8 =""),"退伍","全日勤"  )  )  )  )  )  )  )  )  )  )  ),"")</f>
        <v>全日勤</v>
      </c>
      <c r="X107" s="65" t="str">
        <f ca="1">IF(   (ROW(BJ8)-1)&lt;=暫1!$B$2,           IF(  AND(  OR(  X8="x",X8="補"  ), OR(  Y8 ="x",Y8="補",Y8="x榮18-22",Y8="x公18-22",Y8="x榮22-08"  ), $AP8 =""),"全日休",  IF(  AND(  OR(  X8="x",X8="病"  ), OR(  Y8 ="病"  ), $AP8 =""),"病(事)假",  IF(  AND(  OR(  X8="x",X8="補"  ), OR(  Y8 ="補"  ), $AP8 =""),"補休",  IF(  AND(  OR(  X8="x",X8="喪"  ), OR(  Y8 ="喪"  ), $AP8 =""),"喪假",  IF(  AND(  OR(  X8="x",X8="婚",X8="產"  ), OR(  Y8 ="婚",Y8="產"  ), $AP8 =""),"婚(產)假",  IF(  AND(  OR(  X8="x",X8="公"  ), OR(  Y8 ="公"  ), $AP8 =""),"公假",  IF(  AND(  OR(  X8="x",X8="補",X8="婚",X8="公",X8="病",X8="事",X8="x榮18-22"  ),OR(Y8=""), $AP8 =""  ),"18收",  IF(  AND(  OR(  X8 ="榮14-18",X8 ="榮10-18",X8 ="榮06-18",X8 ="病14-18"  ),OR(  Y8 ="x",Y8="補",Y8="婚",Y8="公",Y8="病",Y8="事",Y8="x"  ), $AP8 =""),"18放早走",  IF(  AND(  OR(  X8 =""),OR(  Y8 ="x",Y8="補",Y8="婚",Y8="公",Y8="病",Y8="事",Y8="x榮*",Y8="榮",Y8="榮-22"  ), $AP8 =""),"18放",  IF(  AND(  OR(  X8="當日退伍"  ),OR(  Y8="退伍",Y8="退", Y8=""  ), $AP8 =""),"當日退伍",  IF(AND(  OR(X8="退",X8="退伍" ), OR(Y8="退",Y8="退伍" ), $AP8 =""),"退伍","全日勤"  )  )  )  )  )  )  )  )  )  )  ),"")</f>
        <v>全日勤</v>
      </c>
      <c r="Y107" s="65" t="str">
        <f ca="1">IF(   (ROW(BK8)-1)&lt;=暫1!$B$2,           IF(  AND(  OR(  Y8="x",Y8="補"  ), OR(  Z8 ="x",Z8="補",Z8="x榮18-22",Z8="x公18-22",Z8="x榮22-08"  ), $AP8 =""),"全日休",  IF(  AND(  OR(  Y8="x",Y8="病"  ), OR(  Z8 ="病"  ), $AP8 =""),"病(事)假",  IF(  AND(  OR(  Y8="x",Y8="補"  ), OR(  Z8 ="補"  ), $AP8 =""),"補休",  IF(  AND(  OR(  Y8="x",Y8="喪"  ), OR(  Z8 ="喪"  ), $AP8 =""),"喪假",  IF(  AND(  OR(  Y8="x",Y8="婚",Y8="產"  ), OR(  Z8 ="婚",Z8="產"  ), $AP8 =""),"婚(產)假",  IF(  AND(  OR(  Y8="x",Y8="公"  ), OR(  Z8 ="公"  ), $AP8 =""),"公假",  IF(  AND(  OR(  Y8="x",Y8="補",Y8="婚",Y8="公",Y8="病",Y8="事",Y8="x榮18-22"  ),OR(Z8=""), $AP8 =""  ),"18收",  IF(  AND(  OR(  Y8 ="榮14-18",Y8 ="榮10-18",Y8 ="榮06-18",Y8 ="病14-18"  ),OR(  Z8 ="x",Z8="補",Z8="婚",Z8="公",Z8="病",Z8="事",Z8="x"  ), $AP8 =""),"18放早走",  IF(  AND(  OR(  Y8 =""),OR(  Z8 ="x",Z8="補",Z8="婚",Z8="公",Z8="病",Z8="事",Z8="x榮*",Z8="榮",Z8="榮-22"  ), $AP8 =""),"18放",  IF(  AND(  OR(  Y8="當日退伍"  ),OR(  Z8="退伍",Z8="退", Z8=""  ), $AP8 =""),"當日退伍",  IF(AND(  OR(Y8="退",Y8="退伍" ), OR(Z8="退",Z8="退伍" ), $AP8 =""),"退伍","全日勤"  )  )  )  )  )  )  )  )  )  )  ),"")</f>
        <v>全日勤</v>
      </c>
      <c r="Z107" s="65" t="str">
        <f ca="1">IF(   (ROW(BL8)-1)&lt;=暫1!$B$2,           IF(  AND(  OR(  Z8="x",Z8="補"  ), OR(  AA8 ="x",AA8="補",AA8="x榮18-22",AA8="x公18-22",AA8="x榮22-08"  ), $AP8 =""),"全日休",  IF(  AND(  OR(  Z8="x",Z8="病"  ), OR(  AA8 ="病"  ), $AP8 =""),"病(事)假",  IF(  AND(  OR(  Z8="x",Z8="補"  ), OR(  AA8 ="補"  ), $AP8 =""),"補休",  IF(  AND(  OR(  Z8="x",Z8="喪"  ), OR(  AA8 ="喪"  ), $AP8 =""),"喪假",  IF(  AND(  OR(  Z8="x",Z8="婚",Z8="產"  ), OR(  AA8 ="婚",AA8="產"  ), $AP8 =""),"婚(產)假",  IF(  AND(  OR(  Z8="x",Z8="公"  ), OR(  AA8 ="公"  ), $AP8 =""),"公假",  IF(  AND(  OR(  Z8="x",Z8="補",Z8="婚",Z8="公",Z8="病",Z8="事",Z8="x榮18-22"  ),OR(AA8=""), $AP8 =""  ),"18收",  IF(  AND(  OR(  Z8 ="榮14-18",Z8 ="榮10-18",Z8 ="榮06-18",Z8 ="病14-18"  ),OR(  AA8 ="x",AA8="補",AA8="婚",AA8="公",AA8="病",AA8="事",AA8="x"  ), $AP8 =""),"18放早走",  IF(  AND(  OR(  Z8 =""),OR(  AA8 ="x",AA8="補",AA8="婚",AA8="公",AA8="病",AA8="事",AA8="x榮*",AA8="榮",AA8="榮-22"  ), $AP8 =""),"18放",  IF(  AND(  OR(  Z8="當日退伍"  ),OR(  AA8="退伍",AA8="退", AA8=""  ), $AP8 =""),"當日退伍",  IF(AND(  OR(Z8="退",Z8="退伍" ), OR(AA8="退",AA8="退伍" ), $AP8 =""),"退伍","全日勤"  )  )  )  )  )  )  )  )  )  )  ),"")</f>
        <v>18放</v>
      </c>
      <c r="AA107" s="65" t="str">
        <f ca="1">IF(   (ROW(BM8)-1)&lt;=暫1!$B$2,           IF(  AND(  OR(  AA8="x",AA8="補"  ), OR(  AB8 ="x",AB8="補",AB8="x榮18-22",AB8="x公18-22",AB8="x榮22-08"  ), $AP8 =""),"全日休",  IF(  AND(  OR(  AA8="x",AA8="病"  ), OR(  AB8 ="病"  ), $AP8 =""),"病(事)假",  IF(  AND(  OR(  AA8="x",AA8="補"  ), OR(  AB8 ="補"  ), $AP8 =""),"補休",  IF(  AND(  OR(  AA8="x",AA8="喪"  ), OR(  AB8 ="喪"  ), $AP8 =""),"喪假",  IF(  AND(  OR(  AA8="x",AA8="婚",AA8="產"  ), OR(  AB8 ="婚",AB8="產"  ), $AP8 =""),"婚(產)假",  IF(  AND(  OR(  AA8="x",AA8="公"  ), OR(  AB8 ="公"  ), $AP8 =""),"公假",  IF(  AND(  OR(  AA8="x",AA8="補",AA8="婚",AA8="公",AA8="病",AA8="事",AA8="x榮18-22"  ),OR(AB8=""), $AP8 =""  ),"18收",  IF(  AND(  OR(  AA8 ="榮14-18",AA8 ="榮10-18",AA8 ="榮06-18",AA8 ="病14-18"  ),OR(  AB8 ="x",AB8="補",AB8="婚",AB8="公",AB8="病",AB8="事",AB8="x"  ), $AP8 =""),"18放早走",  IF(  AND(  OR(  AA8 =""),OR(  AB8 ="x",AB8="補",AB8="婚",AB8="公",AB8="病",AB8="事",AB8="x榮*",AB8="榮",AB8="榮-22"  ), $AP8 =""),"18放",  IF(  AND(  OR(  AA8="當日退伍"  ),OR(  AB8="退伍",AB8="退", AB8=""  ), $AP8 =""),"當日退伍",  IF(AND(  OR(AA8="退",AA8="退伍" ), OR(AB8="退",AB8="退伍" ), $AP8 =""),"退伍","全日勤"  )  )  )  )  )  )  )  )  )  )  ),"")</f>
        <v>全日休</v>
      </c>
      <c r="AB107" s="65" t="str">
        <f ca="1">IF(   (ROW(BN8)-1)&lt;=暫1!$B$2,           IF(  AND(  OR(  AB8="x",AB8="補"  ), OR(  AC8 ="x",AC8="補",AC8="x榮18-22",AC8="x公18-22",AC8="x榮22-08"  ), $AP8 =""),"全日休",  IF(  AND(  OR(  AB8="x",AB8="病"  ), OR(  AC8 ="病"  ), $AP8 =""),"病(事)假",  IF(  AND(  OR(  AB8="x",AB8="補"  ), OR(  AC8 ="補"  ), $AP8 =""),"補休",  IF(  AND(  OR(  AB8="x",AB8="喪"  ), OR(  AC8 ="喪"  ), $AP8 =""),"喪假",  IF(  AND(  OR(  AB8="x",AB8="婚",AB8="產"  ), OR(  AC8 ="婚",AC8="產"  ), $AP8 =""),"婚(產)假",  IF(  AND(  OR(  AB8="x",AB8="公"  ), OR(  AC8 ="公"  ), $AP8 =""),"公假",  IF(  AND(  OR(  AB8="x",AB8="補",AB8="婚",AB8="公",AB8="病",AB8="事",AB8="x榮18-22"  ),OR(AC8=""), $AP8 =""  ),"18收",  IF(  AND(  OR(  AB8 ="榮14-18",AB8 ="榮10-18",AB8 ="榮06-18",AB8 ="病14-18"  ),OR(  AC8 ="x",AC8="補",AC8="婚",AC8="公",AC8="病",AC8="事",AC8="x"  ), $AP8 =""),"18放早走",  IF(  AND(  OR(  AB8 =""),OR(  AC8 ="x",AC8="補",AC8="婚",AC8="公",AC8="病",AC8="事",AC8="x榮*",AC8="榮",AC8="榮-22"  ), $AP8 =""),"18放",  IF(  AND(  OR(  AB8="當日退伍"  ),OR(  AC8="退伍",AC8="退", AC8=""  ), $AP8 =""),"當日退伍",  IF(AND(  OR(AB8="退",AB8="退伍" ), OR(AC8="退",AC8="退伍" ), $AP8 =""),"退伍","全日勤"  )  )  )  )  )  )  )  )  )  )  ),"")</f>
        <v>全日休</v>
      </c>
      <c r="AC107" s="65" t="str">
        <f ca="1">IF(   (ROW(BO8)-1)&lt;=暫1!$B$2,           IF(  AND(  OR(  AC8="x",AC8="補"  ), OR(  AD8 ="x",AD8="補",AD8="x榮18-22",AD8="x公18-22",AD8="x榮22-08"  ), $AP8 =""),"全日休",  IF(  AND(  OR(  AC8="x",AC8="病"  ), OR(  AD8 ="病"  ), $AP8 =""),"病(事)假",  IF(  AND(  OR(  AC8="x",AC8="補"  ), OR(  AD8 ="補"  ), $AP8 =""),"補休",  IF(  AND(  OR(  AC8="x",AC8="喪"  ), OR(  AD8 ="喪"  ), $AP8 =""),"喪假",  IF(  AND(  OR(  AC8="x",AC8="婚",AC8="產"  ), OR(  AD8 ="婚",AD8="產"  ), $AP8 =""),"婚(產)假",  IF(  AND(  OR(  AC8="x",AC8="公"  ), OR(  AD8 ="公"  ), $AP8 =""),"公假",  IF(  AND(  OR(  AC8="x",AC8="補",AC8="婚",AC8="公",AC8="病",AC8="事",AC8="x榮18-22"  ),OR(AD8=""), $AP8 =""  ),"18收",  IF(  AND(  OR(  AC8 ="榮14-18",AC8 ="榮10-18",AC8 ="榮06-18",AC8 ="病14-18"  ),OR(  AD8 ="x",AD8="補",AD8="婚",AD8="公",AD8="病",AD8="事",AD8="x"  ), $AP8 =""),"18放早走",  IF(  AND(  OR(  AC8 =""),OR(  AD8 ="x",AD8="補",AD8="婚",AD8="公",AD8="病",AD8="事",AD8="x榮*",AD8="榮",AD8="榮-22"  ), $AP8 =""),"18放",  IF(  AND(  OR(  AC8="當日退伍"  ),OR(  AD8="退伍",AD8="退", AD8=""  ), $AP8 =""),"當日退伍",  IF(AND(  OR(AC8="退",AC8="退伍" ), OR(AD8="退",AD8="退伍" ), $AP8 =""),"退伍","全日勤"  )  )  )  )  )  )  )  )  )  )  ),"")</f>
        <v>18收</v>
      </c>
      <c r="AD107" s="65" t="str">
        <f ca="1">IF(   (ROW(BP8)-1)&lt;=暫1!$B$2,           IF(  AND(  OR(  AD8="x",AD8="補"  ), OR(  AE8 ="x",AE8="補",AE8="x榮18-22",AE8="x公18-22",AE8="x榮22-08"  ), $AP8 =""),"全日休",  IF(  AND(  OR(  AD8="x",AD8="病"  ), OR(  AE8 ="病"  ), $AP8 =""),"病(事)假",  IF(  AND(  OR(  AD8="x",AD8="補"  ), OR(  AE8 ="補"  ), $AP8 =""),"補休",  IF(  AND(  OR(  AD8="x",AD8="喪"  ), OR(  AE8 ="喪"  ), $AP8 =""),"喪假",  IF(  AND(  OR(  AD8="x",AD8="婚",AD8="產"  ), OR(  AE8 ="婚",AE8="產"  ), $AP8 =""),"婚(產)假",  IF(  AND(  OR(  AD8="x",AD8="公"  ), OR(  AE8 ="公"  ), $AP8 =""),"公假",  IF(  AND(  OR(  AD8="x",AD8="補",AD8="婚",AD8="公",AD8="病",AD8="事",AD8="x榮18-22"  ),OR(AE8=""), $AP8 =""  ),"18收",  IF(  AND(  OR(  AD8 ="榮14-18",AD8 ="榮10-18",AD8 ="榮06-18",AD8 ="病14-18"  ),OR(  AE8 ="x",AE8="補",AE8="婚",AE8="公",AE8="病",AE8="事",AE8="x"  ), $AP8 =""),"18放早走",  IF(  AND(  OR(  AD8 =""),OR(  AE8 ="x",AE8="補",AE8="婚",AE8="公",AE8="病",AE8="事",AE8="x榮*",AE8="榮",AE8="榮-22"  ), $AP8 =""),"18放",  IF(  AND(  OR(  AD8="當日退伍"  ),OR(  AE8="退伍",AE8="退", AE8=""  ), $AP8 =""),"當日退伍",  IF(AND(  OR(AD8="退",AD8="退伍" ), OR(AE8="退",AE8="退伍" ), $AP8 =""),"退伍","全日勤"  )  )  )  )  )  )  )  )  )  )  ),"")</f>
        <v>全日勤</v>
      </c>
      <c r="AE107" s="65" t="str">
        <f ca="1">IF(   (ROW(BQ8)-1)&lt;=暫1!$B$2,           IF(  AND(  OR(  AE8="x",AE8="補"  ), OR(  AF8 ="x",AF8="補",AF8="x榮18-22",AF8="x公18-22",AF8="x榮22-08"  ), $AP8 =""),"全日休",  IF(  AND(  OR(  AE8="x",AE8="病"  ), OR(  AF8 ="病"  ), $AP8 =""),"病(事)假",  IF(  AND(  OR(  AE8="x",AE8="補"  ), OR(  AF8 ="補"  ), $AP8 =""),"補休",  IF(  AND(  OR(  AE8="x",AE8="喪"  ), OR(  AF8 ="喪"  ), $AP8 =""),"喪假",  IF(  AND(  OR(  AE8="x",AE8="婚",AE8="產"  ), OR(  AF8 ="婚",AF8="產"  ), $AP8 =""),"婚(產)假",  IF(  AND(  OR(  AE8="x",AE8="公"  ), OR(  AF8 ="公"  ), $AP8 =""),"公假",  IF(  AND(  OR(  AE8="x",AE8="補",AE8="婚",AE8="公",AE8="病",AE8="事",AE8="x榮18-22"  ),OR(AF8=""), $AP8 =""  ),"18收",  IF(  AND(  OR(  AE8 ="榮14-18",AE8 ="榮10-18",AE8 ="榮06-18",AE8 ="病14-18"  ),OR(  AF8 ="x",AF8="補",AF8="婚",AF8="公",AF8="病",AF8="事",AF8="x"  ), $AP8 =""),"18放早走",  IF(  AND(  OR(  AE8 =""),OR(  AF8 ="x",AF8="補",AF8="婚",AF8="公",AF8="病",AF8="事",AF8="x榮*",AF8="榮",AF8="榮-22"  ), $AP8 =""),"18放",  IF(  AND(  OR(  AE8="當日退伍"  ),OR(  AF8="退伍",AF8="退", AF8=""  ), $AP8 =""),"當日退伍",  IF(AND(  OR(AE8="退",AE8="退伍" ), OR(AF8="退",AF8="退伍" ), $AP8 =""),"退伍","全日勤"  )  )  )  )  )  )  )  )  )  )  ),"")</f>
        <v>全日勤</v>
      </c>
      <c r="AF107" s="65" t="str">
        <f ca="1">IF(   (ROW(BR8)-1)&lt;=暫1!$B$2,           IF(  AND(  OR(  AF8="x",AF8="補"  ), OR(  AG8 ="x",AG8="補",AG8="x榮18-22",AG8="x公18-22",AG8="x榮22-08"  ), $AP8 =""),"全日休",  IF(  AND(  OR(  AF8="x",AF8="病"  ), OR(  AG8 ="病"  ), $AP8 =""),"病(事)假",  IF(  AND(  OR(  AF8="x",AF8="補"  ), OR(  AG8 ="補"  ), $AP8 =""),"補休",  IF(  AND(  OR(  AF8="x",AF8="喪"  ), OR(  AG8 ="喪"  ), $AP8 =""),"喪假",  IF(  AND(  OR(  AF8="x",AF8="婚",AF8="產"  ), OR(  AG8 ="婚",AG8="產"  ), $AP8 =""),"婚(產)假",  IF(  AND(  OR(  AF8="x",AF8="公"  ), OR(  AG8 ="公"  ), $AP8 =""),"公假",  IF(  AND(  OR(  AF8="x",AF8="補",AF8="婚",AF8="公",AF8="病",AF8="事",AF8="x榮18-22"  ),OR(AG8=""), $AP8 =""  ),"18收",  IF(  AND(  OR(  AF8 ="榮14-18",AF8 ="榮10-18",AF8 ="榮06-18",AF8 ="病14-18"  ),OR(  AG8 ="x",AG8="補",AG8="婚",AG8="公",AG8="病",AG8="事",AG8="x"  ), $AP8 =""),"18放早走",  IF(  AND(  OR(  AF8 =""),OR(  AG8 ="x",AG8="補",AG8="婚",AG8="公",AG8="病",AG8="事",AG8="x榮*",AG8="榮",AG8="榮-22"  ), $AP8 =""),"18放",  IF(  AND(  OR(  AF8="當日退伍"  ),OR(  AG8="退伍",AG8="退", AG8=""  ), $AP8 =""),"當日退伍",  IF(AND(  OR(AF8="退",AF8="退伍" ), OR(AG8="退",AG8="退伍" ), $AP8 =""),"退伍","全日勤"  )  )  )  )  )  )  )  )  )  )  ),"")</f>
        <v>18放</v>
      </c>
      <c r="AG107" s="65" t="str">
        <f ca="1">IF(   (ROW(BS8)-1)&lt;=暫1!$B$2,           IF(  AND(  OR(  AG8="x",AG8="補"  ), OR(  AH8 ="x",AH8="補",AH8="x榮18-22",AH8="x公18-22",AH8="x榮22-08"  ), $AP8 =""),"全日休",  IF(  AND(  OR(  AG8="x",AG8="病"  ), OR(  AH8 ="病"  ), $AP8 =""),"病(事)假",  IF(  AND(  OR(  AG8="x",AG8="補"  ), OR(  AH8 ="補"  ), $AP8 =""),"補休",  IF(  AND(  OR(  AG8="x",AG8="喪"  ), OR(  AH8 ="喪"  ), $AP8 =""),"喪假",  IF(  AND(  OR(  AG8="x",AG8="婚",AG8="產"  ), OR(  AH8 ="婚",AH8="產"  ), $AP8 =""),"婚(產)假",  IF(  AND(  OR(  AG8="x",AG8="公"  ), OR(  AH8 ="公"  ), $AP8 =""),"公假",  IF(  AND(  OR(  AG8="x",AG8="補",AG8="婚",AG8="公",AG8="病",AG8="事",AG8="x榮18-22"  ),OR(AH8=""), $AP8 =""  ),"18收",  IF(  AND(  OR(  AG8 ="榮14-18",AG8 ="榮10-18",AG8 ="榮06-18",AG8 ="病14-18"  ),OR(  AH8 ="x",AH8="補",AH8="婚",AH8="公",AH8="病",AH8="事",AH8="x"  ), $AP8 =""),"18放早走",  IF(  AND(  OR(  AG8 =""),OR(  AH8 ="x",AH8="補",AH8="婚",AH8="公",AH8="病",AH8="事",AH8="x榮*",AH8="榮",AH8="榮-22"  ), $AP8 =""),"18放",  IF(  AND(  OR(  AG8="當日退伍"  ),OR(  AH8="退伍",AH8="退", AH8=""  ), $AP8 =""),"當日退伍",  IF(AND(  OR(AG8="退",AG8="退伍" ), OR(AH8="退",AH8="退伍" ), $AP8 =""),"退伍","全日勤"  )  )  )  )  )  )  )  )  )  )  ),"")</f>
        <v>18收</v>
      </c>
      <c r="AH107" s="65"/>
      <c r="AI107" s="65"/>
      <c r="AJ107" s="65"/>
      <c r="AP107" s="62"/>
      <c r="AU107" s="62"/>
      <c r="AV107" s="62"/>
      <c r="AY107" s="62"/>
      <c r="AZ107" s="62"/>
      <c r="BA107" s="62"/>
      <c r="BB107" s="62"/>
      <c r="BC107" s="62"/>
    </row>
    <row r="108" spans="1:55">
      <c r="A108" s="65">
        <f t="shared" si="14"/>
        <v>8</v>
      </c>
      <c r="B108" s="65" t="str">
        <f t="shared" si="15"/>
        <v>徐意凱</v>
      </c>
      <c r="C108" s="65" t="str">
        <f ca="1">IF(   (ROW(AO9)-1)&lt;=暫1!$B$2,           IF(  AND(  OR(  C9="x",C9="補"  ), OR(  D9 ="x",D9="補",D9="x榮18-22",D9="x公18-22",D9="x榮22-08"  ), $AP9 =""),"全日休",  IF(  AND(  OR(  C9="x",C9="病"  ), OR(  D9 ="病"  ), $AP9 =""),"病(事)假",  IF(  AND(  OR(  C9="x",C9="補"  ), OR(  D9 ="補"  ), $AP9 =""),"補休",  IF(  AND(  OR(  C9="x",C9="喪"  ), OR(  D9 ="喪"  ), $AP9 =""),"喪假",  IF(  AND(  OR(  C9="x",C9="婚",C9="產"  ), OR(  D9 ="婚",D9="產"  ), $AP9 =""),"婚(產)假",  IF(  AND(  OR(  C9="x",C9="公"  ), OR(  D9 ="公"  ), $AP9 =""),"公假",  IF(  AND(  OR(  C9="x",C9="補",C9="婚",C9="公",C9="病",C9="事",C9="x榮18-22"  ),OR(D9=""), $AP9 =""  ),"18收",  IF(  AND(  OR(  C9 ="榮14-18",C9 ="榮10-18",C9 ="榮06-18",C9 ="病14-18"  ),OR(  D9 ="x",D9="補",D9="婚",D9="公",D9="病",D9="事",D9="x"  ), $AP9 =""),"18放早走",  IF(  AND(  OR(  C9 =""),OR(  D9 ="x",D9="補",D9="婚",D9="公",D9="病",D9="事",D9="x榮*",D9="榮",D9="榮-22"  ), $AP9 =""),"18放",  IF(  AND(  OR(  C9="當日退伍"  ),OR(  D9="退伍",D9="退", D9=""  ), $AP9 =""),"當日退伍",  IF(AND(  OR(C9="退",C9="退伍" ), OR(D9="退",D9="退伍" ), $AP9 =""),"退伍","全日勤"  )  )  )  )  )  )  )  )  )  )  ),"")</f>
        <v>全日勤</v>
      </c>
      <c r="D108" s="65" t="str">
        <f ca="1">IF(   (ROW(AP9)-1)&lt;=暫1!$B$2,           IF(  AND(  OR(  D9="x",D9="補"  ), OR(  E9 ="x",E9="補",E9="x榮18-22",E9="x公18-22",E9="x榮22-08"  ), $AP9 =""),"全日休",  IF(  AND(  OR(  D9="x",D9="病"  ), OR(  E9 ="病"  ), $AP9 =""),"病(事)假",  IF(  AND(  OR(  D9="x",D9="補"  ), OR(  E9 ="補"  ), $AP9 =""),"補休",  IF(  AND(  OR(  D9="x",D9="喪"  ), OR(  E9 ="喪"  ), $AP9 =""),"喪假",  IF(  AND(  OR(  D9="x",D9="婚",D9="產"  ), OR(  E9 ="婚",E9="產"  ), $AP9 =""),"婚(產)假",  IF(  AND(  OR(  D9="x",D9="公"  ), OR(  E9 ="公"  ), $AP9 =""),"公假",  IF(  AND(  OR(  D9="x",D9="補",D9="婚",D9="公",D9="病",D9="事",D9="x榮18-22"  ),OR(E9=""), $AP9 =""  ),"18收",  IF(  AND(  OR(  D9 ="榮14-18",D9 ="榮10-18",D9 ="榮06-18",D9 ="病14-18"  ),OR(  E9 ="x",E9="補",E9="婚",E9="公",E9="病",E9="事",E9="x"  ), $AP9 =""),"18放早走",  IF(  AND(  OR(  D9 =""),OR(  E9 ="x",E9="補",E9="婚",E9="公",E9="病",E9="事",E9="x榮*",E9="榮",E9="榮-22"  ), $AP9 =""),"18放",  IF(  AND(  OR(  D9="當日退伍"  ),OR(  E9="退伍",E9="退", E9=""  ), $AP9 =""),"當日退伍",  IF(AND(  OR(D9="退",D9="退伍" ), OR(E9="退",E9="退伍" ), $AP9 =""),"退伍","全日勤"  )  )  )  )  )  )  )  )  )  )  ),"")</f>
        <v>全日勤</v>
      </c>
      <c r="E108" s="65" t="str">
        <f ca="1">IF(   (ROW(AQ9)-1)&lt;=暫1!$B$2,           IF(  AND(  OR(  E9="x",E9="補"  ), OR(  F9 ="x",F9="補",F9="x榮18-22",F9="x公18-22",F9="x榮22-08"  ), $AP9 =""),"全日休",  IF(  AND(  OR(  E9="x",E9="病"  ), OR(  F9 ="病"  ), $AP9 =""),"病(事)假",  IF(  AND(  OR(  E9="x",E9="補"  ), OR(  F9 ="補"  ), $AP9 =""),"補休",  IF(  AND(  OR(  E9="x",E9="喪"  ), OR(  F9 ="喪"  ), $AP9 =""),"喪假",  IF(  AND(  OR(  E9="x",E9="婚",E9="產"  ), OR(  F9 ="婚",F9="產"  ), $AP9 =""),"婚(產)假",  IF(  AND(  OR(  E9="x",E9="公"  ), OR(  F9 ="公"  ), $AP9 =""),"公假",  IF(  AND(  OR(  E9="x",E9="補",E9="婚",E9="公",E9="病",E9="事",E9="x榮18-22"  ),OR(F9=""), $AP9 =""  ),"18收",  IF(  AND(  OR(  E9 ="榮14-18",E9 ="榮10-18",E9 ="榮06-18",E9 ="病14-18"  ),OR(  F9 ="x",F9="補",F9="婚",F9="公",F9="病",F9="事",F9="x"  ), $AP9 =""),"18放早走",  IF(  AND(  OR(  E9 =""),OR(  F9 ="x",F9="補",F9="婚",F9="公",F9="病",F9="事",F9="x榮*",F9="榮",F9="榮-22"  ), $AP9 =""),"18放",  IF(  AND(  OR(  E9="當日退伍"  ),OR(  F9="退伍",F9="退", F9=""  ), $AP9 =""),"當日退伍",  IF(AND(  OR(E9="退",E9="退伍" ), OR(F9="退",F9="退伍" ), $AP9 =""),"退伍","全日勤"  )  )  )  )  )  )  )  )  )  )  ),"")</f>
        <v>全日勤</v>
      </c>
      <c r="F108" s="65" t="str">
        <f ca="1">IF(   (ROW(AR9)-1)&lt;=暫1!$B$2,           IF(  AND(  OR(  F9="x",F9="補"  ), OR(  G9 ="x",G9="補",G9="x榮18-22",G9="x公18-22",G9="x榮22-08"  ), $AP9 =""),"全日休",  IF(  AND(  OR(  F9="x",F9="病"  ), OR(  G9 ="病"  ), $AP9 =""),"病(事)假",  IF(  AND(  OR(  F9="x",F9="補"  ), OR(  G9 ="補"  ), $AP9 =""),"補休",  IF(  AND(  OR(  F9="x",F9="喪"  ), OR(  G9 ="喪"  ), $AP9 =""),"喪假",  IF(  AND(  OR(  F9="x",F9="婚",F9="產"  ), OR(  G9 ="婚",G9="產"  ), $AP9 =""),"婚(產)假",  IF(  AND(  OR(  F9="x",F9="公"  ), OR(  G9 ="公"  ), $AP9 =""),"公假",  IF(  AND(  OR(  F9="x",F9="補",F9="婚",F9="公",F9="病",F9="事",F9="x榮18-22"  ),OR(G9=""), $AP9 =""  ),"18收",  IF(  AND(  OR(  F9 ="榮14-18",F9 ="榮10-18",F9 ="榮06-18",F9 ="病14-18"  ),OR(  G9 ="x",G9="補",G9="婚",G9="公",G9="病",G9="事",G9="x"  ), $AP9 =""),"18放早走",  IF(  AND(  OR(  F9 =""),OR(  G9 ="x",G9="補",G9="婚",G9="公",G9="病",G9="事",G9="x榮*",G9="榮",G9="榮-22"  ), $AP9 =""),"18放",  IF(  AND(  OR(  F9="當日退伍"  ),OR(  G9="退伍",G9="退", G9=""  ), $AP9 =""),"當日退伍",  IF(AND(  OR(F9="退",F9="退伍" ), OR(G9="退",G9="退伍" ), $AP9 =""),"退伍","全日勤"  )  )  )  )  )  )  )  )  )  )  ),"")</f>
        <v>全日勤</v>
      </c>
      <c r="G108" s="65" t="str">
        <f ca="1">IF(   (ROW(AS9)-1)&lt;=暫1!$B$2,           IF(  AND(  OR(  G9="x",G9="補"  ), OR(  H9 ="x",H9="補",H9="x榮18-22",H9="x公18-22",H9="x榮22-08"  ), $AP9 =""),"全日休",  IF(  AND(  OR(  G9="x",G9="病"  ), OR(  H9 ="病"  ), $AP9 =""),"病(事)假",  IF(  AND(  OR(  G9="x",G9="補"  ), OR(  H9 ="補"  ), $AP9 =""),"補休",  IF(  AND(  OR(  G9="x",G9="喪"  ), OR(  H9 ="喪"  ), $AP9 =""),"喪假",  IF(  AND(  OR(  G9="x",G9="婚",G9="產"  ), OR(  H9 ="婚",H9="產"  ), $AP9 =""),"婚(產)假",  IF(  AND(  OR(  G9="x",G9="公"  ), OR(  H9 ="公"  ), $AP9 =""),"公假",  IF(  AND(  OR(  G9="x",G9="補",G9="婚",G9="公",G9="病",G9="事",G9="x榮18-22"  ),OR(H9=""), $AP9 =""  ),"18收",  IF(  AND(  OR(  G9 ="榮14-18",G9 ="榮10-18",G9 ="榮06-18",G9 ="病14-18"  ),OR(  H9 ="x",H9="補",H9="婚",H9="公",H9="病",H9="事",H9="x"  ), $AP9 =""),"18放早走",  IF(  AND(  OR(  G9 =""),OR(  H9 ="x",H9="補",H9="婚",H9="公",H9="病",H9="事",H9="x榮*",H9="榮",H9="榮-22"  ), $AP9 =""),"18放",  IF(  AND(  OR(  G9="當日退伍"  ),OR(  H9="退伍",H9="退", H9=""  ), $AP9 =""),"當日退伍",  IF(AND(  OR(G9="退",G9="退伍" ), OR(H9="退",H9="退伍" ), $AP9 =""),"退伍","全日勤"  )  )  )  )  )  )  )  )  )  )  ),"")</f>
        <v>全日勤</v>
      </c>
      <c r="H108" s="65" t="str">
        <f ca="1">IF(   (ROW(AT9)-1)&lt;=暫1!$B$2,           IF(  AND(  OR(  H9="x",H9="補"  ), OR(  I9 ="x",I9="補",I9="x榮18-22",I9="x公18-22",I9="x榮22-08"  ), $AP9 =""),"全日休",  IF(  AND(  OR(  H9="x",H9="病"  ), OR(  I9 ="病"  ), $AP9 =""),"病(事)假",  IF(  AND(  OR(  H9="x",H9="補"  ), OR(  I9 ="補"  ), $AP9 =""),"補休",  IF(  AND(  OR(  H9="x",H9="喪"  ), OR(  I9 ="喪"  ), $AP9 =""),"喪假",  IF(  AND(  OR(  H9="x",H9="婚",H9="產"  ), OR(  I9 ="婚",I9="產"  ), $AP9 =""),"婚(產)假",  IF(  AND(  OR(  H9="x",H9="公"  ), OR(  I9 ="公"  ), $AP9 =""),"公假",  IF(  AND(  OR(  H9="x",H9="補",H9="婚",H9="公",H9="病",H9="事",H9="x榮18-22"  ),OR(I9=""), $AP9 =""  ),"18收",  IF(  AND(  OR(  H9 ="榮14-18",H9 ="榮10-18",H9 ="榮06-18",H9 ="病14-18"  ),OR(  I9 ="x",I9="補",I9="婚",I9="公",I9="病",I9="事",I9="x"  ), $AP9 =""),"18放早走",  IF(  AND(  OR(  H9 =""),OR(  I9 ="x",I9="補",I9="婚",I9="公",I9="病",I9="事",I9="x榮*",I9="榮",I9="榮-22"  ), $AP9 =""),"18放",  IF(  AND(  OR(  H9="當日退伍"  ),OR(  I9="退伍",I9="退", I9=""  ), $AP9 =""),"當日退伍",  IF(AND(  OR(H9="退",H9="退伍" ), OR(I9="退",I9="退伍" ), $AP9 =""),"退伍","全日勤"  )  )  )  )  )  )  )  )  )  )  ),"")</f>
        <v>全日勤</v>
      </c>
      <c r="I108" s="65" t="str">
        <f ca="1">IF(   (ROW(AU9)-1)&lt;=暫1!$B$2,           IF(  AND(  OR(  I9="x",I9="補"  ), OR(  J9 ="x",J9="補",J9="x榮18-22",J9="x公18-22",J9="x榮22-08"  ), $AP9 =""),"全日休",  IF(  AND(  OR(  I9="x",I9="病"  ), OR(  J9 ="病"  ), $AP9 =""),"病(事)假",  IF(  AND(  OR(  I9="x",I9="補"  ), OR(  J9 ="補"  ), $AP9 =""),"補休",  IF(  AND(  OR(  I9="x",I9="喪"  ), OR(  J9 ="喪"  ), $AP9 =""),"喪假",  IF(  AND(  OR(  I9="x",I9="婚",I9="產"  ), OR(  J9 ="婚",J9="產"  ), $AP9 =""),"婚(產)假",  IF(  AND(  OR(  I9="x",I9="公"  ), OR(  J9 ="公"  ), $AP9 =""),"公假",  IF(  AND(  OR(  I9="x",I9="補",I9="婚",I9="公",I9="病",I9="事",I9="x榮18-22"  ),OR(J9=""), $AP9 =""  ),"18收",  IF(  AND(  OR(  I9 ="榮14-18",I9 ="榮10-18",I9 ="榮06-18",I9 ="病14-18"  ),OR(  J9 ="x",J9="補",J9="婚",J9="公",J9="病",J9="事",J9="x"  ), $AP9 =""),"18放早走",  IF(  AND(  OR(  I9 =""),OR(  J9 ="x",J9="補",J9="婚",J9="公",J9="病",J9="事",J9="x榮*",J9="榮",J9="榮-22"  ), $AP9 =""),"18放",  IF(  AND(  OR(  I9="當日退伍"  ),OR(  J9="退伍",J9="退", J9=""  ), $AP9 =""),"當日退伍",  IF(AND(  OR(I9="退",I9="退伍" ), OR(J9="退",J9="退伍" ), $AP9 =""),"退伍","全日勤"  )  )  )  )  )  )  )  )  )  )  ),"")</f>
        <v>全日勤</v>
      </c>
      <c r="J108" s="65" t="str">
        <f ca="1">IF(   (ROW(AV9)-1)&lt;=暫1!$B$2,           IF(  AND(  OR(  J9="x",J9="補"  ), OR(  K9 ="x",K9="補",K9="x榮18-22",K9="x公18-22",K9="x榮22-08"  ), $AP9 =""),"全日休",  IF(  AND(  OR(  J9="x",J9="病"  ), OR(  K9 ="病"  ), $AP9 =""),"病(事)假",  IF(  AND(  OR(  J9="x",J9="補"  ), OR(  K9 ="補"  ), $AP9 =""),"補休",  IF(  AND(  OR(  J9="x",J9="喪"  ), OR(  K9 ="喪"  ), $AP9 =""),"喪假",  IF(  AND(  OR(  J9="x",J9="婚",J9="產"  ), OR(  K9 ="婚",K9="產"  ), $AP9 =""),"婚(產)假",  IF(  AND(  OR(  J9="x",J9="公"  ), OR(  K9 ="公"  ), $AP9 =""),"公假",  IF(  AND(  OR(  J9="x",J9="補",J9="婚",J9="公",J9="病",J9="事",J9="x榮18-22"  ),OR(K9=""), $AP9 =""  ),"18收",  IF(  AND(  OR(  J9 ="榮14-18",J9 ="榮10-18",J9 ="榮06-18",J9 ="病14-18"  ),OR(  K9 ="x",K9="補",K9="婚",K9="公",K9="病",K9="事",K9="x"  ), $AP9 =""),"18放早走",  IF(  AND(  OR(  J9 =""),OR(  K9 ="x",K9="補",K9="婚",K9="公",K9="病",K9="事",K9="x榮*",K9="榮",K9="榮-22"  ), $AP9 =""),"18放",  IF(  AND(  OR(  J9="當日退伍"  ),OR(  K9="退伍",K9="退", K9=""  ), $AP9 =""),"當日退伍",  IF(AND(  OR(J9="退",J9="退伍" ), OR(K9="退",K9="退伍" ), $AP9 =""),"退伍","全日勤"  )  )  )  )  )  )  )  )  )  )  ),"")</f>
        <v>全日勤</v>
      </c>
      <c r="K108" s="65" t="str">
        <f ca="1">IF(   (ROW(AW9)-1)&lt;=暫1!$B$2,           IF(  AND(  OR(  K9="x",K9="補"  ), OR(  L9 ="x",L9="補",L9="x榮18-22",L9="x公18-22",L9="x榮22-08"  ), $AP9 =""),"全日休",  IF(  AND(  OR(  K9="x",K9="病"  ), OR(  L9 ="病"  ), $AP9 =""),"病(事)假",  IF(  AND(  OR(  K9="x",K9="補"  ), OR(  L9 ="補"  ), $AP9 =""),"補休",  IF(  AND(  OR(  K9="x",K9="喪"  ), OR(  L9 ="喪"  ), $AP9 =""),"喪假",  IF(  AND(  OR(  K9="x",K9="婚",K9="產"  ), OR(  L9 ="婚",L9="產"  ), $AP9 =""),"婚(產)假",  IF(  AND(  OR(  K9="x",K9="公"  ), OR(  L9 ="公"  ), $AP9 =""),"公假",  IF(  AND(  OR(  K9="x",K9="補",K9="婚",K9="公",K9="病",K9="事",K9="x榮18-22"  ),OR(L9=""), $AP9 =""  ),"18收",  IF(  AND(  OR(  K9 ="榮14-18",K9 ="榮10-18",K9 ="榮06-18",K9 ="病14-18"  ),OR(  L9 ="x",L9="補",L9="婚",L9="公",L9="病",L9="事",L9="x"  ), $AP9 =""),"18放早走",  IF(  AND(  OR(  K9 =""),OR(  L9 ="x",L9="補",L9="婚",L9="公",L9="病",L9="事",L9="x榮*",L9="榮",L9="榮-22"  ), $AP9 =""),"18放",  IF(  AND(  OR(  K9="當日退伍"  ),OR(  L9="退伍",L9="退", L9=""  ), $AP9 =""),"當日退伍",  IF(AND(  OR(K9="退",K9="退伍" ), OR(L9="退",L9="退伍" ), $AP9 =""),"退伍","全日勤"  )  )  )  )  )  )  )  )  )  )  ),"")</f>
        <v>全日勤</v>
      </c>
      <c r="L108" s="65" t="str">
        <f ca="1">IF(   (ROW(AX9)-1)&lt;=暫1!$B$2,           IF(  AND(  OR(  L9="x",L9="補"  ), OR(  M9 ="x",M9="補",M9="x榮18-22",M9="x公18-22",M9="x榮22-08"  ), $AP9 =""),"全日休",  IF(  AND(  OR(  L9="x",L9="病"  ), OR(  M9 ="病"  ), $AP9 =""),"病(事)假",  IF(  AND(  OR(  L9="x",L9="補"  ), OR(  M9 ="補"  ), $AP9 =""),"補休",  IF(  AND(  OR(  L9="x",L9="喪"  ), OR(  M9 ="喪"  ), $AP9 =""),"喪假",  IF(  AND(  OR(  L9="x",L9="婚",L9="產"  ), OR(  M9 ="婚",M9="產"  ), $AP9 =""),"婚(產)假",  IF(  AND(  OR(  L9="x",L9="公"  ), OR(  M9 ="公"  ), $AP9 =""),"公假",  IF(  AND(  OR(  L9="x",L9="補",L9="婚",L9="公",L9="病",L9="事",L9="x榮18-22"  ),OR(M9=""), $AP9 =""  ),"18收",  IF(  AND(  OR(  L9 ="榮14-18",L9 ="榮10-18",L9 ="榮06-18",L9 ="病14-18"  ),OR(  M9 ="x",M9="補",M9="婚",M9="公",M9="病",M9="事",M9="x"  ), $AP9 =""),"18放早走",  IF(  AND(  OR(  L9 =""),OR(  M9 ="x",M9="補",M9="婚",M9="公",M9="病",M9="事",M9="x榮*",M9="榮",M9="榮-22"  ), $AP9 =""),"18放",  IF(  AND(  OR(  L9="當日退伍"  ),OR(  M9="退伍",M9="退", M9=""  ), $AP9 =""),"當日退伍",  IF(AND(  OR(L9="退",L9="退伍" ), OR(M9="退",M9="退伍" ), $AP9 =""),"退伍","全日勤"  )  )  )  )  )  )  )  )  )  )  ),"")</f>
        <v>全日勤</v>
      </c>
      <c r="M108" s="65" t="str">
        <f ca="1">IF(   (ROW(AY9)-1)&lt;=暫1!$B$2,           IF(  AND(  OR(  M9="x",M9="補"  ), OR(  N9 ="x",N9="補",N9="x榮18-22",N9="x公18-22",N9="x榮22-08"  ), $AP9 =""),"全日休",  IF(  AND(  OR(  M9="x",M9="病"  ), OR(  N9 ="病"  ), $AP9 =""),"病(事)假",  IF(  AND(  OR(  M9="x",M9="補"  ), OR(  N9 ="補"  ), $AP9 =""),"補休",  IF(  AND(  OR(  M9="x",M9="喪"  ), OR(  N9 ="喪"  ), $AP9 =""),"喪假",  IF(  AND(  OR(  M9="x",M9="婚",M9="產"  ), OR(  N9 ="婚",N9="產"  ), $AP9 =""),"婚(產)假",  IF(  AND(  OR(  M9="x",M9="公"  ), OR(  N9 ="公"  ), $AP9 =""),"公假",  IF(  AND(  OR(  M9="x",M9="補",M9="婚",M9="公",M9="病",M9="事",M9="x榮18-22"  ),OR(N9=""), $AP9 =""  ),"18收",  IF(  AND(  OR(  M9 ="榮14-18",M9 ="榮10-18",M9 ="榮06-18",M9 ="病14-18"  ),OR(  N9 ="x",N9="補",N9="婚",N9="公",N9="病",N9="事",N9="x"  ), $AP9 =""),"18放早走",  IF(  AND(  OR(  M9 =""),OR(  N9 ="x",N9="補",N9="婚",N9="公",N9="病",N9="事",N9="x榮*",N9="榮",N9="榮-22"  ), $AP9 =""),"18放",  IF(  AND(  OR(  M9="當日退伍"  ),OR(  N9="退伍",N9="退", N9=""  ), $AP9 =""),"當日退伍",  IF(AND(  OR(M9="退",M9="退伍" ), OR(N9="退",N9="退伍" ), $AP9 =""),"退伍","全日勤"  )  )  )  )  )  )  )  )  )  )  ),"")</f>
        <v>全日勤</v>
      </c>
      <c r="N108" s="65" t="str">
        <f ca="1">IF(   (ROW(AZ9)-1)&lt;=暫1!$B$2,           IF(  AND(  OR(  N9="x",N9="補"  ), OR(  O9 ="x",O9="補",O9="x榮18-22",O9="x公18-22",O9="x榮22-08"  ), $AP9 =""),"全日休",  IF(  AND(  OR(  N9="x",N9="病"  ), OR(  O9 ="病"  ), $AP9 =""),"病(事)假",  IF(  AND(  OR(  N9="x",N9="補"  ), OR(  O9 ="補"  ), $AP9 =""),"補休",  IF(  AND(  OR(  N9="x",N9="喪"  ), OR(  O9 ="喪"  ), $AP9 =""),"喪假",  IF(  AND(  OR(  N9="x",N9="婚",N9="產"  ), OR(  O9 ="婚",O9="產"  ), $AP9 =""),"婚(產)假",  IF(  AND(  OR(  N9="x",N9="公"  ), OR(  O9 ="公"  ), $AP9 =""),"公假",  IF(  AND(  OR(  N9="x",N9="補",N9="婚",N9="公",N9="病",N9="事",N9="x榮18-22"  ),OR(O9=""), $AP9 =""  ),"18收",  IF(  AND(  OR(  N9 ="榮14-18",N9 ="榮10-18",N9 ="榮06-18",N9 ="病14-18"  ),OR(  O9 ="x",O9="補",O9="婚",O9="公",O9="病",O9="事",O9="x"  ), $AP9 =""),"18放早走",  IF(  AND(  OR(  N9 =""),OR(  O9 ="x",O9="補",O9="婚",O9="公",O9="病",O9="事",O9="x榮*",O9="榮",O9="榮-22"  ), $AP9 =""),"18放",  IF(  AND(  OR(  N9="當日退伍"  ),OR(  O9="退伍",O9="退", O9=""  ), $AP9 =""),"當日退伍",  IF(AND(  OR(N9="退",N9="退伍" ), OR(O9="退",O9="退伍" ), $AP9 =""),"退伍","全日勤"  )  )  )  )  )  )  )  )  )  )  ),"")</f>
        <v>全日勤</v>
      </c>
      <c r="O108" s="65" t="str">
        <f ca="1">IF(   (ROW(BA9)-1)&lt;=暫1!$B$2,           IF(  AND(  OR(  O9="x",O9="補"  ), OR(  P9 ="x",P9="補",P9="x榮18-22",P9="x公18-22",P9="x榮22-08"  ), $AP9 =""),"全日休",  IF(  AND(  OR(  O9="x",O9="病"  ), OR(  P9 ="病"  ), $AP9 =""),"病(事)假",  IF(  AND(  OR(  O9="x",O9="補"  ), OR(  P9 ="補"  ), $AP9 =""),"補休",  IF(  AND(  OR(  O9="x",O9="喪"  ), OR(  P9 ="喪"  ), $AP9 =""),"喪假",  IF(  AND(  OR(  O9="x",O9="婚",O9="產"  ), OR(  P9 ="婚",P9="產"  ), $AP9 =""),"婚(產)假",  IF(  AND(  OR(  O9="x",O9="公"  ), OR(  P9 ="公"  ), $AP9 =""),"公假",  IF(  AND(  OR(  O9="x",O9="補",O9="婚",O9="公",O9="病",O9="事",O9="x榮18-22"  ),OR(P9=""), $AP9 =""  ),"18收",  IF(  AND(  OR(  O9 ="榮14-18",O9 ="榮10-18",O9 ="榮06-18",O9 ="病14-18"  ),OR(  P9 ="x",P9="補",P9="婚",P9="公",P9="病",P9="事",P9="x"  ), $AP9 =""),"18放早走",  IF(  AND(  OR(  O9 =""),OR(  P9 ="x",P9="補",P9="婚",P9="公",P9="病",P9="事",P9="x榮*",P9="榮",P9="榮-22"  ), $AP9 =""),"18放",  IF(  AND(  OR(  O9="當日退伍"  ),OR(  P9="退伍",P9="退", P9=""  ), $AP9 =""),"當日退伍",  IF(AND(  OR(O9="退",O9="退伍" ), OR(P9="退",P9="退伍" ), $AP9 =""),"退伍","全日勤"  )  )  )  )  )  )  )  )  )  )  ),"")</f>
        <v>全日勤</v>
      </c>
      <c r="P108" s="65" t="str">
        <f ca="1">IF(   (ROW(BB9)-1)&lt;=暫1!$B$2,           IF(  AND(  OR(  P9="x",P9="補"  ), OR(  Q9 ="x",Q9="補",Q9="x榮18-22",Q9="x公18-22",Q9="x榮22-08"  ), $AP9 =""),"全日休",  IF(  AND(  OR(  P9="x",P9="病"  ), OR(  Q9 ="病"  ), $AP9 =""),"病(事)假",  IF(  AND(  OR(  P9="x",P9="補"  ), OR(  Q9 ="補"  ), $AP9 =""),"補休",  IF(  AND(  OR(  P9="x",P9="喪"  ), OR(  Q9 ="喪"  ), $AP9 =""),"喪假",  IF(  AND(  OR(  P9="x",P9="婚",P9="產"  ), OR(  Q9 ="婚",Q9="產"  ), $AP9 =""),"婚(產)假",  IF(  AND(  OR(  P9="x",P9="公"  ), OR(  Q9 ="公"  ), $AP9 =""),"公假",  IF(  AND(  OR(  P9="x",P9="補",P9="婚",P9="公",P9="病",P9="事",P9="x榮18-22"  ),OR(Q9=""), $AP9 =""  ),"18收",  IF(  AND(  OR(  P9 ="榮14-18",P9 ="榮10-18",P9 ="榮06-18",P9 ="病14-18"  ),OR(  Q9 ="x",Q9="補",Q9="婚",Q9="公",Q9="病",Q9="事",Q9="x"  ), $AP9 =""),"18放早走",  IF(  AND(  OR(  P9 =""),OR(  Q9 ="x",Q9="補",Q9="婚",Q9="公",Q9="病",Q9="事",Q9="x榮*",Q9="榮",Q9="榮-22"  ), $AP9 =""),"18放",  IF(  AND(  OR(  P9="當日退伍"  ),OR(  Q9="退伍",Q9="退", Q9=""  ), $AP9 =""),"當日退伍",  IF(AND(  OR(P9="退",P9="退伍" ), OR(Q9="退",Q9="退伍" ), $AP9 =""),"退伍","全日勤"  )  )  )  )  )  )  )  )  )  )  ),"")</f>
        <v>全日勤</v>
      </c>
      <c r="Q108" s="65" t="str">
        <f ca="1">IF(   (ROW(BC9)-1)&lt;=暫1!$B$2,           IF(  AND(  OR(  Q9="x",Q9="補"  ), OR(  R9 ="x",R9="補",R9="x榮18-22",R9="x公18-22",R9="x榮22-08"  ), $AP9 =""),"全日休",  IF(  AND(  OR(  Q9="x",Q9="病"  ), OR(  R9 ="病"  ), $AP9 =""),"病(事)假",  IF(  AND(  OR(  Q9="x",Q9="補"  ), OR(  R9 ="補"  ), $AP9 =""),"補休",  IF(  AND(  OR(  Q9="x",Q9="喪"  ), OR(  R9 ="喪"  ), $AP9 =""),"喪假",  IF(  AND(  OR(  Q9="x",Q9="婚",Q9="產"  ), OR(  R9 ="婚",R9="產"  ), $AP9 =""),"婚(產)假",  IF(  AND(  OR(  Q9="x",Q9="公"  ), OR(  R9 ="公"  ), $AP9 =""),"公假",  IF(  AND(  OR(  Q9="x",Q9="補",Q9="婚",Q9="公",Q9="病",Q9="事",Q9="x榮18-22"  ),OR(R9=""), $AP9 =""  ),"18收",  IF(  AND(  OR(  Q9 ="榮14-18",Q9 ="榮10-18",Q9 ="榮06-18",Q9 ="病14-18"  ),OR(  R9 ="x",R9="補",R9="婚",R9="公",R9="病",R9="事",R9="x"  ), $AP9 =""),"18放早走",  IF(  AND(  OR(  Q9 =""),OR(  R9 ="x",R9="補",R9="婚",R9="公",R9="病",R9="事",R9="x榮*",R9="榮",R9="榮-22"  ), $AP9 =""),"18放",  IF(  AND(  OR(  Q9="當日退伍"  ),OR(  R9="退伍",R9="退", R9=""  ), $AP9 =""),"當日退伍",  IF(AND(  OR(Q9="退",Q9="退伍" ), OR(R9="退",R9="退伍" ), $AP9 =""),"退伍","全日勤"  )  )  )  )  )  )  )  )  )  )  ),"")</f>
        <v>全日勤</v>
      </c>
      <c r="R108" s="65" t="str">
        <f ca="1">IF(   (ROW(BD9)-1)&lt;=暫1!$B$2,           IF(  AND(  OR(  R9="x",R9="補"  ), OR(  S9 ="x",S9="補",S9="x榮18-22",S9="x公18-22",S9="x榮22-08"  ), $AP9 =""),"全日休",  IF(  AND(  OR(  R9="x",R9="病"  ), OR(  S9 ="病"  ), $AP9 =""),"病(事)假",  IF(  AND(  OR(  R9="x",R9="補"  ), OR(  S9 ="補"  ), $AP9 =""),"補休",  IF(  AND(  OR(  R9="x",R9="喪"  ), OR(  S9 ="喪"  ), $AP9 =""),"喪假",  IF(  AND(  OR(  R9="x",R9="婚",R9="產"  ), OR(  S9 ="婚",S9="產"  ), $AP9 =""),"婚(產)假",  IF(  AND(  OR(  R9="x",R9="公"  ), OR(  S9 ="公"  ), $AP9 =""),"公假",  IF(  AND(  OR(  R9="x",R9="補",R9="婚",R9="公",R9="病",R9="事",R9="x榮18-22"  ),OR(S9=""), $AP9 =""  ),"18收",  IF(  AND(  OR(  R9 ="榮14-18",R9 ="榮10-18",R9 ="榮06-18",R9 ="病14-18"  ),OR(  S9 ="x",S9="補",S9="婚",S9="公",S9="病",S9="事",S9="x"  ), $AP9 =""),"18放早走",  IF(  AND(  OR(  R9 =""),OR(  S9 ="x",S9="補",S9="婚",S9="公",S9="病",S9="事",S9="x榮*",S9="榮",S9="榮-22"  ), $AP9 =""),"18放",  IF(  AND(  OR(  R9="當日退伍"  ),OR(  S9="退伍",S9="退", S9=""  ), $AP9 =""),"當日退伍",  IF(AND(  OR(R9="退",R9="退伍" ), OR(S9="退",S9="退伍" ), $AP9 =""),"退伍","全日勤"  )  )  )  )  )  )  )  )  )  )  ),"")</f>
        <v>全日勤</v>
      </c>
      <c r="S108" s="65" t="str">
        <f ca="1">IF(   (ROW(BE9)-1)&lt;=暫1!$B$2,           IF(  AND(  OR(  S9="x",S9="補"  ), OR(  T9 ="x",T9="補",T9="x榮18-22",T9="x公18-22",T9="x榮22-08"  ), $AP9 =""),"全日休",  IF(  AND(  OR(  S9="x",S9="病"  ), OR(  T9 ="病"  ), $AP9 =""),"病(事)假",  IF(  AND(  OR(  S9="x",S9="補"  ), OR(  T9 ="補"  ), $AP9 =""),"補休",  IF(  AND(  OR(  S9="x",S9="喪"  ), OR(  T9 ="喪"  ), $AP9 =""),"喪假",  IF(  AND(  OR(  S9="x",S9="婚",S9="產"  ), OR(  T9 ="婚",T9="產"  ), $AP9 =""),"婚(產)假",  IF(  AND(  OR(  S9="x",S9="公"  ), OR(  T9 ="公"  ), $AP9 =""),"公假",  IF(  AND(  OR(  S9="x",S9="補",S9="婚",S9="公",S9="病",S9="事",S9="x榮18-22"  ),OR(T9=""), $AP9 =""  ),"18收",  IF(  AND(  OR(  S9 ="榮14-18",S9 ="榮10-18",S9 ="榮06-18",S9 ="病14-18"  ),OR(  T9 ="x",T9="補",T9="婚",T9="公",T9="病",T9="事",T9="x"  ), $AP9 =""),"18放早走",  IF(  AND(  OR(  S9 =""),OR(  T9 ="x",T9="補",T9="婚",T9="公",T9="病",T9="事",T9="x榮*",T9="榮",T9="榮-22"  ), $AP9 =""),"18放",  IF(  AND(  OR(  S9="當日退伍"  ),OR(  T9="退伍",T9="退", T9=""  ), $AP9 =""),"當日退伍",  IF(AND(  OR(S9="退",S9="退伍" ), OR(T9="退",T9="退伍" ), $AP9 =""),"退伍","全日勤"  )  )  )  )  )  )  )  )  )  )  ),"")</f>
        <v>全日勤</v>
      </c>
      <c r="T108" s="65" t="str">
        <f ca="1">IF(   (ROW(BF9)-1)&lt;=暫1!$B$2,           IF(  AND(  OR(  T9="x",T9="補"  ), OR(  U9 ="x",U9="補",U9="x榮18-22",U9="x公18-22",U9="x榮22-08"  ), $AP9 =""),"全日休",  IF(  AND(  OR(  T9="x",T9="病"  ), OR(  U9 ="病"  ), $AP9 =""),"病(事)假",  IF(  AND(  OR(  T9="x",T9="補"  ), OR(  U9 ="補"  ), $AP9 =""),"補休",  IF(  AND(  OR(  T9="x",T9="喪"  ), OR(  U9 ="喪"  ), $AP9 =""),"喪假",  IF(  AND(  OR(  T9="x",T9="婚",T9="產"  ), OR(  U9 ="婚",U9="產"  ), $AP9 =""),"婚(產)假",  IF(  AND(  OR(  T9="x",T9="公"  ), OR(  U9 ="公"  ), $AP9 =""),"公假",  IF(  AND(  OR(  T9="x",T9="補",T9="婚",T9="公",T9="病",T9="事",T9="x榮18-22"  ),OR(U9=""), $AP9 =""  ),"18收",  IF(  AND(  OR(  T9 ="榮14-18",T9 ="榮10-18",T9 ="榮06-18",T9 ="病14-18"  ),OR(  U9 ="x",U9="補",U9="婚",U9="公",U9="病",U9="事",U9="x"  ), $AP9 =""),"18放早走",  IF(  AND(  OR(  T9 =""),OR(  U9 ="x",U9="補",U9="婚",U9="公",U9="病",U9="事",U9="x榮*",U9="榮",U9="榮-22"  ), $AP9 =""),"18放",  IF(  AND(  OR(  T9="當日退伍"  ),OR(  U9="退伍",U9="退", U9=""  ), $AP9 =""),"當日退伍",  IF(AND(  OR(T9="退",T9="退伍" ), OR(U9="退",U9="退伍" ), $AP9 =""),"退伍","全日勤"  )  )  )  )  )  )  )  )  )  )  ),"")</f>
        <v>全日勤</v>
      </c>
      <c r="U108" s="65" t="str">
        <f ca="1">IF(   (ROW(BG9)-1)&lt;=暫1!$B$2,           IF(  AND(  OR(  U9="x",U9="補"  ), OR(  V9 ="x",V9="補",V9="x榮18-22",V9="x公18-22",V9="x榮22-08"  ), $AP9 =""),"全日休",  IF(  AND(  OR(  U9="x",U9="病"  ), OR(  V9 ="病"  ), $AP9 =""),"病(事)假",  IF(  AND(  OR(  U9="x",U9="補"  ), OR(  V9 ="補"  ), $AP9 =""),"補休",  IF(  AND(  OR(  U9="x",U9="喪"  ), OR(  V9 ="喪"  ), $AP9 =""),"喪假",  IF(  AND(  OR(  U9="x",U9="婚",U9="產"  ), OR(  V9 ="婚",V9="產"  ), $AP9 =""),"婚(產)假",  IF(  AND(  OR(  U9="x",U9="公"  ), OR(  V9 ="公"  ), $AP9 =""),"公假",  IF(  AND(  OR(  U9="x",U9="補",U9="婚",U9="公",U9="病",U9="事",U9="x榮18-22"  ),OR(V9=""), $AP9 =""  ),"18收",  IF(  AND(  OR(  U9 ="榮14-18",U9 ="榮10-18",U9 ="榮06-18",U9 ="病14-18"  ),OR(  V9 ="x",V9="補",V9="婚",V9="公",V9="病",V9="事",V9="x"  ), $AP9 =""),"18放早走",  IF(  AND(  OR(  U9 =""),OR(  V9 ="x",V9="補",V9="婚",V9="公",V9="病",V9="事",V9="x榮*",V9="榮",V9="榮-22"  ), $AP9 =""),"18放",  IF(  AND(  OR(  U9="當日退伍"  ),OR(  V9="退伍",V9="退", V9=""  ), $AP9 =""),"當日退伍",  IF(AND(  OR(U9="退",U9="退伍" ), OR(V9="退",V9="退伍" ), $AP9 =""),"退伍","全日勤"  )  )  )  )  )  )  )  )  )  )  ),"")</f>
        <v>全日勤</v>
      </c>
      <c r="V108" s="65" t="str">
        <f ca="1">IF(   (ROW(BH9)-1)&lt;=暫1!$B$2,           IF(  AND(  OR(  V9="x",V9="補"  ), OR(  W9 ="x",W9="補",W9="x榮18-22",W9="x公18-22",W9="x榮22-08"  ), $AP9 =""),"全日休",  IF(  AND(  OR(  V9="x",V9="病"  ), OR(  W9 ="病"  ), $AP9 =""),"病(事)假",  IF(  AND(  OR(  V9="x",V9="補"  ), OR(  W9 ="補"  ), $AP9 =""),"補休",  IF(  AND(  OR(  V9="x",V9="喪"  ), OR(  W9 ="喪"  ), $AP9 =""),"喪假",  IF(  AND(  OR(  V9="x",V9="婚",V9="產"  ), OR(  W9 ="婚",W9="產"  ), $AP9 =""),"婚(產)假",  IF(  AND(  OR(  V9="x",V9="公"  ), OR(  W9 ="公"  ), $AP9 =""),"公假",  IF(  AND(  OR(  V9="x",V9="補",V9="婚",V9="公",V9="病",V9="事",V9="x榮18-22"  ),OR(W9=""), $AP9 =""  ),"18收",  IF(  AND(  OR(  V9 ="榮14-18",V9 ="榮10-18",V9 ="榮06-18",V9 ="病14-18"  ),OR(  W9 ="x",W9="補",W9="婚",W9="公",W9="病",W9="事",W9="x"  ), $AP9 =""),"18放早走",  IF(  AND(  OR(  V9 =""),OR(  W9 ="x",W9="補",W9="婚",W9="公",W9="病",W9="事",W9="x榮*",W9="榮",W9="榮-22"  ), $AP9 =""),"18放",  IF(  AND(  OR(  V9="當日退伍"  ),OR(  W9="退伍",W9="退", W9=""  ), $AP9 =""),"當日退伍",  IF(AND(  OR(V9="退",V9="退伍" ), OR(W9="退",W9="退伍" ), $AP9 =""),"退伍","全日勤"  )  )  )  )  )  )  )  )  )  )  ),"")</f>
        <v>全日勤</v>
      </c>
      <c r="W108" s="65" t="str">
        <f ca="1">IF(   (ROW(BI9)-1)&lt;=暫1!$B$2,           IF(  AND(  OR(  W9="x",W9="補"  ), OR(  X9 ="x",X9="補",X9="x榮18-22",X9="x公18-22",X9="x榮22-08"  ), $AP9 =""),"全日休",  IF(  AND(  OR(  W9="x",W9="病"  ), OR(  X9 ="病"  ), $AP9 =""),"病(事)假",  IF(  AND(  OR(  W9="x",W9="補"  ), OR(  X9 ="補"  ), $AP9 =""),"補休",  IF(  AND(  OR(  W9="x",W9="喪"  ), OR(  X9 ="喪"  ), $AP9 =""),"喪假",  IF(  AND(  OR(  W9="x",W9="婚",W9="產"  ), OR(  X9 ="婚",X9="產"  ), $AP9 =""),"婚(產)假",  IF(  AND(  OR(  W9="x",W9="公"  ), OR(  X9 ="公"  ), $AP9 =""),"公假",  IF(  AND(  OR(  W9="x",W9="補",W9="婚",W9="公",W9="病",W9="事",W9="x榮18-22"  ),OR(X9=""), $AP9 =""  ),"18收",  IF(  AND(  OR(  W9 ="榮14-18",W9 ="榮10-18",W9 ="榮06-18",W9 ="病14-18"  ),OR(  X9 ="x",X9="補",X9="婚",X9="公",X9="病",X9="事",X9="x"  ), $AP9 =""),"18放早走",  IF(  AND(  OR(  W9 =""),OR(  X9 ="x",X9="補",X9="婚",X9="公",X9="病",X9="事",X9="x榮*",X9="榮",X9="榮-22"  ), $AP9 =""),"18放",  IF(  AND(  OR(  W9="當日退伍"  ),OR(  X9="退伍",X9="退", X9=""  ), $AP9 =""),"當日退伍",  IF(AND(  OR(W9="退",W9="退伍" ), OR(X9="退",X9="退伍" ), $AP9 =""),"退伍","全日勤"  )  )  )  )  )  )  )  )  )  )  ),"")</f>
        <v>全日勤</v>
      </c>
      <c r="X108" s="65" t="str">
        <f ca="1">IF(   (ROW(BJ9)-1)&lt;=暫1!$B$2,           IF(  AND(  OR(  X9="x",X9="補"  ), OR(  Y9 ="x",Y9="補",Y9="x榮18-22",Y9="x公18-22",Y9="x榮22-08"  ), $AP9 =""),"全日休",  IF(  AND(  OR(  X9="x",X9="病"  ), OR(  Y9 ="病"  ), $AP9 =""),"病(事)假",  IF(  AND(  OR(  X9="x",X9="補"  ), OR(  Y9 ="補"  ), $AP9 =""),"補休",  IF(  AND(  OR(  X9="x",X9="喪"  ), OR(  Y9 ="喪"  ), $AP9 =""),"喪假",  IF(  AND(  OR(  X9="x",X9="婚",X9="產"  ), OR(  Y9 ="婚",Y9="產"  ), $AP9 =""),"婚(產)假",  IF(  AND(  OR(  X9="x",X9="公"  ), OR(  Y9 ="公"  ), $AP9 =""),"公假",  IF(  AND(  OR(  X9="x",X9="補",X9="婚",X9="公",X9="病",X9="事",X9="x榮18-22"  ),OR(Y9=""), $AP9 =""  ),"18收",  IF(  AND(  OR(  X9 ="榮14-18",X9 ="榮10-18",X9 ="榮06-18",X9 ="病14-18"  ),OR(  Y9 ="x",Y9="補",Y9="婚",Y9="公",Y9="病",Y9="事",Y9="x"  ), $AP9 =""),"18放早走",  IF(  AND(  OR(  X9 =""),OR(  Y9 ="x",Y9="補",Y9="婚",Y9="公",Y9="病",Y9="事",Y9="x榮*",Y9="榮",Y9="榮-22"  ), $AP9 =""),"18放",  IF(  AND(  OR(  X9="當日退伍"  ),OR(  Y9="退伍",Y9="退", Y9=""  ), $AP9 =""),"當日退伍",  IF(AND(  OR(X9="退",X9="退伍" ), OR(Y9="退",Y9="退伍" ), $AP9 =""),"退伍","全日勤"  )  )  )  )  )  )  )  )  )  )  ),"")</f>
        <v>全日勤</v>
      </c>
      <c r="Y108" s="65" t="str">
        <f ca="1">IF(   (ROW(BK9)-1)&lt;=暫1!$B$2,           IF(  AND(  OR(  Y9="x",Y9="補"  ), OR(  Z9 ="x",Z9="補",Z9="x榮18-22",Z9="x公18-22",Z9="x榮22-08"  ), $AP9 =""),"全日休",  IF(  AND(  OR(  Y9="x",Y9="病"  ), OR(  Z9 ="病"  ), $AP9 =""),"病(事)假",  IF(  AND(  OR(  Y9="x",Y9="補"  ), OR(  Z9 ="補"  ), $AP9 =""),"補休",  IF(  AND(  OR(  Y9="x",Y9="喪"  ), OR(  Z9 ="喪"  ), $AP9 =""),"喪假",  IF(  AND(  OR(  Y9="x",Y9="婚",Y9="產"  ), OR(  Z9 ="婚",Z9="產"  ), $AP9 =""),"婚(產)假",  IF(  AND(  OR(  Y9="x",Y9="公"  ), OR(  Z9 ="公"  ), $AP9 =""),"公假",  IF(  AND(  OR(  Y9="x",Y9="補",Y9="婚",Y9="公",Y9="病",Y9="事",Y9="x榮18-22"  ),OR(Z9=""), $AP9 =""  ),"18收",  IF(  AND(  OR(  Y9 ="榮14-18",Y9 ="榮10-18",Y9 ="榮06-18",Y9 ="病14-18"  ),OR(  Z9 ="x",Z9="補",Z9="婚",Z9="公",Z9="病",Z9="事",Z9="x"  ), $AP9 =""),"18放早走",  IF(  AND(  OR(  Y9 =""),OR(  Z9 ="x",Z9="補",Z9="婚",Z9="公",Z9="病",Z9="事",Z9="x榮*",Z9="榮",Z9="榮-22"  ), $AP9 =""),"18放",  IF(  AND(  OR(  Y9="當日退伍"  ),OR(  Z9="退伍",Z9="退", Z9=""  ), $AP9 =""),"當日退伍",  IF(AND(  OR(Y9="退",Y9="退伍" ), OR(Z9="退",Z9="退伍" ), $AP9 =""),"退伍","全日勤"  )  )  )  )  )  )  )  )  )  )  ),"")</f>
        <v>全日勤</v>
      </c>
      <c r="Z108" s="65" t="str">
        <f ca="1">IF(   (ROW(BL9)-1)&lt;=暫1!$B$2,           IF(  AND(  OR(  Z9="x",Z9="補"  ), OR(  AA9 ="x",AA9="補",AA9="x榮18-22",AA9="x公18-22",AA9="x榮22-08"  ), $AP9 =""),"全日休",  IF(  AND(  OR(  Z9="x",Z9="病"  ), OR(  AA9 ="病"  ), $AP9 =""),"病(事)假",  IF(  AND(  OR(  Z9="x",Z9="補"  ), OR(  AA9 ="補"  ), $AP9 =""),"補休",  IF(  AND(  OR(  Z9="x",Z9="喪"  ), OR(  AA9 ="喪"  ), $AP9 =""),"喪假",  IF(  AND(  OR(  Z9="x",Z9="婚",Z9="產"  ), OR(  AA9 ="婚",AA9="產"  ), $AP9 =""),"婚(產)假",  IF(  AND(  OR(  Z9="x",Z9="公"  ), OR(  AA9 ="公"  ), $AP9 =""),"公假",  IF(  AND(  OR(  Z9="x",Z9="補",Z9="婚",Z9="公",Z9="病",Z9="事",Z9="x榮18-22"  ),OR(AA9=""), $AP9 =""  ),"18收",  IF(  AND(  OR(  Z9 ="榮14-18",Z9 ="榮10-18",Z9 ="榮06-18",Z9 ="病14-18"  ),OR(  AA9 ="x",AA9="補",AA9="婚",AA9="公",AA9="病",AA9="事",AA9="x"  ), $AP9 =""),"18放早走",  IF(  AND(  OR(  Z9 =""),OR(  AA9 ="x",AA9="補",AA9="婚",AA9="公",AA9="病",AA9="事",AA9="x榮*",AA9="榮",AA9="榮-22"  ), $AP9 =""),"18放",  IF(  AND(  OR(  Z9="當日退伍"  ),OR(  AA9="退伍",AA9="退", AA9=""  ), $AP9 =""),"當日退伍",  IF(AND(  OR(Z9="退",Z9="退伍" ), OR(AA9="退",AA9="退伍" ), $AP9 =""),"退伍","全日勤"  )  )  )  )  )  )  )  )  )  )  ),"")</f>
        <v>18放</v>
      </c>
      <c r="AA108" s="65" t="str">
        <f ca="1">IF(   (ROW(BM9)-1)&lt;=暫1!$B$2,           IF(  AND(  OR(  AA9="x",AA9="補"  ), OR(  AB9 ="x",AB9="補",AB9="x榮18-22",AB9="x公18-22",AB9="x榮22-08"  ), $AP9 =""),"全日休",  IF(  AND(  OR(  AA9="x",AA9="病"  ), OR(  AB9 ="病"  ), $AP9 =""),"病(事)假",  IF(  AND(  OR(  AA9="x",AA9="補"  ), OR(  AB9 ="補"  ), $AP9 =""),"補休",  IF(  AND(  OR(  AA9="x",AA9="喪"  ), OR(  AB9 ="喪"  ), $AP9 =""),"喪假",  IF(  AND(  OR(  AA9="x",AA9="婚",AA9="產"  ), OR(  AB9 ="婚",AB9="產"  ), $AP9 =""),"婚(產)假",  IF(  AND(  OR(  AA9="x",AA9="公"  ), OR(  AB9 ="公"  ), $AP9 =""),"公假",  IF(  AND(  OR(  AA9="x",AA9="補",AA9="婚",AA9="公",AA9="病",AA9="事",AA9="x榮18-22"  ),OR(AB9=""), $AP9 =""  ),"18收",  IF(  AND(  OR(  AA9 ="榮14-18",AA9 ="榮10-18",AA9 ="榮06-18",AA9 ="病14-18"  ),OR(  AB9 ="x",AB9="補",AB9="婚",AB9="公",AB9="病",AB9="事",AB9="x"  ), $AP9 =""),"18放早走",  IF(  AND(  OR(  AA9 =""),OR(  AB9 ="x",AB9="補",AB9="婚",AB9="公",AB9="病",AB9="事",AB9="x榮*",AB9="榮",AB9="榮-22"  ), $AP9 =""),"18放",  IF(  AND(  OR(  AA9="當日退伍"  ),OR(  AB9="退伍",AB9="退", AB9=""  ), $AP9 =""),"當日退伍",  IF(AND(  OR(AA9="退",AA9="退伍" ), OR(AB9="退",AB9="退伍" ), $AP9 =""),"退伍","全日勤"  )  )  )  )  )  )  )  )  )  )  ),"")</f>
        <v>全日休</v>
      </c>
      <c r="AB108" s="65" t="str">
        <f ca="1">IF(   (ROW(BN9)-1)&lt;=暫1!$B$2,           IF(  AND(  OR(  AB9="x",AB9="補"  ), OR(  AC9 ="x",AC9="補",AC9="x榮18-22",AC9="x公18-22",AC9="x榮22-08"  ), $AP9 =""),"全日休",  IF(  AND(  OR(  AB9="x",AB9="病"  ), OR(  AC9 ="病"  ), $AP9 =""),"病(事)假",  IF(  AND(  OR(  AB9="x",AB9="補"  ), OR(  AC9 ="補"  ), $AP9 =""),"補休",  IF(  AND(  OR(  AB9="x",AB9="喪"  ), OR(  AC9 ="喪"  ), $AP9 =""),"喪假",  IF(  AND(  OR(  AB9="x",AB9="婚",AB9="產"  ), OR(  AC9 ="婚",AC9="產"  ), $AP9 =""),"婚(產)假",  IF(  AND(  OR(  AB9="x",AB9="公"  ), OR(  AC9 ="公"  ), $AP9 =""),"公假",  IF(  AND(  OR(  AB9="x",AB9="補",AB9="婚",AB9="公",AB9="病",AB9="事",AB9="x榮18-22"  ),OR(AC9=""), $AP9 =""  ),"18收",  IF(  AND(  OR(  AB9 ="榮14-18",AB9 ="榮10-18",AB9 ="榮06-18",AB9 ="病14-18"  ),OR(  AC9 ="x",AC9="補",AC9="婚",AC9="公",AC9="病",AC9="事",AC9="x"  ), $AP9 =""),"18放早走",  IF(  AND(  OR(  AB9 =""),OR(  AC9 ="x",AC9="補",AC9="婚",AC9="公",AC9="病",AC9="事",AC9="x榮*",AC9="榮",AC9="榮-22"  ), $AP9 =""),"18放",  IF(  AND(  OR(  AB9="當日退伍"  ),OR(  AC9="退伍",AC9="退", AC9=""  ), $AP9 =""),"當日退伍",  IF(AND(  OR(AB9="退",AB9="退伍" ), OR(AC9="退",AC9="退伍" ), $AP9 =""),"退伍","全日勤"  )  )  )  )  )  )  )  )  )  )  ),"")</f>
        <v>全日休</v>
      </c>
      <c r="AC108" s="65" t="str">
        <f ca="1">IF(   (ROW(BO9)-1)&lt;=暫1!$B$2,           IF(  AND(  OR(  AC9="x",AC9="補"  ), OR(  AD9 ="x",AD9="補",AD9="x榮18-22",AD9="x公18-22",AD9="x榮22-08"  ), $AP9 =""),"全日休",  IF(  AND(  OR(  AC9="x",AC9="病"  ), OR(  AD9 ="病"  ), $AP9 =""),"病(事)假",  IF(  AND(  OR(  AC9="x",AC9="補"  ), OR(  AD9 ="補"  ), $AP9 =""),"補休",  IF(  AND(  OR(  AC9="x",AC9="喪"  ), OR(  AD9 ="喪"  ), $AP9 =""),"喪假",  IF(  AND(  OR(  AC9="x",AC9="婚",AC9="產"  ), OR(  AD9 ="婚",AD9="產"  ), $AP9 =""),"婚(產)假",  IF(  AND(  OR(  AC9="x",AC9="公"  ), OR(  AD9 ="公"  ), $AP9 =""),"公假",  IF(  AND(  OR(  AC9="x",AC9="補",AC9="婚",AC9="公",AC9="病",AC9="事",AC9="x榮18-22"  ),OR(AD9=""), $AP9 =""  ),"18收",  IF(  AND(  OR(  AC9 ="榮14-18",AC9 ="榮10-18",AC9 ="榮06-18",AC9 ="病14-18"  ),OR(  AD9 ="x",AD9="補",AD9="婚",AD9="公",AD9="病",AD9="事",AD9="x"  ), $AP9 =""),"18放早走",  IF(  AND(  OR(  AC9 =""),OR(  AD9 ="x",AD9="補",AD9="婚",AD9="公",AD9="病",AD9="事",AD9="x榮*",AD9="榮",AD9="榮-22"  ), $AP9 =""),"18放",  IF(  AND(  OR(  AC9="當日退伍"  ),OR(  AD9="退伍",AD9="退", AD9=""  ), $AP9 =""),"當日退伍",  IF(AND(  OR(AC9="退",AC9="退伍" ), OR(AD9="退",AD9="退伍" ), $AP9 =""),"退伍","全日勤"  )  )  )  )  )  )  )  )  )  )  ),"")</f>
        <v>18收</v>
      </c>
      <c r="AD108" s="65" t="str">
        <f ca="1">IF(   (ROW(BP9)-1)&lt;=暫1!$B$2,           IF(  AND(  OR(  AD9="x",AD9="補"  ), OR(  AE9 ="x",AE9="補",AE9="x榮18-22",AE9="x公18-22",AE9="x榮22-08"  ), $AP9 =""),"全日休",  IF(  AND(  OR(  AD9="x",AD9="病"  ), OR(  AE9 ="病"  ), $AP9 =""),"病(事)假",  IF(  AND(  OR(  AD9="x",AD9="補"  ), OR(  AE9 ="補"  ), $AP9 =""),"補休",  IF(  AND(  OR(  AD9="x",AD9="喪"  ), OR(  AE9 ="喪"  ), $AP9 =""),"喪假",  IF(  AND(  OR(  AD9="x",AD9="婚",AD9="產"  ), OR(  AE9 ="婚",AE9="產"  ), $AP9 =""),"婚(產)假",  IF(  AND(  OR(  AD9="x",AD9="公"  ), OR(  AE9 ="公"  ), $AP9 =""),"公假",  IF(  AND(  OR(  AD9="x",AD9="補",AD9="婚",AD9="公",AD9="病",AD9="事",AD9="x榮18-22"  ),OR(AE9=""), $AP9 =""  ),"18收",  IF(  AND(  OR(  AD9 ="榮14-18",AD9 ="榮10-18",AD9 ="榮06-18",AD9 ="病14-18"  ),OR(  AE9 ="x",AE9="補",AE9="婚",AE9="公",AE9="病",AE9="事",AE9="x"  ), $AP9 =""),"18放早走",  IF(  AND(  OR(  AD9 =""),OR(  AE9 ="x",AE9="補",AE9="婚",AE9="公",AE9="病",AE9="事",AE9="x榮*",AE9="榮",AE9="榮-22"  ), $AP9 =""),"18放",  IF(  AND(  OR(  AD9="當日退伍"  ),OR(  AE9="退伍",AE9="退", AE9=""  ), $AP9 =""),"當日退伍",  IF(AND(  OR(AD9="退",AD9="退伍" ), OR(AE9="退",AE9="退伍" ), $AP9 =""),"退伍","全日勤"  )  )  )  )  )  )  )  )  )  )  ),"")</f>
        <v>全日勤</v>
      </c>
      <c r="AE108" s="65" t="str">
        <f ca="1">IF(   (ROW(BQ9)-1)&lt;=暫1!$B$2,           IF(  AND(  OR(  AE9="x",AE9="補"  ), OR(  AF9 ="x",AF9="補",AF9="x榮18-22",AF9="x公18-22",AF9="x榮22-08"  ), $AP9 =""),"全日休",  IF(  AND(  OR(  AE9="x",AE9="病"  ), OR(  AF9 ="病"  ), $AP9 =""),"病(事)假",  IF(  AND(  OR(  AE9="x",AE9="補"  ), OR(  AF9 ="補"  ), $AP9 =""),"補休",  IF(  AND(  OR(  AE9="x",AE9="喪"  ), OR(  AF9 ="喪"  ), $AP9 =""),"喪假",  IF(  AND(  OR(  AE9="x",AE9="婚",AE9="產"  ), OR(  AF9 ="婚",AF9="產"  ), $AP9 =""),"婚(產)假",  IF(  AND(  OR(  AE9="x",AE9="公"  ), OR(  AF9 ="公"  ), $AP9 =""),"公假",  IF(  AND(  OR(  AE9="x",AE9="補",AE9="婚",AE9="公",AE9="病",AE9="事",AE9="x榮18-22"  ),OR(AF9=""), $AP9 =""  ),"18收",  IF(  AND(  OR(  AE9 ="榮14-18",AE9 ="榮10-18",AE9 ="榮06-18",AE9 ="病14-18"  ),OR(  AF9 ="x",AF9="補",AF9="婚",AF9="公",AF9="病",AF9="事",AF9="x"  ), $AP9 =""),"18放早走",  IF(  AND(  OR(  AE9 =""),OR(  AF9 ="x",AF9="補",AF9="婚",AF9="公",AF9="病",AF9="事",AF9="x榮*",AF9="榮",AF9="榮-22"  ), $AP9 =""),"18放",  IF(  AND(  OR(  AE9="當日退伍"  ),OR(  AF9="退伍",AF9="退", AF9=""  ), $AP9 =""),"當日退伍",  IF(AND(  OR(AE9="退",AE9="退伍" ), OR(AF9="退",AF9="退伍" ), $AP9 =""),"退伍","全日勤"  )  )  )  )  )  )  )  )  )  )  ),"")</f>
        <v>全日勤</v>
      </c>
      <c r="AF108" s="65" t="str">
        <f ca="1">IF(   (ROW(BR9)-1)&lt;=暫1!$B$2,           IF(  AND(  OR(  AF9="x",AF9="補"  ), OR(  AG9 ="x",AG9="補",AG9="x榮18-22",AG9="x公18-22",AG9="x榮22-08"  ), $AP9 =""),"全日休",  IF(  AND(  OR(  AF9="x",AF9="病"  ), OR(  AG9 ="病"  ), $AP9 =""),"病(事)假",  IF(  AND(  OR(  AF9="x",AF9="補"  ), OR(  AG9 ="補"  ), $AP9 =""),"補休",  IF(  AND(  OR(  AF9="x",AF9="喪"  ), OR(  AG9 ="喪"  ), $AP9 =""),"喪假",  IF(  AND(  OR(  AF9="x",AF9="婚",AF9="產"  ), OR(  AG9 ="婚",AG9="產"  ), $AP9 =""),"婚(產)假",  IF(  AND(  OR(  AF9="x",AF9="公"  ), OR(  AG9 ="公"  ), $AP9 =""),"公假",  IF(  AND(  OR(  AF9="x",AF9="補",AF9="婚",AF9="公",AF9="病",AF9="事",AF9="x榮18-22"  ),OR(AG9=""), $AP9 =""  ),"18收",  IF(  AND(  OR(  AF9 ="榮14-18",AF9 ="榮10-18",AF9 ="榮06-18",AF9 ="病14-18"  ),OR(  AG9 ="x",AG9="補",AG9="婚",AG9="公",AG9="病",AG9="事",AG9="x"  ), $AP9 =""),"18放早走",  IF(  AND(  OR(  AF9 =""),OR(  AG9 ="x",AG9="補",AG9="婚",AG9="公",AG9="病",AG9="事",AG9="x榮*",AG9="榮",AG9="榮-22"  ), $AP9 =""),"18放",  IF(  AND(  OR(  AF9="當日退伍"  ),OR(  AG9="退伍",AG9="退", AG9=""  ), $AP9 =""),"當日退伍",  IF(AND(  OR(AF9="退",AF9="退伍" ), OR(AG9="退",AG9="退伍" ), $AP9 =""),"退伍","全日勤"  )  )  )  )  )  )  )  )  )  )  ),"")</f>
        <v>18放</v>
      </c>
      <c r="AG108" s="65" t="str">
        <f ca="1">IF(   (ROW(BS9)-1)&lt;=暫1!$B$2,           IF(  AND(  OR(  AG9="x",AG9="補"  ), OR(  AH9 ="x",AH9="補",AH9="x榮18-22",AH9="x公18-22",AH9="x榮22-08"  ), $AP9 =""),"全日休",  IF(  AND(  OR(  AG9="x",AG9="病"  ), OR(  AH9 ="病"  ), $AP9 =""),"病(事)假",  IF(  AND(  OR(  AG9="x",AG9="補"  ), OR(  AH9 ="補"  ), $AP9 =""),"補休",  IF(  AND(  OR(  AG9="x",AG9="喪"  ), OR(  AH9 ="喪"  ), $AP9 =""),"喪假",  IF(  AND(  OR(  AG9="x",AG9="婚",AG9="產"  ), OR(  AH9 ="婚",AH9="產"  ), $AP9 =""),"婚(產)假",  IF(  AND(  OR(  AG9="x",AG9="公"  ), OR(  AH9 ="公"  ), $AP9 =""),"公假",  IF(  AND(  OR(  AG9="x",AG9="補",AG9="婚",AG9="公",AG9="病",AG9="事",AG9="x榮18-22"  ),OR(AH9=""), $AP9 =""  ),"18收",  IF(  AND(  OR(  AG9 ="榮14-18",AG9 ="榮10-18",AG9 ="榮06-18",AG9 ="病14-18"  ),OR(  AH9 ="x",AH9="補",AH9="婚",AH9="公",AH9="病",AH9="事",AH9="x"  ), $AP9 =""),"18放早走",  IF(  AND(  OR(  AG9 =""),OR(  AH9 ="x",AH9="補",AH9="婚",AH9="公",AH9="病",AH9="事",AH9="x榮*",AH9="榮",AH9="榮-22"  ), $AP9 =""),"18放",  IF(  AND(  OR(  AG9="當日退伍"  ),OR(  AH9="退伍",AH9="退", AH9=""  ), $AP9 =""),"當日退伍",  IF(AND(  OR(AG9="退",AG9="退伍" ), OR(AH9="退",AH9="退伍" ), $AP9 =""),"退伍","全日勤"  )  )  )  )  )  )  )  )  )  )  ),"")</f>
        <v>18收</v>
      </c>
      <c r="AH108" s="65"/>
      <c r="AI108" s="65"/>
      <c r="AJ108" s="65"/>
      <c r="AP108" s="62"/>
      <c r="AU108" s="62"/>
      <c r="AV108" s="62"/>
      <c r="AY108" s="62"/>
      <c r="AZ108" s="62"/>
      <c r="BA108" s="62"/>
      <c r="BB108" s="62"/>
      <c r="BC108" s="62"/>
    </row>
    <row r="109" spans="1:55">
      <c r="A109" s="65">
        <f t="shared" si="14"/>
        <v>9</v>
      </c>
      <c r="B109" s="65" t="str">
        <f t="shared" si="15"/>
        <v>黃聖淵</v>
      </c>
      <c r="C109" s="65" t="str">
        <f ca="1">IF(   (ROW(AO10)-1)&lt;=暫1!$B$2,           IF(  AND(  OR(  C10="x",C10="補"  ), OR(  D10 ="x",D10="補",D10="x榮18-22",D10="x公18-22",D10="x榮22-08"  ), $AP10 =""),"全日休",  IF(  AND(  OR(  C10="x",C10="病"  ), OR(  D10 ="病"  ), $AP10 =""),"病(事)假",  IF(  AND(  OR(  C10="x",C10="補"  ), OR(  D10 ="補"  ), $AP10 =""),"補休",  IF(  AND(  OR(  C10="x",C10="喪"  ), OR(  D10 ="喪"  ), $AP10 =""),"喪假",  IF(  AND(  OR(  C10="x",C10="婚",C10="產"  ), OR(  D10 ="婚",D10="產"  ), $AP10 =""),"婚(產)假",  IF(  AND(  OR(  C10="x",C10="公"  ), OR(  D10 ="公"  ), $AP10 =""),"公假",  IF(  AND(  OR(  C10="x",C10="補",C10="婚",C10="公",C10="病",C10="事",C10="x榮18-22"  ),OR(D10=""), $AP10 =""  ),"18收",  IF(  AND(  OR(  C10 ="榮14-18",C10 ="榮10-18",C10 ="榮06-18",C10 ="病14-18"  ),OR(  D10 ="x",D10="補",D10="婚",D10="公",D10="病",D10="事",D10="x"  ), $AP10 =""),"18放早走",  IF(  AND(  OR(  C10 =""),OR(  D10 ="x",D10="補",D10="婚",D10="公",D10="病",D10="事",D10="x榮*",D10="榮",D10="榮-22"  ), $AP10 =""),"18放",  IF(  AND(  OR(  C10="當日退伍"  ),OR(  D10="退伍",D10="退", D10=""  ), $AP10 =""),"當日退伍",  IF(AND(  OR(C10="退",C10="退伍" ), OR(D10="退",D10="退伍" ), $AP10 =""),"退伍","全日勤"  )  )  )  )  )  )  )  )  )  )  ),"")</f>
        <v>全日勤</v>
      </c>
      <c r="D109" s="65" t="str">
        <f ca="1">IF(   (ROW(AP10)-1)&lt;=暫1!$B$2,           IF(  AND(  OR(  D10="x",D10="補"  ), OR(  E10 ="x",E10="補",E10="x榮18-22",E10="x公18-22",E10="x榮22-08"  ), $AP10 =""),"全日休",  IF(  AND(  OR(  D10="x",D10="病"  ), OR(  E10 ="病"  ), $AP10 =""),"病(事)假",  IF(  AND(  OR(  D10="x",D10="補"  ), OR(  E10 ="補"  ), $AP10 =""),"補休",  IF(  AND(  OR(  D10="x",D10="喪"  ), OR(  E10 ="喪"  ), $AP10 =""),"喪假",  IF(  AND(  OR(  D10="x",D10="婚",D10="產"  ), OR(  E10 ="婚",E10="產"  ), $AP10 =""),"婚(產)假",  IF(  AND(  OR(  D10="x",D10="公"  ), OR(  E10 ="公"  ), $AP10 =""),"公假",  IF(  AND(  OR(  D10="x",D10="補",D10="婚",D10="公",D10="病",D10="事",D10="x榮18-22"  ),OR(E10=""), $AP10 =""  ),"18收",  IF(  AND(  OR(  D10 ="榮14-18",D10 ="榮10-18",D10 ="榮06-18",D10 ="病14-18"  ),OR(  E10 ="x",E10="補",E10="婚",E10="公",E10="病",E10="事",E10="x"  ), $AP10 =""),"18放早走",  IF(  AND(  OR(  D10 =""),OR(  E10 ="x",E10="補",E10="婚",E10="公",E10="病",E10="事",E10="x榮*",E10="榮",E10="榮-22"  ), $AP10 =""),"18放",  IF(  AND(  OR(  D10="當日退伍"  ),OR(  E10="退伍",E10="退", E10=""  ), $AP10 =""),"當日退伍",  IF(AND(  OR(D10="退",D10="退伍" ), OR(E10="退",E10="退伍" ), $AP10 =""),"退伍","全日勤"  )  )  )  )  )  )  )  )  )  )  ),"")</f>
        <v>全日勤</v>
      </c>
      <c r="E109" s="65" t="str">
        <f ca="1">IF(   (ROW(AQ10)-1)&lt;=暫1!$B$2,           IF(  AND(  OR(  E10="x",E10="補"  ), OR(  F10 ="x",F10="補",F10="x榮18-22",F10="x公18-22",F10="x榮22-08"  ), $AP10 =""),"全日休",  IF(  AND(  OR(  E10="x",E10="病"  ), OR(  F10 ="病"  ), $AP10 =""),"病(事)假",  IF(  AND(  OR(  E10="x",E10="補"  ), OR(  F10 ="補"  ), $AP10 =""),"補休",  IF(  AND(  OR(  E10="x",E10="喪"  ), OR(  F10 ="喪"  ), $AP10 =""),"喪假",  IF(  AND(  OR(  E10="x",E10="婚",E10="產"  ), OR(  F10 ="婚",F10="產"  ), $AP10 =""),"婚(產)假",  IF(  AND(  OR(  E10="x",E10="公"  ), OR(  F10 ="公"  ), $AP10 =""),"公假",  IF(  AND(  OR(  E10="x",E10="補",E10="婚",E10="公",E10="病",E10="事",E10="x榮18-22"  ),OR(F10=""), $AP10 =""  ),"18收",  IF(  AND(  OR(  E10 ="榮14-18",E10 ="榮10-18",E10 ="榮06-18",E10 ="病14-18"  ),OR(  F10 ="x",F10="補",F10="婚",F10="公",F10="病",F10="事",F10="x"  ), $AP10 =""),"18放早走",  IF(  AND(  OR(  E10 =""),OR(  F10 ="x",F10="補",F10="婚",F10="公",F10="病",F10="事",F10="x榮*",F10="榮",F10="榮-22"  ), $AP10 =""),"18放",  IF(  AND(  OR(  E10="當日退伍"  ),OR(  F10="退伍",F10="退", F10=""  ), $AP10 =""),"當日退伍",  IF(AND(  OR(E10="退",E10="退伍" ), OR(F10="退",F10="退伍" ), $AP10 =""),"退伍","全日勤"  )  )  )  )  )  )  )  )  )  )  ),"")</f>
        <v>全日勤</v>
      </c>
      <c r="F109" s="65" t="str">
        <f ca="1">IF(   (ROW(AR10)-1)&lt;=暫1!$B$2,           IF(  AND(  OR(  F10="x",F10="補"  ), OR(  G10 ="x",G10="補",G10="x榮18-22",G10="x公18-22",G10="x榮22-08"  ), $AP10 =""),"全日休",  IF(  AND(  OR(  F10="x",F10="病"  ), OR(  G10 ="病"  ), $AP10 =""),"病(事)假",  IF(  AND(  OR(  F10="x",F10="補"  ), OR(  G10 ="補"  ), $AP10 =""),"補休",  IF(  AND(  OR(  F10="x",F10="喪"  ), OR(  G10 ="喪"  ), $AP10 =""),"喪假",  IF(  AND(  OR(  F10="x",F10="婚",F10="產"  ), OR(  G10 ="婚",G10="產"  ), $AP10 =""),"婚(產)假",  IF(  AND(  OR(  F10="x",F10="公"  ), OR(  G10 ="公"  ), $AP10 =""),"公假",  IF(  AND(  OR(  F10="x",F10="補",F10="婚",F10="公",F10="病",F10="事",F10="x榮18-22"  ),OR(G10=""), $AP10 =""  ),"18收",  IF(  AND(  OR(  F10 ="榮14-18",F10 ="榮10-18",F10 ="榮06-18",F10 ="病14-18"  ),OR(  G10 ="x",G10="補",G10="婚",G10="公",G10="病",G10="事",G10="x"  ), $AP10 =""),"18放早走",  IF(  AND(  OR(  F10 =""),OR(  G10 ="x",G10="補",G10="婚",G10="公",G10="病",G10="事",G10="x榮*",G10="榮",G10="榮-22"  ), $AP10 =""),"18放",  IF(  AND(  OR(  F10="當日退伍"  ),OR(  G10="退伍",G10="退", G10=""  ), $AP10 =""),"當日退伍",  IF(AND(  OR(F10="退",F10="退伍" ), OR(G10="退",G10="退伍" ), $AP10 =""),"退伍","全日勤"  )  )  )  )  )  )  )  )  )  )  ),"")</f>
        <v>全日勤</v>
      </c>
      <c r="G109" s="65" t="str">
        <f ca="1">IF(   (ROW(AS10)-1)&lt;=暫1!$B$2,           IF(  AND(  OR(  G10="x",G10="補"  ), OR(  H10 ="x",H10="補",H10="x榮18-22",H10="x公18-22",H10="x榮22-08"  ), $AP10 =""),"全日休",  IF(  AND(  OR(  G10="x",G10="病"  ), OR(  H10 ="病"  ), $AP10 =""),"病(事)假",  IF(  AND(  OR(  G10="x",G10="補"  ), OR(  H10 ="補"  ), $AP10 =""),"補休",  IF(  AND(  OR(  G10="x",G10="喪"  ), OR(  H10 ="喪"  ), $AP10 =""),"喪假",  IF(  AND(  OR(  G10="x",G10="婚",G10="產"  ), OR(  H10 ="婚",H10="產"  ), $AP10 =""),"婚(產)假",  IF(  AND(  OR(  G10="x",G10="公"  ), OR(  H10 ="公"  ), $AP10 =""),"公假",  IF(  AND(  OR(  G10="x",G10="補",G10="婚",G10="公",G10="病",G10="事",G10="x榮18-22"  ),OR(H10=""), $AP10 =""  ),"18收",  IF(  AND(  OR(  G10 ="榮14-18",G10 ="榮10-18",G10 ="榮06-18",G10 ="病14-18"  ),OR(  H10 ="x",H10="補",H10="婚",H10="公",H10="病",H10="事",H10="x"  ), $AP10 =""),"18放早走",  IF(  AND(  OR(  G10 =""),OR(  H10 ="x",H10="補",H10="婚",H10="公",H10="病",H10="事",H10="x榮*",H10="榮",H10="榮-22"  ), $AP10 =""),"18放",  IF(  AND(  OR(  G10="當日退伍"  ),OR(  H10="退伍",H10="退", H10=""  ), $AP10 =""),"當日退伍",  IF(AND(  OR(G10="退",G10="退伍" ), OR(H10="退",H10="退伍" ), $AP10 =""),"退伍","全日勤"  )  )  )  )  )  )  )  )  )  )  ),"")</f>
        <v>全日勤</v>
      </c>
      <c r="H109" s="65" t="str">
        <f ca="1">IF(   (ROW(AT10)-1)&lt;=暫1!$B$2,           IF(  AND(  OR(  H10="x",H10="補"  ), OR(  I10 ="x",I10="補",I10="x榮18-22",I10="x公18-22",I10="x榮22-08"  ), $AP10 =""),"全日休",  IF(  AND(  OR(  H10="x",H10="病"  ), OR(  I10 ="病"  ), $AP10 =""),"病(事)假",  IF(  AND(  OR(  H10="x",H10="補"  ), OR(  I10 ="補"  ), $AP10 =""),"補休",  IF(  AND(  OR(  H10="x",H10="喪"  ), OR(  I10 ="喪"  ), $AP10 =""),"喪假",  IF(  AND(  OR(  H10="x",H10="婚",H10="產"  ), OR(  I10 ="婚",I10="產"  ), $AP10 =""),"婚(產)假",  IF(  AND(  OR(  H10="x",H10="公"  ), OR(  I10 ="公"  ), $AP10 =""),"公假",  IF(  AND(  OR(  H10="x",H10="補",H10="婚",H10="公",H10="病",H10="事",H10="x榮18-22"  ),OR(I10=""), $AP10 =""  ),"18收",  IF(  AND(  OR(  H10 ="榮14-18",H10 ="榮10-18",H10 ="榮06-18",H10 ="病14-18"  ),OR(  I10 ="x",I10="補",I10="婚",I10="公",I10="病",I10="事",I10="x"  ), $AP10 =""),"18放早走",  IF(  AND(  OR(  H10 =""),OR(  I10 ="x",I10="補",I10="婚",I10="公",I10="病",I10="事",I10="x榮*",I10="榮",I10="榮-22"  ), $AP10 =""),"18放",  IF(  AND(  OR(  H10="當日退伍"  ),OR(  I10="退伍",I10="退", I10=""  ), $AP10 =""),"當日退伍",  IF(AND(  OR(H10="退",H10="退伍" ), OR(I10="退",I10="退伍" ), $AP10 =""),"退伍","全日勤"  )  )  )  )  )  )  )  )  )  )  ),"")</f>
        <v>全日勤</v>
      </c>
      <c r="I109" s="65" t="str">
        <f ca="1">IF(   (ROW(AU10)-1)&lt;=暫1!$B$2,           IF(  AND(  OR(  I10="x",I10="補"  ), OR(  J10 ="x",J10="補",J10="x榮18-22",J10="x公18-22",J10="x榮22-08"  ), $AP10 =""),"全日休",  IF(  AND(  OR(  I10="x",I10="病"  ), OR(  J10 ="病"  ), $AP10 =""),"病(事)假",  IF(  AND(  OR(  I10="x",I10="補"  ), OR(  J10 ="補"  ), $AP10 =""),"補休",  IF(  AND(  OR(  I10="x",I10="喪"  ), OR(  J10 ="喪"  ), $AP10 =""),"喪假",  IF(  AND(  OR(  I10="x",I10="婚",I10="產"  ), OR(  J10 ="婚",J10="產"  ), $AP10 =""),"婚(產)假",  IF(  AND(  OR(  I10="x",I10="公"  ), OR(  J10 ="公"  ), $AP10 =""),"公假",  IF(  AND(  OR(  I10="x",I10="補",I10="婚",I10="公",I10="病",I10="事",I10="x榮18-22"  ),OR(J10=""), $AP10 =""  ),"18收",  IF(  AND(  OR(  I10 ="榮14-18",I10 ="榮10-18",I10 ="榮06-18",I10 ="病14-18"  ),OR(  J10 ="x",J10="補",J10="婚",J10="公",J10="病",J10="事",J10="x"  ), $AP10 =""),"18放早走",  IF(  AND(  OR(  I10 =""),OR(  J10 ="x",J10="補",J10="婚",J10="公",J10="病",J10="事",J10="x榮*",J10="榮",J10="榮-22"  ), $AP10 =""),"18放",  IF(  AND(  OR(  I10="當日退伍"  ),OR(  J10="退伍",J10="退", J10=""  ), $AP10 =""),"當日退伍",  IF(AND(  OR(I10="退",I10="退伍" ), OR(J10="退",J10="退伍" ), $AP10 =""),"退伍","全日勤"  )  )  )  )  )  )  )  )  )  )  ),"")</f>
        <v>全日勤</v>
      </c>
      <c r="J109" s="65" t="str">
        <f ca="1">IF(   (ROW(AV10)-1)&lt;=暫1!$B$2,           IF(  AND(  OR(  J10="x",J10="補"  ), OR(  K10 ="x",K10="補",K10="x榮18-22",K10="x公18-22",K10="x榮22-08"  ), $AP10 =""),"全日休",  IF(  AND(  OR(  J10="x",J10="病"  ), OR(  K10 ="病"  ), $AP10 =""),"病(事)假",  IF(  AND(  OR(  J10="x",J10="補"  ), OR(  K10 ="補"  ), $AP10 =""),"補休",  IF(  AND(  OR(  J10="x",J10="喪"  ), OR(  K10 ="喪"  ), $AP10 =""),"喪假",  IF(  AND(  OR(  J10="x",J10="婚",J10="產"  ), OR(  K10 ="婚",K10="產"  ), $AP10 =""),"婚(產)假",  IF(  AND(  OR(  J10="x",J10="公"  ), OR(  K10 ="公"  ), $AP10 =""),"公假",  IF(  AND(  OR(  J10="x",J10="補",J10="婚",J10="公",J10="病",J10="事",J10="x榮18-22"  ),OR(K10=""), $AP10 =""  ),"18收",  IF(  AND(  OR(  J10 ="榮14-18",J10 ="榮10-18",J10 ="榮06-18",J10 ="病14-18"  ),OR(  K10 ="x",K10="補",K10="婚",K10="公",K10="病",K10="事",K10="x"  ), $AP10 =""),"18放早走",  IF(  AND(  OR(  J10 =""),OR(  K10 ="x",K10="補",K10="婚",K10="公",K10="病",K10="事",K10="x榮*",K10="榮",K10="榮-22"  ), $AP10 =""),"18放",  IF(  AND(  OR(  J10="當日退伍"  ),OR(  K10="退伍",K10="退", K10=""  ), $AP10 =""),"當日退伍",  IF(AND(  OR(J10="退",J10="退伍" ), OR(K10="退",K10="退伍" ), $AP10 =""),"退伍","全日勤"  )  )  )  )  )  )  )  )  )  )  ),"")</f>
        <v>全日勤</v>
      </c>
      <c r="K109" s="65" t="str">
        <f ca="1">IF(   (ROW(AW10)-1)&lt;=暫1!$B$2,           IF(  AND(  OR(  K10="x",K10="補"  ), OR(  L10 ="x",L10="補",L10="x榮18-22",L10="x公18-22",L10="x榮22-08"  ), $AP10 =""),"全日休",  IF(  AND(  OR(  K10="x",K10="病"  ), OR(  L10 ="病"  ), $AP10 =""),"病(事)假",  IF(  AND(  OR(  K10="x",K10="補"  ), OR(  L10 ="補"  ), $AP10 =""),"補休",  IF(  AND(  OR(  K10="x",K10="喪"  ), OR(  L10 ="喪"  ), $AP10 =""),"喪假",  IF(  AND(  OR(  K10="x",K10="婚",K10="產"  ), OR(  L10 ="婚",L10="產"  ), $AP10 =""),"婚(產)假",  IF(  AND(  OR(  K10="x",K10="公"  ), OR(  L10 ="公"  ), $AP10 =""),"公假",  IF(  AND(  OR(  K10="x",K10="補",K10="婚",K10="公",K10="病",K10="事",K10="x榮18-22"  ),OR(L10=""), $AP10 =""  ),"18收",  IF(  AND(  OR(  K10 ="榮14-18",K10 ="榮10-18",K10 ="榮06-18",K10 ="病14-18"  ),OR(  L10 ="x",L10="補",L10="婚",L10="公",L10="病",L10="事",L10="x"  ), $AP10 =""),"18放早走",  IF(  AND(  OR(  K10 =""),OR(  L10 ="x",L10="補",L10="婚",L10="公",L10="病",L10="事",L10="x榮*",L10="榮",L10="榮-22"  ), $AP10 =""),"18放",  IF(  AND(  OR(  K10="當日退伍"  ),OR(  L10="退伍",L10="退", L10=""  ), $AP10 =""),"當日退伍",  IF(AND(  OR(K10="退",K10="退伍" ), OR(L10="退",L10="退伍" ), $AP10 =""),"退伍","全日勤"  )  )  )  )  )  )  )  )  )  )  ),"")</f>
        <v>全日勤</v>
      </c>
      <c r="L109" s="65" t="str">
        <f ca="1">IF(   (ROW(AX10)-1)&lt;=暫1!$B$2,           IF(  AND(  OR(  L10="x",L10="補"  ), OR(  M10 ="x",M10="補",M10="x榮18-22",M10="x公18-22",M10="x榮22-08"  ), $AP10 =""),"全日休",  IF(  AND(  OR(  L10="x",L10="病"  ), OR(  M10 ="病"  ), $AP10 =""),"病(事)假",  IF(  AND(  OR(  L10="x",L10="補"  ), OR(  M10 ="補"  ), $AP10 =""),"補休",  IF(  AND(  OR(  L10="x",L10="喪"  ), OR(  M10 ="喪"  ), $AP10 =""),"喪假",  IF(  AND(  OR(  L10="x",L10="婚",L10="產"  ), OR(  M10 ="婚",M10="產"  ), $AP10 =""),"婚(產)假",  IF(  AND(  OR(  L10="x",L10="公"  ), OR(  M10 ="公"  ), $AP10 =""),"公假",  IF(  AND(  OR(  L10="x",L10="補",L10="婚",L10="公",L10="病",L10="事",L10="x榮18-22"  ),OR(M10=""), $AP10 =""  ),"18收",  IF(  AND(  OR(  L10 ="榮14-18",L10 ="榮10-18",L10 ="榮06-18",L10 ="病14-18"  ),OR(  M10 ="x",M10="補",M10="婚",M10="公",M10="病",M10="事",M10="x"  ), $AP10 =""),"18放早走",  IF(  AND(  OR(  L10 =""),OR(  M10 ="x",M10="補",M10="婚",M10="公",M10="病",M10="事",M10="x榮*",M10="榮",M10="榮-22"  ), $AP10 =""),"18放",  IF(  AND(  OR(  L10="當日退伍"  ),OR(  M10="退伍",M10="退", M10=""  ), $AP10 =""),"當日退伍",  IF(AND(  OR(L10="退",L10="退伍" ), OR(M10="退",M10="退伍" ), $AP10 =""),"退伍","全日勤"  )  )  )  )  )  )  )  )  )  )  ),"")</f>
        <v>全日勤</v>
      </c>
      <c r="M109" s="65" t="str">
        <f ca="1">IF(   (ROW(AY10)-1)&lt;=暫1!$B$2,           IF(  AND(  OR(  M10="x",M10="補"  ), OR(  N10 ="x",N10="補",N10="x榮18-22",N10="x公18-22",N10="x榮22-08"  ), $AP10 =""),"全日休",  IF(  AND(  OR(  M10="x",M10="病"  ), OR(  N10 ="病"  ), $AP10 =""),"病(事)假",  IF(  AND(  OR(  M10="x",M10="補"  ), OR(  N10 ="補"  ), $AP10 =""),"補休",  IF(  AND(  OR(  M10="x",M10="喪"  ), OR(  N10 ="喪"  ), $AP10 =""),"喪假",  IF(  AND(  OR(  M10="x",M10="婚",M10="產"  ), OR(  N10 ="婚",N10="產"  ), $AP10 =""),"婚(產)假",  IF(  AND(  OR(  M10="x",M10="公"  ), OR(  N10 ="公"  ), $AP10 =""),"公假",  IF(  AND(  OR(  M10="x",M10="補",M10="婚",M10="公",M10="病",M10="事",M10="x榮18-22"  ),OR(N10=""), $AP10 =""  ),"18收",  IF(  AND(  OR(  M10 ="榮14-18",M10 ="榮10-18",M10 ="榮06-18",M10 ="病14-18"  ),OR(  N10 ="x",N10="補",N10="婚",N10="公",N10="病",N10="事",N10="x"  ), $AP10 =""),"18放早走",  IF(  AND(  OR(  M10 =""),OR(  N10 ="x",N10="補",N10="婚",N10="公",N10="病",N10="事",N10="x榮*",N10="榮",N10="榮-22"  ), $AP10 =""),"18放",  IF(  AND(  OR(  M10="當日退伍"  ),OR(  N10="退伍",N10="退", N10=""  ), $AP10 =""),"當日退伍",  IF(AND(  OR(M10="退",M10="退伍" ), OR(N10="退",N10="退伍" ), $AP10 =""),"退伍","全日勤"  )  )  )  )  )  )  )  )  )  )  ),"")</f>
        <v>全日勤</v>
      </c>
      <c r="N109" s="65" t="str">
        <f ca="1">IF(   (ROW(AZ10)-1)&lt;=暫1!$B$2,           IF(  AND(  OR(  N10="x",N10="補"  ), OR(  O10 ="x",O10="補",O10="x榮18-22",O10="x公18-22",O10="x榮22-08"  ), $AP10 =""),"全日休",  IF(  AND(  OR(  N10="x",N10="病"  ), OR(  O10 ="病"  ), $AP10 =""),"病(事)假",  IF(  AND(  OR(  N10="x",N10="補"  ), OR(  O10 ="補"  ), $AP10 =""),"補休",  IF(  AND(  OR(  N10="x",N10="喪"  ), OR(  O10 ="喪"  ), $AP10 =""),"喪假",  IF(  AND(  OR(  N10="x",N10="婚",N10="產"  ), OR(  O10 ="婚",O10="產"  ), $AP10 =""),"婚(產)假",  IF(  AND(  OR(  N10="x",N10="公"  ), OR(  O10 ="公"  ), $AP10 =""),"公假",  IF(  AND(  OR(  N10="x",N10="補",N10="婚",N10="公",N10="病",N10="事",N10="x榮18-22"  ),OR(O10=""), $AP10 =""  ),"18收",  IF(  AND(  OR(  N10 ="榮14-18",N10 ="榮10-18",N10 ="榮06-18",N10 ="病14-18"  ),OR(  O10 ="x",O10="補",O10="婚",O10="公",O10="病",O10="事",O10="x"  ), $AP10 =""),"18放早走",  IF(  AND(  OR(  N10 =""),OR(  O10 ="x",O10="補",O10="婚",O10="公",O10="病",O10="事",O10="x榮*",O10="榮",O10="榮-22"  ), $AP10 =""),"18放",  IF(  AND(  OR(  N10="當日退伍"  ),OR(  O10="退伍",O10="退", O10=""  ), $AP10 =""),"當日退伍",  IF(AND(  OR(N10="退",N10="退伍" ), OR(O10="退",O10="退伍" ), $AP10 =""),"退伍","全日勤"  )  )  )  )  )  )  )  )  )  )  ),"")</f>
        <v>全日勤</v>
      </c>
      <c r="O109" s="65" t="str">
        <f ca="1">IF(   (ROW(BA10)-1)&lt;=暫1!$B$2,           IF(  AND(  OR(  O10="x",O10="補"  ), OR(  P10 ="x",P10="補",P10="x榮18-22",P10="x公18-22",P10="x榮22-08"  ), $AP10 =""),"全日休",  IF(  AND(  OR(  O10="x",O10="病"  ), OR(  P10 ="病"  ), $AP10 =""),"病(事)假",  IF(  AND(  OR(  O10="x",O10="補"  ), OR(  P10 ="補"  ), $AP10 =""),"補休",  IF(  AND(  OR(  O10="x",O10="喪"  ), OR(  P10 ="喪"  ), $AP10 =""),"喪假",  IF(  AND(  OR(  O10="x",O10="婚",O10="產"  ), OR(  P10 ="婚",P10="產"  ), $AP10 =""),"婚(產)假",  IF(  AND(  OR(  O10="x",O10="公"  ), OR(  P10 ="公"  ), $AP10 =""),"公假",  IF(  AND(  OR(  O10="x",O10="補",O10="婚",O10="公",O10="病",O10="事",O10="x榮18-22"  ),OR(P10=""), $AP10 =""  ),"18收",  IF(  AND(  OR(  O10 ="榮14-18",O10 ="榮10-18",O10 ="榮06-18",O10 ="病14-18"  ),OR(  P10 ="x",P10="補",P10="婚",P10="公",P10="病",P10="事",P10="x"  ), $AP10 =""),"18放早走",  IF(  AND(  OR(  O10 =""),OR(  P10 ="x",P10="補",P10="婚",P10="公",P10="病",P10="事",P10="x榮*",P10="榮",P10="榮-22"  ), $AP10 =""),"18放",  IF(  AND(  OR(  O10="當日退伍"  ),OR(  P10="退伍",P10="退", P10=""  ), $AP10 =""),"當日退伍",  IF(AND(  OR(O10="退",O10="退伍" ), OR(P10="退",P10="退伍" ), $AP10 =""),"退伍","全日勤"  )  )  )  )  )  )  )  )  )  )  ),"")</f>
        <v>全日勤</v>
      </c>
      <c r="P109" s="65" t="str">
        <f ca="1">IF(   (ROW(BB10)-1)&lt;=暫1!$B$2,           IF(  AND(  OR(  P10="x",P10="補"  ), OR(  Q10 ="x",Q10="補",Q10="x榮18-22",Q10="x公18-22",Q10="x榮22-08"  ), $AP10 =""),"全日休",  IF(  AND(  OR(  P10="x",P10="病"  ), OR(  Q10 ="病"  ), $AP10 =""),"病(事)假",  IF(  AND(  OR(  P10="x",P10="補"  ), OR(  Q10 ="補"  ), $AP10 =""),"補休",  IF(  AND(  OR(  P10="x",P10="喪"  ), OR(  Q10 ="喪"  ), $AP10 =""),"喪假",  IF(  AND(  OR(  P10="x",P10="婚",P10="產"  ), OR(  Q10 ="婚",Q10="產"  ), $AP10 =""),"婚(產)假",  IF(  AND(  OR(  P10="x",P10="公"  ), OR(  Q10 ="公"  ), $AP10 =""),"公假",  IF(  AND(  OR(  P10="x",P10="補",P10="婚",P10="公",P10="病",P10="事",P10="x榮18-22"  ),OR(Q10=""), $AP10 =""  ),"18收",  IF(  AND(  OR(  P10 ="榮14-18",P10 ="榮10-18",P10 ="榮06-18",P10 ="病14-18"  ),OR(  Q10 ="x",Q10="補",Q10="婚",Q10="公",Q10="病",Q10="事",Q10="x"  ), $AP10 =""),"18放早走",  IF(  AND(  OR(  P10 =""),OR(  Q10 ="x",Q10="補",Q10="婚",Q10="公",Q10="病",Q10="事",Q10="x榮*",Q10="榮",Q10="榮-22"  ), $AP10 =""),"18放",  IF(  AND(  OR(  P10="當日退伍"  ),OR(  Q10="退伍",Q10="退", Q10=""  ), $AP10 =""),"當日退伍",  IF(AND(  OR(P10="退",P10="退伍" ), OR(Q10="退",Q10="退伍" ), $AP10 =""),"退伍","全日勤"  )  )  )  )  )  )  )  )  )  )  ),"")</f>
        <v>全日勤</v>
      </c>
      <c r="Q109" s="65" t="str">
        <f ca="1">IF(   (ROW(BC10)-1)&lt;=暫1!$B$2,           IF(  AND(  OR(  Q10="x",Q10="補"  ), OR(  R10 ="x",R10="補",R10="x榮18-22",R10="x公18-22",R10="x榮22-08"  ), $AP10 =""),"全日休",  IF(  AND(  OR(  Q10="x",Q10="病"  ), OR(  R10 ="病"  ), $AP10 =""),"病(事)假",  IF(  AND(  OR(  Q10="x",Q10="補"  ), OR(  R10 ="補"  ), $AP10 =""),"補休",  IF(  AND(  OR(  Q10="x",Q10="喪"  ), OR(  R10 ="喪"  ), $AP10 =""),"喪假",  IF(  AND(  OR(  Q10="x",Q10="婚",Q10="產"  ), OR(  R10 ="婚",R10="產"  ), $AP10 =""),"婚(產)假",  IF(  AND(  OR(  Q10="x",Q10="公"  ), OR(  R10 ="公"  ), $AP10 =""),"公假",  IF(  AND(  OR(  Q10="x",Q10="補",Q10="婚",Q10="公",Q10="病",Q10="事",Q10="x榮18-22"  ),OR(R10=""), $AP10 =""  ),"18收",  IF(  AND(  OR(  Q10 ="榮14-18",Q10 ="榮10-18",Q10 ="榮06-18",Q10 ="病14-18"  ),OR(  R10 ="x",R10="補",R10="婚",R10="公",R10="病",R10="事",R10="x"  ), $AP10 =""),"18放早走",  IF(  AND(  OR(  Q10 =""),OR(  R10 ="x",R10="補",R10="婚",R10="公",R10="病",R10="事",R10="x榮*",R10="榮",R10="榮-22"  ), $AP10 =""),"18放",  IF(  AND(  OR(  Q10="當日退伍"  ),OR(  R10="退伍",R10="退", R10=""  ), $AP10 =""),"當日退伍",  IF(AND(  OR(Q10="退",Q10="退伍" ), OR(R10="退",R10="退伍" ), $AP10 =""),"退伍","全日勤"  )  )  )  )  )  )  )  )  )  )  ),"")</f>
        <v>全日勤</v>
      </c>
      <c r="R109" s="65" t="str">
        <f ca="1">IF(   (ROW(BD10)-1)&lt;=暫1!$B$2,           IF(  AND(  OR(  R10="x",R10="補"  ), OR(  S10 ="x",S10="補",S10="x榮18-22",S10="x公18-22",S10="x榮22-08"  ), $AP10 =""),"全日休",  IF(  AND(  OR(  R10="x",R10="病"  ), OR(  S10 ="病"  ), $AP10 =""),"病(事)假",  IF(  AND(  OR(  R10="x",R10="補"  ), OR(  S10 ="補"  ), $AP10 =""),"補休",  IF(  AND(  OR(  R10="x",R10="喪"  ), OR(  S10 ="喪"  ), $AP10 =""),"喪假",  IF(  AND(  OR(  R10="x",R10="婚",R10="產"  ), OR(  S10 ="婚",S10="產"  ), $AP10 =""),"婚(產)假",  IF(  AND(  OR(  R10="x",R10="公"  ), OR(  S10 ="公"  ), $AP10 =""),"公假",  IF(  AND(  OR(  R10="x",R10="補",R10="婚",R10="公",R10="病",R10="事",R10="x榮18-22"  ),OR(S10=""), $AP10 =""  ),"18收",  IF(  AND(  OR(  R10 ="榮14-18",R10 ="榮10-18",R10 ="榮06-18",R10 ="病14-18"  ),OR(  S10 ="x",S10="補",S10="婚",S10="公",S10="病",S10="事",S10="x"  ), $AP10 =""),"18放早走",  IF(  AND(  OR(  R10 =""),OR(  S10 ="x",S10="補",S10="婚",S10="公",S10="病",S10="事",S10="x榮*",S10="榮",S10="榮-22"  ), $AP10 =""),"18放",  IF(  AND(  OR(  R10="當日退伍"  ),OR(  S10="退伍",S10="退", S10=""  ), $AP10 =""),"當日退伍",  IF(AND(  OR(R10="退",R10="退伍" ), OR(S10="退",S10="退伍" ), $AP10 =""),"退伍","全日勤"  )  )  )  )  )  )  )  )  )  )  ),"")</f>
        <v>全日勤</v>
      </c>
      <c r="S109" s="65" t="str">
        <f ca="1">IF(   (ROW(BE10)-1)&lt;=暫1!$B$2,           IF(  AND(  OR(  S10="x",S10="補"  ), OR(  T10 ="x",T10="補",T10="x榮18-22",T10="x公18-22",T10="x榮22-08"  ), $AP10 =""),"全日休",  IF(  AND(  OR(  S10="x",S10="病"  ), OR(  T10 ="病"  ), $AP10 =""),"病(事)假",  IF(  AND(  OR(  S10="x",S10="補"  ), OR(  T10 ="補"  ), $AP10 =""),"補休",  IF(  AND(  OR(  S10="x",S10="喪"  ), OR(  T10 ="喪"  ), $AP10 =""),"喪假",  IF(  AND(  OR(  S10="x",S10="婚",S10="產"  ), OR(  T10 ="婚",T10="產"  ), $AP10 =""),"婚(產)假",  IF(  AND(  OR(  S10="x",S10="公"  ), OR(  T10 ="公"  ), $AP10 =""),"公假",  IF(  AND(  OR(  S10="x",S10="補",S10="婚",S10="公",S10="病",S10="事",S10="x榮18-22"  ),OR(T10=""), $AP10 =""  ),"18收",  IF(  AND(  OR(  S10 ="榮14-18",S10 ="榮10-18",S10 ="榮06-18",S10 ="病14-18"  ),OR(  T10 ="x",T10="補",T10="婚",T10="公",T10="病",T10="事",T10="x"  ), $AP10 =""),"18放早走",  IF(  AND(  OR(  S10 =""),OR(  T10 ="x",T10="補",T10="婚",T10="公",T10="病",T10="事",T10="x榮*",T10="榮",T10="榮-22"  ), $AP10 =""),"18放",  IF(  AND(  OR(  S10="當日退伍"  ),OR(  T10="退伍",T10="退", T10=""  ), $AP10 =""),"當日退伍",  IF(AND(  OR(S10="退",S10="退伍" ), OR(T10="退",T10="退伍" ), $AP10 =""),"退伍","全日勤"  )  )  )  )  )  )  )  )  )  )  ),"")</f>
        <v>全日勤</v>
      </c>
      <c r="T109" s="65" t="str">
        <f ca="1">IF(   (ROW(BF10)-1)&lt;=暫1!$B$2,           IF(  AND(  OR(  T10="x",T10="補"  ), OR(  U10 ="x",U10="補",U10="x榮18-22",U10="x公18-22",U10="x榮22-08"  ), $AP10 =""),"全日休",  IF(  AND(  OR(  T10="x",T10="病"  ), OR(  U10 ="病"  ), $AP10 =""),"病(事)假",  IF(  AND(  OR(  T10="x",T10="補"  ), OR(  U10 ="補"  ), $AP10 =""),"補休",  IF(  AND(  OR(  T10="x",T10="喪"  ), OR(  U10 ="喪"  ), $AP10 =""),"喪假",  IF(  AND(  OR(  T10="x",T10="婚",T10="產"  ), OR(  U10 ="婚",U10="產"  ), $AP10 =""),"婚(產)假",  IF(  AND(  OR(  T10="x",T10="公"  ), OR(  U10 ="公"  ), $AP10 =""),"公假",  IF(  AND(  OR(  T10="x",T10="補",T10="婚",T10="公",T10="病",T10="事",T10="x榮18-22"  ),OR(U10=""), $AP10 =""  ),"18收",  IF(  AND(  OR(  T10 ="榮14-18",T10 ="榮10-18",T10 ="榮06-18",T10 ="病14-18"  ),OR(  U10 ="x",U10="補",U10="婚",U10="公",U10="病",U10="事",U10="x"  ), $AP10 =""),"18放早走",  IF(  AND(  OR(  T10 =""),OR(  U10 ="x",U10="補",U10="婚",U10="公",U10="病",U10="事",U10="x榮*",U10="榮",U10="榮-22"  ), $AP10 =""),"18放",  IF(  AND(  OR(  T10="當日退伍"  ),OR(  U10="退伍",U10="退", U10=""  ), $AP10 =""),"當日退伍",  IF(AND(  OR(T10="退",T10="退伍" ), OR(U10="退",U10="退伍" ), $AP10 =""),"退伍","全日勤"  )  )  )  )  )  )  )  )  )  )  ),"")</f>
        <v>全日勤</v>
      </c>
      <c r="U109" s="65" t="str">
        <f ca="1">IF(   (ROW(BG10)-1)&lt;=暫1!$B$2,           IF(  AND(  OR(  U10="x",U10="補"  ), OR(  V10 ="x",V10="補",V10="x榮18-22",V10="x公18-22",V10="x榮22-08"  ), $AP10 =""),"全日休",  IF(  AND(  OR(  U10="x",U10="病"  ), OR(  V10 ="病"  ), $AP10 =""),"病(事)假",  IF(  AND(  OR(  U10="x",U10="補"  ), OR(  V10 ="補"  ), $AP10 =""),"補休",  IF(  AND(  OR(  U10="x",U10="喪"  ), OR(  V10 ="喪"  ), $AP10 =""),"喪假",  IF(  AND(  OR(  U10="x",U10="婚",U10="產"  ), OR(  V10 ="婚",V10="產"  ), $AP10 =""),"婚(產)假",  IF(  AND(  OR(  U10="x",U10="公"  ), OR(  V10 ="公"  ), $AP10 =""),"公假",  IF(  AND(  OR(  U10="x",U10="補",U10="婚",U10="公",U10="病",U10="事",U10="x榮18-22"  ),OR(V10=""), $AP10 =""  ),"18收",  IF(  AND(  OR(  U10 ="榮14-18",U10 ="榮10-18",U10 ="榮06-18",U10 ="病14-18"  ),OR(  V10 ="x",V10="補",V10="婚",V10="公",V10="病",V10="事",V10="x"  ), $AP10 =""),"18放早走",  IF(  AND(  OR(  U10 =""),OR(  V10 ="x",V10="補",V10="婚",V10="公",V10="病",V10="事",V10="x榮*",V10="榮",V10="榮-22"  ), $AP10 =""),"18放",  IF(  AND(  OR(  U10="當日退伍"  ),OR(  V10="退伍",V10="退", V10=""  ), $AP10 =""),"當日退伍",  IF(AND(  OR(U10="退",U10="退伍" ), OR(V10="退",V10="退伍" ), $AP10 =""),"退伍","全日勤"  )  )  )  )  )  )  )  )  )  )  ),"")</f>
        <v>全日勤</v>
      </c>
      <c r="V109" s="65" t="str">
        <f ca="1">IF(   (ROW(BH10)-1)&lt;=暫1!$B$2,           IF(  AND(  OR(  V10="x",V10="補"  ), OR(  W10 ="x",W10="補",W10="x榮18-22",W10="x公18-22",W10="x榮22-08"  ), $AP10 =""),"全日休",  IF(  AND(  OR(  V10="x",V10="病"  ), OR(  W10 ="病"  ), $AP10 =""),"病(事)假",  IF(  AND(  OR(  V10="x",V10="補"  ), OR(  W10 ="補"  ), $AP10 =""),"補休",  IF(  AND(  OR(  V10="x",V10="喪"  ), OR(  W10 ="喪"  ), $AP10 =""),"喪假",  IF(  AND(  OR(  V10="x",V10="婚",V10="產"  ), OR(  W10 ="婚",W10="產"  ), $AP10 =""),"婚(產)假",  IF(  AND(  OR(  V10="x",V10="公"  ), OR(  W10 ="公"  ), $AP10 =""),"公假",  IF(  AND(  OR(  V10="x",V10="補",V10="婚",V10="公",V10="病",V10="事",V10="x榮18-22"  ),OR(W10=""), $AP10 =""  ),"18收",  IF(  AND(  OR(  V10 ="榮14-18",V10 ="榮10-18",V10 ="榮06-18",V10 ="病14-18"  ),OR(  W10 ="x",W10="補",W10="婚",W10="公",W10="病",W10="事",W10="x"  ), $AP10 =""),"18放早走",  IF(  AND(  OR(  V10 =""),OR(  W10 ="x",W10="補",W10="婚",W10="公",W10="病",W10="事",W10="x榮*",W10="榮",W10="榮-22"  ), $AP10 =""),"18放",  IF(  AND(  OR(  V10="當日退伍"  ),OR(  W10="退伍",W10="退", W10=""  ), $AP10 =""),"當日退伍",  IF(AND(  OR(V10="退",V10="退伍" ), OR(W10="退",W10="退伍" ), $AP10 =""),"退伍","全日勤"  )  )  )  )  )  )  )  )  )  )  ),"")</f>
        <v>全日勤</v>
      </c>
      <c r="W109" s="65" t="str">
        <f ca="1">IF(   (ROW(BI10)-1)&lt;=暫1!$B$2,           IF(  AND(  OR(  W10="x",W10="補"  ), OR(  X10 ="x",X10="補",X10="x榮18-22",X10="x公18-22",X10="x榮22-08"  ), $AP10 =""),"全日休",  IF(  AND(  OR(  W10="x",W10="病"  ), OR(  X10 ="病"  ), $AP10 =""),"病(事)假",  IF(  AND(  OR(  W10="x",W10="補"  ), OR(  X10 ="補"  ), $AP10 =""),"補休",  IF(  AND(  OR(  W10="x",W10="喪"  ), OR(  X10 ="喪"  ), $AP10 =""),"喪假",  IF(  AND(  OR(  W10="x",W10="婚",W10="產"  ), OR(  X10 ="婚",X10="產"  ), $AP10 =""),"婚(產)假",  IF(  AND(  OR(  W10="x",W10="公"  ), OR(  X10 ="公"  ), $AP10 =""),"公假",  IF(  AND(  OR(  W10="x",W10="補",W10="婚",W10="公",W10="病",W10="事",W10="x榮18-22"  ),OR(X10=""), $AP10 =""  ),"18收",  IF(  AND(  OR(  W10 ="榮14-18",W10 ="榮10-18",W10 ="榮06-18",W10 ="病14-18"  ),OR(  X10 ="x",X10="補",X10="婚",X10="公",X10="病",X10="事",X10="x"  ), $AP10 =""),"18放早走",  IF(  AND(  OR(  W10 =""),OR(  X10 ="x",X10="補",X10="婚",X10="公",X10="病",X10="事",X10="x榮*",X10="榮",X10="榮-22"  ), $AP10 =""),"18放",  IF(  AND(  OR(  W10="當日退伍"  ),OR(  X10="退伍",X10="退", X10=""  ), $AP10 =""),"當日退伍",  IF(AND(  OR(W10="退",W10="退伍" ), OR(X10="退",X10="退伍" ), $AP10 =""),"退伍","全日勤"  )  )  )  )  )  )  )  )  )  )  ),"")</f>
        <v>全日勤</v>
      </c>
      <c r="X109" s="65" t="str">
        <f ca="1">IF(   (ROW(BJ10)-1)&lt;=暫1!$B$2,           IF(  AND(  OR(  X10="x",X10="補"  ), OR(  Y10 ="x",Y10="補",Y10="x榮18-22",Y10="x公18-22",Y10="x榮22-08"  ), $AP10 =""),"全日休",  IF(  AND(  OR(  X10="x",X10="病"  ), OR(  Y10 ="病"  ), $AP10 =""),"病(事)假",  IF(  AND(  OR(  X10="x",X10="補"  ), OR(  Y10 ="補"  ), $AP10 =""),"補休",  IF(  AND(  OR(  X10="x",X10="喪"  ), OR(  Y10 ="喪"  ), $AP10 =""),"喪假",  IF(  AND(  OR(  X10="x",X10="婚",X10="產"  ), OR(  Y10 ="婚",Y10="產"  ), $AP10 =""),"婚(產)假",  IF(  AND(  OR(  X10="x",X10="公"  ), OR(  Y10 ="公"  ), $AP10 =""),"公假",  IF(  AND(  OR(  X10="x",X10="補",X10="婚",X10="公",X10="病",X10="事",X10="x榮18-22"  ),OR(Y10=""), $AP10 =""  ),"18收",  IF(  AND(  OR(  X10 ="榮14-18",X10 ="榮10-18",X10 ="榮06-18",X10 ="病14-18"  ),OR(  Y10 ="x",Y10="補",Y10="婚",Y10="公",Y10="病",Y10="事",Y10="x"  ), $AP10 =""),"18放早走",  IF(  AND(  OR(  X10 =""),OR(  Y10 ="x",Y10="補",Y10="婚",Y10="公",Y10="病",Y10="事",Y10="x榮*",Y10="榮",Y10="榮-22"  ), $AP10 =""),"18放",  IF(  AND(  OR(  X10="當日退伍"  ),OR(  Y10="退伍",Y10="退", Y10=""  ), $AP10 =""),"當日退伍",  IF(AND(  OR(X10="退",X10="退伍" ), OR(Y10="退",Y10="退伍" ), $AP10 =""),"退伍","全日勤"  )  )  )  )  )  )  )  )  )  )  ),"")</f>
        <v>全日勤</v>
      </c>
      <c r="Y109" s="65" t="str">
        <f ca="1">IF(   (ROW(BK10)-1)&lt;=暫1!$B$2,           IF(  AND(  OR(  Y10="x",Y10="補"  ), OR(  Z10 ="x",Z10="補",Z10="x榮18-22",Z10="x公18-22",Z10="x榮22-08"  ), $AP10 =""),"全日休",  IF(  AND(  OR(  Y10="x",Y10="病"  ), OR(  Z10 ="病"  ), $AP10 =""),"病(事)假",  IF(  AND(  OR(  Y10="x",Y10="補"  ), OR(  Z10 ="補"  ), $AP10 =""),"補休",  IF(  AND(  OR(  Y10="x",Y10="喪"  ), OR(  Z10 ="喪"  ), $AP10 =""),"喪假",  IF(  AND(  OR(  Y10="x",Y10="婚",Y10="產"  ), OR(  Z10 ="婚",Z10="產"  ), $AP10 =""),"婚(產)假",  IF(  AND(  OR(  Y10="x",Y10="公"  ), OR(  Z10 ="公"  ), $AP10 =""),"公假",  IF(  AND(  OR(  Y10="x",Y10="補",Y10="婚",Y10="公",Y10="病",Y10="事",Y10="x榮18-22"  ),OR(Z10=""), $AP10 =""  ),"18收",  IF(  AND(  OR(  Y10 ="榮14-18",Y10 ="榮10-18",Y10 ="榮06-18",Y10 ="病14-18"  ),OR(  Z10 ="x",Z10="補",Z10="婚",Z10="公",Z10="病",Z10="事",Z10="x"  ), $AP10 =""),"18放早走",  IF(  AND(  OR(  Y10 =""),OR(  Z10 ="x",Z10="補",Z10="婚",Z10="公",Z10="病",Z10="事",Z10="x榮*",Z10="榮",Z10="榮-22"  ), $AP10 =""),"18放",  IF(  AND(  OR(  Y10="當日退伍"  ),OR(  Z10="退伍",Z10="退", Z10=""  ), $AP10 =""),"當日退伍",  IF(AND(  OR(Y10="退",Y10="退伍" ), OR(Z10="退",Z10="退伍" ), $AP10 =""),"退伍","全日勤"  )  )  )  )  )  )  )  )  )  )  ),"")</f>
        <v>全日勤</v>
      </c>
      <c r="Z109" s="65" t="str">
        <f ca="1">IF(   (ROW(BL10)-1)&lt;=暫1!$B$2,           IF(  AND(  OR(  Z10="x",Z10="補"  ), OR(  AA10 ="x",AA10="補",AA10="x榮18-22",AA10="x公18-22",AA10="x榮22-08"  ), $AP10 =""),"全日休",  IF(  AND(  OR(  Z10="x",Z10="病"  ), OR(  AA10 ="病"  ), $AP10 =""),"病(事)假",  IF(  AND(  OR(  Z10="x",Z10="補"  ), OR(  AA10 ="補"  ), $AP10 =""),"補休",  IF(  AND(  OR(  Z10="x",Z10="喪"  ), OR(  AA10 ="喪"  ), $AP10 =""),"喪假",  IF(  AND(  OR(  Z10="x",Z10="婚",Z10="產"  ), OR(  AA10 ="婚",AA10="產"  ), $AP10 =""),"婚(產)假",  IF(  AND(  OR(  Z10="x",Z10="公"  ), OR(  AA10 ="公"  ), $AP10 =""),"公假",  IF(  AND(  OR(  Z10="x",Z10="補",Z10="婚",Z10="公",Z10="病",Z10="事",Z10="x榮18-22"  ),OR(AA10=""), $AP10 =""  ),"18收",  IF(  AND(  OR(  Z10 ="榮14-18",Z10 ="榮10-18",Z10 ="榮06-18",Z10 ="病14-18"  ),OR(  AA10 ="x",AA10="補",AA10="婚",AA10="公",AA10="病",AA10="事",AA10="x"  ), $AP10 =""),"18放早走",  IF(  AND(  OR(  Z10 =""),OR(  AA10 ="x",AA10="補",AA10="婚",AA10="公",AA10="病",AA10="事",AA10="x榮*",AA10="榮",AA10="榮-22"  ), $AP10 =""),"18放",  IF(  AND(  OR(  Z10="當日退伍"  ),OR(  AA10="退伍",AA10="退", AA10=""  ), $AP10 =""),"當日退伍",  IF(AND(  OR(Z10="退",Z10="退伍" ), OR(AA10="退",AA10="退伍" ), $AP10 =""),"退伍","全日勤"  )  )  )  )  )  )  )  )  )  )  ),"")</f>
        <v>18放</v>
      </c>
      <c r="AA109" s="65" t="str">
        <f ca="1">IF(   (ROW(BM10)-1)&lt;=暫1!$B$2,           IF(  AND(  OR(  AA10="x",AA10="補"  ), OR(  AB10 ="x",AB10="補",AB10="x榮18-22",AB10="x公18-22",AB10="x榮22-08"  ), $AP10 =""),"全日休",  IF(  AND(  OR(  AA10="x",AA10="病"  ), OR(  AB10 ="病"  ), $AP10 =""),"病(事)假",  IF(  AND(  OR(  AA10="x",AA10="補"  ), OR(  AB10 ="補"  ), $AP10 =""),"補休",  IF(  AND(  OR(  AA10="x",AA10="喪"  ), OR(  AB10 ="喪"  ), $AP10 =""),"喪假",  IF(  AND(  OR(  AA10="x",AA10="婚",AA10="產"  ), OR(  AB10 ="婚",AB10="產"  ), $AP10 =""),"婚(產)假",  IF(  AND(  OR(  AA10="x",AA10="公"  ), OR(  AB10 ="公"  ), $AP10 =""),"公假",  IF(  AND(  OR(  AA10="x",AA10="補",AA10="婚",AA10="公",AA10="病",AA10="事",AA10="x榮18-22"  ),OR(AB10=""), $AP10 =""  ),"18收",  IF(  AND(  OR(  AA10 ="榮14-18",AA10 ="榮10-18",AA10 ="榮06-18",AA10 ="病14-18"  ),OR(  AB10 ="x",AB10="補",AB10="婚",AB10="公",AB10="病",AB10="事",AB10="x"  ), $AP10 =""),"18放早走",  IF(  AND(  OR(  AA10 =""),OR(  AB10 ="x",AB10="補",AB10="婚",AB10="公",AB10="病",AB10="事",AB10="x榮*",AB10="榮",AB10="榮-22"  ), $AP10 =""),"18放",  IF(  AND(  OR(  AA10="當日退伍"  ),OR(  AB10="退伍",AB10="退", AB10=""  ), $AP10 =""),"當日退伍",  IF(AND(  OR(AA10="退",AA10="退伍" ), OR(AB10="退",AB10="退伍" ), $AP10 =""),"退伍","全日勤"  )  )  )  )  )  )  )  )  )  )  ),"")</f>
        <v>全日休</v>
      </c>
      <c r="AB109" s="65" t="str">
        <f ca="1">IF(   (ROW(BN10)-1)&lt;=暫1!$B$2,           IF(  AND(  OR(  AB10="x",AB10="補"  ), OR(  AC10 ="x",AC10="補",AC10="x榮18-22",AC10="x公18-22",AC10="x榮22-08"  ), $AP10 =""),"全日休",  IF(  AND(  OR(  AB10="x",AB10="病"  ), OR(  AC10 ="病"  ), $AP10 =""),"病(事)假",  IF(  AND(  OR(  AB10="x",AB10="補"  ), OR(  AC10 ="補"  ), $AP10 =""),"補休",  IF(  AND(  OR(  AB10="x",AB10="喪"  ), OR(  AC10 ="喪"  ), $AP10 =""),"喪假",  IF(  AND(  OR(  AB10="x",AB10="婚",AB10="產"  ), OR(  AC10 ="婚",AC10="產"  ), $AP10 =""),"婚(產)假",  IF(  AND(  OR(  AB10="x",AB10="公"  ), OR(  AC10 ="公"  ), $AP10 =""),"公假",  IF(  AND(  OR(  AB10="x",AB10="補",AB10="婚",AB10="公",AB10="病",AB10="事",AB10="x榮18-22"  ),OR(AC10=""), $AP10 =""  ),"18收",  IF(  AND(  OR(  AB10 ="榮14-18",AB10 ="榮10-18",AB10 ="榮06-18",AB10 ="病14-18"  ),OR(  AC10 ="x",AC10="補",AC10="婚",AC10="公",AC10="病",AC10="事",AC10="x"  ), $AP10 =""),"18放早走",  IF(  AND(  OR(  AB10 =""),OR(  AC10 ="x",AC10="補",AC10="婚",AC10="公",AC10="病",AC10="事",AC10="x榮*",AC10="榮",AC10="榮-22"  ), $AP10 =""),"18放",  IF(  AND(  OR(  AB10="當日退伍"  ),OR(  AC10="退伍",AC10="退", AC10=""  ), $AP10 =""),"當日退伍",  IF(AND(  OR(AB10="退",AB10="退伍" ), OR(AC10="退",AC10="退伍" ), $AP10 =""),"退伍","全日勤"  )  )  )  )  )  )  )  )  )  )  ),"")</f>
        <v>全日休</v>
      </c>
      <c r="AC109" s="65" t="str">
        <f ca="1">IF(   (ROW(BO10)-1)&lt;=暫1!$B$2,           IF(  AND(  OR(  AC10="x",AC10="補"  ), OR(  AD10 ="x",AD10="補",AD10="x榮18-22",AD10="x公18-22",AD10="x榮22-08"  ), $AP10 =""),"全日休",  IF(  AND(  OR(  AC10="x",AC10="病"  ), OR(  AD10 ="病"  ), $AP10 =""),"病(事)假",  IF(  AND(  OR(  AC10="x",AC10="補"  ), OR(  AD10 ="補"  ), $AP10 =""),"補休",  IF(  AND(  OR(  AC10="x",AC10="喪"  ), OR(  AD10 ="喪"  ), $AP10 =""),"喪假",  IF(  AND(  OR(  AC10="x",AC10="婚",AC10="產"  ), OR(  AD10 ="婚",AD10="產"  ), $AP10 =""),"婚(產)假",  IF(  AND(  OR(  AC10="x",AC10="公"  ), OR(  AD10 ="公"  ), $AP10 =""),"公假",  IF(  AND(  OR(  AC10="x",AC10="補",AC10="婚",AC10="公",AC10="病",AC10="事",AC10="x榮18-22"  ),OR(AD10=""), $AP10 =""  ),"18收",  IF(  AND(  OR(  AC10 ="榮14-18",AC10 ="榮10-18",AC10 ="榮06-18",AC10 ="病14-18"  ),OR(  AD10 ="x",AD10="補",AD10="婚",AD10="公",AD10="病",AD10="事",AD10="x"  ), $AP10 =""),"18放早走",  IF(  AND(  OR(  AC10 =""),OR(  AD10 ="x",AD10="補",AD10="婚",AD10="公",AD10="病",AD10="事",AD10="x榮*",AD10="榮",AD10="榮-22"  ), $AP10 =""),"18放",  IF(  AND(  OR(  AC10="當日退伍"  ),OR(  AD10="退伍",AD10="退", AD10=""  ), $AP10 =""),"當日退伍",  IF(AND(  OR(AC10="退",AC10="退伍" ), OR(AD10="退",AD10="退伍" ), $AP10 =""),"退伍","全日勤"  )  )  )  )  )  )  )  )  )  )  ),"")</f>
        <v>全日休</v>
      </c>
      <c r="AD109" s="65" t="str">
        <f ca="1">IF(   (ROW(BP10)-1)&lt;=暫1!$B$2,           IF(  AND(  OR(  AD10="x",AD10="補"  ), OR(  AE10 ="x",AE10="補",AE10="x榮18-22",AE10="x公18-22",AE10="x榮22-08"  ), $AP10 =""),"全日休",  IF(  AND(  OR(  AD10="x",AD10="病"  ), OR(  AE10 ="病"  ), $AP10 =""),"病(事)假",  IF(  AND(  OR(  AD10="x",AD10="補"  ), OR(  AE10 ="補"  ), $AP10 =""),"補休",  IF(  AND(  OR(  AD10="x",AD10="喪"  ), OR(  AE10 ="喪"  ), $AP10 =""),"喪假",  IF(  AND(  OR(  AD10="x",AD10="婚",AD10="產"  ), OR(  AE10 ="婚",AE10="產"  ), $AP10 =""),"婚(產)假",  IF(  AND(  OR(  AD10="x",AD10="公"  ), OR(  AE10 ="公"  ), $AP10 =""),"公假",  IF(  AND(  OR(  AD10="x",AD10="補",AD10="婚",AD10="公",AD10="病",AD10="事",AD10="x榮18-22"  ),OR(AE10=""), $AP10 =""  ),"18收",  IF(  AND(  OR(  AD10 ="榮14-18",AD10 ="榮10-18",AD10 ="榮06-18",AD10 ="病14-18"  ),OR(  AE10 ="x",AE10="補",AE10="婚",AE10="公",AE10="病",AE10="事",AE10="x"  ), $AP10 =""),"18放早走",  IF(  AND(  OR(  AD10 =""),OR(  AE10 ="x",AE10="補",AE10="婚",AE10="公",AE10="病",AE10="事",AE10="x榮*",AE10="榮",AE10="榮-22"  ), $AP10 =""),"18放",  IF(  AND(  OR(  AD10="當日退伍"  ),OR(  AE10="退伍",AE10="退", AE10=""  ), $AP10 =""),"當日退伍",  IF(AND(  OR(AD10="退",AD10="退伍" ), OR(AE10="退",AE10="退伍" ), $AP10 =""),"退伍","全日勤"  )  )  )  )  )  )  )  )  )  )  ),"")</f>
        <v>18收</v>
      </c>
      <c r="AE109" s="65" t="str">
        <f ca="1">IF(   (ROW(BQ10)-1)&lt;=暫1!$B$2,           IF(  AND(  OR(  AE10="x",AE10="補"  ), OR(  AF10 ="x",AF10="補",AF10="x榮18-22",AF10="x公18-22",AF10="x榮22-08"  ), $AP10 =""),"全日休",  IF(  AND(  OR(  AE10="x",AE10="病"  ), OR(  AF10 ="病"  ), $AP10 =""),"病(事)假",  IF(  AND(  OR(  AE10="x",AE10="補"  ), OR(  AF10 ="補"  ), $AP10 =""),"補休",  IF(  AND(  OR(  AE10="x",AE10="喪"  ), OR(  AF10 ="喪"  ), $AP10 =""),"喪假",  IF(  AND(  OR(  AE10="x",AE10="婚",AE10="產"  ), OR(  AF10 ="婚",AF10="產"  ), $AP10 =""),"婚(產)假",  IF(  AND(  OR(  AE10="x",AE10="公"  ), OR(  AF10 ="公"  ), $AP10 =""),"公假",  IF(  AND(  OR(  AE10="x",AE10="補",AE10="婚",AE10="公",AE10="病",AE10="事",AE10="x榮18-22"  ),OR(AF10=""), $AP10 =""  ),"18收",  IF(  AND(  OR(  AE10 ="榮14-18",AE10 ="榮10-18",AE10 ="榮06-18",AE10 ="病14-18"  ),OR(  AF10 ="x",AF10="補",AF10="婚",AF10="公",AF10="病",AF10="事",AF10="x"  ), $AP10 =""),"18放早走",  IF(  AND(  OR(  AE10 =""),OR(  AF10 ="x",AF10="補",AF10="婚",AF10="公",AF10="病",AF10="事",AF10="x榮*",AF10="榮",AF10="榮-22"  ), $AP10 =""),"18放",  IF(  AND(  OR(  AE10="當日退伍"  ),OR(  AF10="退伍",AF10="退", AF10=""  ), $AP10 =""),"當日退伍",  IF(AND(  OR(AE10="退",AE10="退伍" ), OR(AF10="退",AF10="退伍" ), $AP10 =""),"退伍","全日勤"  )  )  )  )  )  )  )  )  )  )  ),"")</f>
        <v>全日勤</v>
      </c>
      <c r="AF109" s="65" t="str">
        <f ca="1">IF(   (ROW(BR10)-1)&lt;=暫1!$B$2,           IF(  AND(  OR(  AF10="x",AF10="補"  ), OR(  AG10 ="x",AG10="補",AG10="x榮18-22",AG10="x公18-22",AG10="x榮22-08"  ), $AP10 =""),"全日休",  IF(  AND(  OR(  AF10="x",AF10="病"  ), OR(  AG10 ="病"  ), $AP10 =""),"病(事)假",  IF(  AND(  OR(  AF10="x",AF10="補"  ), OR(  AG10 ="補"  ), $AP10 =""),"補休",  IF(  AND(  OR(  AF10="x",AF10="喪"  ), OR(  AG10 ="喪"  ), $AP10 =""),"喪假",  IF(  AND(  OR(  AF10="x",AF10="婚",AF10="產"  ), OR(  AG10 ="婚",AG10="產"  ), $AP10 =""),"婚(產)假",  IF(  AND(  OR(  AF10="x",AF10="公"  ), OR(  AG10 ="公"  ), $AP10 =""),"公假",  IF(  AND(  OR(  AF10="x",AF10="補",AF10="婚",AF10="公",AF10="病",AF10="事",AF10="x榮18-22"  ),OR(AG10=""), $AP10 =""  ),"18收",  IF(  AND(  OR(  AF10 ="榮14-18",AF10 ="榮10-18",AF10 ="榮06-18",AF10 ="病14-18"  ),OR(  AG10 ="x",AG10="補",AG10="婚",AG10="公",AG10="病",AG10="事",AG10="x"  ), $AP10 =""),"18放早走",  IF(  AND(  OR(  AF10 =""),OR(  AG10 ="x",AG10="補",AG10="婚",AG10="公",AG10="病",AG10="事",AG10="x榮*",AG10="榮",AG10="榮-22"  ), $AP10 =""),"18放",  IF(  AND(  OR(  AF10="當日退伍"  ),OR(  AG10="退伍",AG10="退", AG10=""  ), $AP10 =""),"當日退伍",  IF(AND(  OR(AF10="退",AF10="退伍" ), OR(AG10="退",AG10="退伍" ), $AP10 =""),"退伍","全日勤"  )  )  )  )  )  )  )  )  )  )  ),"")</f>
        <v>全日勤</v>
      </c>
      <c r="AG109" s="65" t="str">
        <f ca="1">IF(   (ROW(BS10)-1)&lt;=暫1!$B$2,           IF(  AND(  OR(  AG10="x",AG10="補"  ), OR(  AH10 ="x",AH10="補",AH10="x榮18-22",AH10="x公18-22",AH10="x榮22-08"  ), $AP10 =""),"全日休",  IF(  AND(  OR(  AG10="x",AG10="病"  ), OR(  AH10 ="病"  ), $AP10 =""),"病(事)假",  IF(  AND(  OR(  AG10="x",AG10="補"  ), OR(  AH10 ="補"  ), $AP10 =""),"補休",  IF(  AND(  OR(  AG10="x",AG10="喪"  ), OR(  AH10 ="喪"  ), $AP10 =""),"喪假",  IF(  AND(  OR(  AG10="x",AG10="婚",AG10="產"  ), OR(  AH10 ="婚",AH10="產"  ), $AP10 =""),"婚(產)假",  IF(  AND(  OR(  AG10="x",AG10="公"  ), OR(  AH10 ="公"  ), $AP10 =""),"公假",  IF(  AND(  OR(  AG10="x",AG10="補",AG10="婚",AG10="公",AG10="病",AG10="事",AG10="x榮18-22"  ),OR(AH10=""), $AP10 =""  ),"18收",  IF(  AND(  OR(  AG10 ="榮14-18",AG10 ="榮10-18",AG10 ="榮06-18",AG10 ="病14-18"  ),OR(  AH10 ="x",AH10="補",AH10="婚",AH10="公",AH10="病",AH10="事",AH10="x"  ), $AP10 =""),"18放早走",  IF(  AND(  OR(  AG10 =""),OR(  AH10 ="x",AH10="補",AH10="婚",AH10="公",AH10="病",AH10="事",AH10="x榮*",AH10="榮",AH10="榮-22"  ), $AP10 =""),"18放",  IF(  AND(  OR(  AG10="當日退伍"  ),OR(  AH10="退伍",AH10="退", AH10=""  ), $AP10 =""),"當日退伍",  IF(AND(  OR(AG10="退",AG10="退伍" ), OR(AH10="退",AH10="退伍" ), $AP10 =""),"退伍","全日勤"  )  )  )  )  )  )  )  )  )  )  ),"")</f>
        <v>全日勤</v>
      </c>
      <c r="AH109" s="65"/>
      <c r="AI109" s="65"/>
      <c r="AJ109" s="65"/>
      <c r="AP109" s="62"/>
      <c r="AU109" s="62"/>
      <c r="AV109" s="62"/>
      <c r="AY109" s="62"/>
      <c r="AZ109" s="62"/>
      <c r="BA109" s="62"/>
      <c r="BB109" s="62"/>
      <c r="BC109" s="62"/>
    </row>
    <row r="110" spans="1:55" ht="25.5" customHeight="1">
      <c r="A110" s="65">
        <f t="shared" si="14"/>
        <v>10</v>
      </c>
      <c r="B110" s="65" t="str">
        <f t="shared" si="15"/>
        <v>翁皓威</v>
      </c>
      <c r="C110" s="65" t="str">
        <f ca="1">IF(   (ROW(AO11)-1)&lt;=暫1!$B$2,           IF(  AND(  OR(  C11="x",C11="補"  ), OR(  D11 ="x",D11="補",D11="x榮18-22",D11="x公18-22",D11="x榮22-08"  ), $AP11 =""),"全日休",  IF(  AND(  OR(  C11="x",C11="病"  ), OR(  D11 ="病"  ), $AP11 =""),"病(事)假",  IF(  AND(  OR(  C11="x",C11="補"  ), OR(  D11 ="補"  ), $AP11 =""),"補休",  IF(  AND(  OR(  C11="x",C11="喪"  ), OR(  D11 ="喪"  ), $AP11 =""),"喪假",  IF(  AND(  OR(  C11="x",C11="婚",C11="產"  ), OR(  D11 ="婚",D11="產"  ), $AP11 =""),"婚(產)假",  IF(  AND(  OR(  C11="x",C11="公"  ), OR(  D11 ="公"  ), $AP11 =""),"公假",  IF(  AND(  OR(  C11="x",C11="補",C11="婚",C11="公",C11="病",C11="事",C11="x榮18-22"  ),OR(D11=""), $AP11 =""  ),"18收",  IF(  AND(  OR(  C11 ="榮14-18",C11 ="榮10-18",C11 ="榮06-18",C11 ="病14-18"  ),OR(  D11 ="x",D11="補",D11="婚",D11="公",D11="病",D11="事",D11="x"  ), $AP11 =""),"18放早走",  IF(  AND(  OR(  C11 =""),OR(  D11 ="x",D11="補",D11="婚",D11="公",D11="病",D11="事",D11="x榮*",D11="榮",D11="榮-22"  ), $AP11 =""),"18放",  IF(  AND(  OR(  C11="當日退伍"  ),OR(  D11="退伍",D11="退", D11=""  ), $AP11 =""),"當日退伍",  IF(AND(  OR(C11="退",C11="退伍" ), OR(D11="退",D11="退伍" ), $AP11 =""),"退伍","全日勤"  )  )  )  )  )  )  )  )  )  )  ),"")</f>
        <v>全日勤</v>
      </c>
      <c r="D110" s="65" t="str">
        <f ca="1">IF(   (ROW(AP11)-1)&lt;=暫1!$B$2,           IF(  AND(  OR(  D11="x",D11="補"  ), OR(  E11 ="x",E11="補",E11="x榮18-22",E11="x公18-22",E11="x榮22-08"  ), $AP11 =""),"全日休",  IF(  AND(  OR(  D11="x",D11="病"  ), OR(  E11 ="病"  ), $AP11 =""),"病(事)假",  IF(  AND(  OR(  D11="x",D11="補"  ), OR(  E11 ="補"  ), $AP11 =""),"補休",  IF(  AND(  OR(  D11="x",D11="喪"  ), OR(  E11 ="喪"  ), $AP11 =""),"喪假",  IF(  AND(  OR(  D11="x",D11="婚",D11="產"  ), OR(  E11 ="婚",E11="產"  ), $AP11 =""),"婚(產)假",  IF(  AND(  OR(  D11="x",D11="公"  ), OR(  E11 ="公"  ), $AP11 =""),"公假",  IF(  AND(  OR(  D11="x",D11="補",D11="婚",D11="公",D11="病",D11="事",D11="x榮18-22"  ),OR(E11=""), $AP11 =""  ),"18收",  IF(  AND(  OR(  D11 ="榮14-18",D11 ="榮10-18",D11 ="榮06-18",D11 ="病14-18"  ),OR(  E11 ="x",E11="補",E11="婚",E11="公",E11="病",E11="事",E11="x"  ), $AP11 =""),"18放早走",  IF(  AND(  OR(  D11 =""),OR(  E11 ="x",E11="補",E11="婚",E11="公",E11="病",E11="事",E11="x榮*",E11="榮",E11="榮-22"  ), $AP11 =""),"18放",  IF(  AND(  OR(  D11="當日退伍"  ),OR(  E11="退伍",E11="退", E11=""  ), $AP11 =""),"當日退伍",  IF(AND(  OR(D11="退",D11="退伍" ), OR(E11="退",E11="退伍" ), $AP11 =""),"退伍","全日勤"  )  )  )  )  )  )  )  )  )  )  ),"")</f>
        <v>全日勤</v>
      </c>
      <c r="E110" s="65" t="str">
        <f ca="1">IF(   (ROW(AQ11)-1)&lt;=暫1!$B$2,           IF(  AND(  OR(  E11="x",E11="補"  ), OR(  F11 ="x",F11="補",F11="x榮18-22",F11="x公18-22",F11="x榮22-08"  ), $AP11 =""),"全日休",  IF(  AND(  OR(  E11="x",E11="病"  ), OR(  F11 ="病"  ), $AP11 =""),"病(事)假",  IF(  AND(  OR(  E11="x",E11="補"  ), OR(  F11 ="補"  ), $AP11 =""),"補休",  IF(  AND(  OR(  E11="x",E11="喪"  ), OR(  F11 ="喪"  ), $AP11 =""),"喪假",  IF(  AND(  OR(  E11="x",E11="婚",E11="產"  ), OR(  F11 ="婚",F11="產"  ), $AP11 =""),"婚(產)假",  IF(  AND(  OR(  E11="x",E11="公"  ), OR(  F11 ="公"  ), $AP11 =""),"公假",  IF(  AND(  OR(  E11="x",E11="補",E11="婚",E11="公",E11="病",E11="事",E11="x榮18-22"  ),OR(F11=""), $AP11 =""  ),"18收",  IF(  AND(  OR(  E11 ="榮14-18",E11 ="榮10-18",E11 ="榮06-18",E11 ="病14-18"  ),OR(  F11 ="x",F11="補",F11="婚",F11="公",F11="病",F11="事",F11="x"  ), $AP11 =""),"18放早走",  IF(  AND(  OR(  E11 =""),OR(  F11 ="x",F11="補",F11="婚",F11="公",F11="病",F11="事",F11="x榮*",F11="榮",F11="榮-22"  ), $AP11 =""),"18放",  IF(  AND(  OR(  E11="當日退伍"  ),OR(  F11="退伍",F11="退", F11=""  ), $AP11 =""),"當日退伍",  IF(AND(  OR(E11="退",E11="退伍" ), OR(F11="退",F11="退伍" ), $AP11 =""),"退伍","全日勤"  )  )  )  )  )  )  )  )  )  )  ),"")</f>
        <v>全日勤</v>
      </c>
      <c r="F110" s="65" t="str">
        <f ca="1">IF(   (ROW(AR11)-1)&lt;=暫1!$B$2,           IF(  AND(  OR(  F11="x",F11="補"  ), OR(  G11 ="x",G11="補",G11="x榮18-22",G11="x公18-22",G11="x榮22-08"  ), $AP11 =""),"全日休",  IF(  AND(  OR(  F11="x",F11="病"  ), OR(  G11 ="病"  ), $AP11 =""),"病(事)假",  IF(  AND(  OR(  F11="x",F11="補"  ), OR(  G11 ="補"  ), $AP11 =""),"補休",  IF(  AND(  OR(  F11="x",F11="喪"  ), OR(  G11 ="喪"  ), $AP11 =""),"喪假",  IF(  AND(  OR(  F11="x",F11="婚",F11="產"  ), OR(  G11 ="婚",G11="產"  ), $AP11 =""),"婚(產)假",  IF(  AND(  OR(  F11="x",F11="公"  ), OR(  G11 ="公"  ), $AP11 =""),"公假",  IF(  AND(  OR(  F11="x",F11="補",F11="婚",F11="公",F11="病",F11="事",F11="x榮18-22"  ),OR(G11=""), $AP11 =""  ),"18收",  IF(  AND(  OR(  F11 ="榮14-18",F11 ="榮10-18",F11 ="榮06-18",F11 ="病14-18"  ),OR(  G11 ="x",G11="補",G11="婚",G11="公",G11="病",G11="事",G11="x"  ), $AP11 =""),"18放早走",  IF(  AND(  OR(  F11 =""),OR(  G11 ="x",G11="補",G11="婚",G11="公",G11="病",G11="事",G11="x榮*",G11="榮",G11="榮-22"  ), $AP11 =""),"18放",  IF(  AND(  OR(  F11="當日退伍"  ),OR(  G11="退伍",G11="退", G11=""  ), $AP11 =""),"當日退伍",  IF(AND(  OR(F11="退",F11="退伍" ), OR(G11="退",G11="退伍" ), $AP11 =""),"退伍","全日勤"  )  )  )  )  )  )  )  )  )  )  ),"")</f>
        <v>全日勤</v>
      </c>
      <c r="G110" s="65" t="str">
        <f ca="1">IF(   (ROW(AS11)-1)&lt;=暫1!$B$2,           IF(  AND(  OR(  G11="x",G11="補"  ), OR(  H11 ="x",H11="補",H11="x榮18-22",H11="x公18-22",H11="x榮22-08"  ), $AP11 =""),"全日休",  IF(  AND(  OR(  G11="x",G11="病"  ), OR(  H11 ="病"  ), $AP11 =""),"病(事)假",  IF(  AND(  OR(  G11="x",G11="補"  ), OR(  H11 ="補"  ), $AP11 =""),"補休",  IF(  AND(  OR(  G11="x",G11="喪"  ), OR(  H11 ="喪"  ), $AP11 =""),"喪假",  IF(  AND(  OR(  G11="x",G11="婚",G11="產"  ), OR(  H11 ="婚",H11="產"  ), $AP11 =""),"婚(產)假",  IF(  AND(  OR(  G11="x",G11="公"  ), OR(  H11 ="公"  ), $AP11 =""),"公假",  IF(  AND(  OR(  G11="x",G11="補",G11="婚",G11="公",G11="病",G11="事",G11="x榮18-22"  ),OR(H11=""), $AP11 =""  ),"18收",  IF(  AND(  OR(  G11 ="榮14-18",G11 ="榮10-18",G11 ="榮06-18",G11 ="病14-18"  ),OR(  H11 ="x",H11="補",H11="婚",H11="公",H11="病",H11="事",H11="x"  ), $AP11 =""),"18放早走",  IF(  AND(  OR(  G11 =""),OR(  H11 ="x",H11="補",H11="婚",H11="公",H11="病",H11="事",H11="x榮*",H11="榮",H11="榮-22"  ), $AP11 =""),"18放",  IF(  AND(  OR(  G11="當日退伍"  ),OR(  H11="退伍",H11="退", H11=""  ), $AP11 =""),"當日退伍",  IF(AND(  OR(G11="退",G11="退伍" ), OR(H11="退",H11="退伍" ), $AP11 =""),"退伍","全日勤"  )  )  )  )  )  )  )  )  )  )  ),"")</f>
        <v>全日勤</v>
      </c>
      <c r="H110" s="65" t="str">
        <f ca="1">IF(   (ROW(AT11)-1)&lt;=暫1!$B$2,           IF(  AND(  OR(  H11="x",H11="補"  ), OR(  I11 ="x",I11="補",I11="x榮18-22",I11="x公18-22",I11="x榮22-08"  ), $AP11 =""),"全日休",  IF(  AND(  OR(  H11="x",H11="病"  ), OR(  I11 ="病"  ), $AP11 =""),"病(事)假",  IF(  AND(  OR(  H11="x",H11="補"  ), OR(  I11 ="補"  ), $AP11 =""),"補休",  IF(  AND(  OR(  H11="x",H11="喪"  ), OR(  I11 ="喪"  ), $AP11 =""),"喪假",  IF(  AND(  OR(  H11="x",H11="婚",H11="產"  ), OR(  I11 ="婚",I11="產"  ), $AP11 =""),"婚(產)假",  IF(  AND(  OR(  H11="x",H11="公"  ), OR(  I11 ="公"  ), $AP11 =""),"公假",  IF(  AND(  OR(  H11="x",H11="補",H11="婚",H11="公",H11="病",H11="事",H11="x榮18-22"  ),OR(I11=""), $AP11 =""  ),"18收",  IF(  AND(  OR(  H11 ="榮14-18",H11 ="榮10-18",H11 ="榮06-18",H11 ="病14-18"  ),OR(  I11 ="x",I11="補",I11="婚",I11="公",I11="病",I11="事",I11="x"  ), $AP11 =""),"18放早走",  IF(  AND(  OR(  H11 =""),OR(  I11 ="x",I11="補",I11="婚",I11="公",I11="病",I11="事",I11="x榮*",I11="榮",I11="榮-22"  ), $AP11 =""),"18放",  IF(  AND(  OR(  H11="當日退伍"  ),OR(  I11="退伍",I11="退", I11=""  ), $AP11 =""),"當日退伍",  IF(AND(  OR(H11="退",H11="退伍" ), OR(I11="退",I11="退伍" ), $AP11 =""),"退伍","全日勤"  )  )  )  )  )  )  )  )  )  )  ),"")</f>
        <v>全日勤</v>
      </c>
      <c r="I110" s="65" t="str">
        <f ca="1">IF(   (ROW(AU11)-1)&lt;=暫1!$B$2,           IF(  AND(  OR(  I11="x",I11="補"  ), OR(  J11 ="x",J11="補",J11="x榮18-22",J11="x公18-22",J11="x榮22-08"  ), $AP11 =""),"全日休",  IF(  AND(  OR(  I11="x",I11="病"  ), OR(  J11 ="病"  ), $AP11 =""),"病(事)假",  IF(  AND(  OR(  I11="x",I11="補"  ), OR(  J11 ="補"  ), $AP11 =""),"補休",  IF(  AND(  OR(  I11="x",I11="喪"  ), OR(  J11 ="喪"  ), $AP11 =""),"喪假",  IF(  AND(  OR(  I11="x",I11="婚",I11="產"  ), OR(  J11 ="婚",J11="產"  ), $AP11 =""),"婚(產)假",  IF(  AND(  OR(  I11="x",I11="公"  ), OR(  J11 ="公"  ), $AP11 =""),"公假",  IF(  AND(  OR(  I11="x",I11="補",I11="婚",I11="公",I11="病",I11="事",I11="x榮18-22"  ),OR(J11=""), $AP11 =""  ),"18收",  IF(  AND(  OR(  I11 ="榮14-18",I11 ="榮10-18",I11 ="榮06-18",I11 ="病14-18"  ),OR(  J11 ="x",J11="補",J11="婚",J11="公",J11="病",J11="事",J11="x"  ), $AP11 =""),"18放早走",  IF(  AND(  OR(  I11 =""),OR(  J11 ="x",J11="補",J11="婚",J11="公",J11="病",J11="事",J11="x榮*",J11="榮",J11="榮-22"  ), $AP11 =""),"18放",  IF(  AND(  OR(  I11="當日退伍"  ),OR(  J11="退伍",J11="退", J11=""  ), $AP11 =""),"當日退伍",  IF(AND(  OR(I11="退",I11="退伍" ), OR(J11="退",J11="退伍" ), $AP11 =""),"退伍","全日勤"  )  )  )  )  )  )  )  )  )  )  ),"")</f>
        <v>全日勤</v>
      </c>
      <c r="J110" s="65" t="str">
        <f ca="1">IF(   (ROW(AV11)-1)&lt;=暫1!$B$2,           IF(  AND(  OR(  J11="x",J11="補"  ), OR(  K11 ="x",K11="補",K11="x榮18-22",K11="x公18-22",K11="x榮22-08"  ), $AP11 =""),"全日休",  IF(  AND(  OR(  J11="x",J11="病"  ), OR(  K11 ="病"  ), $AP11 =""),"病(事)假",  IF(  AND(  OR(  J11="x",J11="補"  ), OR(  K11 ="補"  ), $AP11 =""),"補休",  IF(  AND(  OR(  J11="x",J11="喪"  ), OR(  K11 ="喪"  ), $AP11 =""),"喪假",  IF(  AND(  OR(  J11="x",J11="婚",J11="產"  ), OR(  K11 ="婚",K11="產"  ), $AP11 =""),"婚(產)假",  IF(  AND(  OR(  J11="x",J11="公"  ), OR(  K11 ="公"  ), $AP11 =""),"公假",  IF(  AND(  OR(  J11="x",J11="補",J11="婚",J11="公",J11="病",J11="事",J11="x榮18-22"  ),OR(K11=""), $AP11 =""  ),"18收",  IF(  AND(  OR(  J11 ="榮14-18",J11 ="榮10-18",J11 ="榮06-18",J11 ="病14-18"  ),OR(  K11 ="x",K11="補",K11="婚",K11="公",K11="病",K11="事",K11="x"  ), $AP11 =""),"18放早走",  IF(  AND(  OR(  J11 =""),OR(  K11 ="x",K11="補",K11="婚",K11="公",K11="病",K11="事",K11="x榮*",K11="榮",K11="榮-22"  ), $AP11 =""),"18放",  IF(  AND(  OR(  J11="當日退伍"  ),OR(  K11="退伍",K11="退", K11=""  ), $AP11 =""),"當日退伍",  IF(AND(  OR(J11="退",J11="退伍" ), OR(K11="退",K11="退伍" ), $AP11 =""),"退伍","全日勤"  )  )  )  )  )  )  )  )  )  )  ),"")</f>
        <v>全日勤</v>
      </c>
      <c r="K110" s="65" t="str">
        <f ca="1">IF(   (ROW(AW11)-1)&lt;=暫1!$B$2,           IF(  AND(  OR(  K11="x",K11="補"  ), OR(  L11 ="x",L11="補",L11="x榮18-22",L11="x公18-22",L11="x榮22-08"  ), $AP11 =""),"全日休",  IF(  AND(  OR(  K11="x",K11="病"  ), OR(  L11 ="病"  ), $AP11 =""),"病(事)假",  IF(  AND(  OR(  K11="x",K11="補"  ), OR(  L11 ="補"  ), $AP11 =""),"補休",  IF(  AND(  OR(  K11="x",K11="喪"  ), OR(  L11 ="喪"  ), $AP11 =""),"喪假",  IF(  AND(  OR(  K11="x",K11="婚",K11="產"  ), OR(  L11 ="婚",L11="產"  ), $AP11 =""),"婚(產)假",  IF(  AND(  OR(  K11="x",K11="公"  ), OR(  L11 ="公"  ), $AP11 =""),"公假",  IF(  AND(  OR(  K11="x",K11="補",K11="婚",K11="公",K11="病",K11="事",K11="x榮18-22"  ),OR(L11=""), $AP11 =""  ),"18收",  IF(  AND(  OR(  K11 ="榮14-18",K11 ="榮10-18",K11 ="榮06-18",K11 ="病14-18"  ),OR(  L11 ="x",L11="補",L11="婚",L11="公",L11="病",L11="事",L11="x"  ), $AP11 =""),"18放早走",  IF(  AND(  OR(  K11 =""),OR(  L11 ="x",L11="補",L11="婚",L11="公",L11="病",L11="事",L11="x榮*",L11="榮",L11="榮-22"  ), $AP11 =""),"18放",  IF(  AND(  OR(  K11="當日退伍"  ),OR(  L11="退伍",L11="退", L11=""  ), $AP11 =""),"當日退伍",  IF(AND(  OR(K11="退",K11="退伍" ), OR(L11="退",L11="退伍" ), $AP11 =""),"退伍","全日勤"  )  )  )  )  )  )  )  )  )  )  ),"")</f>
        <v>全日勤</v>
      </c>
      <c r="L110" s="65" t="str">
        <f ca="1">IF(   (ROW(AX11)-1)&lt;=暫1!$B$2,           IF(  AND(  OR(  L11="x",L11="補"  ), OR(  M11 ="x",M11="補",M11="x榮18-22",M11="x公18-22",M11="x榮22-08"  ), $AP11 =""),"全日休",  IF(  AND(  OR(  L11="x",L11="病"  ), OR(  M11 ="病"  ), $AP11 =""),"病(事)假",  IF(  AND(  OR(  L11="x",L11="補"  ), OR(  M11 ="補"  ), $AP11 =""),"補休",  IF(  AND(  OR(  L11="x",L11="喪"  ), OR(  M11 ="喪"  ), $AP11 =""),"喪假",  IF(  AND(  OR(  L11="x",L11="婚",L11="產"  ), OR(  M11 ="婚",M11="產"  ), $AP11 =""),"婚(產)假",  IF(  AND(  OR(  L11="x",L11="公"  ), OR(  M11 ="公"  ), $AP11 =""),"公假",  IF(  AND(  OR(  L11="x",L11="補",L11="婚",L11="公",L11="病",L11="事",L11="x榮18-22"  ),OR(M11=""), $AP11 =""  ),"18收",  IF(  AND(  OR(  L11 ="榮14-18",L11 ="榮10-18",L11 ="榮06-18",L11 ="病14-18"  ),OR(  M11 ="x",M11="補",M11="婚",M11="公",M11="病",M11="事",M11="x"  ), $AP11 =""),"18放早走",  IF(  AND(  OR(  L11 =""),OR(  M11 ="x",M11="補",M11="婚",M11="公",M11="病",M11="事",M11="x榮*",M11="榮",M11="榮-22"  ), $AP11 =""),"18放",  IF(  AND(  OR(  L11="當日退伍"  ),OR(  M11="退伍",M11="退", M11=""  ), $AP11 =""),"當日退伍",  IF(AND(  OR(L11="退",L11="退伍" ), OR(M11="退",M11="退伍" ), $AP11 =""),"退伍","全日勤"  )  )  )  )  )  )  )  )  )  )  ),"")</f>
        <v>全日勤</v>
      </c>
      <c r="M110" s="65" t="str">
        <f ca="1">IF(   (ROW(AY11)-1)&lt;=暫1!$B$2,           IF(  AND(  OR(  M11="x",M11="補"  ), OR(  N11 ="x",N11="補",N11="x榮18-22",N11="x公18-22",N11="x榮22-08"  ), $AP11 =""),"全日休",  IF(  AND(  OR(  M11="x",M11="病"  ), OR(  N11 ="病"  ), $AP11 =""),"病(事)假",  IF(  AND(  OR(  M11="x",M11="補"  ), OR(  N11 ="補"  ), $AP11 =""),"補休",  IF(  AND(  OR(  M11="x",M11="喪"  ), OR(  N11 ="喪"  ), $AP11 =""),"喪假",  IF(  AND(  OR(  M11="x",M11="婚",M11="產"  ), OR(  N11 ="婚",N11="產"  ), $AP11 =""),"婚(產)假",  IF(  AND(  OR(  M11="x",M11="公"  ), OR(  N11 ="公"  ), $AP11 =""),"公假",  IF(  AND(  OR(  M11="x",M11="補",M11="婚",M11="公",M11="病",M11="事",M11="x榮18-22"  ),OR(N11=""), $AP11 =""  ),"18收",  IF(  AND(  OR(  M11 ="榮14-18",M11 ="榮10-18",M11 ="榮06-18",M11 ="病14-18"  ),OR(  N11 ="x",N11="補",N11="婚",N11="公",N11="病",N11="事",N11="x"  ), $AP11 =""),"18放早走",  IF(  AND(  OR(  M11 =""),OR(  N11 ="x",N11="補",N11="婚",N11="公",N11="病",N11="事",N11="x榮*",N11="榮",N11="榮-22"  ), $AP11 =""),"18放",  IF(  AND(  OR(  M11="當日退伍"  ),OR(  N11="退伍",N11="退", N11=""  ), $AP11 =""),"當日退伍",  IF(AND(  OR(M11="退",M11="退伍" ), OR(N11="退",N11="退伍" ), $AP11 =""),"退伍","全日勤"  )  )  )  )  )  )  )  )  )  )  ),"")</f>
        <v>全日勤</v>
      </c>
      <c r="N110" s="65" t="str">
        <f ca="1">IF(   (ROW(AZ11)-1)&lt;=暫1!$B$2,           IF(  AND(  OR(  N11="x",N11="補"  ), OR(  O11 ="x",O11="補",O11="x榮18-22",O11="x公18-22",O11="x榮22-08"  ), $AP11 =""),"全日休",  IF(  AND(  OR(  N11="x",N11="病"  ), OR(  O11 ="病"  ), $AP11 =""),"病(事)假",  IF(  AND(  OR(  N11="x",N11="補"  ), OR(  O11 ="補"  ), $AP11 =""),"補休",  IF(  AND(  OR(  N11="x",N11="喪"  ), OR(  O11 ="喪"  ), $AP11 =""),"喪假",  IF(  AND(  OR(  N11="x",N11="婚",N11="產"  ), OR(  O11 ="婚",O11="產"  ), $AP11 =""),"婚(產)假",  IF(  AND(  OR(  N11="x",N11="公"  ), OR(  O11 ="公"  ), $AP11 =""),"公假",  IF(  AND(  OR(  N11="x",N11="補",N11="婚",N11="公",N11="病",N11="事",N11="x榮18-22"  ),OR(O11=""), $AP11 =""  ),"18收",  IF(  AND(  OR(  N11 ="榮14-18",N11 ="榮10-18",N11 ="榮06-18",N11 ="病14-18"  ),OR(  O11 ="x",O11="補",O11="婚",O11="公",O11="病",O11="事",O11="x"  ), $AP11 =""),"18放早走",  IF(  AND(  OR(  N11 =""),OR(  O11 ="x",O11="補",O11="婚",O11="公",O11="病",O11="事",O11="x榮*",O11="榮",O11="榮-22"  ), $AP11 =""),"18放",  IF(  AND(  OR(  N11="當日退伍"  ),OR(  O11="退伍",O11="退", O11=""  ), $AP11 =""),"當日退伍",  IF(AND(  OR(N11="退",N11="退伍" ), OR(O11="退",O11="退伍" ), $AP11 =""),"退伍","全日勤"  )  )  )  )  )  )  )  )  )  )  ),"")</f>
        <v>全日勤</v>
      </c>
      <c r="O110" s="65" t="str">
        <f ca="1">IF(   (ROW(BA11)-1)&lt;=暫1!$B$2,           IF(  AND(  OR(  O11="x",O11="補"  ), OR(  P11 ="x",P11="補",P11="x榮18-22",P11="x公18-22",P11="x榮22-08"  ), $AP11 =""),"全日休",  IF(  AND(  OR(  O11="x",O11="病"  ), OR(  P11 ="病"  ), $AP11 =""),"病(事)假",  IF(  AND(  OR(  O11="x",O11="補"  ), OR(  P11 ="補"  ), $AP11 =""),"補休",  IF(  AND(  OR(  O11="x",O11="喪"  ), OR(  P11 ="喪"  ), $AP11 =""),"喪假",  IF(  AND(  OR(  O11="x",O11="婚",O11="產"  ), OR(  P11 ="婚",P11="產"  ), $AP11 =""),"婚(產)假",  IF(  AND(  OR(  O11="x",O11="公"  ), OR(  P11 ="公"  ), $AP11 =""),"公假",  IF(  AND(  OR(  O11="x",O11="補",O11="婚",O11="公",O11="病",O11="事",O11="x榮18-22"  ),OR(P11=""), $AP11 =""  ),"18收",  IF(  AND(  OR(  O11 ="榮14-18",O11 ="榮10-18",O11 ="榮06-18",O11 ="病14-18"  ),OR(  P11 ="x",P11="補",P11="婚",P11="公",P11="病",P11="事",P11="x"  ), $AP11 =""),"18放早走",  IF(  AND(  OR(  O11 =""),OR(  P11 ="x",P11="補",P11="婚",P11="公",P11="病",P11="事",P11="x榮*",P11="榮",P11="榮-22"  ), $AP11 =""),"18放",  IF(  AND(  OR(  O11="當日退伍"  ),OR(  P11="退伍",P11="退", P11=""  ), $AP11 =""),"當日退伍",  IF(AND(  OR(O11="退",O11="退伍" ), OR(P11="退",P11="退伍" ), $AP11 =""),"退伍","全日勤"  )  )  )  )  )  )  )  )  )  )  ),"")</f>
        <v>全日勤</v>
      </c>
      <c r="P110" s="65" t="str">
        <f ca="1">IF(   (ROW(BB11)-1)&lt;=暫1!$B$2,           IF(  AND(  OR(  P11="x",P11="補"  ), OR(  Q11 ="x",Q11="補",Q11="x榮18-22",Q11="x公18-22",Q11="x榮22-08"  ), $AP11 =""),"全日休",  IF(  AND(  OR(  P11="x",P11="病"  ), OR(  Q11 ="病"  ), $AP11 =""),"病(事)假",  IF(  AND(  OR(  P11="x",P11="補"  ), OR(  Q11 ="補"  ), $AP11 =""),"補休",  IF(  AND(  OR(  P11="x",P11="喪"  ), OR(  Q11 ="喪"  ), $AP11 =""),"喪假",  IF(  AND(  OR(  P11="x",P11="婚",P11="產"  ), OR(  Q11 ="婚",Q11="產"  ), $AP11 =""),"婚(產)假",  IF(  AND(  OR(  P11="x",P11="公"  ), OR(  Q11 ="公"  ), $AP11 =""),"公假",  IF(  AND(  OR(  P11="x",P11="補",P11="婚",P11="公",P11="病",P11="事",P11="x榮18-22"  ),OR(Q11=""), $AP11 =""  ),"18收",  IF(  AND(  OR(  P11 ="榮14-18",P11 ="榮10-18",P11 ="榮06-18",P11 ="病14-18"  ),OR(  Q11 ="x",Q11="補",Q11="婚",Q11="公",Q11="病",Q11="事",Q11="x"  ), $AP11 =""),"18放早走",  IF(  AND(  OR(  P11 =""),OR(  Q11 ="x",Q11="補",Q11="婚",Q11="公",Q11="病",Q11="事",Q11="x榮*",Q11="榮",Q11="榮-22"  ), $AP11 =""),"18放",  IF(  AND(  OR(  P11="當日退伍"  ),OR(  Q11="退伍",Q11="退", Q11=""  ), $AP11 =""),"當日退伍",  IF(AND(  OR(P11="退",P11="退伍" ), OR(Q11="退",Q11="退伍" ), $AP11 =""),"退伍","全日勤"  )  )  )  )  )  )  )  )  )  )  ),"")</f>
        <v>全日勤</v>
      </c>
      <c r="Q110" s="65" t="str">
        <f ca="1">IF(   (ROW(BC11)-1)&lt;=暫1!$B$2,           IF(  AND(  OR(  Q11="x",Q11="補"  ), OR(  R11 ="x",R11="補",R11="x榮18-22",R11="x公18-22",R11="x榮22-08"  ), $AP11 =""),"全日休",  IF(  AND(  OR(  Q11="x",Q11="病"  ), OR(  R11 ="病"  ), $AP11 =""),"病(事)假",  IF(  AND(  OR(  Q11="x",Q11="補"  ), OR(  R11 ="補"  ), $AP11 =""),"補休",  IF(  AND(  OR(  Q11="x",Q11="喪"  ), OR(  R11 ="喪"  ), $AP11 =""),"喪假",  IF(  AND(  OR(  Q11="x",Q11="婚",Q11="產"  ), OR(  R11 ="婚",R11="產"  ), $AP11 =""),"婚(產)假",  IF(  AND(  OR(  Q11="x",Q11="公"  ), OR(  R11 ="公"  ), $AP11 =""),"公假",  IF(  AND(  OR(  Q11="x",Q11="補",Q11="婚",Q11="公",Q11="病",Q11="事",Q11="x榮18-22"  ),OR(R11=""), $AP11 =""  ),"18收",  IF(  AND(  OR(  Q11 ="榮14-18",Q11 ="榮10-18",Q11 ="榮06-18",Q11 ="病14-18"  ),OR(  R11 ="x",R11="補",R11="婚",R11="公",R11="病",R11="事",R11="x"  ), $AP11 =""),"18放早走",  IF(  AND(  OR(  Q11 =""),OR(  R11 ="x",R11="補",R11="婚",R11="公",R11="病",R11="事",R11="x榮*",R11="榮",R11="榮-22"  ), $AP11 =""),"18放",  IF(  AND(  OR(  Q11="當日退伍"  ),OR(  R11="退伍",R11="退", R11=""  ), $AP11 =""),"當日退伍",  IF(AND(  OR(Q11="退",Q11="退伍" ), OR(R11="退",R11="退伍" ), $AP11 =""),"退伍","全日勤"  )  )  )  )  )  )  )  )  )  )  ),"")</f>
        <v>全日勤</v>
      </c>
      <c r="R110" s="65" t="str">
        <f ca="1">IF(   (ROW(BD11)-1)&lt;=暫1!$B$2,           IF(  AND(  OR(  R11="x",R11="補"  ), OR(  S11 ="x",S11="補",S11="x榮18-22",S11="x公18-22",S11="x榮22-08"  ), $AP11 =""),"全日休",  IF(  AND(  OR(  R11="x",R11="病"  ), OR(  S11 ="病"  ), $AP11 =""),"病(事)假",  IF(  AND(  OR(  R11="x",R11="補"  ), OR(  S11 ="補"  ), $AP11 =""),"補休",  IF(  AND(  OR(  R11="x",R11="喪"  ), OR(  S11 ="喪"  ), $AP11 =""),"喪假",  IF(  AND(  OR(  R11="x",R11="婚",R11="產"  ), OR(  S11 ="婚",S11="產"  ), $AP11 =""),"婚(產)假",  IF(  AND(  OR(  R11="x",R11="公"  ), OR(  S11 ="公"  ), $AP11 =""),"公假",  IF(  AND(  OR(  R11="x",R11="補",R11="婚",R11="公",R11="病",R11="事",R11="x榮18-22"  ),OR(S11=""), $AP11 =""  ),"18收",  IF(  AND(  OR(  R11 ="榮14-18",R11 ="榮10-18",R11 ="榮06-18",R11 ="病14-18"  ),OR(  S11 ="x",S11="補",S11="婚",S11="公",S11="病",S11="事",S11="x"  ), $AP11 =""),"18放早走",  IF(  AND(  OR(  R11 =""),OR(  S11 ="x",S11="補",S11="婚",S11="公",S11="病",S11="事",S11="x榮*",S11="榮",S11="榮-22"  ), $AP11 =""),"18放",  IF(  AND(  OR(  R11="當日退伍"  ),OR(  S11="退伍",S11="退", S11=""  ), $AP11 =""),"當日退伍",  IF(AND(  OR(R11="退",R11="退伍" ), OR(S11="退",S11="退伍" ), $AP11 =""),"退伍","全日勤"  )  )  )  )  )  )  )  )  )  )  ),"")</f>
        <v>全日勤</v>
      </c>
      <c r="S110" s="65" t="str">
        <f ca="1">IF(   (ROW(BE11)-1)&lt;=暫1!$B$2,           IF(  AND(  OR(  S11="x",S11="補"  ), OR(  T11 ="x",T11="補",T11="x榮18-22",T11="x公18-22",T11="x榮22-08"  ), $AP11 =""),"全日休",  IF(  AND(  OR(  S11="x",S11="病"  ), OR(  T11 ="病"  ), $AP11 =""),"病(事)假",  IF(  AND(  OR(  S11="x",S11="補"  ), OR(  T11 ="補"  ), $AP11 =""),"補休",  IF(  AND(  OR(  S11="x",S11="喪"  ), OR(  T11 ="喪"  ), $AP11 =""),"喪假",  IF(  AND(  OR(  S11="x",S11="婚",S11="產"  ), OR(  T11 ="婚",T11="產"  ), $AP11 =""),"婚(產)假",  IF(  AND(  OR(  S11="x",S11="公"  ), OR(  T11 ="公"  ), $AP11 =""),"公假",  IF(  AND(  OR(  S11="x",S11="補",S11="婚",S11="公",S11="病",S11="事",S11="x榮18-22"  ),OR(T11=""), $AP11 =""  ),"18收",  IF(  AND(  OR(  S11 ="榮14-18",S11 ="榮10-18",S11 ="榮06-18",S11 ="病14-18"  ),OR(  T11 ="x",T11="補",T11="婚",T11="公",T11="病",T11="事",T11="x"  ), $AP11 =""),"18放早走",  IF(  AND(  OR(  S11 =""),OR(  T11 ="x",T11="補",T11="婚",T11="公",T11="病",T11="事",T11="x榮*",T11="榮",T11="榮-22"  ), $AP11 =""),"18放",  IF(  AND(  OR(  S11="當日退伍"  ),OR(  T11="退伍",T11="退", T11=""  ), $AP11 =""),"當日退伍",  IF(AND(  OR(S11="退",S11="退伍" ), OR(T11="退",T11="退伍" ), $AP11 =""),"退伍","全日勤"  )  )  )  )  )  )  )  )  )  )  ),"")</f>
        <v>全日勤</v>
      </c>
      <c r="T110" s="65" t="str">
        <f ca="1">IF(   (ROW(BF11)-1)&lt;=暫1!$B$2,           IF(  AND(  OR(  T11="x",T11="補"  ), OR(  U11 ="x",U11="補",U11="x榮18-22",U11="x公18-22",U11="x榮22-08"  ), $AP11 =""),"全日休",  IF(  AND(  OR(  T11="x",T11="病"  ), OR(  U11 ="病"  ), $AP11 =""),"病(事)假",  IF(  AND(  OR(  T11="x",T11="補"  ), OR(  U11 ="補"  ), $AP11 =""),"補休",  IF(  AND(  OR(  T11="x",T11="喪"  ), OR(  U11 ="喪"  ), $AP11 =""),"喪假",  IF(  AND(  OR(  T11="x",T11="婚",T11="產"  ), OR(  U11 ="婚",U11="產"  ), $AP11 =""),"婚(產)假",  IF(  AND(  OR(  T11="x",T11="公"  ), OR(  U11 ="公"  ), $AP11 =""),"公假",  IF(  AND(  OR(  T11="x",T11="補",T11="婚",T11="公",T11="病",T11="事",T11="x榮18-22"  ),OR(U11=""), $AP11 =""  ),"18收",  IF(  AND(  OR(  T11 ="榮14-18",T11 ="榮10-18",T11 ="榮06-18",T11 ="病14-18"  ),OR(  U11 ="x",U11="補",U11="婚",U11="公",U11="病",U11="事",U11="x"  ), $AP11 =""),"18放早走",  IF(  AND(  OR(  T11 =""),OR(  U11 ="x",U11="補",U11="婚",U11="公",U11="病",U11="事",U11="x榮*",U11="榮",U11="榮-22"  ), $AP11 =""),"18放",  IF(  AND(  OR(  T11="當日退伍"  ),OR(  U11="退伍",U11="退", U11=""  ), $AP11 =""),"當日退伍",  IF(AND(  OR(T11="退",T11="退伍" ), OR(U11="退",U11="退伍" ), $AP11 =""),"退伍","全日勤"  )  )  )  )  )  )  )  )  )  )  ),"")</f>
        <v>全日勤</v>
      </c>
      <c r="U110" s="65" t="str">
        <f ca="1">IF(   (ROW(BG11)-1)&lt;=暫1!$B$2,           IF(  AND(  OR(  U11="x",U11="補"  ), OR(  V11 ="x",V11="補",V11="x榮18-22",V11="x公18-22",V11="x榮22-08"  ), $AP11 =""),"全日休",  IF(  AND(  OR(  U11="x",U11="病"  ), OR(  V11 ="病"  ), $AP11 =""),"病(事)假",  IF(  AND(  OR(  U11="x",U11="補"  ), OR(  V11 ="補"  ), $AP11 =""),"補休",  IF(  AND(  OR(  U11="x",U11="喪"  ), OR(  V11 ="喪"  ), $AP11 =""),"喪假",  IF(  AND(  OR(  U11="x",U11="婚",U11="產"  ), OR(  V11 ="婚",V11="產"  ), $AP11 =""),"婚(產)假",  IF(  AND(  OR(  U11="x",U11="公"  ), OR(  V11 ="公"  ), $AP11 =""),"公假",  IF(  AND(  OR(  U11="x",U11="補",U11="婚",U11="公",U11="病",U11="事",U11="x榮18-22"  ),OR(V11=""), $AP11 =""  ),"18收",  IF(  AND(  OR(  U11 ="榮14-18",U11 ="榮10-18",U11 ="榮06-18",U11 ="病14-18"  ),OR(  V11 ="x",V11="補",V11="婚",V11="公",V11="病",V11="事",V11="x"  ), $AP11 =""),"18放早走",  IF(  AND(  OR(  U11 =""),OR(  V11 ="x",V11="補",V11="婚",V11="公",V11="病",V11="事",V11="x榮*",V11="榮",V11="榮-22"  ), $AP11 =""),"18放",  IF(  AND(  OR(  U11="當日退伍"  ),OR(  V11="退伍",V11="退", V11=""  ), $AP11 =""),"當日退伍",  IF(AND(  OR(U11="退",U11="退伍" ), OR(V11="退",V11="退伍" ), $AP11 =""),"退伍","全日勤"  )  )  )  )  )  )  )  )  )  )  ),"")</f>
        <v>全日勤</v>
      </c>
      <c r="V110" s="65" t="str">
        <f ca="1">IF(   (ROW(BH11)-1)&lt;=暫1!$B$2,           IF(  AND(  OR(  V11="x",V11="補"  ), OR(  W11 ="x",W11="補",W11="x榮18-22",W11="x公18-22",W11="x榮22-08"  ), $AP11 =""),"全日休",  IF(  AND(  OR(  V11="x",V11="病"  ), OR(  W11 ="病"  ), $AP11 =""),"病(事)假",  IF(  AND(  OR(  V11="x",V11="補"  ), OR(  W11 ="補"  ), $AP11 =""),"補休",  IF(  AND(  OR(  V11="x",V11="喪"  ), OR(  W11 ="喪"  ), $AP11 =""),"喪假",  IF(  AND(  OR(  V11="x",V11="婚",V11="產"  ), OR(  W11 ="婚",W11="產"  ), $AP11 =""),"婚(產)假",  IF(  AND(  OR(  V11="x",V11="公"  ), OR(  W11 ="公"  ), $AP11 =""),"公假",  IF(  AND(  OR(  V11="x",V11="補",V11="婚",V11="公",V11="病",V11="事",V11="x榮18-22"  ),OR(W11=""), $AP11 =""  ),"18收",  IF(  AND(  OR(  V11 ="榮14-18",V11 ="榮10-18",V11 ="榮06-18",V11 ="病14-18"  ),OR(  W11 ="x",W11="補",W11="婚",W11="公",W11="病",W11="事",W11="x"  ), $AP11 =""),"18放早走",  IF(  AND(  OR(  V11 =""),OR(  W11 ="x",W11="補",W11="婚",W11="公",W11="病",W11="事",W11="x榮*",W11="榮",W11="榮-22"  ), $AP11 =""),"18放",  IF(  AND(  OR(  V11="當日退伍"  ),OR(  W11="退伍",W11="退", W11=""  ), $AP11 =""),"當日退伍",  IF(AND(  OR(V11="退",V11="退伍" ), OR(W11="退",W11="退伍" ), $AP11 =""),"退伍","全日勤"  )  )  )  )  )  )  )  )  )  )  ),"")</f>
        <v>全日勤</v>
      </c>
      <c r="W110" s="65" t="str">
        <f ca="1">IF(   (ROW(BI11)-1)&lt;=暫1!$B$2,           IF(  AND(  OR(  W11="x",W11="補"  ), OR(  X11 ="x",X11="補",X11="x榮18-22",X11="x公18-22",X11="x榮22-08"  ), $AP11 =""),"全日休",  IF(  AND(  OR(  W11="x",W11="病"  ), OR(  X11 ="病"  ), $AP11 =""),"病(事)假",  IF(  AND(  OR(  W11="x",W11="補"  ), OR(  X11 ="補"  ), $AP11 =""),"補休",  IF(  AND(  OR(  W11="x",W11="喪"  ), OR(  X11 ="喪"  ), $AP11 =""),"喪假",  IF(  AND(  OR(  W11="x",W11="婚",W11="產"  ), OR(  X11 ="婚",X11="產"  ), $AP11 =""),"婚(產)假",  IF(  AND(  OR(  W11="x",W11="公"  ), OR(  X11 ="公"  ), $AP11 =""),"公假",  IF(  AND(  OR(  W11="x",W11="補",W11="婚",W11="公",W11="病",W11="事",W11="x榮18-22"  ),OR(X11=""), $AP11 =""  ),"18收",  IF(  AND(  OR(  W11 ="榮14-18",W11 ="榮10-18",W11 ="榮06-18",W11 ="病14-18"  ),OR(  X11 ="x",X11="補",X11="婚",X11="公",X11="病",X11="事",X11="x"  ), $AP11 =""),"18放早走",  IF(  AND(  OR(  W11 =""),OR(  X11 ="x",X11="補",X11="婚",X11="公",X11="病",X11="事",X11="x榮*",X11="榮",X11="榮-22"  ), $AP11 =""),"18放",  IF(  AND(  OR(  W11="當日退伍"  ),OR(  X11="退伍",X11="退", X11=""  ), $AP11 =""),"當日退伍",  IF(AND(  OR(W11="退",W11="退伍" ), OR(X11="退",X11="退伍" ), $AP11 =""),"退伍","全日勤"  )  )  )  )  )  )  )  )  )  )  ),"")</f>
        <v>全日勤</v>
      </c>
      <c r="X110" s="65" t="str">
        <f ca="1">IF(   (ROW(BJ11)-1)&lt;=暫1!$B$2,           IF(  AND(  OR(  X11="x",X11="補"  ), OR(  Y11 ="x",Y11="補",Y11="x榮18-22",Y11="x公18-22",Y11="x榮22-08"  ), $AP11 =""),"全日休",  IF(  AND(  OR(  X11="x",X11="病"  ), OR(  Y11 ="病"  ), $AP11 =""),"病(事)假",  IF(  AND(  OR(  X11="x",X11="補"  ), OR(  Y11 ="補"  ), $AP11 =""),"補休",  IF(  AND(  OR(  X11="x",X11="喪"  ), OR(  Y11 ="喪"  ), $AP11 =""),"喪假",  IF(  AND(  OR(  X11="x",X11="婚",X11="產"  ), OR(  Y11 ="婚",Y11="產"  ), $AP11 =""),"婚(產)假",  IF(  AND(  OR(  X11="x",X11="公"  ), OR(  Y11 ="公"  ), $AP11 =""),"公假",  IF(  AND(  OR(  X11="x",X11="補",X11="婚",X11="公",X11="病",X11="事",X11="x榮18-22"  ),OR(Y11=""), $AP11 =""  ),"18收",  IF(  AND(  OR(  X11 ="榮14-18",X11 ="榮10-18",X11 ="榮06-18",X11 ="病14-18"  ),OR(  Y11 ="x",Y11="補",Y11="婚",Y11="公",Y11="病",Y11="事",Y11="x"  ), $AP11 =""),"18放早走",  IF(  AND(  OR(  X11 =""),OR(  Y11 ="x",Y11="補",Y11="婚",Y11="公",Y11="病",Y11="事",Y11="x榮*",Y11="榮",Y11="榮-22"  ), $AP11 =""),"18放",  IF(  AND(  OR(  X11="當日退伍"  ),OR(  Y11="退伍",Y11="退", Y11=""  ), $AP11 =""),"當日退伍",  IF(AND(  OR(X11="退",X11="退伍" ), OR(Y11="退",Y11="退伍" ), $AP11 =""),"退伍","全日勤"  )  )  )  )  )  )  )  )  )  )  ),"")</f>
        <v>全日勤</v>
      </c>
      <c r="Y110" s="65" t="str">
        <f ca="1">IF(   (ROW(BK11)-1)&lt;=暫1!$B$2,           IF(  AND(  OR(  Y11="x",Y11="補"  ), OR(  Z11 ="x",Z11="補",Z11="x榮18-22",Z11="x公18-22",Z11="x榮22-08"  ), $AP11 =""),"全日休",  IF(  AND(  OR(  Y11="x",Y11="病"  ), OR(  Z11 ="病"  ), $AP11 =""),"病(事)假",  IF(  AND(  OR(  Y11="x",Y11="補"  ), OR(  Z11 ="補"  ), $AP11 =""),"補休",  IF(  AND(  OR(  Y11="x",Y11="喪"  ), OR(  Z11 ="喪"  ), $AP11 =""),"喪假",  IF(  AND(  OR(  Y11="x",Y11="婚",Y11="產"  ), OR(  Z11 ="婚",Z11="產"  ), $AP11 =""),"婚(產)假",  IF(  AND(  OR(  Y11="x",Y11="公"  ), OR(  Z11 ="公"  ), $AP11 =""),"公假",  IF(  AND(  OR(  Y11="x",Y11="補",Y11="婚",Y11="公",Y11="病",Y11="事",Y11="x榮18-22"  ),OR(Z11=""), $AP11 =""  ),"18收",  IF(  AND(  OR(  Y11 ="榮14-18",Y11 ="榮10-18",Y11 ="榮06-18",Y11 ="病14-18"  ),OR(  Z11 ="x",Z11="補",Z11="婚",Z11="公",Z11="病",Z11="事",Z11="x"  ), $AP11 =""),"18放早走",  IF(  AND(  OR(  Y11 =""),OR(  Z11 ="x",Z11="補",Z11="婚",Z11="公",Z11="病",Z11="事",Z11="x榮*",Z11="榮",Z11="榮-22"  ), $AP11 =""),"18放",  IF(  AND(  OR(  Y11="當日退伍"  ),OR(  Z11="退伍",Z11="退", Z11=""  ), $AP11 =""),"當日退伍",  IF(AND(  OR(Y11="退",Y11="退伍" ), OR(Z11="退",Z11="退伍" ), $AP11 =""),"退伍","全日勤"  )  )  )  )  )  )  )  )  )  )  ),"")</f>
        <v>全日勤</v>
      </c>
      <c r="Z110" s="65" t="str">
        <f ca="1">IF(   (ROW(BL11)-1)&lt;=暫1!$B$2,           IF(  AND(  OR(  Z11="x",Z11="補"  ), OR(  AA11 ="x",AA11="補",AA11="x榮18-22",AA11="x公18-22",AA11="x榮22-08"  ), $AP11 =""),"全日休",  IF(  AND(  OR(  Z11="x",Z11="病"  ), OR(  AA11 ="病"  ), $AP11 =""),"病(事)假",  IF(  AND(  OR(  Z11="x",Z11="補"  ), OR(  AA11 ="補"  ), $AP11 =""),"補休",  IF(  AND(  OR(  Z11="x",Z11="喪"  ), OR(  AA11 ="喪"  ), $AP11 =""),"喪假",  IF(  AND(  OR(  Z11="x",Z11="婚",Z11="產"  ), OR(  AA11 ="婚",AA11="產"  ), $AP11 =""),"婚(產)假",  IF(  AND(  OR(  Z11="x",Z11="公"  ), OR(  AA11 ="公"  ), $AP11 =""),"公假",  IF(  AND(  OR(  Z11="x",Z11="補",Z11="婚",Z11="公",Z11="病",Z11="事",Z11="x榮18-22"  ),OR(AA11=""), $AP11 =""  ),"18收",  IF(  AND(  OR(  Z11 ="榮14-18",Z11 ="榮10-18",Z11 ="榮06-18",Z11 ="病14-18"  ),OR(  AA11 ="x",AA11="補",AA11="婚",AA11="公",AA11="病",AA11="事",AA11="x"  ), $AP11 =""),"18放早走",  IF(  AND(  OR(  Z11 =""),OR(  AA11 ="x",AA11="補",AA11="婚",AA11="公",AA11="病",AA11="事",AA11="x榮*",AA11="榮",AA11="榮-22"  ), $AP11 =""),"18放",  IF(  AND(  OR(  Z11="當日退伍"  ),OR(  AA11="退伍",AA11="退", AA11=""  ), $AP11 =""),"當日退伍",  IF(AND(  OR(Z11="退",Z11="退伍" ), OR(AA11="退",AA11="退伍" ), $AP11 =""),"退伍","全日勤"  )  )  )  )  )  )  )  )  )  )  ),"")</f>
        <v>18放</v>
      </c>
      <c r="AA110" s="65" t="str">
        <f ca="1">IF(   (ROW(BM11)-1)&lt;=暫1!$B$2,           IF(  AND(  OR(  AA11="x",AA11="補"  ), OR(  AB11 ="x",AB11="補",AB11="x榮18-22",AB11="x公18-22",AB11="x榮22-08"  ), $AP11 =""),"全日休",  IF(  AND(  OR(  AA11="x",AA11="病"  ), OR(  AB11 ="病"  ), $AP11 =""),"病(事)假",  IF(  AND(  OR(  AA11="x",AA11="補"  ), OR(  AB11 ="補"  ), $AP11 =""),"補休",  IF(  AND(  OR(  AA11="x",AA11="喪"  ), OR(  AB11 ="喪"  ), $AP11 =""),"喪假",  IF(  AND(  OR(  AA11="x",AA11="婚",AA11="產"  ), OR(  AB11 ="婚",AB11="產"  ), $AP11 =""),"婚(產)假",  IF(  AND(  OR(  AA11="x",AA11="公"  ), OR(  AB11 ="公"  ), $AP11 =""),"公假",  IF(  AND(  OR(  AA11="x",AA11="補",AA11="婚",AA11="公",AA11="病",AA11="事",AA11="x榮18-22"  ),OR(AB11=""), $AP11 =""  ),"18收",  IF(  AND(  OR(  AA11 ="榮14-18",AA11 ="榮10-18",AA11 ="榮06-18",AA11 ="病14-18"  ),OR(  AB11 ="x",AB11="補",AB11="婚",AB11="公",AB11="病",AB11="事",AB11="x"  ), $AP11 =""),"18放早走",  IF(  AND(  OR(  AA11 =""),OR(  AB11 ="x",AB11="補",AB11="婚",AB11="公",AB11="病",AB11="事",AB11="x榮*",AB11="榮",AB11="榮-22"  ), $AP11 =""),"18放",  IF(  AND(  OR(  AA11="當日退伍"  ),OR(  AB11="退伍",AB11="退", AB11=""  ), $AP11 =""),"當日退伍",  IF(AND(  OR(AA11="退",AA11="退伍" ), OR(AB11="退",AB11="退伍" ), $AP11 =""),"退伍","全日勤"  )  )  )  )  )  )  )  )  )  )  ),"")</f>
        <v>全日休</v>
      </c>
      <c r="AB110" s="65" t="str">
        <f ca="1">IF(   (ROW(BN11)-1)&lt;=暫1!$B$2,           IF(  AND(  OR(  AB11="x",AB11="補"  ), OR(  AC11 ="x",AC11="補",AC11="x榮18-22",AC11="x公18-22",AC11="x榮22-08"  ), $AP11 =""),"全日休",  IF(  AND(  OR(  AB11="x",AB11="病"  ), OR(  AC11 ="病"  ), $AP11 =""),"病(事)假",  IF(  AND(  OR(  AB11="x",AB11="補"  ), OR(  AC11 ="補"  ), $AP11 =""),"補休",  IF(  AND(  OR(  AB11="x",AB11="喪"  ), OR(  AC11 ="喪"  ), $AP11 =""),"喪假",  IF(  AND(  OR(  AB11="x",AB11="婚",AB11="產"  ), OR(  AC11 ="婚",AC11="產"  ), $AP11 =""),"婚(產)假",  IF(  AND(  OR(  AB11="x",AB11="公"  ), OR(  AC11 ="公"  ), $AP11 =""),"公假",  IF(  AND(  OR(  AB11="x",AB11="補",AB11="婚",AB11="公",AB11="病",AB11="事",AB11="x榮18-22"  ),OR(AC11=""), $AP11 =""  ),"18收",  IF(  AND(  OR(  AB11 ="榮14-18",AB11 ="榮10-18",AB11 ="榮06-18",AB11 ="病14-18"  ),OR(  AC11 ="x",AC11="補",AC11="婚",AC11="公",AC11="病",AC11="事",AC11="x"  ), $AP11 =""),"18放早走",  IF(  AND(  OR(  AB11 =""),OR(  AC11 ="x",AC11="補",AC11="婚",AC11="公",AC11="病",AC11="事",AC11="x榮*",AC11="榮",AC11="榮-22"  ), $AP11 =""),"18放",  IF(  AND(  OR(  AB11="當日退伍"  ),OR(  AC11="退伍",AC11="退", AC11=""  ), $AP11 =""),"當日退伍",  IF(AND(  OR(AB11="退",AB11="退伍" ), OR(AC11="退",AC11="退伍" ), $AP11 =""),"退伍","全日勤"  )  )  )  )  )  )  )  )  )  )  ),"")</f>
        <v>全日休</v>
      </c>
      <c r="AC110" s="65" t="str">
        <f ca="1">IF(   (ROW(BO11)-1)&lt;=暫1!$B$2,           IF(  AND(  OR(  AC11="x",AC11="補"  ), OR(  AD11 ="x",AD11="補",AD11="x榮18-22",AD11="x公18-22",AD11="x榮22-08"  ), $AP11 =""),"全日休",  IF(  AND(  OR(  AC11="x",AC11="病"  ), OR(  AD11 ="病"  ), $AP11 =""),"病(事)假",  IF(  AND(  OR(  AC11="x",AC11="補"  ), OR(  AD11 ="補"  ), $AP11 =""),"補休",  IF(  AND(  OR(  AC11="x",AC11="喪"  ), OR(  AD11 ="喪"  ), $AP11 =""),"喪假",  IF(  AND(  OR(  AC11="x",AC11="婚",AC11="產"  ), OR(  AD11 ="婚",AD11="產"  ), $AP11 =""),"婚(產)假",  IF(  AND(  OR(  AC11="x",AC11="公"  ), OR(  AD11 ="公"  ), $AP11 =""),"公假",  IF(  AND(  OR(  AC11="x",AC11="補",AC11="婚",AC11="公",AC11="病",AC11="事",AC11="x榮18-22"  ),OR(AD11=""), $AP11 =""  ),"18收",  IF(  AND(  OR(  AC11 ="榮14-18",AC11 ="榮10-18",AC11 ="榮06-18",AC11 ="病14-18"  ),OR(  AD11 ="x",AD11="補",AD11="婚",AD11="公",AD11="病",AD11="事",AD11="x"  ), $AP11 =""),"18放早走",  IF(  AND(  OR(  AC11 =""),OR(  AD11 ="x",AD11="補",AD11="婚",AD11="公",AD11="病",AD11="事",AD11="x榮*",AD11="榮",AD11="榮-22"  ), $AP11 =""),"18放",  IF(  AND(  OR(  AC11="當日退伍"  ),OR(  AD11="退伍",AD11="退", AD11=""  ), $AP11 =""),"當日退伍",  IF(AND(  OR(AC11="退",AC11="退伍" ), OR(AD11="退",AD11="退伍" ), $AP11 =""),"退伍","全日勤"  )  )  )  )  )  )  )  )  )  )  ),"")</f>
        <v>全日休</v>
      </c>
      <c r="AD110" s="65" t="str">
        <f ca="1">IF(   (ROW(BP11)-1)&lt;=暫1!$B$2,           IF(  AND(  OR(  AD11="x",AD11="補"  ), OR(  AE11 ="x",AE11="補",AE11="x榮18-22",AE11="x公18-22",AE11="x榮22-08"  ), $AP11 =""),"全日休",  IF(  AND(  OR(  AD11="x",AD11="病"  ), OR(  AE11 ="病"  ), $AP11 =""),"病(事)假",  IF(  AND(  OR(  AD11="x",AD11="補"  ), OR(  AE11 ="補"  ), $AP11 =""),"補休",  IF(  AND(  OR(  AD11="x",AD11="喪"  ), OR(  AE11 ="喪"  ), $AP11 =""),"喪假",  IF(  AND(  OR(  AD11="x",AD11="婚",AD11="產"  ), OR(  AE11 ="婚",AE11="產"  ), $AP11 =""),"婚(產)假",  IF(  AND(  OR(  AD11="x",AD11="公"  ), OR(  AE11 ="公"  ), $AP11 =""),"公假",  IF(  AND(  OR(  AD11="x",AD11="補",AD11="婚",AD11="公",AD11="病",AD11="事",AD11="x榮18-22"  ),OR(AE11=""), $AP11 =""  ),"18收",  IF(  AND(  OR(  AD11 ="榮14-18",AD11 ="榮10-18",AD11 ="榮06-18",AD11 ="病14-18"  ),OR(  AE11 ="x",AE11="補",AE11="婚",AE11="公",AE11="病",AE11="事",AE11="x"  ), $AP11 =""),"18放早走",  IF(  AND(  OR(  AD11 =""),OR(  AE11 ="x",AE11="補",AE11="婚",AE11="公",AE11="病",AE11="事",AE11="x榮*",AE11="榮",AE11="榮-22"  ), $AP11 =""),"18放",  IF(  AND(  OR(  AD11="當日退伍"  ),OR(  AE11="退伍",AE11="退", AE11=""  ), $AP11 =""),"當日退伍",  IF(AND(  OR(AD11="退",AD11="退伍" ), OR(AE11="退",AE11="退伍" ), $AP11 =""),"退伍","全日勤"  )  )  )  )  )  )  )  )  )  )  ),"")</f>
        <v>全日勤</v>
      </c>
      <c r="AE110" s="65" t="str">
        <f ca="1">IF(   (ROW(BQ11)-1)&lt;=暫1!$B$2,           IF(  AND(  OR(  AE11="x",AE11="補"  ), OR(  AF11 ="x",AF11="補",AF11="x榮18-22",AF11="x公18-22",AF11="x榮22-08"  ), $AP11 =""),"全日休",  IF(  AND(  OR(  AE11="x",AE11="病"  ), OR(  AF11 ="病"  ), $AP11 =""),"病(事)假",  IF(  AND(  OR(  AE11="x",AE11="補"  ), OR(  AF11 ="補"  ), $AP11 =""),"補休",  IF(  AND(  OR(  AE11="x",AE11="喪"  ), OR(  AF11 ="喪"  ), $AP11 =""),"喪假",  IF(  AND(  OR(  AE11="x",AE11="婚",AE11="產"  ), OR(  AF11 ="婚",AF11="產"  ), $AP11 =""),"婚(產)假",  IF(  AND(  OR(  AE11="x",AE11="公"  ), OR(  AF11 ="公"  ), $AP11 =""),"公假",  IF(  AND(  OR(  AE11="x",AE11="補",AE11="婚",AE11="公",AE11="病",AE11="事",AE11="x榮18-22"  ),OR(AF11=""), $AP11 =""  ),"18收",  IF(  AND(  OR(  AE11 ="榮14-18",AE11 ="榮10-18",AE11 ="榮06-18",AE11 ="病14-18"  ),OR(  AF11 ="x",AF11="補",AF11="婚",AF11="公",AF11="病",AF11="事",AF11="x"  ), $AP11 =""),"18放早走",  IF(  AND(  OR(  AE11 =""),OR(  AF11 ="x",AF11="補",AF11="婚",AF11="公",AF11="病",AF11="事",AF11="x榮*",AF11="榮",AF11="榮-22"  ), $AP11 =""),"18放",  IF(  AND(  OR(  AE11="當日退伍"  ),OR(  AF11="退伍",AF11="退", AF11=""  ), $AP11 =""),"當日退伍",  IF(AND(  OR(AE11="退",AE11="退伍" ), OR(AF11="退",AF11="退伍" ), $AP11 =""),"退伍","全日勤"  )  )  )  )  )  )  )  )  )  )  ),"")</f>
        <v>全日勤</v>
      </c>
      <c r="AF110" s="65" t="str">
        <f ca="1">IF(   (ROW(BR11)-1)&lt;=暫1!$B$2,           IF(  AND(  OR(  AF11="x",AF11="補"  ), OR(  AG11 ="x",AG11="補",AG11="x榮18-22",AG11="x公18-22",AG11="x榮22-08"  ), $AP11 =""),"全日休",  IF(  AND(  OR(  AF11="x",AF11="病"  ), OR(  AG11 ="病"  ), $AP11 =""),"病(事)假",  IF(  AND(  OR(  AF11="x",AF11="補"  ), OR(  AG11 ="補"  ), $AP11 =""),"補休",  IF(  AND(  OR(  AF11="x",AF11="喪"  ), OR(  AG11 ="喪"  ), $AP11 =""),"喪假",  IF(  AND(  OR(  AF11="x",AF11="婚",AF11="產"  ), OR(  AG11 ="婚",AG11="產"  ), $AP11 =""),"婚(產)假",  IF(  AND(  OR(  AF11="x",AF11="公"  ), OR(  AG11 ="公"  ), $AP11 =""),"公假",  IF(  AND(  OR(  AF11="x",AF11="補",AF11="婚",AF11="公",AF11="病",AF11="事",AF11="x榮18-22"  ),OR(AG11=""), $AP11 =""  ),"18收",  IF(  AND(  OR(  AF11 ="榮14-18",AF11 ="榮10-18",AF11 ="榮06-18",AF11 ="病14-18"  ),OR(  AG11 ="x",AG11="補",AG11="婚",AG11="公",AG11="病",AG11="事",AG11="x"  ), $AP11 =""),"18放早走",  IF(  AND(  OR(  AF11 =""),OR(  AG11 ="x",AG11="補",AG11="婚",AG11="公",AG11="病",AG11="事",AG11="x榮*",AG11="榮",AG11="榮-22"  ), $AP11 =""),"18放",  IF(  AND(  OR(  AF11="當日退伍"  ),OR(  AG11="退伍",AG11="退", AG11=""  ), $AP11 =""),"當日退伍",  IF(AND(  OR(AF11="退",AF11="退伍" ), OR(AG11="退",AG11="退伍" ), $AP11 =""),"退伍","全日勤"  )  )  )  )  )  )  )  )  )  )  ),"")</f>
        <v>全日勤</v>
      </c>
      <c r="AG110" s="65" t="str">
        <f ca="1">IF(   (ROW(BS11)-1)&lt;=暫1!$B$2,           IF(  AND(  OR(  AG11="x",AG11="補"  ), OR(  AH11 ="x",AH11="補",AH11="x榮18-22",AH11="x公18-22",AH11="x榮22-08"  ), $AP11 =""),"全日休",  IF(  AND(  OR(  AG11="x",AG11="病"  ), OR(  AH11 ="病"  ), $AP11 =""),"病(事)假",  IF(  AND(  OR(  AG11="x",AG11="補"  ), OR(  AH11 ="補"  ), $AP11 =""),"補休",  IF(  AND(  OR(  AG11="x",AG11="喪"  ), OR(  AH11 ="喪"  ), $AP11 =""),"喪假",  IF(  AND(  OR(  AG11="x",AG11="婚",AG11="產"  ), OR(  AH11 ="婚",AH11="產"  ), $AP11 =""),"婚(產)假",  IF(  AND(  OR(  AG11="x",AG11="公"  ), OR(  AH11 ="公"  ), $AP11 =""),"公假",  IF(  AND(  OR(  AG11="x",AG11="補",AG11="婚",AG11="公",AG11="病",AG11="事",AG11="x榮18-22"  ),OR(AH11=""), $AP11 =""  ),"18收",  IF(  AND(  OR(  AG11 ="榮14-18",AG11 ="榮10-18",AG11 ="榮06-18",AG11 ="病14-18"  ),OR(  AH11 ="x",AH11="補",AH11="婚",AH11="公",AH11="病",AH11="事",AH11="x"  ), $AP11 =""),"18放早走",  IF(  AND(  OR(  AG11 =""),OR(  AH11 ="x",AH11="補",AH11="婚",AH11="公",AH11="病",AH11="事",AH11="x榮*",AH11="榮",AH11="榮-22"  ), $AP11 =""),"18放",  IF(  AND(  OR(  AG11="當日退伍"  ),OR(  AH11="退伍",AH11="退", AH11=""  ), $AP11 =""),"當日退伍",  IF(AND(  OR(AG11="退",AG11="退伍" ), OR(AH11="退",AH11="退伍" ), $AP11 =""),"退伍","全日勤"  )  )  )  )  )  )  )  )  )  )  ),"")</f>
        <v>全日勤</v>
      </c>
      <c r="AH110" s="65"/>
      <c r="AI110" s="65"/>
      <c r="AJ110" s="65"/>
      <c r="AO110" s="75"/>
      <c r="AP110" s="62"/>
      <c r="AU110" s="62"/>
      <c r="AY110" s="62"/>
      <c r="AZ110" s="62"/>
      <c r="BA110" s="62"/>
    </row>
    <row r="111" spans="1:55" ht="25.5" customHeight="1">
      <c r="A111" s="65">
        <f t="shared" si="14"/>
        <v>11</v>
      </c>
      <c r="B111" s="65" t="str">
        <f t="shared" si="15"/>
        <v>楊育鵬</v>
      </c>
      <c r="C111" s="65" t="str">
        <f ca="1">IF(   (ROW(AO12)-1)&lt;=暫1!$B$2,           IF(  AND(  OR(  C12="x",C12="補"  ), OR(  D12 ="x",D12="補",D12="x榮18-22",D12="x公18-22",D12="x榮22-08"  ), $AP12 =""),"全日休",  IF(  AND(  OR(  C12="x",C12="病"  ), OR(  D12 ="病"  ), $AP12 =""),"病(事)假",  IF(  AND(  OR(  C12="x",C12="補"  ), OR(  D12 ="補"  ), $AP12 =""),"補休",  IF(  AND(  OR(  C12="x",C12="喪"  ), OR(  D12 ="喪"  ), $AP12 =""),"喪假",  IF(  AND(  OR(  C12="x",C12="婚",C12="產"  ), OR(  D12 ="婚",D12="產"  ), $AP12 =""),"婚(產)假",  IF(  AND(  OR(  C12="x",C12="公"  ), OR(  D12 ="公"  ), $AP12 =""),"公假",  IF(  AND(  OR(  C12="x",C12="補",C12="婚",C12="公",C12="病",C12="事",C12="x榮18-22"  ),OR(D12=""), $AP12 =""  ),"18收",  IF(  AND(  OR(  C12 ="榮14-18",C12 ="榮10-18",C12 ="榮06-18",C12 ="病14-18"  ),OR(  D12 ="x",D12="補",D12="婚",D12="公",D12="病",D12="事",D12="x"  ), $AP12 =""),"18放早走",  IF(  AND(  OR(  C12 =""),OR(  D12 ="x",D12="補",D12="婚",D12="公",D12="病",D12="事",D12="x榮*",D12="榮",D12="榮-22"  ), $AP12 =""),"18放",  IF(  AND(  OR(  C12="當日退伍"  ),OR(  D12="退伍",D12="退", D12=""  ), $AP12 =""),"當日退伍",  IF(AND(  OR(C12="退",C12="退伍" ), OR(D12="退",D12="退伍" ), $AP12 =""),"退伍","全日勤"  )  )  )  )  )  )  )  )  )  )  ),"")</f>
        <v>全日勤</v>
      </c>
      <c r="D111" s="65" t="str">
        <f ca="1">IF(   (ROW(AP12)-1)&lt;=暫1!$B$2,           IF(  AND(  OR(  D12="x",D12="補"  ), OR(  E12 ="x",E12="補",E12="x榮18-22",E12="x公18-22",E12="x榮22-08"  ), $AP12 =""),"全日休",  IF(  AND(  OR(  D12="x",D12="病"  ), OR(  E12 ="病"  ), $AP12 =""),"病(事)假",  IF(  AND(  OR(  D12="x",D12="補"  ), OR(  E12 ="補"  ), $AP12 =""),"補休",  IF(  AND(  OR(  D12="x",D12="喪"  ), OR(  E12 ="喪"  ), $AP12 =""),"喪假",  IF(  AND(  OR(  D12="x",D12="婚",D12="產"  ), OR(  E12 ="婚",E12="產"  ), $AP12 =""),"婚(產)假",  IF(  AND(  OR(  D12="x",D12="公"  ), OR(  E12 ="公"  ), $AP12 =""),"公假",  IF(  AND(  OR(  D12="x",D12="補",D12="婚",D12="公",D12="病",D12="事",D12="x榮18-22"  ),OR(E12=""), $AP12 =""  ),"18收",  IF(  AND(  OR(  D12 ="榮14-18",D12 ="榮10-18",D12 ="榮06-18",D12 ="病14-18"  ),OR(  E12 ="x",E12="補",E12="婚",E12="公",E12="病",E12="事",E12="x"  ), $AP12 =""),"18放早走",  IF(  AND(  OR(  D12 =""),OR(  E12 ="x",E12="補",E12="婚",E12="公",E12="病",E12="事",E12="x榮*",E12="榮",E12="榮-22"  ), $AP12 =""),"18放",  IF(  AND(  OR(  D12="當日退伍"  ),OR(  E12="退伍",E12="退", E12=""  ), $AP12 =""),"當日退伍",  IF(AND(  OR(D12="退",D12="退伍" ), OR(E12="退",E12="退伍" ), $AP12 =""),"退伍","全日勤"  )  )  )  )  )  )  )  )  )  )  ),"")</f>
        <v>全日勤</v>
      </c>
      <c r="E111" s="65" t="str">
        <f ca="1">IF(   (ROW(AQ12)-1)&lt;=暫1!$B$2,           IF(  AND(  OR(  E12="x",E12="補"  ), OR(  F12 ="x",F12="補",F12="x榮18-22",F12="x公18-22",F12="x榮22-08"  ), $AP12 =""),"全日休",  IF(  AND(  OR(  E12="x",E12="病"  ), OR(  F12 ="病"  ), $AP12 =""),"病(事)假",  IF(  AND(  OR(  E12="x",E12="補"  ), OR(  F12 ="補"  ), $AP12 =""),"補休",  IF(  AND(  OR(  E12="x",E12="喪"  ), OR(  F12 ="喪"  ), $AP12 =""),"喪假",  IF(  AND(  OR(  E12="x",E12="婚",E12="產"  ), OR(  F12 ="婚",F12="產"  ), $AP12 =""),"婚(產)假",  IF(  AND(  OR(  E12="x",E12="公"  ), OR(  F12 ="公"  ), $AP12 =""),"公假",  IF(  AND(  OR(  E12="x",E12="補",E12="婚",E12="公",E12="病",E12="事",E12="x榮18-22"  ),OR(F12=""), $AP12 =""  ),"18收",  IF(  AND(  OR(  E12 ="榮14-18",E12 ="榮10-18",E12 ="榮06-18",E12 ="病14-18"  ),OR(  F12 ="x",F12="補",F12="婚",F12="公",F12="病",F12="事",F12="x"  ), $AP12 =""),"18放早走",  IF(  AND(  OR(  E12 =""),OR(  F12 ="x",F12="補",F12="婚",F12="公",F12="病",F12="事",F12="x榮*",F12="榮",F12="榮-22"  ), $AP12 =""),"18放",  IF(  AND(  OR(  E12="當日退伍"  ),OR(  F12="退伍",F12="退", F12=""  ), $AP12 =""),"當日退伍",  IF(AND(  OR(E12="退",E12="退伍" ), OR(F12="退",F12="退伍" ), $AP12 =""),"退伍","全日勤"  )  )  )  )  )  )  )  )  )  )  ),"")</f>
        <v>全日勤</v>
      </c>
      <c r="F111" s="65" t="str">
        <f ca="1">IF(   (ROW(AR12)-1)&lt;=暫1!$B$2,           IF(  AND(  OR(  F12="x",F12="補"  ), OR(  G12 ="x",G12="補",G12="x榮18-22",G12="x公18-22",G12="x榮22-08"  ), $AP12 =""),"全日休",  IF(  AND(  OR(  F12="x",F12="病"  ), OR(  G12 ="病"  ), $AP12 =""),"病(事)假",  IF(  AND(  OR(  F12="x",F12="補"  ), OR(  G12 ="補"  ), $AP12 =""),"補休",  IF(  AND(  OR(  F12="x",F12="喪"  ), OR(  G12 ="喪"  ), $AP12 =""),"喪假",  IF(  AND(  OR(  F12="x",F12="婚",F12="產"  ), OR(  G12 ="婚",G12="產"  ), $AP12 =""),"婚(產)假",  IF(  AND(  OR(  F12="x",F12="公"  ), OR(  G12 ="公"  ), $AP12 =""),"公假",  IF(  AND(  OR(  F12="x",F12="補",F12="婚",F12="公",F12="病",F12="事",F12="x榮18-22"  ),OR(G12=""), $AP12 =""  ),"18收",  IF(  AND(  OR(  F12 ="榮14-18",F12 ="榮10-18",F12 ="榮06-18",F12 ="病14-18"  ),OR(  G12 ="x",G12="補",G12="婚",G12="公",G12="病",G12="事",G12="x"  ), $AP12 =""),"18放早走",  IF(  AND(  OR(  F12 =""),OR(  G12 ="x",G12="補",G12="婚",G12="公",G12="病",G12="事",G12="x榮*",G12="榮",G12="榮-22"  ), $AP12 =""),"18放",  IF(  AND(  OR(  F12="當日退伍"  ),OR(  G12="退伍",G12="退", G12=""  ), $AP12 =""),"當日退伍",  IF(AND(  OR(F12="退",F12="退伍" ), OR(G12="退",G12="退伍" ), $AP12 =""),"退伍","全日勤"  )  )  )  )  )  )  )  )  )  )  ),"")</f>
        <v>全日勤</v>
      </c>
      <c r="G111" s="65" t="str">
        <f ca="1">IF(   (ROW(AS12)-1)&lt;=暫1!$B$2,           IF(  AND(  OR(  G12="x",G12="補"  ), OR(  H12 ="x",H12="補",H12="x榮18-22",H12="x公18-22",H12="x榮22-08"  ), $AP12 =""),"全日休",  IF(  AND(  OR(  G12="x",G12="病"  ), OR(  H12 ="病"  ), $AP12 =""),"病(事)假",  IF(  AND(  OR(  G12="x",G12="補"  ), OR(  H12 ="補"  ), $AP12 =""),"補休",  IF(  AND(  OR(  G12="x",G12="喪"  ), OR(  H12 ="喪"  ), $AP12 =""),"喪假",  IF(  AND(  OR(  G12="x",G12="婚",G12="產"  ), OR(  H12 ="婚",H12="產"  ), $AP12 =""),"婚(產)假",  IF(  AND(  OR(  G12="x",G12="公"  ), OR(  H12 ="公"  ), $AP12 =""),"公假",  IF(  AND(  OR(  G12="x",G12="補",G12="婚",G12="公",G12="病",G12="事",G12="x榮18-22"  ),OR(H12=""), $AP12 =""  ),"18收",  IF(  AND(  OR(  G12 ="榮14-18",G12 ="榮10-18",G12 ="榮06-18",G12 ="病14-18"  ),OR(  H12 ="x",H12="補",H12="婚",H12="公",H12="病",H12="事",H12="x"  ), $AP12 =""),"18放早走",  IF(  AND(  OR(  G12 =""),OR(  H12 ="x",H12="補",H12="婚",H12="公",H12="病",H12="事",H12="x榮*",H12="榮",H12="榮-22"  ), $AP12 =""),"18放",  IF(  AND(  OR(  G12="當日退伍"  ),OR(  H12="退伍",H12="退", H12=""  ), $AP12 =""),"當日退伍",  IF(AND(  OR(G12="退",G12="退伍" ), OR(H12="退",H12="退伍" ), $AP12 =""),"退伍","全日勤"  )  )  )  )  )  )  )  )  )  )  ),"")</f>
        <v>全日勤</v>
      </c>
      <c r="H111" s="65" t="str">
        <f ca="1">IF(   (ROW(AT12)-1)&lt;=暫1!$B$2,           IF(  AND(  OR(  H12="x",H12="補"  ), OR(  I12 ="x",I12="補",I12="x榮18-22",I12="x公18-22",I12="x榮22-08"  ), $AP12 =""),"全日休",  IF(  AND(  OR(  H12="x",H12="病"  ), OR(  I12 ="病"  ), $AP12 =""),"病(事)假",  IF(  AND(  OR(  H12="x",H12="補"  ), OR(  I12 ="補"  ), $AP12 =""),"補休",  IF(  AND(  OR(  H12="x",H12="喪"  ), OR(  I12 ="喪"  ), $AP12 =""),"喪假",  IF(  AND(  OR(  H12="x",H12="婚",H12="產"  ), OR(  I12 ="婚",I12="產"  ), $AP12 =""),"婚(產)假",  IF(  AND(  OR(  H12="x",H12="公"  ), OR(  I12 ="公"  ), $AP12 =""),"公假",  IF(  AND(  OR(  H12="x",H12="補",H12="婚",H12="公",H12="病",H12="事",H12="x榮18-22"  ),OR(I12=""), $AP12 =""  ),"18收",  IF(  AND(  OR(  H12 ="榮14-18",H12 ="榮10-18",H12 ="榮06-18",H12 ="病14-18"  ),OR(  I12 ="x",I12="補",I12="婚",I12="公",I12="病",I12="事",I12="x"  ), $AP12 =""),"18放早走",  IF(  AND(  OR(  H12 =""),OR(  I12 ="x",I12="補",I12="婚",I12="公",I12="病",I12="事",I12="x榮*",I12="榮",I12="榮-22"  ), $AP12 =""),"18放",  IF(  AND(  OR(  H12="當日退伍"  ),OR(  I12="退伍",I12="退", I12=""  ), $AP12 =""),"當日退伍",  IF(AND(  OR(H12="退",H12="退伍" ), OR(I12="退",I12="退伍" ), $AP12 =""),"退伍","全日勤"  )  )  )  )  )  )  )  )  )  )  ),"")</f>
        <v>全日勤</v>
      </c>
      <c r="I111" s="65" t="str">
        <f ca="1">IF(   (ROW(AU12)-1)&lt;=暫1!$B$2,           IF(  AND(  OR(  I12="x",I12="補"  ), OR(  J12 ="x",J12="補",J12="x榮18-22",J12="x公18-22",J12="x榮22-08"  ), $AP12 =""),"全日休",  IF(  AND(  OR(  I12="x",I12="病"  ), OR(  J12 ="病"  ), $AP12 =""),"病(事)假",  IF(  AND(  OR(  I12="x",I12="補"  ), OR(  J12 ="補"  ), $AP12 =""),"補休",  IF(  AND(  OR(  I12="x",I12="喪"  ), OR(  J12 ="喪"  ), $AP12 =""),"喪假",  IF(  AND(  OR(  I12="x",I12="婚",I12="產"  ), OR(  J12 ="婚",J12="產"  ), $AP12 =""),"婚(產)假",  IF(  AND(  OR(  I12="x",I12="公"  ), OR(  J12 ="公"  ), $AP12 =""),"公假",  IF(  AND(  OR(  I12="x",I12="補",I12="婚",I12="公",I12="病",I12="事",I12="x榮18-22"  ),OR(J12=""), $AP12 =""  ),"18收",  IF(  AND(  OR(  I12 ="榮14-18",I12 ="榮10-18",I12 ="榮06-18",I12 ="病14-18"  ),OR(  J12 ="x",J12="補",J12="婚",J12="公",J12="病",J12="事",J12="x"  ), $AP12 =""),"18放早走",  IF(  AND(  OR(  I12 =""),OR(  J12 ="x",J12="補",J12="婚",J12="公",J12="病",J12="事",J12="x榮*",J12="榮",J12="榮-22"  ), $AP12 =""),"18放",  IF(  AND(  OR(  I12="當日退伍"  ),OR(  J12="退伍",J12="退", J12=""  ), $AP12 =""),"當日退伍",  IF(AND(  OR(I12="退",I12="退伍" ), OR(J12="退",J12="退伍" ), $AP12 =""),"退伍","全日勤"  )  )  )  )  )  )  )  )  )  )  ),"")</f>
        <v>全日勤</v>
      </c>
      <c r="J111" s="65" t="str">
        <f ca="1">IF(   (ROW(AV12)-1)&lt;=暫1!$B$2,           IF(  AND(  OR(  J12="x",J12="補"  ), OR(  K12 ="x",K12="補",K12="x榮18-22",K12="x公18-22",K12="x榮22-08"  ), $AP12 =""),"全日休",  IF(  AND(  OR(  J12="x",J12="病"  ), OR(  K12 ="病"  ), $AP12 =""),"病(事)假",  IF(  AND(  OR(  J12="x",J12="補"  ), OR(  K12 ="補"  ), $AP12 =""),"補休",  IF(  AND(  OR(  J12="x",J12="喪"  ), OR(  K12 ="喪"  ), $AP12 =""),"喪假",  IF(  AND(  OR(  J12="x",J12="婚",J12="產"  ), OR(  K12 ="婚",K12="產"  ), $AP12 =""),"婚(產)假",  IF(  AND(  OR(  J12="x",J12="公"  ), OR(  K12 ="公"  ), $AP12 =""),"公假",  IF(  AND(  OR(  J12="x",J12="補",J12="婚",J12="公",J12="病",J12="事",J12="x榮18-22"  ),OR(K12=""), $AP12 =""  ),"18收",  IF(  AND(  OR(  J12 ="榮14-18",J12 ="榮10-18",J12 ="榮06-18",J12 ="病14-18"  ),OR(  K12 ="x",K12="補",K12="婚",K12="公",K12="病",K12="事",K12="x"  ), $AP12 =""),"18放早走",  IF(  AND(  OR(  J12 =""),OR(  K12 ="x",K12="補",K12="婚",K12="公",K12="病",K12="事",K12="x榮*",K12="榮",K12="榮-22"  ), $AP12 =""),"18放",  IF(  AND(  OR(  J12="當日退伍"  ),OR(  K12="退伍",K12="退", K12=""  ), $AP12 =""),"當日退伍",  IF(AND(  OR(J12="退",J12="退伍" ), OR(K12="退",K12="退伍" ), $AP12 =""),"退伍","全日勤"  )  )  )  )  )  )  )  )  )  )  ),"")</f>
        <v>全日勤</v>
      </c>
      <c r="K111" s="65" t="str">
        <f ca="1">IF(   (ROW(AW12)-1)&lt;=暫1!$B$2,           IF(  AND(  OR(  K12="x",K12="補"  ), OR(  L12 ="x",L12="補",L12="x榮18-22",L12="x公18-22",L12="x榮22-08"  ), $AP12 =""),"全日休",  IF(  AND(  OR(  K12="x",K12="病"  ), OR(  L12 ="病"  ), $AP12 =""),"病(事)假",  IF(  AND(  OR(  K12="x",K12="補"  ), OR(  L12 ="補"  ), $AP12 =""),"補休",  IF(  AND(  OR(  K12="x",K12="喪"  ), OR(  L12 ="喪"  ), $AP12 =""),"喪假",  IF(  AND(  OR(  K12="x",K12="婚",K12="產"  ), OR(  L12 ="婚",L12="產"  ), $AP12 =""),"婚(產)假",  IF(  AND(  OR(  K12="x",K12="公"  ), OR(  L12 ="公"  ), $AP12 =""),"公假",  IF(  AND(  OR(  K12="x",K12="補",K12="婚",K12="公",K12="病",K12="事",K12="x榮18-22"  ),OR(L12=""), $AP12 =""  ),"18收",  IF(  AND(  OR(  K12 ="榮14-18",K12 ="榮10-18",K12 ="榮06-18",K12 ="病14-18"  ),OR(  L12 ="x",L12="補",L12="婚",L12="公",L12="病",L12="事",L12="x"  ), $AP12 =""),"18放早走",  IF(  AND(  OR(  K12 =""),OR(  L12 ="x",L12="補",L12="婚",L12="公",L12="病",L12="事",L12="x榮*",L12="榮",L12="榮-22"  ), $AP12 =""),"18放",  IF(  AND(  OR(  K12="當日退伍"  ),OR(  L12="退伍",L12="退", L12=""  ), $AP12 =""),"當日退伍",  IF(AND(  OR(K12="退",K12="退伍" ), OR(L12="退",L12="退伍" ), $AP12 =""),"退伍","全日勤"  )  )  )  )  )  )  )  )  )  )  ),"")</f>
        <v>全日勤</v>
      </c>
      <c r="L111" s="65" t="str">
        <f ca="1">IF(   (ROW(AX12)-1)&lt;=暫1!$B$2,           IF(  AND(  OR(  L12="x",L12="補"  ), OR(  M12 ="x",M12="補",M12="x榮18-22",M12="x公18-22",M12="x榮22-08"  ), $AP12 =""),"全日休",  IF(  AND(  OR(  L12="x",L12="病"  ), OR(  M12 ="病"  ), $AP12 =""),"病(事)假",  IF(  AND(  OR(  L12="x",L12="補"  ), OR(  M12 ="補"  ), $AP12 =""),"補休",  IF(  AND(  OR(  L12="x",L12="喪"  ), OR(  M12 ="喪"  ), $AP12 =""),"喪假",  IF(  AND(  OR(  L12="x",L12="婚",L12="產"  ), OR(  M12 ="婚",M12="產"  ), $AP12 =""),"婚(產)假",  IF(  AND(  OR(  L12="x",L12="公"  ), OR(  M12 ="公"  ), $AP12 =""),"公假",  IF(  AND(  OR(  L12="x",L12="補",L12="婚",L12="公",L12="病",L12="事",L12="x榮18-22"  ),OR(M12=""), $AP12 =""  ),"18收",  IF(  AND(  OR(  L12 ="榮14-18",L12 ="榮10-18",L12 ="榮06-18",L12 ="病14-18"  ),OR(  M12 ="x",M12="補",M12="婚",M12="公",M12="病",M12="事",M12="x"  ), $AP12 =""),"18放早走",  IF(  AND(  OR(  L12 =""),OR(  M12 ="x",M12="補",M12="婚",M12="公",M12="病",M12="事",M12="x榮*",M12="榮",M12="榮-22"  ), $AP12 =""),"18放",  IF(  AND(  OR(  L12="當日退伍"  ),OR(  M12="退伍",M12="退", M12=""  ), $AP12 =""),"當日退伍",  IF(AND(  OR(L12="退",L12="退伍" ), OR(M12="退",M12="退伍" ), $AP12 =""),"退伍","全日勤"  )  )  )  )  )  )  )  )  )  )  ),"")</f>
        <v>全日勤</v>
      </c>
      <c r="M111" s="65" t="str">
        <f ca="1">IF(   (ROW(AY12)-1)&lt;=暫1!$B$2,           IF(  AND(  OR(  M12="x",M12="補"  ), OR(  N12 ="x",N12="補",N12="x榮18-22",N12="x公18-22",N12="x榮22-08"  ), $AP12 =""),"全日休",  IF(  AND(  OR(  M12="x",M12="病"  ), OR(  N12 ="病"  ), $AP12 =""),"病(事)假",  IF(  AND(  OR(  M12="x",M12="補"  ), OR(  N12 ="補"  ), $AP12 =""),"補休",  IF(  AND(  OR(  M12="x",M12="喪"  ), OR(  N12 ="喪"  ), $AP12 =""),"喪假",  IF(  AND(  OR(  M12="x",M12="婚",M12="產"  ), OR(  N12 ="婚",N12="產"  ), $AP12 =""),"婚(產)假",  IF(  AND(  OR(  M12="x",M12="公"  ), OR(  N12 ="公"  ), $AP12 =""),"公假",  IF(  AND(  OR(  M12="x",M12="補",M12="婚",M12="公",M12="病",M12="事",M12="x榮18-22"  ),OR(N12=""), $AP12 =""  ),"18收",  IF(  AND(  OR(  M12 ="榮14-18",M12 ="榮10-18",M12 ="榮06-18",M12 ="病14-18"  ),OR(  N12 ="x",N12="補",N12="婚",N12="公",N12="病",N12="事",N12="x"  ), $AP12 =""),"18放早走",  IF(  AND(  OR(  M12 =""),OR(  N12 ="x",N12="補",N12="婚",N12="公",N12="病",N12="事",N12="x榮*",N12="榮",N12="榮-22"  ), $AP12 =""),"18放",  IF(  AND(  OR(  M12="當日退伍"  ),OR(  N12="退伍",N12="退", N12=""  ), $AP12 =""),"當日退伍",  IF(AND(  OR(M12="退",M12="退伍" ), OR(N12="退",N12="退伍" ), $AP12 =""),"退伍","全日勤"  )  )  )  )  )  )  )  )  )  )  ),"")</f>
        <v>全日勤</v>
      </c>
      <c r="N111" s="65" t="str">
        <f ca="1">IF(   (ROW(AZ12)-1)&lt;=暫1!$B$2,           IF(  AND(  OR(  N12="x",N12="補"  ), OR(  O12 ="x",O12="補",O12="x榮18-22",O12="x公18-22",O12="x榮22-08"  ), $AP12 =""),"全日休",  IF(  AND(  OR(  N12="x",N12="病"  ), OR(  O12 ="病"  ), $AP12 =""),"病(事)假",  IF(  AND(  OR(  N12="x",N12="補"  ), OR(  O12 ="補"  ), $AP12 =""),"補休",  IF(  AND(  OR(  N12="x",N12="喪"  ), OR(  O12 ="喪"  ), $AP12 =""),"喪假",  IF(  AND(  OR(  N12="x",N12="婚",N12="產"  ), OR(  O12 ="婚",O12="產"  ), $AP12 =""),"婚(產)假",  IF(  AND(  OR(  N12="x",N12="公"  ), OR(  O12 ="公"  ), $AP12 =""),"公假",  IF(  AND(  OR(  N12="x",N12="補",N12="婚",N12="公",N12="病",N12="事",N12="x榮18-22"  ),OR(O12=""), $AP12 =""  ),"18收",  IF(  AND(  OR(  N12 ="榮14-18",N12 ="榮10-18",N12 ="榮06-18",N12 ="病14-18"  ),OR(  O12 ="x",O12="補",O12="婚",O12="公",O12="病",O12="事",O12="x"  ), $AP12 =""),"18放早走",  IF(  AND(  OR(  N12 =""),OR(  O12 ="x",O12="補",O12="婚",O12="公",O12="病",O12="事",O12="x榮*",O12="榮",O12="榮-22"  ), $AP12 =""),"18放",  IF(  AND(  OR(  N12="當日退伍"  ),OR(  O12="退伍",O12="退", O12=""  ), $AP12 =""),"當日退伍",  IF(AND(  OR(N12="退",N12="退伍" ), OR(O12="退",O12="退伍" ), $AP12 =""),"退伍","全日勤"  )  )  )  )  )  )  )  )  )  )  ),"")</f>
        <v>全日勤</v>
      </c>
      <c r="O111" s="65" t="str">
        <f ca="1">IF(   (ROW(BA12)-1)&lt;=暫1!$B$2,           IF(  AND(  OR(  O12="x",O12="補"  ), OR(  P12 ="x",P12="補",P12="x榮18-22",P12="x公18-22",P12="x榮22-08"  ), $AP12 =""),"全日休",  IF(  AND(  OR(  O12="x",O12="病"  ), OR(  P12 ="病"  ), $AP12 =""),"病(事)假",  IF(  AND(  OR(  O12="x",O12="補"  ), OR(  P12 ="補"  ), $AP12 =""),"補休",  IF(  AND(  OR(  O12="x",O12="喪"  ), OR(  P12 ="喪"  ), $AP12 =""),"喪假",  IF(  AND(  OR(  O12="x",O12="婚",O12="產"  ), OR(  P12 ="婚",P12="產"  ), $AP12 =""),"婚(產)假",  IF(  AND(  OR(  O12="x",O12="公"  ), OR(  P12 ="公"  ), $AP12 =""),"公假",  IF(  AND(  OR(  O12="x",O12="補",O12="婚",O12="公",O12="病",O12="事",O12="x榮18-22"  ),OR(P12=""), $AP12 =""  ),"18收",  IF(  AND(  OR(  O12 ="榮14-18",O12 ="榮10-18",O12 ="榮06-18",O12 ="病14-18"  ),OR(  P12 ="x",P12="補",P12="婚",P12="公",P12="病",P12="事",P12="x"  ), $AP12 =""),"18放早走",  IF(  AND(  OR(  O12 =""),OR(  P12 ="x",P12="補",P12="婚",P12="公",P12="病",P12="事",P12="x榮*",P12="榮",P12="榮-22"  ), $AP12 =""),"18放",  IF(  AND(  OR(  O12="當日退伍"  ),OR(  P12="退伍",P12="退", P12=""  ), $AP12 =""),"當日退伍",  IF(AND(  OR(O12="退",O12="退伍" ), OR(P12="退",P12="退伍" ), $AP12 =""),"退伍","全日勤"  )  )  )  )  )  )  )  )  )  )  ),"")</f>
        <v>全日勤</v>
      </c>
      <c r="P111" s="65" t="str">
        <f ca="1">IF(   (ROW(BB12)-1)&lt;=暫1!$B$2,           IF(  AND(  OR(  P12="x",P12="補"  ), OR(  Q12 ="x",Q12="補",Q12="x榮18-22",Q12="x公18-22",Q12="x榮22-08"  ), $AP12 =""),"全日休",  IF(  AND(  OR(  P12="x",P12="病"  ), OR(  Q12 ="病"  ), $AP12 =""),"病(事)假",  IF(  AND(  OR(  P12="x",P12="補"  ), OR(  Q12 ="補"  ), $AP12 =""),"補休",  IF(  AND(  OR(  P12="x",P12="喪"  ), OR(  Q12 ="喪"  ), $AP12 =""),"喪假",  IF(  AND(  OR(  P12="x",P12="婚",P12="產"  ), OR(  Q12 ="婚",Q12="產"  ), $AP12 =""),"婚(產)假",  IF(  AND(  OR(  P12="x",P12="公"  ), OR(  Q12 ="公"  ), $AP12 =""),"公假",  IF(  AND(  OR(  P12="x",P12="補",P12="婚",P12="公",P12="病",P12="事",P12="x榮18-22"  ),OR(Q12=""), $AP12 =""  ),"18收",  IF(  AND(  OR(  P12 ="榮14-18",P12 ="榮10-18",P12 ="榮06-18",P12 ="病14-18"  ),OR(  Q12 ="x",Q12="補",Q12="婚",Q12="公",Q12="病",Q12="事",Q12="x"  ), $AP12 =""),"18放早走",  IF(  AND(  OR(  P12 =""),OR(  Q12 ="x",Q12="補",Q12="婚",Q12="公",Q12="病",Q12="事",Q12="x榮*",Q12="榮",Q12="榮-22"  ), $AP12 =""),"18放",  IF(  AND(  OR(  P12="當日退伍"  ),OR(  Q12="退伍",Q12="退", Q12=""  ), $AP12 =""),"當日退伍",  IF(AND(  OR(P12="退",P12="退伍" ), OR(Q12="退",Q12="退伍" ), $AP12 =""),"退伍","全日勤"  )  )  )  )  )  )  )  )  )  )  ),"")</f>
        <v>全日勤</v>
      </c>
      <c r="Q111" s="65" t="str">
        <f ca="1">IF(   (ROW(BC12)-1)&lt;=暫1!$B$2,           IF(  AND(  OR(  Q12="x",Q12="補"  ), OR(  R12 ="x",R12="補",R12="x榮18-22",R12="x公18-22",R12="x榮22-08"  ), $AP12 =""),"全日休",  IF(  AND(  OR(  Q12="x",Q12="病"  ), OR(  R12 ="病"  ), $AP12 =""),"病(事)假",  IF(  AND(  OR(  Q12="x",Q12="補"  ), OR(  R12 ="補"  ), $AP12 =""),"補休",  IF(  AND(  OR(  Q12="x",Q12="喪"  ), OR(  R12 ="喪"  ), $AP12 =""),"喪假",  IF(  AND(  OR(  Q12="x",Q12="婚",Q12="產"  ), OR(  R12 ="婚",R12="產"  ), $AP12 =""),"婚(產)假",  IF(  AND(  OR(  Q12="x",Q12="公"  ), OR(  R12 ="公"  ), $AP12 =""),"公假",  IF(  AND(  OR(  Q12="x",Q12="補",Q12="婚",Q12="公",Q12="病",Q12="事",Q12="x榮18-22"  ),OR(R12=""), $AP12 =""  ),"18收",  IF(  AND(  OR(  Q12 ="榮14-18",Q12 ="榮10-18",Q12 ="榮06-18",Q12 ="病14-18"  ),OR(  R12 ="x",R12="補",R12="婚",R12="公",R12="病",R12="事",R12="x"  ), $AP12 =""),"18放早走",  IF(  AND(  OR(  Q12 =""),OR(  R12 ="x",R12="補",R12="婚",R12="公",R12="病",R12="事",R12="x榮*",R12="榮",R12="榮-22"  ), $AP12 =""),"18放",  IF(  AND(  OR(  Q12="當日退伍"  ),OR(  R12="退伍",R12="退", R12=""  ), $AP12 =""),"當日退伍",  IF(AND(  OR(Q12="退",Q12="退伍" ), OR(R12="退",R12="退伍" ), $AP12 =""),"退伍","全日勤"  )  )  )  )  )  )  )  )  )  )  ),"")</f>
        <v>全日勤</v>
      </c>
      <c r="R111" s="65" t="str">
        <f ca="1">IF(   (ROW(BD12)-1)&lt;=暫1!$B$2,           IF(  AND(  OR(  R12="x",R12="補"  ), OR(  S12 ="x",S12="補",S12="x榮18-22",S12="x公18-22",S12="x榮22-08"  ), $AP12 =""),"全日休",  IF(  AND(  OR(  R12="x",R12="病"  ), OR(  S12 ="病"  ), $AP12 =""),"病(事)假",  IF(  AND(  OR(  R12="x",R12="補"  ), OR(  S12 ="補"  ), $AP12 =""),"補休",  IF(  AND(  OR(  R12="x",R12="喪"  ), OR(  S12 ="喪"  ), $AP12 =""),"喪假",  IF(  AND(  OR(  R12="x",R12="婚",R12="產"  ), OR(  S12 ="婚",S12="產"  ), $AP12 =""),"婚(產)假",  IF(  AND(  OR(  R12="x",R12="公"  ), OR(  S12 ="公"  ), $AP12 =""),"公假",  IF(  AND(  OR(  R12="x",R12="補",R12="婚",R12="公",R12="病",R12="事",R12="x榮18-22"  ),OR(S12=""), $AP12 =""  ),"18收",  IF(  AND(  OR(  R12 ="榮14-18",R12 ="榮10-18",R12 ="榮06-18",R12 ="病14-18"  ),OR(  S12 ="x",S12="補",S12="婚",S12="公",S12="病",S12="事",S12="x"  ), $AP12 =""),"18放早走",  IF(  AND(  OR(  R12 =""),OR(  S12 ="x",S12="補",S12="婚",S12="公",S12="病",S12="事",S12="x榮*",S12="榮",S12="榮-22"  ), $AP12 =""),"18放",  IF(  AND(  OR(  R12="當日退伍"  ),OR(  S12="退伍",S12="退", S12=""  ), $AP12 =""),"當日退伍",  IF(AND(  OR(R12="退",R12="退伍" ), OR(S12="退",S12="退伍" ), $AP12 =""),"退伍","全日勤"  )  )  )  )  )  )  )  )  )  )  ),"")</f>
        <v>全日勤</v>
      </c>
      <c r="S111" s="65" t="str">
        <f ca="1">IF(   (ROW(BE12)-1)&lt;=暫1!$B$2,           IF(  AND(  OR(  S12="x",S12="補"  ), OR(  T12 ="x",T12="補",T12="x榮18-22",T12="x公18-22",T12="x榮22-08"  ), $AP12 =""),"全日休",  IF(  AND(  OR(  S12="x",S12="病"  ), OR(  T12 ="病"  ), $AP12 =""),"病(事)假",  IF(  AND(  OR(  S12="x",S12="補"  ), OR(  T12 ="補"  ), $AP12 =""),"補休",  IF(  AND(  OR(  S12="x",S12="喪"  ), OR(  T12 ="喪"  ), $AP12 =""),"喪假",  IF(  AND(  OR(  S12="x",S12="婚",S12="產"  ), OR(  T12 ="婚",T12="產"  ), $AP12 =""),"婚(產)假",  IF(  AND(  OR(  S12="x",S12="公"  ), OR(  T12 ="公"  ), $AP12 =""),"公假",  IF(  AND(  OR(  S12="x",S12="補",S12="婚",S12="公",S12="病",S12="事",S12="x榮18-22"  ),OR(T12=""), $AP12 =""  ),"18收",  IF(  AND(  OR(  S12 ="榮14-18",S12 ="榮10-18",S12 ="榮06-18",S12 ="病14-18"  ),OR(  T12 ="x",T12="補",T12="婚",T12="公",T12="病",T12="事",T12="x"  ), $AP12 =""),"18放早走",  IF(  AND(  OR(  S12 =""),OR(  T12 ="x",T12="補",T12="婚",T12="公",T12="病",T12="事",T12="x榮*",T12="榮",T12="榮-22"  ), $AP12 =""),"18放",  IF(  AND(  OR(  S12="當日退伍"  ),OR(  T12="退伍",T12="退", T12=""  ), $AP12 =""),"當日退伍",  IF(AND(  OR(S12="退",S12="退伍" ), OR(T12="退",T12="退伍" ), $AP12 =""),"退伍","全日勤"  )  )  )  )  )  )  )  )  )  )  ),"")</f>
        <v>全日勤</v>
      </c>
      <c r="T111" s="65" t="str">
        <f ca="1">IF(   (ROW(BF12)-1)&lt;=暫1!$B$2,           IF(  AND(  OR(  T12="x",T12="補"  ), OR(  U12 ="x",U12="補",U12="x榮18-22",U12="x公18-22",U12="x榮22-08"  ), $AP12 =""),"全日休",  IF(  AND(  OR(  T12="x",T12="病"  ), OR(  U12 ="病"  ), $AP12 =""),"病(事)假",  IF(  AND(  OR(  T12="x",T12="補"  ), OR(  U12 ="補"  ), $AP12 =""),"補休",  IF(  AND(  OR(  T12="x",T12="喪"  ), OR(  U12 ="喪"  ), $AP12 =""),"喪假",  IF(  AND(  OR(  T12="x",T12="婚",T12="產"  ), OR(  U12 ="婚",U12="產"  ), $AP12 =""),"婚(產)假",  IF(  AND(  OR(  T12="x",T12="公"  ), OR(  U12 ="公"  ), $AP12 =""),"公假",  IF(  AND(  OR(  T12="x",T12="補",T12="婚",T12="公",T12="病",T12="事",T12="x榮18-22"  ),OR(U12=""), $AP12 =""  ),"18收",  IF(  AND(  OR(  T12 ="榮14-18",T12 ="榮10-18",T12 ="榮06-18",T12 ="病14-18"  ),OR(  U12 ="x",U12="補",U12="婚",U12="公",U12="病",U12="事",U12="x"  ), $AP12 =""),"18放早走",  IF(  AND(  OR(  T12 =""),OR(  U12 ="x",U12="補",U12="婚",U12="公",U12="病",U12="事",U12="x榮*",U12="榮",U12="榮-22"  ), $AP12 =""),"18放",  IF(  AND(  OR(  T12="當日退伍"  ),OR(  U12="退伍",U12="退", U12=""  ), $AP12 =""),"當日退伍",  IF(AND(  OR(T12="退",T12="退伍" ), OR(U12="退",U12="退伍" ), $AP12 =""),"退伍","全日勤"  )  )  )  )  )  )  )  )  )  )  ),"")</f>
        <v>全日勤</v>
      </c>
      <c r="U111" s="65" t="str">
        <f ca="1">IF(   (ROW(BG12)-1)&lt;=暫1!$B$2,           IF(  AND(  OR(  U12="x",U12="補"  ), OR(  V12 ="x",V12="補",V12="x榮18-22",V12="x公18-22",V12="x榮22-08"  ), $AP12 =""),"全日休",  IF(  AND(  OR(  U12="x",U12="病"  ), OR(  V12 ="病"  ), $AP12 =""),"病(事)假",  IF(  AND(  OR(  U12="x",U12="補"  ), OR(  V12 ="補"  ), $AP12 =""),"補休",  IF(  AND(  OR(  U12="x",U12="喪"  ), OR(  V12 ="喪"  ), $AP12 =""),"喪假",  IF(  AND(  OR(  U12="x",U12="婚",U12="產"  ), OR(  V12 ="婚",V12="產"  ), $AP12 =""),"婚(產)假",  IF(  AND(  OR(  U12="x",U12="公"  ), OR(  V12 ="公"  ), $AP12 =""),"公假",  IF(  AND(  OR(  U12="x",U12="補",U12="婚",U12="公",U12="病",U12="事",U12="x榮18-22"  ),OR(V12=""), $AP12 =""  ),"18收",  IF(  AND(  OR(  U12 ="榮14-18",U12 ="榮10-18",U12 ="榮06-18",U12 ="病14-18"  ),OR(  V12 ="x",V12="補",V12="婚",V12="公",V12="病",V12="事",V12="x"  ), $AP12 =""),"18放早走",  IF(  AND(  OR(  U12 =""),OR(  V12 ="x",V12="補",V12="婚",V12="公",V12="病",V12="事",V12="x榮*",V12="榮",V12="榮-22"  ), $AP12 =""),"18放",  IF(  AND(  OR(  U12="當日退伍"  ),OR(  V12="退伍",V12="退", V12=""  ), $AP12 =""),"當日退伍",  IF(AND(  OR(U12="退",U12="退伍" ), OR(V12="退",V12="退伍" ), $AP12 =""),"退伍","全日勤"  )  )  )  )  )  )  )  )  )  )  ),"")</f>
        <v>全日勤</v>
      </c>
      <c r="V111" s="65" t="str">
        <f ca="1">IF(   (ROW(BH12)-1)&lt;=暫1!$B$2,           IF(  AND(  OR(  V12="x",V12="補"  ), OR(  W12 ="x",W12="補",W12="x榮18-22",W12="x公18-22",W12="x榮22-08"  ), $AP12 =""),"全日休",  IF(  AND(  OR(  V12="x",V12="病"  ), OR(  W12 ="病"  ), $AP12 =""),"病(事)假",  IF(  AND(  OR(  V12="x",V12="補"  ), OR(  W12 ="補"  ), $AP12 =""),"補休",  IF(  AND(  OR(  V12="x",V12="喪"  ), OR(  W12 ="喪"  ), $AP12 =""),"喪假",  IF(  AND(  OR(  V12="x",V12="婚",V12="產"  ), OR(  W12 ="婚",W12="產"  ), $AP12 =""),"婚(產)假",  IF(  AND(  OR(  V12="x",V12="公"  ), OR(  W12 ="公"  ), $AP12 =""),"公假",  IF(  AND(  OR(  V12="x",V12="補",V12="婚",V12="公",V12="病",V12="事",V12="x榮18-22"  ),OR(W12=""), $AP12 =""  ),"18收",  IF(  AND(  OR(  V12 ="榮14-18",V12 ="榮10-18",V12 ="榮06-18",V12 ="病14-18"  ),OR(  W12 ="x",W12="補",W12="婚",W12="公",W12="病",W12="事",W12="x"  ), $AP12 =""),"18放早走",  IF(  AND(  OR(  V12 =""),OR(  W12 ="x",W12="補",W12="婚",W12="公",W12="病",W12="事",W12="x榮*",W12="榮",W12="榮-22"  ), $AP12 =""),"18放",  IF(  AND(  OR(  V12="當日退伍"  ),OR(  W12="退伍",W12="退", W12=""  ), $AP12 =""),"當日退伍",  IF(AND(  OR(V12="退",V12="退伍" ), OR(W12="退",W12="退伍" ), $AP12 =""),"退伍","全日勤"  )  )  )  )  )  )  )  )  )  )  ),"")</f>
        <v>全日勤</v>
      </c>
      <c r="W111" s="65" t="str">
        <f ca="1">IF(   (ROW(BI12)-1)&lt;=暫1!$B$2,           IF(  AND(  OR(  W12="x",W12="補"  ), OR(  X12 ="x",X12="補",X12="x榮18-22",X12="x公18-22",X12="x榮22-08"  ), $AP12 =""),"全日休",  IF(  AND(  OR(  W12="x",W12="病"  ), OR(  X12 ="病"  ), $AP12 =""),"病(事)假",  IF(  AND(  OR(  W12="x",W12="補"  ), OR(  X12 ="補"  ), $AP12 =""),"補休",  IF(  AND(  OR(  W12="x",W12="喪"  ), OR(  X12 ="喪"  ), $AP12 =""),"喪假",  IF(  AND(  OR(  W12="x",W12="婚",W12="產"  ), OR(  X12 ="婚",X12="產"  ), $AP12 =""),"婚(產)假",  IF(  AND(  OR(  W12="x",W12="公"  ), OR(  X12 ="公"  ), $AP12 =""),"公假",  IF(  AND(  OR(  W12="x",W12="補",W12="婚",W12="公",W12="病",W12="事",W12="x榮18-22"  ),OR(X12=""), $AP12 =""  ),"18收",  IF(  AND(  OR(  W12 ="榮14-18",W12 ="榮10-18",W12 ="榮06-18",W12 ="病14-18"  ),OR(  X12 ="x",X12="補",X12="婚",X12="公",X12="病",X12="事",X12="x"  ), $AP12 =""),"18放早走",  IF(  AND(  OR(  W12 =""),OR(  X12 ="x",X12="補",X12="婚",X12="公",X12="病",X12="事",X12="x榮*",X12="榮",X12="榮-22"  ), $AP12 =""),"18放",  IF(  AND(  OR(  W12="當日退伍"  ),OR(  X12="退伍",X12="退", X12=""  ), $AP12 =""),"當日退伍",  IF(AND(  OR(W12="退",W12="退伍" ), OR(X12="退",X12="退伍" ), $AP12 =""),"退伍","全日勤"  )  )  )  )  )  )  )  )  )  )  ),"")</f>
        <v>全日勤</v>
      </c>
      <c r="X111" s="65" t="str">
        <f ca="1">IF(   (ROW(BJ12)-1)&lt;=暫1!$B$2,           IF(  AND(  OR(  X12="x",X12="補"  ), OR(  Y12 ="x",Y12="補",Y12="x榮18-22",Y12="x公18-22",Y12="x榮22-08"  ), $AP12 =""),"全日休",  IF(  AND(  OR(  X12="x",X12="病"  ), OR(  Y12 ="病"  ), $AP12 =""),"病(事)假",  IF(  AND(  OR(  X12="x",X12="補"  ), OR(  Y12 ="補"  ), $AP12 =""),"補休",  IF(  AND(  OR(  X12="x",X12="喪"  ), OR(  Y12 ="喪"  ), $AP12 =""),"喪假",  IF(  AND(  OR(  X12="x",X12="婚",X12="產"  ), OR(  Y12 ="婚",Y12="產"  ), $AP12 =""),"婚(產)假",  IF(  AND(  OR(  X12="x",X12="公"  ), OR(  Y12 ="公"  ), $AP12 =""),"公假",  IF(  AND(  OR(  X12="x",X12="補",X12="婚",X12="公",X12="病",X12="事",X12="x榮18-22"  ),OR(Y12=""), $AP12 =""  ),"18收",  IF(  AND(  OR(  X12 ="榮14-18",X12 ="榮10-18",X12 ="榮06-18",X12 ="病14-18"  ),OR(  Y12 ="x",Y12="補",Y12="婚",Y12="公",Y12="病",Y12="事",Y12="x"  ), $AP12 =""),"18放早走",  IF(  AND(  OR(  X12 =""),OR(  Y12 ="x",Y12="補",Y12="婚",Y12="公",Y12="病",Y12="事",Y12="x榮*",Y12="榮",Y12="榮-22"  ), $AP12 =""),"18放",  IF(  AND(  OR(  X12="當日退伍"  ),OR(  Y12="退伍",Y12="退", Y12=""  ), $AP12 =""),"當日退伍",  IF(AND(  OR(X12="退",X12="退伍" ), OR(Y12="退",Y12="退伍" ), $AP12 =""),"退伍","全日勤"  )  )  )  )  )  )  )  )  )  )  ),"")</f>
        <v>全日勤</v>
      </c>
      <c r="Y111" s="65" t="str">
        <f ca="1">IF(   (ROW(BK12)-1)&lt;=暫1!$B$2,           IF(  AND(  OR(  Y12="x",Y12="補"  ), OR(  Z12 ="x",Z12="補",Z12="x榮18-22",Z12="x公18-22",Z12="x榮22-08"  ), $AP12 =""),"全日休",  IF(  AND(  OR(  Y12="x",Y12="病"  ), OR(  Z12 ="病"  ), $AP12 =""),"病(事)假",  IF(  AND(  OR(  Y12="x",Y12="補"  ), OR(  Z12 ="補"  ), $AP12 =""),"補休",  IF(  AND(  OR(  Y12="x",Y12="喪"  ), OR(  Z12 ="喪"  ), $AP12 =""),"喪假",  IF(  AND(  OR(  Y12="x",Y12="婚",Y12="產"  ), OR(  Z12 ="婚",Z12="產"  ), $AP12 =""),"婚(產)假",  IF(  AND(  OR(  Y12="x",Y12="公"  ), OR(  Z12 ="公"  ), $AP12 =""),"公假",  IF(  AND(  OR(  Y12="x",Y12="補",Y12="婚",Y12="公",Y12="病",Y12="事",Y12="x榮18-22"  ),OR(Z12=""), $AP12 =""  ),"18收",  IF(  AND(  OR(  Y12 ="榮14-18",Y12 ="榮10-18",Y12 ="榮06-18",Y12 ="病14-18"  ),OR(  Z12 ="x",Z12="補",Z12="婚",Z12="公",Z12="病",Z12="事",Z12="x"  ), $AP12 =""),"18放早走",  IF(  AND(  OR(  Y12 =""),OR(  Z12 ="x",Z12="補",Z12="婚",Z12="公",Z12="病",Z12="事",Z12="x榮*",Z12="榮",Z12="榮-22"  ), $AP12 =""),"18放",  IF(  AND(  OR(  Y12="當日退伍"  ),OR(  Z12="退伍",Z12="退", Z12=""  ), $AP12 =""),"當日退伍",  IF(AND(  OR(Y12="退",Y12="退伍" ), OR(Z12="退",Z12="退伍" ), $AP12 =""),"退伍","全日勤"  )  )  )  )  )  )  )  )  )  )  ),"")</f>
        <v>全日勤</v>
      </c>
      <c r="Z111" s="65" t="str">
        <f ca="1">IF(   (ROW(BL12)-1)&lt;=暫1!$B$2,           IF(  AND(  OR(  Z12="x",Z12="補"  ), OR(  AA12 ="x",AA12="補",AA12="x榮18-22",AA12="x公18-22",AA12="x榮22-08"  ), $AP12 =""),"全日休",  IF(  AND(  OR(  Z12="x",Z12="病"  ), OR(  AA12 ="病"  ), $AP12 =""),"病(事)假",  IF(  AND(  OR(  Z12="x",Z12="補"  ), OR(  AA12 ="補"  ), $AP12 =""),"補休",  IF(  AND(  OR(  Z12="x",Z12="喪"  ), OR(  AA12 ="喪"  ), $AP12 =""),"喪假",  IF(  AND(  OR(  Z12="x",Z12="婚",Z12="產"  ), OR(  AA12 ="婚",AA12="產"  ), $AP12 =""),"婚(產)假",  IF(  AND(  OR(  Z12="x",Z12="公"  ), OR(  AA12 ="公"  ), $AP12 =""),"公假",  IF(  AND(  OR(  Z12="x",Z12="補",Z12="婚",Z12="公",Z12="病",Z12="事",Z12="x榮18-22"  ),OR(AA12=""), $AP12 =""  ),"18收",  IF(  AND(  OR(  Z12 ="榮14-18",Z12 ="榮10-18",Z12 ="榮06-18",Z12 ="病14-18"  ),OR(  AA12 ="x",AA12="補",AA12="婚",AA12="公",AA12="病",AA12="事",AA12="x"  ), $AP12 =""),"18放早走",  IF(  AND(  OR(  Z12 =""),OR(  AA12 ="x",AA12="補",AA12="婚",AA12="公",AA12="病",AA12="事",AA12="x榮*",AA12="榮",AA12="榮-22"  ), $AP12 =""),"18放",  IF(  AND(  OR(  Z12="當日退伍"  ),OR(  AA12="退伍",AA12="退", AA12=""  ), $AP12 =""),"當日退伍",  IF(AND(  OR(Z12="退",Z12="退伍" ), OR(AA12="退",AA12="退伍" ), $AP12 =""),"退伍","全日勤"  )  )  )  )  )  )  )  )  )  )  ),"")</f>
        <v>18放</v>
      </c>
      <c r="AA111" s="65" t="str">
        <f ca="1">IF(   (ROW(BM12)-1)&lt;=暫1!$B$2,           IF(  AND(  OR(  AA12="x",AA12="補"  ), OR(  AB12 ="x",AB12="補",AB12="x榮18-22",AB12="x公18-22",AB12="x榮22-08"  ), $AP12 =""),"全日休",  IF(  AND(  OR(  AA12="x",AA12="病"  ), OR(  AB12 ="病"  ), $AP12 =""),"病(事)假",  IF(  AND(  OR(  AA12="x",AA12="補"  ), OR(  AB12 ="補"  ), $AP12 =""),"補休",  IF(  AND(  OR(  AA12="x",AA12="喪"  ), OR(  AB12 ="喪"  ), $AP12 =""),"喪假",  IF(  AND(  OR(  AA12="x",AA12="婚",AA12="產"  ), OR(  AB12 ="婚",AB12="產"  ), $AP12 =""),"婚(產)假",  IF(  AND(  OR(  AA12="x",AA12="公"  ), OR(  AB12 ="公"  ), $AP12 =""),"公假",  IF(  AND(  OR(  AA12="x",AA12="補",AA12="婚",AA12="公",AA12="病",AA12="事",AA12="x榮18-22"  ),OR(AB12=""), $AP12 =""  ),"18收",  IF(  AND(  OR(  AA12 ="榮14-18",AA12 ="榮10-18",AA12 ="榮06-18",AA12 ="病14-18"  ),OR(  AB12 ="x",AB12="補",AB12="婚",AB12="公",AB12="病",AB12="事",AB12="x"  ), $AP12 =""),"18放早走",  IF(  AND(  OR(  AA12 =""),OR(  AB12 ="x",AB12="補",AB12="婚",AB12="公",AB12="病",AB12="事",AB12="x榮*",AB12="榮",AB12="榮-22"  ), $AP12 =""),"18放",  IF(  AND(  OR(  AA12="當日退伍"  ),OR(  AB12="退伍",AB12="退", AB12=""  ), $AP12 =""),"當日退伍",  IF(AND(  OR(AA12="退",AA12="退伍" ), OR(AB12="退",AB12="退伍" ), $AP12 =""),"退伍","全日勤"  )  )  )  )  )  )  )  )  )  )  ),"")</f>
        <v>全日休</v>
      </c>
      <c r="AB111" s="65" t="str">
        <f ca="1">IF(   (ROW(BN12)-1)&lt;=暫1!$B$2,           IF(  AND(  OR(  AB12="x",AB12="補"  ), OR(  AC12 ="x",AC12="補",AC12="x榮18-22",AC12="x公18-22",AC12="x榮22-08"  ), $AP12 =""),"全日休",  IF(  AND(  OR(  AB12="x",AB12="病"  ), OR(  AC12 ="病"  ), $AP12 =""),"病(事)假",  IF(  AND(  OR(  AB12="x",AB12="補"  ), OR(  AC12 ="補"  ), $AP12 =""),"補休",  IF(  AND(  OR(  AB12="x",AB12="喪"  ), OR(  AC12 ="喪"  ), $AP12 =""),"喪假",  IF(  AND(  OR(  AB12="x",AB12="婚",AB12="產"  ), OR(  AC12 ="婚",AC12="產"  ), $AP12 =""),"婚(產)假",  IF(  AND(  OR(  AB12="x",AB12="公"  ), OR(  AC12 ="公"  ), $AP12 =""),"公假",  IF(  AND(  OR(  AB12="x",AB12="補",AB12="婚",AB12="公",AB12="病",AB12="事",AB12="x榮18-22"  ),OR(AC12=""), $AP12 =""  ),"18收",  IF(  AND(  OR(  AB12 ="榮14-18",AB12 ="榮10-18",AB12 ="榮06-18",AB12 ="病14-18"  ),OR(  AC12 ="x",AC12="補",AC12="婚",AC12="公",AC12="病",AC12="事",AC12="x"  ), $AP12 =""),"18放早走",  IF(  AND(  OR(  AB12 =""),OR(  AC12 ="x",AC12="補",AC12="婚",AC12="公",AC12="病",AC12="事",AC12="x榮*",AC12="榮",AC12="榮-22"  ), $AP12 =""),"18放",  IF(  AND(  OR(  AB12="當日退伍"  ),OR(  AC12="退伍",AC12="退", AC12=""  ), $AP12 =""),"當日退伍",  IF(AND(  OR(AB12="退",AB12="退伍" ), OR(AC12="退",AC12="退伍" ), $AP12 =""),"退伍","全日勤"  )  )  )  )  )  )  )  )  )  )  ),"")</f>
        <v>全日休</v>
      </c>
      <c r="AC111" s="65" t="str">
        <f ca="1">IF(   (ROW(BO12)-1)&lt;=暫1!$B$2,           IF(  AND(  OR(  AC12="x",AC12="補"  ), OR(  AD12 ="x",AD12="補",AD12="x榮18-22",AD12="x公18-22",AD12="x榮22-08"  ), $AP12 =""),"全日休",  IF(  AND(  OR(  AC12="x",AC12="病"  ), OR(  AD12 ="病"  ), $AP12 =""),"病(事)假",  IF(  AND(  OR(  AC12="x",AC12="補"  ), OR(  AD12 ="補"  ), $AP12 =""),"補休",  IF(  AND(  OR(  AC12="x",AC12="喪"  ), OR(  AD12 ="喪"  ), $AP12 =""),"喪假",  IF(  AND(  OR(  AC12="x",AC12="婚",AC12="產"  ), OR(  AD12 ="婚",AD12="產"  ), $AP12 =""),"婚(產)假",  IF(  AND(  OR(  AC12="x",AC12="公"  ), OR(  AD12 ="公"  ), $AP12 =""),"公假",  IF(  AND(  OR(  AC12="x",AC12="補",AC12="婚",AC12="公",AC12="病",AC12="事",AC12="x榮18-22"  ),OR(AD12=""), $AP12 =""  ),"18收",  IF(  AND(  OR(  AC12 ="榮14-18",AC12 ="榮10-18",AC12 ="榮06-18",AC12 ="病14-18"  ),OR(  AD12 ="x",AD12="補",AD12="婚",AD12="公",AD12="病",AD12="事",AD12="x"  ), $AP12 =""),"18放早走",  IF(  AND(  OR(  AC12 =""),OR(  AD12 ="x",AD12="補",AD12="婚",AD12="公",AD12="病",AD12="事",AD12="x榮*",AD12="榮",AD12="榮-22"  ), $AP12 =""),"18放",  IF(  AND(  OR(  AC12="當日退伍"  ),OR(  AD12="退伍",AD12="退", AD12=""  ), $AP12 =""),"當日退伍",  IF(AND(  OR(AC12="退",AC12="退伍" ), OR(AD12="退",AD12="退伍" ), $AP12 =""),"退伍","全日勤"  )  )  )  )  )  )  )  )  )  )  ),"")</f>
        <v>全日休</v>
      </c>
      <c r="AD111" s="65" t="str">
        <f ca="1">IF(   (ROW(BP12)-1)&lt;=暫1!$B$2,           IF(  AND(  OR(  AD12="x",AD12="補"  ), OR(  AE12 ="x",AE12="補",AE12="x榮18-22",AE12="x公18-22",AE12="x榮22-08"  ), $AP12 =""),"全日休",  IF(  AND(  OR(  AD12="x",AD12="病"  ), OR(  AE12 ="病"  ), $AP12 =""),"病(事)假",  IF(  AND(  OR(  AD12="x",AD12="補"  ), OR(  AE12 ="補"  ), $AP12 =""),"補休",  IF(  AND(  OR(  AD12="x",AD12="喪"  ), OR(  AE12 ="喪"  ), $AP12 =""),"喪假",  IF(  AND(  OR(  AD12="x",AD12="婚",AD12="產"  ), OR(  AE12 ="婚",AE12="產"  ), $AP12 =""),"婚(產)假",  IF(  AND(  OR(  AD12="x",AD12="公"  ), OR(  AE12 ="公"  ), $AP12 =""),"公假",  IF(  AND(  OR(  AD12="x",AD12="補",AD12="婚",AD12="公",AD12="病",AD12="事",AD12="x榮18-22"  ),OR(AE12=""), $AP12 =""  ),"18收",  IF(  AND(  OR(  AD12 ="榮14-18",AD12 ="榮10-18",AD12 ="榮06-18",AD12 ="病14-18"  ),OR(  AE12 ="x",AE12="補",AE12="婚",AE12="公",AE12="病",AE12="事",AE12="x"  ), $AP12 =""),"18放早走",  IF(  AND(  OR(  AD12 =""),OR(  AE12 ="x",AE12="補",AE12="婚",AE12="公",AE12="病",AE12="事",AE12="x榮*",AE12="榮",AE12="榮-22"  ), $AP12 =""),"18放",  IF(  AND(  OR(  AD12="當日退伍"  ),OR(  AE12="退伍",AE12="退", AE12=""  ), $AP12 =""),"當日退伍",  IF(AND(  OR(AD12="退",AD12="退伍" ), OR(AE12="退",AE12="退伍" ), $AP12 =""),"退伍","全日勤"  )  )  )  )  )  )  )  )  )  )  ),"")</f>
        <v>18收</v>
      </c>
      <c r="AE111" s="65" t="str">
        <f ca="1">IF(   (ROW(BQ12)-1)&lt;=暫1!$B$2,           IF(  AND(  OR(  AE12="x",AE12="補"  ), OR(  AF12 ="x",AF12="補",AF12="x榮18-22",AF12="x公18-22",AF12="x榮22-08"  ), $AP12 =""),"全日休",  IF(  AND(  OR(  AE12="x",AE12="病"  ), OR(  AF12 ="病"  ), $AP12 =""),"病(事)假",  IF(  AND(  OR(  AE12="x",AE12="補"  ), OR(  AF12 ="補"  ), $AP12 =""),"補休",  IF(  AND(  OR(  AE12="x",AE12="喪"  ), OR(  AF12 ="喪"  ), $AP12 =""),"喪假",  IF(  AND(  OR(  AE12="x",AE12="婚",AE12="產"  ), OR(  AF12 ="婚",AF12="產"  ), $AP12 =""),"婚(產)假",  IF(  AND(  OR(  AE12="x",AE12="公"  ), OR(  AF12 ="公"  ), $AP12 =""),"公假",  IF(  AND(  OR(  AE12="x",AE12="補",AE12="婚",AE12="公",AE12="病",AE12="事",AE12="x榮18-22"  ),OR(AF12=""), $AP12 =""  ),"18收",  IF(  AND(  OR(  AE12 ="榮14-18",AE12 ="榮10-18",AE12 ="榮06-18",AE12 ="病14-18"  ),OR(  AF12 ="x",AF12="補",AF12="婚",AF12="公",AF12="病",AF12="事",AF12="x"  ), $AP12 =""),"18放早走",  IF(  AND(  OR(  AE12 =""),OR(  AF12 ="x",AF12="補",AF12="婚",AF12="公",AF12="病",AF12="事",AF12="x榮*",AF12="榮",AF12="榮-22"  ), $AP12 =""),"18放",  IF(  AND(  OR(  AE12="當日退伍"  ),OR(  AF12="退伍",AF12="退", AF12=""  ), $AP12 =""),"當日退伍",  IF(AND(  OR(AE12="退",AE12="退伍" ), OR(AF12="退",AF12="退伍" ), $AP12 =""),"退伍","全日勤"  )  )  )  )  )  )  )  )  )  )  ),"")</f>
        <v>全日勤</v>
      </c>
      <c r="AF111" s="65" t="str">
        <f ca="1">IF(   (ROW(BR12)-1)&lt;=暫1!$B$2,           IF(  AND(  OR(  AF12="x",AF12="補"  ), OR(  AG12 ="x",AG12="補",AG12="x榮18-22",AG12="x公18-22",AG12="x榮22-08"  ), $AP12 =""),"全日休",  IF(  AND(  OR(  AF12="x",AF12="病"  ), OR(  AG12 ="病"  ), $AP12 =""),"病(事)假",  IF(  AND(  OR(  AF12="x",AF12="補"  ), OR(  AG12 ="補"  ), $AP12 =""),"補休",  IF(  AND(  OR(  AF12="x",AF12="喪"  ), OR(  AG12 ="喪"  ), $AP12 =""),"喪假",  IF(  AND(  OR(  AF12="x",AF12="婚",AF12="產"  ), OR(  AG12 ="婚",AG12="產"  ), $AP12 =""),"婚(產)假",  IF(  AND(  OR(  AF12="x",AF12="公"  ), OR(  AG12 ="公"  ), $AP12 =""),"公假",  IF(  AND(  OR(  AF12="x",AF12="補",AF12="婚",AF12="公",AF12="病",AF12="事",AF12="x榮18-22"  ),OR(AG12=""), $AP12 =""  ),"18收",  IF(  AND(  OR(  AF12 ="榮14-18",AF12 ="榮10-18",AF12 ="榮06-18",AF12 ="病14-18"  ),OR(  AG12 ="x",AG12="補",AG12="婚",AG12="公",AG12="病",AG12="事",AG12="x"  ), $AP12 =""),"18放早走",  IF(  AND(  OR(  AF12 =""),OR(  AG12 ="x",AG12="補",AG12="婚",AG12="公",AG12="病",AG12="事",AG12="x榮*",AG12="榮",AG12="榮-22"  ), $AP12 =""),"18放",  IF(  AND(  OR(  AF12="當日退伍"  ),OR(  AG12="退伍",AG12="退", AG12=""  ), $AP12 =""),"當日退伍",  IF(AND(  OR(AF12="退",AF12="退伍" ), OR(AG12="退",AG12="退伍" ), $AP12 =""),"退伍","全日勤"  )  )  )  )  )  )  )  )  )  )  ),"")</f>
        <v>全日勤</v>
      </c>
      <c r="AG111" s="65" t="str">
        <f ca="1">IF(   (ROW(BS12)-1)&lt;=暫1!$B$2,           IF(  AND(  OR(  AG12="x",AG12="補"  ), OR(  AH12 ="x",AH12="補",AH12="x榮18-22",AH12="x公18-22",AH12="x榮22-08"  ), $AP12 =""),"全日休",  IF(  AND(  OR(  AG12="x",AG12="病"  ), OR(  AH12 ="病"  ), $AP12 =""),"病(事)假",  IF(  AND(  OR(  AG12="x",AG12="補"  ), OR(  AH12 ="補"  ), $AP12 =""),"補休",  IF(  AND(  OR(  AG12="x",AG12="喪"  ), OR(  AH12 ="喪"  ), $AP12 =""),"喪假",  IF(  AND(  OR(  AG12="x",AG12="婚",AG12="產"  ), OR(  AH12 ="婚",AH12="產"  ), $AP12 =""),"婚(產)假",  IF(  AND(  OR(  AG12="x",AG12="公"  ), OR(  AH12 ="公"  ), $AP12 =""),"公假",  IF(  AND(  OR(  AG12="x",AG12="補",AG12="婚",AG12="公",AG12="病",AG12="事",AG12="x榮18-22"  ),OR(AH12=""), $AP12 =""  ),"18收",  IF(  AND(  OR(  AG12 ="榮14-18",AG12 ="榮10-18",AG12 ="榮06-18",AG12 ="病14-18"  ),OR(  AH12 ="x",AH12="補",AH12="婚",AH12="公",AH12="病",AH12="事",AH12="x"  ), $AP12 =""),"18放早走",  IF(  AND(  OR(  AG12 =""),OR(  AH12 ="x",AH12="補",AH12="婚",AH12="公",AH12="病",AH12="事",AH12="x榮*",AH12="榮",AH12="榮-22"  ), $AP12 =""),"18放",  IF(  AND(  OR(  AG12="當日退伍"  ),OR(  AH12="退伍",AH12="退", AH12=""  ), $AP12 =""),"當日退伍",  IF(AND(  OR(AG12="退",AG12="退伍" ), OR(AH12="退",AH12="退伍" ), $AP12 =""),"退伍","全日勤"  )  )  )  )  )  )  )  )  )  )  ),"")</f>
        <v>全日勤</v>
      </c>
      <c r="AH111" s="65"/>
      <c r="AI111" s="65"/>
      <c r="AJ111" s="65"/>
      <c r="AO111" s="75"/>
      <c r="AP111" s="62"/>
      <c r="AU111" s="62"/>
      <c r="AY111" s="62"/>
      <c r="AZ111" s="62"/>
      <c r="BA111" s="62"/>
    </row>
    <row r="112" spans="1:55" ht="25.5" customHeight="1">
      <c r="A112" s="65">
        <f t="shared" si="14"/>
        <v>12</v>
      </c>
      <c r="B112" s="65" t="str">
        <f t="shared" si="15"/>
        <v>張德富</v>
      </c>
      <c r="C112" s="65" t="str">
        <f ca="1">IF(   (ROW(AO13)-1)&lt;=暫1!$B$2,           IF(  AND(  OR(  C13="x",C13="補"  ), OR(  D13 ="x",D13="補",D13="x榮18-22",D13="x公18-22",D13="x榮22-08"  ), $AP13 =""),"全日休",  IF(  AND(  OR(  C13="x",C13="病"  ), OR(  D13 ="病"  ), $AP13 =""),"病(事)假",  IF(  AND(  OR(  C13="x",C13="補"  ), OR(  D13 ="補"  ), $AP13 =""),"補休",  IF(  AND(  OR(  C13="x",C13="喪"  ), OR(  D13 ="喪"  ), $AP13 =""),"喪假",  IF(  AND(  OR(  C13="x",C13="婚",C13="產"  ), OR(  D13 ="婚",D13="產"  ), $AP13 =""),"婚(產)假",  IF(  AND(  OR(  C13="x",C13="公"  ), OR(  D13 ="公"  ), $AP13 =""),"公假",  IF(  AND(  OR(  C13="x",C13="補",C13="婚",C13="公",C13="病",C13="事",C13="x榮18-22"  ),OR(D13=""), $AP13 =""  ),"18收",  IF(  AND(  OR(  C13 ="榮14-18",C13 ="榮10-18",C13 ="榮06-18",C13 ="病14-18"  ),OR(  D13 ="x",D13="補",D13="婚",D13="公",D13="病",D13="事",D13="x"  ), $AP13 =""),"18放早走",  IF(  AND(  OR(  C13 =""),OR(  D13 ="x",D13="補",D13="婚",D13="公",D13="病",D13="事",D13="x榮*",D13="榮",D13="榮-22"  ), $AP13 =""),"18放",  IF(  AND(  OR(  C13="當日退伍"  ),OR(  D13="退伍",D13="退", D13=""  ), $AP13 =""),"當日退伍",  IF(AND(  OR(C13="退",C13="退伍" ), OR(D13="退",D13="退伍" ), $AP13 =""),"退伍","全日勤"  )  )  )  )  )  )  )  )  )  )  ),"")</f>
        <v>全日勤</v>
      </c>
      <c r="D112" s="65" t="str">
        <f ca="1">IF(   (ROW(AP13)-1)&lt;=暫1!$B$2,           IF(  AND(  OR(  D13="x",D13="補"  ), OR(  E13 ="x",E13="補",E13="x榮18-22",E13="x公18-22",E13="x榮22-08"  ), $AP13 =""),"全日休",  IF(  AND(  OR(  D13="x",D13="病"  ), OR(  E13 ="病"  ), $AP13 =""),"病(事)假",  IF(  AND(  OR(  D13="x",D13="補"  ), OR(  E13 ="補"  ), $AP13 =""),"補休",  IF(  AND(  OR(  D13="x",D13="喪"  ), OR(  E13 ="喪"  ), $AP13 =""),"喪假",  IF(  AND(  OR(  D13="x",D13="婚",D13="產"  ), OR(  E13 ="婚",E13="產"  ), $AP13 =""),"婚(產)假",  IF(  AND(  OR(  D13="x",D13="公"  ), OR(  E13 ="公"  ), $AP13 =""),"公假",  IF(  AND(  OR(  D13="x",D13="補",D13="婚",D13="公",D13="病",D13="事",D13="x榮18-22"  ),OR(E13=""), $AP13 =""  ),"18收",  IF(  AND(  OR(  D13 ="榮14-18",D13 ="榮10-18",D13 ="榮06-18",D13 ="病14-18"  ),OR(  E13 ="x",E13="補",E13="婚",E13="公",E13="病",E13="事",E13="x"  ), $AP13 =""),"18放早走",  IF(  AND(  OR(  D13 =""),OR(  E13 ="x",E13="補",E13="婚",E13="公",E13="病",E13="事",E13="x榮*",E13="榮",E13="榮-22"  ), $AP13 =""),"18放",  IF(  AND(  OR(  D13="當日退伍"  ),OR(  E13="退伍",E13="退", E13=""  ), $AP13 =""),"當日退伍",  IF(AND(  OR(D13="退",D13="退伍" ), OR(E13="退",E13="退伍" ), $AP13 =""),"退伍","全日勤"  )  )  )  )  )  )  )  )  )  )  ),"")</f>
        <v>全日勤</v>
      </c>
      <c r="E112" s="65" t="str">
        <f ca="1">IF(   (ROW(AQ13)-1)&lt;=暫1!$B$2,           IF(  AND(  OR(  E13="x",E13="補"  ), OR(  F13 ="x",F13="補",F13="x榮18-22",F13="x公18-22",F13="x榮22-08"  ), $AP13 =""),"全日休",  IF(  AND(  OR(  E13="x",E13="病"  ), OR(  F13 ="病"  ), $AP13 =""),"病(事)假",  IF(  AND(  OR(  E13="x",E13="補"  ), OR(  F13 ="補"  ), $AP13 =""),"補休",  IF(  AND(  OR(  E13="x",E13="喪"  ), OR(  F13 ="喪"  ), $AP13 =""),"喪假",  IF(  AND(  OR(  E13="x",E13="婚",E13="產"  ), OR(  F13 ="婚",F13="產"  ), $AP13 =""),"婚(產)假",  IF(  AND(  OR(  E13="x",E13="公"  ), OR(  F13 ="公"  ), $AP13 =""),"公假",  IF(  AND(  OR(  E13="x",E13="補",E13="婚",E13="公",E13="病",E13="事",E13="x榮18-22"  ),OR(F13=""), $AP13 =""  ),"18收",  IF(  AND(  OR(  E13 ="榮14-18",E13 ="榮10-18",E13 ="榮06-18",E13 ="病14-18"  ),OR(  F13 ="x",F13="補",F13="婚",F13="公",F13="病",F13="事",F13="x"  ), $AP13 =""),"18放早走",  IF(  AND(  OR(  E13 =""),OR(  F13 ="x",F13="補",F13="婚",F13="公",F13="病",F13="事",F13="x榮*",F13="榮",F13="榮-22"  ), $AP13 =""),"18放",  IF(  AND(  OR(  E13="當日退伍"  ),OR(  F13="退伍",F13="退", F13=""  ), $AP13 =""),"當日退伍",  IF(AND(  OR(E13="退",E13="退伍" ), OR(F13="退",F13="退伍" ), $AP13 =""),"退伍","全日勤"  )  )  )  )  )  )  )  )  )  )  ),"")</f>
        <v>全日勤</v>
      </c>
      <c r="F112" s="65" t="str">
        <f ca="1">IF(   (ROW(AR13)-1)&lt;=暫1!$B$2,           IF(  AND(  OR(  F13="x",F13="補"  ), OR(  G13 ="x",G13="補",G13="x榮18-22",G13="x公18-22",G13="x榮22-08"  ), $AP13 =""),"全日休",  IF(  AND(  OR(  F13="x",F13="病"  ), OR(  G13 ="病"  ), $AP13 =""),"病(事)假",  IF(  AND(  OR(  F13="x",F13="補"  ), OR(  G13 ="補"  ), $AP13 =""),"補休",  IF(  AND(  OR(  F13="x",F13="喪"  ), OR(  G13 ="喪"  ), $AP13 =""),"喪假",  IF(  AND(  OR(  F13="x",F13="婚",F13="產"  ), OR(  G13 ="婚",G13="產"  ), $AP13 =""),"婚(產)假",  IF(  AND(  OR(  F13="x",F13="公"  ), OR(  G13 ="公"  ), $AP13 =""),"公假",  IF(  AND(  OR(  F13="x",F13="補",F13="婚",F13="公",F13="病",F13="事",F13="x榮18-22"  ),OR(G13=""), $AP13 =""  ),"18收",  IF(  AND(  OR(  F13 ="榮14-18",F13 ="榮10-18",F13 ="榮06-18",F13 ="病14-18"  ),OR(  G13 ="x",G13="補",G13="婚",G13="公",G13="病",G13="事",G13="x"  ), $AP13 =""),"18放早走",  IF(  AND(  OR(  F13 =""),OR(  G13 ="x",G13="補",G13="婚",G13="公",G13="病",G13="事",G13="x榮*",G13="榮",G13="榮-22"  ), $AP13 =""),"18放",  IF(  AND(  OR(  F13="當日退伍"  ),OR(  G13="退伍",G13="退", G13=""  ), $AP13 =""),"當日退伍",  IF(AND(  OR(F13="退",F13="退伍" ), OR(G13="退",G13="退伍" ), $AP13 =""),"退伍","全日勤"  )  )  )  )  )  )  )  )  )  )  ),"")</f>
        <v>全日勤</v>
      </c>
      <c r="G112" s="65" t="str">
        <f ca="1">IF(   (ROW(AS13)-1)&lt;=暫1!$B$2,           IF(  AND(  OR(  G13="x",G13="補"  ), OR(  H13 ="x",H13="補",H13="x榮18-22",H13="x公18-22",H13="x榮22-08"  ), $AP13 =""),"全日休",  IF(  AND(  OR(  G13="x",G13="病"  ), OR(  H13 ="病"  ), $AP13 =""),"病(事)假",  IF(  AND(  OR(  G13="x",G13="補"  ), OR(  H13 ="補"  ), $AP13 =""),"補休",  IF(  AND(  OR(  G13="x",G13="喪"  ), OR(  H13 ="喪"  ), $AP13 =""),"喪假",  IF(  AND(  OR(  G13="x",G13="婚",G13="產"  ), OR(  H13 ="婚",H13="產"  ), $AP13 =""),"婚(產)假",  IF(  AND(  OR(  G13="x",G13="公"  ), OR(  H13 ="公"  ), $AP13 =""),"公假",  IF(  AND(  OR(  G13="x",G13="補",G13="婚",G13="公",G13="病",G13="事",G13="x榮18-22"  ),OR(H13=""), $AP13 =""  ),"18收",  IF(  AND(  OR(  G13 ="榮14-18",G13 ="榮10-18",G13 ="榮06-18",G13 ="病14-18"  ),OR(  H13 ="x",H13="補",H13="婚",H13="公",H13="病",H13="事",H13="x"  ), $AP13 =""),"18放早走",  IF(  AND(  OR(  G13 =""),OR(  H13 ="x",H13="補",H13="婚",H13="公",H13="病",H13="事",H13="x榮*",H13="榮",H13="榮-22"  ), $AP13 =""),"18放",  IF(  AND(  OR(  G13="當日退伍"  ),OR(  H13="退伍",H13="退", H13=""  ), $AP13 =""),"當日退伍",  IF(AND(  OR(G13="退",G13="退伍" ), OR(H13="退",H13="退伍" ), $AP13 =""),"退伍","全日勤"  )  )  )  )  )  )  )  )  )  )  ),"")</f>
        <v>全日勤</v>
      </c>
      <c r="H112" s="65" t="str">
        <f ca="1">IF(   (ROW(AT13)-1)&lt;=暫1!$B$2,           IF(  AND(  OR(  H13="x",H13="補"  ), OR(  I13 ="x",I13="補",I13="x榮18-22",I13="x公18-22",I13="x榮22-08"  ), $AP13 =""),"全日休",  IF(  AND(  OR(  H13="x",H13="病"  ), OR(  I13 ="病"  ), $AP13 =""),"病(事)假",  IF(  AND(  OR(  H13="x",H13="補"  ), OR(  I13 ="補"  ), $AP13 =""),"補休",  IF(  AND(  OR(  H13="x",H13="喪"  ), OR(  I13 ="喪"  ), $AP13 =""),"喪假",  IF(  AND(  OR(  H13="x",H13="婚",H13="產"  ), OR(  I13 ="婚",I13="產"  ), $AP13 =""),"婚(產)假",  IF(  AND(  OR(  H13="x",H13="公"  ), OR(  I13 ="公"  ), $AP13 =""),"公假",  IF(  AND(  OR(  H13="x",H13="補",H13="婚",H13="公",H13="病",H13="事",H13="x榮18-22"  ),OR(I13=""), $AP13 =""  ),"18收",  IF(  AND(  OR(  H13 ="榮14-18",H13 ="榮10-18",H13 ="榮06-18",H13 ="病14-18"  ),OR(  I13 ="x",I13="補",I13="婚",I13="公",I13="病",I13="事",I13="x"  ), $AP13 =""),"18放早走",  IF(  AND(  OR(  H13 =""),OR(  I13 ="x",I13="補",I13="婚",I13="公",I13="病",I13="事",I13="x榮*",I13="榮",I13="榮-22"  ), $AP13 =""),"18放",  IF(  AND(  OR(  H13="當日退伍"  ),OR(  I13="退伍",I13="退", I13=""  ), $AP13 =""),"當日退伍",  IF(AND(  OR(H13="退",H13="退伍" ), OR(I13="退",I13="退伍" ), $AP13 =""),"退伍","全日勤"  )  )  )  )  )  )  )  )  )  )  ),"")</f>
        <v>全日勤</v>
      </c>
      <c r="I112" s="65" t="str">
        <f ca="1">IF(   (ROW(AU13)-1)&lt;=暫1!$B$2,           IF(  AND(  OR(  I13="x",I13="補"  ), OR(  J13 ="x",J13="補",J13="x榮18-22",J13="x公18-22",J13="x榮22-08"  ), $AP13 =""),"全日休",  IF(  AND(  OR(  I13="x",I13="病"  ), OR(  J13 ="病"  ), $AP13 =""),"病(事)假",  IF(  AND(  OR(  I13="x",I13="補"  ), OR(  J13 ="補"  ), $AP13 =""),"補休",  IF(  AND(  OR(  I13="x",I13="喪"  ), OR(  J13 ="喪"  ), $AP13 =""),"喪假",  IF(  AND(  OR(  I13="x",I13="婚",I13="產"  ), OR(  J13 ="婚",J13="產"  ), $AP13 =""),"婚(產)假",  IF(  AND(  OR(  I13="x",I13="公"  ), OR(  J13 ="公"  ), $AP13 =""),"公假",  IF(  AND(  OR(  I13="x",I13="補",I13="婚",I13="公",I13="病",I13="事",I13="x榮18-22"  ),OR(J13=""), $AP13 =""  ),"18收",  IF(  AND(  OR(  I13 ="榮14-18",I13 ="榮10-18",I13 ="榮06-18",I13 ="病14-18"  ),OR(  J13 ="x",J13="補",J13="婚",J13="公",J13="病",J13="事",J13="x"  ), $AP13 =""),"18放早走",  IF(  AND(  OR(  I13 =""),OR(  J13 ="x",J13="補",J13="婚",J13="公",J13="病",J13="事",J13="x榮*",J13="榮",J13="榮-22"  ), $AP13 =""),"18放",  IF(  AND(  OR(  I13="當日退伍"  ),OR(  J13="退伍",J13="退", J13=""  ), $AP13 =""),"當日退伍",  IF(AND(  OR(I13="退",I13="退伍" ), OR(J13="退",J13="退伍" ), $AP13 =""),"退伍","全日勤"  )  )  )  )  )  )  )  )  )  )  ),"")</f>
        <v>全日勤</v>
      </c>
      <c r="J112" s="65" t="str">
        <f ca="1">IF(   (ROW(AV13)-1)&lt;=暫1!$B$2,           IF(  AND(  OR(  J13="x",J13="補"  ), OR(  K13 ="x",K13="補",K13="x榮18-22",K13="x公18-22",K13="x榮22-08"  ), $AP13 =""),"全日休",  IF(  AND(  OR(  J13="x",J13="病"  ), OR(  K13 ="病"  ), $AP13 =""),"病(事)假",  IF(  AND(  OR(  J13="x",J13="補"  ), OR(  K13 ="補"  ), $AP13 =""),"補休",  IF(  AND(  OR(  J13="x",J13="喪"  ), OR(  K13 ="喪"  ), $AP13 =""),"喪假",  IF(  AND(  OR(  J13="x",J13="婚",J13="產"  ), OR(  K13 ="婚",K13="產"  ), $AP13 =""),"婚(產)假",  IF(  AND(  OR(  J13="x",J13="公"  ), OR(  K13 ="公"  ), $AP13 =""),"公假",  IF(  AND(  OR(  J13="x",J13="補",J13="婚",J13="公",J13="病",J13="事",J13="x榮18-22"  ),OR(K13=""), $AP13 =""  ),"18收",  IF(  AND(  OR(  J13 ="榮14-18",J13 ="榮10-18",J13 ="榮06-18",J13 ="病14-18"  ),OR(  K13 ="x",K13="補",K13="婚",K13="公",K13="病",K13="事",K13="x"  ), $AP13 =""),"18放早走",  IF(  AND(  OR(  J13 =""),OR(  K13 ="x",K13="補",K13="婚",K13="公",K13="病",K13="事",K13="x榮*",K13="榮",K13="榮-22"  ), $AP13 =""),"18放",  IF(  AND(  OR(  J13="當日退伍"  ),OR(  K13="退伍",K13="退", K13=""  ), $AP13 =""),"當日退伍",  IF(AND(  OR(J13="退",J13="退伍" ), OR(K13="退",K13="退伍" ), $AP13 =""),"退伍","全日勤"  )  )  )  )  )  )  )  )  )  )  ),"")</f>
        <v>全日勤</v>
      </c>
      <c r="K112" s="65" t="str">
        <f ca="1">IF(   (ROW(AW13)-1)&lt;=暫1!$B$2,           IF(  AND(  OR(  K13="x",K13="補"  ), OR(  L13 ="x",L13="補",L13="x榮18-22",L13="x公18-22",L13="x榮22-08"  ), $AP13 =""),"全日休",  IF(  AND(  OR(  K13="x",K13="病"  ), OR(  L13 ="病"  ), $AP13 =""),"病(事)假",  IF(  AND(  OR(  K13="x",K13="補"  ), OR(  L13 ="補"  ), $AP13 =""),"補休",  IF(  AND(  OR(  K13="x",K13="喪"  ), OR(  L13 ="喪"  ), $AP13 =""),"喪假",  IF(  AND(  OR(  K13="x",K13="婚",K13="產"  ), OR(  L13 ="婚",L13="產"  ), $AP13 =""),"婚(產)假",  IF(  AND(  OR(  K13="x",K13="公"  ), OR(  L13 ="公"  ), $AP13 =""),"公假",  IF(  AND(  OR(  K13="x",K13="補",K13="婚",K13="公",K13="病",K13="事",K13="x榮18-22"  ),OR(L13=""), $AP13 =""  ),"18收",  IF(  AND(  OR(  K13 ="榮14-18",K13 ="榮10-18",K13 ="榮06-18",K13 ="病14-18"  ),OR(  L13 ="x",L13="補",L13="婚",L13="公",L13="病",L13="事",L13="x"  ), $AP13 =""),"18放早走",  IF(  AND(  OR(  K13 =""),OR(  L13 ="x",L13="補",L13="婚",L13="公",L13="病",L13="事",L13="x榮*",L13="榮",L13="榮-22"  ), $AP13 =""),"18放",  IF(  AND(  OR(  K13="當日退伍"  ),OR(  L13="退伍",L13="退", L13=""  ), $AP13 =""),"當日退伍",  IF(AND(  OR(K13="退",K13="退伍" ), OR(L13="退",L13="退伍" ), $AP13 =""),"退伍","全日勤"  )  )  )  )  )  )  )  )  )  )  ),"")</f>
        <v>全日勤</v>
      </c>
      <c r="L112" s="65" t="str">
        <f ca="1">IF(   (ROW(AX13)-1)&lt;=暫1!$B$2,           IF(  AND(  OR(  L13="x",L13="補"  ), OR(  M13 ="x",M13="補",M13="x榮18-22",M13="x公18-22",M13="x榮22-08"  ), $AP13 =""),"全日休",  IF(  AND(  OR(  L13="x",L13="病"  ), OR(  M13 ="病"  ), $AP13 =""),"病(事)假",  IF(  AND(  OR(  L13="x",L13="補"  ), OR(  M13 ="補"  ), $AP13 =""),"補休",  IF(  AND(  OR(  L13="x",L13="喪"  ), OR(  M13 ="喪"  ), $AP13 =""),"喪假",  IF(  AND(  OR(  L13="x",L13="婚",L13="產"  ), OR(  M13 ="婚",M13="產"  ), $AP13 =""),"婚(產)假",  IF(  AND(  OR(  L13="x",L13="公"  ), OR(  M13 ="公"  ), $AP13 =""),"公假",  IF(  AND(  OR(  L13="x",L13="補",L13="婚",L13="公",L13="病",L13="事",L13="x榮18-22"  ),OR(M13=""), $AP13 =""  ),"18收",  IF(  AND(  OR(  L13 ="榮14-18",L13 ="榮10-18",L13 ="榮06-18",L13 ="病14-18"  ),OR(  M13 ="x",M13="補",M13="婚",M13="公",M13="病",M13="事",M13="x"  ), $AP13 =""),"18放早走",  IF(  AND(  OR(  L13 =""),OR(  M13 ="x",M13="補",M13="婚",M13="公",M13="病",M13="事",M13="x榮*",M13="榮",M13="榮-22"  ), $AP13 =""),"18放",  IF(  AND(  OR(  L13="當日退伍"  ),OR(  M13="退伍",M13="退", M13=""  ), $AP13 =""),"當日退伍",  IF(AND(  OR(L13="退",L13="退伍" ), OR(M13="退",M13="退伍" ), $AP13 =""),"退伍","全日勤"  )  )  )  )  )  )  )  )  )  )  ),"")</f>
        <v>全日勤</v>
      </c>
      <c r="M112" s="65" t="str">
        <f ca="1">IF(   (ROW(AY13)-1)&lt;=暫1!$B$2,           IF(  AND(  OR(  M13="x",M13="補"  ), OR(  N13 ="x",N13="補",N13="x榮18-22",N13="x公18-22",N13="x榮22-08"  ), $AP13 =""),"全日休",  IF(  AND(  OR(  M13="x",M13="病"  ), OR(  N13 ="病"  ), $AP13 =""),"病(事)假",  IF(  AND(  OR(  M13="x",M13="補"  ), OR(  N13 ="補"  ), $AP13 =""),"補休",  IF(  AND(  OR(  M13="x",M13="喪"  ), OR(  N13 ="喪"  ), $AP13 =""),"喪假",  IF(  AND(  OR(  M13="x",M13="婚",M13="產"  ), OR(  N13 ="婚",N13="產"  ), $AP13 =""),"婚(產)假",  IF(  AND(  OR(  M13="x",M13="公"  ), OR(  N13 ="公"  ), $AP13 =""),"公假",  IF(  AND(  OR(  M13="x",M13="補",M13="婚",M13="公",M13="病",M13="事",M13="x榮18-22"  ),OR(N13=""), $AP13 =""  ),"18收",  IF(  AND(  OR(  M13 ="榮14-18",M13 ="榮10-18",M13 ="榮06-18",M13 ="病14-18"  ),OR(  N13 ="x",N13="補",N13="婚",N13="公",N13="病",N13="事",N13="x"  ), $AP13 =""),"18放早走",  IF(  AND(  OR(  M13 =""),OR(  N13 ="x",N13="補",N13="婚",N13="公",N13="病",N13="事",N13="x榮*",N13="榮",N13="榮-22"  ), $AP13 =""),"18放",  IF(  AND(  OR(  M13="當日退伍"  ),OR(  N13="退伍",N13="退", N13=""  ), $AP13 =""),"當日退伍",  IF(AND(  OR(M13="退",M13="退伍" ), OR(N13="退",N13="退伍" ), $AP13 =""),"退伍","全日勤"  )  )  )  )  )  )  )  )  )  )  ),"")</f>
        <v>全日勤</v>
      </c>
      <c r="N112" s="65" t="str">
        <f ca="1">IF(   (ROW(AZ13)-1)&lt;=暫1!$B$2,           IF(  AND(  OR(  N13="x",N13="補"  ), OR(  O13 ="x",O13="補",O13="x榮18-22",O13="x公18-22",O13="x榮22-08"  ), $AP13 =""),"全日休",  IF(  AND(  OR(  N13="x",N13="病"  ), OR(  O13 ="病"  ), $AP13 =""),"病(事)假",  IF(  AND(  OR(  N13="x",N13="補"  ), OR(  O13 ="補"  ), $AP13 =""),"補休",  IF(  AND(  OR(  N13="x",N13="喪"  ), OR(  O13 ="喪"  ), $AP13 =""),"喪假",  IF(  AND(  OR(  N13="x",N13="婚",N13="產"  ), OR(  O13 ="婚",O13="產"  ), $AP13 =""),"婚(產)假",  IF(  AND(  OR(  N13="x",N13="公"  ), OR(  O13 ="公"  ), $AP13 =""),"公假",  IF(  AND(  OR(  N13="x",N13="補",N13="婚",N13="公",N13="病",N13="事",N13="x榮18-22"  ),OR(O13=""), $AP13 =""  ),"18收",  IF(  AND(  OR(  N13 ="榮14-18",N13 ="榮10-18",N13 ="榮06-18",N13 ="病14-18"  ),OR(  O13 ="x",O13="補",O13="婚",O13="公",O13="病",O13="事",O13="x"  ), $AP13 =""),"18放早走",  IF(  AND(  OR(  N13 =""),OR(  O13 ="x",O13="補",O13="婚",O13="公",O13="病",O13="事",O13="x榮*",O13="榮",O13="榮-22"  ), $AP13 =""),"18放",  IF(  AND(  OR(  N13="當日退伍"  ),OR(  O13="退伍",O13="退", O13=""  ), $AP13 =""),"當日退伍",  IF(AND(  OR(N13="退",N13="退伍" ), OR(O13="退",O13="退伍" ), $AP13 =""),"退伍","全日勤"  )  )  )  )  )  )  )  )  )  )  ),"")</f>
        <v>全日勤</v>
      </c>
      <c r="O112" s="65" t="str">
        <f ca="1">IF(   (ROW(BA13)-1)&lt;=暫1!$B$2,           IF(  AND(  OR(  O13="x",O13="補"  ), OR(  P13 ="x",P13="補",P13="x榮18-22",P13="x公18-22",P13="x榮22-08"  ), $AP13 =""),"全日休",  IF(  AND(  OR(  O13="x",O13="病"  ), OR(  P13 ="病"  ), $AP13 =""),"病(事)假",  IF(  AND(  OR(  O13="x",O13="補"  ), OR(  P13 ="補"  ), $AP13 =""),"補休",  IF(  AND(  OR(  O13="x",O13="喪"  ), OR(  P13 ="喪"  ), $AP13 =""),"喪假",  IF(  AND(  OR(  O13="x",O13="婚",O13="產"  ), OR(  P13 ="婚",P13="產"  ), $AP13 =""),"婚(產)假",  IF(  AND(  OR(  O13="x",O13="公"  ), OR(  P13 ="公"  ), $AP13 =""),"公假",  IF(  AND(  OR(  O13="x",O13="補",O13="婚",O13="公",O13="病",O13="事",O13="x榮18-22"  ),OR(P13=""), $AP13 =""  ),"18收",  IF(  AND(  OR(  O13 ="榮14-18",O13 ="榮10-18",O13 ="榮06-18",O13 ="病14-18"  ),OR(  P13 ="x",P13="補",P13="婚",P13="公",P13="病",P13="事",P13="x"  ), $AP13 =""),"18放早走",  IF(  AND(  OR(  O13 =""),OR(  P13 ="x",P13="補",P13="婚",P13="公",P13="病",P13="事",P13="x榮*",P13="榮",P13="榮-22"  ), $AP13 =""),"18放",  IF(  AND(  OR(  O13="當日退伍"  ),OR(  P13="退伍",P13="退", P13=""  ), $AP13 =""),"當日退伍",  IF(AND(  OR(O13="退",O13="退伍" ), OR(P13="退",P13="退伍" ), $AP13 =""),"退伍","全日勤"  )  )  )  )  )  )  )  )  )  )  ),"")</f>
        <v>全日勤</v>
      </c>
      <c r="P112" s="65" t="str">
        <f ca="1">IF(   (ROW(BB13)-1)&lt;=暫1!$B$2,           IF(  AND(  OR(  P13="x",P13="補"  ), OR(  Q13 ="x",Q13="補",Q13="x榮18-22",Q13="x公18-22",Q13="x榮22-08"  ), $AP13 =""),"全日休",  IF(  AND(  OR(  P13="x",P13="病"  ), OR(  Q13 ="病"  ), $AP13 =""),"病(事)假",  IF(  AND(  OR(  P13="x",P13="補"  ), OR(  Q13 ="補"  ), $AP13 =""),"補休",  IF(  AND(  OR(  P13="x",P13="喪"  ), OR(  Q13 ="喪"  ), $AP13 =""),"喪假",  IF(  AND(  OR(  P13="x",P13="婚",P13="產"  ), OR(  Q13 ="婚",Q13="產"  ), $AP13 =""),"婚(產)假",  IF(  AND(  OR(  P13="x",P13="公"  ), OR(  Q13 ="公"  ), $AP13 =""),"公假",  IF(  AND(  OR(  P13="x",P13="補",P13="婚",P13="公",P13="病",P13="事",P13="x榮18-22"  ),OR(Q13=""), $AP13 =""  ),"18收",  IF(  AND(  OR(  P13 ="榮14-18",P13 ="榮10-18",P13 ="榮06-18",P13 ="病14-18"  ),OR(  Q13 ="x",Q13="補",Q13="婚",Q13="公",Q13="病",Q13="事",Q13="x"  ), $AP13 =""),"18放早走",  IF(  AND(  OR(  P13 =""),OR(  Q13 ="x",Q13="補",Q13="婚",Q13="公",Q13="病",Q13="事",Q13="x榮*",Q13="榮",Q13="榮-22"  ), $AP13 =""),"18放",  IF(  AND(  OR(  P13="當日退伍"  ),OR(  Q13="退伍",Q13="退", Q13=""  ), $AP13 =""),"當日退伍",  IF(AND(  OR(P13="退",P13="退伍" ), OR(Q13="退",Q13="退伍" ), $AP13 =""),"退伍","全日勤"  )  )  )  )  )  )  )  )  )  )  ),"")</f>
        <v>全日勤</v>
      </c>
      <c r="Q112" s="65" t="str">
        <f ca="1">IF(   (ROW(BC13)-1)&lt;=暫1!$B$2,           IF(  AND(  OR(  Q13="x",Q13="補"  ), OR(  R13 ="x",R13="補",R13="x榮18-22",R13="x公18-22",R13="x榮22-08"  ), $AP13 =""),"全日休",  IF(  AND(  OR(  Q13="x",Q13="病"  ), OR(  R13 ="病"  ), $AP13 =""),"病(事)假",  IF(  AND(  OR(  Q13="x",Q13="補"  ), OR(  R13 ="補"  ), $AP13 =""),"補休",  IF(  AND(  OR(  Q13="x",Q13="喪"  ), OR(  R13 ="喪"  ), $AP13 =""),"喪假",  IF(  AND(  OR(  Q13="x",Q13="婚",Q13="產"  ), OR(  R13 ="婚",R13="產"  ), $AP13 =""),"婚(產)假",  IF(  AND(  OR(  Q13="x",Q13="公"  ), OR(  R13 ="公"  ), $AP13 =""),"公假",  IF(  AND(  OR(  Q13="x",Q13="補",Q13="婚",Q13="公",Q13="病",Q13="事",Q13="x榮18-22"  ),OR(R13=""), $AP13 =""  ),"18收",  IF(  AND(  OR(  Q13 ="榮14-18",Q13 ="榮10-18",Q13 ="榮06-18",Q13 ="病14-18"  ),OR(  R13 ="x",R13="補",R13="婚",R13="公",R13="病",R13="事",R13="x"  ), $AP13 =""),"18放早走",  IF(  AND(  OR(  Q13 =""),OR(  R13 ="x",R13="補",R13="婚",R13="公",R13="病",R13="事",R13="x榮*",R13="榮",R13="榮-22"  ), $AP13 =""),"18放",  IF(  AND(  OR(  Q13="當日退伍"  ),OR(  R13="退伍",R13="退", R13=""  ), $AP13 =""),"當日退伍",  IF(AND(  OR(Q13="退",Q13="退伍" ), OR(R13="退",R13="退伍" ), $AP13 =""),"退伍","全日勤"  )  )  )  )  )  )  )  )  )  )  ),"")</f>
        <v>全日勤</v>
      </c>
      <c r="R112" s="65" t="str">
        <f ca="1">IF(   (ROW(BD13)-1)&lt;=暫1!$B$2,           IF(  AND(  OR(  R13="x",R13="補"  ), OR(  S13 ="x",S13="補",S13="x榮18-22",S13="x公18-22",S13="x榮22-08"  ), $AP13 =""),"全日休",  IF(  AND(  OR(  R13="x",R13="病"  ), OR(  S13 ="病"  ), $AP13 =""),"病(事)假",  IF(  AND(  OR(  R13="x",R13="補"  ), OR(  S13 ="補"  ), $AP13 =""),"補休",  IF(  AND(  OR(  R13="x",R13="喪"  ), OR(  S13 ="喪"  ), $AP13 =""),"喪假",  IF(  AND(  OR(  R13="x",R13="婚",R13="產"  ), OR(  S13 ="婚",S13="產"  ), $AP13 =""),"婚(產)假",  IF(  AND(  OR(  R13="x",R13="公"  ), OR(  S13 ="公"  ), $AP13 =""),"公假",  IF(  AND(  OR(  R13="x",R13="補",R13="婚",R13="公",R13="病",R13="事",R13="x榮18-22"  ),OR(S13=""), $AP13 =""  ),"18收",  IF(  AND(  OR(  R13 ="榮14-18",R13 ="榮10-18",R13 ="榮06-18",R13 ="病14-18"  ),OR(  S13 ="x",S13="補",S13="婚",S13="公",S13="病",S13="事",S13="x"  ), $AP13 =""),"18放早走",  IF(  AND(  OR(  R13 =""),OR(  S13 ="x",S13="補",S13="婚",S13="公",S13="病",S13="事",S13="x榮*",S13="榮",S13="榮-22"  ), $AP13 =""),"18放",  IF(  AND(  OR(  R13="當日退伍"  ),OR(  S13="退伍",S13="退", S13=""  ), $AP13 =""),"當日退伍",  IF(AND(  OR(R13="退",R13="退伍" ), OR(S13="退",S13="退伍" ), $AP13 =""),"退伍","全日勤"  )  )  )  )  )  )  )  )  )  )  ),"")</f>
        <v>全日勤</v>
      </c>
      <c r="S112" s="65" t="str">
        <f ca="1">IF(   (ROW(BE13)-1)&lt;=暫1!$B$2,           IF(  AND(  OR(  S13="x",S13="補"  ), OR(  T13 ="x",T13="補",T13="x榮18-22",T13="x公18-22",T13="x榮22-08"  ), $AP13 =""),"全日休",  IF(  AND(  OR(  S13="x",S13="病"  ), OR(  T13 ="病"  ), $AP13 =""),"病(事)假",  IF(  AND(  OR(  S13="x",S13="補"  ), OR(  T13 ="補"  ), $AP13 =""),"補休",  IF(  AND(  OR(  S13="x",S13="喪"  ), OR(  T13 ="喪"  ), $AP13 =""),"喪假",  IF(  AND(  OR(  S13="x",S13="婚",S13="產"  ), OR(  T13 ="婚",T13="產"  ), $AP13 =""),"婚(產)假",  IF(  AND(  OR(  S13="x",S13="公"  ), OR(  T13 ="公"  ), $AP13 =""),"公假",  IF(  AND(  OR(  S13="x",S13="補",S13="婚",S13="公",S13="病",S13="事",S13="x榮18-22"  ),OR(T13=""), $AP13 =""  ),"18收",  IF(  AND(  OR(  S13 ="榮14-18",S13 ="榮10-18",S13 ="榮06-18",S13 ="病14-18"  ),OR(  T13 ="x",T13="補",T13="婚",T13="公",T13="病",T13="事",T13="x"  ), $AP13 =""),"18放早走",  IF(  AND(  OR(  S13 =""),OR(  T13 ="x",T13="補",T13="婚",T13="公",T13="病",T13="事",T13="x榮*",T13="榮",T13="榮-22"  ), $AP13 =""),"18放",  IF(  AND(  OR(  S13="當日退伍"  ),OR(  T13="退伍",T13="退", T13=""  ), $AP13 =""),"當日退伍",  IF(AND(  OR(S13="退",S13="退伍" ), OR(T13="退",T13="退伍" ), $AP13 =""),"退伍","全日勤"  )  )  )  )  )  )  )  )  )  )  ),"")</f>
        <v>全日勤</v>
      </c>
      <c r="T112" s="65" t="str">
        <f ca="1">IF(   (ROW(BF13)-1)&lt;=暫1!$B$2,           IF(  AND(  OR(  T13="x",T13="補"  ), OR(  U13 ="x",U13="補",U13="x榮18-22",U13="x公18-22",U13="x榮22-08"  ), $AP13 =""),"全日休",  IF(  AND(  OR(  T13="x",T13="病"  ), OR(  U13 ="病"  ), $AP13 =""),"病(事)假",  IF(  AND(  OR(  T13="x",T13="補"  ), OR(  U13 ="補"  ), $AP13 =""),"補休",  IF(  AND(  OR(  T13="x",T13="喪"  ), OR(  U13 ="喪"  ), $AP13 =""),"喪假",  IF(  AND(  OR(  T13="x",T13="婚",T13="產"  ), OR(  U13 ="婚",U13="產"  ), $AP13 =""),"婚(產)假",  IF(  AND(  OR(  T13="x",T13="公"  ), OR(  U13 ="公"  ), $AP13 =""),"公假",  IF(  AND(  OR(  T13="x",T13="補",T13="婚",T13="公",T13="病",T13="事",T13="x榮18-22"  ),OR(U13=""), $AP13 =""  ),"18收",  IF(  AND(  OR(  T13 ="榮14-18",T13 ="榮10-18",T13 ="榮06-18",T13 ="病14-18"  ),OR(  U13 ="x",U13="補",U13="婚",U13="公",U13="病",U13="事",U13="x"  ), $AP13 =""),"18放早走",  IF(  AND(  OR(  T13 =""),OR(  U13 ="x",U13="補",U13="婚",U13="公",U13="病",U13="事",U13="x榮*",U13="榮",U13="榮-22"  ), $AP13 =""),"18放",  IF(  AND(  OR(  T13="當日退伍"  ),OR(  U13="退伍",U13="退", U13=""  ), $AP13 =""),"當日退伍",  IF(AND(  OR(T13="退",T13="退伍" ), OR(U13="退",U13="退伍" ), $AP13 =""),"退伍","全日勤"  )  )  )  )  )  )  )  )  )  )  ),"")</f>
        <v>全日勤</v>
      </c>
      <c r="U112" s="65" t="str">
        <f ca="1">IF(   (ROW(BG13)-1)&lt;=暫1!$B$2,           IF(  AND(  OR(  U13="x",U13="補"  ), OR(  V13 ="x",V13="補",V13="x榮18-22",V13="x公18-22",V13="x榮22-08"  ), $AP13 =""),"全日休",  IF(  AND(  OR(  U13="x",U13="病"  ), OR(  V13 ="病"  ), $AP13 =""),"病(事)假",  IF(  AND(  OR(  U13="x",U13="補"  ), OR(  V13 ="補"  ), $AP13 =""),"補休",  IF(  AND(  OR(  U13="x",U13="喪"  ), OR(  V13 ="喪"  ), $AP13 =""),"喪假",  IF(  AND(  OR(  U13="x",U13="婚",U13="產"  ), OR(  V13 ="婚",V13="產"  ), $AP13 =""),"婚(產)假",  IF(  AND(  OR(  U13="x",U13="公"  ), OR(  V13 ="公"  ), $AP13 =""),"公假",  IF(  AND(  OR(  U13="x",U13="補",U13="婚",U13="公",U13="病",U13="事",U13="x榮18-22"  ),OR(V13=""), $AP13 =""  ),"18收",  IF(  AND(  OR(  U13 ="榮14-18",U13 ="榮10-18",U13 ="榮06-18",U13 ="病14-18"  ),OR(  V13 ="x",V13="補",V13="婚",V13="公",V13="病",V13="事",V13="x"  ), $AP13 =""),"18放早走",  IF(  AND(  OR(  U13 =""),OR(  V13 ="x",V13="補",V13="婚",V13="公",V13="病",V13="事",V13="x榮*",V13="榮",V13="榮-22"  ), $AP13 =""),"18放",  IF(  AND(  OR(  U13="當日退伍"  ),OR(  V13="退伍",V13="退", V13=""  ), $AP13 =""),"當日退伍",  IF(AND(  OR(U13="退",U13="退伍" ), OR(V13="退",V13="退伍" ), $AP13 =""),"退伍","全日勤"  )  )  )  )  )  )  )  )  )  )  ),"")</f>
        <v>全日勤</v>
      </c>
      <c r="V112" s="65" t="str">
        <f ca="1">IF(   (ROW(BH13)-1)&lt;=暫1!$B$2,           IF(  AND(  OR(  V13="x",V13="補"  ), OR(  W13 ="x",W13="補",W13="x榮18-22",W13="x公18-22",W13="x榮22-08"  ), $AP13 =""),"全日休",  IF(  AND(  OR(  V13="x",V13="病"  ), OR(  W13 ="病"  ), $AP13 =""),"病(事)假",  IF(  AND(  OR(  V13="x",V13="補"  ), OR(  W13 ="補"  ), $AP13 =""),"補休",  IF(  AND(  OR(  V13="x",V13="喪"  ), OR(  W13 ="喪"  ), $AP13 =""),"喪假",  IF(  AND(  OR(  V13="x",V13="婚",V13="產"  ), OR(  W13 ="婚",W13="產"  ), $AP13 =""),"婚(產)假",  IF(  AND(  OR(  V13="x",V13="公"  ), OR(  W13 ="公"  ), $AP13 =""),"公假",  IF(  AND(  OR(  V13="x",V13="補",V13="婚",V13="公",V13="病",V13="事",V13="x榮18-22"  ),OR(W13=""), $AP13 =""  ),"18收",  IF(  AND(  OR(  V13 ="榮14-18",V13 ="榮10-18",V13 ="榮06-18",V13 ="病14-18"  ),OR(  W13 ="x",W13="補",W13="婚",W13="公",W13="病",W13="事",W13="x"  ), $AP13 =""),"18放早走",  IF(  AND(  OR(  V13 =""),OR(  W13 ="x",W13="補",W13="婚",W13="公",W13="病",W13="事",W13="x榮*",W13="榮",W13="榮-22"  ), $AP13 =""),"18放",  IF(  AND(  OR(  V13="當日退伍"  ),OR(  W13="退伍",W13="退", W13=""  ), $AP13 =""),"當日退伍",  IF(AND(  OR(V13="退",V13="退伍" ), OR(W13="退",W13="退伍" ), $AP13 =""),"退伍","全日勤"  )  )  )  )  )  )  )  )  )  )  ),"")</f>
        <v>全日勤</v>
      </c>
      <c r="W112" s="65" t="str">
        <f ca="1">IF(   (ROW(BI13)-1)&lt;=暫1!$B$2,           IF(  AND(  OR(  W13="x",W13="補"  ), OR(  X13 ="x",X13="補",X13="x榮18-22",X13="x公18-22",X13="x榮22-08"  ), $AP13 =""),"全日休",  IF(  AND(  OR(  W13="x",W13="病"  ), OR(  X13 ="病"  ), $AP13 =""),"病(事)假",  IF(  AND(  OR(  W13="x",W13="補"  ), OR(  X13 ="補"  ), $AP13 =""),"補休",  IF(  AND(  OR(  W13="x",W13="喪"  ), OR(  X13 ="喪"  ), $AP13 =""),"喪假",  IF(  AND(  OR(  W13="x",W13="婚",W13="產"  ), OR(  X13 ="婚",X13="產"  ), $AP13 =""),"婚(產)假",  IF(  AND(  OR(  W13="x",W13="公"  ), OR(  X13 ="公"  ), $AP13 =""),"公假",  IF(  AND(  OR(  W13="x",W13="補",W13="婚",W13="公",W13="病",W13="事",W13="x榮18-22"  ),OR(X13=""), $AP13 =""  ),"18收",  IF(  AND(  OR(  W13 ="榮14-18",W13 ="榮10-18",W13 ="榮06-18",W13 ="病14-18"  ),OR(  X13 ="x",X13="補",X13="婚",X13="公",X13="病",X13="事",X13="x"  ), $AP13 =""),"18放早走",  IF(  AND(  OR(  W13 =""),OR(  X13 ="x",X13="補",X13="婚",X13="公",X13="病",X13="事",X13="x榮*",X13="榮",X13="榮-22"  ), $AP13 =""),"18放",  IF(  AND(  OR(  W13="當日退伍"  ),OR(  X13="退伍",X13="退", X13=""  ), $AP13 =""),"當日退伍",  IF(AND(  OR(W13="退",W13="退伍" ), OR(X13="退",X13="退伍" ), $AP13 =""),"退伍","全日勤"  )  )  )  )  )  )  )  )  )  )  ),"")</f>
        <v>全日勤</v>
      </c>
      <c r="X112" s="65" t="str">
        <f ca="1">IF(   (ROW(BJ13)-1)&lt;=暫1!$B$2,           IF(  AND(  OR(  X13="x",X13="補"  ), OR(  Y13 ="x",Y13="補",Y13="x榮18-22",Y13="x公18-22",Y13="x榮22-08"  ), $AP13 =""),"全日休",  IF(  AND(  OR(  X13="x",X13="病"  ), OR(  Y13 ="病"  ), $AP13 =""),"病(事)假",  IF(  AND(  OR(  X13="x",X13="補"  ), OR(  Y13 ="補"  ), $AP13 =""),"補休",  IF(  AND(  OR(  X13="x",X13="喪"  ), OR(  Y13 ="喪"  ), $AP13 =""),"喪假",  IF(  AND(  OR(  X13="x",X13="婚",X13="產"  ), OR(  Y13 ="婚",Y13="產"  ), $AP13 =""),"婚(產)假",  IF(  AND(  OR(  X13="x",X13="公"  ), OR(  Y13 ="公"  ), $AP13 =""),"公假",  IF(  AND(  OR(  X13="x",X13="補",X13="婚",X13="公",X13="病",X13="事",X13="x榮18-22"  ),OR(Y13=""), $AP13 =""  ),"18收",  IF(  AND(  OR(  X13 ="榮14-18",X13 ="榮10-18",X13 ="榮06-18",X13 ="病14-18"  ),OR(  Y13 ="x",Y13="補",Y13="婚",Y13="公",Y13="病",Y13="事",Y13="x"  ), $AP13 =""),"18放早走",  IF(  AND(  OR(  X13 =""),OR(  Y13 ="x",Y13="補",Y13="婚",Y13="公",Y13="病",Y13="事",Y13="x榮*",Y13="榮",Y13="榮-22"  ), $AP13 =""),"18放",  IF(  AND(  OR(  X13="當日退伍"  ),OR(  Y13="退伍",Y13="退", Y13=""  ), $AP13 =""),"當日退伍",  IF(AND(  OR(X13="退",X13="退伍" ), OR(Y13="退",Y13="退伍" ), $AP13 =""),"退伍","全日勤"  )  )  )  )  )  )  )  )  )  )  ),"")</f>
        <v>全日勤</v>
      </c>
      <c r="Y112" s="65" t="str">
        <f ca="1">IF(   (ROW(BK13)-1)&lt;=暫1!$B$2,           IF(  AND(  OR(  Y13="x",Y13="補"  ), OR(  Z13 ="x",Z13="補",Z13="x榮18-22",Z13="x公18-22",Z13="x榮22-08"  ), $AP13 =""),"全日休",  IF(  AND(  OR(  Y13="x",Y13="病"  ), OR(  Z13 ="病"  ), $AP13 =""),"病(事)假",  IF(  AND(  OR(  Y13="x",Y13="補"  ), OR(  Z13 ="補"  ), $AP13 =""),"補休",  IF(  AND(  OR(  Y13="x",Y13="喪"  ), OR(  Z13 ="喪"  ), $AP13 =""),"喪假",  IF(  AND(  OR(  Y13="x",Y13="婚",Y13="產"  ), OR(  Z13 ="婚",Z13="產"  ), $AP13 =""),"婚(產)假",  IF(  AND(  OR(  Y13="x",Y13="公"  ), OR(  Z13 ="公"  ), $AP13 =""),"公假",  IF(  AND(  OR(  Y13="x",Y13="補",Y13="婚",Y13="公",Y13="病",Y13="事",Y13="x榮18-22"  ),OR(Z13=""), $AP13 =""  ),"18收",  IF(  AND(  OR(  Y13 ="榮14-18",Y13 ="榮10-18",Y13 ="榮06-18",Y13 ="病14-18"  ),OR(  Z13 ="x",Z13="補",Z13="婚",Z13="公",Z13="病",Z13="事",Z13="x"  ), $AP13 =""),"18放早走",  IF(  AND(  OR(  Y13 =""),OR(  Z13 ="x",Z13="補",Z13="婚",Z13="公",Z13="病",Z13="事",Z13="x榮*",Z13="榮",Z13="榮-22"  ), $AP13 =""),"18放",  IF(  AND(  OR(  Y13="當日退伍"  ),OR(  Z13="退伍",Z13="退", Z13=""  ), $AP13 =""),"當日退伍",  IF(AND(  OR(Y13="退",Y13="退伍" ), OR(Z13="退",Z13="退伍" ), $AP13 =""),"退伍","全日勤"  )  )  )  )  )  )  )  )  )  )  ),"")</f>
        <v>全日勤</v>
      </c>
      <c r="Z112" s="65" t="str">
        <f ca="1">IF(   (ROW(BL13)-1)&lt;=暫1!$B$2,           IF(  AND(  OR(  Z13="x",Z13="補"  ), OR(  AA13 ="x",AA13="補",AA13="x榮18-22",AA13="x公18-22",AA13="x榮22-08"  ), $AP13 =""),"全日休",  IF(  AND(  OR(  Z13="x",Z13="病"  ), OR(  AA13 ="病"  ), $AP13 =""),"病(事)假",  IF(  AND(  OR(  Z13="x",Z13="補"  ), OR(  AA13 ="補"  ), $AP13 =""),"補休",  IF(  AND(  OR(  Z13="x",Z13="喪"  ), OR(  AA13 ="喪"  ), $AP13 =""),"喪假",  IF(  AND(  OR(  Z13="x",Z13="婚",Z13="產"  ), OR(  AA13 ="婚",AA13="產"  ), $AP13 =""),"婚(產)假",  IF(  AND(  OR(  Z13="x",Z13="公"  ), OR(  AA13 ="公"  ), $AP13 =""),"公假",  IF(  AND(  OR(  Z13="x",Z13="補",Z13="婚",Z13="公",Z13="病",Z13="事",Z13="x榮18-22"  ),OR(AA13=""), $AP13 =""  ),"18收",  IF(  AND(  OR(  Z13 ="榮14-18",Z13 ="榮10-18",Z13 ="榮06-18",Z13 ="病14-18"  ),OR(  AA13 ="x",AA13="補",AA13="婚",AA13="公",AA13="病",AA13="事",AA13="x"  ), $AP13 =""),"18放早走",  IF(  AND(  OR(  Z13 =""),OR(  AA13 ="x",AA13="補",AA13="婚",AA13="公",AA13="病",AA13="事",AA13="x榮*",AA13="榮",AA13="榮-22"  ), $AP13 =""),"18放",  IF(  AND(  OR(  Z13="當日退伍"  ),OR(  AA13="退伍",AA13="退", AA13=""  ), $AP13 =""),"當日退伍",  IF(AND(  OR(Z13="退",Z13="退伍" ), OR(AA13="退",AA13="退伍" ), $AP13 =""),"退伍","全日勤"  )  )  )  )  )  )  )  )  )  )  ),"")</f>
        <v>18放</v>
      </c>
      <c r="AA112" s="65" t="str">
        <f ca="1">IF(   (ROW(BM13)-1)&lt;=暫1!$B$2,           IF(  AND(  OR(  AA13="x",AA13="補"  ), OR(  AB13 ="x",AB13="補",AB13="x榮18-22",AB13="x公18-22",AB13="x榮22-08"  ), $AP13 =""),"全日休",  IF(  AND(  OR(  AA13="x",AA13="病"  ), OR(  AB13 ="病"  ), $AP13 =""),"病(事)假",  IF(  AND(  OR(  AA13="x",AA13="補"  ), OR(  AB13 ="補"  ), $AP13 =""),"補休",  IF(  AND(  OR(  AA13="x",AA13="喪"  ), OR(  AB13 ="喪"  ), $AP13 =""),"喪假",  IF(  AND(  OR(  AA13="x",AA13="婚",AA13="產"  ), OR(  AB13 ="婚",AB13="產"  ), $AP13 =""),"婚(產)假",  IF(  AND(  OR(  AA13="x",AA13="公"  ), OR(  AB13 ="公"  ), $AP13 =""),"公假",  IF(  AND(  OR(  AA13="x",AA13="補",AA13="婚",AA13="公",AA13="病",AA13="事",AA13="x榮18-22"  ),OR(AB13=""), $AP13 =""  ),"18收",  IF(  AND(  OR(  AA13 ="榮14-18",AA13 ="榮10-18",AA13 ="榮06-18",AA13 ="病14-18"  ),OR(  AB13 ="x",AB13="補",AB13="婚",AB13="公",AB13="病",AB13="事",AB13="x"  ), $AP13 =""),"18放早走",  IF(  AND(  OR(  AA13 =""),OR(  AB13 ="x",AB13="補",AB13="婚",AB13="公",AB13="病",AB13="事",AB13="x榮*",AB13="榮",AB13="榮-22"  ), $AP13 =""),"18放",  IF(  AND(  OR(  AA13="當日退伍"  ),OR(  AB13="退伍",AB13="退", AB13=""  ), $AP13 =""),"當日退伍",  IF(AND(  OR(AA13="退",AA13="退伍" ), OR(AB13="退",AB13="退伍" ), $AP13 =""),"退伍","全日勤"  )  )  )  )  )  )  )  )  )  )  ),"")</f>
        <v>全日休</v>
      </c>
      <c r="AB112" s="65" t="str">
        <f ca="1">IF(   (ROW(BN13)-1)&lt;=暫1!$B$2,           IF(  AND(  OR(  AB13="x",AB13="補"  ), OR(  AC13 ="x",AC13="補",AC13="x榮18-22",AC13="x公18-22",AC13="x榮22-08"  ), $AP13 =""),"全日休",  IF(  AND(  OR(  AB13="x",AB13="病"  ), OR(  AC13 ="病"  ), $AP13 =""),"病(事)假",  IF(  AND(  OR(  AB13="x",AB13="補"  ), OR(  AC13 ="補"  ), $AP13 =""),"補休",  IF(  AND(  OR(  AB13="x",AB13="喪"  ), OR(  AC13 ="喪"  ), $AP13 =""),"喪假",  IF(  AND(  OR(  AB13="x",AB13="婚",AB13="產"  ), OR(  AC13 ="婚",AC13="產"  ), $AP13 =""),"婚(產)假",  IF(  AND(  OR(  AB13="x",AB13="公"  ), OR(  AC13 ="公"  ), $AP13 =""),"公假",  IF(  AND(  OR(  AB13="x",AB13="補",AB13="婚",AB13="公",AB13="病",AB13="事",AB13="x榮18-22"  ),OR(AC13=""), $AP13 =""  ),"18收",  IF(  AND(  OR(  AB13 ="榮14-18",AB13 ="榮10-18",AB13 ="榮06-18",AB13 ="病14-18"  ),OR(  AC13 ="x",AC13="補",AC13="婚",AC13="公",AC13="病",AC13="事",AC13="x"  ), $AP13 =""),"18放早走",  IF(  AND(  OR(  AB13 =""),OR(  AC13 ="x",AC13="補",AC13="婚",AC13="公",AC13="病",AC13="事",AC13="x榮*",AC13="榮",AC13="榮-22"  ), $AP13 =""),"18放",  IF(  AND(  OR(  AB13="當日退伍"  ),OR(  AC13="退伍",AC13="退", AC13=""  ), $AP13 =""),"當日退伍",  IF(AND(  OR(AB13="退",AB13="退伍" ), OR(AC13="退",AC13="退伍" ), $AP13 =""),"退伍","全日勤"  )  )  )  )  )  )  )  )  )  )  ),"")</f>
        <v>全日休</v>
      </c>
      <c r="AC112" s="65" t="str">
        <f ca="1">IF(   (ROW(BO13)-1)&lt;=暫1!$B$2,           IF(  AND(  OR(  AC13="x",AC13="補"  ), OR(  AD13 ="x",AD13="補",AD13="x榮18-22",AD13="x公18-22",AD13="x榮22-08"  ), $AP13 =""),"全日休",  IF(  AND(  OR(  AC13="x",AC13="病"  ), OR(  AD13 ="病"  ), $AP13 =""),"病(事)假",  IF(  AND(  OR(  AC13="x",AC13="補"  ), OR(  AD13 ="補"  ), $AP13 =""),"補休",  IF(  AND(  OR(  AC13="x",AC13="喪"  ), OR(  AD13 ="喪"  ), $AP13 =""),"喪假",  IF(  AND(  OR(  AC13="x",AC13="婚",AC13="產"  ), OR(  AD13 ="婚",AD13="產"  ), $AP13 =""),"婚(產)假",  IF(  AND(  OR(  AC13="x",AC13="公"  ), OR(  AD13 ="公"  ), $AP13 =""),"公假",  IF(  AND(  OR(  AC13="x",AC13="補",AC13="婚",AC13="公",AC13="病",AC13="事",AC13="x榮18-22"  ),OR(AD13=""), $AP13 =""  ),"18收",  IF(  AND(  OR(  AC13 ="榮14-18",AC13 ="榮10-18",AC13 ="榮06-18",AC13 ="病14-18"  ),OR(  AD13 ="x",AD13="補",AD13="婚",AD13="公",AD13="病",AD13="事",AD13="x"  ), $AP13 =""),"18放早走",  IF(  AND(  OR(  AC13 =""),OR(  AD13 ="x",AD13="補",AD13="婚",AD13="公",AD13="病",AD13="事",AD13="x榮*",AD13="榮",AD13="榮-22"  ), $AP13 =""),"18放",  IF(  AND(  OR(  AC13="當日退伍"  ),OR(  AD13="退伍",AD13="退", AD13=""  ), $AP13 =""),"當日退伍",  IF(AND(  OR(AC13="退",AC13="退伍" ), OR(AD13="退",AD13="退伍" ), $AP13 =""),"退伍","全日勤"  )  )  )  )  )  )  )  )  )  )  ),"")</f>
        <v>全日休</v>
      </c>
      <c r="AD112" s="65" t="str">
        <f ca="1">IF(   (ROW(BP13)-1)&lt;=暫1!$B$2,           IF(  AND(  OR(  AD13="x",AD13="補"  ), OR(  AE13 ="x",AE13="補",AE13="x榮18-22",AE13="x公18-22",AE13="x榮22-08"  ), $AP13 =""),"全日休",  IF(  AND(  OR(  AD13="x",AD13="病"  ), OR(  AE13 ="病"  ), $AP13 =""),"病(事)假",  IF(  AND(  OR(  AD13="x",AD13="補"  ), OR(  AE13 ="補"  ), $AP13 =""),"補休",  IF(  AND(  OR(  AD13="x",AD13="喪"  ), OR(  AE13 ="喪"  ), $AP13 =""),"喪假",  IF(  AND(  OR(  AD13="x",AD13="婚",AD13="產"  ), OR(  AE13 ="婚",AE13="產"  ), $AP13 =""),"婚(產)假",  IF(  AND(  OR(  AD13="x",AD13="公"  ), OR(  AE13 ="公"  ), $AP13 =""),"公假",  IF(  AND(  OR(  AD13="x",AD13="補",AD13="婚",AD13="公",AD13="病",AD13="事",AD13="x榮18-22"  ),OR(AE13=""), $AP13 =""  ),"18收",  IF(  AND(  OR(  AD13 ="榮14-18",AD13 ="榮10-18",AD13 ="榮06-18",AD13 ="病14-18"  ),OR(  AE13 ="x",AE13="補",AE13="婚",AE13="公",AE13="病",AE13="事",AE13="x"  ), $AP13 =""),"18放早走",  IF(  AND(  OR(  AD13 =""),OR(  AE13 ="x",AE13="補",AE13="婚",AE13="公",AE13="病",AE13="事",AE13="x榮*",AE13="榮",AE13="榮-22"  ), $AP13 =""),"18放",  IF(  AND(  OR(  AD13="當日退伍"  ),OR(  AE13="退伍",AE13="退", AE13=""  ), $AP13 =""),"當日退伍",  IF(AND(  OR(AD13="退",AD13="退伍" ), OR(AE13="退",AE13="退伍" ), $AP13 =""),"退伍","全日勤"  )  )  )  )  )  )  )  )  )  )  ),"")</f>
        <v>18收</v>
      </c>
      <c r="AE112" s="65" t="str">
        <f ca="1">IF(   (ROW(BQ13)-1)&lt;=暫1!$B$2,           IF(  AND(  OR(  AE13="x",AE13="補"  ), OR(  AF13 ="x",AF13="補",AF13="x榮18-22",AF13="x公18-22",AF13="x榮22-08"  ), $AP13 =""),"全日休",  IF(  AND(  OR(  AE13="x",AE13="病"  ), OR(  AF13 ="病"  ), $AP13 =""),"病(事)假",  IF(  AND(  OR(  AE13="x",AE13="補"  ), OR(  AF13 ="補"  ), $AP13 =""),"補休",  IF(  AND(  OR(  AE13="x",AE13="喪"  ), OR(  AF13 ="喪"  ), $AP13 =""),"喪假",  IF(  AND(  OR(  AE13="x",AE13="婚",AE13="產"  ), OR(  AF13 ="婚",AF13="產"  ), $AP13 =""),"婚(產)假",  IF(  AND(  OR(  AE13="x",AE13="公"  ), OR(  AF13 ="公"  ), $AP13 =""),"公假",  IF(  AND(  OR(  AE13="x",AE13="補",AE13="婚",AE13="公",AE13="病",AE13="事",AE13="x榮18-22"  ),OR(AF13=""), $AP13 =""  ),"18收",  IF(  AND(  OR(  AE13 ="榮14-18",AE13 ="榮10-18",AE13 ="榮06-18",AE13 ="病14-18"  ),OR(  AF13 ="x",AF13="補",AF13="婚",AF13="公",AF13="病",AF13="事",AF13="x"  ), $AP13 =""),"18放早走",  IF(  AND(  OR(  AE13 =""),OR(  AF13 ="x",AF13="補",AF13="婚",AF13="公",AF13="病",AF13="事",AF13="x榮*",AF13="榮",AF13="榮-22"  ), $AP13 =""),"18放",  IF(  AND(  OR(  AE13="當日退伍"  ),OR(  AF13="退伍",AF13="退", AF13=""  ), $AP13 =""),"當日退伍",  IF(AND(  OR(AE13="退",AE13="退伍" ), OR(AF13="退",AF13="退伍" ), $AP13 =""),"退伍","全日勤"  )  )  )  )  )  )  )  )  )  )  ),"")</f>
        <v>全日勤</v>
      </c>
      <c r="AF112" s="65" t="str">
        <f ca="1">IF(   (ROW(BR13)-1)&lt;=暫1!$B$2,           IF(  AND(  OR(  AF13="x",AF13="補"  ), OR(  AG13 ="x",AG13="補",AG13="x榮18-22",AG13="x公18-22",AG13="x榮22-08"  ), $AP13 =""),"全日休",  IF(  AND(  OR(  AF13="x",AF13="病"  ), OR(  AG13 ="病"  ), $AP13 =""),"病(事)假",  IF(  AND(  OR(  AF13="x",AF13="補"  ), OR(  AG13 ="補"  ), $AP13 =""),"補休",  IF(  AND(  OR(  AF13="x",AF13="喪"  ), OR(  AG13 ="喪"  ), $AP13 =""),"喪假",  IF(  AND(  OR(  AF13="x",AF13="婚",AF13="產"  ), OR(  AG13 ="婚",AG13="產"  ), $AP13 =""),"婚(產)假",  IF(  AND(  OR(  AF13="x",AF13="公"  ), OR(  AG13 ="公"  ), $AP13 =""),"公假",  IF(  AND(  OR(  AF13="x",AF13="補",AF13="婚",AF13="公",AF13="病",AF13="事",AF13="x榮18-22"  ),OR(AG13=""), $AP13 =""  ),"18收",  IF(  AND(  OR(  AF13 ="榮14-18",AF13 ="榮10-18",AF13 ="榮06-18",AF13 ="病14-18"  ),OR(  AG13 ="x",AG13="補",AG13="婚",AG13="公",AG13="病",AG13="事",AG13="x"  ), $AP13 =""),"18放早走",  IF(  AND(  OR(  AF13 =""),OR(  AG13 ="x",AG13="補",AG13="婚",AG13="公",AG13="病",AG13="事",AG13="x榮*",AG13="榮",AG13="榮-22"  ), $AP13 =""),"18放",  IF(  AND(  OR(  AF13="當日退伍"  ),OR(  AG13="退伍",AG13="退", AG13=""  ), $AP13 =""),"當日退伍",  IF(AND(  OR(AF13="退",AF13="退伍" ), OR(AG13="退",AG13="退伍" ), $AP13 =""),"退伍","全日勤"  )  )  )  )  )  )  )  )  )  )  ),"")</f>
        <v>全日勤</v>
      </c>
      <c r="AG112" s="65" t="str">
        <f ca="1">IF(   (ROW(BS13)-1)&lt;=暫1!$B$2,           IF(  AND(  OR(  AG13="x",AG13="補"  ), OR(  AH13 ="x",AH13="補",AH13="x榮18-22",AH13="x公18-22",AH13="x榮22-08"  ), $AP13 =""),"全日休",  IF(  AND(  OR(  AG13="x",AG13="病"  ), OR(  AH13 ="病"  ), $AP13 =""),"病(事)假",  IF(  AND(  OR(  AG13="x",AG13="補"  ), OR(  AH13 ="補"  ), $AP13 =""),"補休",  IF(  AND(  OR(  AG13="x",AG13="喪"  ), OR(  AH13 ="喪"  ), $AP13 =""),"喪假",  IF(  AND(  OR(  AG13="x",AG13="婚",AG13="產"  ), OR(  AH13 ="婚",AH13="產"  ), $AP13 =""),"婚(產)假",  IF(  AND(  OR(  AG13="x",AG13="公"  ), OR(  AH13 ="公"  ), $AP13 =""),"公假",  IF(  AND(  OR(  AG13="x",AG13="補",AG13="婚",AG13="公",AG13="病",AG13="事",AG13="x榮18-22"  ),OR(AH13=""), $AP13 =""  ),"18收",  IF(  AND(  OR(  AG13 ="榮14-18",AG13 ="榮10-18",AG13 ="榮06-18",AG13 ="病14-18"  ),OR(  AH13 ="x",AH13="補",AH13="婚",AH13="公",AH13="病",AH13="事",AH13="x"  ), $AP13 =""),"18放早走",  IF(  AND(  OR(  AG13 =""),OR(  AH13 ="x",AH13="補",AH13="婚",AH13="公",AH13="病",AH13="事",AH13="x榮*",AH13="榮",AH13="榮-22"  ), $AP13 =""),"18放",  IF(  AND(  OR(  AG13="當日退伍"  ),OR(  AH13="退伍",AH13="退", AH13=""  ), $AP13 =""),"當日退伍",  IF(AND(  OR(AG13="退",AG13="退伍" ), OR(AH13="退",AH13="退伍" ), $AP13 =""),"退伍","全日勤"  )  )  )  )  )  )  )  )  )  )  ),"")</f>
        <v>全日勤</v>
      </c>
      <c r="AH112" s="65"/>
      <c r="AI112" s="65"/>
      <c r="AJ112" s="65"/>
      <c r="AO112" s="75"/>
      <c r="AP112" s="62"/>
      <c r="AU112" s="62"/>
      <c r="AY112" s="62"/>
      <c r="AZ112" s="62"/>
      <c r="BA112" s="62"/>
    </row>
    <row r="113" spans="1:55" s="194" customFormat="1" ht="25.5" customHeight="1">
      <c r="A113" s="65">
        <f t="shared" si="14"/>
        <v>13</v>
      </c>
      <c r="B113" s="193" t="str">
        <f t="shared" si="15"/>
        <v>柯俊亦</v>
      </c>
      <c r="C113" s="65" t="str">
        <f ca="1">IF(   (ROW(AO14)-1)&lt;=暫1!$B$2,           IF(  AND(  OR(  C14="x",C14="補"  ), OR(  D14 ="x",D14="補",D14="x榮18-22",D14="x公18-22",D14="x榮22-08"  ), $AP14 =""),"全日休",  IF(  AND(  OR(  C14="x",C14="病"  ), OR(  D14 ="病"  ), $AP14 =""),"病(事)假",  IF(  AND(  OR(  C14="x",C14="補"  ), OR(  D14 ="補"  ), $AP14 =""),"補休",  IF(  AND(  OR(  C14="x",C14="喪"  ), OR(  D14 ="喪"  ), $AP14 =""),"喪假",  IF(  AND(  OR(  C14="x",C14="婚",C14="產"  ), OR(  D14 ="婚",D14="產"  ), $AP14 =""),"婚(產)假",  IF(  AND(  OR(  C14="x",C14="公"  ), OR(  D14 ="公"  ), $AP14 =""),"公假",  IF(  AND(  OR(  C14="x",C14="補",C14="婚",C14="公",C14="病",C14="事",C14="x榮18-22"  ),OR(D14=""), $AP14 =""  ),"18收",  IF(  AND(  OR(  C14 ="榮14-18",C14 ="榮10-18",C14 ="榮06-18",C14 ="病14-18"  ),OR(  D14 ="x",D14="補",D14="婚",D14="公",D14="病",D14="事",D14="x"  ), $AP14 =""),"18放早走",  IF(  AND(  OR(  C14 =""),OR(  D14 ="x",D14="補",D14="婚",D14="公",D14="病",D14="事",D14="x榮*",D14="榮",D14="榮-22"  ), $AP14 =""),"18放",  IF(  AND(  OR(  C14="當日退伍"  ),OR(  D14="退伍",D14="退", D14=""  ), $AP14 =""),"當日退伍",  IF(AND(  OR(C14="退",C14="退伍" ), OR(D14="退",D14="退伍" ), $AP14 =""),"退伍","全日勤"  )  )  )  )  )  )  )  )  )  )  ),"")</f>
        <v>全日勤</v>
      </c>
      <c r="D113" s="65" t="str">
        <f ca="1">IF(   (ROW(AP14)-1)&lt;=暫1!$B$2,           IF(  AND(  OR(  D14="x",D14="補"  ), OR(  E14 ="x",E14="補",E14="x榮18-22",E14="x公18-22",E14="x榮22-08"  ), $AP14 =""),"全日休",  IF(  AND(  OR(  D14="x",D14="病"  ), OR(  E14 ="病"  ), $AP14 =""),"病(事)假",  IF(  AND(  OR(  D14="x",D14="補"  ), OR(  E14 ="補"  ), $AP14 =""),"補休",  IF(  AND(  OR(  D14="x",D14="喪"  ), OR(  E14 ="喪"  ), $AP14 =""),"喪假",  IF(  AND(  OR(  D14="x",D14="婚",D14="產"  ), OR(  E14 ="婚",E14="產"  ), $AP14 =""),"婚(產)假",  IF(  AND(  OR(  D14="x",D14="公"  ), OR(  E14 ="公"  ), $AP14 =""),"公假",  IF(  AND(  OR(  D14="x",D14="補",D14="婚",D14="公",D14="病",D14="事",D14="x榮18-22"  ),OR(E14=""), $AP14 =""  ),"18收",  IF(  AND(  OR(  D14 ="榮14-18",D14 ="榮10-18",D14 ="榮06-18",D14 ="病14-18"  ),OR(  E14 ="x",E14="補",E14="婚",E14="公",E14="病",E14="事",E14="x"  ), $AP14 =""),"18放早走",  IF(  AND(  OR(  D14 =""),OR(  E14 ="x",E14="補",E14="婚",E14="公",E14="病",E14="事",E14="x榮*",E14="榮",E14="榮-22"  ), $AP14 =""),"18放",  IF(  AND(  OR(  D14="當日退伍"  ),OR(  E14="退伍",E14="退", E14=""  ), $AP14 =""),"當日退伍",  IF(AND(  OR(D14="退",D14="退伍" ), OR(E14="退",E14="退伍" ), $AP14 =""),"退伍","全日勤"  )  )  )  )  )  )  )  )  )  )  ),"")</f>
        <v>全日勤</v>
      </c>
      <c r="E113" s="65" t="str">
        <f ca="1">IF(   (ROW(AQ14)-1)&lt;=暫1!$B$2,           IF(  AND(  OR(  E14="x",E14="補"  ), OR(  F14 ="x",F14="補",F14="x榮18-22",F14="x公18-22",F14="x榮22-08"  ), $AP14 =""),"全日休",  IF(  AND(  OR(  E14="x",E14="病"  ), OR(  F14 ="病"  ), $AP14 =""),"病(事)假",  IF(  AND(  OR(  E14="x",E14="補"  ), OR(  F14 ="補"  ), $AP14 =""),"補休",  IF(  AND(  OR(  E14="x",E14="喪"  ), OR(  F14 ="喪"  ), $AP14 =""),"喪假",  IF(  AND(  OR(  E14="x",E14="婚",E14="產"  ), OR(  F14 ="婚",F14="產"  ), $AP14 =""),"婚(產)假",  IF(  AND(  OR(  E14="x",E14="公"  ), OR(  F14 ="公"  ), $AP14 =""),"公假",  IF(  AND(  OR(  E14="x",E14="補",E14="婚",E14="公",E14="病",E14="事",E14="x榮18-22"  ),OR(F14=""), $AP14 =""  ),"18收",  IF(  AND(  OR(  E14 ="榮14-18",E14 ="榮10-18",E14 ="榮06-18",E14 ="病14-18"  ),OR(  F14 ="x",F14="補",F14="婚",F14="公",F14="病",F14="事",F14="x"  ), $AP14 =""),"18放早走",  IF(  AND(  OR(  E14 =""),OR(  F14 ="x",F14="補",F14="婚",F14="公",F14="病",F14="事",F14="x榮*",F14="榮",F14="榮-22"  ), $AP14 =""),"18放",  IF(  AND(  OR(  E14="當日退伍"  ),OR(  F14="退伍",F14="退", F14=""  ), $AP14 =""),"當日退伍",  IF(AND(  OR(E14="退",E14="退伍" ), OR(F14="退",F14="退伍" ), $AP14 =""),"退伍","全日勤"  )  )  )  )  )  )  )  )  )  )  ),"")</f>
        <v>全日勤</v>
      </c>
      <c r="F113" s="65" t="str">
        <f ca="1">IF(   (ROW(AR14)-1)&lt;=暫1!$B$2,           IF(  AND(  OR(  F14="x",F14="補"  ), OR(  G14 ="x",G14="補",G14="x榮18-22",G14="x公18-22",G14="x榮22-08"  ), $AP14 =""),"全日休",  IF(  AND(  OR(  F14="x",F14="病"  ), OR(  G14 ="病"  ), $AP14 =""),"病(事)假",  IF(  AND(  OR(  F14="x",F14="補"  ), OR(  G14 ="補"  ), $AP14 =""),"補休",  IF(  AND(  OR(  F14="x",F14="喪"  ), OR(  G14 ="喪"  ), $AP14 =""),"喪假",  IF(  AND(  OR(  F14="x",F14="婚",F14="產"  ), OR(  G14 ="婚",G14="產"  ), $AP14 =""),"婚(產)假",  IF(  AND(  OR(  F14="x",F14="公"  ), OR(  G14 ="公"  ), $AP14 =""),"公假",  IF(  AND(  OR(  F14="x",F14="補",F14="婚",F14="公",F14="病",F14="事",F14="x榮18-22"  ),OR(G14=""), $AP14 =""  ),"18收",  IF(  AND(  OR(  F14 ="榮14-18",F14 ="榮10-18",F14 ="榮06-18",F14 ="病14-18"  ),OR(  G14 ="x",G14="補",G14="婚",G14="公",G14="病",G14="事",G14="x"  ), $AP14 =""),"18放早走",  IF(  AND(  OR(  F14 =""),OR(  G14 ="x",G14="補",G14="婚",G14="公",G14="病",G14="事",G14="x榮*",G14="榮",G14="榮-22"  ), $AP14 =""),"18放",  IF(  AND(  OR(  F14="當日退伍"  ),OR(  G14="退伍",G14="退", G14=""  ), $AP14 =""),"當日退伍",  IF(AND(  OR(F14="退",F14="退伍" ), OR(G14="退",G14="退伍" ), $AP14 =""),"退伍","全日勤"  )  )  )  )  )  )  )  )  )  )  ),"")</f>
        <v>全日勤</v>
      </c>
      <c r="G113" s="65" t="str">
        <f ca="1">IF(   (ROW(AS14)-1)&lt;=暫1!$B$2,           IF(  AND(  OR(  G14="x",G14="補"  ), OR(  H14 ="x",H14="補",H14="x榮18-22",H14="x公18-22",H14="x榮22-08"  ), $AP14 =""),"全日休",  IF(  AND(  OR(  G14="x",G14="病"  ), OR(  H14 ="病"  ), $AP14 =""),"病(事)假",  IF(  AND(  OR(  G14="x",G14="補"  ), OR(  H14 ="補"  ), $AP14 =""),"補休",  IF(  AND(  OR(  G14="x",G14="喪"  ), OR(  H14 ="喪"  ), $AP14 =""),"喪假",  IF(  AND(  OR(  G14="x",G14="婚",G14="產"  ), OR(  H14 ="婚",H14="產"  ), $AP14 =""),"婚(產)假",  IF(  AND(  OR(  G14="x",G14="公"  ), OR(  H14 ="公"  ), $AP14 =""),"公假",  IF(  AND(  OR(  G14="x",G14="補",G14="婚",G14="公",G14="病",G14="事",G14="x榮18-22"  ),OR(H14=""), $AP14 =""  ),"18收",  IF(  AND(  OR(  G14 ="榮14-18",G14 ="榮10-18",G14 ="榮06-18",G14 ="病14-18"  ),OR(  H14 ="x",H14="補",H14="婚",H14="公",H14="病",H14="事",H14="x"  ), $AP14 =""),"18放早走",  IF(  AND(  OR(  G14 =""),OR(  H14 ="x",H14="補",H14="婚",H14="公",H14="病",H14="事",H14="x榮*",H14="榮",H14="榮-22"  ), $AP14 =""),"18放",  IF(  AND(  OR(  G14="當日退伍"  ),OR(  H14="退伍",H14="退", H14=""  ), $AP14 =""),"當日退伍",  IF(AND(  OR(G14="退",G14="退伍" ), OR(H14="退",H14="退伍" ), $AP14 =""),"退伍","全日勤"  )  )  )  )  )  )  )  )  )  )  ),"")</f>
        <v>全日勤</v>
      </c>
      <c r="H113" s="65" t="str">
        <f ca="1">IF(   (ROW(AT14)-1)&lt;=暫1!$B$2,           IF(  AND(  OR(  H14="x",H14="補"  ), OR(  I14 ="x",I14="補",I14="x榮18-22",I14="x公18-22",I14="x榮22-08"  ), $AP14 =""),"全日休",  IF(  AND(  OR(  H14="x",H14="病"  ), OR(  I14 ="病"  ), $AP14 =""),"病(事)假",  IF(  AND(  OR(  H14="x",H14="補"  ), OR(  I14 ="補"  ), $AP14 =""),"補休",  IF(  AND(  OR(  H14="x",H14="喪"  ), OR(  I14 ="喪"  ), $AP14 =""),"喪假",  IF(  AND(  OR(  H14="x",H14="婚",H14="產"  ), OR(  I14 ="婚",I14="產"  ), $AP14 =""),"婚(產)假",  IF(  AND(  OR(  H14="x",H14="公"  ), OR(  I14 ="公"  ), $AP14 =""),"公假",  IF(  AND(  OR(  H14="x",H14="補",H14="婚",H14="公",H14="病",H14="事",H14="x榮18-22"  ),OR(I14=""), $AP14 =""  ),"18收",  IF(  AND(  OR(  H14 ="榮14-18",H14 ="榮10-18",H14 ="榮06-18",H14 ="病14-18"  ),OR(  I14 ="x",I14="補",I14="婚",I14="公",I14="病",I14="事",I14="x"  ), $AP14 =""),"18放早走",  IF(  AND(  OR(  H14 =""),OR(  I14 ="x",I14="補",I14="婚",I14="公",I14="病",I14="事",I14="x榮*",I14="榮",I14="榮-22"  ), $AP14 =""),"18放",  IF(  AND(  OR(  H14="當日退伍"  ),OR(  I14="退伍",I14="退", I14=""  ), $AP14 =""),"當日退伍",  IF(AND(  OR(H14="退",H14="退伍" ), OR(I14="退",I14="退伍" ), $AP14 =""),"退伍","全日勤"  )  )  )  )  )  )  )  )  )  )  ),"")</f>
        <v>全日勤</v>
      </c>
      <c r="I113" s="65" t="str">
        <f ca="1">IF(   (ROW(AU14)-1)&lt;=暫1!$B$2,           IF(  AND(  OR(  I14="x",I14="補"  ), OR(  J14 ="x",J14="補",J14="x榮18-22",J14="x公18-22",J14="x榮22-08"  ), $AP14 =""),"全日休",  IF(  AND(  OR(  I14="x",I14="病"  ), OR(  J14 ="病"  ), $AP14 =""),"病(事)假",  IF(  AND(  OR(  I14="x",I14="補"  ), OR(  J14 ="補"  ), $AP14 =""),"補休",  IF(  AND(  OR(  I14="x",I14="喪"  ), OR(  J14 ="喪"  ), $AP14 =""),"喪假",  IF(  AND(  OR(  I14="x",I14="婚",I14="產"  ), OR(  J14 ="婚",J14="產"  ), $AP14 =""),"婚(產)假",  IF(  AND(  OR(  I14="x",I14="公"  ), OR(  J14 ="公"  ), $AP14 =""),"公假",  IF(  AND(  OR(  I14="x",I14="補",I14="婚",I14="公",I14="病",I14="事",I14="x榮18-22"  ),OR(J14=""), $AP14 =""  ),"18收",  IF(  AND(  OR(  I14 ="榮14-18",I14 ="榮10-18",I14 ="榮06-18",I14 ="病14-18"  ),OR(  J14 ="x",J14="補",J14="婚",J14="公",J14="病",J14="事",J14="x"  ), $AP14 =""),"18放早走",  IF(  AND(  OR(  I14 =""),OR(  J14 ="x",J14="補",J14="婚",J14="公",J14="病",J14="事",J14="x榮*",J14="榮",J14="榮-22"  ), $AP14 =""),"18放",  IF(  AND(  OR(  I14="當日退伍"  ),OR(  J14="退伍",J14="退", J14=""  ), $AP14 =""),"當日退伍",  IF(AND(  OR(I14="退",I14="退伍" ), OR(J14="退",J14="退伍" ), $AP14 =""),"退伍","全日勤"  )  )  )  )  )  )  )  )  )  )  ),"")</f>
        <v>全日勤</v>
      </c>
      <c r="J113" s="65" t="str">
        <f ca="1">IF(   (ROW(AV14)-1)&lt;=暫1!$B$2,           IF(  AND(  OR(  J14="x",J14="補"  ), OR(  K14 ="x",K14="補",K14="x榮18-22",K14="x公18-22",K14="x榮22-08"  ), $AP14 =""),"全日休",  IF(  AND(  OR(  J14="x",J14="病"  ), OR(  K14 ="病"  ), $AP14 =""),"病(事)假",  IF(  AND(  OR(  J14="x",J14="補"  ), OR(  K14 ="補"  ), $AP14 =""),"補休",  IF(  AND(  OR(  J14="x",J14="喪"  ), OR(  K14 ="喪"  ), $AP14 =""),"喪假",  IF(  AND(  OR(  J14="x",J14="婚",J14="產"  ), OR(  K14 ="婚",K14="產"  ), $AP14 =""),"婚(產)假",  IF(  AND(  OR(  J14="x",J14="公"  ), OR(  K14 ="公"  ), $AP14 =""),"公假",  IF(  AND(  OR(  J14="x",J14="補",J14="婚",J14="公",J14="病",J14="事",J14="x榮18-22"  ),OR(K14=""), $AP14 =""  ),"18收",  IF(  AND(  OR(  J14 ="榮14-18",J14 ="榮10-18",J14 ="榮06-18",J14 ="病14-18"  ),OR(  K14 ="x",K14="補",K14="婚",K14="公",K14="病",K14="事",K14="x"  ), $AP14 =""),"18放早走",  IF(  AND(  OR(  J14 =""),OR(  K14 ="x",K14="補",K14="婚",K14="公",K14="病",K14="事",K14="x榮*",K14="榮",K14="榮-22"  ), $AP14 =""),"18放",  IF(  AND(  OR(  J14="當日退伍"  ),OR(  K14="退伍",K14="退", K14=""  ), $AP14 =""),"當日退伍",  IF(AND(  OR(J14="退",J14="退伍" ), OR(K14="退",K14="退伍" ), $AP14 =""),"退伍","全日勤"  )  )  )  )  )  )  )  )  )  )  ),"")</f>
        <v>全日勤</v>
      </c>
      <c r="K113" s="65" t="str">
        <f ca="1">IF(   (ROW(AW14)-1)&lt;=暫1!$B$2,           IF(  AND(  OR(  K14="x",K14="補"  ), OR(  L14 ="x",L14="補",L14="x榮18-22",L14="x公18-22",L14="x榮22-08"  ), $AP14 =""),"全日休",  IF(  AND(  OR(  K14="x",K14="病"  ), OR(  L14 ="病"  ), $AP14 =""),"病(事)假",  IF(  AND(  OR(  K14="x",K14="補"  ), OR(  L14 ="補"  ), $AP14 =""),"補休",  IF(  AND(  OR(  K14="x",K14="喪"  ), OR(  L14 ="喪"  ), $AP14 =""),"喪假",  IF(  AND(  OR(  K14="x",K14="婚",K14="產"  ), OR(  L14 ="婚",L14="產"  ), $AP14 =""),"婚(產)假",  IF(  AND(  OR(  K14="x",K14="公"  ), OR(  L14 ="公"  ), $AP14 =""),"公假",  IF(  AND(  OR(  K14="x",K14="補",K14="婚",K14="公",K14="病",K14="事",K14="x榮18-22"  ),OR(L14=""), $AP14 =""  ),"18收",  IF(  AND(  OR(  K14 ="榮14-18",K14 ="榮10-18",K14 ="榮06-18",K14 ="病14-18"  ),OR(  L14 ="x",L14="補",L14="婚",L14="公",L14="病",L14="事",L14="x"  ), $AP14 =""),"18放早走",  IF(  AND(  OR(  K14 =""),OR(  L14 ="x",L14="補",L14="婚",L14="公",L14="病",L14="事",L14="x榮*",L14="榮",L14="榮-22"  ), $AP14 =""),"18放",  IF(  AND(  OR(  K14="當日退伍"  ),OR(  L14="退伍",L14="退", L14=""  ), $AP14 =""),"當日退伍",  IF(AND(  OR(K14="退",K14="退伍" ), OR(L14="退",L14="退伍" ), $AP14 =""),"退伍","全日勤"  )  )  )  )  )  )  )  )  )  )  ),"")</f>
        <v>全日勤</v>
      </c>
      <c r="L113" s="65" t="str">
        <f ca="1">IF(   (ROW(AX14)-1)&lt;=暫1!$B$2,           IF(  AND(  OR(  L14="x",L14="補"  ), OR(  M14 ="x",M14="補",M14="x榮18-22",M14="x公18-22",M14="x榮22-08"  ), $AP14 =""),"全日休",  IF(  AND(  OR(  L14="x",L14="病"  ), OR(  M14 ="病"  ), $AP14 =""),"病(事)假",  IF(  AND(  OR(  L14="x",L14="補"  ), OR(  M14 ="補"  ), $AP14 =""),"補休",  IF(  AND(  OR(  L14="x",L14="喪"  ), OR(  M14 ="喪"  ), $AP14 =""),"喪假",  IF(  AND(  OR(  L14="x",L14="婚",L14="產"  ), OR(  M14 ="婚",M14="產"  ), $AP14 =""),"婚(產)假",  IF(  AND(  OR(  L14="x",L14="公"  ), OR(  M14 ="公"  ), $AP14 =""),"公假",  IF(  AND(  OR(  L14="x",L14="補",L14="婚",L14="公",L14="病",L14="事",L14="x榮18-22"  ),OR(M14=""), $AP14 =""  ),"18收",  IF(  AND(  OR(  L14 ="榮14-18",L14 ="榮10-18",L14 ="榮06-18",L14 ="病14-18"  ),OR(  M14 ="x",M14="補",M14="婚",M14="公",M14="病",M14="事",M14="x"  ), $AP14 =""),"18放早走",  IF(  AND(  OR(  L14 =""),OR(  M14 ="x",M14="補",M14="婚",M14="公",M14="病",M14="事",M14="x榮*",M14="榮",M14="榮-22"  ), $AP14 =""),"18放",  IF(  AND(  OR(  L14="當日退伍"  ),OR(  M14="退伍",M14="退", M14=""  ), $AP14 =""),"當日退伍",  IF(AND(  OR(L14="退",L14="退伍" ), OR(M14="退",M14="退伍" ), $AP14 =""),"退伍","全日勤"  )  )  )  )  )  )  )  )  )  )  ),"")</f>
        <v>全日勤</v>
      </c>
      <c r="M113" s="65" t="str">
        <f ca="1">IF(   (ROW(AY14)-1)&lt;=暫1!$B$2,           IF(  AND(  OR(  M14="x",M14="補"  ), OR(  N14 ="x",N14="補",N14="x榮18-22",N14="x公18-22",N14="x榮22-08"  ), $AP14 =""),"全日休",  IF(  AND(  OR(  M14="x",M14="病"  ), OR(  N14 ="病"  ), $AP14 =""),"病(事)假",  IF(  AND(  OR(  M14="x",M14="補"  ), OR(  N14 ="補"  ), $AP14 =""),"補休",  IF(  AND(  OR(  M14="x",M14="喪"  ), OR(  N14 ="喪"  ), $AP14 =""),"喪假",  IF(  AND(  OR(  M14="x",M14="婚",M14="產"  ), OR(  N14 ="婚",N14="產"  ), $AP14 =""),"婚(產)假",  IF(  AND(  OR(  M14="x",M14="公"  ), OR(  N14 ="公"  ), $AP14 =""),"公假",  IF(  AND(  OR(  M14="x",M14="補",M14="婚",M14="公",M14="病",M14="事",M14="x榮18-22"  ),OR(N14=""), $AP14 =""  ),"18收",  IF(  AND(  OR(  M14 ="榮14-18",M14 ="榮10-18",M14 ="榮06-18",M14 ="病14-18"  ),OR(  N14 ="x",N14="補",N14="婚",N14="公",N14="病",N14="事",N14="x"  ), $AP14 =""),"18放早走",  IF(  AND(  OR(  M14 =""),OR(  N14 ="x",N14="補",N14="婚",N14="公",N14="病",N14="事",N14="x榮*",N14="榮",N14="榮-22"  ), $AP14 =""),"18放",  IF(  AND(  OR(  M14="當日退伍"  ),OR(  N14="退伍",N14="退", N14=""  ), $AP14 =""),"當日退伍",  IF(AND(  OR(M14="退",M14="退伍" ), OR(N14="退",N14="退伍" ), $AP14 =""),"退伍","全日勤"  )  )  )  )  )  )  )  )  )  )  ),"")</f>
        <v>全日勤</v>
      </c>
      <c r="N113" s="65" t="str">
        <f ca="1">IF(   (ROW(AZ14)-1)&lt;=暫1!$B$2,           IF(  AND(  OR(  N14="x",N14="補"  ), OR(  O14 ="x",O14="補",O14="x榮18-22",O14="x公18-22",O14="x榮22-08"  ), $AP14 =""),"全日休",  IF(  AND(  OR(  N14="x",N14="病"  ), OR(  O14 ="病"  ), $AP14 =""),"病(事)假",  IF(  AND(  OR(  N14="x",N14="補"  ), OR(  O14 ="補"  ), $AP14 =""),"補休",  IF(  AND(  OR(  N14="x",N14="喪"  ), OR(  O14 ="喪"  ), $AP14 =""),"喪假",  IF(  AND(  OR(  N14="x",N14="婚",N14="產"  ), OR(  O14 ="婚",O14="產"  ), $AP14 =""),"婚(產)假",  IF(  AND(  OR(  N14="x",N14="公"  ), OR(  O14 ="公"  ), $AP14 =""),"公假",  IF(  AND(  OR(  N14="x",N14="補",N14="婚",N14="公",N14="病",N14="事",N14="x榮18-22"  ),OR(O14=""), $AP14 =""  ),"18收",  IF(  AND(  OR(  N14 ="榮14-18",N14 ="榮10-18",N14 ="榮06-18",N14 ="病14-18"  ),OR(  O14 ="x",O14="補",O14="婚",O14="公",O14="病",O14="事",O14="x"  ), $AP14 =""),"18放早走",  IF(  AND(  OR(  N14 =""),OR(  O14 ="x",O14="補",O14="婚",O14="公",O14="病",O14="事",O14="x榮*",O14="榮",O14="榮-22"  ), $AP14 =""),"18放",  IF(  AND(  OR(  N14="當日退伍"  ),OR(  O14="退伍",O14="退", O14=""  ), $AP14 =""),"當日退伍",  IF(AND(  OR(N14="退",N14="退伍" ), OR(O14="退",O14="退伍" ), $AP14 =""),"退伍","全日勤"  )  )  )  )  )  )  )  )  )  )  ),"")</f>
        <v>全日勤</v>
      </c>
      <c r="O113" s="65" t="str">
        <f ca="1">IF(   (ROW(BA14)-1)&lt;=暫1!$B$2,           IF(  AND(  OR(  O14="x",O14="補"  ), OR(  P14 ="x",P14="補",P14="x榮18-22",P14="x公18-22",P14="x榮22-08"  ), $AP14 =""),"全日休",  IF(  AND(  OR(  O14="x",O14="病"  ), OR(  P14 ="病"  ), $AP14 =""),"病(事)假",  IF(  AND(  OR(  O14="x",O14="補"  ), OR(  P14 ="補"  ), $AP14 =""),"補休",  IF(  AND(  OR(  O14="x",O14="喪"  ), OR(  P14 ="喪"  ), $AP14 =""),"喪假",  IF(  AND(  OR(  O14="x",O14="婚",O14="產"  ), OR(  P14 ="婚",P14="產"  ), $AP14 =""),"婚(產)假",  IF(  AND(  OR(  O14="x",O14="公"  ), OR(  P14 ="公"  ), $AP14 =""),"公假",  IF(  AND(  OR(  O14="x",O14="補",O14="婚",O14="公",O14="病",O14="事",O14="x榮18-22"  ),OR(P14=""), $AP14 =""  ),"18收",  IF(  AND(  OR(  O14 ="榮14-18",O14 ="榮10-18",O14 ="榮06-18",O14 ="病14-18"  ),OR(  P14 ="x",P14="補",P14="婚",P14="公",P14="病",P14="事",P14="x"  ), $AP14 =""),"18放早走",  IF(  AND(  OR(  O14 =""),OR(  P14 ="x",P14="補",P14="婚",P14="公",P14="病",P14="事",P14="x榮*",P14="榮",P14="榮-22"  ), $AP14 =""),"18放",  IF(  AND(  OR(  O14="當日退伍"  ),OR(  P14="退伍",P14="退", P14=""  ), $AP14 =""),"當日退伍",  IF(AND(  OR(O14="退",O14="退伍" ), OR(P14="退",P14="退伍" ), $AP14 =""),"退伍","全日勤"  )  )  )  )  )  )  )  )  )  )  ),"")</f>
        <v>全日勤</v>
      </c>
      <c r="P113" s="65" t="str">
        <f ca="1">IF(   (ROW(BB14)-1)&lt;=暫1!$B$2,           IF(  AND(  OR(  P14="x",P14="補"  ), OR(  Q14 ="x",Q14="補",Q14="x榮18-22",Q14="x公18-22",Q14="x榮22-08"  ), $AP14 =""),"全日休",  IF(  AND(  OR(  P14="x",P14="病"  ), OR(  Q14 ="病"  ), $AP14 =""),"病(事)假",  IF(  AND(  OR(  P14="x",P14="補"  ), OR(  Q14 ="補"  ), $AP14 =""),"補休",  IF(  AND(  OR(  P14="x",P14="喪"  ), OR(  Q14 ="喪"  ), $AP14 =""),"喪假",  IF(  AND(  OR(  P14="x",P14="婚",P14="產"  ), OR(  Q14 ="婚",Q14="產"  ), $AP14 =""),"婚(產)假",  IF(  AND(  OR(  P14="x",P14="公"  ), OR(  Q14 ="公"  ), $AP14 =""),"公假",  IF(  AND(  OR(  P14="x",P14="補",P14="婚",P14="公",P14="病",P14="事",P14="x榮18-22"  ),OR(Q14=""), $AP14 =""  ),"18收",  IF(  AND(  OR(  P14 ="榮14-18",P14 ="榮10-18",P14 ="榮06-18",P14 ="病14-18"  ),OR(  Q14 ="x",Q14="補",Q14="婚",Q14="公",Q14="病",Q14="事",Q14="x"  ), $AP14 =""),"18放早走",  IF(  AND(  OR(  P14 =""),OR(  Q14 ="x",Q14="補",Q14="婚",Q14="公",Q14="病",Q14="事",Q14="x榮*",Q14="榮",Q14="榮-22"  ), $AP14 =""),"18放",  IF(  AND(  OR(  P14="當日退伍"  ),OR(  Q14="退伍",Q14="退", Q14=""  ), $AP14 =""),"當日退伍",  IF(AND(  OR(P14="退",P14="退伍" ), OR(Q14="退",Q14="退伍" ), $AP14 =""),"退伍","全日勤"  )  )  )  )  )  )  )  )  )  )  ),"")</f>
        <v>全日勤</v>
      </c>
      <c r="Q113" s="65" t="str">
        <f ca="1">IF(   (ROW(BC14)-1)&lt;=暫1!$B$2,           IF(  AND(  OR(  Q14="x",Q14="補"  ), OR(  R14 ="x",R14="補",R14="x榮18-22",R14="x公18-22",R14="x榮22-08"  ), $AP14 =""),"全日休",  IF(  AND(  OR(  Q14="x",Q14="病"  ), OR(  R14 ="病"  ), $AP14 =""),"病(事)假",  IF(  AND(  OR(  Q14="x",Q14="補"  ), OR(  R14 ="補"  ), $AP14 =""),"補休",  IF(  AND(  OR(  Q14="x",Q14="喪"  ), OR(  R14 ="喪"  ), $AP14 =""),"喪假",  IF(  AND(  OR(  Q14="x",Q14="婚",Q14="產"  ), OR(  R14 ="婚",R14="產"  ), $AP14 =""),"婚(產)假",  IF(  AND(  OR(  Q14="x",Q14="公"  ), OR(  R14 ="公"  ), $AP14 =""),"公假",  IF(  AND(  OR(  Q14="x",Q14="補",Q14="婚",Q14="公",Q14="病",Q14="事",Q14="x榮18-22"  ),OR(R14=""), $AP14 =""  ),"18收",  IF(  AND(  OR(  Q14 ="榮14-18",Q14 ="榮10-18",Q14 ="榮06-18",Q14 ="病14-18"  ),OR(  R14 ="x",R14="補",R14="婚",R14="公",R14="病",R14="事",R14="x"  ), $AP14 =""),"18放早走",  IF(  AND(  OR(  Q14 =""),OR(  R14 ="x",R14="補",R14="婚",R14="公",R14="病",R14="事",R14="x榮*",R14="榮",R14="榮-22"  ), $AP14 =""),"18放",  IF(  AND(  OR(  Q14="當日退伍"  ),OR(  R14="退伍",R14="退", R14=""  ), $AP14 =""),"當日退伍",  IF(AND(  OR(Q14="退",Q14="退伍" ), OR(R14="退",R14="退伍" ), $AP14 =""),"退伍","全日勤"  )  )  )  )  )  )  )  )  )  )  ),"")</f>
        <v>全日勤</v>
      </c>
      <c r="R113" s="65" t="str">
        <f ca="1">IF(   (ROW(BD14)-1)&lt;=暫1!$B$2,           IF(  AND(  OR(  R14="x",R14="補"  ), OR(  S14 ="x",S14="補",S14="x榮18-22",S14="x公18-22",S14="x榮22-08"  ), $AP14 =""),"全日休",  IF(  AND(  OR(  R14="x",R14="病"  ), OR(  S14 ="病"  ), $AP14 =""),"病(事)假",  IF(  AND(  OR(  R14="x",R14="補"  ), OR(  S14 ="補"  ), $AP14 =""),"補休",  IF(  AND(  OR(  R14="x",R14="喪"  ), OR(  S14 ="喪"  ), $AP14 =""),"喪假",  IF(  AND(  OR(  R14="x",R14="婚",R14="產"  ), OR(  S14 ="婚",S14="產"  ), $AP14 =""),"婚(產)假",  IF(  AND(  OR(  R14="x",R14="公"  ), OR(  S14 ="公"  ), $AP14 =""),"公假",  IF(  AND(  OR(  R14="x",R14="補",R14="婚",R14="公",R14="病",R14="事",R14="x榮18-22"  ),OR(S14=""), $AP14 =""  ),"18收",  IF(  AND(  OR(  R14 ="榮14-18",R14 ="榮10-18",R14 ="榮06-18",R14 ="病14-18"  ),OR(  S14 ="x",S14="補",S14="婚",S14="公",S14="病",S14="事",S14="x"  ), $AP14 =""),"18放早走",  IF(  AND(  OR(  R14 =""),OR(  S14 ="x",S14="補",S14="婚",S14="公",S14="病",S14="事",S14="x榮*",S14="榮",S14="榮-22"  ), $AP14 =""),"18放",  IF(  AND(  OR(  R14="當日退伍"  ),OR(  S14="退伍",S14="退", S14=""  ), $AP14 =""),"當日退伍",  IF(AND(  OR(R14="退",R14="退伍" ), OR(S14="退",S14="退伍" ), $AP14 =""),"退伍","全日勤"  )  )  )  )  )  )  )  )  )  )  ),"")</f>
        <v>全日勤</v>
      </c>
      <c r="S113" s="65" t="str">
        <f ca="1">IF(   (ROW(BE14)-1)&lt;=暫1!$B$2,           IF(  AND(  OR(  S14="x",S14="補"  ), OR(  T14 ="x",T14="補",T14="x榮18-22",T14="x公18-22",T14="x榮22-08"  ), $AP14 =""),"全日休",  IF(  AND(  OR(  S14="x",S14="病"  ), OR(  T14 ="病"  ), $AP14 =""),"病(事)假",  IF(  AND(  OR(  S14="x",S14="補"  ), OR(  T14 ="補"  ), $AP14 =""),"補休",  IF(  AND(  OR(  S14="x",S14="喪"  ), OR(  T14 ="喪"  ), $AP14 =""),"喪假",  IF(  AND(  OR(  S14="x",S14="婚",S14="產"  ), OR(  T14 ="婚",T14="產"  ), $AP14 =""),"婚(產)假",  IF(  AND(  OR(  S14="x",S14="公"  ), OR(  T14 ="公"  ), $AP14 =""),"公假",  IF(  AND(  OR(  S14="x",S14="補",S14="婚",S14="公",S14="病",S14="事",S14="x榮18-22"  ),OR(T14=""), $AP14 =""  ),"18收",  IF(  AND(  OR(  S14 ="榮14-18",S14 ="榮10-18",S14 ="榮06-18",S14 ="病14-18"  ),OR(  T14 ="x",T14="補",T14="婚",T14="公",T14="病",T14="事",T14="x"  ), $AP14 =""),"18放早走",  IF(  AND(  OR(  S14 =""),OR(  T14 ="x",T14="補",T14="婚",T14="公",T14="病",T14="事",T14="x榮*",T14="榮",T14="榮-22"  ), $AP14 =""),"18放",  IF(  AND(  OR(  S14="當日退伍"  ),OR(  T14="退伍",T14="退", T14=""  ), $AP14 =""),"當日退伍",  IF(AND(  OR(S14="退",S14="退伍" ), OR(T14="退",T14="退伍" ), $AP14 =""),"退伍","全日勤"  )  )  )  )  )  )  )  )  )  )  ),"")</f>
        <v>全日勤</v>
      </c>
      <c r="T113" s="65" t="str">
        <f ca="1">IF(   (ROW(BF14)-1)&lt;=暫1!$B$2,           IF(  AND(  OR(  T14="x",T14="補"  ), OR(  U14 ="x",U14="補",U14="x榮18-22",U14="x公18-22",U14="x榮22-08"  ), $AP14 =""),"全日休",  IF(  AND(  OR(  T14="x",T14="病"  ), OR(  U14 ="病"  ), $AP14 =""),"病(事)假",  IF(  AND(  OR(  T14="x",T14="補"  ), OR(  U14 ="補"  ), $AP14 =""),"補休",  IF(  AND(  OR(  T14="x",T14="喪"  ), OR(  U14 ="喪"  ), $AP14 =""),"喪假",  IF(  AND(  OR(  T14="x",T14="婚",T14="產"  ), OR(  U14 ="婚",U14="產"  ), $AP14 =""),"婚(產)假",  IF(  AND(  OR(  T14="x",T14="公"  ), OR(  U14 ="公"  ), $AP14 =""),"公假",  IF(  AND(  OR(  T14="x",T14="補",T14="婚",T14="公",T14="病",T14="事",T14="x榮18-22"  ),OR(U14=""), $AP14 =""  ),"18收",  IF(  AND(  OR(  T14 ="榮14-18",T14 ="榮10-18",T14 ="榮06-18",T14 ="病14-18"  ),OR(  U14 ="x",U14="補",U14="婚",U14="公",U14="病",U14="事",U14="x"  ), $AP14 =""),"18放早走",  IF(  AND(  OR(  T14 =""),OR(  U14 ="x",U14="補",U14="婚",U14="公",U14="病",U14="事",U14="x榮*",U14="榮",U14="榮-22"  ), $AP14 =""),"18放",  IF(  AND(  OR(  T14="當日退伍"  ),OR(  U14="退伍",U14="退", U14=""  ), $AP14 =""),"當日退伍",  IF(AND(  OR(T14="退",T14="退伍" ), OR(U14="退",U14="退伍" ), $AP14 =""),"退伍","全日勤"  )  )  )  )  )  )  )  )  )  )  ),"")</f>
        <v>全日勤</v>
      </c>
      <c r="U113" s="65" t="str">
        <f ca="1">IF(   (ROW(BG14)-1)&lt;=暫1!$B$2,           IF(  AND(  OR(  U14="x",U14="補"  ), OR(  V14 ="x",V14="補",V14="x榮18-22",V14="x公18-22",V14="x榮22-08"  ), $AP14 =""),"全日休",  IF(  AND(  OR(  U14="x",U14="病"  ), OR(  V14 ="病"  ), $AP14 =""),"病(事)假",  IF(  AND(  OR(  U14="x",U14="補"  ), OR(  V14 ="補"  ), $AP14 =""),"補休",  IF(  AND(  OR(  U14="x",U14="喪"  ), OR(  V14 ="喪"  ), $AP14 =""),"喪假",  IF(  AND(  OR(  U14="x",U14="婚",U14="產"  ), OR(  V14 ="婚",V14="產"  ), $AP14 =""),"婚(產)假",  IF(  AND(  OR(  U14="x",U14="公"  ), OR(  V14 ="公"  ), $AP14 =""),"公假",  IF(  AND(  OR(  U14="x",U14="補",U14="婚",U14="公",U14="病",U14="事",U14="x榮18-22"  ),OR(V14=""), $AP14 =""  ),"18收",  IF(  AND(  OR(  U14 ="榮14-18",U14 ="榮10-18",U14 ="榮06-18",U14 ="病14-18"  ),OR(  V14 ="x",V14="補",V14="婚",V14="公",V14="病",V14="事",V14="x"  ), $AP14 =""),"18放早走",  IF(  AND(  OR(  U14 =""),OR(  V14 ="x",V14="補",V14="婚",V14="公",V14="病",V14="事",V14="x榮*",V14="榮",V14="榮-22"  ), $AP14 =""),"18放",  IF(  AND(  OR(  U14="當日退伍"  ),OR(  V14="退伍",V14="退", V14=""  ), $AP14 =""),"當日退伍",  IF(AND(  OR(U14="退",U14="退伍" ), OR(V14="退",V14="退伍" ), $AP14 =""),"退伍","全日勤"  )  )  )  )  )  )  )  )  )  )  ),"")</f>
        <v>全日勤</v>
      </c>
      <c r="V113" s="65" t="str">
        <f ca="1">IF(   (ROW(BH14)-1)&lt;=暫1!$B$2,           IF(  AND(  OR(  V14="x",V14="補"  ), OR(  W14 ="x",W14="補",W14="x榮18-22",W14="x公18-22",W14="x榮22-08"  ), $AP14 =""),"全日休",  IF(  AND(  OR(  V14="x",V14="病"  ), OR(  W14 ="病"  ), $AP14 =""),"病(事)假",  IF(  AND(  OR(  V14="x",V14="補"  ), OR(  W14 ="補"  ), $AP14 =""),"補休",  IF(  AND(  OR(  V14="x",V14="喪"  ), OR(  W14 ="喪"  ), $AP14 =""),"喪假",  IF(  AND(  OR(  V14="x",V14="婚",V14="產"  ), OR(  W14 ="婚",W14="產"  ), $AP14 =""),"婚(產)假",  IF(  AND(  OR(  V14="x",V14="公"  ), OR(  W14 ="公"  ), $AP14 =""),"公假",  IF(  AND(  OR(  V14="x",V14="補",V14="婚",V14="公",V14="病",V14="事",V14="x榮18-22"  ),OR(W14=""), $AP14 =""  ),"18收",  IF(  AND(  OR(  V14 ="榮14-18",V14 ="榮10-18",V14 ="榮06-18",V14 ="病14-18"  ),OR(  W14 ="x",W14="補",W14="婚",W14="公",W14="病",W14="事",W14="x"  ), $AP14 =""),"18放早走",  IF(  AND(  OR(  V14 =""),OR(  W14 ="x",W14="補",W14="婚",W14="公",W14="病",W14="事",W14="x榮*",W14="榮",W14="榮-22"  ), $AP14 =""),"18放",  IF(  AND(  OR(  V14="當日退伍"  ),OR(  W14="退伍",W14="退", W14=""  ), $AP14 =""),"當日退伍",  IF(AND(  OR(V14="退",V14="退伍" ), OR(W14="退",W14="退伍" ), $AP14 =""),"退伍","全日勤"  )  )  )  )  )  )  )  )  )  )  ),"")</f>
        <v>全日勤</v>
      </c>
      <c r="W113" s="65" t="str">
        <f ca="1">IF(   (ROW(BI14)-1)&lt;=暫1!$B$2,           IF(  AND(  OR(  W14="x",W14="補"  ), OR(  X14 ="x",X14="補",X14="x榮18-22",X14="x公18-22",X14="x榮22-08"  ), $AP14 =""),"全日休",  IF(  AND(  OR(  W14="x",W14="病"  ), OR(  X14 ="病"  ), $AP14 =""),"病(事)假",  IF(  AND(  OR(  W14="x",W14="補"  ), OR(  X14 ="補"  ), $AP14 =""),"補休",  IF(  AND(  OR(  W14="x",W14="喪"  ), OR(  X14 ="喪"  ), $AP14 =""),"喪假",  IF(  AND(  OR(  W14="x",W14="婚",W14="產"  ), OR(  X14 ="婚",X14="產"  ), $AP14 =""),"婚(產)假",  IF(  AND(  OR(  W14="x",W14="公"  ), OR(  X14 ="公"  ), $AP14 =""),"公假",  IF(  AND(  OR(  W14="x",W14="補",W14="婚",W14="公",W14="病",W14="事",W14="x榮18-22"  ),OR(X14=""), $AP14 =""  ),"18收",  IF(  AND(  OR(  W14 ="榮14-18",W14 ="榮10-18",W14 ="榮06-18",W14 ="病14-18"  ),OR(  X14 ="x",X14="補",X14="婚",X14="公",X14="病",X14="事",X14="x"  ), $AP14 =""),"18放早走",  IF(  AND(  OR(  W14 =""),OR(  X14 ="x",X14="補",X14="婚",X14="公",X14="病",X14="事",X14="x榮*",X14="榮",X14="榮-22"  ), $AP14 =""),"18放",  IF(  AND(  OR(  W14="當日退伍"  ),OR(  X14="退伍",X14="退", X14=""  ), $AP14 =""),"當日退伍",  IF(AND(  OR(W14="退",W14="退伍" ), OR(X14="退",X14="退伍" ), $AP14 =""),"退伍","全日勤"  )  )  )  )  )  )  )  )  )  )  ),"")</f>
        <v>全日勤</v>
      </c>
      <c r="X113" s="65" t="str">
        <f ca="1">IF(   (ROW(BJ14)-1)&lt;=暫1!$B$2,           IF(  AND(  OR(  X14="x",X14="補"  ), OR(  Y14 ="x",Y14="補",Y14="x榮18-22",Y14="x公18-22",Y14="x榮22-08"  ), $AP14 =""),"全日休",  IF(  AND(  OR(  X14="x",X14="病"  ), OR(  Y14 ="病"  ), $AP14 =""),"病(事)假",  IF(  AND(  OR(  X14="x",X14="補"  ), OR(  Y14 ="補"  ), $AP14 =""),"補休",  IF(  AND(  OR(  X14="x",X14="喪"  ), OR(  Y14 ="喪"  ), $AP14 =""),"喪假",  IF(  AND(  OR(  X14="x",X14="婚",X14="產"  ), OR(  Y14 ="婚",Y14="產"  ), $AP14 =""),"婚(產)假",  IF(  AND(  OR(  X14="x",X14="公"  ), OR(  Y14 ="公"  ), $AP14 =""),"公假",  IF(  AND(  OR(  X14="x",X14="補",X14="婚",X14="公",X14="病",X14="事",X14="x榮18-22"  ),OR(Y14=""), $AP14 =""  ),"18收",  IF(  AND(  OR(  X14 ="榮14-18",X14 ="榮10-18",X14 ="榮06-18",X14 ="病14-18"  ),OR(  Y14 ="x",Y14="補",Y14="婚",Y14="公",Y14="病",Y14="事",Y14="x"  ), $AP14 =""),"18放早走",  IF(  AND(  OR(  X14 =""),OR(  Y14 ="x",Y14="補",Y14="婚",Y14="公",Y14="病",Y14="事",Y14="x榮*",Y14="榮",Y14="榮-22"  ), $AP14 =""),"18放",  IF(  AND(  OR(  X14="當日退伍"  ),OR(  Y14="退伍",Y14="退", Y14=""  ), $AP14 =""),"當日退伍",  IF(AND(  OR(X14="退",X14="退伍" ), OR(Y14="退",Y14="退伍" ), $AP14 =""),"退伍","全日勤"  )  )  )  )  )  )  )  )  )  )  ),"")</f>
        <v>全日勤</v>
      </c>
      <c r="Y113" s="65" t="str">
        <f ca="1">IF(   (ROW(BK14)-1)&lt;=暫1!$B$2,           IF(  AND(  OR(  Y14="x",Y14="補"  ), OR(  Z14 ="x",Z14="補",Z14="x榮18-22",Z14="x公18-22",Z14="x榮22-08"  ), $AP14 =""),"全日休",  IF(  AND(  OR(  Y14="x",Y14="病"  ), OR(  Z14 ="病"  ), $AP14 =""),"病(事)假",  IF(  AND(  OR(  Y14="x",Y14="補"  ), OR(  Z14 ="補"  ), $AP14 =""),"補休",  IF(  AND(  OR(  Y14="x",Y14="喪"  ), OR(  Z14 ="喪"  ), $AP14 =""),"喪假",  IF(  AND(  OR(  Y14="x",Y14="婚",Y14="產"  ), OR(  Z14 ="婚",Z14="產"  ), $AP14 =""),"婚(產)假",  IF(  AND(  OR(  Y14="x",Y14="公"  ), OR(  Z14 ="公"  ), $AP14 =""),"公假",  IF(  AND(  OR(  Y14="x",Y14="補",Y14="婚",Y14="公",Y14="病",Y14="事",Y14="x榮18-22"  ),OR(Z14=""), $AP14 =""  ),"18收",  IF(  AND(  OR(  Y14 ="榮14-18",Y14 ="榮10-18",Y14 ="榮06-18",Y14 ="病14-18"  ),OR(  Z14 ="x",Z14="補",Z14="婚",Z14="公",Z14="病",Z14="事",Z14="x"  ), $AP14 =""),"18放早走",  IF(  AND(  OR(  Y14 =""),OR(  Z14 ="x",Z14="補",Z14="婚",Z14="公",Z14="病",Z14="事",Z14="x榮*",Z14="榮",Z14="榮-22"  ), $AP14 =""),"18放",  IF(  AND(  OR(  Y14="當日退伍"  ),OR(  Z14="退伍",Z14="退", Z14=""  ), $AP14 =""),"當日退伍",  IF(AND(  OR(Y14="退",Y14="退伍" ), OR(Z14="退",Z14="退伍" ), $AP14 =""),"退伍","全日勤"  )  )  )  )  )  )  )  )  )  )  ),"")</f>
        <v>全日勤</v>
      </c>
      <c r="Z113" s="65" t="str">
        <f ca="1">IF(   (ROW(BL14)-1)&lt;=暫1!$B$2,           IF(  AND(  OR(  Z14="x",Z14="補"  ), OR(  AA14 ="x",AA14="補",AA14="x榮18-22",AA14="x公18-22",AA14="x榮22-08"  ), $AP14 =""),"全日休",  IF(  AND(  OR(  Z14="x",Z14="病"  ), OR(  AA14 ="病"  ), $AP14 =""),"病(事)假",  IF(  AND(  OR(  Z14="x",Z14="補"  ), OR(  AA14 ="補"  ), $AP14 =""),"補休",  IF(  AND(  OR(  Z14="x",Z14="喪"  ), OR(  AA14 ="喪"  ), $AP14 =""),"喪假",  IF(  AND(  OR(  Z14="x",Z14="婚",Z14="產"  ), OR(  AA14 ="婚",AA14="產"  ), $AP14 =""),"婚(產)假",  IF(  AND(  OR(  Z14="x",Z14="公"  ), OR(  AA14 ="公"  ), $AP14 =""),"公假",  IF(  AND(  OR(  Z14="x",Z14="補",Z14="婚",Z14="公",Z14="病",Z14="事",Z14="x榮18-22"  ),OR(AA14=""), $AP14 =""  ),"18收",  IF(  AND(  OR(  Z14 ="榮14-18",Z14 ="榮10-18",Z14 ="榮06-18",Z14 ="病14-18"  ),OR(  AA14 ="x",AA14="補",AA14="婚",AA14="公",AA14="病",AA14="事",AA14="x"  ), $AP14 =""),"18放早走",  IF(  AND(  OR(  Z14 =""),OR(  AA14 ="x",AA14="補",AA14="婚",AA14="公",AA14="病",AA14="事",AA14="x榮*",AA14="榮",AA14="榮-22"  ), $AP14 =""),"18放",  IF(  AND(  OR(  Z14="當日退伍"  ),OR(  AA14="退伍",AA14="退", AA14=""  ), $AP14 =""),"當日退伍",  IF(AND(  OR(Z14="退",Z14="退伍" ), OR(AA14="退",AA14="退伍" ), $AP14 =""),"退伍","全日勤"  )  )  )  )  )  )  )  )  )  )  ),"")</f>
        <v>18放</v>
      </c>
      <c r="AA113" s="65" t="str">
        <f ca="1">IF(   (ROW(BM14)-1)&lt;=暫1!$B$2,           IF(  AND(  OR(  AA14="x",AA14="補"  ), OR(  AB14 ="x",AB14="補",AB14="x榮18-22",AB14="x公18-22",AB14="x榮22-08"  ), $AP14 =""),"全日休",  IF(  AND(  OR(  AA14="x",AA14="病"  ), OR(  AB14 ="病"  ), $AP14 =""),"病(事)假",  IF(  AND(  OR(  AA14="x",AA14="補"  ), OR(  AB14 ="補"  ), $AP14 =""),"補休",  IF(  AND(  OR(  AA14="x",AA14="喪"  ), OR(  AB14 ="喪"  ), $AP14 =""),"喪假",  IF(  AND(  OR(  AA14="x",AA14="婚",AA14="產"  ), OR(  AB14 ="婚",AB14="產"  ), $AP14 =""),"婚(產)假",  IF(  AND(  OR(  AA14="x",AA14="公"  ), OR(  AB14 ="公"  ), $AP14 =""),"公假",  IF(  AND(  OR(  AA14="x",AA14="補",AA14="婚",AA14="公",AA14="病",AA14="事",AA14="x榮18-22"  ),OR(AB14=""), $AP14 =""  ),"18收",  IF(  AND(  OR(  AA14 ="榮14-18",AA14 ="榮10-18",AA14 ="榮06-18",AA14 ="病14-18"  ),OR(  AB14 ="x",AB14="補",AB14="婚",AB14="公",AB14="病",AB14="事",AB14="x"  ), $AP14 =""),"18放早走",  IF(  AND(  OR(  AA14 =""),OR(  AB14 ="x",AB14="補",AB14="婚",AB14="公",AB14="病",AB14="事",AB14="x榮*",AB14="榮",AB14="榮-22"  ), $AP14 =""),"18放",  IF(  AND(  OR(  AA14="當日退伍"  ),OR(  AB14="退伍",AB14="退", AB14=""  ), $AP14 =""),"當日退伍",  IF(AND(  OR(AA14="退",AA14="退伍" ), OR(AB14="退",AB14="退伍" ), $AP14 =""),"退伍","全日勤"  )  )  )  )  )  )  )  )  )  )  ),"")</f>
        <v>全日休</v>
      </c>
      <c r="AB113" s="65" t="str">
        <f ca="1">IF(   (ROW(BN14)-1)&lt;=暫1!$B$2,           IF(  AND(  OR(  AB14="x",AB14="補"  ), OR(  AC14 ="x",AC14="補",AC14="x榮18-22",AC14="x公18-22",AC14="x榮22-08"  ), $AP14 =""),"全日休",  IF(  AND(  OR(  AB14="x",AB14="病"  ), OR(  AC14 ="病"  ), $AP14 =""),"病(事)假",  IF(  AND(  OR(  AB14="x",AB14="補"  ), OR(  AC14 ="補"  ), $AP14 =""),"補休",  IF(  AND(  OR(  AB14="x",AB14="喪"  ), OR(  AC14 ="喪"  ), $AP14 =""),"喪假",  IF(  AND(  OR(  AB14="x",AB14="婚",AB14="產"  ), OR(  AC14 ="婚",AC14="產"  ), $AP14 =""),"婚(產)假",  IF(  AND(  OR(  AB14="x",AB14="公"  ), OR(  AC14 ="公"  ), $AP14 =""),"公假",  IF(  AND(  OR(  AB14="x",AB14="補",AB14="婚",AB14="公",AB14="病",AB14="事",AB14="x榮18-22"  ),OR(AC14=""), $AP14 =""  ),"18收",  IF(  AND(  OR(  AB14 ="榮14-18",AB14 ="榮10-18",AB14 ="榮06-18",AB14 ="病14-18"  ),OR(  AC14 ="x",AC14="補",AC14="婚",AC14="公",AC14="病",AC14="事",AC14="x"  ), $AP14 =""),"18放早走",  IF(  AND(  OR(  AB14 =""),OR(  AC14 ="x",AC14="補",AC14="婚",AC14="公",AC14="病",AC14="事",AC14="x榮*",AC14="榮",AC14="榮-22"  ), $AP14 =""),"18放",  IF(  AND(  OR(  AB14="當日退伍"  ),OR(  AC14="退伍",AC14="退", AC14=""  ), $AP14 =""),"當日退伍",  IF(AND(  OR(AB14="退",AB14="退伍" ), OR(AC14="退",AC14="退伍" ), $AP14 =""),"退伍","全日勤"  )  )  )  )  )  )  )  )  )  )  ),"")</f>
        <v>全日休</v>
      </c>
      <c r="AC113" s="65" t="str">
        <f ca="1">IF(   (ROW(BO14)-1)&lt;=暫1!$B$2,           IF(  AND(  OR(  AC14="x",AC14="補"  ), OR(  AD14 ="x",AD14="補",AD14="x榮18-22",AD14="x公18-22",AD14="x榮22-08"  ), $AP14 =""),"全日休",  IF(  AND(  OR(  AC14="x",AC14="病"  ), OR(  AD14 ="病"  ), $AP14 =""),"病(事)假",  IF(  AND(  OR(  AC14="x",AC14="補"  ), OR(  AD14 ="補"  ), $AP14 =""),"補休",  IF(  AND(  OR(  AC14="x",AC14="喪"  ), OR(  AD14 ="喪"  ), $AP14 =""),"喪假",  IF(  AND(  OR(  AC14="x",AC14="婚",AC14="產"  ), OR(  AD14 ="婚",AD14="產"  ), $AP14 =""),"婚(產)假",  IF(  AND(  OR(  AC14="x",AC14="公"  ), OR(  AD14 ="公"  ), $AP14 =""),"公假",  IF(  AND(  OR(  AC14="x",AC14="補",AC14="婚",AC14="公",AC14="病",AC14="事",AC14="x榮18-22"  ),OR(AD14=""), $AP14 =""  ),"18收",  IF(  AND(  OR(  AC14 ="榮14-18",AC14 ="榮10-18",AC14 ="榮06-18",AC14 ="病14-18"  ),OR(  AD14 ="x",AD14="補",AD14="婚",AD14="公",AD14="病",AD14="事",AD14="x"  ), $AP14 =""),"18放早走",  IF(  AND(  OR(  AC14 =""),OR(  AD14 ="x",AD14="補",AD14="婚",AD14="公",AD14="病",AD14="事",AD14="x榮*",AD14="榮",AD14="榮-22"  ), $AP14 =""),"18放",  IF(  AND(  OR(  AC14="當日退伍"  ),OR(  AD14="退伍",AD14="退", AD14=""  ), $AP14 =""),"當日退伍",  IF(AND(  OR(AC14="退",AC14="退伍" ), OR(AD14="退",AD14="退伍" ), $AP14 =""),"退伍","全日勤"  )  )  )  )  )  )  )  )  )  )  ),"")</f>
        <v>18收</v>
      </c>
      <c r="AD113" s="65" t="str">
        <f ca="1">IF(   (ROW(BP14)-1)&lt;=暫1!$B$2,           IF(  AND(  OR(  AD14="x",AD14="補"  ), OR(  AE14 ="x",AE14="補",AE14="x榮18-22",AE14="x公18-22",AE14="x榮22-08"  ), $AP14 =""),"全日休",  IF(  AND(  OR(  AD14="x",AD14="病"  ), OR(  AE14 ="病"  ), $AP14 =""),"病(事)假",  IF(  AND(  OR(  AD14="x",AD14="補"  ), OR(  AE14 ="補"  ), $AP14 =""),"補休",  IF(  AND(  OR(  AD14="x",AD14="喪"  ), OR(  AE14 ="喪"  ), $AP14 =""),"喪假",  IF(  AND(  OR(  AD14="x",AD14="婚",AD14="產"  ), OR(  AE14 ="婚",AE14="產"  ), $AP14 =""),"婚(產)假",  IF(  AND(  OR(  AD14="x",AD14="公"  ), OR(  AE14 ="公"  ), $AP14 =""),"公假",  IF(  AND(  OR(  AD14="x",AD14="補",AD14="婚",AD14="公",AD14="病",AD14="事",AD14="x榮18-22"  ),OR(AE14=""), $AP14 =""  ),"18收",  IF(  AND(  OR(  AD14 ="榮14-18",AD14 ="榮10-18",AD14 ="榮06-18",AD14 ="病14-18"  ),OR(  AE14 ="x",AE14="補",AE14="婚",AE14="公",AE14="病",AE14="事",AE14="x"  ), $AP14 =""),"18放早走",  IF(  AND(  OR(  AD14 =""),OR(  AE14 ="x",AE14="補",AE14="婚",AE14="公",AE14="病",AE14="事",AE14="x榮*",AE14="榮",AE14="榮-22"  ), $AP14 =""),"18放",  IF(  AND(  OR(  AD14="當日退伍"  ),OR(  AE14="退伍",AE14="退", AE14=""  ), $AP14 =""),"當日退伍",  IF(AND(  OR(AD14="退",AD14="退伍" ), OR(AE14="退",AE14="退伍" ), $AP14 =""),"退伍","全日勤"  )  )  )  )  )  )  )  )  )  )  ),"")</f>
        <v>全日勤</v>
      </c>
      <c r="AE113" s="65" t="str">
        <f ca="1">IF(   (ROW(BQ14)-1)&lt;=暫1!$B$2,           IF(  AND(  OR(  AE14="x",AE14="補"  ), OR(  AF14 ="x",AF14="補",AF14="x榮18-22",AF14="x公18-22",AF14="x榮22-08"  ), $AP14 =""),"全日休",  IF(  AND(  OR(  AE14="x",AE14="病"  ), OR(  AF14 ="病"  ), $AP14 =""),"病(事)假",  IF(  AND(  OR(  AE14="x",AE14="補"  ), OR(  AF14 ="補"  ), $AP14 =""),"補休",  IF(  AND(  OR(  AE14="x",AE14="喪"  ), OR(  AF14 ="喪"  ), $AP14 =""),"喪假",  IF(  AND(  OR(  AE14="x",AE14="婚",AE14="產"  ), OR(  AF14 ="婚",AF14="產"  ), $AP14 =""),"婚(產)假",  IF(  AND(  OR(  AE14="x",AE14="公"  ), OR(  AF14 ="公"  ), $AP14 =""),"公假",  IF(  AND(  OR(  AE14="x",AE14="補",AE14="婚",AE14="公",AE14="病",AE14="事",AE14="x榮18-22"  ),OR(AF14=""), $AP14 =""  ),"18收",  IF(  AND(  OR(  AE14 ="榮14-18",AE14 ="榮10-18",AE14 ="榮06-18",AE14 ="病14-18"  ),OR(  AF14 ="x",AF14="補",AF14="婚",AF14="公",AF14="病",AF14="事",AF14="x"  ), $AP14 =""),"18放早走",  IF(  AND(  OR(  AE14 =""),OR(  AF14 ="x",AF14="補",AF14="婚",AF14="公",AF14="病",AF14="事",AF14="x榮*",AF14="榮",AF14="榮-22"  ), $AP14 =""),"18放",  IF(  AND(  OR(  AE14="當日退伍"  ),OR(  AF14="退伍",AF14="退", AF14=""  ), $AP14 =""),"當日退伍",  IF(AND(  OR(AE14="退",AE14="退伍" ), OR(AF14="退",AF14="退伍" ), $AP14 =""),"退伍","全日勤"  )  )  )  )  )  )  )  )  )  )  ),"")</f>
        <v>全日勤</v>
      </c>
      <c r="AF113" s="65" t="str">
        <f ca="1">IF(   (ROW(BR14)-1)&lt;=暫1!$B$2,           IF(  AND(  OR(  AF14="x",AF14="補"  ), OR(  AG14 ="x",AG14="補",AG14="x榮18-22",AG14="x公18-22",AG14="x榮22-08"  ), $AP14 =""),"全日休",  IF(  AND(  OR(  AF14="x",AF14="病"  ), OR(  AG14 ="病"  ), $AP14 =""),"病(事)假",  IF(  AND(  OR(  AF14="x",AF14="補"  ), OR(  AG14 ="補"  ), $AP14 =""),"補休",  IF(  AND(  OR(  AF14="x",AF14="喪"  ), OR(  AG14 ="喪"  ), $AP14 =""),"喪假",  IF(  AND(  OR(  AF14="x",AF14="婚",AF14="產"  ), OR(  AG14 ="婚",AG14="產"  ), $AP14 =""),"婚(產)假",  IF(  AND(  OR(  AF14="x",AF14="公"  ), OR(  AG14 ="公"  ), $AP14 =""),"公假",  IF(  AND(  OR(  AF14="x",AF14="補",AF14="婚",AF14="公",AF14="病",AF14="事",AF14="x榮18-22"  ),OR(AG14=""), $AP14 =""  ),"18收",  IF(  AND(  OR(  AF14 ="榮14-18",AF14 ="榮10-18",AF14 ="榮06-18",AF14 ="病14-18"  ),OR(  AG14 ="x",AG14="補",AG14="婚",AG14="公",AG14="病",AG14="事",AG14="x"  ), $AP14 =""),"18放早走",  IF(  AND(  OR(  AF14 =""),OR(  AG14 ="x",AG14="補",AG14="婚",AG14="公",AG14="病",AG14="事",AG14="x榮*",AG14="榮",AG14="榮-22"  ), $AP14 =""),"18放",  IF(  AND(  OR(  AF14="當日退伍"  ),OR(  AG14="退伍",AG14="退", AG14=""  ), $AP14 =""),"當日退伍",  IF(AND(  OR(AF14="退",AF14="退伍" ), OR(AG14="退",AG14="退伍" ), $AP14 =""),"退伍","全日勤"  )  )  )  )  )  )  )  )  )  )  ),"")</f>
        <v>全日勤</v>
      </c>
      <c r="AG113" s="65" t="str">
        <f ca="1">IF(   (ROW(BS14)-1)&lt;=暫1!$B$2,           IF(  AND(  OR(  AG14="x",AG14="補"  ), OR(  AH14 ="x",AH14="補",AH14="x榮18-22",AH14="x公18-22",AH14="x榮22-08"  ), $AP14 =""),"全日休",  IF(  AND(  OR(  AG14="x",AG14="病"  ), OR(  AH14 ="病"  ), $AP14 =""),"病(事)假",  IF(  AND(  OR(  AG14="x",AG14="補"  ), OR(  AH14 ="補"  ), $AP14 =""),"補休",  IF(  AND(  OR(  AG14="x",AG14="喪"  ), OR(  AH14 ="喪"  ), $AP14 =""),"喪假",  IF(  AND(  OR(  AG14="x",AG14="婚",AG14="產"  ), OR(  AH14 ="婚",AH14="產"  ), $AP14 =""),"婚(產)假",  IF(  AND(  OR(  AG14="x",AG14="公"  ), OR(  AH14 ="公"  ), $AP14 =""),"公假",  IF(  AND(  OR(  AG14="x",AG14="補",AG14="婚",AG14="公",AG14="病",AG14="事",AG14="x榮18-22"  ),OR(AH14=""), $AP14 =""  ),"18收",  IF(  AND(  OR(  AG14 ="榮14-18",AG14 ="榮10-18",AG14 ="榮06-18",AG14 ="病14-18"  ),OR(  AH14 ="x",AH14="補",AH14="婚",AH14="公",AH14="病",AH14="事",AH14="x"  ), $AP14 =""),"18放早走",  IF(  AND(  OR(  AG14 =""),OR(  AH14 ="x",AH14="補",AH14="婚",AH14="公",AH14="病",AH14="事",AH14="x榮*",AH14="榮",AH14="榮-22"  ), $AP14 =""),"18放",  IF(  AND(  OR(  AG14="當日退伍"  ),OR(  AH14="退伍",AH14="退", AH14=""  ), $AP14 =""),"當日退伍",  IF(AND(  OR(AG14="退",AG14="退伍" ), OR(AH14="退",AH14="退伍" ), $AP14 =""),"退伍","全日勤"  )  )  )  )  )  )  )  )  )  )  ),"")</f>
        <v>18收</v>
      </c>
      <c r="AH113" s="65"/>
      <c r="AI113" s="65"/>
      <c r="AJ113" s="65"/>
      <c r="AO113" s="195"/>
      <c r="AV113" s="196"/>
      <c r="BB113" s="196"/>
      <c r="BC113" s="196"/>
    </row>
    <row r="114" spans="1:55" ht="25.5" customHeight="1">
      <c r="A114" s="65">
        <f t="shared" si="14"/>
        <v>14</v>
      </c>
      <c r="B114" s="65" t="str">
        <f t="shared" si="15"/>
        <v>周季濓</v>
      </c>
      <c r="C114" s="65" t="str">
        <f ca="1">IF(   (ROW(AO15)-1)&lt;=暫1!$B$2,           IF(  AND(  OR(  C15="x",C15="補"  ), OR(  D15 ="x",D15="補",D15="x榮18-22",D15="x公18-22",D15="x榮22-08"  ), $AP15 =""),"全日休",  IF(  AND(  OR(  C15="x",C15="病"  ), OR(  D15 ="病"  ), $AP15 =""),"病(事)假",  IF(  AND(  OR(  C15="x",C15="補"  ), OR(  D15 ="補"  ), $AP15 =""),"補休",  IF(  AND(  OR(  C15="x",C15="喪"  ), OR(  D15 ="喪"  ), $AP15 =""),"喪假",  IF(  AND(  OR(  C15="x",C15="婚",C15="產"  ), OR(  D15 ="婚",D15="產"  ), $AP15 =""),"婚(產)假",  IF(  AND(  OR(  C15="x",C15="公"  ), OR(  D15 ="公"  ), $AP15 =""),"公假",  IF(  AND(  OR(  C15="x",C15="補",C15="婚",C15="公",C15="病",C15="事",C15="x榮18-22"  ),OR(D15=""), $AP15 =""  ),"18收",  IF(  AND(  OR(  C15 ="榮14-18",C15 ="榮10-18",C15 ="榮06-18",C15 ="病14-18"  ),OR(  D15 ="x",D15="補",D15="婚",D15="公",D15="病",D15="事",D15="x"  ), $AP15 =""),"18放早走",  IF(  AND(  OR(  C15 =""),OR(  D15 ="x",D15="補",D15="婚",D15="公",D15="病",D15="事",D15="x榮*",D15="榮",D15="榮-22"  ), $AP15 =""),"18放",  IF(  AND(  OR(  C15="當日退伍"  ),OR(  D15="退伍",D15="退", D15=""  ), $AP15 =""),"當日退伍",  IF(AND(  OR(C15="退",C15="退伍" ), OR(D15="退",D15="退伍" ), $AP15 =""),"退伍","全日勤"  )  )  )  )  )  )  )  )  )  )  ),"")</f>
        <v>全日勤</v>
      </c>
      <c r="D114" s="65" t="str">
        <f ca="1">IF(   (ROW(AP15)-1)&lt;=暫1!$B$2,           IF(  AND(  OR(  D15="x",D15="補"  ), OR(  E15 ="x",E15="補",E15="x榮18-22",E15="x公18-22",E15="x榮22-08"  ), $AP15 =""),"全日休",  IF(  AND(  OR(  D15="x",D15="病"  ), OR(  E15 ="病"  ), $AP15 =""),"病(事)假",  IF(  AND(  OR(  D15="x",D15="補"  ), OR(  E15 ="補"  ), $AP15 =""),"補休",  IF(  AND(  OR(  D15="x",D15="喪"  ), OR(  E15 ="喪"  ), $AP15 =""),"喪假",  IF(  AND(  OR(  D15="x",D15="婚",D15="產"  ), OR(  E15 ="婚",E15="產"  ), $AP15 =""),"婚(產)假",  IF(  AND(  OR(  D15="x",D15="公"  ), OR(  E15 ="公"  ), $AP15 =""),"公假",  IF(  AND(  OR(  D15="x",D15="補",D15="婚",D15="公",D15="病",D15="事",D15="x榮18-22"  ),OR(E15=""), $AP15 =""  ),"18收",  IF(  AND(  OR(  D15 ="榮14-18",D15 ="榮10-18",D15 ="榮06-18",D15 ="病14-18"  ),OR(  E15 ="x",E15="補",E15="婚",E15="公",E15="病",E15="事",E15="x"  ), $AP15 =""),"18放早走",  IF(  AND(  OR(  D15 =""),OR(  E15 ="x",E15="補",E15="婚",E15="公",E15="病",E15="事",E15="x榮*",E15="榮",E15="榮-22"  ), $AP15 =""),"18放",  IF(  AND(  OR(  D15="當日退伍"  ),OR(  E15="退伍",E15="退", E15=""  ), $AP15 =""),"當日退伍",  IF(AND(  OR(D15="退",D15="退伍" ), OR(E15="退",E15="退伍" ), $AP15 =""),"退伍","全日勤"  )  )  )  )  )  )  )  )  )  )  ),"")</f>
        <v>全日勤</v>
      </c>
      <c r="E114" s="65" t="str">
        <f ca="1">IF(   (ROW(AQ15)-1)&lt;=暫1!$B$2,           IF(  AND(  OR(  E15="x",E15="補"  ), OR(  F15 ="x",F15="補",F15="x榮18-22",F15="x公18-22",F15="x榮22-08"  ), $AP15 =""),"全日休",  IF(  AND(  OR(  E15="x",E15="病"  ), OR(  F15 ="病"  ), $AP15 =""),"病(事)假",  IF(  AND(  OR(  E15="x",E15="補"  ), OR(  F15 ="補"  ), $AP15 =""),"補休",  IF(  AND(  OR(  E15="x",E15="喪"  ), OR(  F15 ="喪"  ), $AP15 =""),"喪假",  IF(  AND(  OR(  E15="x",E15="婚",E15="產"  ), OR(  F15 ="婚",F15="產"  ), $AP15 =""),"婚(產)假",  IF(  AND(  OR(  E15="x",E15="公"  ), OR(  F15 ="公"  ), $AP15 =""),"公假",  IF(  AND(  OR(  E15="x",E15="補",E15="婚",E15="公",E15="病",E15="事",E15="x榮18-22"  ),OR(F15=""), $AP15 =""  ),"18收",  IF(  AND(  OR(  E15 ="榮14-18",E15 ="榮10-18",E15 ="榮06-18",E15 ="病14-18"  ),OR(  F15 ="x",F15="補",F15="婚",F15="公",F15="病",F15="事",F15="x"  ), $AP15 =""),"18放早走",  IF(  AND(  OR(  E15 =""),OR(  F15 ="x",F15="補",F15="婚",F15="公",F15="病",F15="事",F15="x榮*",F15="榮",F15="榮-22"  ), $AP15 =""),"18放",  IF(  AND(  OR(  E15="當日退伍"  ),OR(  F15="退伍",F15="退", F15=""  ), $AP15 =""),"當日退伍",  IF(AND(  OR(E15="退",E15="退伍" ), OR(F15="退",F15="退伍" ), $AP15 =""),"退伍","全日勤"  )  )  )  )  )  )  )  )  )  )  ),"")</f>
        <v>全日勤</v>
      </c>
      <c r="F114" s="65" t="str">
        <f ca="1">IF(   (ROW(AR15)-1)&lt;=暫1!$B$2,           IF(  AND(  OR(  F15="x",F15="補"  ), OR(  G15 ="x",G15="補",G15="x榮18-22",G15="x公18-22",G15="x榮22-08"  ), $AP15 =""),"全日休",  IF(  AND(  OR(  F15="x",F15="病"  ), OR(  G15 ="病"  ), $AP15 =""),"病(事)假",  IF(  AND(  OR(  F15="x",F15="補"  ), OR(  G15 ="補"  ), $AP15 =""),"補休",  IF(  AND(  OR(  F15="x",F15="喪"  ), OR(  G15 ="喪"  ), $AP15 =""),"喪假",  IF(  AND(  OR(  F15="x",F15="婚",F15="產"  ), OR(  G15 ="婚",G15="產"  ), $AP15 =""),"婚(產)假",  IF(  AND(  OR(  F15="x",F15="公"  ), OR(  G15 ="公"  ), $AP15 =""),"公假",  IF(  AND(  OR(  F15="x",F15="補",F15="婚",F15="公",F15="病",F15="事",F15="x榮18-22"  ),OR(G15=""), $AP15 =""  ),"18收",  IF(  AND(  OR(  F15 ="榮14-18",F15 ="榮10-18",F15 ="榮06-18",F15 ="病14-18"  ),OR(  G15 ="x",G15="補",G15="婚",G15="公",G15="病",G15="事",G15="x"  ), $AP15 =""),"18放早走",  IF(  AND(  OR(  F15 =""),OR(  G15 ="x",G15="補",G15="婚",G15="公",G15="病",G15="事",G15="x榮*",G15="榮",G15="榮-22"  ), $AP15 =""),"18放",  IF(  AND(  OR(  F15="當日退伍"  ),OR(  G15="退伍",G15="退", G15=""  ), $AP15 =""),"當日退伍",  IF(AND(  OR(F15="退",F15="退伍" ), OR(G15="退",G15="退伍" ), $AP15 =""),"退伍","全日勤"  )  )  )  )  )  )  )  )  )  )  ),"")</f>
        <v>全日勤</v>
      </c>
      <c r="G114" s="65" t="str">
        <f ca="1">IF(   (ROW(AS15)-1)&lt;=暫1!$B$2,           IF(  AND(  OR(  G15="x",G15="補"  ), OR(  H15 ="x",H15="補",H15="x榮18-22",H15="x公18-22",H15="x榮22-08"  ), $AP15 =""),"全日休",  IF(  AND(  OR(  G15="x",G15="病"  ), OR(  H15 ="病"  ), $AP15 =""),"病(事)假",  IF(  AND(  OR(  G15="x",G15="補"  ), OR(  H15 ="補"  ), $AP15 =""),"補休",  IF(  AND(  OR(  G15="x",G15="喪"  ), OR(  H15 ="喪"  ), $AP15 =""),"喪假",  IF(  AND(  OR(  G15="x",G15="婚",G15="產"  ), OR(  H15 ="婚",H15="產"  ), $AP15 =""),"婚(產)假",  IF(  AND(  OR(  G15="x",G15="公"  ), OR(  H15 ="公"  ), $AP15 =""),"公假",  IF(  AND(  OR(  G15="x",G15="補",G15="婚",G15="公",G15="病",G15="事",G15="x榮18-22"  ),OR(H15=""), $AP15 =""  ),"18收",  IF(  AND(  OR(  G15 ="榮14-18",G15 ="榮10-18",G15 ="榮06-18",G15 ="病14-18"  ),OR(  H15 ="x",H15="補",H15="婚",H15="公",H15="病",H15="事",H15="x"  ), $AP15 =""),"18放早走",  IF(  AND(  OR(  G15 =""),OR(  H15 ="x",H15="補",H15="婚",H15="公",H15="病",H15="事",H15="x榮*",H15="榮",H15="榮-22"  ), $AP15 =""),"18放",  IF(  AND(  OR(  G15="當日退伍"  ),OR(  H15="退伍",H15="退", H15=""  ), $AP15 =""),"當日退伍",  IF(AND(  OR(G15="退",G15="退伍" ), OR(H15="退",H15="退伍" ), $AP15 =""),"退伍","全日勤"  )  )  )  )  )  )  )  )  )  )  ),"")</f>
        <v>全日勤</v>
      </c>
      <c r="H114" s="65" t="str">
        <f ca="1">IF(   (ROW(AT15)-1)&lt;=暫1!$B$2,           IF(  AND(  OR(  H15="x",H15="補"  ), OR(  I15 ="x",I15="補",I15="x榮18-22",I15="x公18-22",I15="x榮22-08"  ), $AP15 =""),"全日休",  IF(  AND(  OR(  H15="x",H15="病"  ), OR(  I15 ="病"  ), $AP15 =""),"病(事)假",  IF(  AND(  OR(  H15="x",H15="補"  ), OR(  I15 ="補"  ), $AP15 =""),"補休",  IF(  AND(  OR(  H15="x",H15="喪"  ), OR(  I15 ="喪"  ), $AP15 =""),"喪假",  IF(  AND(  OR(  H15="x",H15="婚",H15="產"  ), OR(  I15 ="婚",I15="產"  ), $AP15 =""),"婚(產)假",  IF(  AND(  OR(  H15="x",H15="公"  ), OR(  I15 ="公"  ), $AP15 =""),"公假",  IF(  AND(  OR(  H15="x",H15="補",H15="婚",H15="公",H15="病",H15="事",H15="x榮18-22"  ),OR(I15=""), $AP15 =""  ),"18收",  IF(  AND(  OR(  H15 ="榮14-18",H15 ="榮10-18",H15 ="榮06-18",H15 ="病14-18"  ),OR(  I15 ="x",I15="補",I15="婚",I15="公",I15="病",I15="事",I15="x"  ), $AP15 =""),"18放早走",  IF(  AND(  OR(  H15 =""),OR(  I15 ="x",I15="補",I15="婚",I15="公",I15="病",I15="事",I15="x榮*",I15="榮",I15="榮-22"  ), $AP15 =""),"18放",  IF(  AND(  OR(  H15="當日退伍"  ),OR(  I15="退伍",I15="退", I15=""  ), $AP15 =""),"當日退伍",  IF(AND(  OR(H15="退",H15="退伍" ), OR(I15="退",I15="退伍" ), $AP15 =""),"退伍","全日勤"  )  )  )  )  )  )  )  )  )  )  ),"")</f>
        <v>全日勤</v>
      </c>
      <c r="I114" s="65" t="str">
        <f ca="1">IF(   (ROW(AU15)-1)&lt;=暫1!$B$2,           IF(  AND(  OR(  I15="x",I15="補"  ), OR(  J15 ="x",J15="補",J15="x榮18-22",J15="x公18-22",J15="x榮22-08"  ), $AP15 =""),"全日休",  IF(  AND(  OR(  I15="x",I15="病"  ), OR(  J15 ="病"  ), $AP15 =""),"病(事)假",  IF(  AND(  OR(  I15="x",I15="補"  ), OR(  J15 ="補"  ), $AP15 =""),"補休",  IF(  AND(  OR(  I15="x",I15="喪"  ), OR(  J15 ="喪"  ), $AP15 =""),"喪假",  IF(  AND(  OR(  I15="x",I15="婚",I15="產"  ), OR(  J15 ="婚",J15="產"  ), $AP15 =""),"婚(產)假",  IF(  AND(  OR(  I15="x",I15="公"  ), OR(  J15 ="公"  ), $AP15 =""),"公假",  IF(  AND(  OR(  I15="x",I15="補",I15="婚",I15="公",I15="病",I15="事",I15="x榮18-22"  ),OR(J15=""), $AP15 =""  ),"18收",  IF(  AND(  OR(  I15 ="榮14-18",I15 ="榮10-18",I15 ="榮06-18",I15 ="病14-18"  ),OR(  J15 ="x",J15="補",J15="婚",J15="公",J15="病",J15="事",J15="x"  ), $AP15 =""),"18放早走",  IF(  AND(  OR(  I15 =""),OR(  J15 ="x",J15="補",J15="婚",J15="公",J15="病",J15="事",J15="x榮*",J15="榮",J15="榮-22"  ), $AP15 =""),"18放",  IF(  AND(  OR(  I15="當日退伍"  ),OR(  J15="退伍",J15="退", J15=""  ), $AP15 =""),"當日退伍",  IF(AND(  OR(I15="退",I15="退伍" ), OR(J15="退",J15="退伍" ), $AP15 =""),"退伍","全日勤"  )  )  )  )  )  )  )  )  )  )  ),"")</f>
        <v>全日勤</v>
      </c>
      <c r="J114" s="65" t="str">
        <f ca="1">IF(   (ROW(AV15)-1)&lt;=暫1!$B$2,           IF(  AND(  OR(  J15="x",J15="補"  ), OR(  K15 ="x",K15="補",K15="x榮18-22",K15="x公18-22",K15="x榮22-08"  ), $AP15 =""),"全日休",  IF(  AND(  OR(  J15="x",J15="病"  ), OR(  K15 ="病"  ), $AP15 =""),"病(事)假",  IF(  AND(  OR(  J15="x",J15="補"  ), OR(  K15 ="補"  ), $AP15 =""),"補休",  IF(  AND(  OR(  J15="x",J15="喪"  ), OR(  K15 ="喪"  ), $AP15 =""),"喪假",  IF(  AND(  OR(  J15="x",J15="婚",J15="產"  ), OR(  K15 ="婚",K15="產"  ), $AP15 =""),"婚(產)假",  IF(  AND(  OR(  J15="x",J15="公"  ), OR(  K15 ="公"  ), $AP15 =""),"公假",  IF(  AND(  OR(  J15="x",J15="補",J15="婚",J15="公",J15="病",J15="事",J15="x榮18-22"  ),OR(K15=""), $AP15 =""  ),"18收",  IF(  AND(  OR(  J15 ="榮14-18",J15 ="榮10-18",J15 ="榮06-18",J15 ="病14-18"  ),OR(  K15 ="x",K15="補",K15="婚",K15="公",K15="病",K15="事",K15="x"  ), $AP15 =""),"18放早走",  IF(  AND(  OR(  J15 =""),OR(  K15 ="x",K15="補",K15="婚",K15="公",K15="病",K15="事",K15="x榮*",K15="榮",K15="榮-22"  ), $AP15 =""),"18放",  IF(  AND(  OR(  J15="當日退伍"  ),OR(  K15="退伍",K15="退", K15=""  ), $AP15 =""),"當日退伍",  IF(AND(  OR(J15="退",J15="退伍" ), OR(K15="退",K15="退伍" ), $AP15 =""),"退伍","全日勤"  )  )  )  )  )  )  )  )  )  )  ),"")</f>
        <v>全日勤</v>
      </c>
      <c r="K114" s="65" t="str">
        <f ca="1">IF(   (ROW(AW15)-1)&lt;=暫1!$B$2,           IF(  AND(  OR(  K15="x",K15="補"  ), OR(  L15 ="x",L15="補",L15="x榮18-22",L15="x公18-22",L15="x榮22-08"  ), $AP15 =""),"全日休",  IF(  AND(  OR(  K15="x",K15="病"  ), OR(  L15 ="病"  ), $AP15 =""),"病(事)假",  IF(  AND(  OR(  K15="x",K15="補"  ), OR(  L15 ="補"  ), $AP15 =""),"補休",  IF(  AND(  OR(  K15="x",K15="喪"  ), OR(  L15 ="喪"  ), $AP15 =""),"喪假",  IF(  AND(  OR(  K15="x",K15="婚",K15="產"  ), OR(  L15 ="婚",L15="產"  ), $AP15 =""),"婚(產)假",  IF(  AND(  OR(  K15="x",K15="公"  ), OR(  L15 ="公"  ), $AP15 =""),"公假",  IF(  AND(  OR(  K15="x",K15="補",K15="婚",K15="公",K15="病",K15="事",K15="x榮18-22"  ),OR(L15=""), $AP15 =""  ),"18收",  IF(  AND(  OR(  K15 ="榮14-18",K15 ="榮10-18",K15 ="榮06-18",K15 ="病14-18"  ),OR(  L15 ="x",L15="補",L15="婚",L15="公",L15="病",L15="事",L15="x"  ), $AP15 =""),"18放早走",  IF(  AND(  OR(  K15 =""),OR(  L15 ="x",L15="補",L15="婚",L15="公",L15="病",L15="事",L15="x榮*",L15="榮",L15="榮-22"  ), $AP15 =""),"18放",  IF(  AND(  OR(  K15="當日退伍"  ),OR(  L15="退伍",L15="退", L15=""  ), $AP15 =""),"當日退伍",  IF(AND(  OR(K15="退",K15="退伍" ), OR(L15="退",L15="退伍" ), $AP15 =""),"退伍","全日勤"  )  )  )  )  )  )  )  )  )  )  ),"")</f>
        <v>全日勤</v>
      </c>
      <c r="L114" s="65" t="str">
        <f ca="1">IF(   (ROW(AX15)-1)&lt;=暫1!$B$2,           IF(  AND(  OR(  L15="x",L15="補"  ), OR(  M15 ="x",M15="補",M15="x榮18-22",M15="x公18-22",M15="x榮22-08"  ), $AP15 =""),"全日休",  IF(  AND(  OR(  L15="x",L15="病"  ), OR(  M15 ="病"  ), $AP15 =""),"病(事)假",  IF(  AND(  OR(  L15="x",L15="補"  ), OR(  M15 ="補"  ), $AP15 =""),"補休",  IF(  AND(  OR(  L15="x",L15="喪"  ), OR(  M15 ="喪"  ), $AP15 =""),"喪假",  IF(  AND(  OR(  L15="x",L15="婚",L15="產"  ), OR(  M15 ="婚",M15="產"  ), $AP15 =""),"婚(產)假",  IF(  AND(  OR(  L15="x",L15="公"  ), OR(  M15 ="公"  ), $AP15 =""),"公假",  IF(  AND(  OR(  L15="x",L15="補",L15="婚",L15="公",L15="病",L15="事",L15="x榮18-22"  ),OR(M15=""), $AP15 =""  ),"18收",  IF(  AND(  OR(  L15 ="榮14-18",L15 ="榮10-18",L15 ="榮06-18",L15 ="病14-18"  ),OR(  M15 ="x",M15="補",M15="婚",M15="公",M15="病",M15="事",M15="x"  ), $AP15 =""),"18放早走",  IF(  AND(  OR(  L15 =""),OR(  M15 ="x",M15="補",M15="婚",M15="公",M15="病",M15="事",M15="x榮*",M15="榮",M15="榮-22"  ), $AP15 =""),"18放",  IF(  AND(  OR(  L15="當日退伍"  ),OR(  M15="退伍",M15="退", M15=""  ), $AP15 =""),"當日退伍",  IF(AND(  OR(L15="退",L15="退伍" ), OR(M15="退",M15="退伍" ), $AP15 =""),"退伍","全日勤"  )  )  )  )  )  )  )  )  )  )  ),"")</f>
        <v>全日勤</v>
      </c>
      <c r="M114" s="65" t="str">
        <f ca="1">IF(   (ROW(AY15)-1)&lt;=暫1!$B$2,           IF(  AND(  OR(  M15="x",M15="補"  ), OR(  N15 ="x",N15="補",N15="x榮18-22",N15="x公18-22",N15="x榮22-08"  ), $AP15 =""),"全日休",  IF(  AND(  OR(  M15="x",M15="病"  ), OR(  N15 ="病"  ), $AP15 =""),"病(事)假",  IF(  AND(  OR(  M15="x",M15="補"  ), OR(  N15 ="補"  ), $AP15 =""),"補休",  IF(  AND(  OR(  M15="x",M15="喪"  ), OR(  N15 ="喪"  ), $AP15 =""),"喪假",  IF(  AND(  OR(  M15="x",M15="婚",M15="產"  ), OR(  N15 ="婚",N15="產"  ), $AP15 =""),"婚(產)假",  IF(  AND(  OR(  M15="x",M15="公"  ), OR(  N15 ="公"  ), $AP15 =""),"公假",  IF(  AND(  OR(  M15="x",M15="補",M15="婚",M15="公",M15="病",M15="事",M15="x榮18-22"  ),OR(N15=""), $AP15 =""  ),"18收",  IF(  AND(  OR(  M15 ="榮14-18",M15 ="榮10-18",M15 ="榮06-18",M15 ="病14-18"  ),OR(  N15 ="x",N15="補",N15="婚",N15="公",N15="病",N15="事",N15="x"  ), $AP15 =""),"18放早走",  IF(  AND(  OR(  M15 =""),OR(  N15 ="x",N15="補",N15="婚",N15="公",N15="病",N15="事",N15="x榮*",N15="榮",N15="榮-22"  ), $AP15 =""),"18放",  IF(  AND(  OR(  M15="當日退伍"  ),OR(  N15="退伍",N15="退", N15=""  ), $AP15 =""),"當日退伍",  IF(AND(  OR(M15="退",M15="退伍" ), OR(N15="退",N15="退伍" ), $AP15 =""),"退伍","全日勤"  )  )  )  )  )  )  )  )  )  )  ),"")</f>
        <v>全日勤</v>
      </c>
      <c r="N114" s="65" t="str">
        <f ca="1">IF(   (ROW(AZ15)-1)&lt;=暫1!$B$2,           IF(  AND(  OR(  N15="x",N15="補"  ), OR(  O15 ="x",O15="補",O15="x榮18-22",O15="x公18-22",O15="x榮22-08"  ), $AP15 =""),"全日休",  IF(  AND(  OR(  N15="x",N15="病"  ), OR(  O15 ="病"  ), $AP15 =""),"病(事)假",  IF(  AND(  OR(  N15="x",N15="補"  ), OR(  O15 ="補"  ), $AP15 =""),"補休",  IF(  AND(  OR(  N15="x",N15="喪"  ), OR(  O15 ="喪"  ), $AP15 =""),"喪假",  IF(  AND(  OR(  N15="x",N15="婚",N15="產"  ), OR(  O15 ="婚",O15="產"  ), $AP15 =""),"婚(產)假",  IF(  AND(  OR(  N15="x",N15="公"  ), OR(  O15 ="公"  ), $AP15 =""),"公假",  IF(  AND(  OR(  N15="x",N15="補",N15="婚",N15="公",N15="病",N15="事",N15="x榮18-22"  ),OR(O15=""), $AP15 =""  ),"18收",  IF(  AND(  OR(  N15 ="榮14-18",N15 ="榮10-18",N15 ="榮06-18",N15 ="病14-18"  ),OR(  O15 ="x",O15="補",O15="婚",O15="公",O15="病",O15="事",O15="x"  ), $AP15 =""),"18放早走",  IF(  AND(  OR(  N15 =""),OR(  O15 ="x",O15="補",O15="婚",O15="公",O15="病",O15="事",O15="x榮*",O15="榮",O15="榮-22"  ), $AP15 =""),"18放",  IF(  AND(  OR(  N15="當日退伍"  ),OR(  O15="退伍",O15="退", O15=""  ), $AP15 =""),"當日退伍",  IF(AND(  OR(N15="退",N15="退伍" ), OR(O15="退",O15="退伍" ), $AP15 =""),"退伍","全日勤"  )  )  )  )  )  )  )  )  )  )  ),"")</f>
        <v>全日勤</v>
      </c>
      <c r="O114" s="65" t="str">
        <f ca="1">IF(   (ROW(BA15)-1)&lt;=暫1!$B$2,           IF(  AND(  OR(  O15="x",O15="補"  ), OR(  P15 ="x",P15="補",P15="x榮18-22",P15="x公18-22",P15="x榮22-08"  ), $AP15 =""),"全日休",  IF(  AND(  OR(  O15="x",O15="病"  ), OR(  P15 ="病"  ), $AP15 =""),"病(事)假",  IF(  AND(  OR(  O15="x",O15="補"  ), OR(  P15 ="補"  ), $AP15 =""),"補休",  IF(  AND(  OR(  O15="x",O15="喪"  ), OR(  P15 ="喪"  ), $AP15 =""),"喪假",  IF(  AND(  OR(  O15="x",O15="婚",O15="產"  ), OR(  P15 ="婚",P15="產"  ), $AP15 =""),"婚(產)假",  IF(  AND(  OR(  O15="x",O15="公"  ), OR(  P15 ="公"  ), $AP15 =""),"公假",  IF(  AND(  OR(  O15="x",O15="補",O15="婚",O15="公",O15="病",O15="事",O15="x榮18-22"  ),OR(P15=""), $AP15 =""  ),"18收",  IF(  AND(  OR(  O15 ="榮14-18",O15 ="榮10-18",O15 ="榮06-18",O15 ="病14-18"  ),OR(  P15 ="x",P15="補",P15="婚",P15="公",P15="病",P15="事",P15="x"  ), $AP15 =""),"18放早走",  IF(  AND(  OR(  O15 =""),OR(  P15 ="x",P15="補",P15="婚",P15="公",P15="病",P15="事",P15="x榮*",P15="榮",P15="榮-22"  ), $AP15 =""),"18放",  IF(  AND(  OR(  O15="當日退伍"  ),OR(  P15="退伍",P15="退", P15=""  ), $AP15 =""),"當日退伍",  IF(AND(  OR(O15="退",O15="退伍" ), OR(P15="退",P15="退伍" ), $AP15 =""),"退伍","全日勤"  )  )  )  )  )  )  )  )  )  )  ),"")</f>
        <v>全日勤</v>
      </c>
      <c r="P114" s="65" t="str">
        <f ca="1">IF(   (ROW(BB15)-1)&lt;=暫1!$B$2,           IF(  AND(  OR(  P15="x",P15="補"  ), OR(  Q15 ="x",Q15="補",Q15="x榮18-22",Q15="x公18-22",Q15="x榮22-08"  ), $AP15 =""),"全日休",  IF(  AND(  OR(  P15="x",P15="病"  ), OR(  Q15 ="病"  ), $AP15 =""),"病(事)假",  IF(  AND(  OR(  P15="x",P15="補"  ), OR(  Q15 ="補"  ), $AP15 =""),"補休",  IF(  AND(  OR(  P15="x",P15="喪"  ), OR(  Q15 ="喪"  ), $AP15 =""),"喪假",  IF(  AND(  OR(  P15="x",P15="婚",P15="產"  ), OR(  Q15 ="婚",Q15="產"  ), $AP15 =""),"婚(產)假",  IF(  AND(  OR(  P15="x",P15="公"  ), OR(  Q15 ="公"  ), $AP15 =""),"公假",  IF(  AND(  OR(  P15="x",P15="補",P15="婚",P15="公",P15="病",P15="事",P15="x榮18-22"  ),OR(Q15=""), $AP15 =""  ),"18收",  IF(  AND(  OR(  P15 ="榮14-18",P15 ="榮10-18",P15 ="榮06-18",P15 ="病14-18"  ),OR(  Q15 ="x",Q15="補",Q15="婚",Q15="公",Q15="病",Q15="事",Q15="x"  ), $AP15 =""),"18放早走",  IF(  AND(  OR(  P15 =""),OR(  Q15 ="x",Q15="補",Q15="婚",Q15="公",Q15="病",Q15="事",Q15="x榮*",Q15="榮",Q15="榮-22"  ), $AP15 =""),"18放",  IF(  AND(  OR(  P15="當日退伍"  ),OR(  Q15="退伍",Q15="退", Q15=""  ), $AP15 =""),"當日退伍",  IF(AND(  OR(P15="退",P15="退伍" ), OR(Q15="退",Q15="退伍" ), $AP15 =""),"退伍","全日勤"  )  )  )  )  )  )  )  )  )  )  ),"")</f>
        <v>全日勤</v>
      </c>
      <c r="Q114" s="65" t="str">
        <f ca="1">IF(   (ROW(BC15)-1)&lt;=暫1!$B$2,           IF(  AND(  OR(  Q15="x",Q15="補"  ), OR(  R15 ="x",R15="補",R15="x榮18-22",R15="x公18-22",R15="x榮22-08"  ), $AP15 =""),"全日休",  IF(  AND(  OR(  Q15="x",Q15="病"  ), OR(  R15 ="病"  ), $AP15 =""),"病(事)假",  IF(  AND(  OR(  Q15="x",Q15="補"  ), OR(  R15 ="補"  ), $AP15 =""),"補休",  IF(  AND(  OR(  Q15="x",Q15="喪"  ), OR(  R15 ="喪"  ), $AP15 =""),"喪假",  IF(  AND(  OR(  Q15="x",Q15="婚",Q15="產"  ), OR(  R15 ="婚",R15="產"  ), $AP15 =""),"婚(產)假",  IF(  AND(  OR(  Q15="x",Q15="公"  ), OR(  R15 ="公"  ), $AP15 =""),"公假",  IF(  AND(  OR(  Q15="x",Q15="補",Q15="婚",Q15="公",Q15="病",Q15="事",Q15="x榮18-22"  ),OR(R15=""), $AP15 =""  ),"18收",  IF(  AND(  OR(  Q15 ="榮14-18",Q15 ="榮10-18",Q15 ="榮06-18",Q15 ="病14-18"  ),OR(  R15 ="x",R15="補",R15="婚",R15="公",R15="病",R15="事",R15="x"  ), $AP15 =""),"18放早走",  IF(  AND(  OR(  Q15 =""),OR(  R15 ="x",R15="補",R15="婚",R15="公",R15="病",R15="事",R15="x榮*",R15="榮",R15="榮-22"  ), $AP15 =""),"18放",  IF(  AND(  OR(  Q15="當日退伍"  ),OR(  R15="退伍",R15="退", R15=""  ), $AP15 =""),"當日退伍",  IF(AND(  OR(Q15="退",Q15="退伍" ), OR(R15="退",R15="退伍" ), $AP15 =""),"退伍","全日勤"  )  )  )  )  )  )  )  )  )  )  ),"")</f>
        <v>全日勤</v>
      </c>
      <c r="R114" s="65" t="str">
        <f ca="1">IF(   (ROW(BD15)-1)&lt;=暫1!$B$2,           IF(  AND(  OR(  R15="x",R15="補"  ), OR(  S15 ="x",S15="補",S15="x榮18-22",S15="x公18-22",S15="x榮22-08"  ), $AP15 =""),"全日休",  IF(  AND(  OR(  R15="x",R15="病"  ), OR(  S15 ="病"  ), $AP15 =""),"病(事)假",  IF(  AND(  OR(  R15="x",R15="補"  ), OR(  S15 ="補"  ), $AP15 =""),"補休",  IF(  AND(  OR(  R15="x",R15="喪"  ), OR(  S15 ="喪"  ), $AP15 =""),"喪假",  IF(  AND(  OR(  R15="x",R15="婚",R15="產"  ), OR(  S15 ="婚",S15="產"  ), $AP15 =""),"婚(產)假",  IF(  AND(  OR(  R15="x",R15="公"  ), OR(  S15 ="公"  ), $AP15 =""),"公假",  IF(  AND(  OR(  R15="x",R15="補",R15="婚",R15="公",R15="病",R15="事",R15="x榮18-22"  ),OR(S15=""), $AP15 =""  ),"18收",  IF(  AND(  OR(  R15 ="榮14-18",R15 ="榮10-18",R15 ="榮06-18",R15 ="病14-18"  ),OR(  S15 ="x",S15="補",S15="婚",S15="公",S15="病",S15="事",S15="x"  ), $AP15 =""),"18放早走",  IF(  AND(  OR(  R15 =""),OR(  S15 ="x",S15="補",S15="婚",S15="公",S15="病",S15="事",S15="x榮*",S15="榮",S15="榮-22"  ), $AP15 =""),"18放",  IF(  AND(  OR(  R15="當日退伍"  ),OR(  S15="退伍",S15="退", S15=""  ), $AP15 =""),"當日退伍",  IF(AND(  OR(R15="退",R15="退伍" ), OR(S15="退",S15="退伍" ), $AP15 =""),"退伍","全日勤"  )  )  )  )  )  )  )  )  )  )  ),"")</f>
        <v>全日勤</v>
      </c>
      <c r="S114" s="65" t="str">
        <f ca="1">IF(   (ROW(BE15)-1)&lt;=暫1!$B$2,           IF(  AND(  OR(  S15="x",S15="補"  ), OR(  T15 ="x",T15="補",T15="x榮18-22",T15="x公18-22",T15="x榮22-08"  ), $AP15 =""),"全日休",  IF(  AND(  OR(  S15="x",S15="病"  ), OR(  T15 ="病"  ), $AP15 =""),"病(事)假",  IF(  AND(  OR(  S15="x",S15="補"  ), OR(  T15 ="補"  ), $AP15 =""),"補休",  IF(  AND(  OR(  S15="x",S15="喪"  ), OR(  T15 ="喪"  ), $AP15 =""),"喪假",  IF(  AND(  OR(  S15="x",S15="婚",S15="產"  ), OR(  T15 ="婚",T15="產"  ), $AP15 =""),"婚(產)假",  IF(  AND(  OR(  S15="x",S15="公"  ), OR(  T15 ="公"  ), $AP15 =""),"公假",  IF(  AND(  OR(  S15="x",S15="補",S15="婚",S15="公",S15="病",S15="事",S15="x榮18-22"  ),OR(T15=""), $AP15 =""  ),"18收",  IF(  AND(  OR(  S15 ="榮14-18",S15 ="榮10-18",S15 ="榮06-18",S15 ="病14-18"  ),OR(  T15 ="x",T15="補",T15="婚",T15="公",T15="病",T15="事",T15="x"  ), $AP15 =""),"18放早走",  IF(  AND(  OR(  S15 =""),OR(  T15 ="x",T15="補",T15="婚",T15="公",T15="病",T15="事",T15="x榮*",T15="榮",T15="榮-22"  ), $AP15 =""),"18放",  IF(  AND(  OR(  S15="當日退伍"  ),OR(  T15="退伍",T15="退", T15=""  ), $AP15 =""),"當日退伍",  IF(AND(  OR(S15="退",S15="退伍" ), OR(T15="退",T15="退伍" ), $AP15 =""),"退伍","全日勤"  )  )  )  )  )  )  )  )  )  )  ),"")</f>
        <v>全日勤</v>
      </c>
      <c r="T114" s="65" t="str">
        <f ca="1">IF(   (ROW(BF15)-1)&lt;=暫1!$B$2,           IF(  AND(  OR(  T15="x",T15="補"  ), OR(  U15 ="x",U15="補",U15="x榮18-22",U15="x公18-22",U15="x榮22-08"  ), $AP15 =""),"全日休",  IF(  AND(  OR(  T15="x",T15="病"  ), OR(  U15 ="病"  ), $AP15 =""),"病(事)假",  IF(  AND(  OR(  T15="x",T15="補"  ), OR(  U15 ="補"  ), $AP15 =""),"補休",  IF(  AND(  OR(  T15="x",T15="喪"  ), OR(  U15 ="喪"  ), $AP15 =""),"喪假",  IF(  AND(  OR(  T15="x",T15="婚",T15="產"  ), OR(  U15 ="婚",U15="產"  ), $AP15 =""),"婚(產)假",  IF(  AND(  OR(  T15="x",T15="公"  ), OR(  U15 ="公"  ), $AP15 =""),"公假",  IF(  AND(  OR(  T15="x",T15="補",T15="婚",T15="公",T15="病",T15="事",T15="x榮18-22"  ),OR(U15=""), $AP15 =""  ),"18收",  IF(  AND(  OR(  T15 ="榮14-18",T15 ="榮10-18",T15 ="榮06-18",T15 ="病14-18"  ),OR(  U15 ="x",U15="補",U15="婚",U15="公",U15="病",U15="事",U15="x"  ), $AP15 =""),"18放早走",  IF(  AND(  OR(  T15 =""),OR(  U15 ="x",U15="補",U15="婚",U15="公",U15="病",U15="事",U15="x榮*",U15="榮",U15="榮-22"  ), $AP15 =""),"18放",  IF(  AND(  OR(  T15="當日退伍"  ),OR(  U15="退伍",U15="退", U15=""  ), $AP15 =""),"當日退伍",  IF(AND(  OR(T15="退",T15="退伍" ), OR(U15="退",U15="退伍" ), $AP15 =""),"退伍","全日勤"  )  )  )  )  )  )  )  )  )  )  ),"")</f>
        <v>全日勤</v>
      </c>
      <c r="U114" s="65" t="str">
        <f ca="1">IF(   (ROW(BG15)-1)&lt;=暫1!$B$2,           IF(  AND(  OR(  U15="x",U15="補"  ), OR(  V15 ="x",V15="補",V15="x榮18-22",V15="x公18-22",V15="x榮22-08"  ), $AP15 =""),"全日休",  IF(  AND(  OR(  U15="x",U15="病"  ), OR(  V15 ="病"  ), $AP15 =""),"病(事)假",  IF(  AND(  OR(  U15="x",U15="補"  ), OR(  V15 ="補"  ), $AP15 =""),"補休",  IF(  AND(  OR(  U15="x",U15="喪"  ), OR(  V15 ="喪"  ), $AP15 =""),"喪假",  IF(  AND(  OR(  U15="x",U15="婚",U15="產"  ), OR(  V15 ="婚",V15="產"  ), $AP15 =""),"婚(產)假",  IF(  AND(  OR(  U15="x",U15="公"  ), OR(  V15 ="公"  ), $AP15 =""),"公假",  IF(  AND(  OR(  U15="x",U15="補",U15="婚",U15="公",U15="病",U15="事",U15="x榮18-22"  ),OR(V15=""), $AP15 =""  ),"18收",  IF(  AND(  OR(  U15 ="榮14-18",U15 ="榮10-18",U15 ="榮06-18",U15 ="病14-18"  ),OR(  V15 ="x",V15="補",V15="婚",V15="公",V15="病",V15="事",V15="x"  ), $AP15 =""),"18放早走",  IF(  AND(  OR(  U15 =""),OR(  V15 ="x",V15="補",V15="婚",V15="公",V15="病",V15="事",V15="x榮*",V15="榮",V15="榮-22"  ), $AP15 =""),"18放",  IF(  AND(  OR(  U15="當日退伍"  ),OR(  V15="退伍",V15="退", V15=""  ), $AP15 =""),"當日退伍",  IF(AND(  OR(U15="退",U15="退伍" ), OR(V15="退",V15="退伍" ), $AP15 =""),"退伍","全日勤"  )  )  )  )  )  )  )  )  )  )  ),"")</f>
        <v>全日勤</v>
      </c>
      <c r="V114" s="65" t="str">
        <f ca="1">IF(   (ROW(BH15)-1)&lt;=暫1!$B$2,           IF(  AND(  OR(  V15="x",V15="補"  ), OR(  W15 ="x",W15="補",W15="x榮18-22",W15="x公18-22",W15="x榮22-08"  ), $AP15 =""),"全日休",  IF(  AND(  OR(  V15="x",V15="病"  ), OR(  W15 ="病"  ), $AP15 =""),"病(事)假",  IF(  AND(  OR(  V15="x",V15="補"  ), OR(  W15 ="補"  ), $AP15 =""),"補休",  IF(  AND(  OR(  V15="x",V15="喪"  ), OR(  W15 ="喪"  ), $AP15 =""),"喪假",  IF(  AND(  OR(  V15="x",V15="婚",V15="產"  ), OR(  W15 ="婚",W15="產"  ), $AP15 =""),"婚(產)假",  IF(  AND(  OR(  V15="x",V15="公"  ), OR(  W15 ="公"  ), $AP15 =""),"公假",  IF(  AND(  OR(  V15="x",V15="補",V15="婚",V15="公",V15="病",V15="事",V15="x榮18-22"  ),OR(W15=""), $AP15 =""  ),"18收",  IF(  AND(  OR(  V15 ="榮14-18",V15 ="榮10-18",V15 ="榮06-18",V15 ="病14-18"  ),OR(  W15 ="x",W15="補",W15="婚",W15="公",W15="病",W15="事",W15="x"  ), $AP15 =""),"18放早走",  IF(  AND(  OR(  V15 =""),OR(  W15 ="x",W15="補",W15="婚",W15="公",W15="病",W15="事",W15="x榮*",W15="榮",W15="榮-22"  ), $AP15 =""),"18放",  IF(  AND(  OR(  V15="當日退伍"  ),OR(  W15="退伍",W15="退", W15=""  ), $AP15 =""),"當日退伍",  IF(AND(  OR(V15="退",V15="退伍" ), OR(W15="退",W15="退伍" ), $AP15 =""),"退伍","全日勤"  )  )  )  )  )  )  )  )  )  )  ),"")</f>
        <v>全日勤</v>
      </c>
      <c r="W114" s="65" t="str">
        <f ca="1">IF(   (ROW(BI15)-1)&lt;=暫1!$B$2,           IF(  AND(  OR(  W15="x",W15="補"  ), OR(  X15 ="x",X15="補",X15="x榮18-22",X15="x公18-22",X15="x榮22-08"  ), $AP15 =""),"全日休",  IF(  AND(  OR(  W15="x",W15="病"  ), OR(  X15 ="病"  ), $AP15 =""),"病(事)假",  IF(  AND(  OR(  W15="x",W15="補"  ), OR(  X15 ="補"  ), $AP15 =""),"補休",  IF(  AND(  OR(  W15="x",W15="喪"  ), OR(  X15 ="喪"  ), $AP15 =""),"喪假",  IF(  AND(  OR(  W15="x",W15="婚",W15="產"  ), OR(  X15 ="婚",X15="產"  ), $AP15 =""),"婚(產)假",  IF(  AND(  OR(  W15="x",W15="公"  ), OR(  X15 ="公"  ), $AP15 =""),"公假",  IF(  AND(  OR(  W15="x",W15="補",W15="婚",W15="公",W15="病",W15="事",W15="x榮18-22"  ),OR(X15=""), $AP15 =""  ),"18收",  IF(  AND(  OR(  W15 ="榮14-18",W15 ="榮10-18",W15 ="榮06-18",W15 ="病14-18"  ),OR(  X15 ="x",X15="補",X15="婚",X15="公",X15="病",X15="事",X15="x"  ), $AP15 =""),"18放早走",  IF(  AND(  OR(  W15 =""),OR(  X15 ="x",X15="補",X15="婚",X15="公",X15="病",X15="事",X15="x榮*",X15="榮",X15="榮-22"  ), $AP15 =""),"18放",  IF(  AND(  OR(  W15="當日退伍"  ),OR(  X15="退伍",X15="退", X15=""  ), $AP15 =""),"當日退伍",  IF(AND(  OR(W15="退",W15="退伍" ), OR(X15="退",X15="退伍" ), $AP15 =""),"退伍","全日勤"  )  )  )  )  )  )  )  )  )  )  ),"")</f>
        <v>全日勤</v>
      </c>
      <c r="X114" s="65" t="str">
        <f ca="1">IF(   (ROW(BJ15)-1)&lt;=暫1!$B$2,           IF(  AND(  OR(  X15="x",X15="補"  ), OR(  Y15 ="x",Y15="補",Y15="x榮18-22",Y15="x公18-22",Y15="x榮22-08"  ), $AP15 =""),"全日休",  IF(  AND(  OR(  X15="x",X15="病"  ), OR(  Y15 ="病"  ), $AP15 =""),"病(事)假",  IF(  AND(  OR(  X15="x",X15="補"  ), OR(  Y15 ="補"  ), $AP15 =""),"補休",  IF(  AND(  OR(  X15="x",X15="喪"  ), OR(  Y15 ="喪"  ), $AP15 =""),"喪假",  IF(  AND(  OR(  X15="x",X15="婚",X15="產"  ), OR(  Y15 ="婚",Y15="產"  ), $AP15 =""),"婚(產)假",  IF(  AND(  OR(  X15="x",X15="公"  ), OR(  Y15 ="公"  ), $AP15 =""),"公假",  IF(  AND(  OR(  X15="x",X15="補",X15="婚",X15="公",X15="病",X15="事",X15="x榮18-22"  ),OR(Y15=""), $AP15 =""  ),"18收",  IF(  AND(  OR(  X15 ="榮14-18",X15 ="榮10-18",X15 ="榮06-18",X15 ="病14-18"  ),OR(  Y15 ="x",Y15="補",Y15="婚",Y15="公",Y15="病",Y15="事",Y15="x"  ), $AP15 =""),"18放早走",  IF(  AND(  OR(  X15 =""),OR(  Y15 ="x",Y15="補",Y15="婚",Y15="公",Y15="病",Y15="事",Y15="x榮*",Y15="榮",Y15="榮-22"  ), $AP15 =""),"18放",  IF(  AND(  OR(  X15="當日退伍"  ),OR(  Y15="退伍",Y15="退", Y15=""  ), $AP15 =""),"當日退伍",  IF(AND(  OR(X15="退",X15="退伍" ), OR(Y15="退",Y15="退伍" ), $AP15 =""),"退伍","全日勤"  )  )  )  )  )  )  )  )  )  )  ),"")</f>
        <v>全日勤</v>
      </c>
      <c r="Y114" s="65" t="str">
        <f ca="1">IF(   (ROW(BK15)-1)&lt;=暫1!$B$2,           IF(  AND(  OR(  Y15="x",Y15="補"  ), OR(  Z15 ="x",Z15="補",Z15="x榮18-22",Z15="x公18-22",Z15="x榮22-08"  ), $AP15 =""),"全日休",  IF(  AND(  OR(  Y15="x",Y15="病"  ), OR(  Z15 ="病"  ), $AP15 =""),"病(事)假",  IF(  AND(  OR(  Y15="x",Y15="補"  ), OR(  Z15 ="補"  ), $AP15 =""),"補休",  IF(  AND(  OR(  Y15="x",Y15="喪"  ), OR(  Z15 ="喪"  ), $AP15 =""),"喪假",  IF(  AND(  OR(  Y15="x",Y15="婚",Y15="產"  ), OR(  Z15 ="婚",Z15="產"  ), $AP15 =""),"婚(產)假",  IF(  AND(  OR(  Y15="x",Y15="公"  ), OR(  Z15 ="公"  ), $AP15 =""),"公假",  IF(  AND(  OR(  Y15="x",Y15="補",Y15="婚",Y15="公",Y15="病",Y15="事",Y15="x榮18-22"  ),OR(Z15=""), $AP15 =""  ),"18收",  IF(  AND(  OR(  Y15 ="榮14-18",Y15 ="榮10-18",Y15 ="榮06-18",Y15 ="病14-18"  ),OR(  Z15 ="x",Z15="補",Z15="婚",Z15="公",Z15="病",Z15="事",Z15="x"  ), $AP15 =""),"18放早走",  IF(  AND(  OR(  Y15 =""),OR(  Z15 ="x",Z15="補",Z15="婚",Z15="公",Z15="病",Z15="事",Z15="x榮*",Z15="榮",Z15="榮-22"  ), $AP15 =""),"18放",  IF(  AND(  OR(  Y15="當日退伍"  ),OR(  Z15="退伍",Z15="退", Z15=""  ), $AP15 =""),"當日退伍",  IF(AND(  OR(Y15="退",Y15="退伍" ), OR(Z15="退",Z15="退伍" ), $AP15 =""),"退伍","全日勤"  )  )  )  )  )  )  )  )  )  )  ),"")</f>
        <v>全日勤</v>
      </c>
      <c r="Z114" s="65" t="str">
        <f ca="1">IF(   (ROW(BL15)-1)&lt;=暫1!$B$2,           IF(  AND(  OR(  Z15="x",Z15="補"  ), OR(  AA15 ="x",AA15="補",AA15="x榮18-22",AA15="x公18-22",AA15="x榮22-08"  ), $AP15 =""),"全日休",  IF(  AND(  OR(  Z15="x",Z15="病"  ), OR(  AA15 ="病"  ), $AP15 =""),"病(事)假",  IF(  AND(  OR(  Z15="x",Z15="補"  ), OR(  AA15 ="補"  ), $AP15 =""),"補休",  IF(  AND(  OR(  Z15="x",Z15="喪"  ), OR(  AA15 ="喪"  ), $AP15 =""),"喪假",  IF(  AND(  OR(  Z15="x",Z15="婚",Z15="產"  ), OR(  AA15 ="婚",AA15="產"  ), $AP15 =""),"婚(產)假",  IF(  AND(  OR(  Z15="x",Z15="公"  ), OR(  AA15 ="公"  ), $AP15 =""),"公假",  IF(  AND(  OR(  Z15="x",Z15="補",Z15="婚",Z15="公",Z15="病",Z15="事",Z15="x榮18-22"  ),OR(AA15=""), $AP15 =""  ),"18收",  IF(  AND(  OR(  Z15 ="榮14-18",Z15 ="榮10-18",Z15 ="榮06-18",Z15 ="病14-18"  ),OR(  AA15 ="x",AA15="補",AA15="婚",AA15="公",AA15="病",AA15="事",AA15="x"  ), $AP15 =""),"18放早走",  IF(  AND(  OR(  Z15 =""),OR(  AA15 ="x",AA15="補",AA15="婚",AA15="公",AA15="病",AA15="事",AA15="x榮*",AA15="榮",AA15="榮-22"  ), $AP15 =""),"18放",  IF(  AND(  OR(  Z15="當日退伍"  ),OR(  AA15="退伍",AA15="退", AA15=""  ), $AP15 =""),"當日退伍",  IF(AND(  OR(Z15="退",Z15="退伍" ), OR(AA15="退",AA15="退伍" ), $AP15 =""),"退伍","全日勤"  )  )  )  )  )  )  )  )  )  )  ),"")</f>
        <v>18放</v>
      </c>
      <c r="AA114" s="65" t="str">
        <f ca="1">IF(   (ROW(BM15)-1)&lt;=暫1!$B$2,           IF(  AND(  OR(  AA15="x",AA15="補"  ), OR(  AB15 ="x",AB15="補",AB15="x榮18-22",AB15="x公18-22",AB15="x榮22-08"  ), $AP15 =""),"全日休",  IF(  AND(  OR(  AA15="x",AA15="病"  ), OR(  AB15 ="病"  ), $AP15 =""),"病(事)假",  IF(  AND(  OR(  AA15="x",AA15="補"  ), OR(  AB15 ="補"  ), $AP15 =""),"補休",  IF(  AND(  OR(  AA15="x",AA15="喪"  ), OR(  AB15 ="喪"  ), $AP15 =""),"喪假",  IF(  AND(  OR(  AA15="x",AA15="婚",AA15="產"  ), OR(  AB15 ="婚",AB15="產"  ), $AP15 =""),"婚(產)假",  IF(  AND(  OR(  AA15="x",AA15="公"  ), OR(  AB15 ="公"  ), $AP15 =""),"公假",  IF(  AND(  OR(  AA15="x",AA15="補",AA15="婚",AA15="公",AA15="病",AA15="事",AA15="x榮18-22"  ),OR(AB15=""), $AP15 =""  ),"18收",  IF(  AND(  OR(  AA15 ="榮14-18",AA15 ="榮10-18",AA15 ="榮06-18",AA15 ="病14-18"  ),OR(  AB15 ="x",AB15="補",AB15="婚",AB15="公",AB15="病",AB15="事",AB15="x"  ), $AP15 =""),"18放早走",  IF(  AND(  OR(  AA15 =""),OR(  AB15 ="x",AB15="補",AB15="婚",AB15="公",AB15="病",AB15="事",AB15="x榮*",AB15="榮",AB15="榮-22"  ), $AP15 =""),"18放",  IF(  AND(  OR(  AA15="當日退伍"  ),OR(  AB15="退伍",AB15="退", AB15=""  ), $AP15 =""),"當日退伍",  IF(AND(  OR(AA15="退",AA15="退伍" ), OR(AB15="退",AB15="退伍" ), $AP15 =""),"退伍","全日勤"  )  )  )  )  )  )  )  )  )  )  ),"")</f>
        <v>全日休</v>
      </c>
      <c r="AB114" s="65" t="str">
        <f ca="1">IF(   (ROW(BN15)-1)&lt;=暫1!$B$2,           IF(  AND(  OR(  AB15="x",AB15="補"  ), OR(  AC15 ="x",AC15="補",AC15="x榮18-22",AC15="x公18-22",AC15="x榮22-08"  ), $AP15 =""),"全日休",  IF(  AND(  OR(  AB15="x",AB15="病"  ), OR(  AC15 ="病"  ), $AP15 =""),"病(事)假",  IF(  AND(  OR(  AB15="x",AB15="補"  ), OR(  AC15 ="補"  ), $AP15 =""),"補休",  IF(  AND(  OR(  AB15="x",AB15="喪"  ), OR(  AC15 ="喪"  ), $AP15 =""),"喪假",  IF(  AND(  OR(  AB15="x",AB15="婚",AB15="產"  ), OR(  AC15 ="婚",AC15="產"  ), $AP15 =""),"婚(產)假",  IF(  AND(  OR(  AB15="x",AB15="公"  ), OR(  AC15 ="公"  ), $AP15 =""),"公假",  IF(  AND(  OR(  AB15="x",AB15="補",AB15="婚",AB15="公",AB15="病",AB15="事",AB15="x榮18-22"  ),OR(AC15=""), $AP15 =""  ),"18收",  IF(  AND(  OR(  AB15 ="榮14-18",AB15 ="榮10-18",AB15 ="榮06-18",AB15 ="病14-18"  ),OR(  AC15 ="x",AC15="補",AC15="婚",AC15="公",AC15="病",AC15="事",AC15="x"  ), $AP15 =""),"18放早走",  IF(  AND(  OR(  AB15 =""),OR(  AC15 ="x",AC15="補",AC15="婚",AC15="公",AC15="病",AC15="事",AC15="x榮*",AC15="榮",AC15="榮-22"  ), $AP15 =""),"18放",  IF(  AND(  OR(  AB15="當日退伍"  ),OR(  AC15="退伍",AC15="退", AC15=""  ), $AP15 =""),"當日退伍",  IF(AND(  OR(AB15="退",AB15="退伍" ), OR(AC15="退",AC15="退伍" ), $AP15 =""),"退伍","全日勤"  )  )  )  )  )  )  )  )  )  )  ),"")</f>
        <v>全日休</v>
      </c>
      <c r="AC114" s="65" t="str">
        <f ca="1">IF(   (ROW(BO15)-1)&lt;=暫1!$B$2,           IF(  AND(  OR(  AC15="x",AC15="補"  ), OR(  AD15 ="x",AD15="補",AD15="x榮18-22",AD15="x公18-22",AD15="x榮22-08"  ), $AP15 =""),"全日休",  IF(  AND(  OR(  AC15="x",AC15="病"  ), OR(  AD15 ="病"  ), $AP15 =""),"病(事)假",  IF(  AND(  OR(  AC15="x",AC15="補"  ), OR(  AD15 ="補"  ), $AP15 =""),"補休",  IF(  AND(  OR(  AC15="x",AC15="喪"  ), OR(  AD15 ="喪"  ), $AP15 =""),"喪假",  IF(  AND(  OR(  AC15="x",AC15="婚",AC15="產"  ), OR(  AD15 ="婚",AD15="產"  ), $AP15 =""),"婚(產)假",  IF(  AND(  OR(  AC15="x",AC15="公"  ), OR(  AD15 ="公"  ), $AP15 =""),"公假",  IF(  AND(  OR(  AC15="x",AC15="補",AC15="婚",AC15="公",AC15="病",AC15="事",AC15="x榮18-22"  ),OR(AD15=""), $AP15 =""  ),"18收",  IF(  AND(  OR(  AC15 ="榮14-18",AC15 ="榮10-18",AC15 ="榮06-18",AC15 ="病14-18"  ),OR(  AD15 ="x",AD15="補",AD15="婚",AD15="公",AD15="病",AD15="事",AD15="x"  ), $AP15 =""),"18放早走",  IF(  AND(  OR(  AC15 =""),OR(  AD15 ="x",AD15="補",AD15="婚",AD15="公",AD15="病",AD15="事",AD15="x榮*",AD15="榮",AD15="榮-22"  ), $AP15 =""),"18放",  IF(  AND(  OR(  AC15="當日退伍"  ),OR(  AD15="退伍",AD15="退", AD15=""  ), $AP15 =""),"當日退伍",  IF(AND(  OR(AC15="退",AC15="退伍" ), OR(AD15="退",AD15="退伍" ), $AP15 =""),"退伍","全日勤"  )  )  )  )  )  )  )  )  )  )  ),"")</f>
        <v>18收</v>
      </c>
      <c r="AD114" s="65" t="str">
        <f ca="1">IF(   (ROW(BP15)-1)&lt;=暫1!$B$2,           IF(  AND(  OR(  AD15="x",AD15="補"  ), OR(  AE15 ="x",AE15="補",AE15="x榮18-22",AE15="x公18-22",AE15="x榮22-08"  ), $AP15 =""),"全日休",  IF(  AND(  OR(  AD15="x",AD15="病"  ), OR(  AE15 ="病"  ), $AP15 =""),"病(事)假",  IF(  AND(  OR(  AD15="x",AD15="補"  ), OR(  AE15 ="補"  ), $AP15 =""),"補休",  IF(  AND(  OR(  AD15="x",AD15="喪"  ), OR(  AE15 ="喪"  ), $AP15 =""),"喪假",  IF(  AND(  OR(  AD15="x",AD15="婚",AD15="產"  ), OR(  AE15 ="婚",AE15="產"  ), $AP15 =""),"婚(產)假",  IF(  AND(  OR(  AD15="x",AD15="公"  ), OR(  AE15 ="公"  ), $AP15 =""),"公假",  IF(  AND(  OR(  AD15="x",AD15="補",AD15="婚",AD15="公",AD15="病",AD15="事",AD15="x榮18-22"  ),OR(AE15=""), $AP15 =""  ),"18收",  IF(  AND(  OR(  AD15 ="榮14-18",AD15 ="榮10-18",AD15 ="榮06-18",AD15 ="病14-18"  ),OR(  AE15 ="x",AE15="補",AE15="婚",AE15="公",AE15="病",AE15="事",AE15="x"  ), $AP15 =""),"18放早走",  IF(  AND(  OR(  AD15 =""),OR(  AE15 ="x",AE15="補",AE15="婚",AE15="公",AE15="病",AE15="事",AE15="x榮*",AE15="榮",AE15="榮-22"  ), $AP15 =""),"18放",  IF(  AND(  OR(  AD15="當日退伍"  ),OR(  AE15="退伍",AE15="退", AE15=""  ), $AP15 =""),"當日退伍",  IF(AND(  OR(AD15="退",AD15="退伍" ), OR(AE15="退",AE15="退伍" ), $AP15 =""),"退伍","全日勤"  )  )  )  )  )  )  )  )  )  )  ),"")</f>
        <v>全日勤</v>
      </c>
      <c r="AE114" s="65" t="str">
        <f ca="1">IF(   (ROW(BQ15)-1)&lt;=暫1!$B$2,           IF(  AND(  OR(  AE15="x",AE15="補"  ), OR(  AF15 ="x",AF15="補",AF15="x榮18-22",AF15="x公18-22",AF15="x榮22-08"  ), $AP15 =""),"全日休",  IF(  AND(  OR(  AE15="x",AE15="病"  ), OR(  AF15 ="病"  ), $AP15 =""),"病(事)假",  IF(  AND(  OR(  AE15="x",AE15="補"  ), OR(  AF15 ="補"  ), $AP15 =""),"補休",  IF(  AND(  OR(  AE15="x",AE15="喪"  ), OR(  AF15 ="喪"  ), $AP15 =""),"喪假",  IF(  AND(  OR(  AE15="x",AE15="婚",AE15="產"  ), OR(  AF15 ="婚",AF15="產"  ), $AP15 =""),"婚(產)假",  IF(  AND(  OR(  AE15="x",AE15="公"  ), OR(  AF15 ="公"  ), $AP15 =""),"公假",  IF(  AND(  OR(  AE15="x",AE15="補",AE15="婚",AE15="公",AE15="病",AE15="事",AE15="x榮18-22"  ),OR(AF15=""), $AP15 =""  ),"18收",  IF(  AND(  OR(  AE15 ="榮14-18",AE15 ="榮10-18",AE15 ="榮06-18",AE15 ="病14-18"  ),OR(  AF15 ="x",AF15="補",AF15="婚",AF15="公",AF15="病",AF15="事",AF15="x"  ), $AP15 =""),"18放早走",  IF(  AND(  OR(  AE15 =""),OR(  AF15 ="x",AF15="補",AF15="婚",AF15="公",AF15="病",AF15="事",AF15="x榮*",AF15="榮",AF15="榮-22"  ), $AP15 =""),"18放",  IF(  AND(  OR(  AE15="當日退伍"  ),OR(  AF15="退伍",AF15="退", AF15=""  ), $AP15 =""),"當日退伍",  IF(AND(  OR(AE15="退",AE15="退伍" ), OR(AF15="退",AF15="退伍" ), $AP15 =""),"退伍","全日勤"  )  )  )  )  )  )  )  )  )  )  ),"")</f>
        <v>全日勤</v>
      </c>
      <c r="AF114" s="65" t="str">
        <f ca="1">IF(   (ROW(BR15)-1)&lt;=暫1!$B$2,           IF(  AND(  OR(  AF15="x",AF15="補"  ), OR(  AG15 ="x",AG15="補",AG15="x榮18-22",AG15="x公18-22",AG15="x榮22-08"  ), $AP15 =""),"全日休",  IF(  AND(  OR(  AF15="x",AF15="病"  ), OR(  AG15 ="病"  ), $AP15 =""),"病(事)假",  IF(  AND(  OR(  AF15="x",AF15="補"  ), OR(  AG15 ="補"  ), $AP15 =""),"補休",  IF(  AND(  OR(  AF15="x",AF15="喪"  ), OR(  AG15 ="喪"  ), $AP15 =""),"喪假",  IF(  AND(  OR(  AF15="x",AF15="婚",AF15="產"  ), OR(  AG15 ="婚",AG15="產"  ), $AP15 =""),"婚(產)假",  IF(  AND(  OR(  AF15="x",AF15="公"  ), OR(  AG15 ="公"  ), $AP15 =""),"公假",  IF(  AND(  OR(  AF15="x",AF15="補",AF15="婚",AF15="公",AF15="病",AF15="事",AF15="x榮18-22"  ),OR(AG15=""), $AP15 =""  ),"18收",  IF(  AND(  OR(  AF15 ="榮14-18",AF15 ="榮10-18",AF15 ="榮06-18",AF15 ="病14-18"  ),OR(  AG15 ="x",AG15="補",AG15="婚",AG15="公",AG15="病",AG15="事",AG15="x"  ), $AP15 =""),"18放早走",  IF(  AND(  OR(  AF15 =""),OR(  AG15 ="x",AG15="補",AG15="婚",AG15="公",AG15="病",AG15="事",AG15="x榮*",AG15="榮",AG15="榮-22"  ), $AP15 =""),"18放",  IF(  AND(  OR(  AF15="當日退伍"  ),OR(  AG15="退伍",AG15="退", AG15=""  ), $AP15 =""),"當日退伍",  IF(AND(  OR(AF15="退",AF15="退伍" ), OR(AG15="退",AG15="退伍" ), $AP15 =""),"退伍","全日勤"  )  )  )  )  )  )  )  )  )  )  ),"")</f>
        <v>18放</v>
      </c>
      <c r="AG114" s="65" t="str">
        <f ca="1">IF(   (ROW(BS15)-1)&lt;=暫1!$B$2,           IF(  AND(  OR(  AG15="x",AG15="補"  ), OR(  AH15 ="x",AH15="補",AH15="x榮18-22",AH15="x公18-22",AH15="x榮22-08"  ), $AP15 =""),"全日休",  IF(  AND(  OR(  AG15="x",AG15="病"  ), OR(  AH15 ="病"  ), $AP15 =""),"病(事)假",  IF(  AND(  OR(  AG15="x",AG15="補"  ), OR(  AH15 ="補"  ), $AP15 =""),"補休",  IF(  AND(  OR(  AG15="x",AG15="喪"  ), OR(  AH15 ="喪"  ), $AP15 =""),"喪假",  IF(  AND(  OR(  AG15="x",AG15="婚",AG15="產"  ), OR(  AH15 ="婚",AH15="產"  ), $AP15 =""),"婚(產)假",  IF(  AND(  OR(  AG15="x",AG15="公"  ), OR(  AH15 ="公"  ), $AP15 =""),"公假",  IF(  AND(  OR(  AG15="x",AG15="補",AG15="婚",AG15="公",AG15="病",AG15="事",AG15="x榮18-22"  ),OR(AH15=""), $AP15 =""  ),"18收",  IF(  AND(  OR(  AG15 ="榮14-18",AG15 ="榮10-18",AG15 ="榮06-18",AG15 ="病14-18"  ),OR(  AH15 ="x",AH15="補",AH15="婚",AH15="公",AH15="病",AH15="事",AH15="x"  ), $AP15 =""),"18放早走",  IF(  AND(  OR(  AG15 =""),OR(  AH15 ="x",AH15="補",AH15="婚",AH15="公",AH15="病",AH15="事",AH15="x榮*",AH15="榮",AH15="榮-22"  ), $AP15 =""),"18放",  IF(  AND(  OR(  AG15="當日退伍"  ),OR(  AH15="退伍",AH15="退", AH15=""  ), $AP15 =""),"當日退伍",  IF(AND(  OR(AG15="退",AG15="退伍" ), OR(AH15="退",AH15="退伍" ), $AP15 =""),"退伍","全日勤"  )  )  )  )  )  )  )  )  )  )  ),"")</f>
        <v>18收</v>
      </c>
      <c r="AH114" s="65"/>
      <c r="AI114" s="65"/>
      <c r="AJ114" s="65"/>
      <c r="AO114" s="75"/>
      <c r="AP114" s="62"/>
      <c r="AU114" s="62"/>
      <c r="AY114" s="62"/>
      <c r="AZ114" s="62"/>
      <c r="BA114" s="62"/>
    </row>
    <row r="115" spans="1:55" ht="25.5" customHeight="1">
      <c r="A115" s="65">
        <f t="shared" si="14"/>
        <v>15</v>
      </c>
      <c r="B115" s="65" t="str">
        <f t="shared" si="15"/>
        <v>許修銘</v>
      </c>
      <c r="C115" s="65" t="str">
        <f ca="1">IF(   (ROW(AO16)-1)&lt;=暫1!$B$2,           IF(  AND(  OR(  C16="x",C16="補"  ), OR(  D16 ="x",D16="補",D16="x榮18-22",D16="x公18-22",D16="x榮22-08"  ), $AP16 =""),"全日休",  IF(  AND(  OR(  C16="x",C16="病"  ), OR(  D16 ="病"  ), $AP16 =""),"病(事)假",  IF(  AND(  OR(  C16="x",C16="補"  ), OR(  D16 ="補"  ), $AP16 =""),"補休",  IF(  AND(  OR(  C16="x",C16="喪"  ), OR(  D16 ="喪"  ), $AP16 =""),"喪假",  IF(  AND(  OR(  C16="x",C16="婚",C16="產"  ), OR(  D16 ="婚",D16="產"  ), $AP16 =""),"婚(產)假",  IF(  AND(  OR(  C16="x",C16="公"  ), OR(  D16 ="公"  ), $AP16 =""),"公假",  IF(  AND(  OR(  C16="x",C16="補",C16="婚",C16="公",C16="病",C16="事",C16="x榮18-22"  ),OR(D16=""), $AP16 =""  ),"18收",  IF(  AND(  OR(  C16 ="榮14-18",C16 ="榮10-18",C16 ="榮06-18",C16 ="病14-18"  ),OR(  D16 ="x",D16="補",D16="婚",D16="公",D16="病",D16="事",D16="x"  ), $AP16 =""),"18放早走",  IF(  AND(  OR(  C16 =""),OR(  D16 ="x",D16="補",D16="婚",D16="公",D16="病",D16="事",D16="x榮*",D16="榮",D16="榮-22"  ), $AP16 =""),"18放",  IF(  AND(  OR(  C16="當日退伍"  ),OR(  D16="退伍",D16="退", D16=""  ), $AP16 =""),"當日退伍",  IF(AND(  OR(C16="退",C16="退伍" ), OR(D16="退",D16="退伍" ), $AP16 =""),"退伍","全日勤"  )  )  )  )  )  )  )  )  )  )  ),"")</f>
        <v>全日勤</v>
      </c>
      <c r="D115" s="65" t="str">
        <f ca="1">IF(   (ROW(AP16)-1)&lt;=暫1!$B$2,           IF(  AND(  OR(  D16="x",D16="補"  ), OR(  E16 ="x",E16="補",E16="x榮18-22",E16="x公18-22",E16="x榮22-08"  ), $AP16 =""),"全日休",  IF(  AND(  OR(  D16="x",D16="病"  ), OR(  E16 ="病"  ), $AP16 =""),"病(事)假",  IF(  AND(  OR(  D16="x",D16="補"  ), OR(  E16 ="補"  ), $AP16 =""),"補休",  IF(  AND(  OR(  D16="x",D16="喪"  ), OR(  E16 ="喪"  ), $AP16 =""),"喪假",  IF(  AND(  OR(  D16="x",D16="婚",D16="產"  ), OR(  E16 ="婚",E16="產"  ), $AP16 =""),"婚(產)假",  IF(  AND(  OR(  D16="x",D16="公"  ), OR(  E16 ="公"  ), $AP16 =""),"公假",  IF(  AND(  OR(  D16="x",D16="補",D16="婚",D16="公",D16="病",D16="事",D16="x榮18-22"  ),OR(E16=""), $AP16 =""  ),"18收",  IF(  AND(  OR(  D16 ="榮14-18",D16 ="榮10-18",D16 ="榮06-18",D16 ="病14-18"  ),OR(  E16 ="x",E16="補",E16="婚",E16="公",E16="病",E16="事",E16="x"  ), $AP16 =""),"18放早走",  IF(  AND(  OR(  D16 =""),OR(  E16 ="x",E16="補",E16="婚",E16="公",E16="病",E16="事",E16="x榮*",E16="榮",E16="榮-22"  ), $AP16 =""),"18放",  IF(  AND(  OR(  D16="當日退伍"  ),OR(  E16="退伍",E16="退", E16=""  ), $AP16 =""),"當日退伍",  IF(AND(  OR(D16="退",D16="退伍" ), OR(E16="退",E16="退伍" ), $AP16 =""),"退伍","全日勤"  )  )  )  )  )  )  )  )  )  )  ),"")</f>
        <v>全日勤</v>
      </c>
      <c r="E115" s="65" t="str">
        <f ca="1">IF(   (ROW(AQ16)-1)&lt;=暫1!$B$2,           IF(  AND(  OR(  E16="x",E16="補"  ), OR(  F16 ="x",F16="補",F16="x榮18-22",F16="x公18-22",F16="x榮22-08"  ), $AP16 =""),"全日休",  IF(  AND(  OR(  E16="x",E16="病"  ), OR(  F16 ="病"  ), $AP16 =""),"病(事)假",  IF(  AND(  OR(  E16="x",E16="補"  ), OR(  F16 ="補"  ), $AP16 =""),"補休",  IF(  AND(  OR(  E16="x",E16="喪"  ), OR(  F16 ="喪"  ), $AP16 =""),"喪假",  IF(  AND(  OR(  E16="x",E16="婚",E16="產"  ), OR(  F16 ="婚",F16="產"  ), $AP16 =""),"婚(產)假",  IF(  AND(  OR(  E16="x",E16="公"  ), OR(  F16 ="公"  ), $AP16 =""),"公假",  IF(  AND(  OR(  E16="x",E16="補",E16="婚",E16="公",E16="病",E16="事",E16="x榮18-22"  ),OR(F16=""), $AP16 =""  ),"18收",  IF(  AND(  OR(  E16 ="榮14-18",E16 ="榮10-18",E16 ="榮06-18",E16 ="病14-18"  ),OR(  F16 ="x",F16="補",F16="婚",F16="公",F16="病",F16="事",F16="x"  ), $AP16 =""),"18放早走",  IF(  AND(  OR(  E16 =""),OR(  F16 ="x",F16="補",F16="婚",F16="公",F16="病",F16="事",F16="x榮*",F16="榮",F16="榮-22"  ), $AP16 =""),"18放",  IF(  AND(  OR(  E16="當日退伍"  ),OR(  F16="退伍",F16="退", F16=""  ), $AP16 =""),"當日退伍",  IF(AND(  OR(E16="退",E16="退伍" ), OR(F16="退",F16="退伍" ), $AP16 =""),"退伍","全日勤"  )  )  )  )  )  )  )  )  )  )  ),"")</f>
        <v>全日勤</v>
      </c>
      <c r="F115" s="65" t="str">
        <f ca="1">IF(   (ROW(AR16)-1)&lt;=暫1!$B$2,           IF(  AND(  OR(  F16="x",F16="補"  ), OR(  G16 ="x",G16="補",G16="x榮18-22",G16="x公18-22",G16="x榮22-08"  ), $AP16 =""),"全日休",  IF(  AND(  OR(  F16="x",F16="病"  ), OR(  G16 ="病"  ), $AP16 =""),"病(事)假",  IF(  AND(  OR(  F16="x",F16="補"  ), OR(  G16 ="補"  ), $AP16 =""),"補休",  IF(  AND(  OR(  F16="x",F16="喪"  ), OR(  G16 ="喪"  ), $AP16 =""),"喪假",  IF(  AND(  OR(  F16="x",F16="婚",F16="產"  ), OR(  G16 ="婚",G16="產"  ), $AP16 =""),"婚(產)假",  IF(  AND(  OR(  F16="x",F16="公"  ), OR(  G16 ="公"  ), $AP16 =""),"公假",  IF(  AND(  OR(  F16="x",F16="補",F16="婚",F16="公",F16="病",F16="事",F16="x榮18-22"  ),OR(G16=""), $AP16 =""  ),"18收",  IF(  AND(  OR(  F16 ="榮14-18",F16 ="榮10-18",F16 ="榮06-18",F16 ="病14-18"  ),OR(  G16 ="x",G16="補",G16="婚",G16="公",G16="病",G16="事",G16="x"  ), $AP16 =""),"18放早走",  IF(  AND(  OR(  F16 =""),OR(  G16 ="x",G16="補",G16="婚",G16="公",G16="病",G16="事",G16="x榮*",G16="榮",G16="榮-22"  ), $AP16 =""),"18放",  IF(  AND(  OR(  F16="當日退伍"  ),OR(  G16="退伍",G16="退", G16=""  ), $AP16 =""),"當日退伍",  IF(AND(  OR(F16="退",F16="退伍" ), OR(G16="退",G16="退伍" ), $AP16 =""),"退伍","全日勤"  )  )  )  )  )  )  )  )  )  )  ),"")</f>
        <v>全日勤</v>
      </c>
      <c r="G115" s="65" t="str">
        <f ca="1">IF(   (ROW(AS16)-1)&lt;=暫1!$B$2,           IF(  AND(  OR(  G16="x",G16="補"  ), OR(  H16 ="x",H16="補",H16="x榮18-22",H16="x公18-22",H16="x榮22-08"  ), $AP16 =""),"全日休",  IF(  AND(  OR(  G16="x",G16="病"  ), OR(  H16 ="病"  ), $AP16 =""),"病(事)假",  IF(  AND(  OR(  G16="x",G16="補"  ), OR(  H16 ="補"  ), $AP16 =""),"補休",  IF(  AND(  OR(  G16="x",G16="喪"  ), OR(  H16 ="喪"  ), $AP16 =""),"喪假",  IF(  AND(  OR(  G16="x",G16="婚",G16="產"  ), OR(  H16 ="婚",H16="產"  ), $AP16 =""),"婚(產)假",  IF(  AND(  OR(  G16="x",G16="公"  ), OR(  H16 ="公"  ), $AP16 =""),"公假",  IF(  AND(  OR(  G16="x",G16="補",G16="婚",G16="公",G16="病",G16="事",G16="x榮18-22"  ),OR(H16=""), $AP16 =""  ),"18收",  IF(  AND(  OR(  G16 ="榮14-18",G16 ="榮10-18",G16 ="榮06-18",G16 ="病14-18"  ),OR(  H16 ="x",H16="補",H16="婚",H16="公",H16="病",H16="事",H16="x"  ), $AP16 =""),"18放早走",  IF(  AND(  OR(  G16 =""),OR(  H16 ="x",H16="補",H16="婚",H16="公",H16="病",H16="事",H16="x榮*",H16="榮",H16="榮-22"  ), $AP16 =""),"18放",  IF(  AND(  OR(  G16="當日退伍"  ),OR(  H16="退伍",H16="退", H16=""  ), $AP16 =""),"當日退伍",  IF(AND(  OR(G16="退",G16="退伍" ), OR(H16="退",H16="退伍" ), $AP16 =""),"退伍","全日勤"  )  )  )  )  )  )  )  )  )  )  ),"")</f>
        <v>全日勤</v>
      </c>
      <c r="H115" s="65" t="str">
        <f ca="1">IF(   (ROW(AT16)-1)&lt;=暫1!$B$2,           IF(  AND(  OR(  H16="x",H16="補"  ), OR(  I16 ="x",I16="補",I16="x榮18-22",I16="x公18-22",I16="x榮22-08"  ), $AP16 =""),"全日休",  IF(  AND(  OR(  H16="x",H16="病"  ), OR(  I16 ="病"  ), $AP16 =""),"病(事)假",  IF(  AND(  OR(  H16="x",H16="補"  ), OR(  I16 ="補"  ), $AP16 =""),"補休",  IF(  AND(  OR(  H16="x",H16="喪"  ), OR(  I16 ="喪"  ), $AP16 =""),"喪假",  IF(  AND(  OR(  H16="x",H16="婚",H16="產"  ), OR(  I16 ="婚",I16="產"  ), $AP16 =""),"婚(產)假",  IF(  AND(  OR(  H16="x",H16="公"  ), OR(  I16 ="公"  ), $AP16 =""),"公假",  IF(  AND(  OR(  H16="x",H16="補",H16="婚",H16="公",H16="病",H16="事",H16="x榮18-22"  ),OR(I16=""), $AP16 =""  ),"18收",  IF(  AND(  OR(  H16 ="榮14-18",H16 ="榮10-18",H16 ="榮06-18",H16 ="病14-18"  ),OR(  I16 ="x",I16="補",I16="婚",I16="公",I16="病",I16="事",I16="x"  ), $AP16 =""),"18放早走",  IF(  AND(  OR(  H16 =""),OR(  I16 ="x",I16="補",I16="婚",I16="公",I16="病",I16="事",I16="x榮*",I16="榮",I16="榮-22"  ), $AP16 =""),"18放",  IF(  AND(  OR(  H16="當日退伍"  ),OR(  I16="退伍",I16="退", I16=""  ), $AP16 =""),"當日退伍",  IF(AND(  OR(H16="退",H16="退伍" ), OR(I16="退",I16="退伍" ), $AP16 =""),"退伍","全日勤"  )  )  )  )  )  )  )  )  )  )  ),"")</f>
        <v>全日勤</v>
      </c>
      <c r="I115" s="65" t="str">
        <f ca="1">IF(   (ROW(AU16)-1)&lt;=暫1!$B$2,           IF(  AND(  OR(  I16="x",I16="補"  ), OR(  J16 ="x",J16="補",J16="x榮18-22",J16="x公18-22",J16="x榮22-08"  ), $AP16 =""),"全日休",  IF(  AND(  OR(  I16="x",I16="病"  ), OR(  J16 ="病"  ), $AP16 =""),"病(事)假",  IF(  AND(  OR(  I16="x",I16="補"  ), OR(  J16 ="補"  ), $AP16 =""),"補休",  IF(  AND(  OR(  I16="x",I16="喪"  ), OR(  J16 ="喪"  ), $AP16 =""),"喪假",  IF(  AND(  OR(  I16="x",I16="婚",I16="產"  ), OR(  J16 ="婚",J16="產"  ), $AP16 =""),"婚(產)假",  IF(  AND(  OR(  I16="x",I16="公"  ), OR(  J16 ="公"  ), $AP16 =""),"公假",  IF(  AND(  OR(  I16="x",I16="補",I16="婚",I16="公",I16="病",I16="事",I16="x榮18-22"  ),OR(J16=""), $AP16 =""  ),"18收",  IF(  AND(  OR(  I16 ="榮14-18",I16 ="榮10-18",I16 ="榮06-18",I16 ="病14-18"  ),OR(  J16 ="x",J16="補",J16="婚",J16="公",J16="病",J16="事",J16="x"  ), $AP16 =""),"18放早走",  IF(  AND(  OR(  I16 =""),OR(  J16 ="x",J16="補",J16="婚",J16="公",J16="病",J16="事",J16="x榮*",J16="榮",J16="榮-22"  ), $AP16 =""),"18放",  IF(  AND(  OR(  I16="當日退伍"  ),OR(  J16="退伍",J16="退", J16=""  ), $AP16 =""),"當日退伍",  IF(AND(  OR(I16="退",I16="退伍" ), OR(J16="退",J16="退伍" ), $AP16 =""),"退伍","全日勤"  )  )  )  )  )  )  )  )  )  )  ),"")</f>
        <v>全日勤</v>
      </c>
      <c r="J115" s="65" t="str">
        <f ca="1">IF(   (ROW(AV16)-1)&lt;=暫1!$B$2,           IF(  AND(  OR(  J16="x",J16="補"  ), OR(  K16 ="x",K16="補",K16="x榮18-22",K16="x公18-22",K16="x榮22-08"  ), $AP16 =""),"全日休",  IF(  AND(  OR(  J16="x",J16="病"  ), OR(  K16 ="病"  ), $AP16 =""),"病(事)假",  IF(  AND(  OR(  J16="x",J16="補"  ), OR(  K16 ="補"  ), $AP16 =""),"補休",  IF(  AND(  OR(  J16="x",J16="喪"  ), OR(  K16 ="喪"  ), $AP16 =""),"喪假",  IF(  AND(  OR(  J16="x",J16="婚",J16="產"  ), OR(  K16 ="婚",K16="產"  ), $AP16 =""),"婚(產)假",  IF(  AND(  OR(  J16="x",J16="公"  ), OR(  K16 ="公"  ), $AP16 =""),"公假",  IF(  AND(  OR(  J16="x",J16="補",J16="婚",J16="公",J16="病",J16="事",J16="x榮18-22"  ),OR(K16=""), $AP16 =""  ),"18收",  IF(  AND(  OR(  J16 ="榮14-18",J16 ="榮10-18",J16 ="榮06-18",J16 ="病14-18"  ),OR(  K16 ="x",K16="補",K16="婚",K16="公",K16="病",K16="事",K16="x"  ), $AP16 =""),"18放早走",  IF(  AND(  OR(  J16 =""),OR(  K16 ="x",K16="補",K16="婚",K16="公",K16="病",K16="事",K16="x榮*",K16="榮",K16="榮-22"  ), $AP16 =""),"18放",  IF(  AND(  OR(  J16="當日退伍"  ),OR(  K16="退伍",K16="退", K16=""  ), $AP16 =""),"當日退伍",  IF(AND(  OR(J16="退",J16="退伍" ), OR(K16="退",K16="退伍" ), $AP16 =""),"退伍","全日勤"  )  )  )  )  )  )  )  )  )  )  ),"")</f>
        <v>全日勤</v>
      </c>
      <c r="K115" s="65" t="str">
        <f ca="1">IF(   (ROW(AW16)-1)&lt;=暫1!$B$2,           IF(  AND(  OR(  K16="x",K16="補"  ), OR(  L16 ="x",L16="補",L16="x榮18-22",L16="x公18-22",L16="x榮22-08"  ), $AP16 =""),"全日休",  IF(  AND(  OR(  K16="x",K16="病"  ), OR(  L16 ="病"  ), $AP16 =""),"病(事)假",  IF(  AND(  OR(  K16="x",K16="補"  ), OR(  L16 ="補"  ), $AP16 =""),"補休",  IF(  AND(  OR(  K16="x",K16="喪"  ), OR(  L16 ="喪"  ), $AP16 =""),"喪假",  IF(  AND(  OR(  K16="x",K16="婚",K16="產"  ), OR(  L16 ="婚",L16="產"  ), $AP16 =""),"婚(產)假",  IF(  AND(  OR(  K16="x",K16="公"  ), OR(  L16 ="公"  ), $AP16 =""),"公假",  IF(  AND(  OR(  K16="x",K16="補",K16="婚",K16="公",K16="病",K16="事",K16="x榮18-22"  ),OR(L16=""), $AP16 =""  ),"18收",  IF(  AND(  OR(  K16 ="榮14-18",K16 ="榮10-18",K16 ="榮06-18",K16 ="病14-18"  ),OR(  L16 ="x",L16="補",L16="婚",L16="公",L16="病",L16="事",L16="x"  ), $AP16 =""),"18放早走",  IF(  AND(  OR(  K16 =""),OR(  L16 ="x",L16="補",L16="婚",L16="公",L16="病",L16="事",L16="x榮*",L16="榮",L16="榮-22"  ), $AP16 =""),"18放",  IF(  AND(  OR(  K16="當日退伍"  ),OR(  L16="退伍",L16="退", L16=""  ), $AP16 =""),"當日退伍",  IF(AND(  OR(K16="退",K16="退伍" ), OR(L16="退",L16="退伍" ), $AP16 =""),"退伍","全日勤"  )  )  )  )  )  )  )  )  )  )  ),"")</f>
        <v>全日勤</v>
      </c>
      <c r="L115" s="65" t="str">
        <f ca="1">IF(   (ROW(AX16)-1)&lt;=暫1!$B$2,           IF(  AND(  OR(  L16="x",L16="補"  ), OR(  M16 ="x",M16="補",M16="x榮18-22",M16="x公18-22",M16="x榮22-08"  ), $AP16 =""),"全日休",  IF(  AND(  OR(  L16="x",L16="病"  ), OR(  M16 ="病"  ), $AP16 =""),"病(事)假",  IF(  AND(  OR(  L16="x",L16="補"  ), OR(  M16 ="補"  ), $AP16 =""),"補休",  IF(  AND(  OR(  L16="x",L16="喪"  ), OR(  M16 ="喪"  ), $AP16 =""),"喪假",  IF(  AND(  OR(  L16="x",L16="婚",L16="產"  ), OR(  M16 ="婚",M16="產"  ), $AP16 =""),"婚(產)假",  IF(  AND(  OR(  L16="x",L16="公"  ), OR(  M16 ="公"  ), $AP16 =""),"公假",  IF(  AND(  OR(  L16="x",L16="補",L16="婚",L16="公",L16="病",L16="事",L16="x榮18-22"  ),OR(M16=""), $AP16 =""  ),"18收",  IF(  AND(  OR(  L16 ="榮14-18",L16 ="榮10-18",L16 ="榮06-18",L16 ="病14-18"  ),OR(  M16 ="x",M16="補",M16="婚",M16="公",M16="病",M16="事",M16="x"  ), $AP16 =""),"18放早走",  IF(  AND(  OR(  L16 =""),OR(  M16 ="x",M16="補",M16="婚",M16="公",M16="病",M16="事",M16="x榮*",M16="榮",M16="榮-22"  ), $AP16 =""),"18放",  IF(  AND(  OR(  L16="當日退伍"  ),OR(  M16="退伍",M16="退", M16=""  ), $AP16 =""),"當日退伍",  IF(AND(  OR(L16="退",L16="退伍" ), OR(M16="退",M16="退伍" ), $AP16 =""),"退伍","全日勤"  )  )  )  )  )  )  )  )  )  )  ),"")</f>
        <v>全日勤</v>
      </c>
      <c r="M115" s="65" t="str">
        <f ca="1">IF(   (ROW(AY16)-1)&lt;=暫1!$B$2,           IF(  AND(  OR(  M16="x",M16="補"  ), OR(  N16 ="x",N16="補",N16="x榮18-22",N16="x公18-22",N16="x榮22-08"  ), $AP16 =""),"全日休",  IF(  AND(  OR(  M16="x",M16="病"  ), OR(  N16 ="病"  ), $AP16 =""),"病(事)假",  IF(  AND(  OR(  M16="x",M16="補"  ), OR(  N16 ="補"  ), $AP16 =""),"補休",  IF(  AND(  OR(  M16="x",M16="喪"  ), OR(  N16 ="喪"  ), $AP16 =""),"喪假",  IF(  AND(  OR(  M16="x",M16="婚",M16="產"  ), OR(  N16 ="婚",N16="產"  ), $AP16 =""),"婚(產)假",  IF(  AND(  OR(  M16="x",M16="公"  ), OR(  N16 ="公"  ), $AP16 =""),"公假",  IF(  AND(  OR(  M16="x",M16="補",M16="婚",M16="公",M16="病",M16="事",M16="x榮18-22"  ),OR(N16=""), $AP16 =""  ),"18收",  IF(  AND(  OR(  M16 ="榮14-18",M16 ="榮10-18",M16 ="榮06-18",M16 ="病14-18"  ),OR(  N16 ="x",N16="補",N16="婚",N16="公",N16="病",N16="事",N16="x"  ), $AP16 =""),"18放早走",  IF(  AND(  OR(  M16 =""),OR(  N16 ="x",N16="補",N16="婚",N16="公",N16="病",N16="事",N16="x榮*",N16="榮",N16="榮-22"  ), $AP16 =""),"18放",  IF(  AND(  OR(  M16="當日退伍"  ),OR(  N16="退伍",N16="退", N16=""  ), $AP16 =""),"當日退伍",  IF(AND(  OR(M16="退",M16="退伍" ), OR(N16="退",N16="退伍" ), $AP16 =""),"退伍","全日勤"  )  )  )  )  )  )  )  )  )  )  ),"")</f>
        <v>全日勤</v>
      </c>
      <c r="N115" s="65" t="str">
        <f ca="1">IF(   (ROW(AZ16)-1)&lt;=暫1!$B$2,           IF(  AND(  OR(  N16="x",N16="補"  ), OR(  O16 ="x",O16="補",O16="x榮18-22",O16="x公18-22",O16="x榮22-08"  ), $AP16 =""),"全日休",  IF(  AND(  OR(  N16="x",N16="病"  ), OR(  O16 ="病"  ), $AP16 =""),"病(事)假",  IF(  AND(  OR(  N16="x",N16="補"  ), OR(  O16 ="補"  ), $AP16 =""),"補休",  IF(  AND(  OR(  N16="x",N16="喪"  ), OR(  O16 ="喪"  ), $AP16 =""),"喪假",  IF(  AND(  OR(  N16="x",N16="婚",N16="產"  ), OR(  O16 ="婚",O16="產"  ), $AP16 =""),"婚(產)假",  IF(  AND(  OR(  N16="x",N16="公"  ), OR(  O16 ="公"  ), $AP16 =""),"公假",  IF(  AND(  OR(  N16="x",N16="補",N16="婚",N16="公",N16="病",N16="事",N16="x榮18-22"  ),OR(O16=""), $AP16 =""  ),"18收",  IF(  AND(  OR(  N16 ="榮14-18",N16 ="榮10-18",N16 ="榮06-18",N16 ="病14-18"  ),OR(  O16 ="x",O16="補",O16="婚",O16="公",O16="病",O16="事",O16="x"  ), $AP16 =""),"18放早走",  IF(  AND(  OR(  N16 =""),OR(  O16 ="x",O16="補",O16="婚",O16="公",O16="病",O16="事",O16="x榮*",O16="榮",O16="榮-22"  ), $AP16 =""),"18放",  IF(  AND(  OR(  N16="當日退伍"  ),OR(  O16="退伍",O16="退", O16=""  ), $AP16 =""),"當日退伍",  IF(AND(  OR(N16="退",N16="退伍" ), OR(O16="退",O16="退伍" ), $AP16 =""),"退伍","全日勤"  )  )  )  )  )  )  )  )  )  )  ),"")</f>
        <v>全日勤</v>
      </c>
      <c r="O115" s="65" t="str">
        <f ca="1">IF(   (ROW(BA16)-1)&lt;=暫1!$B$2,           IF(  AND(  OR(  O16="x",O16="補"  ), OR(  P16 ="x",P16="補",P16="x榮18-22",P16="x公18-22",P16="x榮22-08"  ), $AP16 =""),"全日休",  IF(  AND(  OR(  O16="x",O16="病"  ), OR(  P16 ="病"  ), $AP16 =""),"病(事)假",  IF(  AND(  OR(  O16="x",O16="補"  ), OR(  P16 ="補"  ), $AP16 =""),"補休",  IF(  AND(  OR(  O16="x",O16="喪"  ), OR(  P16 ="喪"  ), $AP16 =""),"喪假",  IF(  AND(  OR(  O16="x",O16="婚",O16="產"  ), OR(  P16 ="婚",P16="產"  ), $AP16 =""),"婚(產)假",  IF(  AND(  OR(  O16="x",O16="公"  ), OR(  P16 ="公"  ), $AP16 =""),"公假",  IF(  AND(  OR(  O16="x",O16="補",O16="婚",O16="公",O16="病",O16="事",O16="x榮18-22"  ),OR(P16=""), $AP16 =""  ),"18收",  IF(  AND(  OR(  O16 ="榮14-18",O16 ="榮10-18",O16 ="榮06-18",O16 ="病14-18"  ),OR(  P16 ="x",P16="補",P16="婚",P16="公",P16="病",P16="事",P16="x"  ), $AP16 =""),"18放早走",  IF(  AND(  OR(  O16 =""),OR(  P16 ="x",P16="補",P16="婚",P16="公",P16="病",P16="事",P16="x榮*",P16="榮",P16="榮-22"  ), $AP16 =""),"18放",  IF(  AND(  OR(  O16="當日退伍"  ),OR(  P16="退伍",P16="退", P16=""  ), $AP16 =""),"當日退伍",  IF(AND(  OR(O16="退",O16="退伍" ), OR(P16="退",P16="退伍" ), $AP16 =""),"退伍","全日勤"  )  )  )  )  )  )  )  )  )  )  ),"")</f>
        <v>全日勤</v>
      </c>
      <c r="P115" s="65" t="str">
        <f ca="1">IF(   (ROW(BB16)-1)&lt;=暫1!$B$2,           IF(  AND(  OR(  P16="x",P16="補"  ), OR(  Q16 ="x",Q16="補",Q16="x榮18-22",Q16="x公18-22",Q16="x榮22-08"  ), $AP16 =""),"全日休",  IF(  AND(  OR(  P16="x",P16="病"  ), OR(  Q16 ="病"  ), $AP16 =""),"病(事)假",  IF(  AND(  OR(  P16="x",P16="補"  ), OR(  Q16 ="補"  ), $AP16 =""),"補休",  IF(  AND(  OR(  P16="x",P16="喪"  ), OR(  Q16 ="喪"  ), $AP16 =""),"喪假",  IF(  AND(  OR(  P16="x",P16="婚",P16="產"  ), OR(  Q16 ="婚",Q16="產"  ), $AP16 =""),"婚(產)假",  IF(  AND(  OR(  P16="x",P16="公"  ), OR(  Q16 ="公"  ), $AP16 =""),"公假",  IF(  AND(  OR(  P16="x",P16="補",P16="婚",P16="公",P16="病",P16="事",P16="x榮18-22"  ),OR(Q16=""), $AP16 =""  ),"18收",  IF(  AND(  OR(  P16 ="榮14-18",P16 ="榮10-18",P16 ="榮06-18",P16 ="病14-18"  ),OR(  Q16 ="x",Q16="補",Q16="婚",Q16="公",Q16="病",Q16="事",Q16="x"  ), $AP16 =""),"18放早走",  IF(  AND(  OR(  P16 =""),OR(  Q16 ="x",Q16="補",Q16="婚",Q16="公",Q16="病",Q16="事",Q16="x榮*",Q16="榮",Q16="榮-22"  ), $AP16 =""),"18放",  IF(  AND(  OR(  P16="當日退伍"  ),OR(  Q16="退伍",Q16="退", Q16=""  ), $AP16 =""),"當日退伍",  IF(AND(  OR(P16="退",P16="退伍" ), OR(Q16="退",Q16="退伍" ), $AP16 =""),"退伍","全日勤"  )  )  )  )  )  )  )  )  )  )  ),"")</f>
        <v>全日勤</v>
      </c>
      <c r="Q115" s="65" t="str">
        <f ca="1">IF(   (ROW(BC16)-1)&lt;=暫1!$B$2,           IF(  AND(  OR(  Q16="x",Q16="補"  ), OR(  R16 ="x",R16="補",R16="x榮18-22",R16="x公18-22",R16="x榮22-08"  ), $AP16 =""),"全日休",  IF(  AND(  OR(  Q16="x",Q16="病"  ), OR(  R16 ="病"  ), $AP16 =""),"病(事)假",  IF(  AND(  OR(  Q16="x",Q16="補"  ), OR(  R16 ="補"  ), $AP16 =""),"補休",  IF(  AND(  OR(  Q16="x",Q16="喪"  ), OR(  R16 ="喪"  ), $AP16 =""),"喪假",  IF(  AND(  OR(  Q16="x",Q16="婚",Q16="產"  ), OR(  R16 ="婚",R16="產"  ), $AP16 =""),"婚(產)假",  IF(  AND(  OR(  Q16="x",Q16="公"  ), OR(  R16 ="公"  ), $AP16 =""),"公假",  IF(  AND(  OR(  Q16="x",Q16="補",Q16="婚",Q16="公",Q16="病",Q16="事",Q16="x榮18-22"  ),OR(R16=""), $AP16 =""  ),"18收",  IF(  AND(  OR(  Q16 ="榮14-18",Q16 ="榮10-18",Q16 ="榮06-18",Q16 ="病14-18"  ),OR(  R16 ="x",R16="補",R16="婚",R16="公",R16="病",R16="事",R16="x"  ), $AP16 =""),"18放早走",  IF(  AND(  OR(  Q16 =""),OR(  R16 ="x",R16="補",R16="婚",R16="公",R16="病",R16="事",R16="x榮*",R16="榮",R16="榮-22"  ), $AP16 =""),"18放",  IF(  AND(  OR(  Q16="當日退伍"  ),OR(  R16="退伍",R16="退", R16=""  ), $AP16 =""),"當日退伍",  IF(AND(  OR(Q16="退",Q16="退伍" ), OR(R16="退",R16="退伍" ), $AP16 =""),"退伍","全日勤"  )  )  )  )  )  )  )  )  )  )  ),"")</f>
        <v>全日勤</v>
      </c>
      <c r="R115" s="65" t="str">
        <f ca="1">IF(   (ROW(BD16)-1)&lt;=暫1!$B$2,           IF(  AND(  OR(  R16="x",R16="補"  ), OR(  S16 ="x",S16="補",S16="x榮18-22",S16="x公18-22",S16="x榮22-08"  ), $AP16 =""),"全日休",  IF(  AND(  OR(  R16="x",R16="病"  ), OR(  S16 ="病"  ), $AP16 =""),"病(事)假",  IF(  AND(  OR(  R16="x",R16="補"  ), OR(  S16 ="補"  ), $AP16 =""),"補休",  IF(  AND(  OR(  R16="x",R16="喪"  ), OR(  S16 ="喪"  ), $AP16 =""),"喪假",  IF(  AND(  OR(  R16="x",R16="婚",R16="產"  ), OR(  S16 ="婚",S16="產"  ), $AP16 =""),"婚(產)假",  IF(  AND(  OR(  R16="x",R16="公"  ), OR(  S16 ="公"  ), $AP16 =""),"公假",  IF(  AND(  OR(  R16="x",R16="補",R16="婚",R16="公",R16="病",R16="事",R16="x榮18-22"  ),OR(S16=""), $AP16 =""  ),"18收",  IF(  AND(  OR(  R16 ="榮14-18",R16 ="榮10-18",R16 ="榮06-18",R16 ="病14-18"  ),OR(  S16 ="x",S16="補",S16="婚",S16="公",S16="病",S16="事",S16="x"  ), $AP16 =""),"18放早走",  IF(  AND(  OR(  R16 =""),OR(  S16 ="x",S16="補",S16="婚",S16="公",S16="病",S16="事",S16="x榮*",S16="榮",S16="榮-22"  ), $AP16 =""),"18放",  IF(  AND(  OR(  R16="當日退伍"  ),OR(  S16="退伍",S16="退", S16=""  ), $AP16 =""),"當日退伍",  IF(AND(  OR(R16="退",R16="退伍" ), OR(S16="退",S16="退伍" ), $AP16 =""),"退伍","全日勤"  )  )  )  )  )  )  )  )  )  )  ),"")</f>
        <v>全日勤</v>
      </c>
      <c r="S115" s="65" t="str">
        <f ca="1">IF(   (ROW(BE16)-1)&lt;=暫1!$B$2,           IF(  AND(  OR(  S16="x",S16="補"  ), OR(  T16 ="x",T16="補",T16="x榮18-22",T16="x公18-22",T16="x榮22-08"  ), $AP16 =""),"全日休",  IF(  AND(  OR(  S16="x",S16="病"  ), OR(  T16 ="病"  ), $AP16 =""),"病(事)假",  IF(  AND(  OR(  S16="x",S16="補"  ), OR(  T16 ="補"  ), $AP16 =""),"補休",  IF(  AND(  OR(  S16="x",S16="喪"  ), OR(  T16 ="喪"  ), $AP16 =""),"喪假",  IF(  AND(  OR(  S16="x",S16="婚",S16="產"  ), OR(  T16 ="婚",T16="產"  ), $AP16 =""),"婚(產)假",  IF(  AND(  OR(  S16="x",S16="公"  ), OR(  T16 ="公"  ), $AP16 =""),"公假",  IF(  AND(  OR(  S16="x",S16="補",S16="婚",S16="公",S16="病",S16="事",S16="x榮18-22"  ),OR(T16=""), $AP16 =""  ),"18收",  IF(  AND(  OR(  S16 ="榮14-18",S16 ="榮10-18",S16 ="榮06-18",S16 ="病14-18"  ),OR(  T16 ="x",T16="補",T16="婚",T16="公",T16="病",T16="事",T16="x"  ), $AP16 =""),"18放早走",  IF(  AND(  OR(  S16 =""),OR(  T16 ="x",T16="補",T16="婚",T16="公",T16="病",T16="事",T16="x榮*",T16="榮",T16="榮-22"  ), $AP16 =""),"18放",  IF(  AND(  OR(  S16="當日退伍"  ),OR(  T16="退伍",T16="退", T16=""  ), $AP16 =""),"當日退伍",  IF(AND(  OR(S16="退",S16="退伍" ), OR(T16="退",T16="退伍" ), $AP16 =""),"退伍","全日勤"  )  )  )  )  )  )  )  )  )  )  ),"")</f>
        <v>全日勤</v>
      </c>
      <c r="T115" s="65" t="str">
        <f ca="1">IF(   (ROW(BF16)-1)&lt;=暫1!$B$2,           IF(  AND(  OR(  T16="x",T16="補"  ), OR(  U16 ="x",U16="補",U16="x榮18-22",U16="x公18-22",U16="x榮22-08"  ), $AP16 =""),"全日休",  IF(  AND(  OR(  T16="x",T16="病"  ), OR(  U16 ="病"  ), $AP16 =""),"病(事)假",  IF(  AND(  OR(  T16="x",T16="補"  ), OR(  U16 ="補"  ), $AP16 =""),"補休",  IF(  AND(  OR(  T16="x",T16="喪"  ), OR(  U16 ="喪"  ), $AP16 =""),"喪假",  IF(  AND(  OR(  T16="x",T16="婚",T16="產"  ), OR(  U16 ="婚",U16="產"  ), $AP16 =""),"婚(產)假",  IF(  AND(  OR(  T16="x",T16="公"  ), OR(  U16 ="公"  ), $AP16 =""),"公假",  IF(  AND(  OR(  T16="x",T16="補",T16="婚",T16="公",T16="病",T16="事",T16="x榮18-22"  ),OR(U16=""), $AP16 =""  ),"18收",  IF(  AND(  OR(  T16 ="榮14-18",T16 ="榮10-18",T16 ="榮06-18",T16 ="病14-18"  ),OR(  U16 ="x",U16="補",U16="婚",U16="公",U16="病",U16="事",U16="x"  ), $AP16 =""),"18放早走",  IF(  AND(  OR(  T16 =""),OR(  U16 ="x",U16="補",U16="婚",U16="公",U16="病",U16="事",U16="x榮*",U16="榮",U16="榮-22"  ), $AP16 =""),"18放",  IF(  AND(  OR(  T16="當日退伍"  ),OR(  U16="退伍",U16="退", U16=""  ), $AP16 =""),"當日退伍",  IF(AND(  OR(T16="退",T16="退伍" ), OR(U16="退",U16="退伍" ), $AP16 =""),"退伍","全日勤"  )  )  )  )  )  )  )  )  )  )  ),"")</f>
        <v>全日勤</v>
      </c>
      <c r="U115" s="65" t="str">
        <f ca="1">IF(   (ROW(BG16)-1)&lt;=暫1!$B$2,           IF(  AND(  OR(  U16="x",U16="補"  ), OR(  V16 ="x",V16="補",V16="x榮18-22",V16="x公18-22",V16="x榮22-08"  ), $AP16 =""),"全日休",  IF(  AND(  OR(  U16="x",U16="病"  ), OR(  V16 ="病"  ), $AP16 =""),"病(事)假",  IF(  AND(  OR(  U16="x",U16="補"  ), OR(  V16 ="補"  ), $AP16 =""),"補休",  IF(  AND(  OR(  U16="x",U16="喪"  ), OR(  V16 ="喪"  ), $AP16 =""),"喪假",  IF(  AND(  OR(  U16="x",U16="婚",U16="產"  ), OR(  V16 ="婚",V16="產"  ), $AP16 =""),"婚(產)假",  IF(  AND(  OR(  U16="x",U16="公"  ), OR(  V16 ="公"  ), $AP16 =""),"公假",  IF(  AND(  OR(  U16="x",U16="補",U16="婚",U16="公",U16="病",U16="事",U16="x榮18-22"  ),OR(V16=""), $AP16 =""  ),"18收",  IF(  AND(  OR(  U16 ="榮14-18",U16 ="榮10-18",U16 ="榮06-18",U16 ="病14-18"  ),OR(  V16 ="x",V16="補",V16="婚",V16="公",V16="病",V16="事",V16="x"  ), $AP16 =""),"18放早走",  IF(  AND(  OR(  U16 =""),OR(  V16 ="x",V16="補",V16="婚",V16="公",V16="病",V16="事",V16="x榮*",V16="榮",V16="榮-22"  ), $AP16 =""),"18放",  IF(  AND(  OR(  U16="當日退伍"  ),OR(  V16="退伍",V16="退", V16=""  ), $AP16 =""),"當日退伍",  IF(AND(  OR(U16="退",U16="退伍" ), OR(V16="退",V16="退伍" ), $AP16 =""),"退伍","全日勤"  )  )  )  )  )  )  )  )  )  )  ),"")</f>
        <v>全日勤</v>
      </c>
      <c r="V115" s="65" t="str">
        <f ca="1">IF(   (ROW(BH16)-1)&lt;=暫1!$B$2,           IF(  AND(  OR(  V16="x",V16="補"  ), OR(  W16 ="x",W16="補",W16="x榮18-22",W16="x公18-22",W16="x榮22-08"  ), $AP16 =""),"全日休",  IF(  AND(  OR(  V16="x",V16="病"  ), OR(  W16 ="病"  ), $AP16 =""),"病(事)假",  IF(  AND(  OR(  V16="x",V16="補"  ), OR(  W16 ="補"  ), $AP16 =""),"補休",  IF(  AND(  OR(  V16="x",V16="喪"  ), OR(  W16 ="喪"  ), $AP16 =""),"喪假",  IF(  AND(  OR(  V16="x",V16="婚",V16="產"  ), OR(  W16 ="婚",W16="產"  ), $AP16 =""),"婚(產)假",  IF(  AND(  OR(  V16="x",V16="公"  ), OR(  W16 ="公"  ), $AP16 =""),"公假",  IF(  AND(  OR(  V16="x",V16="補",V16="婚",V16="公",V16="病",V16="事",V16="x榮18-22"  ),OR(W16=""), $AP16 =""  ),"18收",  IF(  AND(  OR(  V16 ="榮14-18",V16 ="榮10-18",V16 ="榮06-18",V16 ="病14-18"  ),OR(  W16 ="x",W16="補",W16="婚",W16="公",W16="病",W16="事",W16="x"  ), $AP16 =""),"18放早走",  IF(  AND(  OR(  V16 =""),OR(  W16 ="x",W16="補",W16="婚",W16="公",W16="病",W16="事",W16="x榮*",W16="榮",W16="榮-22"  ), $AP16 =""),"18放",  IF(  AND(  OR(  V16="當日退伍"  ),OR(  W16="退伍",W16="退", W16=""  ), $AP16 =""),"當日退伍",  IF(AND(  OR(V16="退",V16="退伍" ), OR(W16="退",W16="退伍" ), $AP16 =""),"退伍","全日勤"  )  )  )  )  )  )  )  )  )  )  ),"")</f>
        <v>全日勤</v>
      </c>
      <c r="W115" s="65" t="str">
        <f ca="1">IF(   (ROW(BI16)-1)&lt;=暫1!$B$2,           IF(  AND(  OR(  W16="x",W16="補"  ), OR(  X16 ="x",X16="補",X16="x榮18-22",X16="x公18-22",X16="x榮22-08"  ), $AP16 =""),"全日休",  IF(  AND(  OR(  W16="x",W16="病"  ), OR(  X16 ="病"  ), $AP16 =""),"病(事)假",  IF(  AND(  OR(  W16="x",W16="補"  ), OR(  X16 ="補"  ), $AP16 =""),"補休",  IF(  AND(  OR(  W16="x",W16="喪"  ), OR(  X16 ="喪"  ), $AP16 =""),"喪假",  IF(  AND(  OR(  W16="x",W16="婚",W16="產"  ), OR(  X16 ="婚",X16="產"  ), $AP16 =""),"婚(產)假",  IF(  AND(  OR(  W16="x",W16="公"  ), OR(  X16 ="公"  ), $AP16 =""),"公假",  IF(  AND(  OR(  W16="x",W16="補",W16="婚",W16="公",W16="病",W16="事",W16="x榮18-22"  ),OR(X16=""), $AP16 =""  ),"18收",  IF(  AND(  OR(  W16 ="榮14-18",W16 ="榮10-18",W16 ="榮06-18",W16 ="病14-18"  ),OR(  X16 ="x",X16="補",X16="婚",X16="公",X16="病",X16="事",X16="x"  ), $AP16 =""),"18放早走",  IF(  AND(  OR(  W16 =""),OR(  X16 ="x",X16="補",X16="婚",X16="公",X16="病",X16="事",X16="x榮*",X16="榮",X16="榮-22"  ), $AP16 =""),"18放",  IF(  AND(  OR(  W16="當日退伍"  ),OR(  X16="退伍",X16="退", X16=""  ), $AP16 =""),"當日退伍",  IF(AND(  OR(W16="退",W16="退伍" ), OR(X16="退",X16="退伍" ), $AP16 =""),"退伍","全日勤"  )  )  )  )  )  )  )  )  )  )  ),"")</f>
        <v>全日勤</v>
      </c>
      <c r="X115" s="65" t="str">
        <f ca="1">IF(   (ROW(BJ16)-1)&lt;=暫1!$B$2,           IF(  AND(  OR(  X16="x",X16="補"  ), OR(  Y16 ="x",Y16="補",Y16="x榮18-22",Y16="x公18-22",Y16="x榮22-08"  ), $AP16 =""),"全日休",  IF(  AND(  OR(  X16="x",X16="病"  ), OR(  Y16 ="病"  ), $AP16 =""),"病(事)假",  IF(  AND(  OR(  X16="x",X16="補"  ), OR(  Y16 ="補"  ), $AP16 =""),"補休",  IF(  AND(  OR(  X16="x",X16="喪"  ), OR(  Y16 ="喪"  ), $AP16 =""),"喪假",  IF(  AND(  OR(  X16="x",X16="婚",X16="產"  ), OR(  Y16 ="婚",Y16="產"  ), $AP16 =""),"婚(產)假",  IF(  AND(  OR(  X16="x",X16="公"  ), OR(  Y16 ="公"  ), $AP16 =""),"公假",  IF(  AND(  OR(  X16="x",X16="補",X16="婚",X16="公",X16="病",X16="事",X16="x榮18-22"  ),OR(Y16=""), $AP16 =""  ),"18收",  IF(  AND(  OR(  X16 ="榮14-18",X16 ="榮10-18",X16 ="榮06-18",X16 ="病14-18"  ),OR(  Y16 ="x",Y16="補",Y16="婚",Y16="公",Y16="病",Y16="事",Y16="x"  ), $AP16 =""),"18放早走",  IF(  AND(  OR(  X16 =""),OR(  Y16 ="x",Y16="補",Y16="婚",Y16="公",Y16="病",Y16="事",Y16="x榮*",Y16="榮",Y16="榮-22"  ), $AP16 =""),"18放",  IF(  AND(  OR(  X16="當日退伍"  ),OR(  Y16="退伍",Y16="退", Y16=""  ), $AP16 =""),"當日退伍",  IF(AND(  OR(X16="退",X16="退伍" ), OR(Y16="退",Y16="退伍" ), $AP16 =""),"退伍","全日勤"  )  )  )  )  )  )  )  )  )  )  ),"")</f>
        <v>全日勤</v>
      </c>
      <c r="Y115" s="65" t="str">
        <f ca="1">IF(   (ROW(BK16)-1)&lt;=暫1!$B$2,           IF(  AND(  OR(  Y16="x",Y16="補"  ), OR(  Z16 ="x",Z16="補",Z16="x榮18-22",Z16="x公18-22",Z16="x榮22-08"  ), $AP16 =""),"全日休",  IF(  AND(  OR(  Y16="x",Y16="病"  ), OR(  Z16 ="病"  ), $AP16 =""),"病(事)假",  IF(  AND(  OR(  Y16="x",Y16="補"  ), OR(  Z16 ="補"  ), $AP16 =""),"補休",  IF(  AND(  OR(  Y16="x",Y16="喪"  ), OR(  Z16 ="喪"  ), $AP16 =""),"喪假",  IF(  AND(  OR(  Y16="x",Y16="婚",Y16="產"  ), OR(  Z16 ="婚",Z16="產"  ), $AP16 =""),"婚(產)假",  IF(  AND(  OR(  Y16="x",Y16="公"  ), OR(  Z16 ="公"  ), $AP16 =""),"公假",  IF(  AND(  OR(  Y16="x",Y16="補",Y16="婚",Y16="公",Y16="病",Y16="事",Y16="x榮18-22"  ),OR(Z16=""), $AP16 =""  ),"18收",  IF(  AND(  OR(  Y16 ="榮14-18",Y16 ="榮10-18",Y16 ="榮06-18",Y16 ="病14-18"  ),OR(  Z16 ="x",Z16="補",Z16="婚",Z16="公",Z16="病",Z16="事",Z16="x"  ), $AP16 =""),"18放早走",  IF(  AND(  OR(  Y16 =""),OR(  Z16 ="x",Z16="補",Z16="婚",Z16="公",Z16="病",Z16="事",Z16="x榮*",Z16="榮",Z16="榮-22"  ), $AP16 =""),"18放",  IF(  AND(  OR(  Y16="當日退伍"  ),OR(  Z16="退伍",Z16="退", Z16=""  ), $AP16 =""),"當日退伍",  IF(AND(  OR(Y16="退",Y16="退伍" ), OR(Z16="退",Z16="退伍" ), $AP16 =""),"退伍","全日勤"  )  )  )  )  )  )  )  )  )  )  ),"")</f>
        <v>全日勤</v>
      </c>
      <c r="Z115" s="65" t="str">
        <f ca="1">IF(   (ROW(BL16)-1)&lt;=暫1!$B$2,           IF(  AND(  OR(  Z16="x",Z16="補"  ), OR(  AA16 ="x",AA16="補",AA16="x榮18-22",AA16="x公18-22",AA16="x榮22-08"  ), $AP16 =""),"全日休",  IF(  AND(  OR(  Z16="x",Z16="病"  ), OR(  AA16 ="病"  ), $AP16 =""),"病(事)假",  IF(  AND(  OR(  Z16="x",Z16="補"  ), OR(  AA16 ="補"  ), $AP16 =""),"補休",  IF(  AND(  OR(  Z16="x",Z16="喪"  ), OR(  AA16 ="喪"  ), $AP16 =""),"喪假",  IF(  AND(  OR(  Z16="x",Z16="婚",Z16="產"  ), OR(  AA16 ="婚",AA16="產"  ), $AP16 =""),"婚(產)假",  IF(  AND(  OR(  Z16="x",Z16="公"  ), OR(  AA16 ="公"  ), $AP16 =""),"公假",  IF(  AND(  OR(  Z16="x",Z16="補",Z16="婚",Z16="公",Z16="病",Z16="事",Z16="x榮18-22"  ),OR(AA16=""), $AP16 =""  ),"18收",  IF(  AND(  OR(  Z16 ="榮14-18",Z16 ="榮10-18",Z16 ="榮06-18",Z16 ="病14-18"  ),OR(  AA16 ="x",AA16="補",AA16="婚",AA16="公",AA16="病",AA16="事",AA16="x"  ), $AP16 =""),"18放早走",  IF(  AND(  OR(  Z16 =""),OR(  AA16 ="x",AA16="補",AA16="婚",AA16="公",AA16="病",AA16="事",AA16="x榮*",AA16="榮",AA16="榮-22"  ), $AP16 =""),"18放",  IF(  AND(  OR(  Z16="當日退伍"  ),OR(  AA16="退伍",AA16="退", AA16=""  ), $AP16 =""),"當日退伍",  IF(AND(  OR(Z16="退",Z16="退伍" ), OR(AA16="退",AA16="退伍" ), $AP16 =""),"退伍","全日勤"  )  )  )  )  )  )  )  )  )  )  ),"")</f>
        <v>18放</v>
      </c>
      <c r="AA115" s="65" t="str">
        <f ca="1">IF(   (ROW(BM16)-1)&lt;=暫1!$B$2,           IF(  AND(  OR(  AA16="x",AA16="補"  ), OR(  AB16 ="x",AB16="補",AB16="x榮18-22",AB16="x公18-22",AB16="x榮22-08"  ), $AP16 =""),"全日休",  IF(  AND(  OR(  AA16="x",AA16="病"  ), OR(  AB16 ="病"  ), $AP16 =""),"病(事)假",  IF(  AND(  OR(  AA16="x",AA16="補"  ), OR(  AB16 ="補"  ), $AP16 =""),"補休",  IF(  AND(  OR(  AA16="x",AA16="喪"  ), OR(  AB16 ="喪"  ), $AP16 =""),"喪假",  IF(  AND(  OR(  AA16="x",AA16="婚",AA16="產"  ), OR(  AB16 ="婚",AB16="產"  ), $AP16 =""),"婚(產)假",  IF(  AND(  OR(  AA16="x",AA16="公"  ), OR(  AB16 ="公"  ), $AP16 =""),"公假",  IF(  AND(  OR(  AA16="x",AA16="補",AA16="婚",AA16="公",AA16="病",AA16="事",AA16="x榮18-22"  ),OR(AB16=""), $AP16 =""  ),"18收",  IF(  AND(  OR(  AA16 ="榮14-18",AA16 ="榮10-18",AA16 ="榮06-18",AA16 ="病14-18"  ),OR(  AB16 ="x",AB16="補",AB16="婚",AB16="公",AB16="病",AB16="事",AB16="x"  ), $AP16 =""),"18放早走",  IF(  AND(  OR(  AA16 =""),OR(  AB16 ="x",AB16="補",AB16="婚",AB16="公",AB16="病",AB16="事",AB16="x榮*",AB16="榮",AB16="榮-22"  ), $AP16 =""),"18放",  IF(  AND(  OR(  AA16="當日退伍"  ),OR(  AB16="退伍",AB16="退", AB16=""  ), $AP16 =""),"當日退伍",  IF(AND(  OR(AA16="退",AA16="退伍" ), OR(AB16="退",AB16="退伍" ), $AP16 =""),"退伍","全日勤"  )  )  )  )  )  )  )  )  )  )  ),"")</f>
        <v>全日休</v>
      </c>
      <c r="AB115" s="65" t="str">
        <f ca="1">IF(   (ROW(BN16)-1)&lt;=暫1!$B$2,           IF(  AND(  OR(  AB16="x",AB16="補"  ), OR(  AC16 ="x",AC16="補",AC16="x榮18-22",AC16="x公18-22",AC16="x榮22-08"  ), $AP16 =""),"全日休",  IF(  AND(  OR(  AB16="x",AB16="病"  ), OR(  AC16 ="病"  ), $AP16 =""),"病(事)假",  IF(  AND(  OR(  AB16="x",AB16="補"  ), OR(  AC16 ="補"  ), $AP16 =""),"補休",  IF(  AND(  OR(  AB16="x",AB16="喪"  ), OR(  AC16 ="喪"  ), $AP16 =""),"喪假",  IF(  AND(  OR(  AB16="x",AB16="婚",AB16="產"  ), OR(  AC16 ="婚",AC16="產"  ), $AP16 =""),"婚(產)假",  IF(  AND(  OR(  AB16="x",AB16="公"  ), OR(  AC16 ="公"  ), $AP16 =""),"公假",  IF(  AND(  OR(  AB16="x",AB16="補",AB16="婚",AB16="公",AB16="病",AB16="事",AB16="x榮18-22"  ),OR(AC16=""), $AP16 =""  ),"18收",  IF(  AND(  OR(  AB16 ="榮14-18",AB16 ="榮10-18",AB16 ="榮06-18",AB16 ="病14-18"  ),OR(  AC16 ="x",AC16="補",AC16="婚",AC16="公",AC16="病",AC16="事",AC16="x"  ), $AP16 =""),"18放早走",  IF(  AND(  OR(  AB16 =""),OR(  AC16 ="x",AC16="補",AC16="婚",AC16="公",AC16="病",AC16="事",AC16="x榮*",AC16="榮",AC16="榮-22"  ), $AP16 =""),"18放",  IF(  AND(  OR(  AB16="當日退伍"  ),OR(  AC16="退伍",AC16="退", AC16=""  ), $AP16 =""),"當日退伍",  IF(AND(  OR(AB16="退",AB16="退伍" ), OR(AC16="退",AC16="退伍" ), $AP16 =""),"退伍","全日勤"  )  )  )  )  )  )  )  )  )  )  ),"")</f>
        <v>全日休</v>
      </c>
      <c r="AC115" s="65" t="str">
        <f ca="1">IF(   (ROW(BO16)-1)&lt;=暫1!$B$2,           IF(  AND(  OR(  AC16="x",AC16="補"  ), OR(  AD16 ="x",AD16="補",AD16="x榮18-22",AD16="x公18-22",AD16="x榮22-08"  ), $AP16 =""),"全日休",  IF(  AND(  OR(  AC16="x",AC16="病"  ), OR(  AD16 ="病"  ), $AP16 =""),"病(事)假",  IF(  AND(  OR(  AC16="x",AC16="補"  ), OR(  AD16 ="補"  ), $AP16 =""),"補休",  IF(  AND(  OR(  AC16="x",AC16="喪"  ), OR(  AD16 ="喪"  ), $AP16 =""),"喪假",  IF(  AND(  OR(  AC16="x",AC16="婚",AC16="產"  ), OR(  AD16 ="婚",AD16="產"  ), $AP16 =""),"婚(產)假",  IF(  AND(  OR(  AC16="x",AC16="公"  ), OR(  AD16 ="公"  ), $AP16 =""),"公假",  IF(  AND(  OR(  AC16="x",AC16="補",AC16="婚",AC16="公",AC16="病",AC16="事",AC16="x榮18-22"  ),OR(AD16=""), $AP16 =""  ),"18收",  IF(  AND(  OR(  AC16 ="榮14-18",AC16 ="榮10-18",AC16 ="榮06-18",AC16 ="病14-18"  ),OR(  AD16 ="x",AD16="補",AD16="婚",AD16="公",AD16="病",AD16="事",AD16="x"  ), $AP16 =""),"18放早走",  IF(  AND(  OR(  AC16 =""),OR(  AD16 ="x",AD16="補",AD16="婚",AD16="公",AD16="病",AD16="事",AD16="x榮*",AD16="榮",AD16="榮-22"  ), $AP16 =""),"18放",  IF(  AND(  OR(  AC16="當日退伍"  ),OR(  AD16="退伍",AD16="退", AD16=""  ), $AP16 =""),"當日退伍",  IF(AND(  OR(AC16="退",AC16="退伍" ), OR(AD16="退",AD16="退伍" ), $AP16 =""),"退伍","全日勤"  )  )  )  )  )  )  )  )  )  )  ),"")</f>
        <v>18收</v>
      </c>
      <c r="AD115" s="65" t="str">
        <f ca="1">IF(   (ROW(BP16)-1)&lt;=暫1!$B$2,           IF(  AND(  OR(  AD16="x",AD16="補"  ), OR(  AE16 ="x",AE16="補",AE16="x榮18-22",AE16="x公18-22",AE16="x榮22-08"  ), $AP16 =""),"全日休",  IF(  AND(  OR(  AD16="x",AD16="病"  ), OR(  AE16 ="病"  ), $AP16 =""),"病(事)假",  IF(  AND(  OR(  AD16="x",AD16="補"  ), OR(  AE16 ="補"  ), $AP16 =""),"補休",  IF(  AND(  OR(  AD16="x",AD16="喪"  ), OR(  AE16 ="喪"  ), $AP16 =""),"喪假",  IF(  AND(  OR(  AD16="x",AD16="婚",AD16="產"  ), OR(  AE16 ="婚",AE16="產"  ), $AP16 =""),"婚(產)假",  IF(  AND(  OR(  AD16="x",AD16="公"  ), OR(  AE16 ="公"  ), $AP16 =""),"公假",  IF(  AND(  OR(  AD16="x",AD16="補",AD16="婚",AD16="公",AD16="病",AD16="事",AD16="x榮18-22"  ),OR(AE16=""), $AP16 =""  ),"18收",  IF(  AND(  OR(  AD16 ="榮14-18",AD16 ="榮10-18",AD16 ="榮06-18",AD16 ="病14-18"  ),OR(  AE16 ="x",AE16="補",AE16="婚",AE16="公",AE16="病",AE16="事",AE16="x"  ), $AP16 =""),"18放早走",  IF(  AND(  OR(  AD16 =""),OR(  AE16 ="x",AE16="補",AE16="婚",AE16="公",AE16="病",AE16="事",AE16="x榮*",AE16="榮",AE16="榮-22"  ), $AP16 =""),"18放",  IF(  AND(  OR(  AD16="當日退伍"  ),OR(  AE16="退伍",AE16="退", AE16=""  ), $AP16 =""),"當日退伍",  IF(AND(  OR(AD16="退",AD16="退伍" ), OR(AE16="退",AE16="退伍" ), $AP16 =""),"退伍","全日勤"  )  )  )  )  )  )  )  )  )  )  ),"")</f>
        <v>全日勤</v>
      </c>
      <c r="AE115" s="65" t="str">
        <f ca="1">IF(   (ROW(BQ16)-1)&lt;=暫1!$B$2,           IF(  AND(  OR(  AE16="x",AE16="補"  ), OR(  AF16 ="x",AF16="補",AF16="x榮18-22",AF16="x公18-22",AF16="x榮22-08"  ), $AP16 =""),"全日休",  IF(  AND(  OR(  AE16="x",AE16="病"  ), OR(  AF16 ="病"  ), $AP16 =""),"病(事)假",  IF(  AND(  OR(  AE16="x",AE16="補"  ), OR(  AF16 ="補"  ), $AP16 =""),"補休",  IF(  AND(  OR(  AE16="x",AE16="喪"  ), OR(  AF16 ="喪"  ), $AP16 =""),"喪假",  IF(  AND(  OR(  AE16="x",AE16="婚",AE16="產"  ), OR(  AF16 ="婚",AF16="產"  ), $AP16 =""),"婚(產)假",  IF(  AND(  OR(  AE16="x",AE16="公"  ), OR(  AF16 ="公"  ), $AP16 =""),"公假",  IF(  AND(  OR(  AE16="x",AE16="補",AE16="婚",AE16="公",AE16="病",AE16="事",AE16="x榮18-22"  ),OR(AF16=""), $AP16 =""  ),"18收",  IF(  AND(  OR(  AE16 ="榮14-18",AE16 ="榮10-18",AE16 ="榮06-18",AE16 ="病14-18"  ),OR(  AF16 ="x",AF16="補",AF16="婚",AF16="公",AF16="病",AF16="事",AF16="x"  ), $AP16 =""),"18放早走",  IF(  AND(  OR(  AE16 =""),OR(  AF16 ="x",AF16="補",AF16="婚",AF16="公",AF16="病",AF16="事",AF16="x榮*",AF16="榮",AF16="榮-22"  ), $AP16 =""),"18放",  IF(  AND(  OR(  AE16="當日退伍"  ),OR(  AF16="退伍",AF16="退", AF16=""  ), $AP16 =""),"當日退伍",  IF(AND(  OR(AE16="退",AE16="退伍" ), OR(AF16="退",AF16="退伍" ), $AP16 =""),"退伍","全日勤"  )  )  )  )  )  )  )  )  )  )  ),"")</f>
        <v>全日勤</v>
      </c>
      <c r="AF115" s="65" t="str">
        <f ca="1">IF(   (ROW(BR16)-1)&lt;=暫1!$B$2,           IF(  AND(  OR(  AF16="x",AF16="補"  ), OR(  AG16 ="x",AG16="補",AG16="x榮18-22",AG16="x公18-22",AG16="x榮22-08"  ), $AP16 =""),"全日休",  IF(  AND(  OR(  AF16="x",AF16="病"  ), OR(  AG16 ="病"  ), $AP16 =""),"病(事)假",  IF(  AND(  OR(  AF16="x",AF16="補"  ), OR(  AG16 ="補"  ), $AP16 =""),"補休",  IF(  AND(  OR(  AF16="x",AF16="喪"  ), OR(  AG16 ="喪"  ), $AP16 =""),"喪假",  IF(  AND(  OR(  AF16="x",AF16="婚",AF16="產"  ), OR(  AG16 ="婚",AG16="產"  ), $AP16 =""),"婚(產)假",  IF(  AND(  OR(  AF16="x",AF16="公"  ), OR(  AG16 ="公"  ), $AP16 =""),"公假",  IF(  AND(  OR(  AF16="x",AF16="補",AF16="婚",AF16="公",AF16="病",AF16="事",AF16="x榮18-22"  ),OR(AG16=""), $AP16 =""  ),"18收",  IF(  AND(  OR(  AF16 ="榮14-18",AF16 ="榮10-18",AF16 ="榮06-18",AF16 ="病14-18"  ),OR(  AG16 ="x",AG16="補",AG16="婚",AG16="公",AG16="病",AG16="事",AG16="x"  ), $AP16 =""),"18放早走",  IF(  AND(  OR(  AF16 =""),OR(  AG16 ="x",AG16="補",AG16="婚",AG16="公",AG16="病",AG16="事",AG16="x榮*",AG16="榮",AG16="榮-22"  ), $AP16 =""),"18放",  IF(  AND(  OR(  AF16="當日退伍"  ),OR(  AG16="退伍",AG16="退", AG16=""  ), $AP16 =""),"當日退伍",  IF(AND(  OR(AF16="退",AF16="退伍" ), OR(AG16="退",AG16="退伍" ), $AP16 =""),"退伍","全日勤"  )  )  )  )  )  )  )  )  )  )  ),"")</f>
        <v>全日勤</v>
      </c>
      <c r="AG115" s="65" t="str">
        <f ca="1">IF(   (ROW(BS16)-1)&lt;=暫1!$B$2,           IF(  AND(  OR(  AG16="x",AG16="補"  ), OR(  AH16 ="x",AH16="補",AH16="x榮18-22",AH16="x公18-22",AH16="x榮22-08"  ), $AP16 =""),"全日休",  IF(  AND(  OR(  AG16="x",AG16="病"  ), OR(  AH16 ="病"  ), $AP16 =""),"病(事)假",  IF(  AND(  OR(  AG16="x",AG16="補"  ), OR(  AH16 ="補"  ), $AP16 =""),"補休",  IF(  AND(  OR(  AG16="x",AG16="喪"  ), OR(  AH16 ="喪"  ), $AP16 =""),"喪假",  IF(  AND(  OR(  AG16="x",AG16="婚",AG16="產"  ), OR(  AH16 ="婚",AH16="產"  ), $AP16 =""),"婚(產)假",  IF(  AND(  OR(  AG16="x",AG16="公"  ), OR(  AH16 ="公"  ), $AP16 =""),"公假",  IF(  AND(  OR(  AG16="x",AG16="補",AG16="婚",AG16="公",AG16="病",AG16="事",AG16="x榮18-22"  ),OR(AH16=""), $AP16 =""  ),"18收",  IF(  AND(  OR(  AG16 ="榮14-18",AG16 ="榮10-18",AG16 ="榮06-18",AG16 ="病14-18"  ),OR(  AH16 ="x",AH16="補",AH16="婚",AH16="公",AH16="病",AH16="事",AH16="x"  ), $AP16 =""),"18放早走",  IF(  AND(  OR(  AG16 =""),OR(  AH16 ="x",AH16="補",AH16="婚",AH16="公",AH16="病",AH16="事",AH16="x榮*",AH16="榮",AH16="榮-22"  ), $AP16 =""),"18放",  IF(  AND(  OR(  AG16="當日退伍"  ),OR(  AH16="退伍",AH16="退", AH16=""  ), $AP16 =""),"當日退伍",  IF(AND(  OR(AG16="退",AG16="退伍" ), OR(AH16="退",AH16="退伍" ), $AP16 =""),"退伍","全日勤"  )  )  )  )  )  )  )  )  )  )  ),"")</f>
        <v>18收</v>
      </c>
      <c r="AH115" s="65"/>
      <c r="AI115" s="65"/>
      <c r="AJ115" s="65"/>
      <c r="AO115" s="75"/>
      <c r="AP115" s="62"/>
      <c r="AU115" s="62"/>
      <c r="AY115" s="62"/>
      <c r="AZ115" s="62"/>
      <c r="BA115" s="62"/>
    </row>
    <row r="116" spans="1:55" ht="25.5" customHeight="1">
      <c r="A116" s="65">
        <f t="shared" si="14"/>
        <v>16</v>
      </c>
      <c r="B116" s="65" t="str">
        <f t="shared" si="15"/>
        <v>郭文凱</v>
      </c>
      <c r="C116" s="65" t="str">
        <f ca="1">IF(   (ROW(AO17)-1)&lt;=暫1!$B$2,           IF(  AND(  OR(  C17="x",C17="補"  ), OR(  D17 ="x",D17="補",D17="x榮18-22",D17="x公18-22",D17="x榮22-08"  ), $AP17 =""),"全日休",  IF(  AND(  OR(  C17="x",C17="病"  ), OR(  D17 ="病"  ), $AP17 =""),"病(事)假",  IF(  AND(  OR(  C17="x",C17="補"  ), OR(  D17 ="補"  ), $AP17 =""),"補休",  IF(  AND(  OR(  C17="x",C17="喪"  ), OR(  D17 ="喪"  ), $AP17 =""),"喪假",  IF(  AND(  OR(  C17="x",C17="婚",C17="產"  ), OR(  D17 ="婚",D17="產"  ), $AP17 =""),"婚(產)假",  IF(  AND(  OR(  C17="x",C17="公"  ), OR(  D17 ="公"  ), $AP17 =""),"公假",  IF(  AND(  OR(  C17="x",C17="補",C17="婚",C17="公",C17="病",C17="事",C17="x榮18-22"  ),OR(D17=""), $AP17 =""  ),"18收",  IF(  AND(  OR(  C17 ="榮14-18",C17 ="榮10-18",C17 ="榮06-18",C17 ="病14-18"  ),OR(  D17 ="x",D17="補",D17="婚",D17="公",D17="病",D17="事",D17="x"  ), $AP17 =""),"18放早走",  IF(  AND(  OR(  C17 =""),OR(  D17 ="x",D17="補",D17="婚",D17="公",D17="病",D17="事",D17="x榮*",D17="榮",D17="榮-22"  ), $AP17 =""),"18放",  IF(  AND(  OR(  C17="當日退伍"  ),OR(  D17="退伍",D17="退", D17=""  ), $AP17 =""),"當日退伍",  IF(AND(  OR(C17="退",C17="退伍" ), OR(D17="退",D17="退伍" ), $AP17 =""),"退伍","全日勤"  )  )  )  )  )  )  )  )  )  )  ),"")</f>
        <v>全日勤</v>
      </c>
      <c r="D116" s="65" t="str">
        <f ca="1">IF(   (ROW(AP17)-1)&lt;=暫1!$B$2,           IF(  AND(  OR(  D17="x",D17="補"  ), OR(  E17 ="x",E17="補",E17="x榮18-22",E17="x公18-22",E17="x榮22-08"  ), $AP17 =""),"全日休",  IF(  AND(  OR(  D17="x",D17="病"  ), OR(  E17 ="病"  ), $AP17 =""),"病(事)假",  IF(  AND(  OR(  D17="x",D17="補"  ), OR(  E17 ="補"  ), $AP17 =""),"補休",  IF(  AND(  OR(  D17="x",D17="喪"  ), OR(  E17 ="喪"  ), $AP17 =""),"喪假",  IF(  AND(  OR(  D17="x",D17="婚",D17="產"  ), OR(  E17 ="婚",E17="產"  ), $AP17 =""),"婚(產)假",  IF(  AND(  OR(  D17="x",D17="公"  ), OR(  E17 ="公"  ), $AP17 =""),"公假",  IF(  AND(  OR(  D17="x",D17="補",D17="婚",D17="公",D17="病",D17="事",D17="x榮18-22"  ),OR(E17=""), $AP17 =""  ),"18收",  IF(  AND(  OR(  D17 ="榮14-18",D17 ="榮10-18",D17 ="榮06-18",D17 ="病14-18"  ),OR(  E17 ="x",E17="補",E17="婚",E17="公",E17="病",E17="事",E17="x"  ), $AP17 =""),"18放早走",  IF(  AND(  OR(  D17 =""),OR(  E17 ="x",E17="補",E17="婚",E17="公",E17="病",E17="事",E17="x榮*",E17="榮",E17="榮-22"  ), $AP17 =""),"18放",  IF(  AND(  OR(  D17="當日退伍"  ),OR(  E17="退伍",E17="退", E17=""  ), $AP17 =""),"當日退伍",  IF(AND(  OR(D17="退",D17="退伍" ), OR(E17="退",E17="退伍" ), $AP17 =""),"退伍","全日勤"  )  )  )  )  )  )  )  )  )  )  ),"")</f>
        <v>全日勤</v>
      </c>
      <c r="E116" s="65" t="str">
        <f ca="1">IF(   (ROW(AQ17)-1)&lt;=暫1!$B$2,           IF(  AND(  OR(  E17="x",E17="補"  ), OR(  F17 ="x",F17="補",F17="x榮18-22",F17="x公18-22",F17="x榮22-08"  ), $AP17 =""),"全日休",  IF(  AND(  OR(  E17="x",E17="病"  ), OR(  F17 ="病"  ), $AP17 =""),"病(事)假",  IF(  AND(  OR(  E17="x",E17="補"  ), OR(  F17 ="補"  ), $AP17 =""),"補休",  IF(  AND(  OR(  E17="x",E17="喪"  ), OR(  F17 ="喪"  ), $AP17 =""),"喪假",  IF(  AND(  OR(  E17="x",E17="婚",E17="產"  ), OR(  F17 ="婚",F17="產"  ), $AP17 =""),"婚(產)假",  IF(  AND(  OR(  E17="x",E17="公"  ), OR(  F17 ="公"  ), $AP17 =""),"公假",  IF(  AND(  OR(  E17="x",E17="補",E17="婚",E17="公",E17="病",E17="事",E17="x榮18-22"  ),OR(F17=""), $AP17 =""  ),"18收",  IF(  AND(  OR(  E17 ="榮14-18",E17 ="榮10-18",E17 ="榮06-18",E17 ="病14-18"  ),OR(  F17 ="x",F17="補",F17="婚",F17="公",F17="病",F17="事",F17="x"  ), $AP17 =""),"18放早走",  IF(  AND(  OR(  E17 =""),OR(  F17 ="x",F17="補",F17="婚",F17="公",F17="病",F17="事",F17="x榮*",F17="榮",F17="榮-22"  ), $AP17 =""),"18放",  IF(  AND(  OR(  E17="當日退伍"  ),OR(  F17="退伍",F17="退", F17=""  ), $AP17 =""),"當日退伍",  IF(AND(  OR(E17="退",E17="退伍" ), OR(F17="退",F17="退伍" ), $AP17 =""),"退伍","全日勤"  )  )  )  )  )  )  )  )  )  )  ),"")</f>
        <v>全日勤</v>
      </c>
      <c r="F116" s="65" t="str">
        <f ca="1">IF(   (ROW(AR17)-1)&lt;=暫1!$B$2,           IF(  AND(  OR(  F17="x",F17="補"  ), OR(  G17 ="x",G17="補",G17="x榮18-22",G17="x公18-22",G17="x榮22-08"  ), $AP17 =""),"全日休",  IF(  AND(  OR(  F17="x",F17="病"  ), OR(  G17 ="病"  ), $AP17 =""),"病(事)假",  IF(  AND(  OR(  F17="x",F17="補"  ), OR(  G17 ="補"  ), $AP17 =""),"補休",  IF(  AND(  OR(  F17="x",F17="喪"  ), OR(  G17 ="喪"  ), $AP17 =""),"喪假",  IF(  AND(  OR(  F17="x",F17="婚",F17="產"  ), OR(  G17 ="婚",G17="產"  ), $AP17 =""),"婚(產)假",  IF(  AND(  OR(  F17="x",F17="公"  ), OR(  G17 ="公"  ), $AP17 =""),"公假",  IF(  AND(  OR(  F17="x",F17="補",F17="婚",F17="公",F17="病",F17="事",F17="x榮18-22"  ),OR(G17=""), $AP17 =""  ),"18收",  IF(  AND(  OR(  F17 ="榮14-18",F17 ="榮10-18",F17 ="榮06-18",F17 ="病14-18"  ),OR(  G17 ="x",G17="補",G17="婚",G17="公",G17="病",G17="事",G17="x"  ), $AP17 =""),"18放早走",  IF(  AND(  OR(  F17 =""),OR(  G17 ="x",G17="補",G17="婚",G17="公",G17="病",G17="事",G17="x榮*",G17="榮",G17="榮-22"  ), $AP17 =""),"18放",  IF(  AND(  OR(  F17="當日退伍"  ),OR(  G17="退伍",G17="退", G17=""  ), $AP17 =""),"當日退伍",  IF(AND(  OR(F17="退",F17="退伍" ), OR(G17="退",G17="退伍" ), $AP17 =""),"退伍","全日勤"  )  )  )  )  )  )  )  )  )  )  ),"")</f>
        <v>全日勤</v>
      </c>
      <c r="G116" s="65" t="str">
        <f ca="1">IF(   (ROW(AS17)-1)&lt;=暫1!$B$2,           IF(  AND(  OR(  G17="x",G17="補"  ), OR(  H17 ="x",H17="補",H17="x榮18-22",H17="x公18-22",H17="x榮22-08"  ), $AP17 =""),"全日休",  IF(  AND(  OR(  G17="x",G17="病"  ), OR(  H17 ="病"  ), $AP17 =""),"病(事)假",  IF(  AND(  OR(  G17="x",G17="補"  ), OR(  H17 ="補"  ), $AP17 =""),"補休",  IF(  AND(  OR(  G17="x",G17="喪"  ), OR(  H17 ="喪"  ), $AP17 =""),"喪假",  IF(  AND(  OR(  G17="x",G17="婚",G17="產"  ), OR(  H17 ="婚",H17="產"  ), $AP17 =""),"婚(產)假",  IF(  AND(  OR(  G17="x",G17="公"  ), OR(  H17 ="公"  ), $AP17 =""),"公假",  IF(  AND(  OR(  G17="x",G17="補",G17="婚",G17="公",G17="病",G17="事",G17="x榮18-22"  ),OR(H17=""), $AP17 =""  ),"18收",  IF(  AND(  OR(  G17 ="榮14-18",G17 ="榮10-18",G17 ="榮06-18",G17 ="病14-18"  ),OR(  H17 ="x",H17="補",H17="婚",H17="公",H17="病",H17="事",H17="x"  ), $AP17 =""),"18放早走",  IF(  AND(  OR(  G17 =""),OR(  H17 ="x",H17="補",H17="婚",H17="公",H17="病",H17="事",H17="x榮*",H17="榮",H17="榮-22"  ), $AP17 =""),"18放",  IF(  AND(  OR(  G17="當日退伍"  ),OR(  H17="退伍",H17="退", H17=""  ), $AP17 =""),"當日退伍",  IF(AND(  OR(G17="退",G17="退伍" ), OR(H17="退",H17="退伍" ), $AP17 =""),"退伍","全日勤"  )  )  )  )  )  )  )  )  )  )  ),"")</f>
        <v>全日勤</v>
      </c>
      <c r="H116" s="65" t="str">
        <f ca="1">IF(   (ROW(AT17)-1)&lt;=暫1!$B$2,           IF(  AND(  OR(  H17="x",H17="補"  ), OR(  I17 ="x",I17="補",I17="x榮18-22",I17="x公18-22",I17="x榮22-08"  ), $AP17 =""),"全日休",  IF(  AND(  OR(  H17="x",H17="病"  ), OR(  I17 ="病"  ), $AP17 =""),"病(事)假",  IF(  AND(  OR(  H17="x",H17="補"  ), OR(  I17 ="補"  ), $AP17 =""),"補休",  IF(  AND(  OR(  H17="x",H17="喪"  ), OR(  I17 ="喪"  ), $AP17 =""),"喪假",  IF(  AND(  OR(  H17="x",H17="婚",H17="產"  ), OR(  I17 ="婚",I17="產"  ), $AP17 =""),"婚(產)假",  IF(  AND(  OR(  H17="x",H17="公"  ), OR(  I17 ="公"  ), $AP17 =""),"公假",  IF(  AND(  OR(  H17="x",H17="補",H17="婚",H17="公",H17="病",H17="事",H17="x榮18-22"  ),OR(I17=""), $AP17 =""  ),"18收",  IF(  AND(  OR(  H17 ="榮14-18",H17 ="榮10-18",H17 ="榮06-18",H17 ="病14-18"  ),OR(  I17 ="x",I17="補",I17="婚",I17="公",I17="病",I17="事",I17="x"  ), $AP17 =""),"18放早走",  IF(  AND(  OR(  H17 =""),OR(  I17 ="x",I17="補",I17="婚",I17="公",I17="病",I17="事",I17="x榮*",I17="榮",I17="榮-22"  ), $AP17 =""),"18放",  IF(  AND(  OR(  H17="當日退伍"  ),OR(  I17="退伍",I17="退", I17=""  ), $AP17 =""),"當日退伍",  IF(AND(  OR(H17="退",H17="退伍" ), OR(I17="退",I17="退伍" ), $AP17 =""),"退伍","全日勤"  )  )  )  )  )  )  )  )  )  )  ),"")</f>
        <v>全日勤</v>
      </c>
      <c r="I116" s="65" t="str">
        <f ca="1">IF(   (ROW(AU17)-1)&lt;=暫1!$B$2,           IF(  AND(  OR(  I17="x",I17="補"  ), OR(  J17 ="x",J17="補",J17="x榮18-22",J17="x公18-22",J17="x榮22-08"  ), $AP17 =""),"全日休",  IF(  AND(  OR(  I17="x",I17="病"  ), OR(  J17 ="病"  ), $AP17 =""),"病(事)假",  IF(  AND(  OR(  I17="x",I17="補"  ), OR(  J17 ="補"  ), $AP17 =""),"補休",  IF(  AND(  OR(  I17="x",I17="喪"  ), OR(  J17 ="喪"  ), $AP17 =""),"喪假",  IF(  AND(  OR(  I17="x",I17="婚",I17="產"  ), OR(  J17 ="婚",J17="產"  ), $AP17 =""),"婚(產)假",  IF(  AND(  OR(  I17="x",I17="公"  ), OR(  J17 ="公"  ), $AP17 =""),"公假",  IF(  AND(  OR(  I17="x",I17="補",I17="婚",I17="公",I17="病",I17="事",I17="x榮18-22"  ),OR(J17=""), $AP17 =""  ),"18收",  IF(  AND(  OR(  I17 ="榮14-18",I17 ="榮10-18",I17 ="榮06-18",I17 ="病14-18"  ),OR(  J17 ="x",J17="補",J17="婚",J17="公",J17="病",J17="事",J17="x"  ), $AP17 =""),"18放早走",  IF(  AND(  OR(  I17 =""),OR(  J17 ="x",J17="補",J17="婚",J17="公",J17="病",J17="事",J17="x榮*",J17="榮",J17="榮-22"  ), $AP17 =""),"18放",  IF(  AND(  OR(  I17="當日退伍"  ),OR(  J17="退伍",J17="退", J17=""  ), $AP17 =""),"當日退伍",  IF(AND(  OR(I17="退",I17="退伍" ), OR(J17="退",J17="退伍" ), $AP17 =""),"退伍","全日勤"  )  )  )  )  )  )  )  )  )  )  ),"")</f>
        <v>全日勤</v>
      </c>
      <c r="J116" s="65" t="str">
        <f ca="1">IF(   (ROW(AV17)-1)&lt;=暫1!$B$2,           IF(  AND(  OR(  J17="x",J17="補"  ), OR(  K17 ="x",K17="補",K17="x榮18-22",K17="x公18-22",K17="x榮22-08"  ), $AP17 =""),"全日休",  IF(  AND(  OR(  J17="x",J17="病"  ), OR(  K17 ="病"  ), $AP17 =""),"病(事)假",  IF(  AND(  OR(  J17="x",J17="補"  ), OR(  K17 ="補"  ), $AP17 =""),"補休",  IF(  AND(  OR(  J17="x",J17="喪"  ), OR(  K17 ="喪"  ), $AP17 =""),"喪假",  IF(  AND(  OR(  J17="x",J17="婚",J17="產"  ), OR(  K17 ="婚",K17="產"  ), $AP17 =""),"婚(產)假",  IF(  AND(  OR(  J17="x",J17="公"  ), OR(  K17 ="公"  ), $AP17 =""),"公假",  IF(  AND(  OR(  J17="x",J17="補",J17="婚",J17="公",J17="病",J17="事",J17="x榮18-22"  ),OR(K17=""), $AP17 =""  ),"18收",  IF(  AND(  OR(  J17 ="榮14-18",J17 ="榮10-18",J17 ="榮06-18",J17 ="病14-18"  ),OR(  K17 ="x",K17="補",K17="婚",K17="公",K17="病",K17="事",K17="x"  ), $AP17 =""),"18放早走",  IF(  AND(  OR(  J17 =""),OR(  K17 ="x",K17="補",K17="婚",K17="公",K17="病",K17="事",K17="x榮*",K17="榮",K17="榮-22"  ), $AP17 =""),"18放",  IF(  AND(  OR(  J17="當日退伍"  ),OR(  K17="退伍",K17="退", K17=""  ), $AP17 =""),"當日退伍",  IF(AND(  OR(J17="退",J17="退伍" ), OR(K17="退",K17="退伍" ), $AP17 =""),"退伍","全日勤"  )  )  )  )  )  )  )  )  )  )  ),"")</f>
        <v>全日勤</v>
      </c>
      <c r="K116" s="65" t="str">
        <f ca="1">IF(   (ROW(AW17)-1)&lt;=暫1!$B$2,           IF(  AND(  OR(  K17="x",K17="補"  ), OR(  L17 ="x",L17="補",L17="x榮18-22",L17="x公18-22",L17="x榮22-08"  ), $AP17 =""),"全日休",  IF(  AND(  OR(  K17="x",K17="病"  ), OR(  L17 ="病"  ), $AP17 =""),"病(事)假",  IF(  AND(  OR(  K17="x",K17="補"  ), OR(  L17 ="補"  ), $AP17 =""),"補休",  IF(  AND(  OR(  K17="x",K17="喪"  ), OR(  L17 ="喪"  ), $AP17 =""),"喪假",  IF(  AND(  OR(  K17="x",K17="婚",K17="產"  ), OR(  L17 ="婚",L17="產"  ), $AP17 =""),"婚(產)假",  IF(  AND(  OR(  K17="x",K17="公"  ), OR(  L17 ="公"  ), $AP17 =""),"公假",  IF(  AND(  OR(  K17="x",K17="補",K17="婚",K17="公",K17="病",K17="事",K17="x榮18-22"  ),OR(L17=""), $AP17 =""  ),"18收",  IF(  AND(  OR(  K17 ="榮14-18",K17 ="榮10-18",K17 ="榮06-18",K17 ="病14-18"  ),OR(  L17 ="x",L17="補",L17="婚",L17="公",L17="病",L17="事",L17="x"  ), $AP17 =""),"18放早走",  IF(  AND(  OR(  K17 =""),OR(  L17 ="x",L17="補",L17="婚",L17="公",L17="病",L17="事",L17="x榮*",L17="榮",L17="榮-22"  ), $AP17 =""),"18放",  IF(  AND(  OR(  K17="當日退伍"  ),OR(  L17="退伍",L17="退", L17=""  ), $AP17 =""),"當日退伍",  IF(AND(  OR(K17="退",K17="退伍" ), OR(L17="退",L17="退伍" ), $AP17 =""),"退伍","全日勤"  )  )  )  )  )  )  )  )  )  )  ),"")</f>
        <v>全日勤</v>
      </c>
      <c r="L116" s="65" t="str">
        <f ca="1">IF(   (ROW(AX17)-1)&lt;=暫1!$B$2,           IF(  AND(  OR(  L17="x",L17="補"  ), OR(  M17 ="x",M17="補",M17="x榮18-22",M17="x公18-22",M17="x榮22-08"  ), $AP17 =""),"全日休",  IF(  AND(  OR(  L17="x",L17="病"  ), OR(  M17 ="病"  ), $AP17 =""),"病(事)假",  IF(  AND(  OR(  L17="x",L17="補"  ), OR(  M17 ="補"  ), $AP17 =""),"補休",  IF(  AND(  OR(  L17="x",L17="喪"  ), OR(  M17 ="喪"  ), $AP17 =""),"喪假",  IF(  AND(  OR(  L17="x",L17="婚",L17="產"  ), OR(  M17 ="婚",M17="產"  ), $AP17 =""),"婚(產)假",  IF(  AND(  OR(  L17="x",L17="公"  ), OR(  M17 ="公"  ), $AP17 =""),"公假",  IF(  AND(  OR(  L17="x",L17="補",L17="婚",L17="公",L17="病",L17="事",L17="x榮18-22"  ),OR(M17=""), $AP17 =""  ),"18收",  IF(  AND(  OR(  L17 ="榮14-18",L17 ="榮10-18",L17 ="榮06-18",L17 ="病14-18"  ),OR(  M17 ="x",M17="補",M17="婚",M17="公",M17="病",M17="事",M17="x"  ), $AP17 =""),"18放早走",  IF(  AND(  OR(  L17 =""),OR(  M17 ="x",M17="補",M17="婚",M17="公",M17="病",M17="事",M17="x榮*",M17="榮",M17="榮-22"  ), $AP17 =""),"18放",  IF(  AND(  OR(  L17="當日退伍"  ),OR(  M17="退伍",M17="退", M17=""  ), $AP17 =""),"當日退伍",  IF(AND(  OR(L17="退",L17="退伍" ), OR(M17="退",M17="退伍" ), $AP17 =""),"退伍","全日勤"  )  )  )  )  )  )  )  )  )  )  ),"")</f>
        <v>全日勤</v>
      </c>
      <c r="M116" s="65" t="str">
        <f ca="1">IF(   (ROW(AY17)-1)&lt;=暫1!$B$2,           IF(  AND(  OR(  M17="x",M17="補"  ), OR(  N17 ="x",N17="補",N17="x榮18-22",N17="x公18-22",N17="x榮22-08"  ), $AP17 =""),"全日休",  IF(  AND(  OR(  M17="x",M17="病"  ), OR(  N17 ="病"  ), $AP17 =""),"病(事)假",  IF(  AND(  OR(  M17="x",M17="補"  ), OR(  N17 ="補"  ), $AP17 =""),"補休",  IF(  AND(  OR(  M17="x",M17="喪"  ), OR(  N17 ="喪"  ), $AP17 =""),"喪假",  IF(  AND(  OR(  M17="x",M17="婚",M17="產"  ), OR(  N17 ="婚",N17="產"  ), $AP17 =""),"婚(產)假",  IF(  AND(  OR(  M17="x",M17="公"  ), OR(  N17 ="公"  ), $AP17 =""),"公假",  IF(  AND(  OR(  M17="x",M17="補",M17="婚",M17="公",M17="病",M17="事",M17="x榮18-22"  ),OR(N17=""), $AP17 =""  ),"18收",  IF(  AND(  OR(  M17 ="榮14-18",M17 ="榮10-18",M17 ="榮06-18",M17 ="病14-18"  ),OR(  N17 ="x",N17="補",N17="婚",N17="公",N17="病",N17="事",N17="x"  ), $AP17 =""),"18放早走",  IF(  AND(  OR(  M17 =""),OR(  N17 ="x",N17="補",N17="婚",N17="公",N17="病",N17="事",N17="x榮*",N17="榮",N17="榮-22"  ), $AP17 =""),"18放",  IF(  AND(  OR(  M17="當日退伍"  ),OR(  N17="退伍",N17="退", N17=""  ), $AP17 =""),"當日退伍",  IF(AND(  OR(M17="退",M17="退伍" ), OR(N17="退",N17="退伍" ), $AP17 =""),"退伍","全日勤"  )  )  )  )  )  )  )  )  )  )  ),"")</f>
        <v>全日勤</v>
      </c>
      <c r="N116" s="65" t="str">
        <f ca="1">IF(   (ROW(AZ17)-1)&lt;=暫1!$B$2,           IF(  AND(  OR(  N17="x",N17="補"  ), OR(  O17 ="x",O17="補",O17="x榮18-22",O17="x公18-22",O17="x榮22-08"  ), $AP17 =""),"全日休",  IF(  AND(  OR(  N17="x",N17="病"  ), OR(  O17 ="病"  ), $AP17 =""),"病(事)假",  IF(  AND(  OR(  N17="x",N17="補"  ), OR(  O17 ="補"  ), $AP17 =""),"補休",  IF(  AND(  OR(  N17="x",N17="喪"  ), OR(  O17 ="喪"  ), $AP17 =""),"喪假",  IF(  AND(  OR(  N17="x",N17="婚",N17="產"  ), OR(  O17 ="婚",O17="產"  ), $AP17 =""),"婚(產)假",  IF(  AND(  OR(  N17="x",N17="公"  ), OR(  O17 ="公"  ), $AP17 =""),"公假",  IF(  AND(  OR(  N17="x",N17="補",N17="婚",N17="公",N17="病",N17="事",N17="x榮18-22"  ),OR(O17=""), $AP17 =""  ),"18收",  IF(  AND(  OR(  N17 ="榮14-18",N17 ="榮10-18",N17 ="榮06-18",N17 ="病14-18"  ),OR(  O17 ="x",O17="補",O17="婚",O17="公",O17="病",O17="事",O17="x"  ), $AP17 =""),"18放早走",  IF(  AND(  OR(  N17 =""),OR(  O17 ="x",O17="補",O17="婚",O17="公",O17="病",O17="事",O17="x榮*",O17="榮",O17="榮-22"  ), $AP17 =""),"18放",  IF(  AND(  OR(  N17="當日退伍"  ),OR(  O17="退伍",O17="退", O17=""  ), $AP17 =""),"當日退伍",  IF(AND(  OR(N17="退",N17="退伍" ), OR(O17="退",O17="退伍" ), $AP17 =""),"退伍","全日勤"  )  )  )  )  )  )  )  )  )  )  ),"")</f>
        <v>全日勤</v>
      </c>
      <c r="O116" s="65" t="str">
        <f ca="1">IF(   (ROW(BA17)-1)&lt;=暫1!$B$2,           IF(  AND(  OR(  O17="x",O17="補"  ), OR(  P17 ="x",P17="補",P17="x榮18-22",P17="x公18-22",P17="x榮22-08"  ), $AP17 =""),"全日休",  IF(  AND(  OR(  O17="x",O17="病"  ), OR(  P17 ="病"  ), $AP17 =""),"病(事)假",  IF(  AND(  OR(  O17="x",O17="補"  ), OR(  P17 ="補"  ), $AP17 =""),"補休",  IF(  AND(  OR(  O17="x",O17="喪"  ), OR(  P17 ="喪"  ), $AP17 =""),"喪假",  IF(  AND(  OR(  O17="x",O17="婚",O17="產"  ), OR(  P17 ="婚",P17="產"  ), $AP17 =""),"婚(產)假",  IF(  AND(  OR(  O17="x",O17="公"  ), OR(  P17 ="公"  ), $AP17 =""),"公假",  IF(  AND(  OR(  O17="x",O17="補",O17="婚",O17="公",O17="病",O17="事",O17="x榮18-22"  ),OR(P17=""), $AP17 =""  ),"18收",  IF(  AND(  OR(  O17 ="榮14-18",O17 ="榮10-18",O17 ="榮06-18",O17 ="病14-18"  ),OR(  P17 ="x",P17="補",P17="婚",P17="公",P17="病",P17="事",P17="x"  ), $AP17 =""),"18放早走",  IF(  AND(  OR(  O17 =""),OR(  P17 ="x",P17="補",P17="婚",P17="公",P17="病",P17="事",P17="x榮*",P17="榮",P17="榮-22"  ), $AP17 =""),"18放",  IF(  AND(  OR(  O17="當日退伍"  ),OR(  P17="退伍",P17="退", P17=""  ), $AP17 =""),"當日退伍",  IF(AND(  OR(O17="退",O17="退伍" ), OR(P17="退",P17="退伍" ), $AP17 =""),"退伍","全日勤"  )  )  )  )  )  )  )  )  )  )  ),"")</f>
        <v>全日勤</v>
      </c>
      <c r="P116" s="65" t="str">
        <f ca="1">IF(   (ROW(BB17)-1)&lt;=暫1!$B$2,           IF(  AND(  OR(  P17="x",P17="補"  ), OR(  Q17 ="x",Q17="補",Q17="x榮18-22",Q17="x公18-22",Q17="x榮22-08"  ), $AP17 =""),"全日休",  IF(  AND(  OR(  P17="x",P17="病"  ), OR(  Q17 ="病"  ), $AP17 =""),"病(事)假",  IF(  AND(  OR(  P17="x",P17="補"  ), OR(  Q17 ="補"  ), $AP17 =""),"補休",  IF(  AND(  OR(  P17="x",P17="喪"  ), OR(  Q17 ="喪"  ), $AP17 =""),"喪假",  IF(  AND(  OR(  P17="x",P17="婚",P17="產"  ), OR(  Q17 ="婚",Q17="產"  ), $AP17 =""),"婚(產)假",  IF(  AND(  OR(  P17="x",P17="公"  ), OR(  Q17 ="公"  ), $AP17 =""),"公假",  IF(  AND(  OR(  P17="x",P17="補",P17="婚",P17="公",P17="病",P17="事",P17="x榮18-22"  ),OR(Q17=""), $AP17 =""  ),"18收",  IF(  AND(  OR(  P17 ="榮14-18",P17 ="榮10-18",P17 ="榮06-18",P17 ="病14-18"  ),OR(  Q17 ="x",Q17="補",Q17="婚",Q17="公",Q17="病",Q17="事",Q17="x"  ), $AP17 =""),"18放早走",  IF(  AND(  OR(  P17 =""),OR(  Q17 ="x",Q17="補",Q17="婚",Q17="公",Q17="病",Q17="事",Q17="x榮*",Q17="榮",Q17="榮-22"  ), $AP17 =""),"18放",  IF(  AND(  OR(  P17="當日退伍"  ),OR(  Q17="退伍",Q17="退", Q17=""  ), $AP17 =""),"當日退伍",  IF(AND(  OR(P17="退",P17="退伍" ), OR(Q17="退",Q17="退伍" ), $AP17 =""),"退伍","全日勤"  )  )  )  )  )  )  )  )  )  )  ),"")</f>
        <v>全日勤</v>
      </c>
      <c r="Q116" s="65" t="str">
        <f ca="1">IF(   (ROW(BC17)-1)&lt;=暫1!$B$2,           IF(  AND(  OR(  Q17="x",Q17="補"  ), OR(  R17 ="x",R17="補",R17="x榮18-22",R17="x公18-22",R17="x榮22-08"  ), $AP17 =""),"全日休",  IF(  AND(  OR(  Q17="x",Q17="病"  ), OR(  R17 ="病"  ), $AP17 =""),"病(事)假",  IF(  AND(  OR(  Q17="x",Q17="補"  ), OR(  R17 ="補"  ), $AP17 =""),"補休",  IF(  AND(  OR(  Q17="x",Q17="喪"  ), OR(  R17 ="喪"  ), $AP17 =""),"喪假",  IF(  AND(  OR(  Q17="x",Q17="婚",Q17="產"  ), OR(  R17 ="婚",R17="產"  ), $AP17 =""),"婚(產)假",  IF(  AND(  OR(  Q17="x",Q17="公"  ), OR(  R17 ="公"  ), $AP17 =""),"公假",  IF(  AND(  OR(  Q17="x",Q17="補",Q17="婚",Q17="公",Q17="病",Q17="事",Q17="x榮18-22"  ),OR(R17=""), $AP17 =""  ),"18收",  IF(  AND(  OR(  Q17 ="榮14-18",Q17 ="榮10-18",Q17 ="榮06-18",Q17 ="病14-18"  ),OR(  R17 ="x",R17="補",R17="婚",R17="公",R17="病",R17="事",R17="x"  ), $AP17 =""),"18放早走",  IF(  AND(  OR(  Q17 =""),OR(  R17 ="x",R17="補",R17="婚",R17="公",R17="病",R17="事",R17="x榮*",R17="榮",R17="榮-22"  ), $AP17 =""),"18放",  IF(  AND(  OR(  Q17="當日退伍"  ),OR(  R17="退伍",R17="退", R17=""  ), $AP17 =""),"當日退伍",  IF(AND(  OR(Q17="退",Q17="退伍" ), OR(R17="退",R17="退伍" ), $AP17 =""),"退伍","全日勤"  )  )  )  )  )  )  )  )  )  )  ),"")</f>
        <v>全日勤</v>
      </c>
      <c r="R116" s="65" t="str">
        <f ca="1">IF(   (ROW(BD17)-1)&lt;=暫1!$B$2,           IF(  AND(  OR(  R17="x",R17="補"  ), OR(  S17 ="x",S17="補",S17="x榮18-22",S17="x公18-22",S17="x榮22-08"  ), $AP17 =""),"全日休",  IF(  AND(  OR(  R17="x",R17="病"  ), OR(  S17 ="病"  ), $AP17 =""),"病(事)假",  IF(  AND(  OR(  R17="x",R17="補"  ), OR(  S17 ="補"  ), $AP17 =""),"補休",  IF(  AND(  OR(  R17="x",R17="喪"  ), OR(  S17 ="喪"  ), $AP17 =""),"喪假",  IF(  AND(  OR(  R17="x",R17="婚",R17="產"  ), OR(  S17 ="婚",S17="產"  ), $AP17 =""),"婚(產)假",  IF(  AND(  OR(  R17="x",R17="公"  ), OR(  S17 ="公"  ), $AP17 =""),"公假",  IF(  AND(  OR(  R17="x",R17="補",R17="婚",R17="公",R17="病",R17="事",R17="x榮18-22"  ),OR(S17=""), $AP17 =""  ),"18收",  IF(  AND(  OR(  R17 ="榮14-18",R17 ="榮10-18",R17 ="榮06-18",R17 ="病14-18"  ),OR(  S17 ="x",S17="補",S17="婚",S17="公",S17="病",S17="事",S17="x"  ), $AP17 =""),"18放早走",  IF(  AND(  OR(  R17 =""),OR(  S17 ="x",S17="補",S17="婚",S17="公",S17="病",S17="事",S17="x榮*",S17="榮",S17="榮-22"  ), $AP17 =""),"18放",  IF(  AND(  OR(  R17="當日退伍"  ),OR(  S17="退伍",S17="退", S17=""  ), $AP17 =""),"當日退伍",  IF(AND(  OR(R17="退",R17="退伍" ), OR(S17="退",S17="退伍" ), $AP17 =""),"退伍","全日勤"  )  )  )  )  )  )  )  )  )  )  ),"")</f>
        <v>全日勤</v>
      </c>
      <c r="S116" s="65" t="str">
        <f ca="1">IF(   (ROW(BE17)-1)&lt;=暫1!$B$2,           IF(  AND(  OR(  S17="x",S17="補"  ), OR(  T17 ="x",T17="補",T17="x榮18-22",T17="x公18-22",T17="x榮22-08"  ), $AP17 =""),"全日休",  IF(  AND(  OR(  S17="x",S17="病"  ), OR(  T17 ="病"  ), $AP17 =""),"病(事)假",  IF(  AND(  OR(  S17="x",S17="補"  ), OR(  T17 ="補"  ), $AP17 =""),"補休",  IF(  AND(  OR(  S17="x",S17="喪"  ), OR(  T17 ="喪"  ), $AP17 =""),"喪假",  IF(  AND(  OR(  S17="x",S17="婚",S17="產"  ), OR(  T17 ="婚",T17="產"  ), $AP17 =""),"婚(產)假",  IF(  AND(  OR(  S17="x",S17="公"  ), OR(  T17 ="公"  ), $AP17 =""),"公假",  IF(  AND(  OR(  S17="x",S17="補",S17="婚",S17="公",S17="病",S17="事",S17="x榮18-22"  ),OR(T17=""), $AP17 =""  ),"18收",  IF(  AND(  OR(  S17 ="榮14-18",S17 ="榮10-18",S17 ="榮06-18",S17 ="病14-18"  ),OR(  T17 ="x",T17="補",T17="婚",T17="公",T17="病",T17="事",T17="x"  ), $AP17 =""),"18放早走",  IF(  AND(  OR(  S17 =""),OR(  T17 ="x",T17="補",T17="婚",T17="公",T17="病",T17="事",T17="x榮*",T17="榮",T17="榮-22"  ), $AP17 =""),"18放",  IF(  AND(  OR(  S17="當日退伍"  ),OR(  T17="退伍",T17="退", T17=""  ), $AP17 =""),"當日退伍",  IF(AND(  OR(S17="退",S17="退伍" ), OR(T17="退",T17="退伍" ), $AP17 =""),"退伍","全日勤"  )  )  )  )  )  )  )  )  )  )  ),"")</f>
        <v>全日勤</v>
      </c>
      <c r="T116" s="65" t="str">
        <f ca="1">IF(   (ROW(BF17)-1)&lt;=暫1!$B$2,           IF(  AND(  OR(  T17="x",T17="補"  ), OR(  U17 ="x",U17="補",U17="x榮18-22",U17="x公18-22",U17="x榮22-08"  ), $AP17 =""),"全日休",  IF(  AND(  OR(  T17="x",T17="病"  ), OR(  U17 ="病"  ), $AP17 =""),"病(事)假",  IF(  AND(  OR(  T17="x",T17="補"  ), OR(  U17 ="補"  ), $AP17 =""),"補休",  IF(  AND(  OR(  T17="x",T17="喪"  ), OR(  U17 ="喪"  ), $AP17 =""),"喪假",  IF(  AND(  OR(  T17="x",T17="婚",T17="產"  ), OR(  U17 ="婚",U17="產"  ), $AP17 =""),"婚(產)假",  IF(  AND(  OR(  T17="x",T17="公"  ), OR(  U17 ="公"  ), $AP17 =""),"公假",  IF(  AND(  OR(  T17="x",T17="補",T17="婚",T17="公",T17="病",T17="事",T17="x榮18-22"  ),OR(U17=""), $AP17 =""  ),"18收",  IF(  AND(  OR(  T17 ="榮14-18",T17 ="榮10-18",T17 ="榮06-18",T17 ="病14-18"  ),OR(  U17 ="x",U17="補",U17="婚",U17="公",U17="病",U17="事",U17="x"  ), $AP17 =""),"18放早走",  IF(  AND(  OR(  T17 =""),OR(  U17 ="x",U17="補",U17="婚",U17="公",U17="病",U17="事",U17="x榮*",U17="榮",U17="榮-22"  ), $AP17 =""),"18放",  IF(  AND(  OR(  T17="當日退伍"  ),OR(  U17="退伍",U17="退", U17=""  ), $AP17 =""),"當日退伍",  IF(AND(  OR(T17="退",T17="退伍" ), OR(U17="退",U17="退伍" ), $AP17 =""),"退伍","全日勤"  )  )  )  )  )  )  )  )  )  )  ),"")</f>
        <v>全日勤</v>
      </c>
      <c r="U116" s="65" t="str">
        <f ca="1">IF(   (ROW(BG17)-1)&lt;=暫1!$B$2,           IF(  AND(  OR(  U17="x",U17="補"  ), OR(  V17 ="x",V17="補",V17="x榮18-22",V17="x公18-22",V17="x榮22-08"  ), $AP17 =""),"全日休",  IF(  AND(  OR(  U17="x",U17="病"  ), OR(  V17 ="病"  ), $AP17 =""),"病(事)假",  IF(  AND(  OR(  U17="x",U17="補"  ), OR(  V17 ="補"  ), $AP17 =""),"補休",  IF(  AND(  OR(  U17="x",U17="喪"  ), OR(  V17 ="喪"  ), $AP17 =""),"喪假",  IF(  AND(  OR(  U17="x",U17="婚",U17="產"  ), OR(  V17 ="婚",V17="產"  ), $AP17 =""),"婚(產)假",  IF(  AND(  OR(  U17="x",U17="公"  ), OR(  V17 ="公"  ), $AP17 =""),"公假",  IF(  AND(  OR(  U17="x",U17="補",U17="婚",U17="公",U17="病",U17="事",U17="x榮18-22"  ),OR(V17=""), $AP17 =""  ),"18收",  IF(  AND(  OR(  U17 ="榮14-18",U17 ="榮10-18",U17 ="榮06-18",U17 ="病14-18"  ),OR(  V17 ="x",V17="補",V17="婚",V17="公",V17="病",V17="事",V17="x"  ), $AP17 =""),"18放早走",  IF(  AND(  OR(  U17 =""),OR(  V17 ="x",V17="補",V17="婚",V17="公",V17="病",V17="事",V17="x榮*",V17="榮",V17="榮-22"  ), $AP17 =""),"18放",  IF(  AND(  OR(  U17="當日退伍"  ),OR(  V17="退伍",V17="退", V17=""  ), $AP17 =""),"當日退伍",  IF(AND(  OR(U17="退",U17="退伍" ), OR(V17="退",V17="退伍" ), $AP17 =""),"退伍","全日勤"  )  )  )  )  )  )  )  )  )  )  ),"")</f>
        <v>全日勤</v>
      </c>
      <c r="V116" s="65" t="str">
        <f ca="1">IF(   (ROW(BH17)-1)&lt;=暫1!$B$2,           IF(  AND(  OR(  V17="x",V17="補"  ), OR(  W17 ="x",W17="補",W17="x榮18-22",W17="x公18-22",W17="x榮22-08"  ), $AP17 =""),"全日休",  IF(  AND(  OR(  V17="x",V17="病"  ), OR(  W17 ="病"  ), $AP17 =""),"病(事)假",  IF(  AND(  OR(  V17="x",V17="補"  ), OR(  W17 ="補"  ), $AP17 =""),"補休",  IF(  AND(  OR(  V17="x",V17="喪"  ), OR(  W17 ="喪"  ), $AP17 =""),"喪假",  IF(  AND(  OR(  V17="x",V17="婚",V17="產"  ), OR(  W17 ="婚",W17="產"  ), $AP17 =""),"婚(產)假",  IF(  AND(  OR(  V17="x",V17="公"  ), OR(  W17 ="公"  ), $AP17 =""),"公假",  IF(  AND(  OR(  V17="x",V17="補",V17="婚",V17="公",V17="病",V17="事",V17="x榮18-22"  ),OR(W17=""), $AP17 =""  ),"18收",  IF(  AND(  OR(  V17 ="榮14-18",V17 ="榮10-18",V17 ="榮06-18",V17 ="病14-18"  ),OR(  W17 ="x",W17="補",W17="婚",W17="公",W17="病",W17="事",W17="x"  ), $AP17 =""),"18放早走",  IF(  AND(  OR(  V17 =""),OR(  W17 ="x",W17="補",W17="婚",W17="公",W17="病",W17="事",W17="x榮*",W17="榮",W17="榮-22"  ), $AP17 =""),"18放",  IF(  AND(  OR(  V17="當日退伍"  ),OR(  W17="退伍",W17="退", W17=""  ), $AP17 =""),"當日退伍",  IF(AND(  OR(V17="退",V17="退伍" ), OR(W17="退",W17="退伍" ), $AP17 =""),"退伍","全日勤"  )  )  )  )  )  )  )  )  )  )  ),"")</f>
        <v>全日勤</v>
      </c>
      <c r="W116" s="65" t="str">
        <f ca="1">IF(   (ROW(BI17)-1)&lt;=暫1!$B$2,           IF(  AND(  OR(  W17="x",W17="補"  ), OR(  X17 ="x",X17="補",X17="x榮18-22",X17="x公18-22",X17="x榮22-08"  ), $AP17 =""),"全日休",  IF(  AND(  OR(  W17="x",W17="病"  ), OR(  X17 ="病"  ), $AP17 =""),"病(事)假",  IF(  AND(  OR(  W17="x",W17="補"  ), OR(  X17 ="補"  ), $AP17 =""),"補休",  IF(  AND(  OR(  W17="x",W17="喪"  ), OR(  X17 ="喪"  ), $AP17 =""),"喪假",  IF(  AND(  OR(  W17="x",W17="婚",W17="產"  ), OR(  X17 ="婚",X17="產"  ), $AP17 =""),"婚(產)假",  IF(  AND(  OR(  W17="x",W17="公"  ), OR(  X17 ="公"  ), $AP17 =""),"公假",  IF(  AND(  OR(  W17="x",W17="補",W17="婚",W17="公",W17="病",W17="事",W17="x榮18-22"  ),OR(X17=""), $AP17 =""  ),"18收",  IF(  AND(  OR(  W17 ="榮14-18",W17 ="榮10-18",W17 ="榮06-18",W17 ="病14-18"  ),OR(  X17 ="x",X17="補",X17="婚",X17="公",X17="病",X17="事",X17="x"  ), $AP17 =""),"18放早走",  IF(  AND(  OR(  W17 =""),OR(  X17 ="x",X17="補",X17="婚",X17="公",X17="病",X17="事",X17="x榮*",X17="榮",X17="榮-22"  ), $AP17 =""),"18放",  IF(  AND(  OR(  W17="當日退伍"  ),OR(  X17="退伍",X17="退", X17=""  ), $AP17 =""),"當日退伍",  IF(AND(  OR(W17="退",W17="退伍" ), OR(X17="退",X17="退伍" ), $AP17 =""),"退伍","全日勤"  )  )  )  )  )  )  )  )  )  )  ),"")</f>
        <v>全日勤</v>
      </c>
      <c r="X116" s="65" t="str">
        <f ca="1">IF(   (ROW(BJ17)-1)&lt;=暫1!$B$2,           IF(  AND(  OR(  X17="x",X17="補"  ), OR(  Y17 ="x",Y17="補",Y17="x榮18-22",Y17="x公18-22",Y17="x榮22-08"  ), $AP17 =""),"全日休",  IF(  AND(  OR(  X17="x",X17="病"  ), OR(  Y17 ="病"  ), $AP17 =""),"病(事)假",  IF(  AND(  OR(  X17="x",X17="補"  ), OR(  Y17 ="補"  ), $AP17 =""),"補休",  IF(  AND(  OR(  X17="x",X17="喪"  ), OR(  Y17 ="喪"  ), $AP17 =""),"喪假",  IF(  AND(  OR(  X17="x",X17="婚",X17="產"  ), OR(  Y17 ="婚",Y17="產"  ), $AP17 =""),"婚(產)假",  IF(  AND(  OR(  X17="x",X17="公"  ), OR(  Y17 ="公"  ), $AP17 =""),"公假",  IF(  AND(  OR(  X17="x",X17="補",X17="婚",X17="公",X17="病",X17="事",X17="x榮18-22"  ),OR(Y17=""), $AP17 =""  ),"18收",  IF(  AND(  OR(  X17 ="榮14-18",X17 ="榮10-18",X17 ="榮06-18",X17 ="病14-18"  ),OR(  Y17 ="x",Y17="補",Y17="婚",Y17="公",Y17="病",Y17="事",Y17="x"  ), $AP17 =""),"18放早走",  IF(  AND(  OR(  X17 =""),OR(  Y17 ="x",Y17="補",Y17="婚",Y17="公",Y17="病",Y17="事",Y17="x榮*",Y17="榮",Y17="榮-22"  ), $AP17 =""),"18放",  IF(  AND(  OR(  X17="當日退伍"  ),OR(  Y17="退伍",Y17="退", Y17=""  ), $AP17 =""),"當日退伍",  IF(AND(  OR(X17="退",X17="退伍" ), OR(Y17="退",Y17="退伍" ), $AP17 =""),"退伍","全日勤"  )  )  )  )  )  )  )  )  )  )  ),"")</f>
        <v>全日勤</v>
      </c>
      <c r="Y116" s="65" t="str">
        <f ca="1">IF(   (ROW(BK17)-1)&lt;=暫1!$B$2,           IF(  AND(  OR(  Y17="x",Y17="補"  ), OR(  Z17 ="x",Z17="補",Z17="x榮18-22",Z17="x公18-22",Z17="x榮22-08"  ), $AP17 =""),"全日休",  IF(  AND(  OR(  Y17="x",Y17="病"  ), OR(  Z17 ="病"  ), $AP17 =""),"病(事)假",  IF(  AND(  OR(  Y17="x",Y17="補"  ), OR(  Z17 ="補"  ), $AP17 =""),"補休",  IF(  AND(  OR(  Y17="x",Y17="喪"  ), OR(  Z17 ="喪"  ), $AP17 =""),"喪假",  IF(  AND(  OR(  Y17="x",Y17="婚",Y17="產"  ), OR(  Z17 ="婚",Z17="產"  ), $AP17 =""),"婚(產)假",  IF(  AND(  OR(  Y17="x",Y17="公"  ), OR(  Z17 ="公"  ), $AP17 =""),"公假",  IF(  AND(  OR(  Y17="x",Y17="補",Y17="婚",Y17="公",Y17="病",Y17="事",Y17="x榮18-22"  ),OR(Z17=""), $AP17 =""  ),"18收",  IF(  AND(  OR(  Y17 ="榮14-18",Y17 ="榮10-18",Y17 ="榮06-18",Y17 ="病14-18"  ),OR(  Z17 ="x",Z17="補",Z17="婚",Z17="公",Z17="病",Z17="事",Z17="x"  ), $AP17 =""),"18放早走",  IF(  AND(  OR(  Y17 =""),OR(  Z17 ="x",Z17="補",Z17="婚",Z17="公",Z17="病",Z17="事",Z17="x榮*",Z17="榮",Z17="榮-22"  ), $AP17 =""),"18放",  IF(  AND(  OR(  Y17="當日退伍"  ),OR(  Z17="退伍",Z17="退", Z17=""  ), $AP17 =""),"當日退伍",  IF(AND(  OR(Y17="退",Y17="退伍" ), OR(Z17="退",Z17="退伍" ), $AP17 =""),"退伍","全日勤"  )  )  )  )  )  )  )  )  )  )  ),"")</f>
        <v>全日勤</v>
      </c>
      <c r="Z116" s="65" t="str">
        <f ca="1">IF(   (ROW(BL17)-1)&lt;=暫1!$B$2,           IF(  AND(  OR(  Z17="x",Z17="補"  ), OR(  AA17 ="x",AA17="補",AA17="x榮18-22",AA17="x公18-22",AA17="x榮22-08"  ), $AP17 =""),"全日休",  IF(  AND(  OR(  Z17="x",Z17="病"  ), OR(  AA17 ="病"  ), $AP17 =""),"病(事)假",  IF(  AND(  OR(  Z17="x",Z17="補"  ), OR(  AA17 ="補"  ), $AP17 =""),"補休",  IF(  AND(  OR(  Z17="x",Z17="喪"  ), OR(  AA17 ="喪"  ), $AP17 =""),"喪假",  IF(  AND(  OR(  Z17="x",Z17="婚",Z17="產"  ), OR(  AA17 ="婚",AA17="產"  ), $AP17 =""),"婚(產)假",  IF(  AND(  OR(  Z17="x",Z17="公"  ), OR(  AA17 ="公"  ), $AP17 =""),"公假",  IF(  AND(  OR(  Z17="x",Z17="補",Z17="婚",Z17="公",Z17="病",Z17="事",Z17="x榮18-22"  ),OR(AA17=""), $AP17 =""  ),"18收",  IF(  AND(  OR(  Z17 ="榮14-18",Z17 ="榮10-18",Z17 ="榮06-18",Z17 ="病14-18"  ),OR(  AA17 ="x",AA17="補",AA17="婚",AA17="公",AA17="病",AA17="事",AA17="x"  ), $AP17 =""),"18放早走",  IF(  AND(  OR(  Z17 =""),OR(  AA17 ="x",AA17="補",AA17="婚",AA17="公",AA17="病",AA17="事",AA17="x榮*",AA17="榮",AA17="榮-22"  ), $AP17 =""),"18放",  IF(  AND(  OR(  Z17="當日退伍"  ),OR(  AA17="退伍",AA17="退", AA17=""  ), $AP17 =""),"當日退伍",  IF(AND(  OR(Z17="退",Z17="退伍" ), OR(AA17="退",AA17="退伍" ), $AP17 =""),"退伍","全日勤"  )  )  )  )  )  )  )  )  )  )  ),"")</f>
        <v>18放</v>
      </c>
      <c r="AA116" s="65" t="str">
        <f ca="1">IF(   (ROW(BM17)-1)&lt;=暫1!$B$2,           IF(  AND(  OR(  AA17="x",AA17="補"  ), OR(  AB17 ="x",AB17="補",AB17="x榮18-22",AB17="x公18-22",AB17="x榮22-08"  ), $AP17 =""),"全日休",  IF(  AND(  OR(  AA17="x",AA17="病"  ), OR(  AB17 ="病"  ), $AP17 =""),"病(事)假",  IF(  AND(  OR(  AA17="x",AA17="補"  ), OR(  AB17 ="補"  ), $AP17 =""),"補休",  IF(  AND(  OR(  AA17="x",AA17="喪"  ), OR(  AB17 ="喪"  ), $AP17 =""),"喪假",  IF(  AND(  OR(  AA17="x",AA17="婚",AA17="產"  ), OR(  AB17 ="婚",AB17="產"  ), $AP17 =""),"婚(產)假",  IF(  AND(  OR(  AA17="x",AA17="公"  ), OR(  AB17 ="公"  ), $AP17 =""),"公假",  IF(  AND(  OR(  AA17="x",AA17="補",AA17="婚",AA17="公",AA17="病",AA17="事",AA17="x榮18-22"  ),OR(AB17=""), $AP17 =""  ),"18收",  IF(  AND(  OR(  AA17 ="榮14-18",AA17 ="榮10-18",AA17 ="榮06-18",AA17 ="病14-18"  ),OR(  AB17 ="x",AB17="補",AB17="婚",AB17="公",AB17="病",AB17="事",AB17="x"  ), $AP17 =""),"18放早走",  IF(  AND(  OR(  AA17 =""),OR(  AB17 ="x",AB17="補",AB17="婚",AB17="公",AB17="病",AB17="事",AB17="x榮*",AB17="榮",AB17="榮-22"  ), $AP17 =""),"18放",  IF(  AND(  OR(  AA17="當日退伍"  ),OR(  AB17="退伍",AB17="退", AB17=""  ), $AP17 =""),"當日退伍",  IF(AND(  OR(AA17="退",AA17="退伍" ), OR(AB17="退",AB17="退伍" ), $AP17 =""),"退伍","全日勤"  )  )  )  )  )  )  )  )  )  )  ),"")</f>
        <v>全日休</v>
      </c>
      <c r="AB116" s="65" t="str">
        <f ca="1">IF(   (ROW(BN17)-1)&lt;=暫1!$B$2,           IF(  AND(  OR(  AB17="x",AB17="補"  ), OR(  AC17 ="x",AC17="補",AC17="x榮18-22",AC17="x公18-22",AC17="x榮22-08"  ), $AP17 =""),"全日休",  IF(  AND(  OR(  AB17="x",AB17="病"  ), OR(  AC17 ="病"  ), $AP17 =""),"病(事)假",  IF(  AND(  OR(  AB17="x",AB17="補"  ), OR(  AC17 ="補"  ), $AP17 =""),"補休",  IF(  AND(  OR(  AB17="x",AB17="喪"  ), OR(  AC17 ="喪"  ), $AP17 =""),"喪假",  IF(  AND(  OR(  AB17="x",AB17="婚",AB17="產"  ), OR(  AC17 ="婚",AC17="產"  ), $AP17 =""),"婚(產)假",  IF(  AND(  OR(  AB17="x",AB17="公"  ), OR(  AC17 ="公"  ), $AP17 =""),"公假",  IF(  AND(  OR(  AB17="x",AB17="補",AB17="婚",AB17="公",AB17="病",AB17="事",AB17="x榮18-22"  ),OR(AC17=""), $AP17 =""  ),"18收",  IF(  AND(  OR(  AB17 ="榮14-18",AB17 ="榮10-18",AB17 ="榮06-18",AB17 ="病14-18"  ),OR(  AC17 ="x",AC17="補",AC17="婚",AC17="公",AC17="病",AC17="事",AC17="x"  ), $AP17 =""),"18放早走",  IF(  AND(  OR(  AB17 =""),OR(  AC17 ="x",AC17="補",AC17="婚",AC17="公",AC17="病",AC17="事",AC17="x榮*",AC17="榮",AC17="榮-22"  ), $AP17 =""),"18放",  IF(  AND(  OR(  AB17="當日退伍"  ),OR(  AC17="退伍",AC17="退", AC17=""  ), $AP17 =""),"當日退伍",  IF(AND(  OR(AB17="退",AB17="退伍" ), OR(AC17="退",AC17="退伍" ), $AP17 =""),"退伍","全日勤"  )  )  )  )  )  )  )  )  )  )  ),"")</f>
        <v>全日休</v>
      </c>
      <c r="AC116" s="65" t="str">
        <f ca="1">IF(   (ROW(BO17)-1)&lt;=暫1!$B$2,           IF(  AND(  OR(  AC17="x",AC17="補"  ), OR(  AD17 ="x",AD17="補",AD17="x榮18-22",AD17="x公18-22",AD17="x榮22-08"  ), $AP17 =""),"全日休",  IF(  AND(  OR(  AC17="x",AC17="病"  ), OR(  AD17 ="病"  ), $AP17 =""),"病(事)假",  IF(  AND(  OR(  AC17="x",AC17="補"  ), OR(  AD17 ="補"  ), $AP17 =""),"補休",  IF(  AND(  OR(  AC17="x",AC17="喪"  ), OR(  AD17 ="喪"  ), $AP17 =""),"喪假",  IF(  AND(  OR(  AC17="x",AC17="婚",AC17="產"  ), OR(  AD17 ="婚",AD17="產"  ), $AP17 =""),"婚(產)假",  IF(  AND(  OR(  AC17="x",AC17="公"  ), OR(  AD17 ="公"  ), $AP17 =""),"公假",  IF(  AND(  OR(  AC17="x",AC17="補",AC17="婚",AC17="公",AC17="病",AC17="事",AC17="x榮18-22"  ),OR(AD17=""), $AP17 =""  ),"18收",  IF(  AND(  OR(  AC17 ="榮14-18",AC17 ="榮10-18",AC17 ="榮06-18",AC17 ="病14-18"  ),OR(  AD17 ="x",AD17="補",AD17="婚",AD17="公",AD17="病",AD17="事",AD17="x"  ), $AP17 =""),"18放早走",  IF(  AND(  OR(  AC17 =""),OR(  AD17 ="x",AD17="補",AD17="婚",AD17="公",AD17="病",AD17="事",AD17="x榮*",AD17="榮",AD17="榮-22"  ), $AP17 =""),"18放",  IF(  AND(  OR(  AC17="當日退伍"  ),OR(  AD17="退伍",AD17="退", AD17=""  ), $AP17 =""),"當日退伍",  IF(AND(  OR(AC17="退",AC17="退伍" ), OR(AD17="退",AD17="退伍" ), $AP17 =""),"退伍","全日勤"  )  )  )  )  )  )  )  )  )  )  ),"")</f>
        <v>全日休</v>
      </c>
      <c r="AD116" s="65" t="str">
        <f ca="1">IF(   (ROW(BP17)-1)&lt;=暫1!$B$2,           IF(  AND(  OR(  AD17="x",AD17="補"  ), OR(  AE17 ="x",AE17="補",AE17="x榮18-22",AE17="x公18-22",AE17="x榮22-08"  ), $AP17 =""),"全日休",  IF(  AND(  OR(  AD17="x",AD17="病"  ), OR(  AE17 ="病"  ), $AP17 =""),"病(事)假",  IF(  AND(  OR(  AD17="x",AD17="補"  ), OR(  AE17 ="補"  ), $AP17 =""),"補休",  IF(  AND(  OR(  AD17="x",AD17="喪"  ), OR(  AE17 ="喪"  ), $AP17 =""),"喪假",  IF(  AND(  OR(  AD17="x",AD17="婚",AD17="產"  ), OR(  AE17 ="婚",AE17="產"  ), $AP17 =""),"婚(產)假",  IF(  AND(  OR(  AD17="x",AD17="公"  ), OR(  AE17 ="公"  ), $AP17 =""),"公假",  IF(  AND(  OR(  AD17="x",AD17="補",AD17="婚",AD17="公",AD17="病",AD17="事",AD17="x榮18-22"  ),OR(AE17=""), $AP17 =""  ),"18收",  IF(  AND(  OR(  AD17 ="榮14-18",AD17 ="榮10-18",AD17 ="榮06-18",AD17 ="病14-18"  ),OR(  AE17 ="x",AE17="補",AE17="婚",AE17="公",AE17="病",AE17="事",AE17="x"  ), $AP17 =""),"18放早走",  IF(  AND(  OR(  AD17 =""),OR(  AE17 ="x",AE17="補",AE17="婚",AE17="公",AE17="病",AE17="事",AE17="x榮*",AE17="榮",AE17="榮-22"  ), $AP17 =""),"18放",  IF(  AND(  OR(  AD17="當日退伍"  ),OR(  AE17="退伍",AE17="退", AE17=""  ), $AP17 =""),"當日退伍",  IF(AND(  OR(AD17="退",AD17="退伍" ), OR(AE17="退",AE17="退伍" ), $AP17 =""),"退伍","全日勤"  )  )  )  )  )  )  )  )  )  )  ),"")</f>
        <v>18收</v>
      </c>
      <c r="AE116" s="65" t="str">
        <f ca="1">IF(   (ROW(BQ17)-1)&lt;=暫1!$B$2,           IF(  AND(  OR(  AE17="x",AE17="補"  ), OR(  AF17 ="x",AF17="補",AF17="x榮18-22",AF17="x公18-22",AF17="x榮22-08"  ), $AP17 =""),"全日休",  IF(  AND(  OR(  AE17="x",AE17="病"  ), OR(  AF17 ="病"  ), $AP17 =""),"病(事)假",  IF(  AND(  OR(  AE17="x",AE17="補"  ), OR(  AF17 ="補"  ), $AP17 =""),"補休",  IF(  AND(  OR(  AE17="x",AE17="喪"  ), OR(  AF17 ="喪"  ), $AP17 =""),"喪假",  IF(  AND(  OR(  AE17="x",AE17="婚",AE17="產"  ), OR(  AF17 ="婚",AF17="產"  ), $AP17 =""),"婚(產)假",  IF(  AND(  OR(  AE17="x",AE17="公"  ), OR(  AF17 ="公"  ), $AP17 =""),"公假",  IF(  AND(  OR(  AE17="x",AE17="補",AE17="婚",AE17="公",AE17="病",AE17="事",AE17="x榮18-22"  ),OR(AF17=""), $AP17 =""  ),"18收",  IF(  AND(  OR(  AE17 ="榮14-18",AE17 ="榮10-18",AE17 ="榮06-18",AE17 ="病14-18"  ),OR(  AF17 ="x",AF17="補",AF17="婚",AF17="公",AF17="病",AF17="事",AF17="x"  ), $AP17 =""),"18放早走",  IF(  AND(  OR(  AE17 =""),OR(  AF17 ="x",AF17="補",AF17="婚",AF17="公",AF17="病",AF17="事",AF17="x榮*",AF17="榮",AF17="榮-22"  ), $AP17 =""),"18放",  IF(  AND(  OR(  AE17="當日退伍"  ),OR(  AF17="退伍",AF17="退", AF17=""  ), $AP17 =""),"當日退伍",  IF(AND(  OR(AE17="退",AE17="退伍" ), OR(AF17="退",AF17="退伍" ), $AP17 =""),"退伍","全日勤"  )  )  )  )  )  )  )  )  )  )  ),"")</f>
        <v>全日勤</v>
      </c>
      <c r="AF116" s="65" t="str">
        <f ca="1">IF(   (ROW(BR17)-1)&lt;=暫1!$B$2,           IF(  AND(  OR(  AF17="x",AF17="補"  ), OR(  AG17 ="x",AG17="補",AG17="x榮18-22",AG17="x公18-22",AG17="x榮22-08"  ), $AP17 =""),"全日休",  IF(  AND(  OR(  AF17="x",AF17="病"  ), OR(  AG17 ="病"  ), $AP17 =""),"病(事)假",  IF(  AND(  OR(  AF17="x",AF17="補"  ), OR(  AG17 ="補"  ), $AP17 =""),"補休",  IF(  AND(  OR(  AF17="x",AF17="喪"  ), OR(  AG17 ="喪"  ), $AP17 =""),"喪假",  IF(  AND(  OR(  AF17="x",AF17="婚",AF17="產"  ), OR(  AG17 ="婚",AG17="產"  ), $AP17 =""),"婚(產)假",  IF(  AND(  OR(  AF17="x",AF17="公"  ), OR(  AG17 ="公"  ), $AP17 =""),"公假",  IF(  AND(  OR(  AF17="x",AF17="補",AF17="婚",AF17="公",AF17="病",AF17="事",AF17="x榮18-22"  ),OR(AG17=""), $AP17 =""  ),"18收",  IF(  AND(  OR(  AF17 ="榮14-18",AF17 ="榮10-18",AF17 ="榮06-18",AF17 ="病14-18"  ),OR(  AG17 ="x",AG17="補",AG17="婚",AG17="公",AG17="病",AG17="事",AG17="x"  ), $AP17 =""),"18放早走",  IF(  AND(  OR(  AF17 =""),OR(  AG17 ="x",AG17="補",AG17="婚",AG17="公",AG17="病",AG17="事",AG17="x榮*",AG17="榮",AG17="榮-22"  ), $AP17 =""),"18放",  IF(  AND(  OR(  AF17="當日退伍"  ),OR(  AG17="退伍",AG17="退", AG17=""  ), $AP17 =""),"當日退伍",  IF(AND(  OR(AF17="退",AF17="退伍" ), OR(AG17="退",AG17="退伍" ), $AP17 =""),"退伍","全日勤"  )  )  )  )  )  )  )  )  )  )  ),"")</f>
        <v>全日勤</v>
      </c>
      <c r="AG116" s="65" t="str">
        <f ca="1">IF(   (ROW(BS17)-1)&lt;=暫1!$B$2,           IF(  AND(  OR(  AG17="x",AG17="補"  ), OR(  AH17 ="x",AH17="補",AH17="x榮18-22",AH17="x公18-22",AH17="x榮22-08"  ), $AP17 =""),"全日休",  IF(  AND(  OR(  AG17="x",AG17="病"  ), OR(  AH17 ="病"  ), $AP17 =""),"病(事)假",  IF(  AND(  OR(  AG17="x",AG17="補"  ), OR(  AH17 ="補"  ), $AP17 =""),"補休",  IF(  AND(  OR(  AG17="x",AG17="喪"  ), OR(  AH17 ="喪"  ), $AP17 =""),"喪假",  IF(  AND(  OR(  AG17="x",AG17="婚",AG17="產"  ), OR(  AH17 ="婚",AH17="產"  ), $AP17 =""),"婚(產)假",  IF(  AND(  OR(  AG17="x",AG17="公"  ), OR(  AH17 ="公"  ), $AP17 =""),"公假",  IF(  AND(  OR(  AG17="x",AG17="補",AG17="婚",AG17="公",AG17="病",AG17="事",AG17="x榮18-22"  ),OR(AH17=""), $AP17 =""  ),"18收",  IF(  AND(  OR(  AG17 ="榮14-18",AG17 ="榮10-18",AG17 ="榮06-18",AG17 ="病14-18"  ),OR(  AH17 ="x",AH17="補",AH17="婚",AH17="公",AH17="病",AH17="事",AH17="x"  ), $AP17 =""),"18放早走",  IF(  AND(  OR(  AG17 =""),OR(  AH17 ="x",AH17="補",AH17="婚",AH17="公",AH17="病",AH17="事",AH17="x榮*",AH17="榮",AH17="榮-22"  ), $AP17 =""),"18放",  IF(  AND(  OR(  AG17="當日退伍"  ),OR(  AH17="退伍",AH17="退", AH17=""  ), $AP17 =""),"當日退伍",  IF(AND(  OR(AG17="退",AG17="退伍" ), OR(AH17="退",AH17="退伍" ), $AP17 =""),"退伍","全日勤"  )  )  )  )  )  )  )  )  )  )  ),"")</f>
        <v>全日勤</v>
      </c>
      <c r="AH116" s="65"/>
      <c r="AI116" s="65"/>
      <c r="AJ116" s="65"/>
      <c r="AO116" s="75"/>
      <c r="AP116" s="62"/>
      <c r="AU116" s="62"/>
      <c r="AY116" s="62"/>
      <c r="AZ116" s="62"/>
      <c r="BA116" s="62"/>
    </row>
    <row r="117" spans="1:55" ht="25.5" customHeight="1">
      <c r="A117" s="65">
        <f t="shared" si="14"/>
        <v>17</v>
      </c>
      <c r="B117" s="65" t="str">
        <f t="shared" si="15"/>
        <v>邱楷然</v>
      </c>
      <c r="C117" s="65" t="str">
        <f ca="1">IF(   (ROW(AO18)-1)&lt;=暫1!$B$2,           IF(  AND(  OR(  C18="x",C18="補"  ), OR(  D18 ="x",D18="補",D18="x榮18-22",D18="x公18-22",D18="x榮22-08"  ), $AP18 =""),"全日休",  IF(  AND(  OR(  C18="x",C18="病"  ), OR(  D18 ="病"  ), $AP18 =""),"病(事)假",  IF(  AND(  OR(  C18="x",C18="補"  ), OR(  D18 ="補"  ), $AP18 =""),"補休",  IF(  AND(  OR(  C18="x",C18="喪"  ), OR(  D18 ="喪"  ), $AP18 =""),"喪假",  IF(  AND(  OR(  C18="x",C18="婚",C18="產"  ), OR(  D18 ="婚",D18="產"  ), $AP18 =""),"婚(產)假",  IF(  AND(  OR(  C18="x",C18="公"  ), OR(  D18 ="公"  ), $AP18 =""),"公假",  IF(  AND(  OR(  C18="x",C18="補",C18="婚",C18="公",C18="病",C18="事",C18="x榮18-22"  ),OR(D18=""), $AP18 =""  ),"18收",  IF(  AND(  OR(  C18 ="榮14-18",C18 ="榮10-18",C18 ="榮06-18",C18 ="病14-18"  ),OR(  D18 ="x",D18="補",D18="婚",D18="公",D18="病",D18="事",D18="x"  ), $AP18 =""),"18放早走",  IF(  AND(  OR(  C18 =""),OR(  D18 ="x",D18="補",D18="婚",D18="公",D18="病",D18="事",D18="x榮*",D18="榮",D18="榮-22"  ), $AP18 =""),"18放",  IF(  AND(  OR(  C18="當日退伍"  ),OR(  D18="退伍",D18="退", D18=""  ), $AP18 =""),"當日退伍",  IF(AND(  OR(C18="退",C18="退伍" ), OR(D18="退",D18="退伍" ), $AP18 =""),"退伍","全日勤"  )  )  )  )  )  )  )  )  )  )  ),"")</f>
        <v>全日勤</v>
      </c>
      <c r="D117" s="65" t="str">
        <f ca="1">IF(   (ROW(AP18)-1)&lt;=暫1!$B$2,           IF(  AND(  OR(  D18="x",D18="補"  ), OR(  E18 ="x",E18="補",E18="x榮18-22",E18="x公18-22",E18="x榮22-08"  ), $AP18 =""),"全日休",  IF(  AND(  OR(  D18="x",D18="病"  ), OR(  E18 ="病"  ), $AP18 =""),"病(事)假",  IF(  AND(  OR(  D18="x",D18="補"  ), OR(  E18 ="補"  ), $AP18 =""),"補休",  IF(  AND(  OR(  D18="x",D18="喪"  ), OR(  E18 ="喪"  ), $AP18 =""),"喪假",  IF(  AND(  OR(  D18="x",D18="婚",D18="產"  ), OR(  E18 ="婚",E18="產"  ), $AP18 =""),"婚(產)假",  IF(  AND(  OR(  D18="x",D18="公"  ), OR(  E18 ="公"  ), $AP18 =""),"公假",  IF(  AND(  OR(  D18="x",D18="補",D18="婚",D18="公",D18="病",D18="事",D18="x榮18-22"  ),OR(E18=""), $AP18 =""  ),"18收",  IF(  AND(  OR(  D18 ="榮14-18",D18 ="榮10-18",D18 ="榮06-18",D18 ="病14-18"  ),OR(  E18 ="x",E18="補",E18="婚",E18="公",E18="病",E18="事",E18="x"  ), $AP18 =""),"18放早走",  IF(  AND(  OR(  D18 =""),OR(  E18 ="x",E18="補",E18="婚",E18="公",E18="病",E18="事",E18="x榮*",E18="榮",E18="榮-22"  ), $AP18 =""),"18放",  IF(  AND(  OR(  D18="當日退伍"  ),OR(  E18="退伍",E18="退", E18=""  ), $AP18 =""),"當日退伍",  IF(AND(  OR(D18="退",D18="退伍" ), OR(E18="退",E18="退伍" ), $AP18 =""),"退伍","全日勤"  )  )  )  )  )  )  )  )  )  )  ),"")</f>
        <v>全日勤</v>
      </c>
      <c r="E117" s="65" t="str">
        <f ca="1">IF(   (ROW(AQ18)-1)&lt;=暫1!$B$2,           IF(  AND(  OR(  E18="x",E18="補"  ), OR(  F18 ="x",F18="補",F18="x榮18-22",F18="x公18-22",F18="x榮22-08"  ), $AP18 =""),"全日休",  IF(  AND(  OR(  E18="x",E18="病"  ), OR(  F18 ="病"  ), $AP18 =""),"病(事)假",  IF(  AND(  OR(  E18="x",E18="補"  ), OR(  F18 ="補"  ), $AP18 =""),"補休",  IF(  AND(  OR(  E18="x",E18="喪"  ), OR(  F18 ="喪"  ), $AP18 =""),"喪假",  IF(  AND(  OR(  E18="x",E18="婚",E18="產"  ), OR(  F18 ="婚",F18="產"  ), $AP18 =""),"婚(產)假",  IF(  AND(  OR(  E18="x",E18="公"  ), OR(  F18 ="公"  ), $AP18 =""),"公假",  IF(  AND(  OR(  E18="x",E18="補",E18="婚",E18="公",E18="病",E18="事",E18="x榮18-22"  ),OR(F18=""), $AP18 =""  ),"18收",  IF(  AND(  OR(  E18 ="榮14-18",E18 ="榮10-18",E18 ="榮06-18",E18 ="病14-18"  ),OR(  F18 ="x",F18="補",F18="婚",F18="公",F18="病",F18="事",F18="x"  ), $AP18 =""),"18放早走",  IF(  AND(  OR(  E18 =""),OR(  F18 ="x",F18="補",F18="婚",F18="公",F18="病",F18="事",F18="x榮*",F18="榮",F18="榮-22"  ), $AP18 =""),"18放",  IF(  AND(  OR(  E18="當日退伍"  ),OR(  F18="退伍",F18="退", F18=""  ), $AP18 =""),"當日退伍",  IF(AND(  OR(E18="退",E18="退伍" ), OR(F18="退",F18="退伍" ), $AP18 =""),"退伍","全日勤"  )  )  )  )  )  )  )  )  )  )  ),"")</f>
        <v>全日勤</v>
      </c>
      <c r="F117" s="65" t="str">
        <f ca="1">IF(   (ROW(AR18)-1)&lt;=暫1!$B$2,           IF(  AND(  OR(  F18="x",F18="補"  ), OR(  G18 ="x",G18="補",G18="x榮18-22",G18="x公18-22",G18="x榮22-08"  ), $AP18 =""),"全日休",  IF(  AND(  OR(  F18="x",F18="病"  ), OR(  G18 ="病"  ), $AP18 =""),"病(事)假",  IF(  AND(  OR(  F18="x",F18="補"  ), OR(  G18 ="補"  ), $AP18 =""),"補休",  IF(  AND(  OR(  F18="x",F18="喪"  ), OR(  G18 ="喪"  ), $AP18 =""),"喪假",  IF(  AND(  OR(  F18="x",F18="婚",F18="產"  ), OR(  G18 ="婚",G18="產"  ), $AP18 =""),"婚(產)假",  IF(  AND(  OR(  F18="x",F18="公"  ), OR(  G18 ="公"  ), $AP18 =""),"公假",  IF(  AND(  OR(  F18="x",F18="補",F18="婚",F18="公",F18="病",F18="事",F18="x榮18-22"  ),OR(G18=""), $AP18 =""  ),"18收",  IF(  AND(  OR(  F18 ="榮14-18",F18 ="榮10-18",F18 ="榮06-18",F18 ="病14-18"  ),OR(  G18 ="x",G18="補",G18="婚",G18="公",G18="病",G18="事",G18="x"  ), $AP18 =""),"18放早走",  IF(  AND(  OR(  F18 =""),OR(  G18 ="x",G18="補",G18="婚",G18="公",G18="病",G18="事",G18="x榮*",G18="榮",G18="榮-22"  ), $AP18 =""),"18放",  IF(  AND(  OR(  F18="當日退伍"  ),OR(  G18="退伍",G18="退", G18=""  ), $AP18 =""),"當日退伍",  IF(AND(  OR(F18="退",F18="退伍" ), OR(G18="退",G18="退伍" ), $AP18 =""),"退伍","全日勤"  )  )  )  )  )  )  )  )  )  )  ),"")</f>
        <v>全日勤</v>
      </c>
      <c r="G117" s="65" t="str">
        <f ca="1">IF(   (ROW(AS18)-1)&lt;=暫1!$B$2,           IF(  AND(  OR(  G18="x",G18="補"  ), OR(  H18 ="x",H18="補",H18="x榮18-22",H18="x公18-22",H18="x榮22-08"  ), $AP18 =""),"全日休",  IF(  AND(  OR(  G18="x",G18="病"  ), OR(  H18 ="病"  ), $AP18 =""),"病(事)假",  IF(  AND(  OR(  G18="x",G18="補"  ), OR(  H18 ="補"  ), $AP18 =""),"補休",  IF(  AND(  OR(  G18="x",G18="喪"  ), OR(  H18 ="喪"  ), $AP18 =""),"喪假",  IF(  AND(  OR(  G18="x",G18="婚",G18="產"  ), OR(  H18 ="婚",H18="產"  ), $AP18 =""),"婚(產)假",  IF(  AND(  OR(  G18="x",G18="公"  ), OR(  H18 ="公"  ), $AP18 =""),"公假",  IF(  AND(  OR(  G18="x",G18="補",G18="婚",G18="公",G18="病",G18="事",G18="x榮18-22"  ),OR(H18=""), $AP18 =""  ),"18收",  IF(  AND(  OR(  G18 ="榮14-18",G18 ="榮10-18",G18 ="榮06-18",G18 ="病14-18"  ),OR(  H18 ="x",H18="補",H18="婚",H18="公",H18="病",H18="事",H18="x"  ), $AP18 =""),"18放早走",  IF(  AND(  OR(  G18 =""),OR(  H18 ="x",H18="補",H18="婚",H18="公",H18="病",H18="事",H18="x榮*",H18="榮",H18="榮-22"  ), $AP18 =""),"18放",  IF(  AND(  OR(  G18="當日退伍"  ),OR(  H18="退伍",H18="退", H18=""  ), $AP18 =""),"當日退伍",  IF(AND(  OR(G18="退",G18="退伍" ), OR(H18="退",H18="退伍" ), $AP18 =""),"退伍","全日勤"  )  )  )  )  )  )  )  )  )  )  ),"")</f>
        <v>全日勤</v>
      </c>
      <c r="H117" s="65" t="str">
        <f ca="1">IF(   (ROW(AT18)-1)&lt;=暫1!$B$2,           IF(  AND(  OR(  H18="x",H18="補"  ), OR(  I18 ="x",I18="補",I18="x榮18-22",I18="x公18-22",I18="x榮22-08"  ), $AP18 =""),"全日休",  IF(  AND(  OR(  H18="x",H18="病"  ), OR(  I18 ="病"  ), $AP18 =""),"病(事)假",  IF(  AND(  OR(  H18="x",H18="補"  ), OR(  I18 ="補"  ), $AP18 =""),"補休",  IF(  AND(  OR(  H18="x",H18="喪"  ), OR(  I18 ="喪"  ), $AP18 =""),"喪假",  IF(  AND(  OR(  H18="x",H18="婚",H18="產"  ), OR(  I18 ="婚",I18="產"  ), $AP18 =""),"婚(產)假",  IF(  AND(  OR(  H18="x",H18="公"  ), OR(  I18 ="公"  ), $AP18 =""),"公假",  IF(  AND(  OR(  H18="x",H18="補",H18="婚",H18="公",H18="病",H18="事",H18="x榮18-22"  ),OR(I18=""), $AP18 =""  ),"18收",  IF(  AND(  OR(  H18 ="榮14-18",H18 ="榮10-18",H18 ="榮06-18",H18 ="病14-18"  ),OR(  I18 ="x",I18="補",I18="婚",I18="公",I18="病",I18="事",I18="x"  ), $AP18 =""),"18放早走",  IF(  AND(  OR(  H18 =""),OR(  I18 ="x",I18="補",I18="婚",I18="公",I18="病",I18="事",I18="x榮*",I18="榮",I18="榮-22"  ), $AP18 =""),"18放",  IF(  AND(  OR(  H18="當日退伍"  ),OR(  I18="退伍",I18="退", I18=""  ), $AP18 =""),"當日退伍",  IF(AND(  OR(H18="退",H18="退伍" ), OR(I18="退",I18="退伍" ), $AP18 =""),"退伍","全日勤"  )  )  )  )  )  )  )  )  )  )  ),"")</f>
        <v>全日勤</v>
      </c>
      <c r="I117" s="65" t="str">
        <f ca="1">IF(   (ROW(AU18)-1)&lt;=暫1!$B$2,           IF(  AND(  OR(  I18="x",I18="補"  ), OR(  J18 ="x",J18="補",J18="x榮18-22",J18="x公18-22",J18="x榮22-08"  ), $AP18 =""),"全日休",  IF(  AND(  OR(  I18="x",I18="病"  ), OR(  J18 ="病"  ), $AP18 =""),"病(事)假",  IF(  AND(  OR(  I18="x",I18="補"  ), OR(  J18 ="補"  ), $AP18 =""),"補休",  IF(  AND(  OR(  I18="x",I18="喪"  ), OR(  J18 ="喪"  ), $AP18 =""),"喪假",  IF(  AND(  OR(  I18="x",I18="婚",I18="產"  ), OR(  J18 ="婚",J18="產"  ), $AP18 =""),"婚(產)假",  IF(  AND(  OR(  I18="x",I18="公"  ), OR(  J18 ="公"  ), $AP18 =""),"公假",  IF(  AND(  OR(  I18="x",I18="補",I18="婚",I18="公",I18="病",I18="事",I18="x榮18-22"  ),OR(J18=""), $AP18 =""  ),"18收",  IF(  AND(  OR(  I18 ="榮14-18",I18 ="榮10-18",I18 ="榮06-18",I18 ="病14-18"  ),OR(  J18 ="x",J18="補",J18="婚",J18="公",J18="病",J18="事",J18="x"  ), $AP18 =""),"18放早走",  IF(  AND(  OR(  I18 =""),OR(  J18 ="x",J18="補",J18="婚",J18="公",J18="病",J18="事",J18="x榮*",J18="榮",J18="榮-22"  ), $AP18 =""),"18放",  IF(  AND(  OR(  I18="當日退伍"  ),OR(  J18="退伍",J18="退", J18=""  ), $AP18 =""),"當日退伍",  IF(AND(  OR(I18="退",I18="退伍" ), OR(J18="退",J18="退伍" ), $AP18 =""),"退伍","全日勤"  )  )  )  )  )  )  )  )  )  )  ),"")</f>
        <v>全日勤</v>
      </c>
      <c r="J117" s="65" t="str">
        <f ca="1">IF(   (ROW(AV18)-1)&lt;=暫1!$B$2,           IF(  AND(  OR(  J18="x",J18="補"  ), OR(  K18 ="x",K18="補",K18="x榮18-22",K18="x公18-22",K18="x榮22-08"  ), $AP18 =""),"全日休",  IF(  AND(  OR(  J18="x",J18="病"  ), OR(  K18 ="病"  ), $AP18 =""),"病(事)假",  IF(  AND(  OR(  J18="x",J18="補"  ), OR(  K18 ="補"  ), $AP18 =""),"補休",  IF(  AND(  OR(  J18="x",J18="喪"  ), OR(  K18 ="喪"  ), $AP18 =""),"喪假",  IF(  AND(  OR(  J18="x",J18="婚",J18="產"  ), OR(  K18 ="婚",K18="產"  ), $AP18 =""),"婚(產)假",  IF(  AND(  OR(  J18="x",J18="公"  ), OR(  K18 ="公"  ), $AP18 =""),"公假",  IF(  AND(  OR(  J18="x",J18="補",J18="婚",J18="公",J18="病",J18="事",J18="x榮18-22"  ),OR(K18=""), $AP18 =""  ),"18收",  IF(  AND(  OR(  J18 ="榮14-18",J18 ="榮10-18",J18 ="榮06-18",J18 ="病14-18"  ),OR(  K18 ="x",K18="補",K18="婚",K18="公",K18="病",K18="事",K18="x"  ), $AP18 =""),"18放早走",  IF(  AND(  OR(  J18 =""),OR(  K18 ="x",K18="補",K18="婚",K18="公",K18="病",K18="事",K18="x榮*",K18="榮",K18="榮-22"  ), $AP18 =""),"18放",  IF(  AND(  OR(  J18="當日退伍"  ),OR(  K18="退伍",K18="退", K18=""  ), $AP18 =""),"當日退伍",  IF(AND(  OR(J18="退",J18="退伍" ), OR(K18="退",K18="退伍" ), $AP18 =""),"退伍","全日勤"  )  )  )  )  )  )  )  )  )  )  ),"")</f>
        <v>全日勤</v>
      </c>
      <c r="K117" s="65" t="str">
        <f ca="1">IF(   (ROW(AW18)-1)&lt;=暫1!$B$2,           IF(  AND(  OR(  K18="x",K18="補"  ), OR(  L18 ="x",L18="補",L18="x榮18-22",L18="x公18-22",L18="x榮22-08"  ), $AP18 =""),"全日休",  IF(  AND(  OR(  K18="x",K18="病"  ), OR(  L18 ="病"  ), $AP18 =""),"病(事)假",  IF(  AND(  OR(  K18="x",K18="補"  ), OR(  L18 ="補"  ), $AP18 =""),"補休",  IF(  AND(  OR(  K18="x",K18="喪"  ), OR(  L18 ="喪"  ), $AP18 =""),"喪假",  IF(  AND(  OR(  K18="x",K18="婚",K18="產"  ), OR(  L18 ="婚",L18="產"  ), $AP18 =""),"婚(產)假",  IF(  AND(  OR(  K18="x",K18="公"  ), OR(  L18 ="公"  ), $AP18 =""),"公假",  IF(  AND(  OR(  K18="x",K18="補",K18="婚",K18="公",K18="病",K18="事",K18="x榮18-22"  ),OR(L18=""), $AP18 =""  ),"18收",  IF(  AND(  OR(  K18 ="榮14-18",K18 ="榮10-18",K18 ="榮06-18",K18 ="病14-18"  ),OR(  L18 ="x",L18="補",L18="婚",L18="公",L18="病",L18="事",L18="x"  ), $AP18 =""),"18放早走",  IF(  AND(  OR(  K18 =""),OR(  L18 ="x",L18="補",L18="婚",L18="公",L18="病",L18="事",L18="x榮*",L18="榮",L18="榮-22"  ), $AP18 =""),"18放",  IF(  AND(  OR(  K18="當日退伍"  ),OR(  L18="退伍",L18="退", L18=""  ), $AP18 =""),"當日退伍",  IF(AND(  OR(K18="退",K18="退伍" ), OR(L18="退",L18="退伍" ), $AP18 =""),"退伍","全日勤"  )  )  )  )  )  )  )  )  )  )  ),"")</f>
        <v>全日勤</v>
      </c>
      <c r="L117" s="65" t="str">
        <f ca="1">IF(   (ROW(AX18)-1)&lt;=暫1!$B$2,           IF(  AND(  OR(  L18="x",L18="補"  ), OR(  M18 ="x",M18="補",M18="x榮18-22",M18="x公18-22",M18="x榮22-08"  ), $AP18 =""),"全日休",  IF(  AND(  OR(  L18="x",L18="病"  ), OR(  M18 ="病"  ), $AP18 =""),"病(事)假",  IF(  AND(  OR(  L18="x",L18="補"  ), OR(  M18 ="補"  ), $AP18 =""),"補休",  IF(  AND(  OR(  L18="x",L18="喪"  ), OR(  M18 ="喪"  ), $AP18 =""),"喪假",  IF(  AND(  OR(  L18="x",L18="婚",L18="產"  ), OR(  M18 ="婚",M18="產"  ), $AP18 =""),"婚(產)假",  IF(  AND(  OR(  L18="x",L18="公"  ), OR(  M18 ="公"  ), $AP18 =""),"公假",  IF(  AND(  OR(  L18="x",L18="補",L18="婚",L18="公",L18="病",L18="事",L18="x榮18-22"  ),OR(M18=""), $AP18 =""  ),"18收",  IF(  AND(  OR(  L18 ="榮14-18",L18 ="榮10-18",L18 ="榮06-18",L18 ="病14-18"  ),OR(  M18 ="x",M18="補",M18="婚",M18="公",M18="病",M18="事",M18="x"  ), $AP18 =""),"18放早走",  IF(  AND(  OR(  L18 =""),OR(  M18 ="x",M18="補",M18="婚",M18="公",M18="病",M18="事",M18="x榮*",M18="榮",M18="榮-22"  ), $AP18 =""),"18放",  IF(  AND(  OR(  L18="當日退伍"  ),OR(  M18="退伍",M18="退", M18=""  ), $AP18 =""),"當日退伍",  IF(AND(  OR(L18="退",L18="退伍" ), OR(M18="退",M18="退伍" ), $AP18 =""),"退伍","全日勤"  )  )  )  )  )  )  )  )  )  )  ),"")</f>
        <v>全日勤</v>
      </c>
      <c r="M117" s="65" t="str">
        <f ca="1">IF(   (ROW(AY18)-1)&lt;=暫1!$B$2,           IF(  AND(  OR(  M18="x",M18="補"  ), OR(  N18 ="x",N18="補",N18="x榮18-22",N18="x公18-22",N18="x榮22-08"  ), $AP18 =""),"全日休",  IF(  AND(  OR(  M18="x",M18="病"  ), OR(  N18 ="病"  ), $AP18 =""),"病(事)假",  IF(  AND(  OR(  M18="x",M18="補"  ), OR(  N18 ="補"  ), $AP18 =""),"補休",  IF(  AND(  OR(  M18="x",M18="喪"  ), OR(  N18 ="喪"  ), $AP18 =""),"喪假",  IF(  AND(  OR(  M18="x",M18="婚",M18="產"  ), OR(  N18 ="婚",N18="產"  ), $AP18 =""),"婚(產)假",  IF(  AND(  OR(  M18="x",M18="公"  ), OR(  N18 ="公"  ), $AP18 =""),"公假",  IF(  AND(  OR(  M18="x",M18="補",M18="婚",M18="公",M18="病",M18="事",M18="x榮18-22"  ),OR(N18=""), $AP18 =""  ),"18收",  IF(  AND(  OR(  M18 ="榮14-18",M18 ="榮10-18",M18 ="榮06-18",M18 ="病14-18"  ),OR(  N18 ="x",N18="補",N18="婚",N18="公",N18="病",N18="事",N18="x"  ), $AP18 =""),"18放早走",  IF(  AND(  OR(  M18 =""),OR(  N18 ="x",N18="補",N18="婚",N18="公",N18="病",N18="事",N18="x榮*",N18="榮",N18="榮-22"  ), $AP18 =""),"18放",  IF(  AND(  OR(  M18="當日退伍"  ),OR(  N18="退伍",N18="退", N18=""  ), $AP18 =""),"當日退伍",  IF(AND(  OR(M18="退",M18="退伍" ), OR(N18="退",N18="退伍" ), $AP18 =""),"退伍","全日勤"  )  )  )  )  )  )  )  )  )  )  ),"")</f>
        <v>全日勤</v>
      </c>
      <c r="N117" s="65" t="str">
        <f ca="1">IF(   (ROW(AZ18)-1)&lt;=暫1!$B$2,           IF(  AND(  OR(  N18="x",N18="補"  ), OR(  O18 ="x",O18="補",O18="x榮18-22",O18="x公18-22",O18="x榮22-08"  ), $AP18 =""),"全日休",  IF(  AND(  OR(  N18="x",N18="病"  ), OR(  O18 ="病"  ), $AP18 =""),"病(事)假",  IF(  AND(  OR(  N18="x",N18="補"  ), OR(  O18 ="補"  ), $AP18 =""),"補休",  IF(  AND(  OR(  N18="x",N18="喪"  ), OR(  O18 ="喪"  ), $AP18 =""),"喪假",  IF(  AND(  OR(  N18="x",N18="婚",N18="產"  ), OR(  O18 ="婚",O18="產"  ), $AP18 =""),"婚(產)假",  IF(  AND(  OR(  N18="x",N18="公"  ), OR(  O18 ="公"  ), $AP18 =""),"公假",  IF(  AND(  OR(  N18="x",N18="補",N18="婚",N18="公",N18="病",N18="事",N18="x榮18-22"  ),OR(O18=""), $AP18 =""  ),"18收",  IF(  AND(  OR(  N18 ="榮14-18",N18 ="榮10-18",N18 ="榮06-18",N18 ="病14-18"  ),OR(  O18 ="x",O18="補",O18="婚",O18="公",O18="病",O18="事",O18="x"  ), $AP18 =""),"18放早走",  IF(  AND(  OR(  N18 =""),OR(  O18 ="x",O18="補",O18="婚",O18="公",O18="病",O18="事",O18="x榮*",O18="榮",O18="榮-22"  ), $AP18 =""),"18放",  IF(  AND(  OR(  N18="當日退伍"  ),OR(  O18="退伍",O18="退", O18=""  ), $AP18 =""),"當日退伍",  IF(AND(  OR(N18="退",N18="退伍" ), OR(O18="退",O18="退伍" ), $AP18 =""),"退伍","全日勤"  )  )  )  )  )  )  )  )  )  )  ),"")</f>
        <v>全日勤</v>
      </c>
      <c r="O117" s="65" t="str">
        <f ca="1">IF(   (ROW(BA18)-1)&lt;=暫1!$B$2,           IF(  AND(  OR(  O18="x",O18="補"  ), OR(  P18 ="x",P18="補",P18="x榮18-22",P18="x公18-22",P18="x榮22-08"  ), $AP18 =""),"全日休",  IF(  AND(  OR(  O18="x",O18="病"  ), OR(  P18 ="病"  ), $AP18 =""),"病(事)假",  IF(  AND(  OR(  O18="x",O18="補"  ), OR(  P18 ="補"  ), $AP18 =""),"補休",  IF(  AND(  OR(  O18="x",O18="喪"  ), OR(  P18 ="喪"  ), $AP18 =""),"喪假",  IF(  AND(  OR(  O18="x",O18="婚",O18="產"  ), OR(  P18 ="婚",P18="產"  ), $AP18 =""),"婚(產)假",  IF(  AND(  OR(  O18="x",O18="公"  ), OR(  P18 ="公"  ), $AP18 =""),"公假",  IF(  AND(  OR(  O18="x",O18="補",O18="婚",O18="公",O18="病",O18="事",O18="x榮18-22"  ),OR(P18=""), $AP18 =""  ),"18收",  IF(  AND(  OR(  O18 ="榮14-18",O18 ="榮10-18",O18 ="榮06-18",O18 ="病14-18"  ),OR(  P18 ="x",P18="補",P18="婚",P18="公",P18="病",P18="事",P18="x"  ), $AP18 =""),"18放早走",  IF(  AND(  OR(  O18 =""),OR(  P18 ="x",P18="補",P18="婚",P18="公",P18="病",P18="事",P18="x榮*",P18="榮",P18="榮-22"  ), $AP18 =""),"18放",  IF(  AND(  OR(  O18="當日退伍"  ),OR(  P18="退伍",P18="退", P18=""  ), $AP18 =""),"當日退伍",  IF(AND(  OR(O18="退",O18="退伍" ), OR(P18="退",P18="退伍" ), $AP18 =""),"退伍","全日勤"  )  )  )  )  )  )  )  )  )  )  ),"")</f>
        <v>全日勤</v>
      </c>
      <c r="P117" s="65" t="str">
        <f ca="1">IF(   (ROW(BB18)-1)&lt;=暫1!$B$2,           IF(  AND(  OR(  P18="x",P18="補"  ), OR(  Q18 ="x",Q18="補",Q18="x榮18-22",Q18="x公18-22",Q18="x榮22-08"  ), $AP18 =""),"全日休",  IF(  AND(  OR(  P18="x",P18="病"  ), OR(  Q18 ="病"  ), $AP18 =""),"病(事)假",  IF(  AND(  OR(  P18="x",P18="補"  ), OR(  Q18 ="補"  ), $AP18 =""),"補休",  IF(  AND(  OR(  P18="x",P18="喪"  ), OR(  Q18 ="喪"  ), $AP18 =""),"喪假",  IF(  AND(  OR(  P18="x",P18="婚",P18="產"  ), OR(  Q18 ="婚",Q18="產"  ), $AP18 =""),"婚(產)假",  IF(  AND(  OR(  P18="x",P18="公"  ), OR(  Q18 ="公"  ), $AP18 =""),"公假",  IF(  AND(  OR(  P18="x",P18="補",P18="婚",P18="公",P18="病",P18="事",P18="x榮18-22"  ),OR(Q18=""), $AP18 =""  ),"18收",  IF(  AND(  OR(  P18 ="榮14-18",P18 ="榮10-18",P18 ="榮06-18",P18 ="病14-18"  ),OR(  Q18 ="x",Q18="補",Q18="婚",Q18="公",Q18="病",Q18="事",Q18="x"  ), $AP18 =""),"18放早走",  IF(  AND(  OR(  P18 =""),OR(  Q18 ="x",Q18="補",Q18="婚",Q18="公",Q18="病",Q18="事",Q18="x榮*",Q18="榮",Q18="榮-22"  ), $AP18 =""),"18放",  IF(  AND(  OR(  P18="當日退伍"  ),OR(  Q18="退伍",Q18="退", Q18=""  ), $AP18 =""),"當日退伍",  IF(AND(  OR(P18="退",P18="退伍" ), OR(Q18="退",Q18="退伍" ), $AP18 =""),"退伍","全日勤"  )  )  )  )  )  )  )  )  )  )  ),"")</f>
        <v>全日勤</v>
      </c>
      <c r="Q117" s="65" t="str">
        <f ca="1">IF(   (ROW(BC18)-1)&lt;=暫1!$B$2,           IF(  AND(  OR(  Q18="x",Q18="補"  ), OR(  R18 ="x",R18="補",R18="x榮18-22",R18="x公18-22",R18="x榮22-08"  ), $AP18 =""),"全日休",  IF(  AND(  OR(  Q18="x",Q18="病"  ), OR(  R18 ="病"  ), $AP18 =""),"病(事)假",  IF(  AND(  OR(  Q18="x",Q18="補"  ), OR(  R18 ="補"  ), $AP18 =""),"補休",  IF(  AND(  OR(  Q18="x",Q18="喪"  ), OR(  R18 ="喪"  ), $AP18 =""),"喪假",  IF(  AND(  OR(  Q18="x",Q18="婚",Q18="產"  ), OR(  R18 ="婚",R18="產"  ), $AP18 =""),"婚(產)假",  IF(  AND(  OR(  Q18="x",Q18="公"  ), OR(  R18 ="公"  ), $AP18 =""),"公假",  IF(  AND(  OR(  Q18="x",Q18="補",Q18="婚",Q18="公",Q18="病",Q18="事",Q18="x榮18-22"  ),OR(R18=""), $AP18 =""  ),"18收",  IF(  AND(  OR(  Q18 ="榮14-18",Q18 ="榮10-18",Q18 ="榮06-18",Q18 ="病14-18"  ),OR(  R18 ="x",R18="補",R18="婚",R18="公",R18="病",R18="事",R18="x"  ), $AP18 =""),"18放早走",  IF(  AND(  OR(  Q18 =""),OR(  R18 ="x",R18="補",R18="婚",R18="公",R18="病",R18="事",R18="x榮*",R18="榮",R18="榮-22"  ), $AP18 =""),"18放",  IF(  AND(  OR(  Q18="當日退伍"  ),OR(  R18="退伍",R18="退", R18=""  ), $AP18 =""),"當日退伍",  IF(AND(  OR(Q18="退",Q18="退伍" ), OR(R18="退",R18="退伍" ), $AP18 =""),"退伍","全日勤"  )  )  )  )  )  )  )  )  )  )  ),"")</f>
        <v>全日勤</v>
      </c>
      <c r="R117" s="65" t="str">
        <f ca="1">IF(   (ROW(BD18)-1)&lt;=暫1!$B$2,           IF(  AND(  OR(  R18="x",R18="補"  ), OR(  S18 ="x",S18="補",S18="x榮18-22",S18="x公18-22",S18="x榮22-08"  ), $AP18 =""),"全日休",  IF(  AND(  OR(  R18="x",R18="病"  ), OR(  S18 ="病"  ), $AP18 =""),"病(事)假",  IF(  AND(  OR(  R18="x",R18="補"  ), OR(  S18 ="補"  ), $AP18 =""),"補休",  IF(  AND(  OR(  R18="x",R18="喪"  ), OR(  S18 ="喪"  ), $AP18 =""),"喪假",  IF(  AND(  OR(  R18="x",R18="婚",R18="產"  ), OR(  S18 ="婚",S18="產"  ), $AP18 =""),"婚(產)假",  IF(  AND(  OR(  R18="x",R18="公"  ), OR(  S18 ="公"  ), $AP18 =""),"公假",  IF(  AND(  OR(  R18="x",R18="補",R18="婚",R18="公",R18="病",R18="事",R18="x榮18-22"  ),OR(S18=""), $AP18 =""  ),"18收",  IF(  AND(  OR(  R18 ="榮14-18",R18 ="榮10-18",R18 ="榮06-18",R18 ="病14-18"  ),OR(  S18 ="x",S18="補",S18="婚",S18="公",S18="病",S18="事",S18="x"  ), $AP18 =""),"18放早走",  IF(  AND(  OR(  R18 =""),OR(  S18 ="x",S18="補",S18="婚",S18="公",S18="病",S18="事",S18="x榮*",S18="榮",S18="榮-22"  ), $AP18 =""),"18放",  IF(  AND(  OR(  R18="當日退伍"  ),OR(  S18="退伍",S18="退", S18=""  ), $AP18 =""),"當日退伍",  IF(AND(  OR(R18="退",R18="退伍" ), OR(S18="退",S18="退伍" ), $AP18 =""),"退伍","全日勤"  )  )  )  )  )  )  )  )  )  )  ),"")</f>
        <v>全日勤</v>
      </c>
      <c r="S117" s="65" t="str">
        <f ca="1">IF(   (ROW(BE18)-1)&lt;=暫1!$B$2,           IF(  AND(  OR(  S18="x",S18="補"  ), OR(  T18 ="x",T18="補",T18="x榮18-22",T18="x公18-22",T18="x榮22-08"  ), $AP18 =""),"全日休",  IF(  AND(  OR(  S18="x",S18="病"  ), OR(  T18 ="病"  ), $AP18 =""),"病(事)假",  IF(  AND(  OR(  S18="x",S18="補"  ), OR(  T18 ="補"  ), $AP18 =""),"補休",  IF(  AND(  OR(  S18="x",S18="喪"  ), OR(  T18 ="喪"  ), $AP18 =""),"喪假",  IF(  AND(  OR(  S18="x",S18="婚",S18="產"  ), OR(  T18 ="婚",T18="產"  ), $AP18 =""),"婚(產)假",  IF(  AND(  OR(  S18="x",S18="公"  ), OR(  T18 ="公"  ), $AP18 =""),"公假",  IF(  AND(  OR(  S18="x",S18="補",S18="婚",S18="公",S18="病",S18="事",S18="x榮18-22"  ),OR(T18=""), $AP18 =""  ),"18收",  IF(  AND(  OR(  S18 ="榮14-18",S18 ="榮10-18",S18 ="榮06-18",S18 ="病14-18"  ),OR(  T18 ="x",T18="補",T18="婚",T18="公",T18="病",T18="事",T18="x"  ), $AP18 =""),"18放早走",  IF(  AND(  OR(  S18 =""),OR(  T18 ="x",T18="補",T18="婚",T18="公",T18="病",T18="事",T18="x榮*",T18="榮",T18="榮-22"  ), $AP18 =""),"18放",  IF(  AND(  OR(  S18="當日退伍"  ),OR(  T18="退伍",T18="退", T18=""  ), $AP18 =""),"當日退伍",  IF(AND(  OR(S18="退",S18="退伍" ), OR(T18="退",T18="退伍" ), $AP18 =""),"退伍","全日勤"  )  )  )  )  )  )  )  )  )  )  ),"")</f>
        <v>全日勤</v>
      </c>
      <c r="T117" s="65" t="str">
        <f ca="1">IF(   (ROW(BF18)-1)&lt;=暫1!$B$2,           IF(  AND(  OR(  T18="x",T18="補"  ), OR(  U18 ="x",U18="補",U18="x榮18-22",U18="x公18-22",U18="x榮22-08"  ), $AP18 =""),"全日休",  IF(  AND(  OR(  T18="x",T18="病"  ), OR(  U18 ="病"  ), $AP18 =""),"病(事)假",  IF(  AND(  OR(  T18="x",T18="補"  ), OR(  U18 ="補"  ), $AP18 =""),"補休",  IF(  AND(  OR(  T18="x",T18="喪"  ), OR(  U18 ="喪"  ), $AP18 =""),"喪假",  IF(  AND(  OR(  T18="x",T18="婚",T18="產"  ), OR(  U18 ="婚",U18="產"  ), $AP18 =""),"婚(產)假",  IF(  AND(  OR(  T18="x",T18="公"  ), OR(  U18 ="公"  ), $AP18 =""),"公假",  IF(  AND(  OR(  T18="x",T18="補",T18="婚",T18="公",T18="病",T18="事",T18="x榮18-22"  ),OR(U18=""), $AP18 =""  ),"18收",  IF(  AND(  OR(  T18 ="榮14-18",T18 ="榮10-18",T18 ="榮06-18",T18 ="病14-18"  ),OR(  U18 ="x",U18="補",U18="婚",U18="公",U18="病",U18="事",U18="x"  ), $AP18 =""),"18放早走",  IF(  AND(  OR(  T18 =""),OR(  U18 ="x",U18="補",U18="婚",U18="公",U18="病",U18="事",U18="x榮*",U18="榮",U18="榮-22"  ), $AP18 =""),"18放",  IF(  AND(  OR(  T18="當日退伍"  ),OR(  U18="退伍",U18="退", U18=""  ), $AP18 =""),"當日退伍",  IF(AND(  OR(T18="退",T18="退伍" ), OR(U18="退",U18="退伍" ), $AP18 =""),"退伍","全日勤"  )  )  )  )  )  )  )  )  )  )  ),"")</f>
        <v>全日勤</v>
      </c>
      <c r="U117" s="65" t="str">
        <f ca="1">IF(   (ROW(BG18)-1)&lt;=暫1!$B$2,           IF(  AND(  OR(  U18="x",U18="補"  ), OR(  V18 ="x",V18="補",V18="x榮18-22",V18="x公18-22",V18="x榮22-08"  ), $AP18 =""),"全日休",  IF(  AND(  OR(  U18="x",U18="病"  ), OR(  V18 ="病"  ), $AP18 =""),"病(事)假",  IF(  AND(  OR(  U18="x",U18="補"  ), OR(  V18 ="補"  ), $AP18 =""),"補休",  IF(  AND(  OR(  U18="x",U18="喪"  ), OR(  V18 ="喪"  ), $AP18 =""),"喪假",  IF(  AND(  OR(  U18="x",U18="婚",U18="產"  ), OR(  V18 ="婚",V18="產"  ), $AP18 =""),"婚(產)假",  IF(  AND(  OR(  U18="x",U18="公"  ), OR(  V18 ="公"  ), $AP18 =""),"公假",  IF(  AND(  OR(  U18="x",U18="補",U18="婚",U18="公",U18="病",U18="事",U18="x榮18-22"  ),OR(V18=""), $AP18 =""  ),"18收",  IF(  AND(  OR(  U18 ="榮14-18",U18 ="榮10-18",U18 ="榮06-18",U18 ="病14-18"  ),OR(  V18 ="x",V18="補",V18="婚",V18="公",V18="病",V18="事",V18="x"  ), $AP18 =""),"18放早走",  IF(  AND(  OR(  U18 =""),OR(  V18 ="x",V18="補",V18="婚",V18="公",V18="病",V18="事",V18="x榮*",V18="榮",V18="榮-22"  ), $AP18 =""),"18放",  IF(  AND(  OR(  U18="當日退伍"  ),OR(  V18="退伍",V18="退", V18=""  ), $AP18 =""),"當日退伍",  IF(AND(  OR(U18="退",U18="退伍" ), OR(V18="退",V18="退伍" ), $AP18 =""),"退伍","全日勤"  )  )  )  )  )  )  )  )  )  )  ),"")</f>
        <v>全日勤</v>
      </c>
      <c r="V117" s="65" t="str">
        <f ca="1">IF(   (ROW(BH18)-1)&lt;=暫1!$B$2,           IF(  AND(  OR(  V18="x",V18="補"  ), OR(  W18 ="x",W18="補",W18="x榮18-22",W18="x公18-22",W18="x榮22-08"  ), $AP18 =""),"全日休",  IF(  AND(  OR(  V18="x",V18="病"  ), OR(  W18 ="病"  ), $AP18 =""),"病(事)假",  IF(  AND(  OR(  V18="x",V18="補"  ), OR(  W18 ="補"  ), $AP18 =""),"補休",  IF(  AND(  OR(  V18="x",V18="喪"  ), OR(  W18 ="喪"  ), $AP18 =""),"喪假",  IF(  AND(  OR(  V18="x",V18="婚",V18="產"  ), OR(  W18 ="婚",W18="產"  ), $AP18 =""),"婚(產)假",  IF(  AND(  OR(  V18="x",V18="公"  ), OR(  W18 ="公"  ), $AP18 =""),"公假",  IF(  AND(  OR(  V18="x",V18="補",V18="婚",V18="公",V18="病",V18="事",V18="x榮18-22"  ),OR(W18=""), $AP18 =""  ),"18收",  IF(  AND(  OR(  V18 ="榮14-18",V18 ="榮10-18",V18 ="榮06-18",V18 ="病14-18"  ),OR(  W18 ="x",W18="補",W18="婚",W18="公",W18="病",W18="事",W18="x"  ), $AP18 =""),"18放早走",  IF(  AND(  OR(  V18 =""),OR(  W18 ="x",W18="補",W18="婚",W18="公",W18="病",W18="事",W18="x榮*",W18="榮",W18="榮-22"  ), $AP18 =""),"18放",  IF(  AND(  OR(  V18="當日退伍"  ),OR(  W18="退伍",W18="退", W18=""  ), $AP18 =""),"當日退伍",  IF(AND(  OR(V18="退",V18="退伍" ), OR(W18="退",W18="退伍" ), $AP18 =""),"退伍","全日勤"  )  )  )  )  )  )  )  )  )  )  ),"")</f>
        <v>全日勤</v>
      </c>
      <c r="W117" s="65" t="str">
        <f ca="1">IF(   (ROW(BI18)-1)&lt;=暫1!$B$2,           IF(  AND(  OR(  W18="x",W18="補"  ), OR(  X18 ="x",X18="補",X18="x榮18-22",X18="x公18-22",X18="x榮22-08"  ), $AP18 =""),"全日休",  IF(  AND(  OR(  W18="x",W18="病"  ), OR(  X18 ="病"  ), $AP18 =""),"病(事)假",  IF(  AND(  OR(  W18="x",W18="補"  ), OR(  X18 ="補"  ), $AP18 =""),"補休",  IF(  AND(  OR(  W18="x",W18="喪"  ), OR(  X18 ="喪"  ), $AP18 =""),"喪假",  IF(  AND(  OR(  W18="x",W18="婚",W18="產"  ), OR(  X18 ="婚",X18="產"  ), $AP18 =""),"婚(產)假",  IF(  AND(  OR(  W18="x",W18="公"  ), OR(  X18 ="公"  ), $AP18 =""),"公假",  IF(  AND(  OR(  W18="x",W18="補",W18="婚",W18="公",W18="病",W18="事",W18="x榮18-22"  ),OR(X18=""), $AP18 =""  ),"18收",  IF(  AND(  OR(  W18 ="榮14-18",W18 ="榮10-18",W18 ="榮06-18",W18 ="病14-18"  ),OR(  X18 ="x",X18="補",X18="婚",X18="公",X18="病",X18="事",X18="x"  ), $AP18 =""),"18放早走",  IF(  AND(  OR(  W18 =""),OR(  X18 ="x",X18="補",X18="婚",X18="公",X18="病",X18="事",X18="x榮*",X18="榮",X18="榮-22"  ), $AP18 =""),"18放",  IF(  AND(  OR(  W18="當日退伍"  ),OR(  X18="退伍",X18="退", X18=""  ), $AP18 =""),"當日退伍",  IF(AND(  OR(W18="退",W18="退伍" ), OR(X18="退",X18="退伍" ), $AP18 =""),"退伍","全日勤"  )  )  )  )  )  )  )  )  )  )  ),"")</f>
        <v>全日勤</v>
      </c>
      <c r="X117" s="65" t="str">
        <f ca="1">IF(   (ROW(BJ18)-1)&lt;=暫1!$B$2,           IF(  AND(  OR(  X18="x",X18="補"  ), OR(  Y18 ="x",Y18="補",Y18="x榮18-22",Y18="x公18-22",Y18="x榮22-08"  ), $AP18 =""),"全日休",  IF(  AND(  OR(  X18="x",X18="病"  ), OR(  Y18 ="病"  ), $AP18 =""),"病(事)假",  IF(  AND(  OR(  X18="x",X18="補"  ), OR(  Y18 ="補"  ), $AP18 =""),"補休",  IF(  AND(  OR(  X18="x",X18="喪"  ), OR(  Y18 ="喪"  ), $AP18 =""),"喪假",  IF(  AND(  OR(  X18="x",X18="婚",X18="產"  ), OR(  Y18 ="婚",Y18="產"  ), $AP18 =""),"婚(產)假",  IF(  AND(  OR(  X18="x",X18="公"  ), OR(  Y18 ="公"  ), $AP18 =""),"公假",  IF(  AND(  OR(  X18="x",X18="補",X18="婚",X18="公",X18="病",X18="事",X18="x榮18-22"  ),OR(Y18=""), $AP18 =""  ),"18收",  IF(  AND(  OR(  X18 ="榮14-18",X18 ="榮10-18",X18 ="榮06-18",X18 ="病14-18"  ),OR(  Y18 ="x",Y18="補",Y18="婚",Y18="公",Y18="病",Y18="事",Y18="x"  ), $AP18 =""),"18放早走",  IF(  AND(  OR(  X18 =""),OR(  Y18 ="x",Y18="補",Y18="婚",Y18="公",Y18="病",Y18="事",Y18="x榮*",Y18="榮",Y18="榮-22"  ), $AP18 =""),"18放",  IF(  AND(  OR(  X18="當日退伍"  ),OR(  Y18="退伍",Y18="退", Y18=""  ), $AP18 =""),"當日退伍",  IF(AND(  OR(X18="退",X18="退伍" ), OR(Y18="退",Y18="退伍" ), $AP18 =""),"退伍","全日勤"  )  )  )  )  )  )  )  )  )  )  ),"")</f>
        <v>全日勤</v>
      </c>
      <c r="Y117" s="65" t="str">
        <f ca="1">IF(   (ROW(BK18)-1)&lt;=暫1!$B$2,           IF(  AND(  OR(  Y18="x",Y18="補"  ), OR(  Z18 ="x",Z18="補",Z18="x榮18-22",Z18="x公18-22",Z18="x榮22-08"  ), $AP18 =""),"全日休",  IF(  AND(  OR(  Y18="x",Y18="病"  ), OR(  Z18 ="病"  ), $AP18 =""),"病(事)假",  IF(  AND(  OR(  Y18="x",Y18="補"  ), OR(  Z18 ="補"  ), $AP18 =""),"補休",  IF(  AND(  OR(  Y18="x",Y18="喪"  ), OR(  Z18 ="喪"  ), $AP18 =""),"喪假",  IF(  AND(  OR(  Y18="x",Y18="婚",Y18="產"  ), OR(  Z18 ="婚",Z18="產"  ), $AP18 =""),"婚(產)假",  IF(  AND(  OR(  Y18="x",Y18="公"  ), OR(  Z18 ="公"  ), $AP18 =""),"公假",  IF(  AND(  OR(  Y18="x",Y18="補",Y18="婚",Y18="公",Y18="病",Y18="事",Y18="x榮18-22"  ),OR(Z18=""), $AP18 =""  ),"18收",  IF(  AND(  OR(  Y18 ="榮14-18",Y18 ="榮10-18",Y18 ="榮06-18",Y18 ="病14-18"  ),OR(  Z18 ="x",Z18="補",Z18="婚",Z18="公",Z18="病",Z18="事",Z18="x"  ), $AP18 =""),"18放早走",  IF(  AND(  OR(  Y18 =""),OR(  Z18 ="x",Z18="補",Z18="婚",Z18="公",Z18="病",Z18="事",Z18="x榮*",Z18="榮",Z18="榮-22"  ), $AP18 =""),"18放",  IF(  AND(  OR(  Y18="當日退伍"  ),OR(  Z18="退伍",Z18="退", Z18=""  ), $AP18 =""),"當日退伍",  IF(AND(  OR(Y18="退",Y18="退伍" ), OR(Z18="退",Z18="退伍" ), $AP18 =""),"退伍","全日勤"  )  )  )  )  )  )  )  )  )  )  ),"")</f>
        <v>全日勤</v>
      </c>
      <c r="Z117" s="65" t="str">
        <f ca="1">IF(   (ROW(BL18)-1)&lt;=暫1!$B$2,           IF(  AND(  OR(  Z18="x",Z18="補"  ), OR(  AA18 ="x",AA18="補",AA18="x榮18-22",AA18="x公18-22",AA18="x榮22-08"  ), $AP18 =""),"全日休",  IF(  AND(  OR(  Z18="x",Z18="病"  ), OR(  AA18 ="病"  ), $AP18 =""),"病(事)假",  IF(  AND(  OR(  Z18="x",Z18="補"  ), OR(  AA18 ="補"  ), $AP18 =""),"補休",  IF(  AND(  OR(  Z18="x",Z18="喪"  ), OR(  AA18 ="喪"  ), $AP18 =""),"喪假",  IF(  AND(  OR(  Z18="x",Z18="婚",Z18="產"  ), OR(  AA18 ="婚",AA18="產"  ), $AP18 =""),"婚(產)假",  IF(  AND(  OR(  Z18="x",Z18="公"  ), OR(  AA18 ="公"  ), $AP18 =""),"公假",  IF(  AND(  OR(  Z18="x",Z18="補",Z18="婚",Z18="公",Z18="病",Z18="事",Z18="x榮18-22"  ),OR(AA18=""), $AP18 =""  ),"18收",  IF(  AND(  OR(  Z18 ="榮14-18",Z18 ="榮10-18",Z18 ="榮06-18",Z18 ="病14-18"  ),OR(  AA18 ="x",AA18="補",AA18="婚",AA18="公",AA18="病",AA18="事",AA18="x"  ), $AP18 =""),"18放早走",  IF(  AND(  OR(  Z18 =""),OR(  AA18 ="x",AA18="補",AA18="婚",AA18="公",AA18="病",AA18="事",AA18="x榮*",AA18="榮",AA18="榮-22"  ), $AP18 =""),"18放",  IF(  AND(  OR(  Z18="當日退伍"  ),OR(  AA18="退伍",AA18="退", AA18=""  ), $AP18 =""),"當日退伍",  IF(AND(  OR(Z18="退",Z18="退伍" ), OR(AA18="退",AA18="退伍" ), $AP18 =""),"退伍","全日勤"  )  )  )  )  )  )  )  )  )  )  ),"")</f>
        <v>18放</v>
      </c>
      <c r="AA117" s="65" t="str">
        <f ca="1">IF(   (ROW(BM18)-1)&lt;=暫1!$B$2,           IF(  AND(  OR(  AA18="x",AA18="補"  ), OR(  AB18 ="x",AB18="補",AB18="x榮18-22",AB18="x公18-22",AB18="x榮22-08"  ), $AP18 =""),"全日休",  IF(  AND(  OR(  AA18="x",AA18="病"  ), OR(  AB18 ="病"  ), $AP18 =""),"病(事)假",  IF(  AND(  OR(  AA18="x",AA18="補"  ), OR(  AB18 ="補"  ), $AP18 =""),"補休",  IF(  AND(  OR(  AA18="x",AA18="喪"  ), OR(  AB18 ="喪"  ), $AP18 =""),"喪假",  IF(  AND(  OR(  AA18="x",AA18="婚",AA18="產"  ), OR(  AB18 ="婚",AB18="產"  ), $AP18 =""),"婚(產)假",  IF(  AND(  OR(  AA18="x",AA18="公"  ), OR(  AB18 ="公"  ), $AP18 =""),"公假",  IF(  AND(  OR(  AA18="x",AA18="補",AA18="婚",AA18="公",AA18="病",AA18="事",AA18="x榮18-22"  ),OR(AB18=""), $AP18 =""  ),"18收",  IF(  AND(  OR(  AA18 ="榮14-18",AA18 ="榮10-18",AA18 ="榮06-18",AA18 ="病14-18"  ),OR(  AB18 ="x",AB18="補",AB18="婚",AB18="公",AB18="病",AB18="事",AB18="x"  ), $AP18 =""),"18放早走",  IF(  AND(  OR(  AA18 =""),OR(  AB18 ="x",AB18="補",AB18="婚",AB18="公",AB18="病",AB18="事",AB18="x榮*",AB18="榮",AB18="榮-22"  ), $AP18 =""),"18放",  IF(  AND(  OR(  AA18="當日退伍"  ),OR(  AB18="退伍",AB18="退", AB18=""  ), $AP18 =""),"當日退伍",  IF(AND(  OR(AA18="退",AA18="退伍" ), OR(AB18="退",AB18="退伍" ), $AP18 =""),"退伍","全日勤"  )  )  )  )  )  )  )  )  )  )  ),"")</f>
        <v>全日休</v>
      </c>
      <c r="AB117" s="65" t="str">
        <f ca="1">IF(   (ROW(BN18)-1)&lt;=暫1!$B$2,           IF(  AND(  OR(  AB18="x",AB18="補"  ), OR(  AC18 ="x",AC18="補",AC18="x榮18-22",AC18="x公18-22",AC18="x榮22-08"  ), $AP18 =""),"全日休",  IF(  AND(  OR(  AB18="x",AB18="病"  ), OR(  AC18 ="病"  ), $AP18 =""),"病(事)假",  IF(  AND(  OR(  AB18="x",AB18="補"  ), OR(  AC18 ="補"  ), $AP18 =""),"補休",  IF(  AND(  OR(  AB18="x",AB18="喪"  ), OR(  AC18 ="喪"  ), $AP18 =""),"喪假",  IF(  AND(  OR(  AB18="x",AB18="婚",AB18="產"  ), OR(  AC18 ="婚",AC18="產"  ), $AP18 =""),"婚(產)假",  IF(  AND(  OR(  AB18="x",AB18="公"  ), OR(  AC18 ="公"  ), $AP18 =""),"公假",  IF(  AND(  OR(  AB18="x",AB18="補",AB18="婚",AB18="公",AB18="病",AB18="事",AB18="x榮18-22"  ),OR(AC18=""), $AP18 =""  ),"18收",  IF(  AND(  OR(  AB18 ="榮14-18",AB18 ="榮10-18",AB18 ="榮06-18",AB18 ="病14-18"  ),OR(  AC18 ="x",AC18="補",AC18="婚",AC18="公",AC18="病",AC18="事",AC18="x"  ), $AP18 =""),"18放早走",  IF(  AND(  OR(  AB18 =""),OR(  AC18 ="x",AC18="補",AC18="婚",AC18="公",AC18="病",AC18="事",AC18="x榮*",AC18="榮",AC18="榮-22"  ), $AP18 =""),"18放",  IF(  AND(  OR(  AB18="當日退伍"  ),OR(  AC18="退伍",AC18="退", AC18=""  ), $AP18 =""),"當日退伍",  IF(AND(  OR(AB18="退",AB18="退伍" ), OR(AC18="退",AC18="退伍" ), $AP18 =""),"退伍","全日勤"  )  )  )  )  )  )  )  )  )  )  ),"")</f>
        <v>全日休</v>
      </c>
      <c r="AC117" s="65" t="str">
        <f ca="1">IF(   (ROW(BO18)-1)&lt;=暫1!$B$2,           IF(  AND(  OR(  AC18="x",AC18="補"  ), OR(  AD18 ="x",AD18="補",AD18="x榮18-22",AD18="x公18-22",AD18="x榮22-08"  ), $AP18 =""),"全日休",  IF(  AND(  OR(  AC18="x",AC18="病"  ), OR(  AD18 ="病"  ), $AP18 =""),"病(事)假",  IF(  AND(  OR(  AC18="x",AC18="補"  ), OR(  AD18 ="補"  ), $AP18 =""),"補休",  IF(  AND(  OR(  AC18="x",AC18="喪"  ), OR(  AD18 ="喪"  ), $AP18 =""),"喪假",  IF(  AND(  OR(  AC18="x",AC18="婚",AC18="產"  ), OR(  AD18 ="婚",AD18="產"  ), $AP18 =""),"婚(產)假",  IF(  AND(  OR(  AC18="x",AC18="公"  ), OR(  AD18 ="公"  ), $AP18 =""),"公假",  IF(  AND(  OR(  AC18="x",AC18="補",AC18="婚",AC18="公",AC18="病",AC18="事",AC18="x榮18-22"  ),OR(AD18=""), $AP18 =""  ),"18收",  IF(  AND(  OR(  AC18 ="榮14-18",AC18 ="榮10-18",AC18 ="榮06-18",AC18 ="病14-18"  ),OR(  AD18 ="x",AD18="補",AD18="婚",AD18="公",AD18="病",AD18="事",AD18="x"  ), $AP18 =""),"18放早走",  IF(  AND(  OR(  AC18 =""),OR(  AD18 ="x",AD18="補",AD18="婚",AD18="公",AD18="病",AD18="事",AD18="x榮*",AD18="榮",AD18="榮-22"  ), $AP18 =""),"18放",  IF(  AND(  OR(  AC18="當日退伍"  ),OR(  AD18="退伍",AD18="退", AD18=""  ), $AP18 =""),"當日退伍",  IF(AND(  OR(AC18="退",AC18="退伍" ), OR(AD18="退",AD18="退伍" ), $AP18 =""),"退伍","全日勤"  )  )  )  )  )  )  )  )  )  )  ),"")</f>
        <v>18收</v>
      </c>
      <c r="AD117" s="65" t="str">
        <f ca="1">IF(   (ROW(BP18)-1)&lt;=暫1!$B$2,           IF(  AND(  OR(  AD18="x",AD18="補"  ), OR(  AE18 ="x",AE18="補",AE18="x榮18-22",AE18="x公18-22",AE18="x榮22-08"  ), $AP18 =""),"全日休",  IF(  AND(  OR(  AD18="x",AD18="病"  ), OR(  AE18 ="病"  ), $AP18 =""),"病(事)假",  IF(  AND(  OR(  AD18="x",AD18="補"  ), OR(  AE18 ="補"  ), $AP18 =""),"補休",  IF(  AND(  OR(  AD18="x",AD18="喪"  ), OR(  AE18 ="喪"  ), $AP18 =""),"喪假",  IF(  AND(  OR(  AD18="x",AD18="婚",AD18="產"  ), OR(  AE18 ="婚",AE18="產"  ), $AP18 =""),"婚(產)假",  IF(  AND(  OR(  AD18="x",AD18="公"  ), OR(  AE18 ="公"  ), $AP18 =""),"公假",  IF(  AND(  OR(  AD18="x",AD18="補",AD18="婚",AD18="公",AD18="病",AD18="事",AD18="x榮18-22"  ),OR(AE18=""), $AP18 =""  ),"18收",  IF(  AND(  OR(  AD18 ="榮14-18",AD18 ="榮10-18",AD18 ="榮06-18",AD18 ="病14-18"  ),OR(  AE18 ="x",AE18="補",AE18="婚",AE18="公",AE18="病",AE18="事",AE18="x"  ), $AP18 =""),"18放早走",  IF(  AND(  OR(  AD18 =""),OR(  AE18 ="x",AE18="補",AE18="婚",AE18="公",AE18="病",AE18="事",AE18="x榮*",AE18="榮",AE18="榮-22"  ), $AP18 =""),"18放",  IF(  AND(  OR(  AD18="當日退伍"  ),OR(  AE18="退伍",AE18="退", AE18=""  ), $AP18 =""),"當日退伍",  IF(AND(  OR(AD18="退",AD18="退伍" ), OR(AE18="退",AE18="退伍" ), $AP18 =""),"退伍","全日勤"  )  )  )  )  )  )  )  )  )  )  ),"")</f>
        <v>全日勤</v>
      </c>
      <c r="AE117" s="65" t="str">
        <f ca="1">IF(   (ROW(BQ18)-1)&lt;=暫1!$B$2,           IF(  AND(  OR(  AE18="x",AE18="補"  ), OR(  AF18 ="x",AF18="補",AF18="x榮18-22",AF18="x公18-22",AF18="x榮22-08"  ), $AP18 =""),"全日休",  IF(  AND(  OR(  AE18="x",AE18="病"  ), OR(  AF18 ="病"  ), $AP18 =""),"病(事)假",  IF(  AND(  OR(  AE18="x",AE18="補"  ), OR(  AF18 ="補"  ), $AP18 =""),"補休",  IF(  AND(  OR(  AE18="x",AE18="喪"  ), OR(  AF18 ="喪"  ), $AP18 =""),"喪假",  IF(  AND(  OR(  AE18="x",AE18="婚",AE18="產"  ), OR(  AF18 ="婚",AF18="產"  ), $AP18 =""),"婚(產)假",  IF(  AND(  OR(  AE18="x",AE18="公"  ), OR(  AF18 ="公"  ), $AP18 =""),"公假",  IF(  AND(  OR(  AE18="x",AE18="補",AE18="婚",AE18="公",AE18="病",AE18="事",AE18="x榮18-22"  ),OR(AF18=""), $AP18 =""  ),"18收",  IF(  AND(  OR(  AE18 ="榮14-18",AE18 ="榮10-18",AE18 ="榮06-18",AE18 ="病14-18"  ),OR(  AF18 ="x",AF18="補",AF18="婚",AF18="公",AF18="病",AF18="事",AF18="x"  ), $AP18 =""),"18放早走",  IF(  AND(  OR(  AE18 =""),OR(  AF18 ="x",AF18="補",AF18="婚",AF18="公",AF18="病",AF18="事",AF18="x榮*",AF18="榮",AF18="榮-22"  ), $AP18 =""),"18放",  IF(  AND(  OR(  AE18="當日退伍"  ),OR(  AF18="退伍",AF18="退", AF18=""  ), $AP18 =""),"當日退伍",  IF(AND(  OR(AE18="退",AE18="退伍" ), OR(AF18="退",AF18="退伍" ), $AP18 =""),"退伍","全日勤"  )  )  )  )  )  )  )  )  )  )  ),"")</f>
        <v>全日勤</v>
      </c>
      <c r="AF117" s="65" t="str">
        <f ca="1">IF(   (ROW(BR18)-1)&lt;=暫1!$B$2,           IF(  AND(  OR(  AF18="x",AF18="補"  ), OR(  AG18 ="x",AG18="補",AG18="x榮18-22",AG18="x公18-22",AG18="x榮22-08"  ), $AP18 =""),"全日休",  IF(  AND(  OR(  AF18="x",AF18="病"  ), OR(  AG18 ="病"  ), $AP18 =""),"病(事)假",  IF(  AND(  OR(  AF18="x",AF18="補"  ), OR(  AG18 ="補"  ), $AP18 =""),"補休",  IF(  AND(  OR(  AF18="x",AF18="喪"  ), OR(  AG18 ="喪"  ), $AP18 =""),"喪假",  IF(  AND(  OR(  AF18="x",AF18="婚",AF18="產"  ), OR(  AG18 ="婚",AG18="產"  ), $AP18 =""),"婚(產)假",  IF(  AND(  OR(  AF18="x",AF18="公"  ), OR(  AG18 ="公"  ), $AP18 =""),"公假",  IF(  AND(  OR(  AF18="x",AF18="補",AF18="婚",AF18="公",AF18="病",AF18="事",AF18="x榮18-22"  ),OR(AG18=""), $AP18 =""  ),"18收",  IF(  AND(  OR(  AF18 ="榮14-18",AF18 ="榮10-18",AF18 ="榮06-18",AF18 ="病14-18"  ),OR(  AG18 ="x",AG18="補",AG18="婚",AG18="公",AG18="病",AG18="事",AG18="x"  ), $AP18 =""),"18放早走",  IF(  AND(  OR(  AF18 =""),OR(  AG18 ="x",AG18="補",AG18="婚",AG18="公",AG18="病",AG18="事",AG18="x榮*",AG18="榮",AG18="榮-22"  ), $AP18 =""),"18放",  IF(  AND(  OR(  AF18="當日退伍"  ),OR(  AG18="退伍",AG18="退", AG18=""  ), $AP18 =""),"當日退伍",  IF(AND(  OR(AF18="退",AF18="退伍" ), OR(AG18="退",AG18="退伍" ), $AP18 =""),"退伍","全日勤"  )  )  )  )  )  )  )  )  )  )  ),"")</f>
        <v>全日勤</v>
      </c>
      <c r="AG117" s="65" t="str">
        <f ca="1">IF(   (ROW(BS18)-1)&lt;=暫1!$B$2,           IF(  AND(  OR(  AG18="x",AG18="補"  ), OR(  AH18 ="x",AH18="補",AH18="x榮18-22",AH18="x公18-22",AH18="x榮22-08"  ), $AP18 =""),"全日休",  IF(  AND(  OR(  AG18="x",AG18="病"  ), OR(  AH18 ="病"  ), $AP18 =""),"病(事)假",  IF(  AND(  OR(  AG18="x",AG18="補"  ), OR(  AH18 ="補"  ), $AP18 =""),"補休",  IF(  AND(  OR(  AG18="x",AG18="喪"  ), OR(  AH18 ="喪"  ), $AP18 =""),"喪假",  IF(  AND(  OR(  AG18="x",AG18="婚",AG18="產"  ), OR(  AH18 ="婚",AH18="產"  ), $AP18 =""),"婚(產)假",  IF(  AND(  OR(  AG18="x",AG18="公"  ), OR(  AH18 ="公"  ), $AP18 =""),"公假",  IF(  AND(  OR(  AG18="x",AG18="補",AG18="婚",AG18="公",AG18="病",AG18="事",AG18="x榮18-22"  ),OR(AH18=""), $AP18 =""  ),"18收",  IF(  AND(  OR(  AG18 ="榮14-18",AG18 ="榮10-18",AG18 ="榮06-18",AG18 ="病14-18"  ),OR(  AH18 ="x",AH18="補",AH18="婚",AH18="公",AH18="病",AH18="事",AH18="x"  ), $AP18 =""),"18放早走",  IF(  AND(  OR(  AG18 =""),OR(  AH18 ="x",AH18="補",AH18="婚",AH18="公",AH18="病",AH18="事",AH18="x榮*",AH18="榮",AH18="榮-22"  ), $AP18 =""),"18放",  IF(  AND(  OR(  AG18="當日退伍"  ),OR(  AH18="退伍",AH18="退", AH18=""  ), $AP18 =""),"當日退伍",  IF(AND(  OR(AG18="退",AG18="退伍" ), OR(AH18="退",AH18="退伍" ), $AP18 =""),"退伍","全日勤"  )  )  )  )  )  )  )  )  )  )  ),"")</f>
        <v>18收</v>
      </c>
      <c r="AH117" s="65"/>
      <c r="AI117" s="65"/>
      <c r="AJ117" s="65"/>
      <c r="AO117" s="75"/>
      <c r="AP117" s="62"/>
      <c r="AU117" s="62"/>
      <c r="AY117" s="62"/>
      <c r="AZ117" s="62"/>
      <c r="BA117" s="62"/>
    </row>
    <row r="118" spans="1:55" ht="25.5" customHeight="1">
      <c r="A118" s="65">
        <f t="shared" si="14"/>
        <v>18</v>
      </c>
      <c r="B118" s="65" t="str">
        <f t="shared" si="15"/>
        <v>楊承澔</v>
      </c>
      <c r="C118" s="65" t="str">
        <f ca="1">IF(   (ROW(AO19)-1)&lt;=暫1!$B$2,           IF(  AND(  OR(  C19="x",C19="補"  ), OR(  D19 ="x",D19="補",D19="x榮18-22",D19="x公18-22",D19="x榮22-08"  ), $AP19 =""),"全日休",  IF(  AND(  OR(  C19="x",C19="病"  ), OR(  D19 ="病"  ), $AP19 =""),"病(事)假",  IF(  AND(  OR(  C19="x",C19="補"  ), OR(  D19 ="補"  ), $AP19 =""),"補休",  IF(  AND(  OR(  C19="x",C19="喪"  ), OR(  D19 ="喪"  ), $AP19 =""),"喪假",  IF(  AND(  OR(  C19="x",C19="婚",C19="產"  ), OR(  D19 ="婚",D19="產"  ), $AP19 =""),"婚(產)假",  IF(  AND(  OR(  C19="x",C19="公"  ), OR(  D19 ="公"  ), $AP19 =""),"公假",  IF(  AND(  OR(  C19="x",C19="補",C19="婚",C19="公",C19="病",C19="事",C19="x榮18-22"  ),OR(D19=""), $AP19 =""  ),"18收",  IF(  AND(  OR(  C19 ="榮14-18",C19 ="榮10-18",C19 ="榮06-18",C19 ="病14-18"  ),OR(  D19 ="x",D19="補",D19="婚",D19="公",D19="病",D19="事",D19="x"  ), $AP19 =""),"18放早走",  IF(  AND(  OR(  C19 =""),OR(  D19 ="x",D19="補",D19="婚",D19="公",D19="病",D19="事",D19="x榮*",D19="榮",D19="榮-22"  ), $AP19 =""),"18放",  IF(  AND(  OR(  C19="當日退伍"  ),OR(  D19="退伍",D19="退", D19=""  ), $AP19 =""),"當日退伍",  IF(AND(  OR(C19="退",C19="退伍" ), OR(D19="退",D19="退伍" ), $AP19 =""),"退伍","全日勤"  )  )  )  )  )  )  )  )  )  )  ),"")</f>
        <v>全日勤</v>
      </c>
      <c r="D118" s="65" t="str">
        <f ca="1">IF(   (ROW(AP19)-1)&lt;=暫1!$B$2,           IF(  AND(  OR(  D19="x",D19="補"  ), OR(  E19 ="x",E19="補",E19="x榮18-22",E19="x公18-22",E19="x榮22-08"  ), $AP19 =""),"全日休",  IF(  AND(  OR(  D19="x",D19="病"  ), OR(  E19 ="病"  ), $AP19 =""),"病(事)假",  IF(  AND(  OR(  D19="x",D19="補"  ), OR(  E19 ="補"  ), $AP19 =""),"補休",  IF(  AND(  OR(  D19="x",D19="喪"  ), OR(  E19 ="喪"  ), $AP19 =""),"喪假",  IF(  AND(  OR(  D19="x",D19="婚",D19="產"  ), OR(  E19 ="婚",E19="產"  ), $AP19 =""),"婚(產)假",  IF(  AND(  OR(  D19="x",D19="公"  ), OR(  E19 ="公"  ), $AP19 =""),"公假",  IF(  AND(  OR(  D19="x",D19="補",D19="婚",D19="公",D19="病",D19="事",D19="x榮18-22"  ),OR(E19=""), $AP19 =""  ),"18收",  IF(  AND(  OR(  D19 ="榮14-18",D19 ="榮10-18",D19 ="榮06-18",D19 ="病14-18"  ),OR(  E19 ="x",E19="補",E19="婚",E19="公",E19="病",E19="事",E19="x"  ), $AP19 =""),"18放早走",  IF(  AND(  OR(  D19 =""),OR(  E19 ="x",E19="補",E19="婚",E19="公",E19="病",E19="事",E19="x榮*",E19="榮",E19="榮-22"  ), $AP19 =""),"18放",  IF(  AND(  OR(  D19="當日退伍"  ),OR(  E19="退伍",E19="退", E19=""  ), $AP19 =""),"當日退伍",  IF(AND(  OR(D19="退",D19="退伍" ), OR(E19="退",E19="退伍" ), $AP19 =""),"退伍","全日勤"  )  )  )  )  )  )  )  )  )  )  ),"")</f>
        <v>全日勤</v>
      </c>
      <c r="E118" s="65" t="str">
        <f ca="1">IF(   (ROW(AQ19)-1)&lt;=暫1!$B$2,           IF(  AND(  OR(  E19="x",E19="補"  ), OR(  F19 ="x",F19="補",F19="x榮18-22",F19="x公18-22",F19="x榮22-08"  ), $AP19 =""),"全日休",  IF(  AND(  OR(  E19="x",E19="病"  ), OR(  F19 ="病"  ), $AP19 =""),"病(事)假",  IF(  AND(  OR(  E19="x",E19="補"  ), OR(  F19 ="補"  ), $AP19 =""),"補休",  IF(  AND(  OR(  E19="x",E19="喪"  ), OR(  F19 ="喪"  ), $AP19 =""),"喪假",  IF(  AND(  OR(  E19="x",E19="婚",E19="產"  ), OR(  F19 ="婚",F19="產"  ), $AP19 =""),"婚(產)假",  IF(  AND(  OR(  E19="x",E19="公"  ), OR(  F19 ="公"  ), $AP19 =""),"公假",  IF(  AND(  OR(  E19="x",E19="補",E19="婚",E19="公",E19="病",E19="事",E19="x榮18-22"  ),OR(F19=""), $AP19 =""  ),"18收",  IF(  AND(  OR(  E19 ="榮14-18",E19 ="榮10-18",E19 ="榮06-18",E19 ="病14-18"  ),OR(  F19 ="x",F19="補",F19="婚",F19="公",F19="病",F19="事",F19="x"  ), $AP19 =""),"18放早走",  IF(  AND(  OR(  E19 =""),OR(  F19 ="x",F19="補",F19="婚",F19="公",F19="病",F19="事",F19="x榮*",F19="榮",F19="榮-22"  ), $AP19 =""),"18放",  IF(  AND(  OR(  E19="當日退伍"  ),OR(  F19="退伍",F19="退", F19=""  ), $AP19 =""),"當日退伍",  IF(AND(  OR(E19="退",E19="退伍" ), OR(F19="退",F19="退伍" ), $AP19 =""),"退伍","全日勤"  )  )  )  )  )  )  )  )  )  )  ),"")</f>
        <v>全日勤</v>
      </c>
      <c r="F118" s="65" t="str">
        <f ca="1">IF(   (ROW(AR19)-1)&lt;=暫1!$B$2,           IF(  AND(  OR(  F19="x",F19="補"  ), OR(  G19 ="x",G19="補",G19="x榮18-22",G19="x公18-22",G19="x榮22-08"  ), $AP19 =""),"全日休",  IF(  AND(  OR(  F19="x",F19="病"  ), OR(  G19 ="病"  ), $AP19 =""),"病(事)假",  IF(  AND(  OR(  F19="x",F19="補"  ), OR(  G19 ="補"  ), $AP19 =""),"補休",  IF(  AND(  OR(  F19="x",F19="喪"  ), OR(  G19 ="喪"  ), $AP19 =""),"喪假",  IF(  AND(  OR(  F19="x",F19="婚",F19="產"  ), OR(  G19 ="婚",G19="產"  ), $AP19 =""),"婚(產)假",  IF(  AND(  OR(  F19="x",F19="公"  ), OR(  G19 ="公"  ), $AP19 =""),"公假",  IF(  AND(  OR(  F19="x",F19="補",F19="婚",F19="公",F19="病",F19="事",F19="x榮18-22"  ),OR(G19=""), $AP19 =""  ),"18收",  IF(  AND(  OR(  F19 ="榮14-18",F19 ="榮10-18",F19 ="榮06-18",F19 ="病14-18"  ),OR(  G19 ="x",G19="補",G19="婚",G19="公",G19="病",G19="事",G19="x"  ), $AP19 =""),"18放早走",  IF(  AND(  OR(  F19 =""),OR(  G19 ="x",G19="補",G19="婚",G19="公",G19="病",G19="事",G19="x榮*",G19="榮",G19="榮-22"  ), $AP19 =""),"18放",  IF(  AND(  OR(  F19="當日退伍"  ),OR(  G19="退伍",G19="退", G19=""  ), $AP19 =""),"當日退伍",  IF(AND(  OR(F19="退",F19="退伍" ), OR(G19="退",G19="退伍" ), $AP19 =""),"退伍","全日勤"  )  )  )  )  )  )  )  )  )  )  ),"")</f>
        <v>全日勤</v>
      </c>
      <c r="G118" s="65" t="str">
        <f ca="1">IF(   (ROW(AS19)-1)&lt;=暫1!$B$2,           IF(  AND(  OR(  G19="x",G19="補"  ), OR(  H19 ="x",H19="補",H19="x榮18-22",H19="x公18-22",H19="x榮22-08"  ), $AP19 =""),"全日休",  IF(  AND(  OR(  G19="x",G19="病"  ), OR(  H19 ="病"  ), $AP19 =""),"病(事)假",  IF(  AND(  OR(  G19="x",G19="補"  ), OR(  H19 ="補"  ), $AP19 =""),"補休",  IF(  AND(  OR(  G19="x",G19="喪"  ), OR(  H19 ="喪"  ), $AP19 =""),"喪假",  IF(  AND(  OR(  G19="x",G19="婚",G19="產"  ), OR(  H19 ="婚",H19="產"  ), $AP19 =""),"婚(產)假",  IF(  AND(  OR(  G19="x",G19="公"  ), OR(  H19 ="公"  ), $AP19 =""),"公假",  IF(  AND(  OR(  G19="x",G19="補",G19="婚",G19="公",G19="病",G19="事",G19="x榮18-22"  ),OR(H19=""), $AP19 =""  ),"18收",  IF(  AND(  OR(  G19 ="榮14-18",G19 ="榮10-18",G19 ="榮06-18",G19 ="病14-18"  ),OR(  H19 ="x",H19="補",H19="婚",H19="公",H19="病",H19="事",H19="x"  ), $AP19 =""),"18放早走",  IF(  AND(  OR(  G19 =""),OR(  H19 ="x",H19="補",H19="婚",H19="公",H19="病",H19="事",H19="x榮*",H19="榮",H19="榮-22"  ), $AP19 =""),"18放",  IF(  AND(  OR(  G19="當日退伍"  ),OR(  H19="退伍",H19="退", H19=""  ), $AP19 =""),"當日退伍",  IF(AND(  OR(G19="退",G19="退伍" ), OR(H19="退",H19="退伍" ), $AP19 =""),"退伍","全日勤"  )  )  )  )  )  )  )  )  )  )  ),"")</f>
        <v>全日勤</v>
      </c>
      <c r="H118" s="65" t="str">
        <f ca="1">IF(   (ROW(AT19)-1)&lt;=暫1!$B$2,           IF(  AND(  OR(  H19="x",H19="補"  ), OR(  I19 ="x",I19="補",I19="x榮18-22",I19="x公18-22",I19="x榮22-08"  ), $AP19 =""),"全日休",  IF(  AND(  OR(  H19="x",H19="病"  ), OR(  I19 ="病"  ), $AP19 =""),"病(事)假",  IF(  AND(  OR(  H19="x",H19="補"  ), OR(  I19 ="補"  ), $AP19 =""),"補休",  IF(  AND(  OR(  H19="x",H19="喪"  ), OR(  I19 ="喪"  ), $AP19 =""),"喪假",  IF(  AND(  OR(  H19="x",H19="婚",H19="產"  ), OR(  I19 ="婚",I19="產"  ), $AP19 =""),"婚(產)假",  IF(  AND(  OR(  H19="x",H19="公"  ), OR(  I19 ="公"  ), $AP19 =""),"公假",  IF(  AND(  OR(  H19="x",H19="補",H19="婚",H19="公",H19="病",H19="事",H19="x榮18-22"  ),OR(I19=""), $AP19 =""  ),"18收",  IF(  AND(  OR(  H19 ="榮14-18",H19 ="榮10-18",H19 ="榮06-18",H19 ="病14-18"  ),OR(  I19 ="x",I19="補",I19="婚",I19="公",I19="病",I19="事",I19="x"  ), $AP19 =""),"18放早走",  IF(  AND(  OR(  H19 =""),OR(  I19 ="x",I19="補",I19="婚",I19="公",I19="病",I19="事",I19="x榮*",I19="榮",I19="榮-22"  ), $AP19 =""),"18放",  IF(  AND(  OR(  H19="當日退伍"  ),OR(  I19="退伍",I19="退", I19=""  ), $AP19 =""),"當日退伍",  IF(AND(  OR(H19="退",H19="退伍" ), OR(I19="退",I19="退伍" ), $AP19 =""),"退伍","全日勤"  )  )  )  )  )  )  )  )  )  )  ),"")</f>
        <v>全日勤</v>
      </c>
      <c r="I118" s="65" t="str">
        <f ca="1">IF(   (ROW(AU19)-1)&lt;=暫1!$B$2,           IF(  AND(  OR(  I19="x",I19="補"  ), OR(  J19 ="x",J19="補",J19="x榮18-22",J19="x公18-22",J19="x榮22-08"  ), $AP19 =""),"全日休",  IF(  AND(  OR(  I19="x",I19="病"  ), OR(  J19 ="病"  ), $AP19 =""),"病(事)假",  IF(  AND(  OR(  I19="x",I19="補"  ), OR(  J19 ="補"  ), $AP19 =""),"補休",  IF(  AND(  OR(  I19="x",I19="喪"  ), OR(  J19 ="喪"  ), $AP19 =""),"喪假",  IF(  AND(  OR(  I19="x",I19="婚",I19="產"  ), OR(  J19 ="婚",J19="產"  ), $AP19 =""),"婚(產)假",  IF(  AND(  OR(  I19="x",I19="公"  ), OR(  J19 ="公"  ), $AP19 =""),"公假",  IF(  AND(  OR(  I19="x",I19="補",I19="婚",I19="公",I19="病",I19="事",I19="x榮18-22"  ),OR(J19=""), $AP19 =""  ),"18收",  IF(  AND(  OR(  I19 ="榮14-18",I19 ="榮10-18",I19 ="榮06-18",I19 ="病14-18"  ),OR(  J19 ="x",J19="補",J19="婚",J19="公",J19="病",J19="事",J19="x"  ), $AP19 =""),"18放早走",  IF(  AND(  OR(  I19 =""),OR(  J19 ="x",J19="補",J19="婚",J19="公",J19="病",J19="事",J19="x榮*",J19="榮",J19="榮-22"  ), $AP19 =""),"18放",  IF(  AND(  OR(  I19="當日退伍"  ),OR(  J19="退伍",J19="退", J19=""  ), $AP19 =""),"當日退伍",  IF(AND(  OR(I19="退",I19="退伍" ), OR(J19="退",J19="退伍" ), $AP19 =""),"退伍","全日勤"  )  )  )  )  )  )  )  )  )  )  ),"")</f>
        <v>全日勤</v>
      </c>
      <c r="J118" s="65" t="str">
        <f ca="1">IF(   (ROW(AV19)-1)&lt;=暫1!$B$2,           IF(  AND(  OR(  J19="x",J19="補"  ), OR(  K19 ="x",K19="補",K19="x榮18-22",K19="x公18-22",K19="x榮22-08"  ), $AP19 =""),"全日休",  IF(  AND(  OR(  J19="x",J19="病"  ), OR(  K19 ="病"  ), $AP19 =""),"病(事)假",  IF(  AND(  OR(  J19="x",J19="補"  ), OR(  K19 ="補"  ), $AP19 =""),"補休",  IF(  AND(  OR(  J19="x",J19="喪"  ), OR(  K19 ="喪"  ), $AP19 =""),"喪假",  IF(  AND(  OR(  J19="x",J19="婚",J19="產"  ), OR(  K19 ="婚",K19="產"  ), $AP19 =""),"婚(產)假",  IF(  AND(  OR(  J19="x",J19="公"  ), OR(  K19 ="公"  ), $AP19 =""),"公假",  IF(  AND(  OR(  J19="x",J19="補",J19="婚",J19="公",J19="病",J19="事",J19="x榮18-22"  ),OR(K19=""), $AP19 =""  ),"18收",  IF(  AND(  OR(  J19 ="榮14-18",J19 ="榮10-18",J19 ="榮06-18",J19 ="病14-18"  ),OR(  K19 ="x",K19="補",K19="婚",K19="公",K19="病",K19="事",K19="x"  ), $AP19 =""),"18放早走",  IF(  AND(  OR(  J19 =""),OR(  K19 ="x",K19="補",K19="婚",K19="公",K19="病",K19="事",K19="x榮*",K19="榮",K19="榮-22"  ), $AP19 =""),"18放",  IF(  AND(  OR(  J19="當日退伍"  ),OR(  K19="退伍",K19="退", K19=""  ), $AP19 =""),"當日退伍",  IF(AND(  OR(J19="退",J19="退伍" ), OR(K19="退",K19="退伍" ), $AP19 =""),"退伍","全日勤"  )  )  )  )  )  )  )  )  )  )  ),"")</f>
        <v>全日勤</v>
      </c>
      <c r="K118" s="65" t="str">
        <f ca="1">IF(   (ROW(AW19)-1)&lt;=暫1!$B$2,           IF(  AND(  OR(  K19="x",K19="補"  ), OR(  L19 ="x",L19="補",L19="x榮18-22",L19="x公18-22",L19="x榮22-08"  ), $AP19 =""),"全日休",  IF(  AND(  OR(  K19="x",K19="病"  ), OR(  L19 ="病"  ), $AP19 =""),"病(事)假",  IF(  AND(  OR(  K19="x",K19="補"  ), OR(  L19 ="補"  ), $AP19 =""),"補休",  IF(  AND(  OR(  K19="x",K19="喪"  ), OR(  L19 ="喪"  ), $AP19 =""),"喪假",  IF(  AND(  OR(  K19="x",K19="婚",K19="產"  ), OR(  L19 ="婚",L19="產"  ), $AP19 =""),"婚(產)假",  IF(  AND(  OR(  K19="x",K19="公"  ), OR(  L19 ="公"  ), $AP19 =""),"公假",  IF(  AND(  OR(  K19="x",K19="補",K19="婚",K19="公",K19="病",K19="事",K19="x榮18-22"  ),OR(L19=""), $AP19 =""  ),"18收",  IF(  AND(  OR(  K19 ="榮14-18",K19 ="榮10-18",K19 ="榮06-18",K19 ="病14-18"  ),OR(  L19 ="x",L19="補",L19="婚",L19="公",L19="病",L19="事",L19="x"  ), $AP19 =""),"18放早走",  IF(  AND(  OR(  K19 =""),OR(  L19 ="x",L19="補",L19="婚",L19="公",L19="病",L19="事",L19="x榮*",L19="榮",L19="榮-22"  ), $AP19 =""),"18放",  IF(  AND(  OR(  K19="當日退伍"  ),OR(  L19="退伍",L19="退", L19=""  ), $AP19 =""),"當日退伍",  IF(AND(  OR(K19="退",K19="退伍" ), OR(L19="退",L19="退伍" ), $AP19 =""),"退伍","全日勤"  )  )  )  )  )  )  )  )  )  )  ),"")</f>
        <v>全日勤</v>
      </c>
      <c r="L118" s="65" t="str">
        <f ca="1">IF(   (ROW(AX19)-1)&lt;=暫1!$B$2,           IF(  AND(  OR(  L19="x",L19="補"  ), OR(  M19 ="x",M19="補",M19="x榮18-22",M19="x公18-22",M19="x榮22-08"  ), $AP19 =""),"全日休",  IF(  AND(  OR(  L19="x",L19="病"  ), OR(  M19 ="病"  ), $AP19 =""),"病(事)假",  IF(  AND(  OR(  L19="x",L19="補"  ), OR(  M19 ="補"  ), $AP19 =""),"補休",  IF(  AND(  OR(  L19="x",L19="喪"  ), OR(  M19 ="喪"  ), $AP19 =""),"喪假",  IF(  AND(  OR(  L19="x",L19="婚",L19="產"  ), OR(  M19 ="婚",M19="產"  ), $AP19 =""),"婚(產)假",  IF(  AND(  OR(  L19="x",L19="公"  ), OR(  M19 ="公"  ), $AP19 =""),"公假",  IF(  AND(  OR(  L19="x",L19="補",L19="婚",L19="公",L19="病",L19="事",L19="x榮18-22"  ),OR(M19=""), $AP19 =""  ),"18收",  IF(  AND(  OR(  L19 ="榮14-18",L19 ="榮10-18",L19 ="榮06-18",L19 ="病14-18"  ),OR(  M19 ="x",M19="補",M19="婚",M19="公",M19="病",M19="事",M19="x"  ), $AP19 =""),"18放早走",  IF(  AND(  OR(  L19 =""),OR(  M19 ="x",M19="補",M19="婚",M19="公",M19="病",M19="事",M19="x榮*",M19="榮",M19="榮-22"  ), $AP19 =""),"18放",  IF(  AND(  OR(  L19="當日退伍"  ),OR(  M19="退伍",M19="退", M19=""  ), $AP19 =""),"當日退伍",  IF(AND(  OR(L19="退",L19="退伍" ), OR(M19="退",M19="退伍" ), $AP19 =""),"退伍","全日勤"  )  )  )  )  )  )  )  )  )  )  ),"")</f>
        <v>全日勤</v>
      </c>
      <c r="M118" s="65" t="str">
        <f ca="1">IF(   (ROW(AY19)-1)&lt;=暫1!$B$2,           IF(  AND(  OR(  M19="x",M19="補"  ), OR(  N19 ="x",N19="補",N19="x榮18-22",N19="x公18-22",N19="x榮22-08"  ), $AP19 =""),"全日休",  IF(  AND(  OR(  M19="x",M19="病"  ), OR(  N19 ="病"  ), $AP19 =""),"病(事)假",  IF(  AND(  OR(  M19="x",M19="補"  ), OR(  N19 ="補"  ), $AP19 =""),"補休",  IF(  AND(  OR(  M19="x",M19="喪"  ), OR(  N19 ="喪"  ), $AP19 =""),"喪假",  IF(  AND(  OR(  M19="x",M19="婚",M19="產"  ), OR(  N19 ="婚",N19="產"  ), $AP19 =""),"婚(產)假",  IF(  AND(  OR(  M19="x",M19="公"  ), OR(  N19 ="公"  ), $AP19 =""),"公假",  IF(  AND(  OR(  M19="x",M19="補",M19="婚",M19="公",M19="病",M19="事",M19="x榮18-22"  ),OR(N19=""), $AP19 =""  ),"18收",  IF(  AND(  OR(  M19 ="榮14-18",M19 ="榮10-18",M19 ="榮06-18",M19 ="病14-18"  ),OR(  N19 ="x",N19="補",N19="婚",N19="公",N19="病",N19="事",N19="x"  ), $AP19 =""),"18放早走",  IF(  AND(  OR(  M19 =""),OR(  N19 ="x",N19="補",N19="婚",N19="公",N19="病",N19="事",N19="x榮*",N19="榮",N19="榮-22"  ), $AP19 =""),"18放",  IF(  AND(  OR(  M19="當日退伍"  ),OR(  N19="退伍",N19="退", N19=""  ), $AP19 =""),"當日退伍",  IF(AND(  OR(M19="退",M19="退伍" ), OR(N19="退",N19="退伍" ), $AP19 =""),"退伍","全日勤"  )  )  )  )  )  )  )  )  )  )  ),"")</f>
        <v>全日勤</v>
      </c>
      <c r="N118" s="65" t="str">
        <f ca="1">IF(   (ROW(AZ19)-1)&lt;=暫1!$B$2,           IF(  AND(  OR(  N19="x",N19="補"  ), OR(  O19 ="x",O19="補",O19="x榮18-22",O19="x公18-22",O19="x榮22-08"  ), $AP19 =""),"全日休",  IF(  AND(  OR(  N19="x",N19="病"  ), OR(  O19 ="病"  ), $AP19 =""),"病(事)假",  IF(  AND(  OR(  N19="x",N19="補"  ), OR(  O19 ="補"  ), $AP19 =""),"補休",  IF(  AND(  OR(  N19="x",N19="喪"  ), OR(  O19 ="喪"  ), $AP19 =""),"喪假",  IF(  AND(  OR(  N19="x",N19="婚",N19="產"  ), OR(  O19 ="婚",O19="產"  ), $AP19 =""),"婚(產)假",  IF(  AND(  OR(  N19="x",N19="公"  ), OR(  O19 ="公"  ), $AP19 =""),"公假",  IF(  AND(  OR(  N19="x",N19="補",N19="婚",N19="公",N19="病",N19="事",N19="x榮18-22"  ),OR(O19=""), $AP19 =""  ),"18收",  IF(  AND(  OR(  N19 ="榮14-18",N19 ="榮10-18",N19 ="榮06-18",N19 ="病14-18"  ),OR(  O19 ="x",O19="補",O19="婚",O19="公",O19="病",O19="事",O19="x"  ), $AP19 =""),"18放早走",  IF(  AND(  OR(  N19 =""),OR(  O19 ="x",O19="補",O19="婚",O19="公",O19="病",O19="事",O19="x榮*",O19="榮",O19="榮-22"  ), $AP19 =""),"18放",  IF(  AND(  OR(  N19="當日退伍"  ),OR(  O19="退伍",O19="退", O19=""  ), $AP19 =""),"當日退伍",  IF(AND(  OR(N19="退",N19="退伍" ), OR(O19="退",O19="退伍" ), $AP19 =""),"退伍","全日勤"  )  )  )  )  )  )  )  )  )  )  ),"")</f>
        <v>全日勤</v>
      </c>
      <c r="O118" s="65" t="str">
        <f ca="1">IF(   (ROW(BA19)-1)&lt;=暫1!$B$2,           IF(  AND(  OR(  O19="x",O19="補"  ), OR(  P19 ="x",P19="補",P19="x榮18-22",P19="x公18-22",P19="x榮22-08"  ), $AP19 =""),"全日休",  IF(  AND(  OR(  O19="x",O19="病"  ), OR(  P19 ="病"  ), $AP19 =""),"病(事)假",  IF(  AND(  OR(  O19="x",O19="補"  ), OR(  P19 ="補"  ), $AP19 =""),"補休",  IF(  AND(  OR(  O19="x",O19="喪"  ), OR(  P19 ="喪"  ), $AP19 =""),"喪假",  IF(  AND(  OR(  O19="x",O19="婚",O19="產"  ), OR(  P19 ="婚",P19="產"  ), $AP19 =""),"婚(產)假",  IF(  AND(  OR(  O19="x",O19="公"  ), OR(  P19 ="公"  ), $AP19 =""),"公假",  IF(  AND(  OR(  O19="x",O19="補",O19="婚",O19="公",O19="病",O19="事",O19="x榮18-22"  ),OR(P19=""), $AP19 =""  ),"18收",  IF(  AND(  OR(  O19 ="榮14-18",O19 ="榮10-18",O19 ="榮06-18",O19 ="病14-18"  ),OR(  P19 ="x",P19="補",P19="婚",P19="公",P19="病",P19="事",P19="x"  ), $AP19 =""),"18放早走",  IF(  AND(  OR(  O19 =""),OR(  P19 ="x",P19="補",P19="婚",P19="公",P19="病",P19="事",P19="x榮*",P19="榮",P19="榮-22"  ), $AP19 =""),"18放",  IF(  AND(  OR(  O19="當日退伍"  ),OR(  P19="退伍",P19="退", P19=""  ), $AP19 =""),"當日退伍",  IF(AND(  OR(O19="退",O19="退伍" ), OR(P19="退",P19="退伍" ), $AP19 =""),"退伍","全日勤"  )  )  )  )  )  )  )  )  )  )  ),"")</f>
        <v>全日勤</v>
      </c>
      <c r="P118" s="65" t="str">
        <f ca="1">IF(   (ROW(BB19)-1)&lt;=暫1!$B$2,           IF(  AND(  OR(  P19="x",P19="補"  ), OR(  Q19 ="x",Q19="補",Q19="x榮18-22",Q19="x公18-22",Q19="x榮22-08"  ), $AP19 =""),"全日休",  IF(  AND(  OR(  P19="x",P19="病"  ), OR(  Q19 ="病"  ), $AP19 =""),"病(事)假",  IF(  AND(  OR(  P19="x",P19="補"  ), OR(  Q19 ="補"  ), $AP19 =""),"補休",  IF(  AND(  OR(  P19="x",P19="喪"  ), OR(  Q19 ="喪"  ), $AP19 =""),"喪假",  IF(  AND(  OR(  P19="x",P19="婚",P19="產"  ), OR(  Q19 ="婚",Q19="產"  ), $AP19 =""),"婚(產)假",  IF(  AND(  OR(  P19="x",P19="公"  ), OR(  Q19 ="公"  ), $AP19 =""),"公假",  IF(  AND(  OR(  P19="x",P19="補",P19="婚",P19="公",P19="病",P19="事",P19="x榮18-22"  ),OR(Q19=""), $AP19 =""  ),"18收",  IF(  AND(  OR(  P19 ="榮14-18",P19 ="榮10-18",P19 ="榮06-18",P19 ="病14-18"  ),OR(  Q19 ="x",Q19="補",Q19="婚",Q19="公",Q19="病",Q19="事",Q19="x"  ), $AP19 =""),"18放早走",  IF(  AND(  OR(  P19 =""),OR(  Q19 ="x",Q19="補",Q19="婚",Q19="公",Q19="病",Q19="事",Q19="x榮*",Q19="榮",Q19="榮-22"  ), $AP19 =""),"18放",  IF(  AND(  OR(  P19="當日退伍"  ),OR(  Q19="退伍",Q19="退", Q19=""  ), $AP19 =""),"當日退伍",  IF(AND(  OR(P19="退",P19="退伍" ), OR(Q19="退",Q19="退伍" ), $AP19 =""),"退伍","全日勤"  )  )  )  )  )  )  )  )  )  )  ),"")</f>
        <v>全日勤</v>
      </c>
      <c r="Q118" s="65" t="str">
        <f ca="1">IF(   (ROW(BC19)-1)&lt;=暫1!$B$2,           IF(  AND(  OR(  Q19="x",Q19="補"  ), OR(  R19 ="x",R19="補",R19="x榮18-22",R19="x公18-22",R19="x榮22-08"  ), $AP19 =""),"全日休",  IF(  AND(  OR(  Q19="x",Q19="病"  ), OR(  R19 ="病"  ), $AP19 =""),"病(事)假",  IF(  AND(  OR(  Q19="x",Q19="補"  ), OR(  R19 ="補"  ), $AP19 =""),"補休",  IF(  AND(  OR(  Q19="x",Q19="喪"  ), OR(  R19 ="喪"  ), $AP19 =""),"喪假",  IF(  AND(  OR(  Q19="x",Q19="婚",Q19="產"  ), OR(  R19 ="婚",R19="產"  ), $AP19 =""),"婚(產)假",  IF(  AND(  OR(  Q19="x",Q19="公"  ), OR(  R19 ="公"  ), $AP19 =""),"公假",  IF(  AND(  OR(  Q19="x",Q19="補",Q19="婚",Q19="公",Q19="病",Q19="事",Q19="x榮18-22"  ),OR(R19=""), $AP19 =""  ),"18收",  IF(  AND(  OR(  Q19 ="榮14-18",Q19 ="榮10-18",Q19 ="榮06-18",Q19 ="病14-18"  ),OR(  R19 ="x",R19="補",R19="婚",R19="公",R19="病",R19="事",R19="x"  ), $AP19 =""),"18放早走",  IF(  AND(  OR(  Q19 =""),OR(  R19 ="x",R19="補",R19="婚",R19="公",R19="病",R19="事",R19="x榮*",R19="榮",R19="榮-22"  ), $AP19 =""),"18放",  IF(  AND(  OR(  Q19="當日退伍"  ),OR(  R19="退伍",R19="退", R19=""  ), $AP19 =""),"當日退伍",  IF(AND(  OR(Q19="退",Q19="退伍" ), OR(R19="退",R19="退伍" ), $AP19 =""),"退伍","全日勤"  )  )  )  )  )  )  )  )  )  )  ),"")</f>
        <v>全日勤</v>
      </c>
      <c r="R118" s="65" t="str">
        <f ca="1">IF(   (ROW(BD19)-1)&lt;=暫1!$B$2,           IF(  AND(  OR(  R19="x",R19="補"  ), OR(  S19 ="x",S19="補",S19="x榮18-22",S19="x公18-22",S19="x榮22-08"  ), $AP19 =""),"全日休",  IF(  AND(  OR(  R19="x",R19="病"  ), OR(  S19 ="病"  ), $AP19 =""),"病(事)假",  IF(  AND(  OR(  R19="x",R19="補"  ), OR(  S19 ="補"  ), $AP19 =""),"補休",  IF(  AND(  OR(  R19="x",R19="喪"  ), OR(  S19 ="喪"  ), $AP19 =""),"喪假",  IF(  AND(  OR(  R19="x",R19="婚",R19="產"  ), OR(  S19 ="婚",S19="產"  ), $AP19 =""),"婚(產)假",  IF(  AND(  OR(  R19="x",R19="公"  ), OR(  S19 ="公"  ), $AP19 =""),"公假",  IF(  AND(  OR(  R19="x",R19="補",R19="婚",R19="公",R19="病",R19="事",R19="x榮18-22"  ),OR(S19=""), $AP19 =""  ),"18收",  IF(  AND(  OR(  R19 ="榮14-18",R19 ="榮10-18",R19 ="榮06-18",R19 ="病14-18"  ),OR(  S19 ="x",S19="補",S19="婚",S19="公",S19="病",S19="事",S19="x"  ), $AP19 =""),"18放早走",  IF(  AND(  OR(  R19 =""),OR(  S19 ="x",S19="補",S19="婚",S19="公",S19="病",S19="事",S19="x榮*",S19="榮",S19="榮-22"  ), $AP19 =""),"18放",  IF(  AND(  OR(  R19="當日退伍"  ),OR(  S19="退伍",S19="退", S19=""  ), $AP19 =""),"當日退伍",  IF(AND(  OR(R19="退",R19="退伍" ), OR(S19="退",S19="退伍" ), $AP19 =""),"退伍","全日勤"  )  )  )  )  )  )  )  )  )  )  ),"")</f>
        <v>全日勤</v>
      </c>
      <c r="S118" s="65" t="str">
        <f ca="1">IF(   (ROW(BE19)-1)&lt;=暫1!$B$2,           IF(  AND(  OR(  S19="x",S19="補"  ), OR(  T19 ="x",T19="補",T19="x榮18-22",T19="x公18-22",T19="x榮22-08"  ), $AP19 =""),"全日休",  IF(  AND(  OR(  S19="x",S19="病"  ), OR(  T19 ="病"  ), $AP19 =""),"病(事)假",  IF(  AND(  OR(  S19="x",S19="補"  ), OR(  T19 ="補"  ), $AP19 =""),"補休",  IF(  AND(  OR(  S19="x",S19="喪"  ), OR(  T19 ="喪"  ), $AP19 =""),"喪假",  IF(  AND(  OR(  S19="x",S19="婚",S19="產"  ), OR(  T19 ="婚",T19="產"  ), $AP19 =""),"婚(產)假",  IF(  AND(  OR(  S19="x",S19="公"  ), OR(  T19 ="公"  ), $AP19 =""),"公假",  IF(  AND(  OR(  S19="x",S19="補",S19="婚",S19="公",S19="病",S19="事",S19="x榮18-22"  ),OR(T19=""), $AP19 =""  ),"18收",  IF(  AND(  OR(  S19 ="榮14-18",S19 ="榮10-18",S19 ="榮06-18",S19 ="病14-18"  ),OR(  T19 ="x",T19="補",T19="婚",T19="公",T19="病",T19="事",T19="x"  ), $AP19 =""),"18放早走",  IF(  AND(  OR(  S19 =""),OR(  T19 ="x",T19="補",T19="婚",T19="公",T19="病",T19="事",T19="x榮*",T19="榮",T19="榮-22"  ), $AP19 =""),"18放",  IF(  AND(  OR(  S19="當日退伍"  ),OR(  T19="退伍",T19="退", T19=""  ), $AP19 =""),"當日退伍",  IF(AND(  OR(S19="退",S19="退伍" ), OR(T19="退",T19="退伍" ), $AP19 =""),"退伍","全日勤"  )  )  )  )  )  )  )  )  )  )  ),"")</f>
        <v>全日勤</v>
      </c>
      <c r="T118" s="65" t="str">
        <f ca="1">IF(   (ROW(BF19)-1)&lt;=暫1!$B$2,           IF(  AND(  OR(  T19="x",T19="補"  ), OR(  U19 ="x",U19="補",U19="x榮18-22",U19="x公18-22",U19="x榮22-08"  ), $AP19 =""),"全日休",  IF(  AND(  OR(  T19="x",T19="病"  ), OR(  U19 ="病"  ), $AP19 =""),"病(事)假",  IF(  AND(  OR(  T19="x",T19="補"  ), OR(  U19 ="補"  ), $AP19 =""),"補休",  IF(  AND(  OR(  T19="x",T19="喪"  ), OR(  U19 ="喪"  ), $AP19 =""),"喪假",  IF(  AND(  OR(  T19="x",T19="婚",T19="產"  ), OR(  U19 ="婚",U19="產"  ), $AP19 =""),"婚(產)假",  IF(  AND(  OR(  T19="x",T19="公"  ), OR(  U19 ="公"  ), $AP19 =""),"公假",  IF(  AND(  OR(  T19="x",T19="補",T19="婚",T19="公",T19="病",T19="事",T19="x榮18-22"  ),OR(U19=""), $AP19 =""  ),"18收",  IF(  AND(  OR(  T19 ="榮14-18",T19 ="榮10-18",T19 ="榮06-18",T19 ="病14-18"  ),OR(  U19 ="x",U19="補",U19="婚",U19="公",U19="病",U19="事",U19="x"  ), $AP19 =""),"18放早走",  IF(  AND(  OR(  T19 =""),OR(  U19 ="x",U19="補",U19="婚",U19="公",U19="病",U19="事",U19="x榮*",U19="榮",U19="榮-22"  ), $AP19 =""),"18放",  IF(  AND(  OR(  T19="當日退伍"  ),OR(  U19="退伍",U19="退", U19=""  ), $AP19 =""),"當日退伍",  IF(AND(  OR(T19="退",T19="退伍" ), OR(U19="退",U19="退伍" ), $AP19 =""),"退伍","全日勤"  )  )  )  )  )  )  )  )  )  )  ),"")</f>
        <v>全日勤</v>
      </c>
      <c r="U118" s="65" t="str">
        <f ca="1">IF(   (ROW(BG19)-1)&lt;=暫1!$B$2,           IF(  AND(  OR(  U19="x",U19="補"  ), OR(  V19 ="x",V19="補",V19="x榮18-22",V19="x公18-22",V19="x榮22-08"  ), $AP19 =""),"全日休",  IF(  AND(  OR(  U19="x",U19="病"  ), OR(  V19 ="病"  ), $AP19 =""),"病(事)假",  IF(  AND(  OR(  U19="x",U19="補"  ), OR(  V19 ="補"  ), $AP19 =""),"補休",  IF(  AND(  OR(  U19="x",U19="喪"  ), OR(  V19 ="喪"  ), $AP19 =""),"喪假",  IF(  AND(  OR(  U19="x",U19="婚",U19="產"  ), OR(  V19 ="婚",V19="產"  ), $AP19 =""),"婚(產)假",  IF(  AND(  OR(  U19="x",U19="公"  ), OR(  V19 ="公"  ), $AP19 =""),"公假",  IF(  AND(  OR(  U19="x",U19="補",U19="婚",U19="公",U19="病",U19="事",U19="x榮18-22"  ),OR(V19=""), $AP19 =""  ),"18收",  IF(  AND(  OR(  U19 ="榮14-18",U19 ="榮10-18",U19 ="榮06-18",U19 ="病14-18"  ),OR(  V19 ="x",V19="補",V19="婚",V19="公",V19="病",V19="事",V19="x"  ), $AP19 =""),"18放早走",  IF(  AND(  OR(  U19 =""),OR(  V19 ="x",V19="補",V19="婚",V19="公",V19="病",V19="事",V19="x榮*",V19="榮",V19="榮-22"  ), $AP19 =""),"18放",  IF(  AND(  OR(  U19="當日退伍"  ),OR(  V19="退伍",V19="退", V19=""  ), $AP19 =""),"當日退伍",  IF(AND(  OR(U19="退",U19="退伍" ), OR(V19="退",V19="退伍" ), $AP19 =""),"退伍","全日勤"  )  )  )  )  )  )  )  )  )  )  ),"")</f>
        <v>全日勤</v>
      </c>
      <c r="V118" s="65" t="str">
        <f ca="1">IF(   (ROW(BH19)-1)&lt;=暫1!$B$2,           IF(  AND(  OR(  V19="x",V19="補"  ), OR(  W19 ="x",W19="補",W19="x榮18-22",W19="x公18-22",W19="x榮22-08"  ), $AP19 =""),"全日休",  IF(  AND(  OR(  V19="x",V19="病"  ), OR(  W19 ="病"  ), $AP19 =""),"病(事)假",  IF(  AND(  OR(  V19="x",V19="補"  ), OR(  W19 ="補"  ), $AP19 =""),"補休",  IF(  AND(  OR(  V19="x",V19="喪"  ), OR(  W19 ="喪"  ), $AP19 =""),"喪假",  IF(  AND(  OR(  V19="x",V19="婚",V19="產"  ), OR(  W19 ="婚",W19="產"  ), $AP19 =""),"婚(產)假",  IF(  AND(  OR(  V19="x",V19="公"  ), OR(  W19 ="公"  ), $AP19 =""),"公假",  IF(  AND(  OR(  V19="x",V19="補",V19="婚",V19="公",V19="病",V19="事",V19="x榮18-22"  ),OR(W19=""), $AP19 =""  ),"18收",  IF(  AND(  OR(  V19 ="榮14-18",V19 ="榮10-18",V19 ="榮06-18",V19 ="病14-18"  ),OR(  W19 ="x",W19="補",W19="婚",W19="公",W19="病",W19="事",W19="x"  ), $AP19 =""),"18放早走",  IF(  AND(  OR(  V19 =""),OR(  W19 ="x",W19="補",W19="婚",W19="公",W19="病",W19="事",W19="x榮*",W19="榮",W19="榮-22"  ), $AP19 =""),"18放",  IF(  AND(  OR(  V19="當日退伍"  ),OR(  W19="退伍",W19="退", W19=""  ), $AP19 =""),"當日退伍",  IF(AND(  OR(V19="退",V19="退伍" ), OR(W19="退",W19="退伍" ), $AP19 =""),"退伍","全日勤"  )  )  )  )  )  )  )  )  )  )  ),"")</f>
        <v>全日勤</v>
      </c>
      <c r="W118" s="65" t="str">
        <f ca="1">IF(   (ROW(BI19)-1)&lt;=暫1!$B$2,           IF(  AND(  OR(  W19="x",W19="補"  ), OR(  X19 ="x",X19="補",X19="x榮18-22",X19="x公18-22",X19="x榮22-08"  ), $AP19 =""),"全日休",  IF(  AND(  OR(  W19="x",W19="病"  ), OR(  X19 ="病"  ), $AP19 =""),"病(事)假",  IF(  AND(  OR(  W19="x",W19="補"  ), OR(  X19 ="補"  ), $AP19 =""),"補休",  IF(  AND(  OR(  W19="x",W19="喪"  ), OR(  X19 ="喪"  ), $AP19 =""),"喪假",  IF(  AND(  OR(  W19="x",W19="婚",W19="產"  ), OR(  X19 ="婚",X19="產"  ), $AP19 =""),"婚(產)假",  IF(  AND(  OR(  W19="x",W19="公"  ), OR(  X19 ="公"  ), $AP19 =""),"公假",  IF(  AND(  OR(  W19="x",W19="補",W19="婚",W19="公",W19="病",W19="事",W19="x榮18-22"  ),OR(X19=""), $AP19 =""  ),"18收",  IF(  AND(  OR(  W19 ="榮14-18",W19 ="榮10-18",W19 ="榮06-18",W19 ="病14-18"  ),OR(  X19 ="x",X19="補",X19="婚",X19="公",X19="病",X19="事",X19="x"  ), $AP19 =""),"18放早走",  IF(  AND(  OR(  W19 =""),OR(  X19 ="x",X19="補",X19="婚",X19="公",X19="病",X19="事",X19="x榮*",X19="榮",X19="榮-22"  ), $AP19 =""),"18放",  IF(  AND(  OR(  W19="當日退伍"  ),OR(  X19="退伍",X19="退", X19=""  ), $AP19 =""),"當日退伍",  IF(AND(  OR(W19="退",W19="退伍" ), OR(X19="退",X19="退伍" ), $AP19 =""),"退伍","全日勤"  )  )  )  )  )  )  )  )  )  )  ),"")</f>
        <v>全日勤</v>
      </c>
      <c r="X118" s="65" t="str">
        <f ca="1">IF(   (ROW(BJ19)-1)&lt;=暫1!$B$2,           IF(  AND(  OR(  X19="x",X19="補"  ), OR(  Y19 ="x",Y19="補",Y19="x榮18-22",Y19="x公18-22",Y19="x榮22-08"  ), $AP19 =""),"全日休",  IF(  AND(  OR(  X19="x",X19="病"  ), OR(  Y19 ="病"  ), $AP19 =""),"病(事)假",  IF(  AND(  OR(  X19="x",X19="補"  ), OR(  Y19 ="補"  ), $AP19 =""),"補休",  IF(  AND(  OR(  X19="x",X19="喪"  ), OR(  Y19 ="喪"  ), $AP19 =""),"喪假",  IF(  AND(  OR(  X19="x",X19="婚",X19="產"  ), OR(  Y19 ="婚",Y19="產"  ), $AP19 =""),"婚(產)假",  IF(  AND(  OR(  X19="x",X19="公"  ), OR(  Y19 ="公"  ), $AP19 =""),"公假",  IF(  AND(  OR(  X19="x",X19="補",X19="婚",X19="公",X19="病",X19="事",X19="x榮18-22"  ),OR(Y19=""), $AP19 =""  ),"18收",  IF(  AND(  OR(  X19 ="榮14-18",X19 ="榮10-18",X19 ="榮06-18",X19 ="病14-18"  ),OR(  Y19 ="x",Y19="補",Y19="婚",Y19="公",Y19="病",Y19="事",Y19="x"  ), $AP19 =""),"18放早走",  IF(  AND(  OR(  X19 =""),OR(  Y19 ="x",Y19="補",Y19="婚",Y19="公",Y19="病",Y19="事",Y19="x榮*",Y19="榮",Y19="榮-22"  ), $AP19 =""),"18放",  IF(  AND(  OR(  X19="當日退伍"  ),OR(  Y19="退伍",Y19="退", Y19=""  ), $AP19 =""),"當日退伍",  IF(AND(  OR(X19="退",X19="退伍" ), OR(Y19="退",Y19="退伍" ), $AP19 =""),"退伍","全日勤"  )  )  )  )  )  )  )  )  )  )  ),"")</f>
        <v>全日勤</v>
      </c>
      <c r="Y118" s="65" t="str">
        <f ca="1">IF(   (ROW(BK19)-1)&lt;=暫1!$B$2,           IF(  AND(  OR(  Y19="x",Y19="補"  ), OR(  Z19 ="x",Z19="補",Z19="x榮18-22",Z19="x公18-22",Z19="x榮22-08"  ), $AP19 =""),"全日休",  IF(  AND(  OR(  Y19="x",Y19="病"  ), OR(  Z19 ="病"  ), $AP19 =""),"病(事)假",  IF(  AND(  OR(  Y19="x",Y19="補"  ), OR(  Z19 ="補"  ), $AP19 =""),"補休",  IF(  AND(  OR(  Y19="x",Y19="喪"  ), OR(  Z19 ="喪"  ), $AP19 =""),"喪假",  IF(  AND(  OR(  Y19="x",Y19="婚",Y19="產"  ), OR(  Z19 ="婚",Z19="產"  ), $AP19 =""),"婚(產)假",  IF(  AND(  OR(  Y19="x",Y19="公"  ), OR(  Z19 ="公"  ), $AP19 =""),"公假",  IF(  AND(  OR(  Y19="x",Y19="補",Y19="婚",Y19="公",Y19="病",Y19="事",Y19="x榮18-22"  ),OR(Z19=""), $AP19 =""  ),"18收",  IF(  AND(  OR(  Y19 ="榮14-18",Y19 ="榮10-18",Y19 ="榮06-18",Y19 ="病14-18"  ),OR(  Z19 ="x",Z19="補",Z19="婚",Z19="公",Z19="病",Z19="事",Z19="x"  ), $AP19 =""),"18放早走",  IF(  AND(  OR(  Y19 =""),OR(  Z19 ="x",Z19="補",Z19="婚",Z19="公",Z19="病",Z19="事",Z19="x榮*",Z19="榮",Z19="榮-22"  ), $AP19 =""),"18放",  IF(  AND(  OR(  Y19="當日退伍"  ),OR(  Z19="退伍",Z19="退", Z19=""  ), $AP19 =""),"當日退伍",  IF(AND(  OR(Y19="退",Y19="退伍" ), OR(Z19="退",Z19="退伍" ), $AP19 =""),"退伍","全日勤"  )  )  )  )  )  )  )  )  )  )  ),"")</f>
        <v>全日勤</v>
      </c>
      <c r="Z118" s="65" t="str">
        <f ca="1">IF(   (ROW(BL19)-1)&lt;=暫1!$B$2,           IF(  AND(  OR(  Z19="x",Z19="補"  ), OR(  AA19 ="x",AA19="補",AA19="x榮18-22",AA19="x公18-22",AA19="x榮22-08"  ), $AP19 =""),"全日休",  IF(  AND(  OR(  Z19="x",Z19="病"  ), OR(  AA19 ="病"  ), $AP19 =""),"病(事)假",  IF(  AND(  OR(  Z19="x",Z19="補"  ), OR(  AA19 ="補"  ), $AP19 =""),"補休",  IF(  AND(  OR(  Z19="x",Z19="喪"  ), OR(  AA19 ="喪"  ), $AP19 =""),"喪假",  IF(  AND(  OR(  Z19="x",Z19="婚",Z19="產"  ), OR(  AA19 ="婚",AA19="產"  ), $AP19 =""),"婚(產)假",  IF(  AND(  OR(  Z19="x",Z19="公"  ), OR(  AA19 ="公"  ), $AP19 =""),"公假",  IF(  AND(  OR(  Z19="x",Z19="補",Z19="婚",Z19="公",Z19="病",Z19="事",Z19="x榮18-22"  ),OR(AA19=""), $AP19 =""  ),"18收",  IF(  AND(  OR(  Z19 ="榮14-18",Z19 ="榮10-18",Z19 ="榮06-18",Z19 ="病14-18"  ),OR(  AA19 ="x",AA19="補",AA19="婚",AA19="公",AA19="病",AA19="事",AA19="x"  ), $AP19 =""),"18放早走",  IF(  AND(  OR(  Z19 =""),OR(  AA19 ="x",AA19="補",AA19="婚",AA19="公",AA19="病",AA19="事",AA19="x榮*",AA19="榮",AA19="榮-22"  ), $AP19 =""),"18放",  IF(  AND(  OR(  Z19="當日退伍"  ),OR(  AA19="退伍",AA19="退", AA19=""  ), $AP19 =""),"當日退伍",  IF(AND(  OR(Z19="退",Z19="退伍" ), OR(AA19="退",AA19="退伍" ), $AP19 =""),"退伍","全日勤"  )  )  )  )  )  )  )  )  )  )  ),"")</f>
        <v>18放</v>
      </c>
      <c r="AA118" s="65" t="str">
        <f ca="1">IF(   (ROW(BM19)-1)&lt;=暫1!$B$2,           IF(  AND(  OR(  AA19="x",AA19="補"  ), OR(  AB19 ="x",AB19="補",AB19="x榮18-22",AB19="x公18-22",AB19="x榮22-08"  ), $AP19 =""),"全日休",  IF(  AND(  OR(  AA19="x",AA19="病"  ), OR(  AB19 ="病"  ), $AP19 =""),"病(事)假",  IF(  AND(  OR(  AA19="x",AA19="補"  ), OR(  AB19 ="補"  ), $AP19 =""),"補休",  IF(  AND(  OR(  AA19="x",AA19="喪"  ), OR(  AB19 ="喪"  ), $AP19 =""),"喪假",  IF(  AND(  OR(  AA19="x",AA19="婚",AA19="產"  ), OR(  AB19 ="婚",AB19="產"  ), $AP19 =""),"婚(產)假",  IF(  AND(  OR(  AA19="x",AA19="公"  ), OR(  AB19 ="公"  ), $AP19 =""),"公假",  IF(  AND(  OR(  AA19="x",AA19="補",AA19="婚",AA19="公",AA19="病",AA19="事",AA19="x榮18-22"  ),OR(AB19=""), $AP19 =""  ),"18收",  IF(  AND(  OR(  AA19 ="榮14-18",AA19 ="榮10-18",AA19 ="榮06-18",AA19 ="病14-18"  ),OR(  AB19 ="x",AB19="補",AB19="婚",AB19="公",AB19="病",AB19="事",AB19="x"  ), $AP19 =""),"18放早走",  IF(  AND(  OR(  AA19 =""),OR(  AB19 ="x",AB19="補",AB19="婚",AB19="公",AB19="病",AB19="事",AB19="x榮*",AB19="榮",AB19="榮-22"  ), $AP19 =""),"18放",  IF(  AND(  OR(  AA19="當日退伍"  ),OR(  AB19="退伍",AB19="退", AB19=""  ), $AP19 =""),"當日退伍",  IF(AND(  OR(AA19="退",AA19="退伍" ), OR(AB19="退",AB19="退伍" ), $AP19 =""),"退伍","全日勤"  )  )  )  )  )  )  )  )  )  )  ),"")</f>
        <v>全日休</v>
      </c>
      <c r="AB118" s="65" t="str">
        <f ca="1">IF(   (ROW(BN19)-1)&lt;=暫1!$B$2,           IF(  AND(  OR(  AB19="x",AB19="補"  ), OR(  AC19 ="x",AC19="補",AC19="x榮18-22",AC19="x公18-22",AC19="x榮22-08"  ), $AP19 =""),"全日休",  IF(  AND(  OR(  AB19="x",AB19="病"  ), OR(  AC19 ="病"  ), $AP19 =""),"病(事)假",  IF(  AND(  OR(  AB19="x",AB19="補"  ), OR(  AC19 ="補"  ), $AP19 =""),"補休",  IF(  AND(  OR(  AB19="x",AB19="喪"  ), OR(  AC19 ="喪"  ), $AP19 =""),"喪假",  IF(  AND(  OR(  AB19="x",AB19="婚",AB19="產"  ), OR(  AC19 ="婚",AC19="產"  ), $AP19 =""),"婚(產)假",  IF(  AND(  OR(  AB19="x",AB19="公"  ), OR(  AC19 ="公"  ), $AP19 =""),"公假",  IF(  AND(  OR(  AB19="x",AB19="補",AB19="婚",AB19="公",AB19="病",AB19="事",AB19="x榮18-22"  ),OR(AC19=""), $AP19 =""  ),"18收",  IF(  AND(  OR(  AB19 ="榮14-18",AB19 ="榮10-18",AB19 ="榮06-18",AB19 ="病14-18"  ),OR(  AC19 ="x",AC19="補",AC19="婚",AC19="公",AC19="病",AC19="事",AC19="x"  ), $AP19 =""),"18放早走",  IF(  AND(  OR(  AB19 =""),OR(  AC19 ="x",AC19="補",AC19="婚",AC19="公",AC19="病",AC19="事",AC19="x榮*",AC19="榮",AC19="榮-22"  ), $AP19 =""),"18放",  IF(  AND(  OR(  AB19="當日退伍"  ),OR(  AC19="退伍",AC19="退", AC19=""  ), $AP19 =""),"當日退伍",  IF(AND(  OR(AB19="退",AB19="退伍" ), OR(AC19="退",AC19="退伍" ), $AP19 =""),"退伍","全日勤"  )  )  )  )  )  )  )  )  )  )  ),"")</f>
        <v>全日休</v>
      </c>
      <c r="AC118" s="65" t="str">
        <f ca="1">IF(   (ROW(BO19)-1)&lt;=暫1!$B$2,           IF(  AND(  OR(  AC19="x",AC19="補"  ), OR(  AD19 ="x",AD19="補",AD19="x榮18-22",AD19="x公18-22",AD19="x榮22-08"  ), $AP19 =""),"全日休",  IF(  AND(  OR(  AC19="x",AC19="病"  ), OR(  AD19 ="病"  ), $AP19 =""),"病(事)假",  IF(  AND(  OR(  AC19="x",AC19="補"  ), OR(  AD19 ="補"  ), $AP19 =""),"補休",  IF(  AND(  OR(  AC19="x",AC19="喪"  ), OR(  AD19 ="喪"  ), $AP19 =""),"喪假",  IF(  AND(  OR(  AC19="x",AC19="婚",AC19="產"  ), OR(  AD19 ="婚",AD19="產"  ), $AP19 =""),"婚(產)假",  IF(  AND(  OR(  AC19="x",AC19="公"  ), OR(  AD19 ="公"  ), $AP19 =""),"公假",  IF(  AND(  OR(  AC19="x",AC19="補",AC19="婚",AC19="公",AC19="病",AC19="事",AC19="x榮18-22"  ),OR(AD19=""), $AP19 =""  ),"18收",  IF(  AND(  OR(  AC19 ="榮14-18",AC19 ="榮10-18",AC19 ="榮06-18",AC19 ="病14-18"  ),OR(  AD19 ="x",AD19="補",AD19="婚",AD19="公",AD19="病",AD19="事",AD19="x"  ), $AP19 =""),"18放早走",  IF(  AND(  OR(  AC19 =""),OR(  AD19 ="x",AD19="補",AD19="婚",AD19="公",AD19="病",AD19="事",AD19="x榮*",AD19="榮",AD19="榮-22"  ), $AP19 =""),"18放",  IF(  AND(  OR(  AC19="當日退伍"  ),OR(  AD19="退伍",AD19="退", AD19=""  ), $AP19 =""),"當日退伍",  IF(AND(  OR(AC19="退",AC19="退伍" ), OR(AD19="退",AD19="退伍" ), $AP19 =""),"退伍","全日勤"  )  )  )  )  )  )  )  )  )  )  ),"")</f>
        <v>全日休</v>
      </c>
      <c r="AD118" s="65" t="str">
        <f ca="1">IF(   (ROW(BP19)-1)&lt;=暫1!$B$2,           IF(  AND(  OR(  AD19="x",AD19="補"  ), OR(  AE19 ="x",AE19="補",AE19="x榮18-22",AE19="x公18-22",AE19="x榮22-08"  ), $AP19 =""),"全日休",  IF(  AND(  OR(  AD19="x",AD19="病"  ), OR(  AE19 ="病"  ), $AP19 =""),"病(事)假",  IF(  AND(  OR(  AD19="x",AD19="補"  ), OR(  AE19 ="補"  ), $AP19 =""),"補休",  IF(  AND(  OR(  AD19="x",AD19="喪"  ), OR(  AE19 ="喪"  ), $AP19 =""),"喪假",  IF(  AND(  OR(  AD19="x",AD19="婚",AD19="產"  ), OR(  AE19 ="婚",AE19="產"  ), $AP19 =""),"婚(產)假",  IF(  AND(  OR(  AD19="x",AD19="公"  ), OR(  AE19 ="公"  ), $AP19 =""),"公假",  IF(  AND(  OR(  AD19="x",AD19="補",AD19="婚",AD19="公",AD19="病",AD19="事",AD19="x榮18-22"  ),OR(AE19=""), $AP19 =""  ),"18收",  IF(  AND(  OR(  AD19 ="榮14-18",AD19 ="榮10-18",AD19 ="榮06-18",AD19 ="病14-18"  ),OR(  AE19 ="x",AE19="補",AE19="婚",AE19="公",AE19="病",AE19="事",AE19="x"  ), $AP19 =""),"18放早走",  IF(  AND(  OR(  AD19 =""),OR(  AE19 ="x",AE19="補",AE19="婚",AE19="公",AE19="病",AE19="事",AE19="x榮*",AE19="榮",AE19="榮-22"  ), $AP19 =""),"18放",  IF(  AND(  OR(  AD19="當日退伍"  ),OR(  AE19="退伍",AE19="退", AE19=""  ), $AP19 =""),"當日退伍",  IF(AND(  OR(AD19="退",AD19="退伍" ), OR(AE19="退",AE19="退伍" ), $AP19 =""),"退伍","全日勤"  )  )  )  )  )  )  )  )  )  )  ),"")</f>
        <v>18收</v>
      </c>
      <c r="AE118" s="65" t="str">
        <f ca="1">IF(   (ROW(BQ19)-1)&lt;=暫1!$B$2,           IF(  AND(  OR(  AE19="x",AE19="補"  ), OR(  AF19 ="x",AF19="補",AF19="x榮18-22",AF19="x公18-22",AF19="x榮22-08"  ), $AP19 =""),"全日休",  IF(  AND(  OR(  AE19="x",AE19="病"  ), OR(  AF19 ="病"  ), $AP19 =""),"病(事)假",  IF(  AND(  OR(  AE19="x",AE19="補"  ), OR(  AF19 ="補"  ), $AP19 =""),"補休",  IF(  AND(  OR(  AE19="x",AE19="喪"  ), OR(  AF19 ="喪"  ), $AP19 =""),"喪假",  IF(  AND(  OR(  AE19="x",AE19="婚",AE19="產"  ), OR(  AF19 ="婚",AF19="產"  ), $AP19 =""),"婚(產)假",  IF(  AND(  OR(  AE19="x",AE19="公"  ), OR(  AF19 ="公"  ), $AP19 =""),"公假",  IF(  AND(  OR(  AE19="x",AE19="補",AE19="婚",AE19="公",AE19="病",AE19="事",AE19="x榮18-22"  ),OR(AF19=""), $AP19 =""  ),"18收",  IF(  AND(  OR(  AE19 ="榮14-18",AE19 ="榮10-18",AE19 ="榮06-18",AE19 ="病14-18"  ),OR(  AF19 ="x",AF19="補",AF19="婚",AF19="公",AF19="病",AF19="事",AF19="x"  ), $AP19 =""),"18放早走",  IF(  AND(  OR(  AE19 =""),OR(  AF19 ="x",AF19="補",AF19="婚",AF19="公",AF19="病",AF19="事",AF19="x榮*",AF19="榮",AF19="榮-22"  ), $AP19 =""),"18放",  IF(  AND(  OR(  AE19="當日退伍"  ),OR(  AF19="退伍",AF19="退", AF19=""  ), $AP19 =""),"當日退伍",  IF(AND(  OR(AE19="退",AE19="退伍" ), OR(AF19="退",AF19="退伍" ), $AP19 =""),"退伍","全日勤"  )  )  )  )  )  )  )  )  )  )  ),"")</f>
        <v>全日勤</v>
      </c>
      <c r="AF118" s="65" t="str">
        <f ca="1">IF(   (ROW(BR19)-1)&lt;=暫1!$B$2,           IF(  AND(  OR(  AF19="x",AF19="補"  ), OR(  AG19 ="x",AG19="補",AG19="x榮18-22",AG19="x公18-22",AG19="x榮22-08"  ), $AP19 =""),"全日休",  IF(  AND(  OR(  AF19="x",AF19="病"  ), OR(  AG19 ="病"  ), $AP19 =""),"病(事)假",  IF(  AND(  OR(  AF19="x",AF19="補"  ), OR(  AG19 ="補"  ), $AP19 =""),"補休",  IF(  AND(  OR(  AF19="x",AF19="喪"  ), OR(  AG19 ="喪"  ), $AP19 =""),"喪假",  IF(  AND(  OR(  AF19="x",AF19="婚",AF19="產"  ), OR(  AG19 ="婚",AG19="產"  ), $AP19 =""),"婚(產)假",  IF(  AND(  OR(  AF19="x",AF19="公"  ), OR(  AG19 ="公"  ), $AP19 =""),"公假",  IF(  AND(  OR(  AF19="x",AF19="補",AF19="婚",AF19="公",AF19="病",AF19="事",AF19="x榮18-22"  ),OR(AG19=""), $AP19 =""  ),"18收",  IF(  AND(  OR(  AF19 ="榮14-18",AF19 ="榮10-18",AF19 ="榮06-18",AF19 ="病14-18"  ),OR(  AG19 ="x",AG19="補",AG19="婚",AG19="公",AG19="病",AG19="事",AG19="x"  ), $AP19 =""),"18放早走",  IF(  AND(  OR(  AF19 =""),OR(  AG19 ="x",AG19="補",AG19="婚",AG19="公",AG19="病",AG19="事",AG19="x榮*",AG19="榮",AG19="榮-22"  ), $AP19 =""),"18放",  IF(  AND(  OR(  AF19="當日退伍"  ),OR(  AG19="退伍",AG19="退", AG19=""  ), $AP19 =""),"當日退伍",  IF(AND(  OR(AF19="退",AF19="退伍" ), OR(AG19="退",AG19="退伍" ), $AP19 =""),"退伍","全日勤"  )  )  )  )  )  )  )  )  )  )  ),"")</f>
        <v>全日勤</v>
      </c>
      <c r="AG118" s="65" t="str">
        <f ca="1">IF(   (ROW(BS19)-1)&lt;=暫1!$B$2,           IF(  AND(  OR(  AG19="x",AG19="補"  ), OR(  AH19 ="x",AH19="補",AH19="x榮18-22",AH19="x公18-22",AH19="x榮22-08"  ), $AP19 =""),"全日休",  IF(  AND(  OR(  AG19="x",AG19="病"  ), OR(  AH19 ="病"  ), $AP19 =""),"病(事)假",  IF(  AND(  OR(  AG19="x",AG19="補"  ), OR(  AH19 ="補"  ), $AP19 =""),"補休",  IF(  AND(  OR(  AG19="x",AG19="喪"  ), OR(  AH19 ="喪"  ), $AP19 =""),"喪假",  IF(  AND(  OR(  AG19="x",AG19="婚",AG19="產"  ), OR(  AH19 ="婚",AH19="產"  ), $AP19 =""),"婚(產)假",  IF(  AND(  OR(  AG19="x",AG19="公"  ), OR(  AH19 ="公"  ), $AP19 =""),"公假",  IF(  AND(  OR(  AG19="x",AG19="補",AG19="婚",AG19="公",AG19="病",AG19="事",AG19="x榮18-22"  ),OR(AH19=""), $AP19 =""  ),"18收",  IF(  AND(  OR(  AG19 ="榮14-18",AG19 ="榮10-18",AG19 ="榮06-18",AG19 ="病14-18"  ),OR(  AH19 ="x",AH19="補",AH19="婚",AH19="公",AH19="病",AH19="事",AH19="x"  ), $AP19 =""),"18放早走",  IF(  AND(  OR(  AG19 =""),OR(  AH19 ="x",AH19="補",AH19="婚",AH19="公",AH19="病",AH19="事",AH19="x榮*",AH19="榮",AH19="榮-22"  ), $AP19 =""),"18放",  IF(  AND(  OR(  AG19="當日退伍"  ),OR(  AH19="退伍",AH19="退", AH19=""  ), $AP19 =""),"當日退伍",  IF(AND(  OR(AG19="退",AG19="退伍" ), OR(AH19="退",AH19="退伍" ), $AP19 =""),"退伍","全日勤"  )  )  )  )  )  )  )  )  )  )  ),"")</f>
        <v>全日勤</v>
      </c>
      <c r="AH118" s="65"/>
      <c r="AI118" s="65"/>
      <c r="AJ118" s="65"/>
      <c r="AO118" s="75"/>
      <c r="AP118" s="62"/>
      <c r="AU118" s="62"/>
      <c r="AY118" s="62"/>
      <c r="AZ118" s="62"/>
      <c r="BA118" s="62"/>
    </row>
    <row r="119" spans="1:55" ht="25.5" customHeight="1">
      <c r="A119" s="65">
        <f t="shared" si="14"/>
        <v>19</v>
      </c>
      <c r="B119" s="65" t="str">
        <f t="shared" si="15"/>
        <v>吳政銓</v>
      </c>
      <c r="C119" s="65" t="str">
        <f ca="1">IF(   (ROW(AO20)-1)&lt;=暫1!$B$2,           IF(  AND(  OR(  C20="x",C20="補"  ), OR(  D20 ="x",D20="補",D20="x榮18-22",D20="x公18-22",D20="x榮22-08"  ), $AP20 =""),"全日休",  IF(  AND(  OR(  C20="x",C20="病"  ), OR(  D20 ="病"  ), $AP20 =""),"病(事)假",  IF(  AND(  OR(  C20="x",C20="補"  ), OR(  D20 ="補"  ), $AP20 =""),"補休",  IF(  AND(  OR(  C20="x",C20="喪"  ), OR(  D20 ="喪"  ), $AP20 =""),"喪假",  IF(  AND(  OR(  C20="x",C20="婚",C20="產"  ), OR(  D20 ="婚",D20="產"  ), $AP20 =""),"婚(產)假",  IF(  AND(  OR(  C20="x",C20="公"  ), OR(  D20 ="公"  ), $AP20 =""),"公假",  IF(  AND(  OR(  C20="x",C20="補",C20="婚",C20="公",C20="病",C20="事",C20="x榮18-22"  ),OR(D20=""), $AP20 =""  ),"18收",  IF(  AND(  OR(  C20 ="榮14-18",C20 ="榮10-18",C20 ="榮06-18",C20 ="病14-18"  ),OR(  D20 ="x",D20="補",D20="婚",D20="公",D20="病",D20="事",D20="x"  ), $AP20 =""),"18放早走",  IF(  AND(  OR(  C20 =""),OR(  D20 ="x",D20="補",D20="婚",D20="公",D20="病",D20="事",D20="x榮*",D20="榮",D20="榮-22"  ), $AP20 =""),"18放",  IF(  AND(  OR(  C20="當日退伍"  ),OR(  D20="退伍",D20="退", D20=""  ), $AP20 =""),"當日退伍",  IF(AND(  OR(C20="退",C20="退伍" ), OR(D20="退",D20="退伍" ), $AP20 =""),"退伍","全日勤"  )  )  )  )  )  )  )  )  )  )  ),"")</f>
        <v>全日勤</v>
      </c>
      <c r="D119" s="65" t="str">
        <f ca="1">IF(   (ROW(AP20)-1)&lt;=暫1!$B$2,           IF(  AND(  OR(  D20="x",D20="補"  ), OR(  E20 ="x",E20="補",E20="x榮18-22",E20="x公18-22",E20="x榮22-08"  ), $AP20 =""),"全日休",  IF(  AND(  OR(  D20="x",D20="病"  ), OR(  E20 ="病"  ), $AP20 =""),"病(事)假",  IF(  AND(  OR(  D20="x",D20="補"  ), OR(  E20 ="補"  ), $AP20 =""),"補休",  IF(  AND(  OR(  D20="x",D20="喪"  ), OR(  E20 ="喪"  ), $AP20 =""),"喪假",  IF(  AND(  OR(  D20="x",D20="婚",D20="產"  ), OR(  E20 ="婚",E20="產"  ), $AP20 =""),"婚(產)假",  IF(  AND(  OR(  D20="x",D20="公"  ), OR(  E20 ="公"  ), $AP20 =""),"公假",  IF(  AND(  OR(  D20="x",D20="補",D20="婚",D20="公",D20="病",D20="事",D20="x榮18-22"  ),OR(E20=""), $AP20 =""  ),"18收",  IF(  AND(  OR(  D20 ="榮14-18",D20 ="榮10-18",D20 ="榮06-18",D20 ="病14-18"  ),OR(  E20 ="x",E20="補",E20="婚",E20="公",E20="病",E20="事",E20="x"  ), $AP20 =""),"18放早走",  IF(  AND(  OR(  D20 =""),OR(  E20 ="x",E20="補",E20="婚",E20="公",E20="病",E20="事",E20="x榮*",E20="榮",E20="榮-22"  ), $AP20 =""),"18放",  IF(  AND(  OR(  D20="當日退伍"  ),OR(  E20="退伍",E20="退", E20=""  ), $AP20 =""),"當日退伍",  IF(AND(  OR(D20="退",D20="退伍" ), OR(E20="退",E20="退伍" ), $AP20 =""),"退伍","全日勤"  )  )  )  )  )  )  )  )  )  )  ),"")</f>
        <v>全日勤</v>
      </c>
      <c r="E119" s="65" t="str">
        <f ca="1">IF(   (ROW(AQ20)-1)&lt;=暫1!$B$2,           IF(  AND(  OR(  E20="x",E20="補"  ), OR(  F20 ="x",F20="補",F20="x榮18-22",F20="x公18-22",F20="x榮22-08"  ), $AP20 =""),"全日休",  IF(  AND(  OR(  E20="x",E20="病"  ), OR(  F20 ="病"  ), $AP20 =""),"病(事)假",  IF(  AND(  OR(  E20="x",E20="補"  ), OR(  F20 ="補"  ), $AP20 =""),"補休",  IF(  AND(  OR(  E20="x",E20="喪"  ), OR(  F20 ="喪"  ), $AP20 =""),"喪假",  IF(  AND(  OR(  E20="x",E20="婚",E20="產"  ), OR(  F20 ="婚",F20="產"  ), $AP20 =""),"婚(產)假",  IF(  AND(  OR(  E20="x",E20="公"  ), OR(  F20 ="公"  ), $AP20 =""),"公假",  IF(  AND(  OR(  E20="x",E20="補",E20="婚",E20="公",E20="病",E20="事",E20="x榮18-22"  ),OR(F20=""), $AP20 =""  ),"18收",  IF(  AND(  OR(  E20 ="榮14-18",E20 ="榮10-18",E20 ="榮06-18",E20 ="病14-18"  ),OR(  F20 ="x",F20="補",F20="婚",F20="公",F20="病",F20="事",F20="x"  ), $AP20 =""),"18放早走",  IF(  AND(  OR(  E20 =""),OR(  F20 ="x",F20="補",F20="婚",F20="公",F20="病",F20="事",F20="x榮*",F20="榮",F20="榮-22"  ), $AP20 =""),"18放",  IF(  AND(  OR(  E20="當日退伍"  ),OR(  F20="退伍",F20="退", F20=""  ), $AP20 =""),"當日退伍",  IF(AND(  OR(E20="退",E20="退伍" ), OR(F20="退",F20="退伍" ), $AP20 =""),"退伍","全日勤"  )  )  )  )  )  )  )  )  )  )  ),"")</f>
        <v>全日勤</v>
      </c>
      <c r="F119" s="65" t="str">
        <f ca="1">IF(   (ROW(AR20)-1)&lt;=暫1!$B$2,           IF(  AND(  OR(  F20="x",F20="補"  ), OR(  G20 ="x",G20="補",G20="x榮18-22",G20="x公18-22",G20="x榮22-08"  ), $AP20 =""),"全日休",  IF(  AND(  OR(  F20="x",F20="病"  ), OR(  G20 ="病"  ), $AP20 =""),"病(事)假",  IF(  AND(  OR(  F20="x",F20="補"  ), OR(  G20 ="補"  ), $AP20 =""),"補休",  IF(  AND(  OR(  F20="x",F20="喪"  ), OR(  G20 ="喪"  ), $AP20 =""),"喪假",  IF(  AND(  OR(  F20="x",F20="婚",F20="產"  ), OR(  G20 ="婚",G20="產"  ), $AP20 =""),"婚(產)假",  IF(  AND(  OR(  F20="x",F20="公"  ), OR(  G20 ="公"  ), $AP20 =""),"公假",  IF(  AND(  OR(  F20="x",F20="補",F20="婚",F20="公",F20="病",F20="事",F20="x榮18-22"  ),OR(G20=""), $AP20 =""  ),"18收",  IF(  AND(  OR(  F20 ="榮14-18",F20 ="榮10-18",F20 ="榮06-18",F20 ="病14-18"  ),OR(  G20 ="x",G20="補",G20="婚",G20="公",G20="病",G20="事",G20="x"  ), $AP20 =""),"18放早走",  IF(  AND(  OR(  F20 =""),OR(  G20 ="x",G20="補",G20="婚",G20="公",G20="病",G20="事",G20="x榮*",G20="榮",G20="榮-22"  ), $AP20 =""),"18放",  IF(  AND(  OR(  F20="當日退伍"  ),OR(  G20="退伍",G20="退", G20=""  ), $AP20 =""),"當日退伍",  IF(AND(  OR(F20="退",F20="退伍" ), OR(G20="退",G20="退伍" ), $AP20 =""),"退伍","全日勤"  )  )  )  )  )  )  )  )  )  )  ),"")</f>
        <v>全日勤</v>
      </c>
      <c r="G119" s="65" t="str">
        <f ca="1">IF(   (ROW(AS20)-1)&lt;=暫1!$B$2,           IF(  AND(  OR(  G20="x",G20="補"  ), OR(  H20 ="x",H20="補",H20="x榮18-22",H20="x公18-22",H20="x榮22-08"  ), $AP20 =""),"全日休",  IF(  AND(  OR(  G20="x",G20="病"  ), OR(  H20 ="病"  ), $AP20 =""),"病(事)假",  IF(  AND(  OR(  G20="x",G20="補"  ), OR(  H20 ="補"  ), $AP20 =""),"補休",  IF(  AND(  OR(  G20="x",G20="喪"  ), OR(  H20 ="喪"  ), $AP20 =""),"喪假",  IF(  AND(  OR(  G20="x",G20="婚",G20="產"  ), OR(  H20 ="婚",H20="產"  ), $AP20 =""),"婚(產)假",  IF(  AND(  OR(  G20="x",G20="公"  ), OR(  H20 ="公"  ), $AP20 =""),"公假",  IF(  AND(  OR(  G20="x",G20="補",G20="婚",G20="公",G20="病",G20="事",G20="x榮18-22"  ),OR(H20=""), $AP20 =""  ),"18收",  IF(  AND(  OR(  G20 ="榮14-18",G20 ="榮10-18",G20 ="榮06-18",G20 ="病14-18"  ),OR(  H20 ="x",H20="補",H20="婚",H20="公",H20="病",H20="事",H20="x"  ), $AP20 =""),"18放早走",  IF(  AND(  OR(  G20 =""),OR(  H20 ="x",H20="補",H20="婚",H20="公",H20="病",H20="事",H20="x榮*",H20="榮",H20="榮-22"  ), $AP20 =""),"18放",  IF(  AND(  OR(  G20="當日退伍"  ),OR(  H20="退伍",H20="退", H20=""  ), $AP20 =""),"當日退伍",  IF(AND(  OR(G20="退",G20="退伍" ), OR(H20="退",H20="退伍" ), $AP20 =""),"退伍","全日勤"  )  )  )  )  )  )  )  )  )  )  ),"")</f>
        <v>全日勤</v>
      </c>
      <c r="H119" s="65" t="str">
        <f ca="1">IF(   (ROW(AT20)-1)&lt;=暫1!$B$2,           IF(  AND(  OR(  H20="x",H20="補"  ), OR(  I20 ="x",I20="補",I20="x榮18-22",I20="x公18-22",I20="x榮22-08"  ), $AP20 =""),"全日休",  IF(  AND(  OR(  H20="x",H20="病"  ), OR(  I20 ="病"  ), $AP20 =""),"病(事)假",  IF(  AND(  OR(  H20="x",H20="補"  ), OR(  I20 ="補"  ), $AP20 =""),"補休",  IF(  AND(  OR(  H20="x",H20="喪"  ), OR(  I20 ="喪"  ), $AP20 =""),"喪假",  IF(  AND(  OR(  H20="x",H20="婚",H20="產"  ), OR(  I20 ="婚",I20="產"  ), $AP20 =""),"婚(產)假",  IF(  AND(  OR(  H20="x",H20="公"  ), OR(  I20 ="公"  ), $AP20 =""),"公假",  IF(  AND(  OR(  H20="x",H20="補",H20="婚",H20="公",H20="病",H20="事",H20="x榮18-22"  ),OR(I20=""), $AP20 =""  ),"18收",  IF(  AND(  OR(  H20 ="榮14-18",H20 ="榮10-18",H20 ="榮06-18",H20 ="病14-18"  ),OR(  I20 ="x",I20="補",I20="婚",I20="公",I20="病",I20="事",I20="x"  ), $AP20 =""),"18放早走",  IF(  AND(  OR(  H20 =""),OR(  I20 ="x",I20="補",I20="婚",I20="公",I20="病",I20="事",I20="x榮*",I20="榮",I20="榮-22"  ), $AP20 =""),"18放",  IF(  AND(  OR(  H20="當日退伍"  ),OR(  I20="退伍",I20="退", I20=""  ), $AP20 =""),"當日退伍",  IF(AND(  OR(H20="退",H20="退伍" ), OR(I20="退",I20="退伍" ), $AP20 =""),"退伍","全日勤"  )  )  )  )  )  )  )  )  )  )  ),"")</f>
        <v>全日勤</v>
      </c>
      <c r="I119" s="65" t="str">
        <f ca="1">IF(   (ROW(AU20)-1)&lt;=暫1!$B$2,           IF(  AND(  OR(  I20="x",I20="補"  ), OR(  J20 ="x",J20="補",J20="x榮18-22",J20="x公18-22",J20="x榮22-08"  ), $AP20 =""),"全日休",  IF(  AND(  OR(  I20="x",I20="病"  ), OR(  J20 ="病"  ), $AP20 =""),"病(事)假",  IF(  AND(  OR(  I20="x",I20="補"  ), OR(  J20 ="補"  ), $AP20 =""),"補休",  IF(  AND(  OR(  I20="x",I20="喪"  ), OR(  J20 ="喪"  ), $AP20 =""),"喪假",  IF(  AND(  OR(  I20="x",I20="婚",I20="產"  ), OR(  J20 ="婚",J20="產"  ), $AP20 =""),"婚(產)假",  IF(  AND(  OR(  I20="x",I20="公"  ), OR(  J20 ="公"  ), $AP20 =""),"公假",  IF(  AND(  OR(  I20="x",I20="補",I20="婚",I20="公",I20="病",I20="事",I20="x榮18-22"  ),OR(J20=""), $AP20 =""  ),"18收",  IF(  AND(  OR(  I20 ="榮14-18",I20 ="榮10-18",I20 ="榮06-18",I20 ="病14-18"  ),OR(  J20 ="x",J20="補",J20="婚",J20="公",J20="病",J20="事",J20="x"  ), $AP20 =""),"18放早走",  IF(  AND(  OR(  I20 =""),OR(  J20 ="x",J20="補",J20="婚",J20="公",J20="病",J20="事",J20="x榮*",J20="榮",J20="榮-22"  ), $AP20 =""),"18放",  IF(  AND(  OR(  I20="當日退伍"  ),OR(  J20="退伍",J20="退", J20=""  ), $AP20 =""),"當日退伍",  IF(AND(  OR(I20="退",I20="退伍" ), OR(J20="退",J20="退伍" ), $AP20 =""),"退伍","全日勤"  )  )  )  )  )  )  )  )  )  )  ),"")</f>
        <v>全日勤</v>
      </c>
      <c r="J119" s="65" t="str">
        <f ca="1">IF(   (ROW(AV20)-1)&lt;=暫1!$B$2,           IF(  AND(  OR(  J20="x",J20="補"  ), OR(  K20 ="x",K20="補",K20="x榮18-22",K20="x公18-22",K20="x榮22-08"  ), $AP20 =""),"全日休",  IF(  AND(  OR(  J20="x",J20="病"  ), OR(  K20 ="病"  ), $AP20 =""),"病(事)假",  IF(  AND(  OR(  J20="x",J20="補"  ), OR(  K20 ="補"  ), $AP20 =""),"補休",  IF(  AND(  OR(  J20="x",J20="喪"  ), OR(  K20 ="喪"  ), $AP20 =""),"喪假",  IF(  AND(  OR(  J20="x",J20="婚",J20="產"  ), OR(  K20 ="婚",K20="產"  ), $AP20 =""),"婚(產)假",  IF(  AND(  OR(  J20="x",J20="公"  ), OR(  K20 ="公"  ), $AP20 =""),"公假",  IF(  AND(  OR(  J20="x",J20="補",J20="婚",J20="公",J20="病",J20="事",J20="x榮18-22"  ),OR(K20=""), $AP20 =""  ),"18收",  IF(  AND(  OR(  J20 ="榮14-18",J20 ="榮10-18",J20 ="榮06-18",J20 ="病14-18"  ),OR(  K20 ="x",K20="補",K20="婚",K20="公",K20="病",K20="事",K20="x"  ), $AP20 =""),"18放早走",  IF(  AND(  OR(  J20 =""),OR(  K20 ="x",K20="補",K20="婚",K20="公",K20="病",K20="事",K20="x榮*",K20="榮",K20="榮-22"  ), $AP20 =""),"18放",  IF(  AND(  OR(  J20="當日退伍"  ),OR(  K20="退伍",K20="退", K20=""  ), $AP20 =""),"當日退伍",  IF(AND(  OR(J20="退",J20="退伍" ), OR(K20="退",K20="退伍" ), $AP20 =""),"退伍","全日勤"  )  )  )  )  )  )  )  )  )  )  ),"")</f>
        <v>全日勤</v>
      </c>
      <c r="K119" s="65" t="str">
        <f ca="1">IF(   (ROW(AW20)-1)&lt;=暫1!$B$2,           IF(  AND(  OR(  K20="x",K20="補"  ), OR(  L20 ="x",L20="補",L20="x榮18-22",L20="x公18-22",L20="x榮22-08"  ), $AP20 =""),"全日休",  IF(  AND(  OR(  K20="x",K20="病"  ), OR(  L20 ="病"  ), $AP20 =""),"病(事)假",  IF(  AND(  OR(  K20="x",K20="補"  ), OR(  L20 ="補"  ), $AP20 =""),"補休",  IF(  AND(  OR(  K20="x",K20="喪"  ), OR(  L20 ="喪"  ), $AP20 =""),"喪假",  IF(  AND(  OR(  K20="x",K20="婚",K20="產"  ), OR(  L20 ="婚",L20="產"  ), $AP20 =""),"婚(產)假",  IF(  AND(  OR(  K20="x",K20="公"  ), OR(  L20 ="公"  ), $AP20 =""),"公假",  IF(  AND(  OR(  K20="x",K20="補",K20="婚",K20="公",K20="病",K20="事",K20="x榮18-22"  ),OR(L20=""), $AP20 =""  ),"18收",  IF(  AND(  OR(  K20 ="榮14-18",K20 ="榮10-18",K20 ="榮06-18",K20 ="病14-18"  ),OR(  L20 ="x",L20="補",L20="婚",L20="公",L20="病",L20="事",L20="x"  ), $AP20 =""),"18放早走",  IF(  AND(  OR(  K20 =""),OR(  L20 ="x",L20="補",L20="婚",L20="公",L20="病",L20="事",L20="x榮*",L20="榮",L20="榮-22"  ), $AP20 =""),"18放",  IF(  AND(  OR(  K20="當日退伍"  ),OR(  L20="退伍",L20="退", L20=""  ), $AP20 =""),"當日退伍",  IF(AND(  OR(K20="退",K20="退伍" ), OR(L20="退",L20="退伍" ), $AP20 =""),"退伍","全日勤"  )  )  )  )  )  )  )  )  )  )  ),"")</f>
        <v>全日勤</v>
      </c>
      <c r="L119" s="65" t="str">
        <f ca="1">IF(   (ROW(AX20)-1)&lt;=暫1!$B$2,           IF(  AND(  OR(  L20="x",L20="補"  ), OR(  M20 ="x",M20="補",M20="x榮18-22",M20="x公18-22",M20="x榮22-08"  ), $AP20 =""),"全日休",  IF(  AND(  OR(  L20="x",L20="病"  ), OR(  M20 ="病"  ), $AP20 =""),"病(事)假",  IF(  AND(  OR(  L20="x",L20="補"  ), OR(  M20 ="補"  ), $AP20 =""),"補休",  IF(  AND(  OR(  L20="x",L20="喪"  ), OR(  M20 ="喪"  ), $AP20 =""),"喪假",  IF(  AND(  OR(  L20="x",L20="婚",L20="產"  ), OR(  M20 ="婚",M20="產"  ), $AP20 =""),"婚(產)假",  IF(  AND(  OR(  L20="x",L20="公"  ), OR(  M20 ="公"  ), $AP20 =""),"公假",  IF(  AND(  OR(  L20="x",L20="補",L20="婚",L20="公",L20="病",L20="事",L20="x榮18-22"  ),OR(M20=""), $AP20 =""  ),"18收",  IF(  AND(  OR(  L20 ="榮14-18",L20 ="榮10-18",L20 ="榮06-18",L20 ="病14-18"  ),OR(  M20 ="x",M20="補",M20="婚",M20="公",M20="病",M20="事",M20="x"  ), $AP20 =""),"18放早走",  IF(  AND(  OR(  L20 =""),OR(  M20 ="x",M20="補",M20="婚",M20="公",M20="病",M20="事",M20="x榮*",M20="榮",M20="榮-22"  ), $AP20 =""),"18放",  IF(  AND(  OR(  L20="當日退伍"  ),OR(  M20="退伍",M20="退", M20=""  ), $AP20 =""),"當日退伍",  IF(AND(  OR(L20="退",L20="退伍" ), OR(M20="退",M20="退伍" ), $AP20 =""),"退伍","全日勤"  )  )  )  )  )  )  )  )  )  )  ),"")</f>
        <v>全日勤</v>
      </c>
      <c r="M119" s="65" t="str">
        <f ca="1">IF(   (ROW(AY20)-1)&lt;=暫1!$B$2,           IF(  AND(  OR(  M20="x",M20="補"  ), OR(  N20 ="x",N20="補",N20="x榮18-22",N20="x公18-22",N20="x榮22-08"  ), $AP20 =""),"全日休",  IF(  AND(  OR(  M20="x",M20="病"  ), OR(  N20 ="病"  ), $AP20 =""),"病(事)假",  IF(  AND(  OR(  M20="x",M20="補"  ), OR(  N20 ="補"  ), $AP20 =""),"補休",  IF(  AND(  OR(  M20="x",M20="喪"  ), OR(  N20 ="喪"  ), $AP20 =""),"喪假",  IF(  AND(  OR(  M20="x",M20="婚",M20="產"  ), OR(  N20 ="婚",N20="產"  ), $AP20 =""),"婚(產)假",  IF(  AND(  OR(  M20="x",M20="公"  ), OR(  N20 ="公"  ), $AP20 =""),"公假",  IF(  AND(  OR(  M20="x",M20="補",M20="婚",M20="公",M20="病",M20="事",M20="x榮18-22"  ),OR(N20=""), $AP20 =""  ),"18收",  IF(  AND(  OR(  M20 ="榮14-18",M20 ="榮10-18",M20 ="榮06-18",M20 ="病14-18"  ),OR(  N20 ="x",N20="補",N20="婚",N20="公",N20="病",N20="事",N20="x"  ), $AP20 =""),"18放早走",  IF(  AND(  OR(  M20 =""),OR(  N20 ="x",N20="補",N20="婚",N20="公",N20="病",N20="事",N20="x榮*",N20="榮",N20="榮-22"  ), $AP20 =""),"18放",  IF(  AND(  OR(  M20="當日退伍"  ),OR(  N20="退伍",N20="退", N20=""  ), $AP20 =""),"當日退伍",  IF(AND(  OR(M20="退",M20="退伍" ), OR(N20="退",N20="退伍" ), $AP20 =""),"退伍","全日勤"  )  )  )  )  )  )  )  )  )  )  ),"")</f>
        <v>全日勤</v>
      </c>
      <c r="N119" s="65" t="str">
        <f ca="1">IF(   (ROW(AZ20)-1)&lt;=暫1!$B$2,           IF(  AND(  OR(  N20="x",N20="補"  ), OR(  O20 ="x",O20="補",O20="x榮18-22",O20="x公18-22",O20="x榮22-08"  ), $AP20 =""),"全日休",  IF(  AND(  OR(  N20="x",N20="病"  ), OR(  O20 ="病"  ), $AP20 =""),"病(事)假",  IF(  AND(  OR(  N20="x",N20="補"  ), OR(  O20 ="補"  ), $AP20 =""),"補休",  IF(  AND(  OR(  N20="x",N20="喪"  ), OR(  O20 ="喪"  ), $AP20 =""),"喪假",  IF(  AND(  OR(  N20="x",N20="婚",N20="產"  ), OR(  O20 ="婚",O20="產"  ), $AP20 =""),"婚(產)假",  IF(  AND(  OR(  N20="x",N20="公"  ), OR(  O20 ="公"  ), $AP20 =""),"公假",  IF(  AND(  OR(  N20="x",N20="補",N20="婚",N20="公",N20="病",N20="事",N20="x榮18-22"  ),OR(O20=""), $AP20 =""  ),"18收",  IF(  AND(  OR(  N20 ="榮14-18",N20 ="榮10-18",N20 ="榮06-18",N20 ="病14-18"  ),OR(  O20 ="x",O20="補",O20="婚",O20="公",O20="病",O20="事",O20="x"  ), $AP20 =""),"18放早走",  IF(  AND(  OR(  N20 =""),OR(  O20 ="x",O20="補",O20="婚",O20="公",O20="病",O20="事",O20="x榮*",O20="榮",O20="榮-22"  ), $AP20 =""),"18放",  IF(  AND(  OR(  N20="當日退伍"  ),OR(  O20="退伍",O20="退", O20=""  ), $AP20 =""),"當日退伍",  IF(AND(  OR(N20="退",N20="退伍" ), OR(O20="退",O20="退伍" ), $AP20 =""),"退伍","全日勤"  )  )  )  )  )  )  )  )  )  )  ),"")</f>
        <v>全日勤</v>
      </c>
      <c r="O119" s="65" t="str">
        <f ca="1">IF(   (ROW(BA20)-1)&lt;=暫1!$B$2,           IF(  AND(  OR(  O20="x",O20="補"  ), OR(  P20 ="x",P20="補",P20="x榮18-22",P20="x公18-22",P20="x榮22-08"  ), $AP20 =""),"全日休",  IF(  AND(  OR(  O20="x",O20="病"  ), OR(  P20 ="病"  ), $AP20 =""),"病(事)假",  IF(  AND(  OR(  O20="x",O20="補"  ), OR(  P20 ="補"  ), $AP20 =""),"補休",  IF(  AND(  OR(  O20="x",O20="喪"  ), OR(  P20 ="喪"  ), $AP20 =""),"喪假",  IF(  AND(  OR(  O20="x",O20="婚",O20="產"  ), OR(  P20 ="婚",P20="產"  ), $AP20 =""),"婚(產)假",  IF(  AND(  OR(  O20="x",O20="公"  ), OR(  P20 ="公"  ), $AP20 =""),"公假",  IF(  AND(  OR(  O20="x",O20="補",O20="婚",O20="公",O20="病",O20="事",O20="x榮18-22"  ),OR(P20=""), $AP20 =""  ),"18收",  IF(  AND(  OR(  O20 ="榮14-18",O20 ="榮10-18",O20 ="榮06-18",O20 ="病14-18"  ),OR(  P20 ="x",P20="補",P20="婚",P20="公",P20="病",P20="事",P20="x"  ), $AP20 =""),"18放早走",  IF(  AND(  OR(  O20 =""),OR(  P20 ="x",P20="補",P20="婚",P20="公",P20="病",P20="事",P20="x榮*",P20="榮",P20="榮-22"  ), $AP20 =""),"18放",  IF(  AND(  OR(  O20="當日退伍"  ),OR(  P20="退伍",P20="退", P20=""  ), $AP20 =""),"當日退伍",  IF(AND(  OR(O20="退",O20="退伍" ), OR(P20="退",P20="退伍" ), $AP20 =""),"退伍","全日勤"  )  )  )  )  )  )  )  )  )  )  ),"")</f>
        <v>全日勤</v>
      </c>
      <c r="P119" s="65" t="str">
        <f ca="1">IF(   (ROW(BB20)-1)&lt;=暫1!$B$2,           IF(  AND(  OR(  P20="x",P20="補"  ), OR(  Q20 ="x",Q20="補",Q20="x榮18-22",Q20="x公18-22",Q20="x榮22-08"  ), $AP20 =""),"全日休",  IF(  AND(  OR(  P20="x",P20="病"  ), OR(  Q20 ="病"  ), $AP20 =""),"病(事)假",  IF(  AND(  OR(  P20="x",P20="補"  ), OR(  Q20 ="補"  ), $AP20 =""),"補休",  IF(  AND(  OR(  P20="x",P20="喪"  ), OR(  Q20 ="喪"  ), $AP20 =""),"喪假",  IF(  AND(  OR(  P20="x",P20="婚",P20="產"  ), OR(  Q20 ="婚",Q20="產"  ), $AP20 =""),"婚(產)假",  IF(  AND(  OR(  P20="x",P20="公"  ), OR(  Q20 ="公"  ), $AP20 =""),"公假",  IF(  AND(  OR(  P20="x",P20="補",P20="婚",P20="公",P20="病",P20="事",P20="x榮18-22"  ),OR(Q20=""), $AP20 =""  ),"18收",  IF(  AND(  OR(  P20 ="榮14-18",P20 ="榮10-18",P20 ="榮06-18",P20 ="病14-18"  ),OR(  Q20 ="x",Q20="補",Q20="婚",Q20="公",Q20="病",Q20="事",Q20="x"  ), $AP20 =""),"18放早走",  IF(  AND(  OR(  P20 =""),OR(  Q20 ="x",Q20="補",Q20="婚",Q20="公",Q20="病",Q20="事",Q20="x榮*",Q20="榮",Q20="榮-22"  ), $AP20 =""),"18放",  IF(  AND(  OR(  P20="當日退伍"  ),OR(  Q20="退伍",Q20="退", Q20=""  ), $AP20 =""),"當日退伍",  IF(AND(  OR(P20="退",P20="退伍" ), OR(Q20="退",Q20="退伍" ), $AP20 =""),"退伍","全日勤"  )  )  )  )  )  )  )  )  )  )  ),"")</f>
        <v>全日勤</v>
      </c>
      <c r="Q119" s="65" t="str">
        <f ca="1">IF(   (ROW(BC20)-1)&lt;=暫1!$B$2,           IF(  AND(  OR(  Q20="x",Q20="補"  ), OR(  R20 ="x",R20="補",R20="x榮18-22",R20="x公18-22",R20="x榮22-08"  ), $AP20 =""),"全日休",  IF(  AND(  OR(  Q20="x",Q20="病"  ), OR(  R20 ="病"  ), $AP20 =""),"病(事)假",  IF(  AND(  OR(  Q20="x",Q20="補"  ), OR(  R20 ="補"  ), $AP20 =""),"補休",  IF(  AND(  OR(  Q20="x",Q20="喪"  ), OR(  R20 ="喪"  ), $AP20 =""),"喪假",  IF(  AND(  OR(  Q20="x",Q20="婚",Q20="產"  ), OR(  R20 ="婚",R20="產"  ), $AP20 =""),"婚(產)假",  IF(  AND(  OR(  Q20="x",Q20="公"  ), OR(  R20 ="公"  ), $AP20 =""),"公假",  IF(  AND(  OR(  Q20="x",Q20="補",Q20="婚",Q20="公",Q20="病",Q20="事",Q20="x榮18-22"  ),OR(R20=""), $AP20 =""  ),"18收",  IF(  AND(  OR(  Q20 ="榮14-18",Q20 ="榮10-18",Q20 ="榮06-18",Q20 ="病14-18"  ),OR(  R20 ="x",R20="補",R20="婚",R20="公",R20="病",R20="事",R20="x"  ), $AP20 =""),"18放早走",  IF(  AND(  OR(  Q20 =""),OR(  R20 ="x",R20="補",R20="婚",R20="公",R20="病",R20="事",R20="x榮*",R20="榮",R20="榮-22"  ), $AP20 =""),"18放",  IF(  AND(  OR(  Q20="當日退伍"  ),OR(  R20="退伍",R20="退", R20=""  ), $AP20 =""),"當日退伍",  IF(AND(  OR(Q20="退",Q20="退伍" ), OR(R20="退",R20="退伍" ), $AP20 =""),"退伍","全日勤"  )  )  )  )  )  )  )  )  )  )  ),"")</f>
        <v>全日勤</v>
      </c>
      <c r="R119" s="65" t="str">
        <f ca="1">IF(   (ROW(BD20)-1)&lt;=暫1!$B$2,           IF(  AND(  OR(  R20="x",R20="補"  ), OR(  S20 ="x",S20="補",S20="x榮18-22",S20="x公18-22",S20="x榮22-08"  ), $AP20 =""),"全日休",  IF(  AND(  OR(  R20="x",R20="病"  ), OR(  S20 ="病"  ), $AP20 =""),"病(事)假",  IF(  AND(  OR(  R20="x",R20="補"  ), OR(  S20 ="補"  ), $AP20 =""),"補休",  IF(  AND(  OR(  R20="x",R20="喪"  ), OR(  S20 ="喪"  ), $AP20 =""),"喪假",  IF(  AND(  OR(  R20="x",R20="婚",R20="產"  ), OR(  S20 ="婚",S20="產"  ), $AP20 =""),"婚(產)假",  IF(  AND(  OR(  R20="x",R20="公"  ), OR(  S20 ="公"  ), $AP20 =""),"公假",  IF(  AND(  OR(  R20="x",R20="補",R20="婚",R20="公",R20="病",R20="事",R20="x榮18-22"  ),OR(S20=""), $AP20 =""  ),"18收",  IF(  AND(  OR(  R20 ="榮14-18",R20 ="榮10-18",R20 ="榮06-18",R20 ="病14-18"  ),OR(  S20 ="x",S20="補",S20="婚",S20="公",S20="病",S20="事",S20="x"  ), $AP20 =""),"18放早走",  IF(  AND(  OR(  R20 =""),OR(  S20 ="x",S20="補",S20="婚",S20="公",S20="病",S20="事",S20="x榮*",S20="榮",S20="榮-22"  ), $AP20 =""),"18放",  IF(  AND(  OR(  R20="當日退伍"  ),OR(  S20="退伍",S20="退", S20=""  ), $AP20 =""),"當日退伍",  IF(AND(  OR(R20="退",R20="退伍" ), OR(S20="退",S20="退伍" ), $AP20 =""),"退伍","全日勤"  )  )  )  )  )  )  )  )  )  )  ),"")</f>
        <v>全日勤</v>
      </c>
      <c r="S119" s="65" t="str">
        <f ca="1">IF(   (ROW(BE20)-1)&lt;=暫1!$B$2,           IF(  AND(  OR(  S20="x",S20="補"  ), OR(  T20 ="x",T20="補",T20="x榮18-22",T20="x公18-22",T20="x榮22-08"  ), $AP20 =""),"全日休",  IF(  AND(  OR(  S20="x",S20="病"  ), OR(  T20 ="病"  ), $AP20 =""),"病(事)假",  IF(  AND(  OR(  S20="x",S20="補"  ), OR(  T20 ="補"  ), $AP20 =""),"補休",  IF(  AND(  OR(  S20="x",S20="喪"  ), OR(  T20 ="喪"  ), $AP20 =""),"喪假",  IF(  AND(  OR(  S20="x",S20="婚",S20="產"  ), OR(  T20 ="婚",T20="產"  ), $AP20 =""),"婚(產)假",  IF(  AND(  OR(  S20="x",S20="公"  ), OR(  T20 ="公"  ), $AP20 =""),"公假",  IF(  AND(  OR(  S20="x",S20="補",S20="婚",S20="公",S20="病",S20="事",S20="x榮18-22"  ),OR(T20=""), $AP20 =""  ),"18收",  IF(  AND(  OR(  S20 ="榮14-18",S20 ="榮10-18",S20 ="榮06-18",S20 ="病14-18"  ),OR(  T20 ="x",T20="補",T20="婚",T20="公",T20="病",T20="事",T20="x"  ), $AP20 =""),"18放早走",  IF(  AND(  OR(  S20 =""),OR(  T20 ="x",T20="補",T20="婚",T20="公",T20="病",T20="事",T20="x榮*",T20="榮",T20="榮-22"  ), $AP20 =""),"18放",  IF(  AND(  OR(  S20="當日退伍"  ),OR(  T20="退伍",T20="退", T20=""  ), $AP20 =""),"當日退伍",  IF(AND(  OR(S20="退",S20="退伍" ), OR(T20="退",T20="退伍" ), $AP20 =""),"退伍","全日勤"  )  )  )  )  )  )  )  )  )  )  ),"")</f>
        <v>全日勤</v>
      </c>
      <c r="T119" s="65" t="str">
        <f ca="1">IF(   (ROW(BF20)-1)&lt;=暫1!$B$2,           IF(  AND(  OR(  T20="x",T20="補"  ), OR(  U20 ="x",U20="補",U20="x榮18-22",U20="x公18-22",U20="x榮22-08"  ), $AP20 =""),"全日休",  IF(  AND(  OR(  T20="x",T20="病"  ), OR(  U20 ="病"  ), $AP20 =""),"病(事)假",  IF(  AND(  OR(  T20="x",T20="補"  ), OR(  U20 ="補"  ), $AP20 =""),"補休",  IF(  AND(  OR(  T20="x",T20="喪"  ), OR(  U20 ="喪"  ), $AP20 =""),"喪假",  IF(  AND(  OR(  T20="x",T20="婚",T20="產"  ), OR(  U20 ="婚",U20="產"  ), $AP20 =""),"婚(產)假",  IF(  AND(  OR(  T20="x",T20="公"  ), OR(  U20 ="公"  ), $AP20 =""),"公假",  IF(  AND(  OR(  T20="x",T20="補",T20="婚",T20="公",T20="病",T20="事",T20="x榮18-22"  ),OR(U20=""), $AP20 =""  ),"18收",  IF(  AND(  OR(  T20 ="榮14-18",T20 ="榮10-18",T20 ="榮06-18",T20 ="病14-18"  ),OR(  U20 ="x",U20="補",U20="婚",U20="公",U20="病",U20="事",U20="x"  ), $AP20 =""),"18放早走",  IF(  AND(  OR(  T20 =""),OR(  U20 ="x",U20="補",U20="婚",U20="公",U20="病",U20="事",U20="x榮*",U20="榮",U20="榮-22"  ), $AP20 =""),"18放",  IF(  AND(  OR(  T20="當日退伍"  ),OR(  U20="退伍",U20="退", U20=""  ), $AP20 =""),"當日退伍",  IF(AND(  OR(T20="退",T20="退伍" ), OR(U20="退",U20="退伍" ), $AP20 =""),"退伍","全日勤"  )  )  )  )  )  )  )  )  )  )  ),"")</f>
        <v>全日勤</v>
      </c>
      <c r="U119" s="65" t="str">
        <f ca="1">IF(   (ROW(BG20)-1)&lt;=暫1!$B$2,           IF(  AND(  OR(  U20="x",U20="補"  ), OR(  V20 ="x",V20="補",V20="x榮18-22",V20="x公18-22",V20="x榮22-08"  ), $AP20 =""),"全日休",  IF(  AND(  OR(  U20="x",U20="病"  ), OR(  V20 ="病"  ), $AP20 =""),"病(事)假",  IF(  AND(  OR(  U20="x",U20="補"  ), OR(  V20 ="補"  ), $AP20 =""),"補休",  IF(  AND(  OR(  U20="x",U20="喪"  ), OR(  V20 ="喪"  ), $AP20 =""),"喪假",  IF(  AND(  OR(  U20="x",U20="婚",U20="產"  ), OR(  V20 ="婚",V20="產"  ), $AP20 =""),"婚(產)假",  IF(  AND(  OR(  U20="x",U20="公"  ), OR(  V20 ="公"  ), $AP20 =""),"公假",  IF(  AND(  OR(  U20="x",U20="補",U20="婚",U20="公",U20="病",U20="事",U20="x榮18-22"  ),OR(V20=""), $AP20 =""  ),"18收",  IF(  AND(  OR(  U20 ="榮14-18",U20 ="榮10-18",U20 ="榮06-18",U20 ="病14-18"  ),OR(  V20 ="x",V20="補",V20="婚",V20="公",V20="病",V20="事",V20="x"  ), $AP20 =""),"18放早走",  IF(  AND(  OR(  U20 =""),OR(  V20 ="x",V20="補",V20="婚",V20="公",V20="病",V20="事",V20="x榮*",V20="榮",V20="榮-22"  ), $AP20 =""),"18放",  IF(  AND(  OR(  U20="當日退伍"  ),OR(  V20="退伍",V20="退", V20=""  ), $AP20 =""),"當日退伍",  IF(AND(  OR(U20="退",U20="退伍" ), OR(V20="退",V20="退伍" ), $AP20 =""),"退伍","全日勤"  )  )  )  )  )  )  )  )  )  )  ),"")</f>
        <v>全日勤</v>
      </c>
      <c r="V119" s="65" t="str">
        <f ca="1">IF(   (ROW(BH20)-1)&lt;=暫1!$B$2,           IF(  AND(  OR(  V20="x",V20="補"  ), OR(  W20 ="x",W20="補",W20="x榮18-22",W20="x公18-22",W20="x榮22-08"  ), $AP20 =""),"全日休",  IF(  AND(  OR(  V20="x",V20="病"  ), OR(  W20 ="病"  ), $AP20 =""),"病(事)假",  IF(  AND(  OR(  V20="x",V20="補"  ), OR(  W20 ="補"  ), $AP20 =""),"補休",  IF(  AND(  OR(  V20="x",V20="喪"  ), OR(  W20 ="喪"  ), $AP20 =""),"喪假",  IF(  AND(  OR(  V20="x",V20="婚",V20="產"  ), OR(  W20 ="婚",W20="產"  ), $AP20 =""),"婚(產)假",  IF(  AND(  OR(  V20="x",V20="公"  ), OR(  W20 ="公"  ), $AP20 =""),"公假",  IF(  AND(  OR(  V20="x",V20="補",V20="婚",V20="公",V20="病",V20="事",V20="x榮18-22"  ),OR(W20=""), $AP20 =""  ),"18收",  IF(  AND(  OR(  V20 ="榮14-18",V20 ="榮10-18",V20 ="榮06-18",V20 ="病14-18"  ),OR(  W20 ="x",W20="補",W20="婚",W20="公",W20="病",W20="事",W20="x"  ), $AP20 =""),"18放早走",  IF(  AND(  OR(  V20 =""),OR(  W20 ="x",W20="補",W20="婚",W20="公",W20="病",W20="事",W20="x榮*",W20="榮",W20="榮-22"  ), $AP20 =""),"18放",  IF(  AND(  OR(  V20="當日退伍"  ),OR(  W20="退伍",W20="退", W20=""  ), $AP20 =""),"當日退伍",  IF(AND(  OR(V20="退",V20="退伍" ), OR(W20="退",W20="退伍" ), $AP20 =""),"退伍","全日勤"  )  )  )  )  )  )  )  )  )  )  ),"")</f>
        <v>全日勤</v>
      </c>
      <c r="W119" s="65" t="str">
        <f ca="1">IF(   (ROW(BI20)-1)&lt;=暫1!$B$2,           IF(  AND(  OR(  W20="x",W20="補"  ), OR(  X20 ="x",X20="補",X20="x榮18-22",X20="x公18-22",X20="x榮22-08"  ), $AP20 =""),"全日休",  IF(  AND(  OR(  W20="x",W20="病"  ), OR(  X20 ="病"  ), $AP20 =""),"病(事)假",  IF(  AND(  OR(  W20="x",W20="補"  ), OR(  X20 ="補"  ), $AP20 =""),"補休",  IF(  AND(  OR(  W20="x",W20="喪"  ), OR(  X20 ="喪"  ), $AP20 =""),"喪假",  IF(  AND(  OR(  W20="x",W20="婚",W20="產"  ), OR(  X20 ="婚",X20="產"  ), $AP20 =""),"婚(產)假",  IF(  AND(  OR(  W20="x",W20="公"  ), OR(  X20 ="公"  ), $AP20 =""),"公假",  IF(  AND(  OR(  W20="x",W20="補",W20="婚",W20="公",W20="病",W20="事",W20="x榮18-22"  ),OR(X20=""), $AP20 =""  ),"18收",  IF(  AND(  OR(  W20 ="榮14-18",W20 ="榮10-18",W20 ="榮06-18",W20 ="病14-18"  ),OR(  X20 ="x",X20="補",X20="婚",X20="公",X20="病",X20="事",X20="x"  ), $AP20 =""),"18放早走",  IF(  AND(  OR(  W20 =""),OR(  X20 ="x",X20="補",X20="婚",X20="公",X20="病",X20="事",X20="x榮*",X20="榮",X20="榮-22"  ), $AP20 =""),"18放",  IF(  AND(  OR(  W20="當日退伍"  ),OR(  X20="退伍",X20="退", X20=""  ), $AP20 =""),"當日退伍",  IF(AND(  OR(W20="退",W20="退伍" ), OR(X20="退",X20="退伍" ), $AP20 =""),"退伍","全日勤"  )  )  )  )  )  )  )  )  )  )  ),"")</f>
        <v>全日勤</v>
      </c>
      <c r="X119" s="65" t="str">
        <f ca="1">IF(   (ROW(BJ20)-1)&lt;=暫1!$B$2,           IF(  AND(  OR(  X20="x",X20="補"  ), OR(  Y20 ="x",Y20="補",Y20="x榮18-22",Y20="x公18-22",Y20="x榮22-08"  ), $AP20 =""),"全日休",  IF(  AND(  OR(  X20="x",X20="病"  ), OR(  Y20 ="病"  ), $AP20 =""),"病(事)假",  IF(  AND(  OR(  X20="x",X20="補"  ), OR(  Y20 ="補"  ), $AP20 =""),"補休",  IF(  AND(  OR(  X20="x",X20="喪"  ), OR(  Y20 ="喪"  ), $AP20 =""),"喪假",  IF(  AND(  OR(  X20="x",X20="婚",X20="產"  ), OR(  Y20 ="婚",Y20="產"  ), $AP20 =""),"婚(產)假",  IF(  AND(  OR(  X20="x",X20="公"  ), OR(  Y20 ="公"  ), $AP20 =""),"公假",  IF(  AND(  OR(  X20="x",X20="補",X20="婚",X20="公",X20="病",X20="事",X20="x榮18-22"  ),OR(Y20=""), $AP20 =""  ),"18收",  IF(  AND(  OR(  X20 ="榮14-18",X20 ="榮10-18",X20 ="榮06-18",X20 ="病14-18"  ),OR(  Y20 ="x",Y20="補",Y20="婚",Y20="公",Y20="病",Y20="事",Y20="x"  ), $AP20 =""),"18放早走",  IF(  AND(  OR(  X20 =""),OR(  Y20 ="x",Y20="補",Y20="婚",Y20="公",Y20="病",Y20="事",Y20="x榮*",Y20="榮",Y20="榮-22"  ), $AP20 =""),"18放",  IF(  AND(  OR(  X20="當日退伍"  ),OR(  Y20="退伍",Y20="退", Y20=""  ), $AP20 =""),"當日退伍",  IF(AND(  OR(X20="退",X20="退伍" ), OR(Y20="退",Y20="退伍" ), $AP20 =""),"退伍","全日勤"  )  )  )  )  )  )  )  )  )  )  ),"")</f>
        <v>全日勤</v>
      </c>
      <c r="Y119" s="65" t="str">
        <f ca="1">IF(   (ROW(BK20)-1)&lt;=暫1!$B$2,           IF(  AND(  OR(  Y20="x",Y20="補"  ), OR(  Z20 ="x",Z20="補",Z20="x榮18-22",Z20="x公18-22",Z20="x榮22-08"  ), $AP20 =""),"全日休",  IF(  AND(  OR(  Y20="x",Y20="病"  ), OR(  Z20 ="病"  ), $AP20 =""),"病(事)假",  IF(  AND(  OR(  Y20="x",Y20="補"  ), OR(  Z20 ="補"  ), $AP20 =""),"補休",  IF(  AND(  OR(  Y20="x",Y20="喪"  ), OR(  Z20 ="喪"  ), $AP20 =""),"喪假",  IF(  AND(  OR(  Y20="x",Y20="婚",Y20="產"  ), OR(  Z20 ="婚",Z20="產"  ), $AP20 =""),"婚(產)假",  IF(  AND(  OR(  Y20="x",Y20="公"  ), OR(  Z20 ="公"  ), $AP20 =""),"公假",  IF(  AND(  OR(  Y20="x",Y20="補",Y20="婚",Y20="公",Y20="病",Y20="事",Y20="x榮18-22"  ),OR(Z20=""), $AP20 =""  ),"18收",  IF(  AND(  OR(  Y20 ="榮14-18",Y20 ="榮10-18",Y20 ="榮06-18",Y20 ="病14-18"  ),OR(  Z20 ="x",Z20="補",Z20="婚",Z20="公",Z20="病",Z20="事",Z20="x"  ), $AP20 =""),"18放早走",  IF(  AND(  OR(  Y20 =""),OR(  Z20 ="x",Z20="補",Z20="婚",Z20="公",Z20="病",Z20="事",Z20="x榮*",Z20="榮",Z20="榮-22"  ), $AP20 =""),"18放",  IF(  AND(  OR(  Y20="當日退伍"  ),OR(  Z20="退伍",Z20="退", Z20=""  ), $AP20 =""),"當日退伍",  IF(AND(  OR(Y20="退",Y20="退伍" ), OR(Z20="退",Z20="退伍" ), $AP20 =""),"退伍","全日勤"  )  )  )  )  )  )  )  )  )  )  ),"")</f>
        <v>全日勤</v>
      </c>
      <c r="Z119" s="65" t="str">
        <f ca="1">IF(   (ROW(BL20)-1)&lt;=暫1!$B$2,           IF(  AND(  OR(  Z20="x",Z20="補"  ), OR(  AA20 ="x",AA20="補",AA20="x榮18-22",AA20="x公18-22",AA20="x榮22-08"  ), $AP20 =""),"全日休",  IF(  AND(  OR(  Z20="x",Z20="病"  ), OR(  AA20 ="病"  ), $AP20 =""),"病(事)假",  IF(  AND(  OR(  Z20="x",Z20="補"  ), OR(  AA20 ="補"  ), $AP20 =""),"補休",  IF(  AND(  OR(  Z20="x",Z20="喪"  ), OR(  AA20 ="喪"  ), $AP20 =""),"喪假",  IF(  AND(  OR(  Z20="x",Z20="婚",Z20="產"  ), OR(  AA20 ="婚",AA20="產"  ), $AP20 =""),"婚(產)假",  IF(  AND(  OR(  Z20="x",Z20="公"  ), OR(  AA20 ="公"  ), $AP20 =""),"公假",  IF(  AND(  OR(  Z20="x",Z20="補",Z20="婚",Z20="公",Z20="病",Z20="事",Z20="x榮18-22"  ),OR(AA20=""), $AP20 =""  ),"18收",  IF(  AND(  OR(  Z20 ="榮14-18",Z20 ="榮10-18",Z20 ="榮06-18",Z20 ="病14-18"  ),OR(  AA20 ="x",AA20="補",AA20="婚",AA20="公",AA20="病",AA20="事",AA20="x"  ), $AP20 =""),"18放早走",  IF(  AND(  OR(  Z20 =""),OR(  AA20 ="x",AA20="補",AA20="婚",AA20="公",AA20="病",AA20="事",AA20="x榮*",AA20="榮",AA20="榮-22"  ), $AP20 =""),"18放",  IF(  AND(  OR(  Z20="當日退伍"  ),OR(  AA20="退伍",AA20="退", AA20=""  ), $AP20 =""),"當日退伍",  IF(AND(  OR(Z20="退",Z20="退伍" ), OR(AA20="退",AA20="退伍" ), $AP20 =""),"退伍","全日勤"  )  )  )  )  )  )  )  )  )  )  ),"")</f>
        <v>18放</v>
      </c>
      <c r="AA119" s="65" t="str">
        <f ca="1">IF(   (ROW(BM20)-1)&lt;=暫1!$B$2,           IF(  AND(  OR(  AA20="x",AA20="補"  ), OR(  AB20 ="x",AB20="補",AB20="x榮18-22",AB20="x公18-22",AB20="x榮22-08"  ), $AP20 =""),"全日休",  IF(  AND(  OR(  AA20="x",AA20="病"  ), OR(  AB20 ="病"  ), $AP20 =""),"病(事)假",  IF(  AND(  OR(  AA20="x",AA20="補"  ), OR(  AB20 ="補"  ), $AP20 =""),"補休",  IF(  AND(  OR(  AA20="x",AA20="喪"  ), OR(  AB20 ="喪"  ), $AP20 =""),"喪假",  IF(  AND(  OR(  AA20="x",AA20="婚",AA20="產"  ), OR(  AB20 ="婚",AB20="產"  ), $AP20 =""),"婚(產)假",  IF(  AND(  OR(  AA20="x",AA20="公"  ), OR(  AB20 ="公"  ), $AP20 =""),"公假",  IF(  AND(  OR(  AA20="x",AA20="補",AA20="婚",AA20="公",AA20="病",AA20="事",AA20="x榮18-22"  ),OR(AB20=""), $AP20 =""  ),"18收",  IF(  AND(  OR(  AA20 ="榮14-18",AA20 ="榮10-18",AA20 ="榮06-18",AA20 ="病14-18"  ),OR(  AB20 ="x",AB20="補",AB20="婚",AB20="公",AB20="病",AB20="事",AB20="x"  ), $AP20 =""),"18放早走",  IF(  AND(  OR(  AA20 =""),OR(  AB20 ="x",AB20="補",AB20="婚",AB20="公",AB20="病",AB20="事",AB20="x榮*",AB20="榮",AB20="榮-22"  ), $AP20 =""),"18放",  IF(  AND(  OR(  AA20="當日退伍"  ),OR(  AB20="退伍",AB20="退", AB20=""  ), $AP20 =""),"當日退伍",  IF(AND(  OR(AA20="退",AA20="退伍" ), OR(AB20="退",AB20="退伍" ), $AP20 =""),"退伍","全日勤"  )  )  )  )  )  )  )  )  )  )  ),"")</f>
        <v>全日休</v>
      </c>
      <c r="AB119" s="65" t="str">
        <f ca="1">IF(   (ROW(BN20)-1)&lt;=暫1!$B$2,           IF(  AND(  OR(  AB20="x",AB20="補"  ), OR(  AC20 ="x",AC20="補",AC20="x榮18-22",AC20="x公18-22",AC20="x榮22-08"  ), $AP20 =""),"全日休",  IF(  AND(  OR(  AB20="x",AB20="病"  ), OR(  AC20 ="病"  ), $AP20 =""),"病(事)假",  IF(  AND(  OR(  AB20="x",AB20="補"  ), OR(  AC20 ="補"  ), $AP20 =""),"補休",  IF(  AND(  OR(  AB20="x",AB20="喪"  ), OR(  AC20 ="喪"  ), $AP20 =""),"喪假",  IF(  AND(  OR(  AB20="x",AB20="婚",AB20="產"  ), OR(  AC20 ="婚",AC20="產"  ), $AP20 =""),"婚(產)假",  IF(  AND(  OR(  AB20="x",AB20="公"  ), OR(  AC20 ="公"  ), $AP20 =""),"公假",  IF(  AND(  OR(  AB20="x",AB20="補",AB20="婚",AB20="公",AB20="病",AB20="事",AB20="x榮18-22"  ),OR(AC20=""), $AP20 =""  ),"18收",  IF(  AND(  OR(  AB20 ="榮14-18",AB20 ="榮10-18",AB20 ="榮06-18",AB20 ="病14-18"  ),OR(  AC20 ="x",AC20="補",AC20="婚",AC20="公",AC20="病",AC20="事",AC20="x"  ), $AP20 =""),"18放早走",  IF(  AND(  OR(  AB20 =""),OR(  AC20 ="x",AC20="補",AC20="婚",AC20="公",AC20="病",AC20="事",AC20="x榮*",AC20="榮",AC20="榮-22"  ), $AP20 =""),"18放",  IF(  AND(  OR(  AB20="當日退伍"  ),OR(  AC20="退伍",AC20="退", AC20=""  ), $AP20 =""),"當日退伍",  IF(AND(  OR(AB20="退",AB20="退伍" ), OR(AC20="退",AC20="退伍" ), $AP20 =""),"退伍","全日勤"  )  )  )  )  )  )  )  )  )  )  ),"")</f>
        <v>全日休</v>
      </c>
      <c r="AC119" s="65" t="str">
        <f ca="1">IF(   (ROW(BO20)-1)&lt;=暫1!$B$2,           IF(  AND(  OR(  AC20="x",AC20="補"  ), OR(  AD20 ="x",AD20="補",AD20="x榮18-22",AD20="x公18-22",AD20="x榮22-08"  ), $AP20 =""),"全日休",  IF(  AND(  OR(  AC20="x",AC20="病"  ), OR(  AD20 ="病"  ), $AP20 =""),"病(事)假",  IF(  AND(  OR(  AC20="x",AC20="補"  ), OR(  AD20 ="補"  ), $AP20 =""),"補休",  IF(  AND(  OR(  AC20="x",AC20="喪"  ), OR(  AD20 ="喪"  ), $AP20 =""),"喪假",  IF(  AND(  OR(  AC20="x",AC20="婚",AC20="產"  ), OR(  AD20 ="婚",AD20="產"  ), $AP20 =""),"婚(產)假",  IF(  AND(  OR(  AC20="x",AC20="公"  ), OR(  AD20 ="公"  ), $AP20 =""),"公假",  IF(  AND(  OR(  AC20="x",AC20="補",AC20="婚",AC20="公",AC20="病",AC20="事",AC20="x榮18-22"  ),OR(AD20=""), $AP20 =""  ),"18收",  IF(  AND(  OR(  AC20 ="榮14-18",AC20 ="榮10-18",AC20 ="榮06-18",AC20 ="病14-18"  ),OR(  AD20 ="x",AD20="補",AD20="婚",AD20="公",AD20="病",AD20="事",AD20="x"  ), $AP20 =""),"18放早走",  IF(  AND(  OR(  AC20 =""),OR(  AD20 ="x",AD20="補",AD20="婚",AD20="公",AD20="病",AD20="事",AD20="x榮*",AD20="榮",AD20="榮-22"  ), $AP20 =""),"18放",  IF(  AND(  OR(  AC20="當日退伍"  ),OR(  AD20="退伍",AD20="退", AD20=""  ), $AP20 =""),"當日退伍",  IF(AND(  OR(AC20="退",AC20="退伍" ), OR(AD20="退",AD20="退伍" ), $AP20 =""),"退伍","全日勤"  )  )  )  )  )  )  )  )  )  )  ),"")</f>
        <v>18收</v>
      </c>
      <c r="AD119" s="65" t="str">
        <f ca="1">IF(   (ROW(BP20)-1)&lt;=暫1!$B$2,           IF(  AND(  OR(  AD20="x",AD20="補"  ), OR(  AE20 ="x",AE20="補",AE20="x榮18-22",AE20="x公18-22",AE20="x榮22-08"  ), $AP20 =""),"全日休",  IF(  AND(  OR(  AD20="x",AD20="病"  ), OR(  AE20 ="病"  ), $AP20 =""),"病(事)假",  IF(  AND(  OR(  AD20="x",AD20="補"  ), OR(  AE20 ="補"  ), $AP20 =""),"補休",  IF(  AND(  OR(  AD20="x",AD20="喪"  ), OR(  AE20 ="喪"  ), $AP20 =""),"喪假",  IF(  AND(  OR(  AD20="x",AD20="婚",AD20="產"  ), OR(  AE20 ="婚",AE20="產"  ), $AP20 =""),"婚(產)假",  IF(  AND(  OR(  AD20="x",AD20="公"  ), OR(  AE20 ="公"  ), $AP20 =""),"公假",  IF(  AND(  OR(  AD20="x",AD20="補",AD20="婚",AD20="公",AD20="病",AD20="事",AD20="x榮18-22"  ),OR(AE20=""), $AP20 =""  ),"18收",  IF(  AND(  OR(  AD20 ="榮14-18",AD20 ="榮10-18",AD20 ="榮06-18",AD20 ="病14-18"  ),OR(  AE20 ="x",AE20="補",AE20="婚",AE20="公",AE20="病",AE20="事",AE20="x"  ), $AP20 =""),"18放早走",  IF(  AND(  OR(  AD20 =""),OR(  AE20 ="x",AE20="補",AE20="婚",AE20="公",AE20="病",AE20="事",AE20="x榮*",AE20="榮",AE20="榮-22"  ), $AP20 =""),"18放",  IF(  AND(  OR(  AD20="當日退伍"  ),OR(  AE20="退伍",AE20="退", AE20=""  ), $AP20 =""),"當日退伍",  IF(AND(  OR(AD20="退",AD20="退伍" ), OR(AE20="退",AE20="退伍" ), $AP20 =""),"退伍","全日勤"  )  )  )  )  )  )  )  )  )  )  ),"")</f>
        <v>全日勤</v>
      </c>
      <c r="AE119" s="65" t="str">
        <f ca="1">IF(   (ROW(BQ20)-1)&lt;=暫1!$B$2,           IF(  AND(  OR(  AE20="x",AE20="補"  ), OR(  AF20 ="x",AF20="補",AF20="x榮18-22",AF20="x公18-22",AF20="x榮22-08"  ), $AP20 =""),"全日休",  IF(  AND(  OR(  AE20="x",AE20="病"  ), OR(  AF20 ="病"  ), $AP20 =""),"病(事)假",  IF(  AND(  OR(  AE20="x",AE20="補"  ), OR(  AF20 ="補"  ), $AP20 =""),"補休",  IF(  AND(  OR(  AE20="x",AE20="喪"  ), OR(  AF20 ="喪"  ), $AP20 =""),"喪假",  IF(  AND(  OR(  AE20="x",AE20="婚",AE20="產"  ), OR(  AF20 ="婚",AF20="產"  ), $AP20 =""),"婚(產)假",  IF(  AND(  OR(  AE20="x",AE20="公"  ), OR(  AF20 ="公"  ), $AP20 =""),"公假",  IF(  AND(  OR(  AE20="x",AE20="補",AE20="婚",AE20="公",AE20="病",AE20="事",AE20="x榮18-22"  ),OR(AF20=""), $AP20 =""  ),"18收",  IF(  AND(  OR(  AE20 ="榮14-18",AE20 ="榮10-18",AE20 ="榮06-18",AE20 ="病14-18"  ),OR(  AF20 ="x",AF20="補",AF20="婚",AF20="公",AF20="病",AF20="事",AF20="x"  ), $AP20 =""),"18放早走",  IF(  AND(  OR(  AE20 =""),OR(  AF20 ="x",AF20="補",AF20="婚",AF20="公",AF20="病",AF20="事",AF20="x榮*",AF20="榮",AF20="榮-22"  ), $AP20 =""),"18放",  IF(  AND(  OR(  AE20="當日退伍"  ),OR(  AF20="退伍",AF20="退", AF20=""  ), $AP20 =""),"當日退伍",  IF(AND(  OR(AE20="退",AE20="退伍" ), OR(AF20="退",AF20="退伍" ), $AP20 =""),"退伍","全日勤"  )  )  )  )  )  )  )  )  )  )  ),"")</f>
        <v>全日勤</v>
      </c>
      <c r="AF119" s="65" t="str">
        <f ca="1">IF(   (ROW(BR20)-1)&lt;=暫1!$B$2,           IF(  AND(  OR(  AF20="x",AF20="補"  ), OR(  AG20 ="x",AG20="補",AG20="x榮18-22",AG20="x公18-22",AG20="x榮22-08"  ), $AP20 =""),"全日休",  IF(  AND(  OR(  AF20="x",AF20="病"  ), OR(  AG20 ="病"  ), $AP20 =""),"病(事)假",  IF(  AND(  OR(  AF20="x",AF20="補"  ), OR(  AG20 ="補"  ), $AP20 =""),"補休",  IF(  AND(  OR(  AF20="x",AF20="喪"  ), OR(  AG20 ="喪"  ), $AP20 =""),"喪假",  IF(  AND(  OR(  AF20="x",AF20="婚",AF20="產"  ), OR(  AG20 ="婚",AG20="產"  ), $AP20 =""),"婚(產)假",  IF(  AND(  OR(  AF20="x",AF20="公"  ), OR(  AG20 ="公"  ), $AP20 =""),"公假",  IF(  AND(  OR(  AF20="x",AF20="補",AF20="婚",AF20="公",AF20="病",AF20="事",AF20="x榮18-22"  ),OR(AG20=""), $AP20 =""  ),"18收",  IF(  AND(  OR(  AF20 ="榮14-18",AF20 ="榮10-18",AF20 ="榮06-18",AF20 ="病14-18"  ),OR(  AG20 ="x",AG20="補",AG20="婚",AG20="公",AG20="病",AG20="事",AG20="x"  ), $AP20 =""),"18放早走",  IF(  AND(  OR(  AF20 =""),OR(  AG20 ="x",AG20="補",AG20="婚",AG20="公",AG20="病",AG20="事",AG20="x榮*",AG20="榮",AG20="榮-22"  ), $AP20 =""),"18放",  IF(  AND(  OR(  AF20="當日退伍"  ),OR(  AG20="退伍",AG20="退", AG20=""  ), $AP20 =""),"當日退伍",  IF(AND(  OR(AF20="退",AF20="退伍" ), OR(AG20="退",AG20="退伍" ), $AP20 =""),"退伍","全日勤"  )  )  )  )  )  )  )  )  )  )  ),"")</f>
        <v>18放</v>
      </c>
      <c r="AG119" s="65" t="str">
        <f ca="1">IF(   (ROW(BS20)-1)&lt;=暫1!$B$2,           IF(  AND(  OR(  AG20="x",AG20="補"  ), OR(  AH20 ="x",AH20="補",AH20="x榮18-22",AH20="x公18-22",AH20="x榮22-08"  ), $AP20 =""),"全日休",  IF(  AND(  OR(  AG20="x",AG20="病"  ), OR(  AH20 ="病"  ), $AP20 =""),"病(事)假",  IF(  AND(  OR(  AG20="x",AG20="補"  ), OR(  AH20 ="補"  ), $AP20 =""),"補休",  IF(  AND(  OR(  AG20="x",AG20="喪"  ), OR(  AH20 ="喪"  ), $AP20 =""),"喪假",  IF(  AND(  OR(  AG20="x",AG20="婚",AG20="產"  ), OR(  AH20 ="婚",AH20="產"  ), $AP20 =""),"婚(產)假",  IF(  AND(  OR(  AG20="x",AG20="公"  ), OR(  AH20 ="公"  ), $AP20 =""),"公假",  IF(  AND(  OR(  AG20="x",AG20="補",AG20="婚",AG20="公",AG20="病",AG20="事",AG20="x榮18-22"  ),OR(AH20=""), $AP20 =""  ),"18收",  IF(  AND(  OR(  AG20 ="榮14-18",AG20 ="榮10-18",AG20 ="榮06-18",AG20 ="病14-18"  ),OR(  AH20 ="x",AH20="補",AH20="婚",AH20="公",AH20="病",AH20="事",AH20="x"  ), $AP20 =""),"18放早走",  IF(  AND(  OR(  AG20 =""),OR(  AH20 ="x",AH20="補",AH20="婚",AH20="公",AH20="病",AH20="事",AH20="x榮*",AH20="榮",AH20="榮-22"  ), $AP20 =""),"18放",  IF(  AND(  OR(  AG20="當日退伍"  ),OR(  AH20="退伍",AH20="退", AH20=""  ), $AP20 =""),"當日退伍",  IF(AND(  OR(AG20="退",AG20="退伍" ), OR(AH20="退",AH20="退伍" ), $AP20 =""),"退伍","全日勤"  )  )  )  )  )  )  )  )  )  )  ),"")</f>
        <v>18收</v>
      </c>
      <c r="AH119" s="65"/>
      <c r="AI119" s="65"/>
      <c r="AJ119" s="65"/>
      <c r="AO119" s="75"/>
      <c r="AP119" s="62"/>
      <c r="AU119" s="62"/>
      <c r="AY119" s="62"/>
      <c r="AZ119" s="62"/>
      <c r="BA119" s="62"/>
    </row>
    <row r="120" spans="1:55" ht="25.5" customHeight="1">
      <c r="A120" s="65">
        <f t="shared" si="14"/>
        <v>20</v>
      </c>
      <c r="B120" s="65" t="str">
        <f t="shared" si="15"/>
        <v>呂承翰</v>
      </c>
      <c r="C120" s="65" t="str">
        <f ca="1">IF(   (ROW(AO21)-1)&lt;=暫1!$B$2,           IF(  AND(  OR(  C21="x",C21="補"  ), OR(  D21 ="x",D21="補",D21="x榮18-22",D21="x公18-22",D21="x榮22-08"  ), $AP21 =""),"全日休",  IF(  AND(  OR(  C21="x",C21="病"  ), OR(  D21 ="病"  ), $AP21 =""),"病(事)假",  IF(  AND(  OR(  C21="x",C21="補"  ), OR(  D21 ="補"  ), $AP21 =""),"補休",  IF(  AND(  OR(  C21="x",C21="喪"  ), OR(  D21 ="喪"  ), $AP21 =""),"喪假",  IF(  AND(  OR(  C21="x",C21="婚",C21="產"  ), OR(  D21 ="婚",D21="產"  ), $AP21 =""),"婚(產)假",  IF(  AND(  OR(  C21="x",C21="公"  ), OR(  D21 ="公"  ), $AP21 =""),"公假",  IF(  AND(  OR(  C21="x",C21="補",C21="婚",C21="公",C21="病",C21="事",C21="x榮18-22"  ),OR(D21=""), $AP21 =""  ),"18收",  IF(  AND(  OR(  C21 ="榮14-18",C21 ="榮10-18",C21 ="榮06-18",C21 ="病14-18"  ),OR(  D21 ="x",D21="補",D21="婚",D21="公",D21="病",D21="事",D21="x"  ), $AP21 =""),"18放早走",  IF(  AND(  OR(  C21 =""),OR(  D21 ="x",D21="補",D21="婚",D21="公",D21="病",D21="事",D21="x榮*",D21="榮",D21="榮-22"  ), $AP21 =""),"18放",  IF(  AND(  OR(  C21="當日退伍"  ),OR(  D21="退伍",D21="退", D21=""  ), $AP21 =""),"當日退伍",  IF(AND(  OR(C21="退",C21="退伍" ), OR(D21="退",D21="退伍" ), $AP21 =""),"退伍","全日勤"  )  )  )  )  )  )  )  )  )  )  ),"")</f>
        <v>全日勤</v>
      </c>
      <c r="D120" s="65" t="str">
        <f ca="1">IF(   (ROW(AP21)-1)&lt;=暫1!$B$2,           IF(  AND(  OR(  D21="x",D21="補"  ), OR(  E21 ="x",E21="補",E21="x榮18-22",E21="x公18-22",E21="x榮22-08"  ), $AP21 =""),"全日休",  IF(  AND(  OR(  D21="x",D21="病"  ), OR(  E21 ="病"  ), $AP21 =""),"病(事)假",  IF(  AND(  OR(  D21="x",D21="補"  ), OR(  E21 ="補"  ), $AP21 =""),"補休",  IF(  AND(  OR(  D21="x",D21="喪"  ), OR(  E21 ="喪"  ), $AP21 =""),"喪假",  IF(  AND(  OR(  D21="x",D21="婚",D21="產"  ), OR(  E21 ="婚",E21="產"  ), $AP21 =""),"婚(產)假",  IF(  AND(  OR(  D21="x",D21="公"  ), OR(  E21 ="公"  ), $AP21 =""),"公假",  IF(  AND(  OR(  D21="x",D21="補",D21="婚",D21="公",D21="病",D21="事",D21="x榮18-22"  ),OR(E21=""), $AP21 =""  ),"18收",  IF(  AND(  OR(  D21 ="榮14-18",D21 ="榮10-18",D21 ="榮06-18",D21 ="病14-18"  ),OR(  E21 ="x",E21="補",E21="婚",E21="公",E21="病",E21="事",E21="x"  ), $AP21 =""),"18放早走",  IF(  AND(  OR(  D21 =""),OR(  E21 ="x",E21="補",E21="婚",E21="公",E21="病",E21="事",E21="x榮*",E21="榮",E21="榮-22"  ), $AP21 =""),"18放",  IF(  AND(  OR(  D21="當日退伍"  ),OR(  E21="退伍",E21="退", E21=""  ), $AP21 =""),"當日退伍",  IF(AND(  OR(D21="退",D21="退伍" ), OR(E21="退",E21="退伍" ), $AP21 =""),"退伍","全日勤"  )  )  )  )  )  )  )  )  )  )  ),"")</f>
        <v>全日勤</v>
      </c>
      <c r="E120" s="65" t="str">
        <f ca="1">IF(   (ROW(AQ21)-1)&lt;=暫1!$B$2,           IF(  AND(  OR(  E21="x",E21="補"  ), OR(  F21 ="x",F21="補",F21="x榮18-22",F21="x公18-22",F21="x榮22-08"  ), $AP21 =""),"全日休",  IF(  AND(  OR(  E21="x",E21="病"  ), OR(  F21 ="病"  ), $AP21 =""),"病(事)假",  IF(  AND(  OR(  E21="x",E21="補"  ), OR(  F21 ="補"  ), $AP21 =""),"補休",  IF(  AND(  OR(  E21="x",E21="喪"  ), OR(  F21 ="喪"  ), $AP21 =""),"喪假",  IF(  AND(  OR(  E21="x",E21="婚",E21="產"  ), OR(  F21 ="婚",F21="產"  ), $AP21 =""),"婚(產)假",  IF(  AND(  OR(  E21="x",E21="公"  ), OR(  F21 ="公"  ), $AP21 =""),"公假",  IF(  AND(  OR(  E21="x",E21="補",E21="婚",E21="公",E21="病",E21="事",E21="x榮18-22"  ),OR(F21=""), $AP21 =""  ),"18收",  IF(  AND(  OR(  E21 ="榮14-18",E21 ="榮10-18",E21 ="榮06-18",E21 ="病14-18"  ),OR(  F21 ="x",F21="補",F21="婚",F21="公",F21="病",F21="事",F21="x"  ), $AP21 =""),"18放早走",  IF(  AND(  OR(  E21 =""),OR(  F21 ="x",F21="補",F21="婚",F21="公",F21="病",F21="事",F21="x榮*",F21="榮",F21="榮-22"  ), $AP21 =""),"18放",  IF(  AND(  OR(  E21="當日退伍"  ),OR(  F21="退伍",F21="退", F21=""  ), $AP21 =""),"當日退伍",  IF(AND(  OR(E21="退",E21="退伍" ), OR(F21="退",F21="退伍" ), $AP21 =""),"退伍","全日勤"  )  )  )  )  )  )  )  )  )  )  ),"")</f>
        <v>全日勤</v>
      </c>
      <c r="F120" s="65" t="str">
        <f ca="1">IF(   (ROW(AR21)-1)&lt;=暫1!$B$2,           IF(  AND(  OR(  F21="x",F21="補"  ), OR(  G21 ="x",G21="補",G21="x榮18-22",G21="x公18-22",G21="x榮22-08"  ), $AP21 =""),"全日休",  IF(  AND(  OR(  F21="x",F21="病"  ), OR(  G21 ="病"  ), $AP21 =""),"病(事)假",  IF(  AND(  OR(  F21="x",F21="補"  ), OR(  G21 ="補"  ), $AP21 =""),"補休",  IF(  AND(  OR(  F21="x",F21="喪"  ), OR(  G21 ="喪"  ), $AP21 =""),"喪假",  IF(  AND(  OR(  F21="x",F21="婚",F21="產"  ), OR(  G21 ="婚",G21="產"  ), $AP21 =""),"婚(產)假",  IF(  AND(  OR(  F21="x",F21="公"  ), OR(  G21 ="公"  ), $AP21 =""),"公假",  IF(  AND(  OR(  F21="x",F21="補",F21="婚",F21="公",F21="病",F21="事",F21="x榮18-22"  ),OR(G21=""), $AP21 =""  ),"18收",  IF(  AND(  OR(  F21 ="榮14-18",F21 ="榮10-18",F21 ="榮06-18",F21 ="病14-18"  ),OR(  G21 ="x",G21="補",G21="婚",G21="公",G21="病",G21="事",G21="x"  ), $AP21 =""),"18放早走",  IF(  AND(  OR(  F21 =""),OR(  G21 ="x",G21="補",G21="婚",G21="公",G21="病",G21="事",G21="x榮*",G21="榮",G21="榮-22"  ), $AP21 =""),"18放",  IF(  AND(  OR(  F21="當日退伍"  ),OR(  G21="退伍",G21="退", G21=""  ), $AP21 =""),"當日退伍",  IF(AND(  OR(F21="退",F21="退伍" ), OR(G21="退",G21="退伍" ), $AP21 =""),"退伍","全日勤"  )  )  )  )  )  )  )  )  )  )  ),"")</f>
        <v>全日勤</v>
      </c>
      <c r="G120" s="65" t="str">
        <f ca="1">IF(   (ROW(AS21)-1)&lt;=暫1!$B$2,           IF(  AND(  OR(  G21="x",G21="補"  ), OR(  H21 ="x",H21="補",H21="x榮18-22",H21="x公18-22",H21="x榮22-08"  ), $AP21 =""),"全日休",  IF(  AND(  OR(  G21="x",G21="病"  ), OR(  H21 ="病"  ), $AP21 =""),"病(事)假",  IF(  AND(  OR(  G21="x",G21="補"  ), OR(  H21 ="補"  ), $AP21 =""),"補休",  IF(  AND(  OR(  G21="x",G21="喪"  ), OR(  H21 ="喪"  ), $AP21 =""),"喪假",  IF(  AND(  OR(  G21="x",G21="婚",G21="產"  ), OR(  H21 ="婚",H21="產"  ), $AP21 =""),"婚(產)假",  IF(  AND(  OR(  G21="x",G21="公"  ), OR(  H21 ="公"  ), $AP21 =""),"公假",  IF(  AND(  OR(  G21="x",G21="補",G21="婚",G21="公",G21="病",G21="事",G21="x榮18-22"  ),OR(H21=""), $AP21 =""  ),"18收",  IF(  AND(  OR(  G21 ="榮14-18",G21 ="榮10-18",G21 ="榮06-18",G21 ="病14-18"  ),OR(  H21 ="x",H21="補",H21="婚",H21="公",H21="病",H21="事",H21="x"  ), $AP21 =""),"18放早走",  IF(  AND(  OR(  G21 =""),OR(  H21 ="x",H21="補",H21="婚",H21="公",H21="病",H21="事",H21="x榮*",H21="榮",H21="榮-22"  ), $AP21 =""),"18放",  IF(  AND(  OR(  G21="當日退伍"  ),OR(  H21="退伍",H21="退", H21=""  ), $AP21 =""),"當日退伍",  IF(AND(  OR(G21="退",G21="退伍" ), OR(H21="退",H21="退伍" ), $AP21 =""),"退伍","全日勤"  )  )  )  )  )  )  )  )  )  )  ),"")</f>
        <v>全日勤</v>
      </c>
      <c r="H120" s="65" t="str">
        <f ca="1">IF(   (ROW(AT21)-1)&lt;=暫1!$B$2,           IF(  AND(  OR(  H21="x",H21="補"  ), OR(  I21 ="x",I21="補",I21="x榮18-22",I21="x公18-22",I21="x榮22-08"  ), $AP21 =""),"全日休",  IF(  AND(  OR(  H21="x",H21="病"  ), OR(  I21 ="病"  ), $AP21 =""),"病(事)假",  IF(  AND(  OR(  H21="x",H21="補"  ), OR(  I21 ="補"  ), $AP21 =""),"補休",  IF(  AND(  OR(  H21="x",H21="喪"  ), OR(  I21 ="喪"  ), $AP21 =""),"喪假",  IF(  AND(  OR(  H21="x",H21="婚",H21="產"  ), OR(  I21 ="婚",I21="產"  ), $AP21 =""),"婚(產)假",  IF(  AND(  OR(  H21="x",H21="公"  ), OR(  I21 ="公"  ), $AP21 =""),"公假",  IF(  AND(  OR(  H21="x",H21="補",H21="婚",H21="公",H21="病",H21="事",H21="x榮18-22"  ),OR(I21=""), $AP21 =""  ),"18收",  IF(  AND(  OR(  H21 ="榮14-18",H21 ="榮10-18",H21 ="榮06-18",H21 ="病14-18"  ),OR(  I21 ="x",I21="補",I21="婚",I21="公",I21="病",I21="事",I21="x"  ), $AP21 =""),"18放早走",  IF(  AND(  OR(  H21 =""),OR(  I21 ="x",I21="補",I21="婚",I21="公",I21="病",I21="事",I21="x榮*",I21="榮",I21="榮-22"  ), $AP21 =""),"18放",  IF(  AND(  OR(  H21="當日退伍"  ),OR(  I21="退伍",I21="退", I21=""  ), $AP21 =""),"當日退伍",  IF(AND(  OR(H21="退",H21="退伍" ), OR(I21="退",I21="退伍" ), $AP21 =""),"退伍","全日勤"  )  )  )  )  )  )  )  )  )  )  ),"")</f>
        <v>全日勤</v>
      </c>
      <c r="I120" s="65" t="str">
        <f ca="1">IF(   (ROW(AU21)-1)&lt;=暫1!$B$2,           IF(  AND(  OR(  I21="x",I21="補"  ), OR(  J21 ="x",J21="補",J21="x榮18-22",J21="x公18-22",J21="x榮22-08"  ), $AP21 =""),"全日休",  IF(  AND(  OR(  I21="x",I21="病"  ), OR(  J21 ="病"  ), $AP21 =""),"病(事)假",  IF(  AND(  OR(  I21="x",I21="補"  ), OR(  J21 ="補"  ), $AP21 =""),"補休",  IF(  AND(  OR(  I21="x",I21="喪"  ), OR(  J21 ="喪"  ), $AP21 =""),"喪假",  IF(  AND(  OR(  I21="x",I21="婚",I21="產"  ), OR(  J21 ="婚",J21="產"  ), $AP21 =""),"婚(產)假",  IF(  AND(  OR(  I21="x",I21="公"  ), OR(  J21 ="公"  ), $AP21 =""),"公假",  IF(  AND(  OR(  I21="x",I21="補",I21="婚",I21="公",I21="病",I21="事",I21="x榮18-22"  ),OR(J21=""), $AP21 =""  ),"18收",  IF(  AND(  OR(  I21 ="榮14-18",I21 ="榮10-18",I21 ="榮06-18",I21 ="病14-18"  ),OR(  J21 ="x",J21="補",J21="婚",J21="公",J21="病",J21="事",J21="x"  ), $AP21 =""),"18放早走",  IF(  AND(  OR(  I21 =""),OR(  J21 ="x",J21="補",J21="婚",J21="公",J21="病",J21="事",J21="x榮*",J21="榮",J21="榮-22"  ), $AP21 =""),"18放",  IF(  AND(  OR(  I21="當日退伍"  ),OR(  J21="退伍",J21="退", J21=""  ), $AP21 =""),"當日退伍",  IF(AND(  OR(I21="退",I21="退伍" ), OR(J21="退",J21="退伍" ), $AP21 =""),"退伍","全日勤"  )  )  )  )  )  )  )  )  )  )  ),"")</f>
        <v>全日勤</v>
      </c>
      <c r="J120" s="65" t="str">
        <f ca="1">IF(   (ROW(AV21)-1)&lt;=暫1!$B$2,           IF(  AND(  OR(  J21="x",J21="補"  ), OR(  K21 ="x",K21="補",K21="x榮18-22",K21="x公18-22",K21="x榮22-08"  ), $AP21 =""),"全日休",  IF(  AND(  OR(  J21="x",J21="病"  ), OR(  K21 ="病"  ), $AP21 =""),"病(事)假",  IF(  AND(  OR(  J21="x",J21="補"  ), OR(  K21 ="補"  ), $AP21 =""),"補休",  IF(  AND(  OR(  J21="x",J21="喪"  ), OR(  K21 ="喪"  ), $AP21 =""),"喪假",  IF(  AND(  OR(  J21="x",J21="婚",J21="產"  ), OR(  K21 ="婚",K21="產"  ), $AP21 =""),"婚(產)假",  IF(  AND(  OR(  J21="x",J21="公"  ), OR(  K21 ="公"  ), $AP21 =""),"公假",  IF(  AND(  OR(  J21="x",J21="補",J21="婚",J21="公",J21="病",J21="事",J21="x榮18-22"  ),OR(K21=""), $AP21 =""  ),"18收",  IF(  AND(  OR(  J21 ="榮14-18",J21 ="榮10-18",J21 ="榮06-18",J21 ="病14-18"  ),OR(  K21 ="x",K21="補",K21="婚",K21="公",K21="病",K21="事",K21="x"  ), $AP21 =""),"18放早走",  IF(  AND(  OR(  J21 =""),OR(  K21 ="x",K21="補",K21="婚",K21="公",K21="病",K21="事",K21="x榮*",K21="榮",K21="榮-22"  ), $AP21 =""),"18放",  IF(  AND(  OR(  J21="當日退伍"  ),OR(  K21="退伍",K21="退", K21=""  ), $AP21 =""),"當日退伍",  IF(AND(  OR(J21="退",J21="退伍" ), OR(K21="退",K21="退伍" ), $AP21 =""),"退伍","全日勤"  )  )  )  )  )  )  )  )  )  )  ),"")</f>
        <v>全日勤</v>
      </c>
      <c r="K120" s="65" t="str">
        <f ca="1">IF(   (ROW(AW21)-1)&lt;=暫1!$B$2,           IF(  AND(  OR(  K21="x",K21="補"  ), OR(  L21 ="x",L21="補",L21="x榮18-22",L21="x公18-22",L21="x榮22-08"  ), $AP21 =""),"全日休",  IF(  AND(  OR(  K21="x",K21="病"  ), OR(  L21 ="病"  ), $AP21 =""),"病(事)假",  IF(  AND(  OR(  K21="x",K21="補"  ), OR(  L21 ="補"  ), $AP21 =""),"補休",  IF(  AND(  OR(  K21="x",K21="喪"  ), OR(  L21 ="喪"  ), $AP21 =""),"喪假",  IF(  AND(  OR(  K21="x",K21="婚",K21="產"  ), OR(  L21 ="婚",L21="產"  ), $AP21 =""),"婚(產)假",  IF(  AND(  OR(  K21="x",K21="公"  ), OR(  L21 ="公"  ), $AP21 =""),"公假",  IF(  AND(  OR(  K21="x",K21="補",K21="婚",K21="公",K21="病",K21="事",K21="x榮18-22"  ),OR(L21=""), $AP21 =""  ),"18收",  IF(  AND(  OR(  K21 ="榮14-18",K21 ="榮10-18",K21 ="榮06-18",K21 ="病14-18"  ),OR(  L21 ="x",L21="補",L21="婚",L21="公",L21="病",L21="事",L21="x"  ), $AP21 =""),"18放早走",  IF(  AND(  OR(  K21 =""),OR(  L21 ="x",L21="補",L21="婚",L21="公",L21="病",L21="事",L21="x榮*",L21="榮",L21="榮-22"  ), $AP21 =""),"18放",  IF(  AND(  OR(  K21="當日退伍"  ),OR(  L21="退伍",L21="退", L21=""  ), $AP21 =""),"當日退伍",  IF(AND(  OR(K21="退",K21="退伍" ), OR(L21="退",L21="退伍" ), $AP21 =""),"退伍","全日勤"  )  )  )  )  )  )  )  )  )  )  ),"")</f>
        <v>全日勤</v>
      </c>
      <c r="L120" s="65" t="str">
        <f ca="1">IF(   (ROW(AX21)-1)&lt;=暫1!$B$2,           IF(  AND(  OR(  L21="x",L21="補"  ), OR(  M21 ="x",M21="補",M21="x榮18-22",M21="x公18-22",M21="x榮22-08"  ), $AP21 =""),"全日休",  IF(  AND(  OR(  L21="x",L21="病"  ), OR(  M21 ="病"  ), $AP21 =""),"病(事)假",  IF(  AND(  OR(  L21="x",L21="補"  ), OR(  M21 ="補"  ), $AP21 =""),"補休",  IF(  AND(  OR(  L21="x",L21="喪"  ), OR(  M21 ="喪"  ), $AP21 =""),"喪假",  IF(  AND(  OR(  L21="x",L21="婚",L21="產"  ), OR(  M21 ="婚",M21="產"  ), $AP21 =""),"婚(產)假",  IF(  AND(  OR(  L21="x",L21="公"  ), OR(  M21 ="公"  ), $AP21 =""),"公假",  IF(  AND(  OR(  L21="x",L21="補",L21="婚",L21="公",L21="病",L21="事",L21="x榮18-22"  ),OR(M21=""), $AP21 =""  ),"18收",  IF(  AND(  OR(  L21 ="榮14-18",L21 ="榮10-18",L21 ="榮06-18",L21 ="病14-18"  ),OR(  M21 ="x",M21="補",M21="婚",M21="公",M21="病",M21="事",M21="x"  ), $AP21 =""),"18放早走",  IF(  AND(  OR(  L21 =""),OR(  M21 ="x",M21="補",M21="婚",M21="公",M21="病",M21="事",M21="x榮*",M21="榮",M21="榮-22"  ), $AP21 =""),"18放",  IF(  AND(  OR(  L21="當日退伍"  ),OR(  M21="退伍",M21="退", M21=""  ), $AP21 =""),"當日退伍",  IF(AND(  OR(L21="退",L21="退伍" ), OR(M21="退",M21="退伍" ), $AP21 =""),"退伍","全日勤"  )  )  )  )  )  )  )  )  )  )  ),"")</f>
        <v>全日勤</v>
      </c>
      <c r="M120" s="65" t="str">
        <f ca="1">IF(   (ROW(AY21)-1)&lt;=暫1!$B$2,           IF(  AND(  OR(  M21="x",M21="補"  ), OR(  N21 ="x",N21="補",N21="x榮18-22",N21="x公18-22",N21="x榮22-08"  ), $AP21 =""),"全日休",  IF(  AND(  OR(  M21="x",M21="病"  ), OR(  N21 ="病"  ), $AP21 =""),"病(事)假",  IF(  AND(  OR(  M21="x",M21="補"  ), OR(  N21 ="補"  ), $AP21 =""),"補休",  IF(  AND(  OR(  M21="x",M21="喪"  ), OR(  N21 ="喪"  ), $AP21 =""),"喪假",  IF(  AND(  OR(  M21="x",M21="婚",M21="產"  ), OR(  N21 ="婚",N21="產"  ), $AP21 =""),"婚(產)假",  IF(  AND(  OR(  M21="x",M21="公"  ), OR(  N21 ="公"  ), $AP21 =""),"公假",  IF(  AND(  OR(  M21="x",M21="補",M21="婚",M21="公",M21="病",M21="事",M21="x榮18-22"  ),OR(N21=""), $AP21 =""  ),"18收",  IF(  AND(  OR(  M21 ="榮14-18",M21 ="榮10-18",M21 ="榮06-18",M21 ="病14-18"  ),OR(  N21 ="x",N21="補",N21="婚",N21="公",N21="病",N21="事",N21="x"  ), $AP21 =""),"18放早走",  IF(  AND(  OR(  M21 =""),OR(  N21 ="x",N21="補",N21="婚",N21="公",N21="病",N21="事",N21="x榮*",N21="榮",N21="榮-22"  ), $AP21 =""),"18放",  IF(  AND(  OR(  M21="當日退伍"  ),OR(  N21="退伍",N21="退", N21=""  ), $AP21 =""),"當日退伍",  IF(AND(  OR(M21="退",M21="退伍" ), OR(N21="退",N21="退伍" ), $AP21 =""),"退伍","全日勤"  )  )  )  )  )  )  )  )  )  )  ),"")</f>
        <v>全日勤</v>
      </c>
      <c r="N120" s="65" t="str">
        <f ca="1">IF(   (ROW(AZ21)-1)&lt;=暫1!$B$2,           IF(  AND(  OR(  N21="x",N21="補"  ), OR(  O21 ="x",O21="補",O21="x榮18-22",O21="x公18-22",O21="x榮22-08"  ), $AP21 =""),"全日休",  IF(  AND(  OR(  N21="x",N21="病"  ), OR(  O21 ="病"  ), $AP21 =""),"病(事)假",  IF(  AND(  OR(  N21="x",N21="補"  ), OR(  O21 ="補"  ), $AP21 =""),"補休",  IF(  AND(  OR(  N21="x",N21="喪"  ), OR(  O21 ="喪"  ), $AP21 =""),"喪假",  IF(  AND(  OR(  N21="x",N21="婚",N21="產"  ), OR(  O21 ="婚",O21="產"  ), $AP21 =""),"婚(產)假",  IF(  AND(  OR(  N21="x",N21="公"  ), OR(  O21 ="公"  ), $AP21 =""),"公假",  IF(  AND(  OR(  N21="x",N21="補",N21="婚",N21="公",N21="病",N21="事",N21="x榮18-22"  ),OR(O21=""), $AP21 =""  ),"18收",  IF(  AND(  OR(  N21 ="榮14-18",N21 ="榮10-18",N21 ="榮06-18",N21 ="病14-18"  ),OR(  O21 ="x",O21="補",O21="婚",O21="公",O21="病",O21="事",O21="x"  ), $AP21 =""),"18放早走",  IF(  AND(  OR(  N21 =""),OR(  O21 ="x",O21="補",O21="婚",O21="公",O21="病",O21="事",O21="x榮*",O21="榮",O21="榮-22"  ), $AP21 =""),"18放",  IF(  AND(  OR(  N21="當日退伍"  ),OR(  O21="退伍",O21="退", O21=""  ), $AP21 =""),"當日退伍",  IF(AND(  OR(N21="退",N21="退伍" ), OR(O21="退",O21="退伍" ), $AP21 =""),"退伍","全日勤"  )  )  )  )  )  )  )  )  )  )  ),"")</f>
        <v>全日勤</v>
      </c>
      <c r="O120" s="65" t="str">
        <f ca="1">IF(   (ROW(BA21)-1)&lt;=暫1!$B$2,           IF(  AND(  OR(  O21="x",O21="補"  ), OR(  P21 ="x",P21="補",P21="x榮18-22",P21="x公18-22",P21="x榮22-08"  ), $AP21 =""),"全日休",  IF(  AND(  OR(  O21="x",O21="病"  ), OR(  P21 ="病"  ), $AP21 =""),"病(事)假",  IF(  AND(  OR(  O21="x",O21="補"  ), OR(  P21 ="補"  ), $AP21 =""),"補休",  IF(  AND(  OR(  O21="x",O21="喪"  ), OR(  P21 ="喪"  ), $AP21 =""),"喪假",  IF(  AND(  OR(  O21="x",O21="婚",O21="產"  ), OR(  P21 ="婚",P21="產"  ), $AP21 =""),"婚(產)假",  IF(  AND(  OR(  O21="x",O21="公"  ), OR(  P21 ="公"  ), $AP21 =""),"公假",  IF(  AND(  OR(  O21="x",O21="補",O21="婚",O21="公",O21="病",O21="事",O21="x榮18-22"  ),OR(P21=""), $AP21 =""  ),"18收",  IF(  AND(  OR(  O21 ="榮14-18",O21 ="榮10-18",O21 ="榮06-18",O21 ="病14-18"  ),OR(  P21 ="x",P21="補",P21="婚",P21="公",P21="病",P21="事",P21="x"  ), $AP21 =""),"18放早走",  IF(  AND(  OR(  O21 =""),OR(  P21 ="x",P21="補",P21="婚",P21="公",P21="病",P21="事",P21="x榮*",P21="榮",P21="榮-22"  ), $AP21 =""),"18放",  IF(  AND(  OR(  O21="當日退伍"  ),OR(  P21="退伍",P21="退", P21=""  ), $AP21 =""),"當日退伍",  IF(AND(  OR(O21="退",O21="退伍" ), OR(P21="退",P21="退伍" ), $AP21 =""),"退伍","全日勤"  )  )  )  )  )  )  )  )  )  )  ),"")</f>
        <v>全日勤</v>
      </c>
      <c r="P120" s="65" t="str">
        <f ca="1">IF(   (ROW(BB21)-1)&lt;=暫1!$B$2,           IF(  AND(  OR(  P21="x",P21="補"  ), OR(  Q21 ="x",Q21="補",Q21="x榮18-22",Q21="x公18-22",Q21="x榮22-08"  ), $AP21 =""),"全日休",  IF(  AND(  OR(  P21="x",P21="病"  ), OR(  Q21 ="病"  ), $AP21 =""),"病(事)假",  IF(  AND(  OR(  P21="x",P21="補"  ), OR(  Q21 ="補"  ), $AP21 =""),"補休",  IF(  AND(  OR(  P21="x",P21="喪"  ), OR(  Q21 ="喪"  ), $AP21 =""),"喪假",  IF(  AND(  OR(  P21="x",P21="婚",P21="產"  ), OR(  Q21 ="婚",Q21="產"  ), $AP21 =""),"婚(產)假",  IF(  AND(  OR(  P21="x",P21="公"  ), OR(  Q21 ="公"  ), $AP21 =""),"公假",  IF(  AND(  OR(  P21="x",P21="補",P21="婚",P21="公",P21="病",P21="事",P21="x榮18-22"  ),OR(Q21=""), $AP21 =""  ),"18收",  IF(  AND(  OR(  P21 ="榮14-18",P21 ="榮10-18",P21 ="榮06-18",P21 ="病14-18"  ),OR(  Q21 ="x",Q21="補",Q21="婚",Q21="公",Q21="病",Q21="事",Q21="x"  ), $AP21 =""),"18放早走",  IF(  AND(  OR(  P21 =""),OR(  Q21 ="x",Q21="補",Q21="婚",Q21="公",Q21="病",Q21="事",Q21="x榮*",Q21="榮",Q21="榮-22"  ), $AP21 =""),"18放",  IF(  AND(  OR(  P21="當日退伍"  ),OR(  Q21="退伍",Q21="退", Q21=""  ), $AP21 =""),"當日退伍",  IF(AND(  OR(P21="退",P21="退伍" ), OR(Q21="退",Q21="退伍" ), $AP21 =""),"退伍","全日勤"  )  )  )  )  )  )  )  )  )  )  ),"")</f>
        <v>全日勤</v>
      </c>
      <c r="Q120" s="65" t="str">
        <f ca="1">IF(   (ROW(BC21)-1)&lt;=暫1!$B$2,           IF(  AND(  OR(  Q21="x",Q21="補"  ), OR(  R21 ="x",R21="補",R21="x榮18-22",R21="x公18-22",R21="x榮22-08"  ), $AP21 =""),"全日休",  IF(  AND(  OR(  Q21="x",Q21="病"  ), OR(  R21 ="病"  ), $AP21 =""),"病(事)假",  IF(  AND(  OR(  Q21="x",Q21="補"  ), OR(  R21 ="補"  ), $AP21 =""),"補休",  IF(  AND(  OR(  Q21="x",Q21="喪"  ), OR(  R21 ="喪"  ), $AP21 =""),"喪假",  IF(  AND(  OR(  Q21="x",Q21="婚",Q21="產"  ), OR(  R21 ="婚",R21="產"  ), $AP21 =""),"婚(產)假",  IF(  AND(  OR(  Q21="x",Q21="公"  ), OR(  R21 ="公"  ), $AP21 =""),"公假",  IF(  AND(  OR(  Q21="x",Q21="補",Q21="婚",Q21="公",Q21="病",Q21="事",Q21="x榮18-22"  ),OR(R21=""), $AP21 =""  ),"18收",  IF(  AND(  OR(  Q21 ="榮14-18",Q21 ="榮10-18",Q21 ="榮06-18",Q21 ="病14-18"  ),OR(  R21 ="x",R21="補",R21="婚",R21="公",R21="病",R21="事",R21="x"  ), $AP21 =""),"18放早走",  IF(  AND(  OR(  Q21 =""),OR(  R21 ="x",R21="補",R21="婚",R21="公",R21="病",R21="事",R21="x榮*",R21="榮",R21="榮-22"  ), $AP21 =""),"18放",  IF(  AND(  OR(  Q21="當日退伍"  ),OR(  R21="退伍",R21="退", R21=""  ), $AP21 =""),"當日退伍",  IF(AND(  OR(Q21="退",Q21="退伍" ), OR(R21="退",R21="退伍" ), $AP21 =""),"退伍","全日勤"  )  )  )  )  )  )  )  )  )  )  ),"")</f>
        <v>全日勤</v>
      </c>
      <c r="R120" s="65" t="str">
        <f ca="1">IF(   (ROW(BD21)-1)&lt;=暫1!$B$2,           IF(  AND(  OR(  R21="x",R21="補"  ), OR(  S21 ="x",S21="補",S21="x榮18-22",S21="x公18-22",S21="x榮22-08"  ), $AP21 =""),"全日休",  IF(  AND(  OR(  R21="x",R21="病"  ), OR(  S21 ="病"  ), $AP21 =""),"病(事)假",  IF(  AND(  OR(  R21="x",R21="補"  ), OR(  S21 ="補"  ), $AP21 =""),"補休",  IF(  AND(  OR(  R21="x",R21="喪"  ), OR(  S21 ="喪"  ), $AP21 =""),"喪假",  IF(  AND(  OR(  R21="x",R21="婚",R21="產"  ), OR(  S21 ="婚",S21="產"  ), $AP21 =""),"婚(產)假",  IF(  AND(  OR(  R21="x",R21="公"  ), OR(  S21 ="公"  ), $AP21 =""),"公假",  IF(  AND(  OR(  R21="x",R21="補",R21="婚",R21="公",R21="病",R21="事",R21="x榮18-22"  ),OR(S21=""), $AP21 =""  ),"18收",  IF(  AND(  OR(  R21 ="榮14-18",R21 ="榮10-18",R21 ="榮06-18",R21 ="病14-18"  ),OR(  S21 ="x",S21="補",S21="婚",S21="公",S21="病",S21="事",S21="x"  ), $AP21 =""),"18放早走",  IF(  AND(  OR(  R21 =""),OR(  S21 ="x",S21="補",S21="婚",S21="公",S21="病",S21="事",S21="x榮*",S21="榮",S21="榮-22"  ), $AP21 =""),"18放",  IF(  AND(  OR(  R21="當日退伍"  ),OR(  S21="退伍",S21="退", S21=""  ), $AP21 =""),"當日退伍",  IF(AND(  OR(R21="退",R21="退伍" ), OR(S21="退",S21="退伍" ), $AP21 =""),"退伍","全日勤"  )  )  )  )  )  )  )  )  )  )  ),"")</f>
        <v>全日勤</v>
      </c>
      <c r="S120" s="65" t="str">
        <f ca="1">IF(   (ROW(BE21)-1)&lt;=暫1!$B$2,           IF(  AND(  OR(  S21="x",S21="補"  ), OR(  T21 ="x",T21="補",T21="x榮18-22",T21="x公18-22",T21="x榮22-08"  ), $AP21 =""),"全日休",  IF(  AND(  OR(  S21="x",S21="病"  ), OR(  T21 ="病"  ), $AP21 =""),"病(事)假",  IF(  AND(  OR(  S21="x",S21="補"  ), OR(  T21 ="補"  ), $AP21 =""),"補休",  IF(  AND(  OR(  S21="x",S21="喪"  ), OR(  T21 ="喪"  ), $AP21 =""),"喪假",  IF(  AND(  OR(  S21="x",S21="婚",S21="產"  ), OR(  T21 ="婚",T21="產"  ), $AP21 =""),"婚(產)假",  IF(  AND(  OR(  S21="x",S21="公"  ), OR(  T21 ="公"  ), $AP21 =""),"公假",  IF(  AND(  OR(  S21="x",S21="補",S21="婚",S21="公",S21="病",S21="事",S21="x榮18-22"  ),OR(T21=""), $AP21 =""  ),"18收",  IF(  AND(  OR(  S21 ="榮14-18",S21 ="榮10-18",S21 ="榮06-18",S21 ="病14-18"  ),OR(  T21 ="x",T21="補",T21="婚",T21="公",T21="病",T21="事",T21="x"  ), $AP21 =""),"18放早走",  IF(  AND(  OR(  S21 =""),OR(  T21 ="x",T21="補",T21="婚",T21="公",T21="病",T21="事",T21="x榮*",T21="榮",T21="榮-22"  ), $AP21 =""),"18放",  IF(  AND(  OR(  S21="當日退伍"  ),OR(  T21="退伍",T21="退", T21=""  ), $AP21 =""),"當日退伍",  IF(AND(  OR(S21="退",S21="退伍" ), OR(T21="退",T21="退伍" ), $AP21 =""),"退伍","全日勤"  )  )  )  )  )  )  )  )  )  )  ),"")</f>
        <v>全日勤</v>
      </c>
      <c r="T120" s="65" t="str">
        <f ca="1">IF(   (ROW(BF21)-1)&lt;=暫1!$B$2,           IF(  AND(  OR(  T21="x",T21="補"  ), OR(  U21 ="x",U21="補",U21="x榮18-22",U21="x公18-22",U21="x榮22-08"  ), $AP21 =""),"全日休",  IF(  AND(  OR(  T21="x",T21="病"  ), OR(  U21 ="病"  ), $AP21 =""),"病(事)假",  IF(  AND(  OR(  T21="x",T21="補"  ), OR(  U21 ="補"  ), $AP21 =""),"補休",  IF(  AND(  OR(  T21="x",T21="喪"  ), OR(  U21 ="喪"  ), $AP21 =""),"喪假",  IF(  AND(  OR(  T21="x",T21="婚",T21="產"  ), OR(  U21 ="婚",U21="產"  ), $AP21 =""),"婚(產)假",  IF(  AND(  OR(  T21="x",T21="公"  ), OR(  U21 ="公"  ), $AP21 =""),"公假",  IF(  AND(  OR(  T21="x",T21="補",T21="婚",T21="公",T21="病",T21="事",T21="x榮18-22"  ),OR(U21=""), $AP21 =""  ),"18收",  IF(  AND(  OR(  T21 ="榮14-18",T21 ="榮10-18",T21 ="榮06-18",T21 ="病14-18"  ),OR(  U21 ="x",U21="補",U21="婚",U21="公",U21="病",U21="事",U21="x"  ), $AP21 =""),"18放早走",  IF(  AND(  OR(  T21 =""),OR(  U21 ="x",U21="補",U21="婚",U21="公",U21="病",U21="事",U21="x榮*",U21="榮",U21="榮-22"  ), $AP21 =""),"18放",  IF(  AND(  OR(  T21="當日退伍"  ),OR(  U21="退伍",U21="退", U21=""  ), $AP21 =""),"當日退伍",  IF(AND(  OR(T21="退",T21="退伍" ), OR(U21="退",U21="退伍" ), $AP21 =""),"退伍","全日勤"  )  )  )  )  )  )  )  )  )  )  ),"")</f>
        <v>全日勤</v>
      </c>
      <c r="U120" s="65" t="str">
        <f ca="1">IF(   (ROW(BG21)-1)&lt;=暫1!$B$2,           IF(  AND(  OR(  U21="x",U21="補"  ), OR(  V21 ="x",V21="補",V21="x榮18-22",V21="x公18-22",V21="x榮22-08"  ), $AP21 =""),"全日休",  IF(  AND(  OR(  U21="x",U21="病"  ), OR(  V21 ="病"  ), $AP21 =""),"病(事)假",  IF(  AND(  OR(  U21="x",U21="補"  ), OR(  V21 ="補"  ), $AP21 =""),"補休",  IF(  AND(  OR(  U21="x",U21="喪"  ), OR(  V21 ="喪"  ), $AP21 =""),"喪假",  IF(  AND(  OR(  U21="x",U21="婚",U21="產"  ), OR(  V21 ="婚",V21="產"  ), $AP21 =""),"婚(產)假",  IF(  AND(  OR(  U21="x",U21="公"  ), OR(  V21 ="公"  ), $AP21 =""),"公假",  IF(  AND(  OR(  U21="x",U21="補",U21="婚",U21="公",U21="病",U21="事",U21="x榮18-22"  ),OR(V21=""), $AP21 =""  ),"18收",  IF(  AND(  OR(  U21 ="榮14-18",U21 ="榮10-18",U21 ="榮06-18",U21 ="病14-18"  ),OR(  V21 ="x",V21="補",V21="婚",V21="公",V21="病",V21="事",V21="x"  ), $AP21 =""),"18放早走",  IF(  AND(  OR(  U21 =""),OR(  V21 ="x",V21="補",V21="婚",V21="公",V21="病",V21="事",V21="x榮*",V21="榮",V21="榮-22"  ), $AP21 =""),"18放",  IF(  AND(  OR(  U21="當日退伍"  ),OR(  V21="退伍",V21="退", V21=""  ), $AP21 =""),"當日退伍",  IF(AND(  OR(U21="退",U21="退伍" ), OR(V21="退",V21="退伍" ), $AP21 =""),"退伍","全日勤"  )  )  )  )  )  )  )  )  )  )  ),"")</f>
        <v>全日勤</v>
      </c>
      <c r="V120" s="65" t="str">
        <f ca="1">IF(   (ROW(BH21)-1)&lt;=暫1!$B$2,           IF(  AND(  OR(  V21="x",V21="補"  ), OR(  W21 ="x",W21="補",W21="x榮18-22",W21="x公18-22",W21="x榮22-08"  ), $AP21 =""),"全日休",  IF(  AND(  OR(  V21="x",V21="病"  ), OR(  W21 ="病"  ), $AP21 =""),"病(事)假",  IF(  AND(  OR(  V21="x",V21="補"  ), OR(  W21 ="補"  ), $AP21 =""),"補休",  IF(  AND(  OR(  V21="x",V21="喪"  ), OR(  W21 ="喪"  ), $AP21 =""),"喪假",  IF(  AND(  OR(  V21="x",V21="婚",V21="產"  ), OR(  W21 ="婚",W21="產"  ), $AP21 =""),"婚(產)假",  IF(  AND(  OR(  V21="x",V21="公"  ), OR(  W21 ="公"  ), $AP21 =""),"公假",  IF(  AND(  OR(  V21="x",V21="補",V21="婚",V21="公",V21="病",V21="事",V21="x榮18-22"  ),OR(W21=""), $AP21 =""  ),"18收",  IF(  AND(  OR(  V21 ="榮14-18",V21 ="榮10-18",V21 ="榮06-18",V21 ="病14-18"  ),OR(  W21 ="x",W21="補",W21="婚",W21="公",W21="病",W21="事",W21="x"  ), $AP21 =""),"18放早走",  IF(  AND(  OR(  V21 =""),OR(  W21 ="x",W21="補",W21="婚",W21="公",W21="病",W21="事",W21="x榮*",W21="榮",W21="榮-22"  ), $AP21 =""),"18放",  IF(  AND(  OR(  V21="當日退伍"  ),OR(  W21="退伍",W21="退", W21=""  ), $AP21 =""),"當日退伍",  IF(AND(  OR(V21="退",V21="退伍" ), OR(W21="退",W21="退伍" ), $AP21 =""),"退伍","全日勤"  )  )  )  )  )  )  )  )  )  )  ),"")</f>
        <v>全日勤</v>
      </c>
      <c r="W120" s="65" t="str">
        <f ca="1">IF(   (ROW(BI21)-1)&lt;=暫1!$B$2,           IF(  AND(  OR(  W21="x",W21="補"  ), OR(  X21 ="x",X21="補",X21="x榮18-22",X21="x公18-22",X21="x榮22-08"  ), $AP21 =""),"全日休",  IF(  AND(  OR(  W21="x",W21="病"  ), OR(  X21 ="病"  ), $AP21 =""),"病(事)假",  IF(  AND(  OR(  W21="x",W21="補"  ), OR(  X21 ="補"  ), $AP21 =""),"補休",  IF(  AND(  OR(  W21="x",W21="喪"  ), OR(  X21 ="喪"  ), $AP21 =""),"喪假",  IF(  AND(  OR(  W21="x",W21="婚",W21="產"  ), OR(  X21 ="婚",X21="產"  ), $AP21 =""),"婚(產)假",  IF(  AND(  OR(  W21="x",W21="公"  ), OR(  X21 ="公"  ), $AP21 =""),"公假",  IF(  AND(  OR(  W21="x",W21="補",W21="婚",W21="公",W21="病",W21="事",W21="x榮18-22"  ),OR(X21=""), $AP21 =""  ),"18收",  IF(  AND(  OR(  W21 ="榮14-18",W21 ="榮10-18",W21 ="榮06-18",W21 ="病14-18"  ),OR(  X21 ="x",X21="補",X21="婚",X21="公",X21="病",X21="事",X21="x"  ), $AP21 =""),"18放早走",  IF(  AND(  OR(  W21 =""),OR(  X21 ="x",X21="補",X21="婚",X21="公",X21="病",X21="事",X21="x榮*",X21="榮",X21="榮-22"  ), $AP21 =""),"18放",  IF(  AND(  OR(  W21="當日退伍"  ),OR(  X21="退伍",X21="退", X21=""  ), $AP21 =""),"當日退伍",  IF(AND(  OR(W21="退",W21="退伍" ), OR(X21="退",X21="退伍" ), $AP21 =""),"退伍","全日勤"  )  )  )  )  )  )  )  )  )  )  ),"")</f>
        <v>全日勤</v>
      </c>
      <c r="X120" s="65" t="str">
        <f ca="1">IF(   (ROW(BJ21)-1)&lt;=暫1!$B$2,           IF(  AND(  OR(  X21="x",X21="補"  ), OR(  Y21 ="x",Y21="補",Y21="x榮18-22",Y21="x公18-22",Y21="x榮22-08"  ), $AP21 =""),"全日休",  IF(  AND(  OR(  X21="x",X21="病"  ), OR(  Y21 ="病"  ), $AP21 =""),"病(事)假",  IF(  AND(  OR(  X21="x",X21="補"  ), OR(  Y21 ="補"  ), $AP21 =""),"補休",  IF(  AND(  OR(  X21="x",X21="喪"  ), OR(  Y21 ="喪"  ), $AP21 =""),"喪假",  IF(  AND(  OR(  X21="x",X21="婚",X21="產"  ), OR(  Y21 ="婚",Y21="產"  ), $AP21 =""),"婚(產)假",  IF(  AND(  OR(  X21="x",X21="公"  ), OR(  Y21 ="公"  ), $AP21 =""),"公假",  IF(  AND(  OR(  X21="x",X21="補",X21="婚",X21="公",X21="病",X21="事",X21="x榮18-22"  ),OR(Y21=""), $AP21 =""  ),"18收",  IF(  AND(  OR(  X21 ="榮14-18",X21 ="榮10-18",X21 ="榮06-18",X21 ="病14-18"  ),OR(  Y21 ="x",Y21="補",Y21="婚",Y21="公",Y21="病",Y21="事",Y21="x"  ), $AP21 =""),"18放早走",  IF(  AND(  OR(  X21 =""),OR(  Y21 ="x",Y21="補",Y21="婚",Y21="公",Y21="病",Y21="事",Y21="x榮*",Y21="榮",Y21="榮-22"  ), $AP21 =""),"18放",  IF(  AND(  OR(  X21="當日退伍"  ),OR(  Y21="退伍",Y21="退", Y21=""  ), $AP21 =""),"當日退伍",  IF(AND(  OR(X21="退",X21="退伍" ), OR(Y21="退",Y21="退伍" ), $AP21 =""),"退伍","全日勤"  )  )  )  )  )  )  )  )  )  )  ),"")</f>
        <v>全日勤</v>
      </c>
      <c r="Y120" s="65" t="str">
        <f ca="1">IF(   (ROW(BK21)-1)&lt;=暫1!$B$2,           IF(  AND(  OR(  Y21="x",Y21="補"  ), OR(  Z21 ="x",Z21="補",Z21="x榮18-22",Z21="x公18-22",Z21="x榮22-08"  ), $AP21 =""),"全日休",  IF(  AND(  OR(  Y21="x",Y21="病"  ), OR(  Z21 ="病"  ), $AP21 =""),"病(事)假",  IF(  AND(  OR(  Y21="x",Y21="補"  ), OR(  Z21 ="補"  ), $AP21 =""),"補休",  IF(  AND(  OR(  Y21="x",Y21="喪"  ), OR(  Z21 ="喪"  ), $AP21 =""),"喪假",  IF(  AND(  OR(  Y21="x",Y21="婚",Y21="產"  ), OR(  Z21 ="婚",Z21="產"  ), $AP21 =""),"婚(產)假",  IF(  AND(  OR(  Y21="x",Y21="公"  ), OR(  Z21 ="公"  ), $AP21 =""),"公假",  IF(  AND(  OR(  Y21="x",Y21="補",Y21="婚",Y21="公",Y21="病",Y21="事",Y21="x榮18-22"  ),OR(Z21=""), $AP21 =""  ),"18收",  IF(  AND(  OR(  Y21 ="榮14-18",Y21 ="榮10-18",Y21 ="榮06-18",Y21 ="病14-18"  ),OR(  Z21 ="x",Z21="補",Z21="婚",Z21="公",Z21="病",Z21="事",Z21="x"  ), $AP21 =""),"18放早走",  IF(  AND(  OR(  Y21 =""),OR(  Z21 ="x",Z21="補",Z21="婚",Z21="公",Z21="病",Z21="事",Z21="x榮*",Z21="榮",Z21="榮-22"  ), $AP21 =""),"18放",  IF(  AND(  OR(  Y21="當日退伍"  ),OR(  Z21="退伍",Z21="退", Z21=""  ), $AP21 =""),"當日退伍",  IF(AND(  OR(Y21="退",Y21="退伍" ), OR(Z21="退",Z21="退伍" ), $AP21 =""),"退伍","全日勤"  )  )  )  )  )  )  )  )  )  )  ),"")</f>
        <v>全日勤</v>
      </c>
      <c r="Z120" s="65" t="str">
        <f ca="1">IF(   (ROW(BL21)-1)&lt;=暫1!$B$2,           IF(  AND(  OR(  Z21="x",Z21="補"  ), OR(  AA21 ="x",AA21="補",AA21="x榮18-22",AA21="x公18-22",AA21="x榮22-08"  ), $AP21 =""),"全日休",  IF(  AND(  OR(  Z21="x",Z21="病"  ), OR(  AA21 ="病"  ), $AP21 =""),"病(事)假",  IF(  AND(  OR(  Z21="x",Z21="補"  ), OR(  AA21 ="補"  ), $AP21 =""),"補休",  IF(  AND(  OR(  Z21="x",Z21="喪"  ), OR(  AA21 ="喪"  ), $AP21 =""),"喪假",  IF(  AND(  OR(  Z21="x",Z21="婚",Z21="產"  ), OR(  AA21 ="婚",AA21="產"  ), $AP21 =""),"婚(產)假",  IF(  AND(  OR(  Z21="x",Z21="公"  ), OR(  AA21 ="公"  ), $AP21 =""),"公假",  IF(  AND(  OR(  Z21="x",Z21="補",Z21="婚",Z21="公",Z21="病",Z21="事",Z21="x榮18-22"  ),OR(AA21=""), $AP21 =""  ),"18收",  IF(  AND(  OR(  Z21 ="榮14-18",Z21 ="榮10-18",Z21 ="榮06-18",Z21 ="病14-18"  ),OR(  AA21 ="x",AA21="補",AA21="婚",AA21="公",AA21="病",AA21="事",AA21="x"  ), $AP21 =""),"18放早走",  IF(  AND(  OR(  Z21 =""),OR(  AA21 ="x",AA21="補",AA21="婚",AA21="公",AA21="病",AA21="事",AA21="x榮*",AA21="榮",AA21="榮-22"  ), $AP21 =""),"18放",  IF(  AND(  OR(  Z21="當日退伍"  ),OR(  AA21="退伍",AA21="退", AA21=""  ), $AP21 =""),"當日退伍",  IF(AND(  OR(Z21="退",Z21="退伍" ), OR(AA21="退",AA21="退伍" ), $AP21 =""),"退伍","全日勤"  )  )  )  )  )  )  )  )  )  )  ),"")</f>
        <v>18放</v>
      </c>
      <c r="AA120" s="65" t="str">
        <f ca="1">IF(   (ROW(BM21)-1)&lt;=暫1!$B$2,           IF(  AND(  OR(  AA21="x",AA21="補"  ), OR(  AB21 ="x",AB21="補",AB21="x榮18-22",AB21="x公18-22",AB21="x榮22-08"  ), $AP21 =""),"全日休",  IF(  AND(  OR(  AA21="x",AA21="病"  ), OR(  AB21 ="病"  ), $AP21 =""),"病(事)假",  IF(  AND(  OR(  AA21="x",AA21="補"  ), OR(  AB21 ="補"  ), $AP21 =""),"補休",  IF(  AND(  OR(  AA21="x",AA21="喪"  ), OR(  AB21 ="喪"  ), $AP21 =""),"喪假",  IF(  AND(  OR(  AA21="x",AA21="婚",AA21="產"  ), OR(  AB21 ="婚",AB21="產"  ), $AP21 =""),"婚(產)假",  IF(  AND(  OR(  AA21="x",AA21="公"  ), OR(  AB21 ="公"  ), $AP21 =""),"公假",  IF(  AND(  OR(  AA21="x",AA21="補",AA21="婚",AA21="公",AA21="病",AA21="事",AA21="x榮18-22"  ),OR(AB21=""), $AP21 =""  ),"18收",  IF(  AND(  OR(  AA21 ="榮14-18",AA21 ="榮10-18",AA21 ="榮06-18",AA21 ="病14-18"  ),OR(  AB21 ="x",AB21="補",AB21="婚",AB21="公",AB21="病",AB21="事",AB21="x"  ), $AP21 =""),"18放早走",  IF(  AND(  OR(  AA21 =""),OR(  AB21 ="x",AB21="補",AB21="婚",AB21="公",AB21="病",AB21="事",AB21="x榮*",AB21="榮",AB21="榮-22"  ), $AP21 =""),"18放",  IF(  AND(  OR(  AA21="當日退伍"  ),OR(  AB21="退伍",AB21="退", AB21=""  ), $AP21 =""),"當日退伍",  IF(AND(  OR(AA21="退",AA21="退伍" ), OR(AB21="退",AB21="退伍" ), $AP21 =""),"退伍","全日勤"  )  )  )  )  )  )  )  )  )  )  ),"")</f>
        <v>全日休</v>
      </c>
      <c r="AB120" s="65" t="str">
        <f ca="1">IF(   (ROW(BN21)-1)&lt;=暫1!$B$2,           IF(  AND(  OR(  AB21="x",AB21="補"  ), OR(  AC21 ="x",AC21="補",AC21="x榮18-22",AC21="x公18-22",AC21="x榮22-08"  ), $AP21 =""),"全日休",  IF(  AND(  OR(  AB21="x",AB21="病"  ), OR(  AC21 ="病"  ), $AP21 =""),"病(事)假",  IF(  AND(  OR(  AB21="x",AB21="補"  ), OR(  AC21 ="補"  ), $AP21 =""),"補休",  IF(  AND(  OR(  AB21="x",AB21="喪"  ), OR(  AC21 ="喪"  ), $AP21 =""),"喪假",  IF(  AND(  OR(  AB21="x",AB21="婚",AB21="產"  ), OR(  AC21 ="婚",AC21="產"  ), $AP21 =""),"婚(產)假",  IF(  AND(  OR(  AB21="x",AB21="公"  ), OR(  AC21 ="公"  ), $AP21 =""),"公假",  IF(  AND(  OR(  AB21="x",AB21="補",AB21="婚",AB21="公",AB21="病",AB21="事",AB21="x榮18-22"  ),OR(AC21=""), $AP21 =""  ),"18收",  IF(  AND(  OR(  AB21 ="榮14-18",AB21 ="榮10-18",AB21 ="榮06-18",AB21 ="病14-18"  ),OR(  AC21 ="x",AC21="補",AC21="婚",AC21="公",AC21="病",AC21="事",AC21="x"  ), $AP21 =""),"18放早走",  IF(  AND(  OR(  AB21 =""),OR(  AC21 ="x",AC21="補",AC21="婚",AC21="公",AC21="病",AC21="事",AC21="x榮*",AC21="榮",AC21="榮-22"  ), $AP21 =""),"18放",  IF(  AND(  OR(  AB21="當日退伍"  ),OR(  AC21="退伍",AC21="退", AC21=""  ), $AP21 =""),"當日退伍",  IF(AND(  OR(AB21="退",AB21="退伍" ), OR(AC21="退",AC21="退伍" ), $AP21 =""),"退伍","全日勤"  )  )  )  )  )  )  )  )  )  )  ),"")</f>
        <v>全日休</v>
      </c>
      <c r="AC120" s="65" t="str">
        <f ca="1">IF(   (ROW(BO21)-1)&lt;=暫1!$B$2,           IF(  AND(  OR(  AC21="x",AC21="補"  ), OR(  AD21 ="x",AD21="補",AD21="x榮18-22",AD21="x公18-22",AD21="x榮22-08"  ), $AP21 =""),"全日休",  IF(  AND(  OR(  AC21="x",AC21="病"  ), OR(  AD21 ="病"  ), $AP21 =""),"病(事)假",  IF(  AND(  OR(  AC21="x",AC21="補"  ), OR(  AD21 ="補"  ), $AP21 =""),"補休",  IF(  AND(  OR(  AC21="x",AC21="喪"  ), OR(  AD21 ="喪"  ), $AP21 =""),"喪假",  IF(  AND(  OR(  AC21="x",AC21="婚",AC21="產"  ), OR(  AD21 ="婚",AD21="產"  ), $AP21 =""),"婚(產)假",  IF(  AND(  OR(  AC21="x",AC21="公"  ), OR(  AD21 ="公"  ), $AP21 =""),"公假",  IF(  AND(  OR(  AC21="x",AC21="補",AC21="婚",AC21="公",AC21="病",AC21="事",AC21="x榮18-22"  ),OR(AD21=""), $AP21 =""  ),"18收",  IF(  AND(  OR(  AC21 ="榮14-18",AC21 ="榮10-18",AC21 ="榮06-18",AC21 ="病14-18"  ),OR(  AD21 ="x",AD21="補",AD21="婚",AD21="公",AD21="病",AD21="事",AD21="x"  ), $AP21 =""),"18放早走",  IF(  AND(  OR(  AC21 =""),OR(  AD21 ="x",AD21="補",AD21="婚",AD21="公",AD21="病",AD21="事",AD21="x榮*",AD21="榮",AD21="榮-22"  ), $AP21 =""),"18放",  IF(  AND(  OR(  AC21="當日退伍"  ),OR(  AD21="退伍",AD21="退", AD21=""  ), $AP21 =""),"當日退伍",  IF(AND(  OR(AC21="退",AC21="退伍" ), OR(AD21="退",AD21="退伍" ), $AP21 =""),"退伍","全日勤"  )  )  )  )  )  )  )  )  )  )  ),"")</f>
        <v>18收</v>
      </c>
      <c r="AD120" s="65" t="str">
        <f ca="1">IF(   (ROW(BP21)-1)&lt;=暫1!$B$2,           IF(  AND(  OR(  AD21="x",AD21="補"  ), OR(  AE21 ="x",AE21="補",AE21="x榮18-22",AE21="x公18-22",AE21="x榮22-08"  ), $AP21 =""),"全日休",  IF(  AND(  OR(  AD21="x",AD21="病"  ), OR(  AE21 ="病"  ), $AP21 =""),"病(事)假",  IF(  AND(  OR(  AD21="x",AD21="補"  ), OR(  AE21 ="補"  ), $AP21 =""),"補休",  IF(  AND(  OR(  AD21="x",AD21="喪"  ), OR(  AE21 ="喪"  ), $AP21 =""),"喪假",  IF(  AND(  OR(  AD21="x",AD21="婚",AD21="產"  ), OR(  AE21 ="婚",AE21="產"  ), $AP21 =""),"婚(產)假",  IF(  AND(  OR(  AD21="x",AD21="公"  ), OR(  AE21 ="公"  ), $AP21 =""),"公假",  IF(  AND(  OR(  AD21="x",AD21="補",AD21="婚",AD21="公",AD21="病",AD21="事",AD21="x榮18-22"  ),OR(AE21=""), $AP21 =""  ),"18收",  IF(  AND(  OR(  AD21 ="榮14-18",AD21 ="榮10-18",AD21 ="榮06-18",AD21 ="病14-18"  ),OR(  AE21 ="x",AE21="補",AE21="婚",AE21="公",AE21="病",AE21="事",AE21="x"  ), $AP21 =""),"18放早走",  IF(  AND(  OR(  AD21 =""),OR(  AE21 ="x",AE21="補",AE21="婚",AE21="公",AE21="病",AE21="事",AE21="x榮*",AE21="榮",AE21="榮-22"  ), $AP21 =""),"18放",  IF(  AND(  OR(  AD21="當日退伍"  ),OR(  AE21="退伍",AE21="退", AE21=""  ), $AP21 =""),"當日退伍",  IF(AND(  OR(AD21="退",AD21="退伍" ), OR(AE21="退",AE21="退伍" ), $AP21 =""),"退伍","全日勤"  )  )  )  )  )  )  )  )  )  )  ),"")</f>
        <v>全日勤</v>
      </c>
      <c r="AE120" s="65" t="str">
        <f ca="1">IF(   (ROW(BQ21)-1)&lt;=暫1!$B$2,           IF(  AND(  OR(  AE21="x",AE21="補"  ), OR(  AF21 ="x",AF21="補",AF21="x榮18-22",AF21="x公18-22",AF21="x榮22-08"  ), $AP21 =""),"全日休",  IF(  AND(  OR(  AE21="x",AE21="病"  ), OR(  AF21 ="病"  ), $AP21 =""),"病(事)假",  IF(  AND(  OR(  AE21="x",AE21="補"  ), OR(  AF21 ="補"  ), $AP21 =""),"補休",  IF(  AND(  OR(  AE21="x",AE21="喪"  ), OR(  AF21 ="喪"  ), $AP21 =""),"喪假",  IF(  AND(  OR(  AE21="x",AE21="婚",AE21="產"  ), OR(  AF21 ="婚",AF21="產"  ), $AP21 =""),"婚(產)假",  IF(  AND(  OR(  AE21="x",AE21="公"  ), OR(  AF21 ="公"  ), $AP21 =""),"公假",  IF(  AND(  OR(  AE21="x",AE21="補",AE21="婚",AE21="公",AE21="病",AE21="事",AE21="x榮18-22"  ),OR(AF21=""), $AP21 =""  ),"18收",  IF(  AND(  OR(  AE21 ="榮14-18",AE21 ="榮10-18",AE21 ="榮06-18",AE21 ="病14-18"  ),OR(  AF21 ="x",AF21="補",AF21="婚",AF21="公",AF21="病",AF21="事",AF21="x"  ), $AP21 =""),"18放早走",  IF(  AND(  OR(  AE21 =""),OR(  AF21 ="x",AF21="補",AF21="婚",AF21="公",AF21="病",AF21="事",AF21="x榮*",AF21="榮",AF21="榮-22"  ), $AP21 =""),"18放",  IF(  AND(  OR(  AE21="當日退伍"  ),OR(  AF21="退伍",AF21="退", AF21=""  ), $AP21 =""),"當日退伍",  IF(AND(  OR(AE21="退",AE21="退伍" ), OR(AF21="退",AF21="退伍" ), $AP21 =""),"退伍","全日勤"  )  )  )  )  )  )  )  )  )  )  ),"")</f>
        <v>全日勤</v>
      </c>
      <c r="AF120" s="65" t="str">
        <f ca="1">IF(   (ROW(BR21)-1)&lt;=暫1!$B$2,           IF(  AND(  OR(  AF21="x",AF21="補"  ), OR(  AG21 ="x",AG21="補",AG21="x榮18-22",AG21="x公18-22",AG21="x榮22-08"  ), $AP21 =""),"全日休",  IF(  AND(  OR(  AF21="x",AF21="病"  ), OR(  AG21 ="病"  ), $AP21 =""),"病(事)假",  IF(  AND(  OR(  AF21="x",AF21="補"  ), OR(  AG21 ="補"  ), $AP21 =""),"補休",  IF(  AND(  OR(  AF21="x",AF21="喪"  ), OR(  AG21 ="喪"  ), $AP21 =""),"喪假",  IF(  AND(  OR(  AF21="x",AF21="婚",AF21="產"  ), OR(  AG21 ="婚",AG21="產"  ), $AP21 =""),"婚(產)假",  IF(  AND(  OR(  AF21="x",AF21="公"  ), OR(  AG21 ="公"  ), $AP21 =""),"公假",  IF(  AND(  OR(  AF21="x",AF21="補",AF21="婚",AF21="公",AF21="病",AF21="事",AF21="x榮18-22"  ),OR(AG21=""), $AP21 =""  ),"18收",  IF(  AND(  OR(  AF21 ="榮14-18",AF21 ="榮10-18",AF21 ="榮06-18",AF21 ="病14-18"  ),OR(  AG21 ="x",AG21="補",AG21="婚",AG21="公",AG21="病",AG21="事",AG21="x"  ), $AP21 =""),"18放早走",  IF(  AND(  OR(  AF21 =""),OR(  AG21 ="x",AG21="補",AG21="婚",AG21="公",AG21="病",AG21="事",AG21="x榮*",AG21="榮",AG21="榮-22"  ), $AP21 =""),"18放",  IF(  AND(  OR(  AF21="當日退伍"  ),OR(  AG21="退伍",AG21="退", AG21=""  ), $AP21 =""),"當日退伍",  IF(AND(  OR(AF21="退",AF21="退伍" ), OR(AG21="退",AG21="退伍" ), $AP21 =""),"退伍","全日勤"  )  )  )  )  )  )  )  )  )  )  ),"")</f>
        <v>18放</v>
      </c>
      <c r="AG120" s="65" t="str">
        <f ca="1">IF(   (ROW(BS21)-1)&lt;=暫1!$B$2,           IF(  AND(  OR(  AG21="x",AG21="補"  ), OR(  AH21 ="x",AH21="補",AH21="x榮18-22",AH21="x公18-22",AH21="x榮22-08"  ), $AP21 =""),"全日休",  IF(  AND(  OR(  AG21="x",AG21="病"  ), OR(  AH21 ="病"  ), $AP21 =""),"病(事)假",  IF(  AND(  OR(  AG21="x",AG21="補"  ), OR(  AH21 ="補"  ), $AP21 =""),"補休",  IF(  AND(  OR(  AG21="x",AG21="喪"  ), OR(  AH21 ="喪"  ), $AP21 =""),"喪假",  IF(  AND(  OR(  AG21="x",AG21="婚",AG21="產"  ), OR(  AH21 ="婚",AH21="產"  ), $AP21 =""),"婚(產)假",  IF(  AND(  OR(  AG21="x",AG21="公"  ), OR(  AH21 ="公"  ), $AP21 =""),"公假",  IF(  AND(  OR(  AG21="x",AG21="補",AG21="婚",AG21="公",AG21="病",AG21="事",AG21="x榮18-22"  ),OR(AH21=""), $AP21 =""  ),"18收",  IF(  AND(  OR(  AG21 ="榮14-18",AG21 ="榮10-18",AG21 ="榮06-18",AG21 ="病14-18"  ),OR(  AH21 ="x",AH21="補",AH21="婚",AH21="公",AH21="病",AH21="事",AH21="x"  ), $AP21 =""),"18放早走",  IF(  AND(  OR(  AG21 =""),OR(  AH21 ="x",AH21="補",AH21="婚",AH21="公",AH21="病",AH21="事",AH21="x榮*",AH21="榮",AH21="榮-22"  ), $AP21 =""),"18放",  IF(  AND(  OR(  AG21="當日退伍"  ),OR(  AH21="退伍",AH21="退", AH21=""  ), $AP21 =""),"當日退伍",  IF(AND(  OR(AG21="退",AG21="退伍" ), OR(AH21="退",AH21="退伍" ), $AP21 =""),"退伍","全日勤"  )  )  )  )  )  )  )  )  )  )  ),"")</f>
        <v>18收</v>
      </c>
      <c r="AH120" s="65"/>
      <c r="AI120" s="65"/>
      <c r="AJ120" s="65"/>
      <c r="AO120" s="75"/>
      <c r="AP120" s="62"/>
      <c r="AU120" s="62"/>
      <c r="AY120" s="62"/>
      <c r="AZ120" s="62"/>
      <c r="BA120" s="62"/>
    </row>
    <row r="121" spans="1:55" ht="25.5" customHeight="1">
      <c r="A121" s="65">
        <f t="shared" si="14"/>
        <v>21</v>
      </c>
      <c r="B121" s="65" t="str">
        <f t="shared" si="15"/>
        <v>王治皓</v>
      </c>
      <c r="C121" s="65" t="str">
        <f ca="1">IF(   (ROW(AO22)-1)&lt;=暫1!$B$2,           IF(  AND(  OR(  C22="x",C22="補"  ), OR(  D22 ="x",D22="補",D22="x榮18-22",D22="x公18-22",D22="x榮22-08"  ), $AP22 =""),"全日休",  IF(  AND(  OR(  C22="x",C22="病"  ), OR(  D22 ="病"  ), $AP22 =""),"病(事)假",  IF(  AND(  OR(  C22="x",C22="補"  ), OR(  D22 ="補"  ), $AP22 =""),"補休",  IF(  AND(  OR(  C22="x",C22="喪"  ), OR(  D22 ="喪"  ), $AP22 =""),"喪假",  IF(  AND(  OR(  C22="x",C22="婚",C22="產"  ), OR(  D22 ="婚",D22="產"  ), $AP22 =""),"婚(產)假",  IF(  AND(  OR(  C22="x",C22="公"  ), OR(  D22 ="公"  ), $AP22 =""),"公假",  IF(  AND(  OR(  C22="x",C22="補",C22="婚",C22="公",C22="病",C22="事",C22="x榮18-22"  ),OR(D22=""), $AP22 =""  ),"18收",  IF(  AND(  OR(  C22 ="榮14-18",C22 ="榮10-18",C22 ="榮06-18",C22 ="病14-18"  ),OR(  D22 ="x",D22="補",D22="婚",D22="公",D22="病",D22="事",D22="x"  ), $AP22 =""),"18放早走",  IF(  AND(  OR(  C22 =""),OR(  D22 ="x",D22="補",D22="婚",D22="公",D22="病",D22="事",D22="x榮*",D22="榮",D22="榮-22"  ), $AP22 =""),"18放",  IF(  AND(  OR(  C22="當日退伍"  ),OR(  D22="退伍",D22="退", D22=""  ), $AP22 =""),"當日退伍",  IF(AND(  OR(C22="退",C22="退伍" ), OR(D22="退",D22="退伍" ), $AP22 =""),"退伍","全日勤"  )  )  )  )  )  )  )  )  )  )  ),"")</f>
        <v>全日勤</v>
      </c>
      <c r="D121" s="65" t="str">
        <f ca="1">IF(   (ROW(AP22)-1)&lt;=暫1!$B$2,           IF(  AND(  OR(  D22="x",D22="補"  ), OR(  E22 ="x",E22="補",E22="x榮18-22",E22="x公18-22",E22="x榮22-08"  ), $AP22 =""),"全日休",  IF(  AND(  OR(  D22="x",D22="病"  ), OR(  E22 ="病"  ), $AP22 =""),"病(事)假",  IF(  AND(  OR(  D22="x",D22="補"  ), OR(  E22 ="補"  ), $AP22 =""),"補休",  IF(  AND(  OR(  D22="x",D22="喪"  ), OR(  E22 ="喪"  ), $AP22 =""),"喪假",  IF(  AND(  OR(  D22="x",D22="婚",D22="產"  ), OR(  E22 ="婚",E22="產"  ), $AP22 =""),"婚(產)假",  IF(  AND(  OR(  D22="x",D22="公"  ), OR(  E22 ="公"  ), $AP22 =""),"公假",  IF(  AND(  OR(  D22="x",D22="補",D22="婚",D22="公",D22="病",D22="事",D22="x榮18-22"  ),OR(E22=""), $AP22 =""  ),"18收",  IF(  AND(  OR(  D22 ="榮14-18",D22 ="榮10-18",D22 ="榮06-18",D22 ="病14-18"  ),OR(  E22 ="x",E22="補",E22="婚",E22="公",E22="病",E22="事",E22="x"  ), $AP22 =""),"18放早走",  IF(  AND(  OR(  D22 =""),OR(  E22 ="x",E22="補",E22="婚",E22="公",E22="病",E22="事",E22="x榮*",E22="榮",E22="榮-22"  ), $AP22 =""),"18放",  IF(  AND(  OR(  D22="當日退伍"  ),OR(  E22="退伍",E22="退", E22=""  ), $AP22 =""),"當日退伍",  IF(AND(  OR(D22="退",D22="退伍" ), OR(E22="退",E22="退伍" ), $AP22 =""),"退伍","全日勤"  )  )  )  )  )  )  )  )  )  )  ),"")</f>
        <v>全日勤</v>
      </c>
      <c r="E121" s="65" t="str">
        <f ca="1">IF(   (ROW(AQ22)-1)&lt;=暫1!$B$2,           IF(  AND(  OR(  E22="x",E22="補"  ), OR(  F22 ="x",F22="補",F22="x榮18-22",F22="x公18-22",F22="x榮22-08"  ), $AP22 =""),"全日休",  IF(  AND(  OR(  E22="x",E22="病"  ), OR(  F22 ="病"  ), $AP22 =""),"病(事)假",  IF(  AND(  OR(  E22="x",E22="補"  ), OR(  F22 ="補"  ), $AP22 =""),"補休",  IF(  AND(  OR(  E22="x",E22="喪"  ), OR(  F22 ="喪"  ), $AP22 =""),"喪假",  IF(  AND(  OR(  E22="x",E22="婚",E22="產"  ), OR(  F22 ="婚",F22="產"  ), $AP22 =""),"婚(產)假",  IF(  AND(  OR(  E22="x",E22="公"  ), OR(  F22 ="公"  ), $AP22 =""),"公假",  IF(  AND(  OR(  E22="x",E22="補",E22="婚",E22="公",E22="病",E22="事",E22="x榮18-22"  ),OR(F22=""), $AP22 =""  ),"18收",  IF(  AND(  OR(  E22 ="榮14-18",E22 ="榮10-18",E22 ="榮06-18",E22 ="病14-18"  ),OR(  F22 ="x",F22="補",F22="婚",F22="公",F22="病",F22="事",F22="x"  ), $AP22 =""),"18放早走",  IF(  AND(  OR(  E22 =""),OR(  F22 ="x",F22="補",F22="婚",F22="公",F22="病",F22="事",F22="x榮*",F22="榮",F22="榮-22"  ), $AP22 =""),"18放",  IF(  AND(  OR(  E22="當日退伍"  ),OR(  F22="退伍",F22="退", F22=""  ), $AP22 =""),"當日退伍",  IF(AND(  OR(E22="退",E22="退伍" ), OR(F22="退",F22="退伍" ), $AP22 =""),"退伍","全日勤"  )  )  )  )  )  )  )  )  )  )  ),"")</f>
        <v>全日勤</v>
      </c>
      <c r="F121" s="65" t="str">
        <f ca="1">IF(   (ROW(AR22)-1)&lt;=暫1!$B$2,           IF(  AND(  OR(  F22="x",F22="補"  ), OR(  G22 ="x",G22="補",G22="x榮18-22",G22="x公18-22",G22="x榮22-08"  ), $AP22 =""),"全日休",  IF(  AND(  OR(  F22="x",F22="病"  ), OR(  G22 ="病"  ), $AP22 =""),"病(事)假",  IF(  AND(  OR(  F22="x",F22="補"  ), OR(  G22 ="補"  ), $AP22 =""),"補休",  IF(  AND(  OR(  F22="x",F22="喪"  ), OR(  G22 ="喪"  ), $AP22 =""),"喪假",  IF(  AND(  OR(  F22="x",F22="婚",F22="產"  ), OR(  G22 ="婚",G22="產"  ), $AP22 =""),"婚(產)假",  IF(  AND(  OR(  F22="x",F22="公"  ), OR(  G22 ="公"  ), $AP22 =""),"公假",  IF(  AND(  OR(  F22="x",F22="補",F22="婚",F22="公",F22="病",F22="事",F22="x榮18-22"  ),OR(G22=""), $AP22 =""  ),"18收",  IF(  AND(  OR(  F22 ="榮14-18",F22 ="榮10-18",F22 ="榮06-18",F22 ="病14-18"  ),OR(  G22 ="x",G22="補",G22="婚",G22="公",G22="病",G22="事",G22="x"  ), $AP22 =""),"18放早走",  IF(  AND(  OR(  F22 =""),OR(  G22 ="x",G22="補",G22="婚",G22="公",G22="病",G22="事",G22="x榮*",G22="榮",G22="榮-22"  ), $AP22 =""),"18放",  IF(  AND(  OR(  F22="當日退伍"  ),OR(  G22="退伍",G22="退", G22=""  ), $AP22 =""),"當日退伍",  IF(AND(  OR(F22="退",F22="退伍" ), OR(G22="退",G22="退伍" ), $AP22 =""),"退伍","全日勤"  )  )  )  )  )  )  )  )  )  )  ),"")</f>
        <v>全日勤</v>
      </c>
      <c r="G121" s="65" t="str">
        <f ca="1">IF(   (ROW(AS22)-1)&lt;=暫1!$B$2,           IF(  AND(  OR(  G22="x",G22="補"  ), OR(  H22 ="x",H22="補",H22="x榮18-22",H22="x公18-22",H22="x榮22-08"  ), $AP22 =""),"全日休",  IF(  AND(  OR(  G22="x",G22="病"  ), OR(  H22 ="病"  ), $AP22 =""),"病(事)假",  IF(  AND(  OR(  G22="x",G22="補"  ), OR(  H22 ="補"  ), $AP22 =""),"補休",  IF(  AND(  OR(  G22="x",G22="喪"  ), OR(  H22 ="喪"  ), $AP22 =""),"喪假",  IF(  AND(  OR(  G22="x",G22="婚",G22="產"  ), OR(  H22 ="婚",H22="產"  ), $AP22 =""),"婚(產)假",  IF(  AND(  OR(  G22="x",G22="公"  ), OR(  H22 ="公"  ), $AP22 =""),"公假",  IF(  AND(  OR(  G22="x",G22="補",G22="婚",G22="公",G22="病",G22="事",G22="x榮18-22"  ),OR(H22=""), $AP22 =""  ),"18收",  IF(  AND(  OR(  G22 ="榮14-18",G22 ="榮10-18",G22 ="榮06-18",G22 ="病14-18"  ),OR(  H22 ="x",H22="補",H22="婚",H22="公",H22="病",H22="事",H22="x"  ), $AP22 =""),"18放早走",  IF(  AND(  OR(  G22 =""),OR(  H22 ="x",H22="補",H22="婚",H22="公",H22="病",H22="事",H22="x榮*",H22="榮",H22="榮-22"  ), $AP22 =""),"18放",  IF(  AND(  OR(  G22="當日退伍"  ),OR(  H22="退伍",H22="退", H22=""  ), $AP22 =""),"當日退伍",  IF(AND(  OR(G22="退",G22="退伍" ), OR(H22="退",H22="退伍" ), $AP22 =""),"退伍","全日勤"  )  )  )  )  )  )  )  )  )  )  ),"")</f>
        <v>全日勤</v>
      </c>
      <c r="H121" s="65" t="str">
        <f ca="1">IF(   (ROW(AT22)-1)&lt;=暫1!$B$2,           IF(  AND(  OR(  H22="x",H22="補"  ), OR(  I22 ="x",I22="補",I22="x榮18-22",I22="x公18-22",I22="x榮22-08"  ), $AP22 =""),"全日休",  IF(  AND(  OR(  H22="x",H22="病"  ), OR(  I22 ="病"  ), $AP22 =""),"病(事)假",  IF(  AND(  OR(  H22="x",H22="補"  ), OR(  I22 ="補"  ), $AP22 =""),"補休",  IF(  AND(  OR(  H22="x",H22="喪"  ), OR(  I22 ="喪"  ), $AP22 =""),"喪假",  IF(  AND(  OR(  H22="x",H22="婚",H22="產"  ), OR(  I22 ="婚",I22="產"  ), $AP22 =""),"婚(產)假",  IF(  AND(  OR(  H22="x",H22="公"  ), OR(  I22 ="公"  ), $AP22 =""),"公假",  IF(  AND(  OR(  H22="x",H22="補",H22="婚",H22="公",H22="病",H22="事",H22="x榮18-22"  ),OR(I22=""), $AP22 =""  ),"18收",  IF(  AND(  OR(  H22 ="榮14-18",H22 ="榮10-18",H22 ="榮06-18",H22 ="病14-18"  ),OR(  I22 ="x",I22="補",I22="婚",I22="公",I22="病",I22="事",I22="x"  ), $AP22 =""),"18放早走",  IF(  AND(  OR(  H22 =""),OR(  I22 ="x",I22="補",I22="婚",I22="公",I22="病",I22="事",I22="x榮*",I22="榮",I22="榮-22"  ), $AP22 =""),"18放",  IF(  AND(  OR(  H22="當日退伍"  ),OR(  I22="退伍",I22="退", I22=""  ), $AP22 =""),"當日退伍",  IF(AND(  OR(H22="退",H22="退伍" ), OR(I22="退",I22="退伍" ), $AP22 =""),"退伍","全日勤"  )  )  )  )  )  )  )  )  )  )  ),"")</f>
        <v>全日勤</v>
      </c>
      <c r="I121" s="65" t="str">
        <f ca="1">IF(   (ROW(AU22)-1)&lt;=暫1!$B$2,           IF(  AND(  OR(  I22="x",I22="補"  ), OR(  J22 ="x",J22="補",J22="x榮18-22",J22="x公18-22",J22="x榮22-08"  ), $AP22 =""),"全日休",  IF(  AND(  OR(  I22="x",I22="病"  ), OR(  J22 ="病"  ), $AP22 =""),"病(事)假",  IF(  AND(  OR(  I22="x",I22="補"  ), OR(  J22 ="補"  ), $AP22 =""),"補休",  IF(  AND(  OR(  I22="x",I22="喪"  ), OR(  J22 ="喪"  ), $AP22 =""),"喪假",  IF(  AND(  OR(  I22="x",I22="婚",I22="產"  ), OR(  J22 ="婚",J22="產"  ), $AP22 =""),"婚(產)假",  IF(  AND(  OR(  I22="x",I22="公"  ), OR(  J22 ="公"  ), $AP22 =""),"公假",  IF(  AND(  OR(  I22="x",I22="補",I22="婚",I22="公",I22="病",I22="事",I22="x榮18-22"  ),OR(J22=""), $AP22 =""  ),"18收",  IF(  AND(  OR(  I22 ="榮14-18",I22 ="榮10-18",I22 ="榮06-18",I22 ="病14-18"  ),OR(  J22 ="x",J22="補",J22="婚",J22="公",J22="病",J22="事",J22="x"  ), $AP22 =""),"18放早走",  IF(  AND(  OR(  I22 =""),OR(  J22 ="x",J22="補",J22="婚",J22="公",J22="病",J22="事",J22="x榮*",J22="榮",J22="榮-22"  ), $AP22 =""),"18放",  IF(  AND(  OR(  I22="當日退伍"  ),OR(  J22="退伍",J22="退", J22=""  ), $AP22 =""),"當日退伍",  IF(AND(  OR(I22="退",I22="退伍" ), OR(J22="退",J22="退伍" ), $AP22 =""),"退伍","全日勤"  )  )  )  )  )  )  )  )  )  )  ),"")</f>
        <v>全日勤</v>
      </c>
      <c r="J121" s="65" t="str">
        <f ca="1">IF(   (ROW(AV22)-1)&lt;=暫1!$B$2,           IF(  AND(  OR(  J22="x",J22="補"  ), OR(  K22 ="x",K22="補",K22="x榮18-22",K22="x公18-22",K22="x榮22-08"  ), $AP22 =""),"全日休",  IF(  AND(  OR(  J22="x",J22="病"  ), OR(  K22 ="病"  ), $AP22 =""),"病(事)假",  IF(  AND(  OR(  J22="x",J22="補"  ), OR(  K22 ="補"  ), $AP22 =""),"補休",  IF(  AND(  OR(  J22="x",J22="喪"  ), OR(  K22 ="喪"  ), $AP22 =""),"喪假",  IF(  AND(  OR(  J22="x",J22="婚",J22="產"  ), OR(  K22 ="婚",K22="產"  ), $AP22 =""),"婚(產)假",  IF(  AND(  OR(  J22="x",J22="公"  ), OR(  K22 ="公"  ), $AP22 =""),"公假",  IF(  AND(  OR(  J22="x",J22="補",J22="婚",J22="公",J22="病",J22="事",J22="x榮18-22"  ),OR(K22=""), $AP22 =""  ),"18收",  IF(  AND(  OR(  J22 ="榮14-18",J22 ="榮10-18",J22 ="榮06-18",J22 ="病14-18"  ),OR(  K22 ="x",K22="補",K22="婚",K22="公",K22="病",K22="事",K22="x"  ), $AP22 =""),"18放早走",  IF(  AND(  OR(  J22 =""),OR(  K22 ="x",K22="補",K22="婚",K22="公",K22="病",K22="事",K22="x榮*",K22="榮",K22="榮-22"  ), $AP22 =""),"18放",  IF(  AND(  OR(  J22="當日退伍"  ),OR(  K22="退伍",K22="退", K22=""  ), $AP22 =""),"當日退伍",  IF(AND(  OR(J22="退",J22="退伍" ), OR(K22="退",K22="退伍" ), $AP22 =""),"退伍","全日勤"  )  )  )  )  )  )  )  )  )  )  ),"")</f>
        <v>全日勤</v>
      </c>
      <c r="K121" s="65" t="str">
        <f ca="1">IF(   (ROW(AW22)-1)&lt;=暫1!$B$2,           IF(  AND(  OR(  K22="x",K22="補"  ), OR(  L22 ="x",L22="補",L22="x榮18-22",L22="x公18-22",L22="x榮22-08"  ), $AP22 =""),"全日休",  IF(  AND(  OR(  K22="x",K22="病"  ), OR(  L22 ="病"  ), $AP22 =""),"病(事)假",  IF(  AND(  OR(  K22="x",K22="補"  ), OR(  L22 ="補"  ), $AP22 =""),"補休",  IF(  AND(  OR(  K22="x",K22="喪"  ), OR(  L22 ="喪"  ), $AP22 =""),"喪假",  IF(  AND(  OR(  K22="x",K22="婚",K22="產"  ), OR(  L22 ="婚",L22="產"  ), $AP22 =""),"婚(產)假",  IF(  AND(  OR(  K22="x",K22="公"  ), OR(  L22 ="公"  ), $AP22 =""),"公假",  IF(  AND(  OR(  K22="x",K22="補",K22="婚",K22="公",K22="病",K22="事",K22="x榮18-22"  ),OR(L22=""), $AP22 =""  ),"18收",  IF(  AND(  OR(  K22 ="榮14-18",K22 ="榮10-18",K22 ="榮06-18",K22 ="病14-18"  ),OR(  L22 ="x",L22="補",L22="婚",L22="公",L22="病",L22="事",L22="x"  ), $AP22 =""),"18放早走",  IF(  AND(  OR(  K22 =""),OR(  L22 ="x",L22="補",L22="婚",L22="公",L22="病",L22="事",L22="x榮*",L22="榮",L22="榮-22"  ), $AP22 =""),"18放",  IF(  AND(  OR(  K22="當日退伍"  ),OR(  L22="退伍",L22="退", L22=""  ), $AP22 =""),"當日退伍",  IF(AND(  OR(K22="退",K22="退伍" ), OR(L22="退",L22="退伍" ), $AP22 =""),"退伍","全日勤"  )  )  )  )  )  )  )  )  )  )  ),"")</f>
        <v>全日勤</v>
      </c>
      <c r="L121" s="65" t="str">
        <f ca="1">IF(   (ROW(AX22)-1)&lt;=暫1!$B$2,           IF(  AND(  OR(  L22="x",L22="補"  ), OR(  M22 ="x",M22="補",M22="x榮18-22",M22="x公18-22",M22="x榮22-08"  ), $AP22 =""),"全日休",  IF(  AND(  OR(  L22="x",L22="病"  ), OR(  M22 ="病"  ), $AP22 =""),"病(事)假",  IF(  AND(  OR(  L22="x",L22="補"  ), OR(  M22 ="補"  ), $AP22 =""),"補休",  IF(  AND(  OR(  L22="x",L22="喪"  ), OR(  M22 ="喪"  ), $AP22 =""),"喪假",  IF(  AND(  OR(  L22="x",L22="婚",L22="產"  ), OR(  M22 ="婚",M22="產"  ), $AP22 =""),"婚(產)假",  IF(  AND(  OR(  L22="x",L22="公"  ), OR(  M22 ="公"  ), $AP22 =""),"公假",  IF(  AND(  OR(  L22="x",L22="補",L22="婚",L22="公",L22="病",L22="事",L22="x榮18-22"  ),OR(M22=""), $AP22 =""  ),"18收",  IF(  AND(  OR(  L22 ="榮14-18",L22 ="榮10-18",L22 ="榮06-18",L22 ="病14-18"  ),OR(  M22 ="x",M22="補",M22="婚",M22="公",M22="病",M22="事",M22="x"  ), $AP22 =""),"18放早走",  IF(  AND(  OR(  L22 =""),OR(  M22 ="x",M22="補",M22="婚",M22="公",M22="病",M22="事",M22="x榮*",M22="榮",M22="榮-22"  ), $AP22 =""),"18放",  IF(  AND(  OR(  L22="當日退伍"  ),OR(  M22="退伍",M22="退", M22=""  ), $AP22 =""),"當日退伍",  IF(AND(  OR(L22="退",L22="退伍" ), OR(M22="退",M22="退伍" ), $AP22 =""),"退伍","全日勤"  )  )  )  )  )  )  )  )  )  )  ),"")</f>
        <v>全日勤</v>
      </c>
      <c r="M121" s="65" t="str">
        <f ca="1">IF(   (ROW(AY22)-1)&lt;=暫1!$B$2,           IF(  AND(  OR(  M22="x",M22="補"  ), OR(  N22 ="x",N22="補",N22="x榮18-22",N22="x公18-22",N22="x榮22-08"  ), $AP22 =""),"全日休",  IF(  AND(  OR(  M22="x",M22="病"  ), OR(  N22 ="病"  ), $AP22 =""),"病(事)假",  IF(  AND(  OR(  M22="x",M22="補"  ), OR(  N22 ="補"  ), $AP22 =""),"補休",  IF(  AND(  OR(  M22="x",M22="喪"  ), OR(  N22 ="喪"  ), $AP22 =""),"喪假",  IF(  AND(  OR(  M22="x",M22="婚",M22="產"  ), OR(  N22 ="婚",N22="產"  ), $AP22 =""),"婚(產)假",  IF(  AND(  OR(  M22="x",M22="公"  ), OR(  N22 ="公"  ), $AP22 =""),"公假",  IF(  AND(  OR(  M22="x",M22="補",M22="婚",M22="公",M22="病",M22="事",M22="x榮18-22"  ),OR(N22=""), $AP22 =""  ),"18收",  IF(  AND(  OR(  M22 ="榮14-18",M22 ="榮10-18",M22 ="榮06-18",M22 ="病14-18"  ),OR(  N22 ="x",N22="補",N22="婚",N22="公",N22="病",N22="事",N22="x"  ), $AP22 =""),"18放早走",  IF(  AND(  OR(  M22 =""),OR(  N22 ="x",N22="補",N22="婚",N22="公",N22="病",N22="事",N22="x榮*",N22="榮",N22="榮-22"  ), $AP22 =""),"18放",  IF(  AND(  OR(  M22="當日退伍"  ),OR(  N22="退伍",N22="退", N22=""  ), $AP22 =""),"當日退伍",  IF(AND(  OR(M22="退",M22="退伍" ), OR(N22="退",N22="退伍" ), $AP22 =""),"退伍","全日勤"  )  )  )  )  )  )  )  )  )  )  ),"")</f>
        <v>全日勤</v>
      </c>
      <c r="N121" s="65" t="str">
        <f ca="1">IF(   (ROW(AZ22)-1)&lt;=暫1!$B$2,           IF(  AND(  OR(  N22="x",N22="補"  ), OR(  O22 ="x",O22="補",O22="x榮18-22",O22="x公18-22",O22="x榮22-08"  ), $AP22 =""),"全日休",  IF(  AND(  OR(  N22="x",N22="病"  ), OR(  O22 ="病"  ), $AP22 =""),"病(事)假",  IF(  AND(  OR(  N22="x",N22="補"  ), OR(  O22 ="補"  ), $AP22 =""),"補休",  IF(  AND(  OR(  N22="x",N22="喪"  ), OR(  O22 ="喪"  ), $AP22 =""),"喪假",  IF(  AND(  OR(  N22="x",N22="婚",N22="產"  ), OR(  O22 ="婚",O22="產"  ), $AP22 =""),"婚(產)假",  IF(  AND(  OR(  N22="x",N22="公"  ), OR(  O22 ="公"  ), $AP22 =""),"公假",  IF(  AND(  OR(  N22="x",N22="補",N22="婚",N22="公",N22="病",N22="事",N22="x榮18-22"  ),OR(O22=""), $AP22 =""  ),"18收",  IF(  AND(  OR(  N22 ="榮14-18",N22 ="榮10-18",N22 ="榮06-18",N22 ="病14-18"  ),OR(  O22 ="x",O22="補",O22="婚",O22="公",O22="病",O22="事",O22="x"  ), $AP22 =""),"18放早走",  IF(  AND(  OR(  N22 =""),OR(  O22 ="x",O22="補",O22="婚",O22="公",O22="病",O22="事",O22="x榮*",O22="榮",O22="榮-22"  ), $AP22 =""),"18放",  IF(  AND(  OR(  N22="當日退伍"  ),OR(  O22="退伍",O22="退", O22=""  ), $AP22 =""),"當日退伍",  IF(AND(  OR(N22="退",N22="退伍" ), OR(O22="退",O22="退伍" ), $AP22 =""),"退伍","全日勤"  )  )  )  )  )  )  )  )  )  )  ),"")</f>
        <v>全日勤</v>
      </c>
      <c r="O121" s="65" t="str">
        <f ca="1">IF(   (ROW(BA22)-1)&lt;=暫1!$B$2,           IF(  AND(  OR(  O22="x",O22="補"  ), OR(  P22 ="x",P22="補",P22="x榮18-22",P22="x公18-22",P22="x榮22-08"  ), $AP22 =""),"全日休",  IF(  AND(  OR(  O22="x",O22="病"  ), OR(  P22 ="病"  ), $AP22 =""),"病(事)假",  IF(  AND(  OR(  O22="x",O22="補"  ), OR(  P22 ="補"  ), $AP22 =""),"補休",  IF(  AND(  OR(  O22="x",O22="喪"  ), OR(  P22 ="喪"  ), $AP22 =""),"喪假",  IF(  AND(  OR(  O22="x",O22="婚",O22="產"  ), OR(  P22 ="婚",P22="產"  ), $AP22 =""),"婚(產)假",  IF(  AND(  OR(  O22="x",O22="公"  ), OR(  P22 ="公"  ), $AP22 =""),"公假",  IF(  AND(  OR(  O22="x",O22="補",O22="婚",O22="公",O22="病",O22="事",O22="x榮18-22"  ),OR(P22=""), $AP22 =""  ),"18收",  IF(  AND(  OR(  O22 ="榮14-18",O22 ="榮10-18",O22 ="榮06-18",O22 ="病14-18"  ),OR(  P22 ="x",P22="補",P22="婚",P22="公",P22="病",P22="事",P22="x"  ), $AP22 =""),"18放早走",  IF(  AND(  OR(  O22 =""),OR(  P22 ="x",P22="補",P22="婚",P22="公",P22="病",P22="事",P22="x榮*",P22="榮",P22="榮-22"  ), $AP22 =""),"18放",  IF(  AND(  OR(  O22="當日退伍"  ),OR(  P22="退伍",P22="退", P22=""  ), $AP22 =""),"當日退伍",  IF(AND(  OR(O22="退",O22="退伍" ), OR(P22="退",P22="退伍" ), $AP22 =""),"退伍","全日勤"  )  )  )  )  )  )  )  )  )  )  ),"")</f>
        <v>全日勤</v>
      </c>
      <c r="P121" s="65" t="str">
        <f ca="1">IF(   (ROW(BB22)-1)&lt;=暫1!$B$2,           IF(  AND(  OR(  P22="x",P22="補"  ), OR(  Q22 ="x",Q22="補",Q22="x榮18-22",Q22="x公18-22",Q22="x榮22-08"  ), $AP22 =""),"全日休",  IF(  AND(  OR(  P22="x",P22="病"  ), OR(  Q22 ="病"  ), $AP22 =""),"病(事)假",  IF(  AND(  OR(  P22="x",P22="補"  ), OR(  Q22 ="補"  ), $AP22 =""),"補休",  IF(  AND(  OR(  P22="x",P22="喪"  ), OR(  Q22 ="喪"  ), $AP22 =""),"喪假",  IF(  AND(  OR(  P22="x",P22="婚",P22="產"  ), OR(  Q22 ="婚",Q22="產"  ), $AP22 =""),"婚(產)假",  IF(  AND(  OR(  P22="x",P22="公"  ), OR(  Q22 ="公"  ), $AP22 =""),"公假",  IF(  AND(  OR(  P22="x",P22="補",P22="婚",P22="公",P22="病",P22="事",P22="x榮18-22"  ),OR(Q22=""), $AP22 =""  ),"18收",  IF(  AND(  OR(  P22 ="榮14-18",P22 ="榮10-18",P22 ="榮06-18",P22 ="病14-18"  ),OR(  Q22 ="x",Q22="補",Q22="婚",Q22="公",Q22="病",Q22="事",Q22="x"  ), $AP22 =""),"18放早走",  IF(  AND(  OR(  P22 =""),OR(  Q22 ="x",Q22="補",Q22="婚",Q22="公",Q22="病",Q22="事",Q22="x榮*",Q22="榮",Q22="榮-22"  ), $AP22 =""),"18放",  IF(  AND(  OR(  P22="當日退伍"  ),OR(  Q22="退伍",Q22="退", Q22=""  ), $AP22 =""),"當日退伍",  IF(AND(  OR(P22="退",P22="退伍" ), OR(Q22="退",Q22="退伍" ), $AP22 =""),"退伍","全日勤"  )  )  )  )  )  )  )  )  )  )  ),"")</f>
        <v>全日勤</v>
      </c>
      <c r="Q121" s="65" t="str">
        <f ca="1">IF(   (ROW(BC22)-1)&lt;=暫1!$B$2,           IF(  AND(  OR(  Q22="x",Q22="補"  ), OR(  R22 ="x",R22="補",R22="x榮18-22",R22="x公18-22",R22="x榮22-08"  ), $AP22 =""),"全日休",  IF(  AND(  OR(  Q22="x",Q22="病"  ), OR(  R22 ="病"  ), $AP22 =""),"病(事)假",  IF(  AND(  OR(  Q22="x",Q22="補"  ), OR(  R22 ="補"  ), $AP22 =""),"補休",  IF(  AND(  OR(  Q22="x",Q22="喪"  ), OR(  R22 ="喪"  ), $AP22 =""),"喪假",  IF(  AND(  OR(  Q22="x",Q22="婚",Q22="產"  ), OR(  R22 ="婚",R22="產"  ), $AP22 =""),"婚(產)假",  IF(  AND(  OR(  Q22="x",Q22="公"  ), OR(  R22 ="公"  ), $AP22 =""),"公假",  IF(  AND(  OR(  Q22="x",Q22="補",Q22="婚",Q22="公",Q22="病",Q22="事",Q22="x榮18-22"  ),OR(R22=""), $AP22 =""  ),"18收",  IF(  AND(  OR(  Q22 ="榮14-18",Q22 ="榮10-18",Q22 ="榮06-18",Q22 ="病14-18"  ),OR(  R22 ="x",R22="補",R22="婚",R22="公",R22="病",R22="事",R22="x"  ), $AP22 =""),"18放早走",  IF(  AND(  OR(  Q22 =""),OR(  R22 ="x",R22="補",R22="婚",R22="公",R22="病",R22="事",R22="x榮*",R22="榮",R22="榮-22"  ), $AP22 =""),"18放",  IF(  AND(  OR(  Q22="當日退伍"  ),OR(  R22="退伍",R22="退", R22=""  ), $AP22 =""),"當日退伍",  IF(AND(  OR(Q22="退",Q22="退伍" ), OR(R22="退",R22="退伍" ), $AP22 =""),"退伍","全日勤"  )  )  )  )  )  )  )  )  )  )  ),"")</f>
        <v>全日勤</v>
      </c>
      <c r="R121" s="65" t="str">
        <f ca="1">IF(   (ROW(BD22)-1)&lt;=暫1!$B$2,           IF(  AND(  OR(  R22="x",R22="補"  ), OR(  S22 ="x",S22="補",S22="x榮18-22",S22="x公18-22",S22="x榮22-08"  ), $AP22 =""),"全日休",  IF(  AND(  OR(  R22="x",R22="病"  ), OR(  S22 ="病"  ), $AP22 =""),"病(事)假",  IF(  AND(  OR(  R22="x",R22="補"  ), OR(  S22 ="補"  ), $AP22 =""),"補休",  IF(  AND(  OR(  R22="x",R22="喪"  ), OR(  S22 ="喪"  ), $AP22 =""),"喪假",  IF(  AND(  OR(  R22="x",R22="婚",R22="產"  ), OR(  S22 ="婚",S22="產"  ), $AP22 =""),"婚(產)假",  IF(  AND(  OR(  R22="x",R22="公"  ), OR(  S22 ="公"  ), $AP22 =""),"公假",  IF(  AND(  OR(  R22="x",R22="補",R22="婚",R22="公",R22="病",R22="事",R22="x榮18-22"  ),OR(S22=""), $AP22 =""  ),"18收",  IF(  AND(  OR(  R22 ="榮14-18",R22 ="榮10-18",R22 ="榮06-18",R22 ="病14-18"  ),OR(  S22 ="x",S22="補",S22="婚",S22="公",S22="病",S22="事",S22="x"  ), $AP22 =""),"18放早走",  IF(  AND(  OR(  R22 =""),OR(  S22 ="x",S22="補",S22="婚",S22="公",S22="病",S22="事",S22="x榮*",S22="榮",S22="榮-22"  ), $AP22 =""),"18放",  IF(  AND(  OR(  R22="當日退伍"  ),OR(  S22="退伍",S22="退", S22=""  ), $AP22 =""),"當日退伍",  IF(AND(  OR(R22="退",R22="退伍" ), OR(S22="退",S22="退伍" ), $AP22 =""),"退伍","全日勤"  )  )  )  )  )  )  )  )  )  )  ),"")</f>
        <v>全日勤</v>
      </c>
      <c r="S121" s="65" t="str">
        <f ca="1">IF(   (ROW(BE22)-1)&lt;=暫1!$B$2,           IF(  AND(  OR(  S22="x",S22="補"  ), OR(  T22 ="x",T22="補",T22="x榮18-22",T22="x公18-22",T22="x榮22-08"  ), $AP22 =""),"全日休",  IF(  AND(  OR(  S22="x",S22="病"  ), OR(  T22 ="病"  ), $AP22 =""),"病(事)假",  IF(  AND(  OR(  S22="x",S22="補"  ), OR(  T22 ="補"  ), $AP22 =""),"補休",  IF(  AND(  OR(  S22="x",S22="喪"  ), OR(  T22 ="喪"  ), $AP22 =""),"喪假",  IF(  AND(  OR(  S22="x",S22="婚",S22="產"  ), OR(  T22 ="婚",T22="產"  ), $AP22 =""),"婚(產)假",  IF(  AND(  OR(  S22="x",S22="公"  ), OR(  T22 ="公"  ), $AP22 =""),"公假",  IF(  AND(  OR(  S22="x",S22="補",S22="婚",S22="公",S22="病",S22="事",S22="x榮18-22"  ),OR(T22=""), $AP22 =""  ),"18收",  IF(  AND(  OR(  S22 ="榮14-18",S22 ="榮10-18",S22 ="榮06-18",S22 ="病14-18"  ),OR(  T22 ="x",T22="補",T22="婚",T22="公",T22="病",T22="事",T22="x"  ), $AP22 =""),"18放早走",  IF(  AND(  OR(  S22 =""),OR(  T22 ="x",T22="補",T22="婚",T22="公",T22="病",T22="事",T22="x榮*",T22="榮",T22="榮-22"  ), $AP22 =""),"18放",  IF(  AND(  OR(  S22="當日退伍"  ),OR(  T22="退伍",T22="退", T22=""  ), $AP22 =""),"當日退伍",  IF(AND(  OR(S22="退",S22="退伍" ), OR(T22="退",T22="退伍" ), $AP22 =""),"退伍","全日勤"  )  )  )  )  )  )  )  )  )  )  ),"")</f>
        <v>全日勤</v>
      </c>
      <c r="T121" s="65" t="str">
        <f ca="1">IF(   (ROW(BF22)-1)&lt;=暫1!$B$2,           IF(  AND(  OR(  T22="x",T22="補"  ), OR(  U22 ="x",U22="補",U22="x榮18-22",U22="x公18-22",U22="x榮22-08"  ), $AP22 =""),"全日休",  IF(  AND(  OR(  T22="x",T22="病"  ), OR(  U22 ="病"  ), $AP22 =""),"病(事)假",  IF(  AND(  OR(  T22="x",T22="補"  ), OR(  U22 ="補"  ), $AP22 =""),"補休",  IF(  AND(  OR(  T22="x",T22="喪"  ), OR(  U22 ="喪"  ), $AP22 =""),"喪假",  IF(  AND(  OR(  T22="x",T22="婚",T22="產"  ), OR(  U22 ="婚",U22="產"  ), $AP22 =""),"婚(產)假",  IF(  AND(  OR(  T22="x",T22="公"  ), OR(  U22 ="公"  ), $AP22 =""),"公假",  IF(  AND(  OR(  T22="x",T22="補",T22="婚",T22="公",T22="病",T22="事",T22="x榮18-22"  ),OR(U22=""), $AP22 =""  ),"18收",  IF(  AND(  OR(  T22 ="榮14-18",T22 ="榮10-18",T22 ="榮06-18",T22 ="病14-18"  ),OR(  U22 ="x",U22="補",U22="婚",U22="公",U22="病",U22="事",U22="x"  ), $AP22 =""),"18放早走",  IF(  AND(  OR(  T22 =""),OR(  U22 ="x",U22="補",U22="婚",U22="公",U22="病",U22="事",U22="x榮*",U22="榮",U22="榮-22"  ), $AP22 =""),"18放",  IF(  AND(  OR(  T22="當日退伍"  ),OR(  U22="退伍",U22="退", U22=""  ), $AP22 =""),"當日退伍",  IF(AND(  OR(T22="退",T22="退伍" ), OR(U22="退",U22="退伍" ), $AP22 =""),"退伍","全日勤"  )  )  )  )  )  )  )  )  )  )  ),"")</f>
        <v>全日勤</v>
      </c>
      <c r="U121" s="65" t="str">
        <f ca="1">IF(   (ROW(BG22)-1)&lt;=暫1!$B$2,           IF(  AND(  OR(  U22="x",U22="補"  ), OR(  V22 ="x",V22="補",V22="x榮18-22",V22="x公18-22",V22="x榮22-08"  ), $AP22 =""),"全日休",  IF(  AND(  OR(  U22="x",U22="病"  ), OR(  V22 ="病"  ), $AP22 =""),"病(事)假",  IF(  AND(  OR(  U22="x",U22="補"  ), OR(  V22 ="補"  ), $AP22 =""),"補休",  IF(  AND(  OR(  U22="x",U22="喪"  ), OR(  V22 ="喪"  ), $AP22 =""),"喪假",  IF(  AND(  OR(  U22="x",U22="婚",U22="產"  ), OR(  V22 ="婚",V22="產"  ), $AP22 =""),"婚(產)假",  IF(  AND(  OR(  U22="x",U22="公"  ), OR(  V22 ="公"  ), $AP22 =""),"公假",  IF(  AND(  OR(  U22="x",U22="補",U22="婚",U22="公",U22="病",U22="事",U22="x榮18-22"  ),OR(V22=""), $AP22 =""  ),"18收",  IF(  AND(  OR(  U22 ="榮14-18",U22 ="榮10-18",U22 ="榮06-18",U22 ="病14-18"  ),OR(  V22 ="x",V22="補",V22="婚",V22="公",V22="病",V22="事",V22="x"  ), $AP22 =""),"18放早走",  IF(  AND(  OR(  U22 =""),OR(  V22 ="x",V22="補",V22="婚",V22="公",V22="病",V22="事",V22="x榮*",V22="榮",V22="榮-22"  ), $AP22 =""),"18放",  IF(  AND(  OR(  U22="當日退伍"  ),OR(  V22="退伍",V22="退", V22=""  ), $AP22 =""),"當日退伍",  IF(AND(  OR(U22="退",U22="退伍" ), OR(V22="退",V22="退伍" ), $AP22 =""),"退伍","全日勤"  )  )  )  )  )  )  )  )  )  )  ),"")</f>
        <v>全日勤</v>
      </c>
      <c r="V121" s="65" t="str">
        <f ca="1">IF(   (ROW(BH22)-1)&lt;=暫1!$B$2,           IF(  AND(  OR(  V22="x",V22="補"  ), OR(  W22 ="x",W22="補",W22="x榮18-22",W22="x公18-22",W22="x榮22-08"  ), $AP22 =""),"全日休",  IF(  AND(  OR(  V22="x",V22="病"  ), OR(  W22 ="病"  ), $AP22 =""),"病(事)假",  IF(  AND(  OR(  V22="x",V22="補"  ), OR(  W22 ="補"  ), $AP22 =""),"補休",  IF(  AND(  OR(  V22="x",V22="喪"  ), OR(  W22 ="喪"  ), $AP22 =""),"喪假",  IF(  AND(  OR(  V22="x",V22="婚",V22="產"  ), OR(  W22 ="婚",W22="產"  ), $AP22 =""),"婚(產)假",  IF(  AND(  OR(  V22="x",V22="公"  ), OR(  W22 ="公"  ), $AP22 =""),"公假",  IF(  AND(  OR(  V22="x",V22="補",V22="婚",V22="公",V22="病",V22="事",V22="x榮18-22"  ),OR(W22=""), $AP22 =""  ),"18收",  IF(  AND(  OR(  V22 ="榮14-18",V22 ="榮10-18",V22 ="榮06-18",V22 ="病14-18"  ),OR(  W22 ="x",W22="補",W22="婚",W22="公",W22="病",W22="事",W22="x"  ), $AP22 =""),"18放早走",  IF(  AND(  OR(  V22 =""),OR(  W22 ="x",W22="補",W22="婚",W22="公",W22="病",W22="事",W22="x榮*",W22="榮",W22="榮-22"  ), $AP22 =""),"18放",  IF(  AND(  OR(  V22="當日退伍"  ),OR(  W22="退伍",W22="退", W22=""  ), $AP22 =""),"當日退伍",  IF(AND(  OR(V22="退",V22="退伍" ), OR(W22="退",W22="退伍" ), $AP22 =""),"退伍","全日勤"  )  )  )  )  )  )  )  )  )  )  ),"")</f>
        <v>全日勤</v>
      </c>
      <c r="W121" s="65" t="str">
        <f ca="1">IF(   (ROW(BI22)-1)&lt;=暫1!$B$2,           IF(  AND(  OR(  W22="x",W22="補"  ), OR(  X22 ="x",X22="補",X22="x榮18-22",X22="x公18-22",X22="x榮22-08"  ), $AP22 =""),"全日休",  IF(  AND(  OR(  W22="x",W22="病"  ), OR(  X22 ="病"  ), $AP22 =""),"病(事)假",  IF(  AND(  OR(  W22="x",W22="補"  ), OR(  X22 ="補"  ), $AP22 =""),"補休",  IF(  AND(  OR(  W22="x",W22="喪"  ), OR(  X22 ="喪"  ), $AP22 =""),"喪假",  IF(  AND(  OR(  W22="x",W22="婚",W22="產"  ), OR(  X22 ="婚",X22="產"  ), $AP22 =""),"婚(產)假",  IF(  AND(  OR(  W22="x",W22="公"  ), OR(  X22 ="公"  ), $AP22 =""),"公假",  IF(  AND(  OR(  W22="x",W22="補",W22="婚",W22="公",W22="病",W22="事",W22="x榮18-22"  ),OR(X22=""), $AP22 =""  ),"18收",  IF(  AND(  OR(  W22 ="榮14-18",W22 ="榮10-18",W22 ="榮06-18",W22 ="病14-18"  ),OR(  X22 ="x",X22="補",X22="婚",X22="公",X22="病",X22="事",X22="x"  ), $AP22 =""),"18放早走",  IF(  AND(  OR(  W22 =""),OR(  X22 ="x",X22="補",X22="婚",X22="公",X22="病",X22="事",X22="x榮*",X22="榮",X22="榮-22"  ), $AP22 =""),"18放",  IF(  AND(  OR(  W22="當日退伍"  ),OR(  X22="退伍",X22="退", X22=""  ), $AP22 =""),"當日退伍",  IF(AND(  OR(W22="退",W22="退伍" ), OR(X22="退",X22="退伍" ), $AP22 =""),"退伍","全日勤"  )  )  )  )  )  )  )  )  )  )  ),"")</f>
        <v>全日勤</v>
      </c>
      <c r="X121" s="65" t="str">
        <f ca="1">IF(   (ROW(BJ22)-1)&lt;=暫1!$B$2,           IF(  AND(  OR(  X22="x",X22="補"  ), OR(  Y22 ="x",Y22="補",Y22="x榮18-22",Y22="x公18-22",Y22="x榮22-08"  ), $AP22 =""),"全日休",  IF(  AND(  OR(  X22="x",X22="病"  ), OR(  Y22 ="病"  ), $AP22 =""),"病(事)假",  IF(  AND(  OR(  X22="x",X22="補"  ), OR(  Y22 ="補"  ), $AP22 =""),"補休",  IF(  AND(  OR(  X22="x",X22="喪"  ), OR(  Y22 ="喪"  ), $AP22 =""),"喪假",  IF(  AND(  OR(  X22="x",X22="婚",X22="產"  ), OR(  Y22 ="婚",Y22="產"  ), $AP22 =""),"婚(產)假",  IF(  AND(  OR(  X22="x",X22="公"  ), OR(  Y22 ="公"  ), $AP22 =""),"公假",  IF(  AND(  OR(  X22="x",X22="補",X22="婚",X22="公",X22="病",X22="事",X22="x榮18-22"  ),OR(Y22=""), $AP22 =""  ),"18收",  IF(  AND(  OR(  X22 ="榮14-18",X22 ="榮10-18",X22 ="榮06-18",X22 ="病14-18"  ),OR(  Y22 ="x",Y22="補",Y22="婚",Y22="公",Y22="病",Y22="事",Y22="x"  ), $AP22 =""),"18放早走",  IF(  AND(  OR(  X22 =""),OR(  Y22 ="x",Y22="補",Y22="婚",Y22="公",Y22="病",Y22="事",Y22="x榮*",Y22="榮",Y22="榮-22"  ), $AP22 =""),"18放",  IF(  AND(  OR(  X22="當日退伍"  ),OR(  Y22="退伍",Y22="退", Y22=""  ), $AP22 =""),"當日退伍",  IF(AND(  OR(X22="退",X22="退伍" ), OR(Y22="退",Y22="退伍" ), $AP22 =""),"退伍","全日勤"  )  )  )  )  )  )  )  )  )  )  ),"")</f>
        <v>全日勤</v>
      </c>
      <c r="Y121" s="65" t="str">
        <f ca="1">IF(   (ROW(BK22)-1)&lt;=暫1!$B$2,           IF(  AND(  OR(  Y22="x",Y22="補"  ), OR(  Z22 ="x",Z22="補",Z22="x榮18-22",Z22="x公18-22",Z22="x榮22-08"  ), $AP22 =""),"全日休",  IF(  AND(  OR(  Y22="x",Y22="病"  ), OR(  Z22 ="病"  ), $AP22 =""),"病(事)假",  IF(  AND(  OR(  Y22="x",Y22="補"  ), OR(  Z22 ="補"  ), $AP22 =""),"補休",  IF(  AND(  OR(  Y22="x",Y22="喪"  ), OR(  Z22 ="喪"  ), $AP22 =""),"喪假",  IF(  AND(  OR(  Y22="x",Y22="婚",Y22="產"  ), OR(  Z22 ="婚",Z22="產"  ), $AP22 =""),"婚(產)假",  IF(  AND(  OR(  Y22="x",Y22="公"  ), OR(  Z22 ="公"  ), $AP22 =""),"公假",  IF(  AND(  OR(  Y22="x",Y22="補",Y22="婚",Y22="公",Y22="病",Y22="事",Y22="x榮18-22"  ),OR(Z22=""), $AP22 =""  ),"18收",  IF(  AND(  OR(  Y22 ="榮14-18",Y22 ="榮10-18",Y22 ="榮06-18",Y22 ="病14-18"  ),OR(  Z22 ="x",Z22="補",Z22="婚",Z22="公",Z22="病",Z22="事",Z22="x"  ), $AP22 =""),"18放早走",  IF(  AND(  OR(  Y22 =""),OR(  Z22 ="x",Z22="補",Z22="婚",Z22="公",Z22="病",Z22="事",Z22="x榮*",Z22="榮",Z22="榮-22"  ), $AP22 =""),"18放",  IF(  AND(  OR(  Y22="當日退伍"  ),OR(  Z22="退伍",Z22="退", Z22=""  ), $AP22 =""),"當日退伍",  IF(AND(  OR(Y22="退",Y22="退伍" ), OR(Z22="退",Z22="退伍" ), $AP22 =""),"退伍","全日勤"  )  )  )  )  )  )  )  )  )  )  ),"")</f>
        <v>全日勤</v>
      </c>
      <c r="Z121" s="65" t="str">
        <f ca="1">IF(   (ROW(BL22)-1)&lt;=暫1!$B$2,           IF(  AND(  OR(  Z22="x",Z22="補"  ), OR(  AA22 ="x",AA22="補",AA22="x榮18-22",AA22="x公18-22",AA22="x榮22-08"  ), $AP22 =""),"全日休",  IF(  AND(  OR(  Z22="x",Z22="病"  ), OR(  AA22 ="病"  ), $AP22 =""),"病(事)假",  IF(  AND(  OR(  Z22="x",Z22="補"  ), OR(  AA22 ="補"  ), $AP22 =""),"補休",  IF(  AND(  OR(  Z22="x",Z22="喪"  ), OR(  AA22 ="喪"  ), $AP22 =""),"喪假",  IF(  AND(  OR(  Z22="x",Z22="婚",Z22="產"  ), OR(  AA22 ="婚",AA22="產"  ), $AP22 =""),"婚(產)假",  IF(  AND(  OR(  Z22="x",Z22="公"  ), OR(  AA22 ="公"  ), $AP22 =""),"公假",  IF(  AND(  OR(  Z22="x",Z22="補",Z22="婚",Z22="公",Z22="病",Z22="事",Z22="x榮18-22"  ),OR(AA22=""), $AP22 =""  ),"18收",  IF(  AND(  OR(  Z22 ="榮14-18",Z22 ="榮10-18",Z22 ="榮06-18",Z22 ="病14-18"  ),OR(  AA22 ="x",AA22="補",AA22="婚",AA22="公",AA22="病",AA22="事",AA22="x"  ), $AP22 =""),"18放早走",  IF(  AND(  OR(  Z22 =""),OR(  AA22 ="x",AA22="補",AA22="婚",AA22="公",AA22="病",AA22="事",AA22="x榮*",AA22="榮",AA22="榮-22"  ), $AP22 =""),"18放",  IF(  AND(  OR(  Z22="當日退伍"  ),OR(  AA22="退伍",AA22="退", AA22=""  ), $AP22 =""),"當日退伍",  IF(AND(  OR(Z22="退",Z22="退伍" ), OR(AA22="退",AA22="退伍" ), $AP22 =""),"退伍","全日勤"  )  )  )  )  )  )  )  )  )  )  ),"")</f>
        <v>18放</v>
      </c>
      <c r="AA121" s="65" t="str">
        <f ca="1">IF(   (ROW(BM22)-1)&lt;=暫1!$B$2,           IF(  AND(  OR(  AA22="x",AA22="補"  ), OR(  AB22 ="x",AB22="補",AB22="x榮18-22",AB22="x公18-22",AB22="x榮22-08"  ), $AP22 =""),"全日休",  IF(  AND(  OR(  AA22="x",AA22="病"  ), OR(  AB22 ="病"  ), $AP22 =""),"病(事)假",  IF(  AND(  OR(  AA22="x",AA22="補"  ), OR(  AB22 ="補"  ), $AP22 =""),"補休",  IF(  AND(  OR(  AA22="x",AA22="喪"  ), OR(  AB22 ="喪"  ), $AP22 =""),"喪假",  IF(  AND(  OR(  AA22="x",AA22="婚",AA22="產"  ), OR(  AB22 ="婚",AB22="產"  ), $AP22 =""),"婚(產)假",  IF(  AND(  OR(  AA22="x",AA22="公"  ), OR(  AB22 ="公"  ), $AP22 =""),"公假",  IF(  AND(  OR(  AA22="x",AA22="補",AA22="婚",AA22="公",AA22="病",AA22="事",AA22="x榮18-22"  ),OR(AB22=""), $AP22 =""  ),"18收",  IF(  AND(  OR(  AA22 ="榮14-18",AA22 ="榮10-18",AA22 ="榮06-18",AA22 ="病14-18"  ),OR(  AB22 ="x",AB22="補",AB22="婚",AB22="公",AB22="病",AB22="事",AB22="x"  ), $AP22 =""),"18放早走",  IF(  AND(  OR(  AA22 =""),OR(  AB22 ="x",AB22="補",AB22="婚",AB22="公",AB22="病",AB22="事",AB22="x榮*",AB22="榮",AB22="榮-22"  ), $AP22 =""),"18放",  IF(  AND(  OR(  AA22="當日退伍"  ),OR(  AB22="退伍",AB22="退", AB22=""  ), $AP22 =""),"當日退伍",  IF(AND(  OR(AA22="退",AA22="退伍" ), OR(AB22="退",AB22="退伍" ), $AP22 =""),"退伍","全日勤"  )  )  )  )  )  )  )  )  )  )  ),"")</f>
        <v>全日休</v>
      </c>
      <c r="AB121" s="65" t="str">
        <f ca="1">IF(   (ROW(BN22)-1)&lt;=暫1!$B$2,           IF(  AND(  OR(  AB22="x",AB22="補"  ), OR(  AC22 ="x",AC22="補",AC22="x榮18-22",AC22="x公18-22",AC22="x榮22-08"  ), $AP22 =""),"全日休",  IF(  AND(  OR(  AB22="x",AB22="病"  ), OR(  AC22 ="病"  ), $AP22 =""),"病(事)假",  IF(  AND(  OR(  AB22="x",AB22="補"  ), OR(  AC22 ="補"  ), $AP22 =""),"補休",  IF(  AND(  OR(  AB22="x",AB22="喪"  ), OR(  AC22 ="喪"  ), $AP22 =""),"喪假",  IF(  AND(  OR(  AB22="x",AB22="婚",AB22="產"  ), OR(  AC22 ="婚",AC22="產"  ), $AP22 =""),"婚(產)假",  IF(  AND(  OR(  AB22="x",AB22="公"  ), OR(  AC22 ="公"  ), $AP22 =""),"公假",  IF(  AND(  OR(  AB22="x",AB22="補",AB22="婚",AB22="公",AB22="病",AB22="事",AB22="x榮18-22"  ),OR(AC22=""), $AP22 =""  ),"18收",  IF(  AND(  OR(  AB22 ="榮14-18",AB22 ="榮10-18",AB22 ="榮06-18",AB22 ="病14-18"  ),OR(  AC22 ="x",AC22="補",AC22="婚",AC22="公",AC22="病",AC22="事",AC22="x"  ), $AP22 =""),"18放早走",  IF(  AND(  OR(  AB22 =""),OR(  AC22 ="x",AC22="補",AC22="婚",AC22="公",AC22="病",AC22="事",AC22="x榮*",AC22="榮",AC22="榮-22"  ), $AP22 =""),"18放",  IF(  AND(  OR(  AB22="當日退伍"  ),OR(  AC22="退伍",AC22="退", AC22=""  ), $AP22 =""),"當日退伍",  IF(AND(  OR(AB22="退",AB22="退伍" ), OR(AC22="退",AC22="退伍" ), $AP22 =""),"退伍","全日勤"  )  )  )  )  )  )  )  )  )  )  ),"")</f>
        <v>全日休</v>
      </c>
      <c r="AC121" s="65" t="str">
        <f ca="1">IF(   (ROW(BO22)-1)&lt;=暫1!$B$2,           IF(  AND(  OR(  AC22="x",AC22="補"  ), OR(  AD22 ="x",AD22="補",AD22="x榮18-22",AD22="x公18-22",AD22="x榮22-08"  ), $AP22 =""),"全日休",  IF(  AND(  OR(  AC22="x",AC22="病"  ), OR(  AD22 ="病"  ), $AP22 =""),"病(事)假",  IF(  AND(  OR(  AC22="x",AC22="補"  ), OR(  AD22 ="補"  ), $AP22 =""),"補休",  IF(  AND(  OR(  AC22="x",AC22="喪"  ), OR(  AD22 ="喪"  ), $AP22 =""),"喪假",  IF(  AND(  OR(  AC22="x",AC22="婚",AC22="產"  ), OR(  AD22 ="婚",AD22="產"  ), $AP22 =""),"婚(產)假",  IF(  AND(  OR(  AC22="x",AC22="公"  ), OR(  AD22 ="公"  ), $AP22 =""),"公假",  IF(  AND(  OR(  AC22="x",AC22="補",AC22="婚",AC22="公",AC22="病",AC22="事",AC22="x榮18-22"  ),OR(AD22=""), $AP22 =""  ),"18收",  IF(  AND(  OR(  AC22 ="榮14-18",AC22 ="榮10-18",AC22 ="榮06-18",AC22 ="病14-18"  ),OR(  AD22 ="x",AD22="補",AD22="婚",AD22="公",AD22="病",AD22="事",AD22="x"  ), $AP22 =""),"18放早走",  IF(  AND(  OR(  AC22 =""),OR(  AD22 ="x",AD22="補",AD22="婚",AD22="公",AD22="病",AD22="事",AD22="x榮*",AD22="榮",AD22="榮-22"  ), $AP22 =""),"18放",  IF(  AND(  OR(  AC22="當日退伍"  ),OR(  AD22="退伍",AD22="退", AD22=""  ), $AP22 =""),"當日退伍",  IF(AND(  OR(AC22="退",AC22="退伍" ), OR(AD22="退",AD22="退伍" ), $AP22 =""),"退伍","全日勤"  )  )  )  )  )  )  )  )  )  )  ),"")</f>
        <v>全日休</v>
      </c>
      <c r="AD121" s="65" t="str">
        <f ca="1">IF(   (ROW(BP22)-1)&lt;=暫1!$B$2,           IF(  AND(  OR(  AD22="x",AD22="補"  ), OR(  AE22 ="x",AE22="補",AE22="x榮18-22",AE22="x公18-22",AE22="x榮22-08"  ), $AP22 =""),"全日休",  IF(  AND(  OR(  AD22="x",AD22="病"  ), OR(  AE22 ="病"  ), $AP22 =""),"病(事)假",  IF(  AND(  OR(  AD22="x",AD22="補"  ), OR(  AE22 ="補"  ), $AP22 =""),"補休",  IF(  AND(  OR(  AD22="x",AD22="喪"  ), OR(  AE22 ="喪"  ), $AP22 =""),"喪假",  IF(  AND(  OR(  AD22="x",AD22="婚",AD22="產"  ), OR(  AE22 ="婚",AE22="產"  ), $AP22 =""),"婚(產)假",  IF(  AND(  OR(  AD22="x",AD22="公"  ), OR(  AE22 ="公"  ), $AP22 =""),"公假",  IF(  AND(  OR(  AD22="x",AD22="補",AD22="婚",AD22="公",AD22="病",AD22="事",AD22="x榮18-22"  ),OR(AE22=""), $AP22 =""  ),"18收",  IF(  AND(  OR(  AD22 ="榮14-18",AD22 ="榮10-18",AD22 ="榮06-18",AD22 ="病14-18"  ),OR(  AE22 ="x",AE22="補",AE22="婚",AE22="公",AE22="病",AE22="事",AE22="x"  ), $AP22 =""),"18放早走",  IF(  AND(  OR(  AD22 =""),OR(  AE22 ="x",AE22="補",AE22="婚",AE22="公",AE22="病",AE22="事",AE22="x榮*",AE22="榮",AE22="榮-22"  ), $AP22 =""),"18放",  IF(  AND(  OR(  AD22="當日退伍"  ),OR(  AE22="退伍",AE22="退", AE22=""  ), $AP22 =""),"當日退伍",  IF(AND(  OR(AD22="退",AD22="退伍" ), OR(AE22="退",AE22="退伍" ), $AP22 =""),"退伍","全日勤"  )  )  )  )  )  )  )  )  )  )  ),"")</f>
        <v>全日勤</v>
      </c>
      <c r="AE121" s="65" t="str">
        <f ca="1">IF(   (ROW(BQ22)-1)&lt;=暫1!$B$2,           IF(  AND(  OR(  AE22="x",AE22="補"  ), OR(  AF22 ="x",AF22="補",AF22="x榮18-22",AF22="x公18-22",AF22="x榮22-08"  ), $AP22 =""),"全日休",  IF(  AND(  OR(  AE22="x",AE22="病"  ), OR(  AF22 ="病"  ), $AP22 =""),"病(事)假",  IF(  AND(  OR(  AE22="x",AE22="補"  ), OR(  AF22 ="補"  ), $AP22 =""),"補休",  IF(  AND(  OR(  AE22="x",AE22="喪"  ), OR(  AF22 ="喪"  ), $AP22 =""),"喪假",  IF(  AND(  OR(  AE22="x",AE22="婚",AE22="產"  ), OR(  AF22 ="婚",AF22="產"  ), $AP22 =""),"婚(產)假",  IF(  AND(  OR(  AE22="x",AE22="公"  ), OR(  AF22 ="公"  ), $AP22 =""),"公假",  IF(  AND(  OR(  AE22="x",AE22="補",AE22="婚",AE22="公",AE22="病",AE22="事",AE22="x榮18-22"  ),OR(AF22=""), $AP22 =""  ),"18收",  IF(  AND(  OR(  AE22 ="榮14-18",AE22 ="榮10-18",AE22 ="榮06-18",AE22 ="病14-18"  ),OR(  AF22 ="x",AF22="補",AF22="婚",AF22="公",AF22="病",AF22="事",AF22="x"  ), $AP22 =""),"18放早走",  IF(  AND(  OR(  AE22 =""),OR(  AF22 ="x",AF22="補",AF22="婚",AF22="公",AF22="病",AF22="事",AF22="x榮*",AF22="榮",AF22="榮-22"  ), $AP22 =""),"18放",  IF(  AND(  OR(  AE22="當日退伍"  ),OR(  AF22="退伍",AF22="退", AF22=""  ), $AP22 =""),"當日退伍",  IF(AND(  OR(AE22="退",AE22="退伍" ), OR(AF22="退",AF22="退伍" ), $AP22 =""),"退伍","全日勤"  )  )  )  )  )  )  )  )  )  )  ),"")</f>
        <v>全日勤</v>
      </c>
      <c r="AF121" s="65" t="str">
        <f ca="1">IF(   (ROW(BR22)-1)&lt;=暫1!$B$2,           IF(  AND(  OR(  AF22="x",AF22="補"  ), OR(  AG22 ="x",AG22="補",AG22="x榮18-22",AG22="x公18-22",AG22="x榮22-08"  ), $AP22 =""),"全日休",  IF(  AND(  OR(  AF22="x",AF22="病"  ), OR(  AG22 ="病"  ), $AP22 =""),"病(事)假",  IF(  AND(  OR(  AF22="x",AF22="補"  ), OR(  AG22 ="補"  ), $AP22 =""),"補休",  IF(  AND(  OR(  AF22="x",AF22="喪"  ), OR(  AG22 ="喪"  ), $AP22 =""),"喪假",  IF(  AND(  OR(  AF22="x",AF22="婚",AF22="產"  ), OR(  AG22 ="婚",AG22="產"  ), $AP22 =""),"婚(產)假",  IF(  AND(  OR(  AF22="x",AF22="公"  ), OR(  AG22 ="公"  ), $AP22 =""),"公假",  IF(  AND(  OR(  AF22="x",AF22="補",AF22="婚",AF22="公",AF22="病",AF22="事",AF22="x榮18-22"  ),OR(AG22=""), $AP22 =""  ),"18收",  IF(  AND(  OR(  AF22 ="榮14-18",AF22 ="榮10-18",AF22 ="榮06-18",AF22 ="病14-18"  ),OR(  AG22 ="x",AG22="補",AG22="婚",AG22="公",AG22="病",AG22="事",AG22="x"  ), $AP22 =""),"18放早走",  IF(  AND(  OR(  AF22 =""),OR(  AG22 ="x",AG22="補",AG22="婚",AG22="公",AG22="病",AG22="事",AG22="x榮*",AG22="榮",AG22="榮-22"  ), $AP22 =""),"18放",  IF(  AND(  OR(  AF22="當日退伍"  ),OR(  AG22="退伍",AG22="退", AG22=""  ), $AP22 =""),"當日退伍",  IF(AND(  OR(AF22="退",AF22="退伍" ), OR(AG22="退",AG22="退伍" ), $AP22 =""),"退伍","全日勤"  )  )  )  )  )  )  )  )  )  )  ),"")</f>
        <v>全日勤</v>
      </c>
      <c r="AG121" s="65" t="str">
        <f ca="1">IF(   (ROW(BS22)-1)&lt;=暫1!$B$2,           IF(  AND(  OR(  AG22="x",AG22="補"  ), OR(  AH22 ="x",AH22="補",AH22="x榮18-22",AH22="x公18-22",AH22="x榮22-08"  ), $AP22 =""),"全日休",  IF(  AND(  OR(  AG22="x",AG22="病"  ), OR(  AH22 ="病"  ), $AP22 =""),"病(事)假",  IF(  AND(  OR(  AG22="x",AG22="補"  ), OR(  AH22 ="補"  ), $AP22 =""),"補休",  IF(  AND(  OR(  AG22="x",AG22="喪"  ), OR(  AH22 ="喪"  ), $AP22 =""),"喪假",  IF(  AND(  OR(  AG22="x",AG22="婚",AG22="產"  ), OR(  AH22 ="婚",AH22="產"  ), $AP22 =""),"婚(產)假",  IF(  AND(  OR(  AG22="x",AG22="公"  ), OR(  AH22 ="公"  ), $AP22 =""),"公假",  IF(  AND(  OR(  AG22="x",AG22="補",AG22="婚",AG22="公",AG22="病",AG22="事",AG22="x榮18-22"  ),OR(AH22=""), $AP22 =""  ),"18收",  IF(  AND(  OR(  AG22 ="榮14-18",AG22 ="榮10-18",AG22 ="榮06-18",AG22 ="病14-18"  ),OR(  AH22 ="x",AH22="補",AH22="婚",AH22="公",AH22="病",AH22="事",AH22="x"  ), $AP22 =""),"18放早走",  IF(  AND(  OR(  AG22 =""),OR(  AH22 ="x",AH22="補",AH22="婚",AH22="公",AH22="病",AH22="事",AH22="x榮*",AH22="榮",AH22="榮-22"  ), $AP22 =""),"18放",  IF(  AND(  OR(  AG22="當日退伍"  ),OR(  AH22="退伍",AH22="退", AH22=""  ), $AP22 =""),"當日退伍",  IF(AND(  OR(AG22="退",AG22="退伍" ), OR(AH22="退",AH22="退伍" ), $AP22 =""),"退伍","全日勤"  )  )  )  )  )  )  )  )  )  )  ),"")</f>
        <v>全日勤</v>
      </c>
      <c r="AH121" s="65"/>
      <c r="AI121" s="65"/>
      <c r="AJ121" s="65"/>
      <c r="AO121" s="75"/>
      <c r="AP121" s="62"/>
      <c r="AU121" s="62"/>
      <c r="AY121" s="62"/>
      <c r="AZ121" s="62"/>
      <c r="BA121" s="62"/>
    </row>
    <row r="122" spans="1:55" ht="25.5" customHeight="1">
      <c r="A122" s="65">
        <f t="shared" si="14"/>
        <v>22</v>
      </c>
      <c r="B122" s="65" t="str">
        <f t="shared" si="15"/>
        <v>曾宏瑜</v>
      </c>
      <c r="C122" s="65" t="str">
        <f ca="1">IF(   (ROW(AO23)-1)&lt;=暫1!$B$2,           IF(  AND(  OR(  C23="x",C23="補"  ), OR(  D23 ="x",D23="補",D23="x榮18-22",D23="x公18-22",D23="x榮22-08"  ), $AP23 =""),"全日休",  IF(  AND(  OR(  C23="x",C23="病"  ), OR(  D23 ="病"  ), $AP23 =""),"病(事)假",  IF(  AND(  OR(  C23="x",C23="補"  ), OR(  D23 ="補"  ), $AP23 =""),"補休",  IF(  AND(  OR(  C23="x",C23="喪"  ), OR(  D23 ="喪"  ), $AP23 =""),"喪假",  IF(  AND(  OR(  C23="x",C23="婚",C23="產"  ), OR(  D23 ="婚",D23="產"  ), $AP23 =""),"婚(產)假",  IF(  AND(  OR(  C23="x",C23="公"  ), OR(  D23 ="公"  ), $AP23 =""),"公假",  IF(  AND(  OR(  C23="x",C23="補",C23="婚",C23="公",C23="病",C23="事",C23="x榮18-22"  ),OR(D23=""), $AP23 =""  ),"18收",  IF(  AND(  OR(  C23 ="榮14-18",C23 ="榮10-18",C23 ="榮06-18",C23 ="病14-18"  ),OR(  D23 ="x",D23="補",D23="婚",D23="公",D23="病",D23="事",D23="x"  ), $AP23 =""),"18放早走",  IF(  AND(  OR(  C23 =""),OR(  D23 ="x",D23="補",D23="婚",D23="公",D23="病",D23="事",D23="x榮*",D23="榮",D23="榮-22"  ), $AP23 =""),"18放",  IF(  AND(  OR(  C23="當日退伍"  ),OR(  D23="退伍",D23="退", D23=""  ), $AP23 =""),"當日退伍",  IF(AND(  OR(C23="退",C23="退伍" ), OR(D23="退",D23="退伍" ), $AP23 =""),"退伍","全日勤"  )  )  )  )  )  )  )  )  )  )  ),"")</f>
        <v>全日勤</v>
      </c>
      <c r="D122" s="65" t="str">
        <f ca="1">IF(   (ROW(AP23)-1)&lt;=暫1!$B$2,           IF(  AND(  OR(  D23="x",D23="補"  ), OR(  E23 ="x",E23="補",E23="x榮18-22",E23="x公18-22",E23="x榮22-08"  ), $AP23 =""),"全日休",  IF(  AND(  OR(  D23="x",D23="病"  ), OR(  E23 ="病"  ), $AP23 =""),"病(事)假",  IF(  AND(  OR(  D23="x",D23="補"  ), OR(  E23 ="補"  ), $AP23 =""),"補休",  IF(  AND(  OR(  D23="x",D23="喪"  ), OR(  E23 ="喪"  ), $AP23 =""),"喪假",  IF(  AND(  OR(  D23="x",D23="婚",D23="產"  ), OR(  E23 ="婚",E23="產"  ), $AP23 =""),"婚(產)假",  IF(  AND(  OR(  D23="x",D23="公"  ), OR(  E23 ="公"  ), $AP23 =""),"公假",  IF(  AND(  OR(  D23="x",D23="補",D23="婚",D23="公",D23="病",D23="事",D23="x榮18-22"  ),OR(E23=""), $AP23 =""  ),"18收",  IF(  AND(  OR(  D23 ="榮14-18",D23 ="榮10-18",D23 ="榮06-18",D23 ="病14-18"  ),OR(  E23 ="x",E23="補",E23="婚",E23="公",E23="病",E23="事",E23="x"  ), $AP23 =""),"18放早走",  IF(  AND(  OR(  D23 =""),OR(  E23 ="x",E23="補",E23="婚",E23="公",E23="病",E23="事",E23="x榮*",E23="榮",E23="榮-22"  ), $AP23 =""),"18放",  IF(  AND(  OR(  D23="當日退伍"  ),OR(  E23="退伍",E23="退", E23=""  ), $AP23 =""),"當日退伍",  IF(AND(  OR(D23="退",D23="退伍" ), OR(E23="退",E23="退伍" ), $AP23 =""),"退伍","全日勤"  )  )  )  )  )  )  )  )  )  )  ),"")</f>
        <v>全日勤</v>
      </c>
      <c r="E122" s="65" t="str">
        <f ca="1">IF(   (ROW(AQ23)-1)&lt;=暫1!$B$2,           IF(  AND(  OR(  E23="x",E23="補"  ), OR(  F23 ="x",F23="補",F23="x榮18-22",F23="x公18-22",F23="x榮22-08"  ), $AP23 =""),"全日休",  IF(  AND(  OR(  E23="x",E23="病"  ), OR(  F23 ="病"  ), $AP23 =""),"病(事)假",  IF(  AND(  OR(  E23="x",E23="補"  ), OR(  F23 ="補"  ), $AP23 =""),"補休",  IF(  AND(  OR(  E23="x",E23="喪"  ), OR(  F23 ="喪"  ), $AP23 =""),"喪假",  IF(  AND(  OR(  E23="x",E23="婚",E23="產"  ), OR(  F23 ="婚",F23="產"  ), $AP23 =""),"婚(產)假",  IF(  AND(  OR(  E23="x",E23="公"  ), OR(  F23 ="公"  ), $AP23 =""),"公假",  IF(  AND(  OR(  E23="x",E23="補",E23="婚",E23="公",E23="病",E23="事",E23="x榮18-22"  ),OR(F23=""), $AP23 =""  ),"18收",  IF(  AND(  OR(  E23 ="榮14-18",E23 ="榮10-18",E23 ="榮06-18",E23 ="病14-18"  ),OR(  F23 ="x",F23="補",F23="婚",F23="公",F23="病",F23="事",F23="x"  ), $AP23 =""),"18放早走",  IF(  AND(  OR(  E23 =""),OR(  F23 ="x",F23="補",F23="婚",F23="公",F23="病",F23="事",F23="x榮*",F23="榮",F23="榮-22"  ), $AP23 =""),"18放",  IF(  AND(  OR(  E23="當日退伍"  ),OR(  F23="退伍",F23="退", F23=""  ), $AP23 =""),"當日退伍",  IF(AND(  OR(E23="退",E23="退伍" ), OR(F23="退",F23="退伍" ), $AP23 =""),"退伍","全日勤"  )  )  )  )  )  )  )  )  )  )  ),"")</f>
        <v>全日勤</v>
      </c>
      <c r="F122" s="65" t="str">
        <f ca="1">IF(   (ROW(AR23)-1)&lt;=暫1!$B$2,           IF(  AND(  OR(  F23="x",F23="補"  ), OR(  G23 ="x",G23="補",G23="x榮18-22",G23="x公18-22",G23="x榮22-08"  ), $AP23 =""),"全日休",  IF(  AND(  OR(  F23="x",F23="病"  ), OR(  G23 ="病"  ), $AP23 =""),"病(事)假",  IF(  AND(  OR(  F23="x",F23="補"  ), OR(  G23 ="補"  ), $AP23 =""),"補休",  IF(  AND(  OR(  F23="x",F23="喪"  ), OR(  G23 ="喪"  ), $AP23 =""),"喪假",  IF(  AND(  OR(  F23="x",F23="婚",F23="產"  ), OR(  G23 ="婚",G23="產"  ), $AP23 =""),"婚(產)假",  IF(  AND(  OR(  F23="x",F23="公"  ), OR(  G23 ="公"  ), $AP23 =""),"公假",  IF(  AND(  OR(  F23="x",F23="補",F23="婚",F23="公",F23="病",F23="事",F23="x榮18-22"  ),OR(G23=""), $AP23 =""  ),"18收",  IF(  AND(  OR(  F23 ="榮14-18",F23 ="榮10-18",F23 ="榮06-18",F23 ="病14-18"  ),OR(  G23 ="x",G23="補",G23="婚",G23="公",G23="病",G23="事",G23="x"  ), $AP23 =""),"18放早走",  IF(  AND(  OR(  F23 =""),OR(  G23 ="x",G23="補",G23="婚",G23="公",G23="病",G23="事",G23="x榮*",G23="榮",G23="榮-22"  ), $AP23 =""),"18放",  IF(  AND(  OR(  F23="當日退伍"  ),OR(  G23="退伍",G23="退", G23=""  ), $AP23 =""),"當日退伍",  IF(AND(  OR(F23="退",F23="退伍" ), OR(G23="退",G23="退伍" ), $AP23 =""),"退伍","全日勤"  )  )  )  )  )  )  )  )  )  )  ),"")</f>
        <v>全日勤</v>
      </c>
      <c r="G122" s="65" t="str">
        <f ca="1">IF(   (ROW(AS23)-1)&lt;=暫1!$B$2,           IF(  AND(  OR(  G23="x",G23="補"  ), OR(  H23 ="x",H23="補",H23="x榮18-22",H23="x公18-22",H23="x榮22-08"  ), $AP23 =""),"全日休",  IF(  AND(  OR(  G23="x",G23="病"  ), OR(  H23 ="病"  ), $AP23 =""),"病(事)假",  IF(  AND(  OR(  G23="x",G23="補"  ), OR(  H23 ="補"  ), $AP23 =""),"補休",  IF(  AND(  OR(  G23="x",G23="喪"  ), OR(  H23 ="喪"  ), $AP23 =""),"喪假",  IF(  AND(  OR(  G23="x",G23="婚",G23="產"  ), OR(  H23 ="婚",H23="產"  ), $AP23 =""),"婚(產)假",  IF(  AND(  OR(  G23="x",G23="公"  ), OR(  H23 ="公"  ), $AP23 =""),"公假",  IF(  AND(  OR(  G23="x",G23="補",G23="婚",G23="公",G23="病",G23="事",G23="x榮18-22"  ),OR(H23=""), $AP23 =""  ),"18收",  IF(  AND(  OR(  G23 ="榮14-18",G23 ="榮10-18",G23 ="榮06-18",G23 ="病14-18"  ),OR(  H23 ="x",H23="補",H23="婚",H23="公",H23="病",H23="事",H23="x"  ), $AP23 =""),"18放早走",  IF(  AND(  OR(  G23 =""),OR(  H23 ="x",H23="補",H23="婚",H23="公",H23="病",H23="事",H23="x榮*",H23="榮",H23="榮-22"  ), $AP23 =""),"18放",  IF(  AND(  OR(  G23="當日退伍"  ),OR(  H23="退伍",H23="退", H23=""  ), $AP23 =""),"當日退伍",  IF(AND(  OR(G23="退",G23="退伍" ), OR(H23="退",H23="退伍" ), $AP23 =""),"退伍","全日勤"  )  )  )  )  )  )  )  )  )  )  ),"")</f>
        <v>全日勤</v>
      </c>
      <c r="H122" s="65" t="str">
        <f ca="1">IF(   (ROW(AT23)-1)&lt;=暫1!$B$2,           IF(  AND(  OR(  H23="x",H23="補"  ), OR(  I23 ="x",I23="補",I23="x榮18-22",I23="x公18-22",I23="x榮22-08"  ), $AP23 =""),"全日休",  IF(  AND(  OR(  H23="x",H23="病"  ), OR(  I23 ="病"  ), $AP23 =""),"病(事)假",  IF(  AND(  OR(  H23="x",H23="補"  ), OR(  I23 ="補"  ), $AP23 =""),"補休",  IF(  AND(  OR(  H23="x",H23="喪"  ), OR(  I23 ="喪"  ), $AP23 =""),"喪假",  IF(  AND(  OR(  H23="x",H23="婚",H23="產"  ), OR(  I23 ="婚",I23="產"  ), $AP23 =""),"婚(產)假",  IF(  AND(  OR(  H23="x",H23="公"  ), OR(  I23 ="公"  ), $AP23 =""),"公假",  IF(  AND(  OR(  H23="x",H23="補",H23="婚",H23="公",H23="病",H23="事",H23="x榮18-22"  ),OR(I23=""), $AP23 =""  ),"18收",  IF(  AND(  OR(  H23 ="榮14-18",H23 ="榮10-18",H23 ="榮06-18",H23 ="病14-18"  ),OR(  I23 ="x",I23="補",I23="婚",I23="公",I23="病",I23="事",I23="x"  ), $AP23 =""),"18放早走",  IF(  AND(  OR(  H23 =""),OR(  I23 ="x",I23="補",I23="婚",I23="公",I23="病",I23="事",I23="x榮*",I23="榮",I23="榮-22"  ), $AP23 =""),"18放",  IF(  AND(  OR(  H23="當日退伍"  ),OR(  I23="退伍",I23="退", I23=""  ), $AP23 =""),"當日退伍",  IF(AND(  OR(H23="退",H23="退伍" ), OR(I23="退",I23="退伍" ), $AP23 =""),"退伍","全日勤"  )  )  )  )  )  )  )  )  )  )  ),"")</f>
        <v>全日勤</v>
      </c>
      <c r="I122" s="65" t="str">
        <f ca="1">IF(   (ROW(AU23)-1)&lt;=暫1!$B$2,           IF(  AND(  OR(  I23="x",I23="補"  ), OR(  J23 ="x",J23="補",J23="x榮18-22",J23="x公18-22",J23="x榮22-08"  ), $AP23 =""),"全日休",  IF(  AND(  OR(  I23="x",I23="病"  ), OR(  J23 ="病"  ), $AP23 =""),"病(事)假",  IF(  AND(  OR(  I23="x",I23="補"  ), OR(  J23 ="補"  ), $AP23 =""),"補休",  IF(  AND(  OR(  I23="x",I23="喪"  ), OR(  J23 ="喪"  ), $AP23 =""),"喪假",  IF(  AND(  OR(  I23="x",I23="婚",I23="產"  ), OR(  J23 ="婚",J23="產"  ), $AP23 =""),"婚(產)假",  IF(  AND(  OR(  I23="x",I23="公"  ), OR(  J23 ="公"  ), $AP23 =""),"公假",  IF(  AND(  OR(  I23="x",I23="補",I23="婚",I23="公",I23="病",I23="事",I23="x榮18-22"  ),OR(J23=""), $AP23 =""  ),"18收",  IF(  AND(  OR(  I23 ="榮14-18",I23 ="榮10-18",I23 ="榮06-18",I23 ="病14-18"  ),OR(  J23 ="x",J23="補",J23="婚",J23="公",J23="病",J23="事",J23="x"  ), $AP23 =""),"18放早走",  IF(  AND(  OR(  I23 =""),OR(  J23 ="x",J23="補",J23="婚",J23="公",J23="病",J23="事",J23="x榮*",J23="榮",J23="榮-22"  ), $AP23 =""),"18放",  IF(  AND(  OR(  I23="當日退伍"  ),OR(  J23="退伍",J23="退", J23=""  ), $AP23 =""),"當日退伍",  IF(AND(  OR(I23="退",I23="退伍" ), OR(J23="退",J23="退伍" ), $AP23 =""),"退伍","全日勤"  )  )  )  )  )  )  )  )  )  )  ),"")</f>
        <v>全日勤</v>
      </c>
      <c r="J122" s="65" t="str">
        <f ca="1">IF(   (ROW(AV23)-1)&lt;=暫1!$B$2,           IF(  AND(  OR(  J23="x",J23="補"  ), OR(  K23 ="x",K23="補",K23="x榮18-22",K23="x公18-22",K23="x榮22-08"  ), $AP23 =""),"全日休",  IF(  AND(  OR(  J23="x",J23="病"  ), OR(  K23 ="病"  ), $AP23 =""),"病(事)假",  IF(  AND(  OR(  J23="x",J23="補"  ), OR(  K23 ="補"  ), $AP23 =""),"補休",  IF(  AND(  OR(  J23="x",J23="喪"  ), OR(  K23 ="喪"  ), $AP23 =""),"喪假",  IF(  AND(  OR(  J23="x",J23="婚",J23="產"  ), OR(  K23 ="婚",K23="產"  ), $AP23 =""),"婚(產)假",  IF(  AND(  OR(  J23="x",J23="公"  ), OR(  K23 ="公"  ), $AP23 =""),"公假",  IF(  AND(  OR(  J23="x",J23="補",J23="婚",J23="公",J23="病",J23="事",J23="x榮18-22"  ),OR(K23=""), $AP23 =""  ),"18收",  IF(  AND(  OR(  J23 ="榮14-18",J23 ="榮10-18",J23 ="榮06-18",J23 ="病14-18"  ),OR(  K23 ="x",K23="補",K23="婚",K23="公",K23="病",K23="事",K23="x"  ), $AP23 =""),"18放早走",  IF(  AND(  OR(  J23 =""),OR(  K23 ="x",K23="補",K23="婚",K23="公",K23="病",K23="事",K23="x榮*",K23="榮",K23="榮-22"  ), $AP23 =""),"18放",  IF(  AND(  OR(  J23="當日退伍"  ),OR(  K23="退伍",K23="退", K23=""  ), $AP23 =""),"當日退伍",  IF(AND(  OR(J23="退",J23="退伍" ), OR(K23="退",K23="退伍" ), $AP23 =""),"退伍","全日勤"  )  )  )  )  )  )  )  )  )  )  ),"")</f>
        <v>全日勤</v>
      </c>
      <c r="K122" s="65" t="str">
        <f ca="1">IF(   (ROW(AW23)-1)&lt;=暫1!$B$2,           IF(  AND(  OR(  K23="x",K23="補"  ), OR(  L23 ="x",L23="補",L23="x榮18-22",L23="x公18-22",L23="x榮22-08"  ), $AP23 =""),"全日休",  IF(  AND(  OR(  K23="x",K23="病"  ), OR(  L23 ="病"  ), $AP23 =""),"病(事)假",  IF(  AND(  OR(  K23="x",K23="補"  ), OR(  L23 ="補"  ), $AP23 =""),"補休",  IF(  AND(  OR(  K23="x",K23="喪"  ), OR(  L23 ="喪"  ), $AP23 =""),"喪假",  IF(  AND(  OR(  K23="x",K23="婚",K23="產"  ), OR(  L23 ="婚",L23="產"  ), $AP23 =""),"婚(產)假",  IF(  AND(  OR(  K23="x",K23="公"  ), OR(  L23 ="公"  ), $AP23 =""),"公假",  IF(  AND(  OR(  K23="x",K23="補",K23="婚",K23="公",K23="病",K23="事",K23="x榮18-22"  ),OR(L23=""), $AP23 =""  ),"18收",  IF(  AND(  OR(  K23 ="榮14-18",K23 ="榮10-18",K23 ="榮06-18",K23 ="病14-18"  ),OR(  L23 ="x",L23="補",L23="婚",L23="公",L23="病",L23="事",L23="x"  ), $AP23 =""),"18放早走",  IF(  AND(  OR(  K23 =""),OR(  L23 ="x",L23="補",L23="婚",L23="公",L23="病",L23="事",L23="x榮*",L23="榮",L23="榮-22"  ), $AP23 =""),"18放",  IF(  AND(  OR(  K23="當日退伍"  ),OR(  L23="退伍",L23="退", L23=""  ), $AP23 =""),"當日退伍",  IF(AND(  OR(K23="退",K23="退伍" ), OR(L23="退",L23="退伍" ), $AP23 =""),"退伍","全日勤"  )  )  )  )  )  )  )  )  )  )  ),"")</f>
        <v>全日勤</v>
      </c>
      <c r="L122" s="65" t="str">
        <f ca="1">IF(   (ROW(AX23)-1)&lt;=暫1!$B$2,           IF(  AND(  OR(  L23="x",L23="補"  ), OR(  M23 ="x",M23="補",M23="x榮18-22",M23="x公18-22",M23="x榮22-08"  ), $AP23 =""),"全日休",  IF(  AND(  OR(  L23="x",L23="病"  ), OR(  M23 ="病"  ), $AP23 =""),"病(事)假",  IF(  AND(  OR(  L23="x",L23="補"  ), OR(  M23 ="補"  ), $AP23 =""),"補休",  IF(  AND(  OR(  L23="x",L23="喪"  ), OR(  M23 ="喪"  ), $AP23 =""),"喪假",  IF(  AND(  OR(  L23="x",L23="婚",L23="產"  ), OR(  M23 ="婚",M23="產"  ), $AP23 =""),"婚(產)假",  IF(  AND(  OR(  L23="x",L23="公"  ), OR(  M23 ="公"  ), $AP23 =""),"公假",  IF(  AND(  OR(  L23="x",L23="補",L23="婚",L23="公",L23="病",L23="事",L23="x榮18-22"  ),OR(M23=""), $AP23 =""  ),"18收",  IF(  AND(  OR(  L23 ="榮14-18",L23 ="榮10-18",L23 ="榮06-18",L23 ="病14-18"  ),OR(  M23 ="x",M23="補",M23="婚",M23="公",M23="病",M23="事",M23="x"  ), $AP23 =""),"18放早走",  IF(  AND(  OR(  L23 =""),OR(  M23 ="x",M23="補",M23="婚",M23="公",M23="病",M23="事",M23="x榮*",M23="榮",M23="榮-22"  ), $AP23 =""),"18放",  IF(  AND(  OR(  L23="當日退伍"  ),OR(  M23="退伍",M23="退", M23=""  ), $AP23 =""),"當日退伍",  IF(AND(  OR(L23="退",L23="退伍" ), OR(M23="退",M23="退伍" ), $AP23 =""),"退伍","全日勤"  )  )  )  )  )  )  )  )  )  )  ),"")</f>
        <v>全日勤</v>
      </c>
      <c r="M122" s="65" t="str">
        <f ca="1">IF(   (ROW(AY23)-1)&lt;=暫1!$B$2,           IF(  AND(  OR(  M23="x",M23="補"  ), OR(  N23 ="x",N23="補",N23="x榮18-22",N23="x公18-22",N23="x榮22-08"  ), $AP23 =""),"全日休",  IF(  AND(  OR(  M23="x",M23="病"  ), OR(  N23 ="病"  ), $AP23 =""),"病(事)假",  IF(  AND(  OR(  M23="x",M23="補"  ), OR(  N23 ="補"  ), $AP23 =""),"補休",  IF(  AND(  OR(  M23="x",M23="喪"  ), OR(  N23 ="喪"  ), $AP23 =""),"喪假",  IF(  AND(  OR(  M23="x",M23="婚",M23="產"  ), OR(  N23 ="婚",N23="產"  ), $AP23 =""),"婚(產)假",  IF(  AND(  OR(  M23="x",M23="公"  ), OR(  N23 ="公"  ), $AP23 =""),"公假",  IF(  AND(  OR(  M23="x",M23="補",M23="婚",M23="公",M23="病",M23="事",M23="x榮18-22"  ),OR(N23=""), $AP23 =""  ),"18收",  IF(  AND(  OR(  M23 ="榮14-18",M23 ="榮10-18",M23 ="榮06-18",M23 ="病14-18"  ),OR(  N23 ="x",N23="補",N23="婚",N23="公",N23="病",N23="事",N23="x"  ), $AP23 =""),"18放早走",  IF(  AND(  OR(  M23 =""),OR(  N23 ="x",N23="補",N23="婚",N23="公",N23="病",N23="事",N23="x榮*",N23="榮",N23="榮-22"  ), $AP23 =""),"18放",  IF(  AND(  OR(  M23="當日退伍"  ),OR(  N23="退伍",N23="退", N23=""  ), $AP23 =""),"當日退伍",  IF(AND(  OR(M23="退",M23="退伍" ), OR(N23="退",N23="退伍" ), $AP23 =""),"退伍","全日勤"  )  )  )  )  )  )  )  )  )  )  ),"")</f>
        <v>全日勤</v>
      </c>
      <c r="N122" s="65" t="str">
        <f ca="1">IF(   (ROW(AZ23)-1)&lt;=暫1!$B$2,           IF(  AND(  OR(  N23="x",N23="補"  ), OR(  O23 ="x",O23="補",O23="x榮18-22",O23="x公18-22",O23="x榮22-08"  ), $AP23 =""),"全日休",  IF(  AND(  OR(  N23="x",N23="病"  ), OR(  O23 ="病"  ), $AP23 =""),"病(事)假",  IF(  AND(  OR(  N23="x",N23="補"  ), OR(  O23 ="補"  ), $AP23 =""),"補休",  IF(  AND(  OR(  N23="x",N23="喪"  ), OR(  O23 ="喪"  ), $AP23 =""),"喪假",  IF(  AND(  OR(  N23="x",N23="婚",N23="產"  ), OR(  O23 ="婚",O23="產"  ), $AP23 =""),"婚(產)假",  IF(  AND(  OR(  N23="x",N23="公"  ), OR(  O23 ="公"  ), $AP23 =""),"公假",  IF(  AND(  OR(  N23="x",N23="補",N23="婚",N23="公",N23="病",N23="事",N23="x榮18-22"  ),OR(O23=""), $AP23 =""  ),"18收",  IF(  AND(  OR(  N23 ="榮14-18",N23 ="榮10-18",N23 ="榮06-18",N23 ="病14-18"  ),OR(  O23 ="x",O23="補",O23="婚",O23="公",O23="病",O23="事",O23="x"  ), $AP23 =""),"18放早走",  IF(  AND(  OR(  N23 =""),OR(  O23 ="x",O23="補",O23="婚",O23="公",O23="病",O23="事",O23="x榮*",O23="榮",O23="榮-22"  ), $AP23 =""),"18放",  IF(  AND(  OR(  N23="當日退伍"  ),OR(  O23="退伍",O23="退", O23=""  ), $AP23 =""),"當日退伍",  IF(AND(  OR(N23="退",N23="退伍" ), OR(O23="退",O23="退伍" ), $AP23 =""),"退伍","全日勤"  )  )  )  )  )  )  )  )  )  )  ),"")</f>
        <v>全日勤</v>
      </c>
      <c r="O122" s="65" t="str">
        <f ca="1">IF(   (ROW(BA23)-1)&lt;=暫1!$B$2,           IF(  AND(  OR(  O23="x",O23="補"  ), OR(  P23 ="x",P23="補",P23="x榮18-22",P23="x公18-22",P23="x榮22-08"  ), $AP23 =""),"全日休",  IF(  AND(  OR(  O23="x",O23="病"  ), OR(  P23 ="病"  ), $AP23 =""),"病(事)假",  IF(  AND(  OR(  O23="x",O23="補"  ), OR(  P23 ="補"  ), $AP23 =""),"補休",  IF(  AND(  OR(  O23="x",O23="喪"  ), OR(  P23 ="喪"  ), $AP23 =""),"喪假",  IF(  AND(  OR(  O23="x",O23="婚",O23="產"  ), OR(  P23 ="婚",P23="產"  ), $AP23 =""),"婚(產)假",  IF(  AND(  OR(  O23="x",O23="公"  ), OR(  P23 ="公"  ), $AP23 =""),"公假",  IF(  AND(  OR(  O23="x",O23="補",O23="婚",O23="公",O23="病",O23="事",O23="x榮18-22"  ),OR(P23=""), $AP23 =""  ),"18收",  IF(  AND(  OR(  O23 ="榮14-18",O23 ="榮10-18",O23 ="榮06-18",O23 ="病14-18"  ),OR(  P23 ="x",P23="補",P23="婚",P23="公",P23="病",P23="事",P23="x"  ), $AP23 =""),"18放早走",  IF(  AND(  OR(  O23 =""),OR(  P23 ="x",P23="補",P23="婚",P23="公",P23="病",P23="事",P23="x榮*",P23="榮",P23="榮-22"  ), $AP23 =""),"18放",  IF(  AND(  OR(  O23="當日退伍"  ),OR(  P23="退伍",P23="退", P23=""  ), $AP23 =""),"當日退伍",  IF(AND(  OR(O23="退",O23="退伍" ), OR(P23="退",P23="退伍" ), $AP23 =""),"退伍","全日勤"  )  )  )  )  )  )  )  )  )  )  ),"")</f>
        <v>全日勤</v>
      </c>
      <c r="P122" s="65" t="str">
        <f ca="1">IF(   (ROW(BB23)-1)&lt;=暫1!$B$2,           IF(  AND(  OR(  P23="x",P23="補"  ), OR(  Q23 ="x",Q23="補",Q23="x榮18-22",Q23="x公18-22",Q23="x榮22-08"  ), $AP23 =""),"全日休",  IF(  AND(  OR(  P23="x",P23="病"  ), OR(  Q23 ="病"  ), $AP23 =""),"病(事)假",  IF(  AND(  OR(  P23="x",P23="補"  ), OR(  Q23 ="補"  ), $AP23 =""),"補休",  IF(  AND(  OR(  P23="x",P23="喪"  ), OR(  Q23 ="喪"  ), $AP23 =""),"喪假",  IF(  AND(  OR(  P23="x",P23="婚",P23="產"  ), OR(  Q23 ="婚",Q23="產"  ), $AP23 =""),"婚(產)假",  IF(  AND(  OR(  P23="x",P23="公"  ), OR(  Q23 ="公"  ), $AP23 =""),"公假",  IF(  AND(  OR(  P23="x",P23="補",P23="婚",P23="公",P23="病",P23="事",P23="x榮18-22"  ),OR(Q23=""), $AP23 =""  ),"18收",  IF(  AND(  OR(  P23 ="榮14-18",P23 ="榮10-18",P23 ="榮06-18",P23 ="病14-18"  ),OR(  Q23 ="x",Q23="補",Q23="婚",Q23="公",Q23="病",Q23="事",Q23="x"  ), $AP23 =""),"18放早走",  IF(  AND(  OR(  P23 =""),OR(  Q23 ="x",Q23="補",Q23="婚",Q23="公",Q23="病",Q23="事",Q23="x榮*",Q23="榮",Q23="榮-22"  ), $AP23 =""),"18放",  IF(  AND(  OR(  P23="當日退伍"  ),OR(  Q23="退伍",Q23="退", Q23=""  ), $AP23 =""),"當日退伍",  IF(AND(  OR(P23="退",P23="退伍" ), OR(Q23="退",Q23="退伍" ), $AP23 =""),"退伍","全日勤"  )  )  )  )  )  )  )  )  )  )  ),"")</f>
        <v>全日勤</v>
      </c>
      <c r="Q122" s="65" t="str">
        <f ca="1">IF(   (ROW(BC23)-1)&lt;=暫1!$B$2,           IF(  AND(  OR(  Q23="x",Q23="補"  ), OR(  R23 ="x",R23="補",R23="x榮18-22",R23="x公18-22",R23="x榮22-08"  ), $AP23 =""),"全日休",  IF(  AND(  OR(  Q23="x",Q23="病"  ), OR(  R23 ="病"  ), $AP23 =""),"病(事)假",  IF(  AND(  OR(  Q23="x",Q23="補"  ), OR(  R23 ="補"  ), $AP23 =""),"補休",  IF(  AND(  OR(  Q23="x",Q23="喪"  ), OR(  R23 ="喪"  ), $AP23 =""),"喪假",  IF(  AND(  OR(  Q23="x",Q23="婚",Q23="產"  ), OR(  R23 ="婚",R23="產"  ), $AP23 =""),"婚(產)假",  IF(  AND(  OR(  Q23="x",Q23="公"  ), OR(  R23 ="公"  ), $AP23 =""),"公假",  IF(  AND(  OR(  Q23="x",Q23="補",Q23="婚",Q23="公",Q23="病",Q23="事",Q23="x榮18-22"  ),OR(R23=""), $AP23 =""  ),"18收",  IF(  AND(  OR(  Q23 ="榮14-18",Q23 ="榮10-18",Q23 ="榮06-18",Q23 ="病14-18"  ),OR(  R23 ="x",R23="補",R23="婚",R23="公",R23="病",R23="事",R23="x"  ), $AP23 =""),"18放早走",  IF(  AND(  OR(  Q23 =""),OR(  R23 ="x",R23="補",R23="婚",R23="公",R23="病",R23="事",R23="x榮*",R23="榮",R23="榮-22"  ), $AP23 =""),"18放",  IF(  AND(  OR(  Q23="當日退伍"  ),OR(  R23="退伍",R23="退", R23=""  ), $AP23 =""),"當日退伍",  IF(AND(  OR(Q23="退",Q23="退伍" ), OR(R23="退",R23="退伍" ), $AP23 =""),"退伍","全日勤"  )  )  )  )  )  )  )  )  )  )  ),"")</f>
        <v>全日勤</v>
      </c>
      <c r="R122" s="65" t="str">
        <f ca="1">IF(   (ROW(BD23)-1)&lt;=暫1!$B$2,           IF(  AND(  OR(  R23="x",R23="補"  ), OR(  S23 ="x",S23="補",S23="x榮18-22",S23="x公18-22",S23="x榮22-08"  ), $AP23 =""),"全日休",  IF(  AND(  OR(  R23="x",R23="病"  ), OR(  S23 ="病"  ), $AP23 =""),"病(事)假",  IF(  AND(  OR(  R23="x",R23="補"  ), OR(  S23 ="補"  ), $AP23 =""),"補休",  IF(  AND(  OR(  R23="x",R23="喪"  ), OR(  S23 ="喪"  ), $AP23 =""),"喪假",  IF(  AND(  OR(  R23="x",R23="婚",R23="產"  ), OR(  S23 ="婚",S23="產"  ), $AP23 =""),"婚(產)假",  IF(  AND(  OR(  R23="x",R23="公"  ), OR(  S23 ="公"  ), $AP23 =""),"公假",  IF(  AND(  OR(  R23="x",R23="補",R23="婚",R23="公",R23="病",R23="事",R23="x榮18-22"  ),OR(S23=""), $AP23 =""  ),"18收",  IF(  AND(  OR(  R23 ="榮14-18",R23 ="榮10-18",R23 ="榮06-18",R23 ="病14-18"  ),OR(  S23 ="x",S23="補",S23="婚",S23="公",S23="病",S23="事",S23="x"  ), $AP23 =""),"18放早走",  IF(  AND(  OR(  R23 =""),OR(  S23 ="x",S23="補",S23="婚",S23="公",S23="病",S23="事",S23="x榮*",S23="榮",S23="榮-22"  ), $AP23 =""),"18放",  IF(  AND(  OR(  R23="當日退伍"  ),OR(  S23="退伍",S23="退", S23=""  ), $AP23 =""),"當日退伍",  IF(AND(  OR(R23="退",R23="退伍" ), OR(S23="退",S23="退伍" ), $AP23 =""),"退伍","全日勤"  )  )  )  )  )  )  )  )  )  )  ),"")</f>
        <v>全日勤</v>
      </c>
      <c r="S122" s="65" t="str">
        <f ca="1">IF(   (ROW(BE23)-1)&lt;=暫1!$B$2,           IF(  AND(  OR(  S23="x",S23="補"  ), OR(  T23 ="x",T23="補",T23="x榮18-22",T23="x公18-22",T23="x榮22-08"  ), $AP23 =""),"全日休",  IF(  AND(  OR(  S23="x",S23="病"  ), OR(  T23 ="病"  ), $AP23 =""),"病(事)假",  IF(  AND(  OR(  S23="x",S23="補"  ), OR(  T23 ="補"  ), $AP23 =""),"補休",  IF(  AND(  OR(  S23="x",S23="喪"  ), OR(  T23 ="喪"  ), $AP23 =""),"喪假",  IF(  AND(  OR(  S23="x",S23="婚",S23="產"  ), OR(  T23 ="婚",T23="產"  ), $AP23 =""),"婚(產)假",  IF(  AND(  OR(  S23="x",S23="公"  ), OR(  T23 ="公"  ), $AP23 =""),"公假",  IF(  AND(  OR(  S23="x",S23="補",S23="婚",S23="公",S23="病",S23="事",S23="x榮18-22"  ),OR(T23=""), $AP23 =""  ),"18收",  IF(  AND(  OR(  S23 ="榮14-18",S23 ="榮10-18",S23 ="榮06-18",S23 ="病14-18"  ),OR(  T23 ="x",T23="補",T23="婚",T23="公",T23="病",T23="事",T23="x"  ), $AP23 =""),"18放早走",  IF(  AND(  OR(  S23 =""),OR(  T23 ="x",T23="補",T23="婚",T23="公",T23="病",T23="事",T23="x榮*",T23="榮",T23="榮-22"  ), $AP23 =""),"18放",  IF(  AND(  OR(  S23="當日退伍"  ),OR(  T23="退伍",T23="退", T23=""  ), $AP23 =""),"當日退伍",  IF(AND(  OR(S23="退",S23="退伍" ), OR(T23="退",T23="退伍" ), $AP23 =""),"退伍","全日勤"  )  )  )  )  )  )  )  )  )  )  ),"")</f>
        <v>全日勤</v>
      </c>
      <c r="T122" s="65" t="str">
        <f ca="1">IF(   (ROW(BF23)-1)&lt;=暫1!$B$2,           IF(  AND(  OR(  T23="x",T23="補"  ), OR(  U23 ="x",U23="補",U23="x榮18-22",U23="x公18-22",U23="x榮22-08"  ), $AP23 =""),"全日休",  IF(  AND(  OR(  T23="x",T23="病"  ), OR(  U23 ="病"  ), $AP23 =""),"病(事)假",  IF(  AND(  OR(  T23="x",T23="補"  ), OR(  U23 ="補"  ), $AP23 =""),"補休",  IF(  AND(  OR(  T23="x",T23="喪"  ), OR(  U23 ="喪"  ), $AP23 =""),"喪假",  IF(  AND(  OR(  T23="x",T23="婚",T23="產"  ), OR(  U23 ="婚",U23="產"  ), $AP23 =""),"婚(產)假",  IF(  AND(  OR(  T23="x",T23="公"  ), OR(  U23 ="公"  ), $AP23 =""),"公假",  IF(  AND(  OR(  T23="x",T23="補",T23="婚",T23="公",T23="病",T23="事",T23="x榮18-22"  ),OR(U23=""), $AP23 =""  ),"18收",  IF(  AND(  OR(  T23 ="榮14-18",T23 ="榮10-18",T23 ="榮06-18",T23 ="病14-18"  ),OR(  U23 ="x",U23="補",U23="婚",U23="公",U23="病",U23="事",U23="x"  ), $AP23 =""),"18放早走",  IF(  AND(  OR(  T23 =""),OR(  U23 ="x",U23="補",U23="婚",U23="公",U23="病",U23="事",U23="x榮*",U23="榮",U23="榮-22"  ), $AP23 =""),"18放",  IF(  AND(  OR(  T23="當日退伍"  ),OR(  U23="退伍",U23="退", U23=""  ), $AP23 =""),"當日退伍",  IF(AND(  OR(T23="退",T23="退伍" ), OR(U23="退",U23="退伍" ), $AP23 =""),"退伍","全日勤"  )  )  )  )  )  )  )  )  )  )  ),"")</f>
        <v>全日勤</v>
      </c>
      <c r="U122" s="65" t="str">
        <f ca="1">IF(   (ROW(BG23)-1)&lt;=暫1!$B$2,           IF(  AND(  OR(  U23="x",U23="補"  ), OR(  V23 ="x",V23="補",V23="x榮18-22",V23="x公18-22",V23="x榮22-08"  ), $AP23 =""),"全日休",  IF(  AND(  OR(  U23="x",U23="病"  ), OR(  V23 ="病"  ), $AP23 =""),"病(事)假",  IF(  AND(  OR(  U23="x",U23="補"  ), OR(  V23 ="補"  ), $AP23 =""),"補休",  IF(  AND(  OR(  U23="x",U23="喪"  ), OR(  V23 ="喪"  ), $AP23 =""),"喪假",  IF(  AND(  OR(  U23="x",U23="婚",U23="產"  ), OR(  V23 ="婚",V23="產"  ), $AP23 =""),"婚(產)假",  IF(  AND(  OR(  U23="x",U23="公"  ), OR(  V23 ="公"  ), $AP23 =""),"公假",  IF(  AND(  OR(  U23="x",U23="補",U23="婚",U23="公",U23="病",U23="事",U23="x榮18-22"  ),OR(V23=""), $AP23 =""  ),"18收",  IF(  AND(  OR(  U23 ="榮14-18",U23 ="榮10-18",U23 ="榮06-18",U23 ="病14-18"  ),OR(  V23 ="x",V23="補",V23="婚",V23="公",V23="病",V23="事",V23="x"  ), $AP23 =""),"18放早走",  IF(  AND(  OR(  U23 =""),OR(  V23 ="x",V23="補",V23="婚",V23="公",V23="病",V23="事",V23="x榮*",V23="榮",V23="榮-22"  ), $AP23 =""),"18放",  IF(  AND(  OR(  U23="當日退伍"  ),OR(  V23="退伍",V23="退", V23=""  ), $AP23 =""),"當日退伍",  IF(AND(  OR(U23="退",U23="退伍" ), OR(V23="退",V23="退伍" ), $AP23 =""),"退伍","全日勤"  )  )  )  )  )  )  )  )  )  )  ),"")</f>
        <v>全日勤</v>
      </c>
      <c r="V122" s="65" t="str">
        <f ca="1">IF(   (ROW(BH23)-1)&lt;=暫1!$B$2,           IF(  AND(  OR(  V23="x",V23="補"  ), OR(  W23 ="x",W23="補",W23="x榮18-22",W23="x公18-22",W23="x榮22-08"  ), $AP23 =""),"全日休",  IF(  AND(  OR(  V23="x",V23="病"  ), OR(  W23 ="病"  ), $AP23 =""),"病(事)假",  IF(  AND(  OR(  V23="x",V23="補"  ), OR(  W23 ="補"  ), $AP23 =""),"補休",  IF(  AND(  OR(  V23="x",V23="喪"  ), OR(  W23 ="喪"  ), $AP23 =""),"喪假",  IF(  AND(  OR(  V23="x",V23="婚",V23="產"  ), OR(  W23 ="婚",W23="產"  ), $AP23 =""),"婚(產)假",  IF(  AND(  OR(  V23="x",V23="公"  ), OR(  W23 ="公"  ), $AP23 =""),"公假",  IF(  AND(  OR(  V23="x",V23="補",V23="婚",V23="公",V23="病",V23="事",V23="x榮18-22"  ),OR(W23=""), $AP23 =""  ),"18收",  IF(  AND(  OR(  V23 ="榮14-18",V23 ="榮10-18",V23 ="榮06-18",V23 ="病14-18"  ),OR(  W23 ="x",W23="補",W23="婚",W23="公",W23="病",W23="事",W23="x"  ), $AP23 =""),"18放早走",  IF(  AND(  OR(  V23 =""),OR(  W23 ="x",W23="補",W23="婚",W23="公",W23="病",W23="事",W23="x榮*",W23="榮",W23="榮-22"  ), $AP23 =""),"18放",  IF(  AND(  OR(  V23="當日退伍"  ),OR(  W23="退伍",W23="退", W23=""  ), $AP23 =""),"當日退伍",  IF(AND(  OR(V23="退",V23="退伍" ), OR(W23="退",W23="退伍" ), $AP23 =""),"退伍","全日勤"  )  )  )  )  )  )  )  )  )  )  ),"")</f>
        <v>全日勤</v>
      </c>
      <c r="W122" s="65" t="str">
        <f ca="1">IF(   (ROW(BI23)-1)&lt;=暫1!$B$2,           IF(  AND(  OR(  W23="x",W23="補"  ), OR(  X23 ="x",X23="補",X23="x榮18-22",X23="x公18-22",X23="x榮22-08"  ), $AP23 =""),"全日休",  IF(  AND(  OR(  W23="x",W23="病"  ), OR(  X23 ="病"  ), $AP23 =""),"病(事)假",  IF(  AND(  OR(  W23="x",W23="補"  ), OR(  X23 ="補"  ), $AP23 =""),"補休",  IF(  AND(  OR(  W23="x",W23="喪"  ), OR(  X23 ="喪"  ), $AP23 =""),"喪假",  IF(  AND(  OR(  W23="x",W23="婚",W23="產"  ), OR(  X23 ="婚",X23="產"  ), $AP23 =""),"婚(產)假",  IF(  AND(  OR(  W23="x",W23="公"  ), OR(  X23 ="公"  ), $AP23 =""),"公假",  IF(  AND(  OR(  W23="x",W23="補",W23="婚",W23="公",W23="病",W23="事",W23="x榮18-22"  ),OR(X23=""), $AP23 =""  ),"18收",  IF(  AND(  OR(  W23 ="榮14-18",W23 ="榮10-18",W23 ="榮06-18",W23 ="病14-18"  ),OR(  X23 ="x",X23="補",X23="婚",X23="公",X23="病",X23="事",X23="x"  ), $AP23 =""),"18放早走",  IF(  AND(  OR(  W23 =""),OR(  X23 ="x",X23="補",X23="婚",X23="公",X23="病",X23="事",X23="x榮*",X23="榮",X23="榮-22"  ), $AP23 =""),"18放",  IF(  AND(  OR(  W23="當日退伍"  ),OR(  X23="退伍",X23="退", X23=""  ), $AP23 =""),"當日退伍",  IF(AND(  OR(W23="退",W23="退伍" ), OR(X23="退",X23="退伍" ), $AP23 =""),"退伍","全日勤"  )  )  )  )  )  )  )  )  )  )  ),"")</f>
        <v>全日勤</v>
      </c>
      <c r="X122" s="65" t="str">
        <f ca="1">IF(   (ROW(BJ23)-1)&lt;=暫1!$B$2,           IF(  AND(  OR(  X23="x",X23="補"  ), OR(  Y23 ="x",Y23="補",Y23="x榮18-22",Y23="x公18-22",Y23="x榮22-08"  ), $AP23 =""),"全日休",  IF(  AND(  OR(  X23="x",X23="病"  ), OR(  Y23 ="病"  ), $AP23 =""),"病(事)假",  IF(  AND(  OR(  X23="x",X23="補"  ), OR(  Y23 ="補"  ), $AP23 =""),"補休",  IF(  AND(  OR(  X23="x",X23="喪"  ), OR(  Y23 ="喪"  ), $AP23 =""),"喪假",  IF(  AND(  OR(  X23="x",X23="婚",X23="產"  ), OR(  Y23 ="婚",Y23="產"  ), $AP23 =""),"婚(產)假",  IF(  AND(  OR(  X23="x",X23="公"  ), OR(  Y23 ="公"  ), $AP23 =""),"公假",  IF(  AND(  OR(  X23="x",X23="補",X23="婚",X23="公",X23="病",X23="事",X23="x榮18-22"  ),OR(Y23=""), $AP23 =""  ),"18收",  IF(  AND(  OR(  X23 ="榮14-18",X23 ="榮10-18",X23 ="榮06-18",X23 ="病14-18"  ),OR(  Y23 ="x",Y23="補",Y23="婚",Y23="公",Y23="病",Y23="事",Y23="x"  ), $AP23 =""),"18放早走",  IF(  AND(  OR(  X23 =""),OR(  Y23 ="x",Y23="補",Y23="婚",Y23="公",Y23="病",Y23="事",Y23="x榮*",Y23="榮",Y23="榮-22"  ), $AP23 =""),"18放",  IF(  AND(  OR(  X23="當日退伍"  ),OR(  Y23="退伍",Y23="退", Y23=""  ), $AP23 =""),"當日退伍",  IF(AND(  OR(X23="退",X23="退伍" ), OR(Y23="退",Y23="退伍" ), $AP23 =""),"退伍","全日勤"  )  )  )  )  )  )  )  )  )  )  ),"")</f>
        <v>全日勤</v>
      </c>
      <c r="Y122" s="65" t="str">
        <f ca="1">IF(   (ROW(BK23)-1)&lt;=暫1!$B$2,           IF(  AND(  OR(  Y23="x",Y23="補"  ), OR(  Z23 ="x",Z23="補",Z23="x榮18-22",Z23="x公18-22",Z23="x榮22-08"  ), $AP23 =""),"全日休",  IF(  AND(  OR(  Y23="x",Y23="病"  ), OR(  Z23 ="病"  ), $AP23 =""),"病(事)假",  IF(  AND(  OR(  Y23="x",Y23="補"  ), OR(  Z23 ="補"  ), $AP23 =""),"補休",  IF(  AND(  OR(  Y23="x",Y23="喪"  ), OR(  Z23 ="喪"  ), $AP23 =""),"喪假",  IF(  AND(  OR(  Y23="x",Y23="婚",Y23="產"  ), OR(  Z23 ="婚",Z23="產"  ), $AP23 =""),"婚(產)假",  IF(  AND(  OR(  Y23="x",Y23="公"  ), OR(  Z23 ="公"  ), $AP23 =""),"公假",  IF(  AND(  OR(  Y23="x",Y23="補",Y23="婚",Y23="公",Y23="病",Y23="事",Y23="x榮18-22"  ),OR(Z23=""), $AP23 =""  ),"18收",  IF(  AND(  OR(  Y23 ="榮14-18",Y23 ="榮10-18",Y23 ="榮06-18",Y23 ="病14-18"  ),OR(  Z23 ="x",Z23="補",Z23="婚",Z23="公",Z23="病",Z23="事",Z23="x"  ), $AP23 =""),"18放早走",  IF(  AND(  OR(  Y23 =""),OR(  Z23 ="x",Z23="補",Z23="婚",Z23="公",Z23="病",Z23="事",Z23="x榮*",Z23="榮",Z23="榮-22"  ), $AP23 =""),"18放",  IF(  AND(  OR(  Y23="當日退伍"  ),OR(  Z23="退伍",Z23="退", Z23=""  ), $AP23 =""),"當日退伍",  IF(AND(  OR(Y23="退",Y23="退伍" ), OR(Z23="退",Z23="退伍" ), $AP23 =""),"退伍","全日勤"  )  )  )  )  )  )  )  )  )  )  ),"")</f>
        <v>全日勤</v>
      </c>
      <c r="Z122" s="65" t="str">
        <f ca="1">IF(   (ROW(BL23)-1)&lt;=暫1!$B$2,           IF(  AND(  OR(  Z23="x",Z23="補"  ), OR(  AA23 ="x",AA23="補",AA23="x榮18-22",AA23="x公18-22",AA23="x榮22-08"  ), $AP23 =""),"全日休",  IF(  AND(  OR(  Z23="x",Z23="病"  ), OR(  AA23 ="病"  ), $AP23 =""),"病(事)假",  IF(  AND(  OR(  Z23="x",Z23="補"  ), OR(  AA23 ="補"  ), $AP23 =""),"補休",  IF(  AND(  OR(  Z23="x",Z23="喪"  ), OR(  AA23 ="喪"  ), $AP23 =""),"喪假",  IF(  AND(  OR(  Z23="x",Z23="婚",Z23="產"  ), OR(  AA23 ="婚",AA23="產"  ), $AP23 =""),"婚(產)假",  IF(  AND(  OR(  Z23="x",Z23="公"  ), OR(  AA23 ="公"  ), $AP23 =""),"公假",  IF(  AND(  OR(  Z23="x",Z23="補",Z23="婚",Z23="公",Z23="病",Z23="事",Z23="x榮18-22"  ),OR(AA23=""), $AP23 =""  ),"18收",  IF(  AND(  OR(  Z23 ="榮14-18",Z23 ="榮10-18",Z23 ="榮06-18",Z23 ="病14-18"  ),OR(  AA23 ="x",AA23="補",AA23="婚",AA23="公",AA23="病",AA23="事",AA23="x"  ), $AP23 =""),"18放早走",  IF(  AND(  OR(  Z23 =""),OR(  AA23 ="x",AA23="補",AA23="婚",AA23="公",AA23="病",AA23="事",AA23="x榮*",AA23="榮",AA23="榮-22"  ), $AP23 =""),"18放",  IF(  AND(  OR(  Z23="當日退伍"  ),OR(  AA23="退伍",AA23="退", AA23=""  ), $AP23 =""),"當日退伍",  IF(AND(  OR(Z23="退",Z23="退伍" ), OR(AA23="退",AA23="退伍" ), $AP23 =""),"退伍","全日勤"  )  )  )  )  )  )  )  )  )  )  ),"")</f>
        <v>18放</v>
      </c>
      <c r="AA122" s="65" t="str">
        <f ca="1">IF(   (ROW(BM23)-1)&lt;=暫1!$B$2,           IF(  AND(  OR(  AA23="x",AA23="補"  ), OR(  AB23 ="x",AB23="補",AB23="x榮18-22",AB23="x公18-22",AB23="x榮22-08"  ), $AP23 =""),"全日休",  IF(  AND(  OR(  AA23="x",AA23="病"  ), OR(  AB23 ="病"  ), $AP23 =""),"病(事)假",  IF(  AND(  OR(  AA23="x",AA23="補"  ), OR(  AB23 ="補"  ), $AP23 =""),"補休",  IF(  AND(  OR(  AA23="x",AA23="喪"  ), OR(  AB23 ="喪"  ), $AP23 =""),"喪假",  IF(  AND(  OR(  AA23="x",AA23="婚",AA23="產"  ), OR(  AB23 ="婚",AB23="產"  ), $AP23 =""),"婚(產)假",  IF(  AND(  OR(  AA23="x",AA23="公"  ), OR(  AB23 ="公"  ), $AP23 =""),"公假",  IF(  AND(  OR(  AA23="x",AA23="補",AA23="婚",AA23="公",AA23="病",AA23="事",AA23="x榮18-22"  ),OR(AB23=""), $AP23 =""  ),"18收",  IF(  AND(  OR(  AA23 ="榮14-18",AA23 ="榮10-18",AA23 ="榮06-18",AA23 ="病14-18"  ),OR(  AB23 ="x",AB23="補",AB23="婚",AB23="公",AB23="病",AB23="事",AB23="x"  ), $AP23 =""),"18放早走",  IF(  AND(  OR(  AA23 =""),OR(  AB23 ="x",AB23="補",AB23="婚",AB23="公",AB23="病",AB23="事",AB23="x榮*",AB23="榮",AB23="榮-22"  ), $AP23 =""),"18放",  IF(  AND(  OR(  AA23="當日退伍"  ),OR(  AB23="退伍",AB23="退", AB23=""  ), $AP23 =""),"當日退伍",  IF(AND(  OR(AA23="退",AA23="退伍" ), OR(AB23="退",AB23="退伍" ), $AP23 =""),"退伍","全日勤"  )  )  )  )  )  )  )  )  )  )  ),"")</f>
        <v>全日休</v>
      </c>
      <c r="AB122" s="65" t="str">
        <f ca="1">IF(   (ROW(BN23)-1)&lt;=暫1!$B$2,           IF(  AND(  OR(  AB23="x",AB23="補"  ), OR(  AC23 ="x",AC23="補",AC23="x榮18-22",AC23="x公18-22",AC23="x榮22-08"  ), $AP23 =""),"全日休",  IF(  AND(  OR(  AB23="x",AB23="病"  ), OR(  AC23 ="病"  ), $AP23 =""),"病(事)假",  IF(  AND(  OR(  AB23="x",AB23="補"  ), OR(  AC23 ="補"  ), $AP23 =""),"補休",  IF(  AND(  OR(  AB23="x",AB23="喪"  ), OR(  AC23 ="喪"  ), $AP23 =""),"喪假",  IF(  AND(  OR(  AB23="x",AB23="婚",AB23="產"  ), OR(  AC23 ="婚",AC23="產"  ), $AP23 =""),"婚(產)假",  IF(  AND(  OR(  AB23="x",AB23="公"  ), OR(  AC23 ="公"  ), $AP23 =""),"公假",  IF(  AND(  OR(  AB23="x",AB23="補",AB23="婚",AB23="公",AB23="病",AB23="事",AB23="x榮18-22"  ),OR(AC23=""), $AP23 =""  ),"18收",  IF(  AND(  OR(  AB23 ="榮14-18",AB23 ="榮10-18",AB23 ="榮06-18",AB23 ="病14-18"  ),OR(  AC23 ="x",AC23="補",AC23="婚",AC23="公",AC23="病",AC23="事",AC23="x"  ), $AP23 =""),"18放早走",  IF(  AND(  OR(  AB23 =""),OR(  AC23 ="x",AC23="補",AC23="婚",AC23="公",AC23="病",AC23="事",AC23="x榮*",AC23="榮",AC23="榮-22"  ), $AP23 =""),"18放",  IF(  AND(  OR(  AB23="當日退伍"  ),OR(  AC23="退伍",AC23="退", AC23=""  ), $AP23 =""),"當日退伍",  IF(AND(  OR(AB23="退",AB23="退伍" ), OR(AC23="退",AC23="退伍" ), $AP23 =""),"退伍","全日勤"  )  )  )  )  )  )  )  )  )  )  ),"")</f>
        <v>全日休</v>
      </c>
      <c r="AC122" s="65" t="str">
        <f ca="1">IF(   (ROW(BO23)-1)&lt;=暫1!$B$2,           IF(  AND(  OR(  AC23="x",AC23="補"  ), OR(  AD23 ="x",AD23="補",AD23="x榮18-22",AD23="x公18-22",AD23="x榮22-08"  ), $AP23 =""),"全日休",  IF(  AND(  OR(  AC23="x",AC23="病"  ), OR(  AD23 ="病"  ), $AP23 =""),"病(事)假",  IF(  AND(  OR(  AC23="x",AC23="補"  ), OR(  AD23 ="補"  ), $AP23 =""),"補休",  IF(  AND(  OR(  AC23="x",AC23="喪"  ), OR(  AD23 ="喪"  ), $AP23 =""),"喪假",  IF(  AND(  OR(  AC23="x",AC23="婚",AC23="產"  ), OR(  AD23 ="婚",AD23="產"  ), $AP23 =""),"婚(產)假",  IF(  AND(  OR(  AC23="x",AC23="公"  ), OR(  AD23 ="公"  ), $AP23 =""),"公假",  IF(  AND(  OR(  AC23="x",AC23="補",AC23="婚",AC23="公",AC23="病",AC23="事",AC23="x榮18-22"  ),OR(AD23=""), $AP23 =""  ),"18收",  IF(  AND(  OR(  AC23 ="榮14-18",AC23 ="榮10-18",AC23 ="榮06-18",AC23 ="病14-18"  ),OR(  AD23 ="x",AD23="補",AD23="婚",AD23="公",AD23="病",AD23="事",AD23="x"  ), $AP23 =""),"18放早走",  IF(  AND(  OR(  AC23 =""),OR(  AD23 ="x",AD23="補",AD23="婚",AD23="公",AD23="病",AD23="事",AD23="x榮*",AD23="榮",AD23="榮-22"  ), $AP23 =""),"18放",  IF(  AND(  OR(  AC23="當日退伍"  ),OR(  AD23="退伍",AD23="退", AD23=""  ), $AP23 =""),"當日退伍",  IF(AND(  OR(AC23="退",AC23="退伍" ), OR(AD23="退",AD23="退伍" ), $AP23 =""),"退伍","全日勤"  )  )  )  )  )  )  )  )  )  )  ),"")</f>
        <v>18收</v>
      </c>
      <c r="AD122" s="65" t="str">
        <f ca="1">IF(   (ROW(BP23)-1)&lt;=暫1!$B$2,           IF(  AND(  OR(  AD23="x",AD23="補"  ), OR(  AE23 ="x",AE23="補",AE23="x榮18-22",AE23="x公18-22",AE23="x榮22-08"  ), $AP23 =""),"全日休",  IF(  AND(  OR(  AD23="x",AD23="病"  ), OR(  AE23 ="病"  ), $AP23 =""),"病(事)假",  IF(  AND(  OR(  AD23="x",AD23="補"  ), OR(  AE23 ="補"  ), $AP23 =""),"補休",  IF(  AND(  OR(  AD23="x",AD23="喪"  ), OR(  AE23 ="喪"  ), $AP23 =""),"喪假",  IF(  AND(  OR(  AD23="x",AD23="婚",AD23="產"  ), OR(  AE23 ="婚",AE23="產"  ), $AP23 =""),"婚(產)假",  IF(  AND(  OR(  AD23="x",AD23="公"  ), OR(  AE23 ="公"  ), $AP23 =""),"公假",  IF(  AND(  OR(  AD23="x",AD23="補",AD23="婚",AD23="公",AD23="病",AD23="事",AD23="x榮18-22"  ),OR(AE23=""), $AP23 =""  ),"18收",  IF(  AND(  OR(  AD23 ="榮14-18",AD23 ="榮10-18",AD23 ="榮06-18",AD23 ="病14-18"  ),OR(  AE23 ="x",AE23="補",AE23="婚",AE23="公",AE23="病",AE23="事",AE23="x"  ), $AP23 =""),"18放早走",  IF(  AND(  OR(  AD23 =""),OR(  AE23 ="x",AE23="補",AE23="婚",AE23="公",AE23="病",AE23="事",AE23="x榮*",AE23="榮",AE23="榮-22"  ), $AP23 =""),"18放",  IF(  AND(  OR(  AD23="當日退伍"  ),OR(  AE23="退伍",AE23="退", AE23=""  ), $AP23 =""),"當日退伍",  IF(AND(  OR(AD23="退",AD23="退伍" ), OR(AE23="退",AE23="退伍" ), $AP23 =""),"退伍","全日勤"  )  )  )  )  )  )  )  )  )  )  ),"")</f>
        <v>全日勤</v>
      </c>
      <c r="AE122" s="65" t="str">
        <f ca="1">IF(   (ROW(BQ23)-1)&lt;=暫1!$B$2,           IF(  AND(  OR(  AE23="x",AE23="補"  ), OR(  AF23 ="x",AF23="補",AF23="x榮18-22",AF23="x公18-22",AF23="x榮22-08"  ), $AP23 =""),"全日休",  IF(  AND(  OR(  AE23="x",AE23="病"  ), OR(  AF23 ="病"  ), $AP23 =""),"病(事)假",  IF(  AND(  OR(  AE23="x",AE23="補"  ), OR(  AF23 ="補"  ), $AP23 =""),"補休",  IF(  AND(  OR(  AE23="x",AE23="喪"  ), OR(  AF23 ="喪"  ), $AP23 =""),"喪假",  IF(  AND(  OR(  AE23="x",AE23="婚",AE23="產"  ), OR(  AF23 ="婚",AF23="產"  ), $AP23 =""),"婚(產)假",  IF(  AND(  OR(  AE23="x",AE23="公"  ), OR(  AF23 ="公"  ), $AP23 =""),"公假",  IF(  AND(  OR(  AE23="x",AE23="補",AE23="婚",AE23="公",AE23="病",AE23="事",AE23="x榮18-22"  ),OR(AF23=""), $AP23 =""  ),"18收",  IF(  AND(  OR(  AE23 ="榮14-18",AE23 ="榮10-18",AE23 ="榮06-18",AE23 ="病14-18"  ),OR(  AF23 ="x",AF23="補",AF23="婚",AF23="公",AF23="病",AF23="事",AF23="x"  ), $AP23 =""),"18放早走",  IF(  AND(  OR(  AE23 =""),OR(  AF23 ="x",AF23="補",AF23="婚",AF23="公",AF23="病",AF23="事",AF23="x榮*",AF23="榮",AF23="榮-22"  ), $AP23 =""),"18放",  IF(  AND(  OR(  AE23="當日退伍"  ),OR(  AF23="退伍",AF23="退", AF23=""  ), $AP23 =""),"當日退伍",  IF(AND(  OR(AE23="退",AE23="退伍" ), OR(AF23="退",AF23="退伍" ), $AP23 =""),"退伍","全日勤"  )  )  )  )  )  )  )  )  )  )  ),"")</f>
        <v>全日勤</v>
      </c>
      <c r="AF122" s="65" t="str">
        <f ca="1">IF(   (ROW(BR23)-1)&lt;=暫1!$B$2,           IF(  AND(  OR(  AF23="x",AF23="補"  ), OR(  AG23 ="x",AG23="補",AG23="x榮18-22",AG23="x公18-22",AG23="x榮22-08"  ), $AP23 =""),"全日休",  IF(  AND(  OR(  AF23="x",AF23="病"  ), OR(  AG23 ="病"  ), $AP23 =""),"病(事)假",  IF(  AND(  OR(  AF23="x",AF23="補"  ), OR(  AG23 ="補"  ), $AP23 =""),"補休",  IF(  AND(  OR(  AF23="x",AF23="喪"  ), OR(  AG23 ="喪"  ), $AP23 =""),"喪假",  IF(  AND(  OR(  AF23="x",AF23="婚",AF23="產"  ), OR(  AG23 ="婚",AG23="產"  ), $AP23 =""),"婚(產)假",  IF(  AND(  OR(  AF23="x",AF23="公"  ), OR(  AG23 ="公"  ), $AP23 =""),"公假",  IF(  AND(  OR(  AF23="x",AF23="補",AF23="婚",AF23="公",AF23="病",AF23="事",AF23="x榮18-22"  ),OR(AG23=""), $AP23 =""  ),"18收",  IF(  AND(  OR(  AF23 ="榮14-18",AF23 ="榮10-18",AF23 ="榮06-18",AF23 ="病14-18"  ),OR(  AG23 ="x",AG23="補",AG23="婚",AG23="公",AG23="病",AG23="事",AG23="x"  ), $AP23 =""),"18放早走",  IF(  AND(  OR(  AF23 =""),OR(  AG23 ="x",AG23="補",AG23="婚",AG23="公",AG23="病",AG23="事",AG23="x榮*",AG23="榮",AG23="榮-22"  ), $AP23 =""),"18放",  IF(  AND(  OR(  AF23="當日退伍"  ),OR(  AG23="退伍",AG23="退", AG23=""  ), $AP23 =""),"當日退伍",  IF(AND(  OR(AF23="退",AF23="退伍" ), OR(AG23="退",AG23="退伍" ), $AP23 =""),"退伍","全日勤"  )  )  )  )  )  )  )  )  )  )  ),"")</f>
        <v>18放</v>
      </c>
      <c r="AG122" s="65" t="str">
        <f ca="1">IF(   (ROW(BS23)-1)&lt;=暫1!$B$2,           IF(  AND(  OR(  AG23="x",AG23="補"  ), OR(  AH23 ="x",AH23="補",AH23="x榮18-22",AH23="x公18-22",AH23="x榮22-08"  ), $AP23 =""),"全日休",  IF(  AND(  OR(  AG23="x",AG23="病"  ), OR(  AH23 ="病"  ), $AP23 =""),"病(事)假",  IF(  AND(  OR(  AG23="x",AG23="補"  ), OR(  AH23 ="補"  ), $AP23 =""),"補休",  IF(  AND(  OR(  AG23="x",AG23="喪"  ), OR(  AH23 ="喪"  ), $AP23 =""),"喪假",  IF(  AND(  OR(  AG23="x",AG23="婚",AG23="產"  ), OR(  AH23 ="婚",AH23="產"  ), $AP23 =""),"婚(產)假",  IF(  AND(  OR(  AG23="x",AG23="公"  ), OR(  AH23 ="公"  ), $AP23 =""),"公假",  IF(  AND(  OR(  AG23="x",AG23="補",AG23="婚",AG23="公",AG23="病",AG23="事",AG23="x榮18-22"  ),OR(AH23=""), $AP23 =""  ),"18收",  IF(  AND(  OR(  AG23 ="榮14-18",AG23 ="榮10-18",AG23 ="榮06-18",AG23 ="病14-18"  ),OR(  AH23 ="x",AH23="補",AH23="婚",AH23="公",AH23="病",AH23="事",AH23="x"  ), $AP23 =""),"18放早走",  IF(  AND(  OR(  AG23 =""),OR(  AH23 ="x",AH23="補",AH23="婚",AH23="公",AH23="病",AH23="事",AH23="x榮*",AH23="榮",AH23="榮-22"  ), $AP23 =""),"18放",  IF(  AND(  OR(  AG23="當日退伍"  ),OR(  AH23="退伍",AH23="退", AH23=""  ), $AP23 =""),"當日退伍",  IF(AND(  OR(AG23="退",AG23="退伍" ), OR(AH23="退",AH23="退伍" ), $AP23 =""),"退伍","全日勤"  )  )  )  )  )  )  )  )  )  )  ),"")</f>
        <v>18收</v>
      </c>
      <c r="AH122" s="65"/>
      <c r="AI122" s="65"/>
      <c r="AJ122" s="65"/>
      <c r="AO122" s="75"/>
      <c r="AP122" s="62"/>
      <c r="AU122" s="62"/>
      <c r="AY122" s="62"/>
      <c r="AZ122" s="62"/>
      <c r="BA122" s="62"/>
    </row>
    <row r="123" spans="1:55" ht="25.5" customHeight="1">
      <c r="A123" s="65">
        <f t="shared" si="14"/>
        <v>23</v>
      </c>
      <c r="B123" s="65" t="str">
        <f t="shared" si="15"/>
        <v>林宏曄</v>
      </c>
      <c r="C123" s="65" t="str">
        <f ca="1">IF(   (ROW(AO24)-1)&lt;=暫1!$B$2,           IF(  AND(  OR(  C24="x",C24="補"  ), OR(  D24 ="x",D24="補",D24="x榮18-22",D24="x公18-22",D24="x榮22-08"  ), $AP24 =""),"全日休",  IF(  AND(  OR(  C24="x",C24="病"  ), OR(  D24 ="病"  ), $AP24 =""),"病(事)假",  IF(  AND(  OR(  C24="x",C24="補"  ), OR(  D24 ="補"  ), $AP24 =""),"補休",  IF(  AND(  OR(  C24="x",C24="喪"  ), OR(  D24 ="喪"  ), $AP24 =""),"喪假",  IF(  AND(  OR(  C24="x",C24="婚",C24="產"  ), OR(  D24 ="婚",D24="產"  ), $AP24 =""),"婚(產)假",  IF(  AND(  OR(  C24="x",C24="公"  ), OR(  D24 ="公"  ), $AP24 =""),"公假",  IF(  AND(  OR(  C24="x",C24="補",C24="婚",C24="公",C24="病",C24="事",C24="x榮18-22"  ),OR(D24=""), $AP24 =""  ),"18收",  IF(  AND(  OR(  C24 ="榮14-18",C24 ="榮10-18",C24 ="榮06-18",C24 ="病14-18"  ),OR(  D24 ="x",D24="補",D24="婚",D24="公",D24="病",D24="事",D24="x"  ), $AP24 =""),"18放早走",  IF(  AND(  OR(  C24 =""),OR(  D24 ="x",D24="補",D24="婚",D24="公",D24="病",D24="事",D24="x榮*",D24="榮",D24="榮-22"  ), $AP24 =""),"18放",  IF(  AND(  OR(  C24="當日退伍"  ),OR(  D24="退伍",D24="退", D24=""  ), $AP24 =""),"當日退伍",  IF(AND(  OR(C24="退",C24="退伍" ), OR(D24="退",D24="退伍" ), $AP24 =""),"退伍","全日勤"  )  )  )  )  )  )  )  )  )  )  ),"")</f>
        <v>全日休</v>
      </c>
      <c r="D123" s="65" t="str">
        <f ca="1">IF(   (ROW(AP24)-1)&lt;=暫1!$B$2,           IF(  AND(  OR(  D24="x",D24="補"  ), OR(  E24 ="x",E24="補",E24="x榮18-22",E24="x公18-22",E24="x榮22-08"  ), $AP24 =""),"全日休",  IF(  AND(  OR(  D24="x",D24="病"  ), OR(  E24 ="病"  ), $AP24 =""),"病(事)假",  IF(  AND(  OR(  D24="x",D24="補"  ), OR(  E24 ="補"  ), $AP24 =""),"補休",  IF(  AND(  OR(  D24="x",D24="喪"  ), OR(  E24 ="喪"  ), $AP24 =""),"喪假",  IF(  AND(  OR(  D24="x",D24="婚",D24="產"  ), OR(  E24 ="婚",E24="產"  ), $AP24 =""),"婚(產)假",  IF(  AND(  OR(  D24="x",D24="公"  ), OR(  E24 ="公"  ), $AP24 =""),"公假",  IF(  AND(  OR(  D24="x",D24="補",D24="婚",D24="公",D24="病",D24="事",D24="x榮18-22"  ),OR(E24=""), $AP24 =""  ),"18收",  IF(  AND(  OR(  D24 ="榮14-18",D24 ="榮10-18",D24 ="榮06-18",D24 ="病14-18"  ),OR(  E24 ="x",E24="補",E24="婚",E24="公",E24="病",E24="事",E24="x"  ), $AP24 =""),"18放早走",  IF(  AND(  OR(  D24 =""),OR(  E24 ="x",E24="補",E24="婚",E24="公",E24="病",E24="事",E24="x榮*",E24="榮",E24="榮-22"  ), $AP24 =""),"18放",  IF(  AND(  OR(  D24="當日退伍"  ),OR(  E24="退伍",E24="退", E24=""  ), $AP24 =""),"當日退伍",  IF(AND(  OR(D24="退",D24="退伍" ), OR(E24="退",E24="退伍" ), $AP24 =""),"退伍","全日勤"  )  )  )  )  )  )  )  )  )  )  ),"")</f>
        <v>18收</v>
      </c>
      <c r="E123" s="65" t="str">
        <f ca="1">IF(   (ROW(AQ24)-1)&lt;=暫1!$B$2,           IF(  AND(  OR(  E24="x",E24="補"  ), OR(  F24 ="x",F24="補",F24="x榮18-22",F24="x公18-22",F24="x榮22-08"  ), $AP24 =""),"全日休",  IF(  AND(  OR(  E24="x",E24="病"  ), OR(  F24 ="病"  ), $AP24 =""),"病(事)假",  IF(  AND(  OR(  E24="x",E24="補"  ), OR(  F24 ="補"  ), $AP24 =""),"補休",  IF(  AND(  OR(  E24="x",E24="喪"  ), OR(  F24 ="喪"  ), $AP24 =""),"喪假",  IF(  AND(  OR(  E24="x",E24="婚",E24="產"  ), OR(  F24 ="婚",F24="產"  ), $AP24 =""),"婚(產)假",  IF(  AND(  OR(  E24="x",E24="公"  ), OR(  F24 ="公"  ), $AP24 =""),"公假",  IF(  AND(  OR(  E24="x",E24="補",E24="婚",E24="公",E24="病",E24="事",E24="x榮18-22"  ),OR(F24=""), $AP24 =""  ),"18收",  IF(  AND(  OR(  E24 ="榮14-18",E24 ="榮10-18",E24 ="榮06-18",E24 ="病14-18"  ),OR(  F24 ="x",F24="補",F24="婚",F24="公",F24="病",F24="事",F24="x"  ), $AP24 =""),"18放早走",  IF(  AND(  OR(  E24 =""),OR(  F24 ="x",F24="補",F24="婚",F24="公",F24="病",F24="事",F24="x榮*",F24="榮",F24="榮-22"  ), $AP24 =""),"18放",  IF(  AND(  OR(  E24="當日退伍"  ),OR(  F24="退伍",F24="退", F24=""  ), $AP24 =""),"當日退伍",  IF(AND(  OR(E24="退",E24="退伍" ), OR(F24="退",F24="退伍" ), $AP24 =""),"退伍","全日勤"  )  )  )  )  )  )  )  )  )  )  ),"")</f>
        <v>全日勤</v>
      </c>
      <c r="F123" s="65" t="str">
        <f ca="1">IF(   (ROW(AR24)-1)&lt;=暫1!$B$2,           IF(  AND(  OR(  F24="x",F24="補"  ), OR(  G24 ="x",G24="補",G24="x榮18-22",G24="x公18-22",G24="x榮22-08"  ), $AP24 =""),"全日休",  IF(  AND(  OR(  F24="x",F24="病"  ), OR(  G24 ="病"  ), $AP24 =""),"病(事)假",  IF(  AND(  OR(  F24="x",F24="補"  ), OR(  G24 ="補"  ), $AP24 =""),"補休",  IF(  AND(  OR(  F24="x",F24="喪"  ), OR(  G24 ="喪"  ), $AP24 =""),"喪假",  IF(  AND(  OR(  F24="x",F24="婚",F24="產"  ), OR(  G24 ="婚",G24="產"  ), $AP24 =""),"婚(產)假",  IF(  AND(  OR(  F24="x",F24="公"  ), OR(  G24 ="公"  ), $AP24 =""),"公假",  IF(  AND(  OR(  F24="x",F24="補",F24="婚",F24="公",F24="病",F24="事",F24="x榮18-22"  ),OR(G24=""), $AP24 =""  ),"18收",  IF(  AND(  OR(  F24 ="榮14-18",F24 ="榮10-18",F24 ="榮06-18",F24 ="病14-18"  ),OR(  G24 ="x",G24="補",G24="婚",G24="公",G24="病",G24="事",G24="x"  ), $AP24 =""),"18放早走",  IF(  AND(  OR(  F24 =""),OR(  G24 ="x",G24="補",G24="婚",G24="公",G24="病",G24="事",G24="x榮*",G24="榮",G24="榮-22"  ), $AP24 =""),"18放",  IF(  AND(  OR(  F24="當日退伍"  ),OR(  G24="退伍",G24="退", G24=""  ), $AP24 =""),"當日退伍",  IF(AND(  OR(F24="退",F24="退伍" ), OR(G24="退",G24="退伍" ), $AP24 =""),"退伍","全日勤"  )  )  )  )  )  )  )  )  )  )  ),"")</f>
        <v>全日勤</v>
      </c>
      <c r="G123" s="65" t="str">
        <f ca="1">IF(   (ROW(AS24)-1)&lt;=暫1!$B$2,           IF(  AND(  OR(  G24="x",G24="補"  ), OR(  H24 ="x",H24="補",H24="x榮18-22",H24="x公18-22",H24="x榮22-08"  ), $AP24 =""),"全日休",  IF(  AND(  OR(  G24="x",G24="病"  ), OR(  H24 ="病"  ), $AP24 =""),"病(事)假",  IF(  AND(  OR(  G24="x",G24="補"  ), OR(  H24 ="補"  ), $AP24 =""),"補休",  IF(  AND(  OR(  G24="x",G24="喪"  ), OR(  H24 ="喪"  ), $AP24 =""),"喪假",  IF(  AND(  OR(  G24="x",G24="婚",G24="產"  ), OR(  H24 ="婚",H24="產"  ), $AP24 =""),"婚(產)假",  IF(  AND(  OR(  G24="x",G24="公"  ), OR(  H24 ="公"  ), $AP24 =""),"公假",  IF(  AND(  OR(  G24="x",G24="補",G24="婚",G24="公",G24="病",G24="事",G24="x榮18-22"  ),OR(H24=""), $AP24 =""  ),"18收",  IF(  AND(  OR(  G24 ="榮14-18",G24 ="榮10-18",G24 ="榮06-18",G24 ="病14-18"  ),OR(  H24 ="x",H24="補",H24="婚",H24="公",H24="病",H24="事",H24="x"  ), $AP24 =""),"18放早走",  IF(  AND(  OR(  G24 =""),OR(  H24 ="x",H24="補",H24="婚",H24="公",H24="病",H24="事",H24="x榮*",H24="榮",H24="榮-22"  ), $AP24 =""),"18放",  IF(  AND(  OR(  G24="當日退伍"  ),OR(  H24="退伍",H24="退", H24=""  ), $AP24 =""),"當日退伍",  IF(AND(  OR(G24="退",G24="退伍" ), OR(H24="退",H24="退伍" ), $AP24 =""),"退伍","全日勤"  )  )  )  )  )  )  )  )  )  )  ),"")</f>
        <v>全日勤</v>
      </c>
      <c r="H123" s="65" t="str">
        <f ca="1">IF(   (ROW(AT24)-1)&lt;=暫1!$B$2,           IF(  AND(  OR(  H24="x",H24="補"  ), OR(  I24 ="x",I24="補",I24="x榮18-22",I24="x公18-22",I24="x榮22-08"  ), $AP24 =""),"全日休",  IF(  AND(  OR(  H24="x",H24="病"  ), OR(  I24 ="病"  ), $AP24 =""),"病(事)假",  IF(  AND(  OR(  H24="x",H24="補"  ), OR(  I24 ="補"  ), $AP24 =""),"補休",  IF(  AND(  OR(  H24="x",H24="喪"  ), OR(  I24 ="喪"  ), $AP24 =""),"喪假",  IF(  AND(  OR(  H24="x",H24="婚",H24="產"  ), OR(  I24 ="婚",I24="產"  ), $AP24 =""),"婚(產)假",  IF(  AND(  OR(  H24="x",H24="公"  ), OR(  I24 ="公"  ), $AP24 =""),"公假",  IF(  AND(  OR(  H24="x",H24="補",H24="婚",H24="公",H24="病",H24="事",H24="x榮18-22"  ),OR(I24=""), $AP24 =""  ),"18收",  IF(  AND(  OR(  H24 ="榮14-18",H24 ="榮10-18",H24 ="榮06-18",H24 ="病14-18"  ),OR(  I24 ="x",I24="補",I24="婚",I24="公",I24="病",I24="事",I24="x"  ), $AP24 =""),"18放早走",  IF(  AND(  OR(  H24 =""),OR(  I24 ="x",I24="補",I24="婚",I24="公",I24="病",I24="事",I24="x榮*",I24="榮",I24="榮-22"  ), $AP24 =""),"18放",  IF(  AND(  OR(  H24="當日退伍"  ),OR(  I24="退伍",I24="退", I24=""  ), $AP24 =""),"當日退伍",  IF(AND(  OR(H24="退",H24="退伍" ), OR(I24="退",I24="退伍" ), $AP24 =""),"退伍","全日勤"  )  )  )  )  )  )  )  )  )  )  ),"")</f>
        <v>全日勤</v>
      </c>
      <c r="I123" s="65" t="str">
        <f ca="1">IF(   (ROW(AU24)-1)&lt;=暫1!$B$2,           IF(  AND(  OR(  I24="x",I24="補"  ), OR(  J24 ="x",J24="補",J24="x榮18-22",J24="x公18-22",J24="x榮22-08"  ), $AP24 =""),"全日休",  IF(  AND(  OR(  I24="x",I24="病"  ), OR(  J24 ="病"  ), $AP24 =""),"病(事)假",  IF(  AND(  OR(  I24="x",I24="補"  ), OR(  J24 ="補"  ), $AP24 =""),"補休",  IF(  AND(  OR(  I24="x",I24="喪"  ), OR(  J24 ="喪"  ), $AP24 =""),"喪假",  IF(  AND(  OR(  I24="x",I24="婚",I24="產"  ), OR(  J24 ="婚",J24="產"  ), $AP24 =""),"婚(產)假",  IF(  AND(  OR(  I24="x",I24="公"  ), OR(  J24 ="公"  ), $AP24 =""),"公假",  IF(  AND(  OR(  I24="x",I24="補",I24="婚",I24="公",I24="病",I24="事",I24="x榮18-22"  ),OR(J24=""), $AP24 =""  ),"18收",  IF(  AND(  OR(  I24 ="榮14-18",I24 ="榮10-18",I24 ="榮06-18",I24 ="病14-18"  ),OR(  J24 ="x",J24="補",J24="婚",J24="公",J24="病",J24="事",J24="x"  ), $AP24 =""),"18放早走",  IF(  AND(  OR(  I24 =""),OR(  J24 ="x",J24="補",J24="婚",J24="公",J24="病",J24="事",J24="x榮*",J24="榮",J24="榮-22"  ), $AP24 =""),"18放",  IF(  AND(  OR(  I24="當日退伍"  ),OR(  J24="退伍",J24="退", J24=""  ), $AP24 =""),"當日退伍",  IF(AND(  OR(I24="退",I24="退伍" ), OR(J24="退",J24="退伍" ), $AP24 =""),"退伍","全日勤"  )  )  )  )  )  )  )  )  )  )  ),"")</f>
        <v>全日勤</v>
      </c>
      <c r="J123" s="65" t="str">
        <f ca="1">IF(   (ROW(AV24)-1)&lt;=暫1!$B$2,           IF(  AND(  OR(  J24="x",J24="補"  ), OR(  K24 ="x",K24="補",K24="x榮18-22",K24="x公18-22",K24="x榮22-08"  ), $AP24 =""),"全日休",  IF(  AND(  OR(  J24="x",J24="病"  ), OR(  K24 ="病"  ), $AP24 =""),"病(事)假",  IF(  AND(  OR(  J24="x",J24="補"  ), OR(  K24 ="補"  ), $AP24 =""),"補休",  IF(  AND(  OR(  J24="x",J24="喪"  ), OR(  K24 ="喪"  ), $AP24 =""),"喪假",  IF(  AND(  OR(  J24="x",J24="婚",J24="產"  ), OR(  K24 ="婚",K24="產"  ), $AP24 =""),"婚(產)假",  IF(  AND(  OR(  J24="x",J24="公"  ), OR(  K24 ="公"  ), $AP24 =""),"公假",  IF(  AND(  OR(  J24="x",J24="補",J24="婚",J24="公",J24="病",J24="事",J24="x榮18-22"  ),OR(K24=""), $AP24 =""  ),"18收",  IF(  AND(  OR(  J24 ="榮14-18",J24 ="榮10-18",J24 ="榮06-18",J24 ="病14-18"  ),OR(  K24 ="x",K24="補",K24="婚",K24="公",K24="病",K24="事",K24="x"  ), $AP24 =""),"18放早走",  IF(  AND(  OR(  J24 =""),OR(  K24 ="x",K24="補",K24="婚",K24="公",K24="病",K24="事",K24="x榮*",K24="榮",K24="榮-22"  ), $AP24 =""),"18放",  IF(  AND(  OR(  J24="當日退伍"  ),OR(  K24="退伍",K24="退", K24=""  ), $AP24 =""),"當日退伍",  IF(AND(  OR(J24="退",J24="退伍" ), OR(K24="退",K24="退伍" ), $AP24 =""),"退伍","全日勤"  )  )  )  )  )  )  )  )  )  )  ),"")</f>
        <v>全日勤</v>
      </c>
      <c r="K123" s="65" t="str">
        <f ca="1">IF(   (ROW(AW24)-1)&lt;=暫1!$B$2,           IF(  AND(  OR(  K24="x",K24="補"  ), OR(  L24 ="x",L24="補",L24="x榮18-22",L24="x公18-22",L24="x榮22-08"  ), $AP24 =""),"全日休",  IF(  AND(  OR(  K24="x",K24="病"  ), OR(  L24 ="病"  ), $AP24 =""),"病(事)假",  IF(  AND(  OR(  K24="x",K24="補"  ), OR(  L24 ="補"  ), $AP24 =""),"補休",  IF(  AND(  OR(  K24="x",K24="喪"  ), OR(  L24 ="喪"  ), $AP24 =""),"喪假",  IF(  AND(  OR(  K24="x",K24="婚",K24="產"  ), OR(  L24 ="婚",L24="產"  ), $AP24 =""),"婚(產)假",  IF(  AND(  OR(  K24="x",K24="公"  ), OR(  L24 ="公"  ), $AP24 =""),"公假",  IF(  AND(  OR(  K24="x",K24="補",K24="婚",K24="公",K24="病",K24="事",K24="x榮18-22"  ),OR(L24=""), $AP24 =""  ),"18收",  IF(  AND(  OR(  K24 ="榮14-18",K24 ="榮10-18",K24 ="榮06-18",K24 ="病14-18"  ),OR(  L24 ="x",L24="補",L24="婚",L24="公",L24="病",L24="事",L24="x"  ), $AP24 =""),"18放早走",  IF(  AND(  OR(  K24 =""),OR(  L24 ="x",L24="補",L24="婚",L24="公",L24="病",L24="事",L24="x榮*",L24="榮",L24="榮-22"  ), $AP24 =""),"18放",  IF(  AND(  OR(  K24="當日退伍"  ),OR(  L24="退伍",L24="退", L24=""  ), $AP24 =""),"當日退伍",  IF(AND(  OR(K24="退",K24="退伍" ), OR(L24="退",L24="退伍" ), $AP24 =""),"退伍","全日勤"  )  )  )  )  )  )  )  )  )  )  ),"")</f>
        <v>全日勤</v>
      </c>
      <c r="L123" s="65" t="str">
        <f ca="1">IF(   (ROW(AX24)-1)&lt;=暫1!$B$2,           IF(  AND(  OR(  L24="x",L24="補"  ), OR(  M24 ="x",M24="補",M24="x榮18-22",M24="x公18-22",M24="x榮22-08"  ), $AP24 =""),"全日休",  IF(  AND(  OR(  L24="x",L24="病"  ), OR(  M24 ="病"  ), $AP24 =""),"病(事)假",  IF(  AND(  OR(  L24="x",L24="補"  ), OR(  M24 ="補"  ), $AP24 =""),"補休",  IF(  AND(  OR(  L24="x",L24="喪"  ), OR(  M24 ="喪"  ), $AP24 =""),"喪假",  IF(  AND(  OR(  L24="x",L24="婚",L24="產"  ), OR(  M24 ="婚",M24="產"  ), $AP24 =""),"婚(產)假",  IF(  AND(  OR(  L24="x",L24="公"  ), OR(  M24 ="公"  ), $AP24 =""),"公假",  IF(  AND(  OR(  L24="x",L24="補",L24="婚",L24="公",L24="病",L24="事",L24="x榮18-22"  ),OR(M24=""), $AP24 =""  ),"18收",  IF(  AND(  OR(  L24 ="榮14-18",L24 ="榮10-18",L24 ="榮06-18",L24 ="病14-18"  ),OR(  M24 ="x",M24="補",M24="婚",M24="公",M24="病",M24="事",M24="x"  ), $AP24 =""),"18放早走",  IF(  AND(  OR(  L24 =""),OR(  M24 ="x",M24="補",M24="婚",M24="公",M24="病",M24="事",M24="x榮*",M24="榮",M24="榮-22"  ), $AP24 =""),"18放",  IF(  AND(  OR(  L24="當日退伍"  ),OR(  M24="退伍",M24="退", M24=""  ), $AP24 =""),"當日退伍",  IF(AND(  OR(L24="退",L24="退伍" ), OR(M24="退",M24="退伍" ), $AP24 =""),"退伍","全日勤"  )  )  )  )  )  )  )  )  )  )  ),"")</f>
        <v>全日勤</v>
      </c>
      <c r="M123" s="65" t="str">
        <f ca="1">IF(   (ROW(AY24)-1)&lt;=暫1!$B$2,           IF(  AND(  OR(  M24="x",M24="補"  ), OR(  N24 ="x",N24="補",N24="x榮18-22",N24="x公18-22",N24="x榮22-08"  ), $AP24 =""),"全日休",  IF(  AND(  OR(  M24="x",M24="病"  ), OR(  N24 ="病"  ), $AP24 =""),"病(事)假",  IF(  AND(  OR(  M24="x",M24="補"  ), OR(  N24 ="補"  ), $AP24 =""),"補休",  IF(  AND(  OR(  M24="x",M24="喪"  ), OR(  N24 ="喪"  ), $AP24 =""),"喪假",  IF(  AND(  OR(  M24="x",M24="婚",M24="產"  ), OR(  N24 ="婚",N24="產"  ), $AP24 =""),"婚(產)假",  IF(  AND(  OR(  M24="x",M24="公"  ), OR(  N24 ="公"  ), $AP24 =""),"公假",  IF(  AND(  OR(  M24="x",M24="補",M24="婚",M24="公",M24="病",M24="事",M24="x榮18-22"  ),OR(N24=""), $AP24 =""  ),"18收",  IF(  AND(  OR(  M24 ="榮14-18",M24 ="榮10-18",M24 ="榮06-18",M24 ="病14-18"  ),OR(  N24 ="x",N24="補",N24="婚",N24="公",N24="病",N24="事",N24="x"  ), $AP24 =""),"18放早走",  IF(  AND(  OR(  M24 =""),OR(  N24 ="x",N24="補",N24="婚",N24="公",N24="病",N24="事",N24="x榮*",N24="榮",N24="榮-22"  ), $AP24 =""),"18放",  IF(  AND(  OR(  M24="當日退伍"  ),OR(  N24="退伍",N24="退", N24=""  ), $AP24 =""),"當日退伍",  IF(AND(  OR(M24="退",M24="退伍" ), OR(N24="退",N24="退伍" ), $AP24 =""),"退伍","全日勤"  )  )  )  )  )  )  )  )  )  )  ),"")</f>
        <v>全日勤</v>
      </c>
      <c r="N123" s="65" t="str">
        <f ca="1">IF(   (ROW(AZ24)-1)&lt;=暫1!$B$2,           IF(  AND(  OR(  N24="x",N24="補"  ), OR(  O24 ="x",O24="補",O24="x榮18-22",O24="x公18-22",O24="x榮22-08"  ), $AP24 =""),"全日休",  IF(  AND(  OR(  N24="x",N24="病"  ), OR(  O24 ="病"  ), $AP24 =""),"病(事)假",  IF(  AND(  OR(  N24="x",N24="補"  ), OR(  O24 ="補"  ), $AP24 =""),"補休",  IF(  AND(  OR(  N24="x",N24="喪"  ), OR(  O24 ="喪"  ), $AP24 =""),"喪假",  IF(  AND(  OR(  N24="x",N24="婚",N24="產"  ), OR(  O24 ="婚",O24="產"  ), $AP24 =""),"婚(產)假",  IF(  AND(  OR(  N24="x",N24="公"  ), OR(  O24 ="公"  ), $AP24 =""),"公假",  IF(  AND(  OR(  N24="x",N24="補",N24="婚",N24="公",N24="病",N24="事",N24="x榮18-22"  ),OR(O24=""), $AP24 =""  ),"18收",  IF(  AND(  OR(  N24 ="榮14-18",N24 ="榮10-18",N24 ="榮06-18",N24 ="病14-18"  ),OR(  O24 ="x",O24="補",O24="婚",O24="公",O24="病",O24="事",O24="x"  ), $AP24 =""),"18放早走",  IF(  AND(  OR(  N24 =""),OR(  O24 ="x",O24="補",O24="婚",O24="公",O24="病",O24="事",O24="x榮*",O24="榮",O24="榮-22"  ), $AP24 =""),"18放",  IF(  AND(  OR(  N24="當日退伍"  ),OR(  O24="退伍",O24="退", O24=""  ), $AP24 =""),"當日退伍",  IF(AND(  OR(N24="退",N24="退伍" ), OR(O24="退",O24="退伍" ), $AP24 =""),"退伍","全日勤"  )  )  )  )  )  )  )  )  )  )  ),"")</f>
        <v>全日勤</v>
      </c>
      <c r="O123" s="65" t="str">
        <f ca="1">IF(   (ROW(BA24)-1)&lt;=暫1!$B$2,           IF(  AND(  OR(  O24="x",O24="補"  ), OR(  P24 ="x",P24="補",P24="x榮18-22",P24="x公18-22",P24="x榮22-08"  ), $AP24 =""),"全日休",  IF(  AND(  OR(  O24="x",O24="病"  ), OR(  P24 ="病"  ), $AP24 =""),"病(事)假",  IF(  AND(  OR(  O24="x",O24="補"  ), OR(  P24 ="補"  ), $AP24 =""),"補休",  IF(  AND(  OR(  O24="x",O24="喪"  ), OR(  P24 ="喪"  ), $AP24 =""),"喪假",  IF(  AND(  OR(  O24="x",O24="婚",O24="產"  ), OR(  P24 ="婚",P24="產"  ), $AP24 =""),"婚(產)假",  IF(  AND(  OR(  O24="x",O24="公"  ), OR(  P24 ="公"  ), $AP24 =""),"公假",  IF(  AND(  OR(  O24="x",O24="補",O24="婚",O24="公",O24="病",O24="事",O24="x榮18-22"  ),OR(P24=""), $AP24 =""  ),"18收",  IF(  AND(  OR(  O24 ="榮14-18",O24 ="榮10-18",O24 ="榮06-18",O24 ="病14-18"  ),OR(  P24 ="x",P24="補",P24="婚",P24="公",P24="病",P24="事",P24="x"  ), $AP24 =""),"18放早走",  IF(  AND(  OR(  O24 =""),OR(  P24 ="x",P24="補",P24="婚",P24="公",P24="病",P24="事",P24="x榮*",P24="榮",P24="榮-22"  ), $AP24 =""),"18放",  IF(  AND(  OR(  O24="當日退伍"  ),OR(  P24="退伍",P24="退", P24=""  ), $AP24 =""),"當日退伍",  IF(AND(  OR(O24="退",O24="退伍" ), OR(P24="退",P24="退伍" ), $AP24 =""),"退伍","全日勤"  )  )  )  )  )  )  )  )  )  )  ),"")</f>
        <v>全日勤</v>
      </c>
      <c r="P123" s="65" t="str">
        <f ca="1">IF(   (ROW(BB24)-1)&lt;=暫1!$B$2,           IF(  AND(  OR(  P24="x",P24="補"  ), OR(  Q24 ="x",Q24="補",Q24="x榮18-22",Q24="x公18-22",Q24="x榮22-08"  ), $AP24 =""),"全日休",  IF(  AND(  OR(  P24="x",P24="病"  ), OR(  Q24 ="病"  ), $AP24 =""),"病(事)假",  IF(  AND(  OR(  P24="x",P24="補"  ), OR(  Q24 ="補"  ), $AP24 =""),"補休",  IF(  AND(  OR(  P24="x",P24="喪"  ), OR(  Q24 ="喪"  ), $AP24 =""),"喪假",  IF(  AND(  OR(  P24="x",P24="婚",P24="產"  ), OR(  Q24 ="婚",Q24="產"  ), $AP24 =""),"婚(產)假",  IF(  AND(  OR(  P24="x",P24="公"  ), OR(  Q24 ="公"  ), $AP24 =""),"公假",  IF(  AND(  OR(  P24="x",P24="補",P24="婚",P24="公",P24="病",P24="事",P24="x榮18-22"  ),OR(Q24=""), $AP24 =""  ),"18收",  IF(  AND(  OR(  P24 ="榮14-18",P24 ="榮10-18",P24 ="榮06-18",P24 ="病14-18"  ),OR(  Q24 ="x",Q24="補",Q24="婚",Q24="公",Q24="病",Q24="事",Q24="x"  ), $AP24 =""),"18放早走",  IF(  AND(  OR(  P24 =""),OR(  Q24 ="x",Q24="補",Q24="婚",Q24="公",Q24="病",Q24="事",Q24="x榮*",Q24="榮",Q24="榮-22"  ), $AP24 =""),"18放",  IF(  AND(  OR(  P24="當日退伍"  ),OR(  Q24="退伍",Q24="退", Q24=""  ), $AP24 =""),"當日退伍",  IF(AND(  OR(P24="退",P24="退伍" ), OR(Q24="退",Q24="退伍" ), $AP24 =""),"退伍","全日勤"  )  )  )  )  )  )  )  )  )  )  ),"")</f>
        <v>全日勤</v>
      </c>
      <c r="Q123" s="65" t="str">
        <f ca="1">IF(   (ROW(BC24)-1)&lt;=暫1!$B$2,           IF(  AND(  OR(  Q24="x",Q24="補"  ), OR(  R24 ="x",R24="補",R24="x榮18-22",R24="x公18-22",R24="x榮22-08"  ), $AP24 =""),"全日休",  IF(  AND(  OR(  Q24="x",Q24="病"  ), OR(  R24 ="病"  ), $AP24 =""),"病(事)假",  IF(  AND(  OR(  Q24="x",Q24="補"  ), OR(  R24 ="補"  ), $AP24 =""),"補休",  IF(  AND(  OR(  Q24="x",Q24="喪"  ), OR(  R24 ="喪"  ), $AP24 =""),"喪假",  IF(  AND(  OR(  Q24="x",Q24="婚",Q24="產"  ), OR(  R24 ="婚",R24="產"  ), $AP24 =""),"婚(產)假",  IF(  AND(  OR(  Q24="x",Q24="公"  ), OR(  R24 ="公"  ), $AP24 =""),"公假",  IF(  AND(  OR(  Q24="x",Q24="補",Q24="婚",Q24="公",Q24="病",Q24="事",Q24="x榮18-22"  ),OR(R24=""), $AP24 =""  ),"18收",  IF(  AND(  OR(  Q24 ="榮14-18",Q24 ="榮10-18",Q24 ="榮06-18",Q24 ="病14-18"  ),OR(  R24 ="x",R24="補",R24="婚",R24="公",R24="病",R24="事",R24="x"  ), $AP24 =""),"18放早走",  IF(  AND(  OR(  Q24 =""),OR(  R24 ="x",R24="補",R24="婚",R24="公",R24="病",R24="事",R24="x榮*",R24="榮",R24="榮-22"  ), $AP24 =""),"18放",  IF(  AND(  OR(  Q24="當日退伍"  ),OR(  R24="退伍",R24="退", R24=""  ), $AP24 =""),"當日退伍",  IF(AND(  OR(Q24="退",Q24="退伍" ), OR(R24="退",R24="退伍" ), $AP24 =""),"退伍","全日勤"  )  )  )  )  )  )  )  )  )  )  ),"")</f>
        <v>18放</v>
      </c>
      <c r="R123" s="65" t="str">
        <f ca="1">IF(   (ROW(BD24)-1)&lt;=暫1!$B$2,           IF(  AND(  OR(  R24="x",R24="補"  ), OR(  S24 ="x",S24="補",S24="x榮18-22",S24="x公18-22",S24="x榮22-08"  ), $AP24 =""),"全日休",  IF(  AND(  OR(  R24="x",R24="病"  ), OR(  S24 ="病"  ), $AP24 =""),"病(事)假",  IF(  AND(  OR(  R24="x",R24="補"  ), OR(  S24 ="補"  ), $AP24 =""),"補休",  IF(  AND(  OR(  R24="x",R24="喪"  ), OR(  S24 ="喪"  ), $AP24 =""),"喪假",  IF(  AND(  OR(  R24="x",R24="婚",R24="產"  ), OR(  S24 ="婚",S24="產"  ), $AP24 =""),"婚(產)假",  IF(  AND(  OR(  R24="x",R24="公"  ), OR(  S24 ="公"  ), $AP24 =""),"公假",  IF(  AND(  OR(  R24="x",R24="補",R24="婚",R24="公",R24="病",R24="事",R24="x榮18-22"  ),OR(S24=""), $AP24 =""  ),"18收",  IF(  AND(  OR(  R24 ="榮14-18",R24 ="榮10-18",R24 ="榮06-18",R24 ="病14-18"  ),OR(  S24 ="x",S24="補",S24="婚",S24="公",S24="病",S24="事",S24="x"  ), $AP24 =""),"18放早走",  IF(  AND(  OR(  R24 =""),OR(  S24 ="x",S24="補",S24="婚",S24="公",S24="病",S24="事",S24="x榮*",S24="榮",S24="榮-22"  ), $AP24 =""),"18放",  IF(  AND(  OR(  R24="當日退伍"  ),OR(  S24="退伍",S24="退", S24=""  ), $AP24 =""),"當日退伍",  IF(AND(  OR(R24="退",R24="退伍" ), OR(S24="退",S24="退伍" ), $AP24 =""),"退伍","全日勤"  )  )  )  )  )  )  )  )  )  )  ),"")</f>
        <v>全日休</v>
      </c>
      <c r="S123" s="65" t="str">
        <f ca="1">IF(   (ROW(BE24)-1)&lt;=暫1!$B$2,           IF(  AND(  OR(  S24="x",S24="補"  ), OR(  T24 ="x",T24="補",T24="x榮18-22",T24="x公18-22",T24="x榮22-08"  ), $AP24 =""),"全日休",  IF(  AND(  OR(  S24="x",S24="病"  ), OR(  T24 ="病"  ), $AP24 =""),"病(事)假",  IF(  AND(  OR(  S24="x",S24="補"  ), OR(  T24 ="補"  ), $AP24 =""),"補休",  IF(  AND(  OR(  S24="x",S24="喪"  ), OR(  T24 ="喪"  ), $AP24 =""),"喪假",  IF(  AND(  OR(  S24="x",S24="婚",S24="產"  ), OR(  T24 ="婚",T24="產"  ), $AP24 =""),"婚(產)假",  IF(  AND(  OR(  S24="x",S24="公"  ), OR(  T24 ="公"  ), $AP24 =""),"公假",  IF(  AND(  OR(  S24="x",S24="補",S24="婚",S24="公",S24="病",S24="事",S24="x榮18-22"  ),OR(T24=""), $AP24 =""  ),"18收",  IF(  AND(  OR(  S24 ="榮14-18",S24 ="榮10-18",S24 ="榮06-18",S24 ="病14-18"  ),OR(  T24 ="x",T24="補",T24="婚",T24="公",T24="病",T24="事",T24="x"  ), $AP24 =""),"18放早走",  IF(  AND(  OR(  S24 =""),OR(  T24 ="x",T24="補",T24="婚",T24="公",T24="病",T24="事",T24="x榮*",T24="榮",T24="榮-22"  ), $AP24 =""),"18放",  IF(  AND(  OR(  S24="當日退伍"  ),OR(  T24="退伍",T24="退", T24=""  ), $AP24 =""),"當日退伍",  IF(AND(  OR(S24="退",S24="退伍" ), OR(T24="退",T24="退伍" ), $AP24 =""),"退伍","全日勤"  )  )  )  )  )  )  )  )  )  )  ),"")</f>
        <v>18收</v>
      </c>
      <c r="T123" s="65" t="str">
        <f ca="1">IF(   (ROW(BF24)-1)&lt;=暫1!$B$2,           IF(  AND(  OR(  T24="x",T24="補"  ), OR(  U24 ="x",U24="補",U24="x榮18-22",U24="x公18-22",U24="x榮22-08"  ), $AP24 =""),"全日休",  IF(  AND(  OR(  T24="x",T24="病"  ), OR(  U24 ="病"  ), $AP24 =""),"病(事)假",  IF(  AND(  OR(  T24="x",T24="補"  ), OR(  U24 ="補"  ), $AP24 =""),"補休",  IF(  AND(  OR(  T24="x",T24="喪"  ), OR(  U24 ="喪"  ), $AP24 =""),"喪假",  IF(  AND(  OR(  T24="x",T24="婚",T24="產"  ), OR(  U24 ="婚",U24="產"  ), $AP24 =""),"婚(產)假",  IF(  AND(  OR(  T24="x",T24="公"  ), OR(  U24 ="公"  ), $AP24 =""),"公假",  IF(  AND(  OR(  T24="x",T24="補",T24="婚",T24="公",T24="病",T24="事",T24="x榮18-22"  ),OR(U24=""), $AP24 =""  ),"18收",  IF(  AND(  OR(  T24 ="榮14-18",T24 ="榮10-18",T24 ="榮06-18",T24 ="病14-18"  ),OR(  U24 ="x",U24="補",U24="婚",U24="公",U24="病",U24="事",U24="x"  ), $AP24 =""),"18放早走",  IF(  AND(  OR(  T24 =""),OR(  U24 ="x",U24="補",U24="婚",U24="公",U24="病",U24="事",U24="x榮*",U24="榮",U24="榮-22"  ), $AP24 =""),"18放",  IF(  AND(  OR(  T24="當日退伍"  ),OR(  U24="退伍",U24="退", U24=""  ), $AP24 =""),"當日退伍",  IF(AND(  OR(T24="退",T24="退伍" ), OR(U24="退",U24="退伍" ), $AP24 =""),"退伍","全日勤"  )  )  )  )  )  )  )  )  )  )  ),"")</f>
        <v>全日勤</v>
      </c>
      <c r="U123" s="65" t="str">
        <f ca="1">IF(   (ROW(BG24)-1)&lt;=暫1!$B$2,           IF(  AND(  OR(  U24="x",U24="補"  ), OR(  V24 ="x",V24="補",V24="x榮18-22",V24="x公18-22",V24="x榮22-08"  ), $AP24 =""),"全日休",  IF(  AND(  OR(  U24="x",U24="病"  ), OR(  V24 ="病"  ), $AP24 =""),"病(事)假",  IF(  AND(  OR(  U24="x",U24="補"  ), OR(  V24 ="補"  ), $AP24 =""),"補休",  IF(  AND(  OR(  U24="x",U24="喪"  ), OR(  V24 ="喪"  ), $AP24 =""),"喪假",  IF(  AND(  OR(  U24="x",U24="婚",U24="產"  ), OR(  V24 ="婚",V24="產"  ), $AP24 =""),"婚(產)假",  IF(  AND(  OR(  U24="x",U24="公"  ), OR(  V24 ="公"  ), $AP24 =""),"公假",  IF(  AND(  OR(  U24="x",U24="補",U24="婚",U24="公",U24="病",U24="事",U24="x榮18-22"  ),OR(V24=""), $AP24 =""  ),"18收",  IF(  AND(  OR(  U24 ="榮14-18",U24 ="榮10-18",U24 ="榮06-18",U24 ="病14-18"  ),OR(  V24 ="x",V24="補",V24="婚",V24="公",V24="病",V24="事",V24="x"  ), $AP24 =""),"18放早走",  IF(  AND(  OR(  U24 =""),OR(  V24 ="x",V24="補",V24="婚",V24="公",V24="病",V24="事",V24="x榮*",V24="榮",V24="榮-22"  ), $AP24 =""),"18放",  IF(  AND(  OR(  U24="當日退伍"  ),OR(  V24="退伍",V24="退", V24=""  ), $AP24 =""),"當日退伍",  IF(AND(  OR(U24="退",U24="退伍" ), OR(V24="退",V24="退伍" ), $AP24 =""),"退伍","全日勤"  )  )  )  )  )  )  )  )  )  )  ),"")</f>
        <v>全日勤</v>
      </c>
      <c r="V123" s="65" t="str">
        <f ca="1">IF(   (ROW(BH24)-1)&lt;=暫1!$B$2,           IF(  AND(  OR(  V24="x",V24="補"  ), OR(  W24 ="x",W24="補",W24="x榮18-22",W24="x公18-22",W24="x榮22-08"  ), $AP24 =""),"全日休",  IF(  AND(  OR(  V24="x",V24="病"  ), OR(  W24 ="病"  ), $AP24 =""),"病(事)假",  IF(  AND(  OR(  V24="x",V24="補"  ), OR(  W24 ="補"  ), $AP24 =""),"補休",  IF(  AND(  OR(  V24="x",V24="喪"  ), OR(  W24 ="喪"  ), $AP24 =""),"喪假",  IF(  AND(  OR(  V24="x",V24="婚",V24="產"  ), OR(  W24 ="婚",W24="產"  ), $AP24 =""),"婚(產)假",  IF(  AND(  OR(  V24="x",V24="公"  ), OR(  W24 ="公"  ), $AP24 =""),"公假",  IF(  AND(  OR(  V24="x",V24="補",V24="婚",V24="公",V24="病",V24="事",V24="x榮18-22"  ),OR(W24=""), $AP24 =""  ),"18收",  IF(  AND(  OR(  V24 ="榮14-18",V24 ="榮10-18",V24 ="榮06-18",V24 ="病14-18"  ),OR(  W24 ="x",W24="補",W24="婚",W24="公",W24="病",W24="事",W24="x"  ), $AP24 =""),"18放早走",  IF(  AND(  OR(  V24 =""),OR(  W24 ="x",W24="補",W24="婚",W24="公",W24="病",W24="事",W24="x榮*",W24="榮",W24="榮-22"  ), $AP24 =""),"18放",  IF(  AND(  OR(  V24="當日退伍"  ),OR(  W24="退伍",W24="退", W24=""  ), $AP24 =""),"當日退伍",  IF(AND(  OR(V24="退",V24="退伍" ), OR(W24="退",W24="退伍" ), $AP24 =""),"退伍","全日勤"  )  )  )  )  )  )  )  )  )  )  ),"")</f>
        <v>全日勤</v>
      </c>
      <c r="W123" s="65" t="str">
        <f ca="1">IF(   (ROW(BI24)-1)&lt;=暫1!$B$2,           IF(  AND(  OR(  W24="x",W24="補"  ), OR(  X24 ="x",X24="補",X24="x榮18-22",X24="x公18-22",X24="x榮22-08"  ), $AP24 =""),"全日休",  IF(  AND(  OR(  W24="x",W24="病"  ), OR(  X24 ="病"  ), $AP24 =""),"病(事)假",  IF(  AND(  OR(  W24="x",W24="補"  ), OR(  X24 ="補"  ), $AP24 =""),"補休",  IF(  AND(  OR(  W24="x",W24="喪"  ), OR(  X24 ="喪"  ), $AP24 =""),"喪假",  IF(  AND(  OR(  W24="x",W24="婚",W24="產"  ), OR(  X24 ="婚",X24="產"  ), $AP24 =""),"婚(產)假",  IF(  AND(  OR(  W24="x",W24="公"  ), OR(  X24 ="公"  ), $AP24 =""),"公假",  IF(  AND(  OR(  W24="x",W24="補",W24="婚",W24="公",W24="病",W24="事",W24="x榮18-22"  ),OR(X24=""), $AP24 =""  ),"18收",  IF(  AND(  OR(  W24 ="榮14-18",W24 ="榮10-18",W24 ="榮06-18",W24 ="病14-18"  ),OR(  X24 ="x",X24="補",X24="婚",X24="公",X24="病",X24="事",X24="x"  ), $AP24 =""),"18放早走",  IF(  AND(  OR(  W24 =""),OR(  X24 ="x",X24="補",X24="婚",X24="公",X24="病",X24="事",X24="x榮*",X24="榮",X24="榮-22"  ), $AP24 =""),"18放",  IF(  AND(  OR(  W24="當日退伍"  ),OR(  X24="退伍",X24="退", X24=""  ), $AP24 =""),"當日退伍",  IF(AND(  OR(W24="退",W24="退伍" ), OR(X24="退",X24="退伍" ), $AP24 =""),"退伍","全日勤"  )  )  )  )  )  )  )  )  )  )  ),"")</f>
        <v>18放</v>
      </c>
      <c r="X123" s="65" t="str">
        <f ca="1">IF(   (ROW(BJ24)-1)&lt;=暫1!$B$2,           IF(  AND(  OR(  X24="x",X24="補"  ), OR(  Y24 ="x",Y24="補",Y24="x榮18-22",Y24="x公18-22",Y24="x榮22-08"  ), $AP24 =""),"全日休",  IF(  AND(  OR(  X24="x",X24="病"  ), OR(  Y24 ="病"  ), $AP24 =""),"病(事)假",  IF(  AND(  OR(  X24="x",X24="補"  ), OR(  Y24 ="補"  ), $AP24 =""),"補休",  IF(  AND(  OR(  X24="x",X24="喪"  ), OR(  Y24 ="喪"  ), $AP24 =""),"喪假",  IF(  AND(  OR(  X24="x",X24="婚",X24="產"  ), OR(  Y24 ="婚",Y24="產"  ), $AP24 =""),"婚(產)假",  IF(  AND(  OR(  X24="x",X24="公"  ), OR(  Y24 ="公"  ), $AP24 =""),"公假",  IF(  AND(  OR(  X24="x",X24="補",X24="婚",X24="公",X24="病",X24="事",X24="x榮18-22"  ),OR(Y24=""), $AP24 =""  ),"18收",  IF(  AND(  OR(  X24 ="榮14-18",X24 ="榮10-18",X24 ="榮06-18",X24 ="病14-18"  ),OR(  Y24 ="x",Y24="補",Y24="婚",Y24="公",Y24="病",Y24="事",Y24="x"  ), $AP24 =""),"18放早走",  IF(  AND(  OR(  X24 =""),OR(  Y24 ="x",Y24="補",Y24="婚",Y24="公",Y24="病",Y24="事",Y24="x榮*",Y24="榮",Y24="榮-22"  ), $AP24 =""),"18放",  IF(  AND(  OR(  X24="當日退伍"  ),OR(  Y24="退伍",Y24="退", Y24=""  ), $AP24 =""),"當日退伍",  IF(AND(  OR(X24="退",X24="退伍" ), OR(Y24="退",Y24="退伍" ), $AP24 =""),"退伍","全日勤"  )  )  )  )  )  )  )  )  )  )  ),"")</f>
        <v>全日休</v>
      </c>
      <c r="Y123" s="65" t="str">
        <f ca="1">IF(   (ROW(BK24)-1)&lt;=暫1!$B$2,           IF(  AND(  OR(  Y24="x",Y24="補"  ), OR(  Z24 ="x",Z24="補",Z24="x榮18-22",Z24="x公18-22",Z24="x榮22-08"  ), $AP24 =""),"全日休",  IF(  AND(  OR(  Y24="x",Y24="病"  ), OR(  Z24 ="病"  ), $AP24 =""),"病(事)假",  IF(  AND(  OR(  Y24="x",Y24="補"  ), OR(  Z24 ="補"  ), $AP24 =""),"補休",  IF(  AND(  OR(  Y24="x",Y24="喪"  ), OR(  Z24 ="喪"  ), $AP24 =""),"喪假",  IF(  AND(  OR(  Y24="x",Y24="婚",Y24="產"  ), OR(  Z24 ="婚",Z24="產"  ), $AP24 =""),"婚(產)假",  IF(  AND(  OR(  Y24="x",Y24="公"  ), OR(  Z24 ="公"  ), $AP24 =""),"公假",  IF(  AND(  OR(  Y24="x",Y24="補",Y24="婚",Y24="公",Y24="病",Y24="事",Y24="x榮18-22"  ),OR(Z24=""), $AP24 =""  ),"18收",  IF(  AND(  OR(  Y24 ="榮14-18",Y24 ="榮10-18",Y24 ="榮06-18",Y24 ="病14-18"  ),OR(  Z24 ="x",Z24="補",Z24="婚",Z24="公",Z24="病",Z24="事",Z24="x"  ), $AP24 =""),"18放早走",  IF(  AND(  OR(  Y24 =""),OR(  Z24 ="x",Z24="補",Z24="婚",Z24="公",Z24="病",Z24="事",Z24="x榮*",Z24="榮",Z24="榮-22"  ), $AP24 =""),"18放",  IF(  AND(  OR(  Y24="當日退伍"  ),OR(  Z24="退伍",Z24="退", Z24=""  ), $AP24 =""),"當日退伍",  IF(AND(  OR(Y24="退",Y24="退伍" ), OR(Z24="退",Z24="退伍" ), $AP24 =""),"退伍","全日勤"  )  )  )  )  )  )  )  )  )  )  ),"")</f>
        <v>全日休</v>
      </c>
      <c r="Z123" s="65" t="str">
        <f ca="1">IF(   (ROW(BL24)-1)&lt;=暫1!$B$2,           IF(  AND(  OR(  Z24="x",Z24="補"  ), OR(  AA24 ="x",AA24="補",AA24="x榮18-22",AA24="x公18-22",AA24="x榮22-08"  ), $AP24 =""),"全日休",  IF(  AND(  OR(  Z24="x",Z24="病"  ), OR(  AA24 ="病"  ), $AP24 =""),"病(事)假",  IF(  AND(  OR(  Z24="x",Z24="補"  ), OR(  AA24 ="補"  ), $AP24 =""),"補休",  IF(  AND(  OR(  Z24="x",Z24="喪"  ), OR(  AA24 ="喪"  ), $AP24 =""),"喪假",  IF(  AND(  OR(  Z24="x",Z24="婚",Z24="產"  ), OR(  AA24 ="婚",AA24="產"  ), $AP24 =""),"婚(產)假",  IF(  AND(  OR(  Z24="x",Z24="公"  ), OR(  AA24 ="公"  ), $AP24 =""),"公假",  IF(  AND(  OR(  Z24="x",Z24="補",Z24="婚",Z24="公",Z24="病",Z24="事",Z24="x榮18-22"  ),OR(AA24=""), $AP24 =""  ),"18收",  IF(  AND(  OR(  Z24 ="榮14-18",Z24 ="榮10-18",Z24 ="榮06-18",Z24 ="病14-18"  ),OR(  AA24 ="x",AA24="補",AA24="婚",AA24="公",AA24="病",AA24="事",AA24="x"  ), $AP24 =""),"18放早走",  IF(  AND(  OR(  Z24 =""),OR(  AA24 ="x",AA24="補",AA24="婚",AA24="公",AA24="病",AA24="事",AA24="x榮*",AA24="榮",AA24="榮-22"  ), $AP24 =""),"18放",  IF(  AND(  OR(  Z24="當日退伍"  ),OR(  AA24="退伍",AA24="退", AA24=""  ), $AP24 =""),"當日退伍",  IF(AND(  OR(Z24="退",Z24="退伍" ), OR(AA24="退",AA24="退伍" ), $AP24 =""),"退伍","全日勤"  )  )  )  )  )  )  )  )  )  )  ),"")</f>
        <v>18收</v>
      </c>
      <c r="AA123" s="65" t="str">
        <f ca="1">IF(   (ROW(BM24)-1)&lt;=暫1!$B$2,           IF(  AND(  OR(  AA24="x",AA24="補"  ), OR(  AB24 ="x",AB24="補",AB24="x榮18-22",AB24="x公18-22",AB24="x榮22-08"  ), $AP24 =""),"全日休",  IF(  AND(  OR(  AA24="x",AA24="病"  ), OR(  AB24 ="病"  ), $AP24 =""),"病(事)假",  IF(  AND(  OR(  AA24="x",AA24="補"  ), OR(  AB24 ="補"  ), $AP24 =""),"補休",  IF(  AND(  OR(  AA24="x",AA24="喪"  ), OR(  AB24 ="喪"  ), $AP24 =""),"喪假",  IF(  AND(  OR(  AA24="x",AA24="婚",AA24="產"  ), OR(  AB24 ="婚",AB24="產"  ), $AP24 =""),"婚(產)假",  IF(  AND(  OR(  AA24="x",AA24="公"  ), OR(  AB24 ="公"  ), $AP24 =""),"公假",  IF(  AND(  OR(  AA24="x",AA24="補",AA24="婚",AA24="公",AA24="病",AA24="事",AA24="x榮18-22"  ),OR(AB24=""), $AP24 =""  ),"18收",  IF(  AND(  OR(  AA24 ="榮14-18",AA24 ="榮10-18",AA24 ="榮06-18",AA24 ="病14-18"  ),OR(  AB24 ="x",AB24="補",AB24="婚",AB24="公",AB24="病",AB24="事",AB24="x"  ), $AP24 =""),"18放早走",  IF(  AND(  OR(  AA24 =""),OR(  AB24 ="x",AB24="補",AB24="婚",AB24="公",AB24="病",AB24="事",AB24="x榮*",AB24="榮",AB24="榮-22"  ), $AP24 =""),"18放",  IF(  AND(  OR(  AA24="當日退伍"  ),OR(  AB24="退伍",AB24="退", AB24=""  ), $AP24 =""),"當日退伍",  IF(AND(  OR(AA24="退",AA24="退伍" ), OR(AB24="退",AB24="退伍" ), $AP24 =""),"退伍","全日勤"  )  )  )  )  )  )  )  )  )  )  ),"")</f>
        <v>全日勤</v>
      </c>
      <c r="AB123" s="65" t="str">
        <f ca="1">IF(   (ROW(BN24)-1)&lt;=暫1!$B$2,           IF(  AND(  OR(  AB24="x",AB24="補"  ), OR(  AC24 ="x",AC24="補",AC24="x榮18-22",AC24="x公18-22",AC24="x榮22-08"  ), $AP24 =""),"全日休",  IF(  AND(  OR(  AB24="x",AB24="病"  ), OR(  AC24 ="病"  ), $AP24 =""),"病(事)假",  IF(  AND(  OR(  AB24="x",AB24="補"  ), OR(  AC24 ="補"  ), $AP24 =""),"補休",  IF(  AND(  OR(  AB24="x",AB24="喪"  ), OR(  AC24 ="喪"  ), $AP24 =""),"喪假",  IF(  AND(  OR(  AB24="x",AB24="婚",AB24="產"  ), OR(  AC24 ="婚",AC24="產"  ), $AP24 =""),"婚(產)假",  IF(  AND(  OR(  AB24="x",AB24="公"  ), OR(  AC24 ="公"  ), $AP24 =""),"公假",  IF(  AND(  OR(  AB24="x",AB24="補",AB24="婚",AB24="公",AB24="病",AB24="事",AB24="x榮18-22"  ),OR(AC24=""), $AP24 =""  ),"18收",  IF(  AND(  OR(  AB24 ="榮14-18",AB24 ="榮10-18",AB24 ="榮06-18",AB24 ="病14-18"  ),OR(  AC24 ="x",AC24="補",AC24="婚",AC24="公",AC24="病",AC24="事",AC24="x"  ), $AP24 =""),"18放早走",  IF(  AND(  OR(  AB24 =""),OR(  AC24 ="x",AC24="補",AC24="婚",AC24="公",AC24="病",AC24="事",AC24="x榮*",AC24="榮",AC24="榮-22"  ), $AP24 =""),"18放",  IF(  AND(  OR(  AB24="當日退伍"  ),OR(  AC24="退伍",AC24="退", AC24=""  ), $AP24 =""),"當日退伍",  IF(AND(  OR(AB24="退",AB24="退伍" ), OR(AC24="退",AC24="退伍" ), $AP24 =""),"退伍","全日勤"  )  )  )  )  )  )  )  )  )  )  ),"")</f>
        <v>全日勤</v>
      </c>
      <c r="AC123" s="65" t="str">
        <f ca="1">IF(   (ROW(BO24)-1)&lt;=暫1!$B$2,           IF(  AND(  OR(  AC24="x",AC24="補"  ), OR(  AD24 ="x",AD24="補",AD24="x榮18-22",AD24="x公18-22",AD24="x榮22-08"  ), $AP24 =""),"全日休",  IF(  AND(  OR(  AC24="x",AC24="病"  ), OR(  AD24 ="病"  ), $AP24 =""),"病(事)假",  IF(  AND(  OR(  AC24="x",AC24="補"  ), OR(  AD24 ="補"  ), $AP24 =""),"補休",  IF(  AND(  OR(  AC24="x",AC24="喪"  ), OR(  AD24 ="喪"  ), $AP24 =""),"喪假",  IF(  AND(  OR(  AC24="x",AC24="婚",AC24="產"  ), OR(  AD24 ="婚",AD24="產"  ), $AP24 =""),"婚(產)假",  IF(  AND(  OR(  AC24="x",AC24="公"  ), OR(  AD24 ="公"  ), $AP24 =""),"公假",  IF(  AND(  OR(  AC24="x",AC24="補",AC24="婚",AC24="公",AC24="病",AC24="事",AC24="x榮18-22"  ),OR(AD24=""), $AP24 =""  ),"18收",  IF(  AND(  OR(  AC24 ="榮14-18",AC24 ="榮10-18",AC24 ="榮06-18",AC24 ="病14-18"  ),OR(  AD24 ="x",AD24="補",AD24="婚",AD24="公",AD24="病",AD24="事",AD24="x"  ), $AP24 =""),"18放早走",  IF(  AND(  OR(  AC24 =""),OR(  AD24 ="x",AD24="補",AD24="婚",AD24="公",AD24="病",AD24="事",AD24="x榮*",AD24="榮",AD24="榮-22"  ), $AP24 =""),"18放",  IF(  AND(  OR(  AC24="當日退伍"  ),OR(  AD24="退伍",AD24="退", AD24=""  ), $AP24 =""),"當日退伍",  IF(AND(  OR(AC24="退",AC24="退伍" ), OR(AD24="退",AD24="退伍" ), $AP24 =""),"退伍","全日勤"  )  )  )  )  )  )  )  )  )  )  ),"")</f>
        <v>全日勤</v>
      </c>
      <c r="AD123" s="65" t="str">
        <f ca="1">IF(   (ROW(BP24)-1)&lt;=暫1!$B$2,           IF(  AND(  OR(  AD24="x",AD24="補"  ), OR(  AE24 ="x",AE24="補",AE24="x榮18-22",AE24="x公18-22",AE24="x榮22-08"  ), $AP24 =""),"全日休",  IF(  AND(  OR(  AD24="x",AD24="病"  ), OR(  AE24 ="病"  ), $AP24 =""),"病(事)假",  IF(  AND(  OR(  AD24="x",AD24="補"  ), OR(  AE24 ="補"  ), $AP24 =""),"補休",  IF(  AND(  OR(  AD24="x",AD24="喪"  ), OR(  AE24 ="喪"  ), $AP24 =""),"喪假",  IF(  AND(  OR(  AD24="x",AD24="婚",AD24="產"  ), OR(  AE24 ="婚",AE24="產"  ), $AP24 =""),"婚(產)假",  IF(  AND(  OR(  AD24="x",AD24="公"  ), OR(  AE24 ="公"  ), $AP24 =""),"公假",  IF(  AND(  OR(  AD24="x",AD24="補",AD24="婚",AD24="公",AD24="病",AD24="事",AD24="x榮18-22"  ),OR(AE24=""), $AP24 =""  ),"18收",  IF(  AND(  OR(  AD24 ="榮14-18",AD24 ="榮10-18",AD24 ="榮06-18",AD24 ="病14-18"  ),OR(  AE24 ="x",AE24="補",AE24="婚",AE24="公",AE24="病",AE24="事",AE24="x"  ), $AP24 =""),"18放早走",  IF(  AND(  OR(  AD24 =""),OR(  AE24 ="x",AE24="補",AE24="婚",AE24="公",AE24="病",AE24="事",AE24="x榮*",AE24="榮",AE24="榮-22"  ), $AP24 =""),"18放",  IF(  AND(  OR(  AD24="當日退伍"  ),OR(  AE24="退伍",AE24="退", AE24=""  ), $AP24 =""),"當日退伍",  IF(AND(  OR(AD24="退",AD24="退伍" ), OR(AE24="退",AE24="退伍" ), $AP24 =""),"退伍","全日勤"  )  )  )  )  )  )  )  )  )  )  ),"")</f>
        <v>18放</v>
      </c>
      <c r="AE123" s="65" t="str">
        <f ca="1">IF(   (ROW(BQ24)-1)&lt;=暫1!$B$2,           IF(  AND(  OR(  AE24="x",AE24="補"  ), OR(  AF24 ="x",AF24="補",AF24="x榮18-22",AF24="x公18-22",AF24="x榮22-08"  ), $AP24 =""),"全日休",  IF(  AND(  OR(  AE24="x",AE24="病"  ), OR(  AF24 ="病"  ), $AP24 =""),"病(事)假",  IF(  AND(  OR(  AE24="x",AE24="補"  ), OR(  AF24 ="補"  ), $AP24 =""),"補休",  IF(  AND(  OR(  AE24="x",AE24="喪"  ), OR(  AF24 ="喪"  ), $AP24 =""),"喪假",  IF(  AND(  OR(  AE24="x",AE24="婚",AE24="產"  ), OR(  AF24 ="婚",AF24="產"  ), $AP24 =""),"婚(產)假",  IF(  AND(  OR(  AE24="x",AE24="公"  ), OR(  AF24 ="公"  ), $AP24 =""),"公假",  IF(  AND(  OR(  AE24="x",AE24="補",AE24="婚",AE24="公",AE24="病",AE24="事",AE24="x榮18-22"  ),OR(AF24=""), $AP24 =""  ),"18收",  IF(  AND(  OR(  AE24 ="榮14-18",AE24 ="榮10-18",AE24 ="榮06-18",AE24 ="病14-18"  ),OR(  AF24 ="x",AF24="補",AF24="婚",AF24="公",AF24="病",AF24="事",AF24="x"  ), $AP24 =""),"18放早走",  IF(  AND(  OR(  AE24 =""),OR(  AF24 ="x",AF24="補",AF24="婚",AF24="公",AF24="病",AF24="事",AF24="x榮*",AF24="榮",AF24="榮-22"  ), $AP24 =""),"18放",  IF(  AND(  OR(  AE24="當日退伍"  ),OR(  AF24="退伍",AF24="退", AF24=""  ), $AP24 =""),"當日退伍",  IF(AND(  OR(AE24="退",AE24="退伍" ), OR(AF24="退",AF24="退伍" ), $AP24 =""),"退伍","全日勤"  )  )  )  )  )  )  )  )  )  )  ),"")</f>
        <v>全日休</v>
      </c>
      <c r="AF123" s="65" t="str">
        <f ca="1">IF(   (ROW(BR24)-1)&lt;=暫1!$B$2,           IF(  AND(  OR(  AF24="x",AF24="補"  ), OR(  AG24 ="x",AG24="補",AG24="x榮18-22",AG24="x公18-22",AG24="x榮22-08"  ), $AP24 =""),"全日休",  IF(  AND(  OR(  AF24="x",AF24="病"  ), OR(  AG24 ="病"  ), $AP24 =""),"病(事)假",  IF(  AND(  OR(  AF24="x",AF24="補"  ), OR(  AG24 ="補"  ), $AP24 =""),"補休",  IF(  AND(  OR(  AF24="x",AF24="喪"  ), OR(  AG24 ="喪"  ), $AP24 =""),"喪假",  IF(  AND(  OR(  AF24="x",AF24="婚",AF24="產"  ), OR(  AG24 ="婚",AG24="產"  ), $AP24 =""),"婚(產)假",  IF(  AND(  OR(  AF24="x",AF24="公"  ), OR(  AG24 ="公"  ), $AP24 =""),"公假",  IF(  AND(  OR(  AF24="x",AF24="補",AF24="婚",AF24="公",AF24="病",AF24="事",AF24="x榮18-22"  ),OR(AG24=""), $AP24 =""  ),"18收",  IF(  AND(  OR(  AF24 ="榮14-18",AF24 ="榮10-18",AF24 ="榮06-18",AF24 ="病14-18"  ),OR(  AG24 ="x",AG24="補",AG24="婚",AG24="公",AG24="病",AG24="事",AG24="x"  ), $AP24 =""),"18放早走",  IF(  AND(  OR(  AF24 =""),OR(  AG24 ="x",AG24="補",AG24="婚",AG24="公",AG24="病",AG24="事",AG24="x榮*",AG24="榮",AG24="榮-22"  ), $AP24 =""),"18放",  IF(  AND(  OR(  AF24="當日退伍"  ),OR(  AG24="退伍",AG24="退", AG24=""  ), $AP24 =""),"當日退伍",  IF(AND(  OR(AF24="退",AF24="退伍" ), OR(AG24="退",AG24="退伍" ), $AP24 =""),"退伍","全日勤"  )  )  )  )  )  )  )  )  )  )  ),"")</f>
        <v>18收</v>
      </c>
      <c r="AG123" s="65" t="str">
        <f ca="1">IF(   (ROW(BS24)-1)&lt;=暫1!$B$2,           IF(  AND(  OR(  AG24="x",AG24="補"  ), OR(  AH24 ="x",AH24="補",AH24="x榮18-22",AH24="x公18-22",AH24="x榮22-08"  ), $AP24 =""),"全日休",  IF(  AND(  OR(  AG24="x",AG24="病"  ), OR(  AH24 ="病"  ), $AP24 =""),"病(事)假",  IF(  AND(  OR(  AG24="x",AG24="補"  ), OR(  AH24 ="補"  ), $AP24 =""),"補休",  IF(  AND(  OR(  AG24="x",AG24="喪"  ), OR(  AH24 ="喪"  ), $AP24 =""),"喪假",  IF(  AND(  OR(  AG24="x",AG24="婚",AG24="產"  ), OR(  AH24 ="婚",AH24="產"  ), $AP24 =""),"婚(產)假",  IF(  AND(  OR(  AG24="x",AG24="公"  ), OR(  AH24 ="公"  ), $AP24 =""),"公假",  IF(  AND(  OR(  AG24="x",AG24="補",AG24="婚",AG24="公",AG24="病",AG24="事",AG24="x榮18-22"  ),OR(AH24=""), $AP24 =""  ),"18收",  IF(  AND(  OR(  AG24 ="榮14-18",AG24 ="榮10-18",AG24 ="榮06-18",AG24 ="病14-18"  ),OR(  AH24 ="x",AH24="補",AH24="婚",AH24="公",AH24="病",AH24="事",AH24="x"  ), $AP24 =""),"18放早走",  IF(  AND(  OR(  AG24 =""),OR(  AH24 ="x",AH24="補",AH24="婚",AH24="公",AH24="病",AH24="事",AH24="x榮*",AH24="榮",AH24="榮-22"  ), $AP24 =""),"18放",  IF(  AND(  OR(  AG24="當日退伍"  ),OR(  AH24="退伍",AH24="退", AH24=""  ), $AP24 =""),"當日退伍",  IF(AND(  OR(AG24="退",AG24="退伍" ), OR(AH24="退",AH24="退伍" ), $AP24 =""),"退伍","全日勤"  )  )  )  )  )  )  )  )  )  )  ),"")</f>
        <v>全日勤</v>
      </c>
      <c r="AH123" s="65"/>
      <c r="AI123" s="65"/>
      <c r="AJ123" s="65"/>
      <c r="AO123" s="75"/>
      <c r="AP123" s="62"/>
      <c r="AU123" s="62"/>
      <c r="AY123" s="62"/>
      <c r="AZ123" s="62"/>
      <c r="BA123" s="62"/>
    </row>
    <row r="124" spans="1:55" ht="25.5" customHeight="1">
      <c r="A124" s="65">
        <f t="shared" si="14"/>
        <v>24</v>
      </c>
      <c r="B124" s="65" t="str">
        <f t="shared" si="15"/>
        <v>陳柏庾</v>
      </c>
      <c r="C124" s="65" t="str">
        <f ca="1">IF(   (ROW(AO25)-1)&lt;=暫1!$B$2,           IF(  AND(  OR(  C25="x",C25="補"  ), OR(  D25 ="x",D25="補",D25="x榮18-22",D25="x公18-22",D25="x榮22-08"  ), $AP25 =""),"全日休",  IF(  AND(  OR(  C25="x",C25="病"  ), OR(  D25 ="病"  ), $AP25 =""),"病(事)假",  IF(  AND(  OR(  C25="x",C25="補"  ), OR(  D25 ="補"  ), $AP25 =""),"補休",  IF(  AND(  OR(  C25="x",C25="喪"  ), OR(  D25 ="喪"  ), $AP25 =""),"喪假",  IF(  AND(  OR(  C25="x",C25="婚",C25="產"  ), OR(  D25 ="婚",D25="產"  ), $AP25 =""),"婚(產)假",  IF(  AND(  OR(  C25="x",C25="公"  ), OR(  D25 ="公"  ), $AP25 =""),"公假",  IF(  AND(  OR(  C25="x",C25="補",C25="婚",C25="公",C25="病",C25="事",C25="x榮18-22"  ),OR(D25=""), $AP25 =""  ),"18收",  IF(  AND(  OR(  C25 ="榮14-18",C25 ="榮10-18",C25 ="榮06-18",C25 ="病14-18"  ),OR(  D25 ="x",D25="補",D25="婚",D25="公",D25="病",D25="事",D25="x"  ), $AP25 =""),"18放早走",  IF(  AND(  OR(  C25 =""),OR(  D25 ="x",D25="補",D25="婚",D25="公",D25="病",D25="事",D25="x榮*",D25="榮",D25="榮-22"  ), $AP25 =""),"18放",  IF(  AND(  OR(  C25="當日退伍"  ),OR(  D25="退伍",D25="退", D25=""  ), $AP25 =""),"當日退伍",  IF(AND(  OR(C25="退",C25="退伍" ), OR(D25="退",D25="退伍" ), $AP25 =""),"退伍","全日勤"  )  )  )  )  )  )  )  )  )  )  ),"")</f>
        <v>全日勤</v>
      </c>
      <c r="D124" s="65" t="str">
        <f ca="1">IF(   (ROW(AP25)-1)&lt;=暫1!$B$2,           IF(  AND(  OR(  D25="x",D25="補"  ), OR(  E25 ="x",E25="補",E25="x榮18-22",E25="x公18-22",E25="x榮22-08"  ), $AP25 =""),"全日休",  IF(  AND(  OR(  D25="x",D25="病"  ), OR(  E25 ="病"  ), $AP25 =""),"病(事)假",  IF(  AND(  OR(  D25="x",D25="補"  ), OR(  E25 ="補"  ), $AP25 =""),"補休",  IF(  AND(  OR(  D25="x",D25="喪"  ), OR(  E25 ="喪"  ), $AP25 =""),"喪假",  IF(  AND(  OR(  D25="x",D25="婚",D25="產"  ), OR(  E25 ="婚",E25="產"  ), $AP25 =""),"婚(產)假",  IF(  AND(  OR(  D25="x",D25="公"  ), OR(  E25 ="公"  ), $AP25 =""),"公假",  IF(  AND(  OR(  D25="x",D25="補",D25="婚",D25="公",D25="病",D25="事",D25="x榮18-22"  ),OR(E25=""), $AP25 =""  ),"18收",  IF(  AND(  OR(  D25 ="榮14-18",D25 ="榮10-18",D25 ="榮06-18",D25 ="病14-18"  ),OR(  E25 ="x",E25="補",E25="婚",E25="公",E25="病",E25="事",E25="x"  ), $AP25 =""),"18放早走",  IF(  AND(  OR(  D25 =""),OR(  E25 ="x",E25="補",E25="婚",E25="公",E25="病",E25="事",E25="x榮*",E25="榮",E25="榮-22"  ), $AP25 =""),"18放",  IF(  AND(  OR(  D25="當日退伍"  ),OR(  E25="退伍",E25="退", E25=""  ), $AP25 =""),"當日退伍",  IF(AND(  OR(D25="退",D25="退伍" ), OR(E25="退",E25="退伍" ), $AP25 =""),"退伍","全日勤"  )  )  )  )  )  )  )  )  )  )  ),"")</f>
        <v>18放</v>
      </c>
      <c r="E124" s="65" t="str">
        <f ca="1">IF(   (ROW(AQ25)-1)&lt;=暫1!$B$2,           IF(  AND(  OR(  E25="x",E25="補"  ), OR(  F25 ="x",F25="補",F25="x榮18-22",F25="x公18-22",F25="x榮22-08"  ), $AP25 =""),"全日休",  IF(  AND(  OR(  E25="x",E25="病"  ), OR(  F25 ="病"  ), $AP25 =""),"病(事)假",  IF(  AND(  OR(  E25="x",E25="補"  ), OR(  F25 ="補"  ), $AP25 =""),"補休",  IF(  AND(  OR(  E25="x",E25="喪"  ), OR(  F25 ="喪"  ), $AP25 =""),"喪假",  IF(  AND(  OR(  E25="x",E25="婚",E25="產"  ), OR(  F25 ="婚",F25="產"  ), $AP25 =""),"婚(產)假",  IF(  AND(  OR(  E25="x",E25="公"  ), OR(  F25 ="公"  ), $AP25 =""),"公假",  IF(  AND(  OR(  E25="x",E25="補",E25="婚",E25="公",E25="病",E25="事",E25="x榮18-22"  ),OR(F25=""), $AP25 =""  ),"18收",  IF(  AND(  OR(  E25 ="榮14-18",E25 ="榮10-18",E25 ="榮06-18",E25 ="病14-18"  ),OR(  F25 ="x",F25="補",F25="婚",F25="公",F25="病",F25="事",F25="x"  ), $AP25 =""),"18放早走",  IF(  AND(  OR(  E25 =""),OR(  F25 ="x",F25="補",F25="婚",F25="公",F25="病",F25="事",F25="x榮*",F25="榮",F25="榮-22"  ), $AP25 =""),"18放",  IF(  AND(  OR(  E25="當日退伍"  ),OR(  F25="退伍",F25="退", F25=""  ), $AP25 =""),"當日退伍",  IF(AND(  OR(E25="退",E25="退伍" ), OR(F25="退",F25="退伍" ), $AP25 =""),"退伍","全日勤"  )  )  )  )  )  )  )  )  )  )  ),"")</f>
        <v>全日休</v>
      </c>
      <c r="F124" s="65" t="str">
        <f ca="1">IF(   (ROW(AR25)-1)&lt;=暫1!$B$2,           IF(  AND(  OR(  F25="x",F25="補"  ), OR(  G25 ="x",G25="補",G25="x榮18-22",G25="x公18-22",G25="x榮22-08"  ), $AP25 =""),"全日休",  IF(  AND(  OR(  F25="x",F25="病"  ), OR(  G25 ="病"  ), $AP25 =""),"病(事)假",  IF(  AND(  OR(  F25="x",F25="補"  ), OR(  G25 ="補"  ), $AP25 =""),"補休",  IF(  AND(  OR(  F25="x",F25="喪"  ), OR(  G25 ="喪"  ), $AP25 =""),"喪假",  IF(  AND(  OR(  F25="x",F25="婚",F25="產"  ), OR(  G25 ="婚",G25="產"  ), $AP25 =""),"婚(產)假",  IF(  AND(  OR(  F25="x",F25="公"  ), OR(  G25 ="公"  ), $AP25 =""),"公假",  IF(  AND(  OR(  F25="x",F25="補",F25="婚",F25="公",F25="病",F25="事",F25="x榮18-22"  ),OR(G25=""), $AP25 =""  ),"18收",  IF(  AND(  OR(  F25 ="榮14-18",F25 ="榮10-18",F25 ="榮06-18",F25 ="病14-18"  ),OR(  G25 ="x",G25="補",G25="婚",G25="公",G25="病",G25="事",G25="x"  ), $AP25 =""),"18放早走",  IF(  AND(  OR(  F25 =""),OR(  G25 ="x",G25="補",G25="婚",G25="公",G25="病",G25="事",G25="x榮*",G25="榮",G25="榮-22"  ), $AP25 =""),"18放",  IF(  AND(  OR(  F25="當日退伍"  ),OR(  G25="退伍",G25="退", G25=""  ), $AP25 =""),"當日退伍",  IF(AND(  OR(F25="退",F25="退伍" ), OR(G25="退",G25="退伍" ), $AP25 =""),"退伍","全日勤"  )  )  )  )  )  )  )  )  )  )  ),"")</f>
        <v>全日休</v>
      </c>
      <c r="G124" s="65" t="str">
        <f ca="1">IF(   (ROW(AS25)-1)&lt;=暫1!$B$2,           IF(  AND(  OR(  G25="x",G25="補"  ), OR(  H25 ="x",H25="補",H25="x榮18-22",H25="x公18-22",H25="x榮22-08"  ), $AP25 =""),"全日休",  IF(  AND(  OR(  G25="x",G25="病"  ), OR(  H25 ="病"  ), $AP25 =""),"病(事)假",  IF(  AND(  OR(  G25="x",G25="補"  ), OR(  H25 ="補"  ), $AP25 =""),"補休",  IF(  AND(  OR(  G25="x",G25="喪"  ), OR(  H25 ="喪"  ), $AP25 =""),"喪假",  IF(  AND(  OR(  G25="x",G25="婚",G25="產"  ), OR(  H25 ="婚",H25="產"  ), $AP25 =""),"婚(產)假",  IF(  AND(  OR(  G25="x",G25="公"  ), OR(  H25 ="公"  ), $AP25 =""),"公假",  IF(  AND(  OR(  G25="x",G25="補",G25="婚",G25="公",G25="病",G25="事",G25="x榮18-22"  ),OR(H25=""), $AP25 =""  ),"18收",  IF(  AND(  OR(  G25 ="榮14-18",G25 ="榮10-18",G25 ="榮06-18",G25 ="病14-18"  ),OR(  H25 ="x",H25="補",H25="婚",H25="公",H25="病",H25="事",H25="x"  ), $AP25 =""),"18放早走",  IF(  AND(  OR(  G25 =""),OR(  H25 ="x",H25="補",H25="婚",H25="公",H25="病",H25="事",H25="x榮*",H25="榮",H25="榮-22"  ), $AP25 =""),"18放",  IF(  AND(  OR(  G25="當日退伍"  ),OR(  H25="退伍",H25="退", H25=""  ), $AP25 =""),"當日退伍",  IF(AND(  OR(G25="退",G25="退伍" ), OR(H25="退",H25="退伍" ), $AP25 =""),"退伍","全日勤"  )  )  )  )  )  )  )  )  )  )  ),"")</f>
        <v>18收</v>
      </c>
      <c r="H124" s="65" t="str">
        <f ca="1">IF(   (ROW(AT25)-1)&lt;=暫1!$B$2,           IF(  AND(  OR(  H25="x",H25="補"  ), OR(  I25 ="x",I25="補",I25="x榮18-22",I25="x公18-22",I25="x榮22-08"  ), $AP25 =""),"全日休",  IF(  AND(  OR(  H25="x",H25="病"  ), OR(  I25 ="病"  ), $AP25 =""),"病(事)假",  IF(  AND(  OR(  H25="x",H25="補"  ), OR(  I25 ="補"  ), $AP25 =""),"補休",  IF(  AND(  OR(  H25="x",H25="喪"  ), OR(  I25 ="喪"  ), $AP25 =""),"喪假",  IF(  AND(  OR(  H25="x",H25="婚",H25="產"  ), OR(  I25 ="婚",I25="產"  ), $AP25 =""),"婚(產)假",  IF(  AND(  OR(  H25="x",H25="公"  ), OR(  I25 ="公"  ), $AP25 =""),"公假",  IF(  AND(  OR(  H25="x",H25="補",H25="婚",H25="公",H25="病",H25="事",H25="x榮18-22"  ),OR(I25=""), $AP25 =""  ),"18收",  IF(  AND(  OR(  H25 ="榮14-18",H25 ="榮10-18",H25 ="榮06-18",H25 ="病14-18"  ),OR(  I25 ="x",I25="補",I25="婚",I25="公",I25="病",I25="事",I25="x"  ), $AP25 =""),"18放早走",  IF(  AND(  OR(  H25 =""),OR(  I25 ="x",I25="補",I25="婚",I25="公",I25="病",I25="事",I25="x榮*",I25="榮",I25="榮-22"  ), $AP25 =""),"18放",  IF(  AND(  OR(  H25="當日退伍"  ),OR(  I25="退伍",I25="退", I25=""  ), $AP25 =""),"當日退伍",  IF(AND(  OR(H25="退",H25="退伍" ), OR(I25="退",I25="退伍" ), $AP25 =""),"退伍","全日勤"  )  )  )  )  )  )  )  )  )  )  ),"")</f>
        <v>全日勤</v>
      </c>
      <c r="I124" s="65" t="str">
        <f ca="1">IF(   (ROW(AU25)-1)&lt;=暫1!$B$2,           IF(  AND(  OR(  I25="x",I25="補"  ), OR(  J25 ="x",J25="補",J25="x榮18-22",J25="x公18-22",J25="x榮22-08"  ), $AP25 =""),"全日休",  IF(  AND(  OR(  I25="x",I25="病"  ), OR(  J25 ="病"  ), $AP25 =""),"病(事)假",  IF(  AND(  OR(  I25="x",I25="補"  ), OR(  J25 ="補"  ), $AP25 =""),"補休",  IF(  AND(  OR(  I25="x",I25="喪"  ), OR(  J25 ="喪"  ), $AP25 =""),"喪假",  IF(  AND(  OR(  I25="x",I25="婚",I25="產"  ), OR(  J25 ="婚",J25="產"  ), $AP25 =""),"婚(產)假",  IF(  AND(  OR(  I25="x",I25="公"  ), OR(  J25 ="公"  ), $AP25 =""),"公假",  IF(  AND(  OR(  I25="x",I25="補",I25="婚",I25="公",I25="病",I25="事",I25="x榮18-22"  ),OR(J25=""), $AP25 =""  ),"18收",  IF(  AND(  OR(  I25 ="榮14-18",I25 ="榮10-18",I25 ="榮06-18",I25 ="病14-18"  ),OR(  J25 ="x",J25="補",J25="婚",J25="公",J25="病",J25="事",J25="x"  ), $AP25 =""),"18放早走",  IF(  AND(  OR(  I25 =""),OR(  J25 ="x",J25="補",J25="婚",J25="公",J25="病",J25="事",J25="x榮*",J25="榮",J25="榮-22"  ), $AP25 =""),"18放",  IF(  AND(  OR(  I25="當日退伍"  ),OR(  J25="退伍",J25="退", J25=""  ), $AP25 =""),"當日退伍",  IF(AND(  OR(I25="退",I25="退伍" ), OR(J25="退",J25="退伍" ), $AP25 =""),"退伍","全日勤"  )  )  )  )  )  )  )  )  )  )  ),"")</f>
        <v>全日勤</v>
      </c>
      <c r="J124" s="65" t="str">
        <f ca="1">IF(   (ROW(AV25)-1)&lt;=暫1!$B$2,           IF(  AND(  OR(  J25="x",J25="補"  ), OR(  K25 ="x",K25="補",K25="x榮18-22",K25="x公18-22",K25="x榮22-08"  ), $AP25 =""),"全日休",  IF(  AND(  OR(  J25="x",J25="病"  ), OR(  K25 ="病"  ), $AP25 =""),"病(事)假",  IF(  AND(  OR(  J25="x",J25="補"  ), OR(  K25 ="補"  ), $AP25 =""),"補休",  IF(  AND(  OR(  J25="x",J25="喪"  ), OR(  K25 ="喪"  ), $AP25 =""),"喪假",  IF(  AND(  OR(  J25="x",J25="婚",J25="產"  ), OR(  K25 ="婚",K25="產"  ), $AP25 =""),"婚(產)假",  IF(  AND(  OR(  J25="x",J25="公"  ), OR(  K25 ="公"  ), $AP25 =""),"公假",  IF(  AND(  OR(  J25="x",J25="補",J25="婚",J25="公",J25="病",J25="事",J25="x榮18-22"  ),OR(K25=""), $AP25 =""  ),"18收",  IF(  AND(  OR(  J25 ="榮14-18",J25 ="榮10-18",J25 ="榮06-18",J25 ="病14-18"  ),OR(  K25 ="x",K25="補",K25="婚",K25="公",K25="病",K25="事",K25="x"  ), $AP25 =""),"18放早走",  IF(  AND(  OR(  J25 =""),OR(  K25 ="x",K25="補",K25="婚",K25="公",K25="病",K25="事",K25="x榮*",K25="榮",K25="榮-22"  ), $AP25 =""),"18放",  IF(  AND(  OR(  J25="當日退伍"  ),OR(  K25="退伍",K25="退", K25=""  ), $AP25 =""),"當日退伍",  IF(AND(  OR(J25="退",J25="退伍" ), OR(K25="退",K25="退伍" ), $AP25 =""),"退伍","全日勤"  )  )  )  )  )  )  )  )  )  )  ),"")</f>
        <v>全日勤</v>
      </c>
      <c r="K124" s="65" t="str">
        <f ca="1">IF(   (ROW(AW25)-1)&lt;=暫1!$B$2,           IF(  AND(  OR(  K25="x",K25="補"  ), OR(  L25 ="x",L25="補",L25="x榮18-22",L25="x公18-22",L25="x榮22-08"  ), $AP25 =""),"全日休",  IF(  AND(  OR(  K25="x",K25="病"  ), OR(  L25 ="病"  ), $AP25 =""),"病(事)假",  IF(  AND(  OR(  K25="x",K25="補"  ), OR(  L25 ="補"  ), $AP25 =""),"補休",  IF(  AND(  OR(  K25="x",K25="喪"  ), OR(  L25 ="喪"  ), $AP25 =""),"喪假",  IF(  AND(  OR(  K25="x",K25="婚",K25="產"  ), OR(  L25 ="婚",L25="產"  ), $AP25 =""),"婚(產)假",  IF(  AND(  OR(  K25="x",K25="公"  ), OR(  L25 ="公"  ), $AP25 =""),"公假",  IF(  AND(  OR(  K25="x",K25="補",K25="婚",K25="公",K25="病",K25="事",K25="x榮18-22"  ),OR(L25=""), $AP25 =""  ),"18收",  IF(  AND(  OR(  K25 ="榮14-18",K25 ="榮10-18",K25 ="榮06-18",K25 ="病14-18"  ),OR(  L25 ="x",L25="補",L25="婚",L25="公",L25="病",L25="事",L25="x"  ), $AP25 =""),"18放早走",  IF(  AND(  OR(  K25 =""),OR(  L25 ="x",L25="補",L25="婚",L25="公",L25="病",L25="事",L25="x榮*",L25="榮",L25="榮-22"  ), $AP25 =""),"18放",  IF(  AND(  OR(  K25="當日退伍"  ),OR(  L25="退伍",L25="退", L25=""  ), $AP25 =""),"當日退伍",  IF(AND(  OR(K25="退",K25="退伍" ), OR(L25="退",L25="退伍" ), $AP25 =""),"退伍","全日勤"  )  )  )  )  )  )  )  )  )  )  ),"")</f>
        <v>全日勤</v>
      </c>
      <c r="L124" s="65" t="str">
        <f ca="1">IF(   (ROW(AX25)-1)&lt;=暫1!$B$2,           IF(  AND(  OR(  L25="x",L25="補"  ), OR(  M25 ="x",M25="補",M25="x榮18-22",M25="x公18-22",M25="x榮22-08"  ), $AP25 =""),"全日休",  IF(  AND(  OR(  L25="x",L25="病"  ), OR(  M25 ="病"  ), $AP25 =""),"病(事)假",  IF(  AND(  OR(  L25="x",L25="補"  ), OR(  M25 ="補"  ), $AP25 =""),"補休",  IF(  AND(  OR(  L25="x",L25="喪"  ), OR(  M25 ="喪"  ), $AP25 =""),"喪假",  IF(  AND(  OR(  L25="x",L25="婚",L25="產"  ), OR(  M25 ="婚",M25="產"  ), $AP25 =""),"婚(產)假",  IF(  AND(  OR(  L25="x",L25="公"  ), OR(  M25 ="公"  ), $AP25 =""),"公假",  IF(  AND(  OR(  L25="x",L25="補",L25="婚",L25="公",L25="病",L25="事",L25="x榮18-22"  ),OR(M25=""), $AP25 =""  ),"18收",  IF(  AND(  OR(  L25 ="榮14-18",L25 ="榮10-18",L25 ="榮06-18",L25 ="病14-18"  ),OR(  M25 ="x",M25="補",M25="婚",M25="公",M25="病",M25="事",M25="x"  ), $AP25 =""),"18放早走",  IF(  AND(  OR(  L25 =""),OR(  M25 ="x",M25="補",M25="婚",M25="公",M25="病",M25="事",M25="x榮*",M25="榮",M25="榮-22"  ), $AP25 =""),"18放",  IF(  AND(  OR(  L25="當日退伍"  ),OR(  M25="退伍",M25="退", M25=""  ), $AP25 =""),"當日退伍",  IF(AND(  OR(L25="退",L25="退伍" ), OR(M25="退",M25="退伍" ), $AP25 =""),"退伍","全日勤"  )  )  )  )  )  )  )  )  )  )  ),"")</f>
        <v>18放</v>
      </c>
      <c r="M124" s="65" t="str">
        <f ca="1">IF(   (ROW(AY25)-1)&lt;=暫1!$B$2,           IF(  AND(  OR(  M25="x",M25="補"  ), OR(  N25 ="x",N25="補",N25="x榮18-22",N25="x公18-22",N25="x榮22-08"  ), $AP25 =""),"全日休",  IF(  AND(  OR(  M25="x",M25="病"  ), OR(  N25 ="病"  ), $AP25 =""),"病(事)假",  IF(  AND(  OR(  M25="x",M25="補"  ), OR(  N25 ="補"  ), $AP25 =""),"補休",  IF(  AND(  OR(  M25="x",M25="喪"  ), OR(  N25 ="喪"  ), $AP25 =""),"喪假",  IF(  AND(  OR(  M25="x",M25="婚",M25="產"  ), OR(  N25 ="婚",N25="產"  ), $AP25 =""),"婚(產)假",  IF(  AND(  OR(  M25="x",M25="公"  ), OR(  N25 ="公"  ), $AP25 =""),"公假",  IF(  AND(  OR(  M25="x",M25="補",M25="婚",M25="公",M25="病",M25="事",M25="x榮18-22"  ),OR(N25=""), $AP25 =""  ),"18收",  IF(  AND(  OR(  M25 ="榮14-18",M25 ="榮10-18",M25 ="榮06-18",M25 ="病14-18"  ),OR(  N25 ="x",N25="補",N25="婚",N25="公",N25="病",N25="事",N25="x"  ), $AP25 =""),"18放早走",  IF(  AND(  OR(  M25 =""),OR(  N25 ="x",N25="補",N25="婚",N25="公",N25="病",N25="事",N25="x榮*",N25="榮",N25="榮-22"  ), $AP25 =""),"18放",  IF(  AND(  OR(  M25="當日退伍"  ),OR(  N25="退伍",N25="退", N25=""  ), $AP25 =""),"當日退伍",  IF(AND(  OR(M25="退",M25="退伍" ), OR(N25="退",N25="退伍" ), $AP25 =""),"退伍","全日勤"  )  )  )  )  )  )  )  )  )  )  ),"")</f>
        <v>全日休</v>
      </c>
      <c r="N124" s="65" t="str">
        <f ca="1">IF(   (ROW(AZ25)-1)&lt;=暫1!$B$2,           IF(  AND(  OR(  N25="x",N25="補"  ), OR(  O25 ="x",O25="補",O25="x榮18-22",O25="x公18-22",O25="x榮22-08"  ), $AP25 =""),"全日休",  IF(  AND(  OR(  N25="x",N25="病"  ), OR(  O25 ="病"  ), $AP25 =""),"病(事)假",  IF(  AND(  OR(  N25="x",N25="補"  ), OR(  O25 ="補"  ), $AP25 =""),"補休",  IF(  AND(  OR(  N25="x",N25="喪"  ), OR(  O25 ="喪"  ), $AP25 =""),"喪假",  IF(  AND(  OR(  N25="x",N25="婚",N25="產"  ), OR(  O25 ="婚",O25="產"  ), $AP25 =""),"婚(產)假",  IF(  AND(  OR(  N25="x",N25="公"  ), OR(  O25 ="公"  ), $AP25 =""),"公假",  IF(  AND(  OR(  N25="x",N25="補",N25="婚",N25="公",N25="病",N25="事",N25="x榮18-22"  ),OR(O25=""), $AP25 =""  ),"18收",  IF(  AND(  OR(  N25 ="榮14-18",N25 ="榮10-18",N25 ="榮06-18",N25 ="病14-18"  ),OR(  O25 ="x",O25="補",O25="婚",O25="公",O25="病",O25="事",O25="x"  ), $AP25 =""),"18放早走",  IF(  AND(  OR(  N25 =""),OR(  O25 ="x",O25="補",O25="婚",O25="公",O25="病",O25="事",O25="x榮*",O25="榮",O25="榮-22"  ), $AP25 =""),"18放",  IF(  AND(  OR(  N25="當日退伍"  ),OR(  O25="退伍",O25="退", O25=""  ), $AP25 =""),"當日退伍",  IF(AND(  OR(N25="退",N25="退伍" ), OR(O25="退",O25="退伍" ), $AP25 =""),"退伍","全日勤"  )  )  )  )  )  )  )  )  )  )  ),"")</f>
        <v>全日休</v>
      </c>
      <c r="O124" s="65" t="str">
        <f ca="1">IF(   (ROW(BA25)-1)&lt;=暫1!$B$2,           IF(  AND(  OR(  O25="x",O25="補"  ), OR(  P25 ="x",P25="補",P25="x榮18-22",P25="x公18-22",P25="x榮22-08"  ), $AP25 =""),"全日休",  IF(  AND(  OR(  O25="x",O25="病"  ), OR(  P25 ="病"  ), $AP25 =""),"病(事)假",  IF(  AND(  OR(  O25="x",O25="補"  ), OR(  P25 ="補"  ), $AP25 =""),"補休",  IF(  AND(  OR(  O25="x",O25="喪"  ), OR(  P25 ="喪"  ), $AP25 =""),"喪假",  IF(  AND(  OR(  O25="x",O25="婚",O25="產"  ), OR(  P25 ="婚",P25="產"  ), $AP25 =""),"婚(產)假",  IF(  AND(  OR(  O25="x",O25="公"  ), OR(  P25 ="公"  ), $AP25 =""),"公假",  IF(  AND(  OR(  O25="x",O25="補",O25="婚",O25="公",O25="病",O25="事",O25="x榮18-22"  ),OR(P25=""), $AP25 =""  ),"18收",  IF(  AND(  OR(  O25 ="榮14-18",O25 ="榮10-18",O25 ="榮06-18",O25 ="病14-18"  ),OR(  P25 ="x",P25="補",P25="婚",P25="公",P25="病",P25="事",P25="x"  ), $AP25 =""),"18放早走",  IF(  AND(  OR(  O25 =""),OR(  P25 ="x",P25="補",P25="婚",P25="公",P25="病",P25="事",P25="x榮*",P25="榮",P25="榮-22"  ), $AP25 =""),"18放",  IF(  AND(  OR(  O25="當日退伍"  ),OR(  P25="退伍",P25="退", P25=""  ), $AP25 =""),"當日退伍",  IF(AND(  OR(O25="退",O25="退伍" ), OR(P25="退",P25="退伍" ), $AP25 =""),"退伍","全日勤"  )  )  )  )  )  )  )  )  )  )  ),"")</f>
        <v>18收</v>
      </c>
      <c r="P124" s="65" t="str">
        <f ca="1">IF(   (ROW(BB25)-1)&lt;=暫1!$B$2,           IF(  AND(  OR(  P25="x",P25="補"  ), OR(  Q25 ="x",Q25="補",Q25="x榮18-22",Q25="x公18-22",Q25="x榮22-08"  ), $AP25 =""),"全日休",  IF(  AND(  OR(  P25="x",P25="病"  ), OR(  Q25 ="病"  ), $AP25 =""),"病(事)假",  IF(  AND(  OR(  P25="x",P25="補"  ), OR(  Q25 ="補"  ), $AP25 =""),"補休",  IF(  AND(  OR(  P25="x",P25="喪"  ), OR(  Q25 ="喪"  ), $AP25 =""),"喪假",  IF(  AND(  OR(  P25="x",P25="婚",P25="產"  ), OR(  Q25 ="婚",Q25="產"  ), $AP25 =""),"婚(產)假",  IF(  AND(  OR(  P25="x",P25="公"  ), OR(  Q25 ="公"  ), $AP25 =""),"公假",  IF(  AND(  OR(  P25="x",P25="補",P25="婚",P25="公",P25="病",P25="事",P25="x榮18-22"  ),OR(Q25=""), $AP25 =""  ),"18收",  IF(  AND(  OR(  P25 ="榮14-18",P25 ="榮10-18",P25 ="榮06-18",P25 ="病14-18"  ),OR(  Q25 ="x",Q25="補",Q25="婚",Q25="公",Q25="病",Q25="事",Q25="x"  ), $AP25 =""),"18放早走",  IF(  AND(  OR(  P25 =""),OR(  Q25 ="x",Q25="補",Q25="婚",Q25="公",Q25="病",Q25="事",Q25="x榮*",Q25="榮",Q25="榮-22"  ), $AP25 =""),"18放",  IF(  AND(  OR(  P25="當日退伍"  ),OR(  Q25="退伍",Q25="退", Q25=""  ), $AP25 =""),"當日退伍",  IF(AND(  OR(P25="退",P25="退伍" ), OR(Q25="退",Q25="退伍" ), $AP25 =""),"退伍","全日勤"  )  )  )  )  )  )  )  )  )  )  ),"")</f>
        <v>全日勤</v>
      </c>
      <c r="Q124" s="65" t="str">
        <f ca="1">IF(   (ROW(BC25)-1)&lt;=暫1!$B$2,           IF(  AND(  OR(  Q25="x",Q25="補"  ), OR(  R25 ="x",R25="補",R25="x榮18-22",R25="x公18-22",R25="x榮22-08"  ), $AP25 =""),"全日休",  IF(  AND(  OR(  Q25="x",Q25="病"  ), OR(  R25 ="病"  ), $AP25 =""),"病(事)假",  IF(  AND(  OR(  Q25="x",Q25="補"  ), OR(  R25 ="補"  ), $AP25 =""),"補休",  IF(  AND(  OR(  Q25="x",Q25="喪"  ), OR(  R25 ="喪"  ), $AP25 =""),"喪假",  IF(  AND(  OR(  Q25="x",Q25="婚",Q25="產"  ), OR(  R25 ="婚",R25="產"  ), $AP25 =""),"婚(產)假",  IF(  AND(  OR(  Q25="x",Q25="公"  ), OR(  R25 ="公"  ), $AP25 =""),"公假",  IF(  AND(  OR(  Q25="x",Q25="補",Q25="婚",Q25="公",Q25="病",Q25="事",Q25="x榮18-22"  ),OR(R25=""), $AP25 =""  ),"18收",  IF(  AND(  OR(  Q25 ="榮14-18",Q25 ="榮10-18",Q25 ="榮06-18",Q25 ="病14-18"  ),OR(  R25 ="x",R25="補",R25="婚",R25="公",R25="病",R25="事",R25="x"  ), $AP25 =""),"18放早走",  IF(  AND(  OR(  Q25 =""),OR(  R25 ="x",R25="補",R25="婚",R25="公",R25="病",R25="事",R25="x榮*",R25="榮",R25="榮-22"  ), $AP25 =""),"18放",  IF(  AND(  OR(  Q25="當日退伍"  ),OR(  R25="退伍",R25="退", R25=""  ), $AP25 =""),"當日退伍",  IF(AND(  OR(Q25="退",Q25="退伍" ), OR(R25="退",R25="退伍" ), $AP25 =""),"退伍","全日勤"  )  )  )  )  )  )  )  )  )  )  ),"")</f>
        <v>全日勤</v>
      </c>
      <c r="R124" s="65" t="str">
        <f ca="1">IF(   (ROW(BD25)-1)&lt;=暫1!$B$2,           IF(  AND(  OR(  R25="x",R25="補"  ), OR(  S25 ="x",S25="補",S25="x榮18-22",S25="x公18-22",S25="x榮22-08"  ), $AP25 =""),"全日休",  IF(  AND(  OR(  R25="x",R25="病"  ), OR(  S25 ="病"  ), $AP25 =""),"病(事)假",  IF(  AND(  OR(  R25="x",R25="補"  ), OR(  S25 ="補"  ), $AP25 =""),"補休",  IF(  AND(  OR(  R25="x",R25="喪"  ), OR(  S25 ="喪"  ), $AP25 =""),"喪假",  IF(  AND(  OR(  R25="x",R25="婚",R25="產"  ), OR(  S25 ="婚",S25="產"  ), $AP25 =""),"婚(產)假",  IF(  AND(  OR(  R25="x",R25="公"  ), OR(  S25 ="公"  ), $AP25 =""),"公假",  IF(  AND(  OR(  R25="x",R25="補",R25="婚",R25="公",R25="病",R25="事",R25="x榮18-22"  ),OR(S25=""), $AP25 =""  ),"18收",  IF(  AND(  OR(  R25 ="榮14-18",R25 ="榮10-18",R25 ="榮06-18",R25 ="病14-18"  ),OR(  S25 ="x",S25="補",S25="婚",S25="公",S25="病",S25="事",S25="x"  ), $AP25 =""),"18放早走",  IF(  AND(  OR(  R25 =""),OR(  S25 ="x",S25="補",S25="婚",S25="公",S25="病",S25="事",S25="x榮*",S25="榮",S25="榮-22"  ), $AP25 =""),"18放",  IF(  AND(  OR(  R25="當日退伍"  ),OR(  S25="退伍",S25="退", S25=""  ), $AP25 =""),"當日退伍",  IF(AND(  OR(R25="退",R25="退伍" ), OR(S25="退",S25="退伍" ), $AP25 =""),"退伍","全日勤"  )  )  )  )  )  )  )  )  )  )  ),"")</f>
        <v>全日勤</v>
      </c>
      <c r="S124" s="65" t="str">
        <f ca="1">IF(   (ROW(BE25)-1)&lt;=暫1!$B$2,           IF(  AND(  OR(  S25="x",S25="補"  ), OR(  T25 ="x",T25="補",T25="x榮18-22",T25="x公18-22",T25="x榮22-08"  ), $AP25 =""),"全日休",  IF(  AND(  OR(  S25="x",S25="病"  ), OR(  T25 ="病"  ), $AP25 =""),"病(事)假",  IF(  AND(  OR(  S25="x",S25="補"  ), OR(  T25 ="補"  ), $AP25 =""),"補休",  IF(  AND(  OR(  S25="x",S25="喪"  ), OR(  T25 ="喪"  ), $AP25 =""),"喪假",  IF(  AND(  OR(  S25="x",S25="婚",S25="產"  ), OR(  T25 ="婚",T25="產"  ), $AP25 =""),"婚(產)假",  IF(  AND(  OR(  S25="x",S25="公"  ), OR(  T25 ="公"  ), $AP25 =""),"公假",  IF(  AND(  OR(  S25="x",S25="補",S25="婚",S25="公",S25="病",S25="事",S25="x榮18-22"  ),OR(T25=""), $AP25 =""  ),"18收",  IF(  AND(  OR(  S25 ="榮14-18",S25 ="榮10-18",S25 ="榮06-18",S25 ="病14-18"  ),OR(  T25 ="x",T25="補",T25="婚",T25="公",T25="病",T25="事",T25="x"  ), $AP25 =""),"18放早走",  IF(  AND(  OR(  S25 =""),OR(  T25 ="x",T25="補",T25="婚",T25="公",T25="病",T25="事",T25="x榮*",T25="榮",T25="榮-22"  ), $AP25 =""),"18放",  IF(  AND(  OR(  S25="當日退伍"  ),OR(  T25="退伍",T25="退", T25=""  ), $AP25 =""),"當日退伍",  IF(AND(  OR(S25="退",S25="退伍" ), OR(T25="退",T25="退伍" ), $AP25 =""),"退伍","全日勤"  )  )  )  )  )  )  )  )  )  )  ),"")</f>
        <v>全日勤</v>
      </c>
      <c r="T124" s="65" t="str">
        <f ca="1">IF(   (ROW(BF25)-1)&lt;=暫1!$B$2,           IF(  AND(  OR(  T25="x",T25="補"  ), OR(  U25 ="x",U25="補",U25="x榮18-22",U25="x公18-22",U25="x榮22-08"  ), $AP25 =""),"全日休",  IF(  AND(  OR(  T25="x",T25="病"  ), OR(  U25 ="病"  ), $AP25 =""),"病(事)假",  IF(  AND(  OR(  T25="x",T25="補"  ), OR(  U25 ="補"  ), $AP25 =""),"補休",  IF(  AND(  OR(  T25="x",T25="喪"  ), OR(  U25 ="喪"  ), $AP25 =""),"喪假",  IF(  AND(  OR(  T25="x",T25="婚",T25="產"  ), OR(  U25 ="婚",U25="產"  ), $AP25 =""),"婚(產)假",  IF(  AND(  OR(  T25="x",T25="公"  ), OR(  U25 ="公"  ), $AP25 =""),"公假",  IF(  AND(  OR(  T25="x",T25="補",T25="婚",T25="公",T25="病",T25="事",T25="x榮18-22"  ),OR(U25=""), $AP25 =""  ),"18收",  IF(  AND(  OR(  T25 ="榮14-18",T25 ="榮10-18",T25 ="榮06-18",T25 ="病14-18"  ),OR(  U25 ="x",U25="補",U25="婚",U25="公",U25="病",U25="事",U25="x"  ), $AP25 =""),"18放早走",  IF(  AND(  OR(  T25 =""),OR(  U25 ="x",U25="補",U25="婚",U25="公",U25="病",U25="事",U25="x榮*",U25="榮",U25="榮-22"  ), $AP25 =""),"18放",  IF(  AND(  OR(  T25="當日退伍"  ),OR(  U25="退伍",U25="退", U25=""  ), $AP25 =""),"當日退伍",  IF(AND(  OR(T25="退",T25="退伍" ), OR(U25="退",U25="退伍" ), $AP25 =""),"退伍","全日勤"  )  )  )  )  )  )  )  )  )  )  ),"")</f>
        <v>全日勤</v>
      </c>
      <c r="U124" s="65" t="str">
        <f ca="1">IF(   (ROW(BG25)-1)&lt;=暫1!$B$2,           IF(  AND(  OR(  U25="x",U25="補"  ), OR(  V25 ="x",V25="補",V25="x榮18-22",V25="x公18-22",V25="x榮22-08"  ), $AP25 =""),"全日休",  IF(  AND(  OR(  U25="x",U25="病"  ), OR(  V25 ="病"  ), $AP25 =""),"病(事)假",  IF(  AND(  OR(  U25="x",U25="補"  ), OR(  V25 ="補"  ), $AP25 =""),"補休",  IF(  AND(  OR(  U25="x",U25="喪"  ), OR(  V25 ="喪"  ), $AP25 =""),"喪假",  IF(  AND(  OR(  U25="x",U25="婚",U25="產"  ), OR(  V25 ="婚",V25="產"  ), $AP25 =""),"婚(產)假",  IF(  AND(  OR(  U25="x",U25="公"  ), OR(  V25 ="公"  ), $AP25 =""),"公假",  IF(  AND(  OR(  U25="x",U25="補",U25="婚",U25="公",U25="病",U25="事",U25="x榮18-22"  ),OR(V25=""), $AP25 =""  ),"18收",  IF(  AND(  OR(  U25 ="榮14-18",U25 ="榮10-18",U25 ="榮06-18",U25 ="病14-18"  ),OR(  V25 ="x",V25="補",V25="婚",V25="公",V25="病",V25="事",V25="x"  ), $AP25 =""),"18放早走",  IF(  AND(  OR(  U25 =""),OR(  V25 ="x",V25="補",V25="婚",V25="公",V25="病",V25="事",V25="x榮*",V25="榮",V25="榮-22"  ), $AP25 =""),"18放",  IF(  AND(  OR(  U25="當日退伍"  ),OR(  V25="退伍",V25="退", V25=""  ), $AP25 =""),"當日退伍",  IF(AND(  OR(U25="退",U25="退伍" ), OR(V25="退",V25="退伍" ), $AP25 =""),"退伍","全日勤"  )  )  )  )  )  )  )  )  )  )  ),"")</f>
        <v>全日勤</v>
      </c>
      <c r="V124" s="65" t="str">
        <f ca="1">IF(   (ROW(BH25)-1)&lt;=暫1!$B$2,           IF(  AND(  OR(  V25="x",V25="補"  ), OR(  W25 ="x",W25="補",W25="x榮18-22",W25="x公18-22",W25="x榮22-08"  ), $AP25 =""),"全日休",  IF(  AND(  OR(  V25="x",V25="病"  ), OR(  W25 ="病"  ), $AP25 =""),"病(事)假",  IF(  AND(  OR(  V25="x",V25="補"  ), OR(  W25 ="補"  ), $AP25 =""),"補休",  IF(  AND(  OR(  V25="x",V25="喪"  ), OR(  W25 ="喪"  ), $AP25 =""),"喪假",  IF(  AND(  OR(  V25="x",V25="婚",V25="產"  ), OR(  W25 ="婚",W25="產"  ), $AP25 =""),"婚(產)假",  IF(  AND(  OR(  V25="x",V25="公"  ), OR(  W25 ="公"  ), $AP25 =""),"公假",  IF(  AND(  OR(  V25="x",V25="補",V25="婚",V25="公",V25="病",V25="事",V25="x榮18-22"  ),OR(W25=""), $AP25 =""  ),"18收",  IF(  AND(  OR(  V25 ="榮14-18",V25 ="榮10-18",V25 ="榮06-18",V25 ="病14-18"  ),OR(  W25 ="x",W25="補",W25="婚",W25="公",W25="病",W25="事",W25="x"  ), $AP25 =""),"18放早走",  IF(  AND(  OR(  V25 =""),OR(  W25 ="x",W25="補",W25="婚",W25="公",W25="病",W25="事",W25="x榮*",W25="榮",W25="榮-22"  ), $AP25 =""),"18放",  IF(  AND(  OR(  V25="當日退伍"  ),OR(  W25="退伍",W25="退", W25=""  ), $AP25 =""),"當日退伍",  IF(AND(  OR(V25="退",V25="退伍" ), OR(W25="退",W25="退伍" ), $AP25 =""),"退伍","全日勤"  )  )  )  )  )  )  )  )  )  )  ),"")</f>
        <v>全日勤</v>
      </c>
      <c r="W124" s="65" t="str">
        <f ca="1">IF(   (ROW(BI25)-1)&lt;=暫1!$B$2,           IF(  AND(  OR(  W25="x",W25="補"  ), OR(  X25 ="x",X25="補",X25="x榮18-22",X25="x公18-22",X25="x榮22-08"  ), $AP25 =""),"全日休",  IF(  AND(  OR(  W25="x",W25="病"  ), OR(  X25 ="病"  ), $AP25 =""),"病(事)假",  IF(  AND(  OR(  W25="x",W25="補"  ), OR(  X25 ="補"  ), $AP25 =""),"補休",  IF(  AND(  OR(  W25="x",W25="喪"  ), OR(  X25 ="喪"  ), $AP25 =""),"喪假",  IF(  AND(  OR(  W25="x",W25="婚",W25="產"  ), OR(  X25 ="婚",X25="產"  ), $AP25 =""),"婚(產)假",  IF(  AND(  OR(  W25="x",W25="公"  ), OR(  X25 ="公"  ), $AP25 =""),"公假",  IF(  AND(  OR(  W25="x",W25="補",W25="婚",W25="公",W25="病",W25="事",W25="x榮18-22"  ),OR(X25=""), $AP25 =""  ),"18收",  IF(  AND(  OR(  W25 ="榮14-18",W25 ="榮10-18",W25 ="榮06-18",W25 ="病14-18"  ),OR(  X25 ="x",X25="補",X25="婚",X25="公",X25="病",X25="事",X25="x"  ), $AP25 =""),"18放早走",  IF(  AND(  OR(  W25 =""),OR(  X25 ="x",X25="補",X25="婚",X25="公",X25="病",X25="事",X25="x榮*",X25="榮",X25="榮-22"  ), $AP25 =""),"18放",  IF(  AND(  OR(  W25="當日退伍"  ),OR(  X25="退伍",X25="退", X25=""  ), $AP25 =""),"當日退伍",  IF(AND(  OR(W25="退",W25="退伍" ), OR(X25="退",X25="退伍" ), $AP25 =""),"退伍","全日勤"  )  )  )  )  )  )  )  )  )  )  ),"")</f>
        <v>全日勤</v>
      </c>
      <c r="X124" s="65" t="str">
        <f ca="1">IF(   (ROW(BJ25)-1)&lt;=暫1!$B$2,           IF(  AND(  OR(  X25="x",X25="補"  ), OR(  Y25 ="x",Y25="補",Y25="x榮18-22",Y25="x公18-22",Y25="x榮22-08"  ), $AP25 =""),"全日休",  IF(  AND(  OR(  X25="x",X25="病"  ), OR(  Y25 ="病"  ), $AP25 =""),"病(事)假",  IF(  AND(  OR(  X25="x",X25="補"  ), OR(  Y25 ="補"  ), $AP25 =""),"補休",  IF(  AND(  OR(  X25="x",X25="喪"  ), OR(  Y25 ="喪"  ), $AP25 =""),"喪假",  IF(  AND(  OR(  X25="x",X25="婚",X25="產"  ), OR(  Y25 ="婚",Y25="產"  ), $AP25 =""),"婚(產)假",  IF(  AND(  OR(  X25="x",X25="公"  ), OR(  Y25 ="公"  ), $AP25 =""),"公假",  IF(  AND(  OR(  X25="x",X25="補",X25="婚",X25="公",X25="病",X25="事",X25="x榮18-22"  ),OR(Y25=""), $AP25 =""  ),"18收",  IF(  AND(  OR(  X25 ="榮14-18",X25 ="榮10-18",X25 ="榮06-18",X25 ="病14-18"  ),OR(  Y25 ="x",Y25="補",Y25="婚",Y25="公",Y25="病",Y25="事",Y25="x"  ), $AP25 =""),"18放早走",  IF(  AND(  OR(  X25 =""),OR(  Y25 ="x",Y25="補",Y25="婚",Y25="公",Y25="病",Y25="事",Y25="x榮*",Y25="榮",Y25="榮-22"  ), $AP25 =""),"18放",  IF(  AND(  OR(  X25="當日退伍"  ),OR(  Y25="退伍",Y25="退", Y25=""  ), $AP25 =""),"當日退伍",  IF(AND(  OR(X25="退",X25="退伍" ), OR(Y25="退",Y25="退伍" ), $AP25 =""),"退伍","全日勤"  )  )  )  )  )  )  )  )  )  )  ),"")</f>
        <v>全日勤</v>
      </c>
      <c r="Y124" s="65" t="str">
        <f ca="1">IF(   (ROW(BK25)-1)&lt;=暫1!$B$2,           IF(  AND(  OR(  Y25="x",Y25="補"  ), OR(  Z25 ="x",Z25="補",Z25="x榮18-22",Z25="x公18-22",Z25="x榮22-08"  ), $AP25 =""),"全日休",  IF(  AND(  OR(  Y25="x",Y25="病"  ), OR(  Z25 ="病"  ), $AP25 =""),"病(事)假",  IF(  AND(  OR(  Y25="x",Y25="補"  ), OR(  Z25 ="補"  ), $AP25 =""),"補休",  IF(  AND(  OR(  Y25="x",Y25="喪"  ), OR(  Z25 ="喪"  ), $AP25 =""),"喪假",  IF(  AND(  OR(  Y25="x",Y25="婚",Y25="產"  ), OR(  Z25 ="婚",Z25="產"  ), $AP25 =""),"婚(產)假",  IF(  AND(  OR(  Y25="x",Y25="公"  ), OR(  Z25 ="公"  ), $AP25 =""),"公假",  IF(  AND(  OR(  Y25="x",Y25="補",Y25="婚",Y25="公",Y25="病",Y25="事",Y25="x榮18-22"  ),OR(Z25=""), $AP25 =""  ),"18收",  IF(  AND(  OR(  Y25 ="榮14-18",Y25 ="榮10-18",Y25 ="榮06-18",Y25 ="病14-18"  ),OR(  Z25 ="x",Z25="補",Z25="婚",Z25="公",Z25="病",Z25="事",Z25="x"  ), $AP25 =""),"18放早走",  IF(  AND(  OR(  Y25 =""),OR(  Z25 ="x",Z25="補",Z25="婚",Z25="公",Z25="病",Z25="事",Z25="x榮*",Z25="榮",Z25="榮-22"  ), $AP25 =""),"18放",  IF(  AND(  OR(  Y25="當日退伍"  ),OR(  Z25="退伍",Z25="退", Z25=""  ), $AP25 =""),"當日退伍",  IF(AND(  OR(Y25="退",Y25="退伍" ), OR(Z25="退",Z25="退伍" ), $AP25 =""),"退伍","全日勤"  )  )  )  )  )  )  )  )  )  )  ),"")</f>
        <v>全日休</v>
      </c>
      <c r="Z124" s="65" t="str">
        <f ca="1">IF(   (ROW(BL25)-1)&lt;=暫1!$B$2,           IF(  AND(  OR(  Z25="x",Z25="補"  ), OR(  AA25 ="x",AA25="補",AA25="x榮18-22",AA25="x公18-22",AA25="x榮22-08"  ), $AP25 =""),"全日休",  IF(  AND(  OR(  Z25="x",Z25="病"  ), OR(  AA25 ="病"  ), $AP25 =""),"病(事)假",  IF(  AND(  OR(  Z25="x",Z25="補"  ), OR(  AA25 ="補"  ), $AP25 =""),"補休",  IF(  AND(  OR(  Z25="x",Z25="喪"  ), OR(  AA25 ="喪"  ), $AP25 =""),"喪假",  IF(  AND(  OR(  Z25="x",Z25="婚",Z25="產"  ), OR(  AA25 ="婚",AA25="產"  ), $AP25 =""),"婚(產)假",  IF(  AND(  OR(  Z25="x",Z25="公"  ), OR(  AA25 ="公"  ), $AP25 =""),"公假",  IF(  AND(  OR(  Z25="x",Z25="補",Z25="婚",Z25="公",Z25="病",Z25="事",Z25="x榮18-22"  ),OR(AA25=""), $AP25 =""  ),"18收",  IF(  AND(  OR(  Z25 ="榮14-18",Z25 ="榮10-18",Z25 ="榮06-18",Z25 ="病14-18"  ),OR(  AA25 ="x",AA25="補",AA25="婚",AA25="公",AA25="病",AA25="事",AA25="x"  ), $AP25 =""),"18放早走",  IF(  AND(  OR(  Z25 =""),OR(  AA25 ="x",AA25="補",AA25="婚",AA25="公",AA25="病",AA25="事",AA25="x榮*",AA25="榮",AA25="榮-22"  ), $AP25 =""),"18放",  IF(  AND(  OR(  Z25="當日退伍"  ),OR(  AA25="退伍",AA25="退", AA25=""  ), $AP25 =""),"當日退伍",  IF(AND(  OR(Z25="退",Z25="退伍" ), OR(AA25="退",AA25="退伍" ), $AP25 =""),"退伍","全日勤"  )  )  )  )  )  )  )  )  )  )  ),"")</f>
        <v>全日休</v>
      </c>
      <c r="AA124" s="65" t="str">
        <f ca="1">IF(   (ROW(BM25)-1)&lt;=暫1!$B$2,           IF(  AND(  OR(  AA25="x",AA25="補"  ), OR(  AB25 ="x",AB25="補",AB25="x榮18-22",AB25="x公18-22",AB25="x榮22-08"  ), $AP25 =""),"全日休",  IF(  AND(  OR(  AA25="x",AA25="病"  ), OR(  AB25 ="病"  ), $AP25 =""),"病(事)假",  IF(  AND(  OR(  AA25="x",AA25="補"  ), OR(  AB25 ="補"  ), $AP25 =""),"補休",  IF(  AND(  OR(  AA25="x",AA25="喪"  ), OR(  AB25 ="喪"  ), $AP25 =""),"喪假",  IF(  AND(  OR(  AA25="x",AA25="婚",AA25="產"  ), OR(  AB25 ="婚",AB25="產"  ), $AP25 =""),"婚(產)假",  IF(  AND(  OR(  AA25="x",AA25="公"  ), OR(  AB25 ="公"  ), $AP25 =""),"公假",  IF(  AND(  OR(  AA25="x",AA25="補",AA25="婚",AA25="公",AA25="病",AA25="事",AA25="x榮18-22"  ),OR(AB25=""), $AP25 =""  ),"18收",  IF(  AND(  OR(  AA25 ="榮14-18",AA25 ="榮10-18",AA25 ="榮06-18",AA25 ="病14-18"  ),OR(  AB25 ="x",AB25="補",AB25="婚",AB25="公",AB25="病",AB25="事",AB25="x"  ), $AP25 =""),"18放早走",  IF(  AND(  OR(  AA25 =""),OR(  AB25 ="x",AB25="補",AB25="婚",AB25="公",AB25="病",AB25="事",AB25="x榮*",AB25="榮",AB25="榮-22"  ), $AP25 =""),"18放",  IF(  AND(  OR(  AA25="當日退伍"  ),OR(  AB25="退伍",AB25="退", AB25=""  ), $AP25 =""),"當日退伍",  IF(AND(  OR(AA25="退",AA25="退伍" ), OR(AB25="退",AB25="退伍" ), $AP25 =""),"退伍","全日勤"  )  )  )  )  )  )  )  )  )  )  ),"")</f>
        <v>18收</v>
      </c>
      <c r="AB124" s="65" t="str">
        <f ca="1">IF(   (ROW(BN25)-1)&lt;=暫1!$B$2,           IF(  AND(  OR(  AB25="x",AB25="補"  ), OR(  AC25 ="x",AC25="補",AC25="x榮18-22",AC25="x公18-22",AC25="x榮22-08"  ), $AP25 =""),"全日休",  IF(  AND(  OR(  AB25="x",AB25="病"  ), OR(  AC25 ="病"  ), $AP25 =""),"病(事)假",  IF(  AND(  OR(  AB25="x",AB25="補"  ), OR(  AC25 ="補"  ), $AP25 =""),"補休",  IF(  AND(  OR(  AB25="x",AB25="喪"  ), OR(  AC25 ="喪"  ), $AP25 =""),"喪假",  IF(  AND(  OR(  AB25="x",AB25="婚",AB25="產"  ), OR(  AC25 ="婚",AC25="產"  ), $AP25 =""),"婚(產)假",  IF(  AND(  OR(  AB25="x",AB25="公"  ), OR(  AC25 ="公"  ), $AP25 =""),"公假",  IF(  AND(  OR(  AB25="x",AB25="補",AB25="婚",AB25="公",AB25="病",AB25="事",AB25="x榮18-22"  ),OR(AC25=""), $AP25 =""  ),"18收",  IF(  AND(  OR(  AB25 ="榮14-18",AB25 ="榮10-18",AB25 ="榮06-18",AB25 ="病14-18"  ),OR(  AC25 ="x",AC25="補",AC25="婚",AC25="公",AC25="病",AC25="事",AC25="x"  ), $AP25 =""),"18放早走",  IF(  AND(  OR(  AB25 =""),OR(  AC25 ="x",AC25="補",AC25="婚",AC25="公",AC25="病",AC25="事",AC25="x榮*",AC25="榮",AC25="榮-22"  ), $AP25 =""),"18放",  IF(  AND(  OR(  AB25="當日退伍"  ),OR(  AC25="退伍",AC25="退", AC25=""  ), $AP25 =""),"當日退伍",  IF(AND(  OR(AB25="退",AB25="退伍" ), OR(AC25="退",AC25="退伍" ), $AP25 =""),"退伍","全日勤"  )  )  )  )  )  )  )  )  )  )  ),"")</f>
        <v>全日勤</v>
      </c>
      <c r="AC124" s="65" t="str">
        <f ca="1">IF(   (ROW(BO25)-1)&lt;=暫1!$B$2,           IF(  AND(  OR(  AC25="x",AC25="補"  ), OR(  AD25 ="x",AD25="補",AD25="x榮18-22",AD25="x公18-22",AD25="x榮22-08"  ), $AP25 =""),"全日休",  IF(  AND(  OR(  AC25="x",AC25="病"  ), OR(  AD25 ="病"  ), $AP25 =""),"病(事)假",  IF(  AND(  OR(  AC25="x",AC25="補"  ), OR(  AD25 ="補"  ), $AP25 =""),"補休",  IF(  AND(  OR(  AC25="x",AC25="喪"  ), OR(  AD25 ="喪"  ), $AP25 =""),"喪假",  IF(  AND(  OR(  AC25="x",AC25="婚",AC25="產"  ), OR(  AD25 ="婚",AD25="產"  ), $AP25 =""),"婚(產)假",  IF(  AND(  OR(  AC25="x",AC25="公"  ), OR(  AD25 ="公"  ), $AP25 =""),"公假",  IF(  AND(  OR(  AC25="x",AC25="補",AC25="婚",AC25="公",AC25="病",AC25="事",AC25="x榮18-22"  ),OR(AD25=""), $AP25 =""  ),"18收",  IF(  AND(  OR(  AC25 ="榮14-18",AC25 ="榮10-18",AC25 ="榮06-18",AC25 ="病14-18"  ),OR(  AD25 ="x",AD25="補",AD25="婚",AD25="公",AD25="病",AD25="事",AD25="x"  ), $AP25 =""),"18放早走",  IF(  AND(  OR(  AC25 =""),OR(  AD25 ="x",AD25="補",AD25="婚",AD25="公",AD25="病",AD25="事",AD25="x榮*",AD25="榮",AD25="榮-22"  ), $AP25 =""),"18放",  IF(  AND(  OR(  AC25="當日退伍"  ),OR(  AD25="退伍",AD25="退", AD25=""  ), $AP25 =""),"當日退伍",  IF(AND(  OR(AC25="退",AC25="退伍" ), OR(AD25="退",AD25="退伍" ), $AP25 =""),"退伍","全日勤"  )  )  )  )  )  )  )  )  )  )  ),"")</f>
        <v>全日勤</v>
      </c>
      <c r="AD124" s="65" t="str">
        <f ca="1">IF(   (ROW(BP25)-1)&lt;=暫1!$B$2,           IF(  AND(  OR(  AD25="x",AD25="補"  ), OR(  AE25 ="x",AE25="補",AE25="x榮18-22",AE25="x公18-22",AE25="x榮22-08"  ), $AP25 =""),"全日休",  IF(  AND(  OR(  AD25="x",AD25="病"  ), OR(  AE25 ="病"  ), $AP25 =""),"病(事)假",  IF(  AND(  OR(  AD25="x",AD25="補"  ), OR(  AE25 ="補"  ), $AP25 =""),"補休",  IF(  AND(  OR(  AD25="x",AD25="喪"  ), OR(  AE25 ="喪"  ), $AP25 =""),"喪假",  IF(  AND(  OR(  AD25="x",AD25="婚",AD25="產"  ), OR(  AE25 ="婚",AE25="產"  ), $AP25 =""),"婚(產)假",  IF(  AND(  OR(  AD25="x",AD25="公"  ), OR(  AE25 ="公"  ), $AP25 =""),"公假",  IF(  AND(  OR(  AD25="x",AD25="補",AD25="婚",AD25="公",AD25="病",AD25="事",AD25="x榮18-22"  ),OR(AE25=""), $AP25 =""  ),"18收",  IF(  AND(  OR(  AD25 ="榮14-18",AD25 ="榮10-18",AD25 ="榮06-18",AD25 ="病14-18"  ),OR(  AE25 ="x",AE25="補",AE25="婚",AE25="公",AE25="病",AE25="事",AE25="x"  ), $AP25 =""),"18放早走",  IF(  AND(  OR(  AD25 =""),OR(  AE25 ="x",AE25="補",AE25="婚",AE25="公",AE25="病",AE25="事",AE25="x榮*",AE25="榮",AE25="榮-22"  ), $AP25 =""),"18放",  IF(  AND(  OR(  AD25="當日退伍"  ),OR(  AE25="退伍",AE25="退", AE25=""  ), $AP25 =""),"當日退伍",  IF(AND(  OR(AD25="退",AD25="退伍" ), OR(AE25="退",AE25="退伍" ), $AP25 =""),"退伍","全日勤"  )  )  )  )  )  )  )  )  )  )  ),"")</f>
        <v>全日勤</v>
      </c>
      <c r="AE124" s="65" t="str">
        <f ca="1">IF(   (ROW(BQ25)-1)&lt;=暫1!$B$2,           IF(  AND(  OR(  AE25="x",AE25="補"  ), OR(  AF25 ="x",AF25="補",AF25="x榮18-22",AF25="x公18-22",AF25="x榮22-08"  ), $AP25 =""),"全日休",  IF(  AND(  OR(  AE25="x",AE25="病"  ), OR(  AF25 ="病"  ), $AP25 =""),"病(事)假",  IF(  AND(  OR(  AE25="x",AE25="補"  ), OR(  AF25 ="補"  ), $AP25 =""),"補休",  IF(  AND(  OR(  AE25="x",AE25="喪"  ), OR(  AF25 ="喪"  ), $AP25 =""),"喪假",  IF(  AND(  OR(  AE25="x",AE25="婚",AE25="產"  ), OR(  AF25 ="婚",AF25="產"  ), $AP25 =""),"婚(產)假",  IF(  AND(  OR(  AE25="x",AE25="公"  ), OR(  AF25 ="公"  ), $AP25 =""),"公假",  IF(  AND(  OR(  AE25="x",AE25="補",AE25="婚",AE25="公",AE25="病",AE25="事",AE25="x榮18-22"  ),OR(AF25=""), $AP25 =""  ),"18收",  IF(  AND(  OR(  AE25 ="榮14-18",AE25 ="榮10-18",AE25 ="榮06-18",AE25 ="病14-18"  ),OR(  AF25 ="x",AF25="補",AF25="婚",AF25="公",AF25="病",AF25="事",AF25="x"  ), $AP25 =""),"18放早走",  IF(  AND(  OR(  AE25 =""),OR(  AF25 ="x",AF25="補",AF25="婚",AF25="公",AF25="病",AF25="事",AF25="x榮*",AF25="榮",AF25="榮-22"  ), $AP25 =""),"18放",  IF(  AND(  OR(  AE25="當日退伍"  ),OR(  AF25="退伍",AF25="退", AF25=""  ), $AP25 =""),"當日退伍",  IF(AND(  OR(AE25="退",AE25="退伍" ), OR(AF25="退",AF25="退伍" ), $AP25 =""),"退伍","全日勤"  )  )  )  )  )  )  )  )  )  )  ),"")</f>
        <v>全日勤</v>
      </c>
      <c r="AF124" s="65" t="str">
        <f ca="1">IF(   (ROW(BR25)-1)&lt;=暫1!$B$2,           IF(  AND(  OR(  AF25="x",AF25="補"  ), OR(  AG25 ="x",AG25="補",AG25="x榮18-22",AG25="x公18-22",AG25="x榮22-08"  ), $AP25 =""),"全日休",  IF(  AND(  OR(  AF25="x",AF25="病"  ), OR(  AG25 ="病"  ), $AP25 =""),"病(事)假",  IF(  AND(  OR(  AF25="x",AF25="補"  ), OR(  AG25 ="補"  ), $AP25 =""),"補休",  IF(  AND(  OR(  AF25="x",AF25="喪"  ), OR(  AG25 ="喪"  ), $AP25 =""),"喪假",  IF(  AND(  OR(  AF25="x",AF25="婚",AF25="產"  ), OR(  AG25 ="婚",AG25="產"  ), $AP25 =""),"婚(產)假",  IF(  AND(  OR(  AF25="x",AF25="公"  ), OR(  AG25 ="公"  ), $AP25 =""),"公假",  IF(  AND(  OR(  AF25="x",AF25="補",AF25="婚",AF25="公",AF25="病",AF25="事",AF25="x榮18-22"  ),OR(AG25=""), $AP25 =""  ),"18收",  IF(  AND(  OR(  AF25 ="榮14-18",AF25 ="榮10-18",AF25 ="榮06-18",AF25 ="病14-18"  ),OR(  AG25 ="x",AG25="補",AG25="婚",AG25="公",AG25="病",AG25="事",AG25="x"  ), $AP25 =""),"18放早走",  IF(  AND(  OR(  AF25 =""),OR(  AG25 ="x",AG25="補",AG25="婚",AG25="公",AG25="病",AG25="事",AG25="x榮*",AG25="榮",AG25="榮-22"  ), $AP25 =""),"18放",  IF(  AND(  OR(  AF25="當日退伍"  ),OR(  AG25="退伍",AG25="退", AG25=""  ), $AP25 =""),"當日退伍",  IF(AND(  OR(AF25="退",AF25="退伍" ), OR(AG25="退",AG25="退伍" ), $AP25 =""),"退伍","全日勤"  )  )  )  )  )  )  )  )  )  )  ),"")</f>
        <v>全日勤</v>
      </c>
      <c r="AG124" s="65" t="str">
        <f ca="1">IF(   (ROW(BS25)-1)&lt;=暫1!$B$2,           IF(  AND(  OR(  AG25="x",AG25="補"  ), OR(  AH25 ="x",AH25="補",AH25="x榮18-22",AH25="x公18-22",AH25="x榮22-08"  ), $AP25 =""),"全日休",  IF(  AND(  OR(  AG25="x",AG25="病"  ), OR(  AH25 ="病"  ), $AP25 =""),"病(事)假",  IF(  AND(  OR(  AG25="x",AG25="補"  ), OR(  AH25 ="補"  ), $AP25 =""),"補休",  IF(  AND(  OR(  AG25="x",AG25="喪"  ), OR(  AH25 ="喪"  ), $AP25 =""),"喪假",  IF(  AND(  OR(  AG25="x",AG25="婚",AG25="產"  ), OR(  AH25 ="婚",AH25="產"  ), $AP25 =""),"婚(產)假",  IF(  AND(  OR(  AG25="x",AG25="公"  ), OR(  AH25 ="公"  ), $AP25 =""),"公假",  IF(  AND(  OR(  AG25="x",AG25="補",AG25="婚",AG25="公",AG25="病",AG25="事",AG25="x榮18-22"  ),OR(AH25=""), $AP25 =""  ),"18收",  IF(  AND(  OR(  AG25 ="榮14-18",AG25 ="榮10-18",AG25 ="榮06-18",AG25 ="病14-18"  ),OR(  AH25 ="x",AH25="補",AH25="婚",AH25="公",AH25="病",AH25="事",AH25="x"  ), $AP25 =""),"18放早走",  IF(  AND(  OR(  AG25 =""),OR(  AH25 ="x",AH25="補",AH25="婚",AH25="公",AH25="病",AH25="事",AH25="x榮*",AH25="榮",AH25="榮-22"  ), $AP25 =""),"18放",  IF(  AND(  OR(  AG25="當日退伍"  ),OR(  AH25="退伍",AH25="退", AH25=""  ), $AP25 =""),"當日退伍",  IF(AND(  OR(AG25="退",AG25="退伍" ), OR(AH25="退",AH25="退伍" ), $AP25 =""),"退伍","全日勤"  )  )  )  )  )  )  )  )  )  )  ),"")</f>
        <v>全日勤</v>
      </c>
      <c r="AH124" s="65"/>
      <c r="AI124" s="65"/>
      <c r="AJ124" s="65"/>
      <c r="AO124" s="75"/>
      <c r="AP124" s="62"/>
      <c r="AU124" s="62"/>
      <c r="AY124" s="62"/>
      <c r="AZ124" s="62"/>
      <c r="BA124" s="62"/>
    </row>
    <row r="125" spans="1:55" ht="25.5" customHeight="1">
      <c r="A125" s="65">
        <f t="shared" si="14"/>
        <v>25</v>
      </c>
      <c r="B125" s="65" t="str">
        <f t="shared" si="15"/>
        <v>鄭楚平</v>
      </c>
      <c r="C125" s="65" t="str">
        <f ca="1">IF(   (ROW(AO26)-1)&lt;=暫1!$B$2,           IF(  AND(  OR(  C26="x",C26="補"  ), OR(  D26 ="x",D26="補",D26="x榮18-22",D26="x公18-22",D26="x榮22-08"  ), $AP26 =""),"全日休",  IF(  AND(  OR(  C26="x",C26="病"  ), OR(  D26 ="病"  ), $AP26 =""),"病(事)假",  IF(  AND(  OR(  C26="x",C26="補"  ), OR(  D26 ="補"  ), $AP26 =""),"補休",  IF(  AND(  OR(  C26="x",C26="喪"  ), OR(  D26 ="喪"  ), $AP26 =""),"喪假",  IF(  AND(  OR(  C26="x",C26="婚",C26="產"  ), OR(  D26 ="婚",D26="產"  ), $AP26 =""),"婚(產)假",  IF(  AND(  OR(  C26="x",C26="公"  ), OR(  D26 ="公"  ), $AP26 =""),"公假",  IF(  AND(  OR(  C26="x",C26="補",C26="婚",C26="公",C26="病",C26="事",C26="x榮18-22"  ),OR(D26=""), $AP26 =""  ),"18收",  IF(  AND(  OR(  C26 ="榮14-18",C26 ="榮10-18",C26 ="榮06-18",C26 ="病14-18"  ),OR(  D26 ="x",D26="補",D26="婚",D26="公",D26="病",D26="事",D26="x"  ), $AP26 =""),"18放早走",  IF(  AND(  OR(  C26 =""),OR(  D26 ="x",D26="補",D26="婚",D26="公",D26="病",D26="事",D26="x榮*",D26="榮",D26="榮-22"  ), $AP26 =""),"18放",  IF(  AND(  OR(  C26="當日退伍"  ),OR(  D26="退伍",D26="退", D26=""  ), $AP26 =""),"當日退伍",  IF(AND(  OR(C26="退",C26="退伍" ), OR(D26="退",D26="退伍" ), $AP26 =""),"退伍","全日勤"  )  )  )  )  )  )  )  )  )  )  ),"")</f>
        <v>全日勤</v>
      </c>
      <c r="D125" s="65" t="str">
        <f ca="1">IF(   (ROW(AP26)-1)&lt;=暫1!$B$2,           IF(  AND(  OR(  D26="x",D26="補"  ), OR(  E26 ="x",E26="補",E26="x榮18-22",E26="x公18-22",E26="x榮22-08"  ), $AP26 =""),"全日休",  IF(  AND(  OR(  D26="x",D26="病"  ), OR(  E26 ="病"  ), $AP26 =""),"病(事)假",  IF(  AND(  OR(  D26="x",D26="補"  ), OR(  E26 ="補"  ), $AP26 =""),"補休",  IF(  AND(  OR(  D26="x",D26="喪"  ), OR(  E26 ="喪"  ), $AP26 =""),"喪假",  IF(  AND(  OR(  D26="x",D26="婚",D26="產"  ), OR(  E26 ="婚",E26="產"  ), $AP26 =""),"婚(產)假",  IF(  AND(  OR(  D26="x",D26="公"  ), OR(  E26 ="公"  ), $AP26 =""),"公假",  IF(  AND(  OR(  D26="x",D26="補",D26="婚",D26="公",D26="病",D26="事",D26="x榮18-22"  ),OR(E26=""), $AP26 =""  ),"18收",  IF(  AND(  OR(  D26 ="榮14-18",D26 ="榮10-18",D26 ="榮06-18",D26 ="病14-18"  ),OR(  E26 ="x",E26="補",E26="婚",E26="公",E26="病",E26="事",E26="x"  ), $AP26 =""),"18放早走",  IF(  AND(  OR(  D26 =""),OR(  E26 ="x",E26="補",E26="婚",E26="公",E26="病",E26="事",E26="x榮*",E26="榮",E26="榮-22"  ), $AP26 =""),"18放",  IF(  AND(  OR(  D26="當日退伍"  ),OR(  E26="退伍",E26="退", E26=""  ), $AP26 =""),"當日退伍",  IF(AND(  OR(D26="退",D26="退伍" ), OR(E26="退",E26="退伍" ), $AP26 =""),"退伍","全日勤"  )  )  )  )  )  )  )  )  )  )  ),"")</f>
        <v>全日勤</v>
      </c>
      <c r="E125" s="65" t="str">
        <f ca="1">IF(   (ROW(AQ26)-1)&lt;=暫1!$B$2,           IF(  AND(  OR(  E26="x",E26="補"  ), OR(  F26 ="x",F26="補",F26="x榮18-22",F26="x公18-22",F26="x榮22-08"  ), $AP26 =""),"全日休",  IF(  AND(  OR(  E26="x",E26="病"  ), OR(  F26 ="病"  ), $AP26 =""),"病(事)假",  IF(  AND(  OR(  E26="x",E26="補"  ), OR(  F26 ="補"  ), $AP26 =""),"補休",  IF(  AND(  OR(  E26="x",E26="喪"  ), OR(  F26 ="喪"  ), $AP26 =""),"喪假",  IF(  AND(  OR(  E26="x",E26="婚",E26="產"  ), OR(  F26 ="婚",F26="產"  ), $AP26 =""),"婚(產)假",  IF(  AND(  OR(  E26="x",E26="公"  ), OR(  F26 ="公"  ), $AP26 =""),"公假",  IF(  AND(  OR(  E26="x",E26="補",E26="婚",E26="公",E26="病",E26="事",E26="x榮18-22"  ),OR(F26=""), $AP26 =""  ),"18收",  IF(  AND(  OR(  E26 ="榮14-18",E26 ="榮10-18",E26 ="榮06-18",E26 ="病14-18"  ),OR(  F26 ="x",F26="補",F26="婚",F26="公",F26="病",F26="事",F26="x"  ), $AP26 =""),"18放早走",  IF(  AND(  OR(  E26 =""),OR(  F26 ="x",F26="補",F26="婚",F26="公",F26="病",F26="事",F26="x榮*",F26="榮",F26="榮-22"  ), $AP26 =""),"18放",  IF(  AND(  OR(  E26="當日退伍"  ),OR(  F26="退伍",F26="退", F26=""  ), $AP26 =""),"當日退伍",  IF(AND(  OR(E26="退",E26="退伍" ), OR(F26="退",F26="退伍" ), $AP26 =""),"退伍","全日勤"  )  )  )  )  )  )  )  )  )  )  ),"")</f>
        <v>全日勤</v>
      </c>
      <c r="F125" s="65" t="str">
        <f ca="1">IF(   (ROW(AR26)-1)&lt;=暫1!$B$2,           IF(  AND(  OR(  F26="x",F26="補"  ), OR(  G26 ="x",G26="補",G26="x榮18-22",G26="x公18-22",G26="x榮22-08"  ), $AP26 =""),"全日休",  IF(  AND(  OR(  F26="x",F26="病"  ), OR(  G26 ="病"  ), $AP26 =""),"病(事)假",  IF(  AND(  OR(  F26="x",F26="補"  ), OR(  G26 ="補"  ), $AP26 =""),"補休",  IF(  AND(  OR(  F26="x",F26="喪"  ), OR(  G26 ="喪"  ), $AP26 =""),"喪假",  IF(  AND(  OR(  F26="x",F26="婚",F26="產"  ), OR(  G26 ="婚",G26="產"  ), $AP26 =""),"婚(產)假",  IF(  AND(  OR(  F26="x",F26="公"  ), OR(  G26 ="公"  ), $AP26 =""),"公假",  IF(  AND(  OR(  F26="x",F26="補",F26="婚",F26="公",F26="病",F26="事",F26="x榮18-22"  ),OR(G26=""), $AP26 =""  ),"18收",  IF(  AND(  OR(  F26 ="榮14-18",F26 ="榮10-18",F26 ="榮06-18",F26 ="病14-18"  ),OR(  G26 ="x",G26="補",G26="婚",G26="公",G26="病",G26="事",G26="x"  ), $AP26 =""),"18放早走",  IF(  AND(  OR(  F26 =""),OR(  G26 ="x",G26="補",G26="婚",G26="公",G26="病",G26="事",G26="x榮*",G26="榮",G26="榮-22"  ), $AP26 =""),"18放",  IF(  AND(  OR(  F26="當日退伍"  ),OR(  G26="退伍",G26="退", G26=""  ), $AP26 =""),"當日退伍",  IF(AND(  OR(F26="退",F26="退伍" ), OR(G26="退",G26="退伍" ), $AP26 =""),"退伍","全日勤"  )  )  )  )  )  )  )  )  )  )  ),"")</f>
        <v>全日勤</v>
      </c>
      <c r="G125" s="65" t="str">
        <f ca="1">IF(   (ROW(AS26)-1)&lt;=暫1!$B$2,           IF(  AND(  OR(  G26="x",G26="補"  ), OR(  H26 ="x",H26="補",H26="x榮18-22",H26="x公18-22",H26="x榮22-08"  ), $AP26 =""),"全日休",  IF(  AND(  OR(  G26="x",G26="病"  ), OR(  H26 ="病"  ), $AP26 =""),"病(事)假",  IF(  AND(  OR(  G26="x",G26="補"  ), OR(  H26 ="補"  ), $AP26 =""),"補休",  IF(  AND(  OR(  G26="x",G26="喪"  ), OR(  H26 ="喪"  ), $AP26 =""),"喪假",  IF(  AND(  OR(  G26="x",G26="婚",G26="產"  ), OR(  H26 ="婚",H26="產"  ), $AP26 =""),"婚(產)假",  IF(  AND(  OR(  G26="x",G26="公"  ), OR(  H26 ="公"  ), $AP26 =""),"公假",  IF(  AND(  OR(  G26="x",G26="補",G26="婚",G26="公",G26="病",G26="事",G26="x榮18-22"  ),OR(H26=""), $AP26 =""  ),"18收",  IF(  AND(  OR(  G26 ="榮14-18",G26 ="榮10-18",G26 ="榮06-18",G26 ="病14-18"  ),OR(  H26 ="x",H26="補",H26="婚",H26="公",H26="病",H26="事",H26="x"  ), $AP26 =""),"18放早走",  IF(  AND(  OR(  G26 =""),OR(  H26 ="x",H26="補",H26="婚",H26="公",H26="病",H26="事",H26="x榮*",H26="榮",H26="榮-22"  ), $AP26 =""),"18放",  IF(  AND(  OR(  G26="當日退伍"  ),OR(  H26="退伍",H26="退", H26=""  ), $AP26 =""),"當日退伍",  IF(AND(  OR(G26="退",G26="退伍" ), OR(H26="退",H26="退伍" ), $AP26 =""),"退伍","全日勤"  )  )  )  )  )  )  )  )  )  )  ),"")</f>
        <v>18放</v>
      </c>
      <c r="H125" s="65" t="str">
        <f ca="1">IF(   (ROW(AT26)-1)&lt;=暫1!$B$2,           IF(  AND(  OR(  H26="x",H26="補"  ), OR(  I26 ="x",I26="補",I26="x榮18-22",I26="x公18-22",I26="x榮22-08"  ), $AP26 =""),"全日休",  IF(  AND(  OR(  H26="x",H26="病"  ), OR(  I26 ="病"  ), $AP26 =""),"病(事)假",  IF(  AND(  OR(  H26="x",H26="補"  ), OR(  I26 ="補"  ), $AP26 =""),"補休",  IF(  AND(  OR(  H26="x",H26="喪"  ), OR(  I26 ="喪"  ), $AP26 =""),"喪假",  IF(  AND(  OR(  H26="x",H26="婚",H26="產"  ), OR(  I26 ="婚",I26="產"  ), $AP26 =""),"婚(產)假",  IF(  AND(  OR(  H26="x",H26="公"  ), OR(  I26 ="公"  ), $AP26 =""),"公假",  IF(  AND(  OR(  H26="x",H26="補",H26="婚",H26="公",H26="病",H26="事",H26="x榮18-22"  ),OR(I26=""), $AP26 =""  ),"18收",  IF(  AND(  OR(  H26 ="榮14-18",H26 ="榮10-18",H26 ="榮06-18",H26 ="病14-18"  ),OR(  I26 ="x",I26="補",I26="婚",I26="公",I26="病",I26="事",I26="x"  ), $AP26 =""),"18放早走",  IF(  AND(  OR(  H26 =""),OR(  I26 ="x",I26="補",I26="婚",I26="公",I26="病",I26="事",I26="x榮*",I26="榮",I26="榮-22"  ), $AP26 =""),"18放",  IF(  AND(  OR(  H26="當日退伍"  ),OR(  I26="退伍",I26="退", I26=""  ), $AP26 =""),"當日退伍",  IF(AND(  OR(H26="退",H26="退伍" ), OR(I26="退",I26="退伍" ), $AP26 =""),"退伍","全日勤"  )  )  )  )  )  )  )  )  )  )  ),"")</f>
        <v>全日休</v>
      </c>
      <c r="I125" s="65" t="str">
        <f ca="1">IF(   (ROW(AU26)-1)&lt;=暫1!$B$2,           IF(  AND(  OR(  I26="x",I26="補"  ), OR(  J26 ="x",J26="補",J26="x榮18-22",J26="x公18-22",J26="x榮22-08"  ), $AP26 =""),"全日休",  IF(  AND(  OR(  I26="x",I26="病"  ), OR(  J26 ="病"  ), $AP26 =""),"病(事)假",  IF(  AND(  OR(  I26="x",I26="補"  ), OR(  J26 ="補"  ), $AP26 =""),"補休",  IF(  AND(  OR(  I26="x",I26="喪"  ), OR(  J26 ="喪"  ), $AP26 =""),"喪假",  IF(  AND(  OR(  I26="x",I26="婚",I26="產"  ), OR(  J26 ="婚",J26="產"  ), $AP26 =""),"婚(產)假",  IF(  AND(  OR(  I26="x",I26="公"  ), OR(  J26 ="公"  ), $AP26 =""),"公假",  IF(  AND(  OR(  I26="x",I26="補",I26="婚",I26="公",I26="病",I26="事",I26="x榮18-22"  ),OR(J26=""), $AP26 =""  ),"18收",  IF(  AND(  OR(  I26 ="榮14-18",I26 ="榮10-18",I26 ="榮06-18",I26 ="病14-18"  ),OR(  J26 ="x",J26="補",J26="婚",J26="公",J26="病",J26="事",J26="x"  ), $AP26 =""),"18放早走",  IF(  AND(  OR(  I26 =""),OR(  J26 ="x",J26="補",J26="婚",J26="公",J26="病",J26="事",J26="x榮*",J26="榮",J26="榮-22"  ), $AP26 =""),"18放",  IF(  AND(  OR(  I26="當日退伍"  ),OR(  J26="退伍",J26="退", J26=""  ), $AP26 =""),"當日退伍",  IF(AND(  OR(I26="退",I26="退伍" ), OR(J26="退",J26="退伍" ), $AP26 =""),"退伍","全日勤"  )  )  )  )  )  )  )  )  )  )  ),"")</f>
        <v>18收</v>
      </c>
      <c r="J125" s="65" t="str">
        <f ca="1">IF(   (ROW(AV26)-1)&lt;=暫1!$B$2,           IF(  AND(  OR(  J26="x",J26="補"  ), OR(  K26 ="x",K26="補",K26="x榮18-22",K26="x公18-22",K26="x榮22-08"  ), $AP26 =""),"全日休",  IF(  AND(  OR(  J26="x",J26="病"  ), OR(  K26 ="病"  ), $AP26 =""),"病(事)假",  IF(  AND(  OR(  J26="x",J26="補"  ), OR(  K26 ="補"  ), $AP26 =""),"補休",  IF(  AND(  OR(  J26="x",J26="喪"  ), OR(  K26 ="喪"  ), $AP26 =""),"喪假",  IF(  AND(  OR(  J26="x",J26="婚",J26="產"  ), OR(  K26 ="婚",K26="產"  ), $AP26 =""),"婚(產)假",  IF(  AND(  OR(  J26="x",J26="公"  ), OR(  K26 ="公"  ), $AP26 =""),"公假",  IF(  AND(  OR(  J26="x",J26="補",J26="婚",J26="公",J26="病",J26="事",J26="x榮18-22"  ),OR(K26=""), $AP26 =""  ),"18收",  IF(  AND(  OR(  J26 ="榮14-18",J26 ="榮10-18",J26 ="榮06-18",J26 ="病14-18"  ),OR(  K26 ="x",K26="補",K26="婚",K26="公",K26="病",K26="事",K26="x"  ), $AP26 =""),"18放早走",  IF(  AND(  OR(  J26 =""),OR(  K26 ="x",K26="補",K26="婚",K26="公",K26="病",K26="事",K26="x榮*",K26="榮",K26="榮-22"  ), $AP26 =""),"18放",  IF(  AND(  OR(  J26="當日退伍"  ),OR(  K26="退伍",K26="退", K26=""  ), $AP26 =""),"當日退伍",  IF(AND(  OR(J26="退",J26="退伍" ), OR(K26="退",K26="退伍" ), $AP26 =""),"退伍","全日勤"  )  )  )  )  )  )  )  )  )  )  ),"")</f>
        <v>全日勤</v>
      </c>
      <c r="K125" s="65" t="str">
        <f ca="1">IF(   (ROW(AW26)-1)&lt;=暫1!$B$2,           IF(  AND(  OR(  K26="x",K26="補"  ), OR(  L26 ="x",L26="補",L26="x榮18-22",L26="x公18-22",L26="x榮22-08"  ), $AP26 =""),"全日休",  IF(  AND(  OR(  K26="x",K26="病"  ), OR(  L26 ="病"  ), $AP26 =""),"病(事)假",  IF(  AND(  OR(  K26="x",K26="補"  ), OR(  L26 ="補"  ), $AP26 =""),"補休",  IF(  AND(  OR(  K26="x",K26="喪"  ), OR(  L26 ="喪"  ), $AP26 =""),"喪假",  IF(  AND(  OR(  K26="x",K26="婚",K26="產"  ), OR(  L26 ="婚",L26="產"  ), $AP26 =""),"婚(產)假",  IF(  AND(  OR(  K26="x",K26="公"  ), OR(  L26 ="公"  ), $AP26 =""),"公假",  IF(  AND(  OR(  K26="x",K26="補",K26="婚",K26="公",K26="病",K26="事",K26="x榮18-22"  ),OR(L26=""), $AP26 =""  ),"18收",  IF(  AND(  OR(  K26 ="榮14-18",K26 ="榮10-18",K26 ="榮06-18",K26 ="病14-18"  ),OR(  L26 ="x",L26="補",L26="婚",L26="公",L26="病",L26="事",L26="x"  ), $AP26 =""),"18放早走",  IF(  AND(  OR(  K26 =""),OR(  L26 ="x",L26="補",L26="婚",L26="公",L26="病",L26="事",L26="x榮*",L26="榮",L26="榮-22"  ), $AP26 =""),"18放",  IF(  AND(  OR(  K26="當日退伍"  ),OR(  L26="退伍",L26="退", L26=""  ), $AP26 =""),"當日退伍",  IF(AND(  OR(K26="退",K26="退伍" ), OR(L26="退",L26="退伍" ), $AP26 =""),"退伍","全日勤"  )  )  )  )  )  )  )  )  )  )  ),"")</f>
        <v>全日勤</v>
      </c>
      <c r="L125" s="65" t="str">
        <f ca="1">IF(   (ROW(AX26)-1)&lt;=暫1!$B$2,           IF(  AND(  OR(  L26="x",L26="補"  ), OR(  M26 ="x",M26="補",M26="x榮18-22",M26="x公18-22",M26="x榮22-08"  ), $AP26 =""),"全日休",  IF(  AND(  OR(  L26="x",L26="病"  ), OR(  M26 ="病"  ), $AP26 =""),"病(事)假",  IF(  AND(  OR(  L26="x",L26="補"  ), OR(  M26 ="補"  ), $AP26 =""),"補休",  IF(  AND(  OR(  L26="x",L26="喪"  ), OR(  M26 ="喪"  ), $AP26 =""),"喪假",  IF(  AND(  OR(  L26="x",L26="婚",L26="產"  ), OR(  M26 ="婚",M26="產"  ), $AP26 =""),"婚(產)假",  IF(  AND(  OR(  L26="x",L26="公"  ), OR(  M26 ="公"  ), $AP26 =""),"公假",  IF(  AND(  OR(  L26="x",L26="補",L26="婚",L26="公",L26="病",L26="事",L26="x榮18-22"  ),OR(M26=""), $AP26 =""  ),"18收",  IF(  AND(  OR(  L26 ="榮14-18",L26 ="榮10-18",L26 ="榮06-18",L26 ="病14-18"  ),OR(  M26 ="x",M26="補",M26="婚",M26="公",M26="病",M26="事",M26="x"  ), $AP26 =""),"18放早走",  IF(  AND(  OR(  L26 =""),OR(  M26 ="x",M26="補",M26="婚",M26="公",M26="病",M26="事",M26="x榮*",M26="榮",M26="榮-22"  ), $AP26 =""),"18放",  IF(  AND(  OR(  L26="當日退伍"  ),OR(  M26="退伍",M26="退", M26=""  ), $AP26 =""),"當日退伍",  IF(AND(  OR(L26="退",L26="退伍" ), OR(M26="退",M26="退伍" ), $AP26 =""),"退伍","全日勤"  )  )  )  )  )  )  )  )  )  )  ),"")</f>
        <v>全日勤</v>
      </c>
      <c r="M125" s="65" t="str">
        <f ca="1">IF(   (ROW(AY26)-1)&lt;=暫1!$B$2,           IF(  AND(  OR(  M26="x",M26="補"  ), OR(  N26 ="x",N26="補",N26="x榮18-22",N26="x公18-22",N26="x榮22-08"  ), $AP26 =""),"全日休",  IF(  AND(  OR(  M26="x",M26="病"  ), OR(  N26 ="病"  ), $AP26 =""),"病(事)假",  IF(  AND(  OR(  M26="x",M26="補"  ), OR(  N26 ="補"  ), $AP26 =""),"補休",  IF(  AND(  OR(  M26="x",M26="喪"  ), OR(  N26 ="喪"  ), $AP26 =""),"喪假",  IF(  AND(  OR(  M26="x",M26="婚",M26="產"  ), OR(  N26 ="婚",N26="產"  ), $AP26 =""),"婚(產)假",  IF(  AND(  OR(  M26="x",M26="公"  ), OR(  N26 ="公"  ), $AP26 =""),"公假",  IF(  AND(  OR(  M26="x",M26="補",M26="婚",M26="公",M26="病",M26="事",M26="x榮18-22"  ),OR(N26=""), $AP26 =""  ),"18收",  IF(  AND(  OR(  M26 ="榮14-18",M26 ="榮10-18",M26 ="榮06-18",M26 ="病14-18"  ),OR(  N26 ="x",N26="補",N26="婚",N26="公",N26="病",N26="事",N26="x"  ), $AP26 =""),"18放早走",  IF(  AND(  OR(  M26 =""),OR(  N26 ="x",N26="補",N26="婚",N26="公",N26="病",N26="事",N26="x榮*",N26="榮",N26="榮-22"  ), $AP26 =""),"18放",  IF(  AND(  OR(  M26="當日退伍"  ),OR(  N26="退伍",N26="退", N26=""  ), $AP26 =""),"當日退伍",  IF(AND(  OR(M26="退",M26="退伍" ), OR(N26="退",N26="退伍" ), $AP26 =""),"退伍","全日勤"  )  )  )  )  )  )  )  )  )  )  ),"")</f>
        <v>全日勤</v>
      </c>
      <c r="N125" s="65" t="str">
        <f ca="1">IF(   (ROW(AZ26)-1)&lt;=暫1!$B$2,           IF(  AND(  OR(  N26="x",N26="補"  ), OR(  O26 ="x",O26="補",O26="x榮18-22",O26="x公18-22",O26="x榮22-08"  ), $AP26 =""),"全日休",  IF(  AND(  OR(  N26="x",N26="病"  ), OR(  O26 ="病"  ), $AP26 =""),"病(事)假",  IF(  AND(  OR(  N26="x",N26="補"  ), OR(  O26 ="補"  ), $AP26 =""),"補休",  IF(  AND(  OR(  N26="x",N26="喪"  ), OR(  O26 ="喪"  ), $AP26 =""),"喪假",  IF(  AND(  OR(  N26="x",N26="婚",N26="產"  ), OR(  O26 ="婚",O26="產"  ), $AP26 =""),"婚(產)假",  IF(  AND(  OR(  N26="x",N26="公"  ), OR(  O26 ="公"  ), $AP26 =""),"公假",  IF(  AND(  OR(  N26="x",N26="補",N26="婚",N26="公",N26="病",N26="事",N26="x榮18-22"  ),OR(O26=""), $AP26 =""  ),"18收",  IF(  AND(  OR(  N26 ="榮14-18",N26 ="榮10-18",N26 ="榮06-18",N26 ="病14-18"  ),OR(  O26 ="x",O26="補",O26="婚",O26="公",O26="病",O26="事",O26="x"  ), $AP26 =""),"18放早走",  IF(  AND(  OR(  N26 =""),OR(  O26 ="x",O26="補",O26="婚",O26="公",O26="病",O26="事",O26="x榮*",O26="榮",O26="榮-22"  ), $AP26 =""),"18放",  IF(  AND(  OR(  N26="當日退伍"  ),OR(  O26="退伍",O26="退", O26=""  ), $AP26 =""),"當日退伍",  IF(AND(  OR(N26="退",N26="退伍" ), OR(O26="退",O26="退伍" ), $AP26 =""),"退伍","全日勤"  )  )  )  )  )  )  )  )  )  )  ),"")</f>
        <v>18放</v>
      </c>
      <c r="O125" s="65" t="str">
        <f ca="1">IF(   (ROW(BA26)-1)&lt;=暫1!$B$2,           IF(  AND(  OR(  O26="x",O26="補"  ), OR(  P26 ="x",P26="補",P26="x榮18-22",P26="x公18-22",P26="x榮22-08"  ), $AP26 =""),"全日休",  IF(  AND(  OR(  O26="x",O26="病"  ), OR(  P26 ="病"  ), $AP26 =""),"病(事)假",  IF(  AND(  OR(  O26="x",O26="補"  ), OR(  P26 ="補"  ), $AP26 =""),"補休",  IF(  AND(  OR(  O26="x",O26="喪"  ), OR(  P26 ="喪"  ), $AP26 =""),"喪假",  IF(  AND(  OR(  O26="x",O26="婚",O26="產"  ), OR(  P26 ="婚",P26="產"  ), $AP26 =""),"婚(產)假",  IF(  AND(  OR(  O26="x",O26="公"  ), OR(  P26 ="公"  ), $AP26 =""),"公假",  IF(  AND(  OR(  O26="x",O26="補",O26="婚",O26="公",O26="病",O26="事",O26="x榮18-22"  ),OR(P26=""), $AP26 =""  ),"18收",  IF(  AND(  OR(  O26 ="榮14-18",O26 ="榮10-18",O26 ="榮06-18",O26 ="病14-18"  ),OR(  P26 ="x",P26="補",P26="婚",P26="公",P26="病",P26="事",P26="x"  ), $AP26 =""),"18放早走",  IF(  AND(  OR(  O26 =""),OR(  P26 ="x",P26="補",P26="婚",P26="公",P26="病",P26="事",P26="x榮*",P26="榮",P26="榮-22"  ), $AP26 =""),"18放",  IF(  AND(  OR(  O26="當日退伍"  ),OR(  P26="退伍",P26="退", P26=""  ), $AP26 =""),"當日退伍",  IF(AND(  OR(O26="退",O26="退伍" ), OR(P26="退",P26="退伍" ), $AP26 =""),"退伍","全日勤"  )  )  )  )  )  )  )  )  )  )  ),"")</f>
        <v>全日休</v>
      </c>
      <c r="P125" s="65" t="str">
        <f ca="1">IF(   (ROW(BB26)-1)&lt;=暫1!$B$2,           IF(  AND(  OR(  P26="x",P26="補"  ), OR(  Q26 ="x",Q26="補",Q26="x榮18-22",Q26="x公18-22",Q26="x榮22-08"  ), $AP26 =""),"全日休",  IF(  AND(  OR(  P26="x",P26="病"  ), OR(  Q26 ="病"  ), $AP26 =""),"病(事)假",  IF(  AND(  OR(  P26="x",P26="補"  ), OR(  Q26 ="補"  ), $AP26 =""),"補休",  IF(  AND(  OR(  P26="x",P26="喪"  ), OR(  Q26 ="喪"  ), $AP26 =""),"喪假",  IF(  AND(  OR(  P26="x",P26="婚",P26="產"  ), OR(  Q26 ="婚",Q26="產"  ), $AP26 =""),"婚(產)假",  IF(  AND(  OR(  P26="x",P26="公"  ), OR(  Q26 ="公"  ), $AP26 =""),"公假",  IF(  AND(  OR(  P26="x",P26="補",P26="婚",P26="公",P26="病",P26="事",P26="x榮18-22"  ),OR(Q26=""), $AP26 =""  ),"18收",  IF(  AND(  OR(  P26 ="榮14-18",P26 ="榮10-18",P26 ="榮06-18",P26 ="病14-18"  ),OR(  Q26 ="x",Q26="補",Q26="婚",Q26="公",Q26="病",Q26="事",Q26="x"  ), $AP26 =""),"18放早走",  IF(  AND(  OR(  P26 =""),OR(  Q26 ="x",Q26="補",Q26="婚",Q26="公",Q26="病",Q26="事",Q26="x榮*",Q26="榮",Q26="榮-22"  ), $AP26 =""),"18放",  IF(  AND(  OR(  P26="當日退伍"  ),OR(  Q26="退伍",Q26="退", Q26=""  ), $AP26 =""),"當日退伍",  IF(AND(  OR(P26="退",P26="退伍" ), OR(Q26="退",Q26="退伍" ), $AP26 =""),"退伍","全日勤"  )  )  )  )  )  )  )  )  )  )  ),"")</f>
        <v>18收</v>
      </c>
      <c r="Q125" s="65" t="str">
        <f ca="1">IF(   (ROW(BC26)-1)&lt;=暫1!$B$2,           IF(  AND(  OR(  Q26="x",Q26="補"  ), OR(  R26 ="x",R26="補",R26="x榮18-22",R26="x公18-22",R26="x榮22-08"  ), $AP26 =""),"全日休",  IF(  AND(  OR(  Q26="x",Q26="病"  ), OR(  R26 ="病"  ), $AP26 =""),"病(事)假",  IF(  AND(  OR(  Q26="x",Q26="補"  ), OR(  R26 ="補"  ), $AP26 =""),"補休",  IF(  AND(  OR(  Q26="x",Q26="喪"  ), OR(  R26 ="喪"  ), $AP26 =""),"喪假",  IF(  AND(  OR(  Q26="x",Q26="婚",Q26="產"  ), OR(  R26 ="婚",R26="產"  ), $AP26 =""),"婚(產)假",  IF(  AND(  OR(  Q26="x",Q26="公"  ), OR(  R26 ="公"  ), $AP26 =""),"公假",  IF(  AND(  OR(  Q26="x",Q26="補",Q26="婚",Q26="公",Q26="病",Q26="事",Q26="x榮18-22"  ),OR(R26=""), $AP26 =""  ),"18收",  IF(  AND(  OR(  Q26 ="榮14-18",Q26 ="榮10-18",Q26 ="榮06-18",Q26 ="病14-18"  ),OR(  R26 ="x",R26="補",R26="婚",R26="公",R26="病",R26="事",R26="x"  ), $AP26 =""),"18放早走",  IF(  AND(  OR(  Q26 =""),OR(  R26 ="x",R26="補",R26="婚",R26="公",R26="病",R26="事",R26="x榮*",R26="榮",R26="榮-22"  ), $AP26 =""),"18放",  IF(  AND(  OR(  Q26="當日退伍"  ),OR(  R26="退伍",R26="退", R26=""  ), $AP26 =""),"當日退伍",  IF(AND(  OR(Q26="退",Q26="退伍" ), OR(R26="退",R26="退伍" ), $AP26 =""),"退伍","全日勤"  )  )  )  )  )  )  )  )  )  )  ),"")</f>
        <v>全日勤</v>
      </c>
      <c r="R125" s="65" t="str">
        <f ca="1">IF(   (ROW(BD26)-1)&lt;=暫1!$B$2,           IF(  AND(  OR(  R26="x",R26="補"  ), OR(  S26 ="x",S26="補",S26="x榮18-22",S26="x公18-22",S26="x榮22-08"  ), $AP26 =""),"全日休",  IF(  AND(  OR(  R26="x",R26="病"  ), OR(  S26 ="病"  ), $AP26 =""),"病(事)假",  IF(  AND(  OR(  R26="x",R26="補"  ), OR(  S26 ="補"  ), $AP26 =""),"補休",  IF(  AND(  OR(  R26="x",R26="喪"  ), OR(  S26 ="喪"  ), $AP26 =""),"喪假",  IF(  AND(  OR(  R26="x",R26="婚",R26="產"  ), OR(  S26 ="婚",S26="產"  ), $AP26 =""),"婚(產)假",  IF(  AND(  OR(  R26="x",R26="公"  ), OR(  S26 ="公"  ), $AP26 =""),"公假",  IF(  AND(  OR(  R26="x",R26="補",R26="婚",R26="公",R26="病",R26="事",R26="x榮18-22"  ),OR(S26=""), $AP26 =""  ),"18收",  IF(  AND(  OR(  R26 ="榮14-18",R26 ="榮10-18",R26 ="榮06-18",R26 ="病14-18"  ),OR(  S26 ="x",S26="補",S26="婚",S26="公",S26="病",S26="事",S26="x"  ), $AP26 =""),"18放早走",  IF(  AND(  OR(  R26 =""),OR(  S26 ="x",S26="補",S26="婚",S26="公",S26="病",S26="事",S26="x榮*",S26="榮",S26="榮-22"  ), $AP26 =""),"18放",  IF(  AND(  OR(  R26="當日退伍"  ),OR(  S26="退伍",S26="退", S26=""  ), $AP26 =""),"當日退伍",  IF(AND(  OR(R26="退",R26="退伍" ), OR(S26="退",S26="退伍" ), $AP26 =""),"退伍","全日勤"  )  )  )  )  )  )  )  )  )  )  ),"")</f>
        <v>全日勤</v>
      </c>
      <c r="S125" s="65" t="str">
        <f ca="1">IF(   (ROW(BE26)-1)&lt;=暫1!$B$2,           IF(  AND(  OR(  S26="x",S26="補"  ), OR(  T26 ="x",T26="補",T26="x榮18-22",T26="x公18-22",T26="x榮22-08"  ), $AP26 =""),"全日休",  IF(  AND(  OR(  S26="x",S26="病"  ), OR(  T26 ="病"  ), $AP26 =""),"病(事)假",  IF(  AND(  OR(  S26="x",S26="補"  ), OR(  T26 ="補"  ), $AP26 =""),"補休",  IF(  AND(  OR(  S26="x",S26="喪"  ), OR(  T26 ="喪"  ), $AP26 =""),"喪假",  IF(  AND(  OR(  S26="x",S26="婚",S26="產"  ), OR(  T26 ="婚",T26="產"  ), $AP26 =""),"婚(產)假",  IF(  AND(  OR(  S26="x",S26="公"  ), OR(  T26 ="公"  ), $AP26 =""),"公假",  IF(  AND(  OR(  S26="x",S26="補",S26="婚",S26="公",S26="病",S26="事",S26="x榮18-22"  ),OR(T26=""), $AP26 =""  ),"18收",  IF(  AND(  OR(  S26 ="榮14-18",S26 ="榮10-18",S26 ="榮06-18",S26 ="病14-18"  ),OR(  T26 ="x",T26="補",T26="婚",T26="公",T26="病",T26="事",T26="x"  ), $AP26 =""),"18放早走",  IF(  AND(  OR(  S26 =""),OR(  T26 ="x",T26="補",T26="婚",T26="公",T26="病",T26="事",T26="x榮*",T26="榮",T26="榮-22"  ), $AP26 =""),"18放",  IF(  AND(  OR(  S26="當日退伍"  ),OR(  T26="退伍",T26="退", T26=""  ), $AP26 =""),"當日退伍",  IF(AND(  OR(S26="退",S26="退伍" ), OR(T26="退",T26="退伍" ), $AP26 =""),"退伍","全日勤"  )  )  )  )  )  )  )  )  )  )  ),"")</f>
        <v>18放</v>
      </c>
      <c r="T125" s="65" t="str">
        <f ca="1">IF(   (ROW(BF26)-1)&lt;=暫1!$B$2,           IF(  AND(  OR(  T26="x",T26="補"  ), OR(  U26 ="x",U26="補",U26="x榮18-22",U26="x公18-22",U26="x榮22-08"  ), $AP26 =""),"全日休",  IF(  AND(  OR(  T26="x",T26="病"  ), OR(  U26 ="病"  ), $AP26 =""),"病(事)假",  IF(  AND(  OR(  T26="x",T26="補"  ), OR(  U26 ="補"  ), $AP26 =""),"補休",  IF(  AND(  OR(  T26="x",T26="喪"  ), OR(  U26 ="喪"  ), $AP26 =""),"喪假",  IF(  AND(  OR(  T26="x",T26="婚",T26="產"  ), OR(  U26 ="婚",U26="產"  ), $AP26 =""),"婚(產)假",  IF(  AND(  OR(  T26="x",T26="公"  ), OR(  U26 ="公"  ), $AP26 =""),"公假",  IF(  AND(  OR(  T26="x",T26="補",T26="婚",T26="公",T26="病",T26="事",T26="x榮18-22"  ),OR(U26=""), $AP26 =""  ),"18收",  IF(  AND(  OR(  T26 ="榮14-18",T26 ="榮10-18",T26 ="榮06-18",T26 ="病14-18"  ),OR(  U26 ="x",U26="補",U26="婚",U26="公",U26="病",U26="事",U26="x"  ), $AP26 =""),"18放早走",  IF(  AND(  OR(  T26 =""),OR(  U26 ="x",U26="補",U26="婚",U26="公",U26="病",U26="事",U26="x榮*",U26="榮",U26="榮-22"  ), $AP26 =""),"18放",  IF(  AND(  OR(  T26="當日退伍"  ),OR(  U26="退伍",U26="退", U26=""  ), $AP26 =""),"當日退伍",  IF(AND(  OR(T26="退",T26="退伍" ), OR(U26="退",U26="退伍" ), $AP26 =""),"退伍","全日勤"  )  )  )  )  )  )  )  )  )  )  ),"")</f>
        <v>全日休</v>
      </c>
      <c r="U125" s="65" t="str">
        <f ca="1">IF(   (ROW(BG26)-1)&lt;=暫1!$B$2,           IF(  AND(  OR(  U26="x",U26="補"  ), OR(  V26 ="x",V26="補",V26="x榮18-22",V26="x公18-22",V26="x榮22-08"  ), $AP26 =""),"全日休",  IF(  AND(  OR(  U26="x",U26="病"  ), OR(  V26 ="病"  ), $AP26 =""),"病(事)假",  IF(  AND(  OR(  U26="x",U26="補"  ), OR(  V26 ="補"  ), $AP26 =""),"補休",  IF(  AND(  OR(  U26="x",U26="喪"  ), OR(  V26 ="喪"  ), $AP26 =""),"喪假",  IF(  AND(  OR(  U26="x",U26="婚",U26="產"  ), OR(  V26 ="婚",V26="產"  ), $AP26 =""),"婚(產)假",  IF(  AND(  OR(  U26="x",U26="公"  ), OR(  V26 ="公"  ), $AP26 =""),"公假",  IF(  AND(  OR(  U26="x",U26="補",U26="婚",U26="公",U26="病",U26="事",U26="x榮18-22"  ),OR(V26=""), $AP26 =""  ),"18收",  IF(  AND(  OR(  U26 ="榮14-18",U26 ="榮10-18",U26 ="榮06-18",U26 ="病14-18"  ),OR(  V26 ="x",V26="補",V26="婚",V26="公",V26="病",V26="事",V26="x"  ), $AP26 =""),"18放早走",  IF(  AND(  OR(  U26 =""),OR(  V26 ="x",V26="補",V26="婚",V26="公",V26="病",V26="事",V26="x榮*",V26="榮",V26="榮-22"  ), $AP26 =""),"18放",  IF(  AND(  OR(  U26="當日退伍"  ),OR(  V26="退伍",V26="退", V26=""  ), $AP26 =""),"當日退伍",  IF(AND(  OR(U26="退",U26="退伍" ), OR(V26="退",V26="退伍" ), $AP26 =""),"退伍","全日勤"  )  )  )  )  )  )  )  )  )  )  ),"")</f>
        <v>18收</v>
      </c>
      <c r="V125" s="65" t="str">
        <f ca="1">IF(   (ROW(BH26)-1)&lt;=暫1!$B$2,           IF(  AND(  OR(  V26="x",V26="補"  ), OR(  W26 ="x",W26="補",W26="x榮18-22",W26="x公18-22",W26="x榮22-08"  ), $AP26 =""),"全日休",  IF(  AND(  OR(  V26="x",V26="病"  ), OR(  W26 ="病"  ), $AP26 =""),"病(事)假",  IF(  AND(  OR(  V26="x",V26="補"  ), OR(  W26 ="補"  ), $AP26 =""),"補休",  IF(  AND(  OR(  V26="x",V26="喪"  ), OR(  W26 ="喪"  ), $AP26 =""),"喪假",  IF(  AND(  OR(  V26="x",V26="婚",V26="產"  ), OR(  W26 ="婚",W26="產"  ), $AP26 =""),"婚(產)假",  IF(  AND(  OR(  V26="x",V26="公"  ), OR(  W26 ="公"  ), $AP26 =""),"公假",  IF(  AND(  OR(  V26="x",V26="補",V26="婚",V26="公",V26="病",V26="事",V26="x榮18-22"  ),OR(W26=""), $AP26 =""  ),"18收",  IF(  AND(  OR(  V26 ="榮14-18",V26 ="榮10-18",V26 ="榮06-18",V26 ="病14-18"  ),OR(  W26 ="x",W26="補",W26="婚",W26="公",W26="病",W26="事",W26="x"  ), $AP26 =""),"18放早走",  IF(  AND(  OR(  V26 =""),OR(  W26 ="x",W26="補",W26="婚",W26="公",W26="病",W26="事",W26="x榮*",W26="榮",W26="榮-22"  ), $AP26 =""),"18放",  IF(  AND(  OR(  V26="當日退伍"  ),OR(  W26="退伍",W26="退", W26=""  ), $AP26 =""),"當日退伍",  IF(AND(  OR(V26="退",V26="退伍" ), OR(W26="退",W26="退伍" ), $AP26 =""),"退伍","全日勤"  )  )  )  )  )  )  )  )  )  )  ),"")</f>
        <v>全日勤</v>
      </c>
      <c r="W125" s="65" t="str">
        <f ca="1">IF(   (ROW(BI26)-1)&lt;=暫1!$B$2,           IF(  AND(  OR(  W26="x",W26="補"  ), OR(  X26 ="x",X26="補",X26="x榮18-22",X26="x公18-22",X26="x榮22-08"  ), $AP26 =""),"全日休",  IF(  AND(  OR(  W26="x",W26="病"  ), OR(  X26 ="病"  ), $AP26 =""),"病(事)假",  IF(  AND(  OR(  W26="x",W26="補"  ), OR(  X26 ="補"  ), $AP26 =""),"補休",  IF(  AND(  OR(  W26="x",W26="喪"  ), OR(  X26 ="喪"  ), $AP26 =""),"喪假",  IF(  AND(  OR(  W26="x",W26="婚",W26="產"  ), OR(  X26 ="婚",X26="產"  ), $AP26 =""),"婚(產)假",  IF(  AND(  OR(  W26="x",W26="公"  ), OR(  X26 ="公"  ), $AP26 =""),"公假",  IF(  AND(  OR(  W26="x",W26="補",W26="婚",W26="公",W26="病",W26="事",W26="x榮18-22"  ),OR(X26=""), $AP26 =""  ),"18收",  IF(  AND(  OR(  W26 ="榮14-18",W26 ="榮10-18",W26 ="榮06-18",W26 ="病14-18"  ),OR(  X26 ="x",X26="補",X26="婚",X26="公",X26="病",X26="事",X26="x"  ), $AP26 =""),"18放早走",  IF(  AND(  OR(  W26 =""),OR(  X26 ="x",X26="補",X26="婚",X26="公",X26="病",X26="事",X26="x榮*",X26="榮",X26="榮-22"  ), $AP26 =""),"18放",  IF(  AND(  OR(  W26="當日退伍"  ),OR(  X26="退伍",X26="退", X26=""  ), $AP26 =""),"當日退伍",  IF(AND(  OR(W26="退",W26="退伍" ), OR(X26="退",X26="退伍" ), $AP26 =""),"退伍","全日勤"  )  )  )  )  )  )  )  )  )  )  ),"")</f>
        <v>全日勤</v>
      </c>
      <c r="X125" s="65" t="str">
        <f ca="1">IF(   (ROW(BJ26)-1)&lt;=暫1!$B$2,           IF(  AND(  OR(  X26="x",X26="補"  ), OR(  Y26 ="x",Y26="補",Y26="x榮18-22",Y26="x公18-22",Y26="x榮22-08"  ), $AP26 =""),"全日休",  IF(  AND(  OR(  X26="x",X26="病"  ), OR(  Y26 ="病"  ), $AP26 =""),"病(事)假",  IF(  AND(  OR(  X26="x",X26="補"  ), OR(  Y26 ="補"  ), $AP26 =""),"補休",  IF(  AND(  OR(  X26="x",X26="喪"  ), OR(  Y26 ="喪"  ), $AP26 =""),"喪假",  IF(  AND(  OR(  X26="x",X26="婚",X26="產"  ), OR(  Y26 ="婚",Y26="產"  ), $AP26 =""),"婚(產)假",  IF(  AND(  OR(  X26="x",X26="公"  ), OR(  Y26 ="公"  ), $AP26 =""),"公假",  IF(  AND(  OR(  X26="x",X26="補",X26="婚",X26="公",X26="病",X26="事",X26="x榮18-22"  ),OR(Y26=""), $AP26 =""  ),"18收",  IF(  AND(  OR(  X26 ="榮14-18",X26 ="榮10-18",X26 ="榮06-18",X26 ="病14-18"  ),OR(  Y26 ="x",Y26="補",Y26="婚",Y26="公",Y26="病",Y26="事",Y26="x"  ), $AP26 =""),"18放早走",  IF(  AND(  OR(  X26 =""),OR(  Y26 ="x",Y26="補",Y26="婚",Y26="公",Y26="病",Y26="事",Y26="x榮*",Y26="榮",Y26="榮-22"  ), $AP26 =""),"18放",  IF(  AND(  OR(  X26="當日退伍"  ),OR(  Y26="退伍",Y26="退", Y26=""  ), $AP26 =""),"當日退伍",  IF(AND(  OR(X26="退",X26="退伍" ), OR(Y26="退",Y26="退伍" ), $AP26 =""),"退伍","全日勤"  )  )  )  )  )  )  )  )  )  )  ),"")</f>
        <v>全日勤</v>
      </c>
      <c r="Y125" s="65" t="str">
        <f ca="1">IF(   (ROW(BK26)-1)&lt;=暫1!$B$2,           IF(  AND(  OR(  Y26="x",Y26="補"  ), OR(  Z26 ="x",Z26="補",Z26="x榮18-22",Z26="x公18-22",Z26="x榮22-08"  ), $AP26 =""),"全日休",  IF(  AND(  OR(  Y26="x",Y26="病"  ), OR(  Z26 ="病"  ), $AP26 =""),"病(事)假",  IF(  AND(  OR(  Y26="x",Y26="補"  ), OR(  Z26 ="補"  ), $AP26 =""),"補休",  IF(  AND(  OR(  Y26="x",Y26="喪"  ), OR(  Z26 ="喪"  ), $AP26 =""),"喪假",  IF(  AND(  OR(  Y26="x",Y26="婚",Y26="產"  ), OR(  Z26 ="婚",Z26="產"  ), $AP26 =""),"婚(產)假",  IF(  AND(  OR(  Y26="x",Y26="公"  ), OR(  Z26 ="公"  ), $AP26 =""),"公假",  IF(  AND(  OR(  Y26="x",Y26="補",Y26="婚",Y26="公",Y26="病",Y26="事",Y26="x榮18-22"  ),OR(Z26=""), $AP26 =""  ),"18收",  IF(  AND(  OR(  Y26 ="榮14-18",Y26 ="榮10-18",Y26 ="榮06-18",Y26 ="病14-18"  ),OR(  Z26 ="x",Z26="補",Z26="婚",Z26="公",Z26="病",Z26="事",Z26="x"  ), $AP26 =""),"18放早走",  IF(  AND(  OR(  Y26 =""),OR(  Z26 ="x",Z26="補",Z26="婚",Z26="公",Z26="病",Z26="事",Z26="x榮*",Z26="榮",Z26="榮-22"  ), $AP26 =""),"18放",  IF(  AND(  OR(  Y26="當日退伍"  ),OR(  Z26="退伍",Z26="退", Z26=""  ), $AP26 =""),"當日退伍",  IF(AND(  OR(Y26="退",Y26="退伍" ), OR(Z26="退",Z26="退伍" ), $AP26 =""),"退伍","全日勤"  )  )  )  )  )  )  )  )  )  )  ),"")</f>
        <v>18放</v>
      </c>
      <c r="Z125" s="65" t="str">
        <f ca="1">IF(   (ROW(BL26)-1)&lt;=暫1!$B$2,           IF(  AND(  OR(  Z26="x",Z26="補"  ), OR(  AA26 ="x",AA26="補",AA26="x榮18-22",AA26="x公18-22",AA26="x榮22-08"  ), $AP26 =""),"全日休",  IF(  AND(  OR(  Z26="x",Z26="病"  ), OR(  AA26 ="病"  ), $AP26 =""),"病(事)假",  IF(  AND(  OR(  Z26="x",Z26="補"  ), OR(  AA26 ="補"  ), $AP26 =""),"補休",  IF(  AND(  OR(  Z26="x",Z26="喪"  ), OR(  AA26 ="喪"  ), $AP26 =""),"喪假",  IF(  AND(  OR(  Z26="x",Z26="婚",Z26="產"  ), OR(  AA26 ="婚",AA26="產"  ), $AP26 =""),"婚(產)假",  IF(  AND(  OR(  Z26="x",Z26="公"  ), OR(  AA26 ="公"  ), $AP26 =""),"公假",  IF(  AND(  OR(  Z26="x",Z26="補",Z26="婚",Z26="公",Z26="病",Z26="事",Z26="x榮18-22"  ),OR(AA26=""), $AP26 =""  ),"18收",  IF(  AND(  OR(  Z26 ="榮14-18",Z26 ="榮10-18",Z26 ="榮06-18",Z26 ="病14-18"  ),OR(  AA26 ="x",AA26="補",AA26="婚",AA26="公",AA26="病",AA26="事",AA26="x"  ), $AP26 =""),"18放早走",  IF(  AND(  OR(  Z26 =""),OR(  AA26 ="x",AA26="補",AA26="婚",AA26="公",AA26="病",AA26="事",AA26="x榮*",AA26="榮",AA26="榮-22"  ), $AP26 =""),"18放",  IF(  AND(  OR(  Z26="當日退伍"  ),OR(  AA26="退伍",AA26="退", AA26=""  ), $AP26 =""),"當日退伍",  IF(AND(  OR(Z26="退",Z26="退伍" ), OR(AA26="退",AA26="退伍" ), $AP26 =""),"退伍","全日勤"  )  )  )  )  )  )  )  )  )  )  ),"")</f>
        <v>全日休</v>
      </c>
      <c r="AA125" s="65" t="str">
        <f ca="1">IF(   (ROW(BM26)-1)&lt;=暫1!$B$2,           IF(  AND(  OR(  AA26="x",AA26="補"  ), OR(  AB26 ="x",AB26="補",AB26="x榮18-22",AB26="x公18-22",AB26="x榮22-08"  ), $AP26 =""),"全日休",  IF(  AND(  OR(  AA26="x",AA26="病"  ), OR(  AB26 ="病"  ), $AP26 =""),"病(事)假",  IF(  AND(  OR(  AA26="x",AA26="補"  ), OR(  AB26 ="補"  ), $AP26 =""),"補休",  IF(  AND(  OR(  AA26="x",AA26="喪"  ), OR(  AB26 ="喪"  ), $AP26 =""),"喪假",  IF(  AND(  OR(  AA26="x",AA26="婚",AA26="產"  ), OR(  AB26 ="婚",AB26="產"  ), $AP26 =""),"婚(產)假",  IF(  AND(  OR(  AA26="x",AA26="公"  ), OR(  AB26 ="公"  ), $AP26 =""),"公假",  IF(  AND(  OR(  AA26="x",AA26="補",AA26="婚",AA26="公",AA26="病",AA26="事",AA26="x榮18-22"  ),OR(AB26=""), $AP26 =""  ),"18收",  IF(  AND(  OR(  AA26 ="榮14-18",AA26 ="榮10-18",AA26 ="榮06-18",AA26 ="病14-18"  ),OR(  AB26 ="x",AB26="補",AB26="婚",AB26="公",AB26="病",AB26="事",AB26="x"  ), $AP26 =""),"18放早走",  IF(  AND(  OR(  AA26 =""),OR(  AB26 ="x",AB26="補",AB26="婚",AB26="公",AB26="病",AB26="事",AB26="x榮*",AB26="榮",AB26="榮-22"  ), $AP26 =""),"18放",  IF(  AND(  OR(  AA26="當日退伍"  ),OR(  AB26="退伍",AB26="退", AB26=""  ), $AP26 =""),"當日退伍",  IF(AND(  OR(AA26="退",AA26="退伍" ), OR(AB26="退",AB26="退伍" ), $AP26 =""),"退伍","全日勤"  )  )  )  )  )  )  )  )  )  )  ),"")</f>
        <v>全日休</v>
      </c>
      <c r="AB125" s="65" t="str">
        <f ca="1">IF(   (ROW(BN26)-1)&lt;=暫1!$B$2,           IF(  AND(  OR(  AB26="x",AB26="補"  ), OR(  AC26 ="x",AC26="補",AC26="x榮18-22",AC26="x公18-22",AC26="x榮22-08"  ), $AP26 =""),"全日休",  IF(  AND(  OR(  AB26="x",AB26="病"  ), OR(  AC26 ="病"  ), $AP26 =""),"病(事)假",  IF(  AND(  OR(  AB26="x",AB26="補"  ), OR(  AC26 ="補"  ), $AP26 =""),"補休",  IF(  AND(  OR(  AB26="x",AB26="喪"  ), OR(  AC26 ="喪"  ), $AP26 =""),"喪假",  IF(  AND(  OR(  AB26="x",AB26="婚",AB26="產"  ), OR(  AC26 ="婚",AC26="產"  ), $AP26 =""),"婚(產)假",  IF(  AND(  OR(  AB26="x",AB26="公"  ), OR(  AC26 ="公"  ), $AP26 =""),"公假",  IF(  AND(  OR(  AB26="x",AB26="補",AB26="婚",AB26="公",AB26="病",AB26="事",AB26="x榮18-22"  ),OR(AC26=""), $AP26 =""  ),"18收",  IF(  AND(  OR(  AB26 ="榮14-18",AB26 ="榮10-18",AB26 ="榮06-18",AB26 ="病14-18"  ),OR(  AC26 ="x",AC26="補",AC26="婚",AC26="公",AC26="病",AC26="事",AC26="x"  ), $AP26 =""),"18放早走",  IF(  AND(  OR(  AB26 =""),OR(  AC26 ="x",AC26="補",AC26="婚",AC26="公",AC26="病",AC26="事",AC26="x榮*",AC26="榮",AC26="榮-22"  ), $AP26 =""),"18放",  IF(  AND(  OR(  AB26="當日退伍"  ),OR(  AC26="退伍",AC26="退", AC26=""  ), $AP26 =""),"當日退伍",  IF(AND(  OR(AB26="退",AB26="退伍" ), OR(AC26="退",AC26="退伍" ), $AP26 =""),"退伍","全日勤"  )  )  )  )  )  )  )  )  )  )  ),"")</f>
        <v>18收</v>
      </c>
      <c r="AC125" s="65" t="str">
        <f ca="1">IF(   (ROW(BO26)-1)&lt;=暫1!$B$2,           IF(  AND(  OR(  AC26="x",AC26="補"  ), OR(  AD26 ="x",AD26="補",AD26="x榮18-22",AD26="x公18-22",AD26="x榮22-08"  ), $AP26 =""),"全日休",  IF(  AND(  OR(  AC26="x",AC26="病"  ), OR(  AD26 ="病"  ), $AP26 =""),"病(事)假",  IF(  AND(  OR(  AC26="x",AC26="補"  ), OR(  AD26 ="補"  ), $AP26 =""),"補休",  IF(  AND(  OR(  AC26="x",AC26="喪"  ), OR(  AD26 ="喪"  ), $AP26 =""),"喪假",  IF(  AND(  OR(  AC26="x",AC26="婚",AC26="產"  ), OR(  AD26 ="婚",AD26="產"  ), $AP26 =""),"婚(產)假",  IF(  AND(  OR(  AC26="x",AC26="公"  ), OR(  AD26 ="公"  ), $AP26 =""),"公假",  IF(  AND(  OR(  AC26="x",AC26="補",AC26="婚",AC26="公",AC26="病",AC26="事",AC26="x榮18-22"  ),OR(AD26=""), $AP26 =""  ),"18收",  IF(  AND(  OR(  AC26 ="榮14-18",AC26 ="榮10-18",AC26 ="榮06-18",AC26 ="病14-18"  ),OR(  AD26 ="x",AD26="補",AD26="婚",AD26="公",AD26="病",AD26="事",AD26="x"  ), $AP26 =""),"18放早走",  IF(  AND(  OR(  AC26 =""),OR(  AD26 ="x",AD26="補",AD26="婚",AD26="公",AD26="病",AD26="事",AD26="x榮*",AD26="榮",AD26="榮-22"  ), $AP26 =""),"18放",  IF(  AND(  OR(  AC26="當日退伍"  ),OR(  AD26="退伍",AD26="退", AD26=""  ), $AP26 =""),"當日退伍",  IF(AND(  OR(AC26="退",AC26="退伍" ), OR(AD26="退",AD26="退伍" ), $AP26 =""),"退伍","全日勤"  )  )  )  )  )  )  )  )  )  )  ),"")</f>
        <v>全日勤</v>
      </c>
      <c r="AD125" s="65" t="str">
        <f ca="1">IF(   (ROW(BP26)-1)&lt;=暫1!$B$2,           IF(  AND(  OR(  AD26="x",AD26="補"  ), OR(  AE26 ="x",AE26="補",AE26="x榮18-22",AE26="x公18-22",AE26="x榮22-08"  ), $AP26 =""),"全日休",  IF(  AND(  OR(  AD26="x",AD26="病"  ), OR(  AE26 ="病"  ), $AP26 =""),"病(事)假",  IF(  AND(  OR(  AD26="x",AD26="補"  ), OR(  AE26 ="補"  ), $AP26 =""),"補休",  IF(  AND(  OR(  AD26="x",AD26="喪"  ), OR(  AE26 ="喪"  ), $AP26 =""),"喪假",  IF(  AND(  OR(  AD26="x",AD26="婚",AD26="產"  ), OR(  AE26 ="婚",AE26="產"  ), $AP26 =""),"婚(產)假",  IF(  AND(  OR(  AD26="x",AD26="公"  ), OR(  AE26 ="公"  ), $AP26 =""),"公假",  IF(  AND(  OR(  AD26="x",AD26="補",AD26="婚",AD26="公",AD26="病",AD26="事",AD26="x榮18-22"  ),OR(AE26=""), $AP26 =""  ),"18收",  IF(  AND(  OR(  AD26 ="榮14-18",AD26 ="榮10-18",AD26 ="榮06-18",AD26 ="病14-18"  ),OR(  AE26 ="x",AE26="補",AE26="婚",AE26="公",AE26="病",AE26="事",AE26="x"  ), $AP26 =""),"18放早走",  IF(  AND(  OR(  AD26 =""),OR(  AE26 ="x",AE26="補",AE26="婚",AE26="公",AE26="病",AE26="事",AE26="x榮*",AE26="榮",AE26="榮-22"  ), $AP26 =""),"18放",  IF(  AND(  OR(  AD26="當日退伍"  ),OR(  AE26="退伍",AE26="退", AE26=""  ), $AP26 =""),"當日退伍",  IF(AND(  OR(AD26="退",AD26="退伍" ), OR(AE26="退",AE26="退伍" ), $AP26 =""),"退伍","全日勤"  )  )  )  )  )  )  )  )  )  )  ),"")</f>
        <v>全日勤</v>
      </c>
      <c r="AE125" s="65" t="str">
        <f ca="1">IF(   (ROW(BQ26)-1)&lt;=暫1!$B$2,           IF(  AND(  OR(  AE26="x",AE26="補"  ), OR(  AF26 ="x",AF26="補",AF26="x榮18-22",AF26="x公18-22",AF26="x榮22-08"  ), $AP26 =""),"全日休",  IF(  AND(  OR(  AE26="x",AE26="病"  ), OR(  AF26 ="病"  ), $AP26 =""),"病(事)假",  IF(  AND(  OR(  AE26="x",AE26="補"  ), OR(  AF26 ="補"  ), $AP26 =""),"補休",  IF(  AND(  OR(  AE26="x",AE26="喪"  ), OR(  AF26 ="喪"  ), $AP26 =""),"喪假",  IF(  AND(  OR(  AE26="x",AE26="婚",AE26="產"  ), OR(  AF26 ="婚",AF26="產"  ), $AP26 =""),"婚(產)假",  IF(  AND(  OR(  AE26="x",AE26="公"  ), OR(  AF26 ="公"  ), $AP26 =""),"公假",  IF(  AND(  OR(  AE26="x",AE26="補",AE26="婚",AE26="公",AE26="病",AE26="事",AE26="x榮18-22"  ),OR(AF26=""), $AP26 =""  ),"18收",  IF(  AND(  OR(  AE26 ="榮14-18",AE26 ="榮10-18",AE26 ="榮06-18",AE26 ="病14-18"  ),OR(  AF26 ="x",AF26="補",AF26="婚",AF26="公",AF26="病",AF26="事",AF26="x"  ), $AP26 =""),"18放早走",  IF(  AND(  OR(  AE26 =""),OR(  AF26 ="x",AF26="補",AF26="婚",AF26="公",AF26="病",AF26="事",AF26="x榮*",AF26="榮",AF26="榮-22"  ), $AP26 =""),"18放",  IF(  AND(  OR(  AE26="當日退伍"  ),OR(  AF26="退伍",AF26="退", AF26=""  ), $AP26 =""),"當日退伍",  IF(AND(  OR(AE26="退",AE26="退伍" ), OR(AF26="退",AF26="退伍" ), $AP26 =""),"退伍","全日勤"  )  )  )  )  )  )  )  )  )  )  ),"")</f>
        <v>全日勤</v>
      </c>
      <c r="AF125" s="65" t="str">
        <f ca="1">IF(   (ROW(BR26)-1)&lt;=暫1!$B$2,           IF(  AND(  OR(  AF26="x",AF26="補"  ), OR(  AG26 ="x",AG26="補",AG26="x榮18-22",AG26="x公18-22",AG26="x榮22-08"  ), $AP26 =""),"全日休",  IF(  AND(  OR(  AF26="x",AF26="病"  ), OR(  AG26 ="病"  ), $AP26 =""),"病(事)假",  IF(  AND(  OR(  AF26="x",AF26="補"  ), OR(  AG26 ="補"  ), $AP26 =""),"補休",  IF(  AND(  OR(  AF26="x",AF26="喪"  ), OR(  AG26 ="喪"  ), $AP26 =""),"喪假",  IF(  AND(  OR(  AF26="x",AF26="婚",AF26="產"  ), OR(  AG26 ="婚",AG26="產"  ), $AP26 =""),"婚(產)假",  IF(  AND(  OR(  AF26="x",AF26="公"  ), OR(  AG26 ="公"  ), $AP26 =""),"公假",  IF(  AND(  OR(  AF26="x",AF26="補",AF26="婚",AF26="公",AF26="病",AF26="事",AF26="x榮18-22"  ),OR(AG26=""), $AP26 =""  ),"18收",  IF(  AND(  OR(  AF26 ="榮14-18",AF26 ="榮10-18",AF26 ="榮06-18",AF26 ="病14-18"  ),OR(  AG26 ="x",AG26="補",AG26="婚",AG26="公",AG26="病",AG26="事",AG26="x"  ), $AP26 =""),"18放早走",  IF(  AND(  OR(  AF26 =""),OR(  AG26 ="x",AG26="補",AG26="婚",AG26="公",AG26="病",AG26="事",AG26="x榮*",AG26="榮",AG26="榮-22"  ), $AP26 =""),"18放",  IF(  AND(  OR(  AF26="當日退伍"  ),OR(  AG26="退伍",AG26="退", AG26=""  ), $AP26 =""),"當日退伍",  IF(AND(  OR(AF26="退",AF26="退伍" ), OR(AG26="退",AG26="退伍" ), $AP26 =""),"退伍","全日勤"  )  )  )  )  )  )  )  )  )  )  ),"")</f>
        <v>全日勤</v>
      </c>
      <c r="AG125" s="65" t="str">
        <f ca="1">IF(   (ROW(BS26)-1)&lt;=暫1!$B$2,           IF(  AND(  OR(  AG26="x",AG26="補"  ), OR(  AH26 ="x",AH26="補",AH26="x榮18-22",AH26="x公18-22",AH26="x榮22-08"  ), $AP26 =""),"全日休",  IF(  AND(  OR(  AG26="x",AG26="病"  ), OR(  AH26 ="病"  ), $AP26 =""),"病(事)假",  IF(  AND(  OR(  AG26="x",AG26="補"  ), OR(  AH26 ="補"  ), $AP26 =""),"補休",  IF(  AND(  OR(  AG26="x",AG26="喪"  ), OR(  AH26 ="喪"  ), $AP26 =""),"喪假",  IF(  AND(  OR(  AG26="x",AG26="婚",AG26="產"  ), OR(  AH26 ="婚",AH26="產"  ), $AP26 =""),"婚(產)假",  IF(  AND(  OR(  AG26="x",AG26="公"  ), OR(  AH26 ="公"  ), $AP26 =""),"公假",  IF(  AND(  OR(  AG26="x",AG26="補",AG26="婚",AG26="公",AG26="病",AG26="事",AG26="x榮18-22"  ),OR(AH26=""), $AP26 =""  ),"18收",  IF(  AND(  OR(  AG26 ="榮14-18",AG26 ="榮10-18",AG26 ="榮06-18",AG26 ="病14-18"  ),OR(  AH26 ="x",AH26="補",AH26="婚",AH26="公",AH26="病",AH26="事",AH26="x"  ), $AP26 =""),"18放早走",  IF(  AND(  OR(  AG26 =""),OR(  AH26 ="x",AH26="補",AH26="婚",AH26="公",AH26="病",AH26="事",AH26="x榮*",AH26="榮",AH26="榮-22"  ), $AP26 =""),"18放",  IF(  AND(  OR(  AG26="當日退伍"  ),OR(  AH26="退伍",AH26="退", AH26=""  ), $AP26 =""),"當日退伍",  IF(AND(  OR(AG26="退",AG26="退伍" ), OR(AH26="退",AH26="退伍" ), $AP26 =""),"退伍","全日勤"  )  )  )  )  )  )  )  )  )  )  ),"")</f>
        <v>全日勤</v>
      </c>
      <c r="AH125" s="65"/>
      <c r="AI125" s="65"/>
      <c r="AJ125" s="65"/>
      <c r="AO125" s="75"/>
      <c r="AP125" s="62"/>
      <c r="AU125" s="62"/>
      <c r="AY125" s="62"/>
      <c r="AZ125" s="62"/>
      <c r="BA125" s="62"/>
    </row>
    <row r="126" spans="1:55" ht="25.5" customHeight="1">
      <c r="A126" s="65">
        <f t="shared" si="14"/>
        <v>26</v>
      </c>
      <c r="B126" s="65" t="str">
        <f t="shared" si="15"/>
        <v>陳澤銓</v>
      </c>
      <c r="C126" s="65" t="str">
        <f ca="1">IF(   (ROW(AO27)-1)&lt;=暫1!$B$2,           IF(  AND(  OR(  C27="x",C27="補"  ), OR(  D27 ="x",D27="補",D27="x榮18-22",D27="x公18-22",D27="x榮22-08"  ), $AP27 =""),"全日休",  IF(  AND(  OR(  C27="x",C27="病"  ), OR(  D27 ="病"  ), $AP27 =""),"病(事)假",  IF(  AND(  OR(  C27="x",C27="補"  ), OR(  D27 ="補"  ), $AP27 =""),"補休",  IF(  AND(  OR(  C27="x",C27="喪"  ), OR(  D27 ="喪"  ), $AP27 =""),"喪假",  IF(  AND(  OR(  C27="x",C27="婚",C27="產"  ), OR(  D27 ="婚",D27="產"  ), $AP27 =""),"婚(產)假",  IF(  AND(  OR(  C27="x",C27="公"  ), OR(  D27 ="公"  ), $AP27 =""),"公假",  IF(  AND(  OR(  C27="x",C27="補",C27="婚",C27="公",C27="病",C27="事",C27="x榮18-22"  ),OR(D27=""), $AP27 =""  ),"18收",  IF(  AND(  OR(  C27 ="榮14-18",C27 ="榮10-18",C27 ="榮06-18",C27 ="病14-18"  ),OR(  D27 ="x",D27="補",D27="婚",D27="公",D27="病",D27="事",D27="x"  ), $AP27 =""),"18放早走",  IF(  AND(  OR(  C27 =""),OR(  D27 ="x",D27="補",D27="婚",D27="公",D27="病",D27="事",D27="x榮*",D27="榮",D27="榮-22"  ), $AP27 =""),"18放",  IF(  AND(  OR(  C27="當日退伍"  ),OR(  D27="退伍",D27="退", D27=""  ), $AP27 =""),"當日退伍",  IF(AND(  OR(C27="退",C27="退伍" ), OR(D27="退",D27="退伍" ), $AP27 =""),"退伍","全日勤"  )  )  )  )  )  )  )  )  )  )  ),"")</f>
        <v>全日勤</v>
      </c>
      <c r="D126" s="65" t="str">
        <f ca="1">IF(   (ROW(AP27)-1)&lt;=暫1!$B$2,           IF(  AND(  OR(  D27="x",D27="補"  ), OR(  E27 ="x",E27="補",E27="x榮18-22",E27="x公18-22",E27="x榮22-08"  ), $AP27 =""),"全日休",  IF(  AND(  OR(  D27="x",D27="病"  ), OR(  E27 ="病"  ), $AP27 =""),"病(事)假",  IF(  AND(  OR(  D27="x",D27="補"  ), OR(  E27 ="補"  ), $AP27 =""),"補休",  IF(  AND(  OR(  D27="x",D27="喪"  ), OR(  E27 ="喪"  ), $AP27 =""),"喪假",  IF(  AND(  OR(  D27="x",D27="婚",D27="產"  ), OR(  E27 ="婚",E27="產"  ), $AP27 =""),"婚(產)假",  IF(  AND(  OR(  D27="x",D27="公"  ), OR(  E27 ="公"  ), $AP27 =""),"公假",  IF(  AND(  OR(  D27="x",D27="補",D27="婚",D27="公",D27="病",D27="事",D27="x榮18-22"  ),OR(E27=""), $AP27 =""  ),"18收",  IF(  AND(  OR(  D27 ="榮14-18",D27 ="榮10-18",D27 ="榮06-18",D27 ="病14-18"  ),OR(  E27 ="x",E27="補",E27="婚",E27="公",E27="病",E27="事",E27="x"  ), $AP27 =""),"18放早走",  IF(  AND(  OR(  D27 =""),OR(  E27 ="x",E27="補",E27="婚",E27="公",E27="病",E27="事",E27="x榮*",E27="榮",E27="榮-22"  ), $AP27 =""),"18放",  IF(  AND(  OR(  D27="當日退伍"  ),OR(  E27="退伍",E27="退", E27=""  ), $AP27 =""),"當日退伍",  IF(AND(  OR(D27="退",D27="退伍" ), OR(E27="退",E27="退伍" ), $AP27 =""),"退伍","全日勤"  )  )  )  )  )  )  )  )  )  )  ),"")</f>
        <v>全日勤</v>
      </c>
      <c r="E126" s="65" t="str">
        <f ca="1">IF(   (ROW(AQ27)-1)&lt;=暫1!$B$2,           IF(  AND(  OR(  E27="x",E27="補"  ), OR(  F27 ="x",F27="補",F27="x榮18-22",F27="x公18-22",F27="x榮22-08"  ), $AP27 =""),"全日休",  IF(  AND(  OR(  E27="x",E27="病"  ), OR(  F27 ="病"  ), $AP27 =""),"病(事)假",  IF(  AND(  OR(  E27="x",E27="補"  ), OR(  F27 ="補"  ), $AP27 =""),"補休",  IF(  AND(  OR(  E27="x",E27="喪"  ), OR(  F27 ="喪"  ), $AP27 =""),"喪假",  IF(  AND(  OR(  E27="x",E27="婚",E27="產"  ), OR(  F27 ="婚",F27="產"  ), $AP27 =""),"婚(產)假",  IF(  AND(  OR(  E27="x",E27="公"  ), OR(  F27 ="公"  ), $AP27 =""),"公假",  IF(  AND(  OR(  E27="x",E27="補",E27="婚",E27="公",E27="病",E27="事",E27="x榮18-22"  ),OR(F27=""), $AP27 =""  ),"18收",  IF(  AND(  OR(  E27 ="榮14-18",E27 ="榮10-18",E27 ="榮06-18",E27 ="病14-18"  ),OR(  F27 ="x",F27="補",F27="婚",F27="公",F27="病",F27="事",F27="x"  ), $AP27 =""),"18放早走",  IF(  AND(  OR(  E27 =""),OR(  F27 ="x",F27="補",F27="婚",F27="公",F27="病",F27="事",F27="x榮*",F27="榮",F27="榮-22"  ), $AP27 =""),"18放",  IF(  AND(  OR(  E27="當日退伍"  ),OR(  F27="退伍",F27="退", F27=""  ), $AP27 =""),"當日退伍",  IF(AND(  OR(E27="退",E27="退伍" ), OR(F27="退",F27="退伍" ), $AP27 =""),"退伍","全日勤"  )  )  )  )  )  )  )  )  )  )  ),"")</f>
        <v>18放</v>
      </c>
      <c r="F126" s="65" t="str">
        <f ca="1">IF(   (ROW(AR27)-1)&lt;=暫1!$B$2,           IF(  AND(  OR(  F27="x",F27="補"  ), OR(  G27 ="x",G27="補",G27="x榮18-22",G27="x公18-22",G27="x榮22-08"  ), $AP27 =""),"全日休",  IF(  AND(  OR(  F27="x",F27="病"  ), OR(  G27 ="病"  ), $AP27 =""),"病(事)假",  IF(  AND(  OR(  F27="x",F27="補"  ), OR(  G27 ="補"  ), $AP27 =""),"補休",  IF(  AND(  OR(  F27="x",F27="喪"  ), OR(  G27 ="喪"  ), $AP27 =""),"喪假",  IF(  AND(  OR(  F27="x",F27="婚",F27="產"  ), OR(  G27 ="婚",G27="產"  ), $AP27 =""),"婚(產)假",  IF(  AND(  OR(  F27="x",F27="公"  ), OR(  G27 ="公"  ), $AP27 =""),"公假",  IF(  AND(  OR(  F27="x",F27="補",F27="婚",F27="公",F27="病",F27="事",F27="x榮18-22"  ),OR(G27=""), $AP27 =""  ),"18收",  IF(  AND(  OR(  F27 ="榮14-18",F27 ="榮10-18",F27 ="榮06-18",F27 ="病14-18"  ),OR(  G27 ="x",G27="補",G27="婚",G27="公",G27="病",G27="事",G27="x"  ), $AP27 =""),"18放早走",  IF(  AND(  OR(  F27 =""),OR(  G27 ="x",G27="補",G27="婚",G27="公",G27="病",G27="事",G27="x榮*",G27="榮",G27="榮-22"  ), $AP27 =""),"18放",  IF(  AND(  OR(  F27="當日退伍"  ),OR(  G27="退伍",G27="退", G27=""  ), $AP27 =""),"當日退伍",  IF(AND(  OR(F27="退",F27="退伍" ), OR(G27="退",G27="退伍" ), $AP27 =""),"退伍","全日勤"  )  )  )  )  )  )  )  )  )  )  ),"")</f>
        <v>全日休</v>
      </c>
      <c r="G126" s="65" t="str">
        <f ca="1">IF(   (ROW(AS27)-1)&lt;=暫1!$B$2,           IF(  AND(  OR(  G27="x",G27="補"  ), OR(  H27 ="x",H27="補",H27="x榮18-22",H27="x公18-22",H27="x榮22-08"  ), $AP27 =""),"全日休",  IF(  AND(  OR(  G27="x",G27="病"  ), OR(  H27 ="病"  ), $AP27 =""),"病(事)假",  IF(  AND(  OR(  G27="x",G27="補"  ), OR(  H27 ="補"  ), $AP27 =""),"補休",  IF(  AND(  OR(  G27="x",G27="喪"  ), OR(  H27 ="喪"  ), $AP27 =""),"喪假",  IF(  AND(  OR(  G27="x",G27="婚",G27="產"  ), OR(  H27 ="婚",H27="產"  ), $AP27 =""),"婚(產)假",  IF(  AND(  OR(  G27="x",G27="公"  ), OR(  H27 ="公"  ), $AP27 =""),"公假",  IF(  AND(  OR(  G27="x",G27="補",G27="婚",G27="公",G27="病",G27="事",G27="x榮18-22"  ),OR(H27=""), $AP27 =""  ),"18收",  IF(  AND(  OR(  G27 ="榮14-18",G27 ="榮10-18",G27 ="榮06-18",G27 ="病14-18"  ),OR(  H27 ="x",H27="補",H27="婚",H27="公",H27="病",H27="事",H27="x"  ), $AP27 =""),"18放早走",  IF(  AND(  OR(  G27 =""),OR(  H27 ="x",H27="補",H27="婚",H27="公",H27="病",H27="事",H27="x榮*",H27="榮",H27="榮-22"  ), $AP27 =""),"18放",  IF(  AND(  OR(  G27="當日退伍"  ),OR(  H27="退伍",H27="退", H27=""  ), $AP27 =""),"當日退伍",  IF(AND(  OR(G27="退",G27="退伍" ), OR(H27="退",H27="退伍" ), $AP27 =""),"退伍","全日勤"  )  )  )  )  )  )  )  )  )  )  ),"")</f>
        <v>18收</v>
      </c>
      <c r="H126" s="65" t="str">
        <f ca="1">IF(   (ROW(AT27)-1)&lt;=暫1!$B$2,           IF(  AND(  OR(  H27="x",H27="補"  ), OR(  I27 ="x",I27="補",I27="x榮18-22",I27="x公18-22",I27="x榮22-08"  ), $AP27 =""),"全日休",  IF(  AND(  OR(  H27="x",H27="病"  ), OR(  I27 ="病"  ), $AP27 =""),"病(事)假",  IF(  AND(  OR(  H27="x",H27="補"  ), OR(  I27 ="補"  ), $AP27 =""),"補休",  IF(  AND(  OR(  H27="x",H27="喪"  ), OR(  I27 ="喪"  ), $AP27 =""),"喪假",  IF(  AND(  OR(  H27="x",H27="婚",H27="產"  ), OR(  I27 ="婚",I27="產"  ), $AP27 =""),"婚(產)假",  IF(  AND(  OR(  H27="x",H27="公"  ), OR(  I27 ="公"  ), $AP27 =""),"公假",  IF(  AND(  OR(  H27="x",H27="補",H27="婚",H27="公",H27="病",H27="事",H27="x榮18-22"  ),OR(I27=""), $AP27 =""  ),"18收",  IF(  AND(  OR(  H27 ="榮14-18",H27 ="榮10-18",H27 ="榮06-18",H27 ="病14-18"  ),OR(  I27 ="x",I27="補",I27="婚",I27="公",I27="病",I27="事",I27="x"  ), $AP27 =""),"18放早走",  IF(  AND(  OR(  H27 =""),OR(  I27 ="x",I27="補",I27="婚",I27="公",I27="病",I27="事",I27="x榮*",I27="榮",I27="榮-22"  ), $AP27 =""),"18放",  IF(  AND(  OR(  H27="當日退伍"  ),OR(  I27="退伍",I27="退", I27=""  ), $AP27 =""),"當日退伍",  IF(AND(  OR(H27="退",H27="退伍" ), OR(I27="退",I27="退伍" ), $AP27 =""),"退伍","全日勤"  )  )  )  )  )  )  )  )  )  )  ),"")</f>
        <v>全日勤</v>
      </c>
      <c r="I126" s="65" t="str">
        <f ca="1">IF(   (ROW(AU27)-1)&lt;=暫1!$B$2,           IF(  AND(  OR(  I27="x",I27="補"  ), OR(  J27 ="x",J27="補",J27="x榮18-22",J27="x公18-22",J27="x榮22-08"  ), $AP27 =""),"全日休",  IF(  AND(  OR(  I27="x",I27="病"  ), OR(  J27 ="病"  ), $AP27 =""),"病(事)假",  IF(  AND(  OR(  I27="x",I27="補"  ), OR(  J27 ="補"  ), $AP27 =""),"補休",  IF(  AND(  OR(  I27="x",I27="喪"  ), OR(  J27 ="喪"  ), $AP27 =""),"喪假",  IF(  AND(  OR(  I27="x",I27="婚",I27="產"  ), OR(  J27 ="婚",J27="產"  ), $AP27 =""),"婚(產)假",  IF(  AND(  OR(  I27="x",I27="公"  ), OR(  J27 ="公"  ), $AP27 =""),"公假",  IF(  AND(  OR(  I27="x",I27="補",I27="婚",I27="公",I27="病",I27="事",I27="x榮18-22"  ),OR(J27=""), $AP27 =""  ),"18收",  IF(  AND(  OR(  I27 ="榮14-18",I27 ="榮10-18",I27 ="榮06-18",I27 ="病14-18"  ),OR(  J27 ="x",J27="補",J27="婚",J27="公",J27="病",J27="事",J27="x"  ), $AP27 =""),"18放早走",  IF(  AND(  OR(  I27 =""),OR(  J27 ="x",J27="補",J27="婚",J27="公",J27="病",J27="事",J27="x榮*",J27="榮",J27="榮-22"  ), $AP27 =""),"18放",  IF(  AND(  OR(  I27="當日退伍"  ),OR(  J27="退伍",J27="退", J27=""  ), $AP27 =""),"當日退伍",  IF(AND(  OR(I27="退",I27="退伍" ), OR(J27="退",J27="退伍" ), $AP27 =""),"退伍","全日勤"  )  )  )  )  )  )  )  )  )  )  ),"")</f>
        <v>全日勤</v>
      </c>
      <c r="J126" s="65" t="str">
        <f ca="1">IF(   (ROW(AV27)-1)&lt;=暫1!$B$2,           IF(  AND(  OR(  J27="x",J27="補"  ), OR(  K27 ="x",K27="補",K27="x榮18-22",K27="x公18-22",K27="x榮22-08"  ), $AP27 =""),"全日休",  IF(  AND(  OR(  J27="x",J27="病"  ), OR(  K27 ="病"  ), $AP27 =""),"病(事)假",  IF(  AND(  OR(  J27="x",J27="補"  ), OR(  K27 ="補"  ), $AP27 =""),"補休",  IF(  AND(  OR(  J27="x",J27="喪"  ), OR(  K27 ="喪"  ), $AP27 =""),"喪假",  IF(  AND(  OR(  J27="x",J27="婚",J27="產"  ), OR(  K27 ="婚",K27="產"  ), $AP27 =""),"婚(產)假",  IF(  AND(  OR(  J27="x",J27="公"  ), OR(  K27 ="公"  ), $AP27 =""),"公假",  IF(  AND(  OR(  J27="x",J27="補",J27="婚",J27="公",J27="病",J27="事",J27="x榮18-22"  ),OR(K27=""), $AP27 =""  ),"18收",  IF(  AND(  OR(  J27 ="榮14-18",J27 ="榮10-18",J27 ="榮06-18",J27 ="病14-18"  ),OR(  K27 ="x",K27="補",K27="婚",K27="公",K27="病",K27="事",K27="x"  ), $AP27 =""),"18放早走",  IF(  AND(  OR(  J27 =""),OR(  K27 ="x",K27="補",K27="婚",K27="公",K27="病",K27="事",K27="x榮*",K27="榮",K27="榮-22"  ), $AP27 =""),"18放",  IF(  AND(  OR(  J27="當日退伍"  ),OR(  K27="退伍",K27="退", K27=""  ), $AP27 =""),"當日退伍",  IF(AND(  OR(J27="退",J27="退伍" ), OR(K27="退",K27="退伍" ), $AP27 =""),"退伍","全日勤"  )  )  )  )  )  )  )  )  )  )  ),"")</f>
        <v>全日勤</v>
      </c>
      <c r="K126" s="65" t="str">
        <f ca="1">IF(   (ROW(AW27)-1)&lt;=暫1!$B$2,           IF(  AND(  OR(  K27="x",K27="補"  ), OR(  L27 ="x",L27="補",L27="x榮18-22",L27="x公18-22",L27="x榮22-08"  ), $AP27 =""),"全日休",  IF(  AND(  OR(  K27="x",K27="病"  ), OR(  L27 ="病"  ), $AP27 =""),"病(事)假",  IF(  AND(  OR(  K27="x",K27="補"  ), OR(  L27 ="補"  ), $AP27 =""),"補休",  IF(  AND(  OR(  K27="x",K27="喪"  ), OR(  L27 ="喪"  ), $AP27 =""),"喪假",  IF(  AND(  OR(  K27="x",K27="婚",K27="產"  ), OR(  L27 ="婚",L27="產"  ), $AP27 =""),"婚(產)假",  IF(  AND(  OR(  K27="x",K27="公"  ), OR(  L27 ="公"  ), $AP27 =""),"公假",  IF(  AND(  OR(  K27="x",K27="補",K27="婚",K27="公",K27="病",K27="事",K27="x榮18-22"  ),OR(L27=""), $AP27 =""  ),"18收",  IF(  AND(  OR(  K27 ="榮14-18",K27 ="榮10-18",K27 ="榮06-18",K27 ="病14-18"  ),OR(  L27 ="x",L27="補",L27="婚",L27="公",L27="病",L27="事",L27="x"  ), $AP27 =""),"18放早走",  IF(  AND(  OR(  K27 =""),OR(  L27 ="x",L27="補",L27="婚",L27="公",L27="病",L27="事",L27="x榮*",L27="榮",L27="榮-22"  ), $AP27 =""),"18放",  IF(  AND(  OR(  K27="當日退伍"  ),OR(  L27="退伍",L27="退", L27=""  ), $AP27 =""),"當日退伍",  IF(AND(  OR(K27="退",K27="退伍" ), OR(L27="退",L27="退伍" ), $AP27 =""),"退伍","全日勤"  )  )  )  )  )  )  )  )  )  )  ),"")</f>
        <v>全日勤</v>
      </c>
      <c r="L126" s="65" t="str">
        <f ca="1">IF(   (ROW(AX27)-1)&lt;=暫1!$B$2,           IF(  AND(  OR(  L27="x",L27="補"  ), OR(  M27 ="x",M27="補",M27="x榮18-22",M27="x公18-22",M27="x榮22-08"  ), $AP27 =""),"全日休",  IF(  AND(  OR(  L27="x",L27="病"  ), OR(  M27 ="病"  ), $AP27 =""),"病(事)假",  IF(  AND(  OR(  L27="x",L27="補"  ), OR(  M27 ="補"  ), $AP27 =""),"補休",  IF(  AND(  OR(  L27="x",L27="喪"  ), OR(  M27 ="喪"  ), $AP27 =""),"喪假",  IF(  AND(  OR(  L27="x",L27="婚",L27="產"  ), OR(  M27 ="婚",M27="產"  ), $AP27 =""),"婚(產)假",  IF(  AND(  OR(  L27="x",L27="公"  ), OR(  M27 ="公"  ), $AP27 =""),"公假",  IF(  AND(  OR(  L27="x",L27="補",L27="婚",L27="公",L27="病",L27="事",L27="x榮18-22"  ),OR(M27=""), $AP27 =""  ),"18收",  IF(  AND(  OR(  L27 ="榮14-18",L27 ="榮10-18",L27 ="榮06-18",L27 ="病14-18"  ),OR(  M27 ="x",M27="補",M27="婚",M27="公",M27="病",M27="事",M27="x"  ), $AP27 =""),"18放早走",  IF(  AND(  OR(  L27 =""),OR(  M27 ="x",M27="補",M27="婚",M27="公",M27="病",M27="事",M27="x榮*",M27="榮",M27="榮-22"  ), $AP27 =""),"18放",  IF(  AND(  OR(  L27="當日退伍"  ),OR(  M27="退伍",M27="退", M27=""  ), $AP27 =""),"當日退伍",  IF(AND(  OR(L27="退",L27="退伍" ), OR(M27="退",M27="退伍" ), $AP27 =""),"退伍","全日勤"  )  )  )  )  )  )  )  )  )  )  ),"")</f>
        <v>18放</v>
      </c>
      <c r="M126" s="65" t="str">
        <f ca="1">IF(   (ROW(AY27)-1)&lt;=暫1!$B$2,           IF(  AND(  OR(  M27="x",M27="補"  ), OR(  N27 ="x",N27="補",N27="x榮18-22",N27="x公18-22",N27="x榮22-08"  ), $AP27 =""),"全日休",  IF(  AND(  OR(  M27="x",M27="病"  ), OR(  N27 ="病"  ), $AP27 =""),"病(事)假",  IF(  AND(  OR(  M27="x",M27="補"  ), OR(  N27 ="補"  ), $AP27 =""),"補休",  IF(  AND(  OR(  M27="x",M27="喪"  ), OR(  N27 ="喪"  ), $AP27 =""),"喪假",  IF(  AND(  OR(  M27="x",M27="婚",M27="產"  ), OR(  N27 ="婚",N27="產"  ), $AP27 =""),"婚(產)假",  IF(  AND(  OR(  M27="x",M27="公"  ), OR(  N27 ="公"  ), $AP27 =""),"公假",  IF(  AND(  OR(  M27="x",M27="補",M27="婚",M27="公",M27="病",M27="事",M27="x榮18-22"  ),OR(N27=""), $AP27 =""  ),"18收",  IF(  AND(  OR(  M27 ="榮14-18",M27 ="榮10-18",M27 ="榮06-18",M27 ="病14-18"  ),OR(  N27 ="x",N27="補",N27="婚",N27="公",N27="病",N27="事",N27="x"  ), $AP27 =""),"18放早走",  IF(  AND(  OR(  M27 =""),OR(  N27 ="x",N27="補",N27="婚",N27="公",N27="病",N27="事",N27="x榮*",N27="榮",N27="榮-22"  ), $AP27 =""),"18放",  IF(  AND(  OR(  M27="當日退伍"  ),OR(  N27="退伍",N27="退", N27=""  ), $AP27 =""),"當日退伍",  IF(AND(  OR(M27="退",M27="退伍" ), OR(N27="退",N27="退伍" ), $AP27 =""),"退伍","全日勤"  )  )  )  )  )  )  )  )  )  )  ),"")</f>
        <v>全日休</v>
      </c>
      <c r="N126" s="65" t="str">
        <f ca="1">IF(   (ROW(AZ27)-1)&lt;=暫1!$B$2,           IF(  AND(  OR(  N27="x",N27="補"  ), OR(  O27 ="x",O27="補",O27="x榮18-22",O27="x公18-22",O27="x榮22-08"  ), $AP27 =""),"全日休",  IF(  AND(  OR(  N27="x",N27="病"  ), OR(  O27 ="病"  ), $AP27 =""),"病(事)假",  IF(  AND(  OR(  N27="x",N27="補"  ), OR(  O27 ="補"  ), $AP27 =""),"補休",  IF(  AND(  OR(  N27="x",N27="喪"  ), OR(  O27 ="喪"  ), $AP27 =""),"喪假",  IF(  AND(  OR(  N27="x",N27="婚",N27="產"  ), OR(  O27 ="婚",O27="產"  ), $AP27 =""),"婚(產)假",  IF(  AND(  OR(  N27="x",N27="公"  ), OR(  O27 ="公"  ), $AP27 =""),"公假",  IF(  AND(  OR(  N27="x",N27="補",N27="婚",N27="公",N27="病",N27="事",N27="x榮18-22"  ),OR(O27=""), $AP27 =""  ),"18收",  IF(  AND(  OR(  N27 ="榮14-18",N27 ="榮10-18",N27 ="榮06-18",N27 ="病14-18"  ),OR(  O27 ="x",O27="補",O27="婚",O27="公",O27="病",O27="事",O27="x"  ), $AP27 =""),"18放早走",  IF(  AND(  OR(  N27 =""),OR(  O27 ="x",O27="補",O27="婚",O27="公",O27="病",O27="事",O27="x榮*",O27="榮",O27="榮-22"  ), $AP27 =""),"18放",  IF(  AND(  OR(  N27="當日退伍"  ),OR(  O27="退伍",O27="退", O27=""  ), $AP27 =""),"當日退伍",  IF(AND(  OR(N27="退",N27="退伍" ), OR(O27="退",O27="退伍" ), $AP27 =""),"退伍","全日勤"  )  )  )  )  )  )  )  )  )  )  ),"")</f>
        <v>全日休</v>
      </c>
      <c r="O126" s="65" t="str">
        <f ca="1">IF(   (ROW(BA27)-1)&lt;=暫1!$B$2,           IF(  AND(  OR(  O27="x",O27="補"  ), OR(  P27 ="x",P27="補",P27="x榮18-22",P27="x公18-22",P27="x榮22-08"  ), $AP27 =""),"全日休",  IF(  AND(  OR(  O27="x",O27="病"  ), OR(  P27 ="病"  ), $AP27 =""),"病(事)假",  IF(  AND(  OR(  O27="x",O27="補"  ), OR(  P27 ="補"  ), $AP27 =""),"補休",  IF(  AND(  OR(  O27="x",O27="喪"  ), OR(  P27 ="喪"  ), $AP27 =""),"喪假",  IF(  AND(  OR(  O27="x",O27="婚",O27="產"  ), OR(  P27 ="婚",P27="產"  ), $AP27 =""),"婚(產)假",  IF(  AND(  OR(  O27="x",O27="公"  ), OR(  P27 ="公"  ), $AP27 =""),"公假",  IF(  AND(  OR(  O27="x",O27="補",O27="婚",O27="公",O27="病",O27="事",O27="x榮18-22"  ),OR(P27=""), $AP27 =""  ),"18收",  IF(  AND(  OR(  O27 ="榮14-18",O27 ="榮10-18",O27 ="榮06-18",O27 ="病14-18"  ),OR(  P27 ="x",P27="補",P27="婚",P27="公",P27="病",P27="事",P27="x"  ), $AP27 =""),"18放早走",  IF(  AND(  OR(  O27 =""),OR(  P27 ="x",P27="補",P27="婚",P27="公",P27="病",P27="事",P27="x榮*",P27="榮",P27="榮-22"  ), $AP27 =""),"18放",  IF(  AND(  OR(  O27="當日退伍"  ),OR(  P27="退伍",P27="退", P27=""  ), $AP27 =""),"當日退伍",  IF(AND(  OR(O27="退",O27="退伍" ), OR(P27="退",P27="退伍" ), $AP27 =""),"退伍","全日勤"  )  )  )  )  )  )  )  )  )  )  ),"")</f>
        <v>18收</v>
      </c>
      <c r="P126" s="65" t="str">
        <f ca="1">IF(   (ROW(BB27)-1)&lt;=暫1!$B$2,           IF(  AND(  OR(  P27="x",P27="補"  ), OR(  Q27 ="x",Q27="補",Q27="x榮18-22",Q27="x公18-22",Q27="x榮22-08"  ), $AP27 =""),"全日休",  IF(  AND(  OR(  P27="x",P27="病"  ), OR(  Q27 ="病"  ), $AP27 =""),"病(事)假",  IF(  AND(  OR(  P27="x",P27="補"  ), OR(  Q27 ="補"  ), $AP27 =""),"補休",  IF(  AND(  OR(  P27="x",P27="喪"  ), OR(  Q27 ="喪"  ), $AP27 =""),"喪假",  IF(  AND(  OR(  P27="x",P27="婚",P27="產"  ), OR(  Q27 ="婚",Q27="產"  ), $AP27 =""),"婚(產)假",  IF(  AND(  OR(  P27="x",P27="公"  ), OR(  Q27 ="公"  ), $AP27 =""),"公假",  IF(  AND(  OR(  P27="x",P27="補",P27="婚",P27="公",P27="病",P27="事",P27="x榮18-22"  ),OR(Q27=""), $AP27 =""  ),"18收",  IF(  AND(  OR(  P27 ="榮14-18",P27 ="榮10-18",P27 ="榮06-18",P27 ="病14-18"  ),OR(  Q27 ="x",Q27="補",Q27="婚",Q27="公",Q27="病",Q27="事",Q27="x"  ), $AP27 =""),"18放早走",  IF(  AND(  OR(  P27 =""),OR(  Q27 ="x",Q27="補",Q27="婚",Q27="公",Q27="病",Q27="事",Q27="x榮*",Q27="榮",Q27="榮-22"  ), $AP27 =""),"18放",  IF(  AND(  OR(  P27="當日退伍"  ),OR(  Q27="退伍",Q27="退", Q27=""  ), $AP27 =""),"當日退伍",  IF(AND(  OR(P27="退",P27="退伍" ), OR(Q27="退",Q27="退伍" ), $AP27 =""),"退伍","全日勤"  )  )  )  )  )  )  )  )  )  )  ),"")</f>
        <v>全日勤</v>
      </c>
      <c r="Q126" s="65" t="str">
        <f ca="1">IF(   (ROW(BC27)-1)&lt;=暫1!$B$2,           IF(  AND(  OR(  Q27="x",Q27="補"  ), OR(  R27 ="x",R27="補",R27="x榮18-22",R27="x公18-22",R27="x榮22-08"  ), $AP27 =""),"全日休",  IF(  AND(  OR(  Q27="x",Q27="病"  ), OR(  R27 ="病"  ), $AP27 =""),"病(事)假",  IF(  AND(  OR(  Q27="x",Q27="補"  ), OR(  R27 ="補"  ), $AP27 =""),"補休",  IF(  AND(  OR(  Q27="x",Q27="喪"  ), OR(  R27 ="喪"  ), $AP27 =""),"喪假",  IF(  AND(  OR(  Q27="x",Q27="婚",Q27="產"  ), OR(  R27 ="婚",R27="產"  ), $AP27 =""),"婚(產)假",  IF(  AND(  OR(  Q27="x",Q27="公"  ), OR(  R27 ="公"  ), $AP27 =""),"公假",  IF(  AND(  OR(  Q27="x",Q27="補",Q27="婚",Q27="公",Q27="病",Q27="事",Q27="x榮18-22"  ),OR(R27=""), $AP27 =""  ),"18收",  IF(  AND(  OR(  Q27 ="榮14-18",Q27 ="榮10-18",Q27 ="榮06-18",Q27 ="病14-18"  ),OR(  R27 ="x",R27="補",R27="婚",R27="公",R27="病",R27="事",R27="x"  ), $AP27 =""),"18放早走",  IF(  AND(  OR(  Q27 =""),OR(  R27 ="x",R27="補",R27="婚",R27="公",R27="病",R27="事",R27="x榮*",R27="榮",R27="榮-22"  ), $AP27 =""),"18放",  IF(  AND(  OR(  Q27="當日退伍"  ),OR(  R27="退伍",R27="退", R27=""  ), $AP27 =""),"當日退伍",  IF(AND(  OR(Q27="退",Q27="退伍" ), OR(R27="退",R27="退伍" ), $AP27 =""),"退伍","全日勤"  )  )  )  )  )  )  )  )  )  )  ),"")</f>
        <v>全日勤</v>
      </c>
      <c r="R126" s="65" t="str">
        <f ca="1">IF(   (ROW(BD27)-1)&lt;=暫1!$B$2,           IF(  AND(  OR(  R27="x",R27="補"  ), OR(  S27 ="x",S27="補",S27="x榮18-22",S27="x公18-22",S27="x榮22-08"  ), $AP27 =""),"全日休",  IF(  AND(  OR(  R27="x",R27="病"  ), OR(  S27 ="病"  ), $AP27 =""),"病(事)假",  IF(  AND(  OR(  R27="x",R27="補"  ), OR(  S27 ="補"  ), $AP27 =""),"補休",  IF(  AND(  OR(  R27="x",R27="喪"  ), OR(  S27 ="喪"  ), $AP27 =""),"喪假",  IF(  AND(  OR(  R27="x",R27="婚",R27="產"  ), OR(  S27 ="婚",S27="產"  ), $AP27 =""),"婚(產)假",  IF(  AND(  OR(  R27="x",R27="公"  ), OR(  S27 ="公"  ), $AP27 =""),"公假",  IF(  AND(  OR(  R27="x",R27="補",R27="婚",R27="公",R27="病",R27="事",R27="x榮18-22"  ),OR(S27=""), $AP27 =""  ),"18收",  IF(  AND(  OR(  R27 ="榮14-18",R27 ="榮10-18",R27 ="榮06-18",R27 ="病14-18"  ),OR(  S27 ="x",S27="補",S27="婚",S27="公",S27="病",S27="事",S27="x"  ), $AP27 =""),"18放早走",  IF(  AND(  OR(  R27 =""),OR(  S27 ="x",S27="補",S27="婚",S27="公",S27="病",S27="事",S27="x榮*",S27="榮",S27="榮-22"  ), $AP27 =""),"18放",  IF(  AND(  OR(  R27="當日退伍"  ),OR(  S27="退伍",S27="退", S27=""  ), $AP27 =""),"當日退伍",  IF(AND(  OR(R27="退",R27="退伍" ), OR(S27="退",S27="退伍" ), $AP27 =""),"退伍","全日勤"  )  )  )  )  )  )  )  )  )  )  ),"")</f>
        <v>全日勤</v>
      </c>
      <c r="S126" s="65" t="str">
        <f ca="1">IF(   (ROW(BE27)-1)&lt;=暫1!$B$2,           IF(  AND(  OR(  S27="x",S27="補"  ), OR(  T27 ="x",T27="補",T27="x榮18-22",T27="x公18-22",T27="x榮22-08"  ), $AP27 =""),"全日休",  IF(  AND(  OR(  S27="x",S27="病"  ), OR(  T27 ="病"  ), $AP27 =""),"病(事)假",  IF(  AND(  OR(  S27="x",S27="補"  ), OR(  T27 ="補"  ), $AP27 =""),"補休",  IF(  AND(  OR(  S27="x",S27="喪"  ), OR(  T27 ="喪"  ), $AP27 =""),"喪假",  IF(  AND(  OR(  S27="x",S27="婚",S27="產"  ), OR(  T27 ="婚",T27="產"  ), $AP27 =""),"婚(產)假",  IF(  AND(  OR(  S27="x",S27="公"  ), OR(  T27 ="公"  ), $AP27 =""),"公假",  IF(  AND(  OR(  S27="x",S27="補",S27="婚",S27="公",S27="病",S27="事",S27="x榮18-22"  ),OR(T27=""), $AP27 =""  ),"18收",  IF(  AND(  OR(  S27 ="榮14-18",S27 ="榮10-18",S27 ="榮06-18",S27 ="病14-18"  ),OR(  T27 ="x",T27="補",T27="婚",T27="公",T27="病",T27="事",T27="x"  ), $AP27 =""),"18放早走",  IF(  AND(  OR(  S27 =""),OR(  T27 ="x",T27="補",T27="婚",T27="公",T27="病",T27="事",T27="x榮*",T27="榮",T27="榮-22"  ), $AP27 =""),"18放",  IF(  AND(  OR(  S27="當日退伍"  ),OR(  T27="退伍",T27="退", T27=""  ), $AP27 =""),"當日退伍",  IF(AND(  OR(S27="退",S27="退伍" ), OR(T27="退",T27="退伍" ), $AP27 =""),"退伍","全日勤"  )  )  )  )  )  )  )  )  )  )  ),"")</f>
        <v>全日勤</v>
      </c>
      <c r="T126" s="65" t="str">
        <f ca="1">IF(   (ROW(BF27)-1)&lt;=暫1!$B$2,           IF(  AND(  OR(  T27="x",T27="補"  ), OR(  U27 ="x",U27="補",U27="x榮18-22",U27="x公18-22",U27="x榮22-08"  ), $AP27 =""),"全日休",  IF(  AND(  OR(  T27="x",T27="病"  ), OR(  U27 ="病"  ), $AP27 =""),"病(事)假",  IF(  AND(  OR(  T27="x",T27="補"  ), OR(  U27 ="補"  ), $AP27 =""),"補休",  IF(  AND(  OR(  T27="x",T27="喪"  ), OR(  U27 ="喪"  ), $AP27 =""),"喪假",  IF(  AND(  OR(  T27="x",T27="婚",T27="產"  ), OR(  U27 ="婚",U27="產"  ), $AP27 =""),"婚(產)假",  IF(  AND(  OR(  T27="x",T27="公"  ), OR(  U27 ="公"  ), $AP27 =""),"公假",  IF(  AND(  OR(  T27="x",T27="補",T27="婚",T27="公",T27="病",T27="事",T27="x榮18-22"  ),OR(U27=""), $AP27 =""  ),"18收",  IF(  AND(  OR(  T27 ="榮14-18",T27 ="榮10-18",T27 ="榮06-18",T27 ="病14-18"  ),OR(  U27 ="x",U27="補",U27="婚",U27="公",U27="病",U27="事",U27="x"  ), $AP27 =""),"18放早走",  IF(  AND(  OR(  T27 =""),OR(  U27 ="x",U27="補",U27="婚",U27="公",U27="病",U27="事",U27="x榮*",U27="榮",U27="榮-22"  ), $AP27 =""),"18放",  IF(  AND(  OR(  T27="當日退伍"  ),OR(  U27="退伍",U27="退", U27=""  ), $AP27 =""),"當日退伍",  IF(AND(  OR(T27="退",T27="退伍" ), OR(U27="退",U27="退伍" ), $AP27 =""),"退伍","全日勤"  )  )  )  )  )  )  )  )  )  )  ),"")</f>
        <v>18放</v>
      </c>
      <c r="U126" s="65" t="str">
        <f ca="1">IF(   (ROW(BG27)-1)&lt;=暫1!$B$2,           IF(  AND(  OR(  U27="x",U27="補"  ), OR(  V27 ="x",V27="補",V27="x榮18-22",V27="x公18-22",V27="x榮22-08"  ), $AP27 =""),"全日休",  IF(  AND(  OR(  U27="x",U27="病"  ), OR(  V27 ="病"  ), $AP27 =""),"病(事)假",  IF(  AND(  OR(  U27="x",U27="補"  ), OR(  V27 ="補"  ), $AP27 =""),"補休",  IF(  AND(  OR(  U27="x",U27="喪"  ), OR(  V27 ="喪"  ), $AP27 =""),"喪假",  IF(  AND(  OR(  U27="x",U27="婚",U27="產"  ), OR(  V27 ="婚",V27="產"  ), $AP27 =""),"婚(產)假",  IF(  AND(  OR(  U27="x",U27="公"  ), OR(  V27 ="公"  ), $AP27 =""),"公假",  IF(  AND(  OR(  U27="x",U27="補",U27="婚",U27="公",U27="病",U27="事",U27="x榮18-22"  ),OR(V27=""), $AP27 =""  ),"18收",  IF(  AND(  OR(  U27 ="榮14-18",U27 ="榮10-18",U27 ="榮06-18",U27 ="病14-18"  ),OR(  V27 ="x",V27="補",V27="婚",V27="公",V27="病",V27="事",V27="x"  ), $AP27 =""),"18放早走",  IF(  AND(  OR(  U27 =""),OR(  V27 ="x",V27="補",V27="婚",V27="公",V27="病",V27="事",V27="x榮*",V27="榮",V27="榮-22"  ), $AP27 =""),"18放",  IF(  AND(  OR(  U27="當日退伍"  ),OR(  V27="退伍",V27="退", V27=""  ), $AP27 =""),"當日退伍",  IF(AND(  OR(U27="退",U27="退伍" ), OR(V27="退",V27="退伍" ), $AP27 =""),"退伍","全日勤"  )  )  )  )  )  )  )  )  )  )  ),"")</f>
        <v>全日休</v>
      </c>
      <c r="V126" s="65" t="str">
        <f ca="1">IF(   (ROW(BH27)-1)&lt;=暫1!$B$2,           IF(  AND(  OR(  V27="x",V27="補"  ), OR(  W27 ="x",W27="補",W27="x榮18-22",W27="x公18-22",W27="x榮22-08"  ), $AP27 =""),"全日休",  IF(  AND(  OR(  V27="x",V27="病"  ), OR(  W27 ="病"  ), $AP27 =""),"病(事)假",  IF(  AND(  OR(  V27="x",V27="補"  ), OR(  W27 ="補"  ), $AP27 =""),"補休",  IF(  AND(  OR(  V27="x",V27="喪"  ), OR(  W27 ="喪"  ), $AP27 =""),"喪假",  IF(  AND(  OR(  V27="x",V27="婚",V27="產"  ), OR(  W27 ="婚",W27="產"  ), $AP27 =""),"婚(產)假",  IF(  AND(  OR(  V27="x",V27="公"  ), OR(  W27 ="公"  ), $AP27 =""),"公假",  IF(  AND(  OR(  V27="x",V27="補",V27="婚",V27="公",V27="病",V27="事",V27="x榮18-22"  ),OR(W27=""), $AP27 =""  ),"18收",  IF(  AND(  OR(  V27 ="榮14-18",V27 ="榮10-18",V27 ="榮06-18",V27 ="病14-18"  ),OR(  W27 ="x",W27="補",W27="婚",W27="公",W27="病",W27="事",W27="x"  ), $AP27 =""),"18放早走",  IF(  AND(  OR(  V27 =""),OR(  W27 ="x",W27="補",W27="婚",W27="公",W27="病",W27="事",W27="x榮*",W27="榮",W27="榮-22"  ), $AP27 =""),"18放",  IF(  AND(  OR(  V27="當日退伍"  ),OR(  W27="退伍",W27="退", W27=""  ), $AP27 =""),"當日退伍",  IF(AND(  OR(V27="退",V27="退伍" ), OR(W27="退",W27="退伍" ), $AP27 =""),"退伍","全日勤"  )  )  )  )  )  )  )  )  )  )  ),"")</f>
        <v>18收</v>
      </c>
      <c r="W126" s="65" t="str">
        <f ca="1">IF(   (ROW(BI27)-1)&lt;=暫1!$B$2,           IF(  AND(  OR(  W27="x",W27="補"  ), OR(  X27 ="x",X27="補",X27="x榮18-22",X27="x公18-22",X27="x榮22-08"  ), $AP27 =""),"全日休",  IF(  AND(  OR(  W27="x",W27="病"  ), OR(  X27 ="病"  ), $AP27 =""),"病(事)假",  IF(  AND(  OR(  W27="x",W27="補"  ), OR(  X27 ="補"  ), $AP27 =""),"補休",  IF(  AND(  OR(  W27="x",W27="喪"  ), OR(  X27 ="喪"  ), $AP27 =""),"喪假",  IF(  AND(  OR(  W27="x",W27="婚",W27="產"  ), OR(  X27 ="婚",X27="產"  ), $AP27 =""),"婚(產)假",  IF(  AND(  OR(  W27="x",W27="公"  ), OR(  X27 ="公"  ), $AP27 =""),"公假",  IF(  AND(  OR(  W27="x",W27="補",W27="婚",W27="公",W27="病",W27="事",W27="x榮18-22"  ),OR(X27=""), $AP27 =""  ),"18收",  IF(  AND(  OR(  W27 ="榮14-18",W27 ="榮10-18",W27 ="榮06-18",W27 ="病14-18"  ),OR(  X27 ="x",X27="補",X27="婚",X27="公",X27="病",X27="事",X27="x"  ), $AP27 =""),"18放早走",  IF(  AND(  OR(  W27 =""),OR(  X27 ="x",X27="補",X27="婚",X27="公",X27="病",X27="事",X27="x榮*",X27="榮",X27="榮-22"  ), $AP27 =""),"18放",  IF(  AND(  OR(  W27="當日退伍"  ),OR(  X27="退伍",X27="退", X27=""  ), $AP27 =""),"當日退伍",  IF(AND(  OR(W27="退",W27="退伍" ), OR(X27="退",X27="退伍" ), $AP27 =""),"退伍","全日勤"  )  )  )  )  )  )  )  )  )  )  ),"")</f>
        <v>全日勤</v>
      </c>
      <c r="X126" s="65" t="str">
        <f ca="1">IF(   (ROW(BJ27)-1)&lt;=暫1!$B$2,           IF(  AND(  OR(  X27="x",X27="補"  ), OR(  Y27 ="x",Y27="補",Y27="x榮18-22",Y27="x公18-22",Y27="x榮22-08"  ), $AP27 =""),"全日休",  IF(  AND(  OR(  X27="x",X27="病"  ), OR(  Y27 ="病"  ), $AP27 =""),"病(事)假",  IF(  AND(  OR(  X27="x",X27="補"  ), OR(  Y27 ="補"  ), $AP27 =""),"補休",  IF(  AND(  OR(  X27="x",X27="喪"  ), OR(  Y27 ="喪"  ), $AP27 =""),"喪假",  IF(  AND(  OR(  X27="x",X27="婚",X27="產"  ), OR(  Y27 ="婚",Y27="產"  ), $AP27 =""),"婚(產)假",  IF(  AND(  OR(  X27="x",X27="公"  ), OR(  Y27 ="公"  ), $AP27 =""),"公假",  IF(  AND(  OR(  X27="x",X27="補",X27="婚",X27="公",X27="病",X27="事",X27="x榮18-22"  ),OR(Y27=""), $AP27 =""  ),"18收",  IF(  AND(  OR(  X27 ="榮14-18",X27 ="榮10-18",X27 ="榮06-18",X27 ="病14-18"  ),OR(  Y27 ="x",Y27="補",Y27="婚",Y27="公",Y27="病",Y27="事",Y27="x"  ), $AP27 =""),"18放早走",  IF(  AND(  OR(  X27 =""),OR(  Y27 ="x",Y27="補",Y27="婚",Y27="公",Y27="病",Y27="事",Y27="x榮*",Y27="榮",Y27="榮-22"  ), $AP27 =""),"18放",  IF(  AND(  OR(  X27="當日退伍"  ),OR(  Y27="退伍",Y27="退", Y27=""  ), $AP27 =""),"當日退伍",  IF(AND(  OR(X27="退",X27="退伍" ), OR(Y27="退",Y27="退伍" ), $AP27 =""),"退伍","全日勤"  )  )  )  )  )  )  )  )  )  )  ),"")</f>
        <v>全日勤</v>
      </c>
      <c r="Y126" s="65" t="str">
        <f ca="1">IF(   (ROW(BK27)-1)&lt;=暫1!$B$2,           IF(  AND(  OR(  Y27="x",Y27="補"  ), OR(  Z27 ="x",Z27="補",Z27="x榮18-22",Z27="x公18-22",Z27="x榮22-08"  ), $AP27 =""),"全日休",  IF(  AND(  OR(  Y27="x",Y27="病"  ), OR(  Z27 ="病"  ), $AP27 =""),"病(事)假",  IF(  AND(  OR(  Y27="x",Y27="補"  ), OR(  Z27 ="補"  ), $AP27 =""),"補休",  IF(  AND(  OR(  Y27="x",Y27="喪"  ), OR(  Z27 ="喪"  ), $AP27 =""),"喪假",  IF(  AND(  OR(  Y27="x",Y27="婚",Y27="產"  ), OR(  Z27 ="婚",Z27="產"  ), $AP27 =""),"婚(產)假",  IF(  AND(  OR(  Y27="x",Y27="公"  ), OR(  Z27 ="公"  ), $AP27 =""),"公假",  IF(  AND(  OR(  Y27="x",Y27="補",Y27="婚",Y27="公",Y27="病",Y27="事",Y27="x榮18-22"  ),OR(Z27=""), $AP27 =""  ),"18收",  IF(  AND(  OR(  Y27 ="榮14-18",Y27 ="榮10-18",Y27 ="榮06-18",Y27 ="病14-18"  ),OR(  Z27 ="x",Z27="補",Z27="婚",Z27="公",Z27="病",Z27="事",Z27="x"  ), $AP27 =""),"18放早走",  IF(  AND(  OR(  Y27 =""),OR(  Z27 ="x",Z27="補",Z27="婚",Z27="公",Z27="病",Z27="事",Z27="x榮*",Z27="榮",Z27="榮-22"  ), $AP27 =""),"18放",  IF(  AND(  OR(  Y27="當日退伍"  ),OR(  Z27="退伍",Z27="退", Z27=""  ), $AP27 =""),"當日退伍",  IF(AND(  OR(Y27="退",Y27="退伍" ), OR(Z27="退",Z27="退伍" ), $AP27 =""),"退伍","全日勤"  )  )  )  )  )  )  )  )  )  )  ),"")</f>
        <v>全日勤</v>
      </c>
      <c r="Z126" s="65" t="str">
        <f ca="1">IF(   (ROW(BL27)-1)&lt;=暫1!$B$2,           IF(  AND(  OR(  Z27="x",Z27="補"  ), OR(  AA27 ="x",AA27="補",AA27="x榮18-22",AA27="x公18-22",AA27="x榮22-08"  ), $AP27 =""),"全日休",  IF(  AND(  OR(  Z27="x",Z27="病"  ), OR(  AA27 ="病"  ), $AP27 =""),"病(事)假",  IF(  AND(  OR(  Z27="x",Z27="補"  ), OR(  AA27 ="補"  ), $AP27 =""),"補休",  IF(  AND(  OR(  Z27="x",Z27="喪"  ), OR(  AA27 ="喪"  ), $AP27 =""),"喪假",  IF(  AND(  OR(  Z27="x",Z27="婚",Z27="產"  ), OR(  AA27 ="婚",AA27="產"  ), $AP27 =""),"婚(產)假",  IF(  AND(  OR(  Z27="x",Z27="公"  ), OR(  AA27 ="公"  ), $AP27 =""),"公假",  IF(  AND(  OR(  Z27="x",Z27="補",Z27="婚",Z27="公",Z27="病",Z27="事",Z27="x榮18-22"  ),OR(AA27=""), $AP27 =""  ),"18收",  IF(  AND(  OR(  Z27 ="榮14-18",Z27 ="榮10-18",Z27 ="榮06-18",Z27 ="病14-18"  ),OR(  AA27 ="x",AA27="補",AA27="婚",AA27="公",AA27="病",AA27="事",AA27="x"  ), $AP27 =""),"18放早走",  IF(  AND(  OR(  Z27 =""),OR(  AA27 ="x",AA27="補",AA27="婚",AA27="公",AA27="病",AA27="事",AA27="x榮*",AA27="榮",AA27="榮-22"  ), $AP27 =""),"18放",  IF(  AND(  OR(  Z27="當日退伍"  ),OR(  AA27="退伍",AA27="退", AA27=""  ), $AP27 =""),"當日退伍",  IF(AND(  OR(Z27="退",Z27="退伍" ), OR(AA27="退",AA27="退伍" ), $AP27 =""),"退伍","全日勤"  )  )  )  )  )  )  )  )  )  )  ),"")</f>
        <v>18放</v>
      </c>
      <c r="AA126" s="65" t="str">
        <f ca="1">IF(   (ROW(BM27)-1)&lt;=暫1!$B$2,           IF(  AND(  OR(  AA27="x",AA27="補"  ), OR(  AB27 ="x",AB27="補",AB27="x榮18-22",AB27="x公18-22",AB27="x榮22-08"  ), $AP27 =""),"全日休",  IF(  AND(  OR(  AA27="x",AA27="病"  ), OR(  AB27 ="病"  ), $AP27 =""),"病(事)假",  IF(  AND(  OR(  AA27="x",AA27="補"  ), OR(  AB27 ="補"  ), $AP27 =""),"補休",  IF(  AND(  OR(  AA27="x",AA27="喪"  ), OR(  AB27 ="喪"  ), $AP27 =""),"喪假",  IF(  AND(  OR(  AA27="x",AA27="婚",AA27="產"  ), OR(  AB27 ="婚",AB27="產"  ), $AP27 =""),"婚(產)假",  IF(  AND(  OR(  AA27="x",AA27="公"  ), OR(  AB27 ="公"  ), $AP27 =""),"公假",  IF(  AND(  OR(  AA27="x",AA27="補",AA27="婚",AA27="公",AA27="病",AA27="事",AA27="x榮18-22"  ),OR(AB27=""), $AP27 =""  ),"18收",  IF(  AND(  OR(  AA27 ="榮14-18",AA27 ="榮10-18",AA27 ="榮06-18",AA27 ="病14-18"  ),OR(  AB27 ="x",AB27="補",AB27="婚",AB27="公",AB27="病",AB27="事",AB27="x"  ), $AP27 =""),"18放早走",  IF(  AND(  OR(  AA27 =""),OR(  AB27 ="x",AB27="補",AB27="婚",AB27="公",AB27="病",AB27="事",AB27="x榮*",AB27="榮",AB27="榮-22"  ), $AP27 =""),"18放",  IF(  AND(  OR(  AA27="當日退伍"  ),OR(  AB27="退伍",AB27="退", AB27=""  ), $AP27 =""),"當日退伍",  IF(AND(  OR(AA27="退",AA27="退伍" ), OR(AB27="退",AB27="退伍" ), $AP27 =""),"退伍","全日勤"  )  )  )  )  )  )  )  )  )  )  ),"")</f>
        <v>全日休</v>
      </c>
      <c r="AB126" s="65" t="str">
        <f ca="1">IF(   (ROW(BN27)-1)&lt;=暫1!$B$2,           IF(  AND(  OR(  AB27="x",AB27="補"  ), OR(  AC27 ="x",AC27="補",AC27="x榮18-22",AC27="x公18-22",AC27="x榮22-08"  ), $AP27 =""),"全日休",  IF(  AND(  OR(  AB27="x",AB27="病"  ), OR(  AC27 ="病"  ), $AP27 =""),"病(事)假",  IF(  AND(  OR(  AB27="x",AB27="補"  ), OR(  AC27 ="補"  ), $AP27 =""),"補休",  IF(  AND(  OR(  AB27="x",AB27="喪"  ), OR(  AC27 ="喪"  ), $AP27 =""),"喪假",  IF(  AND(  OR(  AB27="x",AB27="婚",AB27="產"  ), OR(  AC27 ="婚",AC27="產"  ), $AP27 =""),"婚(產)假",  IF(  AND(  OR(  AB27="x",AB27="公"  ), OR(  AC27 ="公"  ), $AP27 =""),"公假",  IF(  AND(  OR(  AB27="x",AB27="補",AB27="婚",AB27="公",AB27="病",AB27="事",AB27="x榮18-22"  ),OR(AC27=""), $AP27 =""  ),"18收",  IF(  AND(  OR(  AB27 ="榮14-18",AB27 ="榮10-18",AB27 ="榮06-18",AB27 ="病14-18"  ),OR(  AC27 ="x",AC27="補",AC27="婚",AC27="公",AC27="病",AC27="事",AC27="x"  ), $AP27 =""),"18放早走",  IF(  AND(  OR(  AB27 =""),OR(  AC27 ="x",AC27="補",AC27="婚",AC27="公",AC27="病",AC27="事",AC27="x榮*",AC27="榮",AC27="榮-22"  ), $AP27 =""),"18放",  IF(  AND(  OR(  AB27="當日退伍"  ),OR(  AC27="退伍",AC27="退", AC27=""  ), $AP27 =""),"當日退伍",  IF(AND(  OR(AB27="退",AB27="退伍" ), OR(AC27="退",AC27="退伍" ), $AP27 =""),"退伍","全日勤"  )  )  )  )  )  )  )  )  )  )  ),"")</f>
        <v>18收</v>
      </c>
      <c r="AC126" s="65" t="str">
        <f ca="1">IF(   (ROW(BO27)-1)&lt;=暫1!$B$2,           IF(  AND(  OR(  AC27="x",AC27="補"  ), OR(  AD27 ="x",AD27="補",AD27="x榮18-22",AD27="x公18-22",AD27="x榮22-08"  ), $AP27 =""),"全日休",  IF(  AND(  OR(  AC27="x",AC27="病"  ), OR(  AD27 ="病"  ), $AP27 =""),"病(事)假",  IF(  AND(  OR(  AC27="x",AC27="補"  ), OR(  AD27 ="補"  ), $AP27 =""),"補休",  IF(  AND(  OR(  AC27="x",AC27="喪"  ), OR(  AD27 ="喪"  ), $AP27 =""),"喪假",  IF(  AND(  OR(  AC27="x",AC27="婚",AC27="產"  ), OR(  AD27 ="婚",AD27="產"  ), $AP27 =""),"婚(產)假",  IF(  AND(  OR(  AC27="x",AC27="公"  ), OR(  AD27 ="公"  ), $AP27 =""),"公假",  IF(  AND(  OR(  AC27="x",AC27="補",AC27="婚",AC27="公",AC27="病",AC27="事",AC27="x榮18-22"  ),OR(AD27=""), $AP27 =""  ),"18收",  IF(  AND(  OR(  AC27 ="榮14-18",AC27 ="榮10-18",AC27 ="榮06-18",AC27 ="病14-18"  ),OR(  AD27 ="x",AD27="補",AD27="婚",AD27="公",AD27="病",AD27="事",AD27="x"  ), $AP27 =""),"18放早走",  IF(  AND(  OR(  AC27 =""),OR(  AD27 ="x",AD27="補",AD27="婚",AD27="公",AD27="病",AD27="事",AD27="x榮*",AD27="榮",AD27="榮-22"  ), $AP27 =""),"18放",  IF(  AND(  OR(  AC27="當日退伍"  ),OR(  AD27="退伍",AD27="退", AD27=""  ), $AP27 =""),"當日退伍",  IF(AND(  OR(AC27="退",AC27="退伍" ), OR(AD27="退",AD27="退伍" ), $AP27 =""),"退伍","全日勤"  )  )  )  )  )  )  )  )  )  )  ),"")</f>
        <v>全日勤</v>
      </c>
      <c r="AD126" s="65" t="str">
        <f ca="1">IF(   (ROW(BP27)-1)&lt;=暫1!$B$2,           IF(  AND(  OR(  AD27="x",AD27="補"  ), OR(  AE27 ="x",AE27="補",AE27="x榮18-22",AE27="x公18-22",AE27="x榮22-08"  ), $AP27 =""),"全日休",  IF(  AND(  OR(  AD27="x",AD27="病"  ), OR(  AE27 ="病"  ), $AP27 =""),"病(事)假",  IF(  AND(  OR(  AD27="x",AD27="補"  ), OR(  AE27 ="補"  ), $AP27 =""),"補休",  IF(  AND(  OR(  AD27="x",AD27="喪"  ), OR(  AE27 ="喪"  ), $AP27 =""),"喪假",  IF(  AND(  OR(  AD27="x",AD27="婚",AD27="產"  ), OR(  AE27 ="婚",AE27="產"  ), $AP27 =""),"婚(產)假",  IF(  AND(  OR(  AD27="x",AD27="公"  ), OR(  AE27 ="公"  ), $AP27 =""),"公假",  IF(  AND(  OR(  AD27="x",AD27="補",AD27="婚",AD27="公",AD27="病",AD27="事",AD27="x榮18-22"  ),OR(AE27=""), $AP27 =""  ),"18收",  IF(  AND(  OR(  AD27 ="榮14-18",AD27 ="榮10-18",AD27 ="榮06-18",AD27 ="病14-18"  ),OR(  AE27 ="x",AE27="補",AE27="婚",AE27="公",AE27="病",AE27="事",AE27="x"  ), $AP27 =""),"18放早走",  IF(  AND(  OR(  AD27 =""),OR(  AE27 ="x",AE27="補",AE27="婚",AE27="公",AE27="病",AE27="事",AE27="x榮*",AE27="榮",AE27="榮-22"  ), $AP27 =""),"18放",  IF(  AND(  OR(  AD27="當日退伍"  ),OR(  AE27="退伍",AE27="退", AE27=""  ), $AP27 =""),"當日退伍",  IF(AND(  OR(AD27="退",AD27="退伍" ), OR(AE27="退",AE27="退伍" ), $AP27 =""),"退伍","全日勤"  )  )  )  )  )  )  )  )  )  )  ),"")</f>
        <v>全日勤</v>
      </c>
      <c r="AE126" s="65" t="str">
        <f ca="1">IF(   (ROW(BQ27)-1)&lt;=暫1!$B$2,           IF(  AND(  OR(  AE27="x",AE27="補"  ), OR(  AF27 ="x",AF27="補",AF27="x榮18-22",AF27="x公18-22",AF27="x榮22-08"  ), $AP27 =""),"全日休",  IF(  AND(  OR(  AE27="x",AE27="病"  ), OR(  AF27 ="病"  ), $AP27 =""),"病(事)假",  IF(  AND(  OR(  AE27="x",AE27="補"  ), OR(  AF27 ="補"  ), $AP27 =""),"補休",  IF(  AND(  OR(  AE27="x",AE27="喪"  ), OR(  AF27 ="喪"  ), $AP27 =""),"喪假",  IF(  AND(  OR(  AE27="x",AE27="婚",AE27="產"  ), OR(  AF27 ="婚",AF27="產"  ), $AP27 =""),"婚(產)假",  IF(  AND(  OR(  AE27="x",AE27="公"  ), OR(  AF27 ="公"  ), $AP27 =""),"公假",  IF(  AND(  OR(  AE27="x",AE27="補",AE27="婚",AE27="公",AE27="病",AE27="事",AE27="x榮18-22"  ),OR(AF27=""), $AP27 =""  ),"18收",  IF(  AND(  OR(  AE27 ="榮14-18",AE27 ="榮10-18",AE27 ="榮06-18",AE27 ="病14-18"  ),OR(  AF27 ="x",AF27="補",AF27="婚",AF27="公",AF27="病",AF27="事",AF27="x"  ), $AP27 =""),"18放早走",  IF(  AND(  OR(  AE27 =""),OR(  AF27 ="x",AF27="補",AF27="婚",AF27="公",AF27="病",AF27="事",AF27="x榮*",AF27="榮",AF27="榮-22"  ), $AP27 =""),"18放",  IF(  AND(  OR(  AE27="當日退伍"  ),OR(  AF27="退伍",AF27="退", AF27=""  ), $AP27 =""),"當日退伍",  IF(AND(  OR(AE27="退",AE27="退伍" ), OR(AF27="退",AF27="退伍" ), $AP27 =""),"退伍","全日勤"  )  )  )  )  )  )  )  )  )  )  ),"")</f>
        <v>全日勤</v>
      </c>
      <c r="AF126" s="65" t="str">
        <f ca="1">IF(   (ROW(BR27)-1)&lt;=暫1!$B$2,           IF(  AND(  OR(  AF27="x",AF27="補"  ), OR(  AG27 ="x",AG27="補",AG27="x榮18-22",AG27="x公18-22",AG27="x榮22-08"  ), $AP27 =""),"全日休",  IF(  AND(  OR(  AF27="x",AF27="病"  ), OR(  AG27 ="病"  ), $AP27 =""),"病(事)假",  IF(  AND(  OR(  AF27="x",AF27="補"  ), OR(  AG27 ="補"  ), $AP27 =""),"補休",  IF(  AND(  OR(  AF27="x",AF27="喪"  ), OR(  AG27 ="喪"  ), $AP27 =""),"喪假",  IF(  AND(  OR(  AF27="x",AF27="婚",AF27="產"  ), OR(  AG27 ="婚",AG27="產"  ), $AP27 =""),"婚(產)假",  IF(  AND(  OR(  AF27="x",AF27="公"  ), OR(  AG27 ="公"  ), $AP27 =""),"公假",  IF(  AND(  OR(  AF27="x",AF27="補",AF27="婚",AF27="公",AF27="病",AF27="事",AF27="x榮18-22"  ),OR(AG27=""), $AP27 =""  ),"18收",  IF(  AND(  OR(  AF27 ="榮14-18",AF27 ="榮10-18",AF27 ="榮06-18",AF27 ="病14-18"  ),OR(  AG27 ="x",AG27="補",AG27="婚",AG27="公",AG27="病",AG27="事",AG27="x"  ), $AP27 =""),"18放早走",  IF(  AND(  OR(  AF27 =""),OR(  AG27 ="x",AG27="補",AG27="婚",AG27="公",AG27="病",AG27="事",AG27="x榮*",AG27="榮",AG27="榮-22"  ), $AP27 =""),"18放",  IF(  AND(  OR(  AF27="當日退伍"  ),OR(  AG27="退伍",AG27="退", AG27=""  ), $AP27 =""),"當日退伍",  IF(AND(  OR(AF27="退",AF27="退伍" ), OR(AG27="退",AG27="退伍" ), $AP27 =""),"退伍","全日勤"  )  )  )  )  )  )  )  )  )  )  ),"")</f>
        <v>18放</v>
      </c>
      <c r="AG126" s="65" t="str">
        <f ca="1">IF(   (ROW(BS27)-1)&lt;=暫1!$B$2,           IF(  AND(  OR(  AG27="x",AG27="補"  ), OR(  AH27 ="x",AH27="補",AH27="x榮18-22",AH27="x公18-22",AH27="x榮22-08"  ), $AP27 =""),"全日休",  IF(  AND(  OR(  AG27="x",AG27="病"  ), OR(  AH27 ="病"  ), $AP27 =""),"病(事)假",  IF(  AND(  OR(  AG27="x",AG27="補"  ), OR(  AH27 ="補"  ), $AP27 =""),"補休",  IF(  AND(  OR(  AG27="x",AG27="喪"  ), OR(  AH27 ="喪"  ), $AP27 =""),"喪假",  IF(  AND(  OR(  AG27="x",AG27="婚",AG27="產"  ), OR(  AH27 ="婚",AH27="產"  ), $AP27 =""),"婚(產)假",  IF(  AND(  OR(  AG27="x",AG27="公"  ), OR(  AH27 ="公"  ), $AP27 =""),"公假",  IF(  AND(  OR(  AG27="x",AG27="補",AG27="婚",AG27="公",AG27="病",AG27="事",AG27="x榮18-22"  ),OR(AH27=""), $AP27 =""  ),"18收",  IF(  AND(  OR(  AG27 ="榮14-18",AG27 ="榮10-18",AG27 ="榮06-18",AG27 ="病14-18"  ),OR(  AH27 ="x",AH27="補",AH27="婚",AH27="公",AH27="病",AH27="事",AH27="x"  ), $AP27 =""),"18放早走",  IF(  AND(  OR(  AG27 =""),OR(  AH27 ="x",AH27="補",AH27="婚",AH27="公",AH27="病",AH27="事",AH27="x榮*",AH27="榮",AH27="榮-22"  ), $AP27 =""),"18放",  IF(  AND(  OR(  AG27="當日退伍"  ),OR(  AH27="退伍",AH27="退", AH27=""  ), $AP27 =""),"當日退伍",  IF(AND(  OR(AG27="退",AG27="退伍" ), OR(AH27="退",AH27="退伍" ), $AP27 =""),"退伍","全日勤"  )  )  )  )  )  )  )  )  )  )  ),"")</f>
        <v>18收</v>
      </c>
      <c r="AH126" s="65"/>
      <c r="AI126" s="65"/>
      <c r="AJ126" s="65"/>
      <c r="AO126" s="75"/>
      <c r="AP126" s="62"/>
      <c r="AU126" s="62"/>
      <c r="AY126" s="62"/>
      <c r="AZ126" s="62"/>
      <c r="BA126" s="62"/>
    </row>
    <row r="127" spans="1:55" ht="25.5" customHeight="1">
      <c r="A127" s="65">
        <f t="shared" si="14"/>
        <v>27</v>
      </c>
      <c r="B127" s="65" t="str">
        <f t="shared" si="15"/>
        <v>洪秉洋</v>
      </c>
      <c r="C127" s="65" t="str">
        <f ca="1">IF(   (ROW(AO28)-1)&lt;=暫1!$B$2,           IF(  AND(  OR(  C28="x",C28="補"  ), OR(  D28 ="x",D28="補",D28="x榮18-22",D28="x公18-22",D28="x榮22-08"  ), $AP28 =""),"全日休",  IF(  AND(  OR(  C28="x",C28="病"  ), OR(  D28 ="病"  ), $AP28 =""),"病(事)假",  IF(  AND(  OR(  C28="x",C28="補"  ), OR(  D28 ="補"  ), $AP28 =""),"補休",  IF(  AND(  OR(  C28="x",C28="喪"  ), OR(  D28 ="喪"  ), $AP28 =""),"喪假",  IF(  AND(  OR(  C28="x",C28="婚",C28="產"  ), OR(  D28 ="婚",D28="產"  ), $AP28 =""),"婚(產)假",  IF(  AND(  OR(  C28="x",C28="公"  ), OR(  D28 ="公"  ), $AP28 =""),"公假",  IF(  AND(  OR(  C28="x",C28="補",C28="婚",C28="公",C28="病",C28="事",C28="x榮18-22"  ),OR(D28=""), $AP28 =""  ),"18收",  IF(  AND(  OR(  C28 ="榮14-18",C28 ="榮10-18",C28 ="榮06-18",C28 ="病14-18"  ),OR(  D28 ="x",D28="補",D28="婚",D28="公",D28="病",D28="事",D28="x"  ), $AP28 =""),"18放早走",  IF(  AND(  OR(  C28 =""),OR(  D28 ="x",D28="補",D28="婚",D28="公",D28="病",D28="事",D28="x榮*",D28="榮",D28="榮-22"  ), $AP28 =""),"18放",  IF(  AND(  OR(  C28="當日退伍"  ),OR(  D28="退伍",D28="退", D28=""  ), $AP28 =""),"當日退伍",  IF(AND(  OR(C28="退",C28="退伍" ), OR(D28="退",D28="退伍" ), $AP28 =""),"退伍","全日勤"  )  )  )  )  )  )  )  )  )  )  ),"")</f>
        <v>全日勤</v>
      </c>
      <c r="D127" s="65" t="str">
        <f ca="1">IF(   (ROW(AP28)-1)&lt;=暫1!$B$2,           IF(  AND(  OR(  D28="x",D28="補"  ), OR(  E28 ="x",E28="補",E28="x榮18-22",E28="x公18-22",E28="x榮22-08"  ), $AP28 =""),"全日休",  IF(  AND(  OR(  D28="x",D28="病"  ), OR(  E28 ="病"  ), $AP28 =""),"病(事)假",  IF(  AND(  OR(  D28="x",D28="補"  ), OR(  E28 ="補"  ), $AP28 =""),"補休",  IF(  AND(  OR(  D28="x",D28="喪"  ), OR(  E28 ="喪"  ), $AP28 =""),"喪假",  IF(  AND(  OR(  D28="x",D28="婚",D28="產"  ), OR(  E28 ="婚",E28="產"  ), $AP28 =""),"婚(產)假",  IF(  AND(  OR(  D28="x",D28="公"  ), OR(  E28 ="公"  ), $AP28 =""),"公假",  IF(  AND(  OR(  D28="x",D28="補",D28="婚",D28="公",D28="病",D28="事",D28="x榮18-22"  ),OR(E28=""), $AP28 =""  ),"18收",  IF(  AND(  OR(  D28 ="榮14-18",D28 ="榮10-18",D28 ="榮06-18",D28 ="病14-18"  ),OR(  E28 ="x",E28="補",E28="婚",E28="公",E28="病",E28="事",E28="x"  ), $AP28 =""),"18放早走",  IF(  AND(  OR(  D28 =""),OR(  E28 ="x",E28="補",E28="婚",E28="公",E28="病",E28="事",E28="x榮*",E28="榮",E28="榮-22"  ), $AP28 =""),"18放",  IF(  AND(  OR(  D28="當日退伍"  ),OR(  E28="退伍",E28="退", E28=""  ), $AP28 =""),"當日退伍",  IF(AND(  OR(D28="退",D28="退伍" ), OR(E28="退",E28="退伍" ), $AP28 =""),"退伍","全日勤"  )  )  )  )  )  )  )  )  )  )  ),"")</f>
        <v>全日勤</v>
      </c>
      <c r="E127" s="65" t="str">
        <f ca="1">IF(   (ROW(AQ28)-1)&lt;=暫1!$B$2,           IF(  AND(  OR(  E28="x",E28="補"  ), OR(  F28 ="x",F28="補",F28="x榮18-22",F28="x公18-22",F28="x榮22-08"  ), $AP28 =""),"全日休",  IF(  AND(  OR(  E28="x",E28="病"  ), OR(  F28 ="病"  ), $AP28 =""),"病(事)假",  IF(  AND(  OR(  E28="x",E28="補"  ), OR(  F28 ="補"  ), $AP28 =""),"補休",  IF(  AND(  OR(  E28="x",E28="喪"  ), OR(  F28 ="喪"  ), $AP28 =""),"喪假",  IF(  AND(  OR(  E28="x",E28="婚",E28="產"  ), OR(  F28 ="婚",F28="產"  ), $AP28 =""),"婚(產)假",  IF(  AND(  OR(  E28="x",E28="公"  ), OR(  F28 ="公"  ), $AP28 =""),"公假",  IF(  AND(  OR(  E28="x",E28="補",E28="婚",E28="公",E28="病",E28="事",E28="x榮18-22"  ),OR(F28=""), $AP28 =""  ),"18收",  IF(  AND(  OR(  E28 ="榮14-18",E28 ="榮10-18",E28 ="榮06-18",E28 ="病14-18"  ),OR(  F28 ="x",F28="補",F28="婚",F28="公",F28="病",F28="事",F28="x"  ), $AP28 =""),"18放早走",  IF(  AND(  OR(  E28 =""),OR(  F28 ="x",F28="補",F28="婚",F28="公",F28="病",F28="事",F28="x榮*",F28="榮",F28="榮-22"  ), $AP28 =""),"18放",  IF(  AND(  OR(  E28="當日退伍"  ),OR(  F28="退伍",F28="退", F28=""  ), $AP28 =""),"當日退伍",  IF(AND(  OR(E28="退",E28="退伍" ), OR(F28="退",F28="退伍" ), $AP28 =""),"退伍","全日勤"  )  )  )  )  )  )  )  )  )  )  ),"")</f>
        <v>全日勤</v>
      </c>
      <c r="F127" s="65" t="str">
        <f ca="1">IF(   (ROW(AR28)-1)&lt;=暫1!$B$2,           IF(  AND(  OR(  F28="x",F28="補"  ), OR(  G28 ="x",G28="補",G28="x榮18-22",G28="x公18-22",G28="x榮22-08"  ), $AP28 =""),"全日休",  IF(  AND(  OR(  F28="x",F28="病"  ), OR(  G28 ="病"  ), $AP28 =""),"病(事)假",  IF(  AND(  OR(  F28="x",F28="補"  ), OR(  G28 ="補"  ), $AP28 =""),"補休",  IF(  AND(  OR(  F28="x",F28="喪"  ), OR(  G28 ="喪"  ), $AP28 =""),"喪假",  IF(  AND(  OR(  F28="x",F28="婚",F28="產"  ), OR(  G28 ="婚",G28="產"  ), $AP28 =""),"婚(產)假",  IF(  AND(  OR(  F28="x",F28="公"  ), OR(  G28 ="公"  ), $AP28 =""),"公假",  IF(  AND(  OR(  F28="x",F28="補",F28="婚",F28="公",F28="病",F28="事",F28="x榮18-22"  ),OR(G28=""), $AP28 =""  ),"18收",  IF(  AND(  OR(  F28 ="榮14-18",F28 ="榮10-18",F28 ="榮06-18",F28 ="病14-18"  ),OR(  G28 ="x",G28="補",G28="婚",G28="公",G28="病",G28="事",G28="x"  ), $AP28 =""),"18放早走",  IF(  AND(  OR(  F28 =""),OR(  G28 ="x",G28="補",G28="婚",G28="公",G28="病",G28="事",G28="x榮*",G28="榮",G28="榮-22"  ), $AP28 =""),"18放",  IF(  AND(  OR(  F28="當日退伍"  ),OR(  G28="退伍",G28="退", G28=""  ), $AP28 =""),"當日退伍",  IF(AND(  OR(F28="退",F28="退伍" ), OR(G28="退",G28="退伍" ), $AP28 =""),"退伍","全日勤"  )  )  )  )  )  )  )  )  )  )  ),"")</f>
        <v>全日勤</v>
      </c>
      <c r="G127" s="65" t="str">
        <f ca="1">IF(   (ROW(AS28)-1)&lt;=暫1!$B$2,           IF(  AND(  OR(  G28="x",G28="補"  ), OR(  H28 ="x",H28="補",H28="x榮18-22",H28="x公18-22",H28="x榮22-08"  ), $AP28 =""),"全日休",  IF(  AND(  OR(  G28="x",G28="病"  ), OR(  H28 ="病"  ), $AP28 =""),"病(事)假",  IF(  AND(  OR(  G28="x",G28="補"  ), OR(  H28 ="補"  ), $AP28 =""),"補休",  IF(  AND(  OR(  G28="x",G28="喪"  ), OR(  H28 ="喪"  ), $AP28 =""),"喪假",  IF(  AND(  OR(  G28="x",G28="婚",G28="產"  ), OR(  H28 ="婚",H28="產"  ), $AP28 =""),"婚(產)假",  IF(  AND(  OR(  G28="x",G28="公"  ), OR(  H28 ="公"  ), $AP28 =""),"公假",  IF(  AND(  OR(  G28="x",G28="補",G28="婚",G28="公",G28="病",G28="事",G28="x榮18-22"  ),OR(H28=""), $AP28 =""  ),"18收",  IF(  AND(  OR(  G28 ="榮14-18",G28 ="榮10-18",G28 ="榮06-18",G28 ="病14-18"  ),OR(  H28 ="x",H28="補",H28="婚",H28="公",H28="病",H28="事",H28="x"  ), $AP28 =""),"18放早走",  IF(  AND(  OR(  G28 =""),OR(  H28 ="x",H28="補",H28="婚",H28="公",H28="病",H28="事",H28="x榮*",H28="榮",H28="榮-22"  ), $AP28 =""),"18放",  IF(  AND(  OR(  G28="當日退伍"  ),OR(  H28="退伍",H28="退", H28=""  ), $AP28 =""),"當日退伍",  IF(AND(  OR(G28="退",G28="退伍" ), OR(H28="退",H28="退伍" ), $AP28 =""),"退伍","全日勤"  )  )  )  )  )  )  )  )  )  )  ),"")</f>
        <v>18放</v>
      </c>
      <c r="H127" s="65" t="str">
        <f ca="1">IF(   (ROW(AT28)-1)&lt;=暫1!$B$2,           IF(  AND(  OR(  H28="x",H28="補"  ), OR(  I28 ="x",I28="補",I28="x榮18-22",I28="x公18-22",I28="x榮22-08"  ), $AP28 =""),"全日休",  IF(  AND(  OR(  H28="x",H28="病"  ), OR(  I28 ="病"  ), $AP28 =""),"病(事)假",  IF(  AND(  OR(  H28="x",H28="補"  ), OR(  I28 ="補"  ), $AP28 =""),"補休",  IF(  AND(  OR(  H28="x",H28="喪"  ), OR(  I28 ="喪"  ), $AP28 =""),"喪假",  IF(  AND(  OR(  H28="x",H28="婚",H28="產"  ), OR(  I28 ="婚",I28="產"  ), $AP28 =""),"婚(產)假",  IF(  AND(  OR(  H28="x",H28="公"  ), OR(  I28 ="公"  ), $AP28 =""),"公假",  IF(  AND(  OR(  H28="x",H28="補",H28="婚",H28="公",H28="病",H28="事",H28="x榮18-22"  ),OR(I28=""), $AP28 =""  ),"18收",  IF(  AND(  OR(  H28 ="榮14-18",H28 ="榮10-18",H28 ="榮06-18",H28 ="病14-18"  ),OR(  I28 ="x",I28="補",I28="婚",I28="公",I28="病",I28="事",I28="x"  ), $AP28 =""),"18放早走",  IF(  AND(  OR(  H28 =""),OR(  I28 ="x",I28="補",I28="婚",I28="公",I28="病",I28="事",I28="x榮*",I28="榮",I28="榮-22"  ), $AP28 =""),"18放",  IF(  AND(  OR(  H28="當日退伍"  ),OR(  I28="退伍",I28="退", I28=""  ), $AP28 =""),"當日退伍",  IF(AND(  OR(H28="退",H28="退伍" ), OR(I28="退",I28="退伍" ), $AP28 =""),"退伍","全日勤"  )  )  )  )  )  )  )  )  )  )  ),"")</f>
        <v>全日休</v>
      </c>
      <c r="I127" s="65" t="str">
        <f ca="1">IF(   (ROW(AU28)-1)&lt;=暫1!$B$2,           IF(  AND(  OR(  I28="x",I28="補"  ), OR(  J28 ="x",J28="補",J28="x榮18-22",J28="x公18-22",J28="x榮22-08"  ), $AP28 =""),"全日休",  IF(  AND(  OR(  I28="x",I28="病"  ), OR(  J28 ="病"  ), $AP28 =""),"病(事)假",  IF(  AND(  OR(  I28="x",I28="補"  ), OR(  J28 ="補"  ), $AP28 =""),"補休",  IF(  AND(  OR(  I28="x",I28="喪"  ), OR(  J28 ="喪"  ), $AP28 =""),"喪假",  IF(  AND(  OR(  I28="x",I28="婚",I28="產"  ), OR(  J28 ="婚",J28="產"  ), $AP28 =""),"婚(產)假",  IF(  AND(  OR(  I28="x",I28="公"  ), OR(  J28 ="公"  ), $AP28 =""),"公假",  IF(  AND(  OR(  I28="x",I28="補",I28="婚",I28="公",I28="病",I28="事",I28="x榮18-22"  ),OR(J28=""), $AP28 =""  ),"18收",  IF(  AND(  OR(  I28 ="榮14-18",I28 ="榮10-18",I28 ="榮06-18",I28 ="病14-18"  ),OR(  J28 ="x",J28="補",J28="婚",J28="公",J28="病",J28="事",J28="x"  ), $AP28 =""),"18放早走",  IF(  AND(  OR(  I28 =""),OR(  J28 ="x",J28="補",J28="婚",J28="公",J28="病",J28="事",J28="x榮*",J28="榮",J28="榮-22"  ), $AP28 =""),"18放",  IF(  AND(  OR(  I28="當日退伍"  ),OR(  J28="退伍",J28="退", J28=""  ), $AP28 =""),"當日退伍",  IF(AND(  OR(I28="退",I28="退伍" ), OR(J28="退",J28="退伍" ), $AP28 =""),"退伍","全日勤"  )  )  )  )  )  )  )  )  )  )  ),"")</f>
        <v>18收</v>
      </c>
      <c r="J127" s="65" t="str">
        <f ca="1">IF(   (ROW(AV28)-1)&lt;=暫1!$B$2,           IF(  AND(  OR(  J28="x",J28="補"  ), OR(  K28 ="x",K28="補",K28="x榮18-22",K28="x公18-22",K28="x榮22-08"  ), $AP28 =""),"全日休",  IF(  AND(  OR(  J28="x",J28="病"  ), OR(  K28 ="病"  ), $AP28 =""),"病(事)假",  IF(  AND(  OR(  J28="x",J28="補"  ), OR(  K28 ="補"  ), $AP28 =""),"補休",  IF(  AND(  OR(  J28="x",J28="喪"  ), OR(  K28 ="喪"  ), $AP28 =""),"喪假",  IF(  AND(  OR(  J28="x",J28="婚",J28="產"  ), OR(  K28 ="婚",K28="產"  ), $AP28 =""),"婚(產)假",  IF(  AND(  OR(  J28="x",J28="公"  ), OR(  K28 ="公"  ), $AP28 =""),"公假",  IF(  AND(  OR(  J28="x",J28="補",J28="婚",J28="公",J28="病",J28="事",J28="x榮18-22"  ),OR(K28=""), $AP28 =""  ),"18收",  IF(  AND(  OR(  J28 ="榮14-18",J28 ="榮10-18",J28 ="榮06-18",J28 ="病14-18"  ),OR(  K28 ="x",K28="補",K28="婚",K28="公",K28="病",K28="事",K28="x"  ), $AP28 =""),"18放早走",  IF(  AND(  OR(  J28 =""),OR(  K28 ="x",K28="補",K28="婚",K28="公",K28="病",K28="事",K28="x榮*",K28="榮",K28="榮-22"  ), $AP28 =""),"18放",  IF(  AND(  OR(  J28="當日退伍"  ),OR(  K28="退伍",K28="退", K28=""  ), $AP28 =""),"當日退伍",  IF(AND(  OR(J28="退",J28="退伍" ), OR(K28="退",K28="退伍" ), $AP28 =""),"退伍","全日勤"  )  )  )  )  )  )  )  )  )  )  ),"")</f>
        <v>全日勤</v>
      </c>
      <c r="K127" s="65" t="str">
        <f ca="1">IF(   (ROW(AW28)-1)&lt;=暫1!$B$2,           IF(  AND(  OR(  K28="x",K28="補"  ), OR(  L28 ="x",L28="補",L28="x榮18-22",L28="x公18-22",L28="x榮22-08"  ), $AP28 =""),"全日休",  IF(  AND(  OR(  K28="x",K28="病"  ), OR(  L28 ="病"  ), $AP28 =""),"病(事)假",  IF(  AND(  OR(  K28="x",K28="補"  ), OR(  L28 ="補"  ), $AP28 =""),"補休",  IF(  AND(  OR(  K28="x",K28="喪"  ), OR(  L28 ="喪"  ), $AP28 =""),"喪假",  IF(  AND(  OR(  K28="x",K28="婚",K28="產"  ), OR(  L28 ="婚",L28="產"  ), $AP28 =""),"婚(產)假",  IF(  AND(  OR(  K28="x",K28="公"  ), OR(  L28 ="公"  ), $AP28 =""),"公假",  IF(  AND(  OR(  K28="x",K28="補",K28="婚",K28="公",K28="病",K28="事",K28="x榮18-22"  ),OR(L28=""), $AP28 =""  ),"18收",  IF(  AND(  OR(  K28 ="榮14-18",K28 ="榮10-18",K28 ="榮06-18",K28 ="病14-18"  ),OR(  L28 ="x",L28="補",L28="婚",L28="公",L28="病",L28="事",L28="x"  ), $AP28 =""),"18放早走",  IF(  AND(  OR(  K28 =""),OR(  L28 ="x",L28="補",L28="婚",L28="公",L28="病",L28="事",L28="x榮*",L28="榮",L28="榮-22"  ), $AP28 =""),"18放",  IF(  AND(  OR(  K28="當日退伍"  ),OR(  L28="退伍",L28="退", L28=""  ), $AP28 =""),"當日退伍",  IF(AND(  OR(K28="退",K28="退伍" ), OR(L28="退",L28="退伍" ), $AP28 =""),"退伍","全日勤"  )  )  )  )  )  )  )  )  )  )  ),"")</f>
        <v>全日勤</v>
      </c>
      <c r="L127" s="65" t="str">
        <f ca="1">IF(   (ROW(AX28)-1)&lt;=暫1!$B$2,           IF(  AND(  OR(  L28="x",L28="補"  ), OR(  M28 ="x",M28="補",M28="x榮18-22",M28="x公18-22",M28="x榮22-08"  ), $AP28 =""),"全日休",  IF(  AND(  OR(  L28="x",L28="病"  ), OR(  M28 ="病"  ), $AP28 =""),"病(事)假",  IF(  AND(  OR(  L28="x",L28="補"  ), OR(  M28 ="補"  ), $AP28 =""),"補休",  IF(  AND(  OR(  L28="x",L28="喪"  ), OR(  M28 ="喪"  ), $AP28 =""),"喪假",  IF(  AND(  OR(  L28="x",L28="婚",L28="產"  ), OR(  M28 ="婚",M28="產"  ), $AP28 =""),"婚(產)假",  IF(  AND(  OR(  L28="x",L28="公"  ), OR(  M28 ="公"  ), $AP28 =""),"公假",  IF(  AND(  OR(  L28="x",L28="補",L28="婚",L28="公",L28="病",L28="事",L28="x榮18-22"  ),OR(M28=""), $AP28 =""  ),"18收",  IF(  AND(  OR(  L28 ="榮14-18",L28 ="榮10-18",L28 ="榮06-18",L28 ="病14-18"  ),OR(  M28 ="x",M28="補",M28="婚",M28="公",M28="病",M28="事",M28="x"  ), $AP28 =""),"18放早走",  IF(  AND(  OR(  L28 =""),OR(  M28 ="x",M28="補",M28="婚",M28="公",M28="病",M28="事",M28="x榮*",M28="榮",M28="榮-22"  ), $AP28 =""),"18放",  IF(  AND(  OR(  L28="當日退伍"  ),OR(  M28="退伍",M28="退", M28=""  ), $AP28 =""),"當日退伍",  IF(AND(  OR(L28="退",L28="退伍" ), OR(M28="退",M28="退伍" ), $AP28 =""),"退伍","全日勤"  )  )  )  )  )  )  )  )  )  )  ),"")</f>
        <v>全日勤</v>
      </c>
      <c r="M127" s="65" t="str">
        <f ca="1">IF(   (ROW(AY28)-1)&lt;=暫1!$B$2,           IF(  AND(  OR(  M28="x",M28="補"  ), OR(  N28 ="x",N28="補",N28="x榮18-22",N28="x公18-22",N28="x榮22-08"  ), $AP28 =""),"全日休",  IF(  AND(  OR(  M28="x",M28="病"  ), OR(  N28 ="病"  ), $AP28 =""),"病(事)假",  IF(  AND(  OR(  M28="x",M28="補"  ), OR(  N28 ="補"  ), $AP28 =""),"補休",  IF(  AND(  OR(  M28="x",M28="喪"  ), OR(  N28 ="喪"  ), $AP28 =""),"喪假",  IF(  AND(  OR(  M28="x",M28="婚",M28="產"  ), OR(  N28 ="婚",N28="產"  ), $AP28 =""),"婚(產)假",  IF(  AND(  OR(  M28="x",M28="公"  ), OR(  N28 ="公"  ), $AP28 =""),"公假",  IF(  AND(  OR(  M28="x",M28="補",M28="婚",M28="公",M28="病",M28="事",M28="x榮18-22"  ),OR(N28=""), $AP28 =""  ),"18收",  IF(  AND(  OR(  M28 ="榮14-18",M28 ="榮10-18",M28 ="榮06-18",M28 ="病14-18"  ),OR(  N28 ="x",N28="補",N28="婚",N28="公",N28="病",N28="事",N28="x"  ), $AP28 =""),"18放早走",  IF(  AND(  OR(  M28 =""),OR(  N28 ="x",N28="補",N28="婚",N28="公",N28="病",N28="事",N28="x榮*",N28="榮",N28="榮-22"  ), $AP28 =""),"18放",  IF(  AND(  OR(  M28="當日退伍"  ),OR(  N28="退伍",N28="退", N28=""  ), $AP28 =""),"當日退伍",  IF(AND(  OR(M28="退",M28="退伍" ), OR(N28="退",N28="退伍" ), $AP28 =""),"退伍","全日勤"  )  )  )  )  )  )  )  )  )  )  ),"")</f>
        <v>全日勤</v>
      </c>
      <c r="N127" s="65" t="str">
        <f ca="1">IF(   (ROW(AZ28)-1)&lt;=暫1!$B$2,           IF(  AND(  OR(  N28="x",N28="補"  ), OR(  O28 ="x",O28="補",O28="x榮18-22",O28="x公18-22",O28="x榮22-08"  ), $AP28 =""),"全日休",  IF(  AND(  OR(  N28="x",N28="病"  ), OR(  O28 ="病"  ), $AP28 =""),"病(事)假",  IF(  AND(  OR(  N28="x",N28="補"  ), OR(  O28 ="補"  ), $AP28 =""),"補休",  IF(  AND(  OR(  N28="x",N28="喪"  ), OR(  O28 ="喪"  ), $AP28 =""),"喪假",  IF(  AND(  OR(  N28="x",N28="婚",N28="產"  ), OR(  O28 ="婚",O28="產"  ), $AP28 =""),"婚(產)假",  IF(  AND(  OR(  N28="x",N28="公"  ), OR(  O28 ="公"  ), $AP28 =""),"公假",  IF(  AND(  OR(  N28="x",N28="補",N28="婚",N28="公",N28="病",N28="事",N28="x榮18-22"  ),OR(O28=""), $AP28 =""  ),"18收",  IF(  AND(  OR(  N28 ="榮14-18",N28 ="榮10-18",N28 ="榮06-18",N28 ="病14-18"  ),OR(  O28 ="x",O28="補",O28="婚",O28="公",O28="病",O28="事",O28="x"  ), $AP28 =""),"18放早走",  IF(  AND(  OR(  N28 =""),OR(  O28 ="x",O28="補",O28="婚",O28="公",O28="病",O28="事",O28="x榮*",O28="榮",O28="榮-22"  ), $AP28 =""),"18放",  IF(  AND(  OR(  N28="當日退伍"  ),OR(  O28="退伍",O28="退", O28=""  ), $AP28 =""),"當日退伍",  IF(AND(  OR(N28="退",N28="退伍" ), OR(O28="退",O28="退伍" ), $AP28 =""),"退伍","全日勤"  )  )  )  )  )  )  )  )  )  )  ),"")</f>
        <v>18放</v>
      </c>
      <c r="O127" s="65" t="str">
        <f ca="1">IF(   (ROW(BA28)-1)&lt;=暫1!$B$2,           IF(  AND(  OR(  O28="x",O28="補"  ), OR(  P28 ="x",P28="補",P28="x榮18-22",P28="x公18-22",P28="x榮22-08"  ), $AP28 =""),"全日休",  IF(  AND(  OR(  O28="x",O28="病"  ), OR(  P28 ="病"  ), $AP28 =""),"病(事)假",  IF(  AND(  OR(  O28="x",O28="補"  ), OR(  P28 ="補"  ), $AP28 =""),"補休",  IF(  AND(  OR(  O28="x",O28="喪"  ), OR(  P28 ="喪"  ), $AP28 =""),"喪假",  IF(  AND(  OR(  O28="x",O28="婚",O28="產"  ), OR(  P28 ="婚",P28="產"  ), $AP28 =""),"婚(產)假",  IF(  AND(  OR(  O28="x",O28="公"  ), OR(  P28 ="公"  ), $AP28 =""),"公假",  IF(  AND(  OR(  O28="x",O28="補",O28="婚",O28="公",O28="病",O28="事",O28="x榮18-22"  ),OR(P28=""), $AP28 =""  ),"18收",  IF(  AND(  OR(  O28 ="榮14-18",O28 ="榮10-18",O28 ="榮06-18",O28 ="病14-18"  ),OR(  P28 ="x",P28="補",P28="婚",P28="公",P28="病",P28="事",P28="x"  ), $AP28 =""),"18放早走",  IF(  AND(  OR(  O28 =""),OR(  P28 ="x",P28="補",P28="婚",P28="公",P28="病",P28="事",P28="x榮*",P28="榮",P28="榮-22"  ), $AP28 =""),"18放",  IF(  AND(  OR(  O28="當日退伍"  ),OR(  P28="退伍",P28="退", P28=""  ), $AP28 =""),"當日退伍",  IF(AND(  OR(O28="退",O28="退伍" ), OR(P28="退",P28="退伍" ), $AP28 =""),"退伍","全日勤"  )  )  )  )  )  )  )  )  )  )  ),"")</f>
        <v>全日休</v>
      </c>
      <c r="P127" s="65" t="str">
        <f ca="1">IF(   (ROW(BB28)-1)&lt;=暫1!$B$2,           IF(  AND(  OR(  P28="x",P28="補"  ), OR(  Q28 ="x",Q28="補",Q28="x榮18-22",Q28="x公18-22",Q28="x榮22-08"  ), $AP28 =""),"全日休",  IF(  AND(  OR(  P28="x",P28="病"  ), OR(  Q28 ="病"  ), $AP28 =""),"病(事)假",  IF(  AND(  OR(  P28="x",P28="補"  ), OR(  Q28 ="補"  ), $AP28 =""),"補休",  IF(  AND(  OR(  P28="x",P28="喪"  ), OR(  Q28 ="喪"  ), $AP28 =""),"喪假",  IF(  AND(  OR(  P28="x",P28="婚",P28="產"  ), OR(  Q28 ="婚",Q28="產"  ), $AP28 =""),"婚(產)假",  IF(  AND(  OR(  P28="x",P28="公"  ), OR(  Q28 ="公"  ), $AP28 =""),"公假",  IF(  AND(  OR(  P28="x",P28="補",P28="婚",P28="公",P28="病",P28="事",P28="x榮18-22"  ),OR(Q28=""), $AP28 =""  ),"18收",  IF(  AND(  OR(  P28 ="榮14-18",P28 ="榮10-18",P28 ="榮06-18",P28 ="病14-18"  ),OR(  Q28 ="x",Q28="補",Q28="婚",Q28="公",Q28="病",Q28="事",Q28="x"  ), $AP28 =""),"18放早走",  IF(  AND(  OR(  P28 =""),OR(  Q28 ="x",Q28="補",Q28="婚",Q28="公",Q28="病",Q28="事",Q28="x榮*",Q28="榮",Q28="榮-22"  ), $AP28 =""),"18放",  IF(  AND(  OR(  P28="當日退伍"  ),OR(  Q28="退伍",Q28="退", Q28=""  ), $AP28 =""),"當日退伍",  IF(AND(  OR(P28="退",P28="退伍" ), OR(Q28="退",Q28="退伍" ), $AP28 =""),"退伍","全日勤"  )  )  )  )  )  )  )  )  )  )  ),"")</f>
        <v>18收</v>
      </c>
      <c r="Q127" s="65" t="str">
        <f ca="1">IF(   (ROW(BC28)-1)&lt;=暫1!$B$2,           IF(  AND(  OR(  Q28="x",Q28="補"  ), OR(  R28 ="x",R28="補",R28="x榮18-22",R28="x公18-22",R28="x榮22-08"  ), $AP28 =""),"全日休",  IF(  AND(  OR(  Q28="x",Q28="病"  ), OR(  R28 ="病"  ), $AP28 =""),"病(事)假",  IF(  AND(  OR(  Q28="x",Q28="補"  ), OR(  R28 ="補"  ), $AP28 =""),"補休",  IF(  AND(  OR(  Q28="x",Q28="喪"  ), OR(  R28 ="喪"  ), $AP28 =""),"喪假",  IF(  AND(  OR(  Q28="x",Q28="婚",Q28="產"  ), OR(  R28 ="婚",R28="產"  ), $AP28 =""),"婚(產)假",  IF(  AND(  OR(  Q28="x",Q28="公"  ), OR(  R28 ="公"  ), $AP28 =""),"公假",  IF(  AND(  OR(  Q28="x",Q28="補",Q28="婚",Q28="公",Q28="病",Q28="事",Q28="x榮18-22"  ),OR(R28=""), $AP28 =""  ),"18收",  IF(  AND(  OR(  Q28 ="榮14-18",Q28 ="榮10-18",Q28 ="榮06-18",Q28 ="病14-18"  ),OR(  R28 ="x",R28="補",R28="婚",R28="公",R28="病",R28="事",R28="x"  ), $AP28 =""),"18放早走",  IF(  AND(  OR(  Q28 =""),OR(  R28 ="x",R28="補",R28="婚",R28="公",R28="病",R28="事",R28="x榮*",R28="榮",R28="榮-22"  ), $AP28 =""),"18放",  IF(  AND(  OR(  Q28="當日退伍"  ),OR(  R28="退伍",R28="退", R28=""  ), $AP28 =""),"當日退伍",  IF(AND(  OR(Q28="退",Q28="退伍" ), OR(R28="退",R28="退伍" ), $AP28 =""),"退伍","全日勤"  )  )  )  )  )  )  )  )  )  )  ),"")</f>
        <v>全日勤</v>
      </c>
      <c r="R127" s="65" t="str">
        <f ca="1">IF(   (ROW(BD28)-1)&lt;=暫1!$B$2,           IF(  AND(  OR(  R28="x",R28="補"  ), OR(  S28 ="x",S28="補",S28="x榮18-22",S28="x公18-22",S28="x榮22-08"  ), $AP28 =""),"全日休",  IF(  AND(  OR(  R28="x",R28="病"  ), OR(  S28 ="病"  ), $AP28 =""),"病(事)假",  IF(  AND(  OR(  R28="x",R28="補"  ), OR(  S28 ="補"  ), $AP28 =""),"補休",  IF(  AND(  OR(  R28="x",R28="喪"  ), OR(  S28 ="喪"  ), $AP28 =""),"喪假",  IF(  AND(  OR(  R28="x",R28="婚",R28="產"  ), OR(  S28 ="婚",S28="產"  ), $AP28 =""),"婚(產)假",  IF(  AND(  OR(  R28="x",R28="公"  ), OR(  S28 ="公"  ), $AP28 =""),"公假",  IF(  AND(  OR(  R28="x",R28="補",R28="婚",R28="公",R28="病",R28="事",R28="x榮18-22"  ),OR(S28=""), $AP28 =""  ),"18收",  IF(  AND(  OR(  R28 ="榮14-18",R28 ="榮10-18",R28 ="榮06-18",R28 ="病14-18"  ),OR(  S28 ="x",S28="補",S28="婚",S28="公",S28="病",S28="事",S28="x"  ), $AP28 =""),"18放早走",  IF(  AND(  OR(  R28 =""),OR(  S28 ="x",S28="補",S28="婚",S28="公",S28="病",S28="事",S28="x榮*",S28="榮",S28="榮-22"  ), $AP28 =""),"18放",  IF(  AND(  OR(  R28="當日退伍"  ),OR(  S28="退伍",S28="退", S28=""  ), $AP28 =""),"當日退伍",  IF(AND(  OR(R28="退",R28="退伍" ), OR(S28="退",S28="退伍" ), $AP28 =""),"退伍","全日勤"  )  )  )  )  )  )  )  )  )  )  ),"")</f>
        <v>全日勤</v>
      </c>
      <c r="S127" s="65" t="str">
        <f ca="1">IF(   (ROW(BE28)-1)&lt;=暫1!$B$2,           IF(  AND(  OR(  S28="x",S28="補"  ), OR(  T28 ="x",T28="補",T28="x榮18-22",T28="x公18-22",T28="x榮22-08"  ), $AP28 =""),"全日休",  IF(  AND(  OR(  S28="x",S28="病"  ), OR(  T28 ="病"  ), $AP28 =""),"病(事)假",  IF(  AND(  OR(  S28="x",S28="補"  ), OR(  T28 ="補"  ), $AP28 =""),"補休",  IF(  AND(  OR(  S28="x",S28="喪"  ), OR(  T28 ="喪"  ), $AP28 =""),"喪假",  IF(  AND(  OR(  S28="x",S28="婚",S28="產"  ), OR(  T28 ="婚",T28="產"  ), $AP28 =""),"婚(產)假",  IF(  AND(  OR(  S28="x",S28="公"  ), OR(  T28 ="公"  ), $AP28 =""),"公假",  IF(  AND(  OR(  S28="x",S28="補",S28="婚",S28="公",S28="病",S28="事",S28="x榮18-22"  ),OR(T28=""), $AP28 =""  ),"18收",  IF(  AND(  OR(  S28 ="榮14-18",S28 ="榮10-18",S28 ="榮06-18",S28 ="病14-18"  ),OR(  T28 ="x",T28="補",T28="婚",T28="公",T28="病",T28="事",T28="x"  ), $AP28 =""),"18放早走",  IF(  AND(  OR(  S28 =""),OR(  T28 ="x",T28="補",T28="婚",T28="公",T28="病",T28="事",T28="x榮*",T28="榮",T28="榮-22"  ), $AP28 =""),"18放",  IF(  AND(  OR(  S28="當日退伍"  ),OR(  T28="退伍",T28="退", T28=""  ), $AP28 =""),"當日退伍",  IF(AND(  OR(S28="退",S28="退伍" ), OR(T28="退",T28="退伍" ), $AP28 =""),"退伍","全日勤"  )  )  )  )  )  )  )  )  )  )  ),"")</f>
        <v>18放</v>
      </c>
      <c r="T127" s="65" t="str">
        <f ca="1">IF(   (ROW(BF28)-1)&lt;=暫1!$B$2,           IF(  AND(  OR(  T28="x",T28="補"  ), OR(  U28 ="x",U28="補",U28="x榮18-22",U28="x公18-22",U28="x榮22-08"  ), $AP28 =""),"全日休",  IF(  AND(  OR(  T28="x",T28="病"  ), OR(  U28 ="病"  ), $AP28 =""),"病(事)假",  IF(  AND(  OR(  T28="x",T28="補"  ), OR(  U28 ="補"  ), $AP28 =""),"補休",  IF(  AND(  OR(  T28="x",T28="喪"  ), OR(  U28 ="喪"  ), $AP28 =""),"喪假",  IF(  AND(  OR(  T28="x",T28="婚",T28="產"  ), OR(  U28 ="婚",U28="產"  ), $AP28 =""),"婚(產)假",  IF(  AND(  OR(  T28="x",T28="公"  ), OR(  U28 ="公"  ), $AP28 =""),"公假",  IF(  AND(  OR(  T28="x",T28="補",T28="婚",T28="公",T28="病",T28="事",T28="x榮18-22"  ),OR(U28=""), $AP28 =""  ),"18收",  IF(  AND(  OR(  T28 ="榮14-18",T28 ="榮10-18",T28 ="榮06-18",T28 ="病14-18"  ),OR(  U28 ="x",U28="補",U28="婚",U28="公",U28="病",U28="事",U28="x"  ), $AP28 =""),"18放早走",  IF(  AND(  OR(  T28 =""),OR(  U28 ="x",U28="補",U28="婚",U28="公",U28="病",U28="事",U28="x榮*",U28="榮",U28="榮-22"  ), $AP28 =""),"18放",  IF(  AND(  OR(  T28="當日退伍"  ),OR(  U28="退伍",U28="退", U28=""  ), $AP28 =""),"當日退伍",  IF(AND(  OR(T28="退",T28="退伍" ), OR(U28="退",U28="退伍" ), $AP28 =""),"退伍","全日勤"  )  )  )  )  )  )  )  )  )  )  ),"")</f>
        <v>全日休</v>
      </c>
      <c r="U127" s="65" t="str">
        <f ca="1">IF(   (ROW(BG28)-1)&lt;=暫1!$B$2,           IF(  AND(  OR(  U28="x",U28="補"  ), OR(  V28 ="x",V28="補",V28="x榮18-22",V28="x公18-22",V28="x榮22-08"  ), $AP28 =""),"全日休",  IF(  AND(  OR(  U28="x",U28="病"  ), OR(  V28 ="病"  ), $AP28 =""),"病(事)假",  IF(  AND(  OR(  U28="x",U28="補"  ), OR(  V28 ="補"  ), $AP28 =""),"補休",  IF(  AND(  OR(  U28="x",U28="喪"  ), OR(  V28 ="喪"  ), $AP28 =""),"喪假",  IF(  AND(  OR(  U28="x",U28="婚",U28="產"  ), OR(  V28 ="婚",V28="產"  ), $AP28 =""),"婚(產)假",  IF(  AND(  OR(  U28="x",U28="公"  ), OR(  V28 ="公"  ), $AP28 =""),"公假",  IF(  AND(  OR(  U28="x",U28="補",U28="婚",U28="公",U28="病",U28="事",U28="x榮18-22"  ),OR(V28=""), $AP28 =""  ),"18收",  IF(  AND(  OR(  U28 ="榮14-18",U28 ="榮10-18",U28 ="榮06-18",U28 ="病14-18"  ),OR(  V28 ="x",V28="補",V28="婚",V28="公",V28="病",V28="事",V28="x"  ), $AP28 =""),"18放早走",  IF(  AND(  OR(  U28 =""),OR(  V28 ="x",V28="補",V28="婚",V28="公",V28="病",V28="事",V28="x榮*",V28="榮",V28="榮-22"  ), $AP28 =""),"18放",  IF(  AND(  OR(  U28="當日退伍"  ),OR(  V28="退伍",V28="退", V28=""  ), $AP28 =""),"當日退伍",  IF(AND(  OR(U28="退",U28="退伍" ), OR(V28="退",V28="退伍" ), $AP28 =""),"退伍","全日勤"  )  )  )  )  )  )  )  )  )  )  ),"")</f>
        <v>全日勤</v>
      </c>
      <c r="V127" s="65" t="str">
        <f ca="1">IF(   (ROW(BH28)-1)&lt;=暫1!$B$2,           IF(  AND(  OR(  V28="x",V28="補"  ), OR(  W28 ="x",W28="補",W28="x榮18-22",W28="x公18-22",W28="x榮22-08"  ), $AP28 =""),"全日休",  IF(  AND(  OR(  V28="x",V28="病"  ), OR(  W28 ="病"  ), $AP28 =""),"病(事)假",  IF(  AND(  OR(  V28="x",V28="補"  ), OR(  W28 ="補"  ), $AP28 =""),"補休",  IF(  AND(  OR(  V28="x",V28="喪"  ), OR(  W28 ="喪"  ), $AP28 =""),"喪假",  IF(  AND(  OR(  V28="x",V28="婚",V28="產"  ), OR(  W28 ="婚",W28="產"  ), $AP28 =""),"婚(產)假",  IF(  AND(  OR(  V28="x",V28="公"  ), OR(  W28 ="公"  ), $AP28 =""),"公假",  IF(  AND(  OR(  V28="x",V28="補",V28="婚",V28="公",V28="病",V28="事",V28="x榮18-22"  ),OR(W28=""), $AP28 =""  ),"18收",  IF(  AND(  OR(  V28 ="榮14-18",V28 ="榮10-18",V28 ="榮06-18",V28 ="病14-18"  ),OR(  W28 ="x",W28="補",W28="婚",W28="公",W28="病",W28="事",W28="x"  ), $AP28 =""),"18放早走",  IF(  AND(  OR(  V28 =""),OR(  W28 ="x",W28="補",W28="婚",W28="公",W28="病",W28="事",W28="x榮*",W28="榮",W28="榮-22"  ), $AP28 =""),"18放",  IF(  AND(  OR(  V28="當日退伍"  ),OR(  W28="退伍",W28="退", W28=""  ), $AP28 =""),"當日退伍",  IF(AND(  OR(V28="退",V28="退伍" ), OR(W28="退",W28="退伍" ), $AP28 =""),"退伍","全日勤"  )  )  )  )  )  )  )  )  )  )  ),"")</f>
        <v>全日勤</v>
      </c>
      <c r="W127" s="65" t="str">
        <f ca="1">IF(   (ROW(BI28)-1)&lt;=暫1!$B$2,           IF(  AND(  OR(  W28="x",W28="補"  ), OR(  X28 ="x",X28="補",X28="x榮18-22",X28="x公18-22",X28="x榮22-08"  ), $AP28 =""),"全日休",  IF(  AND(  OR(  W28="x",W28="病"  ), OR(  X28 ="病"  ), $AP28 =""),"病(事)假",  IF(  AND(  OR(  W28="x",W28="補"  ), OR(  X28 ="補"  ), $AP28 =""),"補休",  IF(  AND(  OR(  W28="x",W28="喪"  ), OR(  X28 ="喪"  ), $AP28 =""),"喪假",  IF(  AND(  OR(  W28="x",W28="婚",W28="產"  ), OR(  X28 ="婚",X28="產"  ), $AP28 =""),"婚(產)假",  IF(  AND(  OR(  W28="x",W28="公"  ), OR(  X28 ="公"  ), $AP28 =""),"公假",  IF(  AND(  OR(  W28="x",W28="補",W28="婚",W28="公",W28="病",W28="事",W28="x榮18-22"  ),OR(X28=""), $AP28 =""  ),"18收",  IF(  AND(  OR(  W28 ="榮14-18",W28 ="榮10-18",W28 ="榮06-18",W28 ="病14-18"  ),OR(  X28 ="x",X28="補",X28="婚",X28="公",X28="病",X28="事",X28="x"  ), $AP28 =""),"18放早走",  IF(  AND(  OR(  W28 =""),OR(  X28 ="x",X28="補",X28="婚",X28="公",X28="病",X28="事",X28="x榮*",X28="榮",X28="榮-22"  ), $AP28 =""),"18放",  IF(  AND(  OR(  W28="當日退伍"  ),OR(  X28="退伍",X28="退", X28=""  ), $AP28 =""),"當日退伍",  IF(AND(  OR(W28="退",W28="退伍" ), OR(X28="退",X28="退伍" ), $AP28 =""),"退伍","全日勤"  )  )  )  )  )  )  )  )  )  )  ),"")</f>
        <v>全日勤</v>
      </c>
      <c r="X127" s="65" t="str">
        <f ca="1">IF(   (ROW(BJ28)-1)&lt;=暫1!$B$2,           IF(  AND(  OR(  X28="x",X28="補"  ), OR(  Y28 ="x",Y28="補",Y28="x榮18-22",Y28="x公18-22",Y28="x榮22-08"  ), $AP28 =""),"全日休",  IF(  AND(  OR(  X28="x",X28="病"  ), OR(  Y28 ="病"  ), $AP28 =""),"病(事)假",  IF(  AND(  OR(  X28="x",X28="補"  ), OR(  Y28 ="補"  ), $AP28 =""),"補休",  IF(  AND(  OR(  X28="x",X28="喪"  ), OR(  Y28 ="喪"  ), $AP28 =""),"喪假",  IF(  AND(  OR(  X28="x",X28="婚",X28="產"  ), OR(  Y28 ="婚",Y28="產"  ), $AP28 =""),"婚(產)假",  IF(  AND(  OR(  X28="x",X28="公"  ), OR(  Y28 ="公"  ), $AP28 =""),"公假",  IF(  AND(  OR(  X28="x",X28="補",X28="婚",X28="公",X28="病",X28="事",X28="x榮18-22"  ),OR(Y28=""), $AP28 =""  ),"18收",  IF(  AND(  OR(  X28 ="榮14-18",X28 ="榮10-18",X28 ="榮06-18",X28 ="病14-18"  ),OR(  Y28 ="x",Y28="補",Y28="婚",Y28="公",Y28="病",Y28="事",Y28="x"  ), $AP28 =""),"18放早走",  IF(  AND(  OR(  X28 =""),OR(  Y28 ="x",Y28="補",Y28="婚",Y28="公",Y28="病",Y28="事",Y28="x榮*",Y28="榮",Y28="榮-22"  ), $AP28 =""),"18放",  IF(  AND(  OR(  X28="當日退伍"  ),OR(  Y28="退伍",Y28="退", Y28=""  ), $AP28 =""),"當日退伍",  IF(AND(  OR(X28="退",X28="退伍" ), OR(Y28="退",Y28="退伍" ), $AP28 =""),"退伍","全日勤"  )  )  )  )  )  )  )  )  )  )  ),"")</f>
        <v>全日勤</v>
      </c>
      <c r="Y127" s="65" t="str">
        <f ca="1">IF(   (ROW(BK28)-1)&lt;=暫1!$B$2,           IF(  AND(  OR(  Y28="x",Y28="補"  ), OR(  Z28 ="x",Z28="補",Z28="x榮18-22",Z28="x公18-22",Z28="x榮22-08"  ), $AP28 =""),"全日休",  IF(  AND(  OR(  Y28="x",Y28="病"  ), OR(  Z28 ="病"  ), $AP28 =""),"病(事)假",  IF(  AND(  OR(  Y28="x",Y28="補"  ), OR(  Z28 ="補"  ), $AP28 =""),"補休",  IF(  AND(  OR(  Y28="x",Y28="喪"  ), OR(  Z28 ="喪"  ), $AP28 =""),"喪假",  IF(  AND(  OR(  Y28="x",Y28="婚",Y28="產"  ), OR(  Z28 ="婚",Z28="產"  ), $AP28 =""),"婚(產)假",  IF(  AND(  OR(  Y28="x",Y28="公"  ), OR(  Z28 ="公"  ), $AP28 =""),"公假",  IF(  AND(  OR(  Y28="x",Y28="補",Y28="婚",Y28="公",Y28="病",Y28="事",Y28="x榮18-22"  ),OR(Z28=""), $AP28 =""  ),"18收",  IF(  AND(  OR(  Y28 ="榮14-18",Y28 ="榮10-18",Y28 ="榮06-18",Y28 ="病14-18"  ),OR(  Z28 ="x",Z28="補",Z28="婚",Z28="公",Z28="病",Z28="事",Z28="x"  ), $AP28 =""),"18放早走",  IF(  AND(  OR(  Y28 =""),OR(  Z28 ="x",Z28="補",Z28="婚",Z28="公",Z28="病",Z28="事",Z28="x榮*",Z28="榮",Z28="榮-22"  ), $AP28 =""),"18放",  IF(  AND(  OR(  Y28="當日退伍"  ),OR(  Z28="退伍",Z28="退", Z28=""  ), $AP28 =""),"當日退伍",  IF(AND(  OR(Y28="退",Y28="退伍" ), OR(Z28="退",Z28="退伍" ), $AP28 =""),"退伍","全日勤"  )  )  )  )  )  )  )  )  )  )  ),"")</f>
        <v>全日勤</v>
      </c>
      <c r="Z127" s="65" t="str">
        <f ca="1">IF(   (ROW(BL28)-1)&lt;=暫1!$B$2,           IF(  AND(  OR(  Z28="x",Z28="補"  ), OR(  AA28 ="x",AA28="補",AA28="x榮18-22",AA28="x公18-22",AA28="x榮22-08"  ), $AP28 =""),"全日休",  IF(  AND(  OR(  Z28="x",Z28="病"  ), OR(  AA28 ="病"  ), $AP28 =""),"病(事)假",  IF(  AND(  OR(  Z28="x",Z28="補"  ), OR(  AA28 ="補"  ), $AP28 =""),"補休",  IF(  AND(  OR(  Z28="x",Z28="喪"  ), OR(  AA28 ="喪"  ), $AP28 =""),"喪假",  IF(  AND(  OR(  Z28="x",Z28="婚",Z28="產"  ), OR(  AA28 ="婚",AA28="產"  ), $AP28 =""),"婚(產)假",  IF(  AND(  OR(  Z28="x",Z28="公"  ), OR(  AA28 ="公"  ), $AP28 =""),"公假",  IF(  AND(  OR(  Z28="x",Z28="補",Z28="婚",Z28="公",Z28="病",Z28="事",Z28="x榮18-22"  ),OR(AA28=""), $AP28 =""  ),"18收",  IF(  AND(  OR(  Z28 ="榮14-18",Z28 ="榮10-18",Z28 ="榮06-18",Z28 ="病14-18"  ),OR(  AA28 ="x",AA28="補",AA28="婚",AA28="公",AA28="病",AA28="事",AA28="x"  ), $AP28 =""),"18放早走",  IF(  AND(  OR(  Z28 =""),OR(  AA28 ="x",AA28="補",AA28="婚",AA28="公",AA28="病",AA28="事",AA28="x榮*",AA28="榮",AA28="榮-22"  ), $AP28 =""),"18放",  IF(  AND(  OR(  Z28="當日退伍"  ),OR(  AA28="退伍",AA28="退", AA28=""  ), $AP28 =""),"當日退伍",  IF(AND(  OR(Z28="退",Z28="退伍" ), OR(AA28="退",AA28="退伍" ), $AP28 =""),"退伍","全日勤"  )  )  )  )  )  )  )  )  )  )  ),"")</f>
        <v>全日勤</v>
      </c>
      <c r="AA127" s="65" t="str">
        <f ca="1">IF(   (ROW(BM28)-1)&lt;=暫1!$B$2,           IF(  AND(  OR(  AA28="x",AA28="補"  ), OR(  AB28 ="x",AB28="補",AB28="x榮18-22",AB28="x公18-22",AB28="x榮22-08"  ), $AP28 =""),"全日休",  IF(  AND(  OR(  AA28="x",AA28="病"  ), OR(  AB28 ="病"  ), $AP28 =""),"病(事)假",  IF(  AND(  OR(  AA28="x",AA28="補"  ), OR(  AB28 ="補"  ), $AP28 =""),"補休",  IF(  AND(  OR(  AA28="x",AA28="喪"  ), OR(  AB28 ="喪"  ), $AP28 =""),"喪假",  IF(  AND(  OR(  AA28="x",AA28="婚",AA28="產"  ), OR(  AB28 ="婚",AB28="產"  ), $AP28 =""),"婚(產)假",  IF(  AND(  OR(  AA28="x",AA28="公"  ), OR(  AB28 ="公"  ), $AP28 =""),"公假",  IF(  AND(  OR(  AA28="x",AA28="補",AA28="婚",AA28="公",AA28="病",AA28="事",AA28="x榮18-22"  ),OR(AB28=""), $AP28 =""  ),"18收",  IF(  AND(  OR(  AA28 ="榮14-18",AA28 ="榮10-18",AA28 ="榮06-18",AA28 ="病14-18"  ),OR(  AB28 ="x",AB28="補",AB28="婚",AB28="公",AB28="病",AB28="事",AB28="x"  ), $AP28 =""),"18放早走",  IF(  AND(  OR(  AA28 =""),OR(  AB28 ="x",AB28="補",AB28="婚",AB28="公",AB28="病",AB28="事",AB28="x榮*",AB28="榮",AB28="榮-22"  ), $AP28 =""),"18放",  IF(  AND(  OR(  AA28="當日退伍"  ),OR(  AB28="退伍",AB28="退", AB28=""  ), $AP28 =""),"當日退伍",  IF(AND(  OR(AA28="退",AA28="退伍" ), OR(AB28="退",AB28="退伍" ), $AP28 =""),"退伍","全日勤"  )  )  )  )  )  )  )  )  )  )  ),"")</f>
        <v>全日勤</v>
      </c>
      <c r="AB127" s="65" t="str">
        <f ca="1">IF(   (ROW(BN28)-1)&lt;=暫1!$B$2,           IF(  AND(  OR(  AB28="x",AB28="補"  ), OR(  AC28 ="x",AC28="補",AC28="x榮18-22",AC28="x公18-22",AC28="x榮22-08"  ), $AP28 =""),"全日休",  IF(  AND(  OR(  AB28="x",AB28="病"  ), OR(  AC28 ="病"  ), $AP28 =""),"病(事)假",  IF(  AND(  OR(  AB28="x",AB28="補"  ), OR(  AC28 ="補"  ), $AP28 =""),"補休",  IF(  AND(  OR(  AB28="x",AB28="喪"  ), OR(  AC28 ="喪"  ), $AP28 =""),"喪假",  IF(  AND(  OR(  AB28="x",AB28="婚",AB28="產"  ), OR(  AC28 ="婚",AC28="產"  ), $AP28 =""),"婚(產)假",  IF(  AND(  OR(  AB28="x",AB28="公"  ), OR(  AC28 ="公"  ), $AP28 =""),"公假",  IF(  AND(  OR(  AB28="x",AB28="補",AB28="婚",AB28="公",AB28="病",AB28="事",AB28="x榮18-22"  ),OR(AC28=""), $AP28 =""  ),"18收",  IF(  AND(  OR(  AB28 ="榮14-18",AB28 ="榮10-18",AB28 ="榮06-18",AB28 ="病14-18"  ),OR(  AC28 ="x",AC28="補",AC28="婚",AC28="公",AC28="病",AC28="事",AC28="x"  ), $AP28 =""),"18放早走",  IF(  AND(  OR(  AB28 =""),OR(  AC28 ="x",AC28="補",AC28="婚",AC28="公",AC28="病",AC28="事",AC28="x榮*",AC28="榮",AC28="榮-22"  ), $AP28 =""),"18放",  IF(  AND(  OR(  AB28="當日退伍"  ),OR(  AC28="退伍",AC28="退", AC28=""  ), $AP28 =""),"當日退伍",  IF(AND(  OR(AB28="退",AB28="退伍" ), OR(AC28="退",AC28="退伍" ), $AP28 =""),"退伍","全日勤"  )  )  )  )  )  )  )  )  )  )  ),"")</f>
        <v>全日勤</v>
      </c>
      <c r="AC127" s="65" t="str">
        <f ca="1">IF(   (ROW(BO28)-1)&lt;=暫1!$B$2,           IF(  AND(  OR(  AC28="x",AC28="補"  ), OR(  AD28 ="x",AD28="補",AD28="x榮18-22",AD28="x公18-22",AD28="x榮22-08"  ), $AP28 =""),"全日休",  IF(  AND(  OR(  AC28="x",AC28="病"  ), OR(  AD28 ="病"  ), $AP28 =""),"病(事)假",  IF(  AND(  OR(  AC28="x",AC28="補"  ), OR(  AD28 ="補"  ), $AP28 =""),"補休",  IF(  AND(  OR(  AC28="x",AC28="喪"  ), OR(  AD28 ="喪"  ), $AP28 =""),"喪假",  IF(  AND(  OR(  AC28="x",AC28="婚",AC28="產"  ), OR(  AD28 ="婚",AD28="產"  ), $AP28 =""),"婚(產)假",  IF(  AND(  OR(  AC28="x",AC28="公"  ), OR(  AD28 ="公"  ), $AP28 =""),"公假",  IF(  AND(  OR(  AC28="x",AC28="補",AC28="婚",AC28="公",AC28="病",AC28="事",AC28="x榮18-22"  ),OR(AD28=""), $AP28 =""  ),"18收",  IF(  AND(  OR(  AC28 ="榮14-18",AC28 ="榮10-18",AC28 ="榮06-18",AC28 ="病14-18"  ),OR(  AD28 ="x",AD28="補",AD28="婚",AD28="公",AD28="病",AD28="事",AD28="x"  ), $AP28 =""),"18放早走",  IF(  AND(  OR(  AC28 =""),OR(  AD28 ="x",AD28="補",AD28="婚",AD28="公",AD28="病",AD28="事",AD28="x榮*",AD28="榮",AD28="榮-22"  ), $AP28 =""),"18放",  IF(  AND(  OR(  AC28="當日退伍"  ),OR(  AD28="退伍",AD28="退", AD28=""  ), $AP28 =""),"當日退伍",  IF(AND(  OR(AC28="退",AC28="退伍" ), OR(AD28="退",AD28="退伍" ), $AP28 =""),"退伍","全日勤"  )  )  )  )  )  )  )  )  )  )  ),"")</f>
        <v>全日休</v>
      </c>
      <c r="AD127" s="65" t="str">
        <f ca="1">IF(   (ROW(BP28)-1)&lt;=暫1!$B$2,           IF(  AND(  OR(  AD28="x",AD28="補"  ), OR(  AE28 ="x",AE28="補",AE28="x榮18-22",AE28="x公18-22",AE28="x榮22-08"  ), $AP28 =""),"全日休",  IF(  AND(  OR(  AD28="x",AD28="病"  ), OR(  AE28 ="病"  ), $AP28 =""),"病(事)假",  IF(  AND(  OR(  AD28="x",AD28="補"  ), OR(  AE28 ="補"  ), $AP28 =""),"補休",  IF(  AND(  OR(  AD28="x",AD28="喪"  ), OR(  AE28 ="喪"  ), $AP28 =""),"喪假",  IF(  AND(  OR(  AD28="x",AD28="婚",AD28="產"  ), OR(  AE28 ="婚",AE28="產"  ), $AP28 =""),"婚(產)假",  IF(  AND(  OR(  AD28="x",AD28="公"  ), OR(  AE28 ="公"  ), $AP28 =""),"公假",  IF(  AND(  OR(  AD28="x",AD28="補",AD28="婚",AD28="公",AD28="病",AD28="事",AD28="x榮18-22"  ),OR(AE28=""), $AP28 =""  ),"18收",  IF(  AND(  OR(  AD28 ="榮14-18",AD28 ="榮10-18",AD28 ="榮06-18",AD28 ="病14-18"  ),OR(  AE28 ="x",AE28="補",AE28="婚",AE28="公",AE28="病",AE28="事",AE28="x"  ), $AP28 =""),"18放早走",  IF(  AND(  OR(  AD28 =""),OR(  AE28 ="x",AE28="補",AE28="婚",AE28="公",AE28="病",AE28="事",AE28="x榮*",AE28="榮",AE28="榮-22"  ), $AP28 =""),"18放",  IF(  AND(  OR(  AD28="當日退伍"  ),OR(  AE28="退伍",AE28="退", AE28=""  ), $AP28 =""),"當日退伍",  IF(AND(  OR(AD28="退",AD28="退伍" ), OR(AE28="退",AE28="退伍" ), $AP28 =""),"退伍","全日勤"  )  )  )  )  )  )  )  )  )  )  ),"")</f>
        <v>18收</v>
      </c>
      <c r="AE127" s="65" t="str">
        <f ca="1">IF(   (ROW(BQ28)-1)&lt;=暫1!$B$2,           IF(  AND(  OR(  AE28="x",AE28="補"  ), OR(  AF28 ="x",AF28="補",AF28="x榮18-22",AF28="x公18-22",AF28="x榮22-08"  ), $AP28 =""),"全日休",  IF(  AND(  OR(  AE28="x",AE28="病"  ), OR(  AF28 ="病"  ), $AP28 =""),"病(事)假",  IF(  AND(  OR(  AE28="x",AE28="補"  ), OR(  AF28 ="補"  ), $AP28 =""),"補休",  IF(  AND(  OR(  AE28="x",AE28="喪"  ), OR(  AF28 ="喪"  ), $AP28 =""),"喪假",  IF(  AND(  OR(  AE28="x",AE28="婚",AE28="產"  ), OR(  AF28 ="婚",AF28="產"  ), $AP28 =""),"婚(產)假",  IF(  AND(  OR(  AE28="x",AE28="公"  ), OR(  AF28 ="公"  ), $AP28 =""),"公假",  IF(  AND(  OR(  AE28="x",AE28="補",AE28="婚",AE28="公",AE28="病",AE28="事",AE28="x榮18-22"  ),OR(AF28=""), $AP28 =""  ),"18收",  IF(  AND(  OR(  AE28 ="榮14-18",AE28 ="榮10-18",AE28 ="榮06-18",AE28 ="病14-18"  ),OR(  AF28 ="x",AF28="補",AF28="婚",AF28="公",AF28="病",AF28="事",AF28="x"  ), $AP28 =""),"18放早走",  IF(  AND(  OR(  AE28 =""),OR(  AF28 ="x",AF28="補",AF28="婚",AF28="公",AF28="病",AF28="事",AF28="x榮*",AF28="榮",AF28="榮-22"  ), $AP28 =""),"18放",  IF(  AND(  OR(  AE28="當日退伍"  ),OR(  AF28="退伍",AF28="退", AF28=""  ), $AP28 =""),"當日退伍",  IF(AND(  OR(AE28="退",AE28="退伍" ), OR(AF28="退",AF28="退伍" ), $AP28 =""),"退伍","全日勤"  )  )  )  )  )  )  )  )  )  )  ),"")</f>
        <v>全日勤</v>
      </c>
      <c r="AF127" s="65" t="str">
        <f ca="1">IF(   (ROW(BR28)-1)&lt;=暫1!$B$2,           IF(  AND(  OR(  AF28="x",AF28="補"  ), OR(  AG28 ="x",AG28="補",AG28="x榮18-22",AG28="x公18-22",AG28="x榮22-08"  ), $AP28 =""),"全日休",  IF(  AND(  OR(  AF28="x",AF28="病"  ), OR(  AG28 ="病"  ), $AP28 =""),"病(事)假",  IF(  AND(  OR(  AF28="x",AF28="補"  ), OR(  AG28 ="補"  ), $AP28 =""),"補休",  IF(  AND(  OR(  AF28="x",AF28="喪"  ), OR(  AG28 ="喪"  ), $AP28 =""),"喪假",  IF(  AND(  OR(  AF28="x",AF28="婚",AF28="產"  ), OR(  AG28 ="婚",AG28="產"  ), $AP28 =""),"婚(產)假",  IF(  AND(  OR(  AF28="x",AF28="公"  ), OR(  AG28 ="公"  ), $AP28 =""),"公假",  IF(  AND(  OR(  AF28="x",AF28="補",AF28="婚",AF28="公",AF28="病",AF28="事",AF28="x榮18-22"  ),OR(AG28=""), $AP28 =""  ),"18收",  IF(  AND(  OR(  AF28 ="榮14-18",AF28 ="榮10-18",AF28 ="榮06-18",AF28 ="病14-18"  ),OR(  AG28 ="x",AG28="補",AG28="婚",AG28="公",AG28="病",AG28="事",AG28="x"  ), $AP28 =""),"18放早走",  IF(  AND(  OR(  AF28 =""),OR(  AG28 ="x",AG28="補",AG28="婚",AG28="公",AG28="病",AG28="事",AG28="x榮*",AG28="榮",AG28="榮-22"  ), $AP28 =""),"18放",  IF(  AND(  OR(  AF28="當日退伍"  ),OR(  AG28="退伍",AG28="退", AG28=""  ), $AP28 =""),"當日退伍",  IF(AND(  OR(AF28="退",AF28="退伍" ), OR(AG28="退",AG28="退伍" ), $AP28 =""),"退伍","全日勤"  )  )  )  )  )  )  )  )  )  )  ),"")</f>
        <v>全日勤</v>
      </c>
      <c r="AG127" s="65" t="str">
        <f ca="1">IF(   (ROW(BS28)-1)&lt;=暫1!$B$2,           IF(  AND(  OR(  AG28="x",AG28="補"  ), OR(  AH28 ="x",AH28="補",AH28="x榮18-22",AH28="x公18-22",AH28="x榮22-08"  ), $AP28 =""),"全日休",  IF(  AND(  OR(  AG28="x",AG28="病"  ), OR(  AH28 ="病"  ), $AP28 =""),"病(事)假",  IF(  AND(  OR(  AG28="x",AG28="補"  ), OR(  AH28 ="補"  ), $AP28 =""),"補休",  IF(  AND(  OR(  AG28="x",AG28="喪"  ), OR(  AH28 ="喪"  ), $AP28 =""),"喪假",  IF(  AND(  OR(  AG28="x",AG28="婚",AG28="產"  ), OR(  AH28 ="婚",AH28="產"  ), $AP28 =""),"婚(產)假",  IF(  AND(  OR(  AG28="x",AG28="公"  ), OR(  AH28 ="公"  ), $AP28 =""),"公假",  IF(  AND(  OR(  AG28="x",AG28="補",AG28="婚",AG28="公",AG28="病",AG28="事",AG28="x榮18-22"  ),OR(AH28=""), $AP28 =""  ),"18收",  IF(  AND(  OR(  AG28 ="榮14-18",AG28 ="榮10-18",AG28 ="榮06-18",AG28 ="病14-18"  ),OR(  AH28 ="x",AH28="補",AH28="婚",AH28="公",AH28="病",AH28="事",AH28="x"  ), $AP28 =""),"18放早走",  IF(  AND(  OR(  AG28 =""),OR(  AH28 ="x",AH28="補",AH28="婚",AH28="公",AH28="病",AH28="事",AH28="x榮*",AH28="榮",AH28="榮-22"  ), $AP28 =""),"18放",  IF(  AND(  OR(  AG28="當日退伍"  ),OR(  AH28="退伍",AH28="退", AH28=""  ), $AP28 =""),"當日退伍",  IF(AND(  OR(AG28="退",AG28="退伍" ), OR(AH28="退",AH28="退伍" ), $AP28 =""),"退伍","全日勤"  )  )  )  )  )  )  )  )  )  )  ),"")</f>
        <v>全日勤</v>
      </c>
      <c r="AH127" s="65"/>
      <c r="AI127" s="65"/>
      <c r="AJ127" s="65"/>
      <c r="AO127" s="75"/>
      <c r="AP127" s="62"/>
      <c r="AU127" s="62"/>
      <c r="AY127" s="62"/>
      <c r="AZ127" s="62"/>
      <c r="BA127" s="62"/>
    </row>
    <row r="128" spans="1:55" ht="25.5" customHeight="1">
      <c r="A128" s="65">
        <f t="shared" si="14"/>
        <v>28</v>
      </c>
      <c r="B128" s="65" t="str">
        <f t="shared" si="15"/>
        <v>朱鈞澤</v>
      </c>
      <c r="C128" s="65" t="str">
        <f ca="1">IF(   (ROW(AO29)-1)&lt;=暫1!$B$2,           IF(  AND(  OR(  C29="x",C29="補"  ), OR(  D29 ="x",D29="補",D29="x榮18-22",D29="x公18-22",D29="x榮22-08"  ), $AP29 =""),"全日休",  IF(  AND(  OR(  C29="x",C29="病"  ), OR(  D29 ="病"  ), $AP29 =""),"病(事)假",  IF(  AND(  OR(  C29="x",C29="補"  ), OR(  D29 ="補"  ), $AP29 =""),"補休",  IF(  AND(  OR(  C29="x",C29="喪"  ), OR(  D29 ="喪"  ), $AP29 =""),"喪假",  IF(  AND(  OR(  C29="x",C29="婚",C29="產"  ), OR(  D29 ="婚",D29="產"  ), $AP29 =""),"婚(產)假",  IF(  AND(  OR(  C29="x",C29="公"  ), OR(  D29 ="公"  ), $AP29 =""),"公假",  IF(  AND(  OR(  C29="x",C29="補",C29="婚",C29="公",C29="病",C29="事",C29="x榮18-22"  ),OR(D29=""), $AP29 =""  ),"18收",  IF(  AND(  OR(  C29 ="榮14-18",C29 ="榮10-18",C29 ="榮06-18",C29 ="病14-18"  ),OR(  D29 ="x",D29="補",D29="婚",D29="公",D29="病",D29="事",D29="x"  ), $AP29 =""),"18放早走",  IF(  AND(  OR(  C29 =""),OR(  D29 ="x",D29="補",D29="婚",D29="公",D29="病",D29="事",D29="x榮*",D29="榮",D29="榮-22"  ), $AP29 =""),"18放",  IF(  AND(  OR(  C29="當日退伍"  ),OR(  D29="退伍",D29="退", D29=""  ), $AP29 =""),"當日退伍",  IF(AND(  OR(C29="退",C29="退伍" ), OR(D29="退",D29="退伍" ), $AP29 =""),"退伍","全日勤"  )  )  )  )  )  )  )  )  )  )  ),"")</f>
        <v>18收</v>
      </c>
      <c r="D128" s="65" t="str">
        <f ca="1">IF(   (ROW(AP29)-1)&lt;=暫1!$B$2,           IF(  AND(  OR(  D29="x",D29="補"  ), OR(  E29 ="x",E29="補",E29="x榮18-22",E29="x公18-22",E29="x榮22-08"  ), $AP29 =""),"全日休",  IF(  AND(  OR(  D29="x",D29="病"  ), OR(  E29 ="病"  ), $AP29 =""),"病(事)假",  IF(  AND(  OR(  D29="x",D29="補"  ), OR(  E29 ="補"  ), $AP29 =""),"補休",  IF(  AND(  OR(  D29="x",D29="喪"  ), OR(  E29 ="喪"  ), $AP29 =""),"喪假",  IF(  AND(  OR(  D29="x",D29="婚",D29="產"  ), OR(  E29 ="婚",E29="產"  ), $AP29 =""),"婚(產)假",  IF(  AND(  OR(  D29="x",D29="公"  ), OR(  E29 ="公"  ), $AP29 =""),"公假",  IF(  AND(  OR(  D29="x",D29="補",D29="婚",D29="公",D29="病",D29="事",D29="x榮18-22"  ),OR(E29=""), $AP29 =""  ),"18收",  IF(  AND(  OR(  D29 ="榮14-18",D29 ="榮10-18",D29 ="榮06-18",D29 ="病14-18"  ),OR(  E29 ="x",E29="補",E29="婚",E29="公",E29="病",E29="事",E29="x"  ), $AP29 =""),"18放早走",  IF(  AND(  OR(  D29 =""),OR(  E29 ="x",E29="補",E29="婚",E29="公",E29="病",E29="事",E29="x榮*",E29="榮",E29="榮-22"  ), $AP29 =""),"18放",  IF(  AND(  OR(  D29="當日退伍"  ),OR(  E29="退伍",E29="退", E29=""  ), $AP29 =""),"當日退伍",  IF(AND(  OR(D29="退",D29="退伍" ), OR(E29="退",E29="退伍" ), $AP29 =""),"退伍","全日勤"  )  )  )  )  )  )  )  )  )  )  ),"")</f>
        <v>全日勤</v>
      </c>
      <c r="E128" s="65" t="str">
        <f ca="1">IF(   (ROW(AQ29)-1)&lt;=暫1!$B$2,           IF(  AND(  OR(  E29="x",E29="補"  ), OR(  F29 ="x",F29="補",F29="x榮18-22",F29="x公18-22",F29="x榮22-08"  ), $AP29 =""),"全日休",  IF(  AND(  OR(  E29="x",E29="病"  ), OR(  F29 ="病"  ), $AP29 =""),"病(事)假",  IF(  AND(  OR(  E29="x",E29="補"  ), OR(  F29 ="補"  ), $AP29 =""),"補休",  IF(  AND(  OR(  E29="x",E29="喪"  ), OR(  F29 ="喪"  ), $AP29 =""),"喪假",  IF(  AND(  OR(  E29="x",E29="婚",E29="產"  ), OR(  F29 ="婚",F29="產"  ), $AP29 =""),"婚(產)假",  IF(  AND(  OR(  E29="x",E29="公"  ), OR(  F29 ="公"  ), $AP29 =""),"公假",  IF(  AND(  OR(  E29="x",E29="補",E29="婚",E29="公",E29="病",E29="事",E29="x榮18-22"  ),OR(F29=""), $AP29 =""  ),"18收",  IF(  AND(  OR(  E29 ="榮14-18",E29 ="榮10-18",E29 ="榮06-18",E29 ="病14-18"  ),OR(  F29 ="x",F29="補",F29="婚",F29="公",F29="病",F29="事",F29="x"  ), $AP29 =""),"18放早走",  IF(  AND(  OR(  E29 =""),OR(  F29 ="x",F29="補",F29="婚",F29="公",F29="病",F29="事",F29="x榮*",F29="榮",F29="榮-22"  ), $AP29 =""),"18放",  IF(  AND(  OR(  E29="當日退伍"  ),OR(  F29="退伍",F29="退", F29=""  ), $AP29 =""),"當日退伍",  IF(AND(  OR(E29="退",E29="退伍" ), OR(F29="退",F29="退伍" ), $AP29 =""),"退伍","全日勤"  )  )  )  )  )  )  )  )  )  )  ),"")</f>
        <v>全日勤</v>
      </c>
      <c r="F128" s="65" t="str">
        <f ca="1">IF(   (ROW(AR29)-1)&lt;=暫1!$B$2,           IF(  AND(  OR(  F29="x",F29="補"  ), OR(  G29 ="x",G29="補",G29="x榮18-22",G29="x公18-22",G29="x榮22-08"  ), $AP29 =""),"全日休",  IF(  AND(  OR(  F29="x",F29="病"  ), OR(  G29 ="病"  ), $AP29 =""),"病(事)假",  IF(  AND(  OR(  F29="x",F29="補"  ), OR(  G29 ="補"  ), $AP29 =""),"補休",  IF(  AND(  OR(  F29="x",F29="喪"  ), OR(  G29 ="喪"  ), $AP29 =""),"喪假",  IF(  AND(  OR(  F29="x",F29="婚",F29="產"  ), OR(  G29 ="婚",G29="產"  ), $AP29 =""),"婚(產)假",  IF(  AND(  OR(  F29="x",F29="公"  ), OR(  G29 ="公"  ), $AP29 =""),"公假",  IF(  AND(  OR(  F29="x",F29="補",F29="婚",F29="公",F29="病",F29="事",F29="x榮18-22"  ),OR(G29=""), $AP29 =""  ),"18收",  IF(  AND(  OR(  F29 ="榮14-18",F29 ="榮10-18",F29 ="榮06-18",F29 ="病14-18"  ),OR(  G29 ="x",G29="補",G29="婚",G29="公",G29="病",G29="事",G29="x"  ), $AP29 =""),"18放早走",  IF(  AND(  OR(  F29 =""),OR(  G29 ="x",G29="補",G29="婚",G29="公",G29="病",G29="事",G29="x榮*",G29="榮",G29="榮-22"  ), $AP29 =""),"18放",  IF(  AND(  OR(  F29="當日退伍"  ),OR(  G29="退伍",G29="退", G29=""  ), $AP29 =""),"當日退伍",  IF(AND(  OR(F29="退",F29="退伍" ), OR(G29="退",G29="退伍" ), $AP29 =""),"退伍","全日勤"  )  )  )  )  )  )  )  )  )  )  ),"")</f>
        <v>18放</v>
      </c>
      <c r="G128" s="65" t="str">
        <f ca="1">IF(   (ROW(AS29)-1)&lt;=暫1!$B$2,           IF(  AND(  OR(  G29="x",G29="補"  ), OR(  H29 ="x",H29="補",H29="x榮18-22",H29="x公18-22",H29="x榮22-08"  ), $AP29 =""),"全日休",  IF(  AND(  OR(  G29="x",G29="病"  ), OR(  H29 ="病"  ), $AP29 =""),"病(事)假",  IF(  AND(  OR(  G29="x",G29="補"  ), OR(  H29 ="補"  ), $AP29 =""),"補休",  IF(  AND(  OR(  G29="x",G29="喪"  ), OR(  H29 ="喪"  ), $AP29 =""),"喪假",  IF(  AND(  OR(  G29="x",G29="婚",G29="產"  ), OR(  H29 ="婚",H29="產"  ), $AP29 =""),"婚(產)假",  IF(  AND(  OR(  G29="x",G29="公"  ), OR(  H29 ="公"  ), $AP29 =""),"公假",  IF(  AND(  OR(  G29="x",G29="補",G29="婚",G29="公",G29="病",G29="事",G29="x榮18-22"  ),OR(H29=""), $AP29 =""  ),"18收",  IF(  AND(  OR(  G29 ="榮14-18",G29 ="榮10-18",G29 ="榮06-18",G29 ="病14-18"  ),OR(  H29 ="x",H29="補",H29="婚",H29="公",H29="病",H29="事",H29="x"  ), $AP29 =""),"18放早走",  IF(  AND(  OR(  G29 =""),OR(  H29 ="x",H29="補",H29="婚",H29="公",H29="病",H29="事",H29="x榮*",H29="榮",H29="榮-22"  ), $AP29 =""),"18放",  IF(  AND(  OR(  G29="當日退伍"  ),OR(  H29="退伍",H29="退", H29=""  ), $AP29 =""),"當日退伍",  IF(AND(  OR(G29="退",G29="退伍" ), OR(H29="退",H29="退伍" ), $AP29 =""),"退伍","全日勤"  )  )  )  )  )  )  )  )  )  )  ),"")</f>
        <v>全日休</v>
      </c>
      <c r="H128" s="65" t="str">
        <f ca="1">IF(   (ROW(AT29)-1)&lt;=暫1!$B$2,           IF(  AND(  OR(  H29="x",H29="補"  ), OR(  I29 ="x",I29="補",I29="x榮18-22",I29="x公18-22",I29="x榮22-08"  ), $AP29 =""),"全日休",  IF(  AND(  OR(  H29="x",H29="病"  ), OR(  I29 ="病"  ), $AP29 =""),"病(事)假",  IF(  AND(  OR(  H29="x",H29="補"  ), OR(  I29 ="補"  ), $AP29 =""),"補休",  IF(  AND(  OR(  H29="x",H29="喪"  ), OR(  I29 ="喪"  ), $AP29 =""),"喪假",  IF(  AND(  OR(  H29="x",H29="婚",H29="產"  ), OR(  I29 ="婚",I29="產"  ), $AP29 =""),"婚(產)假",  IF(  AND(  OR(  H29="x",H29="公"  ), OR(  I29 ="公"  ), $AP29 =""),"公假",  IF(  AND(  OR(  H29="x",H29="補",H29="婚",H29="公",H29="病",H29="事",H29="x榮18-22"  ),OR(I29=""), $AP29 =""  ),"18收",  IF(  AND(  OR(  H29 ="榮14-18",H29 ="榮10-18",H29 ="榮06-18",H29 ="病14-18"  ),OR(  I29 ="x",I29="補",I29="婚",I29="公",I29="病",I29="事",I29="x"  ), $AP29 =""),"18放早走",  IF(  AND(  OR(  H29 =""),OR(  I29 ="x",I29="補",I29="婚",I29="公",I29="病",I29="事",I29="x榮*",I29="榮",I29="榮-22"  ), $AP29 =""),"18放",  IF(  AND(  OR(  H29="當日退伍"  ),OR(  I29="退伍",I29="退", I29=""  ), $AP29 =""),"當日退伍",  IF(AND(  OR(H29="退",H29="退伍" ), OR(I29="退",I29="退伍" ), $AP29 =""),"退伍","全日勤"  )  )  )  )  )  )  )  )  )  )  ),"")</f>
        <v>18收</v>
      </c>
      <c r="I128" s="65" t="str">
        <f ca="1">IF(   (ROW(AU29)-1)&lt;=暫1!$B$2,           IF(  AND(  OR(  I29="x",I29="補"  ), OR(  J29 ="x",J29="補",J29="x榮18-22",J29="x公18-22",J29="x榮22-08"  ), $AP29 =""),"全日休",  IF(  AND(  OR(  I29="x",I29="病"  ), OR(  J29 ="病"  ), $AP29 =""),"病(事)假",  IF(  AND(  OR(  I29="x",I29="補"  ), OR(  J29 ="補"  ), $AP29 =""),"補休",  IF(  AND(  OR(  I29="x",I29="喪"  ), OR(  J29 ="喪"  ), $AP29 =""),"喪假",  IF(  AND(  OR(  I29="x",I29="婚",I29="產"  ), OR(  J29 ="婚",J29="產"  ), $AP29 =""),"婚(產)假",  IF(  AND(  OR(  I29="x",I29="公"  ), OR(  J29 ="公"  ), $AP29 =""),"公假",  IF(  AND(  OR(  I29="x",I29="補",I29="婚",I29="公",I29="病",I29="事",I29="x榮18-22"  ),OR(J29=""), $AP29 =""  ),"18收",  IF(  AND(  OR(  I29 ="榮14-18",I29 ="榮10-18",I29 ="榮06-18",I29 ="病14-18"  ),OR(  J29 ="x",J29="補",J29="婚",J29="公",J29="病",J29="事",J29="x"  ), $AP29 =""),"18放早走",  IF(  AND(  OR(  I29 =""),OR(  J29 ="x",J29="補",J29="婚",J29="公",J29="病",J29="事",J29="x榮*",J29="榮",J29="榮-22"  ), $AP29 =""),"18放",  IF(  AND(  OR(  I29="當日退伍"  ),OR(  J29="退伍",J29="退", J29=""  ), $AP29 =""),"當日退伍",  IF(AND(  OR(I29="退",I29="退伍" ), OR(J29="退",J29="退伍" ), $AP29 =""),"退伍","全日勤"  )  )  )  )  )  )  )  )  )  )  ),"")</f>
        <v>全日勤</v>
      </c>
      <c r="J128" s="65" t="str">
        <f ca="1">IF(   (ROW(AV29)-1)&lt;=暫1!$B$2,           IF(  AND(  OR(  J29="x",J29="補"  ), OR(  K29 ="x",K29="補",K29="x榮18-22",K29="x公18-22",K29="x榮22-08"  ), $AP29 =""),"全日休",  IF(  AND(  OR(  J29="x",J29="病"  ), OR(  K29 ="病"  ), $AP29 =""),"病(事)假",  IF(  AND(  OR(  J29="x",J29="補"  ), OR(  K29 ="補"  ), $AP29 =""),"補休",  IF(  AND(  OR(  J29="x",J29="喪"  ), OR(  K29 ="喪"  ), $AP29 =""),"喪假",  IF(  AND(  OR(  J29="x",J29="婚",J29="產"  ), OR(  K29 ="婚",K29="產"  ), $AP29 =""),"婚(產)假",  IF(  AND(  OR(  J29="x",J29="公"  ), OR(  K29 ="公"  ), $AP29 =""),"公假",  IF(  AND(  OR(  J29="x",J29="補",J29="婚",J29="公",J29="病",J29="事",J29="x榮18-22"  ),OR(K29=""), $AP29 =""  ),"18收",  IF(  AND(  OR(  J29 ="榮14-18",J29 ="榮10-18",J29 ="榮06-18",J29 ="病14-18"  ),OR(  K29 ="x",K29="補",K29="婚",K29="公",K29="病",K29="事",K29="x"  ), $AP29 =""),"18放早走",  IF(  AND(  OR(  J29 =""),OR(  K29 ="x",K29="補",K29="婚",K29="公",K29="病",K29="事",K29="x榮*",K29="榮",K29="榮-22"  ), $AP29 =""),"18放",  IF(  AND(  OR(  J29="當日退伍"  ),OR(  K29="退伍",K29="退", K29=""  ), $AP29 =""),"當日退伍",  IF(AND(  OR(J29="退",J29="退伍" ), OR(K29="退",K29="退伍" ), $AP29 =""),"退伍","全日勤"  )  )  )  )  )  )  )  )  )  )  ),"")</f>
        <v>全日勤</v>
      </c>
      <c r="K128" s="65" t="str">
        <f ca="1">IF(   (ROW(AW29)-1)&lt;=暫1!$B$2,           IF(  AND(  OR(  K29="x",K29="補"  ), OR(  L29 ="x",L29="補",L29="x榮18-22",L29="x公18-22",L29="x榮22-08"  ), $AP29 =""),"全日休",  IF(  AND(  OR(  K29="x",K29="病"  ), OR(  L29 ="病"  ), $AP29 =""),"病(事)假",  IF(  AND(  OR(  K29="x",K29="補"  ), OR(  L29 ="補"  ), $AP29 =""),"補休",  IF(  AND(  OR(  K29="x",K29="喪"  ), OR(  L29 ="喪"  ), $AP29 =""),"喪假",  IF(  AND(  OR(  K29="x",K29="婚",K29="產"  ), OR(  L29 ="婚",L29="產"  ), $AP29 =""),"婚(產)假",  IF(  AND(  OR(  K29="x",K29="公"  ), OR(  L29 ="公"  ), $AP29 =""),"公假",  IF(  AND(  OR(  K29="x",K29="補",K29="婚",K29="公",K29="病",K29="事",K29="x榮18-22"  ),OR(L29=""), $AP29 =""  ),"18收",  IF(  AND(  OR(  K29 ="榮14-18",K29 ="榮10-18",K29 ="榮06-18",K29 ="病14-18"  ),OR(  L29 ="x",L29="補",L29="婚",L29="公",L29="病",L29="事",L29="x"  ), $AP29 =""),"18放早走",  IF(  AND(  OR(  K29 =""),OR(  L29 ="x",L29="補",L29="婚",L29="公",L29="病",L29="事",L29="x榮*",L29="榮",L29="榮-22"  ), $AP29 =""),"18放",  IF(  AND(  OR(  K29="當日退伍"  ),OR(  L29="退伍",L29="退", L29=""  ), $AP29 =""),"當日退伍",  IF(AND(  OR(K29="退",K29="退伍" ), OR(L29="退",L29="退伍" ), $AP29 =""),"退伍","全日勤"  )  )  )  )  )  )  )  )  )  )  ),"")</f>
        <v>全日勤</v>
      </c>
      <c r="L128" s="65" t="str">
        <f ca="1">IF(   (ROW(AX29)-1)&lt;=暫1!$B$2,           IF(  AND(  OR(  L29="x",L29="補"  ), OR(  M29 ="x",M29="補",M29="x榮18-22",M29="x公18-22",M29="x榮22-08"  ), $AP29 =""),"全日休",  IF(  AND(  OR(  L29="x",L29="病"  ), OR(  M29 ="病"  ), $AP29 =""),"病(事)假",  IF(  AND(  OR(  L29="x",L29="補"  ), OR(  M29 ="補"  ), $AP29 =""),"補休",  IF(  AND(  OR(  L29="x",L29="喪"  ), OR(  M29 ="喪"  ), $AP29 =""),"喪假",  IF(  AND(  OR(  L29="x",L29="婚",L29="產"  ), OR(  M29 ="婚",M29="產"  ), $AP29 =""),"婚(產)假",  IF(  AND(  OR(  L29="x",L29="公"  ), OR(  M29 ="公"  ), $AP29 =""),"公假",  IF(  AND(  OR(  L29="x",L29="補",L29="婚",L29="公",L29="病",L29="事",L29="x榮18-22"  ),OR(M29=""), $AP29 =""  ),"18收",  IF(  AND(  OR(  L29 ="榮14-18",L29 ="榮10-18",L29 ="榮06-18",L29 ="病14-18"  ),OR(  M29 ="x",M29="補",M29="婚",M29="公",M29="病",M29="事",M29="x"  ), $AP29 =""),"18放早走",  IF(  AND(  OR(  L29 =""),OR(  M29 ="x",M29="補",M29="婚",M29="公",M29="病",M29="事",M29="x榮*",M29="榮",M29="榮-22"  ), $AP29 =""),"18放",  IF(  AND(  OR(  L29="當日退伍"  ),OR(  M29="退伍",M29="退", M29=""  ), $AP29 =""),"當日退伍",  IF(AND(  OR(L29="退",L29="退伍" ), OR(M29="退",M29="退伍" ), $AP29 =""),"退伍","全日勤"  )  )  )  )  )  )  )  )  )  )  ),"")</f>
        <v>18放</v>
      </c>
      <c r="M128" s="65" t="str">
        <f ca="1">IF(   (ROW(AY29)-1)&lt;=暫1!$B$2,           IF(  AND(  OR(  M29="x",M29="補"  ), OR(  N29 ="x",N29="補",N29="x榮18-22",N29="x公18-22",N29="x榮22-08"  ), $AP29 =""),"全日休",  IF(  AND(  OR(  M29="x",M29="病"  ), OR(  N29 ="病"  ), $AP29 =""),"病(事)假",  IF(  AND(  OR(  M29="x",M29="補"  ), OR(  N29 ="補"  ), $AP29 =""),"補休",  IF(  AND(  OR(  M29="x",M29="喪"  ), OR(  N29 ="喪"  ), $AP29 =""),"喪假",  IF(  AND(  OR(  M29="x",M29="婚",M29="產"  ), OR(  N29 ="婚",N29="產"  ), $AP29 =""),"婚(產)假",  IF(  AND(  OR(  M29="x",M29="公"  ), OR(  N29 ="公"  ), $AP29 =""),"公假",  IF(  AND(  OR(  M29="x",M29="補",M29="婚",M29="公",M29="病",M29="事",M29="x榮18-22"  ),OR(N29=""), $AP29 =""  ),"18收",  IF(  AND(  OR(  M29 ="榮14-18",M29 ="榮10-18",M29 ="榮06-18",M29 ="病14-18"  ),OR(  N29 ="x",N29="補",N29="婚",N29="公",N29="病",N29="事",N29="x"  ), $AP29 =""),"18放早走",  IF(  AND(  OR(  M29 =""),OR(  N29 ="x",N29="補",N29="婚",N29="公",N29="病",N29="事",N29="x榮*",N29="榮",N29="榮-22"  ), $AP29 =""),"18放",  IF(  AND(  OR(  M29="當日退伍"  ),OR(  N29="退伍",N29="退", N29=""  ), $AP29 =""),"當日退伍",  IF(AND(  OR(M29="退",M29="退伍" ), OR(N29="退",N29="退伍" ), $AP29 =""),"退伍","全日勤"  )  )  )  )  )  )  )  )  )  )  ),"")</f>
        <v>18收</v>
      </c>
      <c r="N128" s="65" t="str">
        <f ca="1">IF(   (ROW(AZ29)-1)&lt;=暫1!$B$2,           IF(  AND(  OR(  N29="x",N29="補"  ), OR(  O29 ="x",O29="補",O29="x榮18-22",O29="x公18-22",O29="x榮22-08"  ), $AP29 =""),"全日休",  IF(  AND(  OR(  N29="x",N29="病"  ), OR(  O29 ="病"  ), $AP29 =""),"病(事)假",  IF(  AND(  OR(  N29="x",N29="補"  ), OR(  O29 ="補"  ), $AP29 =""),"補休",  IF(  AND(  OR(  N29="x",N29="喪"  ), OR(  O29 ="喪"  ), $AP29 =""),"喪假",  IF(  AND(  OR(  N29="x",N29="婚",N29="產"  ), OR(  O29 ="婚",O29="產"  ), $AP29 =""),"婚(產)假",  IF(  AND(  OR(  N29="x",N29="公"  ), OR(  O29 ="公"  ), $AP29 =""),"公假",  IF(  AND(  OR(  N29="x",N29="補",N29="婚",N29="公",N29="病",N29="事",N29="x榮18-22"  ),OR(O29=""), $AP29 =""  ),"18收",  IF(  AND(  OR(  N29 ="榮14-18",N29 ="榮10-18",N29 ="榮06-18",N29 ="病14-18"  ),OR(  O29 ="x",O29="補",O29="婚",O29="公",O29="病",O29="事",O29="x"  ), $AP29 =""),"18放早走",  IF(  AND(  OR(  N29 =""),OR(  O29 ="x",O29="補",O29="婚",O29="公",O29="病",O29="事",O29="x榮*",O29="榮",O29="榮-22"  ), $AP29 =""),"18放",  IF(  AND(  OR(  N29="當日退伍"  ),OR(  O29="退伍",O29="退", O29=""  ), $AP29 =""),"當日退伍",  IF(AND(  OR(N29="退",N29="退伍" ), OR(O29="退",O29="退伍" ), $AP29 =""),"退伍","全日勤"  )  )  )  )  )  )  )  )  )  )  ),"")</f>
        <v>全日勤</v>
      </c>
      <c r="O128" s="65" t="str">
        <f ca="1">IF(   (ROW(BA29)-1)&lt;=暫1!$B$2,           IF(  AND(  OR(  O29="x",O29="補"  ), OR(  P29 ="x",P29="補",P29="x榮18-22",P29="x公18-22",P29="x榮22-08"  ), $AP29 =""),"全日休",  IF(  AND(  OR(  O29="x",O29="病"  ), OR(  P29 ="病"  ), $AP29 =""),"病(事)假",  IF(  AND(  OR(  O29="x",O29="補"  ), OR(  P29 ="補"  ), $AP29 =""),"補休",  IF(  AND(  OR(  O29="x",O29="喪"  ), OR(  P29 ="喪"  ), $AP29 =""),"喪假",  IF(  AND(  OR(  O29="x",O29="婚",O29="產"  ), OR(  P29 ="婚",P29="產"  ), $AP29 =""),"婚(產)假",  IF(  AND(  OR(  O29="x",O29="公"  ), OR(  P29 ="公"  ), $AP29 =""),"公假",  IF(  AND(  OR(  O29="x",O29="補",O29="婚",O29="公",O29="病",O29="事",O29="x榮18-22"  ),OR(P29=""), $AP29 =""  ),"18收",  IF(  AND(  OR(  O29 ="榮14-18",O29 ="榮10-18",O29 ="榮06-18",O29 ="病14-18"  ),OR(  P29 ="x",P29="補",P29="婚",P29="公",P29="病",P29="事",P29="x"  ), $AP29 =""),"18放早走",  IF(  AND(  OR(  O29 =""),OR(  P29 ="x",P29="補",P29="婚",P29="公",P29="病",P29="事",P29="x榮*",P29="榮",P29="榮-22"  ), $AP29 =""),"18放",  IF(  AND(  OR(  O29="當日退伍"  ),OR(  P29="退伍",P29="退", P29=""  ), $AP29 =""),"當日退伍",  IF(AND(  OR(O29="退",O29="退伍" ), OR(P29="退",P29="退伍" ), $AP29 =""),"退伍","全日勤"  )  )  )  )  )  )  )  )  )  )  ),"")</f>
        <v>18放</v>
      </c>
      <c r="P128" s="65" t="str">
        <f ca="1">IF(   (ROW(BB29)-1)&lt;=暫1!$B$2,           IF(  AND(  OR(  P29="x",P29="補"  ), OR(  Q29 ="x",Q29="補",Q29="x榮18-22",Q29="x公18-22",Q29="x榮22-08"  ), $AP29 =""),"全日休",  IF(  AND(  OR(  P29="x",P29="病"  ), OR(  Q29 ="病"  ), $AP29 =""),"病(事)假",  IF(  AND(  OR(  P29="x",P29="補"  ), OR(  Q29 ="補"  ), $AP29 =""),"補休",  IF(  AND(  OR(  P29="x",P29="喪"  ), OR(  Q29 ="喪"  ), $AP29 =""),"喪假",  IF(  AND(  OR(  P29="x",P29="婚",P29="產"  ), OR(  Q29 ="婚",Q29="產"  ), $AP29 =""),"婚(產)假",  IF(  AND(  OR(  P29="x",P29="公"  ), OR(  Q29 ="公"  ), $AP29 =""),"公假",  IF(  AND(  OR(  P29="x",P29="補",P29="婚",P29="公",P29="病",P29="事",P29="x榮18-22"  ),OR(Q29=""), $AP29 =""  ),"18收",  IF(  AND(  OR(  P29 ="榮14-18",P29 ="榮10-18",P29 ="榮06-18",P29 ="病14-18"  ),OR(  Q29 ="x",Q29="補",Q29="婚",Q29="公",Q29="病",Q29="事",Q29="x"  ), $AP29 =""),"18放早走",  IF(  AND(  OR(  P29 =""),OR(  Q29 ="x",Q29="補",Q29="婚",Q29="公",Q29="病",Q29="事",Q29="x榮*",Q29="榮",Q29="榮-22"  ), $AP29 =""),"18放",  IF(  AND(  OR(  P29="當日退伍"  ),OR(  Q29="退伍",Q29="退", Q29=""  ), $AP29 =""),"當日退伍",  IF(AND(  OR(P29="退",P29="退伍" ), OR(Q29="退",Q29="退伍" ), $AP29 =""),"退伍","全日勤"  )  )  )  )  )  )  )  )  )  )  ),"")</f>
        <v>18收</v>
      </c>
      <c r="Q128" s="65" t="str">
        <f ca="1">IF(   (ROW(BC29)-1)&lt;=暫1!$B$2,           IF(  AND(  OR(  Q29="x",Q29="補"  ), OR(  R29 ="x",R29="補",R29="x榮18-22",R29="x公18-22",R29="x榮22-08"  ), $AP29 =""),"全日休",  IF(  AND(  OR(  Q29="x",Q29="病"  ), OR(  R29 ="病"  ), $AP29 =""),"病(事)假",  IF(  AND(  OR(  Q29="x",Q29="補"  ), OR(  R29 ="補"  ), $AP29 =""),"補休",  IF(  AND(  OR(  Q29="x",Q29="喪"  ), OR(  R29 ="喪"  ), $AP29 =""),"喪假",  IF(  AND(  OR(  Q29="x",Q29="婚",Q29="產"  ), OR(  R29 ="婚",R29="產"  ), $AP29 =""),"婚(產)假",  IF(  AND(  OR(  Q29="x",Q29="公"  ), OR(  R29 ="公"  ), $AP29 =""),"公假",  IF(  AND(  OR(  Q29="x",Q29="補",Q29="婚",Q29="公",Q29="病",Q29="事",Q29="x榮18-22"  ),OR(R29=""), $AP29 =""  ),"18收",  IF(  AND(  OR(  Q29 ="榮14-18",Q29 ="榮10-18",Q29 ="榮06-18",Q29 ="病14-18"  ),OR(  R29 ="x",R29="補",R29="婚",R29="公",R29="病",R29="事",R29="x"  ), $AP29 =""),"18放早走",  IF(  AND(  OR(  Q29 =""),OR(  R29 ="x",R29="補",R29="婚",R29="公",R29="病",R29="事",R29="x榮*",R29="榮",R29="榮-22"  ), $AP29 =""),"18放",  IF(  AND(  OR(  Q29="當日退伍"  ),OR(  R29="退伍",R29="退", R29=""  ), $AP29 =""),"當日退伍",  IF(AND(  OR(Q29="退",Q29="退伍" ), OR(R29="退",R29="退伍" ), $AP29 =""),"退伍","全日勤"  )  )  )  )  )  )  )  )  )  )  ),"")</f>
        <v>全日勤</v>
      </c>
      <c r="R128" s="65" t="str">
        <f ca="1">IF(   (ROW(BD29)-1)&lt;=暫1!$B$2,           IF(  AND(  OR(  R29="x",R29="補"  ), OR(  S29 ="x",S29="補",S29="x榮18-22",S29="x公18-22",S29="x榮22-08"  ), $AP29 =""),"全日休",  IF(  AND(  OR(  R29="x",R29="病"  ), OR(  S29 ="病"  ), $AP29 =""),"病(事)假",  IF(  AND(  OR(  R29="x",R29="補"  ), OR(  S29 ="補"  ), $AP29 =""),"補休",  IF(  AND(  OR(  R29="x",R29="喪"  ), OR(  S29 ="喪"  ), $AP29 =""),"喪假",  IF(  AND(  OR(  R29="x",R29="婚",R29="產"  ), OR(  S29 ="婚",S29="產"  ), $AP29 =""),"婚(產)假",  IF(  AND(  OR(  R29="x",R29="公"  ), OR(  S29 ="公"  ), $AP29 =""),"公假",  IF(  AND(  OR(  R29="x",R29="補",R29="婚",R29="公",R29="病",R29="事",R29="x榮18-22"  ),OR(S29=""), $AP29 =""  ),"18收",  IF(  AND(  OR(  R29 ="榮14-18",R29 ="榮10-18",R29 ="榮06-18",R29 ="病14-18"  ),OR(  S29 ="x",S29="補",S29="婚",S29="公",S29="病",S29="事",S29="x"  ), $AP29 =""),"18放早走",  IF(  AND(  OR(  R29 =""),OR(  S29 ="x",S29="補",S29="婚",S29="公",S29="病",S29="事",S29="x榮*",S29="榮",S29="榮-22"  ), $AP29 =""),"18放",  IF(  AND(  OR(  R29="當日退伍"  ),OR(  S29="退伍",S29="退", S29=""  ), $AP29 =""),"當日退伍",  IF(AND(  OR(R29="退",R29="退伍" ), OR(S29="退",S29="退伍" ), $AP29 =""),"退伍","全日勤"  )  )  )  )  )  )  )  )  )  )  ),"")</f>
        <v>全日勤</v>
      </c>
      <c r="S128" s="65" t="str">
        <f ca="1">IF(   (ROW(BE29)-1)&lt;=暫1!$B$2,           IF(  AND(  OR(  S29="x",S29="補"  ), OR(  T29 ="x",T29="補",T29="x榮18-22",T29="x公18-22",T29="x榮22-08"  ), $AP29 =""),"全日休",  IF(  AND(  OR(  S29="x",S29="病"  ), OR(  T29 ="病"  ), $AP29 =""),"病(事)假",  IF(  AND(  OR(  S29="x",S29="補"  ), OR(  T29 ="補"  ), $AP29 =""),"補休",  IF(  AND(  OR(  S29="x",S29="喪"  ), OR(  T29 ="喪"  ), $AP29 =""),"喪假",  IF(  AND(  OR(  S29="x",S29="婚",S29="產"  ), OR(  T29 ="婚",T29="產"  ), $AP29 =""),"婚(產)假",  IF(  AND(  OR(  S29="x",S29="公"  ), OR(  T29 ="公"  ), $AP29 =""),"公假",  IF(  AND(  OR(  S29="x",S29="補",S29="婚",S29="公",S29="病",S29="事",S29="x榮18-22"  ),OR(T29=""), $AP29 =""  ),"18收",  IF(  AND(  OR(  S29 ="榮14-18",S29 ="榮10-18",S29 ="榮06-18",S29 ="病14-18"  ),OR(  T29 ="x",T29="補",T29="婚",T29="公",T29="病",T29="事",T29="x"  ), $AP29 =""),"18放早走",  IF(  AND(  OR(  S29 =""),OR(  T29 ="x",T29="補",T29="婚",T29="公",T29="病",T29="事",T29="x榮*",T29="榮",T29="榮-22"  ), $AP29 =""),"18放",  IF(  AND(  OR(  S29="當日退伍"  ),OR(  T29="退伍",T29="退", T29=""  ), $AP29 =""),"當日退伍",  IF(AND(  OR(S29="退",S29="退伍" ), OR(T29="退",T29="退伍" ), $AP29 =""),"退伍","全日勤"  )  )  )  )  )  )  )  )  )  )  ),"")</f>
        <v>18放</v>
      </c>
      <c r="T128" s="65" t="str">
        <f ca="1">IF(   (ROW(BF29)-1)&lt;=暫1!$B$2,           IF(  AND(  OR(  T29="x",T29="補"  ), OR(  U29 ="x",U29="補",U29="x榮18-22",U29="x公18-22",U29="x榮22-08"  ), $AP29 =""),"全日休",  IF(  AND(  OR(  T29="x",T29="病"  ), OR(  U29 ="病"  ), $AP29 =""),"病(事)假",  IF(  AND(  OR(  T29="x",T29="補"  ), OR(  U29 ="補"  ), $AP29 =""),"補休",  IF(  AND(  OR(  T29="x",T29="喪"  ), OR(  U29 ="喪"  ), $AP29 =""),"喪假",  IF(  AND(  OR(  T29="x",T29="婚",T29="產"  ), OR(  U29 ="婚",U29="產"  ), $AP29 =""),"婚(產)假",  IF(  AND(  OR(  T29="x",T29="公"  ), OR(  U29 ="公"  ), $AP29 =""),"公假",  IF(  AND(  OR(  T29="x",T29="補",T29="婚",T29="公",T29="病",T29="事",T29="x榮18-22"  ),OR(U29=""), $AP29 =""  ),"18收",  IF(  AND(  OR(  T29 ="榮14-18",T29 ="榮10-18",T29 ="榮06-18",T29 ="病14-18"  ),OR(  U29 ="x",U29="補",U29="婚",U29="公",U29="病",U29="事",U29="x"  ), $AP29 =""),"18放早走",  IF(  AND(  OR(  T29 =""),OR(  U29 ="x",U29="補",U29="婚",U29="公",U29="病",U29="事",U29="x榮*",U29="榮",U29="榮-22"  ), $AP29 =""),"18放",  IF(  AND(  OR(  T29="當日退伍"  ),OR(  U29="退伍",U29="退", U29=""  ), $AP29 =""),"當日退伍",  IF(AND(  OR(T29="退",T29="退伍" ), OR(U29="退",U29="退伍" ), $AP29 =""),"退伍","全日勤"  )  )  )  )  )  )  )  )  )  )  ),"")</f>
        <v>全日休</v>
      </c>
      <c r="U128" s="65" t="str">
        <f ca="1">IF(   (ROW(BG29)-1)&lt;=暫1!$B$2,           IF(  AND(  OR(  U29="x",U29="補"  ), OR(  V29 ="x",V29="補",V29="x榮18-22",V29="x公18-22",V29="x榮22-08"  ), $AP29 =""),"全日休",  IF(  AND(  OR(  U29="x",U29="病"  ), OR(  V29 ="病"  ), $AP29 =""),"病(事)假",  IF(  AND(  OR(  U29="x",U29="補"  ), OR(  V29 ="補"  ), $AP29 =""),"補休",  IF(  AND(  OR(  U29="x",U29="喪"  ), OR(  V29 ="喪"  ), $AP29 =""),"喪假",  IF(  AND(  OR(  U29="x",U29="婚",U29="產"  ), OR(  V29 ="婚",V29="產"  ), $AP29 =""),"婚(產)假",  IF(  AND(  OR(  U29="x",U29="公"  ), OR(  V29 ="公"  ), $AP29 =""),"公假",  IF(  AND(  OR(  U29="x",U29="補",U29="婚",U29="公",U29="病",U29="事",U29="x榮18-22"  ),OR(V29=""), $AP29 =""  ),"18收",  IF(  AND(  OR(  U29 ="榮14-18",U29 ="榮10-18",U29 ="榮06-18",U29 ="病14-18"  ),OR(  V29 ="x",V29="補",V29="婚",V29="公",V29="病",V29="事",V29="x"  ), $AP29 =""),"18放早走",  IF(  AND(  OR(  U29 =""),OR(  V29 ="x",V29="補",V29="婚",V29="公",V29="病",V29="事",V29="x榮*",V29="榮",V29="榮-22"  ), $AP29 =""),"18放",  IF(  AND(  OR(  U29="當日退伍"  ),OR(  V29="退伍",V29="退", V29=""  ), $AP29 =""),"當日退伍",  IF(AND(  OR(U29="退",U29="退伍" ), OR(V29="退",V29="退伍" ), $AP29 =""),"退伍","全日勤"  )  )  )  )  )  )  )  )  )  )  ),"")</f>
        <v>18收</v>
      </c>
      <c r="V128" s="65" t="str">
        <f ca="1">IF(   (ROW(BH29)-1)&lt;=暫1!$B$2,           IF(  AND(  OR(  V29="x",V29="補"  ), OR(  W29 ="x",W29="補",W29="x榮18-22",W29="x公18-22",W29="x榮22-08"  ), $AP29 =""),"全日休",  IF(  AND(  OR(  V29="x",V29="病"  ), OR(  W29 ="病"  ), $AP29 =""),"病(事)假",  IF(  AND(  OR(  V29="x",V29="補"  ), OR(  W29 ="補"  ), $AP29 =""),"補休",  IF(  AND(  OR(  V29="x",V29="喪"  ), OR(  W29 ="喪"  ), $AP29 =""),"喪假",  IF(  AND(  OR(  V29="x",V29="婚",V29="產"  ), OR(  W29 ="婚",W29="產"  ), $AP29 =""),"婚(產)假",  IF(  AND(  OR(  V29="x",V29="公"  ), OR(  W29 ="公"  ), $AP29 =""),"公假",  IF(  AND(  OR(  V29="x",V29="補",V29="婚",V29="公",V29="病",V29="事",V29="x榮18-22"  ),OR(W29=""), $AP29 =""  ),"18收",  IF(  AND(  OR(  V29 ="榮14-18",V29 ="榮10-18",V29 ="榮06-18",V29 ="病14-18"  ),OR(  W29 ="x",W29="補",W29="婚",W29="公",W29="病",W29="事",W29="x"  ), $AP29 =""),"18放早走",  IF(  AND(  OR(  V29 =""),OR(  W29 ="x",W29="補",W29="婚",W29="公",W29="病",W29="事",W29="x榮*",W29="榮",W29="榮-22"  ), $AP29 =""),"18放",  IF(  AND(  OR(  V29="當日退伍"  ),OR(  W29="退伍",W29="退", W29=""  ), $AP29 =""),"當日退伍",  IF(AND(  OR(V29="退",V29="退伍" ), OR(W29="退",W29="退伍" ), $AP29 =""),"退伍","全日勤"  )  )  )  )  )  )  )  )  )  )  ),"")</f>
        <v>全日勤</v>
      </c>
      <c r="W128" s="65" t="str">
        <f ca="1">IF(   (ROW(BI29)-1)&lt;=暫1!$B$2,           IF(  AND(  OR(  W29="x",W29="補"  ), OR(  X29 ="x",X29="補",X29="x榮18-22",X29="x公18-22",X29="x榮22-08"  ), $AP29 =""),"全日休",  IF(  AND(  OR(  W29="x",W29="病"  ), OR(  X29 ="病"  ), $AP29 =""),"病(事)假",  IF(  AND(  OR(  W29="x",W29="補"  ), OR(  X29 ="補"  ), $AP29 =""),"補休",  IF(  AND(  OR(  W29="x",W29="喪"  ), OR(  X29 ="喪"  ), $AP29 =""),"喪假",  IF(  AND(  OR(  W29="x",W29="婚",W29="產"  ), OR(  X29 ="婚",X29="產"  ), $AP29 =""),"婚(產)假",  IF(  AND(  OR(  W29="x",W29="公"  ), OR(  X29 ="公"  ), $AP29 =""),"公假",  IF(  AND(  OR(  W29="x",W29="補",W29="婚",W29="公",W29="病",W29="事",W29="x榮18-22"  ),OR(X29=""), $AP29 =""  ),"18收",  IF(  AND(  OR(  W29 ="榮14-18",W29 ="榮10-18",W29 ="榮06-18",W29 ="病14-18"  ),OR(  X29 ="x",X29="補",X29="婚",X29="公",X29="病",X29="事",X29="x"  ), $AP29 =""),"18放早走",  IF(  AND(  OR(  W29 =""),OR(  X29 ="x",X29="補",X29="婚",X29="公",X29="病",X29="事",X29="x榮*",X29="榮",X29="榮-22"  ), $AP29 =""),"18放",  IF(  AND(  OR(  W29="當日退伍"  ),OR(  X29="退伍",X29="退", X29=""  ), $AP29 =""),"當日退伍",  IF(AND(  OR(W29="退",W29="退伍" ), OR(X29="退",X29="退伍" ), $AP29 =""),"退伍","全日勤"  )  )  )  )  )  )  )  )  )  )  ),"")</f>
        <v>全日勤</v>
      </c>
      <c r="X128" s="65" t="str">
        <f ca="1">IF(   (ROW(BJ29)-1)&lt;=暫1!$B$2,           IF(  AND(  OR(  X29="x",X29="補"  ), OR(  Y29 ="x",Y29="補",Y29="x榮18-22",Y29="x公18-22",Y29="x榮22-08"  ), $AP29 =""),"全日休",  IF(  AND(  OR(  X29="x",X29="病"  ), OR(  Y29 ="病"  ), $AP29 =""),"病(事)假",  IF(  AND(  OR(  X29="x",X29="補"  ), OR(  Y29 ="補"  ), $AP29 =""),"補休",  IF(  AND(  OR(  X29="x",X29="喪"  ), OR(  Y29 ="喪"  ), $AP29 =""),"喪假",  IF(  AND(  OR(  X29="x",X29="婚",X29="產"  ), OR(  Y29 ="婚",Y29="產"  ), $AP29 =""),"婚(產)假",  IF(  AND(  OR(  X29="x",X29="公"  ), OR(  Y29 ="公"  ), $AP29 =""),"公假",  IF(  AND(  OR(  X29="x",X29="補",X29="婚",X29="公",X29="病",X29="事",X29="x榮18-22"  ),OR(Y29=""), $AP29 =""  ),"18收",  IF(  AND(  OR(  X29 ="榮14-18",X29 ="榮10-18",X29 ="榮06-18",X29 ="病14-18"  ),OR(  Y29 ="x",Y29="補",Y29="婚",Y29="公",Y29="病",Y29="事",Y29="x"  ), $AP29 =""),"18放早走",  IF(  AND(  OR(  X29 =""),OR(  Y29 ="x",Y29="補",Y29="婚",Y29="公",Y29="病",Y29="事",Y29="x榮*",Y29="榮",Y29="榮-22"  ), $AP29 =""),"18放",  IF(  AND(  OR(  X29="當日退伍"  ),OR(  Y29="退伍",Y29="退", Y29=""  ), $AP29 =""),"當日退伍",  IF(AND(  OR(X29="退",X29="退伍" ), OR(Y29="退",Y29="退伍" ), $AP29 =""),"退伍","全日勤"  )  )  )  )  )  )  )  )  )  )  ),"")</f>
        <v>全日勤</v>
      </c>
      <c r="Y128" s="65" t="str">
        <f ca="1">IF(   (ROW(BK29)-1)&lt;=暫1!$B$2,           IF(  AND(  OR(  Y29="x",Y29="補"  ), OR(  Z29 ="x",Z29="補",Z29="x榮18-22",Z29="x公18-22",Z29="x榮22-08"  ), $AP29 =""),"全日休",  IF(  AND(  OR(  Y29="x",Y29="病"  ), OR(  Z29 ="病"  ), $AP29 =""),"病(事)假",  IF(  AND(  OR(  Y29="x",Y29="補"  ), OR(  Z29 ="補"  ), $AP29 =""),"補休",  IF(  AND(  OR(  Y29="x",Y29="喪"  ), OR(  Z29 ="喪"  ), $AP29 =""),"喪假",  IF(  AND(  OR(  Y29="x",Y29="婚",Y29="產"  ), OR(  Z29 ="婚",Z29="產"  ), $AP29 =""),"婚(產)假",  IF(  AND(  OR(  Y29="x",Y29="公"  ), OR(  Z29 ="公"  ), $AP29 =""),"公假",  IF(  AND(  OR(  Y29="x",Y29="補",Y29="婚",Y29="公",Y29="病",Y29="事",Y29="x榮18-22"  ),OR(Z29=""), $AP29 =""  ),"18收",  IF(  AND(  OR(  Y29 ="榮14-18",Y29 ="榮10-18",Y29 ="榮06-18",Y29 ="病14-18"  ),OR(  Z29 ="x",Z29="補",Z29="婚",Z29="公",Z29="病",Z29="事",Z29="x"  ), $AP29 =""),"18放早走",  IF(  AND(  OR(  Y29 =""),OR(  Z29 ="x",Z29="補",Z29="婚",Z29="公",Z29="病",Z29="事",Z29="x榮*",Z29="榮",Z29="榮-22"  ), $AP29 =""),"18放",  IF(  AND(  OR(  Y29="當日退伍"  ),OR(  Z29="退伍",Z29="退", Z29=""  ), $AP29 =""),"當日退伍",  IF(AND(  OR(Y29="退",Y29="退伍" ), OR(Z29="退",Z29="退伍" ), $AP29 =""),"退伍","全日勤"  )  )  )  )  )  )  )  )  )  )  ),"")</f>
        <v>全日勤</v>
      </c>
      <c r="Z128" s="65" t="str">
        <f ca="1">IF(   (ROW(BL29)-1)&lt;=暫1!$B$2,           IF(  AND(  OR(  Z29="x",Z29="補"  ), OR(  AA29 ="x",AA29="補",AA29="x榮18-22",AA29="x公18-22",AA29="x榮22-08"  ), $AP29 =""),"全日休",  IF(  AND(  OR(  Z29="x",Z29="病"  ), OR(  AA29 ="病"  ), $AP29 =""),"病(事)假",  IF(  AND(  OR(  Z29="x",Z29="補"  ), OR(  AA29 ="補"  ), $AP29 =""),"補休",  IF(  AND(  OR(  Z29="x",Z29="喪"  ), OR(  AA29 ="喪"  ), $AP29 =""),"喪假",  IF(  AND(  OR(  Z29="x",Z29="婚",Z29="產"  ), OR(  AA29 ="婚",AA29="產"  ), $AP29 =""),"婚(產)假",  IF(  AND(  OR(  Z29="x",Z29="公"  ), OR(  AA29 ="公"  ), $AP29 =""),"公假",  IF(  AND(  OR(  Z29="x",Z29="補",Z29="婚",Z29="公",Z29="病",Z29="事",Z29="x榮18-22"  ),OR(AA29=""), $AP29 =""  ),"18收",  IF(  AND(  OR(  Z29 ="榮14-18",Z29 ="榮10-18",Z29 ="榮06-18",Z29 ="病14-18"  ),OR(  AA29 ="x",AA29="補",AA29="婚",AA29="公",AA29="病",AA29="事",AA29="x"  ), $AP29 =""),"18放早走",  IF(  AND(  OR(  Z29 =""),OR(  AA29 ="x",AA29="補",AA29="婚",AA29="公",AA29="病",AA29="事",AA29="x榮*",AA29="榮",AA29="榮-22"  ), $AP29 =""),"18放",  IF(  AND(  OR(  Z29="當日退伍"  ),OR(  AA29="退伍",AA29="退", AA29=""  ), $AP29 =""),"當日退伍",  IF(AND(  OR(Z29="退",Z29="退伍" ), OR(AA29="退",AA29="退伍" ), $AP29 =""),"退伍","全日勤"  )  )  )  )  )  )  )  )  )  )  ),"")</f>
        <v>18放</v>
      </c>
      <c r="AA128" s="65" t="str">
        <f ca="1">IF(   (ROW(BM29)-1)&lt;=暫1!$B$2,           IF(  AND(  OR(  AA29="x",AA29="補"  ), OR(  AB29 ="x",AB29="補",AB29="x榮18-22",AB29="x公18-22",AB29="x榮22-08"  ), $AP29 =""),"全日休",  IF(  AND(  OR(  AA29="x",AA29="病"  ), OR(  AB29 ="病"  ), $AP29 =""),"病(事)假",  IF(  AND(  OR(  AA29="x",AA29="補"  ), OR(  AB29 ="補"  ), $AP29 =""),"補休",  IF(  AND(  OR(  AA29="x",AA29="喪"  ), OR(  AB29 ="喪"  ), $AP29 =""),"喪假",  IF(  AND(  OR(  AA29="x",AA29="婚",AA29="產"  ), OR(  AB29 ="婚",AB29="產"  ), $AP29 =""),"婚(產)假",  IF(  AND(  OR(  AA29="x",AA29="公"  ), OR(  AB29 ="公"  ), $AP29 =""),"公假",  IF(  AND(  OR(  AA29="x",AA29="補",AA29="婚",AA29="公",AA29="病",AA29="事",AA29="x榮18-22"  ),OR(AB29=""), $AP29 =""  ),"18收",  IF(  AND(  OR(  AA29 ="榮14-18",AA29 ="榮10-18",AA29 ="榮06-18",AA29 ="病14-18"  ),OR(  AB29 ="x",AB29="補",AB29="婚",AB29="公",AB29="病",AB29="事",AB29="x"  ), $AP29 =""),"18放早走",  IF(  AND(  OR(  AA29 =""),OR(  AB29 ="x",AB29="補",AB29="婚",AB29="公",AB29="病",AB29="事",AB29="x榮*",AB29="榮",AB29="榮-22"  ), $AP29 =""),"18放",  IF(  AND(  OR(  AA29="當日退伍"  ),OR(  AB29="退伍",AB29="退", AB29=""  ), $AP29 =""),"當日退伍",  IF(AND(  OR(AA29="退",AA29="退伍" ), OR(AB29="退",AB29="退伍" ), $AP29 =""),"退伍","全日勤"  )  )  )  )  )  )  )  )  )  )  ),"")</f>
        <v>全日休</v>
      </c>
      <c r="AB128" s="65" t="str">
        <f ca="1">IF(   (ROW(BN29)-1)&lt;=暫1!$B$2,           IF(  AND(  OR(  AB29="x",AB29="補"  ), OR(  AC29 ="x",AC29="補",AC29="x榮18-22",AC29="x公18-22",AC29="x榮22-08"  ), $AP29 =""),"全日休",  IF(  AND(  OR(  AB29="x",AB29="病"  ), OR(  AC29 ="病"  ), $AP29 =""),"病(事)假",  IF(  AND(  OR(  AB29="x",AB29="補"  ), OR(  AC29 ="補"  ), $AP29 =""),"補休",  IF(  AND(  OR(  AB29="x",AB29="喪"  ), OR(  AC29 ="喪"  ), $AP29 =""),"喪假",  IF(  AND(  OR(  AB29="x",AB29="婚",AB29="產"  ), OR(  AC29 ="婚",AC29="產"  ), $AP29 =""),"婚(產)假",  IF(  AND(  OR(  AB29="x",AB29="公"  ), OR(  AC29 ="公"  ), $AP29 =""),"公假",  IF(  AND(  OR(  AB29="x",AB29="補",AB29="婚",AB29="公",AB29="病",AB29="事",AB29="x榮18-22"  ),OR(AC29=""), $AP29 =""  ),"18收",  IF(  AND(  OR(  AB29 ="榮14-18",AB29 ="榮10-18",AB29 ="榮06-18",AB29 ="病14-18"  ),OR(  AC29 ="x",AC29="補",AC29="婚",AC29="公",AC29="病",AC29="事",AC29="x"  ), $AP29 =""),"18放早走",  IF(  AND(  OR(  AB29 =""),OR(  AC29 ="x",AC29="補",AC29="婚",AC29="公",AC29="病",AC29="事",AC29="x榮*",AC29="榮",AC29="榮-22"  ), $AP29 =""),"18放",  IF(  AND(  OR(  AB29="當日退伍"  ),OR(  AC29="退伍",AC29="退", AC29=""  ), $AP29 =""),"當日退伍",  IF(AND(  OR(AB29="退",AB29="退伍" ), OR(AC29="退",AC29="退伍" ), $AP29 =""),"退伍","全日勤"  )  )  )  )  )  )  )  )  )  )  ),"")</f>
        <v>全日休</v>
      </c>
      <c r="AC128" s="65" t="str">
        <f ca="1">IF(   (ROW(BO29)-1)&lt;=暫1!$B$2,           IF(  AND(  OR(  AC29="x",AC29="補"  ), OR(  AD29 ="x",AD29="補",AD29="x榮18-22",AD29="x公18-22",AD29="x榮22-08"  ), $AP29 =""),"全日休",  IF(  AND(  OR(  AC29="x",AC29="病"  ), OR(  AD29 ="病"  ), $AP29 =""),"病(事)假",  IF(  AND(  OR(  AC29="x",AC29="補"  ), OR(  AD29 ="補"  ), $AP29 =""),"補休",  IF(  AND(  OR(  AC29="x",AC29="喪"  ), OR(  AD29 ="喪"  ), $AP29 =""),"喪假",  IF(  AND(  OR(  AC29="x",AC29="婚",AC29="產"  ), OR(  AD29 ="婚",AD29="產"  ), $AP29 =""),"婚(產)假",  IF(  AND(  OR(  AC29="x",AC29="公"  ), OR(  AD29 ="公"  ), $AP29 =""),"公假",  IF(  AND(  OR(  AC29="x",AC29="補",AC29="婚",AC29="公",AC29="病",AC29="事",AC29="x榮18-22"  ),OR(AD29=""), $AP29 =""  ),"18收",  IF(  AND(  OR(  AC29 ="榮14-18",AC29 ="榮10-18",AC29 ="榮06-18",AC29 ="病14-18"  ),OR(  AD29 ="x",AD29="補",AD29="婚",AD29="公",AD29="病",AD29="事",AD29="x"  ), $AP29 =""),"18放早走",  IF(  AND(  OR(  AC29 =""),OR(  AD29 ="x",AD29="補",AD29="婚",AD29="公",AD29="病",AD29="事",AD29="x榮*",AD29="榮",AD29="榮-22"  ), $AP29 =""),"18放",  IF(  AND(  OR(  AC29="當日退伍"  ),OR(  AD29="退伍",AD29="退", AD29=""  ), $AP29 =""),"當日退伍",  IF(AND(  OR(AC29="退",AC29="退伍" ), OR(AD29="退",AD29="退伍" ), $AP29 =""),"退伍","全日勤"  )  )  )  )  )  )  )  )  )  )  ),"")</f>
        <v>全日休</v>
      </c>
      <c r="AD128" s="65" t="str">
        <f ca="1">IF(   (ROW(BP29)-1)&lt;=暫1!$B$2,           IF(  AND(  OR(  AD29="x",AD29="補"  ), OR(  AE29 ="x",AE29="補",AE29="x榮18-22",AE29="x公18-22",AE29="x榮22-08"  ), $AP29 =""),"全日休",  IF(  AND(  OR(  AD29="x",AD29="病"  ), OR(  AE29 ="病"  ), $AP29 =""),"病(事)假",  IF(  AND(  OR(  AD29="x",AD29="補"  ), OR(  AE29 ="補"  ), $AP29 =""),"補休",  IF(  AND(  OR(  AD29="x",AD29="喪"  ), OR(  AE29 ="喪"  ), $AP29 =""),"喪假",  IF(  AND(  OR(  AD29="x",AD29="婚",AD29="產"  ), OR(  AE29 ="婚",AE29="產"  ), $AP29 =""),"婚(產)假",  IF(  AND(  OR(  AD29="x",AD29="公"  ), OR(  AE29 ="公"  ), $AP29 =""),"公假",  IF(  AND(  OR(  AD29="x",AD29="補",AD29="婚",AD29="公",AD29="病",AD29="事",AD29="x榮18-22"  ),OR(AE29=""), $AP29 =""  ),"18收",  IF(  AND(  OR(  AD29 ="榮14-18",AD29 ="榮10-18",AD29 ="榮06-18",AD29 ="病14-18"  ),OR(  AE29 ="x",AE29="補",AE29="婚",AE29="公",AE29="病",AE29="事",AE29="x"  ), $AP29 =""),"18放早走",  IF(  AND(  OR(  AD29 =""),OR(  AE29 ="x",AE29="補",AE29="婚",AE29="公",AE29="病",AE29="事",AE29="x榮*",AE29="榮",AE29="榮-22"  ), $AP29 =""),"18放",  IF(  AND(  OR(  AD29="當日退伍"  ),OR(  AE29="退伍",AE29="退", AE29=""  ), $AP29 =""),"當日退伍",  IF(AND(  OR(AD29="退",AD29="退伍" ), OR(AE29="退",AE29="退伍" ), $AP29 =""),"退伍","全日勤"  )  )  )  )  )  )  )  )  )  )  ),"")</f>
        <v>18收</v>
      </c>
      <c r="AE128" s="65" t="str">
        <f ca="1">IF(   (ROW(BQ29)-1)&lt;=暫1!$B$2,           IF(  AND(  OR(  AE29="x",AE29="補"  ), OR(  AF29 ="x",AF29="補",AF29="x榮18-22",AF29="x公18-22",AF29="x榮22-08"  ), $AP29 =""),"全日休",  IF(  AND(  OR(  AE29="x",AE29="病"  ), OR(  AF29 ="病"  ), $AP29 =""),"病(事)假",  IF(  AND(  OR(  AE29="x",AE29="補"  ), OR(  AF29 ="補"  ), $AP29 =""),"補休",  IF(  AND(  OR(  AE29="x",AE29="喪"  ), OR(  AF29 ="喪"  ), $AP29 =""),"喪假",  IF(  AND(  OR(  AE29="x",AE29="婚",AE29="產"  ), OR(  AF29 ="婚",AF29="產"  ), $AP29 =""),"婚(產)假",  IF(  AND(  OR(  AE29="x",AE29="公"  ), OR(  AF29 ="公"  ), $AP29 =""),"公假",  IF(  AND(  OR(  AE29="x",AE29="補",AE29="婚",AE29="公",AE29="病",AE29="事",AE29="x榮18-22"  ),OR(AF29=""), $AP29 =""  ),"18收",  IF(  AND(  OR(  AE29 ="榮14-18",AE29 ="榮10-18",AE29 ="榮06-18",AE29 ="病14-18"  ),OR(  AF29 ="x",AF29="補",AF29="婚",AF29="公",AF29="病",AF29="事",AF29="x"  ), $AP29 =""),"18放早走",  IF(  AND(  OR(  AE29 =""),OR(  AF29 ="x",AF29="補",AF29="婚",AF29="公",AF29="病",AF29="事",AF29="x榮*",AF29="榮",AF29="榮-22"  ), $AP29 =""),"18放",  IF(  AND(  OR(  AE29="當日退伍"  ),OR(  AF29="退伍",AF29="退", AF29=""  ), $AP29 =""),"當日退伍",  IF(AND(  OR(AE29="退",AE29="退伍" ), OR(AF29="退",AF29="退伍" ), $AP29 =""),"退伍","全日勤"  )  )  )  )  )  )  )  )  )  )  ),"")</f>
        <v>全日勤</v>
      </c>
      <c r="AF128" s="65" t="str">
        <f ca="1">IF(   (ROW(BR29)-1)&lt;=暫1!$B$2,           IF(  AND(  OR(  AF29="x",AF29="補"  ), OR(  AG29 ="x",AG29="補",AG29="x榮18-22",AG29="x公18-22",AG29="x榮22-08"  ), $AP29 =""),"全日休",  IF(  AND(  OR(  AF29="x",AF29="病"  ), OR(  AG29 ="病"  ), $AP29 =""),"病(事)假",  IF(  AND(  OR(  AF29="x",AF29="補"  ), OR(  AG29 ="補"  ), $AP29 =""),"補休",  IF(  AND(  OR(  AF29="x",AF29="喪"  ), OR(  AG29 ="喪"  ), $AP29 =""),"喪假",  IF(  AND(  OR(  AF29="x",AF29="婚",AF29="產"  ), OR(  AG29 ="婚",AG29="產"  ), $AP29 =""),"婚(產)假",  IF(  AND(  OR(  AF29="x",AF29="公"  ), OR(  AG29 ="公"  ), $AP29 =""),"公假",  IF(  AND(  OR(  AF29="x",AF29="補",AF29="婚",AF29="公",AF29="病",AF29="事",AF29="x榮18-22"  ),OR(AG29=""), $AP29 =""  ),"18收",  IF(  AND(  OR(  AF29 ="榮14-18",AF29 ="榮10-18",AF29 ="榮06-18",AF29 ="病14-18"  ),OR(  AG29 ="x",AG29="補",AG29="婚",AG29="公",AG29="病",AG29="事",AG29="x"  ), $AP29 =""),"18放早走",  IF(  AND(  OR(  AF29 =""),OR(  AG29 ="x",AG29="補",AG29="婚",AG29="公",AG29="病",AG29="事",AG29="x榮*",AG29="榮",AG29="榮-22"  ), $AP29 =""),"18放",  IF(  AND(  OR(  AF29="當日退伍"  ),OR(  AG29="退伍",AG29="退", AG29=""  ), $AP29 =""),"當日退伍",  IF(AND(  OR(AF29="退",AF29="退伍" ), OR(AG29="退",AG29="退伍" ), $AP29 =""),"退伍","全日勤"  )  )  )  )  )  )  )  )  )  )  ),"")</f>
        <v>全日勤</v>
      </c>
      <c r="AG128" s="65" t="str">
        <f ca="1">IF(   (ROW(BS29)-1)&lt;=暫1!$B$2,           IF(  AND(  OR(  AG29="x",AG29="補"  ), OR(  AH29 ="x",AH29="補",AH29="x榮18-22",AH29="x公18-22",AH29="x榮22-08"  ), $AP29 =""),"全日休",  IF(  AND(  OR(  AG29="x",AG29="病"  ), OR(  AH29 ="病"  ), $AP29 =""),"病(事)假",  IF(  AND(  OR(  AG29="x",AG29="補"  ), OR(  AH29 ="補"  ), $AP29 =""),"補休",  IF(  AND(  OR(  AG29="x",AG29="喪"  ), OR(  AH29 ="喪"  ), $AP29 =""),"喪假",  IF(  AND(  OR(  AG29="x",AG29="婚",AG29="產"  ), OR(  AH29 ="婚",AH29="產"  ), $AP29 =""),"婚(產)假",  IF(  AND(  OR(  AG29="x",AG29="公"  ), OR(  AH29 ="公"  ), $AP29 =""),"公假",  IF(  AND(  OR(  AG29="x",AG29="補",AG29="婚",AG29="公",AG29="病",AG29="事",AG29="x榮18-22"  ),OR(AH29=""), $AP29 =""  ),"18收",  IF(  AND(  OR(  AG29 ="榮14-18",AG29 ="榮10-18",AG29 ="榮06-18",AG29 ="病14-18"  ),OR(  AH29 ="x",AH29="補",AH29="婚",AH29="公",AH29="病",AH29="事",AH29="x"  ), $AP29 =""),"18放早走",  IF(  AND(  OR(  AG29 =""),OR(  AH29 ="x",AH29="補",AH29="婚",AH29="公",AH29="病",AH29="事",AH29="x榮*",AH29="榮",AH29="榮-22"  ), $AP29 =""),"18放",  IF(  AND(  OR(  AG29="當日退伍"  ),OR(  AH29="退伍",AH29="退", AH29=""  ), $AP29 =""),"當日退伍",  IF(AND(  OR(AG29="退",AG29="退伍" ), OR(AH29="退",AH29="退伍" ), $AP29 =""),"退伍","全日勤"  )  )  )  )  )  )  )  )  )  )  ),"")</f>
        <v>全日勤</v>
      </c>
      <c r="AH128" s="65"/>
      <c r="AI128" s="65"/>
      <c r="AJ128" s="65"/>
      <c r="AO128" s="75"/>
      <c r="AP128" s="62"/>
      <c r="AU128" s="62"/>
      <c r="AY128" s="62"/>
      <c r="AZ128" s="62"/>
      <c r="BA128" s="62"/>
    </row>
    <row r="129" spans="1:53" ht="25.5" customHeight="1">
      <c r="A129" s="65">
        <f t="shared" si="14"/>
        <v>29</v>
      </c>
      <c r="B129" s="65" t="str">
        <f t="shared" si="15"/>
        <v>馬宇廷</v>
      </c>
      <c r="C129" s="65" t="str">
        <f ca="1">IF(   (ROW(AO30)-1)&lt;=暫1!$B$2,           IF(  AND(  OR(  C30="x",C30="補"  ), OR(  D30 ="x",D30="補",D30="x榮18-22",D30="x公18-22",D30="x榮22-08"  ), $AP30 =""),"全日休",  IF(  AND(  OR(  C30="x",C30="病"  ), OR(  D30 ="病"  ), $AP30 =""),"病(事)假",  IF(  AND(  OR(  C30="x",C30="補"  ), OR(  D30 ="補"  ), $AP30 =""),"補休",  IF(  AND(  OR(  C30="x",C30="喪"  ), OR(  D30 ="喪"  ), $AP30 =""),"喪假",  IF(  AND(  OR(  C30="x",C30="婚",C30="產"  ), OR(  D30 ="婚",D30="產"  ), $AP30 =""),"婚(產)假",  IF(  AND(  OR(  C30="x",C30="公"  ), OR(  D30 ="公"  ), $AP30 =""),"公假",  IF(  AND(  OR(  C30="x",C30="補",C30="婚",C30="公",C30="病",C30="事",C30="x榮18-22"  ),OR(D30=""), $AP30 =""  ),"18收",  IF(  AND(  OR(  C30 ="榮14-18",C30 ="榮10-18",C30 ="榮06-18",C30 ="病14-18"  ),OR(  D30 ="x",D30="補",D30="婚",D30="公",D30="病",D30="事",D30="x"  ), $AP30 =""),"18放早走",  IF(  AND(  OR(  C30 =""),OR(  D30 ="x",D30="補",D30="婚",D30="公",D30="病",D30="事",D30="x榮*",D30="榮",D30="榮-22"  ), $AP30 =""),"18放",  IF(  AND(  OR(  C30="當日退伍"  ),OR(  D30="退伍",D30="退", D30=""  ), $AP30 =""),"當日退伍",  IF(AND(  OR(C30="退",C30="退伍" ), OR(D30="退",D30="退伍" ), $AP30 =""),"退伍","全日勤"  )  )  )  )  )  )  )  )  )  )  ),"")</f>
        <v>全日勤</v>
      </c>
      <c r="D129" s="65" t="str">
        <f ca="1">IF(   (ROW(AP30)-1)&lt;=暫1!$B$2,           IF(  AND(  OR(  D30="x",D30="補"  ), OR(  E30 ="x",E30="補",E30="x榮18-22",E30="x公18-22",E30="x榮22-08"  ), $AP30 =""),"全日休",  IF(  AND(  OR(  D30="x",D30="病"  ), OR(  E30 ="病"  ), $AP30 =""),"病(事)假",  IF(  AND(  OR(  D30="x",D30="補"  ), OR(  E30 ="補"  ), $AP30 =""),"補休",  IF(  AND(  OR(  D30="x",D30="喪"  ), OR(  E30 ="喪"  ), $AP30 =""),"喪假",  IF(  AND(  OR(  D30="x",D30="婚",D30="產"  ), OR(  E30 ="婚",E30="產"  ), $AP30 =""),"婚(產)假",  IF(  AND(  OR(  D30="x",D30="公"  ), OR(  E30 ="公"  ), $AP30 =""),"公假",  IF(  AND(  OR(  D30="x",D30="補",D30="婚",D30="公",D30="病",D30="事",D30="x榮18-22"  ),OR(E30=""), $AP30 =""  ),"18收",  IF(  AND(  OR(  D30 ="榮14-18",D30 ="榮10-18",D30 ="榮06-18",D30 ="病14-18"  ),OR(  E30 ="x",E30="補",E30="婚",E30="公",E30="病",E30="事",E30="x"  ), $AP30 =""),"18放早走",  IF(  AND(  OR(  D30 =""),OR(  E30 ="x",E30="補",E30="婚",E30="公",E30="病",E30="事",E30="x榮*",E30="榮",E30="榮-22"  ), $AP30 =""),"18放",  IF(  AND(  OR(  D30="當日退伍"  ),OR(  E30="退伍",E30="退", E30=""  ), $AP30 =""),"當日退伍",  IF(AND(  OR(D30="退",D30="退伍" ), OR(E30="退",E30="退伍" ), $AP30 =""),"退伍","全日勤"  )  )  )  )  )  )  )  )  )  )  ),"")</f>
        <v>全日勤</v>
      </c>
      <c r="E129" s="65" t="str">
        <f ca="1">IF(   (ROW(AQ30)-1)&lt;=暫1!$B$2,           IF(  AND(  OR(  E30="x",E30="補"  ), OR(  F30 ="x",F30="補",F30="x榮18-22",F30="x公18-22",F30="x榮22-08"  ), $AP30 =""),"全日休",  IF(  AND(  OR(  E30="x",E30="病"  ), OR(  F30 ="病"  ), $AP30 =""),"病(事)假",  IF(  AND(  OR(  E30="x",E30="補"  ), OR(  F30 ="補"  ), $AP30 =""),"補休",  IF(  AND(  OR(  E30="x",E30="喪"  ), OR(  F30 ="喪"  ), $AP30 =""),"喪假",  IF(  AND(  OR(  E30="x",E30="婚",E30="產"  ), OR(  F30 ="婚",F30="產"  ), $AP30 =""),"婚(產)假",  IF(  AND(  OR(  E30="x",E30="公"  ), OR(  F30 ="公"  ), $AP30 =""),"公假",  IF(  AND(  OR(  E30="x",E30="補",E30="婚",E30="公",E30="病",E30="事",E30="x榮18-22"  ),OR(F30=""), $AP30 =""  ),"18收",  IF(  AND(  OR(  E30 ="榮14-18",E30 ="榮10-18",E30 ="榮06-18",E30 ="病14-18"  ),OR(  F30 ="x",F30="補",F30="婚",F30="公",F30="病",F30="事",F30="x"  ), $AP30 =""),"18放早走",  IF(  AND(  OR(  E30 =""),OR(  F30 ="x",F30="補",F30="婚",F30="公",F30="病",F30="事",F30="x榮*",F30="榮",F30="榮-22"  ), $AP30 =""),"18放",  IF(  AND(  OR(  E30="當日退伍"  ),OR(  F30="退伍",F30="退", F30=""  ), $AP30 =""),"當日退伍",  IF(AND(  OR(E30="退",E30="退伍" ), OR(F30="退",F30="退伍" ), $AP30 =""),"退伍","全日勤"  )  )  )  )  )  )  )  )  )  )  ),"")</f>
        <v>18放</v>
      </c>
      <c r="F129" s="65" t="str">
        <f ca="1">IF(   (ROW(AR30)-1)&lt;=暫1!$B$2,           IF(  AND(  OR(  F30="x",F30="補"  ), OR(  G30 ="x",G30="補",G30="x榮18-22",G30="x公18-22",G30="x榮22-08"  ), $AP30 =""),"全日休",  IF(  AND(  OR(  F30="x",F30="病"  ), OR(  G30 ="病"  ), $AP30 =""),"病(事)假",  IF(  AND(  OR(  F30="x",F30="補"  ), OR(  G30 ="補"  ), $AP30 =""),"補休",  IF(  AND(  OR(  F30="x",F30="喪"  ), OR(  G30 ="喪"  ), $AP30 =""),"喪假",  IF(  AND(  OR(  F30="x",F30="婚",F30="產"  ), OR(  G30 ="婚",G30="產"  ), $AP30 =""),"婚(產)假",  IF(  AND(  OR(  F30="x",F30="公"  ), OR(  G30 ="公"  ), $AP30 =""),"公假",  IF(  AND(  OR(  F30="x",F30="補",F30="婚",F30="公",F30="病",F30="事",F30="x榮18-22"  ),OR(G30=""), $AP30 =""  ),"18收",  IF(  AND(  OR(  F30 ="榮14-18",F30 ="榮10-18",F30 ="榮06-18",F30 ="病14-18"  ),OR(  G30 ="x",G30="補",G30="婚",G30="公",G30="病",G30="事",G30="x"  ), $AP30 =""),"18放早走",  IF(  AND(  OR(  F30 =""),OR(  G30 ="x",G30="補",G30="婚",G30="公",G30="病",G30="事",G30="x榮*",G30="榮",G30="榮-22"  ), $AP30 =""),"18放",  IF(  AND(  OR(  F30="當日退伍"  ),OR(  G30="退伍",G30="退", G30=""  ), $AP30 =""),"當日退伍",  IF(AND(  OR(F30="退",F30="退伍" ), OR(G30="退",G30="退伍" ), $AP30 =""),"退伍","全日勤"  )  )  )  )  )  )  )  )  )  )  ),"")</f>
        <v>全日休</v>
      </c>
      <c r="G129" s="65" t="str">
        <f ca="1">IF(   (ROW(AS30)-1)&lt;=暫1!$B$2,           IF(  AND(  OR(  G30="x",G30="補"  ), OR(  H30 ="x",H30="補",H30="x榮18-22",H30="x公18-22",H30="x榮22-08"  ), $AP30 =""),"全日休",  IF(  AND(  OR(  G30="x",G30="病"  ), OR(  H30 ="病"  ), $AP30 =""),"病(事)假",  IF(  AND(  OR(  G30="x",G30="補"  ), OR(  H30 ="補"  ), $AP30 =""),"補休",  IF(  AND(  OR(  G30="x",G30="喪"  ), OR(  H30 ="喪"  ), $AP30 =""),"喪假",  IF(  AND(  OR(  G30="x",G30="婚",G30="產"  ), OR(  H30 ="婚",H30="產"  ), $AP30 =""),"婚(產)假",  IF(  AND(  OR(  G30="x",G30="公"  ), OR(  H30 ="公"  ), $AP30 =""),"公假",  IF(  AND(  OR(  G30="x",G30="補",G30="婚",G30="公",G30="病",G30="事",G30="x榮18-22"  ),OR(H30=""), $AP30 =""  ),"18收",  IF(  AND(  OR(  G30 ="榮14-18",G30 ="榮10-18",G30 ="榮06-18",G30 ="病14-18"  ),OR(  H30 ="x",H30="補",H30="婚",H30="公",H30="病",H30="事",H30="x"  ), $AP30 =""),"18放早走",  IF(  AND(  OR(  G30 =""),OR(  H30 ="x",H30="補",H30="婚",H30="公",H30="病",H30="事",H30="x榮*",H30="榮",H30="榮-22"  ), $AP30 =""),"18放",  IF(  AND(  OR(  G30="當日退伍"  ),OR(  H30="退伍",H30="退", H30=""  ), $AP30 =""),"當日退伍",  IF(AND(  OR(G30="退",G30="退伍" ), OR(H30="退",H30="退伍" ), $AP30 =""),"退伍","全日勤"  )  )  )  )  )  )  )  )  )  )  ),"")</f>
        <v>18收</v>
      </c>
      <c r="H129" s="65" t="str">
        <f ca="1">IF(   (ROW(AT30)-1)&lt;=暫1!$B$2,           IF(  AND(  OR(  H30="x",H30="補"  ), OR(  I30 ="x",I30="補",I30="x榮18-22",I30="x公18-22",I30="x榮22-08"  ), $AP30 =""),"全日休",  IF(  AND(  OR(  H30="x",H30="病"  ), OR(  I30 ="病"  ), $AP30 =""),"病(事)假",  IF(  AND(  OR(  H30="x",H30="補"  ), OR(  I30 ="補"  ), $AP30 =""),"補休",  IF(  AND(  OR(  H30="x",H30="喪"  ), OR(  I30 ="喪"  ), $AP30 =""),"喪假",  IF(  AND(  OR(  H30="x",H30="婚",H30="產"  ), OR(  I30 ="婚",I30="產"  ), $AP30 =""),"婚(產)假",  IF(  AND(  OR(  H30="x",H30="公"  ), OR(  I30 ="公"  ), $AP30 =""),"公假",  IF(  AND(  OR(  H30="x",H30="補",H30="婚",H30="公",H30="病",H30="事",H30="x榮18-22"  ),OR(I30=""), $AP30 =""  ),"18收",  IF(  AND(  OR(  H30 ="榮14-18",H30 ="榮10-18",H30 ="榮06-18",H30 ="病14-18"  ),OR(  I30 ="x",I30="補",I30="婚",I30="公",I30="病",I30="事",I30="x"  ), $AP30 =""),"18放早走",  IF(  AND(  OR(  H30 =""),OR(  I30 ="x",I30="補",I30="婚",I30="公",I30="病",I30="事",I30="x榮*",I30="榮",I30="榮-22"  ), $AP30 =""),"18放",  IF(  AND(  OR(  H30="當日退伍"  ),OR(  I30="退伍",I30="退", I30=""  ), $AP30 =""),"當日退伍",  IF(AND(  OR(H30="退",H30="退伍" ), OR(I30="退",I30="退伍" ), $AP30 =""),"退伍","全日勤"  )  )  )  )  )  )  )  )  )  )  ),"")</f>
        <v>全日勤</v>
      </c>
      <c r="I129" s="65" t="str">
        <f ca="1">IF(   (ROW(AU30)-1)&lt;=暫1!$B$2,           IF(  AND(  OR(  I30="x",I30="補"  ), OR(  J30 ="x",J30="補",J30="x榮18-22",J30="x公18-22",J30="x榮22-08"  ), $AP30 =""),"全日休",  IF(  AND(  OR(  I30="x",I30="病"  ), OR(  J30 ="病"  ), $AP30 =""),"病(事)假",  IF(  AND(  OR(  I30="x",I30="補"  ), OR(  J30 ="補"  ), $AP30 =""),"補休",  IF(  AND(  OR(  I30="x",I30="喪"  ), OR(  J30 ="喪"  ), $AP30 =""),"喪假",  IF(  AND(  OR(  I30="x",I30="婚",I30="產"  ), OR(  J30 ="婚",J30="產"  ), $AP30 =""),"婚(產)假",  IF(  AND(  OR(  I30="x",I30="公"  ), OR(  J30 ="公"  ), $AP30 =""),"公假",  IF(  AND(  OR(  I30="x",I30="補",I30="婚",I30="公",I30="病",I30="事",I30="x榮18-22"  ),OR(J30=""), $AP30 =""  ),"18收",  IF(  AND(  OR(  I30 ="榮14-18",I30 ="榮10-18",I30 ="榮06-18",I30 ="病14-18"  ),OR(  J30 ="x",J30="補",J30="婚",J30="公",J30="病",J30="事",J30="x"  ), $AP30 =""),"18放早走",  IF(  AND(  OR(  I30 =""),OR(  J30 ="x",J30="補",J30="婚",J30="公",J30="病",J30="事",J30="x榮*",J30="榮",J30="榮-22"  ), $AP30 =""),"18放",  IF(  AND(  OR(  I30="當日退伍"  ),OR(  J30="退伍",J30="退", J30=""  ), $AP30 =""),"當日退伍",  IF(AND(  OR(I30="退",I30="退伍" ), OR(J30="退",J30="退伍" ), $AP30 =""),"退伍","全日勤"  )  )  )  )  )  )  )  )  )  )  ),"")</f>
        <v>全日勤</v>
      </c>
      <c r="J129" s="65" t="str">
        <f ca="1">IF(   (ROW(AV30)-1)&lt;=暫1!$B$2,           IF(  AND(  OR(  J30="x",J30="補"  ), OR(  K30 ="x",K30="補",K30="x榮18-22",K30="x公18-22",K30="x榮22-08"  ), $AP30 =""),"全日休",  IF(  AND(  OR(  J30="x",J30="病"  ), OR(  K30 ="病"  ), $AP30 =""),"病(事)假",  IF(  AND(  OR(  J30="x",J30="補"  ), OR(  K30 ="補"  ), $AP30 =""),"補休",  IF(  AND(  OR(  J30="x",J30="喪"  ), OR(  K30 ="喪"  ), $AP30 =""),"喪假",  IF(  AND(  OR(  J30="x",J30="婚",J30="產"  ), OR(  K30 ="婚",K30="產"  ), $AP30 =""),"婚(產)假",  IF(  AND(  OR(  J30="x",J30="公"  ), OR(  K30 ="公"  ), $AP30 =""),"公假",  IF(  AND(  OR(  J30="x",J30="補",J30="婚",J30="公",J30="病",J30="事",J30="x榮18-22"  ),OR(K30=""), $AP30 =""  ),"18收",  IF(  AND(  OR(  J30 ="榮14-18",J30 ="榮10-18",J30 ="榮06-18",J30 ="病14-18"  ),OR(  K30 ="x",K30="補",K30="婚",K30="公",K30="病",K30="事",K30="x"  ), $AP30 =""),"18放早走",  IF(  AND(  OR(  J30 =""),OR(  K30 ="x",K30="補",K30="婚",K30="公",K30="病",K30="事",K30="x榮*",K30="榮",K30="榮-22"  ), $AP30 =""),"18放",  IF(  AND(  OR(  J30="當日退伍"  ),OR(  K30="退伍",K30="退", K30=""  ), $AP30 =""),"當日退伍",  IF(AND(  OR(J30="退",J30="退伍" ), OR(K30="退",K30="退伍" ), $AP30 =""),"退伍","全日勤"  )  )  )  )  )  )  )  )  )  )  ),"")</f>
        <v>全日勤</v>
      </c>
      <c r="K129" s="65" t="str">
        <f ca="1">IF(   (ROW(AW30)-1)&lt;=暫1!$B$2,           IF(  AND(  OR(  K30="x",K30="補"  ), OR(  L30 ="x",L30="補",L30="x榮18-22",L30="x公18-22",L30="x榮22-08"  ), $AP30 =""),"全日休",  IF(  AND(  OR(  K30="x",K30="病"  ), OR(  L30 ="病"  ), $AP30 =""),"病(事)假",  IF(  AND(  OR(  K30="x",K30="補"  ), OR(  L30 ="補"  ), $AP30 =""),"補休",  IF(  AND(  OR(  K30="x",K30="喪"  ), OR(  L30 ="喪"  ), $AP30 =""),"喪假",  IF(  AND(  OR(  K30="x",K30="婚",K30="產"  ), OR(  L30 ="婚",L30="產"  ), $AP30 =""),"婚(產)假",  IF(  AND(  OR(  K30="x",K30="公"  ), OR(  L30 ="公"  ), $AP30 =""),"公假",  IF(  AND(  OR(  K30="x",K30="補",K30="婚",K30="公",K30="病",K30="事",K30="x榮18-22"  ),OR(L30=""), $AP30 =""  ),"18收",  IF(  AND(  OR(  K30 ="榮14-18",K30 ="榮10-18",K30 ="榮06-18",K30 ="病14-18"  ),OR(  L30 ="x",L30="補",L30="婚",L30="公",L30="病",L30="事",L30="x"  ), $AP30 =""),"18放早走",  IF(  AND(  OR(  K30 =""),OR(  L30 ="x",L30="補",L30="婚",L30="公",L30="病",L30="事",L30="x榮*",L30="榮",L30="榮-22"  ), $AP30 =""),"18放",  IF(  AND(  OR(  K30="當日退伍"  ),OR(  L30="退伍",L30="退", L30=""  ), $AP30 =""),"當日退伍",  IF(AND(  OR(K30="退",K30="退伍" ), OR(L30="退",L30="退伍" ), $AP30 =""),"退伍","全日勤"  )  )  )  )  )  )  )  )  )  )  ),"")</f>
        <v>全日勤</v>
      </c>
      <c r="L129" s="65" t="str">
        <f ca="1">IF(   (ROW(AX30)-1)&lt;=暫1!$B$2,           IF(  AND(  OR(  L30="x",L30="補"  ), OR(  M30 ="x",M30="補",M30="x榮18-22",M30="x公18-22",M30="x榮22-08"  ), $AP30 =""),"全日休",  IF(  AND(  OR(  L30="x",L30="病"  ), OR(  M30 ="病"  ), $AP30 =""),"病(事)假",  IF(  AND(  OR(  L30="x",L30="補"  ), OR(  M30 ="補"  ), $AP30 =""),"補休",  IF(  AND(  OR(  L30="x",L30="喪"  ), OR(  M30 ="喪"  ), $AP30 =""),"喪假",  IF(  AND(  OR(  L30="x",L30="婚",L30="產"  ), OR(  M30 ="婚",M30="產"  ), $AP30 =""),"婚(產)假",  IF(  AND(  OR(  L30="x",L30="公"  ), OR(  M30 ="公"  ), $AP30 =""),"公假",  IF(  AND(  OR(  L30="x",L30="補",L30="婚",L30="公",L30="病",L30="事",L30="x榮18-22"  ),OR(M30=""), $AP30 =""  ),"18收",  IF(  AND(  OR(  L30 ="榮14-18",L30 ="榮10-18",L30 ="榮06-18",L30 ="病14-18"  ),OR(  M30 ="x",M30="補",M30="婚",M30="公",M30="病",M30="事",M30="x"  ), $AP30 =""),"18放早走",  IF(  AND(  OR(  L30 =""),OR(  M30 ="x",M30="補",M30="婚",M30="公",M30="病",M30="事",M30="x榮*",M30="榮",M30="榮-22"  ), $AP30 =""),"18放",  IF(  AND(  OR(  L30="當日退伍"  ),OR(  M30="退伍",M30="退", M30=""  ), $AP30 =""),"當日退伍",  IF(AND(  OR(L30="退",L30="退伍" ), OR(M30="退",M30="退伍" ), $AP30 =""),"退伍","全日勤"  )  )  )  )  )  )  )  )  )  )  ),"")</f>
        <v>18放</v>
      </c>
      <c r="M129" s="65" t="str">
        <f ca="1">IF(   (ROW(AY30)-1)&lt;=暫1!$B$2,           IF(  AND(  OR(  M30="x",M30="補"  ), OR(  N30 ="x",N30="補",N30="x榮18-22",N30="x公18-22",N30="x榮22-08"  ), $AP30 =""),"全日休",  IF(  AND(  OR(  M30="x",M30="病"  ), OR(  N30 ="病"  ), $AP30 =""),"病(事)假",  IF(  AND(  OR(  M30="x",M30="補"  ), OR(  N30 ="補"  ), $AP30 =""),"補休",  IF(  AND(  OR(  M30="x",M30="喪"  ), OR(  N30 ="喪"  ), $AP30 =""),"喪假",  IF(  AND(  OR(  M30="x",M30="婚",M30="產"  ), OR(  N30 ="婚",N30="產"  ), $AP30 =""),"婚(產)假",  IF(  AND(  OR(  M30="x",M30="公"  ), OR(  N30 ="公"  ), $AP30 =""),"公假",  IF(  AND(  OR(  M30="x",M30="補",M30="婚",M30="公",M30="病",M30="事",M30="x榮18-22"  ),OR(N30=""), $AP30 =""  ),"18收",  IF(  AND(  OR(  M30 ="榮14-18",M30 ="榮10-18",M30 ="榮06-18",M30 ="病14-18"  ),OR(  N30 ="x",N30="補",N30="婚",N30="公",N30="病",N30="事",N30="x"  ), $AP30 =""),"18放早走",  IF(  AND(  OR(  M30 =""),OR(  N30 ="x",N30="補",N30="婚",N30="公",N30="病",N30="事",N30="x榮*",N30="榮",N30="榮-22"  ), $AP30 =""),"18放",  IF(  AND(  OR(  M30="當日退伍"  ),OR(  N30="退伍",N30="退", N30=""  ), $AP30 =""),"當日退伍",  IF(AND(  OR(M30="退",M30="退伍" ), OR(N30="退",N30="退伍" ), $AP30 =""),"退伍","全日勤"  )  )  )  )  )  )  )  )  )  )  ),"")</f>
        <v>全日休</v>
      </c>
      <c r="N129" s="65" t="str">
        <f ca="1">IF(   (ROW(AZ30)-1)&lt;=暫1!$B$2,           IF(  AND(  OR(  N30="x",N30="補"  ), OR(  O30 ="x",O30="補",O30="x榮18-22",O30="x公18-22",O30="x榮22-08"  ), $AP30 =""),"全日休",  IF(  AND(  OR(  N30="x",N30="病"  ), OR(  O30 ="病"  ), $AP30 =""),"病(事)假",  IF(  AND(  OR(  N30="x",N30="補"  ), OR(  O30 ="補"  ), $AP30 =""),"補休",  IF(  AND(  OR(  N30="x",N30="喪"  ), OR(  O30 ="喪"  ), $AP30 =""),"喪假",  IF(  AND(  OR(  N30="x",N30="婚",N30="產"  ), OR(  O30 ="婚",O30="產"  ), $AP30 =""),"婚(產)假",  IF(  AND(  OR(  N30="x",N30="公"  ), OR(  O30 ="公"  ), $AP30 =""),"公假",  IF(  AND(  OR(  N30="x",N30="補",N30="婚",N30="公",N30="病",N30="事",N30="x榮18-22"  ),OR(O30=""), $AP30 =""  ),"18收",  IF(  AND(  OR(  N30 ="榮14-18",N30 ="榮10-18",N30 ="榮06-18",N30 ="病14-18"  ),OR(  O30 ="x",O30="補",O30="婚",O30="公",O30="病",O30="事",O30="x"  ), $AP30 =""),"18放早走",  IF(  AND(  OR(  N30 =""),OR(  O30 ="x",O30="補",O30="婚",O30="公",O30="病",O30="事",O30="x榮*",O30="榮",O30="榮-22"  ), $AP30 =""),"18放",  IF(  AND(  OR(  N30="當日退伍"  ),OR(  O30="退伍",O30="退", O30=""  ), $AP30 =""),"當日退伍",  IF(AND(  OR(N30="退",N30="退伍" ), OR(O30="退",O30="退伍" ), $AP30 =""),"退伍","全日勤"  )  )  )  )  )  )  )  )  )  )  ),"")</f>
        <v>18收</v>
      </c>
      <c r="O129" s="65" t="str">
        <f ca="1">IF(   (ROW(BA30)-1)&lt;=暫1!$B$2,           IF(  AND(  OR(  O30="x",O30="補"  ), OR(  P30 ="x",P30="補",P30="x榮18-22",P30="x公18-22",P30="x榮22-08"  ), $AP30 =""),"全日休",  IF(  AND(  OR(  O30="x",O30="病"  ), OR(  P30 ="病"  ), $AP30 =""),"病(事)假",  IF(  AND(  OR(  O30="x",O30="補"  ), OR(  P30 ="補"  ), $AP30 =""),"補休",  IF(  AND(  OR(  O30="x",O30="喪"  ), OR(  P30 ="喪"  ), $AP30 =""),"喪假",  IF(  AND(  OR(  O30="x",O30="婚",O30="產"  ), OR(  P30 ="婚",P30="產"  ), $AP30 =""),"婚(產)假",  IF(  AND(  OR(  O30="x",O30="公"  ), OR(  P30 ="公"  ), $AP30 =""),"公假",  IF(  AND(  OR(  O30="x",O30="補",O30="婚",O30="公",O30="病",O30="事",O30="x榮18-22"  ),OR(P30=""), $AP30 =""  ),"18收",  IF(  AND(  OR(  O30 ="榮14-18",O30 ="榮10-18",O30 ="榮06-18",O30 ="病14-18"  ),OR(  P30 ="x",P30="補",P30="婚",P30="公",P30="病",P30="事",P30="x"  ), $AP30 =""),"18放早走",  IF(  AND(  OR(  O30 =""),OR(  P30 ="x",P30="補",P30="婚",P30="公",P30="病",P30="事",P30="x榮*",P30="榮",P30="榮-22"  ), $AP30 =""),"18放",  IF(  AND(  OR(  O30="當日退伍"  ),OR(  P30="退伍",P30="退", P30=""  ), $AP30 =""),"當日退伍",  IF(AND(  OR(O30="退",O30="退伍" ), OR(P30="退",P30="退伍" ), $AP30 =""),"退伍","全日勤"  )  )  )  )  )  )  )  )  )  )  ),"")</f>
        <v>全日勤</v>
      </c>
      <c r="P129" s="65" t="str">
        <f ca="1">IF(   (ROW(BB30)-1)&lt;=暫1!$B$2,           IF(  AND(  OR(  P30="x",P30="補"  ), OR(  Q30 ="x",Q30="補",Q30="x榮18-22",Q30="x公18-22",Q30="x榮22-08"  ), $AP30 =""),"全日休",  IF(  AND(  OR(  P30="x",P30="病"  ), OR(  Q30 ="病"  ), $AP30 =""),"病(事)假",  IF(  AND(  OR(  P30="x",P30="補"  ), OR(  Q30 ="補"  ), $AP30 =""),"補休",  IF(  AND(  OR(  P30="x",P30="喪"  ), OR(  Q30 ="喪"  ), $AP30 =""),"喪假",  IF(  AND(  OR(  P30="x",P30="婚",P30="產"  ), OR(  Q30 ="婚",Q30="產"  ), $AP30 =""),"婚(產)假",  IF(  AND(  OR(  P30="x",P30="公"  ), OR(  Q30 ="公"  ), $AP30 =""),"公假",  IF(  AND(  OR(  P30="x",P30="補",P30="婚",P30="公",P30="病",P30="事",P30="x榮18-22"  ),OR(Q30=""), $AP30 =""  ),"18收",  IF(  AND(  OR(  P30 ="榮14-18",P30 ="榮10-18",P30 ="榮06-18",P30 ="病14-18"  ),OR(  Q30 ="x",Q30="補",Q30="婚",Q30="公",Q30="病",Q30="事",Q30="x"  ), $AP30 =""),"18放早走",  IF(  AND(  OR(  P30 =""),OR(  Q30 ="x",Q30="補",Q30="婚",Q30="公",Q30="病",Q30="事",Q30="x榮*",Q30="榮",Q30="榮-22"  ), $AP30 =""),"18放",  IF(  AND(  OR(  P30="當日退伍"  ),OR(  Q30="退伍",Q30="退", Q30=""  ), $AP30 =""),"當日退伍",  IF(AND(  OR(P30="退",P30="退伍" ), OR(Q30="退",Q30="退伍" ), $AP30 =""),"退伍","全日勤"  )  )  )  )  )  )  )  )  )  )  ),"")</f>
        <v>全日勤</v>
      </c>
      <c r="Q129" s="65" t="str">
        <f ca="1">IF(   (ROW(BC30)-1)&lt;=暫1!$B$2,           IF(  AND(  OR(  Q30="x",Q30="補"  ), OR(  R30 ="x",R30="補",R30="x榮18-22",R30="x公18-22",R30="x榮22-08"  ), $AP30 =""),"全日休",  IF(  AND(  OR(  Q30="x",Q30="病"  ), OR(  R30 ="病"  ), $AP30 =""),"病(事)假",  IF(  AND(  OR(  Q30="x",Q30="補"  ), OR(  R30 ="補"  ), $AP30 =""),"補休",  IF(  AND(  OR(  Q30="x",Q30="喪"  ), OR(  R30 ="喪"  ), $AP30 =""),"喪假",  IF(  AND(  OR(  Q30="x",Q30="婚",Q30="產"  ), OR(  R30 ="婚",R30="產"  ), $AP30 =""),"婚(產)假",  IF(  AND(  OR(  Q30="x",Q30="公"  ), OR(  R30 ="公"  ), $AP30 =""),"公假",  IF(  AND(  OR(  Q30="x",Q30="補",Q30="婚",Q30="公",Q30="病",Q30="事",Q30="x榮18-22"  ),OR(R30=""), $AP30 =""  ),"18收",  IF(  AND(  OR(  Q30 ="榮14-18",Q30 ="榮10-18",Q30 ="榮06-18",Q30 ="病14-18"  ),OR(  R30 ="x",R30="補",R30="婚",R30="公",R30="病",R30="事",R30="x"  ), $AP30 =""),"18放早走",  IF(  AND(  OR(  Q30 =""),OR(  R30 ="x",R30="補",R30="婚",R30="公",R30="病",R30="事",R30="x榮*",R30="榮",R30="榮-22"  ), $AP30 =""),"18放",  IF(  AND(  OR(  Q30="當日退伍"  ),OR(  R30="退伍",R30="退", R30=""  ), $AP30 =""),"當日退伍",  IF(AND(  OR(Q30="退",Q30="退伍" ), OR(R30="退",R30="退伍" ), $AP30 =""),"退伍","全日勤"  )  )  )  )  )  )  )  )  )  )  ),"")</f>
        <v>全日勤</v>
      </c>
      <c r="R129" s="65" t="str">
        <f ca="1">IF(   (ROW(BD30)-1)&lt;=暫1!$B$2,           IF(  AND(  OR(  R30="x",R30="補"  ), OR(  S30 ="x",S30="補",S30="x榮18-22",S30="x公18-22",S30="x榮22-08"  ), $AP30 =""),"全日休",  IF(  AND(  OR(  R30="x",R30="病"  ), OR(  S30 ="病"  ), $AP30 =""),"病(事)假",  IF(  AND(  OR(  R30="x",R30="補"  ), OR(  S30 ="補"  ), $AP30 =""),"補休",  IF(  AND(  OR(  R30="x",R30="喪"  ), OR(  S30 ="喪"  ), $AP30 =""),"喪假",  IF(  AND(  OR(  R30="x",R30="婚",R30="產"  ), OR(  S30 ="婚",S30="產"  ), $AP30 =""),"婚(產)假",  IF(  AND(  OR(  R30="x",R30="公"  ), OR(  S30 ="公"  ), $AP30 =""),"公假",  IF(  AND(  OR(  R30="x",R30="補",R30="婚",R30="公",R30="病",R30="事",R30="x榮18-22"  ),OR(S30=""), $AP30 =""  ),"18收",  IF(  AND(  OR(  R30 ="榮14-18",R30 ="榮10-18",R30 ="榮06-18",R30 ="病14-18"  ),OR(  S30 ="x",S30="補",S30="婚",S30="公",S30="病",S30="事",S30="x"  ), $AP30 =""),"18放早走",  IF(  AND(  OR(  R30 =""),OR(  S30 ="x",S30="補",S30="婚",S30="公",S30="病",S30="事",S30="x榮*",S30="榮",S30="榮-22"  ), $AP30 =""),"18放",  IF(  AND(  OR(  R30="當日退伍"  ),OR(  S30="退伍",S30="退", S30=""  ), $AP30 =""),"當日退伍",  IF(AND(  OR(R30="退",R30="退伍" ), OR(S30="退",S30="退伍" ), $AP30 =""),"退伍","全日勤"  )  )  )  )  )  )  )  )  )  )  ),"")</f>
        <v>全日勤</v>
      </c>
      <c r="S129" s="65" t="str">
        <f ca="1">IF(   (ROW(BE30)-1)&lt;=暫1!$B$2,           IF(  AND(  OR(  S30="x",S30="補"  ), OR(  T30 ="x",T30="補",T30="x榮18-22",T30="x公18-22",T30="x榮22-08"  ), $AP30 =""),"全日休",  IF(  AND(  OR(  S30="x",S30="病"  ), OR(  T30 ="病"  ), $AP30 =""),"病(事)假",  IF(  AND(  OR(  S30="x",S30="補"  ), OR(  T30 ="補"  ), $AP30 =""),"補休",  IF(  AND(  OR(  S30="x",S30="喪"  ), OR(  T30 ="喪"  ), $AP30 =""),"喪假",  IF(  AND(  OR(  S30="x",S30="婚",S30="產"  ), OR(  T30 ="婚",T30="產"  ), $AP30 =""),"婚(產)假",  IF(  AND(  OR(  S30="x",S30="公"  ), OR(  T30 ="公"  ), $AP30 =""),"公假",  IF(  AND(  OR(  S30="x",S30="補",S30="婚",S30="公",S30="病",S30="事",S30="x榮18-22"  ),OR(T30=""), $AP30 =""  ),"18收",  IF(  AND(  OR(  S30 ="榮14-18",S30 ="榮10-18",S30 ="榮06-18",S30 ="病14-18"  ),OR(  T30 ="x",T30="補",T30="婚",T30="公",T30="病",T30="事",T30="x"  ), $AP30 =""),"18放早走",  IF(  AND(  OR(  S30 =""),OR(  T30 ="x",T30="補",T30="婚",T30="公",T30="病",T30="事",T30="x榮*",T30="榮",T30="榮-22"  ), $AP30 =""),"18放",  IF(  AND(  OR(  S30="當日退伍"  ),OR(  T30="退伍",T30="退", T30=""  ), $AP30 =""),"當日退伍",  IF(AND(  OR(S30="退",S30="退伍" ), OR(T30="退",T30="退伍" ), $AP30 =""),"退伍","全日勤"  )  )  )  )  )  )  )  )  )  )  ),"")</f>
        <v>18放</v>
      </c>
      <c r="T129" s="65" t="str">
        <f ca="1">IF(   (ROW(BF30)-1)&lt;=暫1!$B$2,           IF(  AND(  OR(  T30="x",T30="補"  ), OR(  U30 ="x",U30="補",U30="x榮18-22",U30="x公18-22",U30="x榮22-08"  ), $AP30 =""),"全日休",  IF(  AND(  OR(  T30="x",T30="病"  ), OR(  U30 ="病"  ), $AP30 =""),"病(事)假",  IF(  AND(  OR(  T30="x",T30="補"  ), OR(  U30 ="補"  ), $AP30 =""),"補休",  IF(  AND(  OR(  T30="x",T30="喪"  ), OR(  U30 ="喪"  ), $AP30 =""),"喪假",  IF(  AND(  OR(  T30="x",T30="婚",T30="產"  ), OR(  U30 ="婚",U30="產"  ), $AP30 =""),"婚(產)假",  IF(  AND(  OR(  T30="x",T30="公"  ), OR(  U30 ="公"  ), $AP30 =""),"公假",  IF(  AND(  OR(  T30="x",T30="補",T30="婚",T30="公",T30="病",T30="事",T30="x榮18-22"  ),OR(U30=""), $AP30 =""  ),"18收",  IF(  AND(  OR(  T30 ="榮14-18",T30 ="榮10-18",T30 ="榮06-18",T30 ="病14-18"  ),OR(  U30 ="x",U30="補",U30="婚",U30="公",U30="病",U30="事",U30="x"  ), $AP30 =""),"18放早走",  IF(  AND(  OR(  T30 =""),OR(  U30 ="x",U30="補",U30="婚",U30="公",U30="病",U30="事",U30="x榮*",U30="榮",U30="榮-22"  ), $AP30 =""),"18放",  IF(  AND(  OR(  T30="當日退伍"  ),OR(  U30="退伍",U30="退", U30=""  ), $AP30 =""),"當日退伍",  IF(AND(  OR(T30="退",T30="退伍" ), OR(U30="退",U30="退伍" ), $AP30 =""),"退伍","全日勤"  )  )  )  )  )  )  )  )  )  )  ),"")</f>
        <v>全日休</v>
      </c>
      <c r="U129" s="65" t="str">
        <f ca="1">IF(   (ROW(BG30)-1)&lt;=暫1!$B$2,           IF(  AND(  OR(  U30="x",U30="補"  ), OR(  V30 ="x",V30="補",V30="x榮18-22",V30="x公18-22",V30="x榮22-08"  ), $AP30 =""),"全日休",  IF(  AND(  OR(  U30="x",U30="病"  ), OR(  V30 ="病"  ), $AP30 =""),"病(事)假",  IF(  AND(  OR(  U30="x",U30="補"  ), OR(  V30 ="補"  ), $AP30 =""),"補休",  IF(  AND(  OR(  U30="x",U30="喪"  ), OR(  V30 ="喪"  ), $AP30 =""),"喪假",  IF(  AND(  OR(  U30="x",U30="婚",U30="產"  ), OR(  V30 ="婚",V30="產"  ), $AP30 =""),"婚(產)假",  IF(  AND(  OR(  U30="x",U30="公"  ), OR(  V30 ="公"  ), $AP30 =""),"公假",  IF(  AND(  OR(  U30="x",U30="補",U30="婚",U30="公",U30="病",U30="事",U30="x榮18-22"  ),OR(V30=""), $AP30 =""  ),"18收",  IF(  AND(  OR(  U30 ="榮14-18",U30 ="榮10-18",U30 ="榮06-18",U30 ="病14-18"  ),OR(  V30 ="x",V30="補",V30="婚",V30="公",V30="病",V30="事",V30="x"  ), $AP30 =""),"18放早走",  IF(  AND(  OR(  U30 =""),OR(  V30 ="x",V30="補",V30="婚",V30="公",V30="病",V30="事",V30="x榮*",V30="榮",V30="榮-22"  ), $AP30 =""),"18放",  IF(  AND(  OR(  U30="當日退伍"  ),OR(  V30="退伍",V30="退", V30=""  ), $AP30 =""),"當日退伍",  IF(AND(  OR(U30="退",U30="退伍" ), OR(V30="退",V30="退伍" ), $AP30 =""),"退伍","全日勤"  )  )  )  )  )  )  )  )  )  )  ),"")</f>
        <v>18收</v>
      </c>
      <c r="V129" s="65" t="str">
        <f ca="1">IF(   (ROW(BH30)-1)&lt;=暫1!$B$2,           IF(  AND(  OR(  V30="x",V30="補"  ), OR(  W30 ="x",W30="補",W30="x榮18-22",W30="x公18-22",W30="x榮22-08"  ), $AP30 =""),"全日休",  IF(  AND(  OR(  V30="x",V30="病"  ), OR(  W30 ="病"  ), $AP30 =""),"病(事)假",  IF(  AND(  OR(  V30="x",V30="補"  ), OR(  W30 ="補"  ), $AP30 =""),"補休",  IF(  AND(  OR(  V30="x",V30="喪"  ), OR(  W30 ="喪"  ), $AP30 =""),"喪假",  IF(  AND(  OR(  V30="x",V30="婚",V30="產"  ), OR(  W30 ="婚",W30="產"  ), $AP30 =""),"婚(產)假",  IF(  AND(  OR(  V30="x",V30="公"  ), OR(  W30 ="公"  ), $AP30 =""),"公假",  IF(  AND(  OR(  V30="x",V30="補",V30="婚",V30="公",V30="病",V30="事",V30="x榮18-22"  ),OR(W30=""), $AP30 =""  ),"18收",  IF(  AND(  OR(  V30 ="榮14-18",V30 ="榮10-18",V30 ="榮06-18",V30 ="病14-18"  ),OR(  W30 ="x",W30="補",W30="婚",W30="公",W30="病",W30="事",W30="x"  ), $AP30 =""),"18放早走",  IF(  AND(  OR(  V30 =""),OR(  W30 ="x",W30="補",W30="婚",W30="公",W30="病",W30="事",W30="x榮*",W30="榮",W30="榮-22"  ), $AP30 =""),"18放",  IF(  AND(  OR(  V30="當日退伍"  ),OR(  W30="退伍",W30="退", W30=""  ), $AP30 =""),"當日退伍",  IF(AND(  OR(V30="退",V30="退伍" ), OR(W30="退",W30="退伍" ), $AP30 =""),"退伍","全日勤"  )  )  )  )  )  )  )  )  )  )  ),"")</f>
        <v>全日勤</v>
      </c>
      <c r="W129" s="65" t="str">
        <f ca="1">IF(   (ROW(BI30)-1)&lt;=暫1!$B$2,           IF(  AND(  OR(  W30="x",W30="補"  ), OR(  X30 ="x",X30="補",X30="x榮18-22",X30="x公18-22",X30="x榮22-08"  ), $AP30 =""),"全日休",  IF(  AND(  OR(  W30="x",W30="病"  ), OR(  X30 ="病"  ), $AP30 =""),"病(事)假",  IF(  AND(  OR(  W30="x",W30="補"  ), OR(  X30 ="補"  ), $AP30 =""),"補休",  IF(  AND(  OR(  W30="x",W30="喪"  ), OR(  X30 ="喪"  ), $AP30 =""),"喪假",  IF(  AND(  OR(  W30="x",W30="婚",W30="產"  ), OR(  X30 ="婚",X30="產"  ), $AP30 =""),"婚(產)假",  IF(  AND(  OR(  W30="x",W30="公"  ), OR(  X30 ="公"  ), $AP30 =""),"公假",  IF(  AND(  OR(  W30="x",W30="補",W30="婚",W30="公",W30="病",W30="事",W30="x榮18-22"  ),OR(X30=""), $AP30 =""  ),"18收",  IF(  AND(  OR(  W30 ="榮14-18",W30 ="榮10-18",W30 ="榮06-18",W30 ="病14-18"  ),OR(  X30 ="x",X30="補",X30="婚",X30="公",X30="病",X30="事",X30="x"  ), $AP30 =""),"18放早走",  IF(  AND(  OR(  W30 =""),OR(  X30 ="x",X30="補",X30="婚",X30="公",X30="病",X30="事",X30="x榮*",X30="榮",X30="榮-22"  ), $AP30 =""),"18放",  IF(  AND(  OR(  W30="當日退伍"  ),OR(  X30="退伍",X30="退", X30=""  ), $AP30 =""),"當日退伍",  IF(AND(  OR(W30="退",W30="退伍" ), OR(X30="退",X30="退伍" ), $AP30 =""),"退伍","全日勤"  )  )  )  )  )  )  )  )  )  )  ),"")</f>
        <v>全日勤</v>
      </c>
      <c r="X129" s="65" t="str">
        <f ca="1">IF(   (ROW(BJ30)-1)&lt;=暫1!$B$2,           IF(  AND(  OR(  X30="x",X30="補"  ), OR(  Y30 ="x",Y30="補",Y30="x榮18-22",Y30="x公18-22",Y30="x榮22-08"  ), $AP30 =""),"全日休",  IF(  AND(  OR(  X30="x",X30="病"  ), OR(  Y30 ="病"  ), $AP30 =""),"病(事)假",  IF(  AND(  OR(  X30="x",X30="補"  ), OR(  Y30 ="補"  ), $AP30 =""),"補休",  IF(  AND(  OR(  X30="x",X30="喪"  ), OR(  Y30 ="喪"  ), $AP30 =""),"喪假",  IF(  AND(  OR(  X30="x",X30="婚",X30="產"  ), OR(  Y30 ="婚",Y30="產"  ), $AP30 =""),"婚(產)假",  IF(  AND(  OR(  X30="x",X30="公"  ), OR(  Y30 ="公"  ), $AP30 =""),"公假",  IF(  AND(  OR(  X30="x",X30="補",X30="婚",X30="公",X30="病",X30="事",X30="x榮18-22"  ),OR(Y30=""), $AP30 =""  ),"18收",  IF(  AND(  OR(  X30 ="榮14-18",X30 ="榮10-18",X30 ="榮06-18",X30 ="病14-18"  ),OR(  Y30 ="x",Y30="補",Y30="婚",Y30="公",Y30="病",Y30="事",Y30="x"  ), $AP30 =""),"18放早走",  IF(  AND(  OR(  X30 =""),OR(  Y30 ="x",Y30="補",Y30="婚",Y30="公",Y30="病",Y30="事",Y30="x榮*",Y30="榮",Y30="榮-22"  ), $AP30 =""),"18放",  IF(  AND(  OR(  X30="當日退伍"  ),OR(  Y30="退伍",Y30="退", Y30=""  ), $AP30 =""),"當日退伍",  IF(AND(  OR(X30="退",X30="退伍" ), OR(Y30="退",Y30="退伍" ), $AP30 =""),"退伍","全日勤"  )  )  )  )  )  )  )  )  )  )  ),"")</f>
        <v>全日勤</v>
      </c>
      <c r="Y129" s="65" t="str">
        <f ca="1">IF(   (ROW(BK30)-1)&lt;=暫1!$B$2,           IF(  AND(  OR(  Y30="x",Y30="補"  ), OR(  Z30 ="x",Z30="補",Z30="x榮18-22",Z30="x公18-22",Z30="x榮22-08"  ), $AP30 =""),"全日休",  IF(  AND(  OR(  Y30="x",Y30="病"  ), OR(  Z30 ="病"  ), $AP30 =""),"病(事)假",  IF(  AND(  OR(  Y30="x",Y30="補"  ), OR(  Z30 ="補"  ), $AP30 =""),"補休",  IF(  AND(  OR(  Y30="x",Y30="喪"  ), OR(  Z30 ="喪"  ), $AP30 =""),"喪假",  IF(  AND(  OR(  Y30="x",Y30="婚",Y30="產"  ), OR(  Z30 ="婚",Z30="產"  ), $AP30 =""),"婚(產)假",  IF(  AND(  OR(  Y30="x",Y30="公"  ), OR(  Z30 ="公"  ), $AP30 =""),"公假",  IF(  AND(  OR(  Y30="x",Y30="補",Y30="婚",Y30="公",Y30="病",Y30="事",Y30="x榮18-22"  ),OR(Z30=""), $AP30 =""  ),"18收",  IF(  AND(  OR(  Y30 ="榮14-18",Y30 ="榮10-18",Y30 ="榮06-18",Y30 ="病14-18"  ),OR(  Z30 ="x",Z30="補",Z30="婚",Z30="公",Z30="病",Z30="事",Z30="x"  ), $AP30 =""),"18放早走",  IF(  AND(  OR(  Y30 =""),OR(  Z30 ="x",Z30="補",Z30="婚",Z30="公",Z30="病",Z30="事",Z30="x榮*",Z30="榮",Z30="榮-22"  ), $AP30 =""),"18放",  IF(  AND(  OR(  Y30="當日退伍"  ),OR(  Z30="退伍",Z30="退", Z30=""  ), $AP30 =""),"當日退伍",  IF(AND(  OR(Y30="退",Y30="退伍" ), OR(Z30="退",Z30="退伍" ), $AP30 =""),"退伍","全日勤"  )  )  )  )  )  )  )  )  )  )  ),"")</f>
        <v>全日勤</v>
      </c>
      <c r="Z129" s="65" t="str">
        <f ca="1">IF(   (ROW(BL30)-1)&lt;=暫1!$B$2,           IF(  AND(  OR(  Z30="x",Z30="補"  ), OR(  AA30 ="x",AA30="補",AA30="x榮18-22",AA30="x公18-22",AA30="x榮22-08"  ), $AP30 =""),"全日休",  IF(  AND(  OR(  Z30="x",Z30="病"  ), OR(  AA30 ="病"  ), $AP30 =""),"病(事)假",  IF(  AND(  OR(  Z30="x",Z30="補"  ), OR(  AA30 ="補"  ), $AP30 =""),"補休",  IF(  AND(  OR(  Z30="x",Z30="喪"  ), OR(  AA30 ="喪"  ), $AP30 =""),"喪假",  IF(  AND(  OR(  Z30="x",Z30="婚",Z30="產"  ), OR(  AA30 ="婚",AA30="產"  ), $AP30 =""),"婚(產)假",  IF(  AND(  OR(  Z30="x",Z30="公"  ), OR(  AA30 ="公"  ), $AP30 =""),"公假",  IF(  AND(  OR(  Z30="x",Z30="補",Z30="婚",Z30="公",Z30="病",Z30="事",Z30="x榮18-22"  ),OR(AA30=""), $AP30 =""  ),"18收",  IF(  AND(  OR(  Z30 ="榮14-18",Z30 ="榮10-18",Z30 ="榮06-18",Z30 ="病14-18"  ),OR(  AA30 ="x",AA30="補",AA30="婚",AA30="公",AA30="病",AA30="事",AA30="x"  ), $AP30 =""),"18放早走",  IF(  AND(  OR(  Z30 =""),OR(  AA30 ="x",AA30="補",AA30="婚",AA30="公",AA30="病",AA30="事",AA30="x榮*",AA30="榮",AA30="榮-22"  ), $AP30 =""),"18放",  IF(  AND(  OR(  Z30="當日退伍"  ),OR(  AA30="退伍",AA30="退", AA30=""  ), $AP30 =""),"當日退伍",  IF(AND(  OR(Z30="退",Z30="退伍" ), OR(AA30="退",AA30="退伍" ), $AP30 =""),"退伍","全日勤"  )  )  )  )  )  )  )  )  )  )  ),"")</f>
        <v>18放</v>
      </c>
      <c r="AA129" s="65" t="str">
        <f ca="1">IF(   (ROW(BM30)-1)&lt;=暫1!$B$2,           IF(  AND(  OR(  AA30="x",AA30="補"  ), OR(  AB30 ="x",AB30="補",AB30="x榮18-22",AB30="x公18-22",AB30="x榮22-08"  ), $AP30 =""),"全日休",  IF(  AND(  OR(  AA30="x",AA30="病"  ), OR(  AB30 ="病"  ), $AP30 =""),"病(事)假",  IF(  AND(  OR(  AA30="x",AA30="補"  ), OR(  AB30 ="補"  ), $AP30 =""),"補休",  IF(  AND(  OR(  AA30="x",AA30="喪"  ), OR(  AB30 ="喪"  ), $AP30 =""),"喪假",  IF(  AND(  OR(  AA30="x",AA30="婚",AA30="產"  ), OR(  AB30 ="婚",AB30="產"  ), $AP30 =""),"婚(產)假",  IF(  AND(  OR(  AA30="x",AA30="公"  ), OR(  AB30 ="公"  ), $AP30 =""),"公假",  IF(  AND(  OR(  AA30="x",AA30="補",AA30="婚",AA30="公",AA30="病",AA30="事",AA30="x榮18-22"  ),OR(AB30=""), $AP30 =""  ),"18收",  IF(  AND(  OR(  AA30 ="榮14-18",AA30 ="榮10-18",AA30 ="榮06-18",AA30 ="病14-18"  ),OR(  AB30 ="x",AB30="補",AB30="婚",AB30="公",AB30="病",AB30="事",AB30="x"  ), $AP30 =""),"18放早走",  IF(  AND(  OR(  AA30 =""),OR(  AB30 ="x",AB30="補",AB30="婚",AB30="公",AB30="病",AB30="事",AB30="x榮*",AB30="榮",AB30="榮-22"  ), $AP30 =""),"18放",  IF(  AND(  OR(  AA30="當日退伍"  ),OR(  AB30="退伍",AB30="退", AB30=""  ), $AP30 =""),"當日退伍",  IF(AND(  OR(AA30="退",AA30="退伍" ), OR(AB30="退",AB30="退伍" ), $AP30 =""),"退伍","全日勤"  )  )  )  )  )  )  )  )  )  )  ),"")</f>
        <v>全日休</v>
      </c>
      <c r="AB129" s="65" t="str">
        <f ca="1">IF(   (ROW(BN30)-1)&lt;=暫1!$B$2,           IF(  AND(  OR(  AB30="x",AB30="補"  ), OR(  AC30 ="x",AC30="補",AC30="x榮18-22",AC30="x公18-22",AC30="x榮22-08"  ), $AP30 =""),"全日休",  IF(  AND(  OR(  AB30="x",AB30="病"  ), OR(  AC30 ="病"  ), $AP30 =""),"病(事)假",  IF(  AND(  OR(  AB30="x",AB30="補"  ), OR(  AC30 ="補"  ), $AP30 =""),"補休",  IF(  AND(  OR(  AB30="x",AB30="喪"  ), OR(  AC30 ="喪"  ), $AP30 =""),"喪假",  IF(  AND(  OR(  AB30="x",AB30="婚",AB30="產"  ), OR(  AC30 ="婚",AC30="產"  ), $AP30 =""),"婚(產)假",  IF(  AND(  OR(  AB30="x",AB30="公"  ), OR(  AC30 ="公"  ), $AP30 =""),"公假",  IF(  AND(  OR(  AB30="x",AB30="補",AB30="婚",AB30="公",AB30="病",AB30="事",AB30="x榮18-22"  ),OR(AC30=""), $AP30 =""  ),"18收",  IF(  AND(  OR(  AB30 ="榮14-18",AB30 ="榮10-18",AB30 ="榮06-18",AB30 ="病14-18"  ),OR(  AC30 ="x",AC30="補",AC30="婚",AC30="公",AC30="病",AC30="事",AC30="x"  ), $AP30 =""),"18放早走",  IF(  AND(  OR(  AB30 =""),OR(  AC30 ="x",AC30="補",AC30="婚",AC30="公",AC30="病",AC30="事",AC30="x榮*",AC30="榮",AC30="榮-22"  ), $AP30 =""),"18放",  IF(  AND(  OR(  AB30="當日退伍"  ),OR(  AC30="退伍",AC30="退", AC30=""  ), $AP30 =""),"當日退伍",  IF(AND(  OR(AB30="退",AB30="退伍" ), OR(AC30="退",AC30="退伍" ), $AP30 =""),"退伍","全日勤"  )  )  )  )  )  )  )  )  )  )  ),"")</f>
        <v>18收</v>
      </c>
      <c r="AC129" s="65" t="str">
        <f ca="1">IF(   (ROW(BO30)-1)&lt;=暫1!$B$2,           IF(  AND(  OR(  AC30="x",AC30="補"  ), OR(  AD30 ="x",AD30="補",AD30="x榮18-22",AD30="x公18-22",AD30="x榮22-08"  ), $AP30 =""),"全日休",  IF(  AND(  OR(  AC30="x",AC30="病"  ), OR(  AD30 ="病"  ), $AP30 =""),"病(事)假",  IF(  AND(  OR(  AC30="x",AC30="補"  ), OR(  AD30 ="補"  ), $AP30 =""),"補休",  IF(  AND(  OR(  AC30="x",AC30="喪"  ), OR(  AD30 ="喪"  ), $AP30 =""),"喪假",  IF(  AND(  OR(  AC30="x",AC30="婚",AC30="產"  ), OR(  AD30 ="婚",AD30="產"  ), $AP30 =""),"婚(產)假",  IF(  AND(  OR(  AC30="x",AC30="公"  ), OR(  AD30 ="公"  ), $AP30 =""),"公假",  IF(  AND(  OR(  AC30="x",AC30="補",AC30="婚",AC30="公",AC30="病",AC30="事",AC30="x榮18-22"  ),OR(AD30=""), $AP30 =""  ),"18收",  IF(  AND(  OR(  AC30 ="榮14-18",AC30 ="榮10-18",AC30 ="榮06-18",AC30 ="病14-18"  ),OR(  AD30 ="x",AD30="補",AD30="婚",AD30="公",AD30="病",AD30="事",AD30="x"  ), $AP30 =""),"18放早走",  IF(  AND(  OR(  AC30 =""),OR(  AD30 ="x",AD30="補",AD30="婚",AD30="公",AD30="病",AD30="事",AD30="x榮*",AD30="榮",AD30="榮-22"  ), $AP30 =""),"18放",  IF(  AND(  OR(  AC30="當日退伍"  ),OR(  AD30="退伍",AD30="退", AD30=""  ), $AP30 =""),"當日退伍",  IF(AND(  OR(AC30="退",AC30="退伍" ), OR(AD30="退",AD30="退伍" ), $AP30 =""),"退伍","全日勤"  )  )  )  )  )  )  )  )  )  )  ),"")</f>
        <v>全日勤</v>
      </c>
      <c r="AD129" s="65" t="str">
        <f ca="1">IF(   (ROW(BP30)-1)&lt;=暫1!$B$2,           IF(  AND(  OR(  AD30="x",AD30="補"  ), OR(  AE30 ="x",AE30="補",AE30="x榮18-22",AE30="x公18-22",AE30="x榮22-08"  ), $AP30 =""),"全日休",  IF(  AND(  OR(  AD30="x",AD30="病"  ), OR(  AE30 ="病"  ), $AP30 =""),"病(事)假",  IF(  AND(  OR(  AD30="x",AD30="補"  ), OR(  AE30 ="補"  ), $AP30 =""),"補休",  IF(  AND(  OR(  AD30="x",AD30="喪"  ), OR(  AE30 ="喪"  ), $AP30 =""),"喪假",  IF(  AND(  OR(  AD30="x",AD30="婚",AD30="產"  ), OR(  AE30 ="婚",AE30="產"  ), $AP30 =""),"婚(產)假",  IF(  AND(  OR(  AD30="x",AD30="公"  ), OR(  AE30 ="公"  ), $AP30 =""),"公假",  IF(  AND(  OR(  AD30="x",AD30="補",AD30="婚",AD30="公",AD30="病",AD30="事",AD30="x榮18-22"  ),OR(AE30=""), $AP30 =""  ),"18收",  IF(  AND(  OR(  AD30 ="榮14-18",AD30 ="榮10-18",AD30 ="榮06-18",AD30 ="病14-18"  ),OR(  AE30 ="x",AE30="補",AE30="婚",AE30="公",AE30="病",AE30="事",AE30="x"  ), $AP30 =""),"18放早走",  IF(  AND(  OR(  AD30 =""),OR(  AE30 ="x",AE30="補",AE30="婚",AE30="公",AE30="病",AE30="事",AE30="x榮*",AE30="榮",AE30="榮-22"  ), $AP30 =""),"18放",  IF(  AND(  OR(  AD30="當日退伍"  ),OR(  AE30="退伍",AE30="退", AE30=""  ), $AP30 =""),"當日退伍",  IF(AND(  OR(AD30="退",AD30="退伍" ), OR(AE30="退",AE30="退伍" ), $AP30 =""),"退伍","全日勤"  )  )  )  )  )  )  )  )  )  )  ),"")</f>
        <v>全日勤</v>
      </c>
      <c r="AE129" s="65" t="str">
        <f ca="1">IF(   (ROW(BQ30)-1)&lt;=暫1!$B$2,           IF(  AND(  OR(  AE30="x",AE30="補"  ), OR(  AF30 ="x",AF30="補",AF30="x榮18-22",AF30="x公18-22",AF30="x榮22-08"  ), $AP30 =""),"全日休",  IF(  AND(  OR(  AE30="x",AE30="病"  ), OR(  AF30 ="病"  ), $AP30 =""),"病(事)假",  IF(  AND(  OR(  AE30="x",AE30="補"  ), OR(  AF30 ="補"  ), $AP30 =""),"補休",  IF(  AND(  OR(  AE30="x",AE30="喪"  ), OR(  AF30 ="喪"  ), $AP30 =""),"喪假",  IF(  AND(  OR(  AE30="x",AE30="婚",AE30="產"  ), OR(  AF30 ="婚",AF30="產"  ), $AP30 =""),"婚(產)假",  IF(  AND(  OR(  AE30="x",AE30="公"  ), OR(  AF30 ="公"  ), $AP30 =""),"公假",  IF(  AND(  OR(  AE30="x",AE30="補",AE30="婚",AE30="公",AE30="病",AE30="事",AE30="x榮18-22"  ),OR(AF30=""), $AP30 =""  ),"18收",  IF(  AND(  OR(  AE30 ="榮14-18",AE30 ="榮10-18",AE30 ="榮06-18",AE30 ="病14-18"  ),OR(  AF30 ="x",AF30="補",AF30="婚",AF30="公",AF30="病",AF30="事",AF30="x"  ), $AP30 =""),"18放早走",  IF(  AND(  OR(  AE30 =""),OR(  AF30 ="x",AF30="補",AF30="婚",AF30="公",AF30="病",AF30="事",AF30="x榮*",AF30="榮",AF30="榮-22"  ), $AP30 =""),"18放",  IF(  AND(  OR(  AE30="當日退伍"  ),OR(  AF30="退伍",AF30="退", AF30=""  ), $AP30 =""),"當日退伍",  IF(AND(  OR(AE30="退",AE30="退伍" ), OR(AF30="退",AF30="退伍" ), $AP30 =""),"退伍","全日勤"  )  )  )  )  )  )  )  )  )  )  ),"")</f>
        <v>全日勤</v>
      </c>
      <c r="AF129" s="65" t="str">
        <f ca="1">IF(   (ROW(BR30)-1)&lt;=暫1!$B$2,           IF(  AND(  OR(  AF30="x",AF30="補"  ), OR(  AG30 ="x",AG30="補",AG30="x榮18-22",AG30="x公18-22",AG30="x榮22-08"  ), $AP30 =""),"全日休",  IF(  AND(  OR(  AF30="x",AF30="病"  ), OR(  AG30 ="病"  ), $AP30 =""),"病(事)假",  IF(  AND(  OR(  AF30="x",AF30="補"  ), OR(  AG30 ="補"  ), $AP30 =""),"補休",  IF(  AND(  OR(  AF30="x",AF30="喪"  ), OR(  AG30 ="喪"  ), $AP30 =""),"喪假",  IF(  AND(  OR(  AF30="x",AF30="婚",AF30="產"  ), OR(  AG30 ="婚",AG30="產"  ), $AP30 =""),"婚(產)假",  IF(  AND(  OR(  AF30="x",AF30="公"  ), OR(  AG30 ="公"  ), $AP30 =""),"公假",  IF(  AND(  OR(  AF30="x",AF30="補",AF30="婚",AF30="公",AF30="病",AF30="事",AF30="x榮18-22"  ),OR(AG30=""), $AP30 =""  ),"18收",  IF(  AND(  OR(  AF30 ="榮14-18",AF30 ="榮10-18",AF30 ="榮06-18",AF30 ="病14-18"  ),OR(  AG30 ="x",AG30="補",AG30="婚",AG30="公",AG30="病",AG30="事",AG30="x"  ), $AP30 =""),"18放早走",  IF(  AND(  OR(  AF30 =""),OR(  AG30 ="x",AG30="補",AG30="婚",AG30="公",AG30="病",AG30="事",AG30="x榮*",AG30="榮",AG30="榮-22"  ), $AP30 =""),"18放",  IF(  AND(  OR(  AF30="當日退伍"  ),OR(  AG30="退伍",AG30="退", AG30=""  ), $AP30 =""),"當日退伍",  IF(AND(  OR(AF30="退",AF30="退伍" ), OR(AG30="退",AG30="退伍" ), $AP30 =""),"退伍","全日勤"  )  )  )  )  )  )  )  )  )  )  ),"")</f>
        <v>18放</v>
      </c>
      <c r="AG129" s="65" t="str">
        <f ca="1">IF(   (ROW(BS30)-1)&lt;=暫1!$B$2,           IF(  AND(  OR(  AG30="x",AG30="補"  ), OR(  AH30 ="x",AH30="補",AH30="x榮18-22",AH30="x公18-22",AH30="x榮22-08"  ), $AP30 =""),"全日休",  IF(  AND(  OR(  AG30="x",AG30="病"  ), OR(  AH30 ="病"  ), $AP30 =""),"病(事)假",  IF(  AND(  OR(  AG30="x",AG30="補"  ), OR(  AH30 ="補"  ), $AP30 =""),"補休",  IF(  AND(  OR(  AG30="x",AG30="喪"  ), OR(  AH30 ="喪"  ), $AP30 =""),"喪假",  IF(  AND(  OR(  AG30="x",AG30="婚",AG30="產"  ), OR(  AH30 ="婚",AH30="產"  ), $AP30 =""),"婚(產)假",  IF(  AND(  OR(  AG30="x",AG30="公"  ), OR(  AH30 ="公"  ), $AP30 =""),"公假",  IF(  AND(  OR(  AG30="x",AG30="補",AG30="婚",AG30="公",AG30="病",AG30="事",AG30="x榮18-22"  ),OR(AH30=""), $AP30 =""  ),"18收",  IF(  AND(  OR(  AG30 ="榮14-18",AG30 ="榮10-18",AG30 ="榮06-18",AG30 ="病14-18"  ),OR(  AH30 ="x",AH30="補",AH30="婚",AH30="公",AH30="病",AH30="事",AH30="x"  ), $AP30 =""),"18放早走",  IF(  AND(  OR(  AG30 =""),OR(  AH30 ="x",AH30="補",AH30="婚",AH30="公",AH30="病",AH30="事",AH30="x榮*",AH30="榮",AH30="榮-22"  ), $AP30 =""),"18放",  IF(  AND(  OR(  AG30="當日退伍"  ),OR(  AH30="退伍",AH30="退", AH30=""  ), $AP30 =""),"當日退伍",  IF(AND(  OR(AG30="退",AG30="退伍" ), OR(AH30="退",AH30="退伍" ), $AP30 =""),"退伍","全日勤"  )  )  )  )  )  )  )  )  )  )  ),"")</f>
        <v>18收</v>
      </c>
      <c r="AH129" s="65"/>
      <c r="AI129" s="65"/>
      <c r="AJ129" s="65"/>
      <c r="AO129" s="75"/>
      <c r="AP129" s="62"/>
      <c r="AU129" s="62"/>
      <c r="AY129" s="62"/>
      <c r="AZ129" s="62"/>
      <c r="BA129" s="62"/>
    </row>
    <row r="130" spans="1:53" ht="25.5" customHeight="1">
      <c r="A130" s="65">
        <f t="shared" si="14"/>
        <v>30</v>
      </c>
      <c r="B130" s="65" t="str">
        <f t="shared" si="15"/>
        <v>劉家禎</v>
      </c>
      <c r="C130" s="65" t="str">
        <f ca="1">IF(   (ROW(AO31)-1)&lt;=暫1!$B$2,           IF(  AND(  OR(  C31="x",C31="補"  ), OR(  D31 ="x",D31="補",D31="x榮18-22",D31="x公18-22",D31="x榮22-08"  ), $AP31 =""),"全日休",  IF(  AND(  OR(  C31="x",C31="病"  ), OR(  D31 ="病"  ), $AP31 =""),"病(事)假",  IF(  AND(  OR(  C31="x",C31="補"  ), OR(  D31 ="補"  ), $AP31 =""),"補休",  IF(  AND(  OR(  C31="x",C31="喪"  ), OR(  D31 ="喪"  ), $AP31 =""),"喪假",  IF(  AND(  OR(  C31="x",C31="婚",C31="產"  ), OR(  D31 ="婚",D31="產"  ), $AP31 =""),"婚(產)假",  IF(  AND(  OR(  C31="x",C31="公"  ), OR(  D31 ="公"  ), $AP31 =""),"公假",  IF(  AND(  OR(  C31="x",C31="補",C31="婚",C31="公",C31="病",C31="事",C31="x榮18-22"  ),OR(D31=""), $AP31 =""  ),"18收",  IF(  AND(  OR(  C31 ="榮14-18",C31 ="榮10-18",C31 ="榮06-18",C31 ="病14-18"  ),OR(  D31 ="x",D31="補",D31="婚",D31="公",D31="病",D31="事",D31="x"  ), $AP31 =""),"18放早走",  IF(  AND(  OR(  C31 =""),OR(  D31 ="x",D31="補",D31="婚",D31="公",D31="病",D31="事",D31="x榮*",D31="榮",D31="榮-22"  ), $AP31 =""),"18放",  IF(  AND(  OR(  C31="當日退伍"  ),OR(  D31="退伍",D31="退", D31=""  ), $AP31 =""),"當日退伍",  IF(AND(  OR(C31="退",C31="退伍" ), OR(D31="退",D31="退伍" ), $AP31 =""),"退伍","全日勤"  )  )  )  )  )  )  )  )  )  )  ),"")</f>
        <v>全日勤</v>
      </c>
      <c r="D130" s="65" t="str">
        <f ca="1">IF(   (ROW(AP31)-1)&lt;=暫1!$B$2,           IF(  AND(  OR(  D31="x",D31="補"  ), OR(  E31 ="x",E31="補",E31="x榮18-22",E31="x公18-22",E31="x榮22-08"  ), $AP31 =""),"全日休",  IF(  AND(  OR(  D31="x",D31="病"  ), OR(  E31 ="病"  ), $AP31 =""),"病(事)假",  IF(  AND(  OR(  D31="x",D31="補"  ), OR(  E31 ="補"  ), $AP31 =""),"補休",  IF(  AND(  OR(  D31="x",D31="喪"  ), OR(  E31 ="喪"  ), $AP31 =""),"喪假",  IF(  AND(  OR(  D31="x",D31="婚",D31="產"  ), OR(  E31 ="婚",E31="產"  ), $AP31 =""),"婚(產)假",  IF(  AND(  OR(  D31="x",D31="公"  ), OR(  E31 ="公"  ), $AP31 =""),"公假",  IF(  AND(  OR(  D31="x",D31="補",D31="婚",D31="公",D31="病",D31="事",D31="x榮18-22"  ),OR(E31=""), $AP31 =""  ),"18收",  IF(  AND(  OR(  D31 ="榮14-18",D31 ="榮10-18",D31 ="榮06-18",D31 ="病14-18"  ),OR(  E31 ="x",E31="補",E31="婚",E31="公",E31="病",E31="事",E31="x"  ), $AP31 =""),"18放早走",  IF(  AND(  OR(  D31 =""),OR(  E31 ="x",E31="補",E31="婚",E31="公",E31="病",E31="事",E31="x榮*",E31="榮",E31="榮-22"  ), $AP31 =""),"18放",  IF(  AND(  OR(  D31="當日退伍"  ),OR(  E31="退伍",E31="退", E31=""  ), $AP31 =""),"當日退伍",  IF(AND(  OR(D31="退",D31="退伍" ), OR(E31="退",E31="退伍" ), $AP31 =""),"退伍","全日勤"  )  )  )  )  )  )  )  )  )  )  ),"")</f>
        <v>全日勤</v>
      </c>
      <c r="E130" s="65" t="str">
        <f ca="1">IF(   (ROW(AQ31)-1)&lt;=暫1!$B$2,           IF(  AND(  OR(  E31="x",E31="補"  ), OR(  F31 ="x",F31="補",F31="x榮18-22",F31="x公18-22",F31="x榮22-08"  ), $AP31 =""),"全日休",  IF(  AND(  OR(  E31="x",E31="病"  ), OR(  F31 ="病"  ), $AP31 =""),"病(事)假",  IF(  AND(  OR(  E31="x",E31="補"  ), OR(  F31 ="補"  ), $AP31 =""),"補休",  IF(  AND(  OR(  E31="x",E31="喪"  ), OR(  F31 ="喪"  ), $AP31 =""),"喪假",  IF(  AND(  OR(  E31="x",E31="婚",E31="產"  ), OR(  F31 ="婚",F31="產"  ), $AP31 =""),"婚(產)假",  IF(  AND(  OR(  E31="x",E31="公"  ), OR(  F31 ="公"  ), $AP31 =""),"公假",  IF(  AND(  OR(  E31="x",E31="補",E31="婚",E31="公",E31="病",E31="事",E31="x榮18-22"  ),OR(F31=""), $AP31 =""  ),"18收",  IF(  AND(  OR(  E31 ="榮14-18",E31 ="榮10-18",E31 ="榮06-18",E31 ="病14-18"  ),OR(  F31 ="x",F31="補",F31="婚",F31="公",F31="病",F31="事",F31="x"  ), $AP31 =""),"18放早走",  IF(  AND(  OR(  E31 =""),OR(  F31 ="x",F31="補",F31="婚",F31="公",F31="病",F31="事",F31="x榮*",F31="榮",F31="榮-22"  ), $AP31 =""),"18放",  IF(  AND(  OR(  E31="當日退伍"  ),OR(  F31="退伍",F31="退", F31=""  ), $AP31 =""),"當日退伍",  IF(AND(  OR(E31="退",E31="退伍" ), OR(F31="退",F31="退伍" ), $AP31 =""),"退伍","全日勤"  )  )  )  )  )  )  )  )  )  )  ),"")</f>
        <v>全日勤</v>
      </c>
      <c r="F130" s="65" t="str">
        <f ca="1">IF(   (ROW(AR31)-1)&lt;=暫1!$B$2,           IF(  AND(  OR(  F31="x",F31="補"  ), OR(  G31 ="x",G31="補",G31="x榮18-22",G31="x公18-22",G31="x榮22-08"  ), $AP31 =""),"全日休",  IF(  AND(  OR(  F31="x",F31="病"  ), OR(  G31 ="病"  ), $AP31 =""),"病(事)假",  IF(  AND(  OR(  F31="x",F31="補"  ), OR(  G31 ="補"  ), $AP31 =""),"補休",  IF(  AND(  OR(  F31="x",F31="喪"  ), OR(  G31 ="喪"  ), $AP31 =""),"喪假",  IF(  AND(  OR(  F31="x",F31="婚",F31="產"  ), OR(  G31 ="婚",G31="產"  ), $AP31 =""),"婚(產)假",  IF(  AND(  OR(  F31="x",F31="公"  ), OR(  G31 ="公"  ), $AP31 =""),"公假",  IF(  AND(  OR(  F31="x",F31="補",F31="婚",F31="公",F31="病",F31="事",F31="x榮18-22"  ),OR(G31=""), $AP31 =""  ),"18收",  IF(  AND(  OR(  F31 ="榮14-18",F31 ="榮10-18",F31 ="榮06-18",F31 ="病14-18"  ),OR(  G31 ="x",G31="補",G31="婚",G31="公",G31="病",G31="事",G31="x"  ), $AP31 =""),"18放早走",  IF(  AND(  OR(  F31 =""),OR(  G31 ="x",G31="補",G31="婚",G31="公",G31="病",G31="事",G31="x榮*",G31="榮",G31="榮-22"  ), $AP31 =""),"18放",  IF(  AND(  OR(  F31="當日退伍"  ),OR(  G31="退伍",G31="退", G31=""  ), $AP31 =""),"當日退伍",  IF(AND(  OR(F31="退",F31="退伍" ), OR(G31="退",G31="退伍" ), $AP31 =""),"退伍","全日勤"  )  )  )  )  )  )  )  )  )  )  ),"")</f>
        <v>全日勤</v>
      </c>
      <c r="G130" s="65" t="str">
        <f ca="1">IF(   (ROW(AS31)-1)&lt;=暫1!$B$2,           IF(  AND(  OR(  G31="x",G31="補"  ), OR(  H31 ="x",H31="補",H31="x榮18-22",H31="x公18-22",H31="x榮22-08"  ), $AP31 =""),"全日休",  IF(  AND(  OR(  G31="x",G31="病"  ), OR(  H31 ="病"  ), $AP31 =""),"病(事)假",  IF(  AND(  OR(  G31="x",G31="補"  ), OR(  H31 ="補"  ), $AP31 =""),"補休",  IF(  AND(  OR(  G31="x",G31="喪"  ), OR(  H31 ="喪"  ), $AP31 =""),"喪假",  IF(  AND(  OR(  G31="x",G31="婚",G31="產"  ), OR(  H31 ="婚",H31="產"  ), $AP31 =""),"婚(產)假",  IF(  AND(  OR(  G31="x",G31="公"  ), OR(  H31 ="公"  ), $AP31 =""),"公假",  IF(  AND(  OR(  G31="x",G31="補",G31="婚",G31="公",G31="病",G31="事",G31="x榮18-22"  ),OR(H31=""), $AP31 =""  ),"18收",  IF(  AND(  OR(  G31 ="榮14-18",G31 ="榮10-18",G31 ="榮06-18",G31 ="病14-18"  ),OR(  H31 ="x",H31="補",H31="婚",H31="公",H31="病",H31="事",H31="x"  ), $AP31 =""),"18放早走",  IF(  AND(  OR(  G31 =""),OR(  H31 ="x",H31="補",H31="婚",H31="公",H31="病",H31="事",H31="x榮*",H31="榮",H31="榮-22"  ), $AP31 =""),"18放",  IF(  AND(  OR(  G31="當日退伍"  ),OR(  H31="退伍",H31="退", H31=""  ), $AP31 =""),"當日退伍",  IF(AND(  OR(G31="退",G31="退伍" ), OR(H31="退",H31="退伍" ), $AP31 =""),"退伍","全日勤"  )  )  )  )  )  )  )  )  )  )  ),"")</f>
        <v>全日勤</v>
      </c>
      <c r="H130" s="65" t="str">
        <f ca="1">IF(   (ROW(AT31)-1)&lt;=暫1!$B$2,           IF(  AND(  OR(  H31="x",H31="補"  ), OR(  I31 ="x",I31="補",I31="x榮18-22",I31="x公18-22",I31="x榮22-08"  ), $AP31 =""),"全日休",  IF(  AND(  OR(  H31="x",H31="病"  ), OR(  I31 ="病"  ), $AP31 =""),"病(事)假",  IF(  AND(  OR(  H31="x",H31="補"  ), OR(  I31 ="補"  ), $AP31 =""),"補休",  IF(  AND(  OR(  H31="x",H31="喪"  ), OR(  I31 ="喪"  ), $AP31 =""),"喪假",  IF(  AND(  OR(  H31="x",H31="婚",H31="產"  ), OR(  I31 ="婚",I31="產"  ), $AP31 =""),"婚(產)假",  IF(  AND(  OR(  H31="x",H31="公"  ), OR(  I31 ="公"  ), $AP31 =""),"公假",  IF(  AND(  OR(  H31="x",H31="補",H31="婚",H31="公",H31="病",H31="事",H31="x榮18-22"  ),OR(I31=""), $AP31 =""  ),"18收",  IF(  AND(  OR(  H31 ="榮14-18",H31 ="榮10-18",H31 ="榮06-18",H31 ="病14-18"  ),OR(  I31 ="x",I31="補",I31="婚",I31="公",I31="病",I31="事",I31="x"  ), $AP31 =""),"18放早走",  IF(  AND(  OR(  H31 =""),OR(  I31 ="x",I31="補",I31="婚",I31="公",I31="病",I31="事",I31="x榮*",I31="榮",I31="榮-22"  ), $AP31 =""),"18放",  IF(  AND(  OR(  H31="當日退伍"  ),OR(  I31="退伍",I31="退", I31=""  ), $AP31 =""),"當日退伍",  IF(AND(  OR(H31="退",H31="退伍" ), OR(I31="退",I31="退伍" ), $AP31 =""),"退伍","全日勤"  )  )  )  )  )  )  )  )  )  )  ),"")</f>
        <v>18放</v>
      </c>
      <c r="I130" s="65" t="str">
        <f ca="1">IF(   (ROW(AU31)-1)&lt;=暫1!$B$2,           IF(  AND(  OR(  I31="x",I31="補"  ), OR(  J31 ="x",J31="補",J31="x榮18-22",J31="x公18-22",J31="x榮22-08"  ), $AP31 =""),"全日休",  IF(  AND(  OR(  I31="x",I31="病"  ), OR(  J31 ="病"  ), $AP31 =""),"病(事)假",  IF(  AND(  OR(  I31="x",I31="補"  ), OR(  J31 ="補"  ), $AP31 =""),"補休",  IF(  AND(  OR(  I31="x",I31="喪"  ), OR(  J31 ="喪"  ), $AP31 =""),"喪假",  IF(  AND(  OR(  I31="x",I31="婚",I31="產"  ), OR(  J31 ="婚",J31="產"  ), $AP31 =""),"婚(產)假",  IF(  AND(  OR(  I31="x",I31="公"  ), OR(  J31 ="公"  ), $AP31 =""),"公假",  IF(  AND(  OR(  I31="x",I31="補",I31="婚",I31="公",I31="病",I31="事",I31="x榮18-22"  ),OR(J31=""), $AP31 =""  ),"18收",  IF(  AND(  OR(  I31 ="榮14-18",I31 ="榮10-18",I31 ="榮06-18",I31 ="病14-18"  ),OR(  J31 ="x",J31="補",J31="婚",J31="公",J31="病",J31="事",J31="x"  ), $AP31 =""),"18放早走",  IF(  AND(  OR(  I31 =""),OR(  J31 ="x",J31="補",J31="婚",J31="公",J31="病",J31="事",J31="x榮*",J31="榮",J31="榮-22"  ), $AP31 =""),"18放",  IF(  AND(  OR(  I31="當日退伍"  ),OR(  J31="退伍",J31="退", J31=""  ), $AP31 =""),"當日退伍",  IF(AND(  OR(I31="退",I31="退伍" ), OR(J31="退",J31="退伍" ), $AP31 =""),"退伍","全日勤"  )  )  )  )  )  )  )  )  )  )  ),"")</f>
        <v>全日休</v>
      </c>
      <c r="J130" s="65" t="str">
        <f ca="1">IF(   (ROW(AV31)-1)&lt;=暫1!$B$2,           IF(  AND(  OR(  J31="x",J31="補"  ), OR(  K31 ="x",K31="補",K31="x榮18-22",K31="x公18-22",K31="x榮22-08"  ), $AP31 =""),"全日休",  IF(  AND(  OR(  J31="x",J31="病"  ), OR(  K31 ="病"  ), $AP31 =""),"病(事)假",  IF(  AND(  OR(  J31="x",J31="補"  ), OR(  K31 ="補"  ), $AP31 =""),"補休",  IF(  AND(  OR(  J31="x",J31="喪"  ), OR(  K31 ="喪"  ), $AP31 =""),"喪假",  IF(  AND(  OR(  J31="x",J31="婚",J31="產"  ), OR(  K31 ="婚",K31="產"  ), $AP31 =""),"婚(產)假",  IF(  AND(  OR(  J31="x",J31="公"  ), OR(  K31 ="公"  ), $AP31 =""),"公假",  IF(  AND(  OR(  J31="x",J31="補",J31="婚",J31="公",J31="病",J31="事",J31="x榮18-22"  ),OR(K31=""), $AP31 =""  ),"18收",  IF(  AND(  OR(  J31 ="榮14-18",J31 ="榮10-18",J31 ="榮06-18",J31 ="病14-18"  ),OR(  K31 ="x",K31="補",K31="婚",K31="公",K31="病",K31="事",K31="x"  ), $AP31 =""),"18放早走",  IF(  AND(  OR(  J31 =""),OR(  K31 ="x",K31="補",K31="婚",K31="公",K31="病",K31="事",K31="x榮*",K31="榮",K31="榮-22"  ), $AP31 =""),"18放",  IF(  AND(  OR(  J31="當日退伍"  ),OR(  K31="退伍",K31="退", K31=""  ), $AP31 =""),"當日退伍",  IF(AND(  OR(J31="退",J31="退伍" ), OR(K31="退",K31="退伍" ), $AP31 =""),"退伍","全日勤"  )  )  )  )  )  )  )  )  )  )  ),"")</f>
        <v>18收</v>
      </c>
      <c r="K130" s="65" t="str">
        <f ca="1">IF(   (ROW(AW31)-1)&lt;=暫1!$B$2,           IF(  AND(  OR(  K31="x",K31="補"  ), OR(  L31 ="x",L31="補",L31="x榮18-22",L31="x公18-22",L31="x榮22-08"  ), $AP31 =""),"全日休",  IF(  AND(  OR(  K31="x",K31="病"  ), OR(  L31 ="病"  ), $AP31 =""),"病(事)假",  IF(  AND(  OR(  K31="x",K31="補"  ), OR(  L31 ="補"  ), $AP31 =""),"補休",  IF(  AND(  OR(  K31="x",K31="喪"  ), OR(  L31 ="喪"  ), $AP31 =""),"喪假",  IF(  AND(  OR(  K31="x",K31="婚",K31="產"  ), OR(  L31 ="婚",L31="產"  ), $AP31 =""),"婚(產)假",  IF(  AND(  OR(  K31="x",K31="公"  ), OR(  L31 ="公"  ), $AP31 =""),"公假",  IF(  AND(  OR(  K31="x",K31="補",K31="婚",K31="公",K31="病",K31="事",K31="x榮18-22"  ),OR(L31=""), $AP31 =""  ),"18收",  IF(  AND(  OR(  K31 ="榮14-18",K31 ="榮10-18",K31 ="榮06-18",K31 ="病14-18"  ),OR(  L31 ="x",L31="補",L31="婚",L31="公",L31="病",L31="事",L31="x"  ), $AP31 =""),"18放早走",  IF(  AND(  OR(  K31 =""),OR(  L31 ="x",L31="補",L31="婚",L31="公",L31="病",L31="事",L31="x榮*",L31="榮",L31="榮-22"  ), $AP31 =""),"18放",  IF(  AND(  OR(  K31="當日退伍"  ),OR(  L31="退伍",L31="退", L31=""  ), $AP31 =""),"當日退伍",  IF(AND(  OR(K31="退",K31="退伍" ), OR(L31="退",L31="退伍" ), $AP31 =""),"退伍","全日勤"  )  )  )  )  )  )  )  )  )  )  ),"")</f>
        <v>全日勤</v>
      </c>
      <c r="L130" s="65" t="str">
        <f ca="1">IF(   (ROW(AX31)-1)&lt;=暫1!$B$2,           IF(  AND(  OR(  L31="x",L31="補"  ), OR(  M31 ="x",M31="補",M31="x榮18-22",M31="x公18-22",M31="x榮22-08"  ), $AP31 =""),"全日休",  IF(  AND(  OR(  L31="x",L31="病"  ), OR(  M31 ="病"  ), $AP31 =""),"病(事)假",  IF(  AND(  OR(  L31="x",L31="補"  ), OR(  M31 ="補"  ), $AP31 =""),"補休",  IF(  AND(  OR(  L31="x",L31="喪"  ), OR(  M31 ="喪"  ), $AP31 =""),"喪假",  IF(  AND(  OR(  L31="x",L31="婚",L31="產"  ), OR(  M31 ="婚",M31="產"  ), $AP31 =""),"婚(產)假",  IF(  AND(  OR(  L31="x",L31="公"  ), OR(  M31 ="公"  ), $AP31 =""),"公假",  IF(  AND(  OR(  L31="x",L31="補",L31="婚",L31="公",L31="病",L31="事",L31="x榮18-22"  ),OR(M31=""), $AP31 =""  ),"18收",  IF(  AND(  OR(  L31 ="榮14-18",L31 ="榮10-18",L31 ="榮06-18",L31 ="病14-18"  ),OR(  M31 ="x",M31="補",M31="婚",M31="公",M31="病",M31="事",M31="x"  ), $AP31 =""),"18放早走",  IF(  AND(  OR(  L31 =""),OR(  M31 ="x",M31="補",M31="婚",M31="公",M31="病",M31="事",M31="x榮*",M31="榮",M31="榮-22"  ), $AP31 =""),"18放",  IF(  AND(  OR(  L31="當日退伍"  ),OR(  M31="退伍",M31="退", M31=""  ), $AP31 =""),"當日退伍",  IF(AND(  OR(L31="退",L31="退伍" ), OR(M31="退",M31="退伍" ), $AP31 =""),"退伍","全日勤"  )  )  )  )  )  )  )  )  )  )  ),"")</f>
        <v>全日勤</v>
      </c>
      <c r="M130" s="65" t="str">
        <f ca="1">IF(   (ROW(AY31)-1)&lt;=暫1!$B$2,           IF(  AND(  OR(  M31="x",M31="補"  ), OR(  N31 ="x",N31="補",N31="x榮18-22",N31="x公18-22",N31="x榮22-08"  ), $AP31 =""),"全日休",  IF(  AND(  OR(  M31="x",M31="病"  ), OR(  N31 ="病"  ), $AP31 =""),"病(事)假",  IF(  AND(  OR(  M31="x",M31="補"  ), OR(  N31 ="補"  ), $AP31 =""),"補休",  IF(  AND(  OR(  M31="x",M31="喪"  ), OR(  N31 ="喪"  ), $AP31 =""),"喪假",  IF(  AND(  OR(  M31="x",M31="婚",M31="產"  ), OR(  N31 ="婚",N31="產"  ), $AP31 =""),"婚(產)假",  IF(  AND(  OR(  M31="x",M31="公"  ), OR(  N31 ="公"  ), $AP31 =""),"公假",  IF(  AND(  OR(  M31="x",M31="補",M31="婚",M31="公",M31="病",M31="事",M31="x榮18-22"  ),OR(N31=""), $AP31 =""  ),"18收",  IF(  AND(  OR(  M31 ="榮14-18",M31 ="榮10-18",M31 ="榮06-18",M31 ="病14-18"  ),OR(  N31 ="x",N31="補",N31="婚",N31="公",N31="病",N31="事",N31="x"  ), $AP31 =""),"18放早走",  IF(  AND(  OR(  M31 =""),OR(  N31 ="x",N31="補",N31="婚",N31="公",N31="病",N31="事",N31="x榮*",N31="榮",N31="榮-22"  ), $AP31 =""),"18放",  IF(  AND(  OR(  M31="當日退伍"  ),OR(  N31="退伍",N31="退", N31=""  ), $AP31 =""),"當日退伍",  IF(AND(  OR(M31="退",M31="退伍" ), OR(N31="退",N31="退伍" ), $AP31 =""),"退伍","全日勤"  )  )  )  )  )  )  )  )  )  )  ),"")</f>
        <v>全日勤</v>
      </c>
      <c r="N130" s="65" t="str">
        <f ca="1">IF(   (ROW(AZ31)-1)&lt;=暫1!$B$2,           IF(  AND(  OR(  N31="x",N31="補"  ), OR(  O31 ="x",O31="補",O31="x榮18-22",O31="x公18-22",O31="x榮22-08"  ), $AP31 =""),"全日休",  IF(  AND(  OR(  N31="x",N31="病"  ), OR(  O31 ="病"  ), $AP31 =""),"病(事)假",  IF(  AND(  OR(  N31="x",N31="補"  ), OR(  O31 ="補"  ), $AP31 =""),"補休",  IF(  AND(  OR(  N31="x",N31="喪"  ), OR(  O31 ="喪"  ), $AP31 =""),"喪假",  IF(  AND(  OR(  N31="x",N31="婚",N31="產"  ), OR(  O31 ="婚",O31="產"  ), $AP31 =""),"婚(產)假",  IF(  AND(  OR(  N31="x",N31="公"  ), OR(  O31 ="公"  ), $AP31 =""),"公假",  IF(  AND(  OR(  N31="x",N31="補",N31="婚",N31="公",N31="病",N31="事",N31="x榮18-22"  ),OR(O31=""), $AP31 =""  ),"18收",  IF(  AND(  OR(  N31 ="榮14-18",N31 ="榮10-18",N31 ="榮06-18",N31 ="病14-18"  ),OR(  O31 ="x",O31="補",O31="婚",O31="公",O31="病",O31="事",O31="x"  ), $AP31 =""),"18放早走",  IF(  AND(  OR(  N31 =""),OR(  O31 ="x",O31="補",O31="婚",O31="公",O31="病",O31="事",O31="x榮*",O31="榮",O31="榮-22"  ), $AP31 =""),"18放",  IF(  AND(  OR(  N31="當日退伍"  ),OR(  O31="退伍",O31="退", O31=""  ), $AP31 =""),"當日退伍",  IF(AND(  OR(N31="退",N31="退伍" ), OR(O31="退",O31="退伍" ), $AP31 =""),"退伍","全日勤"  )  )  )  )  )  )  )  )  )  )  ),"")</f>
        <v>18放</v>
      </c>
      <c r="O130" s="65" t="str">
        <f ca="1">IF(   (ROW(BA31)-1)&lt;=暫1!$B$2,           IF(  AND(  OR(  O31="x",O31="補"  ), OR(  P31 ="x",P31="補",P31="x榮18-22",P31="x公18-22",P31="x榮22-08"  ), $AP31 =""),"全日休",  IF(  AND(  OR(  O31="x",O31="病"  ), OR(  P31 ="病"  ), $AP31 =""),"病(事)假",  IF(  AND(  OR(  O31="x",O31="補"  ), OR(  P31 ="補"  ), $AP31 =""),"補休",  IF(  AND(  OR(  O31="x",O31="喪"  ), OR(  P31 ="喪"  ), $AP31 =""),"喪假",  IF(  AND(  OR(  O31="x",O31="婚",O31="產"  ), OR(  P31 ="婚",P31="產"  ), $AP31 =""),"婚(產)假",  IF(  AND(  OR(  O31="x",O31="公"  ), OR(  P31 ="公"  ), $AP31 =""),"公假",  IF(  AND(  OR(  O31="x",O31="補",O31="婚",O31="公",O31="病",O31="事",O31="x榮18-22"  ),OR(P31=""), $AP31 =""  ),"18收",  IF(  AND(  OR(  O31 ="榮14-18",O31 ="榮10-18",O31 ="榮06-18",O31 ="病14-18"  ),OR(  P31 ="x",P31="補",P31="婚",P31="公",P31="病",P31="事",P31="x"  ), $AP31 =""),"18放早走",  IF(  AND(  OR(  O31 =""),OR(  P31 ="x",P31="補",P31="婚",P31="公",P31="病",P31="事",P31="x榮*",P31="榮",P31="榮-22"  ), $AP31 =""),"18放",  IF(  AND(  OR(  O31="當日退伍"  ),OR(  P31="退伍",P31="退", P31=""  ), $AP31 =""),"當日退伍",  IF(AND(  OR(O31="退",O31="退伍" ), OR(P31="退",P31="退伍" ), $AP31 =""),"退伍","全日勤"  )  )  )  )  )  )  )  )  )  )  ),"")</f>
        <v>全日休</v>
      </c>
      <c r="P130" s="65" t="str">
        <f ca="1">IF(   (ROW(BB31)-1)&lt;=暫1!$B$2,           IF(  AND(  OR(  P31="x",P31="補"  ), OR(  Q31 ="x",Q31="補",Q31="x榮18-22",Q31="x公18-22",Q31="x榮22-08"  ), $AP31 =""),"全日休",  IF(  AND(  OR(  P31="x",P31="病"  ), OR(  Q31 ="病"  ), $AP31 =""),"病(事)假",  IF(  AND(  OR(  P31="x",P31="補"  ), OR(  Q31 ="補"  ), $AP31 =""),"補休",  IF(  AND(  OR(  P31="x",P31="喪"  ), OR(  Q31 ="喪"  ), $AP31 =""),"喪假",  IF(  AND(  OR(  P31="x",P31="婚",P31="產"  ), OR(  Q31 ="婚",Q31="產"  ), $AP31 =""),"婚(產)假",  IF(  AND(  OR(  P31="x",P31="公"  ), OR(  Q31 ="公"  ), $AP31 =""),"公假",  IF(  AND(  OR(  P31="x",P31="補",P31="婚",P31="公",P31="病",P31="事",P31="x榮18-22"  ),OR(Q31=""), $AP31 =""  ),"18收",  IF(  AND(  OR(  P31 ="榮14-18",P31 ="榮10-18",P31 ="榮06-18",P31 ="病14-18"  ),OR(  Q31 ="x",Q31="補",Q31="婚",Q31="公",Q31="病",Q31="事",Q31="x"  ), $AP31 =""),"18放早走",  IF(  AND(  OR(  P31 =""),OR(  Q31 ="x",Q31="補",Q31="婚",Q31="公",Q31="病",Q31="事",Q31="x榮*",Q31="榮",Q31="榮-22"  ), $AP31 =""),"18放",  IF(  AND(  OR(  P31="當日退伍"  ),OR(  Q31="退伍",Q31="退", Q31=""  ), $AP31 =""),"當日退伍",  IF(AND(  OR(P31="退",P31="退伍" ), OR(Q31="退",Q31="退伍" ), $AP31 =""),"退伍","全日勤"  )  )  )  )  )  )  )  )  )  )  ),"")</f>
        <v>18收</v>
      </c>
      <c r="Q130" s="65" t="str">
        <f ca="1">IF(   (ROW(BC31)-1)&lt;=暫1!$B$2,           IF(  AND(  OR(  Q31="x",Q31="補"  ), OR(  R31 ="x",R31="補",R31="x榮18-22",R31="x公18-22",R31="x榮22-08"  ), $AP31 =""),"全日休",  IF(  AND(  OR(  Q31="x",Q31="病"  ), OR(  R31 ="病"  ), $AP31 =""),"病(事)假",  IF(  AND(  OR(  Q31="x",Q31="補"  ), OR(  R31 ="補"  ), $AP31 =""),"補休",  IF(  AND(  OR(  Q31="x",Q31="喪"  ), OR(  R31 ="喪"  ), $AP31 =""),"喪假",  IF(  AND(  OR(  Q31="x",Q31="婚",Q31="產"  ), OR(  R31 ="婚",R31="產"  ), $AP31 =""),"婚(產)假",  IF(  AND(  OR(  Q31="x",Q31="公"  ), OR(  R31 ="公"  ), $AP31 =""),"公假",  IF(  AND(  OR(  Q31="x",Q31="補",Q31="婚",Q31="公",Q31="病",Q31="事",Q31="x榮18-22"  ),OR(R31=""), $AP31 =""  ),"18收",  IF(  AND(  OR(  Q31 ="榮14-18",Q31 ="榮10-18",Q31 ="榮06-18",Q31 ="病14-18"  ),OR(  R31 ="x",R31="補",R31="婚",R31="公",R31="病",R31="事",R31="x"  ), $AP31 =""),"18放早走",  IF(  AND(  OR(  Q31 =""),OR(  R31 ="x",R31="補",R31="婚",R31="公",R31="病",R31="事",R31="x榮*",R31="榮",R31="榮-22"  ), $AP31 =""),"18放",  IF(  AND(  OR(  Q31="當日退伍"  ),OR(  R31="退伍",R31="退", R31=""  ), $AP31 =""),"當日退伍",  IF(AND(  OR(Q31="退",Q31="退伍" ), OR(R31="退",R31="退伍" ), $AP31 =""),"退伍","全日勤"  )  )  )  )  )  )  )  )  )  )  ),"")</f>
        <v>全日勤</v>
      </c>
      <c r="R130" s="65" t="str">
        <f ca="1">IF(   (ROW(BD31)-1)&lt;=暫1!$B$2,           IF(  AND(  OR(  R31="x",R31="補"  ), OR(  S31 ="x",S31="補",S31="x榮18-22",S31="x公18-22",S31="x榮22-08"  ), $AP31 =""),"全日休",  IF(  AND(  OR(  R31="x",R31="病"  ), OR(  S31 ="病"  ), $AP31 =""),"病(事)假",  IF(  AND(  OR(  R31="x",R31="補"  ), OR(  S31 ="補"  ), $AP31 =""),"補休",  IF(  AND(  OR(  R31="x",R31="喪"  ), OR(  S31 ="喪"  ), $AP31 =""),"喪假",  IF(  AND(  OR(  R31="x",R31="婚",R31="產"  ), OR(  S31 ="婚",S31="產"  ), $AP31 =""),"婚(產)假",  IF(  AND(  OR(  R31="x",R31="公"  ), OR(  S31 ="公"  ), $AP31 =""),"公假",  IF(  AND(  OR(  R31="x",R31="補",R31="婚",R31="公",R31="病",R31="事",R31="x榮18-22"  ),OR(S31=""), $AP31 =""  ),"18收",  IF(  AND(  OR(  R31 ="榮14-18",R31 ="榮10-18",R31 ="榮06-18",R31 ="病14-18"  ),OR(  S31 ="x",S31="補",S31="婚",S31="公",S31="病",S31="事",S31="x"  ), $AP31 =""),"18放早走",  IF(  AND(  OR(  R31 =""),OR(  S31 ="x",S31="補",S31="婚",S31="公",S31="病",S31="事",S31="x榮*",S31="榮",S31="榮-22"  ), $AP31 =""),"18放",  IF(  AND(  OR(  R31="當日退伍"  ),OR(  S31="退伍",S31="退", S31=""  ), $AP31 =""),"當日退伍",  IF(AND(  OR(R31="退",R31="退伍" ), OR(S31="退",S31="退伍" ), $AP31 =""),"退伍","全日勤"  )  )  )  )  )  )  )  )  )  )  ),"")</f>
        <v>全日勤</v>
      </c>
      <c r="S130" s="65" t="str">
        <f ca="1">IF(   (ROW(BE31)-1)&lt;=暫1!$B$2,           IF(  AND(  OR(  S31="x",S31="補"  ), OR(  T31 ="x",T31="補",T31="x榮18-22",T31="x公18-22",T31="x榮22-08"  ), $AP31 =""),"全日休",  IF(  AND(  OR(  S31="x",S31="病"  ), OR(  T31 ="病"  ), $AP31 =""),"病(事)假",  IF(  AND(  OR(  S31="x",S31="補"  ), OR(  T31 ="補"  ), $AP31 =""),"補休",  IF(  AND(  OR(  S31="x",S31="喪"  ), OR(  T31 ="喪"  ), $AP31 =""),"喪假",  IF(  AND(  OR(  S31="x",S31="婚",S31="產"  ), OR(  T31 ="婚",T31="產"  ), $AP31 =""),"婚(產)假",  IF(  AND(  OR(  S31="x",S31="公"  ), OR(  T31 ="公"  ), $AP31 =""),"公假",  IF(  AND(  OR(  S31="x",S31="補",S31="婚",S31="公",S31="病",S31="事",S31="x榮18-22"  ),OR(T31=""), $AP31 =""  ),"18收",  IF(  AND(  OR(  S31 ="榮14-18",S31 ="榮10-18",S31 ="榮06-18",S31 ="病14-18"  ),OR(  T31 ="x",T31="補",T31="婚",T31="公",T31="病",T31="事",T31="x"  ), $AP31 =""),"18放早走",  IF(  AND(  OR(  S31 =""),OR(  T31 ="x",T31="補",T31="婚",T31="公",T31="病",T31="事",T31="x榮*",T31="榮",T31="榮-22"  ), $AP31 =""),"18放",  IF(  AND(  OR(  S31="當日退伍"  ),OR(  T31="退伍",T31="退", T31=""  ), $AP31 =""),"當日退伍",  IF(AND(  OR(S31="退",S31="退伍" ), OR(T31="退",T31="退伍" ), $AP31 =""),"退伍","全日勤"  )  )  )  )  )  )  )  )  )  )  ),"")</f>
        <v>全日勤</v>
      </c>
      <c r="T130" s="65" t="str">
        <f ca="1">IF(   (ROW(BF31)-1)&lt;=暫1!$B$2,           IF(  AND(  OR(  T31="x",T31="補"  ), OR(  U31 ="x",U31="補",U31="x榮18-22",U31="x公18-22",U31="x榮22-08"  ), $AP31 =""),"全日休",  IF(  AND(  OR(  T31="x",T31="病"  ), OR(  U31 ="病"  ), $AP31 =""),"病(事)假",  IF(  AND(  OR(  T31="x",T31="補"  ), OR(  U31 ="補"  ), $AP31 =""),"補休",  IF(  AND(  OR(  T31="x",T31="喪"  ), OR(  U31 ="喪"  ), $AP31 =""),"喪假",  IF(  AND(  OR(  T31="x",T31="婚",T31="產"  ), OR(  U31 ="婚",U31="產"  ), $AP31 =""),"婚(產)假",  IF(  AND(  OR(  T31="x",T31="公"  ), OR(  U31 ="公"  ), $AP31 =""),"公假",  IF(  AND(  OR(  T31="x",T31="補",T31="婚",T31="公",T31="病",T31="事",T31="x榮18-22"  ),OR(U31=""), $AP31 =""  ),"18收",  IF(  AND(  OR(  T31 ="榮14-18",T31 ="榮10-18",T31 ="榮06-18",T31 ="病14-18"  ),OR(  U31 ="x",U31="補",U31="婚",U31="公",U31="病",U31="事",U31="x"  ), $AP31 =""),"18放早走",  IF(  AND(  OR(  T31 =""),OR(  U31 ="x",U31="補",U31="婚",U31="公",U31="病",U31="事",U31="x榮*",U31="榮",U31="榮-22"  ), $AP31 =""),"18放",  IF(  AND(  OR(  T31="當日退伍"  ),OR(  U31="退伍",U31="退", U31=""  ), $AP31 =""),"當日退伍",  IF(AND(  OR(T31="退",T31="退伍" ), OR(U31="退",U31="退伍" ), $AP31 =""),"退伍","全日勤"  )  )  )  )  )  )  )  )  )  )  ),"")</f>
        <v>全日勤</v>
      </c>
      <c r="U130" s="65" t="str">
        <f ca="1">IF(   (ROW(BG31)-1)&lt;=暫1!$B$2,           IF(  AND(  OR(  U31="x",U31="補"  ), OR(  V31 ="x",V31="補",V31="x榮18-22",V31="x公18-22",V31="x榮22-08"  ), $AP31 =""),"全日休",  IF(  AND(  OR(  U31="x",U31="病"  ), OR(  V31 ="病"  ), $AP31 =""),"病(事)假",  IF(  AND(  OR(  U31="x",U31="補"  ), OR(  V31 ="補"  ), $AP31 =""),"補休",  IF(  AND(  OR(  U31="x",U31="喪"  ), OR(  V31 ="喪"  ), $AP31 =""),"喪假",  IF(  AND(  OR(  U31="x",U31="婚",U31="產"  ), OR(  V31 ="婚",V31="產"  ), $AP31 =""),"婚(產)假",  IF(  AND(  OR(  U31="x",U31="公"  ), OR(  V31 ="公"  ), $AP31 =""),"公假",  IF(  AND(  OR(  U31="x",U31="補",U31="婚",U31="公",U31="病",U31="事",U31="x榮18-22"  ),OR(V31=""), $AP31 =""  ),"18收",  IF(  AND(  OR(  U31 ="榮14-18",U31 ="榮10-18",U31 ="榮06-18",U31 ="病14-18"  ),OR(  V31 ="x",V31="補",V31="婚",V31="公",V31="病",V31="事",V31="x"  ), $AP31 =""),"18放早走",  IF(  AND(  OR(  U31 =""),OR(  V31 ="x",V31="補",V31="婚",V31="公",V31="病",V31="事",V31="x榮*",V31="榮",V31="榮-22"  ), $AP31 =""),"18放",  IF(  AND(  OR(  U31="當日退伍"  ),OR(  V31="退伍",V31="退", V31=""  ), $AP31 =""),"當日退伍",  IF(AND(  OR(U31="退",U31="退伍" ), OR(V31="退",V31="退伍" ), $AP31 =""),"退伍","全日勤"  )  )  )  )  )  )  )  )  )  )  ),"")</f>
        <v>全日勤</v>
      </c>
      <c r="V130" s="65" t="str">
        <f ca="1">IF(   (ROW(BH31)-1)&lt;=暫1!$B$2,           IF(  AND(  OR(  V31="x",V31="補"  ), OR(  W31 ="x",W31="補",W31="x榮18-22",W31="x公18-22",W31="x榮22-08"  ), $AP31 =""),"全日休",  IF(  AND(  OR(  V31="x",V31="病"  ), OR(  W31 ="病"  ), $AP31 =""),"病(事)假",  IF(  AND(  OR(  V31="x",V31="補"  ), OR(  W31 ="補"  ), $AP31 =""),"補休",  IF(  AND(  OR(  V31="x",V31="喪"  ), OR(  W31 ="喪"  ), $AP31 =""),"喪假",  IF(  AND(  OR(  V31="x",V31="婚",V31="產"  ), OR(  W31 ="婚",W31="產"  ), $AP31 =""),"婚(產)假",  IF(  AND(  OR(  V31="x",V31="公"  ), OR(  W31 ="公"  ), $AP31 =""),"公假",  IF(  AND(  OR(  V31="x",V31="補",V31="婚",V31="公",V31="病",V31="事",V31="x榮18-22"  ),OR(W31=""), $AP31 =""  ),"18收",  IF(  AND(  OR(  V31 ="榮14-18",V31 ="榮10-18",V31 ="榮06-18",V31 ="病14-18"  ),OR(  W31 ="x",W31="補",W31="婚",W31="公",W31="病",W31="事",W31="x"  ), $AP31 =""),"18放早走",  IF(  AND(  OR(  V31 =""),OR(  W31 ="x",W31="補",W31="婚",W31="公",W31="病",W31="事",W31="x榮*",W31="榮",W31="榮-22"  ), $AP31 =""),"18放",  IF(  AND(  OR(  V31="當日退伍"  ),OR(  W31="退伍",W31="退", W31=""  ), $AP31 =""),"當日退伍",  IF(AND(  OR(V31="退",V31="退伍" ), OR(W31="退",W31="退伍" ), $AP31 =""),"退伍","全日勤"  )  )  )  )  )  )  )  )  )  )  ),"")</f>
        <v>18放</v>
      </c>
      <c r="W130" s="65" t="str">
        <f ca="1">IF(   (ROW(BI31)-1)&lt;=暫1!$B$2,           IF(  AND(  OR(  W31="x",W31="補"  ), OR(  X31 ="x",X31="補",X31="x榮18-22",X31="x公18-22",X31="x榮22-08"  ), $AP31 =""),"全日休",  IF(  AND(  OR(  W31="x",W31="病"  ), OR(  X31 ="病"  ), $AP31 =""),"病(事)假",  IF(  AND(  OR(  W31="x",W31="補"  ), OR(  X31 ="補"  ), $AP31 =""),"補休",  IF(  AND(  OR(  W31="x",W31="喪"  ), OR(  X31 ="喪"  ), $AP31 =""),"喪假",  IF(  AND(  OR(  W31="x",W31="婚",W31="產"  ), OR(  X31 ="婚",X31="產"  ), $AP31 =""),"婚(產)假",  IF(  AND(  OR(  W31="x",W31="公"  ), OR(  X31 ="公"  ), $AP31 =""),"公假",  IF(  AND(  OR(  W31="x",W31="補",W31="婚",W31="公",W31="病",W31="事",W31="x榮18-22"  ),OR(X31=""), $AP31 =""  ),"18收",  IF(  AND(  OR(  W31 ="榮14-18",W31 ="榮10-18",W31 ="榮06-18",W31 ="病14-18"  ),OR(  X31 ="x",X31="補",X31="婚",X31="公",X31="病",X31="事",X31="x"  ), $AP31 =""),"18放早走",  IF(  AND(  OR(  W31 =""),OR(  X31 ="x",X31="補",X31="婚",X31="公",X31="病",X31="事",X31="x榮*",X31="榮",X31="榮-22"  ), $AP31 =""),"18放",  IF(  AND(  OR(  W31="當日退伍"  ),OR(  X31="退伍",X31="退", X31=""  ), $AP31 =""),"當日退伍",  IF(AND(  OR(W31="退",W31="退伍" ), OR(X31="退",X31="退伍" ), $AP31 =""),"退伍","全日勤"  )  )  )  )  )  )  )  )  )  )  ),"")</f>
        <v>全日休</v>
      </c>
      <c r="X130" s="65" t="str">
        <f ca="1">IF(   (ROW(BJ31)-1)&lt;=暫1!$B$2,           IF(  AND(  OR(  X31="x",X31="補"  ), OR(  Y31 ="x",Y31="補",Y31="x榮18-22",Y31="x公18-22",Y31="x榮22-08"  ), $AP31 =""),"全日休",  IF(  AND(  OR(  X31="x",X31="病"  ), OR(  Y31 ="病"  ), $AP31 =""),"病(事)假",  IF(  AND(  OR(  X31="x",X31="補"  ), OR(  Y31 ="補"  ), $AP31 =""),"補休",  IF(  AND(  OR(  X31="x",X31="喪"  ), OR(  Y31 ="喪"  ), $AP31 =""),"喪假",  IF(  AND(  OR(  X31="x",X31="婚",X31="產"  ), OR(  Y31 ="婚",Y31="產"  ), $AP31 =""),"婚(產)假",  IF(  AND(  OR(  X31="x",X31="公"  ), OR(  Y31 ="公"  ), $AP31 =""),"公假",  IF(  AND(  OR(  X31="x",X31="補",X31="婚",X31="公",X31="病",X31="事",X31="x榮18-22"  ),OR(Y31=""), $AP31 =""  ),"18收",  IF(  AND(  OR(  X31 ="榮14-18",X31 ="榮10-18",X31 ="榮06-18",X31 ="病14-18"  ),OR(  Y31 ="x",Y31="補",Y31="婚",Y31="公",Y31="病",Y31="事",Y31="x"  ), $AP31 =""),"18放早走",  IF(  AND(  OR(  X31 =""),OR(  Y31 ="x",Y31="補",Y31="婚",Y31="公",Y31="病",Y31="事",Y31="x榮*",Y31="榮",Y31="榮-22"  ), $AP31 =""),"18放",  IF(  AND(  OR(  X31="當日退伍"  ),OR(  Y31="退伍",Y31="退", Y31=""  ), $AP31 =""),"當日退伍",  IF(AND(  OR(X31="退",X31="退伍" ), OR(Y31="退",Y31="退伍" ), $AP31 =""),"退伍","全日勤"  )  )  )  )  )  )  )  )  )  )  ),"")</f>
        <v>全日休</v>
      </c>
      <c r="Y130" s="65" t="str">
        <f ca="1">IF(   (ROW(BK31)-1)&lt;=暫1!$B$2,           IF(  AND(  OR(  Y31="x",Y31="補"  ), OR(  Z31 ="x",Z31="補",Z31="x榮18-22",Z31="x公18-22",Z31="x榮22-08"  ), $AP31 =""),"全日休",  IF(  AND(  OR(  Y31="x",Y31="病"  ), OR(  Z31 ="病"  ), $AP31 =""),"病(事)假",  IF(  AND(  OR(  Y31="x",Y31="補"  ), OR(  Z31 ="補"  ), $AP31 =""),"補休",  IF(  AND(  OR(  Y31="x",Y31="喪"  ), OR(  Z31 ="喪"  ), $AP31 =""),"喪假",  IF(  AND(  OR(  Y31="x",Y31="婚",Y31="產"  ), OR(  Z31 ="婚",Z31="產"  ), $AP31 =""),"婚(產)假",  IF(  AND(  OR(  Y31="x",Y31="公"  ), OR(  Z31 ="公"  ), $AP31 =""),"公假",  IF(  AND(  OR(  Y31="x",Y31="補",Y31="婚",Y31="公",Y31="病",Y31="事",Y31="x榮18-22"  ),OR(Z31=""), $AP31 =""  ),"18收",  IF(  AND(  OR(  Y31 ="榮14-18",Y31 ="榮10-18",Y31 ="榮06-18",Y31 ="病14-18"  ),OR(  Z31 ="x",Z31="補",Z31="婚",Z31="公",Z31="病",Z31="事",Z31="x"  ), $AP31 =""),"18放早走",  IF(  AND(  OR(  Y31 =""),OR(  Z31 ="x",Z31="補",Z31="婚",Z31="公",Z31="病",Z31="事",Z31="x榮*",Z31="榮",Z31="榮-22"  ), $AP31 =""),"18放",  IF(  AND(  OR(  Y31="當日退伍"  ),OR(  Z31="退伍",Z31="退", Z31=""  ), $AP31 =""),"當日退伍",  IF(AND(  OR(Y31="退",Y31="退伍" ), OR(Z31="退",Z31="退伍" ), $AP31 =""),"退伍","全日勤"  )  )  )  )  )  )  )  )  )  )  ),"")</f>
        <v>18收</v>
      </c>
      <c r="Z130" s="65" t="str">
        <f ca="1">IF(   (ROW(BL31)-1)&lt;=暫1!$B$2,           IF(  AND(  OR(  Z31="x",Z31="補"  ), OR(  AA31 ="x",AA31="補",AA31="x榮18-22",AA31="x公18-22",AA31="x榮22-08"  ), $AP31 =""),"全日休",  IF(  AND(  OR(  Z31="x",Z31="病"  ), OR(  AA31 ="病"  ), $AP31 =""),"病(事)假",  IF(  AND(  OR(  Z31="x",Z31="補"  ), OR(  AA31 ="補"  ), $AP31 =""),"補休",  IF(  AND(  OR(  Z31="x",Z31="喪"  ), OR(  AA31 ="喪"  ), $AP31 =""),"喪假",  IF(  AND(  OR(  Z31="x",Z31="婚",Z31="產"  ), OR(  AA31 ="婚",AA31="產"  ), $AP31 =""),"婚(產)假",  IF(  AND(  OR(  Z31="x",Z31="公"  ), OR(  AA31 ="公"  ), $AP31 =""),"公假",  IF(  AND(  OR(  Z31="x",Z31="補",Z31="婚",Z31="公",Z31="病",Z31="事",Z31="x榮18-22"  ),OR(AA31=""), $AP31 =""  ),"18收",  IF(  AND(  OR(  Z31 ="榮14-18",Z31 ="榮10-18",Z31 ="榮06-18",Z31 ="病14-18"  ),OR(  AA31 ="x",AA31="補",AA31="婚",AA31="公",AA31="病",AA31="事",AA31="x"  ), $AP31 =""),"18放早走",  IF(  AND(  OR(  Z31 =""),OR(  AA31 ="x",AA31="補",AA31="婚",AA31="公",AA31="病",AA31="事",AA31="x榮*",AA31="榮",AA31="榮-22"  ), $AP31 =""),"18放",  IF(  AND(  OR(  Z31="當日退伍"  ),OR(  AA31="退伍",AA31="退", AA31=""  ), $AP31 =""),"當日退伍",  IF(AND(  OR(Z31="退",Z31="退伍" ), OR(AA31="退",AA31="退伍" ), $AP31 =""),"退伍","全日勤"  )  )  )  )  )  )  )  )  )  )  ),"")</f>
        <v>全日勤</v>
      </c>
      <c r="AA130" s="65" t="str">
        <f ca="1">IF(   (ROW(BM31)-1)&lt;=暫1!$B$2,           IF(  AND(  OR(  AA31="x",AA31="補"  ), OR(  AB31 ="x",AB31="補",AB31="x榮18-22",AB31="x公18-22",AB31="x榮22-08"  ), $AP31 =""),"全日休",  IF(  AND(  OR(  AA31="x",AA31="病"  ), OR(  AB31 ="病"  ), $AP31 =""),"病(事)假",  IF(  AND(  OR(  AA31="x",AA31="補"  ), OR(  AB31 ="補"  ), $AP31 =""),"補休",  IF(  AND(  OR(  AA31="x",AA31="喪"  ), OR(  AB31 ="喪"  ), $AP31 =""),"喪假",  IF(  AND(  OR(  AA31="x",AA31="婚",AA31="產"  ), OR(  AB31 ="婚",AB31="產"  ), $AP31 =""),"婚(產)假",  IF(  AND(  OR(  AA31="x",AA31="公"  ), OR(  AB31 ="公"  ), $AP31 =""),"公假",  IF(  AND(  OR(  AA31="x",AA31="補",AA31="婚",AA31="公",AA31="病",AA31="事",AA31="x榮18-22"  ),OR(AB31=""), $AP31 =""  ),"18收",  IF(  AND(  OR(  AA31 ="榮14-18",AA31 ="榮10-18",AA31 ="榮06-18",AA31 ="病14-18"  ),OR(  AB31 ="x",AB31="補",AB31="婚",AB31="公",AB31="病",AB31="事",AB31="x"  ), $AP31 =""),"18放早走",  IF(  AND(  OR(  AA31 =""),OR(  AB31 ="x",AB31="補",AB31="婚",AB31="公",AB31="病",AB31="事",AB31="x榮*",AB31="榮",AB31="榮-22"  ), $AP31 =""),"18放",  IF(  AND(  OR(  AA31="當日退伍"  ),OR(  AB31="退伍",AB31="退", AB31=""  ), $AP31 =""),"當日退伍",  IF(AND(  OR(AA31="退",AA31="退伍" ), OR(AB31="退",AB31="退伍" ), $AP31 =""),"退伍","全日勤"  )  )  )  )  )  )  )  )  )  )  ),"")</f>
        <v>全日勤</v>
      </c>
      <c r="AB130" s="65" t="str">
        <f ca="1">IF(   (ROW(BN31)-1)&lt;=暫1!$B$2,           IF(  AND(  OR(  AB31="x",AB31="補"  ), OR(  AC31 ="x",AC31="補",AC31="x榮18-22",AC31="x公18-22",AC31="x榮22-08"  ), $AP31 =""),"全日休",  IF(  AND(  OR(  AB31="x",AB31="病"  ), OR(  AC31 ="病"  ), $AP31 =""),"病(事)假",  IF(  AND(  OR(  AB31="x",AB31="補"  ), OR(  AC31 ="補"  ), $AP31 =""),"補休",  IF(  AND(  OR(  AB31="x",AB31="喪"  ), OR(  AC31 ="喪"  ), $AP31 =""),"喪假",  IF(  AND(  OR(  AB31="x",AB31="婚",AB31="產"  ), OR(  AC31 ="婚",AC31="產"  ), $AP31 =""),"婚(產)假",  IF(  AND(  OR(  AB31="x",AB31="公"  ), OR(  AC31 ="公"  ), $AP31 =""),"公假",  IF(  AND(  OR(  AB31="x",AB31="補",AB31="婚",AB31="公",AB31="病",AB31="事",AB31="x榮18-22"  ),OR(AC31=""), $AP31 =""  ),"18收",  IF(  AND(  OR(  AB31 ="榮14-18",AB31 ="榮10-18",AB31 ="榮06-18",AB31 ="病14-18"  ),OR(  AC31 ="x",AC31="補",AC31="婚",AC31="公",AC31="病",AC31="事",AC31="x"  ), $AP31 =""),"18放早走",  IF(  AND(  OR(  AB31 =""),OR(  AC31 ="x",AC31="補",AC31="婚",AC31="公",AC31="病",AC31="事",AC31="x榮*",AC31="榮",AC31="榮-22"  ), $AP31 =""),"18放",  IF(  AND(  OR(  AB31="當日退伍"  ),OR(  AC31="退伍",AC31="退", AC31=""  ), $AP31 =""),"當日退伍",  IF(AND(  OR(AB31="退",AB31="退伍" ), OR(AC31="退",AC31="退伍" ), $AP31 =""),"退伍","全日勤"  )  )  )  )  )  )  )  )  )  )  ),"")</f>
        <v>全日勤</v>
      </c>
      <c r="AC130" s="65" t="str">
        <f ca="1">IF(   (ROW(BO31)-1)&lt;=暫1!$B$2,           IF(  AND(  OR(  AC31="x",AC31="補"  ), OR(  AD31 ="x",AD31="補",AD31="x榮18-22",AD31="x公18-22",AD31="x榮22-08"  ), $AP31 =""),"全日休",  IF(  AND(  OR(  AC31="x",AC31="病"  ), OR(  AD31 ="病"  ), $AP31 =""),"病(事)假",  IF(  AND(  OR(  AC31="x",AC31="補"  ), OR(  AD31 ="補"  ), $AP31 =""),"補休",  IF(  AND(  OR(  AC31="x",AC31="喪"  ), OR(  AD31 ="喪"  ), $AP31 =""),"喪假",  IF(  AND(  OR(  AC31="x",AC31="婚",AC31="產"  ), OR(  AD31 ="婚",AD31="產"  ), $AP31 =""),"婚(產)假",  IF(  AND(  OR(  AC31="x",AC31="公"  ), OR(  AD31 ="公"  ), $AP31 =""),"公假",  IF(  AND(  OR(  AC31="x",AC31="補",AC31="婚",AC31="公",AC31="病",AC31="事",AC31="x榮18-22"  ),OR(AD31=""), $AP31 =""  ),"18收",  IF(  AND(  OR(  AC31 ="榮14-18",AC31 ="榮10-18",AC31 ="榮06-18",AC31 ="病14-18"  ),OR(  AD31 ="x",AD31="補",AD31="婚",AD31="公",AD31="病",AD31="事",AD31="x"  ), $AP31 =""),"18放早走",  IF(  AND(  OR(  AC31 =""),OR(  AD31 ="x",AD31="補",AD31="婚",AD31="公",AD31="病",AD31="事",AD31="x榮*",AD31="榮",AD31="榮-22"  ), $AP31 =""),"18放",  IF(  AND(  OR(  AC31="當日退伍"  ),OR(  AD31="退伍",AD31="退", AD31=""  ), $AP31 =""),"當日退伍",  IF(AND(  OR(AC31="退",AC31="退伍" ), OR(AD31="退",AD31="退伍" ), $AP31 =""),"退伍","全日勤"  )  )  )  )  )  )  )  )  )  )  ),"")</f>
        <v>18放</v>
      </c>
      <c r="AD130" s="65" t="str">
        <f ca="1">IF(   (ROW(BP31)-1)&lt;=暫1!$B$2,           IF(  AND(  OR(  AD31="x",AD31="補"  ), OR(  AE31 ="x",AE31="補",AE31="x榮18-22",AE31="x公18-22",AE31="x榮22-08"  ), $AP31 =""),"全日休",  IF(  AND(  OR(  AD31="x",AD31="病"  ), OR(  AE31 ="病"  ), $AP31 =""),"病(事)假",  IF(  AND(  OR(  AD31="x",AD31="補"  ), OR(  AE31 ="補"  ), $AP31 =""),"補休",  IF(  AND(  OR(  AD31="x",AD31="喪"  ), OR(  AE31 ="喪"  ), $AP31 =""),"喪假",  IF(  AND(  OR(  AD31="x",AD31="婚",AD31="產"  ), OR(  AE31 ="婚",AE31="產"  ), $AP31 =""),"婚(產)假",  IF(  AND(  OR(  AD31="x",AD31="公"  ), OR(  AE31 ="公"  ), $AP31 =""),"公假",  IF(  AND(  OR(  AD31="x",AD31="補",AD31="婚",AD31="公",AD31="病",AD31="事",AD31="x榮18-22"  ),OR(AE31=""), $AP31 =""  ),"18收",  IF(  AND(  OR(  AD31 ="榮14-18",AD31 ="榮10-18",AD31 ="榮06-18",AD31 ="病14-18"  ),OR(  AE31 ="x",AE31="補",AE31="婚",AE31="公",AE31="病",AE31="事",AE31="x"  ), $AP31 =""),"18放早走",  IF(  AND(  OR(  AD31 =""),OR(  AE31 ="x",AE31="補",AE31="婚",AE31="公",AE31="病",AE31="事",AE31="x榮*",AE31="榮",AE31="榮-22"  ), $AP31 =""),"18放",  IF(  AND(  OR(  AD31="當日退伍"  ),OR(  AE31="退伍",AE31="退", AE31=""  ), $AP31 =""),"當日退伍",  IF(AND(  OR(AD31="退",AD31="退伍" ), OR(AE31="退",AE31="退伍" ), $AP31 =""),"退伍","全日勤"  )  )  )  )  )  )  )  )  )  )  ),"")</f>
        <v>全日休</v>
      </c>
      <c r="AE130" s="65" t="str">
        <f ca="1">IF(   (ROW(BQ31)-1)&lt;=暫1!$B$2,           IF(  AND(  OR(  AE31="x",AE31="補"  ), OR(  AF31 ="x",AF31="補",AF31="x榮18-22",AF31="x公18-22",AF31="x榮22-08"  ), $AP31 =""),"全日休",  IF(  AND(  OR(  AE31="x",AE31="病"  ), OR(  AF31 ="病"  ), $AP31 =""),"病(事)假",  IF(  AND(  OR(  AE31="x",AE31="補"  ), OR(  AF31 ="補"  ), $AP31 =""),"補休",  IF(  AND(  OR(  AE31="x",AE31="喪"  ), OR(  AF31 ="喪"  ), $AP31 =""),"喪假",  IF(  AND(  OR(  AE31="x",AE31="婚",AE31="產"  ), OR(  AF31 ="婚",AF31="產"  ), $AP31 =""),"婚(產)假",  IF(  AND(  OR(  AE31="x",AE31="公"  ), OR(  AF31 ="公"  ), $AP31 =""),"公假",  IF(  AND(  OR(  AE31="x",AE31="補",AE31="婚",AE31="公",AE31="病",AE31="事",AE31="x榮18-22"  ),OR(AF31=""), $AP31 =""  ),"18收",  IF(  AND(  OR(  AE31 ="榮14-18",AE31 ="榮10-18",AE31 ="榮06-18",AE31 ="病14-18"  ),OR(  AF31 ="x",AF31="補",AF31="婚",AF31="公",AF31="病",AF31="事",AF31="x"  ), $AP31 =""),"18放早走",  IF(  AND(  OR(  AE31 =""),OR(  AF31 ="x",AF31="補",AF31="婚",AF31="公",AF31="病",AF31="事",AF31="x榮*",AF31="榮",AF31="榮-22"  ), $AP31 =""),"18放",  IF(  AND(  OR(  AE31="當日退伍"  ),OR(  AF31="退伍",AF31="退", AF31=""  ), $AP31 =""),"當日退伍",  IF(AND(  OR(AE31="退",AE31="退伍" ), OR(AF31="退",AF31="退伍" ), $AP31 =""),"退伍","全日勤"  )  )  )  )  )  )  )  )  )  )  ),"")</f>
        <v>18收</v>
      </c>
      <c r="AF130" s="65" t="str">
        <f ca="1">IF(   (ROW(BR31)-1)&lt;=暫1!$B$2,           IF(  AND(  OR(  AF31="x",AF31="補"  ), OR(  AG31 ="x",AG31="補",AG31="x榮18-22",AG31="x公18-22",AG31="x榮22-08"  ), $AP31 =""),"全日休",  IF(  AND(  OR(  AF31="x",AF31="病"  ), OR(  AG31 ="病"  ), $AP31 =""),"病(事)假",  IF(  AND(  OR(  AF31="x",AF31="補"  ), OR(  AG31 ="補"  ), $AP31 =""),"補休",  IF(  AND(  OR(  AF31="x",AF31="喪"  ), OR(  AG31 ="喪"  ), $AP31 =""),"喪假",  IF(  AND(  OR(  AF31="x",AF31="婚",AF31="產"  ), OR(  AG31 ="婚",AG31="產"  ), $AP31 =""),"婚(產)假",  IF(  AND(  OR(  AF31="x",AF31="公"  ), OR(  AG31 ="公"  ), $AP31 =""),"公假",  IF(  AND(  OR(  AF31="x",AF31="補",AF31="婚",AF31="公",AF31="病",AF31="事",AF31="x榮18-22"  ),OR(AG31=""), $AP31 =""  ),"18收",  IF(  AND(  OR(  AF31 ="榮14-18",AF31 ="榮10-18",AF31 ="榮06-18",AF31 ="病14-18"  ),OR(  AG31 ="x",AG31="補",AG31="婚",AG31="公",AG31="病",AG31="事",AG31="x"  ), $AP31 =""),"18放早走",  IF(  AND(  OR(  AF31 =""),OR(  AG31 ="x",AG31="補",AG31="婚",AG31="公",AG31="病",AG31="事",AG31="x榮*",AG31="榮",AG31="榮-22"  ), $AP31 =""),"18放",  IF(  AND(  OR(  AF31="當日退伍"  ),OR(  AG31="退伍",AG31="退", AG31=""  ), $AP31 =""),"當日退伍",  IF(AND(  OR(AF31="退",AF31="退伍" ), OR(AG31="退",AG31="退伍" ), $AP31 =""),"退伍","全日勤"  )  )  )  )  )  )  )  )  )  )  ),"")</f>
        <v>全日勤</v>
      </c>
      <c r="AG130" s="65" t="str">
        <f ca="1">IF(   (ROW(BS31)-1)&lt;=暫1!$B$2,           IF(  AND(  OR(  AG31="x",AG31="補"  ), OR(  AH31 ="x",AH31="補",AH31="x榮18-22",AH31="x公18-22",AH31="x榮22-08"  ), $AP31 =""),"全日休",  IF(  AND(  OR(  AG31="x",AG31="病"  ), OR(  AH31 ="病"  ), $AP31 =""),"病(事)假",  IF(  AND(  OR(  AG31="x",AG31="補"  ), OR(  AH31 ="補"  ), $AP31 =""),"補休",  IF(  AND(  OR(  AG31="x",AG31="喪"  ), OR(  AH31 ="喪"  ), $AP31 =""),"喪假",  IF(  AND(  OR(  AG31="x",AG31="婚",AG31="產"  ), OR(  AH31 ="婚",AH31="產"  ), $AP31 =""),"婚(產)假",  IF(  AND(  OR(  AG31="x",AG31="公"  ), OR(  AH31 ="公"  ), $AP31 =""),"公假",  IF(  AND(  OR(  AG31="x",AG31="補",AG31="婚",AG31="公",AG31="病",AG31="事",AG31="x榮18-22"  ),OR(AH31=""), $AP31 =""  ),"18收",  IF(  AND(  OR(  AG31 ="榮14-18",AG31 ="榮10-18",AG31 ="榮06-18",AG31 ="病14-18"  ),OR(  AH31 ="x",AH31="補",AH31="婚",AH31="公",AH31="病",AH31="事",AH31="x"  ), $AP31 =""),"18放早走",  IF(  AND(  OR(  AG31 =""),OR(  AH31 ="x",AH31="補",AH31="婚",AH31="公",AH31="病",AH31="事",AH31="x榮*",AH31="榮",AH31="榮-22"  ), $AP31 =""),"18放",  IF(  AND(  OR(  AG31="當日退伍"  ),OR(  AH31="退伍",AH31="退", AH31=""  ), $AP31 =""),"當日退伍",  IF(AND(  OR(AG31="退",AG31="退伍" ), OR(AH31="退",AH31="退伍" ), $AP31 =""),"退伍","全日勤"  )  )  )  )  )  )  )  )  )  )  ),"")</f>
        <v>全日勤</v>
      </c>
      <c r="AH130" s="65"/>
      <c r="AI130" s="65"/>
      <c r="AJ130" s="65"/>
      <c r="AO130" s="75"/>
      <c r="AP130" s="62"/>
      <c r="AU130" s="62"/>
      <c r="AY130" s="62"/>
      <c r="AZ130" s="62"/>
      <c r="BA130" s="62"/>
    </row>
    <row r="131" spans="1:53" ht="25.5" customHeight="1">
      <c r="A131" s="65">
        <f t="shared" si="14"/>
        <v>31</v>
      </c>
      <c r="B131" s="65" t="str">
        <f t="shared" si="15"/>
        <v>廖武頎</v>
      </c>
      <c r="C131" s="65" t="str">
        <f ca="1">IF(   (ROW(AO32)-1)&lt;=暫1!$B$2,           IF(  AND(  OR(  C32="x",C32="補"  ), OR(  D32 ="x",D32="補",D32="x榮18-22",D32="x公18-22",D32="x榮22-08"  ), $AP32 =""),"全日休",  IF(  AND(  OR(  C32="x",C32="病"  ), OR(  D32 ="病"  ), $AP32 =""),"病(事)假",  IF(  AND(  OR(  C32="x",C32="補"  ), OR(  D32 ="補"  ), $AP32 =""),"補休",  IF(  AND(  OR(  C32="x",C32="喪"  ), OR(  D32 ="喪"  ), $AP32 =""),"喪假",  IF(  AND(  OR(  C32="x",C32="婚",C32="產"  ), OR(  D32 ="婚",D32="產"  ), $AP32 =""),"婚(產)假",  IF(  AND(  OR(  C32="x",C32="公"  ), OR(  D32 ="公"  ), $AP32 =""),"公假",  IF(  AND(  OR(  C32="x",C32="補",C32="婚",C32="公",C32="病",C32="事",C32="x榮18-22"  ),OR(D32=""), $AP32 =""  ),"18收",  IF(  AND(  OR(  C32 ="榮14-18",C32 ="榮10-18",C32 ="榮06-18",C32 ="病14-18"  ),OR(  D32 ="x",D32="補",D32="婚",D32="公",D32="病",D32="事",D32="x"  ), $AP32 =""),"18放早走",  IF(  AND(  OR(  C32 =""),OR(  D32 ="x",D32="補",D32="婚",D32="公",D32="病",D32="事",D32="x榮*",D32="榮",D32="榮-22"  ), $AP32 =""),"18放",  IF(  AND(  OR(  C32="當日退伍"  ),OR(  D32="退伍",D32="退", D32=""  ), $AP32 =""),"當日退伍",  IF(AND(  OR(C32="退",C32="退伍" ), OR(D32="退",D32="退伍" ), $AP32 =""),"退伍","全日勤"  )  )  )  )  )  )  )  )  )  )  ),"")</f>
        <v>18放</v>
      </c>
      <c r="D131" s="65" t="str">
        <f ca="1">IF(   (ROW(AP32)-1)&lt;=暫1!$B$2,           IF(  AND(  OR(  D32="x",D32="補"  ), OR(  E32 ="x",E32="補",E32="x榮18-22",E32="x公18-22",E32="x榮22-08"  ), $AP32 =""),"全日休",  IF(  AND(  OR(  D32="x",D32="病"  ), OR(  E32 ="病"  ), $AP32 =""),"病(事)假",  IF(  AND(  OR(  D32="x",D32="補"  ), OR(  E32 ="補"  ), $AP32 =""),"補休",  IF(  AND(  OR(  D32="x",D32="喪"  ), OR(  E32 ="喪"  ), $AP32 =""),"喪假",  IF(  AND(  OR(  D32="x",D32="婚",D32="產"  ), OR(  E32 ="婚",E32="產"  ), $AP32 =""),"婚(產)假",  IF(  AND(  OR(  D32="x",D32="公"  ), OR(  E32 ="公"  ), $AP32 =""),"公假",  IF(  AND(  OR(  D32="x",D32="補",D32="婚",D32="公",D32="病",D32="事",D32="x榮18-22"  ),OR(E32=""), $AP32 =""  ),"18收",  IF(  AND(  OR(  D32 ="榮14-18",D32 ="榮10-18",D32 ="榮06-18",D32 ="病14-18"  ),OR(  E32 ="x",E32="補",E32="婚",E32="公",E32="病",E32="事",E32="x"  ), $AP32 =""),"18放早走",  IF(  AND(  OR(  D32 =""),OR(  E32 ="x",E32="補",E32="婚",E32="公",E32="病",E32="事",E32="x榮*",E32="榮",E32="榮-22"  ), $AP32 =""),"18放",  IF(  AND(  OR(  D32="當日退伍"  ),OR(  E32="退伍",E32="退", E32=""  ), $AP32 =""),"當日退伍",  IF(AND(  OR(D32="退",D32="退伍" ), OR(E32="退",E32="退伍" ), $AP32 =""),"退伍","全日勤"  )  )  )  )  )  )  )  )  )  )  ),"")</f>
        <v>全日休</v>
      </c>
      <c r="E131" s="65" t="str">
        <f ca="1">IF(   (ROW(AQ32)-1)&lt;=暫1!$B$2,           IF(  AND(  OR(  E32="x",E32="補"  ), OR(  F32 ="x",F32="補",F32="x榮18-22",F32="x公18-22",F32="x榮22-08"  ), $AP32 =""),"全日休",  IF(  AND(  OR(  E32="x",E32="病"  ), OR(  F32 ="病"  ), $AP32 =""),"病(事)假",  IF(  AND(  OR(  E32="x",E32="補"  ), OR(  F32 ="補"  ), $AP32 =""),"補休",  IF(  AND(  OR(  E32="x",E32="喪"  ), OR(  F32 ="喪"  ), $AP32 =""),"喪假",  IF(  AND(  OR(  E32="x",E32="婚",E32="產"  ), OR(  F32 ="婚",F32="產"  ), $AP32 =""),"婚(產)假",  IF(  AND(  OR(  E32="x",E32="公"  ), OR(  F32 ="公"  ), $AP32 =""),"公假",  IF(  AND(  OR(  E32="x",E32="補",E32="婚",E32="公",E32="病",E32="事",E32="x榮18-22"  ),OR(F32=""), $AP32 =""  ),"18收",  IF(  AND(  OR(  E32 ="榮14-18",E32 ="榮10-18",E32 ="榮06-18",E32 ="病14-18"  ),OR(  F32 ="x",F32="補",F32="婚",F32="公",F32="病",F32="事",F32="x"  ), $AP32 =""),"18放早走",  IF(  AND(  OR(  E32 =""),OR(  F32 ="x",F32="補",F32="婚",F32="公",F32="病",F32="事",F32="x榮*",F32="榮",F32="榮-22"  ), $AP32 =""),"18放",  IF(  AND(  OR(  E32="當日退伍"  ),OR(  F32="退伍",F32="退", F32=""  ), $AP32 =""),"當日退伍",  IF(AND(  OR(E32="退",E32="退伍" ), OR(F32="退",F32="退伍" ), $AP32 =""),"退伍","全日勤"  )  )  )  )  )  )  )  )  )  )  ),"")</f>
        <v>18收</v>
      </c>
      <c r="F131" s="65" t="str">
        <f ca="1">IF(   (ROW(AR32)-1)&lt;=暫1!$B$2,           IF(  AND(  OR(  F32="x",F32="補"  ), OR(  G32 ="x",G32="補",G32="x榮18-22",G32="x公18-22",G32="x榮22-08"  ), $AP32 =""),"全日休",  IF(  AND(  OR(  F32="x",F32="病"  ), OR(  G32 ="病"  ), $AP32 =""),"病(事)假",  IF(  AND(  OR(  F32="x",F32="補"  ), OR(  G32 ="補"  ), $AP32 =""),"補休",  IF(  AND(  OR(  F32="x",F32="喪"  ), OR(  G32 ="喪"  ), $AP32 =""),"喪假",  IF(  AND(  OR(  F32="x",F32="婚",F32="產"  ), OR(  G32 ="婚",G32="產"  ), $AP32 =""),"婚(產)假",  IF(  AND(  OR(  F32="x",F32="公"  ), OR(  G32 ="公"  ), $AP32 =""),"公假",  IF(  AND(  OR(  F32="x",F32="補",F32="婚",F32="公",F32="病",F32="事",F32="x榮18-22"  ),OR(G32=""), $AP32 =""  ),"18收",  IF(  AND(  OR(  F32 ="榮14-18",F32 ="榮10-18",F32 ="榮06-18",F32 ="病14-18"  ),OR(  G32 ="x",G32="補",G32="婚",G32="公",G32="病",G32="事",G32="x"  ), $AP32 =""),"18放早走",  IF(  AND(  OR(  F32 =""),OR(  G32 ="x",G32="補",G32="婚",G32="公",G32="病",G32="事",G32="x榮*",G32="榮",G32="榮-22"  ), $AP32 =""),"18放",  IF(  AND(  OR(  F32="當日退伍"  ),OR(  G32="退伍",G32="退", G32=""  ), $AP32 =""),"當日退伍",  IF(AND(  OR(F32="退",F32="退伍" ), OR(G32="退",G32="退伍" ), $AP32 =""),"退伍","全日勤"  )  )  )  )  )  )  )  )  )  )  ),"")</f>
        <v>全日勤</v>
      </c>
      <c r="G131" s="65" t="str">
        <f ca="1">IF(   (ROW(AS32)-1)&lt;=暫1!$B$2,           IF(  AND(  OR(  G32="x",G32="補"  ), OR(  H32 ="x",H32="補",H32="x榮18-22",H32="x公18-22",H32="x榮22-08"  ), $AP32 =""),"全日休",  IF(  AND(  OR(  G32="x",G32="病"  ), OR(  H32 ="病"  ), $AP32 =""),"病(事)假",  IF(  AND(  OR(  G32="x",G32="補"  ), OR(  H32 ="補"  ), $AP32 =""),"補休",  IF(  AND(  OR(  G32="x",G32="喪"  ), OR(  H32 ="喪"  ), $AP32 =""),"喪假",  IF(  AND(  OR(  G32="x",G32="婚",G32="產"  ), OR(  H32 ="婚",H32="產"  ), $AP32 =""),"婚(產)假",  IF(  AND(  OR(  G32="x",G32="公"  ), OR(  H32 ="公"  ), $AP32 =""),"公假",  IF(  AND(  OR(  G32="x",G32="補",G32="婚",G32="公",G32="病",G32="事",G32="x榮18-22"  ),OR(H32=""), $AP32 =""  ),"18收",  IF(  AND(  OR(  G32 ="榮14-18",G32 ="榮10-18",G32 ="榮06-18",G32 ="病14-18"  ),OR(  H32 ="x",H32="補",H32="婚",H32="公",H32="病",H32="事",H32="x"  ), $AP32 =""),"18放早走",  IF(  AND(  OR(  G32 =""),OR(  H32 ="x",H32="補",H32="婚",H32="公",H32="病",H32="事",H32="x榮*",H32="榮",H32="榮-22"  ), $AP32 =""),"18放",  IF(  AND(  OR(  G32="當日退伍"  ),OR(  H32="退伍",H32="退", H32=""  ), $AP32 =""),"當日退伍",  IF(AND(  OR(G32="退",G32="退伍" ), OR(H32="退",H32="退伍" ), $AP32 =""),"退伍","全日勤"  )  )  )  )  )  )  )  )  )  )  ),"")</f>
        <v>全日勤</v>
      </c>
      <c r="H131" s="65" t="str">
        <f ca="1">IF(   (ROW(AT32)-1)&lt;=暫1!$B$2,           IF(  AND(  OR(  H32="x",H32="補"  ), OR(  I32 ="x",I32="補",I32="x榮18-22",I32="x公18-22",I32="x榮22-08"  ), $AP32 =""),"全日休",  IF(  AND(  OR(  H32="x",H32="病"  ), OR(  I32 ="病"  ), $AP32 =""),"病(事)假",  IF(  AND(  OR(  H32="x",H32="補"  ), OR(  I32 ="補"  ), $AP32 =""),"補休",  IF(  AND(  OR(  H32="x",H32="喪"  ), OR(  I32 ="喪"  ), $AP32 =""),"喪假",  IF(  AND(  OR(  H32="x",H32="婚",H32="產"  ), OR(  I32 ="婚",I32="產"  ), $AP32 =""),"婚(產)假",  IF(  AND(  OR(  H32="x",H32="公"  ), OR(  I32 ="公"  ), $AP32 =""),"公假",  IF(  AND(  OR(  H32="x",H32="補",H32="婚",H32="公",H32="病",H32="事",H32="x榮18-22"  ),OR(I32=""), $AP32 =""  ),"18收",  IF(  AND(  OR(  H32 ="榮14-18",H32 ="榮10-18",H32 ="榮06-18",H32 ="病14-18"  ),OR(  I32 ="x",I32="補",I32="婚",I32="公",I32="病",I32="事",I32="x"  ), $AP32 =""),"18放早走",  IF(  AND(  OR(  H32 =""),OR(  I32 ="x",I32="補",I32="婚",I32="公",I32="病",I32="事",I32="x榮*",I32="榮",I32="榮-22"  ), $AP32 =""),"18放",  IF(  AND(  OR(  H32="當日退伍"  ),OR(  I32="退伍",I32="退", I32=""  ), $AP32 =""),"當日退伍",  IF(AND(  OR(H32="退",H32="退伍" ), OR(I32="退",I32="退伍" ), $AP32 =""),"退伍","全日勤"  )  )  )  )  )  )  )  )  )  )  ),"")</f>
        <v>全日勤</v>
      </c>
      <c r="I131" s="65" t="str">
        <f ca="1">IF(   (ROW(AU32)-1)&lt;=暫1!$B$2,           IF(  AND(  OR(  I32="x",I32="補"  ), OR(  J32 ="x",J32="補",J32="x榮18-22",J32="x公18-22",J32="x榮22-08"  ), $AP32 =""),"全日休",  IF(  AND(  OR(  I32="x",I32="病"  ), OR(  J32 ="病"  ), $AP32 =""),"病(事)假",  IF(  AND(  OR(  I32="x",I32="補"  ), OR(  J32 ="補"  ), $AP32 =""),"補休",  IF(  AND(  OR(  I32="x",I32="喪"  ), OR(  J32 ="喪"  ), $AP32 =""),"喪假",  IF(  AND(  OR(  I32="x",I32="婚",I32="產"  ), OR(  J32 ="婚",J32="產"  ), $AP32 =""),"婚(產)假",  IF(  AND(  OR(  I32="x",I32="公"  ), OR(  J32 ="公"  ), $AP32 =""),"公假",  IF(  AND(  OR(  I32="x",I32="補",I32="婚",I32="公",I32="病",I32="事",I32="x榮18-22"  ),OR(J32=""), $AP32 =""  ),"18收",  IF(  AND(  OR(  I32 ="榮14-18",I32 ="榮10-18",I32 ="榮06-18",I32 ="病14-18"  ),OR(  J32 ="x",J32="補",J32="婚",J32="公",J32="病",J32="事",J32="x"  ), $AP32 =""),"18放早走",  IF(  AND(  OR(  I32 =""),OR(  J32 ="x",J32="補",J32="婚",J32="公",J32="病",J32="事",J32="x榮*",J32="榮",J32="榮-22"  ), $AP32 =""),"18放",  IF(  AND(  OR(  I32="當日退伍"  ),OR(  J32="退伍",J32="退", J32=""  ), $AP32 =""),"當日退伍",  IF(AND(  OR(I32="退",I32="退伍" ), OR(J32="退",J32="退伍" ), $AP32 =""),"退伍","全日勤"  )  )  )  )  )  )  )  )  )  )  ),"")</f>
        <v>全日勤</v>
      </c>
      <c r="J131" s="65" t="str">
        <f ca="1">IF(   (ROW(AV32)-1)&lt;=暫1!$B$2,           IF(  AND(  OR(  J32="x",J32="補"  ), OR(  K32 ="x",K32="補",K32="x榮18-22",K32="x公18-22",K32="x榮22-08"  ), $AP32 =""),"全日休",  IF(  AND(  OR(  J32="x",J32="病"  ), OR(  K32 ="病"  ), $AP32 =""),"病(事)假",  IF(  AND(  OR(  J32="x",J32="補"  ), OR(  K32 ="補"  ), $AP32 =""),"補休",  IF(  AND(  OR(  J32="x",J32="喪"  ), OR(  K32 ="喪"  ), $AP32 =""),"喪假",  IF(  AND(  OR(  J32="x",J32="婚",J32="產"  ), OR(  K32 ="婚",K32="產"  ), $AP32 =""),"婚(產)假",  IF(  AND(  OR(  J32="x",J32="公"  ), OR(  K32 ="公"  ), $AP32 =""),"公假",  IF(  AND(  OR(  J32="x",J32="補",J32="婚",J32="公",J32="病",J32="事",J32="x榮18-22"  ),OR(K32=""), $AP32 =""  ),"18收",  IF(  AND(  OR(  J32 ="榮14-18",J32 ="榮10-18",J32 ="榮06-18",J32 ="病14-18"  ),OR(  K32 ="x",K32="補",K32="婚",K32="公",K32="病",K32="事",K32="x"  ), $AP32 =""),"18放早走",  IF(  AND(  OR(  J32 =""),OR(  K32 ="x",K32="補",K32="婚",K32="公",K32="病",K32="事",K32="x榮*",K32="榮",K32="榮-22"  ), $AP32 =""),"18放",  IF(  AND(  OR(  J32="當日退伍"  ),OR(  K32="退伍",K32="退", K32=""  ), $AP32 =""),"當日退伍",  IF(AND(  OR(J32="退",J32="退伍" ), OR(K32="退",K32="退伍" ), $AP32 =""),"退伍","全日勤"  )  )  )  )  )  )  )  )  )  )  ),"")</f>
        <v>18放</v>
      </c>
      <c r="K131" s="65" t="str">
        <f ca="1">IF(   (ROW(AW32)-1)&lt;=暫1!$B$2,           IF(  AND(  OR(  K32="x",K32="補"  ), OR(  L32 ="x",L32="補",L32="x榮18-22",L32="x公18-22",L32="x榮22-08"  ), $AP32 =""),"全日休",  IF(  AND(  OR(  K32="x",K32="病"  ), OR(  L32 ="病"  ), $AP32 =""),"病(事)假",  IF(  AND(  OR(  K32="x",K32="補"  ), OR(  L32 ="補"  ), $AP32 =""),"補休",  IF(  AND(  OR(  K32="x",K32="喪"  ), OR(  L32 ="喪"  ), $AP32 =""),"喪假",  IF(  AND(  OR(  K32="x",K32="婚",K32="產"  ), OR(  L32 ="婚",L32="產"  ), $AP32 =""),"婚(產)假",  IF(  AND(  OR(  K32="x",K32="公"  ), OR(  L32 ="公"  ), $AP32 =""),"公假",  IF(  AND(  OR(  K32="x",K32="補",K32="婚",K32="公",K32="病",K32="事",K32="x榮18-22"  ),OR(L32=""), $AP32 =""  ),"18收",  IF(  AND(  OR(  K32 ="榮14-18",K32 ="榮10-18",K32 ="榮06-18",K32 ="病14-18"  ),OR(  L32 ="x",L32="補",L32="婚",L32="公",L32="病",L32="事",L32="x"  ), $AP32 =""),"18放早走",  IF(  AND(  OR(  K32 =""),OR(  L32 ="x",L32="補",L32="婚",L32="公",L32="病",L32="事",L32="x榮*",L32="榮",L32="榮-22"  ), $AP32 =""),"18放",  IF(  AND(  OR(  K32="當日退伍"  ),OR(  L32="退伍",L32="退", L32=""  ), $AP32 =""),"當日退伍",  IF(AND(  OR(K32="退",K32="退伍" ), OR(L32="退",L32="退伍" ), $AP32 =""),"退伍","全日勤"  )  )  )  )  )  )  )  )  )  )  ),"")</f>
        <v>全日休</v>
      </c>
      <c r="L131" s="65" t="str">
        <f ca="1">IF(   (ROW(AX32)-1)&lt;=暫1!$B$2,           IF(  AND(  OR(  L32="x",L32="補"  ), OR(  M32 ="x",M32="補",M32="x榮18-22",M32="x公18-22",M32="x榮22-08"  ), $AP32 =""),"全日休",  IF(  AND(  OR(  L32="x",L32="病"  ), OR(  M32 ="病"  ), $AP32 =""),"病(事)假",  IF(  AND(  OR(  L32="x",L32="補"  ), OR(  M32 ="補"  ), $AP32 =""),"補休",  IF(  AND(  OR(  L32="x",L32="喪"  ), OR(  M32 ="喪"  ), $AP32 =""),"喪假",  IF(  AND(  OR(  L32="x",L32="婚",L32="產"  ), OR(  M32 ="婚",M32="產"  ), $AP32 =""),"婚(產)假",  IF(  AND(  OR(  L32="x",L32="公"  ), OR(  M32 ="公"  ), $AP32 =""),"公假",  IF(  AND(  OR(  L32="x",L32="補",L32="婚",L32="公",L32="病",L32="事",L32="x榮18-22"  ),OR(M32=""), $AP32 =""  ),"18收",  IF(  AND(  OR(  L32 ="榮14-18",L32 ="榮10-18",L32 ="榮06-18",L32 ="病14-18"  ),OR(  M32 ="x",M32="補",M32="婚",M32="公",M32="病",M32="事",M32="x"  ), $AP32 =""),"18放早走",  IF(  AND(  OR(  L32 =""),OR(  M32 ="x",M32="補",M32="婚",M32="公",M32="病",M32="事",M32="x榮*",M32="榮",M32="榮-22"  ), $AP32 =""),"18放",  IF(  AND(  OR(  L32="當日退伍"  ),OR(  M32="退伍",M32="退", M32=""  ), $AP32 =""),"當日退伍",  IF(AND(  OR(L32="退",L32="退伍" ), OR(M32="退",M32="退伍" ), $AP32 =""),"退伍","全日勤"  )  )  )  )  )  )  )  )  )  )  ),"")</f>
        <v>18收</v>
      </c>
      <c r="M131" s="65" t="str">
        <f ca="1">IF(   (ROW(AY32)-1)&lt;=暫1!$B$2,           IF(  AND(  OR(  M32="x",M32="補"  ), OR(  N32 ="x",N32="補",N32="x榮18-22",N32="x公18-22",N32="x榮22-08"  ), $AP32 =""),"全日休",  IF(  AND(  OR(  M32="x",M32="病"  ), OR(  N32 ="病"  ), $AP32 =""),"病(事)假",  IF(  AND(  OR(  M32="x",M32="補"  ), OR(  N32 ="補"  ), $AP32 =""),"補休",  IF(  AND(  OR(  M32="x",M32="喪"  ), OR(  N32 ="喪"  ), $AP32 =""),"喪假",  IF(  AND(  OR(  M32="x",M32="婚",M32="產"  ), OR(  N32 ="婚",N32="產"  ), $AP32 =""),"婚(產)假",  IF(  AND(  OR(  M32="x",M32="公"  ), OR(  N32 ="公"  ), $AP32 =""),"公假",  IF(  AND(  OR(  M32="x",M32="補",M32="婚",M32="公",M32="病",M32="事",M32="x榮18-22"  ),OR(N32=""), $AP32 =""  ),"18收",  IF(  AND(  OR(  M32 ="榮14-18",M32 ="榮10-18",M32 ="榮06-18",M32 ="病14-18"  ),OR(  N32 ="x",N32="補",N32="婚",N32="公",N32="病",N32="事",N32="x"  ), $AP32 =""),"18放早走",  IF(  AND(  OR(  M32 =""),OR(  N32 ="x",N32="補",N32="婚",N32="公",N32="病",N32="事",N32="x榮*",N32="榮",N32="榮-22"  ), $AP32 =""),"18放",  IF(  AND(  OR(  M32="當日退伍"  ),OR(  N32="退伍",N32="退", N32=""  ), $AP32 =""),"當日退伍",  IF(AND(  OR(M32="退",M32="退伍" ), OR(N32="退",N32="退伍" ), $AP32 =""),"退伍","全日勤"  )  )  )  )  )  )  )  )  )  )  ),"")</f>
        <v>全日勤</v>
      </c>
      <c r="N131" s="65" t="str">
        <f ca="1">IF(   (ROW(AZ32)-1)&lt;=暫1!$B$2,           IF(  AND(  OR(  N32="x",N32="補"  ), OR(  O32 ="x",O32="補",O32="x榮18-22",O32="x公18-22",O32="x榮22-08"  ), $AP32 =""),"全日休",  IF(  AND(  OR(  N32="x",N32="病"  ), OR(  O32 ="病"  ), $AP32 =""),"病(事)假",  IF(  AND(  OR(  N32="x",N32="補"  ), OR(  O32 ="補"  ), $AP32 =""),"補休",  IF(  AND(  OR(  N32="x",N32="喪"  ), OR(  O32 ="喪"  ), $AP32 =""),"喪假",  IF(  AND(  OR(  N32="x",N32="婚",N32="產"  ), OR(  O32 ="婚",O32="產"  ), $AP32 =""),"婚(產)假",  IF(  AND(  OR(  N32="x",N32="公"  ), OR(  O32 ="公"  ), $AP32 =""),"公假",  IF(  AND(  OR(  N32="x",N32="補",N32="婚",N32="公",N32="病",N32="事",N32="x榮18-22"  ),OR(O32=""), $AP32 =""  ),"18收",  IF(  AND(  OR(  N32 ="榮14-18",N32 ="榮10-18",N32 ="榮06-18",N32 ="病14-18"  ),OR(  O32 ="x",O32="補",O32="婚",O32="公",O32="病",O32="事",O32="x"  ), $AP32 =""),"18放早走",  IF(  AND(  OR(  N32 =""),OR(  O32 ="x",O32="補",O32="婚",O32="公",O32="病",O32="事",O32="x榮*",O32="榮",O32="榮-22"  ), $AP32 =""),"18放",  IF(  AND(  OR(  N32="當日退伍"  ),OR(  O32="退伍",O32="退", O32=""  ), $AP32 =""),"當日退伍",  IF(AND(  OR(N32="退",N32="退伍" ), OR(O32="退",O32="退伍" ), $AP32 =""),"退伍","全日勤"  )  )  )  )  )  )  )  )  )  )  ),"")</f>
        <v>全日勤</v>
      </c>
      <c r="O131" s="65" t="str">
        <f ca="1">IF(   (ROW(BA32)-1)&lt;=暫1!$B$2,           IF(  AND(  OR(  O32="x",O32="補"  ), OR(  P32 ="x",P32="補",P32="x榮18-22",P32="x公18-22",P32="x榮22-08"  ), $AP32 =""),"全日休",  IF(  AND(  OR(  O32="x",O32="病"  ), OR(  P32 ="病"  ), $AP32 =""),"病(事)假",  IF(  AND(  OR(  O32="x",O32="補"  ), OR(  P32 ="補"  ), $AP32 =""),"補休",  IF(  AND(  OR(  O32="x",O32="喪"  ), OR(  P32 ="喪"  ), $AP32 =""),"喪假",  IF(  AND(  OR(  O32="x",O32="婚",O32="產"  ), OR(  P32 ="婚",P32="產"  ), $AP32 =""),"婚(產)假",  IF(  AND(  OR(  O32="x",O32="公"  ), OR(  P32 ="公"  ), $AP32 =""),"公假",  IF(  AND(  OR(  O32="x",O32="補",O32="婚",O32="公",O32="病",O32="事",O32="x榮18-22"  ),OR(P32=""), $AP32 =""  ),"18收",  IF(  AND(  OR(  O32 ="榮14-18",O32 ="榮10-18",O32 ="榮06-18",O32 ="病14-18"  ),OR(  P32 ="x",P32="補",P32="婚",P32="公",P32="病",P32="事",P32="x"  ), $AP32 =""),"18放早走",  IF(  AND(  OR(  O32 =""),OR(  P32 ="x",P32="補",P32="婚",P32="公",P32="病",P32="事",P32="x榮*",P32="榮",P32="榮-22"  ), $AP32 =""),"18放",  IF(  AND(  OR(  O32="當日退伍"  ),OR(  P32="退伍",P32="退", P32=""  ), $AP32 =""),"當日退伍",  IF(AND(  OR(O32="退",O32="退伍" ), OR(P32="退",P32="退伍" ), $AP32 =""),"退伍","全日勤"  )  )  )  )  )  )  )  )  )  )  ),"")</f>
        <v>全日勤</v>
      </c>
      <c r="P131" s="65" t="str">
        <f ca="1">IF(   (ROW(BB32)-1)&lt;=暫1!$B$2,           IF(  AND(  OR(  P32="x",P32="補"  ), OR(  Q32 ="x",Q32="補",Q32="x榮18-22",Q32="x公18-22",Q32="x榮22-08"  ), $AP32 =""),"全日休",  IF(  AND(  OR(  P32="x",P32="病"  ), OR(  Q32 ="病"  ), $AP32 =""),"病(事)假",  IF(  AND(  OR(  P32="x",P32="補"  ), OR(  Q32 ="補"  ), $AP32 =""),"補休",  IF(  AND(  OR(  P32="x",P32="喪"  ), OR(  Q32 ="喪"  ), $AP32 =""),"喪假",  IF(  AND(  OR(  P32="x",P32="婚",P32="產"  ), OR(  Q32 ="婚",Q32="產"  ), $AP32 =""),"婚(產)假",  IF(  AND(  OR(  P32="x",P32="公"  ), OR(  Q32 ="公"  ), $AP32 =""),"公假",  IF(  AND(  OR(  P32="x",P32="補",P32="婚",P32="公",P32="病",P32="事",P32="x榮18-22"  ),OR(Q32=""), $AP32 =""  ),"18收",  IF(  AND(  OR(  P32 ="榮14-18",P32 ="榮10-18",P32 ="榮06-18",P32 ="病14-18"  ),OR(  Q32 ="x",Q32="補",Q32="婚",Q32="公",Q32="病",Q32="事",Q32="x"  ), $AP32 =""),"18放早走",  IF(  AND(  OR(  P32 =""),OR(  Q32 ="x",Q32="補",Q32="婚",Q32="公",Q32="病",Q32="事",Q32="x榮*",Q32="榮",Q32="榮-22"  ), $AP32 =""),"18放",  IF(  AND(  OR(  P32="當日退伍"  ),OR(  Q32="退伍",Q32="退", Q32=""  ), $AP32 =""),"當日退伍",  IF(AND(  OR(P32="退",P32="退伍" ), OR(Q32="退",Q32="退伍" ), $AP32 =""),"退伍","全日勤"  )  )  )  )  )  )  )  )  )  )  ),"")</f>
        <v>全日勤</v>
      </c>
      <c r="Q131" s="65" t="str">
        <f ca="1">IF(   (ROW(BC32)-1)&lt;=暫1!$B$2,           IF(  AND(  OR(  Q32="x",Q32="補"  ), OR(  R32 ="x",R32="補",R32="x榮18-22",R32="x公18-22",R32="x榮22-08"  ), $AP32 =""),"全日休",  IF(  AND(  OR(  Q32="x",Q32="病"  ), OR(  R32 ="病"  ), $AP32 =""),"病(事)假",  IF(  AND(  OR(  Q32="x",Q32="補"  ), OR(  R32 ="補"  ), $AP32 =""),"補休",  IF(  AND(  OR(  Q32="x",Q32="喪"  ), OR(  R32 ="喪"  ), $AP32 =""),"喪假",  IF(  AND(  OR(  Q32="x",Q32="婚",Q32="產"  ), OR(  R32 ="婚",R32="產"  ), $AP32 =""),"婚(產)假",  IF(  AND(  OR(  Q32="x",Q32="公"  ), OR(  R32 ="公"  ), $AP32 =""),"公假",  IF(  AND(  OR(  Q32="x",Q32="補",Q32="婚",Q32="公",Q32="病",Q32="事",Q32="x榮18-22"  ),OR(R32=""), $AP32 =""  ),"18收",  IF(  AND(  OR(  Q32 ="榮14-18",Q32 ="榮10-18",Q32 ="榮06-18",Q32 ="病14-18"  ),OR(  R32 ="x",R32="補",R32="婚",R32="公",R32="病",R32="事",R32="x"  ), $AP32 =""),"18放早走",  IF(  AND(  OR(  Q32 =""),OR(  R32 ="x",R32="補",R32="婚",R32="公",R32="病",R32="事",R32="x榮*",R32="榮",R32="榮-22"  ), $AP32 =""),"18放",  IF(  AND(  OR(  Q32="當日退伍"  ),OR(  R32="退伍",R32="退", R32=""  ), $AP32 =""),"當日退伍",  IF(AND(  OR(Q32="退",Q32="退伍" ), OR(R32="退",R32="退伍" ), $AP32 =""),"退伍","全日勤"  )  )  )  )  )  )  )  )  )  )  ),"")</f>
        <v>全日勤</v>
      </c>
      <c r="R131" s="65" t="str">
        <f ca="1">IF(   (ROW(BD32)-1)&lt;=暫1!$B$2,           IF(  AND(  OR(  R32="x",R32="補"  ), OR(  S32 ="x",S32="補",S32="x榮18-22",S32="x公18-22",S32="x榮22-08"  ), $AP32 =""),"全日休",  IF(  AND(  OR(  R32="x",R32="病"  ), OR(  S32 ="病"  ), $AP32 =""),"病(事)假",  IF(  AND(  OR(  R32="x",R32="補"  ), OR(  S32 ="補"  ), $AP32 =""),"補休",  IF(  AND(  OR(  R32="x",R32="喪"  ), OR(  S32 ="喪"  ), $AP32 =""),"喪假",  IF(  AND(  OR(  R32="x",R32="婚",R32="產"  ), OR(  S32 ="婚",S32="產"  ), $AP32 =""),"婚(產)假",  IF(  AND(  OR(  R32="x",R32="公"  ), OR(  S32 ="公"  ), $AP32 =""),"公假",  IF(  AND(  OR(  R32="x",R32="補",R32="婚",R32="公",R32="病",R32="事",R32="x榮18-22"  ),OR(S32=""), $AP32 =""  ),"18收",  IF(  AND(  OR(  R32 ="榮14-18",R32 ="榮10-18",R32 ="榮06-18",R32 ="病14-18"  ),OR(  S32 ="x",S32="補",S32="婚",S32="公",S32="病",S32="事",S32="x"  ), $AP32 =""),"18放早走",  IF(  AND(  OR(  R32 =""),OR(  S32 ="x",S32="補",S32="婚",S32="公",S32="病",S32="事",S32="x榮*",S32="榮",S32="榮-22"  ), $AP32 =""),"18放",  IF(  AND(  OR(  R32="當日退伍"  ),OR(  S32="退伍",S32="退", S32=""  ), $AP32 =""),"當日退伍",  IF(AND(  OR(R32="退",R32="退伍" ), OR(S32="退",S32="退伍" ), $AP32 =""),"退伍","全日勤"  )  )  )  )  )  )  )  )  )  )  ),"")</f>
        <v>全日勤</v>
      </c>
      <c r="S131" s="65" t="str">
        <f ca="1">IF(   (ROW(BE32)-1)&lt;=暫1!$B$2,           IF(  AND(  OR(  S32="x",S32="補"  ), OR(  T32 ="x",T32="補",T32="x榮18-22",T32="x公18-22",T32="x榮22-08"  ), $AP32 =""),"全日休",  IF(  AND(  OR(  S32="x",S32="病"  ), OR(  T32 ="病"  ), $AP32 =""),"病(事)假",  IF(  AND(  OR(  S32="x",S32="補"  ), OR(  T32 ="補"  ), $AP32 =""),"補休",  IF(  AND(  OR(  S32="x",S32="喪"  ), OR(  T32 ="喪"  ), $AP32 =""),"喪假",  IF(  AND(  OR(  S32="x",S32="婚",S32="產"  ), OR(  T32 ="婚",T32="產"  ), $AP32 =""),"婚(產)假",  IF(  AND(  OR(  S32="x",S32="公"  ), OR(  T32 ="公"  ), $AP32 =""),"公假",  IF(  AND(  OR(  S32="x",S32="補",S32="婚",S32="公",S32="病",S32="事",S32="x榮18-22"  ),OR(T32=""), $AP32 =""  ),"18收",  IF(  AND(  OR(  S32 ="榮14-18",S32 ="榮10-18",S32 ="榮06-18",S32 ="病14-18"  ),OR(  T32 ="x",T32="補",T32="婚",T32="公",T32="病",T32="事",T32="x"  ), $AP32 =""),"18放早走",  IF(  AND(  OR(  S32 =""),OR(  T32 ="x",T32="補",T32="婚",T32="公",T32="病",T32="事",T32="x榮*",T32="榮",T32="榮-22"  ), $AP32 =""),"18放",  IF(  AND(  OR(  S32="當日退伍"  ),OR(  T32="退伍",T32="退", T32=""  ), $AP32 =""),"當日退伍",  IF(AND(  OR(S32="退",S32="退伍" ), OR(T32="退",T32="退伍" ), $AP32 =""),"退伍","全日勤"  )  )  )  )  )  )  )  )  )  )  ),"")</f>
        <v>18放</v>
      </c>
      <c r="T131" s="65" t="str">
        <f ca="1">IF(   (ROW(BF32)-1)&lt;=暫1!$B$2,           IF(  AND(  OR(  T32="x",T32="補"  ), OR(  U32 ="x",U32="補",U32="x榮18-22",U32="x公18-22",U32="x榮22-08"  ), $AP32 =""),"全日休",  IF(  AND(  OR(  T32="x",T32="病"  ), OR(  U32 ="病"  ), $AP32 =""),"病(事)假",  IF(  AND(  OR(  T32="x",T32="補"  ), OR(  U32 ="補"  ), $AP32 =""),"補休",  IF(  AND(  OR(  T32="x",T32="喪"  ), OR(  U32 ="喪"  ), $AP32 =""),"喪假",  IF(  AND(  OR(  T32="x",T32="婚",T32="產"  ), OR(  U32 ="婚",U32="產"  ), $AP32 =""),"婚(產)假",  IF(  AND(  OR(  T32="x",T32="公"  ), OR(  U32 ="公"  ), $AP32 =""),"公假",  IF(  AND(  OR(  T32="x",T32="補",T32="婚",T32="公",T32="病",T32="事",T32="x榮18-22"  ),OR(U32=""), $AP32 =""  ),"18收",  IF(  AND(  OR(  T32 ="榮14-18",T32 ="榮10-18",T32 ="榮06-18",T32 ="病14-18"  ),OR(  U32 ="x",U32="補",U32="婚",U32="公",U32="病",U32="事",U32="x"  ), $AP32 =""),"18放早走",  IF(  AND(  OR(  T32 =""),OR(  U32 ="x",U32="補",U32="婚",U32="公",U32="病",U32="事",U32="x榮*",U32="榮",U32="榮-22"  ), $AP32 =""),"18放",  IF(  AND(  OR(  T32="當日退伍"  ),OR(  U32="退伍",U32="退", U32=""  ), $AP32 =""),"當日退伍",  IF(AND(  OR(T32="退",T32="退伍" ), OR(U32="退",U32="退伍" ), $AP32 =""),"退伍","全日勤"  )  )  )  )  )  )  )  )  )  )  ),"")</f>
        <v>全日休</v>
      </c>
      <c r="U131" s="65" t="str">
        <f ca="1">IF(   (ROW(BG32)-1)&lt;=暫1!$B$2,           IF(  AND(  OR(  U32="x",U32="補"  ), OR(  V32 ="x",V32="補",V32="x榮18-22",V32="x公18-22",V32="x榮22-08"  ), $AP32 =""),"全日休",  IF(  AND(  OR(  U32="x",U32="病"  ), OR(  V32 ="病"  ), $AP32 =""),"病(事)假",  IF(  AND(  OR(  U32="x",U32="補"  ), OR(  V32 ="補"  ), $AP32 =""),"補休",  IF(  AND(  OR(  U32="x",U32="喪"  ), OR(  V32 ="喪"  ), $AP32 =""),"喪假",  IF(  AND(  OR(  U32="x",U32="婚",U32="產"  ), OR(  V32 ="婚",V32="產"  ), $AP32 =""),"婚(產)假",  IF(  AND(  OR(  U32="x",U32="公"  ), OR(  V32 ="公"  ), $AP32 =""),"公假",  IF(  AND(  OR(  U32="x",U32="補",U32="婚",U32="公",U32="病",U32="事",U32="x榮18-22"  ),OR(V32=""), $AP32 =""  ),"18收",  IF(  AND(  OR(  U32 ="榮14-18",U32 ="榮10-18",U32 ="榮06-18",U32 ="病14-18"  ),OR(  V32 ="x",V32="補",V32="婚",V32="公",V32="病",V32="事",V32="x"  ), $AP32 =""),"18放早走",  IF(  AND(  OR(  U32 =""),OR(  V32 ="x",V32="補",V32="婚",V32="公",V32="病",V32="事",V32="x榮*",V32="榮",V32="榮-22"  ), $AP32 =""),"18放",  IF(  AND(  OR(  U32="當日退伍"  ),OR(  V32="退伍",V32="退", V32=""  ), $AP32 =""),"當日退伍",  IF(AND(  OR(U32="退",U32="退伍" ), OR(V32="退",V32="退伍" ), $AP32 =""),"退伍","全日勤"  )  )  )  )  )  )  )  )  )  )  ),"")</f>
        <v>全日休</v>
      </c>
      <c r="V131" s="65" t="str">
        <f ca="1">IF(   (ROW(BH32)-1)&lt;=暫1!$B$2,           IF(  AND(  OR(  V32="x",V32="補"  ), OR(  W32 ="x",W32="補",W32="x榮18-22",W32="x公18-22",W32="x榮22-08"  ), $AP32 =""),"全日休",  IF(  AND(  OR(  V32="x",V32="病"  ), OR(  W32 ="病"  ), $AP32 =""),"病(事)假",  IF(  AND(  OR(  V32="x",V32="補"  ), OR(  W32 ="補"  ), $AP32 =""),"補休",  IF(  AND(  OR(  V32="x",V32="喪"  ), OR(  W32 ="喪"  ), $AP32 =""),"喪假",  IF(  AND(  OR(  V32="x",V32="婚",V32="產"  ), OR(  W32 ="婚",W32="產"  ), $AP32 =""),"婚(產)假",  IF(  AND(  OR(  V32="x",V32="公"  ), OR(  W32 ="公"  ), $AP32 =""),"公假",  IF(  AND(  OR(  V32="x",V32="補",V32="婚",V32="公",V32="病",V32="事",V32="x榮18-22"  ),OR(W32=""), $AP32 =""  ),"18收",  IF(  AND(  OR(  V32 ="榮14-18",V32 ="榮10-18",V32 ="榮06-18",V32 ="病14-18"  ),OR(  W32 ="x",W32="補",W32="婚",W32="公",W32="病",W32="事",W32="x"  ), $AP32 =""),"18放早走",  IF(  AND(  OR(  V32 =""),OR(  W32 ="x",W32="補",W32="婚",W32="公",W32="病",W32="事",W32="x榮*",W32="榮",W32="榮-22"  ), $AP32 =""),"18放",  IF(  AND(  OR(  V32="當日退伍"  ),OR(  W32="退伍",W32="退", W32=""  ), $AP32 =""),"當日退伍",  IF(AND(  OR(V32="退",V32="退伍" ), OR(W32="退",W32="退伍" ), $AP32 =""),"退伍","全日勤"  )  )  )  )  )  )  )  )  )  )  ),"")</f>
        <v>18收</v>
      </c>
      <c r="W131" s="65" t="str">
        <f ca="1">IF(   (ROW(BI32)-1)&lt;=暫1!$B$2,           IF(  AND(  OR(  W32="x",W32="補"  ), OR(  X32 ="x",X32="補",X32="x榮18-22",X32="x公18-22",X32="x榮22-08"  ), $AP32 =""),"全日休",  IF(  AND(  OR(  W32="x",W32="病"  ), OR(  X32 ="病"  ), $AP32 =""),"病(事)假",  IF(  AND(  OR(  W32="x",W32="補"  ), OR(  X32 ="補"  ), $AP32 =""),"補休",  IF(  AND(  OR(  W32="x",W32="喪"  ), OR(  X32 ="喪"  ), $AP32 =""),"喪假",  IF(  AND(  OR(  W32="x",W32="婚",W32="產"  ), OR(  X32 ="婚",X32="產"  ), $AP32 =""),"婚(產)假",  IF(  AND(  OR(  W32="x",W32="公"  ), OR(  X32 ="公"  ), $AP32 =""),"公假",  IF(  AND(  OR(  W32="x",W32="補",W32="婚",W32="公",W32="病",W32="事",W32="x榮18-22"  ),OR(X32=""), $AP32 =""  ),"18收",  IF(  AND(  OR(  W32 ="榮14-18",W32 ="榮10-18",W32 ="榮06-18",W32 ="病14-18"  ),OR(  X32 ="x",X32="補",X32="婚",X32="公",X32="病",X32="事",X32="x"  ), $AP32 =""),"18放早走",  IF(  AND(  OR(  W32 =""),OR(  X32 ="x",X32="補",X32="婚",X32="公",X32="病",X32="事",X32="x榮*",X32="榮",X32="榮-22"  ), $AP32 =""),"18放",  IF(  AND(  OR(  W32="當日退伍"  ),OR(  X32="退伍",X32="退", X32=""  ), $AP32 =""),"當日退伍",  IF(AND(  OR(W32="退",W32="退伍" ), OR(X32="退",X32="退伍" ), $AP32 =""),"退伍","全日勤"  )  )  )  )  )  )  )  )  )  )  ),"")</f>
        <v>全日勤</v>
      </c>
      <c r="X131" s="65" t="str">
        <f ca="1">IF(   (ROW(BJ32)-1)&lt;=暫1!$B$2,           IF(  AND(  OR(  X32="x",X32="補"  ), OR(  Y32 ="x",Y32="補",Y32="x榮18-22",Y32="x公18-22",Y32="x榮22-08"  ), $AP32 =""),"全日休",  IF(  AND(  OR(  X32="x",X32="病"  ), OR(  Y32 ="病"  ), $AP32 =""),"病(事)假",  IF(  AND(  OR(  X32="x",X32="補"  ), OR(  Y32 ="補"  ), $AP32 =""),"補休",  IF(  AND(  OR(  X32="x",X32="喪"  ), OR(  Y32 ="喪"  ), $AP32 =""),"喪假",  IF(  AND(  OR(  X32="x",X32="婚",X32="產"  ), OR(  Y32 ="婚",Y32="產"  ), $AP32 =""),"婚(產)假",  IF(  AND(  OR(  X32="x",X32="公"  ), OR(  Y32 ="公"  ), $AP32 =""),"公假",  IF(  AND(  OR(  X32="x",X32="補",X32="婚",X32="公",X32="病",X32="事",X32="x榮18-22"  ),OR(Y32=""), $AP32 =""  ),"18收",  IF(  AND(  OR(  X32 ="榮14-18",X32 ="榮10-18",X32 ="榮06-18",X32 ="病14-18"  ),OR(  Y32 ="x",Y32="補",Y32="婚",Y32="公",Y32="病",Y32="事",Y32="x"  ), $AP32 =""),"18放早走",  IF(  AND(  OR(  X32 =""),OR(  Y32 ="x",Y32="補",Y32="婚",Y32="公",Y32="病",Y32="事",Y32="x榮*",Y32="榮",Y32="榮-22"  ), $AP32 =""),"18放",  IF(  AND(  OR(  X32="當日退伍"  ),OR(  Y32="退伍",Y32="退", Y32=""  ), $AP32 =""),"當日退伍",  IF(AND(  OR(X32="退",X32="退伍" ), OR(Y32="退",Y32="退伍" ), $AP32 =""),"退伍","全日勤"  )  )  )  )  )  )  )  )  )  )  ),"")</f>
        <v>全日勤</v>
      </c>
      <c r="Y131" s="65" t="str">
        <f ca="1">IF(   (ROW(BK32)-1)&lt;=暫1!$B$2,           IF(  AND(  OR(  Y32="x",Y32="補"  ), OR(  Z32 ="x",Z32="補",Z32="x榮18-22",Z32="x公18-22",Z32="x榮22-08"  ), $AP32 =""),"全日休",  IF(  AND(  OR(  Y32="x",Y32="病"  ), OR(  Z32 ="病"  ), $AP32 =""),"病(事)假",  IF(  AND(  OR(  Y32="x",Y32="補"  ), OR(  Z32 ="補"  ), $AP32 =""),"補休",  IF(  AND(  OR(  Y32="x",Y32="喪"  ), OR(  Z32 ="喪"  ), $AP32 =""),"喪假",  IF(  AND(  OR(  Y32="x",Y32="婚",Y32="產"  ), OR(  Z32 ="婚",Z32="產"  ), $AP32 =""),"婚(產)假",  IF(  AND(  OR(  Y32="x",Y32="公"  ), OR(  Z32 ="公"  ), $AP32 =""),"公假",  IF(  AND(  OR(  Y32="x",Y32="補",Y32="婚",Y32="公",Y32="病",Y32="事",Y32="x榮18-22"  ),OR(Z32=""), $AP32 =""  ),"18收",  IF(  AND(  OR(  Y32 ="榮14-18",Y32 ="榮10-18",Y32 ="榮06-18",Y32 ="病14-18"  ),OR(  Z32 ="x",Z32="補",Z32="婚",Z32="公",Z32="病",Z32="事",Z32="x"  ), $AP32 =""),"18放早走",  IF(  AND(  OR(  Y32 =""),OR(  Z32 ="x",Z32="補",Z32="婚",Z32="公",Z32="病",Z32="事",Z32="x榮*",Z32="榮",Z32="榮-22"  ), $AP32 =""),"18放",  IF(  AND(  OR(  Y32="當日退伍"  ),OR(  Z32="退伍",Z32="退", Z32=""  ), $AP32 =""),"當日退伍",  IF(AND(  OR(Y32="退",Y32="退伍" ), OR(Z32="退",Z32="退伍" ), $AP32 =""),"退伍","全日勤"  )  )  )  )  )  )  )  )  )  )  ),"")</f>
        <v>全日勤</v>
      </c>
      <c r="Z131" s="65" t="str">
        <f ca="1">IF(   (ROW(BL32)-1)&lt;=暫1!$B$2,           IF(  AND(  OR(  Z32="x",Z32="補"  ), OR(  AA32 ="x",AA32="補",AA32="x榮18-22",AA32="x公18-22",AA32="x榮22-08"  ), $AP32 =""),"全日休",  IF(  AND(  OR(  Z32="x",Z32="病"  ), OR(  AA32 ="病"  ), $AP32 =""),"病(事)假",  IF(  AND(  OR(  Z32="x",Z32="補"  ), OR(  AA32 ="補"  ), $AP32 =""),"補休",  IF(  AND(  OR(  Z32="x",Z32="喪"  ), OR(  AA32 ="喪"  ), $AP32 =""),"喪假",  IF(  AND(  OR(  Z32="x",Z32="婚",Z32="產"  ), OR(  AA32 ="婚",AA32="產"  ), $AP32 =""),"婚(產)假",  IF(  AND(  OR(  Z32="x",Z32="公"  ), OR(  AA32 ="公"  ), $AP32 =""),"公假",  IF(  AND(  OR(  Z32="x",Z32="補",Z32="婚",Z32="公",Z32="病",Z32="事",Z32="x榮18-22"  ),OR(AA32=""), $AP32 =""  ),"18收",  IF(  AND(  OR(  Z32 ="榮14-18",Z32 ="榮10-18",Z32 ="榮06-18",Z32 ="病14-18"  ),OR(  AA32 ="x",AA32="補",AA32="婚",AA32="公",AA32="病",AA32="事",AA32="x"  ), $AP32 =""),"18放早走",  IF(  AND(  OR(  Z32 =""),OR(  AA32 ="x",AA32="補",AA32="婚",AA32="公",AA32="病",AA32="事",AA32="x榮*",AA32="榮",AA32="榮-22"  ), $AP32 =""),"18放",  IF(  AND(  OR(  Z32="當日退伍"  ),OR(  AA32="退伍",AA32="退", AA32=""  ), $AP32 =""),"當日退伍",  IF(AND(  OR(Z32="退",Z32="退伍" ), OR(AA32="退",AA32="退伍" ), $AP32 =""),"退伍","全日勤"  )  )  )  )  )  )  )  )  )  )  ),"")</f>
        <v>全日勤</v>
      </c>
      <c r="AA131" s="65" t="str">
        <f ca="1">IF(   (ROW(BM32)-1)&lt;=暫1!$B$2,           IF(  AND(  OR(  AA32="x",AA32="補"  ), OR(  AB32 ="x",AB32="補",AB32="x榮18-22",AB32="x公18-22",AB32="x榮22-08"  ), $AP32 =""),"全日休",  IF(  AND(  OR(  AA32="x",AA32="病"  ), OR(  AB32 ="病"  ), $AP32 =""),"病(事)假",  IF(  AND(  OR(  AA32="x",AA32="補"  ), OR(  AB32 ="補"  ), $AP32 =""),"補休",  IF(  AND(  OR(  AA32="x",AA32="喪"  ), OR(  AB32 ="喪"  ), $AP32 =""),"喪假",  IF(  AND(  OR(  AA32="x",AA32="婚",AA32="產"  ), OR(  AB32 ="婚",AB32="產"  ), $AP32 =""),"婚(產)假",  IF(  AND(  OR(  AA32="x",AA32="公"  ), OR(  AB32 ="公"  ), $AP32 =""),"公假",  IF(  AND(  OR(  AA32="x",AA32="補",AA32="婚",AA32="公",AA32="病",AA32="事",AA32="x榮18-22"  ),OR(AB32=""), $AP32 =""  ),"18收",  IF(  AND(  OR(  AA32 ="榮14-18",AA32 ="榮10-18",AA32 ="榮06-18",AA32 ="病14-18"  ),OR(  AB32 ="x",AB32="補",AB32="婚",AB32="公",AB32="病",AB32="事",AB32="x"  ), $AP32 =""),"18放早走",  IF(  AND(  OR(  AA32 =""),OR(  AB32 ="x",AB32="補",AB32="婚",AB32="公",AB32="病",AB32="事",AB32="x榮*",AB32="榮",AB32="榮-22"  ), $AP32 =""),"18放",  IF(  AND(  OR(  AA32="當日退伍"  ),OR(  AB32="退伍",AB32="退", AB32=""  ), $AP32 =""),"當日退伍",  IF(AND(  OR(AA32="退",AA32="退伍" ), OR(AB32="退",AB32="退伍" ), $AP32 =""),"退伍","全日勤"  )  )  )  )  )  )  )  )  )  )  ),"")</f>
        <v>全日勤</v>
      </c>
      <c r="AB131" s="65" t="str">
        <f ca="1">IF(   (ROW(BN32)-1)&lt;=暫1!$B$2,           IF(  AND(  OR(  AB32="x",AB32="補"  ), OR(  AC32 ="x",AC32="補",AC32="x榮18-22",AC32="x公18-22",AC32="x榮22-08"  ), $AP32 =""),"全日休",  IF(  AND(  OR(  AB32="x",AB32="病"  ), OR(  AC32 ="病"  ), $AP32 =""),"病(事)假",  IF(  AND(  OR(  AB32="x",AB32="補"  ), OR(  AC32 ="補"  ), $AP32 =""),"補休",  IF(  AND(  OR(  AB32="x",AB32="喪"  ), OR(  AC32 ="喪"  ), $AP32 =""),"喪假",  IF(  AND(  OR(  AB32="x",AB32="婚",AB32="產"  ), OR(  AC32 ="婚",AC32="產"  ), $AP32 =""),"婚(產)假",  IF(  AND(  OR(  AB32="x",AB32="公"  ), OR(  AC32 ="公"  ), $AP32 =""),"公假",  IF(  AND(  OR(  AB32="x",AB32="補",AB32="婚",AB32="公",AB32="病",AB32="事",AB32="x榮18-22"  ),OR(AC32=""), $AP32 =""  ),"18收",  IF(  AND(  OR(  AB32 ="榮14-18",AB32 ="榮10-18",AB32 ="榮06-18",AB32 ="病14-18"  ),OR(  AC32 ="x",AC32="補",AC32="婚",AC32="公",AC32="病",AC32="事",AC32="x"  ), $AP32 =""),"18放早走",  IF(  AND(  OR(  AB32 =""),OR(  AC32 ="x",AC32="補",AC32="婚",AC32="公",AC32="病",AC32="事",AC32="x榮*",AC32="榮",AC32="榮-22"  ), $AP32 =""),"18放",  IF(  AND(  OR(  AB32="當日退伍"  ),OR(  AC32="退伍",AC32="退", AC32=""  ), $AP32 =""),"當日退伍",  IF(AND(  OR(AB32="退",AB32="退伍" ), OR(AC32="退",AC32="退伍" ), $AP32 =""),"退伍","全日勤"  )  )  )  )  )  )  )  )  )  )  ),"")</f>
        <v>18放</v>
      </c>
      <c r="AC131" s="65" t="str">
        <f ca="1">IF(   (ROW(BO32)-1)&lt;=暫1!$B$2,           IF(  AND(  OR(  AC32="x",AC32="補"  ), OR(  AD32 ="x",AD32="補",AD32="x榮18-22",AD32="x公18-22",AD32="x榮22-08"  ), $AP32 =""),"全日休",  IF(  AND(  OR(  AC32="x",AC32="病"  ), OR(  AD32 ="病"  ), $AP32 =""),"病(事)假",  IF(  AND(  OR(  AC32="x",AC32="補"  ), OR(  AD32 ="補"  ), $AP32 =""),"補休",  IF(  AND(  OR(  AC32="x",AC32="喪"  ), OR(  AD32 ="喪"  ), $AP32 =""),"喪假",  IF(  AND(  OR(  AC32="x",AC32="婚",AC32="產"  ), OR(  AD32 ="婚",AD32="產"  ), $AP32 =""),"婚(產)假",  IF(  AND(  OR(  AC32="x",AC32="公"  ), OR(  AD32 ="公"  ), $AP32 =""),"公假",  IF(  AND(  OR(  AC32="x",AC32="補",AC32="婚",AC32="公",AC32="病",AC32="事",AC32="x榮18-22"  ),OR(AD32=""), $AP32 =""  ),"18收",  IF(  AND(  OR(  AC32 ="榮14-18",AC32 ="榮10-18",AC32 ="榮06-18",AC32 ="病14-18"  ),OR(  AD32 ="x",AD32="補",AD32="婚",AD32="公",AD32="病",AD32="事",AD32="x"  ), $AP32 =""),"18放早走",  IF(  AND(  OR(  AC32 =""),OR(  AD32 ="x",AD32="補",AD32="婚",AD32="公",AD32="病",AD32="事",AD32="x榮*",AD32="榮",AD32="榮-22"  ), $AP32 =""),"18放",  IF(  AND(  OR(  AC32="當日退伍"  ),OR(  AD32="退伍",AD32="退", AD32=""  ), $AP32 =""),"當日退伍",  IF(AND(  OR(AC32="退",AC32="退伍" ), OR(AD32="退",AD32="退伍" ), $AP32 =""),"退伍","全日勤"  )  )  )  )  )  )  )  )  )  )  ),"")</f>
        <v>全日休</v>
      </c>
      <c r="AD131" s="65" t="str">
        <f ca="1">IF(   (ROW(BP32)-1)&lt;=暫1!$B$2,           IF(  AND(  OR(  AD32="x",AD32="補"  ), OR(  AE32 ="x",AE32="補",AE32="x榮18-22",AE32="x公18-22",AE32="x榮22-08"  ), $AP32 =""),"全日休",  IF(  AND(  OR(  AD32="x",AD32="病"  ), OR(  AE32 ="病"  ), $AP32 =""),"病(事)假",  IF(  AND(  OR(  AD32="x",AD32="補"  ), OR(  AE32 ="補"  ), $AP32 =""),"補休",  IF(  AND(  OR(  AD32="x",AD32="喪"  ), OR(  AE32 ="喪"  ), $AP32 =""),"喪假",  IF(  AND(  OR(  AD32="x",AD32="婚",AD32="產"  ), OR(  AE32 ="婚",AE32="產"  ), $AP32 =""),"婚(產)假",  IF(  AND(  OR(  AD32="x",AD32="公"  ), OR(  AE32 ="公"  ), $AP32 =""),"公假",  IF(  AND(  OR(  AD32="x",AD32="補",AD32="婚",AD32="公",AD32="病",AD32="事",AD32="x榮18-22"  ),OR(AE32=""), $AP32 =""  ),"18收",  IF(  AND(  OR(  AD32 ="榮14-18",AD32 ="榮10-18",AD32 ="榮06-18",AD32 ="病14-18"  ),OR(  AE32 ="x",AE32="補",AE32="婚",AE32="公",AE32="病",AE32="事",AE32="x"  ), $AP32 =""),"18放早走",  IF(  AND(  OR(  AD32 =""),OR(  AE32 ="x",AE32="補",AE32="婚",AE32="公",AE32="病",AE32="事",AE32="x榮*",AE32="榮",AE32="榮-22"  ), $AP32 =""),"18放",  IF(  AND(  OR(  AD32="當日退伍"  ),OR(  AE32="退伍",AE32="退", AE32=""  ), $AP32 =""),"當日退伍",  IF(AND(  OR(AD32="退",AD32="退伍" ), OR(AE32="退",AE32="退伍" ), $AP32 =""),"退伍","全日勤"  )  )  )  )  )  )  )  )  )  )  ),"")</f>
        <v>18收</v>
      </c>
      <c r="AE131" s="65" t="str">
        <f ca="1">IF(   (ROW(BQ32)-1)&lt;=暫1!$B$2,           IF(  AND(  OR(  AE32="x",AE32="補"  ), OR(  AF32 ="x",AF32="補",AF32="x榮18-22",AF32="x公18-22",AF32="x榮22-08"  ), $AP32 =""),"全日休",  IF(  AND(  OR(  AE32="x",AE32="病"  ), OR(  AF32 ="病"  ), $AP32 =""),"病(事)假",  IF(  AND(  OR(  AE32="x",AE32="補"  ), OR(  AF32 ="補"  ), $AP32 =""),"補休",  IF(  AND(  OR(  AE32="x",AE32="喪"  ), OR(  AF32 ="喪"  ), $AP32 =""),"喪假",  IF(  AND(  OR(  AE32="x",AE32="婚",AE32="產"  ), OR(  AF32 ="婚",AF32="產"  ), $AP32 =""),"婚(產)假",  IF(  AND(  OR(  AE32="x",AE32="公"  ), OR(  AF32 ="公"  ), $AP32 =""),"公假",  IF(  AND(  OR(  AE32="x",AE32="補",AE32="婚",AE32="公",AE32="病",AE32="事",AE32="x榮18-22"  ),OR(AF32=""), $AP32 =""  ),"18收",  IF(  AND(  OR(  AE32 ="榮14-18",AE32 ="榮10-18",AE32 ="榮06-18",AE32 ="病14-18"  ),OR(  AF32 ="x",AF32="補",AF32="婚",AF32="公",AF32="病",AF32="事",AF32="x"  ), $AP32 =""),"18放早走",  IF(  AND(  OR(  AE32 =""),OR(  AF32 ="x",AF32="補",AF32="婚",AF32="公",AF32="病",AF32="事",AF32="x榮*",AF32="榮",AF32="榮-22"  ), $AP32 =""),"18放",  IF(  AND(  OR(  AE32="當日退伍"  ),OR(  AF32="退伍",AF32="退", AF32=""  ), $AP32 =""),"當日退伍",  IF(AND(  OR(AE32="退",AE32="退伍" ), OR(AF32="退",AF32="退伍" ), $AP32 =""),"退伍","全日勤"  )  )  )  )  )  )  )  )  )  )  ),"")</f>
        <v>全日勤</v>
      </c>
      <c r="AF131" s="65" t="str">
        <f ca="1">IF(   (ROW(BR32)-1)&lt;=暫1!$B$2,           IF(  AND(  OR(  AF32="x",AF32="補"  ), OR(  AG32 ="x",AG32="補",AG32="x榮18-22",AG32="x公18-22",AG32="x榮22-08"  ), $AP32 =""),"全日休",  IF(  AND(  OR(  AF32="x",AF32="病"  ), OR(  AG32 ="病"  ), $AP32 =""),"病(事)假",  IF(  AND(  OR(  AF32="x",AF32="補"  ), OR(  AG32 ="補"  ), $AP32 =""),"補休",  IF(  AND(  OR(  AF32="x",AF32="喪"  ), OR(  AG32 ="喪"  ), $AP32 =""),"喪假",  IF(  AND(  OR(  AF32="x",AF32="婚",AF32="產"  ), OR(  AG32 ="婚",AG32="產"  ), $AP32 =""),"婚(產)假",  IF(  AND(  OR(  AF32="x",AF32="公"  ), OR(  AG32 ="公"  ), $AP32 =""),"公假",  IF(  AND(  OR(  AF32="x",AF32="補",AF32="婚",AF32="公",AF32="病",AF32="事",AF32="x榮18-22"  ),OR(AG32=""), $AP32 =""  ),"18收",  IF(  AND(  OR(  AF32 ="榮14-18",AF32 ="榮10-18",AF32 ="榮06-18",AF32 ="病14-18"  ),OR(  AG32 ="x",AG32="補",AG32="婚",AG32="公",AG32="病",AG32="事",AG32="x"  ), $AP32 =""),"18放早走",  IF(  AND(  OR(  AF32 =""),OR(  AG32 ="x",AG32="補",AG32="婚",AG32="公",AG32="病",AG32="事",AG32="x榮*",AG32="榮",AG32="榮-22"  ), $AP32 =""),"18放",  IF(  AND(  OR(  AF32="當日退伍"  ),OR(  AG32="退伍",AG32="退", AG32=""  ), $AP32 =""),"當日退伍",  IF(AND(  OR(AF32="退",AF32="退伍" ), OR(AG32="退",AG32="退伍" ), $AP32 =""),"退伍","全日勤"  )  )  )  )  )  )  )  )  )  )  ),"")</f>
        <v>全日勤</v>
      </c>
      <c r="AG131" s="65" t="str">
        <f ca="1">IF(   (ROW(BS32)-1)&lt;=暫1!$B$2,           IF(  AND(  OR(  AG32="x",AG32="補"  ), OR(  AH32 ="x",AH32="補",AH32="x榮18-22",AH32="x公18-22",AH32="x榮22-08"  ), $AP32 =""),"全日休",  IF(  AND(  OR(  AG32="x",AG32="病"  ), OR(  AH32 ="病"  ), $AP32 =""),"病(事)假",  IF(  AND(  OR(  AG32="x",AG32="補"  ), OR(  AH32 ="補"  ), $AP32 =""),"補休",  IF(  AND(  OR(  AG32="x",AG32="喪"  ), OR(  AH32 ="喪"  ), $AP32 =""),"喪假",  IF(  AND(  OR(  AG32="x",AG32="婚",AG32="產"  ), OR(  AH32 ="婚",AH32="產"  ), $AP32 =""),"婚(產)假",  IF(  AND(  OR(  AG32="x",AG32="公"  ), OR(  AH32 ="公"  ), $AP32 =""),"公假",  IF(  AND(  OR(  AG32="x",AG32="補",AG32="婚",AG32="公",AG32="病",AG32="事",AG32="x榮18-22"  ),OR(AH32=""), $AP32 =""  ),"18收",  IF(  AND(  OR(  AG32 ="榮14-18",AG32 ="榮10-18",AG32 ="榮06-18",AG32 ="病14-18"  ),OR(  AH32 ="x",AH32="補",AH32="婚",AH32="公",AH32="病",AH32="事",AH32="x"  ), $AP32 =""),"18放早走",  IF(  AND(  OR(  AG32 =""),OR(  AH32 ="x",AH32="補",AH32="婚",AH32="公",AH32="病",AH32="事",AH32="x榮*",AH32="榮",AH32="榮-22"  ), $AP32 =""),"18放",  IF(  AND(  OR(  AG32="當日退伍"  ),OR(  AH32="退伍",AH32="退", AH32=""  ), $AP32 =""),"當日退伍",  IF(AND(  OR(AG32="退",AG32="退伍" ), OR(AH32="退",AH32="退伍" ), $AP32 =""),"退伍","全日勤"  )  )  )  )  )  )  )  )  )  )  ),"")</f>
        <v>全日勤</v>
      </c>
      <c r="AH131" s="65"/>
      <c r="AI131" s="65"/>
      <c r="AJ131" s="65"/>
      <c r="AO131" s="75"/>
      <c r="AP131" s="62"/>
      <c r="AU131" s="62"/>
      <c r="AY131" s="62"/>
      <c r="AZ131" s="62"/>
      <c r="BA131" s="62"/>
    </row>
    <row r="132" spans="1:53" ht="25.5" customHeight="1">
      <c r="A132" s="65">
        <f t="shared" si="14"/>
        <v>32</v>
      </c>
      <c r="B132" s="65" t="str">
        <f t="shared" si="15"/>
        <v>李璟霖</v>
      </c>
      <c r="C132" s="65" t="str">
        <f ca="1">IF(   (ROW(AO33)-1)&lt;=暫1!$B$2,           IF(  AND(  OR(  C33="x",C33="補"  ), OR(  D33 ="x",D33="補",D33="x榮18-22",D33="x公18-22",D33="x榮22-08"  ), $AP33 =""),"全日休",  IF(  AND(  OR(  C33="x",C33="病"  ), OR(  D33 ="病"  ), $AP33 =""),"病(事)假",  IF(  AND(  OR(  C33="x",C33="補"  ), OR(  D33 ="補"  ), $AP33 =""),"補休",  IF(  AND(  OR(  C33="x",C33="喪"  ), OR(  D33 ="喪"  ), $AP33 =""),"喪假",  IF(  AND(  OR(  C33="x",C33="婚",C33="產"  ), OR(  D33 ="婚",D33="產"  ), $AP33 =""),"婚(產)假",  IF(  AND(  OR(  C33="x",C33="公"  ), OR(  D33 ="公"  ), $AP33 =""),"公假",  IF(  AND(  OR(  C33="x",C33="補",C33="婚",C33="公",C33="病",C33="事",C33="x榮18-22"  ),OR(D33=""), $AP33 =""  ),"18收",  IF(  AND(  OR(  C33 ="榮14-18",C33 ="榮10-18",C33 ="榮06-18",C33 ="病14-18"  ),OR(  D33 ="x",D33="補",D33="婚",D33="公",D33="病",D33="事",D33="x"  ), $AP33 =""),"18放早走",  IF(  AND(  OR(  C33 =""),OR(  D33 ="x",D33="補",D33="婚",D33="公",D33="病",D33="事",D33="x榮*",D33="榮",D33="榮-22"  ), $AP33 =""),"18放",  IF(  AND(  OR(  C33="當日退伍"  ),OR(  D33="退伍",D33="退", D33=""  ), $AP33 =""),"當日退伍",  IF(AND(  OR(C33="退",C33="退伍" ), OR(D33="退",D33="退伍" ), $AP33 =""),"退伍","全日勤"  )  )  )  )  )  )  )  )  )  )  ),"")</f>
        <v>全日休</v>
      </c>
      <c r="D132" s="65" t="str">
        <f ca="1">IF(   (ROW(AP33)-1)&lt;=暫1!$B$2,           IF(  AND(  OR(  D33="x",D33="補"  ), OR(  E33 ="x",E33="補",E33="x榮18-22",E33="x公18-22",E33="x榮22-08"  ), $AP33 =""),"全日休",  IF(  AND(  OR(  D33="x",D33="病"  ), OR(  E33 ="病"  ), $AP33 =""),"病(事)假",  IF(  AND(  OR(  D33="x",D33="補"  ), OR(  E33 ="補"  ), $AP33 =""),"補休",  IF(  AND(  OR(  D33="x",D33="喪"  ), OR(  E33 ="喪"  ), $AP33 =""),"喪假",  IF(  AND(  OR(  D33="x",D33="婚",D33="產"  ), OR(  E33 ="婚",E33="產"  ), $AP33 =""),"婚(產)假",  IF(  AND(  OR(  D33="x",D33="公"  ), OR(  E33 ="公"  ), $AP33 =""),"公假",  IF(  AND(  OR(  D33="x",D33="補",D33="婚",D33="公",D33="病",D33="事",D33="x榮18-22"  ),OR(E33=""), $AP33 =""  ),"18收",  IF(  AND(  OR(  D33 ="榮14-18",D33 ="榮10-18",D33 ="榮06-18",D33 ="病14-18"  ),OR(  E33 ="x",E33="補",E33="婚",E33="公",E33="病",E33="事",E33="x"  ), $AP33 =""),"18放早走",  IF(  AND(  OR(  D33 =""),OR(  E33 ="x",E33="補",E33="婚",E33="公",E33="病",E33="事",E33="x榮*",E33="榮",E33="榮-22"  ), $AP33 =""),"18放",  IF(  AND(  OR(  D33="當日退伍"  ),OR(  E33="退伍",E33="退", E33=""  ), $AP33 =""),"當日退伍",  IF(AND(  OR(D33="退",D33="退伍" ), OR(E33="退",E33="退伍" ), $AP33 =""),"退伍","全日勤"  )  )  )  )  )  )  )  )  )  )  ),"")</f>
        <v>全日休</v>
      </c>
      <c r="E132" s="65" t="str">
        <f ca="1">IF(   (ROW(AQ33)-1)&lt;=暫1!$B$2,           IF(  AND(  OR(  E33="x",E33="補"  ), OR(  F33 ="x",F33="補",F33="x榮18-22",F33="x公18-22",F33="x榮22-08"  ), $AP33 =""),"全日休",  IF(  AND(  OR(  E33="x",E33="病"  ), OR(  F33 ="病"  ), $AP33 =""),"病(事)假",  IF(  AND(  OR(  E33="x",E33="補"  ), OR(  F33 ="補"  ), $AP33 =""),"補休",  IF(  AND(  OR(  E33="x",E33="喪"  ), OR(  F33 ="喪"  ), $AP33 =""),"喪假",  IF(  AND(  OR(  E33="x",E33="婚",E33="產"  ), OR(  F33 ="婚",F33="產"  ), $AP33 =""),"婚(產)假",  IF(  AND(  OR(  E33="x",E33="公"  ), OR(  F33 ="公"  ), $AP33 =""),"公假",  IF(  AND(  OR(  E33="x",E33="補",E33="婚",E33="公",E33="病",E33="事",E33="x榮18-22"  ),OR(F33=""), $AP33 =""  ),"18收",  IF(  AND(  OR(  E33 ="榮14-18",E33 ="榮10-18",E33 ="榮06-18",E33 ="病14-18"  ),OR(  F33 ="x",F33="補",F33="婚",F33="公",F33="病",F33="事",F33="x"  ), $AP33 =""),"18放早走",  IF(  AND(  OR(  E33 =""),OR(  F33 ="x",F33="補",F33="婚",F33="公",F33="病",F33="事",F33="x榮*",F33="榮",F33="榮-22"  ), $AP33 =""),"18放",  IF(  AND(  OR(  E33="當日退伍"  ),OR(  F33="退伍",F33="退", F33=""  ), $AP33 =""),"當日退伍",  IF(AND(  OR(E33="退",E33="退伍" ), OR(F33="退",F33="退伍" ), $AP33 =""),"退伍","全日勤"  )  )  )  )  )  )  )  )  )  )  ),"")</f>
        <v>18收</v>
      </c>
      <c r="F132" s="65" t="str">
        <f ca="1">IF(   (ROW(AR33)-1)&lt;=暫1!$B$2,           IF(  AND(  OR(  F33="x",F33="補"  ), OR(  G33 ="x",G33="補",G33="x榮18-22",G33="x公18-22",G33="x榮22-08"  ), $AP33 =""),"全日休",  IF(  AND(  OR(  F33="x",F33="病"  ), OR(  G33 ="病"  ), $AP33 =""),"病(事)假",  IF(  AND(  OR(  F33="x",F33="補"  ), OR(  G33 ="補"  ), $AP33 =""),"補休",  IF(  AND(  OR(  F33="x",F33="喪"  ), OR(  G33 ="喪"  ), $AP33 =""),"喪假",  IF(  AND(  OR(  F33="x",F33="婚",F33="產"  ), OR(  G33 ="婚",G33="產"  ), $AP33 =""),"婚(產)假",  IF(  AND(  OR(  F33="x",F33="公"  ), OR(  G33 ="公"  ), $AP33 =""),"公假",  IF(  AND(  OR(  F33="x",F33="補",F33="婚",F33="公",F33="病",F33="事",F33="x榮18-22"  ),OR(G33=""), $AP33 =""  ),"18收",  IF(  AND(  OR(  F33 ="榮14-18",F33 ="榮10-18",F33 ="榮06-18",F33 ="病14-18"  ),OR(  G33 ="x",G33="補",G33="婚",G33="公",G33="病",G33="事",G33="x"  ), $AP33 =""),"18放早走",  IF(  AND(  OR(  F33 =""),OR(  G33 ="x",G33="補",G33="婚",G33="公",G33="病",G33="事",G33="x榮*",G33="榮",G33="榮-22"  ), $AP33 =""),"18放",  IF(  AND(  OR(  F33="當日退伍"  ),OR(  G33="退伍",G33="退", G33=""  ), $AP33 =""),"當日退伍",  IF(AND(  OR(F33="退",F33="退伍" ), OR(G33="退",G33="退伍" ), $AP33 =""),"退伍","全日勤"  )  )  )  )  )  )  )  )  )  )  ),"")</f>
        <v>全日勤</v>
      </c>
      <c r="G132" s="65" t="str">
        <f ca="1">IF(   (ROW(AS33)-1)&lt;=暫1!$B$2,           IF(  AND(  OR(  G33="x",G33="補"  ), OR(  H33 ="x",H33="補",H33="x榮18-22",H33="x公18-22",H33="x榮22-08"  ), $AP33 =""),"全日休",  IF(  AND(  OR(  G33="x",G33="病"  ), OR(  H33 ="病"  ), $AP33 =""),"病(事)假",  IF(  AND(  OR(  G33="x",G33="補"  ), OR(  H33 ="補"  ), $AP33 =""),"補休",  IF(  AND(  OR(  G33="x",G33="喪"  ), OR(  H33 ="喪"  ), $AP33 =""),"喪假",  IF(  AND(  OR(  G33="x",G33="婚",G33="產"  ), OR(  H33 ="婚",H33="產"  ), $AP33 =""),"婚(產)假",  IF(  AND(  OR(  G33="x",G33="公"  ), OR(  H33 ="公"  ), $AP33 =""),"公假",  IF(  AND(  OR(  G33="x",G33="補",G33="婚",G33="公",G33="病",G33="事",G33="x榮18-22"  ),OR(H33=""), $AP33 =""  ),"18收",  IF(  AND(  OR(  G33 ="榮14-18",G33 ="榮10-18",G33 ="榮06-18",G33 ="病14-18"  ),OR(  H33 ="x",H33="補",H33="婚",H33="公",H33="病",H33="事",H33="x"  ), $AP33 =""),"18放早走",  IF(  AND(  OR(  G33 =""),OR(  H33 ="x",H33="補",H33="婚",H33="公",H33="病",H33="事",H33="x榮*",H33="榮",H33="榮-22"  ), $AP33 =""),"18放",  IF(  AND(  OR(  G33="當日退伍"  ),OR(  H33="退伍",H33="退", H33=""  ), $AP33 =""),"當日退伍",  IF(AND(  OR(G33="退",G33="退伍" ), OR(H33="退",H33="退伍" ), $AP33 =""),"退伍","全日勤"  )  )  )  )  )  )  )  )  )  )  ),"")</f>
        <v>全日勤</v>
      </c>
      <c r="H132" s="65" t="str">
        <f ca="1">IF(   (ROW(AT33)-1)&lt;=暫1!$B$2,           IF(  AND(  OR(  H33="x",H33="補"  ), OR(  I33 ="x",I33="補",I33="x榮18-22",I33="x公18-22",I33="x榮22-08"  ), $AP33 =""),"全日休",  IF(  AND(  OR(  H33="x",H33="病"  ), OR(  I33 ="病"  ), $AP33 =""),"病(事)假",  IF(  AND(  OR(  H33="x",H33="補"  ), OR(  I33 ="補"  ), $AP33 =""),"補休",  IF(  AND(  OR(  H33="x",H33="喪"  ), OR(  I33 ="喪"  ), $AP33 =""),"喪假",  IF(  AND(  OR(  H33="x",H33="婚",H33="產"  ), OR(  I33 ="婚",I33="產"  ), $AP33 =""),"婚(產)假",  IF(  AND(  OR(  H33="x",H33="公"  ), OR(  I33 ="公"  ), $AP33 =""),"公假",  IF(  AND(  OR(  H33="x",H33="補",H33="婚",H33="公",H33="病",H33="事",H33="x榮18-22"  ),OR(I33=""), $AP33 =""  ),"18收",  IF(  AND(  OR(  H33 ="榮14-18",H33 ="榮10-18",H33 ="榮06-18",H33 ="病14-18"  ),OR(  I33 ="x",I33="補",I33="婚",I33="公",I33="病",I33="事",I33="x"  ), $AP33 =""),"18放早走",  IF(  AND(  OR(  H33 =""),OR(  I33 ="x",I33="補",I33="婚",I33="公",I33="病",I33="事",I33="x榮*",I33="榮",I33="榮-22"  ), $AP33 =""),"18放",  IF(  AND(  OR(  H33="當日退伍"  ),OR(  I33="退伍",I33="退", I33=""  ), $AP33 =""),"當日退伍",  IF(AND(  OR(H33="退",H33="退伍" ), OR(I33="退",I33="退伍" ), $AP33 =""),"退伍","全日勤"  )  )  )  )  )  )  )  )  )  )  ),"")</f>
        <v>全日勤</v>
      </c>
      <c r="I132" s="65" t="str">
        <f ca="1">IF(   (ROW(AU33)-1)&lt;=暫1!$B$2,           IF(  AND(  OR(  I33="x",I33="補"  ), OR(  J33 ="x",J33="補",J33="x榮18-22",J33="x公18-22",J33="x榮22-08"  ), $AP33 =""),"全日休",  IF(  AND(  OR(  I33="x",I33="病"  ), OR(  J33 ="病"  ), $AP33 =""),"病(事)假",  IF(  AND(  OR(  I33="x",I33="補"  ), OR(  J33 ="補"  ), $AP33 =""),"補休",  IF(  AND(  OR(  I33="x",I33="喪"  ), OR(  J33 ="喪"  ), $AP33 =""),"喪假",  IF(  AND(  OR(  I33="x",I33="婚",I33="產"  ), OR(  J33 ="婚",J33="產"  ), $AP33 =""),"婚(產)假",  IF(  AND(  OR(  I33="x",I33="公"  ), OR(  J33 ="公"  ), $AP33 =""),"公假",  IF(  AND(  OR(  I33="x",I33="補",I33="婚",I33="公",I33="病",I33="事",I33="x榮18-22"  ),OR(J33=""), $AP33 =""  ),"18收",  IF(  AND(  OR(  I33 ="榮14-18",I33 ="榮10-18",I33 ="榮06-18",I33 ="病14-18"  ),OR(  J33 ="x",J33="補",J33="婚",J33="公",J33="病",J33="事",J33="x"  ), $AP33 =""),"18放早走",  IF(  AND(  OR(  I33 =""),OR(  J33 ="x",J33="補",J33="婚",J33="公",J33="病",J33="事",J33="x榮*",J33="榮",J33="榮-22"  ), $AP33 =""),"18放",  IF(  AND(  OR(  I33="當日退伍"  ),OR(  J33="退伍",J33="退", J33=""  ), $AP33 =""),"當日退伍",  IF(AND(  OR(I33="退",I33="退伍" ), OR(J33="退",J33="退伍" ), $AP33 =""),"退伍","全日勤"  )  )  )  )  )  )  )  )  )  )  ),"")</f>
        <v>全日勤</v>
      </c>
      <c r="J132" s="65" t="str">
        <f ca="1">IF(   (ROW(AV33)-1)&lt;=暫1!$B$2,           IF(  AND(  OR(  J33="x",J33="補"  ), OR(  K33 ="x",K33="補",K33="x榮18-22",K33="x公18-22",K33="x榮22-08"  ), $AP33 =""),"全日休",  IF(  AND(  OR(  J33="x",J33="病"  ), OR(  K33 ="病"  ), $AP33 =""),"病(事)假",  IF(  AND(  OR(  J33="x",J33="補"  ), OR(  K33 ="補"  ), $AP33 =""),"補休",  IF(  AND(  OR(  J33="x",J33="喪"  ), OR(  K33 ="喪"  ), $AP33 =""),"喪假",  IF(  AND(  OR(  J33="x",J33="婚",J33="產"  ), OR(  K33 ="婚",K33="產"  ), $AP33 =""),"婚(產)假",  IF(  AND(  OR(  J33="x",J33="公"  ), OR(  K33 ="公"  ), $AP33 =""),"公假",  IF(  AND(  OR(  J33="x",J33="補",J33="婚",J33="公",J33="病",J33="事",J33="x榮18-22"  ),OR(K33=""), $AP33 =""  ),"18收",  IF(  AND(  OR(  J33 ="榮14-18",J33 ="榮10-18",J33 ="榮06-18",J33 ="病14-18"  ),OR(  K33 ="x",K33="補",K33="婚",K33="公",K33="病",K33="事",K33="x"  ), $AP33 =""),"18放早走",  IF(  AND(  OR(  J33 =""),OR(  K33 ="x",K33="補",K33="婚",K33="公",K33="病",K33="事",K33="x榮*",K33="榮",K33="榮-22"  ), $AP33 =""),"18放",  IF(  AND(  OR(  J33="當日退伍"  ),OR(  K33="退伍",K33="退", K33=""  ), $AP33 =""),"當日退伍",  IF(AND(  OR(J33="退",J33="退伍" ), OR(K33="退",K33="退伍" ), $AP33 =""),"退伍","全日勤"  )  )  )  )  )  )  )  )  )  )  ),"")</f>
        <v>全日勤</v>
      </c>
      <c r="K132" s="65" t="str">
        <f ca="1">IF(   (ROW(AW33)-1)&lt;=暫1!$B$2,           IF(  AND(  OR(  K33="x",K33="補"  ), OR(  L33 ="x",L33="補",L33="x榮18-22",L33="x公18-22",L33="x榮22-08"  ), $AP33 =""),"全日休",  IF(  AND(  OR(  K33="x",K33="病"  ), OR(  L33 ="病"  ), $AP33 =""),"病(事)假",  IF(  AND(  OR(  K33="x",K33="補"  ), OR(  L33 ="補"  ), $AP33 =""),"補休",  IF(  AND(  OR(  K33="x",K33="喪"  ), OR(  L33 ="喪"  ), $AP33 =""),"喪假",  IF(  AND(  OR(  K33="x",K33="婚",K33="產"  ), OR(  L33 ="婚",L33="產"  ), $AP33 =""),"婚(產)假",  IF(  AND(  OR(  K33="x",K33="公"  ), OR(  L33 ="公"  ), $AP33 =""),"公假",  IF(  AND(  OR(  K33="x",K33="補",K33="婚",K33="公",K33="病",K33="事",K33="x榮18-22"  ),OR(L33=""), $AP33 =""  ),"18收",  IF(  AND(  OR(  K33 ="榮14-18",K33 ="榮10-18",K33 ="榮06-18",K33 ="病14-18"  ),OR(  L33 ="x",L33="補",L33="婚",L33="公",L33="病",L33="事",L33="x"  ), $AP33 =""),"18放早走",  IF(  AND(  OR(  K33 =""),OR(  L33 ="x",L33="補",L33="婚",L33="公",L33="病",L33="事",L33="x榮*",L33="榮",L33="榮-22"  ), $AP33 =""),"18放",  IF(  AND(  OR(  K33="當日退伍"  ),OR(  L33="退伍",L33="退", L33=""  ), $AP33 =""),"當日退伍",  IF(AND(  OR(K33="退",K33="退伍" ), OR(L33="退",L33="退伍" ), $AP33 =""),"退伍","全日勤"  )  )  )  )  )  )  )  )  )  )  ),"")</f>
        <v>全日勤</v>
      </c>
      <c r="L132" s="65" t="str">
        <f ca="1">IF(   (ROW(AX33)-1)&lt;=暫1!$B$2,           IF(  AND(  OR(  L33="x",L33="補"  ), OR(  M33 ="x",M33="補",M33="x榮18-22",M33="x公18-22",M33="x榮22-08"  ), $AP33 =""),"全日休",  IF(  AND(  OR(  L33="x",L33="病"  ), OR(  M33 ="病"  ), $AP33 =""),"病(事)假",  IF(  AND(  OR(  L33="x",L33="補"  ), OR(  M33 ="補"  ), $AP33 =""),"補休",  IF(  AND(  OR(  L33="x",L33="喪"  ), OR(  M33 ="喪"  ), $AP33 =""),"喪假",  IF(  AND(  OR(  L33="x",L33="婚",L33="產"  ), OR(  M33 ="婚",M33="產"  ), $AP33 =""),"婚(產)假",  IF(  AND(  OR(  L33="x",L33="公"  ), OR(  M33 ="公"  ), $AP33 =""),"公假",  IF(  AND(  OR(  L33="x",L33="補",L33="婚",L33="公",L33="病",L33="事",L33="x榮18-22"  ),OR(M33=""), $AP33 =""  ),"18收",  IF(  AND(  OR(  L33 ="榮14-18",L33 ="榮10-18",L33 ="榮06-18",L33 ="病14-18"  ),OR(  M33 ="x",M33="補",M33="婚",M33="公",M33="病",M33="事",M33="x"  ), $AP33 =""),"18放早走",  IF(  AND(  OR(  L33 =""),OR(  M33 ="x",M33="補",M33="婚",M33="公",M33="病",M33="事",M33="x榮*",M33="榮",M33="榮-22"  ), $AP33 =""),"18放",  IF(  AND(  OR(  L33="當日退伍"  ),OR(  M33="退伍",M33="退", M33=""  ), $AP33 =""),"當日退伍",  IF(AND(  OR(L33="退",L33="退伍" ), OR(M33="退",M33="退伍" ), $AP33 =""),"退伍","全日勤"  )  )  )  )  )  )  )  )  )  )  ),"")</f>
        <v>18放</v>
      </c>
      <c r="M132" s="65" t="str">
        <f ca="1">IF(   (ROW(AY33)-1)&lt;=暫1!$B$2,           IF(  AND(  OR(  M33="x",M33="補"  ), OR(  N33 ="x",N33="補",N33="x榮18-22",N33="x公18-22",N33="x榮22-08"  ), $AP33 =""),"全日休",  IF(  AND(  OR(  M33="x",M33="病"  ), OR(  N33 ="病"  ), $AP33 =""),"病(事)假",  IF(  AND(  OR(  M33="x",M33="補"  ), OR(  N33 ="補"  ), $AP33 =""),"補休",  IF(  AND(  OR(  M33="x",M33="喪"  ), OR(  N33 ="喪"  ), $AP33 =""),"喪假",  IF(  AND(  OR(  M33="x",M33="婚",M33="產"  ), OR(  N33 ="婚",N33="產"  ), $AP33 =""),"婚(產)假",  IF(  AND(  OR(  M33="x",M33="公"  ), OR(  N33 ="公"  ), $AP33 =""),"公假",  IF(  AND(  OR(  M33="x",M33="補",M33="婚",M33="公",M33="病",M33="事",M33="x榮18-22"  ),OR(N33=""), $AP33 =""  ),"18收",  IF(  AND(  OR(  M33 ="榮14-18",M33 ="榮10-18",M33 ="榮06-18",M33 ="病14-18"  ),OR(  N33 ="x",N33="補",N33="婚",N33="公",N33="病",N33="事",N33="x"  ), $AP33 =""),"18放早走",  IF(  AND(  OR(  M33 =""),OR(  N33 ="x",N33="補",N33="婚",N33="公",N33="病",N33="事",N33="x榮*",N33="榮",N33="榮-22"  ), $AP33 =""),"18放",  IF(  AND(  OR(  M33="當日退伍"  ),OR(  N33="退伍",N33="退", N33=""  ), $AP33 =""),"當日退伍",  IF(AND(  OR(M33="退",M33="退伍" ), OR(N33="退",N33="退伍" ), $AP33 =""),"退伍","全日勤"  )  )  )  )  )  )  )  )  )  )  ),"")</f>
        <v>全日休</v>
      </c>
      <c r="N132" s="65" t="str">
        <f ca="1">IF(   (ROW(AZ33)-1)&lt;=暫1!$B$2,           IF(  AND(  OR(  N33="x",N33="補"  ), OR(  O33 ="x",O33="補",O33="x榮18-22",O33="x公18-22",O33="x榮22-08"  ), $AP33 =""),"全日休",  IF(  AND(  OR(  N33="x",N33="病"  ), OR(  O33 ="病"  ), $AP33 =""),"病(事)假",  IF(  AND(  OR(  N33="x",N33="補"  ), OR(  O33 ="補"  ), $AP33 =""),"補休",  IF(  AND(  OR(  N33="x",N33="喪"  ), OR(  O33 ="喪"  ), $AP33 =""),"喪假",  IF(  AND(  OR(  N33="x",N33="婚",N33="產"  ), OR(  O33 ="婚",O33="產"  ), $AP33 =""),"婚(產)假",  IF(  AND(  OR(  N33="x",N33="公"  ), OR(  O33 ="公"  ), $AP33 =""),"公假",  IF(  AND(  OR(  N33="x",N33="補",N33="婚",N33="公",N33="病",N33="事",N33="x榮18-22"  ),OR(O33=""), $AP33 =""  ),"18收",  IF(  AND(  OR(  N33 ="榮14-18",N33 ="榮10-18",N33 ="榮06-18",N33 ="病14-18"  ),OR(  O33 ="x",O33="補",O33="婚",O33="公",O33="病",O33="事",O33="x"  ), $AP33 =""),"18放早走",  IF(  AND(  OR(  N33 =""),OR(  O33 ="x",O33="補",O33="婚",O33="公",O33="病",O33="事",O33="x榮*",O33="榮",O33="榮-22"  ), $AP33 =""),"18放",  IF(  AND(  OR(  N33="當日退伍"  ),OR(  O33="退伍",O33="退", O33=""  ), $AP33 =""),"當日退伍",  IF(AND(  OR(N33="退",N33="退伍" ), OR(O33="退",O33="退伍" ), $AP33 =""),"退伍","全日勤"  )  )  )  )  )  )  )  )  )  )  ),"")</f>
        <v>全日休</v>
      </c>
      <c r="O132" s="65" t="str">
        <f ca="1">IF(   (ROW(BA33)-1)&lt;=暫1!$B$2,           IF(  AND(  OR(  O33="x",O33="補"  ), OR(  P33 ="x",P33="補",P33="x榮18-22",P33="x公18-22",P33="x榮22-08"  ), $AP33 =""),"全日休",  IF(  AND(  OR(  O33="x",O33="病"  ), OR(  P33 ="病"  ), $AP33 =""),"病(事)假",  IF(  AND(  OR(  O33="x",O33="補"  ), OR(  P33 ="補"  ), $AP33 =""),"補休",  IF(  AND(  OR(  O33="x",O33="喪"  ), OR(  P33 ="喪"  ), $AP33 =""),"喪假",  IF(  AND(  OR(  O33="x",O33="婚",O33="產"  ), OR(  P33 ="婚",P33="產"  ), $AP33 =""),"婚(產)假",  IF(  AND(  OR(  O33="x",O33="公"  ), OR(  P33 ="公"  ), $AP33 =""),"公假",  IF(  AND(  OR(  O33="x",O33="補",O33="婚",O33="公",O33="病",O33="事",O33="x榮18-22"  ),OR(P33=""), $AP33 =""  ),"18收",  IF(  AND(  OR(  O33 ="榮14-18",O33 ="榮10-18",O33 ="榮06-18",O33 ="病14-18"  ),OR(  P33 ="x",P33="補",P33="婚",P33="公",P33="病",P33="事",P33="x"  ), $AP33 =""),"18放早走",  IF(  AND(  OR(  O33 =""),OR(  P33 ="x",P33="補",P33="婚",P33="公",P33="病",P33="事",P33="x榮*",P33="榮",P33="榮-22"  ), $AP33 =""),"18放",  IF(  AND(  OR(  O33="當日退伍"  ),OR(  P33="退伍",P33="退", P33=""  ), $AP33 =""),"當日退伍",  IF(AND(  OR(O33="退",O33="退伍" ), OR(P33="退",P33="退伍" ), $AP33 =""),"退伍","全日勤"  )  )  )  )  )  )  )  )  )  )  ),"")</f>
        <v>18收</v>
      </c>
      <c r="P132" s="65" t="str">
        <f ca="1">IF(   (ROW(BB33)-1)&lt;=暫1!$B$2,           IF(  AND(  OR(  P33="x",P33="補"  ), OR(  Q33 ="x",Q33="補",Q33="x榮18-22",Q33="x公18-22",Q33="x榮22-08"  ), $AP33 =""),"全日休",  IF(  AND(  OR(  P33="x",P33="病"  ), OR(  Q33 ="病"  ), $AP33 =""),"病(事)假",  IF(  AND(  OR(  P33="x",P33="補"  ), OR(  Q33 ="補"  ), $AP33 =""),"補休",  IF(  AND(  OR(  P33="x",P33="喪"  ), OR(  Q33 ="喪"  ), $AP33 =""),"喪假",  IF(  AND(  OR(  P33="x",P33="婚",P33="產"  ), OR(  Q33 ="婚",Q33="產"  ), $AP33 =""),"婚(產)假",  IF(  AND(  OR(  P33="x",P33="公"  ), OR(  Q33 ="公"  ), $AP33 =""),"公假",  IF(  AND(  OR(  P33="x",P33="補",P33="婚",P33="公",P33="病",P33="事",P33="x榮18-22"  ),OR(Q33=""), $AP33 =""  ),"18收",  IF(  AND(  OR(  P33 ="榮14-18",P33 ="榮10-18",P33 ="榮06-18",P33 ="病14-18"  ),OR(  Q33 ="x",Q33="補",Q33="婚",Q33="公",Q33="病",Q33="事",Q33="x"  ), $AP33 =""),"18放早走",  IF(  AND(  OR(  P33 =""),OR(  Q33 ="x",Q33="補",Q33="婚",Q33="公",Q33="病",Q33="事",Q33="x榮*",Q33="榮",Q33="榮-22"  ), $AP33 =""),"18放",  IF(  AND(  OR(  P33="當日退伍"  ),OR(  Q33="退伍",Q33="退", Q33=""  ), $AP33 =""),"當日退伍",  IF(AND(  OR(P33="退",P33="退伍" ), OR(Q33="退",Q33="退伍" ), $AP33 =""),"退伍","全日勤"  )  )  )  )  )  )  )  )  )  )  ),"")</f>
        <v>全日勤</v>
      </c>
      <c r="Q132" s="65" t="str">
        <f ca="1">IF(   (ROW(BC33)-1)&lt;=暫1!$B$2,           IF(  AND(  OR(  Q33="x",Q33="補"  ), OR(  R33 ="x",R33="補",R33="x榮18-22",R33="x公18-22",R33="x榮22-08"  ), $AP33 =""),"全日休",  IF(  AND(  OR(  Q33="x",Q33="病"  ), OR(  R33 ="病"  ), $AP33 =""),"病(事)假",  IF(  AND(  OR(  Q33="x",Q33="補"  ), OR(  R33 ="補"  ), $AP33 =""),"補休",  IF(  AND(  OR(  Q33="x",Q33="喪"  ), OR(  R33 ="喪"  ), $AP33 =""),"喪假",  IF(  AND(  OR(  Q33="x",Q33="婚",Q33="產"  ), OR(  R33 ="婚",R33="產"  ), $AP33 =""),"婚(產)假",  IF(  AND(  OR(  Q33="x",Q33="公"  ), OR(  R33 ="公"  ), $AP33 =""),"公假",  IF(  AND(  OR(  Q33="x",Q33="補",Q33="婚",Q33="公",Q33="病",Q33="事",Q33="x榮18-22"  ),OR(R33=""), $AP33 =""  ),"18收",  IF(  AND(  OR(  Q33 ="榮14-18",Q33 ="榮10-18",Q33 ="榮06-18",Q33 ="病14-18"  ),OR(  R33 ="x",R33="補",R33="婚",R33="公",R33="病",R33="事",R33="x"  ), $AP33 =""),"18放早走",  IF(  AND(  OR(  Q33 =""),OR(  R33 ="x",R33="補",R33="婚",R33="公",R33="病",R33="事",R33="x榮*",R33="榮",R33="榮-22"  ), $AP33 =""),"18放",  IF(  AND(  OR(  Q33="當日退伍"  ),OR(  R33="退伍",R33="退", R33=""  ), $AP33 =""),"當日退伍",  IF(AND(  OR(Q33="退",Q33="退伍" ), OR(R33="退",R33="退伍" ), $AP33 =""),"退伍","全日勤"  )  )  )  )  )  )  )  )  )  )  ),"")</f>
        <v>全日勤</v>
      </c>
      <c r="R132" s="65" t="str">
        <f ca="1">IF(   (ROW(BD33)-1)&lt;=暫1!$B$2,           IF(  AND(  OR(  R33="x",R33="補"  ), OR(  S33 ="x",S33="補",S33="x榮18-22",S33="x公18-22",S33="x榮22-08"  ), $AP33 =""),"全日休",  IF(  AND(  OR(  R33="x",R33="病"  ), OR(  S33 ="病"  ), $AP33 =""),"病(事)假",  IF(  AND(  OR(  R33="x",R33="補"  ), OR(  S33 ="補"  ), $AP33 =""),"補休",  IF(  AND(  OR(  R33="x",R33="喪"  ), OR(  S33 ="喪"  ), $AP33 =""),"喪假",  IF(  AND(  OR(  R33="x",R33="婚",R33="產"  ), OR(  S33 ="婚",S33="產"  ), $AP33 =""),"婚(產)假",  IF(  AND(  OR(  R33="x",R33="公"  ), OR(  S33 ="公"  ), $AP33 =""),"公假",  IF(  AND(  OR(  R33="x",R33="補",R33="婚",R33="公",R33="病",R33="事",R33="x榮18-22"  ),OR(S33=""), $AP33 =""  ),"18收",  IF(  AND(  OR(  R33 ="榮14-18",R33 ="榮10-18",R33 ="榮06-18",R33 ="病14-18"  ),OR(  S33 ="x",S33="補",S33="婚",S33="公",S33="病",S33="事",S33="x"  ), $AP33 =""),"18放早走",  IF(  AND(  OR(  R33 =""),OR(  S33 ="x",S33="補",S33="婚",S33="公",S33="病",S33="事",S33="x榮*",S33="榮",S33="榮-22"  ), $AP33 =""),"18放",  IF(  AND(  OR(  R33="當日退伍"  ),OR(  S33="退伍",S33="退", S33=""  ), $AP33 =""),"當日退伍",  IF(AND(  OR(R33="退",R33="退伍" ), OR(S33="退",S33="退伍" ), $AP33 =""),"退伍","全日勤"  )  )  )  )  )  )  )  )  )  )  ),"")</f>
        <v>全日勤</v>
      </c>
      <c r="S132" s="65" t="str">
        <f ca="1">IF(   (ROW(BE33)-1)&lt;=暫1!$B$2,           IF(  AND(  OR(  S33="x",S33="補"  ), OR(  T33 ="x",T33="補",T33="x榮18-22",T33="x公18-22",T33="x榮22-08"  ), $AP33 =""),"全日休",  IF(  AND(  OR(  S33="x",S33="病"  ), OR(  T33 ="病"  ), $AP33 =""),"病(事)假",  IF(  AND(  OR(  S33="x",S33="補"  ), OR(  T33 ="補"  ), $AP33 =""),"補休",  IF(  AND(  OR(  S33="x",S33="喪"  ), OR(  T33 ="喪"  ), $AP33 =""),"喪假",  IF(  AND(  OR(  S33="x",S33="婚",S33="產"  ), OR(  T33 ="婚",T33="產"  ), $AP33 =""),"婚(產)假",  IF(  AND(  OR(  S33="x",S33="公"  ), OR(  T33 ="公"  ), $AP33 =""),"公假",  IF(  AND(  OR(  S33="x",S33="補",S33="婚",S33="公",S33="病",S33="事",S33="x榮18-22"  ),OR(T33=""), $AP33 =""  ),"18收",  IF(  AND(  OR(  S33 ="榮14-18",S33 ="榮10-18",S33 ="榮06-18",S33 ="病14-18"  ),OR(  T33 ="x",T33="補",T33="婚",T33="公",T33="病",T33="事",T33="x"  ), $AP33 =""),"18放早走",  IF(  AND(  OR(  S33 =""),OR(  T33 ="x",T33="補",T33="婚",T33="公",T33="病",T33="事",T33="x榮*",T33="榮",T33="榮-22"  ), $AP33 =""),"18放",  IF(  AND(  OR(  S33="當日退伍"  ),OR(  T33="退伍",T33="退", T33=""  ), $AP33 =""),"當日退伍",  IF(AND(  OR(S33="退",S33="退伍" ), OR(T33="退",T33="退伍" ), $AP33 =""),"退伍","全日勤"  )  )  )  )  )  )  )  )  )  )  ),"")</f>
        <v>全日勤</v>
      </c>
      <c r="T132" s="65" t="str">
        <f ca="1">IF(   (ROW(BF33)-1)&lt;=暫1!$B$2,           IF(  AND(  OR(  T33="x",T33="補"  ), OR(  U33 ="x",U33="補",U33="x榮18-22",U33="x公18-22",U33="x榮22-08"  ), $AP33 =""),"全日休",  IF(  AND(  OR(  T33="x",T33="病"  ), OR(  U33 ="病"  ), $AP33 =""),"病(事)假",  IF(  AND(  OR(  T33="x",T33="補"  ), OR(  U33 ="補"  ), $AP33 =""),"補休",  IF(  AND(  OR(  T33="x",T33="喪"  ), OR(  U33 ="喪"  ), $AP33 =""),"喪假",  IF(  AND(  OR(  T33="x",T33="婚",T33="產"  ), OR(  U33 ="婚",U33="產"  ), $AP33 =""),"婚(產)假",  IF(  AND(  OR(  T33="x",T33="公"  ), OR(  U33 ="公"  ), $AP33 =""),"公假",  IF(  AND(  OR(  T33="x",T33="補",T33="婚",T33="公",T33="病",T33="事",T33="x榮18-22"  ),OR(U33=""), $AP33 =""  ),"18收",  IF(  AND(  OR(  T33 ="榮14-18",T33 ="榮10-18",T33 ="榮06-18",T33 ="病14-18"  ),OR(  U33 ="x",U33="補",U33="婚",U33="公",U33="病",U33="事",U33="x"  ), $AP33 =""),"18放早走",  IF(  AND(  OR(  T33 =""),OR(  U33 ="x",U33="補",U33="婚",U33="公",U33="病",U33="事",U33="x榮*",U33="榮",U33="榮-22"  ), $AP33 =""),"18放",  IF(  AND(  OR(  T33="當日退伍"  ),OR(  U33="退伍",U33="退", U33=""  ), $AP33 =""),"當日退伍",  IF(AND(  OR(T33="退",T33="退伍" ), OR(U33="退",U33="退伍" ), $AP33 =""),"退伍","全日勤"  )  )  )  )  )  )  )  )  )  )  ),"")</f>
        <v>全日勤</v>
      </c>
      <c r="U132" s="65" t="str">
        <f ca="1">IF(   (ROW(BG33)-1)&lt;=暫1!$B$2,           IF(  AND(  OR(  U33="x",U33="補"  ), OR(  V33 ="x",V33="補",V33="x榮18-22",V33="x公18-22",V33="x榮22-08"  ), $AP33 =""),"全日休",  IF(  AND(  OR(  U33="x",U33="病"  ), OR(  V33 ="病"  ), $AP33 =""),"病(事)假",  IF(  AND(  OR(  U33="x",U33="補"  ), OR(  V33 ="補"  ), $AP33 =""),"補休",  IF(  AND(  OR(  U33="x",U33="喪"  ), OR(  V33 ="喪"  ), $AP33 =""),"喪假",  IF(  AND(  OR(  U33="x",U33="婚",U33="產"  ), OR(  V33 ="婚",V33="產"  ), $AP33 =""),"婚(產)假",  IF(  AND(  OR(  U33="x",U33="公"  ), OR(  V33 ="公"  ), $AP33 =""),"公假",  IF(  AND(  OR(  U33="x",U33="補",U33="婚",U33="公",U33="病",U33="事",U33="x榮18-22"  ),OR(V33=""), $AP33 =""  ),"18收",  IF(  AND(  OR(  U33 ="榮14-18",U33 ="榮10-18",U33 ="榮06-18",U33 ="病14-18"  ),OR(  V33 ="x",V33="補",V33="婚",V33="公",V33="病",V33="事",V33="x"  ), $AP33 =""),"18放早走",  IF(  AND(  OR(  U33 =""),OR(  V33 ="x",V33="補",V33="婚",V33="公",V33="病",V33="事",V33="x榮*",V33="榮",V33="榮-22"  ), $AP33 =""),"18放",  IF(  AND(  OR(  U33="當日退伍"  ),OR(  V33="退伍",V33="退", V33=""  ), $AP33 =""),"當日退伍",  IF(AND(  OR(U33="退",U33="退伍" ), OR(V33="退",V33="退伍" ), $AP33 =""),"退伍","全日勤"  )  )  )  )  )  )  )  )  )  )  ),"")</f>
        <v>全日勤</v>
      </c>
      <c r="V132" s="65" t="str">
        <f ca="1">IF(   (ROW(BH33)-1)&lt;=暫1!$B$2,           IF(  AND(  OR(  V33="x",V33="補"  ), OR(  W33 ="x",W33="補",W33="x榮18-22",W33="x公18-22",W33="x榮22-08"  ), $AP33 =""),"全日休",  IF(  AND(  OR(  V33="x",V33="病"  ), OR(  W33 ="病"  ), $AP33 =""),"病(事)假",  IF(  AND(  OR(  V33="x",V33="補"  ), OR(  W33 ="補"  ), $AP33 =""),"補休",  IF(  AND(  OR(  V33="x",V33="喪"  ), OR(  W33 ="喪"  ), $AP33 =""),"喪假",  IF(  AND(  OR(  V33="x",V33="婚",V33="產"  ), OR(  W33 ="婚",W33="產"  ), $AP33 =""),"婚(產)假",  IF(  AND(  OR(  V33="x",V33="公"  ), OR(  W33 ="公"  ), $AP33 =""),"公假",  IF(  AND(  OR(  V33="x",V33="補",V33="婚",V33="公",V33="病",V33="事",V33="x榮18-22"  ),OR(W33=""), $AP33 =""  ),"18收",  IF(  AND(  OR(  V33 ="榮14-18",V33 ="榮10-18",V33 ="榮06-18",V33 ="病14-18"  ),OR(  W33 ="x",W33="補",W33="婚",W33="公",W33="病",W33="事",W33="x"  ), $AP33 =""),"18放早走",  IF(  AND(  OR(  V33 =""),OR(  W33 ="x",W33="補",W33="婚",W33="公",W33="病",W33="事",W33="x榮*",W33="榮",W33="榮-22"  ), $AP33 =""),"18放",  IF(  AND(  OR(  V33="當日退伍"  ),OR(  W33="退伍",W33="退", W33=""  ), $AP33 =""),"當日退伍",  IF(AND(  OR(V33="退",V33="退伍" ), OR(W33="退",W33="退伍" ), $AP33 =""),"退伍","全日勤"  )  )  )  )  )  )  )  )  )  )  ),"")</f>
        <v>全日勤</v>
      </c>
      <c r="W132" s="65" t="str">
        <f ca="1">IF(   (ROW(BI33)-1)&lt;=暫1!$B$2,           IF(  AND(  OR(  W33="x",W33="補"  ), OR(  X33 ="x",X33="補",X33="x榮18-22",X33="x公18-22",X33="x榮22-08"  ), $AP33 =""),"全日休",  IF(  AND(  OR(  W33="x",W33="病"  ), OR(  X33 ="病"  ), $AP33 =""),"病(事)假",  IF(  AND(  OR(  W33="x",W33="補"  ), OR(  X33 ="補"  ), $AP33 =""),"補休",  IF(  AND(  OR(  W33="x",W33="喪"  ), OR(  X33 ="喪"  ), $AP33 =""),"喪假",  IF(  AND(  OR(  W33="x",W33="婚",W33="產"  ), OR(  X33 ="婚",X33="產"  ), $AP33 =""),"婚(產)假",  IF(  AND(  OR(  W33="x",W33="公"  ), OR(  X33 ="公"  ), $AP33 =""),"公假",  IF(  AND(  OR(  W33="x",W33="補",W33="婚",W33="公",W33="病",W33="事",W33="x榮18-22"  ),OR(X33=""), $AP33 =""  ),"18收",  IF(  AND(  OR(  W33 ="榮14-18",W33 ="榮10-18",W33 ="榮06-18",W33 ="病14-18"  ),OR(  X33 ="x",X33="補",X33="婚",X33="公",X33="病",X33="事",X33="x"  ), $AP33 =""),"18放早走",  IF(  AND(  OR(  W33 =""),OR(  X33 ="x",X33="補",X33="婚",X33="公",X33="病",X33="事",X33="x榮*",X33="榮",X33="榮-22"  ), $AP33 =""),"18放",  IF(  AND(  OR(  W33="當日退伍"  ),OR(  X33="退伍",X33="退", X33=""  ), $AP33 =""),"當日退伍",  IF(AND(  OR(W33="退",W33="退伍" ), OR(X33="退",X33="退伍" ), $AP33 =""),"退伍","全日勤"  )  )  )  )  )  )  )  )  )  )  ),"")</f>
        <v>18放</v>
      </c>
      <c r="X132" s="65" t="str">
        <f ca="1">IF(   (ROW(BJ33)-1)&lt;=暫1!$B$2,           IF(  AND(  OR(  X33="x",X33="補"  ), OR(  Y33 ="x",Y33="補",Y33="x榮18-22",Y33="x公18-22",Y33="x榮22-08"  ), $AP33 =""),"全日休",  IF(  AND(  OR(  X33="x",X33="病"  ), OR(  Y33 ="病"  ), $AP33 =""),"病(事)假",  IF(  AND(  OR(  X33="x",X33="補"  ), OR(  Y33 ="補"  ), $AP33 =""),"補休",  IF(  AND(  OR(  X33="x",X33="喪"  ), OR(  Y33 ="喪"  ), $AP33 =""),"喪假",  IF(  AND(  OR(  X33="x",X33="婚",X33="產"  ), OR(  Y33 ="婚",Y33="產"  ), $AP33 =""),"婚(產)假",  IF(  AND(  OR(  X33="x",X33="公"  ), OR(  Y33 ="公"  ), $AP33 =""),"公假",  IF(  AND(  OR(  X33="x",X33="補",X33="婚",X33="公",X33="病",X33="事",X33="x榮18-22"  ),OR(Y33=""), $AP33 =""  ),"18收",  IF(  AND(  OR(  X33 ="榮14-18",X33 ="榮10-18",X33 ="榮06-18",X33 ="病14-18"  ),OR(  Y33 ="x",Y33="補",Y33="婚",Y33="公",Y33="病",Y33="事",Y33="x"  ), $AP33 =""),"18放早走",  IF(  AND(  OR(  X33 =""),OR(  Y33 ="x",Y33="補",Y33="婚",Y33="公",Y33="病",Y33="事",Y33="x榮*",Y33="榮",Y33="榮-22"  ), $AP33 =""),"18放",  IF(  AND(  OR(  X33="當日退伍"  ),OR(  Y33="退伍",Y33="退", Y33=""  ), $AP33 =""),"當日退伍",  IF(AND(  OR(X33="退",X33="退伍" ), OR(Y33="退",Y33="退伍" ), $AP33 =""),"退伍","全日勤"  )  )  )  )  )  )  )  )  )  )  ),"")</f>
        <v>全日休</v>
      </c>
      <c r="Y132" s="65" t="str">
        <f ca="1">IF(   (ROW(BK33)-1)&lt;=暫1!$B$2,           IF(  AND(  OR(  Y33="x",Y33="補"  ), OR(  Z33 ="x",Z33="補",Z33="x榮18-22",Z33="x公18-22",Z33="x榮22-08"  ), $AP33 =""),"全日休",  IF(  AND(  OR(  Y33="x",Y33="病"  ), OR(  Z33 ="病"  ), $AP33 =""),"病(事)假",  IF(  AND(  OR(  Y33="x",Y33="補"  ), OR(  Z33 ="補"  ), $AP33 =""),"補休",  IF(  AND(  OR(  Y33="x",Y33="喪"  ), OR(  Z33 ="喪"  ), $AP33 =""),"喪假",  IF(  AND(  OR(  Y33="x",Y33="婚",Y33="產"  ), OR(  Z33 ="婚",Z33="產"  ), $AP33 =""),"婚(產)假",  IF(  AND(  OR(  Y33="x",Y33="公"  ), OR(  Z33 ="公"  ), $AP33 =""),"公假",  IF(  AND(  OR(  Y33="x",Y33="補",Y33="婚",Y33="公",Y33="病",Y33="事",Y33="x榮18-22"  ),OR(Z33=""), $AP33 =""  ),"18收",  IF(  AND(  OR(  Y33 ="榮14-18",Y33 ="榮10-18",Y33 ="榮06-18",Y33 ="病14-18"  ),OR(  Z33 ="x",Z33="補",Z33="婚",Z33="公",Z33="病",Z33="事",Z33="x"  ), $AP33 =""),"18放早走",  IF(  AND(  OR(  Y33 =""),OR(  Z33 ="x",Z33="補",Z33="婚",Z33="公",Z33="病",Z33="事",Z33="x榮*",Z33="榮",Z33="榮-22"  ), $AP33 =""),"18放",  IF(  AND(  OR(  Y33="當日退伍"  ),OR(  Z33="退伍",Z33="退", Z33=""  ), $AP33 =""),"當日退伍",  IF(AND(  OR(Y33="退",Y33="退伍" ), OR(Z33="退",Z33="退伍" ), $AP33 =""),"退伍","全日勤"  )  )  )  )  )  )  )  )  )  )  ),"")</f>
        <v>全日休</v>
      </c>
      <c r="Z132" s="65" t="str">
        <f ca="1">IF(   (ROW(BL33)-1)&lt;=暫1!$B$2,           IF(  AND(  OR(  Z33="x",Z33="補"  ), OR(  AA33 ="x",AA33="補",AA33="x榮18-22",AA33="x公18-22",AA33="x榮22-08"  ), $AP33 =""),"全日休",  IF(  AND(  OR(  Z33="x",Z33="病"  ), OR(  AA33 ="病"  ), $AP33 =""),"病(事)假",  IF(  AND(  OR(  Z33="x",Z33="補"  ), OR(  AA33 ="補"  ), $AP33 =""),"補休",  IF(  AND(  OR(  Z33="x",Z33="喪"  ), OR(  AA33 ="喪"  ), $AP33 =""),"喪假",  IF(  AND(  OR(  Z33="x",Z33="婚",Z33="產"  ), OR(  AA33 ="婚",AA33="產"  ), $AP33 =""),"婚(產)假",  IF(  AND(  OR(  Z33="x",Z33="公"  ), OR(  AA33 ="公"  ), $AP33 =""),"公假",  IF(  AND(  OR(  Z33="x",Z33="補",Z33="婚",Z33="公",Z33="病",Z33="事",Z33="x榮18-22"  ),OR(AA33=""), $AP33 =""  ),"18收",  IF(  AND(  OR(  Z33 ="榮14-18",Z33 ="榮10-18",Z33 ="榮06-18",Z33 ="病14-18"  ),OR(  AA33 ="x",AA33="補",AA33="婚",AA33="公",AA33="病",AA33="事",AA33="x"  ), $AP33 =""),"18放早走",  IF(  AND(  OR(  Z33 =""),OR(  AA33 ="x",AA33="補",AA33="婚",AA33="公",AA33="病",AA33="事",AA33="x榮*",AA33="榮",AA33="榮-22"  ), $AP33 =""),"18放",  IF(  AND(  OR(  Z33="當日退伍"  ),OR(  AA33="退伍",AA33="退", AA33=""  ), $AP33 =""),"當日退伍",  IF(AND(  OR(Z33="退",Z33="退伍" ), OR(AA33="退",AA33="退伍" ), $AP33 =""),"退伍","全日勤"  )  )  )  )  )  )  )  )  )  )  ),"")</f>
        <v>18收</v>
      </c>
      <c r="AA132" s="65" t="str">
        <f ca="1">IF(   (ROW(BM33)-1)&lt;=暫1!$B$2,           IF(  AND(  OR(  AA33="x",AA33="補"  ), OR(  AB33 ="x",AB33="補",AB33="x榮18-22",AB33="x公18-22",AB33="x榮22-08"  ), $AP33 =""),"全日休",  IF(  AND(  OR(  AA33="x",AA33="病"  ), OR(  AB33 ="病"  ), $AP33 =""),"病(事)假",  IF(  AND(  OR(  AA33="x",AA33="補"  ), OR(  AB33 ="補"  ), $AP33 =""),"補休",  IF(  AND(  OR(  AA33="x",AA33="喪"  ), OR(  AB33 ="喪"  ), $AP33 =""),"喪假",  IF(  AND(  OR(  AA33="x",AA33="婚",AA33="產"  ), OR(  AB33 ="婚",AB33="產"  ), $AP33 =""),"婚(產)假",  IF(  AND(  OR(  AA33="x",AA33="公"  ), OR(  AB33 ="公"  ), $AP33 =""),"公假",  IF(  AND(  OR(  AA33="x",AA33="補",AA33="婚",AA33="公",AA33="病",AA33="事",AA33="x榮18-22"  ),OR(AB33=""), $AP33 =""  ),"18收",  IF(  AND(  OR(  AA33 ="榮14-18",AA33 ="榮10-18",AA33 ="榮06-18",AA33 ="病14-18"  ),OR(  AB33 ="x",AB33="補",AB33="婚",AB33="公",AB33="病",AB33="事",AB33="x"  ), $AP33 =""),"18放早走",  IF(  AND(  OR(  AA33 =""),OR(  AB33 ="x",AB33="補",AB33="婚",AB33="公",AB33="病",AB33="事",AB33="x榮*",AB33="榮",AB33="榮-22"  ), $AP33 =""),"18放",  IF(  AND(  OR(  AA33="當日退伍"  ),OR(  AB33="退伍",AB33="退", AB33=""  ), $AP33 =""),"當日退伍",  IF(AND(  OR(AA33="退",AA33="退伍" ), OR(AB33="退",AB33="退伍" ), $AP33 =""),"退伍","全日勤"  )  )  )  )  )  )  )  )  )  )  ),"")</f>
        <v>全日勤</v>
      </c>
      <c r="AB132" s="65" t="str">
        <f ca="1">IF(   (ROW(BN33)-1)&lt;=暫1!$B$2,           IF(  AND(  OR(  AB33="x",AB33="補"  ), OR(  AC33 ="x",AC33="補",AC33="x榮18-22",AC33="x公18-22",AC33="x榮22-08"  ), $AP33 =""),"全日休",  IF(  AND(  OR(  AB33="x",AB33="病"  ), OR(  AC33 ="病"  ), $AP33 =""),"病(事)假",  IF(  AND(  OR(  AB33="x",AB33="補"  ), OR(  AC33 ="補"  ), $AP33 =""),"補休",  IF(  AND(  OR(  AB33="x",AB33="喪"  ), OR(  AC33 ="喪"  ), $AP33 =""),"喪假",  IF(  AND(  OR(  AB33="x",AB33="婚",AB33="產"  ), OR(  AC33 ="婚",AC33="產"  ), $AP33 =""),"婚(產)假",  IF(  AND(  OR(  AB33="x",AB33="公"  ), OR(  AC33 ="公"  ), $AP33 =""),"公假",  IF(  AND(  OR(  AB33="x",AB33="補",AB33="婚",AB33="公",AB33="病",AB33="事",AB33="x榮18-22"  ),OR(AC33=""), $AP33 =""  ),"18收",  IF(  AND(  OR(  AB33 ="榮14-18",AB33 ="榮10-18",AB33 ="榮06-18",AB33 ="病14-18"  ),OR(  AC33 ="x",AC33="補",AC33="婚",AC33="公",AC33="病",AC33="事",AC33="x"  ), $AP33 =""),"18放早走",  IF(  AND(  OR(  AB33 =""),OR(  AC33 ="x",AC33="補",AC33="婚",AC33="公",AC33="病",AC33="事",AC33="x榮*",AC33="榮",AC33="榮-22"  ), $AP33 =""),"18放",  IF(  AND(  OR(  AB33="當日退伍"  ),OR(  AC33="退伍",AC33="退", AC33=""  ), $AP33 =""),"當日退伍",  IF(AND(  OR(AB33="退",AB33="退伍" ), OR(AC33="退",AC33="退伍" ), $AP33 =""),"退伍","全日勤"  )  )  )  )  )  )  )  )  )  )  ),"")</f>
        <v>全日勤</v>
      </c>
      <c r="AC132" s="65" t="str">
        <f ca="1">IF(   (ROW(BO33)-1)&lt;=暫1!$B$2,           IF(  AND(  OR(  AC33="x",AC33="補"  ), OR(  AD33 ="x",AD33="補",AD33="x榮18-22",AD33="x公18-22",AD33="x榮22-08"  ), $AP33 =""),"全日休",  IF(  AND(  OR(  AC33="x",AC33="病"  ), OR(  AD33 ="病"  ), $AP33 =""),"病(事)假",  IF(  AND(  OR(  AC33="x",AC33="補"  ), OR(  AD33 ="補"  ), $AP33 =""),"補休",  IF(  AND(  OR(  AC33="x",AC33="喪"  ), OR(  AD33 ="喪"  ), $AP33 =""),"喪假",  IF(  AND(  OR(  AC33="x",AC33="婚",AC33="產"  ), OR(  AD33 ="婚",AD33="產"  ), $AP33 =""),"婚(產)假",  IF(  AND(  OR(  AC33="x",AC33="公"  ), OR(  AD33 ="公"  ), $AP33 =""),"公假",  IF(  AND(  OR(  AC33="x",AC33="補",AC33="婚",AC33="公",AC33="病",AC33="事",AC33="x榮18-22"  ),OR(AD33=""), $AP33 =""  ),"18收",  IF(  AND(  OR(  AC33 ="榮14-18",AC33 ="榮10-18",AC33 ="榮06-18",AC33 ="病14-18"  ),OR(  AD33 ="x",AD33="補",AD33="婚",AD33="公",AD33="病",AD33="事",AD33="x"  ), $AP33 =""),"18放早走",  IF(  AND(  OR(  AC33 =""),OR(  AD33 ="x",AD33="補",AD33="婚",AD33="公",AD33="病",AD33="事",AD33="x榮*",AD33="榮",AD33="榮-22"  ), $AP33 =""),"18放",  IF(  AND(  OR(  AC33="當日退伍"  ),OR(  AD33="退伍",AD33="退", AD33=""  ), $AP33 =""),"當日退伍",  IF(AND(  OR(AC33="退",AC33="退伍" ), OR(AD33="退",AD33="退伍" ), $AP33 =""),"退伍","全日勤"  )  )  )  )  )  )  )  )  )  )  ),"")</f>
        <v>全日勤</v>
      </c>
      <c r="AD132" s="65" t="str">
        <f ca="1">IF(   (ROW(BP33)-1)&lt;=暫1!$B$2,           IF(  AND(  OR(  AD33="x",AD33="補"  ), OR(  AE33 ="x",AE33="補",AE33="x榮18-22",AE33="x公18-22",AE33="x榮22-08"  ), $AP33 =""),"全日休",  IF(  AND(  OR(  AD33="x",AD33="病"  ), OR(  AE33 ="病"  ), $AP33 =""),"病(事)假",  IF(  AND(  OR(  AD33="x",AD33="補"  ), OR(  AE33 ="補"  ), $AP33 =""),"補休",  IF(  AND(  OR(  AD33="x",AD33="喪"  ), OR(  AE33 ="喪"  ), $AP33 =""),"喪假",  IF(  AND(  OR(  AD33="x",AD33="婚",AD33="產"  ), OR(  AE33 ="婚",AE33="產"  ), $AP33 =""),"婚(產)假",  IF(  AND(  OR(  AD33="x",AD33="公"  ), OR(  AE33 ="公"  ), $AP33 =""),"公假",  IF(  AND(  OR(  AD33="x",AD33="補",AD33="婚",AD33="公",AD33="病",AD33="事",AD33="x榮18-22"  ),OR(AE33=""), $AP33 =""  ),"18收",  IF(  AND(  OR(  AD33 ="榮14-18",AD33 ="榮10-18",AD33 ="榮06-18",AD33 ="病14-18"  ),OR(  AE33 ="x",AE33="補",AE33="婚",AE33="公",AE33="病",AE33="事",AE33="x"  ), $AP33 =""),"18放早走",  IF(  AND(  OR(  AD33 =""),OR(  AE33 ="x",AE33="補",AE33="婚",AE33="公",AE33="病",AE33="事",AE33="x榮*",AE33="榮",AE33="榮-22"  ), $AP33 =""),"18放",  IF(  AND(  OR(  AD33="當日退伍"  ),OR(  AE33="退伍",AE33="退", AE33=""  ), $AP33 =""),"當日退伍",  IF(AND(  OR(AD33="退",AD33="退伍" ), OR(AE33="退",AE33="退伍" ), $AP33 =""),"退伍","全日勤"  )  )  )  )  )  )  )  )  )  )  ),"")</f>
        <v>全日勤</v>
      </c>
      <c r="AE132" s="65" t="str">
        <f ca="1">IF(   (ROW(BQ33)-1)&lt;=暫1!$B$2,           IF(  AND(  OR(  AE33="x",AE33="補"  ), OR(  AF33 ="x",AF33="補",AF33="x榮18-22",AF33="x公18-22",AF33="x榮22-08"  ), $AP33 =""),"全日休",  IF(  AND(  OR(  AE33="x",AE33="病"  ), OR(  AF33 ="病"  ), $AP33 =""),"病(事)假",  IF(  AND(  OR(  AE33="x",AE33="補"  ), OR(  AF33 ="補"  ), $AP33 =""),"補休",  IF(  AND(  OR(  AE33="x",AE33="喪"  ), OR(  AF33 ="喪"  ), $AP33 =""),"喪假",  IF(  AND(  OR(  AE33="x",AE33="婚",AE33="產"  ), OR(  AF33 ="婚",AF33="產"  ), $AP33 =""),"婚(產)假",  IF(  AND(  OR(  AE33="x",AE33="公"  ), OR(  AF33 ="公"  ), $AP33 =""),"公假",  IF(  AND(  OR(  AE33="x",AE33="補",AE33="婚",AE33="公",AE33="病",AE33="事",AE33="x榮18-22"  ),OR(AF33=""), $AP33 =""  ),"18收",  IF(  AND(  OR(  AE33 ="榮14-18",AE33 ="榮10-18",AE33 ="榮06-18",AE33 ="病14-18"  ),OR(  AF33 ="x",AF33="補",AF33="婚",AF33="公",AF33="病",AF33="事",AF33="x"  ), $AP33 =""),"18放早走",  IF(  AND(  OR(  AE33 =""),OR(  AF33 ="x",AF33="補",AF33="婚",AF33="公",AF33="病",AF33="事",AF33="x榮*",AF33="榮",AF33="榮-22"  ), $AP33 =""),"18放",  IF(  AND(  OR(  AE33="當日退伍"  ),OR(  AF33="退伍",AF33="退", AF33=""  ), $AP33 =""),"當日退伍",  IF(AND(  OR(AE33="退",AE33="退伍" ), OR(AF33="退",AF33="退伍" ), $AP33 =""),"退伍","全日勤"  )  )  )  )  )  )  )  )  )  )  ),"")</f>
        <v>全日勤</v>
      </c>
      <c r="AF132" s="65" t="str">
        <f ca="1">IF(   (ROW(BR33)-1)&lt;=暫1!$B$2,           IF(  AND(  OR(  AF33="x",AF33="補"  ), OR(  AG33 ="x",AG33="補",AG33="x榮18-22",AG33="x公18-22",AG33="x榮22-08"  ), $AP33 =""),"全日休",  IF(  AND(  OR(  AF33="x",AF33="病"  ), OR(  AG33 ="病"  ), $AP33 =""),"病(事)假",  IF(  AND(  OR(  AF33="x",AF33="補"  ), OR(  AG33 ="補"  ), $AP33 =""),"補休",  IF(  AND(  OR(  AF33="x",AF33="喪"  ), OR(  AG33 ="喪"  ), $AP33 =""),"喪假",  IF(  AND(  OR(  AF33="x",AF33="婚",AF33="產"  ), OR(  AG33 ="婚",AG33="產"  ), $AP33 =""),"婚(產)假",  IF(  AND(  OR(  AF33="x",AF33="公"  ), OR(  AG33 ="公"  ), $AP33 =""),"公假",  IF(  AND(  OR(  AF33="x",AF33="補",AF33="婚",AF33="公",AF33="病",AF33="事",AF33="x榮18-22"  ),OR(AG33=""), $AP33 =""  ),"18收",  IF(  AND(  OR(  AF33 ="榮14-18",AF33 ="榮10-18",AF33 ="榮06-18",AF33 ="病14-18"  ),OR(  AG33 ="x",AG33="補",AG33="婚",AG33="公",AG33="病",AG33="事",AG33="x"  ), $AP33 =""),"18放早走",  IF(  AND(  OR(  AF33 =""),OR(  AG33 ="x",AG33="補",AG33="婚",AG33="公",AG33="病",AG33="事",AG33="x榮*",AG33="榮",AG33="榮-22"  ), $AP33 =""),"18放",  IF(  AND(  OR(  AF33="當日退伍"  ),OR(  AG33="退伍",AG33="退", AG33=""  ), $AP33 =""),"當日退伍",  IF(AND(  OR(AF33="退",AF33="退伍" ), OR(AG33="退",AG33="退伍" ), $AP33 =""),"退伍","全日勤"  )  )  )  )  )  )  )  )  )  )  ),"")</f>
        <v>全日勤</v>
      </c>
      <c r="AG132" s="65" t="str">
        <f ca="1">IF(   (ROW(BS33)-1)&lt;=暫1!$B$2,           IF(  AND(  OR(  AG33="x",AG33="補"  ), OR(  AH33 ="x",AH33="補",AH33="x榮18-22",AH33="x公18-22",AH33="x榮22-08"  ), $AP33 =""),"全日休",  IF(  AND(  OR(  AG33="x",AG33="病"  ), OR(  AH33 ="病"  ), $AP33 =""),"病(事)假",  IF(  AND(  OR(  AG33="x",AG33="補"  ), OR(  AH33 ="補"  ), $AP33 =""),"補休",  IF(  AND(  OR(  AG33="x",AG33="喪"  ), OR(  AH33 ="喪"  ), $AP33 =""),"喪假",  IF(  AND(  OR(  AG33="x",AG33="婚",AG33="產"  ), OR(  AH33 ="婚",AH33="產"  ), $AP33 =""),"婚(產)假",  IF(  AND(  OR(  AG33="x",AG33="公"  ), OR(  AH33 ="公"  ), $AP33 =""),"公假",  IF(  AND(  OR(  AG33="x",AG33="補",AG33="婚",AG33="公",AG33="病",AG33="事",AG33="x榮18-22"  ),OR(AH33=""), $AP33 =""  ),"18收",  IF(  AND(  OR(  AG33 ="榮14-18",AG33 ="榮10-18",AG33 ="榮06-18",AG33 ="病14-18"  ),OR(  AH33 ="x",AH33="補",AH33="婚",AH33="公",AH33="病",AH33="事",AH33="x"  ), $AP33 =""),"18放早走",  IF(  AND(  OR(  AG33 =""),OR(  AH33 ="x",AH33="補",AH33="婚",AH33="公",AH33="病",AH33="事",AH33="x榮*",AH33="榮",AH33="榮-22"  ), $AP33 =""),"18放",  IF(  AND(  OR(  AG33="當日退伍"  ),OR(  AH33="退伍",AH33="退", AH33=""  ), $AP33 =""),"當日退伍",  IF(AND(  OR(AG33="退",AG33="退伍" ), OR(AH33="退",AH33="退伍" ), $AP33 =""),"退伍","全日勤"  )  )  )  )  )  )  )  )  )  )  ),"")</f>
        <v>全日勤</v>
      </c>
      <c r="AH132" s="65"/>
      <c r="AI132" s="65"/>
      <c r="AJ132" s="65"/>
      <c r="AO132" s="75"/>
      <c r="AP132" s="62"/>
      <c r="AU132" s="62"/>
      <c r="AY132" s="62"/>
      <c r="AZ132" s="62"/>
      <c r="BA132" s="62"/>
    </row>
    <row r="133" spans="1:53" ht="25.5" customHeight="1">
      <c r="A133" s="65">
        <f t="shared" si="14"/>
        <v>33</v>
      </c>
      <c r="B133" s="65" t="str">
        <f t="shared" si="15"/>
        <v>董勁亨</v>
      </c>
      <c r="C133" s="65" t="str">
        <f ca="1">IF(   (ROW(AO34)-1)&lt;=暫1!$B$2,           IF(  AND(  OR(  C34="x",C34="補"  ), OR(  D34 ="x",D34="補",D34="x榮18-22",D34="x公18-22",D34="x榮22-08"  ), $AP34 =""),"全日休",  IF(  AND(  OR(  C34="x",C34="病"  ), OR(  D34 ="病"  ), $AP34 =""),"病(事)假",  IF(  AND(  OR(  C34="x",C34="補"  ), OR(  D34 ="補"  ), $AP34 =""),"補休",  IF(  AND(  OR(  C34="x",C34="喪"  ), OR(  D34 ="喪"  ), $AP34 =""),"喪假",  IF(  AND(  OR(  C34="x",C34="婚",C34="產"  ), OR(  D34 ="婚",D34="產"  ), $AP34 =""),"婚(產)假",  IF(  AND(  OR(  C34="x",C34="公"  ), OR(  D34 ="公"  ), $AP34 =""),"公假",  IF(  AND(  OR(  C34="x",C34="補",C34="婚",C34="公",C34="病",C34="事",C34="x榮18-22"  ),OR(D34=""), $AP34 =""  ),"18收",  IF(  AND(  OR(  C34 ="榮14-18",C34 ="榮10-18",C34 ="榮06-18",C34 ="病14-18"  ),OR(  D34 ="x",D34="補",D34="婚",D34="公",D34="病",D34="事",D34="x"  ), $AP34 =""),"18放早走",  IF(  AND(  OR(  C34 =""),OR(  D34 ="x",D34="補",D34="婚",D34="公",D34="病",D34="事",D34="x榮*",D34="榮",D34="榮-22"  ), $AP34 =""),"18放",  IF(  AND(  OR(  C34="當日退伍"  ),OR(  D34="退伍",D34="退", D34=""  ), $AP34 =""),"當日退伍",  IF(AND(  OR(C34="退",C34="退伍" ), OR(D34="退",D34="退伍" ), $AP34 =""),"退伍","全日勤"  )  )  )  )  )  )  )  )  )  )  ),"")</f>
        <v>全日勤</v>
      </c>
      <c r="D133" s="65" t="str">
        <f ca="1">IF(   (ROW(AP34)-1)&lt;=暫1!$B$2,           IF(  AND(  OR(  D34="x",D34="補"  ), OR(  E34 ="x",E34="補",E34="x榮18-22",E34="x公18-22",E34="x榮22-08"  ), $AP34 =""),"全日休",  IF(  AND(  OR(  D34="x",D34="病"  ), OR(  E34 ="病"  ), $AP34 =""),"病(事)假",  IF(  AND(  OR(  D34="x",D34="補"  ), OR(  E34 ="補"  ), $AP34 =""),"補休",  IF(  AND(  OR(  D34="x",D34="喪"  ), OR(  E34 ="喪"  ), $AP34 =""),"喪假",  IF(  AND(  OR(  D34="x",D34="婚",D34="產"  ), OR(  E34 ="婚",E34="產"  ), $AP34 =""),"婚(產)假",  IF(  AND(  OR(  D34="x",D34="公"  ), OR(  E34 ="公"  ), $AP34 =""),"公假",  IF(  AND(  OR(  D34="x",D34="補",D34="婚",D34="公",D34="病",D34="事",D34="x榮18-22"  ),OR(E34=""), $AP34 =""  ),"18收",  IF(  AND(  OR(  D34 ="榮14-18",D34 ="榮10-18",D34 ="榮06-18",D34 ="病14-18"  ),OR(  E34 ="x",E34="補",E34="婚",E34="公",E34="病",E34="事",E34="x"  ), $AP34 =""),"18放早走",  IF(  AND(  OR(  D34 =""),OR(  E34 ="x",E34="補",E34="婚",E34="公",E34="病",E34="事",E34="x榮*",E34="榮",E34="榮-22"  ), $AP34 =""),"18放",  IF(  AND(  OR(  D34="當日退伍"  ),OR(  E34="退伍",E34="退", E34=""  ), $AP34 =""),"當日退伍",  IF(AND(  OR(D34="退",D34="退伍" ), OR(E34="退",E34="退伍" ), $AP34 =""),"退伍","全日勤"  )  )  )  )  )  )  )  )  )  )  ),"")</f>
        <v>18放</v>
      </c>
      <c r="E133" s="65" t="str">
        <f ca="1">IF(   (ROW(AQ34)-1)&lt;=暫1!$B$2,           IF(  AND(  OR(  E34="x",E34="補"  ), OR(  F34 ="x",F34="補",F34="x榮18-22",F34="x公18-22",F34="x榮22-08"  ), $AP34 =""),"全日休",  IF(  AND(  OR(  E34="x",E34="病"  ), OR(  F34 ="病"  ), $AP34 =""),"病(事)假",  IF(  AND(  OR(  E34="x",E34="補"  ), OR(  F34 ="補"  ), $AP34 =""),"補休",  IF(  AND(  OR(  E34="x",E34="喪"  ), OR(  F34 ="喪"  ), $AP34 =""),"喪假",  IF(  AND(  OR(  E34="x",E34="婚",E34="產"  ), OR(  F34 ="婚",F34="產"  ), $AP34 =""),"婚(產)假",  IF(  AND(  OR(  E34="x",E34="公"  ), OR(  F34 ="公"  ), $AP34 =""),"公假",  IF(  AND(  OR(  E34="x",E34="補",E34="婚",E34="公",E34="病",E34="事",E34="x榮18-22"  ),OR(F34=""), $AP34 =""  ),"18收",  IF(  AND(  OR(  E34 ="榮14-18",E34 ="榮10-18",E34 ="榮06-18",E34 ="病14-18"  ),OR(  F34 ="x",F34="補",F34="婚",F34="公",F34="病",F34="事",F34="x"  ), $AP34 =""),"18放早走",  IF(  AND(  OR(  E34 =""),OR(  F34 ="x",F34="補",F34="婚",F34="公",F34="病",F34="事",F34="x榮*",F34="榮",F34="榮-22"  ), $AP34 =""),"18放",  IF(  AND(  OR(  E34="當日退伍"  ),OR(  F34="退伍",F34="退", F34=""  ), $AP34 =""),"當日退伍",  IF(AND(  OR(E34="退",E34="退伍" ), OR(F34="退",F34="退伍" ), $AP34 =""),"退伍","全日勤"  )  )  )  )  )  )  )  )  )  )  ),"")</f>
        <v>全日休</v>
      </c>
      <c r="F133" s="65" t="str">
        <f ca="1">IF(   (ROW(AR34)-1)&lt;=暫1!$B$2,           IF(  AND(  OR(  F34="x",F34="補"  ), OR(  G34 ="x",G34="補",G34="x榮18-22",G34="x公18-22",G34="x榮22-08"  ), $AP34 =""),"全日休",  IF(  AND(  OR(  F34="x",F34="病"  ), OR(  G34 ="病"  ), $AP34 =""),"病(事)假",  IF(  AND(  OR(  F34="x",F34="補"  ), OR(  G34 ="補"  ), $AP34 =""),"補休",  IF(  AND(  OR(  F34="x",F34="喪"  ), OR(  G34 ="喪"  ), $AP34 =""),"喪假",  IF(  AND(  OR(  F34="x",F34="婚",F34="產"  ), OR(  G34 ="婚",G34="產"  ), $AP34 =""),"婚(產)假",  IF(  AND(  OR(  F34="x",F34="公"  ), OR(  G34 ="公"  ), $AP34 =""),"公假",  IF(  AND(  OR(  F34="x",F34="補",F34="婚",F34="公",F34="病",F34="事",F34="x榮18-22"  ),OR(G34=""), $AP34 =""  ),"18收",  IF(  AND(  OR(  F34 ="榮14-18",F34 ="榮10-18",F34 ="榮06-18",F34 ="病14-18"  ),OR(  G34 ="x",G34="補",G34="婚",G34="公",G34="病",G34="事",G34="x"  ), $AP34 =""),"18放早走",  IF(  AND(  OR(  F34 =""),OR(  G34 ="x",G34="補",G34="婚",G34="公",G34="病",G34="事",G34="x榮*",G34="榮",G34="榮-22"  ), $AP34 =""),"18放",  IF(  AND(  OR(  F34="當日退伍"  ),OR(  G34="退伍",G34="退", G34=""  ), $AP34 =""),"當日退伍",  IF(AND(  OR(F34="退",F34="退伍" ), OR(G34="退",G34="退伍" ), $AP34 =""),"退伍","全日勤"  )  )  )  )  )  )  )  )  )  )  ),"")</f>
        <v>全日休</v>
      </c>
      <c r="G133" s="65" t="str">
        <f ca="1">IF(   (ROW(AS34)-1)&lt;=暫1!$B$2,           IF(  AND(  OR(  G34="x",G34="補"  ), OR(  H34 ="x",H34="補",H34="x榮18-22",H34="x公18-22",H34="x榮22-08"  ), $AP34 =""),"全日休",  IF(  AND(  OR(  G34="x",G34="病"  ), OR(  H34 ="病"  ), $AP34 =""),"病(事)假",  IF(  AND(  OR(  G34="x",G34="補"  ), OR(  H34 ="補"  ), $AP34 =""),"補休",  IF(  AND(  OR(  G34="x",G34="喪"  ), OR(  H34 ="喪"  ), $AP34 =""),"喪假",  IF(  AND(  OR(  G34="x",G34="婚",G34="產"  ), OR(  H34 ="婚",H34="產"  ), $AP34 =""),"婚(產)假",  IF(  AND(  OR(  G34="x",G34="公"  ), OR(  H34 ="公"  ), $AP34 =""),"公假",  IF(  AND(  OR(  G34="x",G34="補",G34="婚",G34="公",G34="病",G34="事",G34="x榮18-22"  ),OR(H34=""), $AP34 =""  ),"18收",  IF(  AND(  OR(  G34 ="榮14-18",G34 ="榮10-18",G34 ="榮06-18",G34 ="病14-18"  ),OR(  H34 ="x",H34="補",H34="婚",H34="公",H34="病",H34="事",H34="x"  ), $AP34 =""),"18放早走",  IF(  AND(  OR(  G34 =""),OR(  H34 ="x",H34="補",H34="婚",H34="公",H34="病",H34="事",H34="x榮*",H34="榮",H34="榮-22"  ), $AP34 =""),"18放",  IF(  AND(  OR(  G34="當日退伍"  ),OR(  H34="退伍",H34="退", H34=""  ), $AP34 =""),"當日退伍",  IF(AND(  OR(G34="退",G34="退伍" ), OR(H34="退",H34="退伍" ), $AP34 =""),"退伍","全日勤"  )  )  )  )  )  )  )  )  )  )  ),"")</f>
        <v>18收</v>
      </c>
      <c r="H133" s="65" t="str">
        <f ca="1">IF(   (ROW(AT34)-1)&lt;=暫1!$B$2,           IF(  AND(  OR(  H34="x",H34="補"  ), OR(  I34 ="x",I34="補",I34="x榮18-22",I34="x公18-22",I34="x榮22-08"  ), $AP34 =""),"全日休",  IF(  AND(  OR(  H34="x",H34="病"  ), OR(  I34 ="病"  ), $AP34 =""),"病(事)假",  IF(  AND(  OR(  H34="x",H34="補"  ), OR(  I34 ="補"  ), $AP34 =""),"補休",  IF(  AND(  OR(  H34="x",H34="喪"  ), OR(  I34 ="喪"  ), $AP34 =""),"喪假",  IF(  AND(  OR(  H34="x",H34="婚",H34="產"  ), OR(  I34 ="婚",I34="產"  ), $AP34 =""),"婚(產)假",  IF(  AND(  OR(  H34="x",H34="公"  ), OR(  I34 ="公"  ), $AP34 =""),"公假",  IF(  AND(  OR(  H34="x",H34="補",H34="婚",H34="公",H34="病",H34="事",H34="x榮18-22"  ),OR(I34=""), $AP34 =""  ),"18收",  IF(  AND(  OR(  H34 ="榮14-18",H34 ="榮10-18",H34 ="榮06-18",H34 ="病14-18"  ),OR(  I34 ="x",I34="補",I34="婚",I34="公",I34="病",I34="事",I34="x"  ), $AP34 =""),"18放早走",  IF(  AND(  OR(  H34 =""),OR(  I34 ="x",I34="補",I34="婚",I34="公",I34="病",I34="事",I34="x榮*",I34="榮",I34="榮-22"  ), $AP34 =""),"18放",  IF(  AND(  OR(  H34="當日退伍"  ),OR(  I34="退伍",I34="退", I34=""  ), $AP34 =""),"當日退伍",  IF(AND(  OR(H34="退",H34="退伍" ), OR(I34="退",I34="退伍" ), $AP34 =""),"退伍","全日勤"  )  )  )  )  )  )  )  )  )  )  ),"")</f>
        <v>全日勤</v>
      </c>
      <c r="I133" s="65" t="str">
        <f ca="1">IF(   (ROW(AU34)-1)&lt;=暫1!$B$2,           IF(  AND(  OR(  I34="x",I34="補"  ), OR(  J34 ="x",J34="補",J34="x榮18-22",J34="x公18-22",J34="x榮22-08"  ), $AP34 =""),"全日休",  IF(  AND(  OR(  I34="x",I34="病"  ), OR(  J34 ="病"  ), $AP34 =""),"病(事)假",  IF(  AND(  OR(  I34="x",I34="補"  ), OR(  J34 ="補"  ), $AP34 =""),"補休",  IF(  AND(  OR(  I34="x",I34="喪"  ), OR(  J34 ="喪"  ), $AP34 =""),"喪假",  IF(  AND(  OR(  I34="x",I34="婚",I34="產"  ), OR(  J34 ="婚",J34="產"  ), $AP34 =""),"婚(產)假",  IF(  AND(  OR(  I34="x",I34="公"  ), OR(  J34 ="公"  ), $AP34 =""),"公假",  IF(  AND(  OR(  I34="x",I34="補",I34="婚",I34="公",I34="病",I34="事",I34="x榮18-22"  ),OR(J34=""), $AP34 =""  ),"18收",  IF(  AND(  OR(  I34 ="榮14-18",I34 ="榮10-18",I34 ="榮06-18",I34 ="病14-18"  ),OR(  J34 ="x",J34="補",J34="婚",J34="公",J34="病",J34="事",J34="x"  ), $AP34 =""),"18放早走",  IF(  AND(  OR(  I34 =""),OR(  J34 ="x",J34="補",J34="婚",J34="公",J34="病",J34="事",J34="x榮*",J34="榮",J34="榮-22"  ), $AP34 =""),"18放",  IF(  AND(  OR(  I34="當日退伍"  ),OR(  J34="退伍",J34="退", J34=""  ), $AP34 =""),"當日退伍",  IF(AND(  OR(I34="退",I34="退伍" ), OR(J34="退",J34="退伍" ), $AP34 =""),"退伍","全日勤"  )  )  )  )  )  )  )  )  )  )  ),"")</f>
        <v>全日勤</v>
      </c>
      <c r="J133" s="65" t="str">
        <f ca="1">IF(   (ROW(AV34)-1)&lt;=暫1!$B$2,           IF(  AND(  OR(  J34="x",J34="補"  ), OR(  K34 ="x",K34="補",K34="x榮18-22",K34="x公18-22",K34="x榮22-08"  ), $AP34 =""),"全日休",  IF(  AND(  OR(  J34="x",J34="病"  ), OR(  K34 ="病"  ), $AP34 =""),"病(事)假",  IF(  AND(  OR(  J34="x",J34="補"  ), OR(  K34 ="補"  ), $AP34 =""),"補休",  IF(  AND(  OR(  J34="x",J34="喪"  ), OR(  K34 ="喪"  ), $AP34 =""),"喪假",  IF(  AND(  OR(  J34="x",J34="婚",J34="產"  ), OR(  K34 ="婚",K34="產"  ), $AP34 =""),"婚(產)假",  IF(  AND(  OR(  J34="x",J34="公"  ), OR(  K34 ="公"  ), $AP34 =""),"公假",  IF(  AND(  OR(  J34="x",J34="補",J34="婚",J34="公",J34="病",J34="事",J34="x榮18-22"  ),OR(K34=""), $AP34 =""  ),"18收",  IF(  AND(  OR(  J34 ="榮14-18",J34 ="榮10-18",J34 ="榮06-18",J34 ="病14-18"  ),OR(  K34 ="x",K34="補",K34="婚",K34="公",K34="病",K34="事",K34="x"  ), $AP34 =""),"18放早走",  IF(  AND(  OR(  J34 =""),OR(  K34 ="x",K34="補",K34="婚",K34="公",K34="病",K34="事",K34="x榮*",K34="榮",K34="榮-22"  ), $AP34 =""),"18放",  IF(  AND(  OR(  J34="當日退伍"  ),OR(  K34="退伍",K34="退", K34=""  ), $AP34 =""),"當日退伍",  IF(AND(  OR(J34="退",J34="退伍" ), OR(K34="退",K34="退伍" ), $AP34 =""),"退伍","全日勤"  )  )  )  )  )  )  )  )  )  )  ),"")</f>
        <v>全日勤</v>
      </c>
      <c r="K133" s="65" t="str">
        <f ca="1">IF(   (ROW(AW34)-1)&lt;=暫1!$B$2,           IF(  AND(  OR(  K34="x",K34="補"  ), OR(  L34 ="x",L34="補",L34="x榮18-22",L34="x公18-22",L34="x榮22-08"  ), $AP34 =""),"全日休",  IF(  AND(  OR(  K34="x",K34="病"  ), OR(  L34 ="病"  ), $AP34 =""),"病(事)假",  IF(  AND(  OR(  K34="x",K34="補"  ), OR(  L34 ="補"  ), $AP34 =""),"補休",  IF(  AND(  OR(  K34="x",K34="喪"  ), OR(  L34 ="喪"  ), $AP34 =""),"喪假",  IF(  AND(  OR(  K34="x",K34="婚",K34="產"  ), OR(  L34 ="婚",L34="產"  ), $AP34 =""),"婚(產)假",  IF(  AND(  OR(  K34="x",K34="公"  ), OR(  L34 ="公"  ), $AP34 =""),"公假",  IF(  AND(  OR(  K34="x",K34="補",K34="婚",K34="公",K34="病",K34="事",K34="x榮18-22"  ),OR(L34=""), $AP34 =""  ),"18收",  IF(  AND(  OR(  K34 ="榮14-18",K34 ="榮10-18",K34 ="榮06-18",K34 ="病14-18"  ),OR(  L34 ="x",L34="補",L34="婚",L34="公",L34="病",L34="事",L34="x"  ), $AP34 =""),"18放早走",  IF(  AND(  OR(  K34 =""),OR(  L34 ="x",L34="補",L34="婚",L34="公",L34="病",L34="事",L34="x榮*",L34="榮",L34="榮-22"  ), $AP34 =""),"18放",  IF(  AND(  OR(  K34="當日退伍"  ),OR(  L34="退伍",L34="退", L34=""  ), $AP34 =""),"當日退伍",  IF(AND(  OR(K34="退",K34="退伍" ), OR(L34="退",L34="退伍" ), $AP34 =""),"退伍","全日勤"  )  )  )  )  )  )  )  )  )  )  ),"")</f>
        <v>全日勤</v>
      </c>
      <c r="L133" s="65" t="str">
        <f ca="1">IF(   (ROW(AX34)-1)&lt;=暫1!$B$2,           IF(  AND(  OR(  L34="x",L34="補"  ), OR(  M34 ="x",M34="補",M34="x榮18-22",M34="x公18-22",M34="x榮22-08"  ), $AP34 =""),"全日休",  IF(  AND(  OR(  L34="x",L34="病"  ), OR(  M34 ="病"  ), $AP34 =""),"病(事)假",  IF(  AND(  OR(  L34="x",L34="補"  ), OR(  M34 ="補"  ), $AP34 =""),"補休",  IF(  AND(  OR(  L34="x",L34="喪"  ), OR(  M34 ="喪"  ), $AP34 =""),"喪假",  IF(  AND(  OR(  L34="x",L34="婚",L34="產"  ), OR(  M34 ="婚",M34="產"  ), $AP34 =""),"婚(產)假",  IF(  AND(  OR(  L34="x",L34="公"  ), OR(  M34 ="公"  ), $AP34 =""),"公假",  IF(  AND(  OR(  L34="x",L34="補",L34="婚",L34="公",L34="病",L34="事",L34="x榮18-22"  ),OR(M34=""), $AP34 =""  ),"18收",  IF(  AND(  OR(  L34 ="榮14-18",L34 ="榮10-18",L34 ="榮06-18",L34 ="病14-18"  ),OR(  M34 ="x",M34="補",M34="婚",M34="公",M34="病",M34="事",M34="x"  ), $AP34 =""),"18放早走",  IF(  AND(  OR(  L34 =""),OR(  M34 ="x",M34="補",M34="婚",M34="公",M34="病",M34="事",M34="x榮*",M34="榮",M34="榮-22"  ), $AP34 =""),"18放",  IF(  AND(  OR(  L34="當日退伍"  ),OR(  M34="退伍",M34="退", M34=""  ), $AP34 =""),"當日退伍",  IF(AND(  OR(L34="退",L34="退伍" ), OR(M34="退",M34="退伍" ), $AP34 =""),"退伍","全日勤"  )  )  )  )  )  )  )  )  )  )  ),"")</f>
        <v>全日勤</v>
      </c>
      <c r="M133" s="65" t="str">
        <f ca="1">IF(   (ROW(AY34)-1)&lt;=暫1!$B$2,           IF(  AND(  OR(  M34="x",M34="補"  ), OR(  N34 ="x",N34="補",N34="x榮18-22",N34="x公18-22",N34="x榮22-08"  ), $AP34 =""),"全日休",  IF(  AND(  OR(  M34="x",M34="病"  ), OR(  N34 ="病"  ), $AP34 =""),"病(事)假",  IF(  AND(  OR(  M34="x",M34="補"  ), OR(  N34 ="補"  ), $AP34 =""),"補休",  IF(  AND(  OR(  M34="x",M34="喪"  ), OR(  N34 ="喪"  ), $AP34 =""),"喪假",  IF(  AND(  OR(  M34="x",M34="婚",M34="產"  ), OR(  N34 ="婚",N34="產"  ), $AP34 =""),"婚(產)假",  IF(  AND(  OR(  M34="x",M34="公"  ), OR(  N34 ="公"  ), $AP34 =""),"公假",  IF(  AND(  OR(  M34="x",M34="補",M34="婚",M34="公",M34="病",M34="事",M34="x榮18-22"  ),OR(N34=""), $AP34 =""  ),"18收",  IF(  AND(  OR(  M34 ="榮14-18",M34 ="榮10-18",M34 ="榮06-18",M34 ="病14-18"  ),OR(  N34 ="x",N34="補",N34="婚",N34="公",N34="病",N34="事",N34="x"  ), $AP34 =""),"18放早走",  IF(  AND(  OR(  M34 =""),OR(  N34 ="x",N34="補",N34="婚",N34="公",N34="病",N34="事",N34="x榮*",N34="榮",N34="榮-22"  ), $AP34 =""),"18放",  IF(  AND(  OR(  M34="當日退伍"  ),OR(  N34="退伍",N34="退", N34=""  ), $AP34 =""),"當日退伍",  IF(AND(  OR(M34="退",M34="退伍" ), OR(N34="退",N34="退伍" ), $AP34 =""),"退伍","全日勤"  )  )  )  )  )  )  )  )  )  )  ),"")</f>
        <v>全日勤</v>
      </c>
      <c r="N133" s="65" t="str">
        <f ca="1">IF(   (ROW(AZ34)-1)&lt;=暫1!$B$2,           IF(  AND(  OR(  N34="x",N34="補"  ), OR(  O34 ="x",O34="補",O34="x榮18-22",O34="x公18-22",O34="x榮22-08"  ), $AP34 =""),"全日休",  IF(  AND(  OR(  N34="x",N34="病"  ), OR(  O34 ="病"  ), $AP34 =""),"病(事)假",  IF(  AND(  OR(  N34="x",N34="補"  ), OR(  O34 ="補"  ), $AP34 =""),"補休",  IF(  AND(  OR(  N34="x",N34="喪"  ), OR(  O34 ="喪"  ), $AP34 =""),"喪假",  IF(  AND(  OR(  N34="x",N34="婚",N34="產"  ), OR(  O34 ="婚",O34="產"  ), $AP34 =""),"婚(產)假",  IF(  AND(  OR(  N34="x",N34="公"  ), OR(  O34 ="公"  ), $AP34 =""),"公假",  IF(  AND(  OR(  N34="x",N34="補",N34="婚",N34="公",N34="病",N34="事",N34="x榮18-22"  ),OR(O34=""), $AP34 =""  ),"18收",  IF(  AND(  OR(  N34 ="榮14-18",N34 ="榮10-18",N34 ="榮06-18",N34 ="病14-18"  ),OR(  O34 ="x",O34="補",O34="婚",O34="公",O34="病",O34="事",O34="x"  ), $AP34 =""),"18放早走",  IF(  AND(  OR(  N34 =""),OR(  O34 ="x",O34="補",O34="婚",O34="公",O34="病",O34="事",O34="x榮*",O34="榮",O34="榮-22"  ), $AP34 =""),"18放",  IF(  AND(  OR(  N34="當日退伍"  ),OR(  O34="退伍",O34="退", O34=""  ), $AP34 =""),"當日退伍",  IF(AND(  OR(N34="退",N34="退伍" ), OR(O34="退",O34="退伍" ), $AP34 =""),"退伍","全日勤"  )  )  )  )  )  )  )  )  )  )  ),"")</f>
        <v>全日勤</v>
      </c>
      <c r="O133" s="65" t="str">
        <f ca="1">IF(   (ROW(BA34)-1)&lt;=暫1!$B$2,           IF(  AND(  OR(  O34="x",O34="補"  ), OR(  P34 ="x",P34="補",P34="x榮18-22",P34="x公18-22",P34="x榮22-08"  ), $AP34 =""),"全日休",  IF(  AND(  OR(  O34="x",O34="病"  ), OR(  P34 ="病"  ), $AP34 =""),"病(事)假",  IF(  AND(  OR(  O34="x",O34="補"  ), OR(  P34 ="補"  ), $AP34 =""),"補休",  IF(  AND(  OR(  O34="x",O34="喪"  ), OR(  P34 ="喪"  ), $AP34 =""),"喪假",  IF(  AND(  OR(  O34="x",O34="婚",O34="產"  ), OR(  P34 ="婚",P34="產"  ), $AP34 =""),"婚(產)假",  IF(  AND(  OR(  O34="x",O34="公"  ), OR(  P34 ="公"  ), $AP34 =""),"公假",  IF(  AND(  OR(  O34="x",O34="補",O34="婚",O34="公",O34="病",O34="事",O34="x榮18-22"  ),OR(P34=""), $AP34 =""  ),"18收",  IF(  AND(  OR(  O34 ="榮14-18",O34 ="榮10-18",O34 ="榮06-18",O34 ="病14-18"  ),OR(  P34 ="x",P34="補",P34="婚",P34="公",P34="病",P34="事",P34="x"  ), $AP34 =""),"18放早走",  IF(  AND(  OR(  O34 =""),OR(  P34 ="x",P34="補",P34="婚",P34="公",P34="病",P34="事",P34="x榮*",P34="榮",P34="榮-22"  ), $AP34 =""),"18放",  IF(  AND(  OR(  O34="當日退伍"  ),OR(  P34="退伍",P34="退", P34=""  ), $AP34 =""),"當日退伍",  IF(AND(  OR(O34="退",O34="退伍" ), OR(P34="退",P34="退伍" ), $AP34 =""),"退伍","全日勤"  )  )  )  )  )  )  )  )  )  )  ),"")</f>
        <v>全日勤</v>
      </c>
      <c r="P133" s="65" t="str">
        <f ca="1">IF(   (ROW(BB34)-1)&lt;=暫1!$B$2,           IF(  AND(  OR(  P34="x",P34="補"  ), OR(  Q34 ="x",Q34="補",Q34="x榮18-22",Q34="x公18-22",Q34="x榮22-08"  ), $AP34 =""),"全日休",  IF(  AND(  OR(  P34="x",P34="病"  ), OR(  Q34 ="病"  ), $AP34 =""),"病(事)假",  IF(  AND(  OR(  P34="x",P34="補"  ), OR(  Q34 ="補"  ), $AP34 =""),"補休",  IF(  AND(  OR(  P34="x",P34="喪"  ), OR(  Q34 ="喪"  ), $AP34 =""),"喪假",  IF(  AND(  OR(  P34="x",P34="婚",P34="產"  ), OR(  Q34 ="婚",Q34="產"  ), $AP34 =""),"婚(產)假",  IF(  AND(  OR(  P34="x",P34="公"  ), OR(  Q34 ="公"  ), $AP34 =""),"公假",  IF(  AND(  OR(  P34="x",P34="補",P34="婚",P34="公",P34="病",P34="事",P34="x榮18-22"  ),OR(Q34=""), $AP34 =""  ),"18收",  IF(  AND(  OR(  P34 ="榮14-18",P34 ="榮10-18",P34 ="榮06-18",P34 ="病14-18"  ),OR(  Q34 ="x",Q34="補",Q34="婚",Q34="公",Q34="病",Q34="事",Q34="x"  ), $AP34 =""),"18放早走",  IF(  AND(  OR(  P34 =""),OR(  Q34 ="x",Q34="補",Q34="婚",Q34="公",Q34="病",Q34="事",Q34="x榮*",Q34="榮",Q34="榮-22"  ), $AP34 =""),"18放",  IF(  AND(  OR(  P34="當日退伍"  ),OR(  Q34="退伍",Q34="退", Q34=""  ), $AP34 =""),"當日退伍",  IF(AND(  OR(P34="退",P34="退伍" ), OR(Q34="退",Q34="退伍" ), $AP34 =""),"退伍","全日勤"  )  )  )  )  )  )  )  )  )  )  ),"")</f>
        <v>全日勤</v>
      </c>
      <c r="Q133" s="65" t="str">
        <f ca="1">IF(   (ROW(BC34)-1)&lt;=暫1!$B$2,           IF(  AND(  OR(  Q34="x",Q34="補"  ), OR(  R34 ="x",R34="補",R34="x榮18-22",R34="x公18-22",R34="x榮22-08"  ), $AP34 =""),"全日休",  IF(  AND(  OR(  Q34="x",Q34="病"  ), OR(  R34 ="病"  ), $AP34 =""),"病(事)假",  IF(  AND(  OR(  Q34="x",Q34="補"  ), OR(  R34 ="補"  ), $AP34 =""),"補休",  IF(  AND(  OR(  Q34="x",Q34="喪"  ), OR(  R34 ="喪"  ), $AP34 =""),"喪假",  IF(  AND(  OR(  Q34="x",Q34="婚",Q34="產"  ), OR(  R34 ="婚",R34="產"  ), $AP34 =""),"婚(產)假",  IF(  AND(  OR(  Q34="x",Q34="公"  ), OR(  R34 ="公"  ), $AP34 =""),"公假",  IF(  AND(  OR(  Q34="x",Q34="補",Q34="婚",Q34="公",Q34="病",Q34="事",Q34="x榮18-22"  ),OR(R34=""), $AP34 =""  ),"18收",  IF(  AND(  OR(  Q34 ="榮14-18",Q34 ="榮10-18",Q34 ="榮06-18",Q34 ="病14-18"  ),OR(  R34 ="x",R34="補",R34="婚",R34="公",R34="病",R34="事",R34="x"  ), $AP34 =""),"18放早走",  IF(  AND(  OR(  Q34 =""),OR(  R34 ="x",R34="補",R34="婚",R34="公",R34="病",R34="事",R34="x榮*",R34="榮",R34="榮-22"  ), $AP34 =""),"18放",  IF(  AND(  OR(  Q34="當日退伍"  ),OR(  R34="退伍",R34="退", R34=""  ), $AP34 =""),"當日退伍",  IF(AND(  OR(Q34="退",Q34="退伍" ), OR(R34="退",R34="退伍" ), $AP34 =""),"退伍","全日勤"  )  )  )  )  )  )  )  )  )  )  ),"")</f>
        <v>全日勤</v>
      </c>
      <c r="R133" s="65" t="str">
        <f ca="1">IF(   (ROW(BD34)-1)&lt;=暫1!$B$2,           IF(  AND(  OR(  R34="x",R34="補"  ), OR(  S34 ="x",S34="補",S34="x榮18-22",S34="x公18-22",S34="x榮22-08"  ), $AP34 =""),"全日休",  IF(  AND(  OR(  R34="x",R34="病"  ), OR(  S34 ="病"  ), $AP34 =""),"病(事)假",  IF(  AND(  OR(  R34="x",R34="補"  ), OR(  S34 ="補"  ), $AP34 =""),"補休",  IF(  AND(  OR(  R34="x",R34="喪"  ), OR(  S34 ="喪"  ), $AP34 =""),"喪假",  IF(  AND(  OR(  R34="x",R34="婚",R34="產"  ), OR(  S34 ="婚",S34="產"  ), $AP34 =""),"婚(產)假",  IF(  AND(  OR(  R34="x",R34="公"  ), OR(  S34 ="公"  ), $AP34 =""),"公假",  IF(  AND(  OR(  R34="x",R34="補",R34="婚",R34="公",R34="病",R34="事",R34="x榮18-22"  ),OR(S34=""), $AP34 =""  ),"18收",  IF(  AND(  OR(  R34 ="榮14-18",R34 ="榮10-18",R34 ="榮06-18",R34 ="病14-18"  ),OR(  S34 ="x",S34="補",S34="婚",S34="公",S34="病",S34="事",S34="x"  ), $AP34 =""),"18放早走",  IF(  AND(  OR(  R34 =""),OR(  S34 ="x",S34="補",S34="婚",S34="公",S34="病",S34="事",S34="x榮*",S34="榮",S34="榮-22"  ), $AP34 =""),"18放",  IF(  AND(  OR(  R34="當日退伍"  ),OR(  S34="退伍",S34="退", S34=""  ), $AP34 =""),"當日退伍",  IF(AND(  OR(R34="退",R34="退伍" ), OR(S34="退",S34="退伍" ), $AP34 =""),"退伍","全日勤"  )  )  )  )  )  )  )  )  )  )  ),"")</f>
        <v>18放</v>
      </c>
      <c r="S133" s="65" t="str">
        <f ca="1">IF(   (ROW(BE34)-1)&lt;=暫1!$B$2,           IF(  AND(  OR(  S34="x",S34="補"  ), OR(  T34 ="x",T34="補",T34="x榮18-22",T34="x公18-22",T34="x榮22-08"  ), $AP34 =""),"全日休",  IF(  AND(  OR(  S34="x",S34="病"  ), OR(  T34 ="病"  ), $AP34 =""),"病(事)假",  IF(  AND(  OR(  S34="x",S34="補"  ), OR(  T34 ="補"  ), $AP34 =""),"補休",  IF(  AND(  OR(  S34="x",S34="喪"  ), OR(  T34 ="喪"  ), $AP34 =""),"喪假",  IF(  AND(  OR(  S34="x",S34="婚",S34="產"  ), OR(  T34 ="婚",T34="產"  ), $AP34 =""),"婚(產)假",  IF(  AND(  OR(  S34="x",S34="公"  ), OR(  T34 ="公"  ), $AP34 =""),"公假",  IF(  AND(  OR(  S34="x",S34="補",S34="婚",S34="公",S34="病",S34="事",S34="x榮18-22"  ),OR(T34=""), $AP34 =""  ),"18收",  IF(  AND(  OR(  S34 ="榮14-18",S34 ="榮10-18",S34 ="榮06-18",S34 ="病14-18"  ),OR(  T34 ="x",T34="補",T34="婚",T34="公",T34="病",T34="事",T34="x"  ), $AP34 =""),"18放早走",  IF(  AND(  OR(  S34 =""),OR(  T34 ="x",T34="補",T34="婚",T34="公",T34="病",T34="事",T34="x榮*",T34="榮",T34="榮-22"  ), $AP34 =""),"18放",  IF(  AND(  OR(  S34="當日退伍"  ),OR(  T34="退伍",T34="退", T34=""  ), $AP34 =""),"當日退伍",  IF(AND(  OR(S34="退",S34="退伍" ), OR(T34="退",T34="退伍" ), $AP34 =""),"退伍","全日勤"  )  )  )  )  )  )  )  )  )  )  ),"")</f>
        <v>全日休</v>
      </c>
      <c r="T133" s="65" t="str">
        <f ca="1">IF(   (ROW(BF34)-1)&lt;=暫1!$B$2,           IF(  AND(  OR(  T34="x",T34="補"  ), OR(  U34 ="x",U34="補",U34="x榮18-22",U34="x公18-22",U34="x榮22-08"  ), $AP34 =""),"全日休",  IF(  AND(  OR(  T34="x",T34="病"  ), OR(  U34 ="病"  ), $AP34 =""),"病(事)假",  IF(  AND(  OR(  T34="x",T34="補"  ), OR(  U34 ="補"  ), $AP34 =""),"補休",  IF(  AND(  OR(  T34="x",T34="喪"  ), OR(  U34 ="喪"  ), $AP34 =""),"喪假",  IF(  AND(  OR(  T34="x",T34="婚",T34="產"  ), OR(  U34 ="婚",U34="產"  ), $AP34 =""),"婚(產)假",  IF(  AND(  OR(  T34="x",T34="公"  ), OR(  U34 ="公"  ), $AP34 =""),"公假",  IF(  AND(  OR(  T34="x",T34="補",T34="婚",T34="公",T34="病",T34="事",T34="x榮18-22"  ),OR(U34=""), $AP34 =""  ),"18收",  IF(  AND(  OR(  T34 ="榮14-18",T34 ="榮10-18",T34 ="榮06-18",T34 ="病14-18"  ),OR(  U34 ="x",U34="補",U34="婚",U34="公",U34="病",U34="事",U34="x"  ), $AP34 =""),"18放早走",  IF(  AND(  OR(  T34 =""),OR(  U34 ="x",U34="補",U34="婚",U34="公",U34="病",U34="事",U34="x榮*",U34="榮",U34="榮-22"  ), $AP34 =""),"18放",  IF(  AND(  OR(  T34="當日退伍"  ),OR(  U34="退伍",U34="退", U34=""  ), $AP34 =""),"當日退伍",  IF(AND(  OR(T34="退",T34="退伍" ), OR(U34="退",U34="退伍" ), $AP34 =""),"退伍","全日勤"  )  )  )  )  )  )  )  )  )  )  ),"")</f>
        <v>18收</v>
      </c>
      <c r="U133" s="65" t="str">
        <f ca="1">IF(   (ROW(BG34)-1)&lt;=暫1!$B$2,           IF(  AND(  OR(  U34="x",U34="補"  ), OR(  V34 ="x",V34="補",V34="x榮18-22",V34="x公18-22",V34="x榮22-08"  ), $AP34 =""),"全日休",  IF(  AND(  OR(  U34="x",U34="病"  ), OR(  V34 ="病"  ), $AP34 =""),"病(事)假",  IF(  AND(  OR(  U34="x",U34="補"  ), OR(  V34 ="補"  ), $AP34 =""),"補休",  IF(  AND(  OR(  U34="x",U34="喪"  ), OR(  V34 ="喪"  ), $AP34 =""),"喪假",  IF(  AND(  OR(  U34="x",U34="婚",U34="產"  ), OR(  V34 ="婚",V34="產"  ), $AP34 =""),"婚(產)假",  IF(  AND(  OR(  U34="x",U34="公"  ), OR(  V34 ="公"  ), $AP34 =""),"公假",  IF(  AND(  OR(  U34="x",U34="補",U34="婚",U34="公",U34="病",U34="事",U34="x榮18-22"  ),OR(V34=""), $AP34 =""  ),"18收",  IF(  AND(  OR(  U34 ="榮14-18",U34 ="榮10-18",U34 ="榮06-18",U34 ="病14-18"  ),OR(  V34 ="x",V34="補",V34="婚",V34="公",V34="病",V34="事",V34="x"  ), $AP34 =""),"18放早走",  IF(  AND(  OR(  U34 =""),OR(  V34 ="x",V34="補",V34="婚",V34="公",V34="病",V34="事",V34="x榮*",V34="榮",V34="榮-22"  ), $AP34 =""),"18放",  IF(  AND(  OR(  U34="當日退伍"  ),OR(  V34="退伍",V34="退", V34=""  ), $AP34 =""),"當日退伍",  IF(AND(  OR(U34="退",U34="退伍" ), OR(V34="退",V34="退伍" ), $AP34 =""),"退伍","全日勤"  )  )  )  )  )  )  )  )  )  )  ),"")</f>
        <v>全日勤</v>
      </c>
      <c r="V133" s="65" t="str">
        <f ca="1">IF(   (ROW(BH34)-1)&lt;=暫1!$B$2,           IF(  AND(  OR(  V34="x",V34="補"  ), OR(  W34 ="x",W34="補",W34="x榮18-22",W34="x公18-22",W34="x榮22-08"  ), $AP34 =""),"全日休",  IF(  AND(  OR(  V34="x",V34="病"  ), OR(  W34 ="病"  ), $AP34 =""),"病(事)假",  IF(  AND(  OR(  V34="x",V34="補"  ), OR(  W34 ="補"  ), $AP34 =""),"補休",  IF(  AND(  OR(  V34="x",V34="喪"  ), OR(  W34 ="喪"  ), $AP34 =""),"喪假",  IF(  AND(  OR(  V34="x",V34="婚",V34="產"  ), OR(  W34 ="婚",W34="產"  ), $AP34 =""),"婚(產)假",  IF(  AND(  OR(  V34="x",V34="公"  ), OR(  W34 ="公"  ), $AP34 =""),"公假",  IF(  AND(  OR(  V34="x",V34="補",V34="婚",V34="公",V34="病",V34="事",V34="x榮18-22"  ),OR(W34=""), $AP34 =""  ),"18收",  IF(  AND(  OR(  V34 ="榮14-18",V34 ="榮10-18",V34 ="榮06-18",V34 ="病14-18"  ),OR(  W34 ="x",W34="補",W34="婚",W34="公",W34="病",W34="事",W34="x"  ), $AP34 =""),"18放早走",  IF(  AND(  OR(  V34 =""),OR(  W34 ="x",W34="補",W34="婚",W34="公",W34="病",W34="事",W34="x榮*",W34="榮",W34="榮-22"  ), $AP34 =""),"18放",  IF(  AND(  OR(  V34="當日退伍"  ),OR(  W34="退伍",W34="退", W34=""  ), $AP34 =""),"當日退伍",  IF(AND(  OR(V34="退",V34="退伍" ), OR(W34="退",W34="退伍" ), $AP34 =""),"退伍","全日勤"  )  )  )  )  )  )  )  )  )  )  ),"")</f>
        <v>全日勤</v>
      </c>
      <c r="W133" s="65" t="str">
        <f ca="1">IF(   (ROW(BI34)-1)&lt;=暫1!$B$2,           IF(  AND(  OR(  W34="x",W34="補"  ), OR(  X34 ="x",X34="補",X34="x榮18-22",X34="x公18-22",X34="x榮22-08"  ), $AP34 =""),"全日休",  IF(  AND(  OR(  W34="x",W34="病"  ), OR(  X34 ="病"  ), $AP34 =""),"病(事)假",  IF(  AND(  OR(  W34="x",W34="補"  ), OR(  X34 ="補"  ), $AP34 =""),"補休",  IF(  AND(  OR(  W34="x",W34="喪"  ), OR(  X34 ="喪"  ), $AP34 =""),"喪假",  IF(  AND(  OR(  W34="x",W34="婚",W34="產"  ), OR(  X34 ="婚",X34="產"  ), $AP34 =""),"婚(產)假",  IF(  AND(  OR(  W34="x",W34="公"  ), OR(  X34 ="公"  ), $AP34 =""),"公假",  IF(  AND(  OR(  W34="x",W34="補",W34="婚",W34="公",W34="病",W34="事",W34="x榮18-22"  ),OR(X34=""), $AP34 =""  ),"18收",  IF(  AND(  OR(  W34 ="榮14-18",W34 ="榮10-18",W34 ="榮06-18",W34 ="病14-18"  ),OR(  X34 ="x",X34="補",X34="婚",X34="公",X34="病",X34="事",X34="x"  ), $AP34 =""),"18放早走",  IF(  AND(  OR(  W34 =""),OR(  X34 ="x",X34="補",X34="婚",X34="公",X34="病",X34="事",X34="x榮*",X34="榮",X34="榮-22"  ), $AP34 =""),"18放",  IF(  AND(  OR(  W34="當日退伍"  ),OR(  X34="退伍",X34="退", X34=""  ), $AP34 =""),"當日退伍",  IF(AND(  OR(W34="退",W34="退伍" ), OR(X34="退",X34="退伍" ), $AP34 =""),"退伍","全日勤"  )  )  )  )  )  )  )  )  )  )  ),"")</f>
        <v>全日勤</v>
      </c>
      <c r="X133" s="65" t="str">
        <f ca="1">IF(   (ROW(BJ34)-1)&lt;=暫1!$B$2,           IF(  AND(  OR(  X34="x",X34="補"  ), OR(  Y34 ="x",Y34="補",Y34="x榮18-22",Y34="x公18-22",Y34="x榮22-08"  ), $AP34 =""),"全日休",  IF(  AND(  OR(  X34="x",X34="病"  ), OR(  Y34 ="病"  ), $AP34 =""),"病(事)假",  IF(  AND(  OR(  X34="x",X34="補"  ), OR(  Y34 ="補"  ), $AP34 =""),"補休",  IF(  AND(  OR(  X34="x",X34="喪"  ), OR(  Y34 ="喪"  ), $AP34 =""),"喪假",  IF(  AND(  OR(  X34="x",X34="婚",X34="產"  ), OR(  Y34 ="婚",Y34="產"  ), $AP34 =""),"婚(產)假",  IF(  AND(  OR(  X34="x",X34="公"  ), OR(  Y34 ="公"  ), $AP34 =""),"公假",  IF(  AND(  OR(  X34="x",X34="補",X34="婚",X34="公",X34="病",X34="事",X34="x榮18-22"  ),OR(Y34=""), $AP34 =""  ),"18收",  IF(  AND(  OR(  X34 ="榮14-18",X34 ="榮10-18",X34 ="榮06-18",X34 ="病14-18"  ),OR(  Y34 ="x",Y34="補",Y34="婚",Y34="公",Y34="病",Y34="事",Y34="x"  ), $AP34 =""),"18放早走",  IF(  AND(  OR(  X34 =""),OR(  Y34 ="x",Y34="補",Y34="婚",Y34="公",Y34="病",Y34="事",Y34="x榮*",Y34="榮",Y34="榮-22"  ), $AP34 =""),"18放",  IF(  AND(  OR(  X34="當日退伍"  ),OR(  Y34="退伍",Y34="退", Y34=""  ), $AP34 =""),"當日退伍",  IF(AND(  OR(X34="退",X34="退伍" ), OR(Y34="退",Y34="退伍" ), $AP34 =""),"退伍","全日勤"  )  )  )  )  )  )  )  )  )  )  ),"")</f>
        <v>全日勤</v>
      </c>
      <c r="Y133" s="65" t="str">
        <f ca="1">IF(   (ROW(BK34)-1)&lt;=暫1!$B$2,           IF(  AND(  OR(  Y34="x",Y34="補"  ), OR(  Z34 ="x",Z34="補",Z34="x榮18-22",Z34="x公18-22",Z34="x榮22-08"  ), $AP34 =""),"全日休",  IF(  AND(  OR(  Y34="x",Y34="病"  ), OR(  Z34 ="病"  ), $AP34 =""),"病(事)假",  IF(  AND(  OR(  Y34="x",Y34="補"  ), OR(  Z34 ="補"  ), $AP34 =""),"補休",  IF(  AND(  OR(  Y34="x",Y34="喪"  ), OR(  Z34 ="喪"  ), $AP34 =""),"喪假",  IF(  AND(  OR(  Y34="x",Y34="婚",Y34="產"  ), OR(  Z34 ="婚",Z34="產"  ), $AP34 =""),"婚(產)假",  IF(  AND(  OR(  Y34="x",Y34="公"  ), OR(  Z34 ="公"  ), $AP34 =""),"公假",  IF(  AND(  OR(  Y34="x",Y34="補",Y34="婚",Y34="公",Y34="病",Y34="事",Y34="x榮18-22"  ),OR(Z34=""), $AP34 =""  ),"18收",  IF(  AND(  OR(  Y34 ="榮14-18",Y34 ="榮10-18",Y34 ="榮06-18",Y34 ="病14-18"  ),OR(  Z34 ="x",Z34="補",Z34="婚",Z34="公",Z34="病",Z34="事",Z34="x"  ), $AP34 =""),"18放早走",  IF(  AND(  OR(  Y34 =""),OR(  Z34 ="x",Z34="補",Z34="婚",Z34="公",Z34="病",Z34="事",Z34="x榮*",Z34="榮",Z34="榮-22"  ), $AP34 =""),"18放",  IF(  AND(  OR(  Y34="當日退伍"  ),OR(  Z34="退伍",Z34="退", Z34=""  ), $AP34 =""),"當日退伍",  IF(AND(  OR(Y34="退",Y34="退伍" ), OR(Z34="退",Z34="退伍" ), $AP34 =""),"退伍","全日勤"  )  )  )  )  )  )  )  )  )  )  ),"")</f>
        <v>全日勤</v>
      </c>
      <c r="Z133" s="65" t="str">
        <f ca="1">IF(   (ROW(BL34)-1)&lt;=暫1!$B$2,           IF(  AND(  OR(  Z34="x",Z34="補"  ), OR(  AA34 ="x",AA34="補",AA34="x榮18-22",AA34="x公18-22",AA34="x榮22-08"  ), $AP34 =""),"全日休",  IF(  AND(  OR(  Z34="x",Z34="病"  ), OR(  AA34 ="病"  ), $AP34 =""),"病(事)假",  IF(  AND(  OR(  Z34="x",Z34="補"  ), OR(  AA34 ="補"  ), $AP34 =""),"補休",  IF(  AND(  OR(  Z34="x",Z34="喪"  ), OR(  AA34 ="喪"  ), $AP34 =""),"喪假",  IF(  AND(  OR(  Z34="x",Z34="婚",Z34="產"  ), OR(  AA34 ="婚",AA34="產"  ), $AP34 =""),"婚(產)假",  IF(  AND(  OR(  Z34="x",Z34="公"  ), OR(  AA34 ="公"  ), $AP34 =""),"公假",  IF(  AND(  OR(  Z34="x",Z34="補",Z34="婚",Z34="公",Z34="病",Z34="事",Z34="x榮18-22"  ),OR(AA34=""), $AP34 =""  ),"18收",  IF(  AND(  OR(  Z34 ="榮14-18",Z34 ="榮10-18",Z34 ="榮06-18",Z34 ="病14-18"  ),OR(  AA34 ="x",AA34="補",AA34="婚",AA34="公",AA34="病",AA34="事",AA34="x"  ), $AP34 =""),"18放早走",  IF(  AND(  OR(  Z34 =""),OR(  AA34 ="x",AA34="補",AA34="婚",AA34="公",AA34="病",AA34="事",AA34="x榮*",AA34="榮",AA34="榮-22"  ), $AP34 =""),"18放",  IF(  AND(  OR(  Z34="當日退伍"  ),OR(  AA34="退伍",AA34="退", AA34=""  ), $AP34 =""),"當日退伍",  IF(AND(  OR(Z34="退",Z34="退伍" ), OR(AA34="退",AA34="退伍" ), $AP34 =""),"退伍","全日勤"  )  )  )  )  )  )  )  )  )  )  ),"")</f>
        <v>全日勤</v>
      </c>
      <c r="AA133" s="65" t="str">
        <f ca="1">IF(   (ROW(BM34)-1)&lt;=暫1!$B$2,           IF(  AND(  OR(  AA34="x",AA34="補"  ), OR(  AB34 ="x",AB34="補",AB34="x榮18-22",AB34="x公18-22",AB34="x榮22-08"  ), $AP34 =""),"全日休",  IF(  AND(  OR(  AA34="x",AA34="病"  ), OR(  AB34 ="病"  ), $AP34 =""),"病(事)假",  IF(  AND(  OR(  AA34="x",AA34="補"  ), OR(  AB34 ="補"  ), $AP34 =""),"補休",  IF(  AND(  OR(  AA34="x",AA34="喪"  ), OR(  AB34 ="喪"  ), $AP34 =""),"喪假",  IF(  AND(  OR(  AA34="x",AA34="婚",AA34="產"  ), OR(  AB34 ="婚",AB34="產"  ), $AP34 =""),"婚(產)假",  IF(  AND(  OR(  AA34="x",AA34="公"  ), OR(  AB34 ="公"  ), $AP34 =""),"公假",  IF(  AND(  OR(  AA34="x",AA34="補",AA34="婚",AA34="公",AA34="病",AA34="事",AA34="x榮18-22"  ),OR(AB34=""), $AP34 =""  ),"18收",  IF(  AND(  OR(  AA34 ="榮14-18",AA34 ="榮10-18",AA34 ="榮06-18",AA34 ="病14-18"  ),OR(  AB34 ="x",AB34="補",AB34="婚",AB34="公",AB34="病",AB34="事",AB34="x"  ), $AP34 =""),"18放早走",  IF(  AND(  OR(  AA34 =""),OR(  AB34 ="x",AB34="補",AB34="婚",AB34="公",AB34="病",AB34="事",AB34="x榮*",AB34="榮",AB34="榮-22"  ), $AP34 =""),"18放",  IF(  AND(  OR(  AA34="當日退伍"  ),OR(  AB34="退伍",AB34="退", AB34=""  ), $AP34 =""),"當日退伍",  IF(AND(  OR(AA34="退",AA34="退伍" ), OR(AB34="退",AB34="退伍" ), $AP34 =""),"退伍","全日勤"  )  )  )  )  )  )  )  )  )  )  ),"")</f>
        <v>全日勤</v>
      </c>
      <c r="AB133" s="65" t="str">
        <f ca="1">IF(   (ROW(BN34)-1)&lt;=暫1!$B$2,           IF(  AND(  OR(  AB34="x",AB34="補"  ), OR(  AC34 ="x",AC34="補",AC34="x榮18-22",AC34="x公18-22",AC34="x榮22-08"  ), $AP34 =""),"全日休",  IF(  AND(  OR(  AB34="x",AB34="病"  ), OR(  AC34 ="病"  ), $AP34 =""),"病(事)假",  IF(  AND(  OR(  AB34="x",AB34="補"  ), OR(  AC34 ="補"  ), $AP34 =""),"補休",  IF(  AND(  OR(  AB34="x",AB34="喪"  ), OR(  AC34 ="喪"  ), $AP34 =""),"喪假",  IF(  AND(  OR(  AB34="x",AB34="婚",AB34="產"  ), OR(  AC34 ="婚",AC34="產"  ), $AP34 =""),"婚(產)假",  IF(  AND(  OR(  AB34="x",AB34="公"  ), OR(  AC34 ="公"  ), $AP34 =""),"公假",  IF(  AND(  OR(  AB34="x",AB34="補",AB34="婚",AB34="公",AB34="病",AB34="事",AB34="x榮18-22"  ),OR(AC34=""), $AP34 =""  ),"18收",  IF(  AND(  OR(  AB34 ="榮14-18",AB34 ="榮10-18",AB34 ="榮06-18",AB34 ="病14-18"  ),OR(  AC34 ="x",AC34="補",AC34="婚",AC34="公",AC34="病",AC34="事",AC34="x"  ), $AP34 =""),"18放早走",  IF(  AND(  OR(  AB34 =""),OR(  AC34 ="x",AC34="補",AC34="婚",AC34="公",AC34="病",AC34="事",AC34="x榮*",AC34="榮",AC34="榮-22"  ), $AP34 =""),"18放",  IF(  AND(  OR(  AB34="當日退伍"  ),OR(  AC34="退伍",AC34="退", AC34=""  ), $AP34 =""),"當日退伍",  IF(AND(  OR(AB34="退",AB34="退伍" ), OR(AC34="退",AC34="退伍" ), $AP34 =""),"退伍","全日勤"  )  )  )  )  )  )  )  )  )  )  ),"")</f>
        <v>18放</v>
      </c>
      <c r="AC133" s="65" t="str">
        <f ca="1">IF(   (ROW(BO34)-1)&lt;=暫1!$B$2,           IF(  AND(  OR(  AC34="x",AC34="補"  ), OR(  AD34 ="x",AD34="補",AD34="x榮18-22",AD34="x公18-22",AD34="x榮22-08"  ), $AP34 =""),"全日休",  IF(  AND(  OR(  AC34="x",AC34="病"  ), OR(  AD34 ="病"  ), $AP34 =""),"病(事)假",  IF(  AND(  OR(  AC34="x",AC34="補"  ), OR(  AD34 ="補"  ), $AP34 =""),"補休",  IF(  AND(  OR(  AC34="x",AC34="喪"  ), OR(  AD34 ="喪"  ), $AP34 =""),"喪假",  IF(  AND(  OR(  AC34="x",AC34="婚",AC34="產"  ), OR(  AD34 ="婚",AD34="產"  ), $AP34 =""),"婚(產)假",  IF(  AND(  OR(  AC34="x",AC34="公"  ), OR(  AD34 ="公"  ), $AP34 =""),"公假",  IF(  AND(  OR(  AC34="x",AC34="補",AC34="婚",AC34="公",AC34="病",AC34="事",AC34="x榮18-22"  ),OR(AD34=""), $AP34 =""  ),"18收",  IF(  AND(  OR(  AC34 ="榮14-18",AC34 ="榮10-18",AC34 ="榮06-18",AC34 ="病14-18"  ),OR(  AD34 ="x",AD34="補",AD34="婚",AD34="公",AD34="病",AD34="事",AD34="x"  ), $AP34 =""),"18放早走",  IF(  AND(  OR(  AC34 =""),OR(  AD34 ="x",AD34="補",AD34="婚",AD34="公",AD34="病",AD34="事",AD34="x榮*",AD34="榮",AD34="榮-22"  ), $AP34 =""),"18放",  IF(  AND(  OR(  AC34="當日退伍"  ),OR(  AD34="退伍",AD34="退", AD34=""  ), $AP34 =""),"當日退伍",  IF(AND(  OR(AC34="退",AC34="退伍" ), OR(AD34="退",AD34="退伍" ), $AP34 =""),"退伍","全日勤"  )  )  )  )  )  )  )  )  )  )  ),"")</f>
        <v>全日休</v>
      </c>
      <c r="AD133" s="65" t="str">
        <f ca="1">IF(   (ROW(BP34)-1)&lt;=暫1!$B$2,           IF(  AND(  OR(  AD34="x",AD34="補"  ), OR(  AE34 ="x",AE34="補",AE34="x榮18-22",AE34="x公18-22",AE34="x榮22-08"  ), $AP34 =""),"全日休",  IF(  AND(  OR(  AD34="x",AD34="病"  ), OR(  AE34 ="病"  ), $AP34 =""),"病(事)假",  IF(  AND(  OR(  AD34="x",AD34="補"  ), OR(  AE34 ="補"  ), $AP34 =""),"補休",  IF(  AND(  OR(  AD34="x",AD34="喪"  ), OR(  AE34 ="喪"  ), $AP34 =""),"喪假",  IF(  AND(  OR(  AD34="x",AD34="婚",AD34="產"  ), OR(  AE34 ="婚",AE34="產"  ), $AP34 =""),"婚(產)假",  IF(  AND(  OR(  AD34="x",AD34="公"  ), OR(  AE34 ="公"  ), $AP34 =""),"公假",  IF(  AND(  OR(  AD34="x",AD34="補",AD34="婚",AD34="公",AD34="病",AD34="事",AD34="x榮18-22"  ),OR(AE34=""), $AP34 =""  ),"18收",  IF(  AND(  OR(  AD34 ="榮14-18",AD34 ="榮10-18",AD34 ="榮06-18",AD34 ="病14-18"  ),OR(  AE34 ="x",AE34="補",AE34="婚",AE34="公",AE34="病",AE34="事",AE34="x"  ), $AP34 =""),"18放早走",  IF(  AND(  OR(  AD34 =""),OR(  AE34 ="x",AE34="補",AE34="婚",AE34="公",AE34="病",AE34="事",AE34="x榮*",AE34="榮",AE34="榮-22"  ), $AP34 =""),"18放",  IF(  AND(  OR(  AD34="當日退伍"  ),OR(  AE34="退伍",AE34="退", AE34=""  ), $AP34 =""),"當日退伍",  IF(AND(  OR(AD34="退",AD34="退伍" ), OR(AE34="退",AE34="退伍" ), $AP34 =""),"退伍","全日勤"  )  )  )  )  )  )  )  )  )  )  ),"")</f>
        <v>全日休</v>
      </c>
      <c r="AE133" s="65" t="str">
        <f ca="1">IF(   (ROW(BQ34)-1)&lt;=暫1!$B$2,           IF(  AND(  OR(  AE34="x",AE34="補"  ), OR(  AF34 ="x",AF34="補",AF34="x榮18-22",AF34="x公18-22",AF34="x榮22-08"  ), $AP34 =""),"全日休",  IF(  AND(  OR(  AE34="x",AE34="病"  ), OR(  AF34 ="病"  ), $AP34 =""),"病(事)假",  IF(  AND(  OR(  AE34="x",AE34="補"  ), OR(  AF34 ="補"  ), $AP34 =""),"補休",  IF(  AND(  OR(  AE34="x",AE34="喪"  ), OR(  AF34 ="喪"  ), $AP34 =""),"喪假",  IF(  AND(  OR(  AE34="x",AE34="婚",AE34="產"  ), OR(  AF34 ="婚",AF34="產"  ), $AP34 =""),"婚(產)假",  IF(  AND(  OR(  AE34="x",AE34="公"  ), OR(  AF34 ="公"  ), $AP34 =""),"公假",  IF(  AND(  OR(  AE34="x",AE34="補",AE34="婚",AE34="公",AE34="病",AE34="事",AE34="x榮18-22"  ),OR(AF34=""), $AP34 =""  ),"18收",  IF(  AND(  OR(  AE34 ="榮14-18",AE34 ="榮10-18",AE34 ="榮06-18",AE34 ="病14-18"  ),OR(  AF34 ="x",AF34="補",AF34="婚",AF34="公",AF34="病",AF34="事",AF34="x"  ), $AP34 =""),"18放早走",  IF(  AND(  OR(  AE34 =""),OR(  AF34 ="x",AF34="補",AF34="婚",AF34="公",AF34="病",AF34="事",AF34="x榮*",AF34="榮",AF34="榮-22"  ), $AP34 =""),"18放",  IF(  AND(  OR(  AE34="當日退伍"  ),OR(  AF34="退伍",AF34="退", AF34=""  ), $AP34 =""),"當日退伍",  IF(AND(  OR(AE34="退",AE34="退伍" ), OR(AF34="退",AF34="退伍" ), $AP34 =""),"退伍","全日勤"  )  )  )  )  )  )  )  )  )  )  ),"")</f>
        <v>全日休</v>
      </c>
      <c r="AF133" s="65" t="str">
        <f ca="1">IF(   (ROW(BR34)-1)&lt;=暫1!$B$2,           IF(  AND(  OR(  AF34="x",AF34="補"  ), OR(  AG34 ="x",AG34="補",AG34="x榮18-22",AG34="x公18-22",AG34="x榮22-08"  ), $AP34 =""),"全日休",  IF(  AND(  OR(  AF34="x",AF34="病"  ), OR(  AG34 ="病"  ), $AP34 =""),"病(事)假",  IF(  AND(  OR(  AF34="x",AF34="補"  ), OR(  AG34 ="補"  ), $AP34 =""),"補休",  IF(  AND(  OR(  AF34="x",AF34="喪"  ), OR(  AG34 ="喪"  ), $AP34 =""),"喪假",  IF(  AND(  OR(  AF34="x",AF34="婚",AF34="產"  ), OR(  AG34 ="婚",AG34="產"  ), $AP34 =""),"婚(產)假",  IF(  AND(  OR(  AF34="x",AF34="公"  ), OR(  AG34 ="公"  ), $AP34 =""),"公假",  IF(  AND(  OR(  AF34="x",AF34="補",AF34="婚",AF34="公",AF34="病",AF34="事",AF34="x榮18-22"  ),OR(AG34=""), $AP34 =""  ),"18收",  IF(  AND(  OR(  AF34 ="榮14-18",AF34 ="榮10-18",AF34 ="榮06-18",AF34 ="病14-18"  ),OR(  AG34 ="x",AG34="補",AG34="婚",AG34="公",AG34="病",AG34="事",AG34="x"  ), $AP34 =""),"18放早走",  IF(  AND(  OR(  AF34 =""),OR(  AG34 ="x",AG34="補",AG34="婚",AG34="公",AG34="病",AG34="事",AG34="x榮*",AG34="榮",AG34="榮-22"  ), $AP34 =""),"18放",  IF(  AND(  OR(  AF34="當日退伍"  ),OR(  AG34="退伍",AG34="退", AG34=""  ), $AP34 =""),"當日退伍",  IF(AND(  OR(AF34="退",AF34="退伍" ), OR(AG34="退",AG34="退伍" ), $AP34 =""),"退伍","全日勤"  )  )  )  )  )  )  )  )  )  )  ),"")</f>
        <v>18收</v>
      </c>
      <c r="AG133" s="65" t="str">
        <f ca="1">IF(   (ROW(BS34)-1)&lt;=暫1!$B$2,           IF(  AND(  OR(  AG34="x",AG34="補"  ), OR(  AH34 ="x",AH34="補",AH34="x榮18-22",AH34="x公18-22",AH34="x榮22-08"  ), $AP34 =""),"全日休",  IF(  AND(  OR(  AG34="x",AG34="病"  ), OR(  AH34 ="病"  ), $AP34 =""),"病(事)假",  IF(  AND(  OR(  AG34="x",AG34="補"  ), OR(  AH34 ="補"  ), $AP34 =""),"補休",  IF(  AND(  OR(  AG34="x",AG34="喪"  ), OR(  AH34 ="喪"  ), $AP34 =""),"喪假",  IF(  AND(  OR(  AG34="x",AG34="婚",AG34="產"  ), OR(  AH34 ="婚",AH34="產"  ), $AP34 =""),"婚(產)假",  IF(  AND(  OR(  AG34="x",AG34="公"  ), OR(  AH34 ="公"  ), $AP34 =""),"公假",  IF(  AND(  OR(  AG34="x",AG34="補",AG34="婚",AG34="公",AG34="病",AG34="事",AG34="x榮18-22"  ),OR(AH34=""), $AP34 =""  ),"18收",  IF(  AND(  OR(  AG34 ="榮14-18",AG34 ="榮10-18",AG34 ="榮06-18",AG34 ="病14-18"  ),OR(  AH34 ="x",AH34="補",AH34="婚",AH34="公",AH34="病",AH34="事",AH34="x"  ), $AP34 =""),"18放早走",  IF(  AND(  OR(  AG34 =""),OR(  AH34 ="x",AH34="補",AH34="婚",AH34="公",AH34="病",AH34="事",AH34="x榮*",AH34="榮",AH34="榮-22"  ), $AP34 =""),"18放",  IF(  AND(  OR(  AG34="當日退伍"  ),OR(  AH34="退伍",AH34="退", AH34=""  ), $AP34 =""),"當日退伍",  IF(AND(  OR(AG34="退",AG34="退伍" ), OR(AH34="退",AH34="退伍" ), $AP34 =""),"退伍","全日勤"  )  )  )  )  )  )  )  )  )  )  ),"")</f>
        <v>全日勤</v>
      </c>
      <c r="AH133" s="65"/>
      <c r="AI133" s="65"/>
      <c r="AJ133" s="65"/>
      <c r="AO133" s="75"/>
      <c r="AP133" s="62"/>
      <c r="AU133" s="62"/>
      <c r="AY133" s="62"/>
      <c r="AZ133" s="62"/>
      <c r="BA133" s="62"/>
    </row>
    <row r="134" spans="1:53" ht="25.5" customHeight="1">
      <c r="A134" s="65">
        <f t="shared" si="14"/>
        <v>34</v>
      </c>
      <c r="B134" s="65" t="str">
        <f t="shared" si="15"/>
        <v>黃慕陽</v>
      </c>
      <c r="C134" s="65" t="str">
        <f ca="1">IF(   (ROW(AO35)-1)&lt;=暫1!$B$2,           IF(  AND(  OR(  C35="x",C35="補"  ), OR(  D35 ="x",D35="補",D35="x榮18-22",D35="x公18-22",D35="x榮22-08"  ), $AP35 =""),"全日休",  IF(  AND(  OR(  C35="x",C35="病"  ), OR(  D35 ="病"  ), $AP35 =""),"病(事)假",  IF(  AND(  OR(  C35="x",C35="補"  ), OR(  D35 ="補"  ), $AP35 =""),"補休",  IF(  AND(  OR(  C35="x",C35="喪"  ), OR(  D35 ="喪"  ), $AP35 =""),"喪假",  IF(  AND(  OR(  C35="x",C35="婚",C35="產"  ), OR(  D35 ="婚",D35="產"  ), $AP35 =""),"婚(產)假",  IF(  AND(  OR(  C35="x",C35="公"  ), OR(  D35 ="公"  ), $AP35 =""),"公假",  IF(  AND(  OR(  C35="x",C35="補",C35="婚",C35="公",C35="病",C35="事",C35="x榮18-22"  ),OR(D35=""), $AP35 =""  ),"18收",  IF(  AND(  OR(  C35 ="榮14-18",C35 ="榮10-18",C35 ="榮06-18",C35 ="病14-18"  ),OR(  D35 ="x",D35="補",D35="婚",D35="公",D35="病",D35="事",D35="x"  ), $AP35 =""),"18放早走",  IF(  AND(  OR(  C35 =""),OR(  D35 ="x",D35="補",D35="婚",D35="公",D35="病",D35="事",D35="x榮*",D35="榮",D35="榮-22"  ), $AP35 =""),"18放",  IF(  AND(  OR(  C35="當日退伍"  ),OR(  D35="退伍",D35="退", D35=""  ), $AP35 =""),"當日退伍",  IF(AND(  OR(C35="退",C35="退伍" ), OR(D35="退",D35="退伍" ), $AP35 =""),"退伍","全日勤"  )  )  )  )  )  )  )  )  )  )  ),"")</f>
        <v>全日勤</v>
      </c>
      <c r="D134" s="65" t="str">
        <f ca="1">IF(   (ROW(AP35)-1)&lt;=暫1!$B$2,           IF(  AND(  OR(  D35="x",D35="補"  ), OR(  E35 ="x",E35="補",E35="x榮18-22",E35="x公18-22",E35="x榮22-08"  ), $AP35 =""),"全日休",  IF(  AND(  OR(  D35="x",D35="病"  ), OR(  E35 ="病"  ), $AP35 =""),"病(事)假",  IF(  AND(  OR(  D35="x",D35="補"  ), OR(  E35 ="補"  ), $AP35 =""),"補休",  IF(  AND(  OR(  D35="x",D35="喪"  ), OR(  E35 ="喪"  ), $AP35 =""),"喪假",  IF(  AND(  OR(  D35="x",D35="婚",D35="產"  ), OR(  E35 ="婚",E35="產"  ), $AP35 =""),"婚(產)假",  IF(  AND(  OR(  D35="x",D35="公"  ), OR(  E35 ="公"  ), $AP35 =""),"公假",  IF(  AND(  OR(  D35="x",D35="補",D35="婚",D35="公",D35="病",D35="事",D35="x榮18-22"  ),OR(E35=""), $AP35 =""  ),"18收",  IF(  AND(  OR(  D35 ="榮14-18",D35 ="榮10-18",D35 ="榮06-18",D35 ="病14-18"  ),OR(  E35 ="x",E35="補",E35="婚",E35="公",E35="病",E35="事",E35="x"  ), $AP35 =""),"18放早走",  IF(  AND(  OR(  D35 =""),OR(  E35 ="x",E35="補",E35="婚",E35="公",E35="病",E35="事",E35="x榮*",E35="榮",E35="榮-22"  ), $AP35 =""),"18放",  IF(  AND(  OR(  D35="當日退伍"  ),OR(  E35="退伍",E35="退", E35=""  ), $AP35 =""),"當日退伍",  IF(AND(  OR(D35="退",D35="退伍" ), OR(E35="退",E35="退伍" ), $AP35 =""),"退伍","全日勤"  )  )  )  )  )  )  )  )  )  )  ),"")</f>
        <v>全日勤</v>
      </c>
      <c r="E134" s="65" t="str">
        <f ca="1">IF(   (ROW(AQ35)-1)&lt;=暫1!$B$2,           IF(  AND(  OR(  E35="x",E35="補"  ), OR(  F35 ="x",F35="補",F35="x榮18-22",F35="x公18-22",F35="x榮22-08"  ), $AP35 =""),"全日休",  IF(  AND(  OR(  E35="x",E35="病"  ), OR(  F35 ="病"  ), $AP35 =""),"病(事)假",  IF(  AND(  OR(  E35="x",E35="補"  ), OR(  F35 ="補"  ), $AP35 =""),"補休",  IF(  AND(  OR(  E35="x",E35="喪"  ), OR(  F35 ="喪"  ), $AP35 =""),"喪假",  IF(  AND(  OR(  E35="x",E35="婚",E35="產"  ), OR(  F35 ="婚",F35="產"  ), $AP35 =""),"婚(產)假",  IF(  AND(  OR(  E35="x",E35="公"  ), OR(  F35 ="公"  ), $AP35 =""),"公假",  IF(  AND(  OR(  E35="x",E35="補",E35="婚",E35="公",E35="病",E35="事",E35="x榮18-22"  ),OR(F35=""), $AP35 =""  ),"18收",  IF(  AND(  OR(  E35 ="榮14-18",E35 ="榮10-18",E35 ="榮06-18",E35 ="病14-18"  ),OR(  F35 ="x",F35="補",F35="婚",F35="公",F35="病",F35="事",F35="x"  ), $AP35 =""),"18放早走",  IF(  AND(  OR(  E35 =""),OR(  F35 ="x",F35="補",F35="婚",F35="公",F35="病",F35="事",F35="x榮*",F35="榮",F35="榮-22"  ), $AP35 =""),"18放",  IF(  AND(  OR(  E35="當日退伍"  ),OR(  F35="退伍",F35="退", F35=""  ), $AP35 =""),"當日退伍",  IF(AND(  OR(E35="退",E35="退伍" ), OR(F35="退",F35="退伍" ), $AP35 =""),"退伍","全日勤"  )  )  )  )  )  )  )  )  )  )  ),"")</f>
        <v>全日勤</v>
      </c>
      <c r="F134" s="65" t="str">
        <f ca="1">IF(   (ROW(AR35)-1)&lt;=暫1!$B$2,           IF(  AND(  OR(  F35="x",F35="補"  ), OR(  G35 ="x",G35="補",G35="x榮18-22",G35="x公18-22",G35="x榮22-08"  ), $AP35 =""),"全日休",  IF(  AND(  OR(  F35="x",F35="病"  ), OR(  G35 ="病"  ), $AP35 =""),"病(事)假",  IF(  AND(  OR(  F35="x",F35="補"  ), OR(  G35 ="補"  ), $AP35 =""),"補休",  IF(  AND(  OR(  F35="x",F35="喪"  ), OR(  G35 ="喪"  ), $AP35 =""),"喪假",  IF(  AND(  OR(  F35="x",F35="婚",F35="產"  ), OR(  G35 ="婚",G35="產"  ), $AP35 =""),"婚(產)假",  IF(  AND(  OR(  F35="x",F35="公"  ), OR(  G35 ="公"  ), $AP35 =""),"公假",  IF(  AND(  OR(  F35="x",F35="補",F35="婚",F35="公",F35="病",F35="事",F35="x榮18-22"  ),OR(G35=""), $AP35 =""  ),"18收",  IF(  AND(  OR(  F35 ="榮14-18",F35 ="榮10-18",F35 ="榮06-18",F35 ="病14-18"  ),OR(  G35 ="x",G35="補",G35="婚",G35="公",G35="病",G35="事",G35="x"  ), $AP35 =""),"18放早走",  IF(  AND(  OR(  F35 =""),OR(  G35 ="x",G35="補",G35="婚",G35="公",G35="病",G35="事",G35="x榮*",G35="榮",G35="榮-22"  ), $AP35 =""),"18放",  IF(  AND(  OR(  F35="當日退伍"  ),OR(  G35="退伍",G35="退", G35=""  ), $AP35 =""),"當日退伍",  IF(AND(  OR(F35="退",F35="退伍" ), OR(G35="退",G35="退伍" ), $AP35 =""),"退伍","全日勤"  )  )  )  )  )  )  )  )  )  )  ),"")</f>
        <v>全日勤</v>
      </c>
      <c r="G134" s="65" t="str">
        <f ca="1">IF(   (ROW(AS35)-1)&lt;=暫1!$B$2,           IF(  AND(  OR(  G35="x",G35="補"  ), OR(  H35 ="x",H35="補",H35="x榮18-22",H35="x公18-22",H35="x榮22-08"  ), $AP35 =""),"全日休",  IF(  AND(  OR(  G35="x",G35="病"  ), OR(  H35 ="病"  ), $AP35 =""),"病(事)假",  IF(  AND(  OR(  G35="x",G35="補"  ), OR(  H35 ="補"  ), $AP35 =""),"補休",  IF(  AND(  OR(  G35="x",G35="喪"  ), OR(  H35 ="喪"  ), $AP35 =""),"喪假",  IF(  AND(  OR(  G35="x",G35="婚",G35="產"  ), OR(  H35 ="婚",H35="產"  ), $AP35 =""),"婚(產)假",  IF(  AND(  OR(  G35="x",G35="公"  ), OR(  H35 ="公"  ), $AP35 =""),"公假",  IF(  AND(  OR(  G35="x",G35="補",G35="婚",G35="公",G35="病",G35="事",G35="x榮18-22"  ),OR(H35=""), $AP35 =""  ),"18收",  IF(  AND(  OR(  G35 ="榮14-18",G35 ="榮10-18",G35 ="榮06-18",G35 ="病14-18"  ),OR(  H35 ="x",H35="補",H35="婚",H35="公",H35="病",H35="事",H35="x"  ), $AP35 =""),"18放早走",  IF(  AND(  OR(  G35 =""),OR(  H35 ="x",H35="補",H35="婚",H35="公",H35="病",H35="事",H35="x榮*",H35="榮",H35="榮-22"  ), $AP35 =""),"18放",  IF(  AND(  OR(  G35="當日退伍"  ),OR(  H35="退伍",H35="退", H35=""  ), $AP35 =""),"當日退伍",  IF(AND(  OR(G35="退",G35="退伍" ), OR(H35="退",H35="退伍" ), $AP35 =""),"退伍","全日勤"  )  )  )  )  )  )  )  )  )  )  ),"")</f>
        <v>18放</v>
      </c>
      <c r="H134" s="65" t="str">
        <f ca="1">IF(   (ROW(AT35)-1)&lt;=暫1!$B$2,           IF(  AND(  OR(  H35="x",H35="補"  ), OR(  I35 ="x",I35="補",I35="x榮18-22",I35="x公18-22",I35="x榮22-08"  ), $AP35 =""),"全日休",  IF(  AND(  OR(  H35="x",H35="病"  ), OR(  I35 ="病"  ), $AP35 =""),"病(事)假",  IF(  AND(  OR(  H35="x",H35="補"  ), OR(  I35 ="補"  ), $AP35 =""),"補休",  IF(  AND(  OR(  H35="x",H35="喪"  ), OR(  I35 ="喪"  ), $AP35 =""),"喪假",  IF(  AND(  OR(  H35="x",H35="婚",H35="產"  ), OR(  I35 ="婚",I35="產"  ), $AP35 =""),"婚(產)假",  IF(  AND(  OR(  H35="x",H35="公"  ), OR(  I35 ="公"  ), $AP35 =""),"公假",  IF(  AND(  OR(  H35="x",H35="補",H35="婚",H35="公",H35="病",H35="事",H35="x榮18-22"  ),OR(I35=""), $AP35 =""  ),"18收",  IF(  AND(  OR(  H35 ="榮14-18",H35 ="榮10-18",H35 ="榮06-18",H35 ="病14-18"  ),OR(  I35 ="x",I35="補",I35="婚",I35="公",I35="病",I35="事",I35="x"  ), $AP35 =""),"18放早走",  IF(  AND(  OR(  H35 =""),OR(  I35 ="x",I35="補",I35="婚",I35="公",I35="病",I35="事",I35="x榮*",I35="榮",I35="榮-22"  ), $AP35 =""),"18放",  IF(  AND(  OR(  H35="當日退伍"  ),OR(  I35="退伍",I35="退", I35=""  ), $AP35 =""),"當日退伍",  IF(AND(  OR(H35="退",H35="退伍" ), OR(I35="退",I35="退伍" ), $AP35 =""),"退伍","全日勤"  )  )  )  )  )  )  )  )  )  )  ),"")</f>
        <v>全日休</v>
      </c>
      <c r="I134" s="65" t="str">
        <f ca="1">IF(   (ROW(AU35)-1)&lt;=暫1!$B$2,           IF(  AND(  OR(  I35="x",I35="補"  ), OR(  J35 ="x",J35="補",J35="x榮18-22",J35="x公18-22",J35="x榮22-08"  ), $AP35 =""),"全日休",  IF(  AND(  OR(  I35="x",I35="病"  ), OR(  J35 ="病"  ), $AP35 =""),"病(事)假",  IF(  AND(  OR(  I35="x",I35="補"  ), OR(  J35 ="補"  ), $AP35 =""),"補休",  IF(  AND(  OR(  I35="x",I35="喪"  ), OR(  J35 ="喪"  ), $AP35 =""),"喪假",  IF(  AND(  OR(  I35="x",I35="婚",I35="產"  ), OR(  J35 ="婚",J35="產"  ), $AP35 =""),"婚(產)假",  IF(  AND(  OR(  I35="x",I35="公"  ), OR(  J35 ="公"  ), $AP35 =""),"公假",  IF(  AND(  OR(  I35="x",I35="補",I35="婚",I35="公",I35="病",I35="事",I35="x榮18-22"  ),OR(J35=""), $AP35 =""  ),"18收",  IF(  AND(  OR(  I35 ="榮14-18",I35 ="榮10-18",I35 ="榮06-18",I35 ="病14-18"  ),OR(  J35 ="x",J35="補",J35="婚",J35="公",J35="病",J35="事",J35="x"  ), $AP35 =""),"18放早走",  IF(  AND(  OR(  I35 =""),OR(  J35 ="x",J35="補",J35="婚",J35="公",J35="病",J35="事",J35="x榮*",J35="榮",J35="榮-22"  ), $AP35 =""),"18放",  IF(  AND(  OR(  I35="當日退伍"  ),OR(  J35="退伍",J35="退", J35=""  ), $AP35 =""),"當日退伍",  IF(AND(  OR(I35="退",I35="退伍" ), OR(J35="退",J35="退伍" ), $AP35 =""),"退伍","全日勤"  )  )  )  )  )  )  )  )  )  )  ),"")</f>
        <v>全日休</v>
      </c>
      <c r="J134" s="65" t="str">
        <f ca="1">IF(   (ROW(AV35)-1)&lt;=暫1!$B$2,           IF(  AND(  OR(  J35="x",J35="補"  ), OR(  K35 ="x",K35="補",K35="x榮18-22",K35="x公18-22",K35="x榮22-08"  ), $AP35 =""),"全日休",  IF(  AND(  OR(  J35="x",J35="病"  ), OR(  K35 ="病"  ), $AP35 =""),"病(事)假",  IF(  AND(  OR(  J35="x",J35="補"  ), OR(  K35 ="補"  ), $AP35 =""),"補休",  IF(  AND(  OR(  J35="x",J35="喪"  ), OR(  K35 ="喪"  ), $AP35 =""),"喪假",  IF(  AND(  OR(  J35="x",J35="婚",J35="產"  ), OR(  K35 ="婚",K35="產"  ), $AP35 =""),"婚(產)假",  IF(  AND(  OR(  J35="x",J35="公"  ), OR(  K35 ="公"  ), $AP35 =""),"公假",  IF(  AND(  OR(  J35="x",J35="補",J35="婚",J35="公",J35="病",J35="事",J35="x榮18-22"  ),OR(K35=""), $AP35 =""  ),"18收",  IF(  AND(  OR(  J35 ="榮14-18",J35 ="榮10-18",J35 ="榮06-18",J35 ="病14-18"  ),OR(  K35 ="x",K35="補",K35="婚",K35="公",K35="病",K35="事",K35="x"  ), $AP35 =""),"18放早走",  IF(  AND(  OR(  J35 =""),OR(  K35 ="x",K35="補",K35="婚",K35="公",K35="病",K35="事",K35="x榮*",K35="榮",K35="榮-22"  ), $AP35 =""),"18放",  IF(  AND(  OR(  J35="當日退伍"  ),OR(  K35="退伍",K35="退", K35=""  ), $AP35 =""),"當日退伍",  IF(AND(  OR(J35="退",J35="退伍" ), OR(K35="退",K35="退伍" ), $AP35 =""),"退伍","全日勤"  )  )  )  )  )  )  )  )  )  )  ),"")</f>
        <v>全日休</v>
      </c>
      <c r="K134" s="65" t="str">
        <f ca="1">IF(   (ROW(AW35)-1)&lt;=暫1!$B$2,           IF(  AND(  OR(  K35="x",K35="補"  ), OR(  L35 ="x",L35="補",L35="x榮18-22",L35="x公18-22",L35="x榮22-08"  ), $AP35 =""),"全日休",  IF(  AND(  OR(  K35="x",K35="病"  ), OR(  L35 ="病"  ), $AP35 =""),"病(事)假",  IF(  AND(  OR(  K35="x",K35="補"  ), OR(  L35 ="補"  ), $AP35 =""),"補休",  IF(  AND(  OR(  K35="x",K35="喪"  ), OR(  L35 ="喪"  ), $AP35 =""),"喪假",  IF(  AND(  OR(  K35="x",K35="婚",K35="產"  ), OR(  L35 ="婚",L35="產"  ), $AP35 =""),"婚(產)假",  IF(  AND(  OR(  K35="x",K35="公"  ), OR(  L35 ="公"  ), $AP35 =""),"公假",  IF(  AND(  OR(  K35="x",K35="補",K35="婚",K35="公",K35="病",K35="事",K35="x榮18-22"  ),OR(L35=""), $AP35 =""  ),"18收",  IF(  AND(  OR(  K35 ="榮14-18",K35 ="榮10-18",K35 ="榮06-18",K35 ="病14-18"  ),OR(  L35 ="x",L35="補",L35="婚",L35="公",L35="病",L35="事",L35="x"  ), $AP35 =""),"18放早走",  IF(  AND(  OR(  K35 =""),OR(  L35 ="x",L35="補",L35="婚",L35="公",L35="病",L35="事",L35="x榮*",L35="榮",L35="榮-22"  ), $AP35 =""),"18放",  IF(  AND(  OR(  K35="當日退伍"  ),OR(  L35="退伍",L35="退", L35=""  ), $AP35 =""),"當日退伍",  IF(AND(  OR(K35="退",K35="退伍" ), OR(L35="退",L35="退伍" ), $AP35 =""),"退伍","全日勤"  )  )  )  )  )  )  )  )  )  )  ),"")</f>
        <v>18收</v>
      </c>
      <c r="L134" s="65" t="str">
        <f ca="1">IF(   (ROW(AX35)-1)&lt;=暫1!$B$2,           IF(  AND(  OR(  L35="x",L35="補"  ), OR(  M35 ="x",M35="補",M35="x榮18-22",M35="x公18-22",M35="x榮22-08"  ), $AP35 =""),"全日休",  IF(  AND(  OR(  L35="x",L35="病"  ), OR(  M35 ="病"  ), $AP35 =""),"病(事)假",  IF(  AND(  OR(  L35="x",L35="補"  ), OR(  M35 ="補"  ), $AP35 =""),"補休",  IF(  AND(  OR(  L35="x",L35="喪"  ), OR(  M35 ="喪"  ), $AP35 =""),"喪假",  IF(  AND(  OR(  L35="x",L35="婚",L35="產"  ), OR(  M35 ="婚",M35="產"  ), $AP35 =""),"婚(產)假",  IF(  AND(  OR(  L35="x",L35="公"  ), OR(  M35 ="公"  ), $AP35 =""),"公假",  IF(  AND(  OR(  L35="x",L35="補",L35="婚",L35="公",L35="病",L35="事",L35="x榮18-22"  ),OR(M35=""), $AP35 =""  ),"18收",  IF(  AND(  OR(  L35 ="榮14-18",L35 ="榮10-18",L35 ="榮06-18",L35 ="病14-18"  ),OR(  M35 ="x",M35="補",M35="婚",M35="公",M35="病",M35="事",M35="x"  ), $AP35 =""),"18放早走",  IF(  AND(  OR(  L35 =""),OR(  M35 ="x",M35="補",M35="婚",M35="公",M35="病",M35="事",M35="x榮*",M35="榮",M35="榮-22"  ), $AP35 =""),"18放",  IF(  AND(  OR(  L35="當日退伍"  ),OR(  M35="退伍",M35="退", M35=""  ), $AP35 =""),"當日退伍",  IF(AND(  OR(L35="退",L35="退伍" ), OR(M35="退",M35="退伍" ), $AP35 =""),"退伍","全日勤"  )  )  )  )  )  )  )  )  )  )  ),"")</f>
        <v>全日勤</v>
      </c>
      <c r="M134" s="65" t="str">
        <f ca="1">IF(   (ROW(AY35)-1)&lt;=暫1!$B$2,           IF(  AND(  OR(  M35="x",M35="補"  ), OR(  N35 ="x",N35="補",N35="x榮18-22",N35="x公18-22",N35="x榮22-08"  ), $AP35 =""),"全日休",  IF(  AND(  OR(  M35="x",M35="病"  ), OR(  N35 ="病"  ), $AP35 =""),"病(事)假",  IF(  AND(  OR(  M35="x",M35="補"  ), OR(  N35 ="補"  ), $AP35 =""),"補休",  IF(  AND(  OR(  M35="x",M35="喪"  ), OR(  N35 ="喪"  ), $AP35 =""),"喪假",  IF(  AND(  OR(  M35="x",M35="婚",M35="產"  ), OR(  N35 ="婚",N35="產"  ), $AP35 =""),"婚(產)假",  IF(  AND(  OR(  M35="x",M35="公"  ), OR(  N35 ="公"  ), $AP35 =""),"公假",  IF(  AND(  OR(  M35="x",M35="補",M35="婚",M35="公",M35="病",M35="事",M35="x榮18-22"  ),OR(N35=""), $AP35 =""  ),"18收",  IF(  AND(  OR(  M35 ="榮14-18",M35 ="榮10-18",M35 ="榮06-18",M35 ="病14-18"  ),OR(  N35 ="x",N35="補",N35="婚",N35="公",N35="病",N35="事",N35="x"  ), $AP35 =""),"18放早走",  IF(  AND(  OR(  M35 =""),OR(  N35 ="x",N35="補",N35="婚",N35="公",N35="病",N35="事",N35="x榮*",N35="榮",N35="榮-22"  ), $AP35 =""),"18放",  IF(  AND(  OR(  M35="當日退伍"  ),OR(  N35="退伍",N35="退", N35=""  ), $AP35 =""),"當日退伍",  IF(AND(  OR(M35="退",M35="退伍" ), OR(N35="退",N35="退伍" ), $AP35 =""),"退伍","全日勤"  )  )  )  )  )  )  )  )  )  )  ),"")</f>
        <v>全日勤</v>
      </c>
      <c r="N134" s="65" t="str">
        <f ca="1">IF(   (ROW(AZ35)-1)&lt;=暫1!$B$2,           IF(  AND(  OR(  N35="x",N35="補"  ), OR(  O35 ="x",O35="補",O35="x榮18-22",O35="x公18-22",O35="x榮22-08"  ), $AP35 =""),"全日休",  IF(  AND(  OR(  N35="x",N35="病"  ), OR(  O35 ="病"  ), $AP35 =""),"病(事)假",  IF(  AND(  OR(  N35="x",N35="補"  ), OR(  O35 ="補"  ), $AP35 =""),"補休",  IF(  AND(  OR(  N35="x",N35="喪"  ), OR(  O35 ="喪"  ), $AP35 =""),"喪假",  IF(  AND(  OR(  N35="x",N35="婚",N35="產"  ), OR(  O35 ="婚",O35="產"  ), $AP35 =""),"婚(產)假",  IF(  AND(  OR(  N35="x",N35="公"  ), OR(  O35 ="公"  ), $AP35 =""),"公假",  IF(  AND(  OR(  N35="x",N35="補",N35="婚",N35="公",N35="病",N35="事",N35="x榮18-22"  ),OR(O35=""), $AP35 =""  ),"18收",  IF(  AND(  OR(  N35 ="榮14-18",N35 ="榮10-18",N35 ="榮06-18",N35 ="病14-18"  ),OR(  O35 ="x",O35="補",O35="婚",O35="公",O35="病",O35="事",O35="x"  ), $AP35 =""),"18放早走",  IF(  AND(  OR(  N35 =""),OR(  O35 ="x",O35="補",O35="婚",O35="公",O35="病",O35="事",O35="x榮*",O35="榮",O35="榮-22"  ), $AP35 =""),"18放",  IF(  AND(  OR(  N35="當日退伍"  ),OR(  O35="退伍",O35="退", O35=""  ), $AP35 =""),"當日退伍",  IF(AND(  OR(N35="退",N35="退伍" ), OR(O35="退",O35="退伍" ), $AP35 =""),"退伍","全日勤"  )  )  )  )  )  )  )  )  )  )  ),"")</f>
        <v>全日勤</v>
      </c>
      <c r="O134" s="65" t="str">
        <f ca="1">IF(   (ROW(BA35)-1)&lt;=暫1!$B$2,           IF(  AND(  OR(  O35="x",O35="補"  ), OR(  P35 ="x",P35="補",P35="x榮18-22",P35="x公18-22",P35="x榮22-08"  ), $AP35 =""),"全日休",  IF(  AND(  OR(  O35="x",O35="病"  ), OR(  P35 ="病"  ), $AP35 =""),"病(事)假",  IF(  AND(  OR(  O35="x",O35="補"  ), OR(  P35 ="補"  ), $AP35 =""),"補休",  IF(  AND(  OR(  O35="x",O35="喪"  ), OR(  P35 ="喪"  ), $AP35 =""),"喪假",  IF(  AND(  OR(  O35="x",O35="婚",O35="產"  ), OR(  P35 ="婚",P35="產"  ), $AP35 =""),"婚(產)假",  IF(  AND(  OR(  O35="x",O35="公"  ), OR(  P35 ="公"  ), $AP35 =""),"公假",  IF(  AND(  OR(  O35="x",O35="補",O35="婚",O35="公",O35="病",O35="事",O35="x榮18-22"  ),OR(P35=""), $AP35 =""  ),"18收",  IF(  AND(  OR(  O35 ="榮14-18",O35 ="榮10-18",O35 ="榮06-18",O35 ="病14-18"  ),OR(  P35 ="x",P35="補",P35="婚",P35="公",P35="病",P35="事",P35="x"  ), $AP35 =""),"18放早走",  IF(  AND(  OR(  O35 =""),OR(  P35 ="x",P35="補",P35="婚",P35="公",P35="病",P35="事",P35="x榮*",P35="榮",P35="榮-22"  ), $AP35 =""),"18放",  IF(  AND(  OR(  O35="當日退伍"  ),OR(  P35="退伍",P35="退", P35=""  ), $AP35 =""),"當日退伍",  IF(AND(  OR(O35="退",O35="退伍" ), OR(P35="退",P35="退伍" ), $AP35 =""),"退伍","全日勤"  )  )  )  )  )  )  )  )  )  )  ),"")</f>
        <v>全日勤</v>
      </c>
      <c r="P134" s="65" t="str">
        <f ca="1">IF(   (ROW(BB35)-1)&lt;=暫1!$B$2,           IF(  AND(  OR(  P35="x",P35="補"  ), OR(  Q35 ="x",Q35="補",Q35="x榮18-22",Q35="x公18-22",Q35="x榮22-08"  ), $AP35 =""),"全日休",  IF(  AND(  OR(  P35="x",P35="病"  ), OR(  Q35 ="病"  ), $AP35 =""),"病(事)假",  IF(  AND(  OR(  P35="x",P35="補"  ), OR(  Q35 ="補"  ), $AP35 =""),"補休",  IF(  AND(  OR(  P35="x",P35="喪"  ), OR(  Q35 ="喪"  ), $AP35 =""),"喪假",  IF(  AND(  OR(  P35="x",P35="婚",P35="產"  ), OR(  Q35 ="婚",Q35="產"  ), $AP35 =""),"婚(產)假",  IF(  AND(  OR(  P35="x",P35="公"  ), OR(  Q35 ="公"  ), $AP35 =""),"公假",  IF(  AND(  OR(  P35="x",P35="補",P35="婚",P35="公",P35="病",P35="事",P35="x榮18-22"  ),OR(Q35=""), $AP35 =""  ),"18收",  IF(  AND(  OR(  P35 ="榮14-18",P35 ="榮10-18",P35 ="榮06-18",P35 ="病14-18"  ),OR(  Q35 ="x",Q35="補",Q35="婚",Q35="公",Q35="病",Q35="事",Q35="x"  ), $AP35 =""),"18放早走",  IF(  AND(  OR(  P35 =""),OR(  Q35 ="x",Q35="補",Q35="婚",Q35="公",Q35="病",Q35="事",Q35="x榮*",Q35="榮",Q35="榮-22"  ), $AP35 =""),"18放",  IF(  AND(  OR(  P35="當日退伍"  ),OR(  Q35="退伍",Q35="退", Q35=""  ), $AP35 =""),"當日退伍",  IF(AND(  OR(P35="退",P35="退伍" ), OR(Q35="退",Q35="退伍" ), $AP35 =""),"退伍","全日勤"  )  )  )  )  )  )  )  )  )  )  ),"")</f>
        <v>全日勤</v>
      </c>
      <c r="Q134" s="65" t="str">
        <f ca="1">IF(   (ROW(BC35)-1)&lt;=暫1!$B$2,           IF(  AND(  OR(  Q35="x",Q35="補"  ), OR(  R35 ="x",R35="補",R35="x榮18-22",R35="x公18-22",R35="x榮22-08"  ), $AP35 =""),"全日休",  IF(  AND(  OR(  Q35="x",Q35="病"  ), OR(  R35 ="病"  ), $AP35 =""),"病(事)假",  IF(  AND(  OR(  Q35="x",Q35="補"  ), OR(  R35 ="補"  ), $AP35 =""),"補休",  IF(  AND(  OR(  Q35="x",Q35="喪"  ), OR(  R35 ="喪"  ), $AP35 =""),"喪假",  IF(  AND(  OR(  Q35="x",Q35="婚",Q35="產"  ), OR(  R35 ="婚",R35="產"  ), $AP35 =""),"婚(產)假",  IF(  AND(  OR(  Q35="x",Q35="公"  ), OR(  R35 ="公"  ), $AP35 =""),"公假",  IF(  AND(  OR(  Q35="x",Q35="補",Q35="婚",Q35="公",Q35="病",Q35="事",Q35="x榮18-22"  ),OR(R35=""), $AP35 =""  ),"18收",  IF(  AND(  OR(  Q35 ="榮14-18",Q35 ="榮10-18",Q35 ="榮06-18",Q35 ="病14-18"  ),OR(  R35 ="x",R35="補",R35="婚",R35="公",R35="病",R35="事",R35="x"  ), $AP35 =""),"18放早走",  IF(  AND(  OR(  Q35 =""),OR(  R35 ="x",R35="補",R35="婚",R35="公",R35="病",R35="事",R35="x榮*",R35="榮",R35="榮-22"  ), $AP35 =""),"18放",  IF(  AND(  OR(  Q35="當日退伍"  ),OR(  R35="退伍",R35="退", R35=""  ), $AP35 =""),"當日退伍",  IF(AND(  OR(Q35="退",Q35="退伍" ), OR(R35="退",R35="退伍" ), $AP35 =""),"退伍","全日勤"  )  )  )  )  )  )  )  )  )  )  ),"")</f>
        <v>全日勤</v>
      </c>
      <c r="R134" s="65" t="str">
        <f ca="1">IF(   (ROW(BD35)-1)&lt;=暫1!$B$2,           IF(  AND(  OR(  R35="x",R35="補"  ), OR(  S35 ="x",S35="補",S35="x榮18-22",S35="x公18-22",S35="x榮22-08"  ), $AP35 =""),"全日休",  IF(  AND(  OR(  R35="x",R35="病"  ), OR(  S35 ="病"  ), $AP35 =""),"病(事)假",  IF(  AND(  OR(  R35="x",R35="補"  ), OR(  S35 ="補"  ), $AP35 =""),"補休",  IF(  AND(  OR(  R35="x",R35="喪"  ), OR(  S35 ="喪"  ), $AP35 =""),"喪假",  IF(  AND(  OR(  R35="x",R35="婚",R35="產"  ), OR(  S35 ="婚",S35="產"  ), $AP35 =""),"婚(產)假",  IF(  AND(  OR(  R35="x",R35="公"  ), OR(  S35 ="公"  ), $AP35 =""),"公假",  IF(  AND(  OR(  R35="x",R35="補",R35="婚",R35="公",R35="病",R35="事",R35="x榮18-22"  ),OR(S35=""), $AP35 =""  ),"18收",  IF(  AND(  OR(  R35 ="榮14-18",R35 ="榮10-18",R35 ="榮06-18",R35 ="病14-18"  ),OR(  S35 ="x",S35="補",S35="婚",S35="公",S35="病",S35="事",S35="x"  ), $AP35 =""),"18放早走",  IF(  AND(  OR(  R35 =""),OR(  S35 ="x",S35="補",S35="婚",S35="公",S35="病",S35="事",S35="x榮*",S35="榮",S35="榮-22"  ), $AP35 =""),"18放",  IF(  AND(  OR(  R35="當日退伍"  ),OR(  S35="退伍",S35="退", S35=""  ), $AP35 =""),"當日退伍",  IF(AND(  OR(R35="退",R35="退伍" ), OR(S35="退",S35="退伍" ), $AP35 =""),"退伍","全日勤"  )  )  )  )  )  )  )  )  )  )  ),"")</f>
        <v>全日勤</v>
      </c>
      <c r="S134" s="65" t="str">
        <f ca="1">IF(   (ROW(BE35)-1)&lt;=暫1!$B$2,           IF(  AND(  OR(  S35="x",S35="補"  ), OR(  T35 ="x",T35="補",T35="x榮18-22",T35="x公18-22",T35="x榮22-08"  ), $AP35 =""),"全日休",  IF(  AND(  OR(  S35="x",S35="病"  ), OR(  T35 ="病"  ), $AP35 =""),"病(事)假",  IF(  AND(  OR(  S35="x",S35="補"  ), OR(  T35 ="補"  ), $AP35 =""),"補休",  IF(  AND(  OR(  S35="x",S35="喪"  ), OR(  T35 ="喪"  ), $AP35 =""),"喪假",  IF(  AND(  OR(  S35="x",S35="婚",S35="產"  ), OR(  T35 ="婚",T35="產"  ), $AP35 =""),"婚(產)假",  IF(  AND(  OR(  S35="x",S35="公"  ), OR(  T35 ="公"  ), $AP35 =""),"公假",  IF(  AND(  OR(  S35="x",S35="補",S35="婚",S35="公",S35="病",S35="事",S35="x榮18-22"  ),OR(T35=""), $AP35 =""  ),"18收",  IF(  AND(  OR(  S35 ="榮14-18",S35 ="榮10-18",S35 ="榮06-18",S35 ="病14-18"  ),OR(  T35 ="x",T35="補",T35="婚",T35="公",T35="病",T35="事",T35="x"  ), $AP35 =""),"18放早走",  IF(  AND(  OR(  S35 =""),OR(  T35 ="x",T35="補",T35="婚",T35="公",T35="病",T35="事",T35="x榮*",T35="榮",T35="榮-22"  ), $AP35 =""),"18放",  IF(  AND(  OR(  S35="當日退伍"  ),OR(  T35="退伍",T35="退", T35=""  ), $AP35 =""),"當日退伍",  IF(AND(  OR(S35="退",S35="退伍" ), OR(T35="退",T35="退伍" ), $AP35 =""),"退伍","全日勤"  )  )  )  )  )  )  )  )  )  )  ),"")</f>
        <v>全日勤</v>
      </c>
      <c r="T134" s="65" t="str">
        <f ca="1">IF(   (ROW(BF35)-1)&lt;=暫1!$B$2,           IF(  AND(  OR(  T35="x",T35="補"  ), OR(  U35 ="x",U35="補",U35="x榮18-22",U35="x公18-22",U35="x榮22-08"  ), $AP35 =""),"全日休",  IF(  AND(  OR(  T35="x",T35="病"  ), OR(  U35 ="病"  ), $AP35 =""),"病(事)假",  IF(  AND(  OR(  T35="x",T35="補"  ), OR(  U35 ="補"  ), $AP35 =""),"補休",  IF(  AND(  OR(  T35="x",T35="喪"  ), OR(  U35 ="喪"  ), $AP35 =""),"喪假",  IF(  AND(  OR(  T35="x",T35="婚",T35="產"  ), OR(  U35 ="婚",U35="產"  ), $AP35 =""),"婚(產)假",  IF(  AND(  OR(  T35="x",T35="公"  ), OR(  U35 ="公"  ), $AP35 =""),"公假",  IF(  AND(  OR(  T35="x",T35="補",T35="婚",T35="公",T35="病",T35="事",T35="x榮18-22"  ),OR(U35=""), $AP35 =""  ),"18收",  IF(  AND(  OR(  T35 ="榮14-18",T35 ="榮10-18",T35 ="榮06-18",T35 ="病14-18"  ),OR(  U35 ="x",U35="補",U35="婚",U35="公",U35="病",U35="事",U35="x"  ), $AP35 =""),"18放早走",  IF(  AND(  OR(  T35 =""),OR(  U35 ="x",U35="補",U35="婚",U35="公",U35="病",U35="事",U35="x榮*",U35="榮",U35="榮-22"  ), $AP35 =""),"18放",  IF(  AND(  OR(  T35="當日退伍"  ),OR(  U35="退伍",U35="退", U35=""  ), $AP35 =""),"當日退伍",  IF(AND(  OR(T35="退",T35="退伍" ), OR(U35="退",U35="退伍" ), $AP35 =""),"退伍","全日勤"  )  )  )  )  )  )  )  )  )  )  ),"")</f>
        <v>全日勤</v>
      </c>
      <c r="U134" s="65" t="str">
        <f ca="1">IF(   (ROW(BG35)-1)&lt;=暫1!$B$2,           IF(  AND(  OR(  U35="x",U35="補"  ), OR(  V35 ="x",V35="補",V35="x榮18-22",V35="x公18-22",V35="x榮22-08"  ), $AP35 =""),"全日休",  IF(  AND(  OR(  U35="x",U35="病"  ), OR(  V35 ="病"  ), $AP35 =""),"病(事)假",  IF(  AND(  OR(  U35="x",U35="補"  ), OR(  V35 ="補"  ), $AP35 =""),"補休",  IF(  AND(  OR(  U35="x",U35="喪"  ), OR(  V35 ="喪"  ), $AP35 =""),"喪假",  IF(  AND(  OR(  U35="x",U35="婚",U35="產"  ), OR(  V35 ="婚",V35="產"  ), $AP35 =""),"婚(產)假",  IF(  AND(  OR(  U35="x",U35="公"  ), OR(  V35 ="公"  ), $AP35 =""),"公假",  IF(  AND(  OR(  U35="x",U35="補",U35="婚",U35="公",U35="病",U35="事",U35="x榮18-22"  ),OR(V35=""), $AP35 =""  ),"18收",  IF(  AND(  OR(  U35 ="榮14-18",U35 ="榮10-18",U35 ="榮06-18",U35 ="病14-18"  ),OR(  V35 ="x",V35="補",V35="婚",V35="公",V35="病",V35="事",V35="x"  ), $AP35 =""),"18放早走",  IF(  AND(  OR(  U35 =""),OR(  V35 ="x",V35="補",V35="婚",V35="公",V35="病",V35="事",V35="x榮*",V35="榮",V35="榮-22"  ), $AP35 =""),"18放",  IF(  AND(  OR(  U35="當日退伍"  ),OR(  V35="退伍",V35="退", V35=""  ), $AP35 =""),"當日退伍",  IF(AND(  OR(U35="退",U35="退伍" ), OR(V35="退",V35="退伍" ), $AP35 =""),"退伍","全日勤"  )  )  )  )  )  )  )  )  )  )  ),"")</f>
        <v>全日勤</v>
      </c>
      <c r="V134" s="65" t="str">
        <f ca="1">IF(   (ROW(BH35)-1)&lt;=暫1!$B$2,           IF(  AND(  OR(  V35="x",V35="補"  ), OR(  W35 ="x",W35="補",W35="x榮18-22",W35="x公18-22",W35="x榮22-08"  ), $AP35 =""),"全日休",  IF(  AND(  OR(  V35="x",V35="病"  ), OR(  W35 ="病"  ), $AP35 =""),"病(事)假",  IF(  AND(  OR(  V35="x",V35="補"  ), OR(  W35 ="補"  ), $AP35 =""),"補休",  IF(  AND(  OR(  V35="x",V35="喪"  ), OR(  W35 ="喪"  ), $AP35 =""),"喪假",  IF(  AND(  OR(  V35="x",V35="婚",V35="產"  ), OR(  W35 ="婚",W35="產"  ), $AP35 =""),"婚(產)假",  IF(  AND(  OR(  V35="x",V35="公"  ), OR(  W35 ="公"  ), $AP35 =""),"公假",  IF(  AND(  OR(  V35="x",V35="補",V35="婚",V35="公",V35="病",V35="事",V35="x榮18-22"  ),OR(W35=""), $AP35 =""  ),"18收",  IF(  AND(  OR(  V35 ="榮14-18",V35 ="榮10-18",V35 ="榮06-18",V35 ="病14-18"  ),OR(  W35 ="x",W35="補",W35="婚",W35="公",W35="病",W35="事",W35="x"  ), $AP35 =""),"18放早走",  IF(  AND(  OR(  V35 =""),OR(  W35 ="x",W35="補",W35="婚",W35="公",W35="病",W35="事",W35="x榮*",W35="榮",W35="榮-22"  ), $AP35 =""),"18放",  IF(  AND(  OR(  V35="當日退伍"  ),OR(  W35="退伍",W35="退", W35=""  ), $AP35 =""),"當日退伍",  IF(AND(  OR(V35="退",V35="退伍" ), OR(W35="退",W35="退伍" ), $AP35 =""),"退伍","全日勤"  )  )  )  )  )  )  )  )  )  )  ),"")</f>
        <v>全日勤</v>
      </c>
      <c r="W134" s="65" t="str">
        <f ca="1">IF(   (ROW(BI35)-1)&lt;=暫1!$B$2,           IF(  AND(  OR(  W35="x",W35="補"  ), OR(  X35 ="x",X35="補",X35="x榮18-22",X35="x公18-22",X35="x榮22-08"  ), $AP35 =""),"全日休",  IF(  AND(  OR(  W35="x",W35="病"  ), OR(  X35 ="病"  ), $AP35 =""),"病(事)假",  IF(  AND(  OR(  W35="x",W35="補"  ), OR(  X35 ="補"  ), $AP35 =""),"補休",  IF(  AND(  OR(  W35="x",W35="喪"  ), OR(  X35 ="喪"  ), $AP35 =""),"喪假",  IF(  AND(  OR(  W35="x",W35="婚",W35="產"  ), OR(  X35 ="婚",X35="產"  ), $AP35 =""),"婚(產)假",  IF(  AND(  OR(  W35="x",W35="公"  ), OR(  X35 ="公"  ), $AP35 =""),"公假",  IF(  AND(  OR(  W35="x",W35="補",W35="婚",W35="公",W35="病",W35="事",W35="x榮18-22"  ),OR(X35=""), $AP35 =""  ),"18收",  IF(  AND(  OR(  W35 ="榮14-18",W35 ="榮10-18",W35 ="榮06-18",W35 ="病14-18"  ),OR(  X35 ="x",X35="補",X35="婚",X35="公",X35="病",X35="事",X35="x"  ), $AP35 =""),"18放早走",  IF(  AND(  OR(  W35 =""),OR(  X35 ="x",X35="補",X35="婚",X35="公",X35="病",X35="事",X35="x榮*",X35="榮",X35="榮-22"  ), $AP35 =""),"18放",  IF(  AND(  OR(  W35="當日退伍"  ),OR(  X35="退伍",X35="退", X35=""  ), $AP35 =""),"當日退伍",  IF(AND(  OR(W35="退",W35="退伍" ), OR(X35="退",X35="退伍" ), $AP35 =""),"退伍","全日勤"  )  )  )  )  )  )  )  )  )  )  ),"")</f>
        <v>全日勤</v>
      </c>
      <c r="X134" s="65" t="str">
        <f ca="1">IF(   (ROW(BJ35)-1)&lt;=暫1!$B$2,           IF(  AND(  OR(  X35="x",X35="補"  ), OR(  Y35 ="x",Y35="補",Y35="x榮18-22",Y35="x公18-22",Y35="x榮22-08"  ), $AP35 =""),"全日休",  IF(  AND(  OR(  X35="x",X35="病"  ), OR(  Y35 ="病"  ), $AP35 =""),"病(事)假",  IF(  AND(  OR(  X35="x",X35="補"  ), OR(  Y35 ="補"  ), $AP35 =""),"補休",  IF(  AND(  OR(  X35="x",X35="喪"  ), OR(  Y35 ="喪"  ), $AP35 =""),"喪假",  IF(  AND(  OR(  X35="x",X35="婚",X35="產"  ), OR(  Y35 ="婚",Y35="產"  ), $AP35 =""),"婚(產)假",  IF(  AND(  OR(  X35="x",X35="公"  ), OR(  Y35 ="公"  ), $AP35 =""),"公假",  IF(  AND(  OR(  X35="x",X35="補",X35="婚",X35="公",X35="病",X35="事",X35="x榮18-22"  ),OR(Y35=""), $AP35 =""  ),"18收",  IF(  AND(  OR(  X35 ="榮14-18",X35 ="榮10-18",X35 ="榮06-18",X35 ="病14-18"  ),OR(  Y35 ="x",Y35="補",Y35="婚",Y35="公",Y35="病",Y35="事",Y35="x"  ), $AP35 =""),"18放早走",  IF(  AND(  OR(  X35 =""),OR(  Y35 ="x",Y35="補",Y35="婚",Y35="公",Y35="病",Y35="事",Y35="x榮*",Y35="榮",Y35="榮-22"  ), $AP35 =""),"18放",  IF(  AND(  OR(  X35="當日退伍"  ),OR(  Y35="退伍",Y35="退", Y35=""  ), $AP35 =""),"當日退伍",  IF(AND(  OR(X35="退",X35="退伍" ), OR(Y35="退",Y35="退伍" ), $AP35 =""),"退伍","全日勤"  )  )  )  )  )  )  )  )  )  )  ),"")</f>
        <v>18放</v>
      </c>
      <c r="Y134" s="65" t="str">
        <f ca="1">IF(   (ROW(BK35)-1)&lt;=暫1!$B$2,           IF(  AND(  OR(  Y35="x",Y35="補"  ), OR(  Z35 ="x",Z35="補",Z35="x榮18-22",Z35="x公18-22",Z35="x榮22-08"  ), $AP35 =""),"全日休",  IF(  AND(  OR(  Y35="x",Y35="病"  ), OR(  Z35 ="病"  ), $AP35 =""),"病(事)假",  IF(  AND(  OR(  Y35="x",Y35="補"  ), OR(  Z35 ="補"  ), $AP35 =""),"補休",  IF(  AND(  OR(  Y35="x",Y35="喪"  ), OR(  Z35 ="喪"  ), $AP35 =""),"喪假",  IF(  AND(  OR(  Y35="x",Y35="婚",Y35="產"  ), OR(  Z35 ="婚",Z35="產"  ), $AP35 =""),"婚(產)假",  IF(  AND(  OR(  Y35="x",Y35="公"  ), OR(  Z35 ="公"  ), $AP35 =""),"公假",  IF(  AND(  OR(  Y35="x",Y35="補",Y35="婚",Y35="公",Y35="病",Y35="事",Y35="x榮18-22"  ),OR(Z35=""), $AP35 =""  ),"18收",  IF(  AND(  OR(  Y35 ="榮14-18",Y35 ="榮10-18",Y35 ="榮06-18",Y35 ="病14-18"  ),OR(  Z35 ="x",Z35="補",Z35="婚",Z35="公",Z35="病",Z35="事",Z35="x"  ), $AP35 =""),"18放早走",  IF(  AND(  OR(  Y35 =""),OR(  Z35 ="x",Z35="補",Z35="婚",Z35="公",Z35="病",Z35="事",Z35="x榮*",Z35="榮",Z35="榮-22"  ), $AP35 =""),"18放",  IF(  AND(  OR(  Y35="當日退伍"  ),OR(  Z35="退伍",Z35="退", Z35=""  ), $AP35 =""),"當日退伍",  IF(AND(  OR(Y35="退",Y35="退伍" ), OR(Z35="退",Z35="退伍" ), $AP35 =""),"退伍","全日勤"  )  )  )  )  )  )  )  )  )  )  ),"")</f>
        <v>全日休</v>
      </c>
      <c r="Z134" s="65" t="str">
        <f ca="1">IF(   (ROW(BL35)-1)&lt;=暫1!$B$2,           IF(  AND(  OR(  Z35="x",Z35="補"  ), OR(  AA35 ="x",AA35="補",AA35="x榮18-22",AA35="x公18-22",AA35="x榮22-08"  ), $AP35 =""),"全日休",  IF(  AND(  OR(  Z35="x",Z35="病"  ), OR(  AA35 ="病"  ), $AP35 =""),"病(事)假",  IF(  AND(  OR(  Z35="x",Z35="補"  ), OR(  AA35 ="補"  ), $AP35 =""),"補休",  IF(  AND(  OR(  Z35="x",Z35="喪"  ), OR(  AA35 ="喪"  ), $AP35 =""),"喪假",  IF(  AND(  OR(  Z35="x",Z35="婚",Z35="產"  ), OR(  AA35 ="婚",AA35="產"  ), $AP35 =""),"婚(產)假",  IF(  AND(  OR(  Z35="x",Z35="公"  ), OR(  AA35 ="公"  ), $AP35 =""),"公假",  IF(  AND(  OR(  Z35="x",Z35="補",Z35="婚",Z35="公",Z35="病",Z35="事",Z35="x榮18-22"  ),OR(AA35=""), $AP35 =""  ),"18收",  IF(  AND(  OR(  Z35 ="榮14-18",Z35 ="榮10-18",Z35 ="榮06-18",Z35 ="病14-18"  ),OR(  AA35 ="x",AA35="補",AA35="婚",AA35="公",AA35="病",AA35="事",AA35="x"  ), $AP35 =""),"18放早走",  IF(  AND(  OR(  Z35 =""),OR(  AA35 ="x",AA35="補",AA35="婚",AA35="公",AA35="病",AA35="事",AA35="x榮*",AA35="榮",AA35="榮-22"  ), $AP35 =""),"18放",  IF(  AND(  OR(  Z35="當日退伍"  ),OR(  AA35="退伍",AA35="退", AA35=""  ), $AP35 =""),"當日退伍",  IF(AND(  OR(Z35="退",Z35="退伍" ), OR(AA35="退",AA35="退伍" ), $AP35 =""),"退伍","全日勤"  )  )  )  )  )  )  )  )  )  )  ),"")</f>
        <v>全日休</v>
      </c>
      <c r="AA134" s="65" t="str">
        <f ca="1">IF(   (ROW(BM35)-1)&lt;=暫1!$B$2,           IF(  AND(  OR(  AA35="x",AA35="補"  ), OR(  AB35 ="x",AB35="補",AB35="x榮18-22",AB35="x公18-22",AB35="x榮22-08"  ), $AP35 =""),"全日休",  IF(  AND(  OR(  AA35="x",AA35="病"  ), OR(  AB35 ="病"  ), $AP35 =""),"病(事)假",  IF(  AND(  OR(  AA35="x",AA35="補"  ), OR(  AB35 ="補"  ), $AP35 =""),"補休",  IF(  AND(  OR(  AA35="x",AA35="喪"  ), OR(  AB35 ="喪"  ), $AP35 =""),"喪假",  IF(  AND(  OR(  AA35="x",AA35="婚",AA35="產"  ), OR(  AB35 ="婚",AB35="產"  ), $AP35 =""),"婚(產)假",  IF(  AND(  OR(  AA35="x",AA35="公"  ), OR(  AB35 ="公"  ), $AP35 =""),"公假",  IF(  AND(  OR(  AA35="x",AA35="補",AA35="婚",AA35="公",AA35="病",AA35="事",AA35="x榮18-22"  ),OR(AB35=""), $AP35 =""  ),"18收",  IF(  AND(  OR(  AA35 ="榮14-18",AA35 ="榮10-18",AA35 ="榮06-18",AA35 ="病14-18"  ),OR(  AB35 ="x",AB35="補",AB35="婚",AB35="公",AB35="病",AB35="事",AB35="x"  ), $AP35 =""),"18放早走",  IF(  AND(  OR(  AA35 =""),OR(  AB35 ="x",AB35="補",AB35="婚",AB35="公",AB35="病",AB35="事",AB35="x榮*",AB35="榮",AB35="榮-22"  ), $AP35 =""),"18放",  IF(  AND(  OR(  AA35="當日退伍"  ),OR(  AB35="退伍",AB35="退", AB35=""  ), $AP35 =""),"當日退伍",  IF(AND(  OR(AA35="退",AA35="退伍" ), OR(AB35="退",AB35="退伍" ), $AP35 =""),"退伍","全日勤"  )  )  )  )  )  )  )  )  )  )  ),"")</f>
        <v>全日休</v>
      </c>
      <c r="AB134" s="65" t="str">
        <f ca="1">IF(   (ROW(BN35)-1)&lt;=暫1!$B$2,           IF(  AND(  OR(  AB35="x",AB35="補"  ), OR(  AC35 ="x",AC35="補",AC35="x榮18-22",AC35="x公18-22",AC35="x榮22-08"  ), $AP35 =""),"全日休",  IF(  AND(  OR(  AB35="x",AB35="病"  ), OR(  AC35 ="病"  ), $AP35 =""),"病(事)假",  IF(  AND(  OR(  AB35="x",AB35="補"  ), OR(  AC35 ="補"  ), $AP35 =""),"補休",  IF(  AND(  OR(  AB35="x",AB35="喪"  ), OR(  AC35 ="喪"  ), $AP35 =""),"喪假",  IF(  AND(  OR(  AB35="x",AB35="婚",AB35="產"  ), OR(  AC35 ="婚",AC35="產"  ), $AP35 =""),"婚(產)假",  IF(  AND(  OR(  AB35="x",AB35="公"  ), OR(  AC35 ="公"  ), $AP35 =""),"公假",  IF(  AND(  OR(  AB35="x",AB35="補",AB35="婚",AB35="公",AB35="病",AB35="事",AB35="x榮18-22"  ),OR(AC35=""), $AP35 =""  ),"18收",  IF(  AND(  OR(  AB35 ="榮14-18",AB35 ="榮10-18",AB35 ="榮06-18",AB35 ="病14-18"  ),OR(  AC35 ="x",AC35="補",AC35="婚",AC35="公",AC35="病",AC35="事",AC35="x"  ), $AP35 =""),"18放早走",  IF(  AND(  OR(  AB35 =""),OR(  AC35 ="x",AC35="補",AC35="婚",AC35="公",AC35="病",AC35="事",AC35="x榮*",AC35="榮",AC35="榮-22"  ), $AP35 =""),"18放",  IF(  AND(  OR(  AB35="當日退伍"  ),OR(  AC35="退伍",AC35="退", AC35=""  ), $AP35 =""),"當日退伍",  IF(AND(  OR(AB35="退",AB35="退伍" ), OR(AC35="退",AC35="退伍" ), $AP35 =""),"退伍","全日勤"  )  )  )  )  )  )  )  )  )  )  ),"")</f>
        <v>全日休</v>
      </c>
      <c r="AC134" s="65" t="str">
        <f ca="1">IF(   (ROW(BO35)-1)&lt;=暫1!$B$2,           IF(  AND(  OR(  AC35="x",AC35="補"  ), OR(  AD35 ="x",AD35="補",AD35="x榮18-22",AD35="x公18-22",AD35="x榮22-08"  ), $AP35 =""),"全日休",  IF(  AND(  OR(  AC35="x",AC35="病"  ), OR(  AD35 ="病"  ), $AP35 =""),"病(事)假",  IF(  AND(  OR(  AC35="x",AC35="補"  ), OR(  AD35 ="補"  ), $AP35 =""),"補休",  IF(  AND(  OR(  AC35="x",AC35="喪"  ), OR(  AD35 ="喪"  ), $AP35 =""),"喪假",  IF(  AND(  OR(  AC35="x",AC35="婚",AC35="產"  ), OR(  AD35 ="婚",AD35="產"  ), $AP35 =""),"婚(產)假",  IF(  AND(  OR(  AC35="x",AC35="公"  ), OR(  AD35 ="公"  ), $AP35 =""),"公假",  IF(  AND(  OR(  AC35="x",AC35="補",AC35="婚",AC35="公",AC35="病",AC35="事",AC35="x榮18-22"  ),OR(AD35=""), $AP35 =""  ),"18收",  IF(  AND(  OR(  AC35 ="榮14-18",AC35 ="榮10-18",AC35 ="榮06-18",AC35 ="病14-18"  ),OR(  AD35 ="x",AD35="補",AD35="婚",AD35="公",AD35="病",AD35="事",AD35="x"  ), $AP35 =""),"18放早走",  IF(  AND(  OR(  AC35 =""),OR(  AD35 ="x",AD35="補",AD35="婚",AD35="公",AD35="病",AD35="事",AD35="x榮*",AD35="榮",AD35="榮-22"  ), $AP35 =""),"18放",  IF(  AND(  OR(  AC35="當日退伍"  ),OR(  AD35="退伍",AD35="退", AD35=""  ), $AP35 =""),"當日退伍",  IF(AND(  OR(AC35="退",AC35="退伍" ), OR(AD35="退",AD35="退伍" ), $AP35 =""),"退伍","全日勤"  )  )  )  )  )  )  )  )  )  )  ),"")</f>
        <v>18收</v>
      </c>
      <c r="AD134" s="65" t="str">
        <f ca="1">IF(   (ROW(BP35)-1)&lt;=暫1!$B$2,           IF(  AND(  OR(  AD35="x",AD35="補"  ), OR(  AE35 ="x",AE35="補",AE35="x榮18-22",AE35="x公18-22",AE35="x榮22-08"  ), $AP35 =""),"全日休",  IF(  AND(  OR(  AD35="x",AD35="病"  ), OR(  AE35 ="病"  ), $AP35 =""),"病(事)假",  IF(  AND(  OR(  AD35="x",AD35="補"  ), OR(  AE35 ="補"  ), $AP35 =""),"補休",  IF(  AND(  OR(  AD35="x",AD35="喪"  ), OR(  AE35 ="喪"  ), $AP35 =""),"喪假",  IF(  AND(  OR(  AD35="x",AD35="婚",AD35="產"  ), OR(  AE35 ="婚",AE35="產"  ), $AP35 =""),"婚(產)假",  IF(  AND(  OR(  AD35="x",AD35="公"  ), OR(  AE35 ="公"  ), $AP35 =""),"公假",  IF(  AND(  OR(  AD35="x",AD35="補",AD35="婚",AD35="公",AD35="病",AD35="事",AD35="x榮18-22"  ),OR(AE35=""), $AP35 =""  ),"18收",  IF(  AND(  OR(  AD35 ="榮14-18",AD35 ="榮10-18",AD35 ="榮06-18",AD35 ="病14-18"  ),OR(  AE35 ="x",AE35="補",AE35="婚",AE35="公",AE35="病",AE35="事",AE35="x"  ), $AP35 =""),"18放早走",  IF(  AND(  OR(  AD35 =""),OR(  AE35 ="x",AE35="補",AE35="婚",AE35="公",AE35="病",AE35="事",AE35="x榮*",AE35="榮",AE35="榮-22"  ), $AP35 =""),"18放",  IF(  AND(  OR(  AD35="當日退伍"  ),OR(  AE35="退伍",AE35="退", AE35=""  ), $AP35 =""),"當日退伍",  IF(AND(  OR(AD35="退",AD35="退伍" ), OR(AE35="退",AE35="退伍" ), $AP35 =""),"退伍","全日勤"  )  )  )  )  )  )  )  )  )  )  ),"")</f>
        <v>全日勤</v>
      </c>
      <c r="AE134" s="65" t="str">
        <f ca="1">IF(   (ROW(BQ35)-1)&lt;=暫1!$B$2,           IF(  AND(  OR(  AE35="x",AE35="補"  ), OR(  AF35 ="x",AF35="補",AF35="x榮18-22",AF35="x公18-22",AF35="x榮22-08"  ), $AP35 =""),"全日休",  IF(  AND(  OR(  AE35="x",AE35="病"  ), OR(  AF35 ="病"  ), $AP35 =""),"病(事)假",  IF(  AND(  OR(  AE35="x",AE35="補"  ), OR(  AF35 ="補"  ), $AP35 =""),"補休",  IF(  AND(  OR(  AE35="x",AE35="喪"  ), OR(  AF35 ="喪"  ), $AP35 =""),"喪假",  IF(  AND(  OR(  AE35="x",AE35="婚",AE35="產"  ), OR(  AF35 ="婚",AF35="產"  ), $AP35 =""),"婚(產)假",  IF(  AND(  OR(  AE35="x",AE35="公"  ), OR(  AF35 ="公"  ), $AP35 =""),"公假",  IF(  AND(  OR(  AE35="x",AE35="補",AE35="婚",AE35="公",AE35="病",AE35="事",AE35="x榮18-22"  ),OR(AF35=""), $AP35 =""  ),"18收",  IF(  AND(  OR(  AE35 ="榮14-18",AE35 ="榮10-18",AE35 ="榮06-18",AE35 ="病14-18"  ),OR(  AF35 ="x",AF35="補",AF35="婚",AF35="公",AF35="病",AF35="事",AF35="x"  ), $AP35 =""),"18放早走",  IF(  AND(  OR(  AE35 =""),OR(  AF35 ="x",AF35="補",AF35="婚",AF35="公",AF35="病",AF35="事",AF35="x榮*",AF35="榮",AF35="榮-22"  ), $AP35 =""),"18放",  IF(  AND(  OR(  AE35="當日退伍"  ),OR(  AF35="退伍",AF35="退", AF35=""  ), $AP35 =""),"當日退伍",  IF(AND(  OR(AE35="退",AE35="退伍" ), OR(AF35="退",AF35="退伍" ), $AP35 =""),"退伍","全日勤"  )  )  )  )  )  )  )  )  )  )  ),"")</f>
        <v>全日勤</v>
      </c>
      <c r="AF134" s="65" t="str">
        <f ca="1">IF(   (ROW(BR35)-1)&lt;=暫1!$B$2,           IF(  AND(  OR(  AF35="x",AF35="補"  ), OR(  AG35 ="x",AG35="補",AG35="x榮18-22",AG35="x公18-22",AG35="x榮22-08"  ), $AP35 =""),"全日休",  IF(  AND(  OR(  AF35="x",AF35="病"  ), OR(  AG35 ="病"  ), $AP35 =""),"病(事)假",  IF(  AND(  OR(  AF35="x",AF35="補"  ), OR(  AG35 ="補"  ), $AP35 =""),"補休",  IF(  AND(  OR(  AF35="x",AF35="喪"  ), OR(  AG35 ="喪"  ), $AP35 =""),"喪假",  IF(  AND(  OR(  AF35="x",AF35="婚",AF35="產"  ), OR(  AG35 ="婚",AG35="產"  ), $AP35 =""),"婚(產)假",  IF(  AND(  OR(  AF35="x",AF35="公"  ), OR(  AG35 ="公"  ), $AP35 =""),"公假",  IF(  AND(  OR(  AF35="x",AF35="補",AF35="婚",AF35="公",AF35="病",AF35="事",AF35="x榮18-22"  ),OR(AG35=""), $AP35 =""  ),"18收",  IF(  AND(  OR(  AF35 ="榮14-18",AF35 ="榮10-18",AF35 ="榮06-18",AF35 ="病14-18"  ),OR(  AG35 ="x",AG35="補",AG35="婚",AG35="公",AG35="病",AG35="事",AG35="x"  ), $AP35 =""),"18放早走",  IF(  AND(  OR(  AF35 =""),OR(  AG35 ="x",AG35="補",AG35="婚",AG35="公",AG35="病",AG35="事",AG35="x榮*",AG35="榮",AG35="榮-22"  ), $AP35 =""),"18放",  IF(  AND(  OR(  AF35="當日退伍"  ),OR(  AG35="退伍",AG35="退", AG35=""  ), $AP35 =""),"當日退伍",  IF(AND(  OR(AF35="退",AF35="退伍" ), OR(AG35="退",AG35="退伍" ), $AP35 =""),"退伍","全日勤"  )  )  )  )  )  )  )  )  )  )  ),"")</f>
        <v>全日勤</v>
      </c>
      <c r="AG134" s="65" t="str">
        <f ca="1">IF(   (ROW(BS35)-1)&lt;=暫1!$B$2,           IF(  AND(  OR(  AG35="x",AG35="補"  ), OR(  AH35 ="x",AH35="補",AH35="x榮18-22",AH35="x公18-22",AH35="x榮22-08"  ), $AP35 =""),"全日休",  IF(  AND(  OR(  AG35="x",AG35="病"  ), OR(  AH35 ="病"  ), $AP35 =""),"病(事)假",  IF(  AND(  OR(  AG35="x",AG35="補"  ), OR(  AH35 ="補"  ), $AP35 =""),"補休",  IF(  AND(  OR(  AG35="x",AG35="喪"  ), OR(  AH35 ="喪"  ), $AP35 =""),"喪假",  IF(  AND(  OR(  AG35="x",AG35="婚",AG35="產"  ), OR(  AH35 ="婚",AH35="產"  ), $AP35 =""),"婚(產)假",  IF(  AND(  OR(  AG35="x",AG35="公"  ), OR(  AH35 ="公"  ), $AP35 =""),"公假",  IF(  AND(  OR(  AG35="x",AG35="補",AG35="婚",AG35="公",AG35="病",AG35="事",AG35="x榮18-22"  ),OR(AH35=""), $AP35 =""  ),"18收",  IF(  AND(  OR(  AG35 ="榮14-18",AG35 ="榮10-18",AG35 ="榮06-18",AG35 ="病14-18"  ),OR(  AH35 ="x",AH35="補",AH35="婚",AH35="公",AH35="病",AH35="事",AH35="x"  ), $AP35 =""),"18放早走",  IF(  AND(  OR(  AG35 =""),OR(  AH35 ="x",AH35="補",AH35="婚",AH35="公",AH35="病",AH35="事",AH35="x榮*",AH35="榮",AH35="榮-22"  ), $AP35 =""),"18放",  IF(  AND(  OR(  AG35="當日退伍"  ),OR(  AH35="退伍",AH35="退", AH35=""  ), $AP35 =""),"當日退伍",  IF(AND(  OR(AG35="退",AG35="退伍" ), OR(AH35="退",AH35="退伍" ), $AP35 =""),"退伍","全日勤"  )  )  )  )  )  )  )  )  )  )  ),"")</f>
        <v>全日勤</v>
      </c>
      <c r="AH134" s="65"/>
      <c r="AI134" s="65"/>
      <c r="AJ134" s="65"/>
      <c r="AO134" s="75"/>
      <c r="AP134" s="62"/>
      <c r="AU134" s="62"/>
      <c r="AY134" s="62"/>
      <c r="AZ134" s="62"/>
      <c r="BA134" s="62"/>
    </row>
    <row r="135" spans="1:53" ht="25.5" customHeight="1">
      <c r="A135" s="65">
        <f t="shared" si="14"/>
        <v>35</v>
      </c>
      <c r="B135" s="65" t="str">
        <f t="shared" si="15"/>
        <v>楊昕翰</v>
      </c>
      <c r="C135" s="65" t="str">
        <f ca="1">IF(   (ROW(AO36)-1)&lt;=暫1!$B$2,           IF(  AND(  OR(  C36="x",C36="補"  ), OR(  D36 ="x",D36="補",D36="x榮18-22",D36="x公18-22",D36="x榮22-08"  ), $AP36 =""),"全日休",  IF(  AND(  OR(  C36="x",C36="病"  ), OR(  D36 ="病"  ), $AP36 =""),"病(事)假",  IF(  AND(  OR(  C36="x",C36="補"  ), OR(  D36 ="補"  ), $AP36 =""),"補休",  IF(  AND(  OR(  C36="x",C36="喪"  ), OR(  D36 ="喪"  ), $AP36 =""),"喪假",  IF(  AND(  OR(  C36="x",C36="婚",C36="產"  ), OR(  D36 ="婚",D36="產"  ), $AP36 =""),"婚(產)假",  IF(  AND(  OR(  C36="x",C36="公"  ), OR(  D36 ="公"  ), $AP36 =""),"公假",  IF(  AND(  OR(  C36="x",C36="補",C36="婚",C36="公",C36="病",C36="事",C36="x榮18-22"  ),OR(D36=""), $AP36 =""  ),"18收",  IF(  AND(  OR(  C36 ="榮14-18",C36 ="榮10-18",C36 ="榮06-18",C36 ="病14-18"  ),OR(  D36 ="x",D36="補",D36="婚",D36="公",D36="病",D36="事",D36="x"  ), $AP36 =""),"18放早走",  IF(  AND(  OR(  C36 =""),OR(  D36 ="x",D36="補",D36="婚",D36="公",D36="病",D36="事",D36="x榮*",D36="榮",D36="榮-22"  ), $AP36 =""),"18放",  IF(  AND(  OR(  C36="當日退伍"  ),OR(  D36="退伍",D36="退", D36=""  ), $AP36 =""),"當日退伍",  IF(AND(  OR(C36="退",C36="退伍" ), OR(D36="退",D36="退伍" ), $AP36 =""),"退伍","全日勤"  )  )  )  )  )  )  )  )  )  )  ),"")</f>
        <v>全日勤</v>
      </c>
      <c r="D135" s="65" t="str">
        <f ca="1">IF(   (ROW(AP36)-1)&lt;=暫1!$B$2,           IF(  AND(  OR(  D36="x",D36="補"  ), OR(  E36 ="x",E36="補",E36="x榮18-22",E36="x公18-22",E36="x榮22-08"  ), $AP36 =""),"全日休",  IF(  AND(  OR(  D36="x",D36="病"  ), OR(  E36 ="病"  ), $AP36 =""),"病(事)假",  IF(  AND(  OR(  D36="x",D36="補"  ), OR(  E36 ="補"  ), $AP36 =""),"補休",  IF(  AND(  OR(  D36="x",D36="喪"  ), OR(  E36 ="喪"  ), $AP36 =""),"喪假",  IF(  AND(  OR(  D36="x",D36="婚",D36="產"  ), OR(  E36 ="婚",E36="產"  ), $AP36 =""),"婚(產)假",  IF(  AND(  OR(  D36="x",D36="公"  ), OR(  E36 ="公"  ), $AP36 =""),"公假",  IF(  AND(  OR(  D36="x",D36="補",D36="婚",D36="公",D36="病",D36="事",D36="x榮18-22"  ),OR(E36=""), $AP36 =""  ),"18收",  IF(  AND(  OR(  D36 ="榮14-18",D36 ="榮10-18",D36 ="榮06-18",D36 ="病14-18"  ),OR(  E36 ="x",E36="補",E36="婚",E36="公",E36="病",E36="事",E36="x"  ), $AP36 =""),"18放早走",  IF(  AND(  OR(  D36 =""),OR(  E36 ="x",E36="補",E36="婚",E36="公",E36="病",E36="事",E36="x榮*",E36="榮",E36="榮-22"  ), $AP36 =""),"18放",  IF(  AND(  OR(  D36="當日退伍"  ),OR(  E36="退伍",E36="退", E36=""  ), $AP36 =""),"當日退伍",  IF(AND(  OR(D36="退",D36="退伍" ), OR(E36="退",E36="退伍" ), $AP36 =""),"退伍","全日勤"  )  )  )  )  )  )  )  )  )  )  ),"")</f>
        <v>全日勤</v>
      </c>
      <c r="E135" s="65" t="str">
        <f ca="1">IF(   (ROW(AQ36)-1)&lt;=暫1!$B$2,           IF(  AND(  OR(  E36="x",E36="補"  ), OR(  F36 ="x",F36="補",F36="x榮18-22",F36="x公18-22",F36="x榮22-08"  ), $AP36 =""),"全日休",  IF(  AND(  OR(  E36="x",E36="病"  ), OR(  F36 ="病"  ), $AP36 =""),"病(事)假",  IF(  AND(  OR(  E36="x",E36="補"  ), OR(  F36 ="補"  ), $AP36 =""),"補休",  IF(  AND(  OR(  E36="x",E36="喪"  ), OR(  F36 ="喪"  ), $AP36 =""),"喪假",  IF(  AND(  OR(  E36="x",E36="婚",E36="產"  ), OR(  F36 ="婚",F36="產"  ), $AP36 =""),"婚(產)假",  IF(  AND(  OR(  E36="x",E36="公"  ), OR(  F36 ="公"  ), $AP36 =""),"公假",  IF(  AND(  OR(  E36="x",E36="補",E36="婚",E36="公",E36="病",E36="事",E36="x榮18-22"  ),OR(F36=""), $AP36 =""  ),"18收",  IF(  AND(  OR(  E36 ="榮14-18",E36 ="榮10-18",E36 ="榮06-18",E36 ="病14-18"  ),OR(  F36 ="x",F36="補",F36="婚",F36="公",F36="病",F36="事",F36="x"  ), $AP36 =""),"18放早走",  IF(  AND(  OR(  E36 =""),OR(  F36 ="x",F36="補",F36="婚",F36="公",F36="病",F36="事",F36="x榮*",F36="榮",F36="榮-22"  ), $AP36 =""),"18放",  IF(  AND(  OR(  E36="當日退伍"  ),OR(  F36="退伍",F36="退", F36=""  ), $AP36 =""),"當日退伍",  IF(AND(  OR(E36="退",E36="退伍" ), OR(F36="退",F36="退伍" ), $AP36 =""),"退伍","全日勤"  )  )  )  )  )  )  )  )  )  )  ),"")</f>
        <v>全日勤</v>
      </c>
      <c r="F135" s="65" t="str">
        <f ca="1">IF(   (ROW(AR36)-1)&lt;=暫1!$B$2,           IF(  AND(  OR(  F36="x",F36="補"  ), OR(  G36 ="x",G36="補",G36="x榮18-22",G36="x公18-22",G36="x榮22-08"  ), $AP36 =""),"全日休",  IF(  AND(  OR(  F36="x",F36="病"  ), OR(  G36 ="病"  ), $AP36 =""),"病(事)假",  IF(  AND(  OR(  F36="x",F36="補"  ), OR(  G36 ="補"  ), $AP36 =""),"補休",  IF(  AND(  OR(  F36="x",F36="喪"  ), OR(  G36 ="喪"  ), $AP36 =""),"喪假",  IF(  AND(  OR(  F36="x",F36="婚",F36="產"  ), OR(  G36 ="婚",G36="產"  ), $AP36 =""),"婚(產)假",  IF(  AND(  OR(  F36="x",F36="公"  ), OR(  G36 ="公"  ), $AP36 =""),"公假",  IF(  AND(  OR(  F36="x",F36="補",F36="婚",F36="公",F36="病",F36="事",F36="x榮18-22"  ),OR(G36=""), $AP36 =""  ),"18收",  IF(  AND(  OR(  F36 ="榮14-18",F36 ="榮10-18",F36 ="榮06-18",F36 ="病14-18"  ),OR(  G36 ="x",G36="補",G36="婚",G36="公",G36="病",G36="事",G36="x"  ), $AP36 =""),"18放早走",  IF(  AND(  OR(  F36 =""),OR(  G36 ="x",G36="補",G36="婚",G36="公",G36="病",G36="事",G36="x榮*",G36="榮",G36="榮-22"  ), $AP36 =""),"18放",  IF(  AND(  OR(  F36="當日退伍"  ),OR(  G36="退伍",G36="退", G36=""  ), $AP36 =""),"當日退伍",  IF(AND(  OR(F36="退",F36="退伍" ), OR(G36="退",G36="退伍" ), $AP36 =""),"退伍","全日勤"  )  )  )  )  )  )  )  )  )  )  ),"")</f>
        <v>全日勤</v>
      </c>
      <c r="G135" s="65" t="str">
        <f ca="1">IF(   (ROW(AS36)-1)&lt;=暫1!$B$2,           IF(  AND(  OR(  G36="x",G36="補"  ), OR(  H36 ="x",H36="補",H36="x榮18-22",H36="x公18-22",H36="x榮22-08"  ), $AP36 =""),"全日休",  IF(  AND(  OR(  G36="x",G36="病"  ), OR(  H36 ="病"  ), $AP36 =""),"病(事)假",  IF(  AND(  OR(  G36="x",G36="補"  ), OR(  H36 ="補"  ), $AP36 =""),"補休",  IF(  AND(  OR(  G36="x",G36="喪"  ), OR(  H36 ="喪"  ), $AP36 =""),"喪假",  IF(  AND(  OR(  G36="x",G36="婚",G36="產"  ), OR(  H36 ="婚",H36="產"  ), $AP36 =""),"婚(產)假",  IF(  AND(  OR(  G36="x",G36="公"  ), OR(  H36 ="公"  ), $AP36 =""),"公假",  IF(  AND(  OR(  G36="x",G36="補",G36="婚",G36="公",G36="病",G36="事",G36="x榮18-22"  ),OR(H36=""), $AP36 =""  ),"18收",  IF(  AND(  OR(  G36 ="榮14-18",G36 ="榮10-18",G36 ="榮06-18",G36 ="病14-18"  ),OR(  H36 ="x",H36="補",H36="婚",H36="公",H36="病",H36="事",H36="x"  ), $AP36 =""),"18放早走",  IF(  AND(  OR(  G36 =""),OR(  H36 ="x",H36="補",H36="婚",H36="公",H36="病",H36="事",H36="x榮*",H36="榮",H36="榮-22"  ), $AP36 =""),"18放",  IF(  AND(  OR(  G36="當日退伍"  ),OR(  H36="退伍",H36="退", H36=""  ), $AP36 =""),"當日退伍",  IF(AND(  OR(G36="退",G36="退伍" ), OR(H36="退",H36="退伍" ), $AP36 =""),"退伍","全日勤"  )  )  )  )  )  )  )  )  )  )  ),"")</f>
        <v>全日勤</v>
      </c>
      <c r="H135" s="65" t="str">
        <f ca="1">IF(   (ROW(AT36)-1)&lt;=暫1!$B$2,           IF(  AND(  OR(  H36="x",H36="補"  ), OR(  I36 ="x",I36="補",I36="x榮18-22",I36="x公18-22",I36="x榮22-08"  ), $AP36 =""),"全日休",  IF(  AND(  OR(  H36="x",H36="病"  ), OR(  I36 ="病"  ), $AP36 =""),"病(事)假",  IF(  AND(  OR(  H36="x",H36="補"  ), OR(  I36 ="補"  ), $AP36 =""),"補休",  IF(  AND(  OR(  H36="x",H36="喪"  ), OR(  I36 ="喪"  ), $AP36 =""),"喪假",  IF(  AND(  OR(  H36="x",H36="婚",H36="產"  ), OR(  I36 ="婚",I36="產"  ), $AP36 =""),"婚(產)假",  IF(  AND(  OR(  H36="x",H36="公"  ), OR(  I36 ="公"  ), $AP36 =""),"公假",  IF(  AND(  OR(  H36="x",H36="補",H36="婚",H36="公",H36="病",H36="事",H36="x榮18-22"  ),OR(I36=""), $AP36 =""  ),"18收",  IF(  AND(  OR(  H36 ="榮14-18",H36 ="榮10-18",H36 ="榮06-18",H36 ="病14-18"  ),OR(  I36 ="x",I36="補",I36="婚",I36="公",I36="病",I36="事",I36="x"  ), $AP36 =""),"18放早走",  IF(  AND(  OR(  H36 =""),OR(  I36 ="x",I36="補",I36="婚",I36="公",I36="病",I36="事",I36="x榮*",I36="榮",I36="榮-22"  ), $AP36 =""),"18放",  IF(  AND(  OR(  H36="當日退伍"  ),OR(  I36="退伍",I36="退", I36=""  ), $AP36 =""),"當日退伍",  IF(AND(  OR(H36="退",H36="退伍" ), OR(I36="退",I36="退伍" ), $AP36 =""),"退伍","全日勤"  )  )  )  )  )  )  )  )  )  )  ),"")</f>
        <v>18放</v>
      </c>
      <c r="I135" s="65" t="str">
        <f ca="1">IF(   (ROW(AU36)-1)&lt;=暫1!$B$2,           IF(  AND(  OR(  I36="x",I36="補"  ), OR(  J36 ="x",J36="補",J36="x榮18-22",J36="x公18-22",J36="x榮22-08"  ), $AP36 =""),"全日休",  IF(  AND(  OR(  I36="x",I36="病"  ), OR(  J36 ="病"  ), $AP36 =""),"病(事)假",  IF(  AND(  OR(  I36="x",I36="補"  ), OR(  J36 ="補"  ), $AP36 =""),"補休",  IF(  AND(  OR(  I36="x",I36="喪"  ), OR(  J36 ="喪"  ), $AP36 =""),"喪假",  IF(  AND(  OR(  I36="x",I36="婚",I36="產"  ), OR(  J36 ="婚",J36="產"  ), $AP36 =""),"婚(產)假",  IF(  AND(  OR(  I36="x",I36="公"  ), OR(  J36 ="公"  ), $AP36 =""),"公假",  IF(  AND(  OR(  I36="x",I36="補",I36="婚",I36="公",I36="病",I36="事",I36="x榮18-22"  ),OR(J36=""), $AP36 =""  ),"18收",  IF(  AND(  OR(  I36 ="榮14-18",I36 ="榮10-18",I36 ="榮06-18",I36 ="病14-18"  ),OR(  J36 ="x",J36="補",J36="婚",J36="公",J36="病",J36="事",J36="x"  ), $AP36 =""),"18放早走",  IF(  AND(  OR(  I36 =""),OR(  J36 ="x",J36="補",J36="婚",J36="公",J36="病",J36="事",J36="x榮*",J36="榮",J36="榮-22"  ), $AP36 =""),"18放",  IF(  AND(  OR(  I36="當日退伍"  ),OR(  J36="退伍",J36="退", J36=""  ), $AP36 =""),"當日退伍",  IF(AND(  OR(I36="退",I36="退伍" ), OR(J36="退",J36="退伍" ), $AP36 =""),"退伍","全日勤"  )  )  )  )  )  )  )  )  )  )  ),"")</f>
        <v>全日休</v>
      </c>
      <c r="J135" s="65" t="str">
        <f ca="1">IF(   (ROW(AV36)-1)&lt;=暫1!$B$2,           IF(  AND(  OR(  J36="x",J36="補"  ), OR(  K36 ="x",K36="補",K36="x榮18-22",K36="x公18-22",K36="x榮22-08"  ), $AP36 =""),"全日休",  IF(  AND(  OR(  J36="x",J36="病"  ), OR(  K36 ="病"  ), $AP36 =""),"病(事)假",  IF(  AND(  OR(  J36="x",J36="補"  ), OR(  K36 ="補"  ), $AP36 =""),"補休",  IF(  AND(  OR(  J36="x",J36="喪"  ), OR(  K36 ="喪"  ), $AP36 =""),"喪假",  IF(  AND(  OR(  J36="x",J36="婚",J36="產"  ), OR(  K36 ="婚",K36="產"  ), $AP36 =""),"婚(產)假",  IF(  AND(  OR(  J36="x",J36="公"  ), OR(  K36 ="公"  ), $AP36 =""),"公假",  IF(  AND(  OR(  J36="x",J36="補",J36="婚",J36="公",J36="病",J36="事",J36="x榮18-22"  ),OR(K36=""), $AP36 =""  ),"18收",  IF(  AND(  OR(  J36 ="榮14-18",J36 ="榮10-18",J36 ="榮06-18",J36 ="病14-18"  ),OR(  K36 ="x",K36="補",K36="婚",K36="公",K36="病",K36="事",K36="x"  ), $AP36 =""),"18放早走",  IF(  AND(  OR(  J36 =""),OR(  K36 ="x",K36="補",K36="婚",K36="公",K36="病",K36="事",K36="x榮*",K36="榮",K36="榮-22"  ), $AP36 =""),"18放",  IF(  AND(  OR(  J36="當日退伍"  ),OR(  K36="退伍",K36="退", K36=""  ), $AP36 =""),"當日退伍",  IF(AND(  OR(J36="退",J36="退伍" ), OR(K36="退",K36="退伍" ), $AP36 =""),"退伍","全日勤"  )  )  )  )  )  )  )  )  )  )  ),"")</f>
        <v>全日休</v>
      </c>
      <c r="K135" s="65" t="str">
        <f ca="1">IF(   (ROW(AW36)-1)&lt;=暫1!$B$2,           IF(  AND(  OR(  K36="x",K36="補"  ), OR(  L36 ="x",L36="補",L36="x榮18-22",L36="x公18-22",L36="x榮22-08"  ), $AP36 =""),"全日休",  IF(  AND(  OR(  K36="x",K36="病"  ), OR(  L36 ="病"  ), $AP36 =""),"病(事)假",  IF(  AND(  OR(  K36="x",K36="補"  ), OR(  L36 ="補"  ), $AP36 =""),"補休",  IF(  AND(  OR(  K36="x",K36="喪"  ), OR(  L36 ="喪"  ), $AP36 =""),"喪假",  IF(  AND(  OR(  K36="x",K36="婚",K36="產"  ), OR(  L36 ="婚",L36="產"  ), $AP36 =""),"婚(產)假",  IF(  AND(  OR(  K36="x",K36="公"  ), OR(  L36 ="公"  ), $AP36 =""),"公假",  IF(  AND(  OR(  K36="x",K36="補",K36="婚",K36="公",K36="病",K36="事",K36="x榮18-22"  ),OR(L36=""), $AP36 =""  ),"18收",  IF(  AND(  OR(  K36 ="榮14-18",K36 ="榮10-18",K36 ="榮06-18",K36 ="病14-18"  ),OR(  L36 ="x",L36="補",L36="婚",L36="公",L36="病",L36="事",L36="x"  ), $AP36 =""),"18放早走",  IF(  AND(  OR(  K36 =""),OR(  L36 ="x",L36="補",L36="婚",L36="公",L36="病",L36="事",L36="x榮*",L36="榮",L36="榮-22"  ), $AP36 =""),"18放",  IF(  AND(  OR(  K36="當日退伍"  ),OR(  L36="退伍",L36="退", L36=""  ), $AP36 =""),"當日退伍",  IF(AND(  OR(K36="退",K36="退伍" ), OR(L36="退",L36="退伍" ), $AP36 =""),"退伍","全日勤"  )  )  )  )  )  )  )  )  )  )  ),"")</f>
        <v>全日休</v>
      </c>
      <c r="L135" s="65" t="str">
        <f ca="1">IF(   (ROW(AX36)-1)&lt;=暫1!$B$2,           IF(  AND(  OR(  L36="x",L36="補"  ), OR(  M36 ="x",M36="補",M36="x榮18-22",M36="x公18-22",M36="x榮22-08"  ), $AP36 =""),"全日休",  IF(  AND(  OR(  L36="x",L36="病"  ), OR(  M36 ="病"  ), $AP36 =""),"病(事)假",  IF(  AND(  OR(  L36="x",L36="補"  ), OR(  M36 ="補"  ), $AP36 =""),"補休",  IF(  AND(  OR(  L36="x",L36="喪"  ), OR(  M36 ="喪"  ), $AP36 =""),"喪假",  IF(  AND(  OR(  L36="x",L36="婚",L36="產"  ), OR(  M36 ="婚",M36="產"  ), $AP36 =""),"婚(產)假",  IF(  AND(  OR(  L36="x",L36="公"  ), OR(  M36 ="公"  ), $AP36 =""),"公假",  IF(  AND(  OR(  L36="x",L36="補",L36="婚",L36="公",L36="病",L36="事",L36="x榮18-22"  ),OR(M36=""), $AP36 =""  ),"18收",  IF(  AND(  OR(  L36 ="榮14-18",L36 ="榮10-18",L36 ="榮06-18",L36 ="病14-18"  ),OR(  M36 ="x",M36="補",M36="婚",M36="公",M36="病",M36="事",M36="x"  ), $AP36 =""),"18放早走",  IF(  AND(  OR(  L36 =""),OR(  M36 ="x",M36="補",M36="婚",M36="公",M36="病",M36="事",M36="x榮*",M36="榮",M36="榮-22"  ), $AP36 =""),"18放",  IF(  AND(  OR(  L36="當日退伍"  ),OR(  M36="退伍",M36="退", M36=""  ), $AP36 =""),"當日退伍",  IF(AND(  OR(L36="退",L36="退伍" ), OR(M36="退",M36="退伍" ), $AP36 =""),"退伍","全日勤"  )  )  )  )  )  )  )  )  )  )  ),"")</f>
        <v>全日休</v>
      </c>
      <c r="M135" s="65" t="str">
        <f ca="1">IF(   (ROW(AY36)-1)&lt;=暫1!$B$2,           IF(  AND(  OR(  M36="x",M36="補"  ), OR(  N36 ="x",N36="補",N36="x榮18-22",N36="x公18-22",N36="x榮22-08"  ), $AP36 =""),"全日休",  IF(  AND(  OR(  M36="x",M36="病"  ), OR(  N36 ="病"  ), $AP36 =""),"病(事)假",  IF(  AND(  OR(  M36="x",M36="補"  ), OR(  N36 ="補"  ), $AP36 =""),"補休",  IF(  AND(  OR(  M36="x",M36="喪"  ), OR(  N36 ="喪"  ), $AP36 =""),"喪假",  IF(  AND(  OR(  M36="x",M36="婚",M36="產"  ), OR(  N36 ="婚",N36="產"  ), $AP36 =""),"婚(產)假",  IF(  AND(  OR(  M36="x",M36="公"  ), OR(  N36 ="公"  ), $AP36 =""),"公假",  IF(  AND(  OR(  M36="x",M36="補",M36="婚",M36="公",M36="病",M36="事",M36="x榮18-22"  ),OR(N36=""), $AP36 =""  ),"18收",  IF(  AND(  OR(  M36 ="榮14-18",M36 ="榮10-18",M36 ="榮06-18",M36 ="病14-18"  ),OR(  N36 ="x",N36="補",N36="婚",N36="公",N36="病",N36="事",N36="x"  ), $AP36 =""),"18放早走",  IF(  AND(  OR(  M36 =""),OR(  N36 ="x",N36="補",N36="婚",N36="公",N36="病",N36="事",N36="x榮*",N36="榮",N36="榮-22"  ), $AP36 =""),"18放",  IF(  AND(  OR(  M36="當日退伍"  ),OR(  N36="退伍",N36="退", N36=""  ), $AP36 =""),"當日退伍",  IF(AND(  OR(M36="退",M36="退伍" ), OR(N36="退",N36="退伍" ), $AP36 =""),"退伍","全日勤"  )  )  )  )  )  )  )  )  )  )  ),"")</f>
        <v>18收</v>
      </c>
      <c r="N135" s="65" t="str">
        <f ca="1">IF(   (ROW(AZ36)-1)&lt;=暫1!$B$2,           IF(  AND(  OR(  N36="x",N36="補"  ), OR(  O36 ="x",O36="補",O36="x榮18-22",O36="x公18-22",O36="x榮22-08"  ), $AP36 =""),"全日休",  IF(  AND(  OR(  N36="x",N36="病"  ), OR(  O36 ="病"  ), $AP36 =""),"病(事)假",  IF(  AND(  OR(  N36="x",N36="補"  ), OR(  O36 ="補"  ), $AP36 =""),"補休",  IF(  AND(  OR(  N36="x",N36="喪"  ), OR(  O36 ="喪"  ), $AP36 =""),"喪假",  IF(  AND(  OR(  N36="x",N36="婚",N36="產"  ), OR(  O36 ="婚",O36="產"  ), $AP36 =""),"婚(產)假",  IF(  AND(  OR(  N36="x",N36="公"  ), OR(  O36 ="公"  ), $AP36 =""),"公假",  IF(  AND(  OR(  N36="x",N36="補",N36="婚",N36="公",N36="病",N36="事",N36="x榮18-22"  ),OR(O36=""), $AP36 =""  ),"18收",  IF(  AND(  OR(  N36 ="榮14-18",N36 ="榮10-18",N36 ="榮06-18",N36 ="病14-18"  ),OR(  O36 ="x",O36="補",O36="婚",O36="公",O36="病",O36="事",O36="x"  ), $AP36 =""),"18放早走",  IF(  AND(  OR(  N36 =""),OR(  O36 ="x",O36="補",O36="婚",O36="公",O36="病",O36="事",O36="x榮*",O36="榮",O36="榮-22"  ), $AP36 =""),"18放",  IF(  AND(  OR(  N36="當日退伍"  ),OR(  O36="退伍",O36="退", O36=""  ), $AP36 =""),"當日退伍",  IF(AND(  OR(N36="退",N36="退伍" ), OR(O36="退",O36="退伍" ), $AP36 =""),"退伍","全日勤"  )  )  )  )  )  )  )  )  )  )  ),"")</f>
        <v>全日勤</v>
      </c>
      <c r="O135" s="65" t="str">
        <f ca="1">IF(   (ROW(BA36)-1)&lt;=暫1!$B$2,           IF(  AND(  OR(  O36="x",O36="補"  ), OR(  P36 ="x",P36="補",P36="x榮18-22",P36="x公18-22",P36="x榮22-08"  ), $AP36 =""),"全日休",  IF(  AND(  OR(  O36="x",O36="病"  ), OR(  P36 ="病"  ), $AP36 =""),"病(事)假",  IF(  AND(  OR(  O36="x",O36="補"  ), OR(  P36 ="補"  ), $AP36 =""),"補休",  IF(  AND(  OR(  O36="x",O36="喪"  ), OR(  P36 ="喪"  ), $AP36 =""),"喪假",  IF(  AND(  OR(  O36="x",O36="婚",O36="產"  ), OR(  P36 ="婚",P36="產"  ), $AP36 =""),"婚(產)假",  IF(  AND(  OR(  O36="x",O36="公"  ), OR(  P36 ="公"  ), $AP36 =""),"公假",  IF(  AND(  OR(  O36="x",O36="補",O36="婚",O36="公",O36="病",O36="事",O36="x榮18-22"  ),OR(P36=""), $AP36 =""  ),"18收",  IF(  AND(  OR(  O36 ="榮14-18",O36 ="榮10-18",O36 ="榮06-18",O36 ="病14-18"  ),OR(  P36 ="x",P36="補",P36="婚",P36="公",P36="病",P36="事",P36="x"  ), $AP36 =""),"18放早走",  IF(  AND(  OR(  O36 =""),OR(  P36 ="x",P36="補",P36="婚",P36="公",P36="病",P36="事",P36="x榮*",P36="榮",P36="榮-22"  ), $AP36 =""),"18放",  IF(  AND(  OR(  O36="當日退伍"  ),OR(  P36="退伍",P36="退", P36=""  ), $AP36 =""),"當日退伍",  IF(AND(  OR(O36="退",O36="退伍" ), OR(P36="退",P36="退伍" ), $AP36 =""),"退伍","全日勤"  )  )  )  )  )  )  )  )  )  )  ),"")</f>
        <v>全日勤</v>
      </c>
      <c r="P135" s="65" t="str">
        <f ca="1">IF(   (ROW(BB36)-1)&lt;=暫1!$B$2,           IF(  AND(  OR(  P36="x",P36="補"  ), OR(  Q36 ="x",Q36="補",Q36="x榮18-22",Q36="x公18-22",Q36="x榮22-08"  ), $AP36 =""),"全日休",  IF(  AND(  OR(  P36="x",P36="病"  ), OR(  Q36 ="病"  ), $AP36 =""),"病(事)假",  IF(  AND(  OR(  P36="x",P36="補"  ), OR(  Q36 ="補"  ), $AP36 =""),"補休",  IF(  AND(  OR(  P36="x",P36="喪"  ), OR(  Q36 ="喪"  ), $AP36 =""),"喪假",  IF(  AND(  OR(  P36="x",P36="婚",P36="產"  ), OR(  Q36 ="婚",Q36="產"  ), $AP36 =""),"婚(產)假",  IF(  AND(  OR(  P36="x",P36="公"  ), OR(  Q36 ="公"  ), $AP36 =""),"公假",  IF(  AND(  OR(  P36="x",P36="補",P36="婚",P36="公",P36="病",P36="事",P36="x榮18-22"  ),OR(Q36=""), $AP36 =""  ),"18收",  IF(  AND(  OR(  P36 ="榮14-18",P36 ="榮10-18",P36 ="榮06-18",P36 ="病14-18"  ),OR(  Q36 ="x",Q36="補",Q36="婚",Q36="公",Q36="病",Q36="事",Q36="x"  ), $AP36 =""),"18放早走",  IF(  AND(  OR(  P36 =""),OR(  Q36 ="x",Q36="補",Q36="婚",Q36="公",Q36="病",Q36="事",Q36="x榮*",Q36="榮",Q36="榮-22"  ), $AP36 =""),"18放",  IF(  AND(  OR(  P36="當日退伍"  ),OR(  Q36="退伍",Q36="退", Q36=""  ), $AP36 =""),"當日退伍",  IF(AND(  OR(P36="退",P36="退伍" ), OR(Q36="退",Q36="退伍" ), $AP36 =""),"退伍","全日勤"  )  )  )  )  )  )  )  )  )  )  ),"")</f>
        <v>全日勤</v>
      </c>
      <c r="Q135" s="65" t="str">
        <f ca="1">IF(   (ROW(BC36)-1)&lt;=暫1!$B$2,           IF(  AND(  OR(  Q36="x",Q36="補"  ), OR(  R36 ="x",R36="補",R36="x榮18-22",R36="x公18-22",R36="x榮22-08"  ), $AP36 =""),"全日休",  IF(  AND(  OR(  Q36="x",Q36="病"  ), OR(  R36 ="病"  ), $AP36 =""),"病(事)假",  IF(  AND(  OR(  Q36="x",Q36="補"  ), OR(  R36 ="補"  ), $AP36 =""),"補休",  IF(  AND(  OR(  Q36="x",Q36="喪"  ), OR(  R36 ="喪"  ), $AP36 =""),"喪假",  IF(  AND(  OR(  Q36="x",Q36="婚",Q36="產"  ), OR(  R36 ="婚",R36="產"  ), $AP36 =""),"婚(產)假",  IF(  AND(  OR(  Q36="x",Q36="公"  ), OR(  R36 ="公"  ), $AP36 =""),"公假",  IF(  AND(  OR(  Q36="x",Q36="補",Q36="婚",Q36="公",Q36="病",Q36="事",Q36="x榮18-22"  ),OR(R36=""), $AP36 =""  ),"18收",  IF(  AND(  OR(  Q36 ="榮14-18",Q36 ="榮10-18",Q36 ="榮06-18",Q36 ="病14-18"  ),OR(  R36 ="x",R36="補",R36="婚",R36="公",R36="病",R36="事",R36="x"  ), $AP36 =""),"18放早走",  IF(  AND(  OR(  Q36 =""),OR(  R36 ="x",R36="補",R36="婚",R36="公",R36="病",R36="事",R36="x榮*",R36="榮",R36="榮-22"  ), $AP36 =""),"18放",  IF(  AND(  OR(  Q36="當日退伍"  ),OR(  R36="退伍",R36="退", R36=""  ), $AP36 =""),"當日退伍",  IF(AND(  OR(Q36="退",Q36="退伍" ), OR(R36="退",R36="退伍" ), $AP36 =""),"退伍","全日勤"  )  )  )  )  )  )  )  )  )  )  ),"")</f>
        <v>全日勤</v>
      </c>
      <c r="R135" s="65" t="str">
        <f ca="1">IF(   (ROW(BD36)-1)&lt;=暫1!$B$2,           IF(  AND(  OR(  R36="x",R36="補"  ), OR(  S36 ="x",S36="補",S36="x榮18-22",S36="x公18-22",S36="x榮22-08"  ), $AP36 =""),"全日休",  IF(  AND(  OR(  R36="x",R36="病"  ), OR(  S36 ="病"  ), $AP36 =""),"病(事)假",  IF(  AND(  OR(  R36="x",R36="補"  ), OR(  S36 ="補"  ), $AP36 =""),"補休",  IF(  AND(  OR(  R36="x",R36="喪"  ), OR(  S36 ="喪"  ), $AP36 =""),"喪假",  IF(  AND(  OR(  R36="x",R36="婚",R36="產"  ), OR(  S36 ="婚",S36="產"  ), $AP36 =""),"婚(產)假",  IF(  AND(  OR(  R36="x",R36="公"  ), OR(  S36 ="公"  ), $AP36 =""),"公假",  IF(  AND(  OR(  R36="x",R36="補",R36="婚",R36="公",R36="病",R36="事",R36="x榮18-22"  ),OR(S36=""), $AP36 =""  ),"18收",  IF(  AND(  OR(  R36 ="榮14-18",R36 ="榮10-18",R36 ="榮06-18",R36 ="病14-18"  ),OR(  S36 ="x",S36="補",S36="婚",S36="公",S36="病",S36="事",S36="x"  ), $AP36 =""),"18放早走",  IF(  AND(  OR(  R36 =""),OR(  S36 ="x",S36="補",S36="婚",S36="公",S36="病",S36="事",S36="x榮*",S36="榮",S36="榮-22"  ), $AP36 =""),"18放",  IF(  AND(  OR(  R36="當日退伍"  ),OR(  S36="退伍",S36="退", S36=""  ), $AP36 =""),"當日退伍",  IF(AND(  OR(R36="退",R36="退伍" ), OR(S36="退",S36="退伍" ), $AP36 =""),"退伍","全日勤"  )  )  )  )  )  )  )  )  )  )  ),"")</f>
        <v>全日勤</v>
      </c>
      <c r="S135" s="65" t="str">
        <f ca="1">IF(   (ROW(BE36)-1)&lt;=暫1!$B$2,           IF(  AND(  OR(  S36="x",S36="補"  ), OR(  T36 ="x",T36="補",T36="x榮18-22",T36="x公18-22",T36="x榮22-08"  ), $AP36 =""),"全日休",  IF(  AND(  OR(  S36="x",S36="病"  ), OR(  T36 ="病"  ), $AP36 =""),"病(事)假",  IF(  AND(  OR(  S36="x",S36="補"  ), OR(  T36 ="補"  ), $AP36 =""),"補休",  IF(  AND(  OR(  S36="x",S36="喪"  ), OR(  T36 ="喪"  ), $AP36 =""),"喪假",  IF(  AND(  OR(  S36="x",S36="婚",S36="產"  ), OR(  T36 ="婚",T36="產"  ), $AP36 =""),"婚(產)假",  IF(  AND(  OR(  S36="x",S36="公"  ), OR(  T36 ="公"  ), $AP36 =""),"公假",  IF(  AND(  OR(  S36="x",S36="補",S36="婚",S36="公",S36="病",S36="事",S36="x榮18-22"  ),OR(T36=""), $AP36 =""  ),"18收",  IF(  AND(  OR(  S36 ="榮14-18",S36 ="榮10-18",S36 ="榮06-18",S36 ="病14-18"  ),OR(  T36 ="x",T36="補",T36="婚",T36="公",T36="病",T36="事",T36="x"  ), $AP36 =""),"18放早走",  IF(  AND(  OR(  S36 =""),OR(  T36 ="x",T36="補",T36="婚",T36="公",T36="病",T36="事",T36="x榮*",T36="榮",T36="榮-22"  ), $AP36 =""),"18放",  IF(  AND(  OR(  S36="當日退伍"  ),OR(  T36="退伍",T36="退", T36=""  ), $AP36 =""),"當日退伍",  IF(AND(  OR(S36="退",S36="退伍" ), OR(T36="退",T36="退伍" ), $AP36 =""),"退伍","全日勤"  )  )  )  )  )  )  )  )  )  )  ),"")</f>
        <v>全日勤</v>
      </c>
      <c r="T135" s="65" t="str">
        <f ca="1">IF(   (ROW(BF36)-1)&lt;=暫1!$B$2,           IF(  AND(  OR(  T36="x",T36="補"  ), OR(  U36 ="x",U36="補",U36="x榮18-22",U36="x公18-22",U36="x榮22-08"  ), $AP36 =""),"全日休",  IF(  AND(  OR(  T36="x",T36="病"  ), OR(  U36 ="病"  ), $AP36 =""),"病(事)假",  IF(  AND(  OR(  T36="x",T36="補"  ), OR(  U36 ="補"  ), $AP36 =""),"補休",  IF(  AND(  OR(  T36="x",T36="喪"  ), OR(  U36 ="喪"  ), $AP36 =""),"喪假",  IF(  AND(  OR(  T36="x",T36="婚",T36="產"  ), OR(  U36 ="婚",U36="產"  ), $AP36 =""),"婚(產)假",  IF(  AND(  OR(  T36="x",T36="公"  ), OR(  U36 ="公"  ), $AP36 =""),"公假",  IF(  AND(  OR(  T36="x",T36="補",T36="婚",T36="公",T36="病",T36="事",T36="x榮18-22"  ),OR(U36=""), $AP36 =""  ),"18收",  IF(  AND(  OR(  T36 ="榮14-18",T36 ="榮10-18",T36 ="榮06-18",T36 ="病14-18"  ),OR(  U36 ="x",U36="補",U36="婚",U36="公",U36="病",U36="事",U36="x"  ), $AP36 =""),"18放早走",  IF(  AND(  OR(  T36 =""),OR(  U36 ="x",U36="補",U36="婚",U36="公",U36="病",U36="事",U36="x榮*",U36="榮",U36="榮-22"  ), $AP36 =""),"18放",  IF(  AND(  OR(  T36="當日退伍"  ),OR(  U36="退伍",U36="退", U36=""  ), $AP36 =""),"當日退伍",  IF(AND(  OR(T36="退",T36="退伍" ), OR(U36="退",U36="退伍" ), $AP36 =""),"退伍","全日勤"  )  )  )  )  )  )  )  )  )  )  ),"")</f>
        <v>全日勤</v>
      </c>
      <c r="U135" s="65" t="str">
        <f ca="1">IF(   (ROW(BG36)-1)&lt;=暫1!$B$2,           IF(  AND(  OR(  U36="x",U36="補"  ), OR(  V36 ="x",V36="補",V36="x榮18-22",V36="x公18-22",V36="x榮22-08"  ), $AP36 =""),"全日休",  IF(  AND(  OR(  U36="x",U36="病"  ), OR(  V36 ="病"  ), $AP36 =""),"病(事)假",  IF(  AND(  OR(  U36="x",U36="補"  ), OR(  V36 ="補"  ), $AP36 =""),"補休",  IF(  AND(  OR(  U36="x",U36="喪"  ), OR(  V36 ="喪"  ), $AP36 =""),"喪假",  IF(  AND(  OR(  U36="x",U36="婚",U36="產"  ), OR(  V36 ="婚",V36="產"  ), $AP36 =""),"婚(產)假",  IF(  AND(  OR(  U36="x",U36="公"  ), OR(  V36 ="公"  ), $AP36 =""),"公假",  IF(  AND(  OR(  U36="x",U36="補",U36="婚",U36="公",U36="病",U36="事",U36="x榮18-22"  ),OR(V36=""), $AP36 =""  ),"18收",  IF(  AND(  OR(  U36 ="榮14-18",U36 ="榮10-18",U36 ="榮06-18",U36 ="病14-18"  ),OR(  V36 ="x",V36="補",V36="婚",V36="公",V36="病",V36="事",V36="x"  ), $AP36 =""),"18放早走",  IF(  AND(  OR(  U36 =""),OR(  V36 ="x",V36="補",V36="婚",V36="公",V36="病",V36="事",V36="x榮*",V36="榮",V36="榮-22"  ), $AP36 =""),"18放",  IF(  AND(  OR(  U36="當日退伍"  ),OR(  V36="退伍",V36="退", V36=""  ), $AP36 =""),"當日退伍",  IF(AND(  OR(U36="退",U36="退伍" ), OR(V36="退",V36="退伍" ), $AP36 =""),"退伍","全日勤"  )  )  )  )  )  )  )  )  )  )  ),"")</f>
        <v>18放</v>
      </c>
      <c r="V135" s="65" t="str">
        <f ca="1">IF(   (ROW(BH36)-1)&lt;=暫1!$B$2,           IF(  AND(  OR(  V36="x",V36="補"  ), OR(  W36 ="x",W36="補",W36="x榮18-22",W36="x公18-22",W36="x榮22-08"  ), $AP36 =""),"全日休",  IF(  AND(  OR(  V36="x",V36="病"  ), OR(  W36 ="病"  ), $AP36 =""),"病(事)假",  IF(  AND(  OR(  V36="x",V36="補"  ), OR(  W36 ="補"  ), $AP36 =""),"補休",  IF(  AND(  OR(  V36="x",V36="喪"  ), OR(  W36 ="喪"  ), $AP36 =""),"喪假",  IF(  AND(  OR(  V36="x",V36="婚",V36="產"  ), OR(  W36 ="婚",W36="產"  ), $AP36 =""),"婚(產)假",  IF(  AND(  OR(  V36="x",V36="公"  ), OR(  W36 ="公"  ), $AP36 =""),"公假",  IF(  AND(  OR(  V36="x",V36="補",V36="婚",V36="公",V36="病",V36="事",V36="x榮18-22"  ),OR(W36=""), $AP36 =""  ),"18收",  IF(  AND(  OR(  V36 ="榮14-18",V36 ="榮10-18",V36 ="榮06-18",V36 ="病14-18"  ),OR(  W36 ="x",W36="補",W36="婚",W36="公",W36="病",W36="事",W36="x"  ), $AP36 =""),"18放早走",  IF(  AND(  OR(  V36 =""),OR(  W36 ="x",W36="補",W36="婚",W36="公",W36="病",W36="事",W36="x榮*",W36="榮",W36="榮-22"  ), $AP36 =""),"18放",  IF(  AND(  OR(  V36="當日退伍"  ),OR(  W36="退伍",W36="退", W36=""  ), $AP36 =""),"當日退伍",  IF(AND(  OR(V36="退",V36="退伍" ), OR(W36="退",W36="退伍" ), $AP36 =""),"退伍","全日勤"  )  )  )  )  )  )  )  )  )  )  ),"")</f>
        <v>全日休</v>
      </c>
      <c r="W135" s="65" t="str">
        <f ca="1">IF(   (ROW(BI36)-1)&lt;=暫1!$B$2,           IF(  AND(  OR(  W36="x",W36="補"  ), OR(  X36 ="x",X36="補",X36="x榮18-22",X36="x公18-22",X36="x榮22-08"  ), $AP36 =""),"全日休",  IF(  AND(  OR(  W36="x",W36="病"  ), OR(  X36 ="病"  ), $AP36 =""),"病(事)假",  IF(  AND(  OR(  W36="x",W36="補"  ), OR(  X36 ="補"  ), $AP36 =""),"補休",  IF(  AND(  OR(  W36="x",W36="喪"  ), OR(  X36 ="喪"  ), $AP36 =""),"喪假",  IF(  AND(  OR(  W36="x",W36="婚",W36="產"  ), OR(  X36 ="婚",X36="產"  ), $AP36 =""),"婚(產)假",  IF(  AND(  OR(  W36="x",W36="公"  ), OR(  X36 ="公"  ), $AP36 =""),"公假",  IF(  AND(  OR(  W36="x",W36="補",W36="婚",W36="公",W36="病",W36="事",W36="x榮18-22"  ),OR(X36=""), $AP36 =""  ),"18收",  IF(  AND(  OR(  W36 ="榮14-18",W36 ="榮10-18",W36 ="榮06-18",W36 ="病14-18"  ),OR(  X36 ="x",X36="補",X36="婚",X36="公",X36="病",X36="事",X36="x"  ), $AP36 =""),"18放早走",  IF(  AND(  OR(  W36 =""),OR(  X36 ="x",X36="補",X36="婚",X36="公",X36="病",X36="事",X36="x榮*",X36="榮",X36="榮-22"  ), $AP36 =""),"18放",  IF(  AND(  OR(  W36="當日退伍"  ),OR(  X36="退伍",X36="退", X36=""  ), $AP36 =""),"當日退伍",  IF(AND(  OR(W36="退",W36="退伍" ), OR(X36="退",X36="退伍" ), $AP36 =""),"退伍","全日勤"  )  )  )  )  )  )  )  )  )  )  ),"")</f>
        <v>全日休</v>
      </c>
      <c r="X135" s="65" t="str">
        <f ca="1">IF(   (ROW(BJ36)-1)&lt;=暫1!$B$2,           IF(  AND(  OR(  X36="x",X36="補"  ), OR(  Y36 ="x",Y36="補",Y36="x榮18-22",Y36="x公18-22",Y36="x榮22-08"  ), $AP36 =""),"全日休",  IF(  AND(  OR(  X36="x",X36="病"  ), OR(  Y36 ="病"  ), $AP36 =""),"病(事)假",  IF(  AND(  OR(  X36="x",X36="補"  ), OR(  Y36 ="補"  ), $AP36 =""),"補休",  IF(  AND(  OR(  X36="x",X36="喪"  ), OR(  Y36 ="喪"  ), $AP36 =""),"喪假",  IF(  AND(  OR(  X36="x",X36="婚",X36="產"  ), OR(  Y36 ="婚",Y36="產"  ), $AP36 =""),"婚(產)假",  IF(  AND(  OR(  X36="x",X36="公"  ), OR(  Y36 ="公"  ), $AP36 =""),"公假",  IF(  AND(  OR(  X36="x",X36="補",X36="婚",X36="公",X36="病",X36="事",X36="x榮18-22"  ),OR(Y36=""), $AP36 =""  ),"18收",  IF(  AND(  OR(  X36 ="榮14-18",X36 ="榮10-18",X36 ="榮06-18",X36 ="病14-18"  ),OR(  Y36 ="x",Y36="補",Y36="婚",Y36="公",Y36="病",Y36="事",Y36="x"  ), $AP36 =""),"18放早走",  IF(  AND(  OR(  X36 =""),OR(  Y36 ="x",Y36="補",Y36="婚",Y36="公",Y36="病",Y36="事",Y36="x榮*",Y36="榮",Y36="榮-22"  ), $AP36 =""),"18放",  IF(  AND(  OR(  X36="當日退伍"  ),OR(  Y36="退伍",Y36="退", Y36=""  ), $AP36 =""),"當日退伍",  IF(AND(  OR(X36="退",X36="退伍" ), OR(Y36="退",Y36="退伍" ), $AP36 =""),"退伍","全日勤"  )  )  )  )  )  )  )  )  )  )  ),"")</f>
        <v>全日休</v>
      </c>
      <c r="Y135" s="65" t="str">
        <f ca="1">IF(   (ROW(BK36)-1)&lt;=暫1!$B$2,           IF(  AND(  OR(  Y36="x",Y36="補"  ), OR(  Z36 ="x",Z36="補",Z36="x榮18-22",Z36="x公18-22",Z36="x榮22-08"  ), $AP36 =""),"全日休",  IF(  AND(  OR(  Y36="x",Y36="病"  ), OR(  Z36 ="病"  ), $AP36 =""),"病(事)假",  IF(  AND(  OR(  Y36="x",Y36="補"  ), OR(  Z36 ="補"  ), $AP36 =""),"補休",  IF(  AND(  OR(  Y36="x",Y36="喪"  ), OR(  Z36 ="喪"  ), $AP36 =""),"喪假",  IF(  AND(  OR(  Y36="x",Y36="婚",Y36="產"  ), OR(  Z36 ="婚",Z36="產"  ), $AP36 =""),"婚(產)假",  IF(  AND(  OR(  Y36="x",Y36="公"  ), OR(  Z36 ="公"  ), $AP36 =""),"公假",  IF(  AND(  OR(  Y36="x",Y36="補",Y36="婚",Y36="公",Y36="病",Y36="事",Y36="x榮18-22"  ),OR(Z36=""), $AP36 =""  ),"18收",  IF(  AND(  OR(  Y36 ="榮14-18",Y36 ="榮10-18",Y36 ="榮06-18",Y36 ="病14-18"  ),OR(  Z36 ="x",Z36="補",Z36="婚",Z36="公",Z36="病",Z36="事",Z36="x"  ), $AP36 =""),"18放早走",  IF(  AND(  OR(  Y36 =""),OR(  Z36 ="x",Z36="補",Z36="婚",Z36="公",Z36="病",Z36="事",Z36="x榮*",Z36="榮",Z36="榮-22"  ), $AP36 =""),"18放",  IF(  AND(  OR(  Y36="當日退伍"  ),OR(  Z36="退伍",Z36="退", Z36=""  ), $AP36 =""),"當日退伍",  IF(AND(  OR(Y36="退",Y36="退伍" ), OR(Z36="退",Z36="退伍" ), $AP36 =""),"退伍","全日勤"  )  )  )  )  )  )  )  )  )  )  ),"")</f>
        <v>全日休</v>
      </c>
      <c r="Z135" s="65" t="str">
        <f ca="1">IF(   (ROW(BL36)-1)&lt;=暫1!$B$2,           IF(  AND(  OR(  Z36="x",Z36="補"  ), OR(  AA36 ="x",AA36="補",AA36="x榮18-22",AA36="x公18-22",AA36="x榮22-08"  ), $AP36 =""),"全日休",  IF(  AND(  OR(  Z36="x",Z36="病"  ), OR(  AA36 ="病"  ), $AP36 =""),"病(事)假",  IF(  AND(  OR(  Z36="x",Z36="補"  ), OR(  AA36 ="補"  ), $AP36 =""),"補休",  IF(  AND(  OR(  Z36="x",Z36="喪"  ), OR(  AA36 ="喪"  ), $AP36 =""),"喪假",  IF(  AND(  OR(  Z36="x",Z36="婚",Z36="產"  ), OR(  AA36 ="婚",AA36="產"  ), $AP36 =""),"婚(產)假",  IF(  AND(  OR(  Z36="x",Z36="公"  ), OR(  AA36 ="公"  ), $AP36 =""),"公假",  IF(  AND(  OR(  Z36="x",Z36="補",Z36="婚",Z36="公",Z36="病",Z36="事",Z36="x榮18-22"  ),OR(AA36=""), $AP36 =""  ),"18收",  IF(  AND(  OR(  Z36 ="榮14-18",Z36 ="榮10-18",Z36 ="榮06-18",Z36 ="病14-18"  ),OR(  AA36 ="x",AA36="補",AA36="婚",AA36="公",AA36="病",AA36="事",AA36="x"  ), $AP36 =""),"18放早走",  IF(  AND(  OR(  Z36 =""),OR(  AA36 ="x",AA36="補",AA36="婚",AA36="公",AA36="病",AA36="事",AA36="x榮*",AA36="榮",AA36="榮-22"  ), $AP36 =""),"18放",  IF(  AND(  OR(  Z36="當日退伍"  ),OR(  AA36="退伍",AA36="退", AA36=""  ), $AP36 =""),"當日退伍",  IF(AND(  OR(Z36="退",Z36="退伍" ), OR(AA36="退",AA36="退伍" ), $AP36 =""),"退伍","全日勤"  )  )  )  )  )  )  )  )  )  )  ),"")</f>
        <v>18收</v>
      </c>
      <c r="AA135" s="65" t="str">
        <f ca="1">IF(   (ROW(BM36)-1)&lt;=暫1!$B$2,           IF(  AND(  OR(  AA36="x",AA36="補"  ), OR(  AB36 ="x",AB36="補",AB36="x榮18-22",AB36="x公18-22",AB36="x榮22-08"  ), $AP36 =""),"全日休",  IF(  AND(  OR(  AA36="x",AA36="病"  ), OR(  AB36 ="病"  ), $AP36 =""),"病(事)假",  IF(  AND(  OR(  AA36="x",AA36="補"  ), OR(  AB36 ="補"  ), $AP36 =""),"補休",  IF(  AND(  OR(  AA36="x",AA36="喪"  ), OR(  AB36 ="喪"  ), $AP36 =""),"喪假",  IF(  AND(  OR(  AA36="x",AA36="婚",AA36="產"  ), OR(  AB36 ="婚",AB36="產"  ), $AP36 =""),"婚(產)假",  IF(  AND(  OR(  AA36="x",AA36="公"  ), OR(  AB36 ="公"  ), $AP36 =""),"公假",  IF(  AND(  OR(  AA36="x",AA36="補",AA36="婚",AA36="公",AA36="病",AA36="事",AA36="x榮18-22"  ),OR(AB36=""), $AP36 =""  ),"18收",  IF(  AND(  OR(  AA36 ="榮14-18",AA36 ="榮10-18",AA36 ="榮06-18",AA36 ="病14-18"  ),OR(  AB36 ="x",AB36="補",AB36="婚",AB36="公",AB36="病",AB36="事",AB36="x"  ), $AP36 =""),"18放早走",  IF(  AND(  OR(  AA36 =""),OR(  AB36 ="x",AB36="補",AB36="婚",AB36="公",AB36="病",AB36="事",AB36="x榮*",AB36="榮",AB36="榮-22"  ), $AP36 =""),"18放",  IF(  AND(  OR(  AA36="當日退伍"  ),OR(  AB36="退伍",AB36="退", AB36=""  ), $AP36 =""),"當日退伍",  IF(AND(  OR(AA36="退",AA36="退伍" ), OR(AB36="退",AB36="退伍" ), $AP36 =""),"退伍","全日勤"  )  )  )  )  )  )  )  )  )  )  ),"")</f>
        <v>全日勤</v>
      </c>
      <c r="AB135" s="65" t="str">
        <f ca="1">IF(   (ROW(BN36)-1)&lt;=暫1!$B$2,           IF(  AND(  OR(  AB36="x",AB36="補"  ), OR(  AC36 ="x",AC36="補",AC36="x榮18-22",AC36="x公18-22",AC36="x榮22-08"  ), $AP36 =""),"全日休",  IF(  AND(  OR(  AB36="x",AB36="病"  ), OR(  AC36 ="病"  ), $AP36 =""),"病(事)假",  IF(  AND(  OR(  AB36="x",AB36="補"  ), OR(  AC36 ="補"  ), $AP36 =""),"補休",  IF(  AND(  OR(  AB36="x",AB36="喪"  ), OR(  AC36 ="喪"  ), $AP36 =""),"喪假",  IF(  AND(  OR(  AB36="x",AB36="婚",AB36="產"  ), OR(  AC36 ="婚",AC36="產"  ), $AP36 =""),"婚(產)假",  IF(  AND(  OR(  AB36="x",AB36="公"  ), OR(  AC36 ="公"  ), $AP36 =""),"公假",  IF(  AND(  OR(  AB36="x",AB36="補",AB36="婚",AB36="公",AB36="病",AB36="事",AB36="x榮18-22"  ),OR(AC36=""), $AP36 =""  ),"18收",  IF(  AND(  OR(  AB36 ="榮14-18",AB36 ="榮10-18",AB36 ="榮06-18",AB36 ="病14-18"  ),OR(  AC36 ="x",AC36="補",AC36="婚",AC36="公",AC36="病",AC36="事",AC36="x"  ), $AP36 =""),"18放早走",  IF(  AND(  OR(  AB36 =""),OR(  AC36 ="x",AC36="補",AC36="婚",AC36="公",AC36="病",AC36="事",AC36="x榮*",AC36="榮",AC36="榮-22"  ), $AP36 =""),"18放",  IF(  AND(  OR(  AB36="當日退伍"  ),OR(  AC36="退伍",AC36="退", AC36=""  ), $AP36 =""),"當日退伍",  IF(AND(  OR(AB36="退",AB36="退伍" ), OR(AC36="退",AC36="退伍" ), $AP36 =""),"退伍","全日勤"  )  )  )  )  )  )  )  )  )  )  ),"")</f>
        <v>全日勤</v>
      </c>
      <c r="AC135" s="65" t="str">
        <f ca="1">IF(   (ROW(BO36)-1)&lt;=暫1!$B$2,           IF(  AND(  OR(  AC36="x",AC36="補"  ), OR(  AD36 ="x",AD36="補",AD36="x榮18-22",AD36="x公18-22",AD36="x榮22-08"  ), $AP36 =""),"全日休",  IF(  AND(  OR(  AC36="x",AC36="病"  ), OR(  AD36 ="病"  ), $AP36 =""),"病(事)假",  IF(  AND(  OR(  AC36="x",AC36="補"  ), OR(  AD36 ="補"  ), $AP36 =""),"補休",  IF(  AND(  OR(  AC36="x",AC36="喪"  ), OR(  AD36 ="喪"  ), $AP36 =""),"喪假",  IF(  AND(  OR(  AC36="x",AC36="婚",AC36="產"  ), OR(  AD36 ="婚",AD36="產"  ), $AP36 =""),"婚(產)假",  IF(  AND(  OR(  AC36="x",AC36="公"  ), OR(  AD36 ="公"  ), $AP36 =""),"公假",  IF(  AND(  OR(  AC36="x",AC36="補",AC36="婚",AC36="公",AC36="病",AC36="事",AC36="x榮18-22"  ),OR(AD36=""), $AP36 =""  ),"18收",  IF(  AND(  OR(  AC36 ="榮14-18",AC36 ="榮10-18",AC36 ="榮06-18",AC36 ="病14-18"  ),OR(  AD36 ="x",AD36="補",AD36="婚",AD36="公",AD36="病",AD36="事",AD36="x"  ), $AP36 =""),"18放早走",  IF(  AND(  OR(  AC36 =""),OR(  AD36 ="x",AD36="補",AD36="婚",AD36="公",AD36="病",AD36="事",AD36="x榮*",AD36="榮",AD36="榮-22"  ), $AP36 =""),"18放",  IF(  AND(  OR(  AC36="當日退伍"  ),OR(  AD36="退伍",AD36="退", AD36=""  ), $AP36 =""),"當日退伍",  IF(AND(  OR(AC36="退",AC36="退伍" ), OR(AD36="退",AD36="退伍" ), $AP36 =""),"退伍","全日勤"  )  )  )  )  )  )  )  )  )  )  ),"")</f>
        <v>全日勤</v>
      </c>
      <c r="AD135" s="65" t="str">
        <f ca="1">IF(   (ROW(BP36)-1)&lt;=暫1!$B$2,           IF(  AND(  OR(  AD36="x",AD36="補"  ), OR(  AE36 ="x",AE36="補",AE36="x榮18-22",AE36="x公18-22",AE36="x榮22-08"  ), $AP36 =""),"全日休",  IF(  AND(  OR(  AD36="x",AD36="病"  ), OR(  AE36 ="病"  ), $AP36 =""),"病(事)假",  IF(  AND(  OR(  AD36="x",AD36="補"  ), OR(  AE36 ="補"  ), $AP36 =""),"補休",  IF(  AND(  OR(  AD36="x",AD36="喪"  ), OR(  AE36 ="喪"  ), $AP36 =""),"喪假",  IF(  AND(  OR(  AD36="x",AD36="婚",AD36="產"  ), OR(  AE36 ="婚",AE36="產"  ), $AP36 =""),"婚(產)假",  IF(  AND(  OR(  AD36="x",AD36="公"  ), OR(  AE36 ="公"  ), $AP36 =""),"公假",  IF(  AND(  OR(  AD36="x",AD36="補",AD36="婚",AD36="公",AD36="病",AD36="事",AD36="x榮18-22"  ),OR(AE36=""), $AP36 =""  ),"18收",  IF(  AND(  OR(  AD36 ="榮14-18",AD36 ="榮10-18",AD36 ="榮06-18",AD36 ="病14-18"  ),OR(  AE36 ="x",AE36="補",AE36="婚",AE36="公",AE36="病",AE36="事",AE36="x"  ), $AP36 =""),"18放早走",  IF(  AND(  OR(  AD36 =""),OR(  AE36 ="x",AE36="補",AE36="婚",AE36="公",AE36="病",AE36="事",AE36="x榮*",AE36="榮",AE36="榮-22"  ), $AP36 =""),"18放",  IF(  AND(  OR(  AD36="當日退伍"  ),OR(  AE36="退伍",AE36="退", AE36=""  ), $AP36 =""),"當日退伍",  IF(AND(  OR(AD36="退",AD36="退伍" ), OR(AE36="退",AE36="退伍" ), $AP36 =""),"退伍","全日勤"  )  )  )  )  )  )  )  )  )  )  ),"")</f>
        <v>全日勤</v>
      </c>
      <c r="AE135" s="65" t="str">
        <f ca="1">IF(   (ROW(BQ36)-1)&lt;=暫1!$B$2,           IF(  AND(  OR(  AE36="x",AE36="補"  ), OR(  AF36 ="x",AF36="補",AF36="x榮18-22",AF36="x公18-22",AF36="x榮22-08"  ), $AP36 =""),"全日休",  IF(  AND(  OR(  AE36="x",AE36="病"  ), OR(  AF36 ="病"  ), $AP36 =""),"病(事)假",  IF(  AND(  OR(  AE36="x",AE36="補"  ), OR(  AF36 ="補"  ), $AP36 =""),"補休",  IF(  AND(  OR(  AE36="x",AE36="喪"  ), OR(  AF36 ="喪"  ), $AP36 =""),"喪假",  IF(  AND(  OR(  AE36="x",AE36="婚",AE36="產"  ), OR(  AF36 ="婚",AF36="產"  ), $AP36 =""),"婚(產)假",  IF(  AND(  OR(  AE36="x",AE36="公"  ), OR(  AF36 ="公"  ), $AP36 =""),"公假",  IF(  AND(  OR(  AE36="x",AE36="補",AE36="婚",AE36="公",AE36="病",AE36="事",AE36="x榮18-22"  ),OR(AF36=""), $AP36 =""  ),"18收",  IF(  AND(  OR(  AE36 ="榮14-18",AE36 ="榮10-18",AE36 ="榮06-18",AE36 ="病14-18"  ),OR(  AF36 ="x",AF36="補",AF36="婚",AF36="公",AF36="病",AF36="事",AF36="x"  ), $AP36 =""),"18放早走",  IF(  AND(  OR(  AE36 =""),OR(  AF36 ="x",AF36="補",AF36="婚",AF36="公",AF36="病",AF36="事",AF36="x榮*",AF36="榮",AF36="榮-22"  ), $AP36 =""),"18放",  IF(  AND(  OR(  AE36="當日退伍"  ),OR(  AF36="退伍",AF36="退", AF36=""  ), $AP36 =""),"當日退伍",  IF(AND(  OR(AE36="退",AE36="退伍" ), OR(AF36="退",AF36="退伍" ), $AP36 =""),"退伍","全日勤"  )  )  )  )  )  )  )  )  )  )  ),"")</f>
        <v>全日勤</v>
      </c>
      <c r="AF135" s="65" t="str">
        <f ca="1">IF(   (ROW(BR36)-1)&lt;=暫1!$B$2,           IF(  AND(  OR(  AF36="x",AF36="補"  ), OR(  AG36 ="x",AG36="補",AG36="x榮18-22",AG36="x公18-22",AG36="x榮22-08"  ), $AP36 =""),"全日休",  IF(  AND(  OR(  AF36="x",AF36="病"  ), OR(  AG36 ="病"  ), $AP36 =""),"病(事)假",  IF(  AND(  OR(  AF36="x",AF36="補"  ), OR(  AG36 ="補"  ), $AP36 =""),"補休",  IF(  AND(  OR(  AF36="x",AF36="喪"  ), OR(  AG36 ="喪"  ), $AP36 =""),"喪假",  IF(  AND(  OR(  AF36="x",AF36="婚",AF36="產"  ), OR(  AG36 ="婚",AG36="產"  ), $AP36 =""),"婚(產)假",  IF(  AND(  OR(  AF36="x",AF36="公"  ), OR(  AG36 ="公"  ), $AP36 =""),"公假",  IF(  AND(  OR(  AF36="x",AF36="補",AF36="婚",AF36="公",AF36="病",AF36="事",AF36="x榮18-22"  ),OR(AG36=""), $AP36 =""  ),"18收",  IF(  AND(  OR(  AF36 ="榮14-18",AF36 ="榮10-18",AF36 ="榮06-18",AF36 ="病14-18"  ),OR(  AG36 ="x",AG36="補",AG36="婚",AG36="公",AG36="病",AG36="事",AG36="x"  ), $AP36 =""),"18放早走",  IF(  AND(  OR(  AF36 =""),OR(  AG36 ="x",AG36="補",AG36="婚",AG36="公",AG36="病",AG36="事",AG36="x榮*",AG36="榮",AG36="榮-22"  ), $AP36 =""),"18放",  IF(  AND(  OR(  AF36="當日退伍"  ),OR(  AG36="退伍",AG36="退", AG36=""  ), $AP36 =""),"當日退伍",  IF(AND(  OR(AF36="退",AF36="退伍" ), OR(AG36="退",AG36="退伍" ), $AP36 =""),"退伍","全日勤"  )  )  )  )  )  )  )  )  )  )  ),"")</f>
        <v>全日勤</v>
      </c>
      <c r="AG135" s="65" t="str">
        <f ca="1">IF(   (ROW(BS36)-1)&lt;=暫1!$B$2,           IF(  AND(  OR(  AG36="x",AG36="補"  ), OR(  AH36 ="x",AH36="補",AH36="x榮18-22",AH36="x公18-22",AH36="x榮22-08"  ), $AP36 =""),"全日休",  IF(  AND(  OR(  AG36="x",AG36="病"  ), OR(  AH36 ="病"  ), $AP36 =""),"病(事)假",  IF(  AND(  OR(  AG36="x",AG36="補"  ), OR(  AH36 ="補"  ), $AP36 =""),"補休",  IF(  AND(  OR(  AG36="x",AG36="喪"  ), OR(  AH36 ="喪"  ), $AP36 =""),"喪假",  IF(  AND(  OR(  AG36="x",AG36="婚",AG36="產"  ), OR(  AH36 ="婚",AH36="產"  ), $AP36 =""),"婚(產)假",  IF(  AND(  OR(  AG36="x",AG36="公"  ), OR(  AH36 ="公"  ), $AP36 =""),"公假",  IF(  AND(  OR(  AG36="x",AG36="補",AG36="婚",AG36="公",AG36="病",AG36="事",AG36="x榮18-22"  ),OR(AH36=""), $AP36 =""  ),"18收",  IF(  AND(  OR(  AG36 ="榮14-18",AG36 ="榮10-18",AG36 ="榮06-18",AG36 ="病14-18"  ),OR(  AH36 ="x",AH36="補",AH36="婚",AH36="公",AH36="病",AH36="事",AH36="x"  ), $AP36 =""),"18放早走",  IF(  AND(  OR(  AG36 =""),OR(  AH36 ="x",AH36="補",AH36="婚",AH36="公",AH36="病",AH36="事",AH36="x榮*",AH36="榮",AH36="榮-22"  ), $AP36 =""),"18放",  IF(  AND(  OR(  AG36="當日退伍"  ),OR(  AH36="退伍",AH36="退", AH36=""  ), $AP36 =""),"當日退伍",  IF(AND(  OR(AG36="退",AG36="退伍" ), OR(AH36="退",AH36="退伍" ), $AP36 =""),"退伍","全日勤"  )  )  )  )  )  )  )  )  )  )  ),"")</f>
        <v>全日勤</v>
      </c>
      <c r="AH135" s="65"/>
      <c r="AI135" s="65"/>
      <c r="AJ135" s="65"/>
      <c r="AO135" s="75"/>
      <c r="AP135" s="62"/>
      <c r="AU135" s="62"/>
      <c r="AY135" s="62"/>
      <c r="AZ135" s="62"/>
      <c r="BA135" s="62"/>
    </row>
    <row r="136" spans="1:53" ht="25.5" customHeight="1">
      <c r="A136" s="65">
        <f t="shared" si="14"/>
        <v>36</v>
      </c>
      <c r="B136" s="65" t="str">
        <f t="shared" si="15"/>
        <v>林廷翰</v>
      </c>
      <c r="C136" s="65" t="str">
        <f ca="1">IF(   (ROW(AO37)-1)&lt;=暫1!$B$2,           IF(  AND(  OR(  C37="x",C37="補"  ), OR(  D37 ="x",D37="補",D37="x榮18-22",D37="x公18-22",D37="x榮22-08"  ), $AP37 =""),"全日休",  IF(  AND(  OR(  C37="x",C37="病"  ), OR(  D37 ="病"  ), $AP37 =""),"病(事)假",  IF(  AND(  OR(  C37="x",C37="補"  ), OR(  D37 ="補"  ), $AP37 =""),"補休",  IF(  AND(  OR(  C37="x",C37="喪"  ), OR(  D37 ="喪"  ), $AP37 =""),"喪假",  IF(  AND(  OR(  C37="x",C37="婚",C37="產"  ), OR(  D37 ="婚",D37="產"  ), $AP37 =""),"婚(產)假",  IF(  AND(  OR(  C37="x",C37="公"  ), OR(  D37 ="公"  ), $AP37 =""),"公假",  IF(  AND(  OR(  C37="x",C37="補",C37="婚",C37="公",C37="病",C37="事",C37="x榮18-22"  ),OR(D37=""), $AP37 =""  ),"18收",  IF(  AND(  OR(  C37 ="榮14-18",C37 ="榮10-18",C37 ="榮06-18",C37 ="病14-18"  ),OR(  D37 ="x",D37="補",D37="婚",D37="公",D37="病",D37="事",D37="x"  ), $AP37 =""),"18放早走",  IF(  AND(  OR(  C37 =""),OR(  D37 ="x",D37="補",D37="婚",D37="公",D37="病",D37="事",D37="x榮*",D37="榮",D37="榮-22"  ), $AP37 =""),"18放",  IF(  AND(  OR(  C37="當日退伍"  ),OR(  D37="退伍",D37="退", D37=""  ), $AP37 =""),"當日退伍",  IF(AND(  OR(C37="退",C37="退伍" ), OR(D37="退",D37="退伍" ), $AP37 =""),"退伍","全日勤"  )  )  )  )  )  )  )  )  )  )  ),"")</f>
        <v>全日勤</v>
      </c>
      <c r="D136" s="65" t="str">
        <f ca="1">IF(   (ROW(AP37)-1)&lt;=暫1!$B$2,           IF(  AND(  OR(  D37="x",D37="補"  ), OR(  E37 ="x",E37="補",E37="x榮18-22",E37="x公18-22",E37="x榮22-08"  ), $AP37 =""),"全日休",  IF(  AND(  OR(  D37="x",D37="病"  ), OR(  E37 ="病"  ), $AP37 =""),"病(事)假",  IF(  AND(  OR(  D37="x",D37="補"  ), OR(  E37 ="補"  ), $AP37 =""),"補休",  IF(  AND(  OR(  D37="x",D37="喪"  ), OR(  E37 ="喪"  ), $AP37 =""),"喪假",  IF(  AND(  OR(  D37="x",D37="婚",D37="產"  ), OR(  E37 ="婚",E37="產"  ), $AP37 =""),"婚(產)假",  IF(  AND(  OR(  D37="x",D37="公"  ), OR(  E37 ="公"  ), $AP37 =""),"公假",  IF(  AND(  OR(  D37="x",D37="補",D37="婚",D37="公",D37="病",D37="事",D37="x榮18-22"  ),OR(E37=""), $AP37 =""  ),"18收",  IF(  AND(  OR(  D37 ="榮14-18",D37 ="榮10-18",D37 ="榮06-18",D37 ="病14-18"  ),OR(  E37 ="x",E37="補",E37="婚",E37="公",E37="病",E37="事",E37="x"  ), $AP37 =""),"18放早走",  IF(  AND(  OR(  D37 =""),OR(  E37 ="x",E37="補",E37="婚",E37="公",E37="病",E37="事",E37="x榮*",E37="榮",E37="榮-22"  ), $AP37 =""),"18放",  IF(  AND(  OR(  D37="當日退伍"  ),OR(  E37="退伍",E37="退", E37=""  ), $AP37 =""),"當日退伍",  IF(AND(  OR(D37="退",D37="退伍" ), OR(E37="退",E37="退伍" ), $AP37 =""),"退伍","全日勤"  )  )  )  )  )  )  )  )  )  )  ),"")</f>
        <v>全日勤</v>
      </c>
      <c r="E136" s="65" t="str">
        <f ca="1">IF(   (ROW(AQ37)-1)&lt;=暫1!$B$2,           IF(  AND(  OR(  E37="x",E37="補"  ), OR(  F37 ="x",F37="補",F37="x榮18-22",F37="x公18-22",F37="x榮22-08"  ), $AP37 =""),"全日休",  IF(  AND(  OR(  E37="x",E37="病"  ), OR(  F37 ="病"  ), $AP37 =""),"病(事)假",  IF(  AND(  OR(  E37="x",E37="補"  ), OR(  F37 ="補"  ), $AP37 =""),"補休",  IF(  AND(  OR(  E37="x",E37="喪"  ), OR(  F37 ="喪"  ), $AP37 =""),"喪假",  IF(  AND(  OR(  E37="x",E37="婚",E37="產"  ), OR(  F37 ="婚",F37="產"  ), $AP37 =""),"婚(產)假",  IF(  AND(  OR(  E37="x",E37="公"  ), OR(  F37 ="公"  ), $AP37 =""),"公假",  IF(  AND(  OR(  E37="x",E37="補",E37="婚",E37="公",E37="病",E37="事",E37="x榮18-22"  ),OR(F37=""), $AP37 =""  ),"18收",  IF(  AND(  OR(  E37 ="榮14-18",E37 ="榮10-18",E37 ="榮06-18",E37 ="病14-18"  ),OR(  F37 ="x",F37="補",F37="婚",F37="公",F37="病",F37="事",F37="x"  ), $AP37 =""),"18放早走",  IF(  AND(  OR(  E37 =""),OR(  F37 ="x",F37="補",F37="婚",F37="公",F37="病",F37="事",F37="x榮*",F37="榮",F37="榮-22"  ), $AP37 =""),"18放",  IF(  AND(  OR(  E37="當日退伍"  ),OR(  F37="退伍",F37="退", F37=""  ), $AP37 =""),"當日退伍",  IF(AND(  OR(E37="退",E37="退伍" ), OR(F37="退",F37="退伍" ), $AP37 =""),"退伍","全日勤"  )  )  )  )  )  )  )  )  )  )  ),"")</f>
        <v>全日勤</v>
      </c>
      <c r="F136" s="65" t="str">
        <f ca="1">IF(   (ROW(AR37)-1)&lt;=暫1!$B$2,           IF(  AND(  OR(  F37="x",F37="補"  ), OR(  G37 ="x",G37="補",G37="x榮18-22",G37="x公18-22",G37="x榮22-08"  ), $AP37 =""),"全日休",  IF(  AND(  OR(  F37="x",F37="病"  ), OR(  G37 ="病"  ), $AP37 =""),"病(事)假",  IF(  AND(  OR(  F37="x",F37="補"  ), OR(  G37 ="補"  ), $AP37 =""),"補休",  IF(  AND(  OR(  F37="x",F37="喪"  ), OR(  G37 ="喪"  ), $AP37 =""),"喪假",  IF(  AND(  OR(  F37="x",F37="婚",F37="產"  ), OR(  G37 ="婚",G37="產"  ), $AP37 =""),"婚(產)假",  IF(  AND(  OR(  F37="x",F37="公"  ), OR(  G37 ="公"  ), $AP37 =""),"公假",  IF(  AND(  OR(  F37="x",F37="補",F37="婚",F37="公",F37="病",F37="事",F37="x榮18-22"  ),OR(G37=""), $AP37 =""  ),"18收",  IF(  AND(  OR(  F37 ="榮14-18",F37 ="榮10-18",F37 ="榮06-18",F37 ="病14-18"  ),OR(  G37 ="x",G37="補",G37="婚",G37="公",G37="病",G37="事",G37="x"  ), $AP37 =""),"18放早走",  IF(  AND(  OR(  F37 =""),OR(  G37 ="x",G37="補",G37="婚",G37="公",G37="病",G37="事",G37="x榮*",G37="榮",G37="榮-22"  ), $AP37 =""),"18放",  IF(  AND(  OR(  F37="當日退伍"  ),OR(  G37="退伍",G37="退", G37=""  ), $AP37 =""),"當日退伍",  IF(AND(  OR(F37="退",F37="退伍" ), OR(G37="退",G37="退伍" ), $AP37 =""),"退伍","全日勤"  )  )  )  )  )  )  )  )  )  )  ),"")</f>
        <v>全日休</v>
      </c>
      <c r="G136" s="65" t="str">
        <f ca="1">IF(   (ROW(AS37)-1)&lt;=暫1!$B$2,           IF(  AND(  OR(  G37="x",G37="補"  ), OR(  H37 ="x",H37="補",H37="x榮18-22",H37="x公18-22",H37="x榮22-08"  ), $AP37 =""),"全日休",  IF(  AND(  OR(  G37="x",G37="病"  ), OR(  H37 ="病"  ), $AP37 =""),"病(事)假",  IF(  AND(  OR(  G37="x",G37="補"  ), OR(  H37 ="補"  ), $AP37 =""),"補休",  IF(  AND(  OR(  G37="x",G37="喪"  ), OR(  H37 ="喪"  ), $AP37 =""),"喪假",  IF(  AND(  OR(  G37="x",G37="婚",G37="產"  ), OR(  H37 ="婚",H37="產"  ), $AP37 =""),"婚(產)假",  IF(  AND(  OR(  G37="x",G37="公"  ), OR(  H37 ="公"  ), $AP37 =""),"公假",  IF(  AND(  OR(  G37="x",G37="補",G37="婚",G37="公",G37="病",G37="事",G37="x榮18-22"  ),OR(H37=""), $AP37 =""  ),"18收",  IF(  AND(  OR(  G37 ="榮14-18",G37 ="榮10-18",G37 ="榮06-18",G37 ="病14-18"  ),OR(  H37 ="x",H37="補",H37="婚",H37="公",H37="病",H37="事",H37="x"  ), $AP37 =""),"18放早走",  IF(  AND(  OR(  G37 =""),OR(  H37 ="x",H37="補",H37="婚",H37="公",H37="病",H37="事",H37="x榮*",H37="榮",H37="榮-22"  ), $AP37 =""),"18放",  IF(  AND(  OR(  G37="當日退伍"  ),OR(  H37="退伍",H37="退", H37=""  ), $AP37 =""),"當日退伍",  IF(AND(  OR(G37="退",G37="退伍" ), OR(H37="退",H37="退伍" ), $AP37 =""),"退伍","全日勤"  )  )  )  )  )  )  )  )  )  )  ),"")</f>
        <v>18收</v>
      </c>
      <c r="H136" s="65" t="str">
        <f ca="1">IF(   (ROW(AT37)-1)&lt;=暫1!$B$2,           IF(  AND(  OR(  H37="x",H37="補"  ), OR(  I37 ="x",I37="補",I37="x榮18-22",I37="x公18-22",I37="x榮22-08"  ), $AP37 =""),"全日休",  IF(  AND(  OR(  H37="x",H37="病"  ), OR(  I37 ="病"  ), $AP37 =""),"病(事)假",  IF(  AND(  OR(  H37="x",H37="補"  ), OR(  I37 ="補"  ), $AP37 =""),"補休",  IF(  AND(  OR(  H37="x",H37="喪"  ), OR(  I37 ="喪"  ), $AP37 =""),"喪假",  IF(  AND(  OR(  H37="x",H37="婚",H37="產"  ), OR(  I37 ="婚",I37="產"  ), $AP37 =""),"婚(產)假",  IF(  AND(  OR(  H37="x",H37="公"  ), OR(  I37 ="公"  ), $AP37 =""),"公假",  IF(  AND(  OR(  H37="x",H37="補",H37="婚",H37="公",H37="病",H37="事",H37="x榮18-22"  ),OR(I37=""), $AP37 =""  ),"18收",  IF(  AND(  OR(  H37 ="榮14-18",H37 ="榮10-18",H37 ="榮06-18",H37 ="病14-18"  ),OR(  I37 ="x",I37="補",I37="婚",I37="公",I37="病",I37="事",I37="x"  ), $AP37 =""),"18放早走",  IF(  AND(  OR(  H37 =""),OR(  I37 ="x",I37="補",I37="婚",I37="公",I37="病",I37="事",I37="x榮*",I37="榮",I37="榮-22"  ), $AP37 =""),"18放",  IF(  AND(  OR(  H37="當日退伍"  ),OR(  I37="退伍",I37="退", I37=""  ), $AP37 =""),"當日退伍",  IF(AND(  OR(H37="退",H37="退伍" ), OR(I37="退",I37="退伍" ), $AP37 =""),"退伍","全日勤"  )  )  )  )  )  )  )  )  )  )  ),"")</f>
        <v>全日勤</v>
      </c>
      <c r="I136" s="65" t="str">
        <f ca="1">IF(   (ROW(AU37)-1)&lt;=暫1!$B$2,           IF(  AND(  OR(  I37="x",I37="補"  ), OR(  J37 ="x",J37="補",J37="x榮18-22",J37="x公18-22",J37="x榮22-08"  ), $AP37 =""),"全日休",  IF(  AND(  OR(  I37="x",I37="病"  ), OR(  J37 ="病"  ), $AP37 =""),"病(事)假",  IF(  AND(  OR(  I37="x",I37="補"  ), OR(  J37 ="補"  ), $AP37 =""),"補休",  IF(  AND(  OR(  I37="x",I37="喪"  ), OR(  J37 ="喪"  ), $AP37 =""),"喪假",  IF(  AND(  OR(  I37="x",I37="婚",I37="產"  ), OR(  J37 ="婚",J37="產"  ), $AP37 =""),"婚(產)假",  IF(  AND(  OR(  I37="x",I37="公"  ), OR(  J37 ="公"  ), $AP37 =""),"公假",  IF(  AND(  OR(  I37="x",I37="補",I37="婚",I37="公",I37="病",I37="事",I37="x榮18-22"  ),OR(J37=""), $AP37 =""  ),"18收",  IF(  AND(  OR(  I37 ="榮14-18",I37 ="榮10-18",I37 ="榮06-18",I37 ="病14-18"  ),OR(  J37 ="x",J37="補",J37="婚",J37="公",J37="病",J37="事",J37="x"  ), $AP37 =""),"18放早走",  IF(  AND(  OR(  I37 =""),OR(  J37 ="x",J37="補",J37="婚",J37="公",J37="病",J37="事",J37="x榮*",J37="榮",J37="榮-22"  ), $AP37 =""),"18放",  IF(  AND(  OR(  I37="當日退伍"  ),OR(  J37="退伍",J37="退", J37=""  ), $AP37 =""),"當日退伍",  IF(AND(  OR(I37="退",I37="退伍" ), OR(J37="退",J37="退伍" ), $AP37 =""),"退伍","全日勤"  )  )  )  )  )  )  )  )  )  )  ),"")</f>
        <v>全日勤</v>
      </c>
      <c r="J136" s="65" t="str">
        <f ca="1">IF(   (ROW(AV37)-1)&lt;=暫1!$B$2,           IF(  AND(  OR(  J37="x",J37="補"  ), OR(  K37 ="x",K37="補",K37="x榮18-22",K37="x公18-22",K37="x榮22-08"  ), $AP37 =""),"全日休",  IF(  AND(  OR(  J37="x",J37="病"  ), OR(  K37 ="病"  ), $AP37 =""),"病(事)假",  IF(  AND(  OR(  J37="x",J37="補"  ), OR(  K37 ="補"  ), $AP37 =""),"補休",  IF(  AND(  OR(  J37="x",J37="喪"  ), OR(  K37 ="喪"  ), $AP37 =""),"喪假",  IF(  AND(  OR(  J37="x",J37="婚",J37="產"  ), OR(  K37 ="婚",K37="產"  ), $AP37 =""),"婚(產)假",  IF(  AND(  OR(  J37="x",J37="公"  ), OR(  K37 ="公"  ), $AP37 =""),"公假",  IF(  AND(  OR(  J37="x",J37="補",J37="婚",J37="公",J37="病",J37="事",J37="x榮18-22"  ),OR(K37=""), $AP37 =""  ),"18收",  IF(  AND(  OR(  J37 ="榮14-18",J37 ="榮10-18",J37 ="榮06-18",J37 ="病14-18"  ),OR(  K37 ="x",K37="補",K37="婚",K37="公",K37="病",K37="事",K37="x"  ), $AP37 =""),"18放早走",  IF(  AND(  OR(  J37 =""),OR(  K37 ="x",K37="補",K37="婚",K37="公",K37="病",K37="事",K37="x榮*",K37="榮",K37="榮-22"  ), $AP37 =""),"18放",  IF(  AND(  OR(  J37="當日退伍"  ),OR(  K37="退伍",K37="退", K37=""  ), $AP37 =""),"當日退伍",  IF(AND(  OR(J37="退",J37="退伍" ), OR(K37="退",K37="退伍" ), $AP37 =""),"退伍","全日勤"  )  )  )  )  )  )  )  )  )  )  ),"")</f>
        <v>全日勤</v>
      </c>
      <c r="K136" s="65" t="str">
        <f ca="1">IF(   (ROW(AW37)-1)&lt;=暫1!$B$2,           IF(  AND(  OR(  K37="x",K37="補"  ), OR(  L37 ="x",L37="補",L37="x榮18-22",L37="x公18-22",L37="x榮22-08"  ), $AP37 =""),"全日休",  IF(  AND(  OR(  K37="x",K37="病"  ), OR(  L37 ="病"  ), $AP37 =""),"病(事)假",  IF(  AND(  OR(  K37="x",K37="補"  ), OR(  L37 ="補"  ), $AP37 =""),"補休",  IF(  AND(  OR(  K37="x",K37="喪"  ), OR(  L37 ="喪"  ), $AP37 =""),"喪假",  IF(  AND(  OR(  K37="x",K37="婚",K37="產"  ), OR(  L37 ="婚",L37="產"  ), $AP37 =""),"婚(產)假",  IF(  AND(  OR(  K37="x",K37="公"  ), OR(  L37 ="公"  ), $AP37 =""),"公假",  IF(  AND(  OR(  K37="x",K37="補",K37="婚",K37="公",K37="病",K37="事",K37="x榮18-22"  ),OR(L37=""), $AP37 =""  ),"18收",  IF(  AND(  OR(  K37 ="榮14-18",K37 ="榮10-18",K37 ="榮06-18",K37 ="病14-18"  ),OR(  L37 ="x",L37="補",L37="婚",L37="公",L37="病",L37="事",L37="x"  ), $AP37 =""),"18放早走",  IF(  AND(  OR(  K37 =""),OR(  L37 ="x",L37="補",L37="婚",L37="公",L37="病",L37="事",L37="x榮*",L37="榮",L37="榮-22"  ), $AP37 =""),"18放",  IF(  AND(  OR(  K37="當日退伍"  ),OR(  L37="退伍",L37="退", L37=""  ), $AP37 =""),"當日退伍",  IF(AND(  OR(K37="退",K37="退伍" ), OR(L37="退",L37="退伍" ), $AP37 =""),"退伍","全日勤"  )  )  )  )  )  )  )  )  )  )  ),"")</f>
        <v>全日勤</v>
      </c>
      <c r="L136" s="65" t="str">
        <f ca="1">IF(   (ROW(AX37)-1)&lt;=暫1!$B$2,           IF(  AND(  OR(  L37="x",L37="補"  ), OR(  M37 ="x",M37="補",M37="x榮18-22",M37="x公18-22",M37="x榮22-08"  ), $AP37 =""),"全日休",  IF(  AND(  OR(  L37="x",L37="病"  ), OR(  M37 ="病"  ), $AP37 =""),"病(事)假",  IF(  AND(  OR(  L37="x",L37="補"  ), OR(  M37 ="補"  ), $AP37 =""),"補休",  IF(  AND(  OR(  L37="x",L37="喪"  ), OR(  M37 ="喪"  ), $AP37 =""),"喪假",  IF(  AND(  OR(  L37="x",L37="婚",L37="產"  ), OR(  M37 ="婚",M37="產"  ), $AP37 =""),"婚(產)假",  IF(  AND(  OR(  L37="x",L37="公"  ), OR(  M37 ="公"  ), $AP37 =""),"公假",  IF(  AND(  OR(  L37="x",L37="補",L37="婚",L37="公",L37="病",L37="事",L37="x榮18-22"  ),OR(M37=""), $AP37 =""  ),"18收",  IF(  AND(  OR(  L37 ="榮14-18",L37 ="榮10-18",L37 ="榮06-18",L37 ="病14-18"  ),OR(  M37 ="x",M37="補",M37="婚",M37="公",M37="病",M37="事",M37="x"  ), $AP37 =""),"18放早走",  IF(  AND(  OR(  L37 =""),OR(  M37 ="x",M37="補",M37="婚",M37="公",M37="病",M37="事",M37="x榮*",M37="榮",M37="榮-22"  ), $AP37 =""),"18放",  IF(  AND(  OR(  L37="當日退伍"  ),OR(  M37="退伍",M37="退", M37=""  ), $AP37 =""),"當日退伍",  IF(AND(  OR(L37="退",L37="退伍" ), OR(M37="退",M37="退伍" ), $AP37 =""),"退伍","全日勤"  )  )  )  )  )  )  )  )  )  )  ),"")</f>
        <v>全日勤</v>
      </c>
      <c r="M136" s="65" t="str">
        <f ca="1">IF(   (ROW(AY37)-1)&lt;=暫1!$B$2,           IF(  AND(  OR(  M37="x",M37="補"  ), OR(  N37 ="x",N37="補",N37="x榮18-22",N37="x公18-22",N37="x榮22-08"  ), $AP37 =""),"全日休",  IF(  AND(  OR(  M37="x",M37="病"  ), OR(  N37 ="病"  ), $AP37 =""),"病(事)假",  IF(  AND(  OR(  M37="x",M37="補"  ), OR(  N37 ="補"  ), $AP37 =""),"補休",  IF(  AND(  OR(  M37="x",M37="喪"  ), OR(  N37 ="喪"  ), $AP37 =""),"喪假",  IF(  AND(  OR(  M37="x",M37="婚",M37="產"  ), OR(  N37 ="婚",N37="產"  ), $AP37 =""),"婚(產)假",  IF(  AND(  OR(  M37="x",M37="公"  ), OR(  N37 ="公"  ), $AP37 =""),"公假",  IF(  AND(  OR(  M37="x",M37="補",M37="婚",M37="公",M37="病",M37="事",M37="x榮18-22"  ),OR(N37=""), $AP37 =""  ),"18收",  IF(  AND(  OR(  M37 ="榮14-18",M37 ="榮10-18",M37 ="榮06-18",M37 ="病14-18"  ),OR(  N37 ="x",N37="補",N37="婚",N37="公",N37="病",N37="事",N37="x"  ), $AP37 =""),"18放早走",  IF(  AND(  OR(  M37 =""),OR(  N37 ="x",N37="補",N37="婚",N37="公",N37="病",N37="事",N37="x榮*",N37="榮",N37="榮-22"  ), $AP37 =""),"18放",  IF(  AND(  OR(  M37="當日退伍"  ),OR(  N37="退伍",N37="退", N37=""  ), $AP37 =""),"當日退伍",  IF(AND(  OR(M37="退",M37="退伍" ), OR(N37="退",N37="退伍" ), $AP37 =""),"退伍","全日勤"  )  )  )  )  )  )  )  )  )  )  ),"")</f>
        <v>全日勤</v>
      </c>
      <c r="N136" s="65" t="str">
        <f ca="1">IF(   (ROW(AZ37)-1)&lt;=暫1!$B$2,           IF(  AND(  OR(  N37="x",N37="補"  ), OR(  O37 ="x",O37="補",O37="x榮18-22",O37="x公18-22",O37="x榮22-08"  ), $AP37 =""),"全日休",  IF(  AND(  OR(  N37="x",N37="病"  ), OR(  O37 ="病"  ), $AP37 =""),"病(事)假",  IF(  AND(  OR(  N37="x",N37="補"  ), OR(  O37 ="補"  ), $AP37 =""),"補休",  IF(  AND(  OR(  N37="x",N37="喪"  ), OR(  O37 ="喪"  ), $AP37 =""),"喪假",  IF(  AND(  OR(  N37="x",N37="婚",N37="產"  ), OR(  O37 ="婚",O37="產"  ), $AP37 =""),"婚(產)假",  IF(  AND(  OR(  N37="x",N37="公"  ), OR(  O37 ="公"  ), $AP37 =""),"公假",  IF(  AND(  OR(  N37="x",N37="補",N37="婚",N37="公",N37="病",N37="事",N37="x榮18-22"  ),OR(O37=""), $AP37 =""  ),"18收",  IF(  AND(  OR(  N37 ="榮14-18",N37 ="榮10-18",N37 ="榮06-18",N37 ="病14-18"  ),OR(  O37 ="x",O37="補",O37="婚",O37="公",O37="病",O37="事",O37="x"  ), $AP37 =""),"18放早走",  IF(  AND(  OR(  N37 =""),OR(  O37 ="x",O37="補",O37="婚",O37="公",O37="病",O37="事",O37="x榮*",O37="榮",O37="榮-22"  ), $AP37 =""),"18放",  IF(  AND(  OR(  N37="當日退伍"  ),OR(  O37="退伍",O37="退", O37=""  ), $AP37 =""),"當日退伍",  IF(AND(  OR(N37="退",N37="退伍" ), OR(O37="退",O37="退伍" ), $AP37 =""),"退伍","全日勤"  )  )  )  )  )  )  )  )  )  )  ),"")</f>
        <v>全日勤</v>
      </c>
      <c r="O136" s="65" t="str">
        <f ca="1">IF(   (ROW(BA37)-1)&lt;=暫1!$B$2,           IF(  AND(  OR(  O37="x",O37="補"  ), OR(  P37 ="x",P37="補",P37="x榮18-22",P37="x公18-22",P37="x榮22-08"  ), $AP37 =""),"全日休",  IF(  AND(  OR(  O37="x",O37="病"  ), OR(  P37 ="病"  ), $AP37 =""),"病(事)假",  IF(  AND(  OR(  O37="x",O37="補"  ), OR(  P37 ="補"  ), $AP37 =""),"補休",  IF(  AND(  OR(  O37="x",O37="喪"  ), OR(  P37 ="喪"  ), $AP37 =""),"喪假",  IF(  AND(  OR(  O37="x",O37="婚",O37="產"  ), OR(  P37 ="婚",P37="產"  ), $AP37 =""),"婚(產)假",  IF(  AND(  OR(  O37="x",O37="公"  ), OR(  P37 ="公"  ), $AP37 =""),"公假",  IF(  AND(  OR(  O37="x",O37="補",O37="婚",O37="公",O37="病",O37="事",O37="x榮18-22"  ),OR(P37=""), $AP37 =""  ),"18收",  IF(  AND(  OR(  O37 ="榮14-18",O37 ="榮10-18",O37 ="榮06-18",O37 ="病14-18"  ),OR(  P37 ="x",P37="補",P37="婚",P37="公",P37="病",P37="事",P37="x"  ), $AP37 =""),"18放早走",  IF(  AND(  OR(  O37 =""),OR(  P37 ="x",P37="補",P37="婚",P37="公",P37="病",P37="事",P37="x榮*",P37="榮",P37="榮-22"  ), $AP37 =""),"18放",  IF(  AND(  OR(  O37="當日退伍"  ),OR(  P37="退伍",P37="退", P37=""  ), $AP37 =""),"當日退伍",  IF(AND(  OR(O37="退",O37="退伍" ), OR(P37="退",P37="退伍" ), $AP37 =""),"退伍","全日勤"  )  )  )  )  )  )  )  )  )  )  ),"")</f>
        <v>全日勤</v>
      </c>
      <c r="P136" s="65" t="str">
        <f ca="1">IF(   (ROW(BB37)-1)&lt;=暫1!$B$2,           IF(  AND(  OR(  P37="x",P37="補"  ), OR(  Q37 ="x",Q37="補",Q37="x榮18-22",Q37="x公18-22",Q37="x榮22-08"  ), $AP37 =""),"全日休",  IF(  AND(  OR(  P37="x",P37="病"  ), OR(  Q37 ="病"  ), $AP37 =""),"病(事)假",  IF(  AND(  OR(  P37="x",P37="補"  ), OR(  Q37 ="補"  ), $AP37 =""),"補休",  IF(  AND(  OR(  P37="x",P37="喪"  ), OR(  Q37 ="喪"  ), $AP37 =""),"喪假",  IF(  AND(  OR(  P37="x",P37="婚",P37="產"  ), OR(  Q37 ="婚",Q37="產"  ), $AP37 =""),"婚(產)假",  IF(  AND(  OR(  P37="x",P37="公"  ), OR(  Q37 ="公"  ), $AP37 =""),"公假",  IF(  AND(  OR(  P37="x",P37="補",P37="婚",P37="公",P37="病",P37="事",P37="x榮18-22"  ),OR(Q37=""), $AP37 =""  ),"18收",  IF(  AND(  OR(  P37 ="榮14-18",P37 ="榮10-18",P37 ="榮06-18",P37 ="病14-18"  ),OR(  Q37 ="x",Q37="補",Q37="婚",Q37="公",Q37="病",Q37="事",Q37="x"  ), $AP37 =""),"18放早走",  IF(  AND(  OR(  P37 =""),OR(  Q37 ="x",Q37="補",Q37="婚",Q37="公",Q37="病",Q37="事",Q37="x榮*",Q37="榮",Q37="榮-22"  ), $AP37 =""),"18放",  IF(  AND(  OR(  P37="當日退伍"  ),OR(  Q37="退伍",Q37="退", Q37=""  ), $AP37 =""),"當日退伍",  IF(AND(  OR(P37="退",P37="退伍" ), OR(Q37="退",Q37="退伍" ), $AP37 =""),"退伍","全日勤"  )  )  )  )  )  )  )  )  )  )  ),"")</f>
        <v>全日勤</v>
      </c>
      <c r="Q136" s="65" t="str">
        <f ca="1">IF(   (ROW(BC37)-1)&lt;=暫1!$B$2,           IF(  AND(  OR(  Q37="x",Q37="補"  ), OR(  R37 ="x",R37="補",R37="x榮18-22",R37="x公18-22",R37="x榮22-08"  ), $AP37 =""),"全日休",  IF(  AND(  OR(  Q37="x",Q37="病"  ), OR(  R37 ="病"  ), $AP37 =""),"病(事)假",  IF(  AND(  OR(  Q37="x",Q37="補"  ), OR(  R37 ="補"  ), $AP37 =""),"補休",  IF(  AND(  OR(  Q37="x",Q37="喪"  ), OR(  R37 ="喪"  ), $AP37 =""),"喪假",  IF(  AND(  OR(  Q37="x",Q37="婚",Q37="產"  ), OR(  R37 ="婚",R37="產"  ), $AP37 =""),"婚(產)假",  IF(  AND(  OR(  Q37="x",Q37="公"  ), OR(  R37 ="公"  ), $AP37 =""),"公假",  IF(  AND(  OR(  Q37="x",Q37="補",Q37="婚",Q37="公",Q37="病",Q37="事",Q37="x榮18-22"  ),OR(R37=""), $AP37 =""  ),"18收",  IF(  AND(  OR(  Q37 ="榮14-18",Q37 ="榮10-18",Q37 ="榮06-18",Q37 ="病14-18"  ),OR(  R37 ="x",R37="補",R37="婚",R37="公",R37="病",R37="事",R37="x"  ), $AP37 =""),"18放早走",  IF(  AND(  OR(  Q37 =""),OR(  R37 ="x",R37="補",R37="婚",R37="公",R37="病",R37="事",R37="x榮*",R37="榮",R37="榮-22"  ), $AP37 =""),"18放",  IF(  AND(  OR(  Q37="當日退伍"  ),OR(  R37="退伍",R37="退", R37=""  ), $AP37 =""),"當日退伍",  IF(AND(  OR(Q37="退",Q37="退伍" ), OR(R37="退",R37="退伍" ), $AP37 =""),"退伍","全日勤"  )  )  )  )  )  )  )  )  )  )  ),"")</f>
        <v>全日勤</v>
      </c>
      <c r="R136" s="65" t="str">
        <f ca="1">IF(   (ROW(BD37)-1)&lt;=暫1!$B$2,           IF(  AND(  OR(  R37="x",R37="補"  ), OR(  S37 ="x",S37="補",S37="x榮18-22",S37="x公18-22",S37="x榮22-08"  ), $AP37 =""),"全日休",  IF(  AND(  OR(  R37="x",R37="病"  ), OR(  S37 ="病"  ), $AP37 =""),"病(事)假",  IF(  AND(  OR(  R37="x",R37="補"  ), OR(  S37 ="補"  ), $AP37 =""),"補休",  IF(  AND(  OR(  R37="x",R37="喪"  ), OR(  S37 ="喪"  ), $AP37 =""),"喪假",  IF(  AND(  OR(  R37="x",R37="婚",R37="產"  ), OR(  S37 ="婚",S37="產"  ), $AP37 =""),"婚(產)假",  IF(  AND(  OR(  R37="x",R37="公"  ), OR(  S37 ="公"  ), $AP37 =""),"公假",  IF(  AND(  OR(  R37="x",R37="補",R37="婚",R37="公",R37="病",R37="事",R37="x榮18-22"  ),OR(S37=""), $AP37 =""  ),"18收",  IF(  AND(  OR(  R37 ="榮14-18",R37 ="榮10-18",R37 ="榮06-18",R37 ="病14-18"  ),OR(  S37 ="x",S37="補",S37="婚",S37="公",S37="病",S37="事",S37="x"  ), $AP37 =""),"18放早走",  IF(  AND(  OR(  R37 =""),OR(  S37 ="x",S37="補",S37="婚",S37="公",S37="病",S37="事",S37="x榮*",S37="榮",S37="榮-22"  ), $AP37 =""),"18放",  IF(  AND(  OR(  R37="當日退伍"  ),OR(  S37="退伍",S37="退", S37=""  ), $AP37 =""),"當日退伍",  IF(AND(  OR(R37="退",R37="退伍" ), OR(S37="退",S37="退伍" ), $AP37 =""),"退伍","全日勤"  )  )  )  )  )  )  )  )  )  )  ),"")</f>
        <v>全日勤</v>
      </c>
      <c r="S136" s="65" t="str">
        <f ca="1">IF(   (ROW(BE37)-1)&lt;=暫1!$B$2,           IF(  AND(  OR(  S37="x",S37="補"  ), OR(  T37 ="x",T37="補",T37="x榮18-22",T37="x公18-22",T37="x榮22-08"  ), $AP37 =""),"全日休",  IF(  AND(  OR(  S37="x",S37="病"  ), OR(  T37 ="病"  ), $AP37 =""),"病(事)假",  IF(  AND(  OR(  S37="x",S37="補"  ), OR(  T37 ="補"  ), $AP37 =""),"補休",  IF(  AND(  OR(  S37="x",S37="喪"  ), OR(  T37 ="喪"  ), $AP37 =""),"喪假",  IF(  AND(  OR(  S37="x",S37="婚",S37="產"  ), OR(  T37 ="婚",T37="產"  ), $AP37 =""),"婚(產)假",  IF(  AND(  OR(  S37="x",S37="公"  ), OR(  T37 ="公"  ), $AP37 =""),"公假",  IF(  AND(  OR(  S37="x",S37="補",S37="婚",S37="公",S37="病",S37="事",S37="x榮18-22"  ),OR(T37=""), $AP37 =""  ),"18收",  IF(  AND(  OR(  S37 ="榮14-18",S37 ="榮10-18",S37 ="榮06-18",S37 ="病14-18"  ),OR(  T37 ="x",T37="補",T37="婚",T37="公",T37="病",T37="事",T37="x"  ), $AP37 =""),"18放早走",  IF(  AND(  OR(  S37 =""),OR(  T37 ="x",T37="補",T37="婚",T37="公",T37="病",T37="事",T37="x榮*",T37="榮",T37="榮-22"  ), $AP37 =""),"18放",  IF(  AND(  OR(  S37="當日退伍"  ),OR(  T37="退伍",T37="退", T37=""  ), $AP37 =""),"當日退伍",  IF(AND(  OR(S37="退",S37="退伍" ), OR(T37="退",T37="退伍" ), $AP37 =""),"退伍","全日勤"  )  )  )  )  )  )  )  )  )  )  ),"")</f>
        <v>全日勤</v>
      </c>
      <c r="T136" s="65" t="str">
        <f ca="1">IF(   (ROW(BF37)-1)&lt;=暫1!$B$2,           IF(  AND(  OR(  T37="x",T37="補"  ), OR(  U37 ="x",U37="補",U37="x榮18-22",U37="x公18-22",U37="x榮22-08"  ), $AP37 =""),"全日休",  IF(  AND(  OR(  T37="x",T37="病"  ), OR(  U37 ="病"  ), $AP37 =""),"病(事)假",  IF(  AND(  OR(  T37="x",T37="補"  ), OR(  U37 ="補"  ), $AP37 =""),"補休",  IF(  AND(  OR(  T37="x",T37="喪"  ), OR(  U37 ="喪"  ), $AP37 =""),"喪假",  IF(  AND(  OR(  T37="x",T37="婚",T37="產"  ), OR(  U37 ="婚",U37="產"  ), $AP37 =""),"婚(產)假",  IF(  AND(  OR(  T37="x",T37="公"  ), OR(  U37 ="公"  ), $AP37 =""),"公假",  IF(  AND(  OR(  T37="x",T37="補",T37="婚",T37="公",T37="病",T37="事",T37="x榮18-22"  ),OR(U37=""), $AP37 =""  ),"18收",  IF(  AND(  OR(  T37 ="榮14-18",T37 ="榮10-18",T37 ="榮06-18",T37 ="病14-18"  ),OR(  U37 ="x",U37="補",U37="婚",U37="公",U37="病",U37="事",U37="x"  ), $AP37 =""),"18放早走",  IF(  AND(  OR(  T37 =""),OR(  U37 ="x",U37="補",U37="婚",U37="公",U37="病",U37="事",U37="x榮*",U37="榮",U37="榮-22"  ), $AP37 =""),"18放",  IF(  AND(  OR(  T37="當日退伍"  ),OR(  U37="退伍",U37="退", U37=""  ), $AP37 =""),"當日退伍",  IF(AND(  OR(T37="退",T37="退伍" ), OR(U37="退",U37="退伍" ), $AP37 =""),"退伍","全日勤"  )  )  )  )  )  )  )  )  )  )  ),"")</f>
        <v>全日休</v>
      </c>
      <c r="U136" s="65" t="str">
        <f ca="1">IF(   (ROW(BG37)-1)&lt;=暫1!$B$2,           IF(  AND(  OR(  U37="x",U37="補"  ), OR(  V37 ="x",V37="補",V37="x榮18-22",V37="x公18-22",V37="x榮22-08"  ), $AP37 =""),"全日休",  IF(  AND(  OR(  U37="x",U37="病"  ), OR(  V37 ="病"  ), $AP37 =""),"病(事)假",  IF(  AND(  OR(  U37="x",U37="補"  ), OR(  V37 ="補"  ), $AP37 =""),"補休",  IF(  AND(  OR(  U37="x",U37="喪"  ), OR(  V37 ="喪"  ), $AP37 =""),"喪假",  IF(  AND(  OR(  U37="x",U37="婚",U37="產"  ), OR(  V37 ="婚",V37="產"  ), $AP37 =""),"婚(產)假",  IF(  AND(  OR(  U37="x",U37="公"  ), OR(  V37 ="公"  ), $AP37 =""),"公假",  IF(  AND(  OR(  U37="x",U37="補",U37="婚",U37="公",U37="病",U37="事",U37="x榮18-22"  ),OR(V37=""), $AP37 =""  ),"18收",  IF(  AND(  OR(  U37 ="榮14-18",U37 ="榮10-18",U37 ="榮06-18",U37 ="病14-18"  ),OR(  V37 ="x",V37="補",V37="婚",V37="公",V37="病",V37="事",V37="x"  ), $AP37 =""),"18放早走",  IF(  AND(  OR(  U37 =""),OR(  V37 ="x",V37="補",V37="婚",V37="公",V37="病",V37="事",V37="x榮*",V37="榮",V37="榮-22"  ), $AP37 =""),"18放",  IF(  AND(  OR(  U37="當日退伍"  ),OR(  V37="退伍",V37="退", V37=""  ), $AP37 =""),"當日退伍",  IF(AND(  OR(U37="退",U37="退伍" ), OR(V37="退",V37="退伍" ), $AP37 =""),"退伍","全日勤"  )  )  )  )  )  )  )  )  )  )  ),"")</f>
        <v>18收</v>
      </c>
      <c r="V136" s="65" t="str">
        <f ca="1">IF(   (ROW(BH37)-1)&lt;=暫1!$B$2,           IF(  AND(  OR(  V37="x",V37="補"  ), OR(  W37 ="x",W37="補",W37="x榮18-22",W37="x公18-22",W37="x榮22-08"  ), $AP37 =""),"全日休",  IF(  AND(  OR(  V37="x",V37="病"  ), OR(  W37 ="病"  ), $AP37 =""),"病(事)假",  IF(  AND(  OR(  V37="x",V37="補"  ), OR(  W37 ="補"  ), $AP37 =""),"補休",  IF(  AND(  OR(  V37="x",V37="喪"  ), OR(  W37 ="喪"  ), $AP37 =""),"喪假",  IF(  AND(  OR(  V37="x",V37="婚",V37="產"  ), OR(  W37 ="婚",W37="產"  ), $AP37 =""),"婚(產)假",  IF(  AND(  OR(  V37="x",V37="公"  ), OR(  W37 ="公"  ), $AP37 =""),"公假",  IF(  AND(  OR(  V37="x",V37="補",V37="婚",V37="公",V37="病",V37="事",V37="x榮18-22"  ),OR(W37=""), $AP37 =""  ),"18收",  IF(  AND(  OR(  V37 ="榮14-18",V37 ="榮10-18",V37 ="榮06-18",V37 ="病14-18"  ),OR(  W37 ="x",W37="補",W37="婚",W37="公",W37="病",W37="事",W37="x"  ), $AP37 =""),"18放早走",  IF(  AND(  OR(  V37 =""),OR(  W37 ="x",W37="補",W37="婚",W37="公",W37="病",W37="事",W37="x榮*",W37="榮",W37="榮-22"  ), $AP37 =""),"18放",  IF(  AND(  OR(  V37="當日退伍"  ),OR(  W37="退伍",W37="退", W37=""  ), $AP37 =""),"當日退伍",  IF(AND(  OR(V37="退",V37="退伍" ), OR(W37="退",W37="退伍" ), $AP37 =""),"退伍","全日勤"  )  )  )  )  )  )  )  )  )  )  ),"")</f>
        <v>全日勤</v>
      </c>
      <c r="W136" s="65" t="str">
        <f ca="1">IF(   (ROW(BI37)-1)&lt;=暫1!$B$2,           IF(  AND(  OR(  W37="x",W37="補"  ), OR(  X37 ="x",X37="補",X37="x榮18-22",X37="x公18-22",X37="x榮22-08"  ), $AP37 =""),"全日休",  IF(  AND(  OR(  W37="x",W37="病"  ), OR(  X37 ="病"  ), $AP37 =""),"病(事)假",  IF(  AND(  OR(  W37="x",W37="補"  ), OR(  X37 ="補"  ), $AP37 =""),"補休",  IF(  AND(  OR(  W37="x",W37="喪"  ), OR(  X37 ="喪"  ), $AP37 =""),"喪假",  IF(  AND(  OR(  W37="x",W37="婚",W37="產"  ), OR(  X37 ="婚",X37="產"  ), $AP37 =""),"婚(產)假",  IF(  AND(  OR(  W37="x",W37="公"  ), OR(  X37 ="公"  ), $AP37 =""),"公假",  IF(  AND(  OR(  W37="x",W37="補",W37="婚",W37="公",W37="病",W37="事",W37="x榮18-22"  ),OR(X37=""), $AP37 =""  ),"18收",  IF(  AND(  OR(  W37 ="榮14-18",W37 ="榮10-18",W37 ="榮06-18",W37 ="病14-18"  ),OR(  X37 ="x",X37="補",X37="婚",X37="公",X37="病",X37="事",X37="x"  ), $AP37 =""),"18放早走",  IF(  AND(  OR(  W37 =""),OR(  X37 ="x",X37="補",X37="婚",X37="公",X37="病",X37="事",X37="x榮*",X37="榮",X37="榮-22"  ), $AP37 =""),"18放",  IF(  AND(  OR(  W37="當日退伍"  ),OR(  X37="退伍",X37="退", X37=""  ), $AP37 =""),"當日退伍",  IF(AND(  OR(W37="退",W37="退伍" ), OR(X37="退",X37="退伍" ), $AP37 =""),"退伍","全日勤"  )  )  )  )  )  )  )  )  )  )  ),"")</f>
        <v>全日勤</v>
      </c>
      <c r="X136" s="65" t="str">
        <f ca="1">IF(   (ROW(BJ37)-1)&lt;=暫1!$B$2,           IF(  AND(  OR(  X37="x",X37="補"  ), OR(  Y37 ="x",Y37="補",Y37="x榮18-22",Y37="x公18-22",Y37="x榮22-08"  ), $AP37 =""),"全日休",  IF(  AND(  OR(  X37="x",X37="病"  ), OR(  Y37 ="病"  ), $AP37 =""),"病(事)假",  IF(  AND(  OR(  X37="x",X37="補"  ), OR(  Y37 ="補"  ), $AP37 =""),"補休",  IF(  AND(  OR(  X37="x",X37="喪"  ), OR(  Y37 ="喪"  ), $AP37 =""),"喪假",  IF(  AND(  OR(  X37="x",X37="婚",X37="產"  ), OR(  Y37 ="婚",Y37="產"  ), $AP37 =""),"婚(產)假",  IF(  AND(  OR(  X37="x",X37="公"  ), OR(  Y37 ="公"  ), $AP37 =""),"公假",  IF(  AND(  OR(  X37="x",X37="補",X37="婚",X37="公",X37="病",X37="事",X37="x榮18-22"  ),OR(Y37=""), $AP37 =""  ),"18收",  IF(  AND(  OR(  X37 ="榮14-18",X37 ="榮10-18",X37 ="榮06-18",X37 ="病14-18"  ),OR(  Y37 ="x",Y37="補",Y37="婚",Y37="公",Y37="病",Y37="事",Y37="x"  ), $AP37 =""),"18放早走",  IF(  AND(  OR(  X37 =""),OR(  Y37 ="x",Y37="補",Y37="婚",Y37="公",Y37="病",Y37="事",Y37="x榮*",Y37="榮",Y37="榮-22"  ), $AP37 =""),"18放",  IF(  AND(  OR(  X37="當日退伍"  ),OR(  Y37="退伍",Y37="退", Y37=""  ), $AP37 =""),"當日退伍",  IF(AND(  OR(X37="退",X37="退伍" ), OR(Y37="退",Y37="退伍" ), $AP37 =""),"退伍","全日勤"  )  )  )  )  )  )  )  )  )  )  ),"")</f>
        <v>全日勤</v>
      </c>
      <c r="Y136" s="65" t="str">
        <f ca="1">IF(   (ROW(BK37)-1)&lt;=暫1!$B$2,           IF(  AND(  OR(  Y37="x",Y37="補"  ), OR(  Z37 ="x",Z37="補",Z37="x榮18-22",Z37="x公18-22",Z37="x榮22-08"  ), $AP37 =""),"全日休",  IF(  AND(  OR(  Y37="x",Y37="病"  ), OR(  Z37 ="病"  ), $AP37 =""),"病(事)假",  IF(  AND(  OR(  Y37="x",Y37="補"  ), OR(  Z37 ="補"  ), $AP37 =""),"補休",  IF(  AND(  OR(  Y37="x",Y37="喪"  ), OR(  Z37 ="喪"  ), $AP37 =""),"喪假",  IF(  AND(  OR(  Y37="x",Y37="婚",Y37="產"  ), OR(  Z37 ="婚",Z37="產"  ), $AP37 =""),"婚(產)假",  IF(  AND(  OR(  Y37="x",Y37="公"  ), OR(  Z37 ="公"  ), $AP37 =""),"公假",  IF(  AND(  OR(  Y37="x",Y37="補",Y37="婚",Y37="公",Y37="病",Y37="事",Y37="x榮18-22"  ),OR(Z37=""), $AP37 =""  ),"18收",  IF(  AND(  OR(  Y37 ="榮14-18",Y37 ="榮10-18",Y37 ="榮06-18",Y37 ="病14-18"  ),OR(  Z37 ="x",Z37="補",Z37="婚",Z37="公",Z37="病",Z37="事",Z37="x"  ), $AP37 =""),"18放早走",  IF(  AND(  OR(  Y37 =""),OR(  Z37 ="x",Z37="補",Z37="婚",Z37="公",Z37="病",Z37="事",Z37="x榮*",Z37="榮",Z37="榮-22"  ), $AP37 =""),"18放",  IF(  AND(  OR(  Y37="當日退伍"  ),OR(  Z37="退伍",Z37="退", Z37=""  ), $AP37 =""),"當日退伍",  IF(AND(  OR(Y37="退",Y37="退伍" ), OR(Z37="退",Z37="退伍" ), $AP37 =""),"退伍","全日勤"  )  )  )  )  )  )  )  )  )  )  ),"")</f>
        <v>全日勤</v>
      </c>
      <c r="Z136" s="65" t="str">
        <f ca="1">IF(   (ROW(BL37)-1)&lt;=暫1!$B$2,           IF(  AND(  OR(  Z37="x",Z37="補"  ), OR(  AA37 ="x",AA37="補",AA37="x榮18-22",AA37="x公18-22",AA37="x榮22-08"  ), $AP37 =""),"全日休",  IF(  AND(  OR(  Z37="x",Z37="病"  ), OR(  AA37 ="病"  ), $AP37 =""),"病(事)假",  IF(  AND(  OR(  Z37="x",Z37="補"  ), OR(  AA37 ="補"  ), $AP37 =""),"補休",  IF(  AND(  OR(  Z37="x",Z37="喪"  ), OR(  AA37 ="喪"  ), $AP37 =""),"喪假",  IF(  AND(  OR(  Z37="x",Z37="婚",Z37="產"  ), OR(  AA37 ="婚",AA37="產"  ), $AP37 =""),"婚(產)假",  IF(  AND(  OR(  Z37="x",Z37="公"  ), OR(  AA37 ="公"  ), $AP37 =""),"公假",  IF(  AND(  OR(  Z37="x",Z37="補",Z37="婚",Z37="公",Z37="病",Z37="事",Z37="x榮18-22"  ),OR(AA37=""), $AP37 =""  ),"18收",  IF(  AND(  OR(  Z37 ="榮14-18",Z37 ="榮10-18",Z37 ="榮06-18",Z37 ="病14-18"  ),OR(  AA37 ="x",AA37="補",AA37="婚",AA37="公",AA37="病",AA37="事",AA37="x"  ), $AP37 =""),"18放早走",  IF(  AND(  OR(  Z37 =""),OR(  AA37 ="x",AA37="補",AA37="婚",AA37="公",AA37="病",AA37="事",AA37="x榮*",AA37="榮",AA37="榮-22"  ), $AP37 =""),"18放",  IF(  AND(  OR(  Z37="當日退伍"  ),OR(  AA37="退伍",AA37="退", AA37=""  ), $AP37 =""),"當日退伍",  IF(AND(  OR(Z37="退",Z37="退伍" ), OR(AA37="退",AA37="退伍" ), $AP37 =""),"退伍","全日勤"  )  )  )  )  )  )  )  )  )  )  ),"")</f>
        <v>全日勤</v>
      </c>
      <c r="AA136" s="65" t="str">
        <f ca="1">IF(   (ROW(BM37)-1)&lt;=暫1!$B$2,           IF(  AND(  OR(  AA37="x",AA37="補"  ), OR(  AB37 ="x",AB37="補",AB37="x榮18-22",AB37="x公18-22",AB37="x榮22-08"  ), $AP37 =""),"全日休",  IF(  AND(  OR(  AA37="x",AA37="病"  ), OR(  AB37 ="病"  ), $AP37 =""),"病(事)假",  IF(  AND(  OR(  AA37="x",AA37="補"  ), OR(  AB37 ="補"  ), $AP37 =""),"補休",  IF(  AND(  OR(  AA37="x",AA37="喪"  ), OR(  AB37 ="喪"  ), $AP37 =""),"喪假",  IF(  AND(  OR(  AA37="x",AA37="婚",AA37="產"  ), OR(  AB37 ="婚",AB37="產"  ), $AP37 =""),"婚(產)假",  IF(  AND(  OR(  AA37="x",AA37="公"  ), OR(  AB37 ="公"  ), $AP37 =""),"公假",  IF(  AND(  OR(  AA37="x",AA37="補",AA37="婚",AA37="公",AA37="病",AA37="事",AA37="x榮18-22"  ),OR(AB37=""), $AP37 =""  ),"18收",  IF(  AND(  OR(  AA37 ="榮14-18",AA37 ="榮10-18",AA37 ="榮06-18",AA37 ="病14-18"  ),OR(  AB37 ="x",AB37="補",AB37="婚",AB37="公",AB37="病",AB37="事",AB37="x"  ), $AP37 =""),"18放早走",  IF(  AND(  OR(  AA37 =""),OR(  AB37 ="x",AB37="補",AB37="婚",AB37="公",AB37="病",AB37="事",AB37="x榮*",AB37="榮",AB37="榮-22"  ), $AP37 =""),"18放",  IF(  AND(  OR(  AA37="當日退伍"  ),OR(  AB37="退伍",AB37="退", AB37=""  ), $AP37 =""),"當日退伍",  IF(AND(  OR(AA37="退",AA37="退伍" ), OR(AB37="退",AB37="退伍" ), $AP37 =""),"退伍","全日勤"  )  )  )  )  )  )  )  )  )  )  ),"")</f>
        <v>18放</v>
      </c>
      <c r="AB136" s="65" t="str">
        <f ca="1">IF(   (ROW(BN37)-1)&lt;=暫1!$B$2,           IF(  AND(  OR(  AB37="x",AB37="補"  ), OR(  AC37 ="x",AC37="補",AC37="x榮18-22",AC37="x公18-22",AC37="x榮22-08"  ), $AP37 =""),"全日休",  IF(  AND(  OR(  AB37="x",AB37="病"  ), OR(  AC37 ="病"  ), $AP37 =""),"病(事)假",  IF(  AND(  OR(  AB37="x",AB37="補"  ), OR(  AC37 ="補"  ), $AP37 =""),"補休",  IF(  AND(  OR(  AB37="x",AB37="喪"  ), OR(  AC37 ="喪"  ), $AP37 =""),"喪假",  IF(  AND(  OR(  AB37="x",AB37="婚",AB37="產"  ), OR(  AC37 ="婚",AC37="產"  ), $AP37 =""),"婚(產)假",  IF(  AND(  OR(  AB37="x",AB37="公"  ), OR(  AC37 ="公"  ), $AP37 =""),"公假",  IF(  AND(  OR(  AB37="x",AB37="補",AB37="婚",AB37="公",AB37="病",AB37="事",AB37="x榮18-22"  ),OR(AC37=""), $AP37 =""  ),"18收",  IF(  AND(  OR(  AB37 ="榮14-18",AB37 ="榮10-18",AB37 ="榮06-18",AB37 ="病14-18"  ),OR(  AC37 ="x",AC37="補",AC37="婚",AC37="公",AC37="病",AC37="事",AC37="x"  ), $AP37 =""),"18放早走",  IF(  AND(  OR(  AB37 =""),OR(  AC37 ="x",AC37="補",AC37="婚",AC37="公",AC37="病",AC37="事",AC37="x榮*",AC37="榮",AC37="榮-22"  ), $AP37 =""),"18放",  IF(  AND(  OR(  AB37="當日退伍"  ),OR(  AC37="退伍",AC37="退", AC37=""  ), $AP37 =""),"當日退伍",  IF(AND(  OR(AB37="退",AB37="退伍" ), OR(AC37="退",AC37="退伍" ), $AP37 =""),"退伍","全日勤"  )  )  )  )  )  )  )  )  )  )  ),"")</f>
        <v>全日休</v>
      </c>
      <c r="AC136" s="65" t="str">
        <f ca="1">IF(   (ROW(BO37)-1)&lt;=暫1!$B$2,           IF(  AND(  OR(  AC37="x",AC37="補"  ), OR(  AD37 ="x",AD37="補",AD37="x榮18-22",AD37="x公18-22",AD37="x榮22-08"  ), $AP37 =""),"全日休",  IF(  AND(  OR(  AC37="x",AC37="病"  ), OR(  AD37 ="病"  ), $AP37 =""),"病(事)假",  IF(  AND(  OR(  AC37="x",AC37="補"  ), OR(  AD37 ="補"  ), $AP37 =""),"補休",  IF(  AND(  OR(  AC37="x",AC37="喪"  ), OR(  AD37 ="喪"  ), $AP37 =""),"喪假",  IF(  AND(  OR(  AC37="x",AC37="婚",AC37="產"  ), OR(  AD37 ="婚",AD37="產"  ), $AP37 =""),"婚(產)假",  IF(  AND(  OR(  AC37="x",AC37="公"  ), OR(  AD37 ="公"  ), $AP37 =""),"公假",  IF(  AND(  OR(  AC37="x",AC37="補",AC37="婚",AC37="公",AC37="病",AC37="事",AC37="x榮18-22"  ),OR(AD37=""), $AP37 =""  ),"18收",  IF(  AND(  OR(  AC37 ="榮14-18",AC37 ="榮10-18",AC37 ="榮06-18",AC37 ="病14-18"  ),OR(  AD37 ="x",AD37="補",AD37="婚",AD37="公",AD37="病",AD37="事",AD37="x"  ), $AP37 =""),"18放早走",  IF(  AND(  OR(  AC37 =""),OR(  AD37 ="x",AD37="補",AD37="婚",AD37="公",AD37="病",AD37="事",AD37="x榮*",AD37="榮",AD37="榮-22"  ), $AP37 =""),"18放",  IF(  AND(  OR(  AC37="當日退伍"  ),OR(  AD37="退伍",AD37="退", AD37=""  ), $AP37 =""),"當日退伍",  IF(AND(  OR(AC37="退",AC37="退伍" ), OR(AD37="退",AD37="退伍" ), $AP37 =""),"退伍","全日勤"  )  )  )  )  )  )  )  )  )  )  ),"")</f>
        <v>全日休</v>
      </c>
      <c r="AD136" s="65" t="str">
        <f ca="1">IF(   (ROW(BP37)-1)&lt;=暫1!$B$2,           IF(  AND(  OR(  AD37="x",AD37="補"  ), OR(  AE37 ="x",AE37="補",AE37="x榮18-22",AE37="x公18-22",AE37="x榮22-08"  ), $AP37 =""),"全日休",  IF(  AND(  OR(  AD37="x",AD37="病"  ), OR(  AE37 ="病"  ), $AP37 =""),"病(事)假",  IF(  AND(  OR(  AD37="x",AD37="補"  ), OR(  AE37 ="補"  ), $AP37 =""),"補休",  IF(  AND(  OR(  AD37="x",AD37="喪"  ), OR(  AE37 ="喪"  ), $AP37 =""),"喪假",  IF(  AND(  OR(  AD37="x",AD37="婚",AD37="產"  ), OR(  AE37 ="婚",AE37="產"  ), $AP37 =""),"婚(產)假",  IF(  AND(  OR(  AD37="x",AD37="公"  ), OR(  AE37 ="公"  ), $AP37 =""),"公假",  IF(  AND(  OR(  AD37="x",AD37="補",AD37="婚",AD37="公",AD37="病",AD37="事",AD37="x榮18-22"  ),OR(AE37=""), $AP37 =""  ),"18收",  IF(  AND(  OR(  AD37 ="榮14-18",AD37 ="榮10-18",AD37 ="榮06-18",AD37 ="病14-18"  ),OR(  AE37 ="x",AE37="補",AE37="婚",AE37="公",AE37="病",AE37="事",AE37="x"  ), $AP37 =""),"18放早走",  IF(  AND(  OR(  AD37 =""),OR(  AE37 ="x",AE37="補",AE37="婚",AE37="公",AE37="病",AE37="事",AE37="x榮*",AE37="榮",AE37="榮-22"  ), $AP37 =""),"18放",  IF(  AND(  OR(  AD37="當日退伍"  ),OR(  AE37="退伍",AE37="退", AE37=""  ), $AP37 =""),"當日退伍",  IF(AND(  OR(AD37="退",AD37="退伍" ), OR(AE37="退",AE37="退伍" ), $AP37 =""),"退伍","全日勤"  )  )  )  )  )  )  )  )  )  )  ),"")</f>
        <v>18收</v>
      </c>
      <c r="AE136" s="65" t="str">
        <f ca="1">IF(   (ROW(BQ37)-1)&lt;=暫1!$B$2,           IF(  AND(  OR(  AE37="x",AE37="補"  ), OR(  AF37 ="x",AF37="補",AF37="x榮18-22",AF37="x公18-22",AF37="x榮22-08"  ), $AP37 =""),"全日休",  IF(  AND(  OR(  AE37="x",AE37="病"  ), OR(  AF37 ="病"  ), $AP37 =""),"病(事)假",  IF(  AND(  OR(  AE37="x",AE37="補"  ), OR(  AF37 ="補"  ), $AP37 =""),"補休",  IF(  AND(  OR(  AE37="x",AE37="喪"  ), OR(  AF37 ="喪"  ), $AP37 =""),"喪假",  IF(  AND(  OR(  AE37="x",AE37="婚",AE37="產"  ), OR(  AF37 ="婚",AF37="產"  ), $AP37 =""),"婚(產)假",  IF(  AND(  OR(  AE37="x",AE37="公"  ), OR(  AF37 ="公"  ), $AP37 =""),"公假",  IF(  AND(  OR(  AE37="x",AE37="補",AE37="婚",AE37="公",AE37="病",AE37="事",AE37="x榮18-22"  ),OR(AF37=""), $AP37 =""  ),"18收",  IF(  AND(  OR(  AE37 ="榮14-18",AE37 ="榮10-18",AE37 ="榮06-18",AE37 ="病14-18"  ),OR(  AF37 ="x",AF37="補",AF37="婚",AF37="公",AF37="病",AF37="事",AF37="x"  ), $AP37 =""),"18放早走",  IF(  AND(  OR(  AE37 =""),OR(  AF37 ="x",AF37="補",AF37="婚",AF37="公",AF37="病",AF37="事",AF37="x榮*",AF37="榮",AF37="榮-22"  ), $AP37 =""),"18放",  IF(  AND(  OR(  AE37="當日退伍"  ),OR(  AF37="退伍",AF37="退", AF37=""  ), $AP37 =""),"當日退伍",  IF(AND(  OR(AE37="退",AE37="退伍" ), OR(AF37="退",AF37="退伍" ), $AP37 =""),"退伍","全日勤"  )  )  )  )  )  )  )  )  )  )  ),"")</f>
        <v>全日勤</v>
      </c>
      <c r="AF136" s="65" t="str">
        <f ca="1">IF(   (ROW(BR37)-1)&lt;=暫1!$B$2,           IF(  AND(  OR(  AF37="x",AF37="補"  ), OR(  AG37 ="x",AG37="補",AG37="x榮18-22",AG37="x公18-22",AG37="x榮22-08"  ), $AP37 =""),"全日休",  IF(  AND(  OR(  AF37="x",AF37="病"  ), OR(  AG37 ="病"  ), $AP37 =""),"病(事)假",  IF(  AND(  OR(  AF37="x",AF37="補"  ), OR(  AG37 ="補"  ), $AP37 =""),"補休",  IF(  AND(  OR(  AF37="x",AF37="喪"  ), OR(  AG37 ="喪"  ), $AP37 =""),"喪假",  IF(  AND(  OR(  AF37="x",AF37="婚",AF37="產"  ), OR(  AG37 ="婚",AG37="產"  ), $AP37 =""),"婚(產)假",  IF(  AND(  OR(  AF37="x",AF37="公"  ), OR(  AG37 ="公"  ), $AP37 =""),"公假",  IF(  AND(  OR(  AF37="x",AF37="補",AF37="婚",AF37="公",AF37="病",AF37="事",AF37="x榮18-22"  ),OR(AG37=""), $AP37 =""  ),"18收",  IF(  AND(  OR(  AF37 ="榮14-18",AF37 ="榮10-18",AF37 ="榮06-18",AF37 ="病14-18"  ),OR(  AG37 ="x",AG37="補",AG37="婚",AG37="公",AG37="病",AG37="事",AG37="x"  ), $AP37 =""),"18放早走",  IF(  AND(  OR(  AF37 =""),OR(  AG37 ="x",AG37="補",AG37="婚",AG37="公",AG37="病",AG37="事",AG37="x榮*",AG37="榮",AG37="榮-22"  ), $AP37 =""),"18放",  IF(  AND(  OR(  AF37="當日退伍"  ),OR(  AG37="退伍",AG37="退", AG37=""  ), $AP37 =""),"當日退伍",  IF(AND(  OR(AF37="退",AF37="退伍" ), OR(AG37="退",AG37="退伍" ), $AP37 =""),"退伍","全日勤"  )  )  )  )  )  )  )  )  )  )  ),"")</f>
        <v>全日勤</v>
      </c>
      <c r="AG136" s="65" t="str">
        <f ca="1">IF(   (ROW(BS37)-1)&lt;=暫1!$B$2,           IF(  AND(  OR(  AG37="x",AG37="補"  ), OR(  AH37 ="x",AH37="補",AH37="x榮18-22",AH37="x公18-22",AH37="x榮22-08"  ), $AP37 =""),"全日休",  IF(  AND(  OR(  AG37="x",AG37="病"  ), OR(  AH37 ="病"  ), $AP37 =""),"病(事)假",  IF(  AND(  OR(  AG37="x",AG37="補"  ), OR(  AH37 ="補"  ), $AP37 =""),"補休",  IF(  AND(  OR(  AG37="x",AG37="喪"  ), OR(  AH37 ="喪"  ), $AP37 =""),"喪假",  IF(  AND(  OR(  AG37="x",AG37="婚",AG37="產"  ), OR(  AH37 ="婚",AH37="產"  ), $AP37 =""),"婚(產)假",  IF(  AND(  OR(  AG37="x",AG37="公"  ), OR(  AH37 ="公"  ), $AP37 =""),"公假",  IF(  AND(  OR(  AG37="x",AG37="補",AG37="婚",AG37="公",AG37="病",AG37="事",AG37="x榮18-22"  ),OR(AH37=""), $AP37 =""  ),"18收",  IF(  AND(  OR(  AG37 ="榮14-18",AG37 ="榮10-18",AG37 ="榮06-18",AG37 ="病14-18"  ),OR(  AH37 ="x",AH37="補",AH37="婚",AH37="公",AH37="病",AH37="事",AH37="x"  ), $AP37 =""),"18放早走",  IF(  AND(  OR(  AG37 =""),OR(  AH37 ="x",AH37="補",AH37="婚",AH37="公",AH37="病",AH37="事",AH37="x榮*",AH37="榮",AH37="榮-22"  ), $AP37 =""),"18放",  IF(  AND(  OR(  AG37="當日退伍"  ),OR(  AH37="退伍",AH37="退", AH37=""  ), $AP37 =""),"當日退伍",  IF(AND(  OR(AG37="退",AG37="退伍" ), OR(AH37="退",AH37="退伍" ), $AP37 =""),"退伍","全日勤"  )  )  )  )  )  )  )  )  )  )  ),"")</f>
        <v>全日勤</v>
      </c>
      <c r="AH136" s="65"/>
      <c r="AI136" s="65"/>
      <c r="AJ136" s="65"/>
      <c r="AO136" s="75"/>
      <c r="AP136" s="62"/>
      <c r="AU136" s="62"/>
      <c r="AY136" s="62"/>
      <c r="AZ136" s="62"/>
      <c r="BA136" s="62"/>
    </row>
    <row r="137" spans="1:53" ht="25.5" customHeight="1">
      <c r="A137" s="65">
        <f t="shared" si="14"/>
        <v>37</v>
      </c>
      <c r="B137" s="65" t="str">
        <f t="shared" si="15"/>
        <v>李冠億</v>
      </c>
      <c r="C137" s="65" t="str">
        <f ca="1">IF(   (ROW(AO38)-1)&lt;=暫1!$B$2,           IF(  AND(  OR(  C38="x",C38="補"  ), OR(  D38 ="x",D38="補",D38="x榮18-22",D38="x公18-22",D38="x榮22-08"  ), $AP38 =""),"全日休",  IF(  AND(  OR(  C38="x",C38="病"  ), OR(  D38 ="病"  ), $AP38 =""),"病(事)假",  IF(  AND(  OR(  C38="x",C38="補"  ), OR(  D38 ="補"  ), $AP38 =""),"補休",  IF(  AND(  OR(  C38="x",C38="喪"  ), OR(  D38 ="喪"  ), $AP38 =""),"喪假",  IF(  AND(  OR(  C38="x",C38="婚",C38="產"  ), OR(  D38 ="婚",D38="產"  ), $AP38 =""),"婚(產)假",  IF(  AND(  OR(  C38="x",C38="公"  ), OR(  D38 ="公"  ), $AP38 =""),"公假",  IF(  AND(  OR(  C38="x",C38="補",C38="婚",C38="公",C38="病",C38="事",C38="x榮18-22"  ),OR(D38=""), $AP38 =""  ),"18收",  IF(  AND(  OR(  C38 ="榮14-18",C38 ="榮10-18",C38 ="榮06-18",C38 ="病14-18"  ),OR(  D38 ="x",D38="補",D38="婚",D38="公",D38="病",D38="事",D38="x"  ), $AP38 =""),"18放早走",  IF(  AND(  OR(  C38 =""),OR(  D38 ="x",D38="補",D38="婚",D38="公",D38="病",D38="事",D38="x榮*",D38="榮",D38="榮-22"  ), $AP38 =""),"18放",  IF(  AND(  OR(  C38="當日退伍"  ),OR(  D38="退伍",D38="退", D38=""  ), $AP38 =""),"當日退伍",  IF(AND(  OR(C38="退",C38="退伍" ), OR(D38="退",D38="退伍" ), $AP38 =""),"退伍","全日勤"  )  )  )  )  )  )  )  )  )  )  ),"")</f>
        <v>全日勤</v>
      </c>
      <c r="D137" s="65" t="str">
        <f ca="1">IF(   (ROW(AP38)-1)&lt;=暫1!$B$2,           IF(  AND(  OR(  D38="x",D38="補"  ), OR(  E38 ="x",E38="補",E38="x榮18-22",E38="x公18-22",E38="x榮22-08"  ), $AP38 =""),"全日休",  IF(  AND(  OR(  D38="x",D38="病"  ), OR(  E38 ="病"  ), $AP38 =""),"病(事)假",  IF(  AND(  OR(  D38="x",D38="補"  ), OR(  E38 ="補"  ), $AP38 =""),"補休",  IF(  AND(  OR(  D38="x",D38="喪"  ), OR(  E38 ="喪"  ), $AP38 =""),"喪假",  IF(  AND(  OR(  D38="x",D38="婚",D38="產"  ), OR(  E38 ="婚",E38="產"  ), $AP38 =""),"婚(產)假",  IF(  AND(  OR(  D38="x",D38="公"  ), OR(  E38 ="公"  ), $AP38 =""),"公假",  IF(  AND(  OR(  D38="x",D38="補",D38="婚",D38="公",D38="病",D38="事",D38="x榮18-22"  ),OR(E38=""), $AP38 =""  ),"18收",  IF(  AND(  OR(  D38 ="榮14-18",D38 ="榮10-18",D38 ="榮06-18",D38 ="病14-18"  ),OR(  E38 ="x",E38="補",E38="婚",E38="公",E38="病",E38="事",E38="x"  ), $AP38 =""),"18放早走",  IF(  AND(  OR(  D38 =""),OR(  E38 ="x",E38="補",E38="婚",E38="公",E38="病",E38="事",E38="x榮*",E38="榮",E38="榮-22"  ), $AP38 =""),"18放",  IF(  AND(  OR(  D38="當日退伍"  ),OR(  E38="退伍",E38="退", E38=""  ), $AP38 =""),"當日退伍",  IF(AND(  OR(D38="退",D38="退伍" ), OR(E38="退",E38="退伍" ), $AP38 =""),"退伍","全日勤"  )  )  )  )  )  )  )  )  )  )  ),"")</f>
        <v>全日勤</v>
      </c>
      <c r="E137" s="65" t="str">
        <f ca="1">IF(   (ROW(AQ38)-1)&lt;=暫1!$B$2,           IF(  AND(  OR(  E38="x",E38="補"  ), OR(  F38 ="x",F38="補",F38="x榮18-22",F38="x公18-22",F38="x榮22-08"  ), $AP38 =""),"全日休",  IF(  AND(  OR(  E38="x",E38="病"  ), OR(  F38 ="病"  ), $AP38 =""),"病(事)假",  IF(  AND(  OR(  E38="x",E38="補"  ), OR(  F38 ="補"  ), $AP38 =""),"補休",  IF(  AND(  OR(  E38="x",E38="喪"  ), OR(  F38 ="喪"  ), $AP38 =""),"喪假",  IF(  AND(  OR(  E38="x",E38="婚",E38="產"  ), OR(  F38 ="婚",F38="產"  ), $AP38 =""),"婚(產)假",  IF(  AND(  OR(  E38="x",E38="公"  ), OR(  F38 ="公"  ), $AP38 =""),"公假",  IF(  AND(  OR(  E38="x",E38="補",E38="婚",E38="公",E38="病",E38="事",E38="x榮18-22"  ),OR(F38=""), $AP38 =""  ),"18收",  IF(  AND(  OR(  E38 ="榮14-18",E38 ="榮10-18",E38 ="榮06-18",E38 ="病14-18"  ),OR(  F38 ="x",F38="補",F38="婚",F38="公",F38="病",F38="事",F38="x"  ), $AP38 =""),"18放早走",  IF(  AND(  OR(  E38 =""),OR(  F38 ="x",F38="補",F38="婚",F38="公",F38="病",F38="事",F38="x榮*",F38="榮",F38="榮-22"  ), $AP38 =""),"18放",  IF(  AND(  OR(  E38="當日退伍"  ),OR(  F38="退伍",F38="退", F38=""  ), $AP38 =""),"當日退伍",  IF(AND(  OR(E38="退",E38="退伍" ), OR(F38="退",F38="退伍" ), $AP38 =""),"退伍","全日勤"  )  )  )  )  )  )  )  )  )  )  ),"")</f>
        <v>全日勤</v>
      </c>
      <c r="F137" s="65" t="str">
        <f ca="1">IF(   (ROW(AR38)-1)&lt;=暫1!$B$2,           IF(  AND(  OR(  F38="x",F38="補"  ), OR(  G38 ="x",G38="補",G38="x榮18-22",G38="x公18-22",G38="x榮22-08"  ), $AP38 =""),"全日休",  IF(  AND(  OR(  F38="x",F38="病"  ), OR(  G38 ="病"  ), $AP38 =""),"病(事)假",  IF(  AND(  OR(  F38="x",F38="補"  ), OR(  G38 ="補"  ), $AP38 =""),"補休",  IF(  AND(  OR(  F38="x",F38="喪"  ), OR(  G38 ="喪"  ), $AP38 =""),"喪假",  IF(  AND(  OR(  F38="x",F38="婚",F38="產"  ), OR(  G38 ="婚",G38="產"  ), $AP38 =""),"婚(產)假",  IF(  AND(  OR(  F38="x",F38="公"  ), OR(  G38 ="公"  ), $AP38 =""),"公假",  IF(  AND(  OR(  F38="x",F38="補",F38="婚",F38="公",F38="病",F38="事",F38="x榮18-22"  ),OR(G38=""), $AP38 =""  ),"18收",  IF(  AND(  OR(  F38 ="榮14-18",F38 ="榮10-18",F38 ="榮06-18",F38 ="病14-18"  ),OR(  G38 ="x",G38="補",G38="婚",G38="公",G38="病",G38="事",G38="x"  ), $AP38 =""),"18放早走",  IF(  AND(  OR(  F38 =""),OR(  G38 ="x",G38="補",G38="婚",G38="公",G38="病",G38="事",G38="x榮*",G38="榮",G38="榮-22"  ), $AP38 =""),"18放",  IF(  AND(  OR(  F38="當日退伍"  ),OR(  G38="退伍",G38="退", G38=""  ), $AP38 =""),"當日退伍",  IF(AND(  OR(F38="退",F38="退伍" ), OR(G38="退",G38="退伍" ), $AP38 =""),"退伍","全日勤"  )  )  )  )  )  )  )  )  )  )  ),"")</f>
        <v>全日勤</v>
      </c>
      <c r="G137" s="65" t="str">
        <f ca="1">IF(   (ROW(AS38)-1)&lt;=暫1!$B$2,           IF(  AND(  OR(  G38="x",G38="補"  ), OR(  H38 ="x",H38="補",H38="x榮18-22",H38="x公18-22",H38="x榮22-08"  ), $AP38 =""),"全日休",  IF(  AND(  OR(  G38="x",G38="病"  ), OR(  H38 ="病"  ), $AP38 =""),"病(事)假",  IF(  AND(  OR(  G38="x",G38="補"  ), OR(  H38 ="補"  ), $AP38 =""),"補休",  IF(  AND(  OR(  G38="x",G38="喪"  ), OR(  H38 ="喪"  ), $AP38 =""),"喪假",  IF(  AND(  OR(  G38="x",G38="婚",G38="產"  ), OR(  H38 ="婚",H38="產"  ), $AP38 =""),"婚(產)假",  IF(  AND(  OR(  G38="x",G38="公"  ), OR(  H38 ="公"  ), $AP38 =""),"公假",  IF(  AND(  OR(  G38="x",G38="補",G38="婚",G38="公",G38="病",G38="事",G38="x榮18-22"  ),OR(H38=""), $AP38 =""  ),"18收",  IF(  AND(  OR(  G38 ="榮14-18",G38 ="榮10-18",G38 ="榮06-18",G38 ="病14-18"  ),OR(  H38 ="x",H38="補",H38="婚",H38="公",H38="病",H38="事",H38="x"  ), $AP38 =""),"18放早走",  IF(  AND(  OR(  G38 =""),OR(  H38 ="x",H38="補",H38="婚",H38="公",H38="病",H38="事",H38="x榮*",H38="榮",H38="榮-22"  ), $AP38 =""),"18放",  IF(  AND(  OR(  G38="當日退伍"  ),OR(  H38="退伍",H38="退", H38=""  ), $AP38 =""),"當日退伍",  IF(AND(  OR(G38="退",G38="退伍" ), OR(H38="退",H38="退伍" ), $AP38 =""),"退伍","全日勤"  )  )  )  )  )  )  )  )  )  )  ),"")</f>
        <v>18放</v>
      </c>
      <c r="H137" s="65" t="str">
        <f ca="1">IF(   (ROW(AT38)-1)&lt;=暫1!$B$2,           IF(  AND(  OR(  H38="x",H38="補"  ), OR(  I38 ="x",I38="補",I38="x榮18-22",I38="x公18-22",I38="x榮22-08"  ), $AP38 =""),"全日休",  IF(  AND(  OR(  H38="x",H38="病"  ), OR(  I38 ="病"  ), $AP38 =""),"病(事)假",  IF(  AND(  OR(  H38="x",H38="補"  ), OR(  I38 ="補"  ), $AP38 =""),"補休",  IF(  AND(  OR(  H38="x",H38="喪"  ), OR(  I38 ="喪"  ), $AP38 =""),"喪假",  IF(  AND(  OR(  H38="x",H38="婚",H38="產"  ), OR(  I38 ="婚",I38="產"  ), $AP38 =""),"婚(產)假",  IF(  AND(  OR(  H38="x",H38="公"  ), OR(  I38 ="公"  ), $AP38 =""),"公假",  IF(  AND(  OR(  H38="x",H38="補",H38="婚",H38="公",H38="病",H38="事",H38="x榮18-22"  ),OR(I38=""), $AP38 =""  ),"18收",  IF(  AND(  OR(  H38 ="榮14-18",H38 ="榮10-18",H38 ="榮06-18",H38 ="病14-18"  ),OR(  I38 ="x",I38="補",I38="婚",I38="公",I38="病",I38="事",I38="x"  ), $AP38 =""),"18放早走",  IF(  AND(  OR(  H38 =""),OR(  I38 ="x",I38="補",I38="婚",I38="公",I38="病",I38="事",I38="x榮*",I38="榮",I38="榮-22"  ), $AP38 =""),"18放",  IF(  AND(  OR(  H38="當日退伍"  ),OR(  I38="退伍",I38="退", I38=""  ), $AP38 =""),"當日退伍",  IF(AND(  OR(H38="退",H38="退伍" ), OR(I38="退",I38="退伍" ), $AP38 =""),"退伍","全日勤"  )  )  )  )  )  )  )  )  )  )  ),"")</f>
        <v>全日休</v>
      </c>
      <c r="I137" s="65" t="str">
        <f ca="1">IF(   (ROW(AU38)-1)&lt;=暫1!$B$2,           IF(  AND(  OR(  I38="x",I38="補"  ), OR(  J38 ="x",J38="補",J38="x榮18-22",J38="x公18-22",J38="x榮22-08"  ), $AP38 =""),"全日休",  IF(  AND(  OR(  I38="x",I38="病"  ), OR(  J38 ="病"  ), $AP38 =""),"病(事)假",  IF(  AND(  OR(  I38="x",I38="補"  ), OR(  J38 ="補"  ), $AP38 =""),"補休",  IF(  AND(  OR(  I38="x",I38="喪"  ), OR(  J38 ="喪"  ), $AP38 =""),"喪假",  IF(  AND(  OR(  I38="x",I38="婚",I38="產"  ), OR(  J38 ="婚",J38="產"  ), $AP38 =""),"婚(產)假",  IF(  AND(  OR(  I38="x",I38="公"  ), OR(  J38 ="公"  ), $AP38 =""),"公假",  IF(  AND(  OR(  I38="x",I38="補",I38="婚",I38="公",I38="病",I38="事",I38="x榮18-22"  ),OR(J38=""), $AP38 =""  ),"18收",  IF(  AND(  OR(  I38 ="榮14-18",I38 ="榮10-18",I38 ="榮06-18",I38 ="病14-18"  ),OR(  J38 ="x",J38="補",J38="婚",J38="公",J38="病",J38="事",J38="x"  ), $AP38 =""),"18放早走",  IF(  AND(  OR(  I38 =""),OR(  J38 ="x",J38="補",J38="婚",J38="公",J38="病",J38="事",J38="x榮*",J38="榮",J38="榮-22"  ), $AP38 =""),"18放",  IF(  AND(  OR(  I38="當日退伍"  ),OR(  J38="退伍",J38="退", J38=""  ), $AP38 =""),"當日退伍",  IF(AND(  OR(I38="退",I38="退伍" ), OR(J38="退",J38="退伍" ), $AP38 =""),"退伍","全日勤"  )  )  )  )  )  )  )  )  )  )  ),"")</f>
        <v>18收</v>
      </c>
      <c r="J137" s="65" t="str">
        <f ca="1">IF(   (ROW(AV38)-1)&lt;=暫1!$B$2,           IF(  AND(  OR(  J38="x",J38="補"  ), OR(  K38 ="x",K38="補",K38="x榮18-22",K38="x公18-22",K38="x榮22-08"  ), $AP38 =""),"全日休",  IF(  AND(  OR(  J38="x",J38="病"  ), OR(  K38 ="病"  ), $AP38 =""),"病(事)假",  IF(  AND(  OR(  J38="x",J38="補"  ), OR(  K38 ="補"  ), $AP38 =""),"補休",  IF(  AND(  OR(  J38="x",J38="喪"  ), OR(  K38 ="喪"  ), $AP38 =""),"喪假",  IF(  AND(  OR(  J38="x",J38="婚",J38="產"  ), OR(  K38 ="婚",K38="產"  ), $AP38 =""),"婚(產)假",  IF(  AND(  OR(  J38="x",J38="公"  ), OR(  K38 ="公"  ), $AP38 =""),"公假",  IF(  AND(  OR(  J38="x",J38="補",J38="婚",J38="公",J38="病",J38="事",J38="x榮18-22"  ),OR(K38=""), $AP38 =""  ),"18收",  IF(  AND(  OR(  J38 ="榮14-18",J38 ="榮10-18",J38 ="榮06-18",J38 ="病14-18"  ),OR(  K38 ="x",K38="補",K38="婚",K38="公",K38="病",K38="事",K38="x"  ), $AP38 =""),"18放早走",  IF(  AND(  OR(  J38 =""),OR(  K38 ="x",K38="補",K38="婚",K38="公",K38="病",K38="事",K38="x榮*",K38="榮",K38="榮-22"  ), $AP38 =""),"18放",  IF(  AND(  OR(  J38="當日退伍"  ),OR(  K38="退伍",K38="退", K38=""  ), $AP38 =""),"當日退伍",  IF(AND(  OR(J38="退",J38="退伍" ), OR(K38="退",K38="退伍" ), $AP38 =""),"退伍","全日勤"  )  )  )  )  )  )  )  )  )  )  ),"")</f>
        <v>全日勤</v>
      </c>
      <c r="K137" s="65" t="str">
        <f ca="1">IF(   (ROW(AW38)-1)&lt;=暫1!$B$2,           IF(  AND(  OR(  K38="x",K38="補"  ), OR(  L38 ="x",L38="補",L38="x榮18-22",L38="x公18-22",L38="x榮22-08"  ), $AP38 =""),"全日休",  IF(  AND(  OR(  K38="x",K38="病"  ), OR(  L38 ="病"  ), $AP38 =""),"病(事)假",  IF(  AND(  OR(  K38="x",K38="補"  ), OR(  L38 ="補"  ), $AP38 =""),"補休",  IF(  AND(  OR(  K38="x",K38="喪"  ), OR(  L38 ="喪"  ), $AP38 =""),"喪假",  IF(  AND(  OR(  K38="x",K38="婚",K38="產"  ), OR(  L38 ="婚",L38="產"  ), $AP38 =""),"婚(產)假",  IF(  AND(  OR(  K38="x",K38="公"  ), OR(  L38 ="公"  ), $AP38 =""),"公假",  IF(  AND(  OR(  K38="x",K38="補",K38="婚",K38="公",K38="病",K38="事",K38="x榮18-22"  ),OR(L38=""), $AP38 =""  ),"18收",  IF(  AND(  OR(  K38 ="榮14-18",K38 ="榮10-18",K38 ="榮06-18",K38 ="病14-18"  ),OR(  L38 ="x",L38="補",L38="婚",L38="公",L38="病",L38="事",L38="x"  ), $AP38 =""),"18放早走",  IF(  AND(  OR(  K38 =""),OR(  L38 ="x",L38="補",L38="婚",L38="公",L38="病",L38="事",L38="x榮*",L38="榮",L38="榮-22"  ), $AP38 =""),"18放",  IF(  AND(  OR(  K38="當日退伍"  ),OR(  L38="退伍",L38="退", L38=""  ), $AP38 =""),"當日退伍",  IF(AND(  OR(K38="退",K38="退伍" ), OR(L38="退",L38="退伍" ), $AP38 =""),"退伍","全日勤"  )  )  )  )  )  )  )  )  )  )  ),"")</f>
        <v>全日勤</v>
      </c>
      <c r="L137" s="65" t="str">
        <f ca="1">IF(   (ROW(AX38)-1)&lt;=暫1!$B$2,           IF(  AND(  OR(  L38="x",L38="補"  ), OR(  M38 ="x",M38="補",M38="x榮18-22",M38="x公18-22",M38="x榮22-08"  ), $AP38 =""),"全日休",  IF(  AND(  OR(  L38="x",L38="病"  ), OR(  M38 ="病"  ), $AP38 =""),"病(事)假",  IF(  AND(  OR(  L38="x",L38="補"  ), OR(  M38 ="補"  ), $AP38 =""),"補休",  IF(  AND(  OR(  L38="x",L38="喪"  ), OR(  M38 ="喪"  ), $AP38 =""),"喪假",  IF(  AND(  OR(  L38="x",L38="婚",L38="產"  ), OR(  M38 ="婚",M38="產"  ), $AP38 =""),"婚(產)假",  IF(  AND(  OR(  L38="x",L38="公"  ), OR(  M38 ="公"  ), $AP38 =""),"公假",  IF(  AND(  OR(  L38="x",L38="補",L38="婚",L38="公",L38="病",L38="事",L38="x榮18-22"  ),OR(M38=""), $AP38 =""  ),"18收",  IF(  AND(  OR(  L38 ="榮14-18",L38 ="榮10-18",L38 ="榮06-18",L38 ="病14-18"  ),OR(  M38 ="x",M38="補",M38="婚",M38="公",M38="病",M38="事",M38="x"  ), $AP38 =""),"18放早走",  IF(  AND(  OR(  L38 =""),OR(  M38 ="x",M38="補",M38="婚",M38="公",M38="病",M38="事",M38="x榮*",M38="榮",M38="榮-22"  ), $AP38 =""),"18放",  IF(  AND(  OR(  L38="當日退伍"  ),OR(  M38="退伍",M38="退", M38=""  ), $AP38 =""),"當日退伍",  IF(AND(  OR(L38="退",L38="退伍" ), OR(M38="退",M38="退伍" ), $AP38 =""),"退伍","全日勤"  )  )  )  )  )  )  )  )  )  )  ),"")</f>
        <v>全日勤</v>
      </c>
      <c r="M137" s="65" t="str">
        <f ca="1">IF(   (ROW(AY38)-1)&lt;=暫1!$B$2,           IF(  AND(  OR(  M38="x",M38="補"  ), OR(  N38 ="x",N38="補",N38="x榮18-22",N38="x公18-22",N38="x榮22-08"  ), $AP38 =""),"全日休",  IF(  AND(  OR(  M38="x",M38="病"  ), OR(  N38 ="病"  ), $AP38 =""),"病(事)假",  IF(  AND(  OR(  M38="x",M38="補"  ), OR(  N38 ="補"  ), $AP38 =""),"補休",  IF(  AND(  OR(  M38="x",M38="喪"  ), OR(  N38 ="喪"  ), $AP38 =""),"喪假",  IF(  AND(  OR(  M38="x",M38="婚",M38="產"  ), OR(  N38 ="婚",N38="產"  ), $AP38 =""),"婚(產)假",  IF(  AND(  OR(  M38="x",M38="公"  ), OR(  N38 ="公"  ), $AP38 =""),"公假",  IF(  AND(  OR(  M38="x",M38="補",M38="婚",M38="公",M38="病",M38="事",M38="x榮18-22"  ),OR(N38=""), $AP38 =""  ),"18收",  IF(  AND(  OR(  M38 ="榮14-18",M38 ="榮10-18",M38 ="榮06-18",M38 ="病14-18"  ),OR(  N38 ="x",N38="補",N38="婚",N38="公",N38="病",N38="事",N38="x"  ), $AP38 =""),"18放早走",  IF(  AND(  OR(  M38 =""),OR(  N38 ="x",N38="補",N38="婚",N38="公",N38="病",N38="事",N38="x榮*",N38="榮",N38="榮-22"  ), $AP38 =""),"18放",  IF(  AND(  OR(  M38="當日退伍"  ),OR(  N38="退伍",N38="退", N38=""  ), $AP38 =""),"當日退伍",  IF(AND(  OR(M38="退",M38="退伍" ), OR(N38="退",N38="退伍" ), $AP38 =""),"退伍","全日勤"  )  )  )  )  )  )  )  )  )  )  ),"")</f>
        <v>18放</v>
      </c>
      <c r="N137" s="65" t="str">
        <f ca="1">IF(   (ROW(AZ38)-1)&lt;=暫1!$B$2,           IF(  AND(  OR(  N38="x",N38="補"  ), OR(  O38 ="x",O38="補",O38="x榮18-22",O38="x公18-22",O38="x榮22-08"  ), $AP38 =""),"全日休",  IF(  AND(  OR(  N38="x",N38="病"  ), OR(  O38 ="病"  ), $AP38 =""),"病(事)假",  IF(  AND(  OR(  N38="x",N38="補"  ), OR(  O38 ="補"  ), $AP38 =""),"補休",  IF(  AND(  OR(  N38="x",N38="喪"  ), OR(  O38 ="喪"  ), $AP38 =""),"喪假",  IF(  AND(  OR(  N38="x",N38="婚",N38="產"  ), OR(  O38 ="婚",O38="產"  ), $AP38 =""),"婚(產)假",  IF(  AND(  OR(  N38="x",N38="公"  ), OR(  O38 ="公"  ), $AP38 =""),"公假",  IF(  AND(  OR(  N38="x",N38="補",N38="婚",N38="公",N38="病",N38="事",N38="x榮18-22"  ),OR(O38=""), $AP38 =""  ),"18收",  IF(  AND(  OR(  N38 ="榮14-18",N38 ="榮10-18",N38 ="榮06-18",N38 ="病14-18"  ),OR(  O38 ="x",O38="補",O38="婚",O38="公",O38="病",O38="事",O38="x"  ), $AP38 =""),"18放早走",  IF(  AND(  OR(  N38 =""),OR(  O38 ="x",O38="補",O38="婚",O38="公",O38="病",O38="事",O38="x榮*",O38="榮",O38="榮-22"  ), $AP38 =""),"18放",  IF(  AND(  OR(  N38="當日退伍"  ),OR(  O38="退伍",O38="退", O38=""  ), $AP38 =""),"當日退伍",  IF(AND(  OR(N38="退",N38="退伍" ), OR(O38="退",O38="退伍" ), $AP38 =""),"退伍","全日勤"  )  )  )  )  )  )  )  )  )  )  ),"")</f>
        <v>全日休</v>
      </c>
      <c r="O137" s="65" t="str">
        <f ca="1">IF(   (ROW(BA38)-1)&lt;=暫1!$B$2,           IF(  AND(  OR(  O38="x",O38="補"  ), OR(  P38 ="x",P38="補",P38="x榮18-22",P38="x公18-22",P38="x榮22-08"  ), $AP38 =""),"全日休",  IF(  AND(  OR(  O38="x",O38="病"  ), OR(  P38 ="病"  ), $AP38 =""),"病(事)假",  IF(  AND(  OR(  O38="x",O38="補"  ), OR(  P38 ="補"  ), $AP38 =""),"補休",  IF(  AND(  OR(  O38="x",O38="喪"  ), OR(  P38 ="喪"  ), $AP38 =""),"喪假",  IF(  AND(  OR(  O38="x",O38="婚",O38="產"  ), OR(  P38 ="婚",P38="產"  ), $AP38 =""),"婚(產)假",  IF(  AND(  OR(  O38="x",O38="公"  ), OR(  P38 ="公"  ), $AP38 =""),"公假",  IF(  AND(  OR(  O38="x",O38="補",O38="婚",O38="公",O38="病",O38="事",O38="x榮18-22"  ),OR(P38=""), $AP38 =""  ),"18收",  IF(  AND(  OR(  O38 ="榮14-18",O38 ="榮10-18",O38 ="榮06-18",O38 ="病14-18"  ),OR(  P38 ="x",P38="補",P38="婚",P38="公",P38="病",P38="事",P38="x"  ), $AP38 =""),"18放早走",  IF(  AND(  OR(  O38 =""),OR(  P38 ="x",P38="補",P38="婚",P38="公",P38="病",P38="事",P38="x榮*",P38="榮",P38="榮-22"  ), $AP38 =""),"18放",  IF(  AND(  OR(  O38="當日退伍"  ),OR(  P38="退伍",P38="退", P38=""  ), $AP38 =""),"當日退伍",  IF(AND(  OR(O38="退",O38="退伍" ), OR(P38="退",P38="退伍" ), $AP38 =""),"退伍","全日勤"  )  )  )  )  )  )  )  )  )  )  ),"")</f>
        <v>18收</v>
      </c>
      <c r="P137" s="65" t="str">
        <f ca="1">IF(   (ROW(BB38)-1)&lt;=暫1!$B$2,           IF(  AND(  OR(  P38="x",P38="補"  ), OR(  Q38 ="x",Q38="補",Q38="x榮18-22",Q38="x公18-22",Q38="x榮22-08"  ), $AP38 =""),"全日休",  IF(  AND(  OR(  P38="x",P38="病"  ), OR(  Q38 ="病"  ), $AP38 =""),"病(事)假",  IF(  AND(  OR(  P38="x",P38="補"  ), OR(  Q38 ="補"  ), $AP38 =""),"補休",  IF(  AND(  OR(  P38="x",P38="喪"  ), OR(  Q38 ="喪"  ), $AP38 =""),"喪假",  IF(  AND(  OR(  P38="x",P38="婚",P38="產"  ), OR(  Q38 ="婚",Q38="產"  ), $AP38 =""),"婚(產)假",  IF(  AND(  OR(  P38="x",P38="公"  ), OR(  Q38 ="公"  ), $AP38 =""),"公假",  IF(  AND(  OR(  P38="x",P38="補",P38="婚",P38="公",P38="病",P38="事",P38="x榮18-22"  ),OR(Q38=""), $AP38 =""  ),"18收",  IF(  AND(  OR(  P38 ="榮14-18",P38 ="榮10-18",P38 ="榮06-18",P38 ="病14-18"  ),OR(  Q38 ="x",Q38="補",Q38="婚",Q38="公",Q38="病",Q38="事",Q38="x"  ), $AP38 =""),"18放早走",  IF(  AND(  OR(  P38 =""),OR(  Q38 ="x",Q38="補",Q38="婚",Q38="公",Q38="病",Q38="事",Q38="x榮*",Q38="榮",Q38="榮-22"  ), $AP38 =""),"18放",  IF(  AND(  OR(  P38="當日退伍"  ),OR(  Q38="退伍",Q38="退", Q38=""  ), $AP38 =""),"當日退伍",  IF(AND(  OR(P38="退",P38="退伍" ), OR(Q38="退",Q38="退伍" ), $AP38 =""),"退伍","全日勤"  )  )  )  )  )  )  )  )  )  )  ),"")</f>
        <v>全日勤</v>
      </c>
      <c r="Q137" s="65" t="str">
        <f ca="1">IF(   (ROW(BC38)-1)&lt;=暫1!$B$2,           IF(  AND(  OR(  Q38="x",Q38="補"  ), OR(  R38 ="x",R38="補",R38="x榮18-22",R38="x公18-22",R38="x榮22-08"  ), $AP38 =""),"全日休",  IF(  AND(  OR(  Q38="x",Q38="病"  ), OR(  R38 ="病"  ), $AP38 =""),"病(事)假",  IF(  AND(  OR(  Q38="x",Q38="補"  ), OR(  R38 ="補"  ), $AP38 =""),"補休",  IF(  AND(  OR(  Q38="x",Q38="喪"  ), OR(  R38 ="喪"  ), $AP38 =""),"喪假",  IF(  AND(  OR(  Q38="x",Q38="婚",Q38="產"  ), OR(  R38 ="婚",R38="產"  ), $AP38 =""),"婚(產)假",  IF(  AND(  OR(  Q38="x",Q38="公"  ), OR(  R38 ="公"  ), $AP38 =""),"公假",  IF(  AND(  OR(  Q38="x",Q38="補",Q38="婚",Q38="公",Q38="病",Q38="事",Q38="x榮18-22"  ),OR(R38=""), $AP38 =""  ),"18收",  IF(  AND(  OR(  Q38 ="榮14-18",Q38 ="榮10-18",Q38 ="榮06-18",Q38 ="病14-18"  ),OR(  R38 ="x",R38="補",R38="婚",R38="公",R38="病",R38="事",R38="x"  ), $AP38 =""),"18放早走",  IF(  AND(  OR(  Q38 =""),OR(  R38 ="x",R38="補",R38="婚",R38="公",R38="病",R38="事",R38="x榮*",R38="榮",R38="榮-22"  ), $AP38 =""),"18放",  IF(  AND(  OR(  Q38="當日退伍"  ),OR(  R38="退伍",R38="退", R38=""  ), $AP38 =""),"當日退伍",  IF(AND(  OR(Q38="退",Q38="退伍" ), OR(R38="退",R38="退伍" ), $AP38 =""),"退伍","全日勤"  )  )  )  )  )  )  )  )  )  )  ),"")</f>
        <v>全日勤</v>
      </c>
      <c r="R137" s="65" t="str">
        <f ca="1">IF(   (ROW(BD38)-1)&lt;=暫1!$B$2,           IF(  AND(  OR(  R38="x",R38="補"  ), OR(  S38 ="x",S38="補",S38="x榮18-22",S38="x公18-22",S38="x榮22-08"  ), $AP38 =""),"全日休",  IF(  AND(  OR(  R38="x",R38="病"  ), OR(  S38 ="病"  ), $AP38 =""),"病(事)假",  IF(  AND(  OR(  R38="x",R38="補"  ), OR(  S38 ="補"  ), $AP38 =""),"補休",  IF(  AND(  OR(  R38="x",R38="喪"  ), OR(  S38 ="喪"  ), $AP38 =""),"喪假",  IF(  AND(  OR(  R38="x",R38="婚",R38="產"  ), OR(  S38 ="婚",S38="產"  ), $AP38 =""),"婚(產)假",  IF(  AND(  OR(  R38="x",R38="公"  ), OR(  S38 ="公"  ), $AP38 =""),"公假",  IF(  AND(  OR(  R38="x",R38="補",R38="婚",R38="公",R38="病",R38="事",R38="x榮18-22"  ),OR(S38=""), $AP38 =""  ),"18收",  IF(  AND(  OR(  R38 ="榮14-18",R38 ="榮10-18",R38 ="榮06-18",R38 ="病14-18"  ),OR(  S38 ="x",S38="補",S38="婚",S38="公",S38="病",S38="事",S38="x"  ), $AP38 =""),"18放早走",  IF(  AND(  OR(  R38 =""),OR(  S38 ="x",S38="補",S38="婚",S38="公",S38="病",S38="事",S38="x榮*",S38="榮",S38="榮-22"  ), $AP38 =""),"18放",  IF(  AND(  OR(  R38="當日退伍"  ),OR(  S38="退伍",S38="退", S38=""  ), $AP38 =""),"當日退伍",  IF(AND(  OR(R38="退",R38="退伍" ), OR(S38="退",S38="退伍" ), $AP38 =""),"退伍","全日勤"  )  )  )  )  )  )  )  )  )  )  ),"")</f>
        <v>全日勤</v>
      </c>
      <c r="S137" s="65" t="str">
        <f ca="1">IF(   (ROW(BE38)-1)&lt;=暫1!$B$2,           IF(  AND(  OR(  S38="x",S38="補"  ), OR(  T38 ="x",T38="補",T38="x榮18-22",T38="x公18-22",T38="x榮22-08"  ), $AP38 =""),"全日休",  IF(  AND(  OR(  S38="x",S38="病"  ), OR(  T38 ="病"  ), $AP38 =""),"病(事)假",  IF(  AND(  OR(  S38="x",S38="補"  ), OR(  T38 ="補"  ), $AP38 =""),"補休",  IF(  AND(  OR(  S38="x",S38="喪"  ), OR(  T38 ="喪"  ), $AP38 =""),"喪假",  IF(  AND(  OR(  S38="x",S38="婚",S38="產"  ), OR(  T38 ="婚",T38="產"  ), $AP38 =""),"婚(產)假",  IF(  AND(  OR(  S38="x",S38="公"  ), OR(  T38 ="公"  ), $AP38 =""),"公假",  IF(  AND(  OR(  S38="x",S38="補",S38="婚",S38="公",S38="病",S38="事",S38="x榮18-22"  ),OR(T38=""), $AP38 =""  ),"18收",  IF(  AND(  OR(  S38 ="榮14-18",S38 ="榮10-18",S38 ="榮06-18",S38 ="病14-18"  ),OR(  T38 ="x",T38="補",T38="婚",T38="公",T38="病",T38="事",T38="x"  ), $AP38 =""),"18放早走",  IF(  AND(  OR(  S38 =""),OR(  T38 ="x",T38="補",T38="婚",T38="公",T38="病",T38="事",T38="x榮*",T38="榮",T38="榮-22"  ), $AP38 =""),"18放",  IF(  AND(  OR(  S38="當日退伍"  ),OR(  T38="退伍",T38="退", T38=""  ), $AP38 =""),"當日退伍",  IF(AND(  OR(S38="退",S38="退伍" ), OR(T38="退",T38="退伍" ), $AP38 =""),"退伍","全日勤"  )  )  )  )  )  )  )  )  )  )  ),"")</f>
        <v>全日勤</v>
      </c>
      <c r="T137" s="65" t="str">
        <f ca="1">IF(   (ROW(BF38)-1)&lt;=暫1!$B$2,           IF(  AND(  OR(  T38="x",T38="補"  ), OR(  U38 ="x",U38="補",U38="x榮18-22",U38="x公18-22",U38="x榮22-08"  ), $AP38 =""),"全日休",  IF(  AND(  OR(  T38="x",T38="病"  ), OR(  U38 ="病"  ), $AP38 =""),"病(事)假",  IF(  AND(  OR(  T38="x",T38="補"  ), OR(  U38 ="補"  ), $AP38 =""),"補休",  IF(  AND(  OR(  T38="x",T38="喪"  ), OR(  U38 ="喪"  ), $AP38 =""),"喪假",  IF(  AND(  OR(  T38="x",T38="婚",T38="產"  ), OR(  U38 ="婚",U38="產"  ), $AP38 =""),"婚(產)假",  IF(  AND(  OR(  T38="x",T38="公"  ), OR(  U38 ="公"  ), $AP38 =""),"公假",  IF(  AND(  OR(  T38="x",T38="補",T38="婚",T38="公",T38="病",T38="事",T38="x榮18-22"  ),OR(U38=""), $AP38 =""  ),"18收",  IF(  AND(  OR(  T38 ="榮14-18",T38 ="榮10-18",T38 ="榮06-18",T38 ="病14-18"  ),OR(  U38 ="x",U38="補",U38="婚",U38="公",U38="病",U38="事",U38="x"  ), $AP38 =""),"18放早走",  IF(  AND(  OR(  T38 =""),OR(  U38 ="x",U38="補",U38="婚",U38="公",U38="病",U38="事",U38="x榮*",U38="榮",U38="榮-22"  ), $AP38 =""),"18放",  IF(  AND(  OR(  T38="當日退伍"  ),OR(  U38="退伍",U38="退", U38=""  ), $AP38 =""),"當日退伍",  IF(AND(  OR(T38="退",T38="退伍" ), OR(U38="退",U38="退伍" ), $AP38 =""),"退伍","全日勤"  )  )  )  )  )  )  )  )  )  )  ),"")</f>
        <v>18放</v>
      </c>
      <c r="U137" s="65" t="str">
        <f ca="1">IF(   (ROW(BG38)-1)&lt;=暫1!$B$2,           IF(  AND(  OR(  U38="x",U38="補"  ), OR(  V38 ="x",V38="補",V38="x榮18-22",V38="x公18-22",V38="x榮22-08"  ), $AP38 =""),"全日休",  IF(  AND(  OR(  U38="x",U38="病"  ), OR(  V38 ="病"  ), $AP38 =""),"病(事)假",  IF(  AND(  OR(  U38="x",U38="補"  ), OR(  V38 ="補"  ), $AP38 =""),"補休",  IF(  AND(  OR(  U38="x",U38="喪"  ), OR(  V38 ="喪"  ), $AP38 =""),"喪假",  IF(  AND(  OR(  U38="x",U38="婚",U38="產"  ), OR(  V38 ="婚",V38="產"  ), $AP38 =""),"婚(產)假",  IF(  AND(  OR(  U38="x",U38="公"  ), OR(  V38 ="公"  ), $AP38 =""),"公假",  IF(  AND(  OR(  U38="x",U38="補",U38="婚",U38="公",U38="病",U38="事",U38="x榮18-22"  ),OR(V38=""), $AP38 =""  ),"18收",  IF(  AND(  OR(  U38 ="榮14-18",U38 ="榮10-18",U38 ="榮06-18",U38 ="病14-18"  ),OR(  V38 ="x",V38="補",V38="婚",V38="公",V38="病",V38="事",V38="x"  ), $AP38 =""),"18放早走",  IF(  AND(  OR(  U38 =""),OR(  V38 ="x",V38="補",V38="婚",V38="公",V38="病",V38="事",V38="x榮*",V38="榮",V38="榮-22"  ), $AP38 =""),"18放",  IF(  AND(  OR(  U38="當日退伍"  ),OR(  V38="退伍",V38="退", V38=""  ), $AP38 =""),"當日退伍",  IF(AND(  OR(U38="退",U38="退伍" ), OR(V38="退",V38="退伍" ), $AP38 =""),"退伍","全日勤"  )  )  )  )  )  )  )  )  )  )  ),"")</f>
        <v>全日休</v>
      </c>
      <c r="V137" s="65" t="str">
        <f ca="1">IF(   (ROW(BH38)-1)&lt;=暫1!$B$2,           IF(  AND(  OR(  V38="x",V38="補"  ), OR(  W38 ="x",W38="補",W38="x榮18-22",W38="x公18-22",W38="x榮22-08"  ), $AP38 =""),"全日休",  IF(  AND(  OR(  V38="x",V38="病"  ), OR(  W38 ="病"  ), $AP38 =""),"病(事)假",  IF(  AND(  OR(  V38="x",V38="補"  ), OR(  W38 ="補"  ), $AP38 =""),"補休",  IF(  AND(  OR(  V38="x",V38="喪"  ), OR(  W38 ="喪"  ), $AP38 =""),"喪假",  IF(  AND(  OR(  V38="x",V38="婚",V38="產"  ), OR(  W38 ="婚",W38="產"  ), $AP38 =""),"婚(產)假",  IF(  AND(  OR(  V38="x",V38="公"  ), OR(  W38 ="公"  ), $AP38 =""),"公假",  IF(  AND(  OR(  V38="x",V38="補",V38="婚",V38="公",V38="病",V38="事",V38="x榮18-22"  ),OR(W38=""), $AP38 =""  ),"18收",  IF(  AND(  OR(  V38 ="榮14-18",V38 ="榮10-18",V38 ="榮06-18",V38 ="病14-18"  ),OR(  W38 ="x",W38="補",W38="婚",W38="公",W38="病",W38="事",W38="x"  ), $AP38 =""),"18放早走",  IF(  AND(  OR(  V38 =""),OR(  W38 ="x",W38="補",W38="婚",W38="公",W38="病",W38="事",W38="x榮*",W38="榮",W38="榮-22"  ), $AP38 =""),"18放",  IF(  AND(  OR(  V38="當日退伍"  ),OR(  W38="退伍",W38="退", W38=""  ), $AP38 =""),"當日退伍",  IF(AND(  OR(V38="退",V38="退伍" ), OR(W38="退",W38="退伍" ), $AP38 =""),"退伍","全日勤"  )  )  )  )  )  )  )  )  )  )  ),"")</f>
        <v>18收</v>
      </c>
      <c r="W137" s="65" t="str">
        <f ca="1">IF(   (ROW(BI38)-1)&lt;=暫1!$B$2,           IF(  AND(  OR(  W38="x",W38="補"  ), OR(  X38 ="x",X38="補",X38="x榮18-22",X38="x公18-22",X38="x榮22-08"  ), $AP38 =""),"全日休",  IF(  AND(  OR(  W38="x",W38="病"  ), OR(  X38 ="病"  ), $AP38 =""),"病(事)假",  IF(  AND(  OR(  W38="x",W38="補"  ), OR(  X38 ="補"  ), $AP38 =""),"補休",  IF(  AND(  OR(  W38="x",W38="喪"  ), OR(  X38 ="喪"  ), $AP38 =""),"喪假",  IF(  AND(  OR(  W38="x",W38="婚",W38="產"  ), OR(  X38 ="婚",X38="產"  ), $AP38 =""),"婚(產)假",  IF(  AND(  OR(  W38="x",W38="公"  ), OR(  X38 ="公"  ), $AP38 =""),"公假",  IF(  AND(  OR(  W38="x",W38="補",W38="婚",W38="公",W38="病",W38="事",W38="x榮18-22"  ),OR(X38=""), $AP38 =""  ),"18收",  IF(  AND(  OR(  W38 ="榮14-18",W38 ="榮10-18",W38 ="榮06-18",W38 ="病14-18"  ),OR(  X38 ="x",X38="補",X38="婚",X38="公",X38="病",X38="事",X38="x"  ), $AP38 =""),"18放早走",  IF(  AND(  OR(  W38 =""),OR(  X38 ="x",X38="補",X38="婚",X38="公",X38="病",X38="事",X38="x榮*",X38="榮",X38="榮-22"  ), $AP38 =""),"18放",  IF(  AND(  OR(  W38="當日退伍"  ),OR(  X38="退伍",X38="退", X38=""  ), $AP38 =""),"當日退伍",  IF(AND(  OR(W38="退",W38="退伍" ), OR(X38="退",X38="退伍" ), $AP38 =""),"退伍","全日勤"  )  )  )  )  )  )  )  )  )  )  ),"")</f>
        <v>全日勤</v>
      </c>
      <c r="X137" s="65" t="str">
        <f ca="1">IF(   (ROW(BJ38)-1)&lt;=暫1!$B$2,           IF(  AND(  OR(  X38="x",X38="補"  ), OR(  Y38 ="x",Y38="補",Y38="x榮18-22",Y38="x公18-22",Y38="x榮22-08"  ), $AP38 =""),"全日休",  IF(  AND(  OR(  X38="x",X38="病"  ), OR(  Y38 ="病"  ), $AP38 =""),"病(事)假",  IF(  AND(  OR(  X38="x",X38="補"  ), OR(  Y38 ="補"  ), $AP38 =""),"補休",  IF(  AND(  OR(  X38="x",X38="喪"  ), OR(  Y38 ="喪"  ), $AP38 =""),"喪假",  IF(  AND(  OR(  X38="x",X38="婚",X38="產"  ), OR(  Y38 ="婚",Y38="產"  ), $AP38 =""),"婚(產)假",  IF(  AND(  OR(  X38="x",X38="公"  ), OR(  Y38 ="公"  ), $AP38 =""),"公假",  IF(  AND(  OR(  X38="x",X38="補",X38="婚",X38="公",X38="病",X38="事",X38="x榮18-22"  ),OR(Y38=""), $AP38 =""  ),"18收",  IF(  AND(  OR(  X38 ="榮14-18",X38 ="榮10-18",X38 ="榮06-18",X38 ="病14-18"  ),OR(  Y38 ="x",Y38="補",Y38="婚",Y38="公",Y38="病",Y38="事",Y38="x"  ), $AP38 =""),"18放早走",  IF(  AND(  OR(  X38 =""),OR(  Y38 ="x",Y38="補",Y38="婚",Y38="公",Y38="病",Y38="事",Y38="x榮*",Y38="榮",Y38="榮-22"  ), $AP38 =""),"18放",  IF(  AND(  OR(  X38="當日退伍"  ),OR(  Y38="退伍",Y38="退", Y38=""  ), $AP38 =""),"當日退伍",  IF(AND(  OR(X38="退",X38="退伍" ), OR(Y38="退",Y38="退伍" ), $AP38 =""),"退伍","全日勤"  )  )  )  )  )  )  )  )  )  )  ),"")</f>
        <v>全日勤</v>
      </c>
      <c r="Y137" s="65" t="str">
        <f ca="1">IF(   (ROW(BK38)-1)&lt;=暫1!$B$2,           IF(  AND(  OR(  Y38="x",Y38="補"  ), OR(  Z38 ="x",Z38="補",Z38="x榮18-22",Z38="x公18-22",Z38="x榮22-08"  ), $AP38 =""),"全日休",  IF(  AND(  OR(  Y38="x",Y38="病"  ), OR(  Z38 ="病"  ), $AP38 =""),"病(事)假",  IF(  AND(  OR(  Y38="x",Y38="補"  ), OR(  Z38 ="補"  ), $AP38 =""),"補休",  IF(  AND(  OR(  Y38="x",Y38="喪"  ), OR(  Z38 ="喪"  ), $AP38 =""),"喪假",  IF(  AND(  OR(  Y38="x",Y38="婚",Y38="產"  ), OR(  Z38 ="婚",Z38="產"  ), $AP38 =""),"婚(產)假",  IF(  AND(  OR(  Y38="x",Y38="公"  ), OR(  Z38 ="公"  ), $AP38 =""),"公假",  IF(  AND(  OR(  Y38="x",Y38="補",Y38="婚",Y38="公",Y38="病",Y38="事",Y38="x榮18-22"  ),OR(Z38=""), $AP38 =""  ),"18收",  IF(  AND(  OR(  Y38 ="榮14-18",Y38 ="榮10-18",Y38 ="榮06-18",Y38 ="病14-18"  ),OR(  Z38 ="x",Z38="補",Z38="婚",Z38="公",Z38="病",Z38="事",Z38="x"  ), $AP38 =""),"18放早走",  IF(  AND(  OR(  Y38 =""),OR(  Z38 ="x",Z38="補",Z38="婚",Z38="公",Z38="病",Z38="事",Z38="x榮*",Z38="榮",Z38="榮-22"  ), $AP38 =""),"18放",  IF(  AND(  OR(  Y38="當日退伍"  ),OR(  Z38="退伍",Z38="退", Z38=""  ), $AP38 =""),"當日退伍",  IF(AND(  OR(Y38="退",Y38="退伍" ), OR(Z38="退",Z38="退伍" ), $AP38 =""),"退伍","全日勤"  )  )  )  )  )  )  )  )  )  )  ),"")</f>
        <v>全日勤</v>
      </c>
      <c r="Z137" s="65" t="str">
        <f ca="1">IF(   (ROW(BL38)-1)&lt;=暫1!$B$2,           IF(  AND(  OR(  Z38="x",Z38="補"  ), OR(  AA38 ="x",AA38="補",AA38="x榮18-22",AA38="x公18-22",AA38="x榮22-08"  ), $AP38 =""),"全日休",  IF(  AND(  OR(  Z38="x",Z38="病"  ), OR(  AA38 ="病"  ), $AP38 =""),"病(事)假",  IF(  AND(  OR(  Z38="x",Z38="補"  ), OR(  AA38 ="補"  ), $AP38 =""),"補休",  IF(  AND(  OR(  Z38="x",Z38="喪"  ), OR(  AA38 ="喪"  ), $AP38 =""),"喪假",  IF(  AND(  OR(  Z38="x",Z38="婚",Z38="產"  ), OR(  AA38 ="婚",AA38="產"  ), $AP38 =""),"婚(產)假",  IF(  AND(  OR(  Z38="x",Z38="公"  ), OR(  AA38 ="公"  ), $AP38 =""),"公假",  IF(  AND(  OR(  Z38="x",Z38="補",Z38="婚",Z38="公",Z38="病",Z38="事",Z38="x榮18-22"  ),OR(AA38=""), $AP38 =""  ),"18收",  IF(  AND(  OR(  Z38 ="榮14-18",Z38 ="榮10-18",Z38 ="榮06-18",Z38 ="病14-18"  ),OR(  AA38 ="x",AA38="補",AA38="婚",AA38="公",AA38="病",AA38="事",AA38="x"  ), $AP38 =""),"18放早走",  IF(  AND(  OR(  Z38 =""),OR(  AA38 ="x",AA38="補",AA38="婚",AA38="公",AA38="病",AA38="事",AA38="x榮*",AA38="榮",AA38="榮-22"  ), $AP38 =""),"18放",  IF(  AND(  OR(  Z38="當日退伍"  ),OR(  AA38="退伍",AA38="退", AA38=""  ), $AP38 =""),"當日退伍",  IF(AND(  OR(Z38="退",Z38="退伍" ), OR(AA38="退",AA38="退伍" ), $AP38 =""),"退伍","全日勤"  )  )  )  )  )  )  )  )  )  )  ),"")</f>
        <v>全日勤</v>
      </c>
      <c r="AA137" s="65" t="str">
        <f ca="1">IF(   (ROW(BM38)-1)&lt;=暫1!$B$2,           IF(  AND(  OR(  AA38="x",AA38="補"  ), OR(  AB38 ="x",AB38="補",AB38="x榮18-22",AB38="x公18-22",AB38="x榮22-08"  ), $AP38 =""),"全日休",  IF(  AND(  OR(  AA38="x",AA38="病"  ), OR(  AB38 ="病"  ), $AP38 =""),"病(事)假",  IF(  AND(  OR(  AA38="x",AA38="補"  ), OR(  AB38 ="補"  ), $AP38 =""),"補休",  IF(  AND(  OR(  AA38="x",AA38="喪"  ), OR(  AB38 ="喪"  ), $AP38 =""),"喪假",  IF(  AND(  OR(  AA38="x",AA38="婚",AA38="產"  ), OR(  AB38 ="婚",AB38="產"  ), $AP38 =""),"婚(產)假",  IF(  AND(  OR(  AA38="x",AA38="公"  ), OR(  AB38 ="公"  ), $AP38 =""),"公假",  IF(  AND(  OR(  AA38="x",AA38="補",AA38="婚",AA38="公",AA38="病",AA38="事",AA38="x榮18-22"  ),OR(AB38=""), $AP38 =""  ),"18收",  IF(  AND(  OR(  AA38 ="榮14-18",AA38 ="榮10-18",AA38 ="榮06-18",AA38 ="病14-18"  ),OR(  AB38 ="x",AB38="補",AB38="婚",AB38="公",AB38="病",AB38="事",AB38="x"  ), $AP38 =""),"18放早走",  IF(  AND(  OR(  AA38 =""),OR(  AB38 ="x",AB38="補",AB38="婚",AB38="公",AB38="病",AB38="事",AB38="x榮*",AB38="榮",AB38="榮-22"  ), $AP38 =""),"18放",  IF(  AND(  OR(  AA38="當日退伍"  ),OR(  AB38="退伍",AB38="退", AB38=""  ), $AP38 =""),"當日退伍",  IF(AND(  OR(AA38="退",AA38="退伍" ), OR(AB38="退",AB38="退伍" ), $AP38 =""),"退伍","全日勤"  )  )  )  )  )  )  )  )  )  )  ),"")</f>
        <v>全日勤</v>
      </c>
      <c r="AB137" s="65" t="str">
        <f ca="1">IF(   (ROW(BN38)-1)&lt;=暫1!$B$2,           IF(  AND(  OR(  AB38="x",AB38="補"  ), OR(  AC38 ="x",AC38="補",AC38="x榮18-22",AC38="x公18-22",AC38="x榮22-08"  ), $AP38 =""),"全日休",  IF(  AND(  OR(  AB38="x",AB38="病"  ), OR(  AC38 ="病"  ), $AP38 =""),"病(事)假",  IF(  AND(  OR(  AB38="x",AB38="補"  ), OR(  AC38 ="補"  ), $AP38 =""),"補休",  IF(  AND(  OR(  AB38="x",AB38="喪"  ), OR(  AC38 ="喪"  ), $AP38 =""),"喪假",  IF(  AND(  OR(  AB38="x",AB38="婚",AB38="產"  ), OR(  AC38 ="婚",AC38="產"  ), $AP38 =""),"婚(產)假",  IF(  AND(  OR(  AB38="x",AB38="公"  ), OR(  AC38 ="公"  ), $AP38 =""),"公假",  IF(  AND(  OR(  AB38="x",AB38="補",AB38="婚",AB38="公",AB38="病",AB38="事",AB38="x榮18-22"  ),OR(AC38=""), $AP38 =""  ),"18收",  IF(  AND(  OR(  AB38 ="榮14-18",AB38 ="榮10-18",AB38 ="榮06-18",AB38 ="病14-18"  ),OR(  AC38 ="x",AC38="補",AC38="婚",AC38="公",AC38="病",AC38="事",AC38="x"  ), $AP38 =""),"18放早走",  IF(  AND(  OR(  AB38 =""),OR(  AC38 ="x",AC38="補",AC38="婚",AC38="公",AC38="病",AC38="事",AC38="x榮*",AC38="榮",AC38="榮-22"  ), $AP38 =""),"18放",  IF(  AND(  OR(  AB38="當日退伍"  ),OR(  AC38="退伍",AC38="退", AC38=""  ), $AP38 =""),"當日退伍",  IF(AND(  OR(AB38="退",AB38="退伍" ), OR(AC38="退",AC38="退伍" ), $AP38 =""),"退伍","全日勤"  )  )  )  )  )  )  )  )  )  )  ),"")</f>
        <v>全日勤</v>
      </c>
      <c r="AC137" s="65" t="str">
        <f ca="1">IF(   (ROW(BO38)-1)&lt;=暫1!$B$2,           IF(  AND(  OR(  AC38="x",AC38="補"  ), OR(  AD38 ="x",AD38="補",AD38="x榮18-22",AD38="x公18-22",AD38="x榮22-08"  ), $AP38 =""),"全日休",  IF(  AND(  OR(  AC38="x",AC38="病"  ), OR(  AD38 ="病"  ), $AP38 =""),"病(事)假",  IF(  AND(  OR(  AC38="x",AC38="補"  ), OR(  AD38 ="補"  ), $AP38 =""),"補休",  IF(  AND(  OR(  AC38="x",AC38="喪"  ), OR(  AD38 ="喪"  ), $AP38 =""),"喪假",  IF(  AND(  OR(  AC38="x",AC38="婚",AC38="產"  ), OR(  AD38 ="婚",AD38="產"  ), $AP38 =""),"婚(產)假",  IF(  AND(  OR(  AC38="x",AC38="公"  ), OR(  AD38 ="公"  ), $AP38 =""),"公假",  IF(  AND(  OR(  AC38="x",AC38="補",AC38="婚",AC38="公",AC38="病",AC38="事",AC38="x榮18-22"  ),OR(AD38=""), $AP38 =""  ),"18收",  IF(  AND(  OR(  AC38 ="榮14-18",AC38 ="榮10-18",AC38 ="榮06-18",AC38 ="病14-18"  ),OR(  AD38 ="x",AD38="補",AD38="婚",AD38="公",AD38="病",AD38="事",AD38="x"  ), $AP38 =""),"18放早走",  IF(  AND(  OR(  AC38 =""),OR(  AD38 ="x",AD38="補",AD38="婚",AD38="公",AD38="病",AD38="事",AD38="x榮*",AD38="榮",AD38="榮-22"  ), $AP38 =""),"18放",  IF(  AND(  OR(  AC38="當日退伍"  ),OR(  AD38="退伍",AD38="退", AD38=""  ), $AP38 =""),"當日退伍",  IF(AND(  OR(AC38="退",AC38="退伍" ), OR(AD38="退",AD38="退伍" ), $AP38 =""),"退伍","全日勤"  )  )  )  )  )  )  )  )  )  )  ),"")</f>
        <v>全日勤</v>
      </c>
      <c r="AD137" s="65" t="str">
        <f ca="1">IF(   (ROW(BP38)-1)&lt;=暫1!$B$2,           IF(  AND(  OR(  AD38="x",AD38="補"  ), OR(  AE38 ="x",AE38="補",AE38="x榮18-22",AE38="x公18-22",AE38="x榮22-08"  ), $AP38 =""),"全日休",  IF(  AND(  OR(  AD38="x",AD38="病"  ), OR(  AE38 ="病"  ), $AP38 =""),"病(事)假",  IF(  AND(  OR(  AD38="x",AD38="補"  ), OR(  AE38 ="補"  ), $AP38 =""),"補休",  IF(  AND(  OR(  AD38="x",AD38="喪"  ), OR(  AE38 ="喪"  ), $AP38 =""),"喪假",  IF(  AND(  OR(  AD38="x",AD38="婚",AD38="產"  ), OR(  AE38 ="婚",AE38="產"  ), $AP38 =""),"婚(產)假",  IF(  AND(  OR(  AD38="x",AD38="公"  ), OR(  AE38 ="公"  ), $AP38 =""),"公假",  IF(  AND(  OR(  AD38="x",AD38="補",AD38="婚",AD38="公",AD38="病",AD38="事",AD38="x榮18-22"  ),OR(AE38=""), $AP38 =""  ),"18收",  IF(  AND(  OR(  AD38 ="榮14-18",AD38 ="榮10-18",AD38 ="榮06-18",AD38 ="病14-18"  ),OR(  AE38 ="x",AE38="補",AE38="婚",AE38="公",AE38="病",AE38="事",AE38="x"  ), $AP38 =""),"18放早走",  IF(  AND(  OR(  AD38 =""),OR(  AE38 ="x",AE38="補",AE38="婚",AE38="公",AE38="病",AE38="事",AE38="x榮*",AE38="榮",AE38="榮-22"  ), $AP38 =""),"18放",  IF(  AND(  OR(  AD38="當日退伍"  ),OR(  AE38="退伍",AE38="退", AE38=""  ), $AP38 =""),"當日退伍",  IF(AND(  OR(AD38="退",AD38="退伍" ), OR(AE38="退",AE38="退伍" ), $AP38 =""),"退伍","全日勤"  )  )  )  )  )  )  )  )  )  )  ),"")</f>
        <v>全日勤</v>
      </c>
      <c r="AE137" s="65" t="str">
        <f ca="1">IF(   (ROW(BQ38)-1)&lt;=暫1!$B$2,           IF(  AND(  OR(  AE38="x",AE38="補"  ), OR(  AF38 ="x",AF38="補",AF38="x榮18-22",AF38="x公18-22",AF38="x榮22-08"  ), $AP38 =""),"全日休",  IF(  AND(  OR(  AE38="x",AE38="病"  ), OR(  AF38 ="病"  ), $AP38 =""),"病(事)假",  IF(  AND(  OR(  AE38="x",AE38="補"  ), OR(  AF38 ="補"  ), $AP38 =""),"補休",  IF(  AND(  OR(  AE38="x",AE38="喪"  ), OR(  AF38 ="喪"  ), $AP38 =""),"喪假",  IF(  AND(  OR(  AE38="x",AE38="婚",AE38="產"  ), OR(  AF38 ="婚",AF38="產"  ), $AP38 =""),"婚(產)假",  IF(  AND(  OR(  AE38="x",AE38="公"  ), OR(  AF38 ="公"  ), $AP38 =""),"公假",  IF(  AND(  OR(  AE38="x",AE38="補",AE38="婚",AE38="公",AE38="病",AE38="事",AE38="x榮18-22"  ),OR(AF38=""), $AP38 =""  ),"18收",  IF(  AND(  OR(  AE38 ="榮14-18",AE38 ="榮10-18",AE38 ="榮06-18",AE38 ="病14-18"  ),OR(  AF38 ="x",AF38="補",AF38="婚",AF38="公",AF38="病",AF38="事",AF38="x"  ), $AP38 =""),"18放早走",  IF(  AND(  OR(  AE38 =""),OR(  AF38 ="x",AF38="補",AF38="婚",AF38="公",AF38="病",AF38="事",AF38="x榮*",AF38="榮",AF38="榮-22"  ), $AP38 =""),"18放",  IF(  AND(  OR(  AE38="當日退伍"  ),OR(  AF38="退伍",AF38="退", AF38=""  ), $AP38 =""),"當日退伍",  IF(AND(  OR(AE38="退",AE38="退伍" ), OR(AF38="退",AF38="退伍" ), $AP38 =""),"退伍","全日勤"  )  )  )  )  )  )  )  )  )  )  ),"")</f>
        <v>全日休</v>
      </c>
      <c r="AF137" s="65" t="str">
        <f ca="1">IF(   (ROW(BR38)-1)&lt;=暫1!$B$2,           IF(  AND(  OR(  AF38="x",AF38="補"  ), OR(  AG38 ="x",AG38="補",AG38="x榮18-22",AG38="x公18-22",AG38="x榮22-08"  ), $AP38 =""),"全日休",  IF(  AND(  OR(  AF38="x",AF38="病"  ), OR(  AG38 ="病"  ), $AP38 =""),"病(事)假",  IF(  AND(  OR(  AF38="x",AF38="補"  ), OR(  AG38 ="補"  ), $AP38 =""),"補休",  IF(  AND(  OR(  AF38="x",AF38="喪"  ), OR(  AG38 ="喪"  ), $AP38 =""),"喪假",  IF(  AND(  OR(  AF38="x",AF38="婚",AF38="產"  ), OR(  AG38 ="婚",AG38="產"  ), $AP38 =""),"婚(產)假",  IF(  AND(  OR(  AF38="x",AF38="公"  ), OR(  AG38 ="公"  ), $AP38 =""),"公假",  IF(  AND(  OR(  AF38="x",AF38="補",AF38="婚",AF38="公",AF38="病",AF38="事",AF38="x榮18-22"  ),OR(AG38=""), $AP38 =""  ),"18收",  IF(  AND(  OR(  AF38 ="榮14-18",AF38 ="榮10-18",AF38 ="榮06-18",AF38 ="病14-18"  ),OR(  AG38 ="x",AG38="補",AG38="婚",AG38="公",AG38="病",AG38="事",AG38="x"  ), $AP38 =""),"18放早走",  IF(  AND(  OR(  AF38 =""),OR(  AG38 ="x",AG38="補",AG38="婚",AG38="公",AG38="病",AG38="事",AG38="x榮*",AG38="榮",AG38="榮-22"  ), $AP38 =""),"18放",  IF(  AND(  OR(  AF38="當日退伍"  ),OR(  AG38="退伍",AG38="退", AG38=""  ), $AP38 =""),"當日退伍",  IF(AND(  OR(AF38="退",AF38="退伍" ), OR(AG38="退",AG38="退伍" ), $AP38 =""),"退伍","全日勤"  )  )  )  )  )  )  )  )  )  )  ),"")</f>
        <v>全日休</v>
      </c>
      <c r="AG137" s="65" t="str">
        <f ca="1">IF(   (ROW(BS38)-1)&lt;=暫1!$B$2,           IF(  AND(  OR(  AG38="x",AG38="補"  ), OR(  AH38 ="x",AH38="補",AH38="x榮18-22",AH38="x公18-22",AH38="x榮22-08"  ), $AP38 =""),"全日休",  IF(  AND(  OR(  AG38="x",AG38="病"  ), OR(  AH38 ="病"  ), $AP38 =""),"病(事)假",  IF(  AND(  OR(  AG38="x",AG38="補"  ), OR(  AH38 ="補"  ), $AP38 =""),"補休",  IF(  AND(  OR(  AG38="x",AG38="喪"  ), OR(  AH38 ="喪"  ), $AP38 =""),"喪假",  IF(  AND(  OR(  AG38="x",AG38="婚",AG38="產"  ), OR(  AH38 ="婚",AH38="產"  ), $AP38 =""),"婚(產)假",  IF(  AND(  OR(  AG38="x",AG38="公"  ), OR(  AH38 ="公"  ), $AP38 =""),"公假",  IF(  AND(  OR(  AG38="x",AG38="補",AG38="婚",AG38="公",AG38="病",AG38="事",AG38="x榮18-22"  ),OR(AH38=""), $AP38 =""  ),"18收",  IF(  AND(  OR(  AG38 ="榮14-18",AG38 ="榮10-18",AG38 ="榮06-18",AG38 ="病14-18"  ),OR(  AH38 ="x",AH38="補",AH38="婚",AH38="公",AH38="病",AH38="事",AH38="x"  ), $AP38 =""),"18放早走",  IF(  AND(  OR(  AG38 =""),OR(  AH38 ="x",AH38="補",AH38="婚",AH38="公",AH38="病",AH38="事",AH38="x榮*",AH38="榮",AH38="榮-22"  ), $AP38 =""),"18放",  IF(  AND(  OR(  AG38="當日退伍"  ),OR(  AH38="退伍",AH38="退", AH38=""  ), $AP38 =""),"當日退伍",  IF(AND(  OR(AG38="退",AG38="退伍" ), OR(AH38="退",AH38="退伍" ), $AP38 =""),"退伍","全日勤"  )  )  )  )  )  )  )  )  )  )  ),"")</f>
        <v>18收</v>
      </c>
      <c r="AH137" s="65"/>
      <c r="AI137" s="65"/>
      <c r="AJ137" s="65"/>
      <c r="AO137" s="75"/>
      <c r="AP137" s="62"/>
      <c r="AU137" s="62"/>
      <c r="AY137" s="62"/>
      <c r="AZ137" s="62"/>
      <c r="BA137" s="62"/>
    </row>
    <row r="138" spans="1:53" ht="25.5" customHeight="1">
      <c r="A138" s="65">
        <f t="shared" si="14"/>
        <v>38</v>
      </c>
      <c r="B138" s="65" t="str">
        <f t="shared" si="15"/>
        <v>佘尚恩</v>
      </c>
      <c r="C138" s="65" t="str">
        <f ca="1">IF(   (ROW(AO39)-1)&lt;=暫1!$B$2,           IF(  AND(  OR(  C39="x",C39="補"  ), OR(  D39 ="x",D39="補",D39="x榮18-22",D39="x公18-22",D39="x榮22-08"  ), $AP39 =""),"全日休",  IF(  AND(  OR(  C39="x",C39="病"  ), OR(  D39 ="病"  ), $AP39 =""),"病(事)假",  IF(  AND(  OR(  C39="x",C39="補"  ), OR(  D39 ="補"  ), $AP39 =""),"補休",  IF(  AND(  OR(  C39="x",C39="喪"  ), OR(  D39 ="喪"  ), $AP39 =""),"喪假",  IF(  AND(  OR(  C39="x",C39="婚",C39="產"  ), OR(  D39 ="婚",D39="產"  ), $AP39 =""),"婚(產)假",  IF(  AND(  OR(  C39="x",C39="公"  ), OR(  D39 ="公"  ), $AP39 =""),"公假",  IF(  AND(  OR(  C39="x",C39="補",C39="婚",C39="公",C39="病",C39="事",C39="x榮18-22"  ),OR(D39=""), $AP39 =""  ),"18收",  IF(  AND(  OR(  C39 ="榮14-18",C39 ="榮10-18",C39 ="榮06-18",C39 ="病14-18"  ),OR(  D39 ="x",D39="補",D39="婚",D39="公",D39="病",D39="事",D39="x"  ), $AP39 =""),"18放早走",  IF(  AND(  OR(  C39 =""),OR(  D39 ="x",D39="補",D39="婚",D39="公",D39="病",D39="事",D39="x榮*",D39="榮",D39="榮-22"  ), $AP39 =""),"18放",  IF(  AND(  OR(  C39="當日退伍"  ),OR(  D39="退伍",D39="退", D39=""  ), $AP39 =""),"當日退伍",  IF(AND(  OR(C39="退",C39="退伍" ), OR(D39="退",D39="退伍" ), $AP39 =""),"退伍","全日勤"  )  )  )  )  )  )  )  )  )  )  ),"")</f>
        <v>全日休</v>
      </c>
      <c r="D138" s="65" t="str">
        <f ca="1">IF(   (ROW(AP39)-1)&lt;=暫1!$B$2,           IF(  AND(  OR(  D39="x",D39="補"  ), OR(  E39 ="x",E39="補",E39="x榮18-22",E39="x公18-22",E39="x榮22-08"  ), $AP39 =""),"全日休",  IF(  AND(  OR(  D39="x",D39="病"  ), OR(  E39 ="病"  ), $AP39 =""),"病(事)假",  IF(  AND(  OR(  D39="x",D39="補"  ), OR(  E39 ="補"  ), $AP39 =""),"補休",  IF(  AND(  OR(  D39="x",D39="喪"  ), OR(  E39 ="喪"  ), $AP39 =""),"喪假",  IF(  AND(  OR(  D39="x",D39="婚",D39="產"  ), OR(  E39 ="婚",E39="產"  ), $AP39 =""),"婚(產)假",  IF(  AND(  OR(  D39="x",D39="公"  ), OR(  E39 ="公"  ), $AP39 =""),"公假",  IF(  AND(  OR(  D39="x",D39="補",D39="婚",D39="公",D39="病",D39="事",D39="x榮18-22"  ),OR(E39=""), $AP39 =""  ),"18收",  IF(  AND(  OR(  D39 ="榮14-18",D39 ="榮10-18",D39 ="榮06-18",D39 ="病14-18"  ),OR(  E39 ="x",E39="補",E39="婚",E39="公",E39="病",E39="事",E39="x"  ), $AP39 =""),"18放早走",  IF(  AND(  OR(  D39 =""),OR(  E39 ="x",E39="補",E39="婚",E39="公",E39="病",E39="事",E39="x榮*",E39="榮",E39="榮-22"  ), $AP39 =""),"18放",  IF(  AND(  OR(  D39="當日退伍"  ),OR(  E39="退伍",E39="退", E39=""  ), $AP39 =""),"當日退伍",  IF(AND(  OR(D39="退",D39="退伍" ), OR(E39="退",E39="退伍" ), $AP39 =""),"退伍","全日勤"  )  )  )  )  )  )  )  )  )  )  ),"")</f>
        <v>全日休</v>
      </c>
      <c r="E138" s="65" t="str">
        <f ca="1">IF(   (ROW(AQ39)-1)&lt;=暫1!$B$2,           IF(  AND(  OR(  E39="x",E39="補"  ), OR(  F39 ="x",F39="補",F39="x榮18-22",F39="x公18-22",F39="x榮22-08"  ), $AP39 =""),"全日休",  IF(  AND(  OR(  E39="x",E39="病"  ), OR(  F39 ="病"  ), $AP39 =""),"病(事)假",  IF(  AND(  OR(  E39="x",E39="補"  ), OR(  F39 ="補"  ), $AP39 =""),"補休",  IF(  AND(  OR(  E39="x",E39="喪"  ), OR(  F39 ="喪"  ), $AP39 =""),"喪假",  IF(  AND(  OR(  E39="x",E39="婚",E39="產"  ), OR(  F39 ="婚",F39="產"  ), $AP39 =""),"婚(產)假",  IF(  AND(  OR(  E39="x",E39="公"  ), OR(  F39 ="公"  ), $AP39 =""),"公假",  IF(  AND(  OR(  E39="x",E39="補",E39="婚",E39="公",E39="病",E39="事",E39="x榮18-22"  ),OR(F39=""), $AP39 =""  ),"18收",  IF(  AND(  OR(  E39 ="榮14-18",E39 ="榮10-18",E39 ="榮06-18",E39 ="病14-18"  ),OR(  F39 ="x",F39="補",F39="婚",F39="公",F39="病",F39="事",F39="x"  ), $AP39 =""),"18放早走",  IF(  AND(  OR(  E39 =""),OR(  F39 ="x",F39="補",F39="婚",F39="公",F39="病",F39="事",F39="x榮*",F39="榮",F39="榮-22"  ), $AP39 =""),"18放",  IF(  AND(  OR(  E39="當日退伍"  ),OR(  F39="退伍",F39="退", F39=""  ), $AP39 =""),"當日退伍",  IF(AND(  OR(E39="退",E39="退伍" ), OR(F39="退",F39="退伍" ), $AP39 =""),"退伍","全日勤"  )  )  )  )  )  )  )  )  )  )  ),"")</f>
        <v>18收</v>
      </c>
      <c r="F138" s="65" t="str">
        <f ca="1">IF(   (ROW(AR39)-1)&lt;=暫1!$B$2,           IF(  AND(  OR(  F39="x",F39="補"  ), OR(  G39 ="x",G39="補",G39="x榮18-22",G39="x公18-22",G39="x榮22-08"  ), $AP39 =""),"全日休",  IF(  AND(  OR(  F39="x",F39="病"  ), OR(  G39 ="病"  ), $AP39 =""),"病(事)假",  IF(  AND(  OR(  F39="x",F39="補"  ), OR(  G39 ="補"  ), $AP39 =""),"補休",  IF(  AND(  OR(  F39="x",F39="喪"  ), OR(  G39 ="喪"  ), $AP39 =""),"喪假",  IF(  AND(  OR(  F39="x",F39="婚",F39="產"  ), OR(  G39 ="婚",G39="產"  ), $AP39 =""),"婚(產)假",  IF(  AND(  OR(  F39="x",F39="公"  ), OR(  G39 ="公"  ), $AP39 =""),"公假",  IF(  AND(  OR(  F39="x",F39="補",F39="婚",F39="公",F39="病",F39="事",F39="x榮18-22"  ),OR(G39=""), $AP39 =""  ),"18收",  IF(  AND(  OR(  F39 ="榮14-18",F39 ="榮10-18",F39 ="榮06-18",F39 ="病14-18"  ),OR(  G39 ="x",G39="補",G39="婚",G39="公",G39="病",G39="事",G39="x"  ), $AP39 =""),"18放早走",  IF(  AND(  OR(  F39 =""),OR(  G39 ="x",G39="補",G39="婚",G39="公",G39="病",G39="事",G39="x榮*",G39="榮",G39="榮-22"  ), $AP39 =""),"18放",  IF(  AND(  OR(  F39="當日退伍"  ),OR(  G39="退伍",G39="退", G39=""  ), $AP39 =""),"當日退伍",  IF(AND(  OR(F39="退",F39="退伍" ), OR(G39="退",G39="退伍" ), $AP39 =""),"退伍","全日勤"  )  )  )  )  )  )  )  )  )  )  ),"")</f>
        <v>全日勤</v>
      </c>
      <c r="G138" s="65" t="str">
        <f ca="1">IF(   (ROW(AS39)-1)&lt;=暫1!$B$2,           IF(  AND(  OR(  G39="x",G39="補"  ), OR(  H39 ="x",H39="補",H39="x榮18-22",H39="x公18-22",H39="x榮22-08"  ), $AP39 =""),"全日休",  IF(  AND(  OR(  G39="x",G39="病"  ), OR(  H39 ="病"  ), $AP39 =""),"病(事)假",  IF(  AND(  OR(  G39="x",G39="補"  ), OR(  H39 ="補"  ), $AP39 =""),"補休",  IF(  AND(  OR(  G39="x",G39="喪"  ), OR(  H39 ="喪"  ), $AP39 =""),"喪假",  IF(  AND(  OR(  G39="x",G39="婚",G39="產"  ), OR(  H39 ="婚",H39="產"  ), $AP39 =""),"婚(產)假",  IF(  AND(  OR(  G39="x",G39="公"  ), OR(  H39 ="公"  ), $AP39 =""),"公假",  IF(  AND(  OR(  G39="x",G39="補",G39="婚",G39="公",G39="病",G39="事",G39="x榮18-22"  ),OR(H39=""), $AP39 =""  ),"18收",  IF(  AND(  OR(  G39 ="榮14-18",G39 ="榮10-18",G39 ="榮06-18",G39 ="病14-18"  ),OR(  H39 ="x",H39="補",H39="婚",H39="公",H39="病",H39="事",H39="x"  ), $AP39 =""),"18放早走",  IF(  AND(  OR(  G39 =""),OR(  H39 ="x",H39="補",H39="婚",H39="公",H39="病",H39="事",H39="x榮*",H39="榮",H39="榮-22"  ), $AP39 =""),"18放",  IF(  AND(  OR(  G39="當日退伍"  ),OR(  H39="退伍",H39="退", H39=""  ), $AP39 =""),"當日退伍",  IF(AND(  OR(G39="退",G39="退伍" ), OR(H39="退",H39="退伍" ), $AP39 =""),"退伍","全日勤"  )  )  )  )  )  )  )  )  )  )  ),"")</f>
        <v>全日勤</v>
      </c>
      <c r="H138" s="65" t="str">
        <f ca="1">IF(   (ROW(AT39)-1)&lt;=暫1!$B$2,           IF(  AND(  OR(  H39="x",H39="補"  ), OR(  I39 ="x",I39="補",I39="x榮18-22",I39="x公18-22",I39="x榮22-08"  ), $AP39 =""),"全日休",  IF(  AND(  OR(  H39="x",H39="病"  ), OR(  I39 ="病"  ), $AP39 =""),"病(事)假",  IF(  AND(  OR(  H39="x",H39="補"  ), OR(  I39 ="補"  ), $AP39 =""),"補休",  IF(  AND(  OR(  H39="x",H39="喪"  ), OR(  I39 ="喪"  ), $AP39 =""),"喪假",  IF(  AND(  OR(  H39="x",H39="婚",H39="產"  ), OR(  I39 ="婚",I39="產"  ), $AP39 =""),"婚(產)假",  IF(  AND(  OR(  H39="x",H39="公"  ), OR(  I39 ="公"  ), $AP39 =""),"公假",  IF(  AND(  OR(  H39="x",H39="補",H39="婚",H39="公",H39="病",H39="事",H39="x榮18-22"  ),OR(I39=""), $AP39 =""  ),"18收",  IF(  AND(  OR(  H39 ="榮14-18",H39 ="榮10-18",H39 ="榮06-18",H39 ="病14-18"  ),OR(  I39 ="x",I39="補",I39="婚",I39="公",I39="病",I39="事",I39="x"  ), $AP39 =""),"18放早走",  IF(  AND(  OR(  H39 =""),OR(  I39 ="x",I39="補",I39="婚",I39="公",I39="病",I39="事",I39="x榮*",I39="榮",I39="榮-22"  ), $AP39 =""),"18放",  IF(  AND(  OR(  H39="當日退伍"  ),OR(  I39="退伍",I39="退", I39=""  ), $AP39 =""),"當日退伍",  IF(AND(  OR(H39="退",H39="退伍" ), OR(I39="退",I39="退伍" ), $AP39 =""),"退伍","全日勤"  )  )  )  )  )  )  )  )  )  )  ),"")</f>
        <v>全日勤</v>
      </c>
      <c r="I138" s="65" t="str">
        <f ca="1">IF(   (ROW(AU39)-1)&lt;=暫1!$B$2,           IF(  AND(  OR(  I39="x",I39="補"  ), OR(  J39 ="x",J39="補",J39="x榮18-22",J39="x公18-22",J39="x榮22-08"  ), $AP39 =""),"全日休",  IF(  AND(  OR(  I39="x",I39="病"  ), OR(  J39 ="病"  ), $AP39 =""),"病(事)假",  IF(  AND(  OR(  I39="x",I39="補"  ), OR(  J39 ="補"  ), $AP39 =""),"補休",  IF(  AND(  OR(  I39="x",I39="喪"  ), OR(  J39 ="喪"  ), $AP39 =""),"喪假",  IF(  AND(  OR(  I39="x",I39="婚",I39="產"  ), OR(  J39 ="婚",J39="產"  ), $AP39 =""),"婚(產)假",  IF(  AND(  OR(  I39="x",I39="公"  ), OR(  J39 ="公"  ), $AP39 =""),"公假",  IF(  AND(  OR(  I39="x",I39="補",I39="婚",I39="公",I39="病",I39="事",I39="x榮18-22"  ),OR(J39=""), $AP39 =""  ),"18收",  IF(  AND(  OR(  I39 ="榮14-18",I39 ="榮10-18",I39 ="榮06-18",I39 ="病14-18"  ),OR(  J39 ="x",J39="補",J39="婚",J39="公",J39="病",J39="事",J39="x"  ), $AP39 =""),"18放早走",  IF(  AND(  OR(  I39 =""),OR(  J39 ="x",J39="補",J39="婚",J39="公",J39="病",J39="事",J39="x榮*",J39="榮",J39="榮-22"  ), $AP39 =""),"18放",  IF(  AND(  OR(  I39="當日退伍"  ),OR(  J39="退伍",J39="退", J39=""  ), $AP39 =""),"當日退伍",  IF(AND(  OR(I39="退",I39="退伍" ), OR(J39="退",J39="退伍" ), $AP39 =""),"退伍","全日勤"  )  )  )  )  )  )  )  )  )  )  ),"")</f>
        <v>全日勤</v>
      </c>
      <c r="J138" s="65" t="str">
        <f ca="1">IF(   (ROW(AV39)-1)&lt;=暫1!$B$2,           IF(  AND(  OR(  J39="x",J39="補"  ), OR(  K39 ="x",K39="補",K39="x榮18-22",K39="x公18-22",K39="x榮22-08"  ), $AP39 =""),"全日休",  IF(  AND(  OR(  J39="x",J39="病"  ), OR(  K39 ="病"  ), $AP39 =""),"病(事)假",  IF(  AND(  OR(  J39="x",J39="補"  ), OR(  K39 ="補"  ), $AP39 =""),"補休",  IF(  AND(  OR(  J39="x",J39="喪"  ), OR(  K39 ="喪"  ), $AP39 =""),"喪假",  IF(  AND(  OR(  J39="x",J39="婚",J39="產"  ), OR(  K39 ="婚",K39="產"  ), $AP39 =""),"婚(產)假",  IF(  AND(  OR(  J39="x",J39="公"  ), OR(  K39 ="公"  ), $AP39 =""),"公假",  IF(  AND(  OR(  J39="x",J39="補",J39="婚",J39="公",J39="病",J39="事",J39="x榮18-22"  ),OR(K39=""), $AP39 =""  ),"18收",  IF(  AND(  OR(  J39 ="榮14-18",J39 ="榮10-18",J39 ="榮06-18",J39 ="病14-18"  ),OR(  K39 ="x",K39="補",K39="婚",K39="公",K39="病",K39="事",K39="x"  ), $AP39 =""),"18放早走",  IF(  AND(  OR(  J39 =""),OR(  K39 ="x",K39="補",K39="婚",K39="公",K39="病",K39="事",K39="x榮*",K39="榮",K39="榮-22"  ), $AP39 =""),"18放",  IF(  AND(  OR(  J39="當日退伍"  ),OR(  K39="退伍",K39="退", K39=""  ), $AP39 =""),"當日退伍",  IF(AND(  OR(J39="退",J39="退伍" ), OR(K39="退",K39="退伍" ), $AP39 =""),"退伍","全日勤"  )  )  )  )  )  )  )  )  )  )  ),"")</f>
        <v>全日勤</v>
      </c>
      <c r="K138" s="65" t="str">
        <f ca="1">IF(   (ROW(AW39)-1)&lt;=暫1!$B$2,           IF(  AND(  OR(  K39="x",K39="補"  ), OR(  L39 ="x",L39="補",L39="x榮18-22",L39="x公18-22",L39="x榮22-08"  ), $AP39 =""),"全日休",  IF(  AND(  OR(  K39="x",K39="病"  ), OR(  L39 ="病"  ), $AP39 =""),"病(事)假",  IF(  AND(  OR(  K39="x",K39="補"  ), OR(  L39 ="補"  ), $AP39 =""),"補休",  IF(  AND(  OR(  K39="x",K39="喪"  ), OR(  L39 ="喪"  ), $AP39 =""),"喪假",  IF(  AND(  OR(  K39="x",K39="婚",K39="產"  ), OR(  L39 ="婚",L39="產"  ), $AP39 =""),"婚(產)假",  IF(  AND(  OR(  K39="x",K39="公"  ), OR(  L39 ="公"  ), $AP39 =""),"公假",  IF(  AND(  OR(  K39="x",K39="補",K39="婚",K39="公",K39="病",K39="事",K39="x榮18-22"  ),OR(L39=""), $AP39 =""  ),"18收",  IF(  AND(  OR(  K39 ="榮14-18",K39 ="榮10-18",K39 ="榮06-18",K39 ="病14-18"  ),OR(  L39 ="x",L39="補",L39="婚",L39="公",L39="病",L39="事",L39="x"  ), $AP39 =""),"18放早走",  IF(  AND(  OR(  K39 =""),OR(  L39 ="x",L39="補",L39="婚",L39="公",L39="病",L39="事",L39="x榮*",L39="榮",L39="榮-22"  ), $AP39 =""),"18放",  IF(  AND(  OR(  K39="當日退伍"  ),OR(  L39="退伍",L39="退", L39=""  ), $AP39 =""),"當日退伍",  IF(AND(  OR(K39="退",K39="退伍" ), OR(L39="退",L39="退伍" ), $AP39 =""),"退伍","全日勤"  )  )  )  )  )  )  )  )  )  )  ),"")</f>
        <v>全日勤</v>
      </c>
      <c r="L138" s="65" t="str">
        <f ca="1">IF(   (ROW(AX39)-1)&lt;=暫1!$B$2,           IF(  AND(  OR(  L39="x",L39="補"  ), OR(  M39 ="x",M39="補",M39="x榮18-22",M39="x公18-22",M39="x榮22-08"  ), $AP39 =""),"全日休",  IF(  AND(  OR(  L39="x",L39="病"  ), OR(  M39 ="病"  ), $AP39 =""),"病(事)假",  IF(  AND(  OR(  L39="x",L39="補"  ), OR(  M39 ="補"  ), $AP39 =""),"補休",  IF(  AND(  OR(  L39="x",L39="喪"  ), OR(  M39 ="喪"  ), $AP39 =""),"喪假",  IF(  AND(  OR(  L39="x",L39="婚",L39="產"  ), OR(  M39 ="婚",M39="產"  ), $AP39 =""),"婚(產)假",  IF(  AND(  OR(  L39="x",L39="公"  ), OR(  M39 ="公"  ), $AP39 =""),"公假",  IF(  AND(  OR(  L39="x",L39="補",L39="婚",L39="公",L39="病",L39="事",L39="x榮18-22"  ),OR(M39=""), $AP39 =""  ),"18收",  IF(  AND(  OR(  L39 ="榮14-18",L39 ="榮10-18",L39 ="榮06-18",L39 ="病14-18"  ),OR(  M39 ="x",M39="補",M39="婚",M39="公",M39="病",M39="事",M39="x"  ), $AP39 =""),"18放早走",  IF(  AND(  OR(  L39 =""),OR(  M39 ="x",M39="補",M39="婚",M39="公",M39="病",M39="事",M39="x榮*",M39="榮",M39="榮-22"  ), $AP39 =""),"18放",  IF(  AND(  OR(  L39="當日退伍"  ),OR(  M39="退伍",M39="退", M39=""  ), $AP39 =""),"當日退伍",  IF(AND(  OR(L39="退",L39="退伍" ), OR(M39="退",M39="退伍" ), $AP39 =""),"退伍","全日勤"  )  )  )  )  )  )  )  )  )  )  ),"")</f>
        <v>全日勤</v>
      </c>
      <c r="M138" s="65" t="str">
        <f ca="1">IF(   (ROW(AY39)-1)&lt;=暫1!$B$2,           IF(  AND(  OR(  M39="x",M39="補"  ), OR(  N39 ="x",N39="補",N39="x榮18-22",N39="x公18-22",N39="x榮22-08"  ), $AP39 =""),"全日休",  IF(  AND(  OR(  M39="x",M39="病"  ), OR(  N39 ="病"  ), $AP39 =""),"病(事)假",  IF(  AND(  OR(  M39="x",M39="補"  ), OR(  N39 ="補"  ), $AP39 =""),"補休",  IF(  AND(  OR(  M39="x",M39="喪"  ), OR(  N39 ="喪"  ), $AP39 =""),"喪假",  IF(  AND(  OR(  M39="x",M39="婚",M39="產"  ), OR(  N39 ="婚",N39="產"  ), $AP39 =""),"婚(產)假",  IF(  AND(  OR(  M39="x",M39="公"  ), OR(  N39 ="公"  ), $AP39 =""),"公假",  IF(  AND(  OR(  M39="x",M39="補",M39="婚",M39="公",M39="病",M39="事",M39="x榮18-22"  ),OR(N39=""), $AP39 =""  ),"18收",  IF(  AND(  OR(  M39 ="榮14-18",M39 ="榮10-18",M39 ="榮06-18",M39 ="病14-18"  ),OR(  N39 ="x",N39="補",N39="婚",N39="公",N39="病",N39="事",N39="x"  ), $AP39 =""),"18放早走",  IF(  AND(  OR(  M39 =""),OR(  N39 ="x",N39="補",N39="婚",N39="公",N39="病",N39="事",N39="x榮*",N39="榮",N39="榮-22"  ), $AP39 =""),"18放",  IF(  AND(  OR(  M39="當日退伍"  ),OR(  N39="退伍",N39="退", N39=""  ), $AP39 =""),"當日退伍",  IF(AND(  OR(M39="退",M39="退伍" ), OR(N39="退",N39="退伍" ), $AP39 =""),"退伍","全日勤"  )  )  )  )  )  )  )  )  )  )  ),"")</f>
        <v>全日勤</v>
      </c>
      <c r="N138" s="65" t="str">
        <f ca="1">IF(   (ROW(AZ39)-1)&lt;=暫1!$B$2,           IF(  AND(  OR(  N39="x",N39="補"  ), OR(  O39 ="x",O39="補",O39="x榮18-22",O39="x公18-22",O39="x榮22-08"  ), $AP39 =""),"全日休",  IF(  AND(  OR(  N39="x",N39="病"  ), OR(  O39 ="病"  ), $AP39 =""),"病(事)假",  IF(  AND(  OR(  N39="x",N39="補"  ), OR(  O39 ="補"  ), $AP39 =""),"補休",  IF(  AND(  OR(  N39="x",N39="喪"  ), OR(  O39 ="喪"  ), $AP39 =""),"喪假",  IF(  AND(  OR(  N39="x",N39="婚",N39="產"  ), OR(  O39 ="婚",O39="產"  ), $AP39 =""),"婚(產)假",  IF(  AND(  OR(  N39="x",N39="公"  ), OR(  O39 ="公"  ), $AP39 =""),"公假",  IF(  AND(  OR(  N39="x",N39="補",N39="婚",N39="公",N39="病",N39="事",N39="x榮18-22"  ),OR(O39=""), $AP39 =""  ),"18收",  IF(  AND(  OR(  N39 ="榮14-18",N39 ="榮10-18",N39 ="榮06-18",N39 ="病14-18"  ),OR(  O39 ="x",O39="補",O39="婚",O39="公",O39="病",O39="事",O39="x"  ), $AP39 =""),"18放早走",  IF(  AND(  OR(  N39 =""),OR(  O39 ="x",O39="補",O39="婚",O39="公",O39="病",O39="事",O39="x榮*",O39="榮",O39="榮-22"  ), $AP39 =""),"18放",  IF(  AND(  OR(  N39="當日退伍"  ),OR(  O39="退伍",O39="退", O39=""  ), $AP39 =""),"當日退伍",  IF(AND(  OR(N39="退",N39="退伍" ), OR(O39="退",O39="退伍" ), $AP39 =""),"退伍","全日勤"  )  )  )  )  )  )  )  )  )  )  ),"")</f>
        <v>全日勤</v>
      </c>
      <c r="O138" s="65" t="str">
        <f ca="1">IF(   (ROW(BA39)-1)&lt;=暫1!$B$2,           IF(  AND(  OR(  O39="x",O39="補"  ), OR(  P39 ="x",P39="補",P39="x榮18-22",P39="x公18-22",P39="x榮22-08"  ), $AP39 =""),"全日休",  IF(  AND(  OR(  O39="x",O39="病"  ), OR(  P39 ="病"  ), $AP39 =""),"病(事)假",  IF(  AND(  OR(  O39="x",O39="補"  ), OR(  P39 ="補"  ), $AP39 =""),"補休",  IF(  AND(  OR(  O39="x",O39="喪"  ), OR(  P39 ="喪"  ), $AP39 =""),"喪假",  IF(  AND(  OR(  O39="x",O39="婚",O39="產"  ), OR(  P39 ="婚",P39="產"  ), $AP39 =""),"婚(產)假",  IF(  AND(  OR(  O39="x",O39="公"  ), OR(  P39 ="公"  ), $AP39 =""),"公假",  IF(  AND(  OR(  O39="x",O39="補",O39="婚",O39="公",O39="病",O39="事",O39="x榮18-22"  ),OR(P39=""), $AP39 =""  ),"18收",  IF(  AND(  OR(  O39 ="榮14-18",O39 ="榮10-18",O39 ="榮06-18",O39 ="病14-18"  ),OR(  P39 ="x",P39="補",P39="婚",P39="公",P39="病",P39="事",P39="x"  ), $AP39 =""),"18放早走",  IF(  AND(  OR(  O39 =""),OR(  P39 ="x",P39="補",P39="婚",P39="公",P39="病",P39="事",P39="x榮*",P39="榮",P39="榮-22"  ), $AP39 =""),"18放",  IF(  AND(  OR(  O39="當日退伍"  ),OR(  P39="退伍",P39="退", P39=""  ), $AP39 =""),"當日退伍",  IF(AND(  OR(O39="退",O39="退伍" ), OR(P39="退",P39="退伍" ), $AP39 =""),"退伍","全日勤"  )  )  )  )  )  )  )  )  )  )  ),"")</f>
        <v>全日勤</v>
      </c>
      <c r="P138" s="65" t="str">
        <f ca="1">IF(   (ROW(BB39)-1)&lt;=暫1!$B$2,           IF(  AND(  OR(  P39="x",P39="補"  ), OR(  Q39 ="x",Q39="補",Q39="x榮18-22",Q39="x公18-22",Q39="x榮22-08"  ), $AP39 =""),"全日休",  IF(  AND(  OR(  P39="x",P39="病"  ), OR(  Q39 ="病"  ), $AP39 =""),"病(事)假",  IF(  AND(  OR(  P39="x",P39="補"  ), OR(  Q39 ="補"  ), $AP39 =""),"補休",  IF(  AND(  OR(  P39="x",P39="喪"  ), OR(  Q39 ="喪"  ), $AP39 =""),"喪假",  IF(  AND(  OR(  P39="x",P39="婚",P39="產"  ), OR(  Q39 ="婚",Q39="產"  ), $AP39 =""),"婚(產)假",  IF(  AND(  OR(  P39="x",P39="公"  ), OR(  Q39 ="公"  ), $AP39 =""),"公假",  IF(  AND(  OR(  P39="x",P39="補",P39="婚",P39="公",P39="病",P39="事",P39="x榮18-22"  ),OR(Q39=""), $AP39 =""  ),"18收",  IF(  AND(  OR(  P39 ="榮14-18",P39 ="榮10-18",P39 ="榮06-18",P39 ="病14-18"  ),OR(  Q39 ="x",Q39="補",Q39="婚",Q39="公",Q39="病",Q39="事",Q39="x"  ), $AP39 =""),"18放早走",  IF(  AND(  OR(  P39 =""),OR(  Q39 ="x",Q39="補",Q39="婚",Q39="公",Q39="病",Q39="事",Q39="x榮*",Q39="榮",Q39="榮-22"  ), $AP39 =""),"18放",  IF(  AND(  OR(  P39="當日退伍"  ),OR(  Q39="退伍",Q39="退", Q39=""  ), $AP39 =""),"當日退伍",  IF(AND(  OR(P39="退",P39="退伍" ), OR(Q39="退",Q39="退伍" ), $AP39 =""),"退伍","全日勤"  )  )  )  )  )  )  )  )  )  )  ),"")</f>
        <v>全日勤</v>
      </c>
      <c r="Q138" s="65" t="str">
        <f ca="1">IF(   (ROW(BC39)-1)&lt;=暫1!$B$2,           IF(  AND(  OR(  Q39="x",Q39="補"  ), OR(  R39 ="x",R39="補",R39="x榮18-22",R39="x公18-22",R39="x榮22-08"  ), $AP39 =""),"全日休",  IF(  AND(  OR(  Q39="x",Q39="病"  ), OR(  R39 ="病"  ), $AP39 =""),"病(事)假",  IF(  AND(  OR(  Q39="x",Q39="補"  ), OR(  R39 ="補"  ), $AP39 =""),"補休",  IF(  AND(  OR(  Q39="x",Q39="喪"  ), OR(  R39 ="喪"  ), $AP39 =""),"喪假",  IF(  AND(  OR(  Q39="x",Q39="婚",Q39="產"  ), OR(  R39 ="婚",R39="產"  ), $AP39 =""),"婚(產)假",  IF(  AND(  OR(  Q39="x",Q39="公"  ), OR(  R39 ="公"  ), $AP39 =""),"公假",  IF(  AND(  OR(  Q39="x",Q39="補",Q39="婚",Q39="公",Q39="病",Q39="事",Q39="x榮18-22"  ),OR(R39=""), $AP39 =""  ),"18收",  IF(  AND(  OR(  Q39 ="榮14-18",Q39 ="榮10-18",Q39 ="榮06-18",Q39 ="病14-18"  ),OR(  R39 ="x",R39="補",R39="婚",R39="公",R39="病",R39="事",R39="x"  ), $AP39 =""),"18放早走",  IF(  AND(  OR(  Q39 =""),OR(  R39 ="x",R39="補",R39="婚",R39="公",R39="病",R39="事",R39="x榮*",R39="榮",R39="榮-22"  ), $AP39 =""),"18放",  IF(  AND(  OR(  Q39="當日退伍"  ),OR(  R39="退伍",R39="退", R39=""  ), $AP39 =""),"當日退伍",  IF(AND(  OR(Q39="退",Q39="退伍" ), OR(R39="退",R39="退伍" ), $AP39 =""),"退伍","全日勤"  )  )  )  )  )  )  )  )  )  )  ),"")</f>
        <v>18放</v>
      </c>
      <c r="R138" s="65" t="str">
        <f ca="1">IF(   (ROW(BD39)-1)&lt;=暫1!$B$2,           IF(  AND(  OR(  R39="x",R39="補"  ), OR(  S39 ="x",S39="補",S39="x榮18-22",S39="x公18-22",S39="x榮22-08"  ), $AP39 =""),"全日休",  IF(  AND(  OR(  R39="x",R39="病"  ), OR(  S39 ="病"  ), $AP39 =""),"病(事)假",  IF(  AND(  OR(  R39="x",R39="補"  ), OR(  S39 ="補"  ), $AP39 =""),"補休",  IF(  AND(  OR(  R39="x",R39="喪"  ), OR(  S39 ="喪"  ), $AP39 =""),"喪假",  IF(  AND(  OR(  R39="x",R39="婚",R39="產"  ), OR(  S39 ="婚",S39="產"  ), $AP39 =""),"婚(產)假",  IF(  AND(  OR(  R39="x",R39="公"  ), OR(  S39 ="公"  ), $AP39 =""),"公假",  IF(  AND(  OR(  R39="x",R39="補",R39="婚",R39="公",R39="病",R39="事",R39="x榮18-22"  ),OR(S39=""), $AP39 =""  ),"18收",  IF(  AND(  OR(  R39 ="榮14-18",R39 ="榮10-18",R39 ="榮06-18",R39 ="病14-18"  ),OR(  S39 ="x",S39="補",S39="婚",S39="公",S39="病",S39="事",S39="x"  ), $AP39 =""),"18放早走",  IF(  AND(  OR(  R39 =""),OR(  S39 ="x",S39="補",S39="婚",S39="公",S39="病",S39="事",S39="x榮*",S39="榮",S39="榮-22"  ), $AP39 =""),"18放",  IF(  AND(  OR(  R39="當日退伍"  ),OR(  S39="退伍",S39="退", S39=""  ), $AP39 =""),"當日退伍",  IF(AND(  OR(R39="退",R39="退伍" ), OR(S39="退",S39="退伍" ), $AP39 =""),"退伍","全日勤"  )  )  )  )  )  )  )  )  )  )  ),"")</f>
        <v>全日休</v>
      </c>
      <c r="S138" s="65" t="str">
        <f ca="1">IF(   (ROW(BE39)-1)&lt;=暫1!$B$2,           IF(  AND(  OR(  S39="x",S39="補"  ), OR(  T39 ="x",T39="補",T39="x榮18-22",T39="x公18-22",T39="x榮22-08"  ), $AP39 =""),"全日休",  IF(  AND(  OR(  S39="x",S39="病"  ), OR(  T39 ="病"  ), $AP39 =""),"病(事)假",  IF(  AND(  OR(  S39="x",S39="補"  ), OR(  T39 ="補"  ), $AP39 =""),"補休",  IF(  AND(  OR(  S39="x",S39="喪"  ), OR(  T39 ="喪"  ), $AP39 =""),"喪假",  IF(  AND(  OR(  S39="x",S39="婚",S39="產"  ), OR(  T39 ="婚",T39="產"  ), $AP39 =""),"婚(產)假",  IF(  AND(  OR(  S39="x",S39="公"  ), OR(  T39 ="公"  ), $AP39 =""),"公假",  IF(  AND(  OR(  S39="x",S39="補",S39="婚",S39="公",S39="病",S39="事",S39="x榮18-22"  ),OR(T39=""), $AP39 =""  ),"18收",  IF(  AND(  OR(  S39 ="榮14-18",S39 ="榮10-18",S39 ="榮06-18",S39 ="病14-18"  ),OR(  T39 ="x",T39="補",T39="婚",T39="公",T39="病",T39="事",T39="x"  ), $AP39 =""),"18放早走",  IF(  AND(  OR(  S39 =""),OR(  T39 ="x",T39="補",T39="婚",T39="公",T39="病",T39="事",T39="x榮*",T39="榮",T39="榮-22"  ), $AP39 =""),"18放",  IF(  AND(  OR(  S39="當日退伍"  ),OR(  T39="退伍",T39="退", T39=""  ), $AP39 =""),"當日退伍",  IF(AND(  OR(S39="退",S39="退伍" ), OR(T39="退",T39="退伍" ), $AP39 =""),"退伍","全日勤"  )  )  )  )  )  )  )  )  )  )  ),"")</f>
        <v>全日休</v>
      </c>
      <c r="T138" s="65" t="str">
        <f ca="1">IF(   (ROW(BF39)-1)&lt;=暫1!$B$2,           IF(  AND(  OR(  T39="x",T39="補"  ), OR(  U39 ="x",U39="補",U39="x榮18-22",U39="x公18-22",U39="x榮22-08"  ), $AP39 =""),"全日休",  IF(  AND(  OR(  T39="x",T39="病"  ), OR(  U39 ="病"  ), $AP39 =""),"病(事)假",  IF(  AND(  OR(  T39="x",T39="補"  ), OR(  U39 ="補"  ), $AP39 =""),"補休",  IF(  AND(  OR(  T39="x",T39="喪"  ), OR(  U39 ="喪"  ), $AP39 =""),"喪假",  IF(  AND(  OR(  T39="x",T39="婚",T39="產"  ), OR(  U39 ="婚",U39="產"  ), $AP39 =""),"婚(產)假",  IF(  AND(  OR(  T39="x",T39="公"  ), OR(  U39 ="公"  ), $AP39 =""),"公假",  IF(  AND(  OR(  T39="x",T39="補",T39="婚",T39="公",T39="病",T39="事",T39="x榮18-22"  ),OR(U39=""), $AP39 =""  ),"18收",  IF(  AND(  OR(  T39 ="榮14-18",T39 ="榮10-18",T39 ="榮06-18",T39 ="病14-18"  ),OR(  U39 ="x",U39="補",U39="婚",U39="公",U39="病",U39="事",U39="x"  ), $AP39 =""),"18放早走",  IF(  AND(  OR(  T39 =""),OR(  U39 ="x",U39="補",U39="婚",U39="公",U39="病",U39="事",U39="x榮*",U39="榮",U39="榮-22"  ), $AP39 =""),"18放",  IF(  AND(  OR(  T39="當日退伍"  ),OR(  U39="退伍",U39="退", U39=""  ), $AP39 =""),"當日退伍",  IF(AND(  OR(T39="退",T39="退伍" ), OR(U39="退",U39="退伍" ), $AP39 =""),"退伍","全日勤"  )  )  )  )  )  )  )  )  )  )  ),"")</f>
        <v>18收</v>
      </c>
      <c r="U138" s="65" t="str">
        <f ca="1">IF(   (ROW(BG39)-1)&lt;=暫1!$B$2,           IF(  AND(  OR(  U39="x",U39="補"  ), OR(  V39 ="x",V39="補",V39="x榮18-22",V39="x公18-22",V39="x榮22-08"  ), $AP39 =""),"全日休",  IF(  AND(  OR(  U39="x",U39="病"  ), OR(  V39 ="病"  ), $AP39 =""),"病(事)假",  IF(  AND(  OR(  U39="x",U39="補"  ), OR(  V39 ="補"  ), $AP39 =""),"補休",  IF(  AND(  OR(  U39="x",U39="喪"  ), OR(  V39 ="喪"  ), $AP39 =""),"喪假",  IF(  AND(  OR(  U39="x",U39="婚",U39="產"  ), OR(  V39 ="婚",V39="產"  ), $AP39 =""),"婚(產)假",  IF(  AND(  OR(  U39="x",U39="公"  ), OR(  V39 ="公"  ), $AP39 =""),"公假",  IF(  AND(  OR(  U39="x",U39="補",U39="婚",U39="公",U39="病",U39="事",U39="x榮18-22"  ),OR(V39=""), $AP39 =""  ),"18收",  IF(  AND(  OR(  U39 ="榮14-18",U39 ="榮10-18",U39 ="榮06-18",U39 ="病14-18"  ),OR(  V39 ="x",V39="補",V39="婚",V39="公",V39="病",V39="事",V39="x"  ), $AP39 =""),"18放早走",  IF(  AND(  OR(  U39 =""),OR(  V39 ="x",V39="補",V39="婚",V39="公",V39="病",V39="事",V39="x榮*",V39="榮",V39="榮-22"  ), $AP39 =""),"18放",  IF(  AND(  OR(  U39="當日退伍"  ),OR(  V39="退伍",V39="退", V39=""  ), $AP39 =""),"當日退伍",  IF(AND(  OR(U39="退",U39="退伍" ), OR(V39="退",V39="退伍" ), $AP39 =""),"退伍","全日勤"  )  )  )  )  )  )  )  )  )  )  ),"")</f>
        <v>全日勤</v>
      </c>
      <c r="V138" s="65" t="str">
        <f ca="1">IF(   (ROW(BH39)-1)&lt;=暫1!$B$2,           IF(  AND(  OR(  V39="x",V39="補"  ), OR(  W39 ="x",W39="補",W39="x榮18-22",W39="x公18-22",W39="x榮22-08"  ), $AP39 =""),"全日休",  IF(  AND(  OR(  V39="x",V39="病"  ), OR(  W39 ="病"  ), $AP39 =""),"病(事)假",  IF(  AND(  OR(  V39="x",V39="補"  ), OR(  W39 ="補"  ), $AP39 =""),"補休",  IF(  AND(  OR(  V39="x",V39="喪"  ), OR(  W39 ="喪"  ), $AP39 =""),"喪假",  IF(  AND(  OR(  V39="x",V39="婚",V39="產"  ), OR(  W39 ="婚",W39="產"  ), $AP39 =""),"婚(產)假",  IF(  AND(  OR(  V39="x",V39="公"  ), OR(  W39 ="公"  ), $AP39 =""),"公假",  IF(  AND(  OR(  V39="x",V39="補",V39="婚",V39="公",V39="病",V39="事",V39="x榮18-22"  ),OR(W39=""), $AP39 =""  ),"18收",  IF(  AND(  OR(  V39 ="榮14-18",V39 ="榮10-18",V39 ="榮06-18",V39 ="病14-18"  ),OR(  W39 ="x",W39="補",W39="婚",W39="公",W39="病",W39="事",W39="x"  ), $AP39 =""),"18放早走",  IF(  AND(  OR(  V39 =""),OR(  W39 ="x",W39="補",W39="婚",W39="公",W39="病",W39="事",W39="x榮*",W39="榮",W39="榮-22"  ), $AP39 =""),"18放",  IF(  AND(  OR(  V39="當日退伍"  ),OR(  W39="退伍",W39="退", W39=""  ), $AP39 =""),"當日退伍",  IF(AND(  OR(V39="退",V39="退伍" ), OR(W39="退",W39="退伍" ), $AP39 =""),"退伍","全日勤"  )  )  )  )  )  )  )  )  )  )  ),"")</f>
        <v>全日勤</v>
      </c>
      <c r="W138" s="65" t="str">
        <f ca="1">IF(   (ROW(BI39)-1)&lt;=暫1!$B$2,           IF(  AND(  OR(  W39="x",W39="補"  ), OR(  X39 ="x",X39="補",X39="x榮18-22",X39="x公18-22",X39="x榮22-08"  ), $AP39 =""),"全日休",  IF(  AND(  OR(  W39="x",W39="病"  ), OR(  X39 ="病"  ), $AP39 =""),"病(事)假",  IF(  AND(  OR(  W39="x",W39="補"  ), OR(  X39 ="補"  ), $AP39 =""),"補休",  IF(  AND(  OR(  W39="x",W39="喪"  ), OR(  X39 ="喪"  ), $AP39 =""),"喪假",  IF(  AND(  OR(  W39="x",W39="婚",W39="產"  ), OR(  X39 ="婚",X39="產"  ), $AP39 =""),"婚(產)假",  IF(  AND(  OR(  W39="x",W39="公"  ), OR(  X39 ="公"  ), $AP39 =""),"公假",  IF(  AND(  OR(  W39="x",W39="補",W39="婚",W39="公",W39="病",W39="事",W39="x榮18-22"  ),OR(X39=""), $AP39 =""  ),"18收",  IF(  AND(  OR(  W39 ="榮14-18",W39 ="榮10-18",W39 ="榮06-18",W39 ="病14-18"  ),OR(  X39 ="x",X39="補",X39="婚",X39="公",X39="病",X39="事",X39="x"  ), $AP39 =""),"18放早走",  IF(  AND(  OR(  W39 =""),OR(  X39 ="x",X39="補",X39="婚",X39="公",X39="病",X39="事",X39="x榮*",X39="榮",X39="榮-22"  ), $AP39 =""),"18放",  IF(  AND(  OR(  W39="當日退伍"  ),OR(  X39="退伍",X39="退", X39=""  ), $AP39 =""),"當日退伍",  IF(AND(  OR(W39="退",W39="退伍" ), OR(X39="退",X39="退伍" ), $AP39 =""),"退伍","全日勤"  )  )  )  )  )  )  )  )  )  )  ),"")</f>
        <v>全日勤</v>
      </c>
      <c r="X138" s="65" t="str">
        <f ca="1">IF(   (ROW(BJ39)-1)&lt;=暫1!$B$2,           IF(  AND(  OR(  X39="x",X39="補"  ), OR(  Y39 ="x",Y39="補",Y39="x榮18-22",Y39="x公18-22",Y39="x榮22-08"  ), $AP39 =""),"全日休",  IF(  AND(  OR(  X39="x",X39="病"  ), OR(  Y39 ="病"  ), $AP39 =""),"病(事)假",  IF(  AND(  OR(  X39="x",X39="補"  ), OR(  Y39 ="補"  ), $AP39 =""),"補休",  IF(  AND(  OR(  X39="x",X39="喪"  ), OR(  Y39 ="喪"  ), $AP39 =""),"喪假",  IF(  AND(  OR(  X39="x",X39="婚",X39="產"  ), OR(  Y39 ="婚",Y39="產"  ), $AP39 =""),"婚(產)假",  IF(  AND(  OR(  X39="x",X39="公"  ), OR(  Y39 ="公"  ), $AP39 =""),"公假",  IF(  AND(  OR(  X39="x",X39="補",X39="婚",X39="公",X39="病",X39="事",X39="x榮18-22"  ),OR(Y39=""), $AP39 =""  ),"18收",  IF(  AND(  OR(  X39 ="榮14-18",X39 ="榮10-18",X39 ="榮06-18",X39 ="病14-18"  ),OR(  Y39 ="x",Y39="補",Y39="婚",Y39="公",Y39="病",Y39="事",Y39="x"  ), $AP39 =""),"18放早走",  IF(  AND(  OR(  X39 =""),OR(  Y39 ="x",Y39="補",Y39="婚",Y39="公",Y39="病",Y39="事",Y39="x榮*",Y39="榮",Y39="榮-22"  ), $AP39 =""),"18放",  IF(  AND(  OR(  X39="當日退伍"  ),OR(  Y39="退伍",Y39="退", Y39=""  ), $AP39 =""),"當日退伍",  IF(AND(  OR(X39="退",X39="退伍" ), OR(Y39="退",Y39="退伍" ), $AP39 =""),"退伍","全日勤"  )  )  )  )  )  )  )  )  )  )  ),"")</f>
        <v>全日勤</v>
      </c>
      <c r="Y138" s="65" t="str">
        <f ca="1">IF(   (ROW(BK39)-1)&lt;=暫1!$B$2,           IF(  AND(  OR(  Y39="x",Y39="補"  ), OR(  Z39 ="x",Z39="補",Z39="x榮18-22",Z39="x公18-22",Z39="x榮22-08"  ), $AP39 =""),"全日休",  IF(  AND(  OR(  Y39="x",Y39="病"  ), OR(  Z39 ="病"  ), $AP39 =""),"病(事)假",  IF(  AND(  OR(  Y39="x",Y39="補"  ), OR(  Z39 ="補"  ), $AP39 =""),"補休",  IF(  AND(  OR(  Y39="x",Y39="喪"  ), OR(  Z39 ="喪"  ), $AP39 =""),"喪假",  IF(  AND(  OR(  Y39="x",Y39="婚",Y39="產"  ), OR(  Z39 ="婚",Z39="產"  ), $AP39 =""),"婚(產)假",  IF(  AND(  OR(  Y39="x",Y39="公"  ), OR(  Z39 ="公"  ), $AP39 =""),"公假",  IF(  AND(  OR(  Y39="x",Y39="補",Y39="婚",Y39="公",Y39="病",Y39="事",Y39="x榮18-22"  ),OR(Z39=""), $AP39 =""  ),"18收",  IF(  AND(  OR(  Y39 ="榮14-18",Y39 ="榮10-18",Y39 ="榮06-18",Y39 ="病14-18"  ),OR(  Z39 ="x",Z39="補",Z39="婚",Z39="公",Z39="病",Z39="事",Z39="x"  ), $AP39 =""),"18放早走",  IF(  AND(  OR(  Y39 =""),OR(  Z39 ="x",Z39="補",Z39="婚",Z39="公",Z39="病",Z39="事",Z39="x榮*",Z39="榮",Z39="榮-22"  ), $AP39 =""),"18放",  IF(  AND(  OR(  Y39="當日退伍"  ),OR(  Z39="退伍",Z39="退", Z39=""  ), $AP39 =""),"當日退伍",  IF(AND(  OR(Y39="退",Y39="退伍" ), OR(Z39="退",Z39="退伍" ), $AP39 =""),"退伍","全日勤"  )  )  )  )  )  )  )  )  )  )  ),"")</f>
        <v>全日勤</v>
      </c>
      <c r="Z138" s="65" t="str">
        <f ca="1">IF(   (ROW(BL39)-1)&lt;=暫1!$B$2,           IF(  AND(  OR(  Z39="x",Z39="補"  ), OR(  AA39 ="x",AA39="補",AA39="x榮18-22",AA39="x公18-22",AA39="x榮22-08"  ), $AP39 =""),"全日休",  IF(  AND(  OR(  Z39="x",Z39="病"  ), OR(  AA39 ="病"  ), $AP39 =""),"病(事)假",  IF(  AND(  OR(  Z39="x",Z39="補"  ), OR(  AA39 ="補"  ), $AP39 =""),"補休",  IF(  AND(  OR(  Z39="x",Z39="喪"  ), OR(  AA39 ="喪"  ), $AP39 =""),"喪假",  IF(  AND(  OR(  Z39="x",Z39="婚",Z39="產"  ), OR(  AA39 ="婚",AA39="產"  ), $AP39 =""),"婚(產)假",  IF(  AND(  OR(  Z39="x",Z39="公"  ), OR(  AA39 ="公"  ), $AP39 =""),"公假",  IF(  AND(  OR(  Z39="x",Z39="補",Z39="婚",Z39="公",Z39="病",Z39="事",Z39="x榮18-22"  ),OR(AA39=""), $AP39 =""  ),"18收",  IF(  AND(  OR(  Z39 ="榮14-18",Z39 ="榮10-18",Z39 ="榮06-18",Z39 ="病14-18"  ),OR(  AA39 ="x",AA39="補",AA39="婚",AA39="公",AA39="病",AA39="事",AA39="x"  ), $AP39 =""),"18放早走",  IF(  AND(  OR(  Z39 =""),OR(  AA39 ="x",AA39="補",AA39="婚",AA39="公",AA39="病",AA39="事",AA39="x榮*",AA39="榮",AA39="榮-22"  ), $AP39 =""),"18放",  IF(  AND(  OR(  Z39="當日退伍"  ),OR(  AA39="退伍",AA39="退", AA39=""  ), $AP39 =""),"當日退伍",  IF(AND(  OR(Z39="退",Z39="退伍" ), OR(AA39="退",AA39="退伍" ), $AP39 =""),"退伍","全日勤"  )  )  )  )  )  )  )  )  )  )  ),"")</f>
        <v>全日勤</v>
      </c>
      <c r="AA138" s="65" t="str">
        <f ca="1">IF(   (ROW(BM39)-1)&lt;=暫1!$B$2,           IF(  AND(  OR(  AA39="x",AA39="補"  ), OR(  AB39 ="x",AB39="補",AB39="x榮18-22",AB39="x公18-22",AB39="x榮22-08"  ), $AP39 =""),"全日休",  IF(  AND(  OR(  AA39="x",AA39="病"  ), OR(  AB39 ="病"  ), $AP39 =""),"病(事)假",  IF(  AND(  OR(  AA39="x",AA39="補"  ), OR(  AB39 ="補"  ), $AP39 =""),"補休",  IF(  AND(  OR(  AA39="x",AA39="喪"  ), OR(  AB39 ="喪"  ), $AP39 =""),"喪假",  IF(  AND(  OR(  AA39="x",AA39="婚",AA39="產"  ), OR(  AB39 ="婚",AB39="產"  ), $AP39 =""),"婚(產)假",  IF(  AND(  OR(  AA39="x",AA39="公"  ), OR(  AB39 ="公"  ), $AP39 =""),"公假",  IF(  AND(  OR(  AA39="x",AA39="補",AA39="婚",AA39="公",AA39="病",AA39="事",AA39="x榮18-22"  ),OR(AB39=""), $AP39 =""  ),"18收",  IF(  AND(  OR(  AA39 ="榮14-18",AA39 ="榮10-18",AA39 ="榮06-18",AA39 ="病14-18"  ),OR(  AB39 ="x",AB39="補",AB39="婚",AB39="公",AB39="病",AB39="事",AB39="x"  ), $AP39 =""),"18放早走",  IF(  AND(  OR(  AA39 =""),OR(  AB39 ="x",AB39="補",AB39="婚",AB39="公",AB39="病",AB39="事",AB39="x榮*",AB39="榮",AB39="榮-22"  ), $AP39 =""),"18放",  IF(  AND(  OR(  AA39="當日退伍"  ),OR(  AB39="退伍",AB39="退", AB39=""  ), $AP39 =""),"當日退伍",  IF(AND(  OR(AA39="退",AA39="退伍" ), OR(AB39="退",AB39="退伍" ), $AP39 =""),"退伍","全日勤"  )  )  )  )  )  )  )  )  )  )  ),"")</f>
        <v>全日勤</v>
      </c>
      <c r="AB138" s="65" t="str">
        <f ca="1">IF(   (ROW(BN39)-1)&lt;=暫1!$B$2,           IF(  AND(  OR(  AB39="x",AB39="補"  ), OR(  AC39 ="x",AC39="補",AC39="x榮18-22",AC39="x公18-22",AC39="x榮22-08"  ), $AP39 =""),"全日休",  IF(  AND(  OR(  AB39="x",AB39="病"  ), OR(  AC39 ="病"  ), $AP39 =""),"病(事)假",  IF(  AND(  OR(  AB39="x",AB39="補"  ), OR(  AC39 ="補"  ), $AP39 =""),"補休",  IF(  AND(  OR(  AB39="x",AB39="喪"  ), OR(  AC39 ="喪"  ), $AP39 =""),"喪假",  IF(  AND(  OR(  AB39="x",AB39="婚",AB39="產"  ), OR(  AC39 ="婚",AC39="產"  ), $AP39 =""),"婚(產)假",  IF(  AND(  OR(  AB39="x",AB39="公"  ), OR(  AC39 ="公"  ), $AP39 =""),"公假",  IF(  AND(  OR(  AB39="x",AB39="補",AB39="婚",AB39="公",AB39="病",AB39="事",AB39="x榮18-22"  ),OR(AC39=""), $AP39 =""  ),"18收",  IF(  AND(  OR(  AB39 ="榮14-18",AB39 ="榮10-18",AB39 ="榮06-18",AB39 ="病14-18"  ),OR(  AC39 ="x",AC39="補",AC39="婚",AC39="公",AC39="病",AC39="事",AC39="x"  ), $AP39 =""),"18放早走",  IF(  AND(  OR(  AB39 =""),OR(  AC39 ="x",AC39="補",AC39="婚",AC39="公",AC39="病",AC39="事",AC39="x榮*",AC39="榮",AC39="榮-22"  ), $AP39 =""),"18放",  IF(  AND(  OR(  AB39="當日退伍"  ),OR(  AC39="退伍",AC39="退", AC39=""  ), $AP39 =""),"當日退伍",  IF(AND(  OR(AB39="退",AB39="退伍" ), OR(AC39="退",AC39="退伍" ), $AP39 =""),"退伍","全日勤"  )  )  )  )  )  )  )  )  )  )  ),"")</f>
        <v>18放</v>
      </c>
      <c r="AC138" s="65" t="str">
        <f ca="1">IF(   (ROW(BO39)-1)&lt;=暫1!$B$2,           IF(  AND(  OR(  AC39="x",AC39="補"  ), OR(  AD39 ="x",AD39="補",AD39="x榮18-22",AD39="x公18-22",AD39="x榮22-08"  ), $AP39 =""),"全日休",  IF(  AND(  OR(  AC39="x",AC39="病"  ), OR(  AD39 ="病"  ), $AP39 =""),"病(事)假",  IF(  AND(  OR(  AC39="x",AC39="補"  ), OR(  AD39 ="補"  ), $AP39 =""),"補休",  IF(  AND(  OR(  AC39="x",AC39="喪"  ), OR(  AD39 ="喪"  ), $AP39 =""),"喪假",  IF(  AND(  OR(  AC39="x",AC39="婚",AC39="產"  ), OR(  AD39 ="婚",AD39="產"  ), $AP39 =""),"婚(產)假",  IF(  AND(  OR(  AC39="x",AC39="公"  ), OR(  AD39 ="公"  ), $AP39 =""),"公假",  IF(  AND(  OR(  AC39="x",AC39="補",AC39="婚",AC39="公",AC39="病",AC39="事",AC39="x榮18-22"  ),OR(AD39=""), $AP39 =""  ),"18收",  IF(  AND(  OR(  AC39 ="榮14-18",AC39 ="榮10-18",AC39 ="榮06-18",AC39 ="病14-18"  ),OR(  AD39 ="x",AD39="補",AD39="婚",AD39="公",AD39="病",AD39="事",AD39="x"  ), $AP39 =""),"18放早走",  IF(  AND(  OR(  AC39 =""),OR(  AD39 ="x",AD39="補",AD39="婚",AD39="公",AD39="病",AD39="事",AD39="x榮*",AD39="榮",AD39="榮-22"  ), $AP39 =""),"18放",  IF(  AND(  OR(  AC39="當日退伍"  ),OR(  AD39="退伍",AD39="退", AD39=""  ), $AP39 =""),"當日退伍",  IF(AND(  OR(AC39="退",AC39="退伍" ), OR(AD39="退",AD39="退伍" ), $AP39 =""),"退伍","全日勤"  )  )  )  )  )  )  )  )  )  )  ),"")</f>
        <v>全日休</v>
      </c>
      <c r="AD138" s="65" t="str">
        <f ca="1">IF(   (ROW(BP39)-1)&lt;=暫1!$B$2,           IF(  AND(  OR(  AD39="x",AD39="補"  ), OR(  AE39 ="x",AE39="補",AE39="x榮18-22",AE39="x公18-22",AE39="x榮22-08"  ), $AP39 =""),"全日休",  IF(  AND(  OR(  AD39="x",AD39="病"  ), OR(  AE39 ="病"  ), $AP39 =""),"病(事)假",  IF(  AND(  OR(  AD39="x",AD39="補"  ), OR(  AE39 ="補"  ), $AP39 =""),"補休",  IF(  AND(  OR(  AD39="x",AD39="喪"  ), OR(  AE39 ="喪"  ), $AP39 =""),"喪假",  IF(  AND(  OR(  AD39="x",AD39="婚",AD39="產"  ), OR(  AE39 ="婚",AE39="產"  ), $AP39 =""),"婚(產)假",  IF(  AND(  OR(  AD39="x",AD39="公"  ), OR(  AE39 ="公"  ), $AP39 =""),"公假",  IF(  AND(  OR(  AD39="x",AD39="補",AD39="婚",AD39="公",AD39="病",AD39="事",AD39="x榮18-22"  ),OR(AE39=""), $AP39 =""  ),"18收",  IF(  AND(  OR(  AD39 ="榮14-18",AD39 ="榮10-18",AD39 ="榮06-18",AD39 ="病14-18"  ),OR(  AE39 ="x",AE39="補",AE39="婚",AE39="公",AE39="病",AE39="事",AE39="x"  ), $AP39 =""),"18放早走",  IF(  AND(  OR(  AD39 =""),OR(  AE39 ="x",AE39="補",AE39="婚",AE39="公",AE39="病",AE39="事",AE39="x榮*",AE39="榮",AE39="榮-22"  ), $AP39 =""),"18放",  IF(  AND(  OR(  AD39="當日退伍"  ),OR(  AE39="退伍",AE39="退", AE39=""  ), $AP39 =""),"當日退伍",  IF(AND(  OR(AD39="退",AD39="退伍" ), OR(AE39="退",AE39="退伍" ), $AP39 =""),"退伍","全日勤"  )  )  )  )  )  )  )  )  )  )  ),"")</f>
        <v>全日休</v>
      </c>
      <c r="AE138" s="65" t="str">
        <f ca="1">IF(   (ROW(BQ39)-1)&lt;=暫1!$B$2,           IF(  AND(  OR(  AE39="x",AE39="補"  ), OR(  AF39 ="x",AF39="補",AF39="x榮18-22",AF39="x公18-22",AF39="x榮22-08"  ), $AP39 =""),"全日休",  IF(  AND(  OR(  AE39="x",AE39="病"  ), OR(  AF39 ="病"  ), $AP39 =""),"病(事)假",  IF(  AND(  OR(  AE39="x",AE39="補"  ), OR(  AF39 ="補"  ), $AP39 =""),"補休",  IF(  AND(  OR(  AE39="x",AE39="喪"  ), OR(  AF39 ="喪"  ), $AP39 =""),"喪假",  IF(  AND(  OR(  AE39="x",AE39="婚",AE39="產"  ), OR(  AF39 ="婚",AF39="產"  ), $AP39 =""),"婚(產)假",  IF(  AND(  OR(  AE39="x",AE39="公"  ), OR(  AF39 ="公"  ), $AP39 =""),"公假",  IF(  AND(  OR(  AE39="x",AE39="補",AE39="婚",AE39="公",AE39="病",AE39="事",AE39="x榮18-22"  ),OR(AF39=""), $AP39 =""  ),"18收",  IF(  AND(  OR(  AE39 ="榮14-18",AE39 ="榮10-18",AE39 ="榮06-18",AE39 ="病14-18"  ),OR(  AF39 ="x",AF39="補",AF39="婚",AF39="公",AF39="病",AF39="事",AF39="x"  ), $AP39 =""),"18放早走",  IF(  AND(  OR(  AE39 =""),OR(  AF39 ="x",AF39="補",AF39="婚",AF39="公",AF39="病",AF39="事",AF39="x榮*",AF39="榮",AF39="榮-22"  ), $AP39 =""),"18放",  IF(  AND(  OR(  AE39="當日退伍"  ),OR(  AF39="退伍",AF39="退", AF39=""  ), $AP39 =""),"當日退伍",  IF(AND(  OR(AE39="退",AE39="退伍" ), OR(AF39="退",AF39="退伍" ), $AP39 =""),"退伍","全日勤"  )  )  )  )  )  )  )  )  )  )  ),"")</f>
        <v>18收</v>
      </c>
      <c r="AF138" s="65" t="str">
        <f ca="1">IF(   (ROW(BR39)-1)&lt;=暫1!$B$2,           IF(  AND(  OR(  AF39="x",AF39="補"  ), OR(  AG39 ="x",AG39="補",AG39="x榮18-22",AG39="x公18-22",AG39="x榮22-08"  ), $AP39 =""),"全日休",  IF(  AND(  OR(  AF39="x",AF39="病"  ), OR(  AG39 ="病"  ), $AP39 =""),"病(事)假",  IF(  AND(  OR(  AF39="x",AF39="補"  ), OR(  AG39 ="補"  ), $AP39 =""),"補休",  IF(  AND(  OR(  AF39="x",AF39="喪"  ), OR(  AG39 ="喪"  ), $AP39 =""),"喪假",  IF(  AND(  OR(  AF39="x",AF39="婚",AF39="產"  ), OR(  AG39 ="婚",AG39="產"  ), $AP39 =""),"婚(產)假",  IF(  AND(  OR(  AF39="x",AF39="公"  ), OR(  AG39 ="公"  ), $AP39 =""),"公假",  IF(  AND(  OR(  AF39="x",AF39="補",AF39="婚",AF39="公",AF39="病",AF39="事",AF39="x榮18-22"  ),OR(AG39=""), $AP39 =""  ),"18收",  IF(  AND(  OR(  AF39 ="榮14-18",AF39 ="榮10-18",AF39 ="榮06-18",AF39 ="病14-18"  ),OR(  AG39 ="x",AG39="補",AG39="婚",AG39="公",AG39="病",AG39="事",AG39="x"  ), $AP39 =""),"18放早走",  IF(  AND(  OR(  AF39 =""),OR(  AG39 ="x",AG39="補",AG39="婚",AG39="公",AG39="病",AG39="事",AG39="x榮*",AG39="榮",AG39="榮-22"  ), $AP39 =""),"18放",  IF(  AND(  OR(  AF39="當日退伍"  ),OR(  AG39="退伍",AG39="退", AG39=""  ), $AP39 =""),"當日退伍",  IF(AND(  OR(AF39="退",AF39="退伍" ), OR(AG39="退",AG39="退伍" ), $AP39 =""),"退伍","全日勤"  )  )  )  )  )  )  )  )  )  )  ),"")</f>
        <v>全日勤</v>
      </c>
      <c r="AG138" s="65" t="str">
        <f ca="1">IF(   (ROW(BS39)-1)&lt;=暫1!$B$2,           IF(  AND(  OR(  AG39="x",AG39="補"  ), OR(  AH39 ="x",AH39="補",AH39="x榮18-22",AH39="x公18-22",AH39="x榮22-08"  ), $AP39 =""),"全日休",  IF(  AND(  OR(  AG39="x",AG39="病"  ), OR(  AH39 ="病"  ), $AP39 =""),"病(事)假",  IF(  AND(  OR(  AG39="x",AG39="補"  ), OR(  AH39 ="補"  ), $AP39 =""),"補休",  IF(  AND(  OR(  AG39="x",AG39="喪"  ), OR(  AH39 ="喪"  ), $AP39 =""),"喪假",  IF(  AND(  OR(  AG39="x",AG39="婚",AG39="產"  ), OR(  AH39 ="婚",AH39="產"  ), $AP39 =""),"婚(產)假",  IF(  AND(  OR(  AG39="x",AG39="公"  ), OR(  AH39 ="公"  ), $AP39 =""),"公假",  IF(  AND(  OR(  AG39="x",AG39="補",AG39="婚",AG39="公",AG39="病",AG39="事",AG39="x榮18-22"  ),OR(AH39=""), $AP39 =""  ),"18收",  IF(  AND(  OR(  AG39 ="榮14-18",AG39 ="榮10-18",AG39 ="榮06-18",AG39 ="病14-18"  ),OR(  AH39 ="x",AH39="補",AH39="婚",AH39="公",AH39="病",AH39="事",AH39="x"  ), $AP39 =""),"18放早走",  IF(  AND(  OR(  AG39 =""),OR(  AH39 ="x",AH39="補",AH39="婚",AH39="公",AH39="病",AH39="事",AH39="x榮*",AH39="榮",AH39="榮-22"  ), $AP39 =""),"18放",  IF(  AND(  OR(  AG39="當日退伍"  ),OR(  AH39="退伍",AH39="退", AH39=""  ), $AP39 =""),"當日退伍",  IF(AND(  OR(AG39="退",AG39="退伍" ), OR(AH39="退",AH39="退伍" ), $AP39 =""),"退伍","全日勤"  )  )  )  )  )  )  )  )  )  )  ),"")</f>
        <v>全日勤</v>
      </c>
      <c r="AH138" s="65"/>
      <c r="AI138" s="65"/>
      <c r="AJ138" s="65"/>
      <c r="AO138" s="75"/>
      <c r="AP138" s="62"/>
      <c r="AU138" s="62"/>
      <c r="AY138" s="62"/>
      <c r="AZ138" s="62"/>
      <c r="BA138" s="62"/>
    </row>
    <row r="139" spans="1:53" ht="25.5" customHeight="1">
      <c r="A139" s="65">
        <f t="shared" si="14"/>
        <v>39</v>
      </c>
      <c r="B139" s="65" t="str">
        <f t="shared" si="15"/>
        <v>葉家豪</v>
      </c>
      <c r="C139" s="65" t="str">
        <f ca="1">IF(   (ROW(AO40)-1)&lt;=暫1!$B$2,           IF(  AND(  OR(  C40="x",C40="補"  ), OR(  D40 ="x",D40="補",D40="x榮18-22",D40="x公18-22",D40="x榮22-08"  ), $AP40 =""),"全日休",  IF(  AND(  OR(  C40="x",C40="病"  ), OR(  D40 ="病"  ), $AP40 =""),"病(事)假",  IF(  AND(  OR(  C40="x",C40="補"  ), OR(  D40 ="補"  ), $AP40 =""),"補休",  IF(  AND(  OR(  C40="x",C40="喪"  ), OR(  D40 ="喪"  ), $AP40 =""),"喪假",  IF(  AND(  OR(  C40="x",C40="婚",C40="產"  ), OR(  D40 ="婚",D40="產"  ), $AP40 =""),"婚(產)假",  IF(  AND(  OR(  C40="x",C40="公"  ), OR(  D40 ="公"  ), $AP40 =""),"公假",  IF(  AND(  OR(  C40="x",C40="補",C40="婚",C40="公",C40="病",C40="事",C40="x榮18-22"  ),OR(D40=""), $AP40 =""  ),"18收",  IF(  AND(  OR(  C40 ="榮14-18",C40 ="榮10-18",C40 ="榮06-18",C40 ="病14-18"  ),OR(  D40 ="x",D40="補",D40="婚",D40="公",D40="病",D40="事",D40="x"  ), $AP40 =""),"18放早走",  IF(  AND(  OR(  C40 =""),OR(  D40 ="x",D40="補",D40="婚",D40="公",D40="病",D40="事",D40="x榮*",D40="榮",D40="榮-22"  ), $AP40 =""),"18放",  IF(  AND(  OR(  C40="當日退伍"  ),OR(  D40="退伍",D40="退", D40=""  ), $AP40 =""),"當日退伍",  IF(AND(  OR(C40="退",C40="退伍" ), OR(D40="退",D40="退伍" ), $AP40 =""),"退伍","全日勤"  )  )  )  )  )  )  )  )  )  )  ),"")</f>
        <v>18放</v>
      </c>
      <c r="D139" s="65" t="str">
        <f ca="1">IF(   (ROW(AP40)-1)&lt;=暫1!$B$2,           IF(  AND(  OR(  D40="x",D40="補"  ), OR(  E40 ="x",E40="補",E40="x榮18-22",E40="x公18-22",E40="x榮22-08"  ), $AP40 =""),"全日休",  IF(  AND(  OR(  D40="x",D40="病"  ), OR(  E40 ="病"  ), $AP40 =""),"病(事)假",  IF(  AND(  OR(  D40="x",D40="補"  ), OR(  E40 ="補"  ), $AP40 =""),"補休",  IF(  AND(  OR(  D40="x",D40="喪"  ), OR(  E40 ="喪"  ), $AP40 =""),"喪假",  IF(  AND(  OR(  D40="x",D40="婚",D40="產"  ), OR(  E40 ="婚",E40="產"  ), $AP40 =""),"婚(產)假",  IF(  AND(  OR(  D40="x",D40="公"  ), OR(  E40 ="公"  ), $AP40 =""),"公假",  IF(  AND(  OR(  D40="x",D40="補",D40="婚",D40="公",D40="病",D40="事",D40="x榮18-22"  ),OR(E40=""), $AP40 =""  ),"18收",  IF(  AND(  OR(  D40 ="榮14-18",D40 ="榮10-18",D40 ="榮06-18",D40 ="病14-18"  ),OR(  E40 ="x",E40="補",E40="婚",E40="公",E40="病",E40="事",E40="x"  ), $AP40 =""),"18放早走",  IF(  AND(  OR(  D40 =""),OR(  E40 ="x",E40="補",E40="婚",E40="公",E40="病",E40="事",E40="x榮*",E40="榮",E40="榮-22"  ), $AP40 =""),"18放",  IF(  AND(  OR(  D40="當日退伍"  ),OR(  E40="退伍",E40="退", E40=""  ), $AP40 =""),"當日退伍",  IF(AND(  OR(D40="退",D40="退伍" ), OR(E40="退",E40="退伍" ), $AP40 =""),"退伍","全日勤"  )  )  )  )  )  )  )  )  )  )  ),"")</f>
        <v>全日休</v>
      </c>
      <c r="E139" s="65" t="str">
        <f ca="1">IF(   (ROW(AQ40)-1)&lt;=暫1!$B$2,           IF(  AND(  OR(  E40="x",E40="補"  ), OR(  F40 ="x",F40="補",F40="x榮18-22",F40="x公18-22",F40="x榮22-08"  ), $AP40 =""),"全日休",  IF(  AND(  OR(  E40="x",E40="病"  ), OR(  F40 ="病"  ), $AP40 =""),"病(事)假",  IF(  AND(  OR(  E40="x",E40="補"  ), OR(  F40 ="補"  ), $AP40 =""),"補休",  IF(  AND(  OR(  E40="x",E40="喪"  ), OR(  F40 ="喪"  ), $AP40 =""),"喪假",  IF(  AND(  OR(  E40="x",E40="婚",E40="產"  ), OR(  F40 ="婚",F40="產"  ), $AP40 =""),"婚(產)假",  IF(  AND(  OR(  E40="x",E40="公"  ), OR(  F40 ="公"  ), $AP40 =""),"公假",  IF(  AND(  OR(  E40="x",E40="補",E40="婚",E40="公",E40="病",E40="事",E40="x榮18-22"  ),OR(F40=""), $AP40 =""  ),"18收",  IF(  AND(  OR(  E40 ="榮14-18",E40 ="榮10-18",E40 ="榮06-18",E40 ="病14-18"  ),OR(  F40 ="x",F40="補",F40="婚",F40="公",F40="病",F40="事",F40="x"  ), $AP40 =""),"18放早走",  IF(  AND(  OR(  E40 =""),OR(  F40 ="x",F40="補",F40="婚",F40="公",F40="病",F40="事",F40="x榮*",F40="榮",F40="榮-22"  ), $AP40 =""),"18放",  IF(  AND(  OR(  E40="當日退伍"  ),OR(  F40="退伍",F40="退", F40=""  ), $AP40 =""),"當日退伍",  IF(AND(  OR(E40="退",E40="退伍" ), OR(F40="退",F40="退伍" ), $AP40 =""),"退伍","全日勤"  )  )  )  )  )  )  )  )  )  )  ),"")</f>
        <v>18收</v>
      </c>
      <c r="F139" s="65" t="str">
        <f ca="1">IF(   (ROW(AR40)-1)&lt;=暫1!$B$2,           IF(  AND(  OR(  F40="x",F40="補"  ), OR(  G40 ="x",G40="補",G40="x榮18-22",G40="x公18-22",G40="x榮22-08"  ), $AP40 =""),"全日休",  IF(  AND(  OR(  F40="x",F40="病"  ), OR(  G40 ="病"  ), $AP40 =""),"病(事)假",  IF(  AND(  OR(  F40="x",F40="補"  ), OR(  G40 ="補"  ), $AP40 =""),"補休",  IF(  AND(  OR(  F40="x",F40="喪"  ), OR(  G40 ="喪"  ), $AP40 =""),"喪假",  IF(  AND(  OR(  F40="x",F40="婚",F40="產"  ), OR(  G40 ="婚",G40="產"  ), $AP40 =""),"婚(產)假",  IF(  AND(  OR(  F40="x",F40="公"  ), OR(  G40 ="公"  ), $AP40 =""),"公假",  IF(  AND(  OR(  F40="x",F40="補",F40="婚",F40="公",F40="病",F40="事",F40="x榮18-22"  ),OR(G40=""), $AP40 =""  ),"18收",  IF(  AND(  OR(  F40 ="榮14-18",F40 ="榮10-18",F40 ="榮06-18",F40 ="病14-18"  ),OR(  G40 ="x",G40="補",G40="婚",G40="公",G40="病",G40="事",G40="x"  ), $AP40 =""),"18放早走",  IF(  AND(  OR(  F40 =""),OR(  G40 ="x",G40="補",G40="婚",G40="公",G40="病",G40="事",G40="x榮*",G40="榮",G40="榮-22"  ), $AP40 =""),"18放",  IF(  AND(  OR(  F40="當日退伍"  ),OR(  G40="退伍",G40="退", G40=""  ), $AP40 =""),"當日退伍",  IF(AND(  OR(F40="退",F40="退伍" ), OR(G40="退",G40="退伍" ), $AP40 =""),"退伍","全日勤"  )  )  )  )  )  )  )  )  )  )  ),"")</f>
        <v>全日勤</v>
      </c>
      <c r="G139" s="65" t="str">
        <f ca="1">IF(   (ROW(AS40)-1)&lt;=暫1!$B$2,           IF(  AND(  OR(  G40="x",G40="補"  ), OR(  H40 ="x",H40="補",H40="x榮18-22",H40="x公18-22",H40="x榮22-08"  ), $AP40 =""),"全日休",  IF(  AND(  OR(  G40="x",G40="病"  ), OR(  H40 ="病"  ), $AP40 =""),"病(事)假",  IF(  AND(  OR(  G40="x",G40="補"  ), OR(  H40 ="補"  ), $AP40 =""),"補休",  IF(  AND(  OR(  G40="x",G40="喪"  ), OR(  H40 ="喪"  ), $AP40 =""),"喪假",  IF(  AND(  OR(  G40="x",G40="婚",G40="產"  ), OR(  H40 ="婚",H40="產"  ), $AP40 =""),"婚(產)假",  IF(  AND(  OR(  G40="x",G40="公"  ), OR(  H40 ="公"  ), $AP40 =""),"公假",  IF(  AND(  OR(  G40="x",G40="補",G40="婚",G40="公",G40="病",G40="事",G40="x榮18-22"  ),OR(H40=""), $AP40 =""  ),"18收",  IF(  AND(  OR(  G40 ="榮14-18",G40 ="榮10-18",G40 ="榮06-18",G40 ="病14-18"  ),OR(  H40 ="x",H40="補",H40="婚",H40="公",H40="病",H40="事",H40="x"  ), $AP40 =""),"18放早走",  IF(  AND(  OR(  G40 =""),OR(  H40 ="x",H40="補",H40="婚",H40="公",H40="病",H40="事",H40="x榮*",H40="榮",H40="榮-22"  ), $AP40 =""),"18放",  IF(  AND(  OR(  G40="當日退伍"  ),OR(  H40="退伍",H40="退", H40=""  ), $AP40 =""),"當日退伍",  IF(AND(  OR(G40="退",G40="退伍" ), OR(H40="退",H40="退伍" ), $AP40 =""),"退伍","全日勤"  )  )  )  )  )  )  )  )  )  )  ),"")</f>
        <v>全日勤</v>
      </c>
      <c r="H139" s="65" t="str">
        <f ca="1">IF(   (ROW(AT40)-1)&lt;=暫1!$B$2,           IF(  AND(  OR(  H40="x",H40="補"  ), OR(  I40 ="x",I40="補",I40="x榮18-22",I40="x公18-22",I40="x榮22-08"  ), $AP40 =""),"全日休",  IF(  AND(  OR(  H40="x",H40="病"  ), OR(  I40 ="病"  ), $AP40 =""),"病(事)假",  IF(  AND(  OR(  H40="x",H40="補"  ), OR(  I40 ="補"  ), $AP40 =""),"補休",  IF(  AND(  OR(  H40="x",H40="喪"  ), OR(  I40 ="喪"  ), $AP40 =""),"喪假",  IF(  AND(  OR(  H40="x",H40="婚",H40="產"  ), OR(  I40 ="婚",I40="產"  ), $AP40 =""),"婚(產)假",  IF(  AND(  OR(  H40="x",H40="公"  ), OR(  I40 ="公"  ), $AP40 =""),"公假",  IF(  AND(  OR(  H40="x",H40="補",H40="婚",H40="公",H40="病",H40="事",H40="x榮18-22"  ),OR(I40=""), $AP40 =""  ),"18收",  IF(  AND(  OR(  H40 ="榮14-18",H40 ="榮10-18",H40 ="榮06-18",H40 ="病14-18"  ),OR(  I40 ="x",I40="補",I40="婚",I40="公",I40="病",I40="事",I40="x"  ), $AP40 =""),"18放早走",  IF(  AND(  OR(  H40 =""),OR(  I40 ="x",I40="補",I40="婚",I40="公",I40="病",I40="事",I40="x榮*",I40="榮",I40="榮-22"  ), $AP40 =""),"18放",  IF(  AND(  OR(  H40="當日退伍"  ),OR(  I40="退伍",I40="退", I40=""  ), $AP40 =""),"當日退伍",  IF(AND(  OR(H40="退",H40="退伍" ), OR(I40="退",I40="退伍" ), $AP40 =""),"退伍","全日勤"  )  )  )  )  )  )  )  )  )  )  ),"")</f>
        <v>全日勤</v>
      </c>
      <c r="I139" s="65" t="str">
        <f ca="1">IF(   (ROW(AU40)-1)&lt;=暫1!$B$2,           IF(  AND(  OR(  I40="x",I40="補"  ), OR(  J40 ="x",J40="補",J40="x榮18-22",J40="x公18-22",J40="x榮22-08"  ), $AP40 =""),"全日休",  IF(  AND(  OR(  I40="x",I40="病"  ), OR(  J40 ="病"  ), $AP40 =""),"病(事)假",  IF(  AND(  OR(  I40="x",I40="補"  ), OR(  J40 ="補"  ), $AP40 =""),"補休",  IF(  AND(  OR(  I40="x",I40="喪"  ), OR(  J40 ="喪"  ), $AP40 =""),"喪假",  IF(  AND(  OR(  I40="x",I40="婚",I40="產"  ), OR(  J40 ="婚",J40="產"  ), $AP40 =""),"婚(產)假",  IF(  AND(  OR(  I40="x",I40="公"  ), OR(  J40 ="公"  ), $AP40 =""),"公假",  IF(  AND(  OR(  I40="x",I40="補",I40="婚",I40="公",I40="病",I40="事",I40="x榮18-22"  ),OR(J40=""), $AP40 =""  ),"18收",  IF(  AND(  OR(  I40 ="榮14-18",I40 ="榮10-18",I40 ="榮06-18",I40 ="病14-18"  ),OR(  J40 ="x",J40="補",J40="婚",J40="公",J40="病",J40="事",J40="x"  ), $AP40 =""),"18放早走",  IF(  AND(  OR(  I40 =""),OR(  J40 ="x",J40="補",J40="婚",J40="公",J40="病",J40="事",J40="x榮*",J40="榮",J40="榮-22"  ), $AP40 =""),"18放",  IF(  AND(  OR(  I40="當日退伍"  ),OR(  J40="退伍",J40="退", J40=""  ), $AP40 =""),"當日退伍",  IF(AND(  OR(I40="退",I40="退伍" ), OR(J40="退",J40="退伍" ), $AP40 =""),"退伍","全日勤"  )  )  )  )  )  )  )  )  )  )  ),"")</f>
        <v>全日勤</v>
      </c>
      <c r="J139" s="65" t="str">
        <f ca="1">IF(   (ROW(AV40)-1)&lt;=暫1!$B$2,           IF(  AND(  OR(  J40="x",J40="補"  ), OR(  K40 ="x",K40="補",K40="x榮18-22",K40="x公18-22",K40="x榮22-08"  ), $AP40 =""),"全日休",  IF(  AND(  OR(  J40="x",J40="病"  ), OR(  K40 ="病"  ), $AP40 =""),"病(事)假",  IF(  AND(  OR(  J40="x",J40="補"  ), OR(  K40 ="補"  ), $AP40 =""),"補休",  IF(  AND(  OR(  J40="x",J40="喪"  ), OR(  K40 ="喪"  ), $AP40 =""),"喪假",  IF(  AND(  OR(  J40="x",J40="婚",J40="產"  ), OR(  K40 ="婚",K40="產"  ), $AP40 =""),"婚(產)假",  IF(  AND(  OR(  J40="x",J40="公"  ), OR(  K40 ="公"  ), $AP40 =""),"公假",  IF(  AND(  OR(  J40="x",J40="補",J40="婚",J40="公",J40="病",J40="事",J40="x榮18-22"  ),OR(K40=""), $AP40 =""  ),"18收",  IF(  AND(  OR(  J40 ="榮14-18",J40 ="榮10-18",J40 ="榮06-18",J40 ="病14-18"  ),OR(  K40 ="x",K40="補",K40="婚",K40="公",K40="病",K40="事",K40="x"  ), $AP40 =""),"18放早走",  IF(  AND(  OR(  J40 =""),OR(  K40 ="x",K40="補",K40="婚",K40="公",K40="病",K40="事",K40="x榮*",K40="榮",K40="榮-22"  ), $AP40 =""),"18放",  IF(  AND(  OR(  J40="當日退伍"  ),OR(  K40="退伍",K40="退", K40=""  ), $AP40 =""),"當日退伍",  IF(AND(  OR(J40="退",J40="退伍" ), OR(K40="退",K40="退伍" ), $AP40 =""),"退伍","全日勤"  )  )  )  )  )  )  )  )  )  )  ),"")</f>
        <v>全日勤</v>
      </c>
      <c r="K139" s="65" t="str">
        <f ca="1">IF(   (ROW(AW40)-1)&lt;=暫1!$B$2,           IF(  AND(  OR(  K40="x",K40="補"  ), OR(  L40 ="x",L40="補",L40="x榮18-22",L40="x公18-22",L40="x榮22-08"  ), $AP40 =""),"全日休",  IF(  AND(  OR(  K40="x",K40="病"  ), OR(  L40 ="病"  ), $AP40 =""),"病(事)假",  IF(  AND(  OR(  K40="x",K40="補"  ), OR(  L40 ="補"  ), $AP40 =""),"補休",  IF(  AND(  OR(  K40="x",K40="喪"  ), OR(  L40 ="喪"  ), $AP40 =""),"喪假",  IF(  AND(  OR(  K40="x",K40="婚",K40="產"  ), OR(  L40 ="婚",L40="產"  ), $AP40 =""),"婚(產)假",  IF(  AND(  OR(  K40="x",K40="公"  ), OR(  L40 ="公"  ), $AP40 =""),"公假",  IF(  AND(  OR(  K40="x",K40="補",K40="婚",K40="公",K40="病",K40="事",K40="x榮18-22"  ),OR(L40=""), $AP40 =""  ),"18收",  IF(  AND(  OR(  K40 ="榮14-18",K40 ="榮10-18",K40 ="榮06-18",K40 ="病14-18"  ),OR(  L40 ="x",L40="補",L40="婚",L40="公",L40="病",L40="事",L40="x"  ), $AP40 =""),"18放早走",  IF(  AND(  OR(  K40 =""),OR(  L40 ="x",L40="補",L40="婚",L40="公",L40="病",L40="事",L40="x榮*",L40="榮",L40="榮-22"  ), $AP40 =""),"18放",  IF(  AND(  OR(  K40="當日退伍"  ),OR(  L40="退伍",L40="退", L40=""  ), $AP40 =""),"當日退伍",  IF(AND(  OR(K40="退",K40="退伍" ), OR(L40="退",L40="退伍" ), $AP40 =""),"退伍","全日勤"  )  )  )  )  )  )  )  )  )  )  ),"")</f>
        <v>全日休</v>
      </c>
      <c r="L139" s="65" t="str">
        <f ca="1">IF(   (ROW(AX40)-1)&lt;=暫1!$B$2,           IF(  AND(  OR(  L40="x",L40="補"  ), OR(  M40 ="x",M40="補",M40="x榮18-22",M40="x公18-22",M40="x榮22-08"  ), $AP40 =""),"全日休",  IF(  AND(  OR(  L40="x",L40="病"  ), OR(  M40 ="病"  ), $AP40 =""),"病(事)假",  IF(  AND(  OR(  L40="x",L40="補"  ), OR(  M40 ="補"  ), $AP40 =""),"補休",  IF(  AND(  OR(  L40="x",L40="喪"  ), OR(  M40 ="喪"  ), $AP40 =""),"喪假",  IF(  AND(  OR(  L40="x",L40="婚",L40="產"  ), OR(  M40 ="婚",M40="產"  ), $AP40 =""),"婚(產)假",  IF(  AND(  OR(  L40="x",L40="公"  ), OR(  M40 ="公"  ), $AP40 =""),"公假",  IF(  AND(  OR(  L40="x",L40="補",L40="婚",L40="公",L40="病",L40="事",L40="x榮18-22"  ),OR(M40=""), $AP40 =""  ),"18收",  IF(  AND(  OR(  L40 ="榮14-18",L40 ="榮10-18",L40 ="榮06-18",L40 ="病14-18"  ),OR(  M40 ="x",M40="補",M40="婚",M40="公",M40="病",M40="事",M40="x"  ), $AP40 =""),"18放早走",  IF(  AND(  OR(  L40 =""),OR(  M40 ="x",M40="補",M40="婚",M40="公",M40="病",M40="事",M40="x榮*",M40="榮",M40="榮-22"  ), $AP40 =""),"18放",  IF(  AND(  OR(  L40="當日退伍"  ),OR(  M40="退伍",M40="退", M40=""  ), $AP40 =""),"當日退伍",  IF(AND(  OR(L40="退",L40="退伍" ), OR(M40="退",M40="退伍" ), $AP40 =""),"退伍","全日勤"  )  )  )  )  )  )  )  )  )  )  ),"")</f>
        <v>18收</v>
      </c>
      <c r="M139" s="65" t="str">
        <f ca="1">IF(   (ROW(AY40)-1)&lt;=暫1!$B$2,           IF(  AND(  OR(  M40="x",M40="補"  ), OR(  N40 ="x",N40="補",N40="x榮18-22",N40="x公18-22",N40="x榮22-08"  ), $AP40 =""),"全日休",  IF(  AND(  OR(  M40="x",M40="病"  ), OR(  N40 ="病"  ), $AP40 =""),"病(事)假",  IF(  AND(  OR(  M40="x",M40="補"  ), OR(  N40 ="補"  ), $AP40 =""),"補休",  IF(  AND(  OR(  M40="x",M40="喪"  ), OR(  N40 ="喪"  ), $AP40 =""),"喪假",  IF(  AND(  OR(  M40="x",M40="婚",M40="產"  ), OR(  N40 ="婚",N40="產"  ), $AP40 =""),"婚(產)假",  IF(  AND(  OR(  M40="x",M40="公"  ), OR(  N40 ="公"  ), $AP40 =""),"公假",  IF(  AND(  OR(  M40="x",M40="補",M40="婚",M40="公",M40="病",M40="事",M40="x榮18-22"  ),OR(N40=""), $AP40 =""  ),"18收",  IF(  AND(  OR(  M40 ="榮14-18",M40 ="榮10-18",M40 ="榮06-18",M40 ="病14-18"  ),OR(  N40 ="x",N40="補",N40="婚",N40="公",N40="病",N40="事",N40="x"  ), $AP40 =""),"18放早走",  IF(  AND(  OR(  M40 =""),OR(  N40 ="x",N40="補",N40="婚",N40="公",N40="病",N40="事",N40="x榮*",N40="榮",N40="榮-22"  ), $AP40 =""),"18放",  IF(  AND(  OR(  M40="當日退伍"  ),OR(  N40="退伍",N40="退", N40=""  ), $AP40 =""),"當日退伍",  IF(AND(  OR(M40="退",M40="退伍" ), OR(N40="退",N40="退伍" ), $AP40 =""),"退伍","全日勤"  )  )  )  )  )  )  )  )  )  )  ),"")</f>
        <v>全日勤</v>
      </c>
      <c r="N139" s="65" t="str">
        <f ca="1">IF(   (ROW(AZ40)-1)&lt;=暫1!$B$2,           IF(  AND(  OR(  N40="x",N40="補"  ), OR(  O40 ="x",O40="補",O40="x榮18-22",O40="x公18-22",O40="x榮22-08"  ), $AP40 =""),"全日休",  IF(  AND(  OR(  N40="x",N40="病"  ), OR(  O40 ="病"  ), $AP40 =""),"病(事)假",  IF(  AND(  OR(  N40="x",N40="補"  ), OR(  O40 ="補"  ), $AP40 =""),"補休",  IF(  AND(  OR(  N40="x",N40="喪"  ), OR(  O40 ="喪"  ), $AP40 =""),"喪假",  IF(  AND(  OR(  N40="x",N40="婚",N40="產"  ), OR(  O40 ="婚",O40="產"  ), $AP40 =""),"婚(產)假",  IF(  AND(  OR(  N40="x",N40="公"  ), OR(  O40 ="公"  ), $AP40 =""),"公假",  IF(  AND(  OR(  N40="x",N40="補",N40="婚",N40="公",N40="病",N40="事",N40="x榮18-22"  ),OR(O40=""), $AP40 =""  ),"18收",  IF(  AND(  OR(  N40 ="榮14-18",N40 ="榮10-18",N40 ="榮06-18",N40 ="病14-18"  ),OR(  O40 ="x",O40="補",O40="婚",O40="公",O40="病",O40="事",O40="x"  ), $AP40 =""),"18放早走",  IF(  AND(  OR(  N40 =""),OR(  O40 ="x",O40="補",O40="婚",O40="公",O40="病",O40="事",O40="x榮*",O40="榮",O40="榮-22"  ), $AP40 =""),"18放",  IF(  AND(  OR(  N40="當日退伍"  ),OR(  O40="退伍",O40="退", O40=""  ), $AP40 =""),"當日退伍",  IF(AND(  OR(N40="退",N40="退伍" ), OR(O40="退",O40="退伍" ), $AP40 =""),"退伍","全日勤"  )  )  )  )  )  )  )  )  )  )  ),"")</f>
        <v>全日勤</v>
      </c>
      <c r="O139" s="65" t="str">
        <f ca="1">IF(   (ROW(BA40)-1)&lt;=暫1!$B$2,           IF(  AND(  OR(  O40="x",O40="補"  ), OR(  P40 ="x",P40="補",P40="x榮18-22",P40="x公18-22",P40="x榮22-08"  ), $AP40 =""),"全日休",  IF(  AND(  OR(  O40="x",O40="病"  ), OR(  P40 ="病"  ), $AP40 =""),"病(事)假",  IF(  AND(  OR(  O40="x",O40="補"  ), OR(  P40 ="補"  ), $AP40 =""),"補休",  IF(  AND(  OR(  O40="x",O40="喪"  ), OR(  P40 ="喪"  ), $AP40 =""),"喪假",  IF(  AND(  OR(  O40="x",O40="婚",O40="產"  ), OR(  P40 ="婚",P40="產"  ), $AP40 =""),"婚(產)假",  IF(  AND(  OR(  O40="x",O40="公"  ), OR(  P40 ="公"  ), $AP40 =""),"公假",  IF(  AND(  OR(  O40="x",O40="補",O40="婚",O40="公",O40="病",O40="事",O40="x榮18-22"  ),OR(P40=""), $AP40 =""  ),"18收",  IF(  AND(  OR(  O40 ="榮14-18",O40 ="榮10-18",O40 ="榮06-18",O40 ="病14-18"  ),OR(  P40 ="x",P40="補",P40="婚",P40="公",P40="病",P40="事",P40="x"  ), $AP40 =""),"18放早走",  IF(  AND(  OR(  O40 =""),OR(  P40 ="x",P40="補",P40="婚",P40="公",P40="病",P40="事",P40="x榮*",P40="榮",P40="榮-22"  ), $AP40 =""),"18放",  IF(  AND(  OR(  O40="當日退伍"  ),OR(  P40="退伍",P40="退", P40=""  ), $AP40 =""),"當日退伍",  IF(AND(  OR(O40="退",O40="退伍" ), OR(P40="退",P40="退伍" ), $AP40 =""),"退伍","全日勤"  )  )  )  )  )  )  )  )  )  )  ),"")</f>
        <v>全日勤</v>
      </c>
      <c r="P139" s="65" t="str">
        <f ca="1">IF(   (ROW(BB40)-1)&lt;=暫1!$B$2,           IF(  AND(  OR(  P40="x",P40="補"  ), OR(  Q40 ="x",Q40="補",Q40="x榮18-22",Q40="x公18-22",Q40="x榮22-08"  ), $AP40 =""),"全日休",  IF(  AND(  OR(  P40="x",P40="病"  ), OR(  Q40 ="病"  ), $AP40 =""),"病(事)假",  IF(  AND(  OR(  P40="x",P40="補"  ), OR(  Q40 ="補"  ), $AP40 =""),"補休",  IF(  AND(  OR(  P40="x",P40="喪"  ), OR(  Q40 ="喪"  ), $AP40 =""),"喪假",  IF(  AND(  OR(  P40="x",P40="婚",P40="產"  ), OR(  Q40 ="婚",Q40="產"  ), $AP40 =""),"婚(產)假",  IF(  AND(  OR(  P40="x",P40="公"  ), OR(  Q40 ="公"  ), $AP40 =""),"公假",  IF(  AND(  OR(  P40="x",P40="補",P40="婚",P40="公",P40="病",P40="事",P40="x榮18-22"  ),OR(Q40=""), $AP40 =""  ),"18收",  IF(  AND(  OR(  P40 ="榮14-18",P40 ="榮10-18",P40 ="榮06-18",P40 ="病14-18"  ),OR(  Q40 ="x",Q40="補",Q40="婚",Q40="公",Q40="病",Q40="事",Q40="x"  ), $AP40 =""),"18放早走",  IF(  AND(  OR(  P40 =""),OR(  Q40 ="x",Q40="補",Q40="婚",Q40="公",Q40="病",Q40="事",Q40="x榮*",Q40="榮",Q40="榮-22"  ), $AP40 =""),"18放",  IF(  AND(  OR(  P40="當日退伍"  ),OR(  Q40="退伍",Q40="退", Q40=""  ), $AP40 =""),"當日退伍",  IF(AND(  OR(P40="退",P40="退伍" ), OR(Q40="退",Q40="退伍" ), $AP40 =""),"退伍","全日勤"  )  )  )  )  )  )  )  )  )  )  ),"")</f>
        <v>全日勤</v>
      </c>
      <c r="Q139" s="65" t="str">
        <f ca="1">IF(   (ROW(BC40)-1)&lt;=暫1!$B$2,           IF(  AND(  OR(  Q40="x",Q40="補"  ), OR(  R40 ="x",R40="補",R40="x榮18-22",R40="x公18-22",R40="x榮22-08"  ), $AP40 =""),"全日休",  IF(  AND(  OR(  Q40="x",Q40="病"  ), OR(  R40 ="病"  ), $AP40 =""),"病(事)假",  IF(  AND(  OR(  Q40="x",Q40="補"  ), OR(  R40 ="補"  ), $AP40 =""),"補休",  IF(  AND(  OR(  Q40="x",Q40="喪"  ), OR(  R40 ="喪"  ), $AP40 =""),"喪假",  IF(  AND(  OR(  Q40="x",Q40="婚",Q40="產"  ), OR(  R40 ="婚",R40="產"  ), $AP40 =""),"婚(產)假",  IF(  AND(  OR(  Q40="x",Q40="公"  ), OR(  R40 ="公"  ), $AP40 =""),"公假",  IF(  AND(  OR(  Q40="x",Q40="補",Q40="婚",Q40="公",Q40="病",Q40="事",Q40="x榮18-22"  ),OR(R40=""), $AP40 =""  ),"18收",  IF(  AND(  OR(  Q40 ="榮14-18",Q40 ="榮10-18",Q40 ="榮06-18",Q40 ="病14-18"  ),OR(  R40 ="x",R40="補",R40="婚",R40="公",R40="病",R40="事",R40="x"  ), $AP40 =""),"18放早走",  IF(  AND(  OR(  Q40 =""),OR(  R40 ="x",R40="補",R40="婚",R40="公",R40="病",R40="事",R40="x榮*",R40="榮",R40="榮-22"  ), $AP40 =""),"18放",  IF(  AND(  OR(  Q40="當日退伍"  ),OR(  R40="退伍",R40="退", R40=""  ), $AP40 =""),"當日退伍",  IF(AND(  OR(Q40="退",Q40="退伍" ), OR(R40="退",R40="退伍" ), $AP40 =""),"退伍","全日勤"  )  )  )  )  )  )  )  )  )  )  ),"")</f>
        <v>18放</v>
      </c>
      <c r="R139" s="65" t="str">
        <f ca="1">IF(   (ROW(BD40)-1)&lt;=暫1!$B$2,           IF(  AND(  OR(  R40="x",R40="補"  ), OR(  S40 ="x",S40="補",S40="x榮18-22",S40="x公18-22",S40="x榮22-08"  ), $AP40 =""),"全日休",  IF(  AND(  OR(  R40="x",R40="病"  ), OR(  S40 ="病"  ), $AP40 =""),"病(事)假",  IF(  AND(  OR(  R40="x",R40="補"  ), OR(  S40 ="補"  ), $AP40 =""),"補休",  IF(  AND(  OR(  R40="x",R40="喪"  ), OR(  S40 ="喪"  ), $AP40 =""),"喪假",  IF(  AND(  OR(  R40="x",R40="婚",R40="產"  ), OR(  S40 ="婚",S40="產"  ), $AP40 =""),"婚(產)假",  IF(  AND(  OR(  R40="x",R40="公"  ), OR(  S40 ="公"  ), $AP40 =""),"公假",  IF(  AND(  OR(  R40="x",R40="補",R40="婚",R40="公",R40="病",R40="事",R40="x榮18-22"  ),OR(S40=""), $AP40 =""  ),"18收",  IF(  AND(  OR(  R40 ="榮14-18",R40 ="榮10-18",R40 ="榮06-18",R40 ="病14-18"  ),OR(  S40 ="x",S40="補",S40="婚",S40="公",S40="病",S40="事",S40="x"  ), $AP40 =""),"18放早走",  IF(  AND(  OR(  R40 =""),OR(  S40 ="x",S40="補",S40="婚",S40="公",S40="病",S40="事",S40="x榮*",S40="榮",S40="榮-22"  ), $AP40 =""),"18放",  IF(  AND(  OR(  R40="當日退伍"  ),OR(  S40="退伍",S40="退", S40=""  ), $AP40 =""),"當日退伍",  IF(AND(  OR(R40="退",R40="退伍" ), OR(S40="退",S40="退伍" ), $AP40 =""),"退伍","全日勤"  )  )  )  )  )  )  )  )  )  )  ),"")</f>
        <v>全日休</v>
      </c>
      <c r="S139" s="65" t="str">
        <f ca="1">IF(   (ROW(BE40)-1)&lt;=暫1!$B$2,           IF(  AND(  OR(  S40="x",S40="補"  ), OR(  T40 ="x",T40="補",T40="x榮18-22",T40="x公18-22",T40="x榮22-08"  ), $AP40 =""),"全日休",  IF(  AND(  OR(  S40="x",S40="病"  ), OR(  T40 ="病"  ), $AP40 =""),"病(事)假",  IF(  AND(  OR(  S40="x",S40="補"  ), OR(  T40 ="補"  ), $AP40 =""),"補休",  IF(  AND(  OR(  S40="x",S40="喪"  ), OR(  T40 ="喪"  ), $AP40 =""),"喪假",  IF(  AND(  OR(  S40="x",S40="婚",S40="產"  ), OR(  T40 ="婚",T40="產"  ), $AP40 =""),"婚(產)假",  IF(  AND(  OR(  S40="x",S40="公"  ), OR(  T40 ="公"  ), $AP40 =""),"公假",  IF(  AND(  OR(  S40="x",S40="補",S40="婚",S40="公",S40="病",S40="事",S40="x榮18-22"  ),OR(T40=""), $AP40 =""  ),"18收",  IF(  AND(  OR(  S40 ="榮14-18",S40 ="榮10-18",S40 ="榮06-18",S40 ="病14-18"  ),OR(  T40 ="x",T40="補",T40="婚",T40="公",T40="病",T40="事",T40="x"  ), $AP40 =""),"18放早走",  IF(  AND(  OR(  S40 =""),OR(  T40 ="x",T40="補",T40="婚",T40="公",T40="病",T40="事",T40="x榮*",T40="榮",T40="榮-22"  ), $AP40 =""),"18放",  IF(  AND(  OR(  S40="當日退伍"  ),OR(  T40="退伍",T40="退", T40=""  ), $AP40 =""),"當日退伍",  IF(AND(  OR(S40="退",S40="退伍" ), OR(T40="退",T40="退伍" ), $AP40 =""),"退伍","全日勤"  )  )  )  )  )  )  )  )  )  )  ),"")</f>
        <v>18收</v>
      </c>
      <c r="T139" s="65" t="str">
        <f ca="1">IF(   (ROW(BF40)-1)&lt;=暫1!$B$2,           IF(  AND(  OR(  T40="x",T40="補"  ), OR(  U40 ="x",U40="補",U40="x榮18-22",U40="x公18-22",U40="x榮22-08"  ), $AP40 =""),"全日休",  IF(  AND(  OR(  T40="x",T40="病"  ), OR(  U40 ="病"  ), $AP40 =""),"病(事)假",  IF(  AND(  OR(  T40="x",T40="補"  ), OR(  U40 ="補"  ), $AP40 =""),"補休",  IF(  AND(  OR(  T40="x",T40="喪"  ), OR(  U40 ="喪"  ), $AP40 =""),"喪假",  IF(  AND(  OR(  T40="x",T40="婚",T40="產"  ), OR(  U40 ="婚",U40="產"  ), $AP40 =""),"婚(產)假",  IF(  AND(  OR(  T40="x",T40="公"  ), OR(  U40 ="公"  ), $AP40 =""),"公假",  IF(  AND(  OR(  T40="x",T40="補",T40="婚",T40="公",T40="病",T40="事",T40="x榮18-22"  ),OR(U40=""), $AP40 =""  ),"18收",  IF(  AND(  OR(  T40 ="榮14-18",T40 ="榮10-18",T40 ="榮06-18",T40 ="病14-18"  ),OR(  U40 ="x",U40="補",U40="婚",U40="公",U40="病",U40="事",U40="x"  ), $AP40 =""),"18放早走",  IF(  AND(  OR(  T40 =""),OR(  U40 ="x",U40="補",U40="婚",U40="公",U40="病",U40="事",U40="x榮*",U40="榮",U40="榮-22"  ), $AP40 =""),"18放",  IF(  AND(  OR(  T40="當日退伍"  ),OR(  U40="退伍",U40="退", U40=""  ), $AP40 =""),"當日退伍",  IF(AND(  OR(T40="退",T40="退伍" ), OR(U40="退",U40="退伍" ), $AP40 =""),"退伍","全日勤"  )  )  )  )  )  )  )  )  )  )  ),"")</f>
        <v>全日勤</v>
      </c>
      <c r="U139" s="65" t="str">
        <f ca="1">IF(   (ROW(BG40)-1)&lt;=暫1!$B$2,           IF(  AND(  OR(  U40="x",U40="補"  ), OR(  V40 ="x",V40="補",V40="x榮18-22",V40="x公18-22",V40="x榮22-08"  ), $AP40 =""),"全日休",  IF(  AND(  OR(  U40="x",U40="病"  ), OR(  V40 ="病"  ), $AP40 =""),"病(事)假",  IF(  AND(  OR(  U40="x",U40="補"  ), OR(  V40 ="補"  ), $AP40 =""),"補休",  IF(  AND(  OR(  U40="x",U40="喪"  ), OR(  V40 ="喪"  ), $AP40 =""),"喪假",  IF(  AND(  OR(  U40="x",U40="婚",U40="產"  ), OR(  V40 ="婚",V40="產"  ), $AP40 =""),"婚(產)假",  IF(  AND(  OR(  U40="x",U40="公"  ), OR(  V40 ="公"  ), $AP40 =""),"公假",  IF(  AND(  OR(  U40="x",U40="補",U40="婚",U40="公",U40="病",U40="事",U40="x榮18-22"  ),OR(V40=""), $AP40 =""  ),"18收",  IF(  AND(  OR(  U40 ="榮14-18",U40 ="榮10-18",U40 ="榮06-18",U40 ="病14-18"  ),OR(  V40 ="x",V40="補",V40="婚",V40="公",V40="病",V40="事",V40="x"  ), $AP40 =""),"18放早走",  IF(  AND(  OR(  U40 =""),OR(  V40 ="x",V40="補",V40="婚",V40="公",V40="病",V40="事",V40="x榮*",V40="榮",V40="榮-22"  ), $AP40 =""),"18放",  IF(  AND(  OR(  U40="當日退伍"  ),OR(  V40="退伍",V40="退", V40=""  ), $AP40 =""),"當日退伍",  IF(AND(  OR(U40="退",U40="退伍" ), OR(V40="退",V40="退伍" ), $AP40 =""),"退伍","全日勤"  )  )  )  )  )  )  )  )  )  )  ),"")</f>
        <v>全日勤</v>
      </c>
      <c r="V139" s="65" t="str">
        <f ca="1">IF(   (ROW(BH40)-1)&lt;=暫1!$B$2,           IF(  AND(  OR(  V40="x",V40="補"  ), OR(  W40 ="x",W40="補",W40="x榮18-22",W40="x公18-22",W40="x榮22-08"  ), $AP40 =""),"全日休",  IF(  AND(  OR(  V40="x",V40="病"  ), OR(  W40 ="病"  ), $AP40 =""),"病(事)假",  IF(  AND(  OR(  V40="x",V40="補"  ), OR(  W40 ="補"  ), $AP40 =""),"補休",  IF(  AND(  OR(  V40="x",V40="喪"  ), OR(  W40 ="喪"  ), $AP40 =""),"喪假",  IF(  AND(  OR(  V40="x",V40="婚",V40="產"  ), OR(  W40 ="婚",W40="產"  ), $AP40 =""),"婚(產)假",  IF(  AND(  OR(  V40="x",V40="公"  ), OR(  W40 ="公"  ), $AP40 =""),"公假",  IF(  AND(  OR(  V40="x",V40="補",V40="婚",V40="公",V40="病",V40="事",V40="x榮18-22"  ),OR(W40=""), $AP40 =""  ),"18收",  IF(  AND(  OR(  V40 ="榮14-18",V40 ="榮10-18",V40 ="榮06-18",V40 ="病14-18"  ),OR(  W40 ="x",W40="補",W40="婚",W40="公",W40="病",W40="事",W40="x"  ), $AP40 =""),"18放早走",  IF(  AND(  OR(  V40 =""),OR(  W40 ="x",W40="補",W40="婚",W40="公",W40="病",W40="事",W40="x榮*",W40="榮",W40="榮-22"  ), $AP40 =""),"18放",  IF(  AND(  OR(  V40="當日退伍"  ),OR(  W40="退伍",W40="退", W40=""  ), $AP40 =""),"當日退伍",  IF(AND(  OR(V40="退",V40="退伍" ), OR(W40="退",W40="退伍" ), $AP40 =""),"退伍","全日勤"  )  )  )  )  )  )  )  )  )  )  ),"")</f>
        <v>全日勤</v>
      </c>
      <c r="W139" s="65" t="str">
        <f ca="1">IF(   (ROW(BI40)-1)&lt;=暫1!$B$2,           IF(  AND(  OR(  W40="x",W40="補"  ), OR(  X40 ="x",X40="補",X40="x榮18-22",X40="x公18-22",X40="x榮22-08"  ), $AP40 =""),"全日休",  IF(  AND(  OR(  W40="x",W40="病"  ), OR(  X40 ="病"  ), $AP40 =""),"病(事)假",  IF(  AND(  OR(  W40="x",W40="補"  ), OR(  X40 ="補"  ), $AP40 =""),"補休",  IF(  AND(  OR(  W40="x",W40="喪"  ), OR(  X40 ="喪"  ), $AP40 =""),"喪假",  IF(  AND(  OR(  W40="x",W40="婚",W40="產"  ), OR(  X40 ="婚",X40="產"  ), $AP40 =""),"婚(產)假",  IF(  AND(  OR(  W40="x",W40="公"  ), OR(  X40 ="公"  ), $AP40 =""),"公假",  IF(  AND(  OR(  W40="x",W40="補",W40="婚",W40="公",W40="病",W40="事",W40="x榮18-22"  ),OR(X40=""), $AP40 =""  ),"18收",  IF(  AND(  OR(  W40 ="榮14-18",W40 ="榮10-18",W40 ="榮06-18",W40 ="病14-18"  ),OR(  X40 ="x",X40="補",X40="婚",X40="公",X40="病",X40="事",X40="x"  ), $AP40 =""),"18放早走",  IF(  AND(  OR(  W40 =""),OR(  X40 ="x",X40="補",X40="婚",X40="公",X40="病",X40="事",X40="x榮*",X40="榮",X40="榮-22"  ), $AP40 =""),"18放",  IF(  AND(  OR(  W40="當日退伍"  ),OR(  X40="退伍",X40="退", X40=""  ), $AP40 =""),"當日退伍",  IF(AND(  OR(W40="退",W40="退伍" ), OR(X40="退",X40="退伍" ), $AP40 =""),"退伍","全日勤"  )  )  )  )  )  )  )  )  )  )  ),"")</f>
        <v>全日勤</v>
      </c>
      <c r="X139" s="65" t="str">
        <f ca="1">IF(   (ROW(BJ40)-1)&lt;=暫1!$B$2,           IF(  AND(  OR(  X40="x",X40="補"  ), OR(  Y40 ="x",Y40="補",Y40="x榮18-22",Y40="x公18-22",Y40="x榮22-08"  ), $AP40 =""),"全日休",  IF(  AND(  OR(  X40="x",X40="病"  ), OR(  Y40 ="病"  ), $AP40 =""),"病(事)假",  IF(  AND(  OR(  X40="x",X40="補"  ), OR(  Y40 ="補"  ), $AP40 =""),"補休",  IF(  AND(  OR(  X40="x",X40="喪"  ), OR(  Y40 ="喪"  ), $AP40 =""),"喪假",  IF(  AND(  OR(  X40="x",X40="婚",X40="產"  ), OR(  Y40 ="婚",Y40="產"  ), $AP40 =""),"婚(產)假",  IF(  AND(  OR(  X40="x",X40="公"  ), OR(  Y40 ="公"  ), $AP40 =""),"公假",  IF(  AND(  OR(  X40="x",X40="補",X40="婚",X40="公",X40="病",X40="事",X40="x榮18-22"  ),OR(Y40=""), $AP40 =""  ),"18收",  IF(  AND(  OR(  X40 ="榮14-18",X40 ="榮10-18",X40 ="榮06-18",X40 ="病14-18"  ),OR(  Y40 ="x",Y40="補",Y40="婚",Y40="公",Y40="病",Y40="事",Y40="x"  ), $AP40 =""),"18放早走",  IF(  AND(  OR(  X40 =""),OR(  Y40 ="x",Y40="補",Y40="婚",Y40="公",Y40="病",Y40="事",Y40="x榮*",Y40="榮",Y40="榮-22"  ), $AP40 =""),"18放",  IF(  AND(  OR(  X40="當日退伍"  ),OR(  Y40="退伍",Y40="退", Y40=""  ), $AP40 =""),"當日退伍",  IF(AND(  OR(X40="退",X40="退伍" ), OR(Y40="退",Y40="退伍" ), $AP40 =""),"退伍","全日勤"  )  )  )  )  )  )  )  )  )  )  ),"")</f>
        <v>18放</v>
      </c>
      <c r="Y139" s="65" t="str">
        <f ca="1">IF(   (ROW(BK40)-1)&lt;=暫1!$B$2,           IF(  AND(  OR(  Y40="x",Y40="補"  ), OR(  Z40 ="x",Z40="補",Z40="x榮18-22",Z40="x公18-22",Z40="x榮22-08"  ), $AP40 =""),"全日休",  IF(  AND(  OR(  Y40="x",Y40="病"  ), OR(  Z40 ="病"  ), $AP40 =""),"病(事)假",  IF(  AND(  OR(  Y40="x",Y40="補"  ), OR(  Z40 ="補"  ), $AP40 =""),"補休",  IF(  AND(  OR(  Y40="x",Y40="喪"  ), OR(  Z40 ="喪"  ), $AP40 =""),"喪假",  IF(  AND(  OR(  Y40="x",Y40="婚",Y40="產"  ), OR(  Z40 ="婚",Z40="產"  ), $AP40 =""),"婚(產)假",  IF(  AND(  OR(  Y40="x",Y40="公"  ), OR(  Z40 ="公"  ), $AP40 =""),"公假",  IF(  AND(  OR(  Y40="x",Y40="補",Y40="婚",Y40="公",Y40="病",Y40="事",Y40="x榮18-22"  ),OR(Z40=""), $AP40 =""  ),"18收",  IF(  AND(  OR(  Y40 ="榮14-18",Y40 ="榮10-18",Y40 ="榮06-18",Y40 ="病14-18"  ),OR(  Z40 ="x",Z40="補",Z40="婚",Z40="公",Z40="病",Z40="事",Z40="x"  ), $AP40 =""),"18放早走",  IF(  AND(  OR(  Y40 =""),OR(  Z40 ="x",Z40="補",Z40="婚",Z40="公",Z40="病",Z40="事",Z40="x榮*",Z40="榮",Z40="榮-22"  ), $AP40 =""),"18放",  IF(  AND(  OR(  Y40="當日退伍"  ),OR(  Z40="退伍",Z40="退", Z40=""  ), $AP40 =""),"當日退伍",  IF(AND(  OR(Y40="退",Y40="退伍" ), OR(Z40="退",Z40="退伍" ), $AP40 =""),"退伍","全日勤"  )  )  )  )  )  )  )  )  )  )  ),"")</f>
        <v>全日休</v>
      </c>
      <c r="Z139" s="65" t="str">
        <f ca="1">IF(   (ROW(BL40)-1)&lt;=暫1!$B$2,           IF(  AND(  OR(  Z40="x",Z40="補"  ), OR(  AA40 ="x",AA40="補",AA40="x榮18-22",AA40="x公18-22",AA40="x榮22-08"  ), $AP40 =""),"全日休",  IF(  AND(  OR(  Z40="x",Z40="病"  ), OR(  AA40 ="病"  ), $AP40 =""),"病(事)假",  IF(  AND(  OR(  Z40="x",Z40="補"  ), OR(  AA40 ="補"  ), $AP40 =""),"補休",  IF(  AND(  OR(  Z40="x",Z40="喪"  ), OR(  AA40 ="喪"  ), $AP40 =""),"喪假",  IF(  AND(  OR(  Z40="x",Z40="婚",Z40="產"  ), OR(  AA40 ="婚",AA40="產"  ), $AP40 =""),"婚(產)假",  IF(  AND(  OR(  Z40="x",Z40="公"  ), OR(  AA40 ="公"  ), $AP40 =""),"公假",  IF(  AND(  OR(  Z40="x",Z40="補",Z40="婚",Z40="公",Z40="病",Z40="事",Z40="x榮18-22"  ),OR(AA40=""), $AP40 =""  ),"18收",  IF(  AND(  OR(  Z40 ="榮14-18",Z40 ="榮10-18",Z40 ="榮06-18",Z40 ="病14-18"  ),OR(  AA40 ="x",AA40="補",AA40="婚",AA40="公",AA40="病",AA40="事",AA40="x"  ), $AP40 =""),"18放早走",  IF(  AND(  OR(  Z40 =""),OR(  AA40 ="x",AA40="補",AA40="婚",AA40="公",AA40="病",AA40="事",AA40="x榮*",AA40="榮",AA40="榮-22"  ), $AP40 =""),"18放",  IF(  AND(  OR(  Z40="當日退伍"  ),OR(  AA40="退伍",AA40="退", AA40=""  ), $AP40 =""),"當日退伍",  IF(AND(  OR(Z40="退",Z40="退伍" ), OR(AA40="退",AA40="退伍" ), $AP40 =""),"退伍","全日勤"  )  )  )  )  )  )  )  )  )  )  ),"")</f>
        <v>18收</v>
      </c>
      <c r="AA139" s="65" t="str">
        <f ca="1">IF(   (ROW(BM40)-1)&lt;=暫1!$B$2,           IF(  AND(  OR(  AA40="x",AA40="補"  ), OR(  AB40 ="x",AB40="補",AB40="x榮18-22",AB40="x公18-22",AB40="x榮22-08"  ), $AP40 =""),"全日休",  IF(  AND(  OR(  AA40="x",AA40="病"  ), OR(  AB40 ="病"  ), $AP40 =""),"病(事)假",  IF(  AND(  OR(  AA40="x",AA40="補"  ), OR(  AB40 ="補"  ), $AP40 =""),"補休",  IF(  AND(  OR(  AA40="x",AA40="喪"  ), OR(  AB40 ="喪"  ), $AP40 =""),"喪假",  IF(  AND(  OR(  AA40="x",AA40="婚",AA40="產"  ), OR(  AB40 ="婚",AB40="產"  ), $AP40 =""),"婚(產)假",  IF(  AND(  OR(  AA40="x",AA40="公"  ), OR(  AB40 ="公"  ), $AP40 =""),"公假",  IF(  AND(  OR(  AA40="x",AA40="補",AA40="婚",AA40="公",AA40="病",AA40="事",AA40="x榮18-22"  ),OR(AB40=""), $AP40 =""  ),"18收",  IF(  AND(  OR(  AA40 ="榮14-18",AA40 ="榮10-18",AA40 ="榮06-18",AA40 ="病14-18"  ),OR(  AB40 ="x",AB40="補",AB40="婚",AB40="公",AB40="病",AB40="事",AB40="x"  ), $AP40 =""),"18放早走",  IF(  AND(  OR(  AA40 =""),OR(  AB40 ="x",AB40="補",AB40="婚",AB40="公",AB40="病",AB40="事",AB40="x榮*",AB40="榮",AB40="榮-22"  ), $AP40 =""),"18放",  IF(  AND(  OR(  AA40="當日退伍"  ),OR(  AB40="退伍",AB40="退", AB40=""  ), $AP40 =""),"當日退伍",  IF(AND(  OR(AA40="退",AA40="退伍" ), OR(AB40="退",AB40="退伍" ), $AP40 =""),"退伍","全日勤"  )  )  )  )  )  )  )  )  )  )  ),"")</f>
        <v>全日勤</v>
      </c>
      <c r="AB139" s="65" t="str">
        <f ca="1">IF(   (ROW(BN40)-1)&lt;=暫1!$B$2,           IF(  AND(  OR(  AB40="x",AB40="補"  ), OR(  AC40 ="x",AC40="補",AC40="x榮18-22",AC40="x公18-22",AC40="x榮22-08"  ), $AP40 =""),"全日休",  IF(  AND(  OR(  AB40="x",AB40="病"  ), OR(  AC40 ="病"  ), $AP40 =""),"病(事)假",  IF(  AND(  OR(  AB40="x",AB40="補"  ), OR(  AC40 ="補"  ), $AP40 =""),"補休",  IF(  AND(  OR(  AB40="x",AB40="喪"  ), OR(  AC40 ="喪"  ), $AP40 =""),"喪假",  IF(  AND(  OR(  AB40="x",AB40="婚",AB40="產"  ), OR(  AC40 ="婚",AC40="產"  ), $AP40 =""),"婚(產)假",  IF(  AND(  OR(  AB40="x",AB40="公"  ), OR(  AC40 ="公"  ), $AP40 =""),"公假",  IF(  AND(  OR(  AB40="x",AB40="補",AB40="婚",AB40="公",AB40="病",AB40="事",AB40="x榮18-22"  ),OR(AC40=""), $AP40 =""  ),"18收",  IF(  AND(  OR(  AB40 ="榮14-18",AB40 ="榮10-18",AB40 ="榮06-18",AB40 ="病14-18"  ),OR(  AC40 ="x",AC40="補",AC40="婚",AC40="公",AC40="病",AC40="事",AC40="x"  ), $AP40 =""),"18放早走",  IF(  AND(  OR(  AB40 =""),OR(  AC40 ="x",AC40="補",AC40="婚",AC40="公",AC40="病",AC40="事",AC40="x榮*",AC40="榮",AC40="榮-22"  ), $AP40 =""),"18放",  IF(  AND(  OR(  AB40="當日退伍"  ),OR(  AC40="退伍",AC40="退", AC40=""  ), $AP40 =""),"當日退伍",  IF(AND(  OR(AB40="退",AB40="退伍" ), OR(AC40="退",AC40="退伍" ), $AP40 =""),"退伍","全日勤"  )  )  )  )  )  )  )  )  )  )  ),"")</f>
        <v>全日勤</v>
      </c>
      <c r="AC139" s="65" t="str">
        <f ca="1">IF(   (ROW(BO40)-1)&lt;=暫1!$B$2,           IF(  AND(  OR(  AC40="x",AC40="補"  ), OR(  AD40 ="x",AD40="補",AD40="x榮18-22",AD40="x公18-22",AD40="x榮22-08"  ), $AP40 =""),"全日休",  IF(  AND(  OR(  AC40="x",AC40="病"  ), OR(  AD40 ="病"  ), $AP40 =""),"病(事)假",  IF(  AND(  OR(  AC40="x",AC40="補"  ), OR(  AD40 ="補"  ), $AP40 =""),"補休",  IF(  AND(  OR(  AC40="x",AC40="喪"  ), OR(  AD40 ="喪"  ), $AP40 =""),"喪假",  IF(  AND(  OR(  AC40="x",AC40="婚",AC40="產"  ), OR(  AD40 ="婚",AD40="產"  ), $AP40 =""),"婚(產)假",  IF(  AND(  OR(  AC40="x",AC40="公"  ), OR(  AD40 ="公"  ), $AP40 =""),"公假",  IF(  AND(  OR(  AC40="x",AC40="補",AC40="婚",AC40="公",AC40="病",AC40="事",AC40="x榮18-22"  ),OR(AD40=""), $AP40 =""  ),"18收",  IF(  AND(  OR(  AC40 ="榮14-18",AC40 ="榮10-18",AC40 ="榮06-18",AC40 ="病14-18"  ),OR(  AD40 ="x",AD40="補",AD40="婚",AD40="公",AD40="病",AD40="事",AD40="x"  ), $AP40 =""),"18放早走",  IF(  AND(  OR(  AC40 =""),OR(  AD40 ="x",AD40="補",AD40="婚",AD40="公",AD40="病",AD40="事",AD40="x榮*",AD40="榮",AD40="榮-22"  ), $AP40 =""),"18放",  IF(  AND(  OR(  AC40="當日退伍"  ),OR(  AD40="退伍",AD40="退", AD40=""  ), $AP40 =""),"當日退伍",  IF(AND(  OR(AC40="退",AC40="退伍" ), OR(AD40="退",AD40="退伍" ), $AP40 =""),"退伍","全日勤"  )  )  )  )  )  )  )  )  )  )  ),"")</f>
        <v>全日勤</v>
      </c>
      <c r="AD139" s="65" t="str">
        <f ca="1">IF(   (ROW(BP40)-1)&lt;=暫1!$B$2,           IF(  AND(  OR(  AD40="x",AD40="補"  ), OR(  AE40 ="x",AE40="補",AE40="x榮18-22",AE40="x公18-22",AE40="x榮22-08"  ), $AP40 =""),"全日休",  IF(  AND(  OR(  AD40="x",AD40="病"  ), OR(  AE40 ="病"  ), $AP40 =""),"病(事)假",  IF(  AND(  OR(  AD40="x",AD40="補"  ), OR(  AE40 ="補"  ), $AP40 =""),"補休",  IF(  AND(  OR(  AD40="x",AD40="喪"  ), OR(  AE40 ="喪"  ), $AP40 =""),"喪假",  IF(  AND(  OR(  AD40="x",AD40="婚",AD40="產"  ), OR(  AE40 ="婚",AE40="產"  ), $AP40 =""),"婚(產)假",  IF(  AND(  OR(  AD40="x",AD40="公"  ), OR(  AE40 ="公"  ), $AP40 =""),"公假",  IF(  AND(  OR(  AD40="x",AD40="補",AD40="婚",AD40="公",AD40="病",AD40="事",AD40="x榮18-22"  ),OR(AE40=""), $AP40 =""  ),"18收",  IF(  AND(  OR(  AD40 ="榮14-18",AD40 ="榮10-18",AD40 ="榮06-18",AD40 ="病14-18"  ),OR(  AE40 ="x",AE40="補",AE40="婚",AE40="公",AE40="病",AE40="事",AE40="x"  ), $AP40 =""),"18放早走",  IF(  AND(  OR(  AD40 =""),OR(  AE40 ="x",AE40="補",AE40="婚",AE40="公",AE40="病",AE40="事",AE40="x榮*",AE40="榮",AE40="榮-22"  ), $AP40 =""),"18放",  IF(  AND(  OR(  AD40="當日退伍"  ),OR(  AE40="退伍",AE40="退", AE40=""  ), $AP40 =""),"當日退伍",  IF(AND(  OR(AD40="退",AD40="退伍" ), OR(AE40="退",AE40="退伍" ), $AP40 =""),"退伍","全日勤"  )  )  )  )  )  )  )  )  )  )  ),"")</f>
        <v>全日勤</v>
      </c>
      <c r="AE139" s="65" t="str">
        <f ca="1">IF(   (ROW(BQ40)-1)&lt;=暫1!$B$2,           IF(  AND(  OR(  AE40="x",AE40="補"  ), OR(  AF40 ="x",AF40="補",AF40="x榮18-22",AF40="x公18-22",AF40="x榮22-08"  ), $AP40 =""),"全日休",  IF(  AND(  OR(  AE40="x",AE40="病"  ), OR(  AF40 ="病"  ), $AP40 =""),"病(事)假",  IF(  AND(  OR(  AE40="x",AE40="補"  ), OR(  AF40 ="補"  ), $AP40 =""),"補休",  IF(  AND(  OR(  AE40="x",AE40="喪"  ), OR(  AF40 ="喪"  ), $AP40 =""),"喪假",  IF(  AND(  OR(  AE40="x",AE40="婚",AE40="產"  ), OR(  AF40 ="婚",AF40="產"  ), $AP40 =""),"婚(產)假",  IF(  AND(  OR(  AE40="x",AE40="公"  ), OR(  AF40 ="公"  ), $AP40 =""),"公假",  IF(  AND(  OR(  AE40="x",AE40="補",AE40="婚",AE40="公",AE40="病",AE40="事",AE40="x榮18-22"  ),OR(AF40=""), $AP40 =""  ),"18收",  IF(  AND(  OR(  AE40 ="榮14-18",AE40 ="榮10-18",AE40 ="榮06-18",AE40 ="病14-18"  ),OR(  AF40 ="x",AF40="補",AF40="婚",AF40="公",AF40="病",AF40="事",AF40="x"  ), $AP40 =""),"18放早走",  IF(  AND(  OR(  AE40 =""),OR(  AF40 ="x",AF40="補",AF40="婚",AF40="公",AF40="病",AF40="事",AF40="x榮*",AF40="榮",AF40="榮-22"  ), $AP40 =""),"18放",  IF(  AND(  OR(  AE40="當日退伍"  ),OR(  AF40="退伍",AF40="退", AF40=""  ), $AP40 =""),"當日退伍",  IF(AND(  OR(AE40="退",AE40="退伍" ), OR(AF40="退",AF40="退伍" ), $AP40 =""),"退伍","全日勤"  )  )  )  )  )  )  )  )  )  )  ),"")</f>
        <v>18放</v>
      </c>
      <c r="AF139" s="65" t="str">
        <f ca="1">IF(   (ROW(BR40)-1)&lt;=暫1!$B$2,           IF(  AND(  OR(  AF40="x",AF40="補"  ), OR(  AG40 ="x",AG40="補",AG40="x榮18-22",AG40="x公18-22",AG40="x榮22-08"  ), $AP40 =""),"全日休",  IF(  AND(  OR(  AF40="x",AF40="病"  ), OR(  AG40 ="病"  ), $AP40 =""),"病(事)假",  IF(  AND(  OR(  AF40="x",AF40="補"  ), OR(  AG40 ="補"  ), $AP40 =""),"補休",  IF(  AND(  OR(  AF40="x",AF40="喪"  ), OR(  AG40 ="喪"  ), $AP40 =""),"喪假",  IF(  AND(  OR(  AF40="x",AF40="婚",AF40="產"  ), OR(  AG40 ="婚",AG40="產"  ), $AP40 =""),"婚(產)假",  IF(  AND(  OR(  AF40="x",AF40="公"  ), OR(  AG40 ="公"  ), $AP40 =""),"公假",  IF(  AND(  OR(  AF40="x",AF40="補",AF40="婚",AF40="公",AF40="病",AF40="事",AF40="x榮18-22"  ),OR(AG40=""), $AP40 =""  ),"18收",  IF(  AND(  OR(  AF40 ="榮14-18",AF40 ="榮10-18",AF40 ="榮06-18",AF40 ="病14-18"  ),OR(  AG40 ="x",AG40="補",AG40="婚",AG40="公",AG40="病",AG40="事",AG40="x"  ), $AP40 =""),"18放早走",  IF(  AND(  OR(  AF40 =""),OR(  AG40 ="x",AG40="補",AG40="婚",AG40="公",AG40="病",AG40="事",AG40="x榮*",AG40="榮",AG40="榮-22"  ), $AP40 =""),"18放",  IF(  AND(  OR(  AF40="當日退伍"  ),OR(  AG40="退伍",AG40="退", AG40=""  ), $AP40 =""),"當日退伍",  IF(AND(  OR(AF40="退",AF40="退伍" ), OR(AG40="退",AG40="退伍" ), $AP40 =""),"退伍","全日勤"  )  )  )  )  )  )  )  )  )  )  ),"")</f>
        <v>全日休</v>
      </c>
      <c r="AG139" s="65" t="str">
        <f ca="1">IF(   (ROW(BS40)-1)&lt;=暫1!$B$2,           IF(  AND(  OR(  AG40="x",AG40="補"  ), OR(  AH40 ="x",AH40="補",AH40="x榮18-22",AH40="x公18-22",AH40="x榮22-08"  ), $AP40 =""),"全日休",  IF(  AND(  OR(  AG40="x",AG40="病"  ), OR(  AH40 ="病"  ), $AP40 =""),"病(事)假",  IF(  AND(  OR(  AG40="x",AG40="補"  ), OR(  AH40 ="補"  ), $AP40 =""),"補休",  IF(  AND(  OR(  AG40="x",AG40="喪"  ), OR(  AH40 ="喪"  ), $AP40 =""),"喪假",  IF(  AND(  OR(  AG40="x",AG40="婚",AG40="產"  ), OR(  AH40 ="婚",AH40="產"  ), $AP40 =""),"婚(產)假",  IF(  AND(  OR(  AG40="x",AG40="公"  ), OR(  AH40 ="公"  ), $AP40 =""),"公假",  IF(  AND(  OR(  AG40="x",AG40="補",AG40="婚",AG40="公",AG40="病",AG40="事",AG40="x榮18-22"  ),OR(AH40=""), $AP40 =""  ),"18收",  IF(  AND(  OR(  AG40 ="榮14-18",AG40 ="榮10-18",AG40 ="榮06-18",AG40 ="病14-18"  ),OR(  AH40 ="x",AH40="補",AH40="婚",AH40="公",AH40="病",AH40="事",AH40="x"  ), $AP40 =""),"18放早走",  IF(  AND(  OR(  AG40 =""),OR(  AH40 ="x",AH40="補",AH40="婚",AH40="公",AH40="病",AH40="事",AH40="x榮*",AH40="榮",AH40="榮-22"  ), $AP40 =""),"18放",  IF(  AND(  OR(  AG40="當日退伍"  ),OR(  AH40="退伍",AH40="退", AH40=""  ), $AP40 =""),"當日退伍",  IF(AND(  OR(AG40="退",AG40="退伍" ), OR(AH40="退",AH40="退伍" ), $AP40 =""),"退伍","全日勤"  )  )  )  )  )  )  )  )  )  )  ),"")</f>
        <v>18收</v>
      </c>
      <c r="AH139" s="65"/>
      <c r="AI139" s="65"/>
      <c r="AJ139" s="65"/>
      <c r="AO139" s="75"/>
      <c r="AP139" s="62"/>
      <c r="AU139" s="62"/>
      <c r="AY139" s="62"/>
      <c r="AZ139" s="62"/>
      <c r="BA139" s="62"/>
    </row>
    <row r="140" spans="1:53" ht="25.5" customHeight="1">
      <c r="A140" s="65">
        <f t="shared" si="14"/>
        <v>40</v>
      </c>
      <c r="B140" s="65" t="str">
        <f t="shared" si="15"/>
        <v>鄭智謙</v>
      </c>
      <c r="C140" s="65" t="str">
        <f ca="1">IF(   (ROW(AO41)-1)&lt;=暫1!$B$2,           IF(  AND(  OR(  C41="x",C41="補"  ), OR(  D41 ="x",D41="補",D41="x榮18-22",D41="x公18-22",D41="x榮22-08"  ), $AP41 =""),"全日休",  IF(  AND(  OR(  C41="x",C41="病"  ), OR(  D41 ="病"  ), $AP41 =""),"病(事)假",  IF(  AND(  OR(  C41="x",C41="補"  ), OR(  D41 ="補"  ), $AP41 =""),"補休",  IF(  AND(  OR(  C41="x",C41="喪"  ), OR(  D41 ="喪"  ), $AP41 =""),"喪假",  IF(  AND(  OR(  C41="x",C41="婚",C41="產"  ), OR(  D41 ="婚",D41="產"  ), $AP41 =""),"婚(產)假",  IF(  AND(  OR(  C41="x",C41="公"  ), OR(  D41 ="公"  ), $AP41 =""),"公假",  IF(  AND(  OR(  C41="x",C41="補",C41="婚",C41="公",C41="病",C41="事",C41="x榮18-22"  ),OR(D41=""), $AP41 =""  ),"18收",  IF(  AND(  OR(  C41 ="榮14-18",C41 ="榮10-18",C41 ="榮06-18",C41 ="病14-18"  ),OR(  D41 ="x",D41="補",D41="婚",D41="公",D41="病",D41="事",D41="x"  ), $AP41 =""),"18放早走",  IF(  AND(  OR(  C41 =""),OR(  D41 ="x",D41="補",D41="婚",D41="公",D41="病",D41="事",D41="x榮*",D41="榮",D41="榮-22"  ), $AP41 =""),"18放",  IF(  AND(  OR(  C41="當日退伍"  ),OR(  D41="退伍",D41="退", D41=""  ), $AP41 =""),"當日退伍",  IF(AND(  OR(C41="退",C41="退伍" ), OR(D41="退",D41="退伍" ), $AP41 =""),"退伍","全日勤"  )  )  )  )  )  )  )  )  )  )  ),"")</f>
        <v>全日休</v>
      </c>
      <c r="D140" s="65" t="str">
        <f ca="1">IF(   (ROW(AP41)-1)&lt;=暫1!$B$2,           IF(  AND(  OR(  D41="x",D41="補"  ), OR(  E41 ="x",E41="補",E41="x榮18-22",E41="x公18-22",E41="x榮22-08"  ), $AP41 =""),"全日休",  IF(  AND(  OR(  D41="x",D41="病"  ), OR(  E41 ="病"  ), $AP41 =""),"病(事)假",  IF(  AND(  OR(  D41="x",D41="補"  ), OR(  E41 ="補"  ), $AP41 =""),"補休",  IF(  AND(  OR(  D41="x",D41="喪"  ), OR(  E41 ="喪"  ), $AP41 =""),"喪假",  IF(  AND(  OR(  D41="x",D41="婚",D41="產"  ), OR(  E41 ="婚",E41="產"  ), $AP41 =""),"婚(產)假",  IF(  AND(  OR(  D41="x",D41="公"  ), OR(  E41 ="公"  ), $AP41 =""),"公假",  IF(  AND(  OR(  D41="x",D41="補",D41="婚",D41="公",D41="病",D41="事",D41="x榮18-22"  ),OR(E41=""), $AP41 =""  ),"18收",  IF(  AND(  OR(  D41 ="榮14-18",D41 ="榮10-18",D41 ="榮06-18",D41 ="病14-18"  ),OR(  E41 ="x",E41="補",E41="婚",E41="公",E41="病",E41="事",E41="x"  ), $AP41 =""),"18放早走",  IF(  AND(  OR(  D41 =""),OR(  E41 ="x",E41="補",E41="婚",E41="公",E41="病",E41="事",E41="x榮*",E41="榮",E41="榮-22"  ), $AP41 =""),"18放",  IF(  AND(  OR(  D41="當日退伍"  ),OR(  E41="退伍",E41="退", E41=""  ), $AP41 =""),"當日退伍",  IF(AND(  OR(D41="退",D41="退伍" ), OR(E41="退",E41="退伍" ), $AP41 =""),"退伍","全日勤"  )  )  )  )  )  )  )  )  )  )  ),"")</f>
        <v>18收</v>
      </c>
      <c r="E140" s="65" t="str">
        <f ca="1">IF(   (ROW(AQ41)-1)&lt;=暫1!$B$2,           IF(  AND(  OR(  E41="x",E41="補"  ), OR(  F41 ="x",F41="補",F41="x榮18-22",F41="x公18-22",F41="x榮22-08"  ), $AP41 =""),"全日休",  IF(  AND(  OR(  E41="x",E41="病"  ), OR(  F41 ="病"  ), $AP41 =""),"病(事)假",  IF(  AND(  OR(  E41="x",E41="補"  ), OR(  F41 ="補"  ), $AP41 =""),"補休",  IF(  AND(  OR(  E41="x",E41="喪"  ), OR(  F41 ="喪"  ), $AP41 =""),"喪假",  IF(  AND(  OR(  E41="x",E41="婚",E41="產"  ), OR(  F41 ="婚",F41="產"  ), $AP41 =""),"婚(產)假",  IF(  AND(  OR(  E41="x",E41="公"  ), OR(  F41 ="公"  ), $AP41 =""),"公假",  IF(  AND(  OR(  E41="x",E41="補",E41="婚",E41="公",E41="病",E41="事",E41="x榮18-22"  ),OR(F41=""), $AP41 =""  ),"18收",  IF(  AND(  OR(  E41 ="榮14-18",E41 ="榮10-18",E41 ="榮06-18",E41 ="病14-18"  ),OR(  F41 ="x",F41="補",F41="婚",F41="公",F41="病",F41="事",F41="x"  ), $AP41 =""),"18放早走",  IF(  AND(  OR(  E41 =""),OR(  F41 ="x",F41="補",F41="婚",F41="公",F41="病",F41="事",F41="x榮*",F41="榮",F41="榮-22"  ), $AP41 =""),"18放",  IF(  AND(  OR(  E41="當日退伍"  ),OR(  F41="退伍",F41="退", F41=""  ), $AP41 =""),"當日退伍",  IF(AND(  OR(E41="退",E41="退伍" ), OR(F41="退",F41="退伍" ), $AP41 =""),"退伍","全日勤"  )  )  )  )  )  )  )  )  )  )  ),"")</f>
        <v>全日勤</v>
      </c>
      <c r="F140" s="65" t="str">
        <f ca="1">IF(   (ROW(AR41)-1)&lt;=暫1!$B$2,           IF(  AND(  OR(  F41="x",F41="補"  ), OR(  G41 ="x",G41="補",G41="x榮18-22",G41="x公18-22",G41="x榮22-08"  ), $AP41 =""),"全日休",  IF(  AND(  OR(  F41="x",F41="病"  ), OR(  G41 ="病"  ), $AP41 =""),"病(事)假",  IF(  AND(  OR(  F41="x",F41="補"  ), OR(  G41 ="補"  ), $AP41 =""),"補休",  IF(  AND(  OR(  F41="x",F41="喪"  ), OR(  G41 ="喪"  ), $AP41 =""),"喪假",  IF(  AND(  OR(  F41="x",F41="婚",F41="產"  ), OR(  G41 ="婚",G41="產"  ), $AP41 =""),"婚(產)假",  IF(  AND(  OR(  F41="x",F41="公"  ), OR(  G41 ="公"  ), $AP41 =""),"公假",  IF(  AND(  OR(  F41="x",F41="補",F41="婚",F41="公",F41="病",F41="事",F41="x榮18-22"  ),OR(G41=""), $AP41 =""  ),"18收",  IF(  AND(  OR(  F41 ="榮14-18",F41 ="榮10-18",F41 ="榮06-18",F41 ="病14-18"  ),OR(  G41 ="x",G41="補",G41="婚",G41="公",G41="病",G41="事",G41="x"  ), $AP41 =""),"18放早走",  IF(  AND(  OR(  F41 =""),OR(  G41 ="x",G41="補",G41="婚",G41="公",G41="病",G41="事",G41="x榮*",G41="榮",G41="榮-22"  ), $AP41 =""),"18放",  IF(  AND(  OR(  F41="當日退伍"  ),OR(  G41="退伍",G41="退", G41=""  ), $AP41 =""),"當日退伍",  IF(AND(  OR(F41="退",F41="退伍" ), OR(G41="退",G41="退伍" ), $AP41 =""),"退伍","全日勤"  )  )  )  )  )  )  )  )  )  )  ),"")</f>
        <v>全日勤</v>
      </c>
      <c r="G140" s="65" t="str">
        <f ca="1">IF(   (ROW(AS41)-1)&lt;=暫1!$B$2,           IF(  AND(  OR(  G41="x",G41="補"  ), OR(  H41 ="x",H41="補",H41="x榮18-22",H41="x公18-22",H41="x榮22-08"  ), $AP41 =""),"全日休",  IF(  AND(  OR(  G41="x",G41="病"  ), OR(  H41 ="病"  ), $AP41 =""),"病(事)假",  IF(  AND(  OR(  G41="x",G41="補"  ), OR(  H41 ="補"  ), $AP41 =""),"補休",  IF(  AND(  OR(  G41="x",G41="喪"  ), OR(  H41 ="喪"  ), $AP41 =""),"喪假",  IF(  AND(  OR(  G41="x",G41="婚",G41="產"  ), OR(  H41 ="婚",H41="產"  ), $AP41 =""),"婚(產)假",  IF(  AND(  OR(  G41="x",G41="公"  ), OR(  H41 ="公"  ), $AP41 =""),"公假",  IF(  AND(  OR(  G41="x",G41="補",G41="婚",G41="公",G41="病",G41="事",G41="x榮18-22"  ),OR(H41=""), $AP41 =""  ),"18收",  IF(  AND(  OR(  G41 ="榮14-18",G41 ="榮10-18",G41 ="榮06-18",G41 ="病14-18"  ),OR(  H41 ="x",H41="補",H41="婚",H41="公",H41="病",H41="事",H41="x"  ), $AP41 =""),"18放早走",  IF(  AND(  OR(  G41 =""),OR(  H41 ="x",H41="補",H41="婚",H41="公",H41="病",H41="事",H41="x榮*",H41="榮",H41="榮-22"  ), $AP41 =""),"18放",  IF(  AND(  OR(  G41="當日退伍"  ),OR(  H41="退伍",H41="退", H41=""  ), $AP41 =""),"當日退伍",  IF(AND(  OR(G41="退",G41="退伍" ), OR(H41="退",H41="退伍" ), $AP41 =""),"退伍","全日勤"  )  )  )  )  )  )  )  )  )  )  ),"")</f>
        <v>全日勤</v>
      </c>
      <c r="H140" s="65" t="str">
        <f ca="1">IF(   (ROW(AT41)-1)&lt;=暫1!$B$2,           IF(  AND(  OR(  H41="x",H41="補"  ), OR(  I41 ="x",I41="補",I41="x榮18-22",I41="x公18-22",I41="x榮22-08"  ), $AP41 =""),"全日休",  IF(  AND(  OR(  H41="x",H41="病"  ), OR(  I41 ="病"  ), $AP41 =""),"病(事)假",  IF(  AND(  OR(  H41="x",H41="補"  ), OR(  I41 ="補"  ), $AP41 =""),"補休",  IF(  AND(  OR(  H41="x",H41="喪"  ), OR(  I41 ="喪"  ), $AP41 =""),"喪假",  IF(  AND(  OR(  H41="x",H41="婚",H41="產"  ), OR(  I41 ="婚",I41="產"  ), $AP41 =""),"婚(產)假",  IF(  AND(  OR(  H41="x",H41="公"  ), OR(  I41 ="公"  ), $AP41 =""),"公假",  IF(  AND(  OR(  H41="x",H41="補",H41="婚",H41="公",H41="病",H41="事",H41="x榮18-22"  ),OR(I41=""), $AP41 =""  ),"18收",  IF(  AND(  OR(  H41 ="榮14-18",H41 ="榮10-18",H41 ="榮06-18",H41 ="病14-18"  ),OR(  I41 ="x",I41="補",I41="婚",I41="公",I41="病",I41="事",I41="x"  ), $AP41 =""),"18放早走",  IF(  AND(  OR(  H41 =""),OR(  I41 ="x",I41="補",I41="婚",I41="公",I41="病",I41="事",I41="x榮*",I41="榮",I41="榮-22"  ), $AP41 =""),"18放",  IF(  AND(  OR(  H41="當日退伍"  ),OR(  I41="退伍",I41="退", I41=""  ), $AP41 =""),"當日退伍",  IF(AND(  OR(H41="退",H41="退伍" ), OR(I41="退",I41="退伍" ), $AP41 =""),"退伍","全日勤"  )  )  )  )  )  )  )  )  )  )  ),"")</f>
        <v>全日勤</v>
      </c>
      <c r="I140" s="65" t="str">
        <f ca="1">IF(   (ROW(AU41)-1)&lt;=暫1!$B$2,           IF(  AND(  OR(  I41="x",I41="補"  ), OR(  J41 ="x",J41="補",J41="x榮18-22",J41="x公18-22",J41="x榮22-08"  ), $AP41 =""),"全日休",  IF(  AND(  OR(  I41="x",I41="病"  ), OR(  J41 ="病"  ), $AP41 =""),"病(事)假",  IF(  AND(  OR(  I41="x",I41="補"  ), OR(  J41 ="補"  ), $AP41 =""),"補休",  IF(  AND(  OR(  I41="x",I41="喪"  ), OR(  J41 ="喪"  ), $AP41 =""),"喪假",  IF(  AND(  OR(  I41="x",I41="婚",I41="產"  ), OR(  J41 ="婚",J41="產"  ), $AP41 =""),"婚(產)假",  IF(  AND(  OR(  I41="x",I41="公"  ), OR(  J41 ="公"  ), $AP41 =""),"公假",  IF(  AND(  OR(  I41="x",I41="補",I41="婚",I41="公",I41="病",I41="事",I41="x榮18-22"  ),OR(J41=""), $AP41 =""  ),"18收",  IF(  AND(  OR(  I41 ="榮14-18",I41 ="榮10-18",I41 ="榮06-18",I41 ="病14-18"  ),OR(  J41 ="x",J41="補",J41="婚",J41="公",J41="病",J41="事",J41="x"  ), $AP41 =""),"18放早走",  IF(  AND(  OR(  I41 =""),OR(  J41 ="x",J41="補",J41="婚",J41="公",J41="病",J41="事",J41="x榮*",J41="榮",J41="榮-22"  ), $AP41 =""),"18放",  IF(  AND(  OR(  I41="當日退伍"  ),OR(  J41="退伍",J41="退", J41=""  ), $AP41 =""),"當日退伍",  IF(AND(  OR(I41="退",I41="退伍" ), OR(J41="退",J41="退伍" ), $AP41 =""),"退伍","全日勤"  )  )  )  )  )  )  )  )  )  )  ),"")</f>
        <v>全日勤</v>
      </c>
      <c r="J140" s="65" t="str">
        <f ca="1">IF(   (ROW(AV41)-1)&lt;=暫1!$B$2,           IF(  AND(  OR(  J41="x",J41="補"  ), OR(  K41 ="x",K41="補",K41="x榮18-22",K41="x公18-22",K41="x榮22-08"  ), $AP41 =""),"全日休",  IF(  AND(  OR(  J41="x",J41="病"  ), OR(  K41 ="病"  ), $AP41 =""),"病(事)假",  IF(  AND(  OR(  J41="x",J41="補"  ), OR(  K41 ="補"  ), $AP41 =""),"補休",  IF(  AND(  OR(  J41="x",J41="喪"  ), OR(  K41 ="喪"  ), $AP41 =""),"喪假",  IF(  AND(  OR(  J41="x",J41="婚",J41="產"  ), OR(  K41 ="婚",K41="產"  ), $AP41 =""),"婚(產)假",  IF(  AND(  OR(  J41="x",J41="公"  ), OR(  K41 ="公"  ), $AP41 =""),"公假",  IF(  AND(  OR(  J41="x",J41="補",J41="婚",J41="公",J41="病",J41="事",J41="x榮18-22"  ),OR(K41=""), $AP41 =""  ),"18收",  IF(  AND(  OR(  J41 ="榮14-18",J41 ="榮10-18",J41 ="榮06-18",J41 ="病14-18"  ),OR(  K41 ="x",K41="補",K41="婚",K41="公",K41="病",K41="事",K41="x"  ), $AP41 =""),"18放早走",  IF(  AND(  OR(  J41 =""),OR(  K41 ="x",K41="補",K41="婚",K41="公",K41="病",K41="事",K41="x榮*",K41="榮",K41="榮-22"  ), $AP41 =""),"18放",  IF(  AND(  OR(  J41="當日退伍"  ),OR(  K41="退伍",K41="退", K41=""  ), $AP41 =""),"當日退伍",  IF(AND(  OR(J41="退",J41="退伍" ), OR(K41="退",K41="退伍" ), $AP41 =""),"退伍","全日勤"  )  )  )  )  )  )  )  )  )  )  ),"")</f>
        <v>全日勤</v>
      </c>
      <c r="K140" s="65" t="str">
        <f ca="1">IF(   (ROW(AW41)-1)&lt;=暫1!$B$2,           IF(  AND(  OR(  K41="x",K41="補"  ), OR(  L41 ="x",L41="補",L41="x榮18-22",L41="x公18-22",L41="x榮22-08"  ), $AP41 =""),"全日休",  IF(  AND(  OR(  K41="x",K41="病"  ), OR(  L41 ="病"  ), $AP41 =""),"病(事)假",  IF(  AND(  OR(  K41="x",K41="補"  ), OR(  L41 ="補"  ), $AP41 =""),"補休",  IF(  AND(  OR(  K41="x",K41="喪"  ), OR(  L41 ="喪"  ), $AP41 =""),"喪假",  IF(  AND(  OR(  K41="x",K41="婚",K41="產"  ), OR(  L41 ="婚",L41="產"  ), $AP41 =""),"婚(產)假",  IF(  AND(  OR(  K41="x",K41="公"  ), OR(  L41 ="公"  ), $AP41 =""),"公假",  IF(  AND(  OR(  K41="x",K41="補",K41="婚",K41="公",K41="病",K41="事",K41="x榮18-22"  ),OR(L41=""), $AP41 =""  ),"18收",  IF(  AND(  OR(  K41 ="榮14-18",K41 ="榮10-18",K41 ="榮06-18",K41 ="病14-18"  ),OR(  L41 ="x",L41="補",L41="婚",L41="公",L41="病",L41="事",L41="x"  ), $AP41 =""),"18放早走",  IF(  AND(  OR(  K41 =""),OR(  L41 ="x",L41="補",L41="婚",L41="公",L41="病",L41="事",L41="x榮*",L41="榮",L41="榮-22"  ), $AP41 =""),"18放",  IF(  AND(  OR(  K41="當日退伍"  ),OR(  L41="退伍",L41="退", L41=""  ), $AP41 =""),"當日退伍",  IF(AND(  OR(K41="退",K41="退伍" ), OR(L41="退",L41="退伍" ), $AP41 =""),"退伍","全日勤"  )  )  )  )  )  )  )  )  )  )  ),"")</f>
        <v>18放早走</v>
      </c>
      <c r="L140" s="65" t="str">
        <f ca="1">IF(   (ROW(AX41)-1)&lt;=暫1!$B$2,           IF(  AND(  OR(  L41="x",L41="補"  ), OR(  M41 ="x",M41="補",M41="x榮18-22",M41="x公18-22",M41="x榮22-08"  ), $AP41 =""),"全日休",  IF(  AND(  OR(  L41="x",L41="病"  ), OR(  M41 ="病"  ), $AP41 =""),"病(事)假",  IF(  AND(  OR(  L41="x",L41="補"  ), OR(  M41 ="補"  ), $AP41 =""),"補休",  IF(  AND(  OR(  L41="x",L41="喪"  ), OR(  M41 ="喪"  ), $AP41 =""),"喪假",  IF(  AND(  OR(  L41="x",L41="婚",L41="產"  ), OR(  M41 ="婚",M41="產"  ), $AP41 =""),"婚(產)假",  IF(  AND(  OR(  L41="x",L41="公"  ), OR(  M41 ="公"  ), $AP41 =""),"公假",  IF(  AND(  OR(  L41="x",L41="補",L41="婚",L41="公",L41="病",L41="事",L41="x榮18-22"  ),OR(M41=""), $AP41 =""  ),"18收",  IF(  AND(  OR(  L41 ="榮14-18",L41 ="榮10-18",L41 ="榮06-18",L41 ="病14-18"  ),OR(  M41 ="x",M41="補",M41="婚",M41="公",M41="病",M41="事",M41="x"  ), $AP41 =""),"18放早走",  IF(  AND(  OR(  L41 =""),OR(  M41 ="x",M41="補",M41="婚",M41="公",M41="病",M41="事",M41="x榮*",M41="榮",M41="榮-22"  ), $AP41 =""),"18放",  IF(  AND(  OR(  L41="當日退伍"  ),OR(  M41="退伍",M41="退", M41=""  ), $AP41 =""),"當日退伍",  IF(AND(  OR(L41="退",L41="退伍" ), OR(M41="退",M41="退伍" ), $AP41 =""),"退伍","全日勤"  )  )  )  )  )  )  )  )  )  )  ),"")</f>
        <v>全日休</v>
      </c>
      <c r="M140" s="65" t="str">
        <f ca="1">IF(   (ROW(AY41)-1)&lt;=暫1!$B$2,           IF(  AND(  OR(  M41="x",M41="補"  ), OR(  N41 ="x",N41="補",N41="x榮18-22",N41="x公18-22",N41="x榮22-08"  ), $AP41 =""),"全日休",  IF(  AND(  OR(  M41="x",M41="病"  ), OR(  N41 ="病"  ), $AP41 =""),"病(事)假",  IF(  AND(  OR(  M41="x",M41="補"  ), OR(  N41 ="補"  ), $AP41 =""),"補休",  IF(  AND(  OR(  M41="x",M41="喪"  ), OR(  N41 ="喪"  ), $AP41 =""),"喪假",  IF(  AND(  OR(  M41="x",M41="婚",M41="產"  ), OR(  N41 ="婚",N41="產"  ), $AP41 =""),"婚(產)假",  IF(  AND(  OR(  M41="x",M41="公"  ), OR(  N41 ="公"  ), $AP41 =""),"公假",  IF(  AND(  OR(  M41="x",M41="補",M41="婚",M41="公",M41="病",M41="事",M41="x榮18-22"  ),OR(N41=""), $AP41 =""  ),"18收",  IF(  AND(  OR(  M41 ="榮14-18",M41 ="榮10-18",M41 ="榮06-18",M41 ="病14-18"  ),OR(  N41 ="x",N41="補",N41="婚",N41="公",N41="病",N41="事",N41="x"  ), $AP41 =""),"18放早走",  IF(  AND(  OR(  M41 =""),OR(  N41 ="x",N41="補",N41="婚",N41="公",N41="病",N41="事",N41="x榮*",N41="榮",N41="榮-22"  ), $AP41 =""),"18放",  IF(  AND(  OR(  M41="當日退伍"  ),OR(  N41="退伍",N41="退", N41=""  ), $AP41 =""),"當日退伍",  IF(AND(  OR(M41="退",M41="退伍" ), OR(N41="退",N41="退伍" ), $AP41 =""),"退伍","全日勤"  )  )  )  )  )  )  )  )  )  )  ),"")</f>
        <v>18收</v>
      </c>
      <c r="N140" s="65" t="str">
        <f ca="1">IF(   (ROW(AZ41)-1)&lt;=暫1!$B$2,           IF(  AND(  OR(  N41="x",N41="補"  ), OR(  O41 ="x",O41="補",O41="x榮18-22",O41="x公18-22",O41="x榮22-08"  ), $AP41 =""),"全日休",  IF(  AND(  OR(  N41="x",N41="病"  ), OR(  O41 ="病"  ), $AP41 =""),"病(事)假",  IF(  AND(  OR(  N41="x",N41="補"  ), OR(  O41 ="補"  ), $AP41 =""),"補休",  IF(  AND(  OR(  N41="x",N41="喪"  ), OR(  O41 ="喪"  ), $AP41 =""),"喪假",  IF(  AND(  OR(  N41="x",N41="婚",N41="產"  ), OR(  O41 ="婚",O41="產"  ), $AP41 =""),"婚(產)假",  IF(  AND(  OR(  N41="x",N41="公"  ), OR(  O41 ="公"  ), $AP41 =""),"公假",  IF(  AND(  OR(  N41="x",N41="補",N41="婚",N41="公",N41="病",N41="事",N41="x榮18-22"  ),OR(O41=""), $AP41 =""  ),"18收",  IF(  AND(  OR(  N41 ="榮14-18",N41 ="榮10-18",N41 ="榮06-18",N41 ="病14-18"  ),OR(  O41 ="x",O41="補",O41="婚",O41="公",O41="病",O41="事",O41="x"  ), $AP41 =""),"18放早走",  IF(  AND(  OR(  N41 =""),OR(  O41 ="x",O41="補",O41="婚",O41="公",O41="病",O41="事",O41="x榮*",O41="榮",O41="榮-22"  ), $AP41 =""),"18放",  IF(  AND(  OR(  N41="當日退伍"  ),OR(  O41="退伍",O41="退", O41=""  ), $AP41 =""),"當日退伍",  IF(AND(  OR(N41="退",N41="退伍" ), OR(O41="退",O41="退伍" ), $AP41 =""),"退伍","全日勤"  )  )  )  )  )  )  )  )  )  )  ),"")</f>
        <v>全日勤</v>
      </c>
      <c r="O140" s="65" t="str">
        <f ca="1">IF(   (ROW(BA41)-1)&lt;=暫1!$B$2,           IF(  AND(  OR(  O41="x",O41="補"  ), OR(  P41 ="x",P41="補",P41="x榮18-22",P41="x公18-22",P41="x榮22-08"  ), $AP41 =""),"全日休",  IF(  AND(  OR(  O41="x",O41="病"  ), OR(  P41 ="病"  ), $AP41 =""),"病(事)假",  IF(  AND(  OR(  O41="x",O41="補"  ), OR(  P41 ="補"  ), $AP41 =""),"補休",  IF(  AND(  OR(  O41="x",O41="喪"  ), OR(  P41 ="喪"  ), $AP41 =""),"喪假",  IF(  AND(  OR(  O41="x",O41="婚",O41="產"  ), OR(  P41 ="婚",P41="產"  ), $AP41 =""),"婚(產)假",  IF(  AND(  OR(  O41="x",O41="公"  ), OR(  P41 ="公"  ), $AP41 =""),"公假",  IF(  AND(  OR(  O41="x",O41="補",O41="婚",O41="公",O41="病",O41="事",O41="x榮18-22"  ),OR(P41=""), $AP41 =""  ),"18收",  IF(  AND(  OR(  O41 ="榮14-18",O41 ="榮10-18",O41 ="榮06-18",O41 ="病14-18"  ),OR(  P41 ="x",P41="補",P41="婚",P41="公",P41="病",P41="事",P41="x"  ), $AP41 =""),"18放早走",  IF(  AND(  OR(  O41 =""),OR(  P41 ="x",P41="補",P41="婚",P41="公",P41="病",P41="事",P41="x榮*",P41="榮",P41="榮-22"  ), $AP41 =""),"18放",  IF(  AND(  OR(  O41="當日退伍"  ),OR(  P41="退伍",P41="退", P41=""  ), $AP41 =""),"當日退伍",  IF(AND(  OR(O41="退",O41="退伍" ), OR(P41="退",P41="退伍" ), $AP41 =""),"退伍","全日勤"  )  )  )  )  )  )  )  )  )  )  ),"")</f>
        <v>全日勤</v>
      </c>
      <c r="P140" s="65" t="str">
        <f ca="1">IF(   (ROW(BB41)-1)&lt;=暫1!$B$2,           IF(  AND(  OR(  P41="x",P41="補"  ), OR(  Q41 ="x",Q41="補",Q41="x榮18-22",Q41="x公18-22",Q41="x榮22-08"  ), $AP41 =""),"全日休",  IF(  AND(  OR(  P41="x",P41="病"  ), OR(  Q41 ="病"  ), $AP41 =""),"病(事)假",  IF(  AND(  OR(  P41="x",P41="補"  ), OR(  Q41 ="補"  ), $AP41 =""),"補休",  IF(  AND(  OR(  P41="x",P41="喪"  ), OR(  Q41 ="喪"  ), $AP41 =""),"喪假",  IF(  AND(  OR(  P41="x",P41="婚",P41="產"  ), OR(  Q41 ="婚",Q41="產"  ), $AP41 =""),"婚(產)假",  IF(  AND(  OR(  P41="x",P41="公"  ), OR(  Q41 ="公"  ), $AP41 =""),"公假",  IF(  AND(  OR(  P41="x",P41="補",P41="婚",P41="公",P41="病",P41="事",P41="x榮18-22"  ),OR(Q41=""), $AP41 =""  ),"18收",  IF(  AND(  OR(  P41 ="榮14-18",P41 ="榮10-18",P41 ="榮06-18",P41 ="病14-18"  ),OR(  Q41 ="x",Q41="補",Q41="婚",Q41="公",Q41="病",Q41="事",Q41="x"  ), $AP41 =""),"18放早走",  IF(  AND(  OR(  P41 =""),OR(  Q41 ="x",Q41="補",Q41="婚",Q41="公",Q41="病",Q41="事",Q41="x榮*",Q41="榮",Q41="榮-22"  ), $AP41 =""),"18放",  IF(  AND(  OR(  P41="當日退伍"  ),OR(  Q41="退伍",Q41="退", Q41=""  ), $AP41 =""),"當日退伍",  IF(AND(  OR(P41="退",P41="退伍" ), OR(Q41="退",Q41="退伍" ), $AP41 =""),"退伍","全日勤"  )  )  )  )  )  )  )  )  )  )  ),"")</f>
        <v>全日勤</v>
      </c>
      <c r="Q140" s="65" t="str">
        <f ca="1">IF(   (ROW(BC41)-1)&lt;=暫1!$B$2,           IF(  AND(  OR(  Q41="x",Q41="補"  ), OR(  R41 ="x",R41="補",R41="x榮18-22",R41="x公18-22",R41="x榮22-08"  ), $AP41 =""),"全日休",  IF(  AND(  OR(  Q41="x",Q41="病"  ), OR(  R41 ="病"  ), $AP41 =""),"病(事)假",  IF(  AND(  OR(  Q41="x",Q41="補"  ), OR(  R41 ="補"  ), $AP41 =""),"補休",  IF(  AND(  OR(  Q41="x",Q41="喪"  ), OR(  R41 ="喪"  ), $AP41 =""),"喪假",  IF(  AND(  OR(  Q41="x",Q41="婚",Q41="產"  ), OR(  R41 ="婚",R41="產"  ), $AP41 =""),"婚(產)假",  IF(  AND(  OR(  Q41="x",Q41="公"  ), OR(  R41 ="公"  ), $AP41 =""),"公假",  IF(  AND(  OR(  Q41="x",Q41="補",Q41="婚",Q41="公",Q41="病",Q41="事",Q41="x榮18-22"  ),OR(R41=""), $AP41 =""  ),"18收",  IF(  AND(  OR(  Q41 ="榮14-18",Q41 ="榮10-18",Q41 ="榮06-18",Q41 ="病14-18"  ),OR(  R41 ="x",R41="補",R41="婚",R41="公",R41="病",R41="事",R41="x"  ), $AP41 =""),"18放早走",  IF(  AND(  OR(  Q41 =""),OR(  R41 ="x",R41="補",R41="婚",R41="公",R41="病",R41="事",R41="x榮*",R41="榮",R41="榮-22"  ), $AP41 =""),"18放",  IF(  AND(  OR(  Q41="當日退伍"  ),OR(  R41="退伍",R41="退", R41=""  ), $AP41 =""),"當日退伍",  IF(AND(  OR(Q41="退",Q41="退伍" ), OR(R41="退",R41="退伍" ), $AP41 =""),"退伍","全日勤"  )  )  )  )  )  )  )  )  )  )  ),"")</f>
        <v>全日勤</v>
      </c>
      <c r="R140" s="65" t="str">
        <f ca="1">IF(   (ROW(BD41)-1)&lt;=暫1!$B$2,           IF(  AND(  OR(  R41="x",R41="補"  ), OR(  S41 ="x",S41="補",S41="x榮18-22",S41="x公18-22",S41="x榮22-08"  ), $AP41 =""),"全日休",  IF(  AND(  OR(  R41="x",R41="病"  ), OR(  S41 ="病"  ), $AP41 =""),"病(事)假",  IF(  AND(  OR(  R41="x",R41="補"  ), OR(  S41 ="補"  ), $AP41 =""),"補休",  IF(  AND(  OR(  R41="x",R41="喪"  ), OR(  S41 ="喪"  ), $AP41 =""),"喪假",  IF(  AND(  OR(  R41="x",R41="婚",R41="產"  ), OR(  S41 ="婚",S41="產"  ), $AP41 =""),"婚(產)假",  IF(  AND(  OR(  R41="x",R41="公"  ), OR(  S41 ="公"  ), $AP41 =""),"公假",  IF(  AND(  OR(  R41="x",R41="補",R41="婚",R41="公",R41="病",R41="事",R41="x榮18-22"  ),OR(S41=""), $AP41 =""  ),"18收",  IF(  AND(  OR(  R41 ="榮14-18",R41 ="榮10-18",R41 ="榮06-18",R41 ="病14-18"  ),OR(  S41 ="x",S41="補",S41="婚",S41="公",S41="病",S41="事",S41="x"  ), $AP41 =""),"18放早走",  IF(  AND(  OR(  R41 =""),OR(  S41 ="x",S41="補",S41="婚",S41="公",S41="病",S41="事",S41="x榮*",S41="榮",S41="榮-22"  ), $AP41 =""),"18放",  IF(  AND(  OR(  R41="當日退伍"  ),OR(  S41="退伍",S41="退", S41=""  ), $AP41 =""),"當日退伍",  IF(AND(  OR(R41="退",R41="退伍" ), OR(S41="退",S41="退伍" ), $AP41 =""),"退伍","全日勤"  )  )  )  )  )  )  )  )  )  )  ),"")</f>
        <v>全日勤</v>
      </c>
      <c r="S140" s="65" t="str">
        <f ca="1">IF(   (ROW(BE41)-1)&lt;=暫1!$B$2,           IF(  AND(  OR(  S41="x",S41="補"  ), OR(  T41 ="x",T41="補",T41="x榮18-22",T41="x公18-22",T41="x榮22-08"  ), $AP41 =""),"全日休",  IF(  AND(  OR(  S41="x",S41="病"  ), OR(  T41 ="病"  ), $AP41 =""),"病(事)假",  IF(  AND(  OR(  S41="x",S41="補"  ), OR(  T41 ="補"  ), $AP41 =""),"補休",  IF(  AND(  OR(  S41="x",S41="喪"  ), OR(  T41 ="喪"  ), $AP41 =""),"喪假",  IF(  AND(  OR(  S41="x",S41="婚",S41="產"  ), OR(  T41 ="婚",T41="產"  ), $AP41 =""),"婚(產)假",  IF(  AND(  OR(  S41="x",S41="公"  ), OR(  T41 ="公"  ), $AP41 =""),"公假",  IF(  AND(  OR(  S41="x",S41="補",S41="婚",S41="公",S41="病",S41="事",S41="x榮18-22"  ),OR(T41=""), $AP41 =""  ),"18收",  IF(  AND(  OR(  S41 ="榮14-18",S41 ="榮10-18",S41 ="榮06-18",S41 ="病14-18"  ),OR(  T41 ="x",T41="補",T41="婚",T41="公",T41="病",T41="事",T41="x"  ), $AP41 =""),"18放早走",  IF(  AND(  OR(  S41 =""),OR(  T41 ="x",T41="補",T41="婚",T41="公",T41="病",T41="事",T41="x榮*",T41="榮",T41="榮-22"  ), $AP41 =""),"18放",  IF(  AND(  OR(  S41="當日退伍"  ),OR(  T41="退伍",T41="退", T41=""  ), $AP41 =""),"當日退伍",  IF(AND(  OR(S41="退",S41="退伍" ), OR(T41="退",T41="退伍" ), $AP41 =""),"退伍","全日勤"  )  )  )  )  )  )  )  )  )  )  ),"")</f>
        <v>全日勤</v>
      </c>
      <c r="T140" s="65" t="str">
        <f ca="1">IF(   (ROW(BF41)-1)&lt;=暫1!$B$2,           IF(  AND(  OR(  T41="x",T41="補"  ), OR(  U41 ="x",U41="補",U41="x榮18-22",U41="x公18-22",U41="x榮22-08"  ), $AP41 =""),"全日休",  IF(  AND(  OR(  T41="x",T41="病"  ), OR(  U41 ="病"  ), $AP41 =""),"病(事)假",  IF(  AND(  OR(  T41="x",T41="補"  ), OR(  U41 ="補"  ), $AP41 =""),"補休",  IF(  AND(  OR(  T41="x",T41="喪"  ), OR(  U41 ="喪"  ), $AP41 =""),"喪假",  IF(  AND(  OR(  T41="x",T41="婚",T41="產"  ), OR(  U41 ="婚",U41="產"  ), $AP41 =""),"婚(產)假",  IF(  AND(  OR(  T41="x",T41="公"  ), OR(  U41 ="公"  ), $AP41 =""),"公假",  IF(  AND(  OR(  T41="x",T41="補",T41="婚",T41="公",T41="病",T41="事",T41="x榮18-22"  ),OR(U41=""), $AP41 =""  ),"18收",  IF(  AND(  OR(  T41 ="榮14-18",T41 ="榮10-18",T41 ="榮06-18",T41 ="病14-18"  ),OR(  U41 ="x",U41="補",U41="婚",U41="公",U41="病",U41="事",U41="x"  ), $AP41 =""),"18放早走",  IF(  AND(  OR(  T41 =""),OR(  U41 ="x",U41="補",U41="婚",U41="公",U41="病",U41="事",U41="x榮*",U41="榮",U41="榮-22"  ), $AP41 =""),"18放",  IF(  AND(  OR(  T41="當日退伍"  ),OR(  U41="退伍",U41="退", U41=""  ), $AP41 =""),"當日退伍",  IF(AND(  OR(T41="退",T41="退伍" ), OR(U41="退",U41="退伍" ), $AP41 =""),"退伍","全日勤"  )  )  )  )  )  )  )  )  )  )  ),"")</f>
        <v>全日勤</v>
      </c>
      <c r="U140" s="65" t="str">
        <f ca="1">IF(   (ROW(BG41)-1)&lt;=暫1!$B$2,           IF(  AND(  OR(  U41="x",U41="補"  ), OR(  V41 ="x",V41="補",V41="x榮18-22",V41="x公18-22",V41="x榮22-08"  ), $AP41 =""),"全日休",  IF(  AND(  OR(  U41="x",U41="病"  ), OR(  V41 ="病"  ), $AP41 =""),"病(事)假",  IF(  AND(  OR(  U41="x",U41="補"  ), OR(  V41 ="補"  ), $AP41 =""),"補休",  IF(  AND(  OR(  U41="x",U41="喪"  ), OR(  V41 ="喪"  ), $AP41 =""),"喪假",  IF(  AND(  OR(  U41="x",U41="婚",U41="產"  ), OR(  V41 ="婚",V41="產"  ), $AP41 =""),"婚(產)假",  IF(  AND(  OR(  U41="x",U41="公"  ), OR(  V41 ="公"  ), $AP41 =""),"公假",  IF(  AND(  OR(  U41="x",U41="補",U41="婚",U41="公",U41="病",U41="事",U41="x榮18-22"  ),OR(V41=""), $AP41 =""  ),"18收",  IF(  AND(  OR(  U41 ="榮14-18",U41 ="榮10-18",U41 ="榮06-18",U41 ="病14-18"  ),OR(  V41 ="x",V41="補",V41="婚",V41="公",V41="病",V41="事",V41="x"  ), $AP41 =""),"18放早走",  IF(  AND(  OR(  U41 =""),OR(  V41 ="x",V41="補",V41="婚",V41="公",V41="病",V41="事",V41="x榮*",V41="榮",V41="榮-22"  ), $AP41 =""),"18放",  IF(  AND(  OR(  U41="當日退伍"  ),OR(  V41="退伍",V41="退", V41=""  ), $AP41 =""),"當日退伍",  IF(AND(  OR(U41="退",U41="退伍" ), OR(V41="退",V41="退伍" ), $AP41 =""),"退伍","全日勤"  )  )  )  )  )  )  )  )  )  )  ),"")</f>
        <v>18放</v>
      </c>
      <c r="V140" s="65" t="str">
        <f ca="1">IF(   (ROW(BH41)-1)&lt;=暫1!$B$2,           IF(  AND(  OR(  V41="x",V41="補"  ), OR(  W41 ="x",W41="補",W41="x榮18-22",W41="x公18-22",W41="x榮22-08"  ), $AP41 =""),"全日休",  IF(  AND(  OR(  V41="x",V41="病"  ), OR(  W41 ="病"  ), $AP41 =""),"病(事)假",  IF(  AND(  OR(  V41="x",V41="補"  ), OR(  W41 ="補"  ), $AP41 =""),"補休",  IF(  AND(  OR(  V41="x",V41="喪"  ), OR(  W41 ="喪"  ), $AP41 =""),"喪假",  IF(  AND(  OR(  V41="x",V41="婚",V41="產"  ), OR(  W41 ="婚",W41="產"  ), $AP41 =""),"婚(產)假",  IF(  AND(  OR(  V41="x",V41="公"  ), OR(  W41 ="公"  ), $AP41 =""),"公假",  IF(  AND(  OR(  V41="x",V41="補",V41="婚",V41="公",V41="病",V41="事",V41="x榮18-22"  ),OR(W41=""), $AP41 =""  ),"18收",  IF(  AND(  OR(  V41 ="榮14-18",V41 ="榮10-18",V41 ="榮06-18",V41 ="病14-18"  ),OR(  W41 ="x",W41="補",W41="婚",W41="公",W41="病",W41="事",W41="x"  ), $AP41 =""),"18放早走",  IF(  AND(  OR(  V41 =""),OR(  W41 ="x",W41="補",W41="婚",W41="公",W41="病",W41="事",W41="x榮*",W41="榮",W41="榮-22"  ), $AP41 =""),"18放",  IF(  AND(  OR(  V41="當日退伍"  ),OR(  W41="退伍",W41="退", W41=""  ), $AP41 =""),"當日退伍",  IF(AND(  OR(V41="退",V41="退伍" ), OR(W41="退",W41="退伍" ), $AP41 =""),"退伍","全日勤"  )  )  )  )  )  )  )  )  )  )  ),"")</f>
        <v>全日休</v>
      </c>
      <c r="W140" s="65" t="str">
        <f ca="1">IF(   (ROW(BI41)-1)&lt;=暫1!$B$2,           IF(  AND(  OR(  W41="x",W41="補"  ), OR(  X41 ="x",X41="補",X41="x榮18-22",X41="x公18-22",X41="x榮22-08"  ), $AP41 =""),"全日休",  IF(  AND(  OR(  W41="x",W41="病"  ), OR(  X41 ="病"  ), $AP41 =""),"病(事)假",  IF(  AND(  OR(  W41="x",W41="補"  ), OR(  X41 ="補"  ), $AP41 =""),"補休",  IF(  AND(  OR(  W41="x",W41="喪"  ), OR(  X41 ="喪"  ), $AP41 =""),"喪假",  IF(  AND(  OR(  W41="x",W41="婚",W41="產"  ), OR(  X41 ="婚",X41="產"  ), $AP41 =""),"婚(產)假",  IF(  AND(  OR(  W41="x",W41="公"  ), OR(  X41 ="公"  ), $AP41 =""),"公假",  IF(  AND(  OR(  W41="x",W41="補",W41="婚",W41="公",W41="病",W41="事",W41="x榮18-22"  ),OR(X41=""), $AP41 =""  ),"18收",  IF(  AND(  OR(  W41 ="榮14-18",W41 ="榮10-18",W41 ="榮06-18",W41 ="病14-18"  ),OR(  X41 ="x",X41="補",X41="婚",X41="公",X41="病",X41="事",X41="x"  ), $AP41 =""),"18放早走",  IF(  AND(  OR(  W41 =""),OR(  X41 ="x",X41="補",X41="婚",X41="公",X41="病",X41="事",X41="x榮*",X41="榮",X41="榮-22"  ), $AP41 =""),"18放",  IF(  AND(  OR(  W41="當日退伍"  ),OR(  X41="退伍",X41="退", X41=""  ), $AP41 =""),"當日退伍",  IF(AND(  OR(W41="退",W41="退伍" ), OR(X41="退",X41="退伍" ), $AP41 =""),"退伍","全日勤"  )  )  )  )  )  )  )  )  )  )  ),"")</f>
        <v>全日休</v>
      </c>
      <c r="X140" s="65" t="str">
        <f ca="1">IF(   (ROW(BJ41)-1)&lt;=暫1!$B$2,           IF(  AND(  OR(  X41="x",X41="補"  ), OR(  Y41 ="x",Y41="補",Y41="x榮18-22",Y41="x公18-22",Y41="x榮22-08"  ), $AP41 =""),"全日休",  IF(  AND(  OR(  X41="x",X41="病"  ), OR(  Y41 ="病"  ), $AP41 =""),"病(事)假",  IF(  AND(  OR(  X41="x",X41="補"  ), OR(  Y41 ="補"  ), $AP41 =""),"補休",  IF(  AND(  OR(  X41="x",X41="喪"  ), OR(  Y41 ="喪"  ), $AP41 =""),"喪假",  IF(  AND(  OR(  X41="x",X41="婚",X41="產"  ), OR(  Y41 ="婚",Y41="產"  ), $AP41 =""),"婚(產)假",  IF(  AND(  OR(  X41="x",X41="公"  ), OR(  Y41 ="公"  ), $AP41 =""),"公假",  IF(  AND(  OR(  X41="x",X41="補",X41="婚",X41="公",X41="病",X41="事",X41="x榮18-22"  ),OR(Y41=""), $AP41 =""  ),"18收",  IF(  AND(  OR(  X41 ="榮14-18",X41 ="榮10-18",X41 ="榮06-18",X41 ="病14-18"  ),OR(  Y41 ="x",Y41="補",Y41="婚",Y41="公",Y41="病",Y41="事",Y41="x"  ), $AP41 =""),"18放早走",  IF(  AND(  OR(  X41 =""),OR(  Y41 ="x",Y41="補",Y41="婚",Y41="公",Y41="病",Y41="事",Y41="x榮*",Y41="榮",Y41="榮-22"  ), $AP41 =""),"18放",  IF(  AND(  OR(  X41="當日退伍"  ),OR(  Y41="退伍",Y41="退", Y41=""  ), $AP41 =""),"當日退伍",  IF(AND(  OR(X41="退",X41="退伍" ), OR(Y41="退",Y41="退伍" ), $AP41 =""),"退伍","全日勤"  )  )  )  )  )  )  )  )  )  )  ),"")</f>
        <v>全日休</v>
      </c>
      <c r="Y140" s="65" t="str">
        <f ca="1">IF(   (ROW(BK41)-1)&lt;=暫1!$B$2,           IF(  AND(  OR(  Y41="x",Y41="補"  ), OR(  Z41 ="x",Z41="補",Z41="x榮18-22",Z41="x公18-22",Z41="x榮22-08"  ), $AP41 =""),"全日休",  IF(  AND(  OR(  Y41="x",Y41="病"  ), OR(  Z41 ="病"  ), $AP41 =""),"病(事)假",  IF(  AND(  OR(  Y41="x",Y41="補"  ), OR(  Z41 ="補"  ), $AP41 =""),"補休",  IF(  AND(  OR(  Y41="x",Y41="喪"  ), OR(  Z41 ="喪"  ), $AP41 =""),"喪假",  IF(  AND(  OR(  Y41="x",Y41="婚",Y41="產"  ), OR(  Z41 ="婚",Z41="產"  ), $AP41 =""),"婚(產)假",  IF(  AND(  OR(  Y41="x",Y41="公"  ), OR(  Z41 ="公"  ), $AP41 =""),"公假",  IF(  AND(  OR(  Y41="x",Y41="補",Y41="婚",Y41="公",Y41="病",Y41="事",Y41="x榮18-22"  ),OR(Z41=""), $AP41 =""  ),"18收",  IF(  AND(  OR(  Y41 ="榮14-18",Y41 ="榮10-18",Y41 ="榮06-18",Y41 ="病14-18"  ),OR(  Z41 ="x",Z41="補",Z41="婚",Z41="公",Z41="病",Z41="事",Z41="x"  ), $AP41 =""),"18放早走",  IF(  AND(  OR(  Y41 =""),OR(  Z41 ="x",Z41="補",Z41="婚",Z41="公",Z41="病",Z41="事",Z41="x榮*",Z41="榮",Z41="榮-22"  ), $AP41 =""),"18放",  IF(  AND(  OR(  Y41="當日退伍"  ),OR(  Z41="退伍",Z41="退", Z41=""  ), $AP41 =""),"當日退伍",  IF(AND(  OR(Y41="退",Y41="退伍" ), OR(Z41="退",Z41="退伍" ), $AP41 =""),"退伍","全日勤"  )  )  )  )  )  )  )  )  )  )  ),"")</f>
        <v>全日休</v>
      </c>
      <c r="Z140" s="65" t="str">
        <f ca="1">IF(   (ROW(BL41)-1)&lt;=暫1!$B$2,           IF(  AND(  OR(  Z41="x",Z41="補"  ), OR(  AA41 ="x",AA41="補",AA41="x榮18-22",AA41="x公18-22",AA41="x榮22-08"  ), $AP41 =""),"全日休",  IF(  AND(  OR(  Z41="x",Z41="病"  ), OR(  AA41 ="病"  ), $AP41 =""),"病(事)假",  IF(  AND(  OR(  Z41="x",Z41="補"  ), OR(  AA41 ="補"  ), $AP41 =""),"補休",  IF(  AND(  OR(  Z41="x",Z41="喪"  ), OR(  AA41 ="喪"  ), $AP41 =""),"喪假",  IF(  AND(  OR(  Z41="x",Z41="婚",Z41="產"  ), OR(  AA41 ="婚",AA41="產"  ), $AP41 =""),"婚(產)假",  IF(  AND(  OR(  Z41="x",Z41="公"  ), OR(  AA41 ="公"  ), $AP41 =""),"公假",  IF(  AND(  OR(  Z41="x",Z41="補",Z41="婚",Z41="公",Z41="病",Z41="事",Z41="x榮18-22"  ),OR(AA41=""), $AP41 =""  ),"18收",  IF(  AND(  OR(  Z41 ="榮14-18",Z41 ="榮10-18",Z41 ="榮06-18",Z41 ="病14-18"  ),OR(  AA41 ="x",AA41="補",AA41="婚",AA41="公",AA41="病",AA41="事",AA41="x"  ), $AP41 =""),"18放早走",  IF(  AND(  OR(  Z41 =""),OR(  AA41 ="x",AA41="補",AA41="婚",AA41="公",AA41="病",AA41="事",AA41="x榮*",AA41="榮",AA41="榮-22"  ), $AP41 =""),"18放",  IF(  AND(  OR(  Z41="當日退伍"  ),OR(  AA41="退伍",AA41="退", AA41=""  ), $AP41 =""),"當日退伍",  IF(AND(  OR(Z41="退",Z41="退伍" ), OR(AA41="退",AA41="退伍" ), $AP41 =""),"退伍","全日勤"  )  )  )  )  )  )  )  )  )  )  ),"")</f>
        <v>全日休</v>
      </c>
      <c r="AA140" s="65" t="str">
        <f ca="1">IF(   (ROW(BM41)-1)&lt;=暫1!$B$2,           IF(  AND(  OR(  AA41="x",AA41="補"  ), OR(  AB41 ="x",AB41="補",AB41="x榮18-22",AB41="x公18-22",AB41="x榮22-08"  ), $AP41 =""),"全日休",  IF(  AND(  OR(  AA41="x",AA41="病"  ), OR(  AB41 ="病"  ), $AP41 =""),"病(事)假",  IF(  AND(  OR(  AA41="x",AA41="補"  ), OR(  AB41 ="補"  ), $AP41 =""),"補休",  IF(  AND(  OR(  AA41="x",AA41="喪"  ), OR(  AB41 ="喪"  ), $AP41 =""),"喪假",  IF(  AND(  OR(  AA41="x",AA41="婚",AA41="產"  ), OR(  AB41 ="婚",AB41="產"  ), $AP41 =""),"婚(產)假",  IF(  AND(  OR(  AA41="x",AA41="公"  ), OR(  AB41 ="公"  ), $AP41 =""),"公假",  IF(  AND(  OR(  AA41="x",AA41="補",AA41="婚",AA41="公",AA41="病",AA41="事",AA41="x榮18-22"  ),OR(AB41=""), $AP41 =""  ),"18收",  IF(  AND(  OR(  AA41 ="榮14-18",AA41 ="榮10-18",AA41 ="榮06-18",AA41 ="病14-18"  ),OR(  AB41 ="x",AB41="補",AB41="婚",AB41="公",AB41="病",AB41="事",AB41="x"  ), $AP41 =""),"18放早走",  IF(  AND(  OR(  AA41 =""),OR(  AB41 ="x",AB41="補",AB41="婚",AB41="公",AB41="病",AB41="事",AB41="x榮*",AB41="榮",AB41="榮-22"  ), $AP41 =""),"18放",  IF(  AND(  OR(  AA41="當日退伍"  ),OR(  AB41="退伍",AB41="退", AB41=""  ), $AP41 =""),"當日退伍",  IF(AND(  OR(AA41="退",AA41="退伍" ), OR(AB41="退",AB41="退伍" ), $AP41 =""),"退伍","全日勤"  )  )  )  )  )  )  )  )  )  )  ),"")</f>
        <v>全日休</v>
      </c>
      <c r="AB140" s="65" t="str">
        <f ca="1">IF(   (ROW(BN41)-1)&lt;=暫1!$B$2,           IF(  AND(  OR(  AB41="x",AB41="補"  ), OR(  AC41 ="x",AC41="補",AC41="x榮18-22",AC41="x公18-22",AC41="x榮22-08"  ), $AP41 =""),"全日休",  IF(  AND(  OR(  AB41="x",AB41="病"  ), OR(  AC41 ="病"  ), $AP41 =""),"病(事)假",  IF(  AND(  OR(  AB41="x",AB41="補"  ), OR(  AC41 ="補"  ), $AP41 =""),"補休",  IF(  AND(  OR(  AB41="x",AB41="喪"  ), OR(  AC41 ="喪"  ), $AP41 =""),"喪假",  IF(  AND(  OR(  AB41="x",AB41="婚",AB41="產"  ), OR(  AC41 ="婚",AC41="產"  ), $AP41 =""),"婚(產)假",  IF(  AND(  OR(  AB41="x",AB41="公"  ), OR(  AC41 ="公"  ), $AP41 =""),"公假",  IF(  AND(  OR(  AB41="x",AB41="補",AB41="婚",AB41="公",AB41="病",AB41="事",AB41="x榮18-22"  ),OR(AC41=""), $AP41 =""  ),"18收",  IF(  AND(  OR(  AB41 ="榮14-18",AB41 ="榮10-18",AB41 ="榮06-18",AB41 ="病14-18"  ),OR(  AC41 ="x",AC41="補",AC41="婚",AC41="公",AC41="病",AC41="事",AC41="x"  ), $AP41 =""),"18放早走",  IF(  AND(  OR(  AB41 =""),OR(  AC41 ="x",AC41="補",AC41="婚",AC41="公",AC41="病",AC41="事",AC41="x榮*",AC41="榮",AC41="榮-22"  ), $AP41 =""),"18放",  IF(  AND(  OR(  AB41="當日退伍"  ),OR(  AC41="退伍",AC41="退", AC41=""  ), $AP41 =""),"當日退伍",  IF(AND(  OR(AB41="退",AB41="退伍" ), OR(AC41="退",AC41="退伍" ), $AP41 =""),"退伍","全日勤"  )  )  )  )  )  )  )  )  )  )  ),"")</f>
        <v>全日休</v>
      </c>
      <c r="AC140" s="65" t="str">
        <f ca="1">IF(   (ROW(BO41)-1)&lt;=暫1!$B$2,           IF(  AND(  OR(  AC41="x",AC41="補"  ), OR(  AD41 ="x",AD41="補",AD41="x榮18-22",AD41="x公18-22",AD41="x榮22-08"  ), $AP41 =""),"全日休",  IF(  AND(  OR(  AC41="x",AC41="病"  ), OR(  AD41 ="病"  ), $AP41 =""),"病(事)假",  IF(  AND(  OR(  AC41="x",AC41="補"  ), OR(  AD41 ="補"  ), $AP41 =""),"補休",  IF(  AND(  OR(  AC41="x",AC41="喪"  ), OR(  AD41 ="喪"  ), $AP41 =""),"喪假",  IF(  AND(  OR(  AC41="x",AC41="婚",AC41="產"  ), OR(  AD41 ="婚",AD41="產"  ), $AP41 =""),"婚(產)假",  IF(  AND(  OR(  AC41="x",AC41="公"  ), OR(  AD41 ="公"  ), $AP41 =""),"公假",  IF(  AND(  OR(  AC41="x",AC41="補",AC41="婚",AC41="公",AC41="病",AC41="事",AC41="x榮18-22"  ),OR(AD41=""), $AP41 =""  ),"18收",  IF(  AND(  OR(  AC41 ="榮14-18",AC41 ="榮10-18",AC41 ="榮06-18",AC41 ="病14-18"  ),OR(  AD41 ="x",AD41="補",AD41="婚",AD41="公",AD41="病",AD41="事",AD41="x"  ), $AP41 =""),"18放早走",  IF(  AND(  OR(  AC41 =""),OR(  AD41 ="x",AD41="補",AD41="婚",AD41="公",AD41="病",AD41="事",AD41="x榮*",AD41="榮",AD41="榮-22"  ), $AP41 =""),"18放",  IF(  AND(  OR(  AC41="當日退伍"  ),OR(  AD41="退伍",AD41="退", AD41=""  ), $AP41 =""),"當日退伍",  IF(AND(  OR(AC41="退",AC41="退伍" ), OR(AD41="退",AD41="退伍" ), $AP41 =""),"退伍","全日勤"  )  )  )  )  )  )  )  )  )  )  ),"")</f>
        <v>全日休</v>
      </c>
      <c r="AD140" s="65" t="str">
        <f ca="1">IF(   (ROW(BP41)-1)&lt;=暫1!$B$2,           IF(  AND(  OR(  AD41="x",AD41="補"  ), OR(  AE41 ="x",AE41="補",AE41="x榮18-22",AE41="x公18-22",AE41="x榮22-08"  ), $AP41 =""),"全日休",  IF(  AND(  OR(  AD41="x",AD41="病"  ), OR(  AE41 ="病"  ), $AP41 =""),"病(事)假",  IF(  AND(  OR(  AD41="x",AD41="補"  ), OR(  AE41 ="補"  ), $AP41 =""),"補休",  IF(  AND(  OR(  AD41="x",AD41="喪"  ), OR(  AE41 ="喪"  ), $AP41 =""),"喪假",  IF(  AND(  OR(  AD41="x",AD41="婚",AD41="產"  ), OR(  AE41 ="婚",AE41="產"  ), $AP41 =""),"婚(產)假",  IF(  AND(  OR(  AD41="x",AD41="公"  ), OR(  AE41 ="公"  ), $AP41 =""),"公假",  IF(  AND(  OR(  AD41="x",AD41="補",AD41="婚",AD41="公",AD41="病",AD41="事",AD41="x榮18-22"  ),OR(AE41=""), $AP41 =""  ),"18收",  IF(  AND(  OR(  AD41 ="榮14-18",AD41 ="榮10-18",AD41 ="榮06-18",AD41 ="病14-18"  ),OR(  AE41 ="x",AE41="補",AE41="婚",AE41="公",AE41="病",AE41="事",AE41="x"  ), $AP41 =""),"18放早走",  IF(  AND(  OR(  AD41 =""),OR(  AE41 ="x",AE41="補",AE41="婚",AE41="公",AE41="病",AE41="事",AE41="x榮*",AE41="榮",AE41="榮-22"  ), $AP41 =""),"18放",  IF(  AND(  OR(  AD41="當日退伍"  ),OR(  AE41="退伍",AE41="退", AE41=""  ), $AP41 =""),"當日退伍",  IF(AND(  OR(AD41="退",AD41="退伍" ), OR(AE41="退",AE41="退伍" ), $AP41 =""),"退伍","全日勤"  )  )  )  )  )  )  )  )  )  )  ),"")</f>
        <v>18收</v>
      </c>
      <c r="AE140" s="65" t="str">
        <f ca="1">IF(   (ROW(BQ41)-1)&lt;=暫1!$B$2,           IF(  AND(  OR(  AE41="x",AE41="補"  ), OR(  AF41 ="x",AF41="補",AF41="x榮18-22",AF41="x公18-22",AF41="x榮22-08"  ), $AP41 =""),"全日休",  IF(  AND(  OR(  AE41="x",AE41="病"  ), OR(  AF41 ="病"  ), $AP41 =""),"病(事)假",  IF(  AND(  OR(  AE41="x",AE41="補"  ), OR(  AF41 ="補"  ), $AP41 =""),"補休",  IF(  AND(  OR(  AE41="x",AE41="喪"  ), OR(  AF41 ="喪"  ), $AP41 =""),"喪假",  IF(  AND(  OR(  AE41="x",AE41="婚",AE41="產"  ), OR(  AF41 ="婚",AF41="產"  ), $AP41 =""),"婚(產)假",  IF(  AND(  OR(  AE41="x",AE41="公"  ), OR(  AF41 ="公"  ), $AP41 =""),"公假",  IF(  AND(  OR(  AE41="x",AE41="補",AE41="婚",AE41="公",AE41="病",AE41="事",AE41="x榮18-22"  ),OR(AF41=""), $AP41 =""  ),"18收",  IF(  AND(  OR(  AE41 ="榮14-18",AE41 ="榮10-18",AE41 ="榮06-18",AE41 ="病14-18"  ),OR(  AF41 ="x",AF41="補",AF41="婚",AF41="公",AF41="病",AF41="事",AF41="x"  ), $AP41 =""),"18放早走",  IF(  AND(  OR(  AE41 =""),OR(  AF41 ="x",AF41="補",AF41="婚",AF41="公",AF41="病",AF41="事",AF41="x榮*",AF41="榮",AF41="榮-22"  ), $AP41 =""),"18放",  IF(  AND(  OR(  AE41="當日退伍"  ),OR(  AF41="退伍",AF41="退", AF41=""  ), $AP41 =""),"當日退伍",  IF(AND(  OR(AE41="退",AE41="退伍" ), OR(AF41="退",AF41="退伍" ), $AP41 =""),"退伍","全日勤"  )  )  )  )  )  )  )  )  )  )  ),"")</f>
        <v>全日勤</v>
      </c>
      <c r="AF140" s="65" t="str">
        <f ca="1">IF(   (ROW(BR41)-1)&lt;=暫1!$B$2,           IF(  AND(  OR(  AF41="x",AF41="補"  ), OR(  AG41 ="x",AG41="補",AG41="x榮18-22",AG41="x公18-22",AG41="x榮22-08"  ), $AP41 =""),"全日休",  IF(  AND(  OR(  AF41="x",AF41="病"  ), OR(  AG41 ="病"  ), $AP41 =""),"病(事)假",  IF(  AND(  OR(  AF41="x",AF41="補"  ), OR(  AG41 ="補"  ), $AP41 =""),"補休",  IF(  AND(  OR(  AF41="x",AF41="喪"  ), OR(  AG41 ="喪"  ), $AP41 =""),"喪假",  IF(  AND(  OR(  AF41="x",AF41="婚",AF41="產"  ), OR(  AG41 ="婚",AG41="產"  ), $AP41 =""),"婚(產)假",  IF(  AND(  OR(  AF41="x",AF41="公"  ), OR(  AG41 ="公"  ), $AP41 =""),"公假",  IF(  AND(  OR(  AF41="x",AF41="補",AF41="婚",AF41="公",AF41="病",AF41="事",AF41="x榮18-22"  ),OR(AG41=""), $AP41 =""  ),"18收",  IF(  AND(  OR(  AF41 ="榮14-18",AF41 ="榮10-18",AF41 ="榮06-18",AF41 ="病14-18"  ),OR(  AG41 ="x",AG41="補",AG41="婚",AG41="公",AG41="病",AG41="事",AG41="x"  ), $AP41 =""),"18放早走",  IF(  AND(  OR(  AF41 =""),OR(  AG41 ="x",AG41="補",AG41="婚",AG41="公",AG41="病",AG41="事",AG41="x榮*",AG41="榮",AG41="榮-22"  ), $AP41 =""),"18放",  IF(  AND(  OR(  AF41="當日退伍"  ),OR(  AG41="退伍",AG41="退", AG41=""  ), $AP41 =""),"當日退伍",  IF(AND(  OR(AF41="退",AF41="退伍" ), OR(AG41="退",AG41="退伍" ), $AP41 =""),"退伍","全日勤"  )  )  )  )  )  )  )  )  )  )  ),"")</f>
        <v>全日勤</v>
      </c>
      <c r="AG140" s="65" t="str">
        <f ca="1">IF(   (ROW(BS41)-1)&lt;=暫1!$B$2,           IF(  AND(  OR(  AG41="x",AG41="補"  ), OR(  AH41 ="x",AH41="補",AH41="x榮18-22",AH41="x公18-22",AH41="x榮22-08"  ), $AP41 =""),"全日休",  IF(  AND(  OR(  AG41="x",AG41="病"  ), OR(  AH41 ="病"  ), $AP41 =""),"病(事)假",  IF(  AND(  OR(  AG41="x",AG41="補"  ), OR(  AH41 ="補"  ), $AP41 =""),"補休",  IF(  AND(  OR(  AG41="x",AG41="喪"  ), OR(  AH41 ="喪"  ), $AP41 =""),"喪假",  IF(  AND(  OR(  AG41="x",AG41="婚",AG41="產"  ), OR(  AH41 ="婚",AH41="產"  ), $AP41 =""),"婚(產)假",  IF(  AND(  OR(  AG41="x",AG41="公"  ), OR(  AH41 ="公"  ), $AP41 =""),"公假",  IF(  AND(  OR(  AG41="x",AG41="補",AG41="婚",AG41="公",AG41="病",AG41="事",AG41="x榮18-22"  ),OR(AH41=""), $AP41 =""  ),"18收",  IF(  AND(  OR(  AG41 ="榮14-18",AG41 ="榮10-18",AG41 ="榮06-18",AG41 ="病14-18"  ),OR(  AH41 ="x",AH41="補",AH41="婚",AH41="公",AH41="病",AH41="事",AH41="x"  ), $AP41 =""),"18放早走",  IF(  AND(  OR(  AG41 =""),OR(  AH41 ="x",AH41="補",AH41="婚",AH41="公",AH41="病",AH41="事",AH41="x榮*",AH41="榮",AH41="榮-22"  ), $AP41 =""),"18放",  IF(  AND(  OR(  AG41="當日退伍"  ),OR(  AH41="退伍",AH41="退", AH41=""  ), $AP41 =""),"當日退伍",  IF(AND(  OR(AG41="退",AG41="退伍" ), OR(AH41="退",AH41="退伍" ), $AP41 =""),"退伍","全日勤"  )  )  )  )  )  )  )  )  )  )  ),"")</f>
        <v>全日勤</v>
      </c>
      <c r="AH140" s="65"/>
      <c r="AI140" s="65"/>
      <c r="AJ140" s="65"/>
      <c r="AO140" s="75"/>
      <c r="AP140" s="62"/>
      <c r="AU140" s="62"/>
      <c r="AY140" s="62"/>
      <c r="AZ140" s="62"/>
      <c r="BA140" s="62"/>
    </row>
    <row r="141" spans="1:53" ht="25.5" customHeight="1">
      <c r="A141" s="65">
        <f t="shared" si="14"/>
        <v>41</v>
      </c>
      <c r="B141" s="65" t="str">
        <f t="shared" si="15"/>
        <v>王敍安</v>
      </c>
      <c r="C141" s="65" t="str">
        <f ca="1">IF(   (ROW(AO42)-1)&lt;=暫1!$B$2,           IF(  AND(  OR(  C42="x",C42="補"  ), OR(  D42 ="x",D42="補",D42="x榮18-22",D42="x公18-22",D42="x榮22-08"  ), $AP42 =""),"全日休",  IF(  AND(  OR(  C42="x",C42="病"  ), OR(  D42 ="病"  ), $AP42 =""),"病(事)假",  IF(  AND(  OR(  C42="x",C42="補"  ), OR(  D42 ="補"  ), $AP42 =""),"補休",  IF(  AND(  OR(  C42="x",C42="喪"  ), OR(  D42 ="喪"  ), $AP42 =""),"喪假",  IF(  AND(  OR(  C42="x",C42="婚",C42="產"  ), OR(  D42 ="婚",D42="產"  ), $AP42 =""),"婚(產)假",  IF(  AND(  OR(  C42="x",C42="公"  ), OR(  D42 ="公"  ), $AP42 =""),"公假",  IF(  AND(  OR(  C42="x",C42="補",C42="婚",C42="公",C42="病",C42="事",C42="x榮18-22"  ),OR(D42=""), $AP42 =""  ),"18收",  IF(  AND(  OR(  C42 ="榮14-18",C42 ="榮10-18",C42 ="榮06-18",C42 ="病14-18"  ),OR(  D42 ="x",D42="補",D42="婚",D42="公",D42="病",D42="事",D42="x"  ), $AP42 =""),"18放早走",  IF(  AND(  OR(  C42 =""),OR(  D42 ="x",D42="補",D42="婚",D42="公",D42="病",D42="事",D42="x榮*",D42="榮",D42="榮-22"  ), $AP42 =""),"18放",  IF(  AND(  OR(  C42="當日退伍"  ),OR(  D42="退伍",D42="退", D42=""  ), $AP42 =""),"當日退伍",  IF(AND(  OR(C42="退",C42="退伍" ), OR(D42="退",D42="退伍" ), $AP42 =""),"退伍","全日勤"  )  )  )  )  )  )  )  )  )  )  ),"")</f>
        <v>全日勤</v>
      </c>
      <c r="D141" s="65" t="str">
        <f ca="1">IF(   (ROW(AP42)-1)&lt;=暫1!$B$2,           IF(  AND(  OR(  D42="x",D42="補"  ), OR(  E42 ="x",E42="補",E42="x榮18-22",E42="x公18-22",E42="x榮22-08"  ), $AP42 =""),"全日休",  IF(  AND(  OR(  D42="x",D42="病"  ), OR(  E42 ="病"  ), $AP42 =""),"病(事)假",  IF(  AND(  OR(  D42="x",D42="補"  ), OR(  E42 ="補"  ), $AP42 =""),"補休",  IF(  AND(  OR(  D42="x",D42="喪"  ), OR(  E42 ="喪"  ), $AP42 =""),"喪假",  IF(  AND(  OR(  D42="x",D42="婚",D42="產"  ), OR(  E42 ="婚",E42="產"  ), $AP42 =""),"婚(產)假",  IF(  AND(  OR(  D42="x",D42="公"  ), OR(  E42 ="公"  ), $AP42 =""),"公假",  IF(  AND(  OR(  D42="x",D42="補",D42="婚",D42="公",D42="病",D42="事",D42="x榮18-22"  ),OR(E42=""), $AP42 =""  ),"18收",  IF(  AND(  OR(  D42 ="榮14-18",D42 ="榮10-18",D42 ="榮06-18",D42 ="病14-18"  ),OR(  E42 ="x",E42="補",E42="婚",E42="公",E42="病",E42="事",E42="x"  ), $AP42 =""),"18放早走",  IF(  AND(  OR(  D42 =""),OR(  E42 ="x",E42="補",E42="婚",E42="公",E42="病",E42="事",E42="x榮*",E42="榮",E42="榮-22"  ), $AP42 =""),"18放",  IF(  AND(  OR(  D42="當日退伍"  ),OR(  E42="退伍",E42="退", E42=""  ), $AP42 =""),"當日退伍",  IF(AND(  OR(D42="退",D42="退伍" ), OR(E42="退",E42="退伍" ), $AP42 =""),"退伍","全日勤"  )  )  )  )  )  )  )  )  )  )  ),"")</f>
        <v>全日勤</v>
      </c>
      <c r="E141" s="65" t="str">
        <f ca="1">IF(   (ROW(AQ42)-1)&lt;=暫1!$B$2,           IF(  AND(  OR(  E42="x",E42="補"  ), OR(  F42 ="x",F42="補",F42="x榮18-22",F42="x公18-22",F42="x榮22-08"  ), $AP42 =""),"全日休",  IF(  AND(  OR(  E42="x",E42="病"  ), OR(  F42 ="病"  ), $AP42 =""),"病(事)假",  IF(  AND(  OR(  E42="x",E42="補"  ), OR(  F42 ="補"  ), $AP42 =""),"補休",  IF(  AND(  OR(  E42="x",E42="喪"  ), OR(  F42 ="喪"  ), $AP42 =""),"喪假",  IF(  AND(  OR(  E42="x",E42="婚",E42="產"  ), OR(  F42 ="婚",F42="產"  ), $AP42 =""),"婚(產)假",  IF(  AND(  OR(  E42="x",E42="公"  ), OR(  F42 ="公"  ), $AP42 =""),"公假",  IF(  AND(  OR(  E42="x",E42="補",E42="婚",E42="公",E42="病",E42="事",E42="x榮18-22"  ),OR(F42=""), $AP42 =""  ),"18收",  IF(  AND(  OR(  E42 ="榮14-18",E42 ="榮10-18",E42 ="榮06-18",E42 ="病14-18"  ),OR(  F42 ="x",F42="補",F42="婚",F42="公",F42="病",F42="事",F42="x"  ), $AP42 =""),"18放早走",  IF(  AND(  OR(  E42 =""),OR(  F42 ="x",F42="補",F42="婚",F42="公",F42="病",F42="事",F42="x榮*",F42="榮",F42="榮-22"  ), $AP42 =""),"18放",  IF(  AND(  OR(  E42="當日退伍"  ),OR(  F42="退伍",F42="退", F42=""  ), $AP42 =""),"當日退伍",  IF(AND(  OR(E42="退",E42="退伍" ), OR(F42="退",F42="退伍" ), $AP42 =""),"退伍","全日勤"  )  )  )  )  )  )  )  )  )  )  ),"")</f>
        <v>全日勤</v>
      </c>
      <c r="F141" s="65" t="str">
        <f ca="1">IF(   (ROW(AR42)-1)&lt;=暫1!$B$2,           IF(  AND(  OR(  F42="x",F42="補"  ), OR(  G42 ="x",G42="補",G42="x榮18-22",G42="x公18-22",G42="x榮22-08"  ), $AP42 =""),"全日休",  IF(  AND(  OR(  F42="x",F42="病"  ), OR(  G42 ="病"  ), $AP42 =""),"病(事)假",  IF(  AND(  OR(  F42="x",F42="補"  ), OR(  G42 ="補"  ), $AP42 =""),"補休",  IF(  AND(  OR(  F42="x",F42="喪"  ), OR(  G42 ="喪"  ), $AP42 =""),"喪假",  IF(  AND(  OR(  F42="x",F42="婚",F42="產"  ), OR(  G42 ="婚",G42="產"  ), $AP42 =""),"婚(產)假",  IF(  AND(  OR(  F42="x",F42="公"  ), OR(  G42 ="公"  ), $AP42 =""),"公假",  IF(  AND(  OR(  F42="x",F42="補",F42="婚",F42="公",F42="病",F42="事",F42="x榮18-22"  ),OR(G42=""), $AP42 =""  ),"18收",  IF(  AND(  OR(  F42 ="榮14-18",F42 ="榮10-18",F42 ="榮06-18",F42 ="病14-18"  ),OR(  G42 ="x",G42="補",G42="婚",G42="公",G42="病",G42="事",G42="x"  ), $AP42 =""),"18放早走",  IF(  AND(  OR(  F42 =""),OR(  G42 ="x",G42="補",G42="婚",G42="公",G42="病",G42="事",G42="x榮*",G42="榮",G42="榮-22"  ), $AP42 =""),"18放",  IF(  AND(  OR(  F42="當日退伍"  ),OR(  G42="退伍",G42="退", G42=""  ), $AP42 =""),"當日退伍",  IF(AND(  OR(F42="退",F42="退伍" ), OR(G42="退",G42="退伍" ), $AP42 =""),"退伍","全日勤"  )  )  )  )  )  )  )  )  )  )  ),"")</f>
        <v>18收</v>
      </c>
      <c r="G141" s="65" t="str">
        <f ca="1">IF(   (ROW(AS42)-1)&lt;=暫1!$B$2,           IF(  AND(  OR(  G42="x",G42="補"  ), OR(  H42 ="x",H42="補",H42="x榮18-22",H42="x公18-22",H42="x榮22-08"  ), $AP42 =""),"全日休",  IF(  AND(  OR(  G42="x",G42="病"  ), OR(  H42 ="病"  ), $AP42 =""),"病(事)假",  IF(  AND(  OR(  G42="x",G42="補"  ), OR(  H42 ="補"  ), $AP42 =""),"補休",  IF(  AND(  OR(  G42="x",G42="喪"  ), OR(  H42 ="喪"  ), $AP42 =""),"喪假",  IF(  AND(  OR(  G42="x",G42="婚",G42="產"  ), OR(  H42 ="婚",H42="產"  ), $AP42 =""),"婚(產)假",  IF(  AND(  OR(  G42="x",G42="公"  ), OR(  H42 ="公"  ), $AP42 =""),"公假",  IF(  AND(  OR(  G42="x",G42="補",G42="婚",G42="公",G42="病",G42="事",G42="x榮18-22"  ),OR(H42=""), $AP42 =""  ),"18收",  IF(  AND(  OR(  G42 ="榮14-18",G42 ="榮10-18",G42 ="榮06-18",G42 ="病14-18"  ),OR(  H42 ="x",H42="補",H42="婚",H42="公",H42="病",H42="事",H42="x"  ), $AP42 =""),"18放早走",  IF(  AND(  OR(  G42 =""),OR(  H42 ="x",H42="補",H42="婚",H42="公",H42="病",H42="事",H42="x榮*",H42="榮",H42="榮-22"  ), $AP42 =""),"18放",  IF(  AND(  OR(  G42="當日退伍"  ),OR(  H42="退伍",H42="退", H42=""  ), $AP42 =""),"當日退伍",  IF(AND(  OR(G42="退",G42="退伍" ), OR(H42="退",H42="退伍" ), $AP42 =""),"退伍","全日勤"  )  )  )  )  )  )  )  )  )  )  ),"")</f>
        <v>全日勤</v>
      </c>
      <c r="H141" s="65" t="str">
        <f ca="1">IF(   (ROW(AT42)-1)&lt;=暫1!$B$2,           IF(  AND(  OR(  H42="x",H42="補"  ), OR(  I42 ="x",I42="補",I42="x榮18-22",I42="x公18-22",I42="x榮22-08"  ), $AP42 =""),"全日休",  IF(  AND(  OR(  H42="x",H42="病"  ), OR(  I42 ="病"  ), $AP42 =""),"病(事)假",  IF(  AND(  OR(  H42="x",H42="補"  ), OR(  I42 ="補"  ), $AP42 =""),"補休",  IF(  AND(  OR(  H42="x",H42="喪"  ), OR(  I42 ="喪"  ), $AP42 =""),"喪假",  IF(  AND(  OR(  H42="x",H42="婚",H42="產"  ), OR(  I42 ="婚",I42="產"  ), $AP42 =""),"婚(產)假",  IF(  AND(  OR(  H42="x",H42="公"  ), OR(  I42 ="公"  ), $AP42 =""),"公假",  IF(  AND(  OR(  H42="x",H42="補",H42="婚",H42="公",H42="病",H42="事",H42="x榮18-22"  ),OR(I42=""), $AP42 =""  ),"18收",  IF(  AND(  OR(  H42 ="榮14-18",H42 ="榮10-18",H42 ="榮06-18",H42 ="病14-18"  ),OR(  I42 ="x",I42="補",I42="婚",I42="公",I42="病",I42="事",I42="x"  ), $AP42 =""),"18放早走",  IF(  AND(  OR(  H42 =""),OR(  I42 ="x",I42="補",I42="婚",I42="公",I42="病",I42="事",I42="x榮*",I42="榮",I42="榮-22"  ), $AP42 =""),"18放",  IF(  AND(  OR(  H42="當日退伍"  ),OR(  I42="退伍",I42="退", I42=""  ), $AP42 =""),"當日退伍",  IF(AND(  OR(H42="退",H42="退伍" ), OR(I42="退",I42="退伍" ), $AP42 =""),"退伍","全日勤"  )  )  )  )  )  )  )  )  )  )  ),"")</f>
        <v>全日勤</v>
      </c>
      <c r="I141" s="65" t="str">
        <f ca="1">IF(   (ROW(AU42)-1)&lt;=暫1!$B$2,           IF(  AND(  OR(  I42="x",I42="補"  ), OR(  J42 ="x",J42="補",J42="x榮18-22",J42="x公18-22",J42="x榮22-08"  ), $AP42 =""),"全日休",  IF(  AND(  OR(  I42="x",I42="病"  ), OR(  J42 ="病"  ), $AP42 =""),"病(事)假",  IF(  AND(  OR(  I42="x",I42="補"  ), OR(  J42 ="補"  ), $AP42 =""),"補休",  IF(  AND(  OR(  I42="x",I42="喪"  ), OR(  J42 ="喪"  ), $AP42 =""),"喪假",  IF(  AND(  OR(  I42="x",I42="婚",I42="產"  ), OR(  J42 ="婚",J42="產"  ), $AP42 =""),"婚(產)假",  IF(  AND(  OR(  I42="x",I42="公"  ), OR(  J42 ="公"  ), $AP42 =""),"公假",  IF(  AND(  OR(  I42="x",I42="補",I42="婚",I42="公",I42="病",I42="事",I42="x榮18-22"  ),OR(J42=""), $AP42 =""  ),"18收",  IF(  AND(  OR(  I42 ="榮14-18",I42 ="榮10-18",I42 ="榮06-18",I42 ="病14-18"  ),OR(  J42 ="x",J42="補",J42="婚",J42="公",J42="病",J42="事",J42="x"  ), $AP42 =""),"18放早走",  IF(  AND(  OR(  I42 =""),OR(  J42 ="x",J42="補",J42="婚",J42="公",J42="病",J42="事",J42="x榮*",J42="榮",J42="榮-22"  ), $AP42 =""),"18放",  IF(  AND(  OR(  I42="當日退伍"  ),OR(  J42="退伍",J42="退", J42=""  ), $AP42 =""),"當日退伍",  IF(AND(  OR(I42="退",I42="退伍" ), OR(J42="退",J42="退伍" ), $AP42 =""),"退伍","全日勤"  )  )  )  )  )  )  )  )  )  )  ),"")</f>
        <v>全日勤</v>
      </c>
      <c r="J141" s="65" t="str">
        <f ca="1">IF(   (ROW(AV42)-1)&lt;=暫1!$B$2,           IF(  AND(  OR(  J42="x",J42="補"  ), OR(  K42 ="x",K42="補",K42="x榮18-22",K42="x公18-22",K42="x榮22-08"  ), $AP42 =""),"全日休",  IF(  AND(  OR(  J42="x",J42="病"  ), OR(  K42 ="病"  ), $AP42 =""),"病(事)假",  IF(  AND(  OR(  J42="x",J42="補"  ), OR(  K42 ="補"  ), $AP42 =""),"補休",  IF(  AND(  OR(  J42="x",J42="喪"  ), OR(  K42 ="喪"  ), $AP42 =""),"喪假",  IF(  AND(  OR(  J42="x",J42="婚",J42="產"  ), OR(  K42 ="婚",K42="產"  ), $AP42 =""),"婚(產)假",  IF(  AND(  OR(  J42="x",J42="公"  ), OR(  K42 ="公"  ), $AP42 =""),"公假",  IF(  AND(  OR(  J42="x",J42="補",J42="婚",J42="公",J42="病",J42="事",J42="x榮18-22"  ),OR(K42=""), $AP42 =""  ),"18收",  IF(  AND(  OR(  J42 ="榮14-18",J42 ="榮10-18",J42 ="榮06-18",J42 ="病14-18"  ),OR(  K42 ="x",K42="補",K42="婚",K42="公",K42="病",K42="事",K42="x"  ), $AP42 =""),"18放早走",  IF(  AND(  OR(  J42 =""),OR(  K42 ="x",K42="補",K42="婚",K42="公",K42="病",K42="事",K42="x榮*",K42="榮",K42="榮-22"  ), $AP42 =""),"18放",  IF(  AND(  OR(  J42="當日退伍"  ),OR(  K42="退伍",K42="退", K42=""  ), $AP42 =""),"當日退伍",  IF(AND(  OR(J42="退",J42="退伍" ), OR(K42="退",K42="退伍" ), $AP42 =""),"退伍","全日勤"  )  )  )  )  )  )  )  )  )  )  ),"")</f>
        <v>全日勤</v>
      </c>
      <c r="K141" s="65" t="str">
        <f ca="1">IF(   (ROW(AW42)-1)&lt;=暫1!$B$2,           IF(  AND(  OR(  K42="x",K42="補"  ), OR(  L42 ="x",L42="補",L42="x榮18-22",L42="x公18-22",L42="x榮22-08"  ), $AP42 =""),"全日休",  IF(  AND(  OR(  K42="x",K42="病"  ), OR(  L42 ="病"  ), $AP42 =""),"病(事)假",  IF(  AND(  OR(  K42="x",K42="補"  ), OR(  L42 ="補"  ), $AP42 =""),"補休",  IF(  AND(  OR(  K42="x",K42="喪"  ), OR(  L42 ="喪"  ), $AP42 =""),"喪假",  IF(  AND(  OR(  K42="x",K42="婚",K42="產"  ), OR(  L42 ="婚",L42="產"  ), $AP42 =""),"婚(產)假",  IF(  AND(  OR(  K42="x",K42="公"  ), OR(  L42 ="公"  ), $AP42 =""),"公假",  IF(  AND(  OR(  K42="x",K42="補",K42="婚",K42="公",K42="病",K42="事",K42="x榮18-22"  ),OR(L42=""), $AP42 =""  ),"18收",  IF(  AND(  OR(  K42 ="榮14-18",K42 ="榮10-18",K42 ="榮06-18",K42 ="病14-18"  ),OR(  L42 ="x",L42="補",L42="婚",L42="公",L42="病",L42="事",L42="x"  ), $AP42 =""),"18放早走",  IF(  AND(  OR(  K42 =""),OR(  L42 ="x",L42="補",L42="婚",L42="公",L42="病",L42="事",L42="x榮*",L42="榮",L42="榮-22"  ), $AP42 =""),"18放",  IF(  AND(  OR(  K42="當日退伍"  ),OR(  L42="退伍",L42="退", L42=""  ), $AP42 =""),"當日退伍",  IF(AND(  OR(K42="退",K42="退伍" ), OR(L42="退",L42="退伍" ), $AP42 =""),"退伍","全日勤"  )  )  )  )  )  )  )  )  )  )  ),"")</f>
        <v>全日勤</v>
      </c>
      <c r="L141" s="65" t="str">
        <f ca="1">IF(   (ROW(AX42)-1)&lt;=暫1!$B$2,           IF(  AND(  OR(  L42="x",L42="補"  ), OR(  M42 ="x",M42="補",M42="x榮18-22",M42="x公18-22",M42="x榮22-08"  ), $AP42 =""),"全日休",  IF(  AND(  OR(  L42="x",L42="病"  ), OR(  M42 ="病"  ), $AP42 =""),"病(事)假",  IF(  AND(  OR(  L42="x",L42="補"  ), OR(  M42 ="補"  ), $AP42 =""),"補休",  IF(  AND(  OR(  L42="x",L42="喪"  ), OR(  M42 ="喪"  ), $AP42 =""),"喪假",  IF(  AND(  OR(  L42="x",L42="婚",L42="產"  ), OR(  M42 ="婚",M42="產"  ), $AP42 =""),"婚(產)假",  IF(  AND(  OR(  L42="x",L42="公"  ), OR(  M42 ="公"  ), $AP42 =""),"公假",  IF(  AND(  OR(  L42="x",L42="補",L42="婚",L42="公",L42="病",L42="事",L42="x榮18-22"  ),OR(M42=""), $AP42 =""  ),"18收",  IF(  AND(  OR(  L42 ="榮14-18",L42 ="榮10-18",L42 ="榮06-18",L42 ="病14-18"  ),OR(  M42 ="x",M42="補",M42="婚",M42="公",M42="病",M42="事",M42="x"  ), $AP42 =""),"18放早走",  IF(  AND(  OR(  L42 =""),OR(  M42 ="x",M42="補",M42="婚",M42="公",M42="病",M42="事",M42="x榮*",M42="榮",M42="榮-22"  ), $AP42 =""),"18放",  IF(  AND(  OR(  L42="當日退伍"  ),OR(  M42="退伍",M42="退", M42=""  ), $AP42 =""),"當日退伍",  IF(AND(  OR(L42="退",L42="退伍" ), OR(M42="退",M42="退伍" ), $AP42 =""),"退伍","全日勤"  )  )  )  )  )  )  )  )  )  )  ),"")</f>
        <v>18放</v>
      </c>
      <c r="M141" s="65" t="str">
        <f ca="1">IF(   (ROW(AY42)-1)&lt;=暫1!$B$2,           IF(  AND(  OR(  M42="x",M42="補"  ), OR(  N42 ="x",N42="補",N42="x榮18-22",N42="x公18-22",N42="x榮22-08"  ), $AP42 =""),"全日休",  IF(  AND(  OR(  M42="x",M42="病"  ), OR(  N42 ="病"  ), $AP42 =""),"病(事)假",  IF(  AND(  OR(  M42="x",M42="補"  ), OR(  N42 ="補"  ), $AP42 =""),"補休",  IF(  AND(  OR(  M42="x",M42="喪"  ), OR(  N42 ="喪"  ), $AP42 =""),"喪假",  IF(  AND(  OR(  M42="x",M42="婚",M42="產"  ), OR(  N42 ="婚",N42="產"  ), $AP42 =""),"婚(產)假",  IF(  AND(  OR(  M42="x",M42="公"  ), OR(  N42 ="公"  ), $AP42 =""),"公假",  IF(  AND(  OR(  M42="x",M42="補",M42="婚",M42="公",M42="病",M42="事",M42="x榮18-22"  ),OR(N42=""), $AP42 =""  ),"18收",  IF(  AND(  OR(  M42 ="榮14-18",M42 ="榮10-18",M42 ="榮06-18",M42 ="病14-18"  ),OR(  N42 ="x",N42="補",N42="婚",N42="公",N42="病",N42="事",N42="x"  ), $AP42 =""),"18放早走",  IF(  AND(  OR(  M42 =""),OR(  N42 ="x",N42="補",N42="婚",N42="公",N42="病",N42="事",N42="x榮*",N42="榮",N42="榮-22"  ), $AP42 =""),"18放",  IF(  AND(  OR(  M42="當日退伍"  ),OR(  N42="退伍",N42="退", N42=""  ), $AP42 =""),"當日退伍",  IF(AND(  OR(M42="退",M42="退伍" ), OR(N42="退",N42="退伍" ), $AP42 =""),"退伍","全日勤"  )  )  )  )  )  )  )  )  )  )  ),"")</f>
        <v>全日休</v>
      </c>
      <c r="N141" s="65" t="str">
        <f ca="1">IF(   (ROW(AZ42)-1)&lt;=暫1!$B$2,           IF(  AND(  OR(  N42="x",N42="補"  ), OR(  O42 ="x",O42="補",O42="x榮18-22",O42="x公18-22",O42="x榮22-08"  ), $AP42 =""),"全日休",  IF(  AND(  OR(  N42="x",N42="病"  ), OR(  O42 ="病"  ), $AP42 =""),"病(事)假",  IF(  AND(  OR(  N42="x",N42="補"  ), OR(  O42 ="補"  ), $AP42 =""),"補休",  IF(  AND(  OR(  N42="x",N42="喪"  ), OR(  O42 ="喪"  ), $AP42 =""),"喪假",  IF(  AND(  OR(  N42="x",N42="婚",N42="產"  ), OR(  O42 ="婚",O42="產"  ), $AP42 =""),"婚(產)假",  IF(  AND(  OR(  N42="x",N42="公"  ), OR(  O42 ="公"  ), $AP42 =""),"公假",  IF(  AND(  OR(  N42="x",N42="補",N42="婚",N42="公",N42="病",N42="事",N42="x榮18-22"  ),OR(O42=""), $AP42 =""  ),"18收",  IF(  AND(  OR(  N42 ="榮14-18",N42 ="榮10-18",N42 ="榮06-18",N42 ="病14-18"  ),OR(  O42 ="x",O42="補",O42="婚",O42="公",O42="病",O42="事",O42="x"  ), $AP42 =""),"18放早走",  IF(  AND(  OR(  N42 =""),OR(  O42 ="x",O42="補",O42="婚",O42="公",O42="病",O42="事",O42="x榮*",O42="榮",O42="榮-22"  ), $AP42 =""),"18放",  IF(  AND(  OR(  N42="當日退伍"  ),OR(  O42="退伍",O42="退", O42=""  ), $AP42 =""),"當日退伍",  IF(AND(  OR(N42="退",N42="退伍" ), OR(O42="退",O42="退伍" ), $AP42 =""),"退伍","全日勤"  )  )  )  )  )  )  )  )  )  )  ),"")</f>
        <v>全日休</v>
      </c>
      <c r="O141" s="65" t="str">
        <f ca="1">IF(   (ROW(BA42)-1)&lt;=暫1!$B$2,           IF(  AND(  OR(  O42="x",O42="補"  ), OR(  P42 ="x",P42="補",P42="x榮18-22",P42="x公18-22",P42="x榮22-08"  ), $AP42 =""),"全日休",  IF(  AND(  OR(  O42="x",O42="病"  ), OR(  P42 ="病"  ), $AP42 =""),"病(事)假",  IF(  AND(  OR(  O42="x",O42="補"  ), OR(  P42 ="補"  ), $AP42 =""),"補休",  IF(  AND(  OR(  O42="x",O42="喪"  ), OR(  P42 ="喪"  ), $AP42 =""),"喪假",  IF(  AND(  OR(  O42="x",O42="婚",O42="產"  ), OR(  P42 ="婚",P42="產"  ), $AP42 =""),"婚(產)假",  IF(  AND(  OR(  O42="x",O42="公"  ), OR(  P42 ="公"  ), $AP42 =""),"公假",  IF(  AND(  OR(  O42="x",O42="補",O42="婚",O42="公",O42="病",O42="事",O42="x榮18-22"  ),OR(P42=""), $AP42 =""  ),"18收",  IF(  AND(  OR(  O42 ="榮14-18",O42 ="榮10-18",O42 ="榮06-18",O42 ="病14-18"  ),OR(  P42 ="x",P42="補",P42="婚",P42="公",P42="病",P42="事",P42="x"  ), $AP42 =""),"18放早走",  IF(  AND(  OR(  O42 =""),OR(  P42 ="x",P42="補",P42="婚",P42="公",P42="病",P42="事",P42="x榮*",P42="榮",P42="榮-22"  ), $AP42 =""),"18放",  IF(  AND(  OR(  O42="當日退伍"  ),OR(  P42="退伍",P42="退", P42=""  ), $AP42 =""),"當日退伍",  IF(AND(  OR(O42="退",O42="退伍" ), OR(P42="退",P42="退伍" ), $AP42 =""),"退伍","全日勤"  )  )  )  )  )  )  )  )  )  )  ),"")</f>
        <v>18收</v>
      </c>
      <c r="P141" s="65" t="str">
        <f ca="1">IF(   (ROW(BB42)-1)&lt;=暫1!$B$2,           IF(  AND(  OR(  P42="x",P42="補"  ), OR(  Q42 ="x",Q42="補",Q42="x榮18-22",Q42="x公18-22",Q42="x榮22-08"  ), $AP42 =""),"全日休",  IF(  AND(  OR(  P42="x",P42="病"  ), OR(  Q42 ="病"  ), $AP42 =""),"病(事)假",  IF(  AND(  OR(  P42="x",P42="補"  ), OR(  Q42 ="補"  ), $AP42 =""),"補休",  IF(  AND(  OR(  P42="x",P42="喪"  ), OR(  Q42 ="喪"  ), $AP42 =""),"喪假",  IF(  AND(  OR(  P42="x",P42="婚",P42="產"  ), OR(  Q42 ="婚",Q42="產"  ), $AP42 =""),"婚(產)假",  IF(  AND(  OR(  P42="x",P42="公"  ), OR(  Q42 ="公"  ), $AP42 =""),"公假",  IF(  AND(  OR(  P42="x",P42="補",P42="婚",P42="公",P42="病",P42="事",P42="x榮18-22"  ),OR(Q42=""), $AP42 =""  ),"18收",  IF(  AND(  OR(  P42 ="榮14-18",P42 ="榮10-18",P42 ="榮06-18",P42 ="病14-18"  ),OR(  Q42 ="x",Q42="補",Q42="婚",Q42="公",Q42="病",Q42="事",Q42="x"  ), $AP42 =""),"18放早走",  IF(  AND(  OR(  P42 =""),OR(  Q42 ="x",Q42="補",Q42="婚",Q42="公",Q42="病",Q42="事",Q42="x榮*",Q42="榮",Q42="榮-22"  ), $AP42 =""),"18放",  IF(  AND(  OR(  P42="當日退伍"  ),OR(  Q42="退伍",Q42="退", Q42=""  ), $AP42 =""),"當日退伍",  IF(AND(  OR(P42="退",P42="退伍" ), OR(Q42="退",Q42="退伍" ), $AP42 =""),"退伍","全日勤"  )  )  )  )  )  )  )  )  )  )  ),"")</f>
        <v>全日勤</v>
      </c>
      <c r="Q141" s="65" t="str">
        <f ca="1">IF(   (ROW(BC42)-1)&lt;=暫1!$B$2,           IF(  AND(  OR(  Q42="x",Q42="補"  ), OR(  R42 ="x",R42="補",R42="x榮18-22",R42="x公18-22",R42="x榮22-08"  ), $AP42 =""),"全日休",  IF(  AND(  OR(  Q42="x",Q42="病"  ), OR(  R42 ="病"  ), $AP42 =""),"病(事)假",  IF(  AND(  OR(  Q42="x",Q42="補"  ), OR(  R42 ="補"  ), $AP42 =""),"補休",  IF(  AND(  OR(  Q42="x",Q42="喪"  ), OR(  R42 ="喪"  ), $AP42 =""),"喪假",  IF(  AND(  OR(  Q42="x",Q42="婚",Q42="產"  ), OR(  R42 ="婚",R42="產"  ), $AP42 =""),"婚(產)假",  IF(  AND(  OR(  Q42="x",Q42="公"  ), OR(  R42 ="公"  ), $AP42 =""),"公假",  IF(  AND(  OR(  Q42="x",Q42="補",Q42="婚",Q42="公",Q42="病",Q42="事",Q42="x榮18-22"  ),OR(R42=""), $AP42 =""  ),"18收",  IF(  AND(  OR(  Q42 ="榮14-18",Q42 ="榮10-18",Q42 ="榮06-18",Q42 ="病14-18"  ),OR(  R42 ="x",R42="補",R42="婚",R42="公",R42="病",R42="事",R42="x"  ), $AP42 =""),"18放早走",  IF(  AND(  OR(  Q42 =""),OR(  R42 ="x",R42="補",R42="婚",R42="公",R42="病",R42="事",R42="x榮*",R42="榮",R42="榮-22"  ), $AP42 =""),"18放",  IF(  AND(  OR(  Q42="當日退伍"  ),OR(  R42="退伍",R42="退", R42=""  ), $AP42 =""),"當日退伍",  IF(AND(  OR(Q42="退",Q42="退伍" ), OR(R42="退",R42="退伍" ), $AP42 =""),"退伍","全日勤"  )  )  )  )  )  )  )  )  )  )  ),"")</f>
        <v>全日勤</v>
      </c>
      <c r="R141" s="65" t="str">
        <f ca="1">IF(   (ROW(BD42)-1)&lt;=暫1!$B$2,           IF(  AND(  OR(  R42="x",R42="補"  ), OR(  S42 ="x",S42="補",S42="x榮18-22",S42="x公18-22",S42="x榮22-08"  ), $AP42 =""),"全日休",  IF(  AND(  OR(  R42="x",R42="病"  ), OR(  S42 ="病"  ), $AP42 =""),"病(事)假",  IF(  AND(  OR(  R42="x",R42="補"  ), OR(  S42 ="補"  ), $AP42 =""),"補休",  IF(  AND(  OR(  R42="x",R42="喪"  ), OR(  S42 ="喪"  ), $AP42 =""),"喪假",  IF(  AND(  OR(  R42="x",R42="婚",R42="產"  ), OR(  S42 ="婚",S42="產"  ), $AP42 =""),"婚(產)假",  IF(  AND(  OR(  R42="x",R42="公"  ), OR(  S42 ="公"  ), $AP42 =""),"公假",  IF(  AND(  OR(  R42="x",R42="補",R42="婚",R42="公",R42="病",R42="事",R42="x榮18-22"  ),OR(S42=""), $AP42 =""  ),"18收",  IF(  AND(  OR(  R42 ="榮14-18",R42 ="榮10-18",R42 ="榮06-18",R42 ="病14-18"  ),OR(  S42 ="x",S42="補",S42="婚",S42="公",S42="病",S42="事",S42="x"  ), $AP42 =""),"18放早走",  IF(  AND(  OR(  R42 =""),OR(  S42 ="x",S42="補",S42="婚",S42="公",S42="病",S42="事",S42="x榮*",S42="榮",S42="榮-22"  ), $AP42 =""),"18放",  IF(  AND(  OR(  R42="當日退伍"  ),OR(  S42="退伍",S42="退", S42=""  ), $AP42 =""),"當日退伍",  IF(AND(  OR(R42="退",R42="退伍" ), OR(S42="退",S42="退伍" ), $AP42 =""),"退伍","全日勤"  )  )  )  )  )  )  )  )  )  )  ),"")</f>
        <v>全日勤</v>
      </c>
      <c r="S141" s="65" t="str">
        <f ca="1">IF(   (ROW(BE42)-1)&lt;=暫1!$B$2,           IF(  AND(  OR(  S42="x",S42="補"  ), OR(  T42 ="x",T42="補",T42="x榮18-22",T42="x公18-22",T42="x榮22-08"  ), $AP42 =""),"全日休",  IF(  AND(  OR(  S42="x",S42="病"  ), OR(  T42 ="病"  ), $AP42 =""),"病(事)假",  IF(  AND(  OR(  S42="x",S42="補"  ), OR(  T42 ="補"  ), $AP42 =""),"補休",  IF(  AND(  OR(  S42="x",S42="喪"  ), OR(  T42 ="喪"  ), $AP42 =""),"喪假",  IF(  AND(  OR(  S42="x",S42="婚",S42="產"  ), OR(  T42 ="婚",T42="產"  ), $AP42 =""),"婚(產)假",  IF(  AND(  OR(  S42="x",S42="公"  ), OR(  T42 ="公"  ), $AP42 =""),"公假",  IF(  AND(  OR(  S42="x",S42="補",S42="婚",S42="公",S42="病",S42="事",S42="x榮18-22"  ),OR(T42=""), $AP42 =""  ),"18收",  IF(  AND(  OR(  S42 ="榮14-18",S42 ="榮10-18",S42 ="榮06-18",S42 ="病14-18"  ),OR(  T42 ="x",T42="補",T42="婚",T42="公",T42="病",T42="事",T42="x"  ), $AP42 =""),"18放早走",  IF(  AND(  OR(  S42 =""),OR(  T42 ="x",T42="補",T42="婚",T42="公",T42="病",T42="事",T42="x榮*",T42="榮",T42="榮-22"  ), $AP42 =""),"18放",  IF(  AND(  OR(  S42="當日退伍"  ),OR(  T42="退伍",T42="退", T42=""  ), $AP42 =""),"當日退伍",  IF(AND(  OR(S42="退",S42="退伍" ), OR(T42="退",T42="退伍" ), $AP42 =""),"退伍","全日勤"  )  )  )  )  )  )  )  )  )  )  ),"")</f>
        <v>18放</v>
      </c>
      <c r="T141" s="65" t="str">
        <f ca="1">IF(   (ROW(BF42)-1)&lt;=暫1!$B$2,           IF(  AND(  OR(  T42="x",T42="補"  ), OR(  U42 ="x",U42="補",U42="x榮18-22",U42="x公18-22",U42="x榮22-08"  ), $AP42 =""),"全日休",  IF(  AND(  OR(  T42="x",T42="病"  ), OR(  U42 ="病"  ), $AP42 =""),"病(事)假",  IF(  AND(  OR(  T42="x",T42="補"  ), OR(  U42 ="補"  ), $AP42 =""),"補休",  IF(  AND(  OR(  T42="x",T42="喪"  ), OR(  U42 ="喪"  ), $AP42 =""),"喪假",  IF(  AND(  OR(  T42="x",T42="婚",T42="產"  ), OR(  U42 ="婚",U42="產"  ), $AP42 =""),"婚(產)假",  IF(  AND(  OR(  T42="x",T42="公"  ), OR(  U42 ="公"  ), $AP42 =""),"公假",  IF(  AND(  OR(  T42="x",T42="補",T42="婚",T42="公",T42="病",T42="事",T42="x榮18-22"  ),OR(U42=""), $AP42 =""  ),"18收",  IF(  AND(  OR(  T42 ="榮14-18",T42 ="榮10-18",T42 ="榮06-18",T42 ="病14-18"  ),OR(  U42 ="x",U42="補",U42="婚",U42="公",U42="病",U42="事",U42="x"  ), $AP42 =""),"18放早走",  IF(  AND(  OR(  T42 =""),OR(  U42 ="x",U42="補",U42="婚",U42="公",U42="病",U42="事",U42="x榮*",U42="榮",U42="榮-22"  ), $AP42 =""),"18放",  IF(  AND(  OR(  T42="當日退伍"  ),OR(  U42="退伍",U42="退", U42=""  ), $AP42 =""),"當日退伍",  IF(AND(  OR(T42="退",T42="退伍" ), OR(U42="退",U42="退伍" ), $AP42 =""),"退伍","全日勤"  )  )  )  )  )  )  )  )  )  )  ),"")</f>
        <v>全日休</v>
      </c>
      <c r="U141" s="65" t="str">
        <f ca="1">IF(   (ROW(BG42)-1)&lt;=暫1!$B$2,           IF(  AND(  OR(  U42="x",U42="補"  ), OR(  V42 ="x",V42="補",V42="x榮18-22",V42="x公18-22",V42="x榮22-08"  ), $AP42 =""),"全日休",  IF(  AND(  OR(  U42="x",U42="病"  ), OR(  V42 ="病"  ), $AP42 =""),"病(事)假",  IF(  AND(  OR(  U42="x",U42="補"  ), OR(  V42 ="補"  ), $AP42 =""),"補休",  IF(  AND(  OR(  U42="x",U42="喪"  ), OR(  V42 ="喪"  ), $AP42 =""),"喪假",  IF(  AND(  OR(  U42="x",U42="婚",U42="產"  ), OR(  V42 ="婚",V42="產"  ), $AP42 =""),"婚(產)假",  IF(  AND(  OR(  U42="x",U42="公"  ), OR(  V42 ="公"  ), $AP42 =""),"公假",  IF(  AND(  OR(  U42="x",U42="補",U42="婚",U42="公",U42="病",U42="事",U42="x榮18-22"  ),OR(V42=""), $AP42 =""  ),"18收",  IF(  AND(  OR(  U42 ="榮14-18",U42 ="榮10-18",U42 ="榮06-18",U42 ="病14-18"  ),OR(  V42 ="x",V42="補",V42="婚",V42="公",V42="病",V42="事",V42="x"  ), $AP42 =""),"18放早走",  IF(  AND(  OR(  U42 =""),OR(  V42 ="x",V42="補",V42="婚",V42="公",V42="病",V42="事",V42="x榮*",V42="榮",V42="榮-22"  ), $AP42 =""),"18放",  IF(  AND(  OR(  U42="當日退伍"  ),OR(  V42="退伍",V42="退", V42=""  ), $AP42 =""),"當日退伍",  IF(AND(  OR(U42="退",U42="退伍" ), OR(V42="退",V42="退伍" ), $AP42 =""),"退伍","全日勤"  )  )  )  )  )  )  )  )  )  )  ),"")</f>
        <v>全日休</v>
      </c>
      <c r="V141" s="65" t="str">
        <f ca="1">IF(   (ROW(BH42)-1)&lt;=暫1!$B$2,           IF(  AND(  OR(  V42="x",V42="補"  ), OR(  W42 ="x",W42="補",W42="x榮18-22",W42="x公18-22",W42="x榮22-08"  ), $AP42 =""),"全日休",  IF(  AND(  OR(  V42="x",V42="病"  ), OR(  W42 ="病"  ), $AP42 =""),"病(事)假",  IF(  AND(  OR(  V42="x",V42="補"  ), OR(  W42 ="補"  ), $AP42 =""),"補休",  IF(  AND(  OR(  V42="x",V42="喪"  ), OR(  W42 ="喪"  ), $AP42 =""),"喪假",  IF(  AND(  OR(  V42="x",V42="婚",V42="產"  ), OR(  W42 ="婚",W42="產"  ), $AP42 =""),"婚(產)假",  IF(  AND(  OR(  V42="x",V42="公"  ), OR(  W42 ="公"  ), $AP42 =""),"公假",  IF(  AND(  OR(  V42="x",V42="補",V42="婚",V42="公",V42="病",V42="事",V42="x榮18-22"  ),OR(W42=""), $AP42 =""  ),"18收",  IF(  AND(  OR(  V42 ="榮14-18",V42 ="榮10-18",V42 ="榮06-18",V42 ="病14-18"  ),OR(  W42 ="x",W42="補",W42="婚",W42="公",W42="病",W42="事",W42="x"  ), $AP42 =""),"18放早走",  IF(  AND(  OR(  V42 =""),OR(  W42 ="x",W42="補",W42="婚",W42="公",W42="病",W42="事",W42="x榮*",W42="榮",W42="榮-22"  ), $AP42 =""),"18放",  IF(  AND(  OR(  V42="當日退伍"  ),OR(  W42="退伍",W42="退", W42=""  ), $AP42 =""),"當日退伍",  IF(AND(  OR(V42="退",V42="退伍" ), OR(W42="退",W42="退伍" ), $AP42 =""),"退伍","全日勤"  )  )  )  )  )  )  )  )  )  )  ),"")</f>
        <v>18收</v>
      </c>
      <c r="W141" s="65" t="str">
        <f ca="1">IF(   (ROW(BI42)-1)&lt;=暫1!$B$2,           IF(  AND(  OR(  W42="x",W42="補"  ), OR(  X42 ="x",X42="補",X42="x榮18-22",X42="x公18-22",X42="x榮22-08"  ), $AP42 =""),"全日休",  IF(  AND(  OR(  W42="x",W42="病"  ), OR(  X42 ="病"  ), $AP42 =""),"病(事)假",  IF(  AND(  OR(  W42="x",W42="補"  ), OR(  X42 ="補"  ), $AP42 =""),"補休",  IF(  AND(  OR(  W42="x",W42="喪"  ), OR(  X42 ="喪"  ), $AP42 =""),"喪假",  IF(  AND(  OR(  W42="x",W42="婚",W42="產"  ), OR(  X42 ="婚",X42="產"  ), $AP42 =""),"婚(產)假",  IF(  AND(  OR(  W42="x",W42="公"  ), OR(  X42 ="公"  ), $AP42 =""),"公假",  IF(  AND(  OR(  W42="x",W42="補",W42="婚",W42="公",W42="病",W42="事",W42="x榮18-22"  ),OR(X42=""), $AP42 =""  ),"18收",  IF(  AND(  OR(  W42 ="榮14-18",W42 ="榮10-18",W42 ="榮06-18",W42 ="病14-18"  ),OR(  X42 ="x",X42="補",X42="婚",X42="公",X42="病",X42="事",X42="x"  ), $AP42 =""),"18放早走",  IF(  AND(  OR(  W42 =""),OR(  X42 ="x",X42="補",X42="婚",X42="公",X42="病",X42="事",X42="x榮*",X42="榮",X42="榮-22"  ), $AP42 =""),"18放",  IF(  AND(  OR(  W42="當日退伍"  ),OR(  X42="退伍",X42="退", X42=""  ), $AP42 =""),"當日退伍",  IF(AND(  OR(W42="退",W42="退伍" ), OR(X42="退",X42="退伍" ), $AP42 =""),"退伍","全日勤"  )  )  )  )  )  )  )  )  )  )  ),"")</f>
        <v>全日勤</v>
      </c>
      <c r="X141" s="65" t="str">
        <f ca="1">IF(   (ROW(BJ42)-1)&lt;=暫1!$B$2,           IF(  AND(  OR(  X42="x",X42="補"  ), OR(  Y42 ="x",Y42="補",Y42="x榮18-22",Y42="x公18-22",Y42="x榮22-08"  ), $AP42 =""),"全日休",  IF(  AND(  OR(  X42="x",X42="病"  ), OR(  Y42 ="病"  ), $AP42 =""),"病(事)假",  IF(  AND(  OR(  X42="x",X42="補"  ), OR(  Y42 ="補"  ), $AP42 =""),"補休",  IF(  AND(  OR(  X42="x",X42="喪"  ), OR(  Y42 ="喪"  ), $AP42 =""),"喪假",  IF(  AND(  OR(  X42="x",X42="婚",X42="產"  ), OR(  Y42 ="婚",Y42="產"  ), $AP42 =""),"婚(產)假",  IF(  AND(  OR(  X42="x",X42="公"  ), OR(  Y42 ="公"  ), $AP42 =""),"公假",  IF(  AND(  OR(  X42="x",X42="補",X42="婚",X42="公",X42="病",X42="事",X42="x榮18-22"  ),OR(Y42=""), $AP42 =""  ),"18收",  IF(  AND(  OR(  X42 ="榮14-18",X42 ="榮10-18",X42 ="榮06-18",X42 ="病14-18"  ),OR(  Y42 ="x",Y42="補",Y42="婚",Y42="公",Y42="病",Y42="事",Y42="x"  ), $AP42 =""),"18放早走",  IF(  AND(  OR(  X42 =""),OR(  Y42 ="x",Y42="補",Y42="婚",Y42="公",Y42="病",Y42="事",Y42="x榮*",Y42="榮",Y42="榮-22"  ), $AP42 =""),"18放",  IF(  AND(  OR(  X42="當日退伍"  ),OR(  Y42="退伍",Y42="退", Y42=""  ), $AP42 =""),"當日退伍",  IF(AND(  OR(X42="退",X42="退伍" ), OR(Y42="退",Y42="退伍" ), $AP42 =""),"退伍","全日勤"  )  )  )  )  )  )  )  )  )  )  ),"")</f>
        <v>全日勤</v>
      </c>
      <c r="Y141" s="65" t="str">
        <f ca="1">IF(   (ROW(BK42)-1)&lt;=暫1!$B$2,           IF(  AND(  OR(  Y42="x",Y42="補"  ), OR(  Z42 ="x",Z42="補",Z42="x榮18-22",Z42="x公18-22",Z42="x榮22-08"  ), $AP42 =""),"全日休",  IF(  AND(  OR(  Y42="x",Y42="病"  ), OR(  Z42 ="病"  ), $AP42 =""),"病(事)假",  IF(  AND(  OR(  Y42="x",Y42="補"  ), OR(  Z42 ="補"  ), $AP42 =""),"補休",  IF(  AND(  OR(  Y42="x",Y42="喪"  ), OR(  Z42 ="喪"  ), $AP42 =""),"喪假",  IF(  AND(  OR(  Y42="x",Y42="婚",Y42="產"  ), OR(  Z42 ="婚",Z42="產"  ), $AP42 =""),"婚(產)假",  IF(  AND(  OR(  Y42="x",Y42="公"  ), OR(  Z42 ="公"  ), $AP42 =""),"公假",  IF(  AND(  OR(  Y42="x",Y42="補",Y42="婚",Y42="公",Y42="病",Y42="事",Y42="x榮18-22"  ),OR(Z42=""), $AP42 =""  ),"18收",  IF(  AND(  OR(  Y42 ="榮14-18",Y42 ="榮10-18",Y42 ="榮06-18",Y42 ="病14-18"  ),OR(  Z42 ="x",Z42="補",Z42="婚",Z42="公",Z42="病",Z42="事",Z42="x"  ), $AP42 =""),"18放早走",  IF(  AND(  OR(  Y42 =""),OR(  Z42 ="x",Z42="補",Z42="婚",Z42="公",Z42="病",Z42="事",Z42="x榮*",Z42="榮",Z42="榮-22"  ), $AP42 =""),"18放",  IF(  AND(  OR(  Y42="當日退伍"  ),OR(  Z42="退伍",Z42="退", Z42=""  ), $AP42 =""),"當日退伍",  IF(AND(  OR(Y42="退",Y42="退伍" ), OR(Z42="退",Z42="退伍" ), $AP42 =""),"退伍","全日勤"  )  )  )  )  )  )  )  )  )  )  ),"")</f>
        <v>全日勤</v>
      </c>
      <c r="Z141" s="65" t="str">
        <f ca="1">IF(   (ROW(BL42)-1)&lt;=暫1!$B$2,           IF(  AND(  OR(  Z42="x",Z42="補"  ), OR(  AA42 ="x",AA42="補",AA42="x榮18-22",AA42="x公18-22",AA42="x榮22-08"  ), $AP42 =""),"全日休",  IF(  AND(  OR(  Z42="x",Z42="病"  ), OR(  AA42 ="病"  ), $AP42 =""),"病(事)假",  IF(  AND(  OR(  Z42="x",Z42="補"  ), OR(  AA42 ="補"  ), $AP42 =""),"補休",  IF(  AND(  OR(  Z42="x",Z42="喪"  ), OR(  AA42 ="喪"  ), $AP42 =""),"喪假",  IF(  AND(  OR(  Z42="x",Z42="婚",Z42="產"  ), OR(  AA42 ="婚",AA42="產"  ), $AP42 =""),"婚(產)假",  IF(  AND(  OR(  Z42="x",Z42="公"  ), OR(  AA42 ="公"  ), $AP42 =""),"公假",  IF(  AND(  OR(  Z42="x",Z42="補",Z42="婚",Z42="公",Z42="病",Z42="事",Z42="x榮18-22"  ),OR(AA42=""), $AP42 =""  ),"18收",  IF(  AND(  OR(  Z42 ="榮14-18",Z42 ="榮10-18",Z42 ="榮06-18",Z42 ="病14-18"  ),OR(  AA42 ="x",AA42="補",AA42="婚",AA42="公",AA42="病",AA42="事",AA42="x"  ), $AP42 =""),"18放早走",  IF(  AND(  OR(  Z42 =""),OR(  AA42 ="x",AA42="補",AA42="婚",AA42="公",AA42="病",AA42="事",AA42="x榮*",AA42="榮",AA42="榮-22"  ), $AP42 =""),"18放",  IF(  AND(  OR(  Z42="當日退伍"  ),OR(  AA42="退伍",AA42="退", AA42=""  ), $AP42 =""),"當日退伍",  IF(AND(  OR(Z42="退",Z42="退伍" ), OR(AA42="退",AA42="退伍" ), $AP42 =""),"退伍","全日勤"  )  )  )  )  )  )  )  )  )  )  ),"")</f>
        <v>18放</v>
      </c>
      <c r="AA141" s="65" t="str">
        <f ca="1">IF(   (ROW(BM42)-1)&lt;=暫1!$B$2,           IF(  AND(  OR(  AA42="x",AA42="補"  ), OR(  AB42 ="x",AB42="補",AB42="x榮18-22",AB42="x公18-22",AB42="x榮22-08"  ), $AP42 =""),"全日休",  IF(  AND(  OR(  AA42="x",AA42="病"  ), OR(  AB42 ="病"  ), $AP42 =""),"病(事)假",  IF(  AND(  OR(  AA42="x",AA42="補"  ), OR(  AB42 ="補"  ), $AP42 =""),"補休",  IF(  AND(  OR(  AA42="x",AA42="喪"  ), OR(  AB42 ="喪"  ), $AP42 =""),"喪假",  IF(  AND(  OR(  AA42="x",AA42="婚",AA42="產"  ), OR(  AB42 ="婚",AB42="產"  ), $AP42 =""),"婚(產)假",  IF(  AND(  OR(  AA42="x",AA42="公"  ), OR(  AB42 ="公"  ), $AP42 =""),"公假",  IF(  AND(  OR(  AA42="x",AA42="補",AA42="婚",AA42="公",AA42="病",AA42="事",AA42="x榮18-22"  ),OR(AB42=""), $AP42 =""  ),"18收",  IF(  AND(  OR(  AA42 ="榮14-18",AA42 ="榮10-18",AA42 ="榮06-18",AA42 ="病14-18"  ),OR(  AB42 ="x",AB42="補",AB42="婚",AB42="公",AB42="病",AB42="事",AB42="x"  ), $AP42 =""),"18放早走",  IF(  AND(  OR(  AA42 =""),OR(  AB42 ="x",AB42="補",AB42="婚",AB42="公",AB42="病",AB42="事",AB42="x榮*",AB42="榮",AB42="榮-22"  ), $AP42 =""),"18放",  IF(  AND(  OR(  AA42="當日退伍"  ),OR(  AB42="退伍",AB42="退", AB42=""  ), $AP42 =""),"當日退伍",  IF(AND(  OR(AA42="退",AA42="退伍" ), OR(AB42="退",AB42="退伍" ), $AP42 =""),"退伍","全日勤"  )  )  )  )  )  )  )  )  )  )  ),"")</f>
        <v>全日休</v>
      </c>
      <c r="AB141" s="65" t="str">
        <f ca="1">IF(   (ROW(BN42)-1)&lt;=暫1!$B$2,           IF(  AND(  OR(  AB42="x",AB42="補"  ), OR(  AC42 ="x",AC42="補",AC42="x榮18-22",AC42="x公18-22",AC42="x榮22-08"  ), $AP42 =""),"全日休",  IF(  AND(  OR(  AB42="x",AB42="病"  ), OR(  AC42 ="病"  ), $AP42 =""),"病(事)假",  IF(  AND(  OR(  AB42="x",AB42="補"  ), OR(  AC42 ="補"  ), $AP42 =""),"補休",  IF(  AND(  OR(  AB42="x",AB42="喪"  ), OR(  AC42 ="喪"  ), $AP42 =""),"喪假",  IF(  AND(  OR(  AB42="x",AB42="婚",AB42="產"  ), OR(  AC42 ="婚",AC42="產"  ), $AP42 =""),"婚(產)假",  IF(  AND(  OR(  AB42="x",AB42="公"  ), OR(  AC42 ="公"  ), $AP42 =""),"公假",  IF(  AND(  OR(  AB42="x",AB42="補",AB42="婚",AB42="公",AB42="病",AB42="事",AB42="x榮18-22"  ),OR(AC42=""), $AP42 =""  ),"18收",  IF(  AND(  OR(  AB42 ="榮14-18",AB42 ="榮10-18",AB42 ="榮06-18",AB42 ="病14-18"  ),OR(  AC42 ="x",AC42="補",AC42="婚",AC42="公",AC42="病",AC42="事",AC42="x"  ), $AP42 =""),"18放早走",  IF(  AND(  OR(  AB42 =""),OR(  AC42 ="x",AC42="補",AC42="婚",AC42="公",AC42="病",AC42="事",AC42="x榮*",AC42="榮",AC42="榮-22"  ), $AP42 =""),"18放",  IF(  AND(  OR(  AB42="當日退伍"  ),OR(  AC42="退伍",AC42="退", AC42=""  ), $AP42 =""),"當日退伍",  IF(AND(  OR(AB42="退",AB42="退伍" ), OR(AC42="退",AC42="退伍" ), $AP42 =""),"退伍","全日勤"  )  )  )  )  )  )  )  )  )  )  ),"")</f>
        <v>全日休</v>
      </c>
      <c r="AC141" s="65" t="str">
        <f ca="1">IF(   (ROW(BO42)-1)&lt;=暫1!$B$2,           IF(  AND(  OR(  AC42="x",AC42="補"  ), OR(  AD42 ="x",AD42="補",AD42="x榮18-22",AD42="x公18-22",AD42="x榮22-08"  ), $AP42 =""),"全日休",  IF(  AND(  OR(  AC42="x",AC42="病"  ), OR(  AD42 ="病"  ), $AP42 =""),"病(事)假",  IF(  AND(  OR(  AC42="x",AC42="補"  ), OR(  AD42 ="補"  ), $AP42 =""),"補休",  IF(  AND(  OR(  AC42="x",AC42="喪"  ), OR(  AD42 ="喪"  ), $AP42 =""),"喪假",  IF(  AND(  OR(  AC42="x",AC42="婚",AC42="產"  ), OR(  AD42 ="婚",AD42="產"  ), $AP42 =""),"婚(產)假",  IF(  AND(  OR(  AC42="x",AC42="公"  ), OR(  AD42 ="公"  ), $AP42 =""),"公假",  IF(  AND(  OR(  AC42="x",AC42="補",AC42="婚",AC42="公",AC42="病",AC42="事",AC42="x榮18-22"  ),OR(AD42=""), $AP42 =""  ),"18收",  IF(  AND(  OR(  AC42 ="榮14-18",AC42 ="榮10-18",AC42 ="榮06-18",AC42 ="病14-18"  ),OR(  AD42 ="x",AD42="補",AD42="婚",AD42="公",AD42="病",AD42="事",AD42="x"  ), $AP42 =""),"18放早走",  IF(  AND(  OR(  AC42 =""),OR(  AD42 ="x",AD42="補",AD42="婚",AD42="公",AD42="病",AD42="事",AD42="x榮*",AD42="榮",AD42="榮-22"  ), $AP42 =""),"18放",  IF(  AND(  OR(  AC42="當日退伍"  ),OR(  AD42="退伍",AD42="退", AD42=""  ), $AP42 =""),"當日退伍",  IF(AND(  OR(AC42="退",AC42="退伍" ), OR(AD42="退",AD42="退伍" ), $AP42 =""),"退伍","全日勤"  )  )  )  )  )  )  )  )  )  )  ),"")</f>
        <v>18收</v>
      </c>
      <c r="AD141" s="65" t="str">
        <f ca="1">IF(   (ROW(BP42)-1)&lt;=暫1!$B$2,           IF(  AND(  OR(  AD42="x",AD42="補"  ), OR(  AE42 ="x",AE42="補",AE42="x榮18-22",AE42="x公18-22",AE42="x榮22-08"  ), $AP42 =""),"全日休",  IF(  AND(  OR(  AD42="x",AD42="病"  ), OR(  AE42 ="病"  ), $AP42 =""),"病(事)假",  IF(  AND(  OR(  AD42="x",AD42="補"  ), OR(  AE42 ="補"  ), $AP42 =""),"補休",  IF(  AND(  OR(  AD42="x",AD42="喪"  ), OR(  AE42 ="喪"  ), $AP42 =""),"喪假",  IF(  AND(  OR(  AD42="x",AD42="婚",AD42="產"  ), OR(  AE42 ="婚",AE42="產"  ), $AP42 =""),"婚(產)假",  IF(  AND(  OR(  AD42="x",AD42="公"  ), OR(  AE42 ="公"  ), $AP42 =""),"公假",  IF(  AND(  OR(  AD42="x",AD42="補",AD42="婚",AD42="公",AD42="病",AD42="事",AD42="x榮18-22"  ),OR(AE42=""), $AP42 =""  ),"18收",  IF(  AND(  OR(  AD42 ="榮14-18",AD42 ="榮10-18",AD42 ="榮06-18",AD42 ="病14-18"  ),OR(  AE42 ="x",AE42="補",AE42="婚",AE42="公",AE42="病",AE42="事",AE42="x"  ), $AP42 =""),"18放早走",  IF(  AND(  OR(  AD42 =""),OR(  AE42 ="x",AE42="補",AE42="婚",AE42="公",AE42="病",AE42="事",AE42="x榮*",AE42="榮",AE42="榮-22"  ), $AP42 =""),"18放",  IF(  AND(  OR(  AD42="當日退伍"  ),OR(  AE42="退伍",AE42="退", AE42=""  ), $AP42 =""),"當日退伍",  IF(AND(  OR(AD42="退",AD42="退伍" ), OR(AE42="退",AE42="退伍" ), $AP42 =""),"退伍","全日勤"  )  )  )  )  )  )  )  )  )  )  ),"")</f>
        <v>全日勤</v>
      </c>
      <c r="AE141" s="65" t="str">
        <f ca="1">IF(   (ROW(BQ42)-1)&lt;=暫1!$B$2,           IF(  AND(  OR(  AE42="x",AE42="補"  ), OR(  AF42 ="x",AF42="補",AF42="x榮18-22",AF42="x公18-22",AF42="x榮22-08"  ), $AP42 =""),"全日休",  IF(  AND(  OR(  AE42="x",AE42="病"  ), OR(  AF42 ="病"  ), $AP42 =""),"病(事)假",  IF(  AND(  OR(  AE42="x",AE42="補"  ), OR(  AF42 ="補"  ), $AP42 =""),"補休",  IF(  AND(  OR(  AE42="x",AE42="喪"  ), OR(  AF42 ="喪"  ), $AP42 =""),"喪假",  IF(  AND(  OR(  AE42="x",AE42="婚",AE42="產"  ), OR(  AF42 ="婚",AF42="產"  ), $AP42 =""),"婚(產)假",  IF(  AND(  OR(  AE42="x",AE42="公"  ), OR(  AF42 ="公"  ), $AP42 =""),"公假",  IF(  AND(  OR(  AE42="x",AE42="補",AE42="婚",AE42="公",AE42="病",AE42="事",AE42="x榮18-22"  ),OR(AF42=""), $AP42 =""  ),"18收",  IF(  AND(  OR(  AE42 ="榮14-18",AE42 ="榮10-18",AE42 ="榮06-18",AE42 ="病14-18"  ),OR(  AF42 ="x",AF42="補",AF42="婚",AF42="公",AF42="病",AF42="事",AF42="x"  ), $AP42 =""),"18放早走",  IF(  AND(  OR(  AE42 =""),OR(  AF42 ="x",AF42="補",AF42="婚",AF42="公",AF42="病",AF42="事",AF42="x榮*",AF42="榮",AF42="榮-22"  ), $AP42 =""),"18放",  IF(  AND(  OR(  AE42="當日退伍"  ),OR(  AF42="退伍",AF42="退", AF42=""  ), $AP42 =""),"當日退伍",  IF(AND(  OR(AE42="退",AE42="退伍" ), OR(AF42="退",AF42="退伍" ), $AP42 =""),"退伍","全日勤"  )  )  )  )  )  )  )  )  )  )  ),"")</f>
        <v>全日勤</v>
      </c>
      <c r="AF141" s="65" t="str">
        <f ca="1">IF(   (ROW(BR42)-1)&lt;=暫1!$B$2,           IF(  AND(  OR(  AF42="x",AF42="補"  ), OR(  AG42 ="x",AG42="補",AG42="x榮18-22",AG42="x公18-22",AG42="x榮22-08"  ), $AP42 =""),"全日休",  IF(  AND(  OR(  AF42="x",AF42="病"  ), OR(  AG42 ="病"  ), $AP42 =""),"病(事)假",  IF(  AND(  OR(  AF42="x",AF42="補"  ), OR(  AG42 ="補"  ), $AP42 =""),"補休",  IF(  AND(  OR(  AF42="x",AF42="喪"  ), OR(  AG42 ="喪"  ), $AP42 =""),"喪假",  IF(  AND(  OR(  AF42="x",AF42="婚",AF42="產"  ), OR(  AG42 ="婚",AG42="產"  ), $AP42 =""),"婚(產)假",  IF(  AND(  OR(  AF42="x",AF42="公"  ), OR(  AG42 ="公"  ), $AP42 =""),"公假",  IF(  AND(  OR(  AF42="x",AF42="補",AF42="婚",AF42="公",AF42="病",AF42="事",AF42="x榮18-22"  ),OR(AG42=""), $AP42 =""  ),"18收",  IF(  AND(  OR(  AF42 ="榮14-18",AF42 ="榮10-18",AF42 ="榮06-18",AF42 ="病14-18"  ),OR(  AG42 ="x",AG42="補",AG42="婚",AG42="公",AG42="病",AG42="事",AG42="x"  ), $AP42 =""),"18放早走",  IF(  AND(  OR(  AF42 =""),OR(  AG42 ="x",AG42="補",AG42="婚",AG42="公",AG42="病",AG42="事",AG42="x榮*",AG42="榮",AG42="榮-22"  ), $AP42 =""),"18放",  IF(  AND(  OR(  AF42="當日退伍"  ),OR(  AG42="退伍",AG42="退", AG42=""  ), $AP42 =""),"當日退伍",  IF(AND(  OR(AF42="退",AF42="退伍" ), OR(AG42="退",AG42="退伍" ), $AP42 =""),"退伍","全日勤"  )  )  )  )  )  )  )  )  )  )  ),"")</f>
        <v>18放</v>
      </c>
      <c r="AG141" s="65" t="str">
        <f ca="1">IF(   (ROW(BS42)-1)&lt;=暫1!$B$2,           IF(  AND(  OR(  AG42="x",AG42="補"  ), OR(  AH42 ="x",AH42="補",AH42="x榮18-22",AH42="x公18-22",AH42="x榮22-08"  ), $AP42 =""),"全日休",  IF(  AND(  OR(  AG42="x",AG42="病"  ), OR(  AH42 ="病"  ), $AP42 =""),"病(事)假",  IF(  AND(  OR(  AG42="x",AG42="補"  ), OR(  AH42 ="補"  ), $AP42 =""),"補休",  IF(  AND(  OR(  AG42="x",AG42="喪"  ), OR(  AH42 ="喪"  ), $AP42 =""),"喪假",  IF(  AND(  OR(  AG42="x",AG42="婚",AG42="產"  ), OR(  AH42 ="婚",AH42="產"  ), $AP42 =""),"婚(產)假",  IF(  AND(  OR(  AG42="x",AG42="公"  ), OR(  AH42 ="公"  ), $AP42 =""),"公假",  IF(  AND(  OR(  AG42="x",AG42="補",AG42="婚",AG42="公",AG42="病",AG42="事",AG42="x榮18-22"  ),OR(AH42=""), $AP42 =""  ),"18收",  IF(  AND(  OR(  AG42 ="榮14-18",AG42 ="榮10-18",AG42 ="榮06-18",AG42 ="病14-18"  ),OR(  AH42 ="x",AH42="補",AH42="婚",AH42="公",AH42="病",AH42="事",AH42="x"  ), $AP42 =""),"18放早走",  IF(  AND(  OR(  AG42 =""),OR(  AH42 ="x",AH42="補",AH42="婚",AH42="公",AH42="病",AH42="事",AH42="x榮*",AH42="榮",AH42="榮-22"  ), $AP42 =""),"18放",  IF(  AND(  OR(  AG42="當日退伍"  ),OR(  AH42="退伍",AH42="退", AH42=""  ), $AP42 =""),"當日退伍",  IF(AND(  OR(AG42="退",AG42="退伍" ), OR(AH42="退",AH42="退伍" ), $AP42 =""),"退伍","全日勤"  )  )  )  )  )  )  )  )  )  )  ),"")</f>
        <v>18收</v>
      </c>
      <c r="AH141" s="65"/>
      <c r="AI141" s="65"/>
      <c r="AJ141" s="65"/>
      <c r="AO141" s="75"/>
      <c r="AP141" s="62"/>
      <c r="AU141" s="62"/>
      <c r="AY141" s="62"/>
      <c r="AZ141" s="62"/>
      <c r="BA141" s="62"/>
    </row>
    <row r="142" spans="1:53" ht="25.5" customHeight="1">
      <c r="A142" s="65">
        <f t="shared" si="14"/>
        <v>42</v>
      </c>
      <c r="B142" s="65" t="str">
        <f t="shared" si="15"/>
        <v>鄭凱文</v>
      </c>
      <c r="C142" s="65" t="str">
        <f ca="1">IF(   (ROW(AO43)-1)&lt;=暫1!$B$2,           IF(  AND(  OR(  C43="x",C43="補"  ), OR(  D43 ="x",D43="補",D43="x榮18-22",D43="x公18-22",D43="x榮22-08"  ), $AP43 =""),"全日休",  IF(  AND(  OR(  C43="x",C43="病"  ), OR(  D43 ="病"  ), $AP43 =""),"病(事)假",  IF(  AND(  OR(  C43="x",C43="補"  ), OR(  D43 ="補"  ), $AP43 =""),"補休",  IF(  AND(  OR(  C43="x",C43="喪"  ), OR(  D43 ="喪"  ), $AP43 =""),"喪假",  IF(  AND(  OR(  C43="x",C43="婚",C43="產"  ), OR(  D43 ="婚",D43="產"  ), $AP43 =""),"婚(產)假",  IF(  AND(  OR(  C43="x",C43="公"  ), OR(  D43 ="公"  ), $AP43 =""),"公假",  IF(  AND(  OR(  C43="x",C43="補",C43="婚",C43="公",C43="病",C43="事",C43="x榮18-22"  ),OR(D43=""), $AP43 =""  ),"18收",  IF(  AND(  OR(  C43 ="榮14-18",C43 ="榮10-18",C43 ="榮06-18",C43 ="病14-18"  ),OR(  D43 ="x",D43="補",D43="婚",D43="公",D43="病",D43="事",D43="x"  ), $AP43 =""),"18放早走",  IF(  AND(  OR(  C43 =""),OR(  D43 ="x",D43="補",D43="婚",D43="公",D43="病",D43="事",D43="x榮*",D43="榮",D43="榮-22"  ), $AP43 =""),"18放",  IF(  AND(  OR(  C43="當日退伍"  ),OR(  D43="退伍",D43="退", D43=""  ), $AP43 =""),"當日退伍",  IF(AND(  OR(C43="退",C43="退伍" ), OR(D43="退",D43="退伍" ), $AP43 =""),"退伍","全日勤"  )  )  )  )  )  )  )  )  )  )  ),"")</f>
        <v>全日勤</v>
      </c>
      <c r="D142" s="65" t="str">
        <f ca="1">IF(   (ROW(AP43)-1)&lt;=暫1!$B$2,           IF(  AND(  OR(  D43="x",D43="補"  ), OR(  E43 ="x",E43="補",E43="x榮18-22",E43="x公18-22",E43="x榮22-08"  ), $AP43 =""),"全日休",  IF(  AND(  OR(  D43="x",D43="病"  ), OR(  E43 ="病"  ), $AP43 =""),"病(事)假",  IF(  AND(  OR(  D43="x",D43="補"  ), OR(  E43 ="補"  ), $AP43 =""),"補休",  IF(  AND(  OR(  D43="x",D43="喪"  ), OR(  E43 ="喪"  ), $AP43 =""),"喪假",  IF(  AND(  OR(  D43="x",D43="婚",D43="產"  ), OR(  E43 ="婚",E43="產"  ), $AP43 =""),"婚(產)假",  IF(  AND(  OR(  D43="x",D43="公"  ), OR(  E43 ="公"  ), $AP43 =""),"公假",  IF(  AND(  OR(  D43="x",D43="補",D43="婚",D43="公",D43="病",D43="事",D43="x榮18-22"  ),OR(E43=""), $AP43 =""  ),"18收",  IF(  AND(  OR(  D43 ="榮14-18",D43 ="榮10-18",D43 ="榮06-18",D43 ="病14-18"  ),OR(  E43 ="x",E43="補",E43="婚",E43="公",E43="病",E43="事",E43="x"  ), $AP43 =""),"18放早走",  IF(  AND(  OR(  D43 =""),OR(  E43 ="x",E43="補",E43="婚",E43="公",E43="病",E43="事",E43="x榮*",E43="榮",E43="榮-22"  ), $AP43 =""),"18放",  IF(  AND(  OR(  D43="當日退伍"  ),OR(  E43="退伍",E43="退", E43=""  ), $AP43 =""),"當日退伍",  IF(AND(  OR(D43="退",D43="退伍" ), OR(E43="退",E43="退伍" ), $AP43 =""),"退伍","全日勤"  )  )  )  )  )  )  )  )  )  )  ),"")</f>
        <v>全日勤</v>
      </c>
      <c r="E142" s="65" t="str">
        <f ca="1">IF(   (ROW(AQ43)-1)&lt;=暫1!$B$2,           IF(  AND(  OR(  E43="x",E43="補"  ), OR(  F43 ="x",F43="補",F43="x榮18-22",F43="x公18-22",F43="x榮22-08"  ), $AP43 =""),"全日休",  IF(  AND(  OR(  E43="x",E43="病"  ), OR(  F43 ="病"  ), $AP43 =""),"病(事)假",  IF(  AND(  OR(  E43="x",E43="補"  ), OR(  F43 ="補"  ), $AP43 =""),"補休",  IF(  AND(  OR(  E43="x",E43="喪"  ), OR(  F43 ="喪"  ), $AP43 =""),"喪假",  IF(  AND(  OR(  E43="x",E43="婚",E43="產"  ), OR(  F43 ="婚",F43="產"  ), $AP43 =""),"婚(產)假",  IF(  AND(  OR(  E43="x",E43="公"  ), OR(  F43 ="公"  ), $AP43 =""),"公假",  IF(  AND(  OR(  E43="x",E43="補",E43="婚",E43="公",E43="病",E43="事",E43="x榮18-22"  ),OR(F43=""), $AP43 =""  ),"18收",  IF(  AND(  OR(  E43 ="榮14-18",E43 ="榮10-18",E43 ="榮06-18",E43 ="病14-18"  ),OR(  F43 ="x",F43="補",F43="婚",F43="公",F43="病",F43="事",F43="x"  ), $AP43 =""),"18放早走",  IF(  AND(  OR(  E43 =""),OR(  F43 ="x",F43="補",F43="婚",F43="公",F43="病",F43="事",F43="x榮*",F43="榮",F43="榮-22"  ), $AP43 =""),"18放",  IF(  AND(  OR(  E43="當日退伍"  ),OR(  F43="退伍",F43="退", F43=""  ), $AP43 =""),"當日退伍",  IF(AND(  OR(E43="退",E43="退伍" ), OR(F43="退",F43="退伍" ), $AP43 =""),"退伍","全日勤"  )  )  )  )  )  )  )  )  )  )  ),"")</f>
        <v>全日勤</v>
      </c>
      <c r="F142" s="65" t="str">
        <f ca="1">IF(   (ROW(AR43)-1)&lt;=暫1!$B$2,           IF(  AND(  OR(  F43="x",F43="補"  ), OR(  G43 ="x",G43="補",G43="x榮18-22",G43="x公18-22",G43="x榮22-08"  ), $AP43 =""),"全日休",  IF(  AND(  OR(  F43="x",F43="病"  ), OR(  G43 ="病"  ), $AP43 =""),"病(事)假",  IF(  AND(  OR(  F43="x",F43="補"  ), OR(  G43 ="補"  ), $AP43 =""),"補休",  IF(  AND(  OR(  F43="x",F43="喪"  ), OR(  G43 ="喪"  ), $AP43 =""),"喪假",  IF(  AND(  OR(  F43="x",F43="婚",F43="產"  ), OR(  G43 ="婚",G43="產"  ), $AP43 =""),"婚(產)假",  IF(  AND(  OR(  F43="x",F43="公"  ), OR(  G43 ="公"  ), $AP43 =""),"公假",  IF(  AND(  OR(  F43="x",F43="補",F43="婚",F43="公",F43="病",F43="事",F43="x榮18-22"  ),OR(G43=""), $AP43 =""  ),"18收",  IF(  AND(  OR(  F43 ="榮14-18",F43 ="榮10-18",F43 ="榮06-18",F43 ="病14-18"  ),OR(  G43 ="x",G43="補",G43="婚",G43="公",G43="病",G43="事",G43="x"  ), $AP43 =""),"18放早走",  IF(  AND(  OR(  F43 =""),OR(  G43 ="x",G43="補",G43="婚",G43="公",G43="病",G43="事",G43="x榮*",G43="榮",G43="榮-22"  ), $AP43 =""),"18放",  IF(  AND(  OR(  F43="當日退伍"  ),OR(  G43="退伍",G43="退", G43=""  ), $AP43 =""),"當日退伍",  IF(AND(  OR(F43="退",F43="退伍" ), OR(G43="退",G43="退伍" ), $AP43 =""),"退伍","全日勤"  )  )  )  )  )  )  )  )  )  )  ),"")</f>
        <v>全日勤</v>
      </c>
      <c r="G142" s="65" t="str">
        <f ca="1">IF(   (ROW(AS43)-1)&lt;=暫1!$B$2,           IF(  AND(  OR(  G43="x",G43="補"  ), OR(  H43 ="x",H43="補",H43="x榮18-22",H43="x公18-22",H43="x榮22-08"  ), $AP43 =""),"全日休",  IF(  AND(  OR(  G43="x",G43="病"  ), OR(  H43 ="病"  ), $AP43 =""),"病(事)假",  IF(  AND(  OR(  G43="x",G43="補"  ), OR(  H43 ="補"  ), $AP43 =""),"補休",  IF(  AND(  OR(  G43="x",G43="喪"  ), OR(  H43 ="喪"  ), $AP43 =""),"喪假",  IF(  AND(  OR(  G43="x",G43="婚",G43="產"  ), OR(  H43 ="婚",H43="產"  ), $AP43 =""),"婚(產)假",  IF(  AND(  OR(  G43="x",G43="公"  ), OR(  H43 ="公"  ), $AP43 =""),"公假",  IF(  AND(  OR(  G43="x",G43="補",G43="婚",G43="公",G43="病",G43="事",G43="x榮18-22"  ),OR(H43=""), $AP43 =""  ),"18收",  IF(  AND(  OR(  G43 ="榮14-18",G43 ="榮10-18",G43 ="榮06-18",G43 ="病14-18"  ),OR(  H43 ="x",H43="補",H43="婚",H43="公",H43="病",H43="事",H43="x"  ), $AP43 =""),"18放早走",  IF(  AND(  OR(  G43 =""),OR(  H43 ="x",H43="補",H43="婚",H43="公",H43="病",H43="事",H43="x榮*",H43="榮",H43="榮-22"  ), $AP43 =""),"18放",  IF(  AND(  OR(  G43="當日退伍"  ),OR(  H43="退伍",H43="退", H43=""  ), $AP43 =""),"當日退伍",  IF(AND(  OR(G43="退",G43="退伍" ), OR(H43="退",H43="退伍" ), $AP43 =""),"退伍","全日勤"  )  )  )  )  )  )  )  )  )  )  ),"")</f>
        <v>18放</v>
      </c>
      <c r="H142" s="65" t="str">
        <f ca="1">IF(   (ROW(AT43)-1)&lt;=暫1!$B$2,           IF(  AND(  OR(  H43="x",H43="補"  ), OR(  I43 ="x",I43="補",I43="x榮18-22",I43="x公18-22",I43="x榮22-08"  ), $AP43 =""),"全日休",  IF(  AND(  OR(  H43="x",H43="病"  ), OR(  I43 ="病"  ), $AP43 =""),"病(事)假",  IF(  AND(  OR(  H43="x",H43="補"  ), OR(  I43 ="補"  ), $AP43 =""),"補休",  IF(  AND(  OR(  H43="x",H43="喪"  ), OR(  I43 ="喪"  ), $AP43 =""),"喪假",  IF(  AND(  OR(  H43="x",H43="婚",H43="產"  ), OR(  I43 ="婚",I43="產"  ), $AP43 =""),"婚(產)假",  IF(  AND(  OR(  H43="x",H43="公"  ), OR(  I43 ="公"  ), $AP43 =""),"公假",  IF(  AND(  OR(  H43="x",H43="補",H43="婚",H43="公",H43="病",H43="事",H43="x榮18-22"  ),OR(I43=""), $AP43 =""  ),"18收",  IF(  AND(  OR(  H43 ="榮14-18",H43 ="榮10-18",H43 ="榮06-18",H43 ="病14-18"  ),OR(  I43 ="x",I43="補",I43="婚",I43="公",I43="病",I43="事",I43="x"  ), $AP43 =""),"18放早走",  IF(  AND(  OR(  H43 =""),OR(  I43 ="x",I43="補",I43="婚",I43="公",I43="病",I43="事",I43="x榮*",I43="榮",I43="榮-22"  ), $AP43 =""),"18放",  IF(  AND(  OR(  H43="當日退伍"  ),OR(  I43="退伍",I43="退", I43=""  ), $AP43 =""),"當日退伍",  IF(AND(  OR(H43="退",H43="退伍" ), OR(I43="退",I43="退伍" ), $AP43 =""),"退伍","全日勤"  )  )  )  )  )  )  )  )  )  )  ),"")</f>
        <v>全日休</v>
      </c>
      <c r="I142" s="65" t="str">
        <f ca="1">IF(   (ROW(AU43)-1)&lt;=暫1!$B$2,           IF(  AND(  OR(  I43="x",I43="補"  ), OR(  J43 ="x",J43="補",J43="x榮18-22",J43="x公18-22",J43="x榮22-08"  ), $AP43 =""),"全日休",  IF(  AND(  OR(  I43="x",I43="病"  ), OR(  J43 ="病"  ), $AP43 =""),"病(事)假",  IF(  AND(  OR(  I43="x",I43="補"  ), OR(  J43 ="補"  ), $AP43 =""),"補休",  IF(  AND(  OR(  I43="x",I43="喪"  ), OR(  J43 ="喪"  ), $AP43 =""),"喪假",  IF(  AND(  OR(  I43="x",I43="婚",I43="產"  ), OR(  J43 ="婚",J43="產"  ), $AP43 =""),"婚(產)假",  IF(  AND(  OR(  I43="x",I43="公"  ), OR(  J43 ="公"  ), $AP43 =""),"公假",  IF(  AND(  OR(  I43="x",I43="補",I43="婚",I43="公",I43="病",I43="事",I43="x榮18-22"  ),OR(J43=""), $AP43 =""  ),"18收",  IF(  AND(  OR(  I43 ="榮14-18",I43 ="榮10-18",I43 ="榮06-18",I43 ="病14-18"  ),OR(  J43 ="x",J43="補",J43="婚",J43="公",J43="病",J43="事",J43="x"  ), $AP43 =""),"18放早走",  IF(  AND(  OR(  I43 =""),OR(  J43 ="x",J43="補",J43="婚",J43="公",J43="病",J43="事",J43="x榮*",J43="榮",J43="榮-22"  ), $AP43 =""),"18放",  IF(  AND(  OR(  I43="當日退伍"  ),OR(  J43="退伍",J43="退", J43=""  ), $AP43 =""),"當日退伍",  IF(AND(  OR(I43="退",I43="退伍" ), OR(J43="退",J43="退伍" ), $AP43 =""),"退伍","全日勤"  )  )  )  )  )  )  )  )  )  )  ),"")</f>
        <v>18收</v>
      </c>
      <c r="J142" s="65" t="str">
        <f ca="1">IF(   (ROW(AV43)-1)&lt;=暫1!$B$2,           IF(  AND(  OR(  J43="x",J43="補"  ), OR(  K43 ="x",K43="補",K43="x榮18-22",K43="x公18-22",K43="x榮22-08"  ), $AP43 =""),"全日休",  IF(  AND(  OR(  J43="x",J43="病"  ), OR(  K43 ="病"  ), $AP43 =""),"病(事)假",  IF(  AND(  OR(  J43="x",J43="補"  ), OR(  K43 ="補"  ), $AP43 =""),"補休",  IF(  AND(  OR(  J43="x",J43="喪"  ), OR(  K43 ="喪"  ), $AP43 =""),"喪假",  IF(  AND(  OR(  J43="x",J43="婚",J43="產"  ), OR(  K43 ="婚",K43="產"  ), $AP43 =""),"婚(產)假",  IF(  AND(  OR(  J43="x",J43="公"  ), OR(  K43 ="公"  ), $AP43 =""),"公假",  IF(  AND(  OR(  J43="x",J43="補",J43="婚",J43="公",J43="病",J43="事",J43="x榮18-22"  ),OR(K43=""), $AP43 =""  ),"18收",  IF(  AND(  OR(  J43 ="榮14-18",J43 ="榮10-18",J43 ="榮06-18",J43 ="病14-18"  ),OR(  K43 ="x",K43="補",K43="婚",K43="公",K43="病",K43="事",K43="x"  ), $AP43 =""),"18放早走",  IF(  AND(  OR(  J43 =""),OR(  K43 ="x",K43="補",K43="婚",K43="公",K43="病",K43="事",K43="x榮*",K43="榮",K43="榮-22"  ), $AP43 =""),"18放",  IF(  AND(  OR(  J43="當日退伍"  ),OR(  K43="退伍",K43="退", K43=""  ), $AP43 =""),"當日退伍",  IF(AND(  OR(J43="退",J43="退伍" ), OR(K43="退",K43="退伍" ), $AP43 =""),"退伍","全日勤"  )  )  )  )  )  )  )  )  )  )  ),"")</f>
        <v>全日勤</v>
      </c>
      <c r="K142" s="65" t="str">
        <f ca="1">IF(   (ROW(AW43)-1)&lt;=暫1!$B$2,           IF(  AND(  OR(  K43="x",K43="補"  ), OR(  L43 ="x",L43="補",L43="x榮18-22",L43="x公18-22",L43="x榮22-08"  ), $AP43 =""),"全日休",  IF(  AND(  OR(  K43="x",K43="病"  ), OR(  L43 ="病"  ), $AP43 =""),"病(事)假",  IF(  AND(  OR(  K43="x",K43="補"  ), OR(  L43 ="補"  ), $AP43 =""),"補休",  IF(  AND(  OR(  K43="x",K43="喪"  ), OR(  L43 ="喪"  ), $AP43 =""),"喪假",  IF(  AND(  OR(  K43="x",K43="婚",K43="產"  ), OR(  L43 ="婚",L43="產"  ), $AP43 =""),"婚(產)假",  IF(  AND(  OR(  K43="x",K43="公"  ), OR(  L43 ="公"  ), $AP43 =""),"公假",  IF(  AND(  OR(  K43="x",K43="補",K43="婚",K43="公",K43="病",K43="事",K43="x榮18-22"  ),OR(L43=""), $AP43 =""  ),"18收",  IF(  AND(  OR(  K43 ="榮14-18",K43 ="榮10-18",K43 ="榮06-18",K43 ="病14-18"  ),OR(  L43 ="x",L43="補",L43="婚",L43="公",L43="病",L43="事",L43="x"  ), $AP43 =""),"18放早走",  IF(  AND(  OR(  K43 =""),OR(  L43 ="x",L43="補",L43="婚",L43="公",L43="病",L43="事",L43="x榮*",L43="榮",L43="榮-22"  ), $AP43 =""),"18放",  IF(  AND(  OR(  K43="當日退伍"  ),OR(  L43="退伍",L43="退", L43=""  ), $AP43 =""),"當日退伍",  IF(AND(  OR(K43="退",K43="退伍" ), OR(L43="退",L43="退伍" ), $AP43 =""),"退伍","全日勤"  )  )  )  )  )  )  )  )  )  )  ),"")</f>
        <v>全日勤</v>
      </c>
      <c r="L142" s="65" t="str">
        <f ca="1">IF(   (ROW(AX43)-1)&lt;=暫1!$B$2,           IF(  AND(  OR(  L43="x",L43="補"  ), OR(  M43 ="x",M43="補",M43="x榮18-22",M43="x公18-22",M43="x榮22-08"  ), $AP43 =""),"全日休",  IF(  AND(  OR(  L43="x",L43="病"  ), OR(  M43 ="病"  ), $AP43 =""),"病(事)假",  IF(  AND(  OR(  L43="x",L43="補"  ), OR(  M43 ="補"  ), $AP43 =""),"補休",  IF(  AND(  OR(  L43="x",L43="喪"  ), OR(  M43 ="喪"  ), $AP43 =""),"喪假",  IF(  AND(  OR(  L43="x",L43="婚",L43="產"  ), OR(  M43 ="婚",M43="產"  ), $AP43 =""),"婚(產)假",  IF(  AND(  OR(  L43="x",L43="公"  ), OR(  M43 ="公"  ), $AP43 =""),"公假",  IF(  AND(  OR(  L43="x",L43="補",L43="婚",L43="公",L43="病",L43="事",L43="x榮18-22"  ),OR(M43=""), $AP43 =""  ),"18收",  IF(  AND(  OR(  L43 ="榮14-18",L43 ="榮10-18",L43 ="榮06-18",L43 ="病14-18"  ),OR(  M43 ="x",M43="補",M43="婚",M43="公",M43="病",M43="事",M43="x"  ), $AP43 =""),"18放早走",  IF(  AND(  OR(  L43 =""),OR(  M43 ="x",M43="補",M43="婚",M43="公",M43="病",M43="事",M43="x榮*",M43="榮",M43="榮-22"  ), $AP43 =""),"18放",  IF(  AND(  OR(  L43="當日退伍"  ),OR(  M43="退伍",M43="退", M43=""  ), $AP43 =""),"當日退伍",  IF(AND(  OR(L43="退",L43="退伍" ), OR(M43="退",M43="退伍" ), $AP43 =""),"退伍","全日勤"  )  )  )  )  )  )  )  )  )  )  ),"")</f>
        <v>全日勤</v>
      </c>
      <c r="M142" s="65" t="str">
        <f ca="1">IF(   (ROW(AY43)-1)&lt;=暫1!$B$2,           IF(  AND(  OR(  M43="x",M43="補"  ), OR(  N43 ="x",N43="補",N43="x榮18-22",N43="x公18-22",N43="x榮22-08"  ), $AP43 =""),"全日休",  IF(  AND(  OR(  M43="x",M43="病"  ), OR(  N43 ="病"  ), $AP43 =""),"病(事)假",  IF(  AND(  OR(  M43="x",M43="補"  ), OR(  N43 ="補"  ), $AP43 =""),"補休",  IF(  AND(  OR(  M43="x",M43="喪"  ), OR(  N43 ="喪"  ), $AP43 =""),"喪假",  IF(  AND(  OR(  M43="x",M43="婚",M43="產"  ), OR(  N43 ="婚",N43="產"  ), $AP43 =""),"婚(產)假",  IF(  AND(  OR(  M43="x",M43="公"  ), OR(  N43 ="公"  ), $AP43 =""),"公假",  IF(  AND(  OR(  M43="x",M43="補",M43="婚",M43="公",M43="病",M43="事",M43="x榮18-22"  ),OR(N43=""), $AP43 =""  ),"18收",  IF(  AND(  OR(  M43 ="榮14-18",M43 ="榮10-18",M43 ="榮06-18",M43 ="病14-18"  ),OR(  N43 ="x",N43="補",N43="婚",N43="公",N43="病",N43="事",N43="x"  ), $AP43 =""),"18放早走",  IF(  AND(  OR(  M43 =""),OR(  N43 ="x",N43="補",N43="婚",N43="公",N43="病",N43="事",N43="x榮*",N43="榮",N43="榮-22"  ), $AP43 =""),"18放",  IF(  AND(  OR(  M43="當日退伍"  ),OR(  N43="退伍",N43="退", N43=""  ), $AP43 =""),"當日退伍",  IF(AND(  OR(M43="退",M43="退伍" ), OR(N43="退",N43="退伍" ), $AP43 =""),"退伍","全日勤"  )  )  )  )  )  )  )  )  )  )  ),"")</f>
        <v>18放</v>
      </c>
      <c r="N142" s="65" t="str">
        <f ca="1">IF(   (ROW(AZ43)-1)&lt;=暫1!$B$2,           IF(  AND(  OR(  N43="x",N43="補"  ), OR(  O43 ="x",O43="補",O43="x榮18-22",O43="x公18-22",O43="x榮22-08"  ), $AP43 =""),"全日休",  IF(  AND(  OR(  N43="x",N43="病"  ), OR(  O43 ="病"  ), $AP43 =""),"病(事)假",  IF(  AND(  OR(  N43="x",N43="補"  ), OR(  O43 ="補"  ), $AP43 =""),"補休",  IF(  AND(  OR(  N43="x",N43="喪"  ), OR(  O43 ="喪"  ), $AP43 =""),"喪假",  IF(  AND(  OR(  N43="x",N43="婚",N43="產"  ), OR(  O43 ="婚",O43="產"  ), $AP43 =""),"婚(產)假",  IF(  AND(  OR(  N43="x",N43="公"  ), OR(  O43 ="公"  ), $AP43 =""),"公假",  IF(  AND(  OR(  N43="x",N43="補",N43="婚",N43="公",N43="病",N43="事",N43="x榮18-22"  ),OR(O43=""), $AP43 =""  ),"18收",  IF(  AND(  OR(  N43 ="榮14-18",N43 ="榮10-18",N43 ="榮06-18",N43 ="病14-18"  ),OR(  O43 ="x",O43="補",O43="婚",O43="公",O43="病",O43="事",O43="x"  ), $AP43 =""),"18放早走",  IF(  AND(  OR(  N43 =""),OR(  O43 ="x",O43="補",O43="婚",O43="公",O43="病",O43="事",O43="x榮*",O43="榮",O43="榮-22"  ), $AP43 =""),"18放",  IF(  AND(  OR(  N43="當日退伍"  ),OR(  O43="退伍",O43="退", O43=""  ), $AP43 =""),"當日退伍",  IF(AND(  OR(N43="退",N43="退伍" ), OR(O43="退",O43="退伍" ), $AP43 =""),"退伍","全日勤"  )  )  )  )  )  )  )  )  )  )  ),"")</f>
        <v>全日休</v>
      </c>
      <c r="O142" s="65" t="str">
        <f ca="1">IF(   (ROW(BA43)-1)&lt;=暫1!$B$2,           IF(  AND(  OR(  O43="x",O43="補"  ), OR(  P43 ="x",P43="補",P43="x榮18-22",P43="x公18-22",P43="x榮22-08"  ), $AP43 =""),"全日休",  IF(  AND(  OR(  O43="x",O43="病"  ), OR(  P43 ="病"  ), $AP43 =""),"病(事)假",  IF(  AND(  OR(  O43="x",O43="補"  ), OR(  P43 ="補"  ), $AP43 =""),"補休",  IF(  AND(  OR(  O43="x",O43="喪"  ), OR(  P43 ="喪"  ), $AP43 =""),"喪假",  IF(  AND(  OR(  O43="x",O43="婚",O43="產"  ), OR(  P43 ="婚",P43="產"  ), $AP43 =""),"婚(產)假",  IF(  AND(  OR(  O43="x",O43="公"  ), OR(  P43 ="公"  ), $AP43 =""),"公假",  IF(  AND(  OR(  O43="x",O43="補",O43="婚",O43="公",O43="病",O43="事",O43="x榮18-22"  ),OR(P43=""), $AP43 =""  ),"18收",  IF(  AND(  OR(  O43 ="榮14-18",O43 ="榮10-18",O43 ="榮06-18",O43 ="病14-18"  ),OR(  P43 ="x",P43="補",P43="婚",P43="公",P43="病",P43="事",P43="x"  ), $AP43 =""),"18放早走",  IF(  AND(  OR(  O43 =""),OR(  P43 ="x",P43="補",P43="婚",P43="公",P43="病",P43="事",P43="x榮*",P43="榮",P43="榮-22"  ), $AP43 =""),"18放",  IF(  AND(  OR(  O43="當日退伍"  ),OR(  P43="退伍",P43="退", P43=""  ), $AP43 =""),"當日退伍",  IF(AND(  OR(O43="退",O43="退伍" ), OR(P43="退",P43="退伍" ), $AP43 =""),"退伍","全日勤"  )  )  )  )  )  )  )  )  )  )  ),"")</f>
        <v>18收</v>
      </c>
      <c r="P142" s="65" t="str">
        <f ca="1">IF(   (ROW(BB43)-1)&lt;=暫1!$B$2,           IF(  AND(  OR(  P43="x",P43="補"  ), OR(  Q43 ="x",Q43="補",Q43="x榮18-22",Q43="x公18-22",Q43="x榮22-08"  ), $AP43 =""),"全日休",  IF(  AND(  OR(  P43="x",P43="病"  ), OR(  Q43 ="病"  ), $AP43 =""),"病(事)假",  IF(  AND(  OR(  P43="x",P43="補"  ), OR(  Q43 ="補"  ), $AP43 =""),"補休",  IF(  AND(  OR(  P43="x",P43="喪"  ), OR(  Q43 ="喪"  ), $AP43 =""),"喪假",  IF(  AND(  OR(  P43="x",P43="婚",P43="產"  ), OR(  Q43 ="婚",Q43="產"  ), $AP43 =""),"婚(產)假",  IF(  AND(  OR(  P43="x",P43="公"  ), OR(  Q43 ="公"  ), $AP43 =""),"公假",  IF(  AND(  OR(  P43="x",P43="補",P43="婚",P43="公",P43="病",P43="事",P43="x榮18-22"  ),OR(Q43=""), $AP43 =""  ),"18收",  IF(  AND(  OR(  P43 ="榮14-18",P43 ="榮10-18",P43 ="榮06-18",P43 ="病14-18"  ),OR(  Q43 ="x",Q43="補",Q43="婚",Q43="公",Q43="病",Q43="事",Q43="x"  ), $AP43 =""),"18放早走",  IF(  AND(  OR(  P43 =""),OR(  Q43 ="x",Q43="補",Q43="婚",Q43="公",Q43="病",Q43="事",Q43="x榮*",Q43="榮",Q43="榮-22"  ), $AP43 =""),"18放",  IF(  AND(  OR(  P43="當日退伍"  ),OR(  Q43="退伍",Q43="退", Q43=""  ), $AP43 =""),"當日退伍",  IF(AND(  OR(P43="退",P43="退伍" ), OR(Q43="退",Q43="退伍" ), $AP43 =""),"退伍","全日勤"  )  )  )  )  )  )  )  )  )  )  ),"")</f>
        <v>全日勤</v>
      </c>
      <c r="Q142" s="65" t="str">
        <f ca="1">IF(   (ROW(BC43)-1)&lt;=暫1!$B$2,           IF(  AND(  OR(  Q43="x",Q43="補"  ), OR(  R43 ="x",R43="補",R43="x榮18-22",R43="x公18-22",R43="x榮22-08"  ), $AP43 =""),"全日休",  IF(  AND(  OR(  Q43="x",Q43="病"  ), OR(  R43 ="病"  ), $AP43 =""),"病(事)假",  IF(  AND(  OR(  Q43="x",Q43="補"  ), OR(  R43 ="補"  ), $AP43 =""),"補休",  IF(  AND(  OR(  Q43="x",Q43="喪"  ), OR(  R43 ="喪"  ), $AP43 =""),"喪假",  IF(  AND(  OR(  Q43="x",Q43="婚",Q43="產"  ), OR(  R43 ="婚",R43="產"  ), $AP43 =""),"婚(產)假",  IF(  AND(  OR(  Q43="x",Q43="公"  ), OR(  R43 ="公"  ), $AP43 =""),"公假",  IF(  AND(  OR(  Q43="x",Q43="補",Q43="婚",Q43="公",Q43="病",Q43="事",Q43="x榮18-22"  ),OR(R43=""), $AP43 =""  ),"18收",  IF(  AND(  OR(  Q43 ="榮14-18",Q43 ="榮10-18",Q43 ="榮06-18",Q43 ="病14-18"  ),OR(  R43 ="x",R43="補",R43="婚",R43="公",R43="病",R43="事",R43="x"  ), $AP43 =""),"18放早走",  IF(  AND(  OR(  Q43 =""),OR(  R43 ="x",R43="補",R43="婚",R43="公",R43="病",R43="事",R43="x榮*",R43="榮",R43="榮-22"  ), $AP43 =""),"18放",  IF(  AND(  OR(  Q43="當日退伍"  ),OR(  R43="退伍",R43="退", R43=""  ), $AP43 =""),"當日退伍",  IF(AND(  OR(Q43="退",Q43="退伍" ), OR(R43="退",R43="退伍" ), $AP43 =""),"退伍","全日勤"  )  )  )  )  )  )  )  )  )  )  ),"")</f>
        <v>全日勤</v>
      </c>
      <c r="R142" s="65" t="str">
        <f ca="1">IF(   (ROW(BD43)-1)&lt;=暫1!$B$2,           IF(  AND(  OR(  R43="x",R43="補"  ), OR(  S43 ="x",S43="補",S43="x榮18-22",S43="x公18-22",S43="x榮22-08"  ), $AP43 =""),"全日休",  IF(  AND(  OR(  R43="x",R43="病"  ), OR(  S43 ="病"  ), $AP43 =""),"病(事)假",  IF(  AND(  OR(  R43="x",R43="補"  ), OR(  S43 ="補"  ), $AP43 =""),"補休",  IF(  AND(  OR(  R43="x",R43="喪"  ), OR(  S43 ="喪"  ), $AP43 =""),"喪假",  IF(  AND(  OR(  R43="x",R43="婚",R43="產"  ), OR(  S43 ="婚",S43="產"  ), $AP43 =""),"婚(產)假",  IF(  AND(  OR(  R43="x",R43="公"  ), OR(  S43 ="公"  ), $AP43 =""),"公假",  IF(  AND(  OR(  R43="x",R43="補",R43="婚",R43="公",R43="病",R43="事",R43="x榮18-22"  ),OR(S43=""), $AP43 =""  ),"18收",  IF(  AND(  OR(  R43 ="榮14-18",R43 ="榮10-18",R43 ="榮06-18",R43 ="病14-18"  ),OR(  S43 ="x",S43="補",S43="婚",S43="公",S43="病",S43="事",S43="x"  ), $AP43 =""),"18放早走",  IF(  AND(  OR(  R43 =""),OR(  S43 ="x",S43="補",S43="婚",S43="公",S43="病",S43="事",S43="x榮*",S43="榮",S43="榮-22"  ), $AP43 =""),"18放",  IF(  AND(  OR(  R43="當日退伍"  ),OR(  S43="退伍",S43="退", S43=""  ), $AP43 =""),"當日退伍",  IF(AND(  OR(R43="退",R43="退伍" ), OR(S43="退",S43="退伍" ), $AP43 =""),"退伍","全日勤"  )  )  )  )  )  )  )  )  )  )  ),"")</f>
        <v>全日勤</v>
      </c>
      <c r="S142" s="65" t="str">
        <f ca="1">IF(   (ROW(BE43)-1)&lt;=暫1!$B$2,           IF(  AND(  OR(  S43="x",S43="補"  ), OR(  T43 ="x",T43="補",T43="x榮18-22",T43="x公18-22",T43="x榮22-08"  ), $AP43 =""),"全日休",  IF(  AND(  OR(  S43="x",S43="病"  ), OR(  T43 ="病"  ), $AP43 =""),"病(事)假",  IF(  AND(  OR(  S43="x",S43="補"  ), OR(  T43 ="補"  ), $AP43 =""),"補休",  IF(  AND(  OR(  S43="x",S43="喪"  ), OR(  T43 ="喪"  ), $AP43 =""),"喪假",  IF(  AND(  OR(  S43="x",S43="婚",S43="產"  ), OR(  T43 ="婚",T43="產"  ), $AP43 =""),"婚(產)假",  IF(  AND(  OR(  S43="x",S43="公"  ), OR(  T43 ="公"  ), $AP43 =""),"公假",  IF(  AND(  OR(  S43="x",S43="補",S43="婚",S43="公",S43="病",S43="事",S43="x榮18-22"  ),OR(T43=""), $AP43 =""  ),"18收",  IF(  AND(  OR(  S43 ="榮14-18",S43 ="榮10-18",S43 ="榮06-18",S43 ="病14-18"  ),OR(  T43 ="x",T43="補",T43="婚",T43="公",T43="病",T43="事",T43="x"  ), $AP43 =""),"18放早走",  IF(  AND(  OR(  S43 =""),OR(  T43 ="x",T43="補",T43="婚",T43="公",T43="病",T43="事",T43="x榮*",T43="榮",T43="榮-22"  ), $AP43 =""),"18放",  IF(  AND(  OR(  S43="當日退伍"  ),OR(  T43="退伍",T43="退", T43=""  ), $AP43 =""),"當日退伍",  IF(AND(  OR(S43="退",S43="退伍" ), OR(T43="退",T43="退伍" ), $AP43 =""),"退伍","全日勤"  )  )  )  )  )  )  )  )  )  )  ),"")</f>
        <v>全日勤</v>
      </c>
      <c r="T142" s="65" t="str">
        <f ca="1">IF(   (ROW(BF43)-1)&lt;=暫1!$B$2,           IF(  AND(  OR(  T43="x",T43="補"  ), OR(  U43 ="x",U43="補",U43="x榮18-22",U43="x公18-22",U43="x榮22-08"  ), $AP43 =""),"全日休",  IF(  AND(  OR(  T43="x",T43="病"  ), OR(  U43 ="病"  ), $AP43 =""),"病(事)假",  IF(  AND(  OR(  T43="x",T43="補"  ), OR(  U43 ="補"  ), $AP43 =""),"補休",  IF(  AND(  OR(  T43="x",T43="喪"  ), OR(  U43 ="喪"  ), $AP43 =""),"喪假",  IF(  AND(  OR(  T43="x",T43="婚",T43="產"  ), OR(  U43 ="婚",U43="產"  ), $AP43 =""),"婚(產)假",  IF(  AND(  OR(  T43="x",T43="公"  ), OR(  U43 ="公"  ), $AP43 =""),"公假",  IF(  AND(  OR(  T43="x",T43="補",T43="婚",T43="公",T43="病",T43="事",T43="x榮18-22"  ),OR(U43=""), $AP43 =""  ),"18收",  IF(  AND(  OR(  T43 ="榮14-18",T43 ="榮10-18",T43 ="榮06-18",T43 ="病14-18"  ),OR(  U43 ="x",U43="補",U43="婚",U43="公",U43="病",U43="事",U43="x"  ), $AP43 =""),"18放早走",  IF(  AND(  OR(  T43 =""),OR(  U43 ="x",U43="補",U43="婚",U43="公",U43="病",U43="事",U43="x榮*",U43="榮",U43="榮-22"  ), $AP43 =""),"18放",  IF(  AND(  OR(  T43="當日退伍"  ),OR(  U43="退伍",U43="退", U43=""  ), $AP43 =""),"當日退伍",  IF(AND(  OR(T43="退",T43="退伍" ), OR(U43="退",U43="退伍" ), $AP43 =""),"退伍","全日勤"  )  )  )  )  )  )  )  )  )  )  ),"")</f>
        <v>18放</v>
      </c>
      <c r="U142" s="65" t="str">
        <f ca="1">IF(   (ROW(BG43)-1)&lt;=暫1!$B$2,           IF(  AND(  OR(  U43="x",U43="補"  ), OR(  V43 ="x",V43="補",V43="x榮18-22",V43="x公18-22",V43="x榮22-08"  ), $AP43 =""),"全日休",  IF(  AND(  OR(  U43="x",U43="病"  ), OR(  V43 ="病"  ), $AP43 =""),"病(事)假",  IF(  AND(  OR(  U43="x",U43="補"  ), OR(  V43 ="補"  ), $AP43 =""),"補休",  IF(  AND(  OR(  U43="x",U43="喪"  ), OR(  V43 ="喪"  ), $AP43 =""),"喪假",  IF(  AND(  OR(  U43="x",U43="婚",U43="產"  ), OR(  V43 ="婚",V43="產"  ), $AP43 =""),"婚(產)假",  IF(  AND(  OR(  U43="x",U43="公"  ), OR(  V43 ="公"  ), $AP43 =""),"公假",  IF(  AND(  OR(  U43="x",U43="補",U43="婚",U43="公",U43="病",U43="事",U43="x榮18-22"  ),OR(V43=""), $AP43 =""  ),"18收",  IF(  AND(  OR(  U43 ="榮14-18",U43 ="榮10-18",U43 ="榮06-18",U43 ="病14-18"  ),OR(  V43 ="x",V43="補",V43="婚",V43="公",V43="病",V43="事",V43="x"  ), $AP43 =""),"18放早走",  IF(  AND(  OR(  U43 =""),OR(  V43 ="x",V43="補",V43="婚",V43="公",V43="病",V43="事",V43="x榮*",V43="榮",V43="榮-22"  ), $AP43 =""),"18放",  IF(  AND(  OR(  U43="當日退伍"  ),OR(  V43="退伍",V43="退", V43=""  ), $AP43 =""),"當日退伍",  IF(AND(  OR(U43="退",U43="退伍" ), OR(V43="退",V43="退伍" ), $AP43 =""),"退伍","全日勤"  )  )  )  )  )  )  )  )  )  )  ),"")</f>
        <v>全日休</v>
      </c>
      <c r="V142" s="65" t="str">
        <f ca="1">IF(   (ROW(BH43)-1)&lt;=暫1!$B$2,           IF(  AND(  OR(  V43="x",V43="補"  ), OR(  W43 ="x",W43="補",W43="x榮18-22",W43="x公18-22",W43="x榮22-08"  ), $AP43 =""),"全日休",  IF(  AND(  OR(  V43="x",V43="病"  ), OR(  W43 ="病"  ), $AP43 =""),"病(事)假",  IF(  AND(  OR(  V43="x",V43="補"  ), OR(  W43 ="補"  ), $AP43 =""),"補休",  IF(  AND(  OR(  V43="x",V43="喪"  ), OR(  W43 ="喪"  ), $AP43 =""),"喪假",  IF(  AND(  OR(  V43="x",V43="婚",V43="產"  ), OR(  W43 ="婚",W43="產"  ), $AP43 =""),"婚(產)假",  IF(  AND(  OR(  V43="x",V43="公"  ), OR(  W43 ="公"  ), $AP43 =""),"公假",  IF(  AND(  OR(  V43="x",V43="補",V43="婚",V43="公",V43="病",V43="事",V43="x榮18-22"  ),OR(W43=""), $AP43 =""  ),"18收",  IF(  AND(  OR(  V43 ="榮14-18",V43 ="榮10-18",V43 ="榮06-18",V43 ="病14-18"  ),OR(  W43 ="x",W43="補",W43="婚",W43="公",W43="病",W43="事",W43="x"  ), $AP43 =""),"18放早走",  IF(  AND(  OR(  V43 =""),OR(  W43 ="x",W43="補",W43="婚",W43="公",W43="病",W43="事",W43="x榮*",W43="榮",W43="榮-22"  ), $AP43 =""),"18放",  IF(  AND(  OR(  V43="當日退伍"  ),OR(  W43="退伍",W43="退", W43=""  ), $AP43 =""),"當日退伍",  IF(AND(  OR(V43="退",V43="退伍" ), OR(W43="退",W43="退伍" ), $AP43 =""),"退伍","全日勤"  )  )  )  )  )  )  )  )  )  )  ),"")</f>
        <v>全日休</v>
      </c>
      <c r="W142" s="65" t="str">
        <f ca="1">IF(   (ROW(BI43)-1)&lt;=暫1!$B$2,           IF(  AND(  OR(  W43="x",W43="補"  ), OR(  X43 ="x",X43="補",X43="x榮18-22",X43="x公18-22",X43="x榮22-08"  ), $AP43 =""),"全日休",  IF(  AND(  OR(  W43="x",W43="病"  ), OR(  X43 ="病"  ), $AP43 =""),"病(事)假",  IF(  AND(  OR(  W43="x",W43="補"  ), OR(  X43 ="補"  ), $AP43 =""),"補休",  IF(  AND(  OR(  W43="x",W43="喪"  ), OR(  X43 ="喪"  ), $AP43 =""),"喪假",  IF(  AND(  OR(  W43="x",W43="婚",W43="產"  ), OR(  X43 ="婚",X43="產"  ), $AP43 =""),"婚(產)假",  IF(  AND(  OR(  W43="x",W43="公"  ), OR(  X43 ="公"  ), $AP43 =""),"公假",  IF(  AND(  OR(  W43="x",W43="補",W43="婚",W43="公",W43="病",W43="事",W43="x榮18-22"  ),OR(X43=""), $AP43 =""  ),"18收",  IF(  AND(  OR(  W43 ="榮14-18",W43 ="榮10-18",W43 ="榮06-18",W43 ="病14-18"  ),OR(  X43 ="x",X43="補",X43="婚",X43="公",X43="病",X43="事",X43="x"  ), $AP43 =""),"18放早走",  IF(  AND(  OR(  W43 =""),OR(  X43 ="x",X43="補",X43="婚",X43="公",X43="病",X43="事",X43="x榮*",X43="榮",X43="榮-22"  ), $AP43 =""),"18放",  IF(  AND(  OR(  W43="當日退伍"  ),OR(  X43="退伍",X43="退", X43=""  ), $AP43 =""),"當日退伍",  IF(AND(  OR(W43="退",W43="退伍" ), OR(X43="退",X43="退伍" ), $AP43 =""),"退伍","全日勤"  )  )  )  )  )  )  )  )  )  )  ),"")</f>
        <v>18收</v>
      </c>
      <c r="X142" s="65" t="str">
        <f ca="1">IF(   (ROW(BJ43)-1)&lt;=暫1!$B$2,           IF(  AND(  OR(  X43="x",X43="補"  ), OR(  Y43 ="x",Y43="補",Y43="x榮18-22",Y43="x公18-22",Y43="x榮22-08"  ), $AP43 =""),"全日休",  IF(  AND(  OR(  X43="x",X43="病"  ), OR(  Y43 ="病"  ), $AP43 =""),"病(事)假",  IF(  AND(  OR(  X43="x",X43="補"  ), OR(  Y43 ="補"  ), $AP43 =""),"補休",  IF(  AND(  OR(  X43="x",X43="喪"  ), OR(  Y43 ="喪"  ), $AP43 =""),"喪假",  IF(  AND(  OR(  X43="x",X43="婚",X43="產"  ), OR(  Y43 ="婚",Y43="產"  ), $AP43 =""),"婚(產)假",  IF(  AND(  OR(  X43="x",X43="公"  ), OR(  Y43 ="公"  ), $AP43 =""),"公假",  IF(  AND(  OR(  X43="x",X43="補",X43="婚",X43="公",X43="病",X43="事",X43="x榮18-22"  ),OR(Y43=""), $AP43 =""  ),"18收",  IF(  AND(  OR(  X43 ="榮14-18",X43 ="榮10-18",X43 ="榮06-18",X43 ="病14-18"  ),OR(  Y43 ="x",Y43="補",Y43="婚",Y43="公",Y43="病",Y43="事",Y43="x"  ), $AP43 =""),"18放早走",  IF(  AND(  OR(  X43 =""),OR(  Y43 ="x",Y43="補",Y43="婚",Y43="公",Y43="病",Y43="事",Y43="x榮*",Y43="榮",Y43="榮-22"  ), $AP43 =""),"18放",  IF(  AND(  OR(  X43="當日退伍"  ),OR(  Y43="退伍",Y43="退", Y43=""  ), $AP43 =""),"當日退伍",  IF(AND(  OR(X43="退",X43="退伍" ), OR(Y43="退",Y43="退伍" ), $AP43 =""),"退伍","全日勤"  )  )  )  )  )  )  )  )  )  )  ),"")</f>
        <v>全日勤</v>
      </c>
      <c r="Y142" s="65" t="str">
        <f ca="1">IF(   (ROW(BK43)-1)&lt;=暫1!$B$2,           IF(  AND(  OR(  Y43="x",Y43="補"  ), OR(  Z43 ="x",Z43="補",Z43="x榮18-22",Z43="x公18-22",Z43="x榮22-08"  ), $AP43 =""),"全日休",  IF(  AND(  OR(  Y43="x",Y43="病"  ), OR(  Z43 ="病"  ), $AP43 =""),"病(事)假",  IF(  AND(  OR(  Y43="x",Y43="補"  ), OR(  Z43 ="補"  ), $AP43 =""),"補休",  IF(  AND(  OR(  Y43="x",Y43="喪"  ), OR(  Z43 ="喪"  ), $AP43 =""),"喪假",  IF(  AND(  OR(  Y43="x",Y43="婚",Y43="產"  ), OR(  Z43 ="婚",Z43="產"  ), $AP43 =""),"婚(產)假",  IF(  AND(  OR(  Y43="x",Y43="公"  ), OR(  Z43 ="公"  ), $AP43 =""),"公假",  IF(  AND(  OR(  Y43="x",Y43="補",Y43="婚",Y43="公",Y43="病",Y43="事",Y43="x榮18-22"  ),OR(Z43=""), $AP43 =""  ),"18收",  IF(  AND(  OR(  Y43 ="榮14-18",Y43 ="榮10-18",Y43 ="榮06-18",Y43 ="病14-18"  ),OR(  Z43 ="x",Z43="補",Z43="婚",Z43="公",Z43="病",Z43="事",Z43="x"  ), $AP43 =""),"18放早走",  IF(  AND(  OR(  Y43 =""),OR(  Z43 ="x",Z43="補",Z43="婚",Z43="公",Z43="病",Z43="事",Z43="x榮*",Z43="榮",Z43="榮-22"  ), $AP43 =""),"18放",  IF(  AND(  OR(  Y43="當日退伍"  ),OR(  Z43="退伍",Z43="退", Z43=""  ), $AP43 =""),"當日退伍",  IF(AND(  OR(Y43="退",Y43="退伍" ), OR(Z43="退",Z43="退伍" ), $AP43 =""),"退伍","全日勤"  )  )  )  )  )  )  )  )  )  )  ),"")</f>
        <v>全日勤</v>
      </c>
      <c r="Z142" s="65" t="str">
        <f ca="1">IF(   (ROW(BL43)-1)&lt;=暫1!$B$2,           IF(  AND(  OR(  Z43="x",Z43="補"  ), OR(  AA43 ="x",AA43="補",AA43="x榮18-22",AA43="x公18-22",AA43="x榮22-08"  ), $AP43 =""),"全日休",  IF(  AND(  OR(  Z43="x",Z43="病"  ), OR(  AA43 ="病"  ), $AP43 =""),"病(事)假",  IF(  AND(  OR(  Z43="x",Z43="補"  ), OR(  AA43 ="補"  ), $AP43 =""),"補休",  IF(  AND(  OR(  Z43="x",Z43="喪"  ), OR(  AA43 ="喪"  ), $AP43 =""),"喪假",  IF(  AND(  OR(  Z43="x",Z43="婚",Z43="產"  ), OR(  AA43 ="婚",AA43="產"  ), $AP43 =""),"婚(產)假",  IF(  AND(  OR(  Z43="x",Z43="公"  ), OR(  AA43 ="公"  ), $AP43 =""),"公假",  IF(  AND(  OR(  Z43="x",Z43="補",Z43="婚",Z43="公",Z43="病",Z43="事",Z43="x榮18-22"  ),OR(AA43=""), $AP43 =""  ),"18收",  IF(  AND(  OR(  Z43 ="榮14-18",Z43 ="榮10-18",Z43 ="榮06-18",Z43 ="病14-18"  ),OR(  AA43 ="x",AA43="補",AA43="婚",AA43="公",AA43="病",AA43="事",AA43="x"  ), $AP43 =""),"18放早走",  IF(  AND(  OR(  Z43 =""),OR(  AA43 ="x",AA43="補",AA43="婚",AA43="公",AA43="病",AA43="事",AA43="x榮*",AA43="榮",AA43="榮-22"  ), $AP43 =""),"18放",  IF(  AND(  OR(  Z43="當日退伍"  ),OR(  AA43="退伍",AA43="退", AA43=""  ), $AP43 =""),"當日退伍",  IF(AND(  OR(Z43="退",Z43="退伍" ), OR(AA43="退",AA43="退伍" ), $AP43 =""),"退伍","全日勤"  )  )  )  )  )  )  )  )  )  )  ),"")</f>
        <v>全日勤</v>
      </c>
      <c r="AA142" s="65" t="str">
        <f ca="1">IF(   (ROW(BM43)-1)&lt;=暫1!$B$2,           IF(  AND(  OR(  AA43="x",AA43="補"  ), OR(  AB43 ="x",AB43="補",AB43="x榮18-22",AB43="x公18-22",AB43="x榮22-08"  ), $AP43 =""),"全日休",  IF(  AND(  OR(  AA43="x",AA43="病"  ), OR(  AB43 ="病"  ), $AP43 =""),"病(事)假",  IF(  AND(  OR(  AA43="x",AA43="補"  ), OR(  AB43 ="補"  ), $AP43 =""),"補休",  IF(  AND(  OR(  AA43="x",AA43="喪"  ), OR(  AB43 ="喪"  ), $AP43 =""),"喪假",  IF(  AND(  OR(  AA43="x",AA43="婚",AA43="產"  ), OR(  AB43 ="婚",AB43="產"  ), $AP43 =""),"婚(產)假",  IF(  AND(  OR(  AA43="x",AA43="公"  ), OR(  AB43 ="公"  ), $AP43 =""),"公假",  IF(  AND(  OR(  AA43="x",AA43="補",AA43="婚",AA43="公",AA43="病",AA43="事",AA43="x榮18-22"  ),OR(AB43=""), $AP43 =""  ),"18收",  IF(  AND(  OR(  AA43 ="榮14-18",AA43 ="榮10-18",AA43 ="榮06-18",AA43 ="病14-18"  ),OR(  AB43 ="x",AB43="補",AB43="婚",AB43="公",AB43="病",AB43="事",AB43="x"  ), $AP43 =""),"18放早走",  IF(  AND(  OR(  AA43 =""),OR(  AB43 ="x",AB43="補",AB43="婚",AB43="公",AB43="病",AB43="事",AB43="x榮*",AB43="榮",AB43="榮-22"  ), $AP43 =""),"18放",  IF(  AND(  OR(  AA43="當日退伍"  ),OR(  AB43="退伍",AB43="退", AB43=""  ), $AP43 =""),"當日退伍",  IF(AND(  OR(AA43="退",AA43="退伍" ), OR(AB43="退",AB43="退伍" ), $AP43 =""),"退伍","全日勤"  )  )  )  )  )  )  )  )  )  )  ),"")</f>
        <v>全日勤</v>
      </c>
      <c r="AB142" s="65" t="str">
        <f ca="1">IF(   (ROW(BN43)-1)&lt;=暫1!$B$2,           IF(  AND(  OR(  AB43="x",AB43="補"  ), OR(  AC43 ="x",AC43="補",AC43="x榮18-22",AC43="x公18-22",AC43="x榮22-08"  ), $AP43 =""),"全日休",  IF(  AND(  OR(  AB43="x",AB43="病"  ), OR(  AC43 ="病"  ), $AP43 =""),"病(事)假",  IF(  AND(  OR(  AB43="x",AB43="補"  ), OR(  AC43 ="補"  ), $AP43 =""),"補休",  IF(  AND(  OR(  AB43="x",AB43="喪"  ), OR(  AC43 ="喪"  ), $AP43 =""),"喪假",  IF(  AND(  OR(  AB43="x",AB43="婚",AB43="產"  ), OR(  AC43 ="婚",AC43="產"  ), $AP43 =""),"婚(產)假",  IF(  AND(  OR(  AB43="x",AB43="公"  ), OR(  AC43 ="公"  ), $AP43 =""),"公假",  IF(  AND(  OR(  AB43="x",AB43="補",AB43="婚",AB43="公",AB43="病",AB43="事",AB43="x榮18-22"  ),OR(AC43=""), $AP43 =""  ),"18收",  IF(  AND(  OR(  AB43 ="榮14-18",AB43 ="榮10-18",AB43 ="榮06-18",AB43 ="病14-18"  ),OR(  AC43 ="x",AC43="補",AC43="婚",AC43="公",AC43="病",AC43="事",AC43="x"  ), $AP43 =""),"18放早走",  IF(  AND(  OR(  AB43 =""),OR(  AC43 ="x",AC43="補",AC43="婚",AC43="公",AC43="病",AC43="事",AC43="x榮*",AC43="榮",AC43="榮-22"  ), $AP43 =""),"18放",  IF(  AND(  OR(  AB43="當日退伍"  ),OR(  AC43="退伍",AC43="退", AC43=""  ), $AP43 =""),"當日退伍",  IF(AND(  OR(AB43="退",AB43="退伍" ), OR(AC43="退",AC43="退伍" ), $AP43 =""),"退伍","全日勤"  )  )  )  )  )  )  )  )  )  )  ),"")</f>
        <v>全日勤</v>
      </c>
      <c r="AC142" s="65" t="str">
        <f ca="1">IF(   (ROW(BO43)-1)&lt;=暫1!$B$2,           IF(  AND(  OR(  AC43="x",AC43="補"  ), OR(  AD43 ="x",AD43="補",AD43="x榮18-22",AD43="x公18-22",AD43="x榮22-08"  ), $AP43 =""),"全日休",  IF(  AND(  OR(  AC43="x",AC43="病"  ), OR(  AD43 ="病"  ), $AP43 =""),"病(事)假",  IF(  AND(  OR(  AC43="x",AC43="補"  ), OR(  AD43 ="補"  ), $AP43 =""),"補休",  IF(  AND(  OR(  AC43="x",AC43="喪"  ), OR(  AD43 ="喪"  ), $AP43 =""),"喪假",  IF(  AND(  OR(  AC43="x",AC43="婚",AC43="產"  ), OR(  AD43 ="婚",AD43="產"  ), $AP43 =""),"婚(產)假",  IF(  AND(  OR(  AC43="x",AC43="公"  ), OR(  AD43 ="公"  ), $AP43 =""),"公假",  IF(  AND(  OR(  AC43="x",AC43="補",AC43="婚",AC43="公",AC43="病",AC43="事",AC43="x榮18-22"  ),OR(AD43=""), $AP43 =""  ),"18收",  IF(  AND(  OR(  AC43 ="榮14-18",AC43 ="榮10-18",AC43 ="榮06-18",AC43 ="病14-18"  ),OR(  AD43 ="x",AD43="補",AD43="婚",AD43="公",AD43="病",AD43="事",AD43="x"  ), $AP43 =""),"18放早走",  IF(  AND(  OR(  AC43 =""),OR(  AD43 ="x",AD43="補",AD43="婚",AD43="公",AD43="病",AD43="事",AD43="x榮*",AD43="榮",AD43="榮-22"  ), $AP43 =""),"18放",  IF(  AND(  OR(  AC43="當日退伍"  ),OR(  AD43="退伍",AD43="退", AD43=""  ), $AP43 =""),"當日退伍",  IF(AND(  OR(AC43="退",AC43="退伍" ), OR(AD43="退",AD43="退伍" ), $AP43 =""),"退伍","全日勤"  )  )  )  )  )  )  )  )  )  )  ),"")</f>
        <v>全日勤</v>
      </c>
      <c r="AD142" s="65" t="str">
        <f ca="1">IF(   (ROW(BP43)-1)&lt;=暫1!$B$2,           IF(  AND(  OR(  AD43="x",AD43="補"  ), OR(  AE43 ="x",AE43="補",AE43="x榮18-22",AE43="x公18-22",AE43="x榮22-08"  ), $AP43 =""),"全日休",  IF(  AND(  OR(  AD43="x",AD43="病"  ), OR(  AE43 ="病"  ), $AP43 =""),"病(事)假",  IF(  AND(  OR(  AD43="x",AD43="補"  ), OR(  AE43 ="補"  ), $AP43 =""),"補休",  IF(  AND(  OR(  AD43="x",AD43="喪"  ), OR(  AE43 ="喪"  ), $AP43 =""),"喪假",  IF(  AND(  OR(  AD43="x",AD43="婚",AD43="產"  ), OR(  AE43 ="婚",AE43="產"  ), $AP43 =""),"婚(產)假",  IF(  AND(  OR(  AD43="x",AD43="公"  ), OR(  AE43 ="公"  ), $AP43 =""),"公假",  IF(  AND(  OR(  AD43="x",AD43="補",AD43="婚",AD43="公",AD43="病",AD43="事",AD43="x榮18-22"  ),OR(AE43=""), $AP43 =""  ),"18收",  IF(  AND(  OR(  AD43 ="榮14-18",AD43 ="榮10-18",AD43 ="榮06-18",AD43 ="病14-18"  ),OR(  AE43 ="x",AE43="補",AE43="婚",AE43="公",AE43="病",AE43="事",AE43="x"  ), $AP43 =""),"18放早走",  IF(  AND(  OR(  AD43 =""),OR(  AE43 ="x",AE43="補",AE43="婚",AE43="公",AE43="病",AE43="事",AE43="x榮*",AE43="榮",AE43="榮-22"  ), $AP43 =""),"18放",  IF(  AND(  OR(  AD43="當日退伍"  ),OR(  AE43="退伍",AE43="退", AE43=""  ), $AP43 =""),"當日退伍",  IF(AND(  OR(AD43="退",AD43="退伍" ), OR(AE43="退",AE43="退伍" ), $AP43 =""),"退伍","全日勤"  )  )  )  )  )  )  )  )  )  )  ),"")</f>
        <v>全日勤</v>
      </c>
      <c r="AE142" s="65" t="str">
        <f ca="1">IF(   (ROW(BQ43)-1)&lt;=暫1!$B$2,           IF(  AND(  OR(  AE43="x",AE43="補"  ), OR(  AF43 ="x",AF43="補",AF43="x榮18-22",AF43="x公18-22",AF43="x榮22-08"  ), $AP43 =""),"全日休",  IF(  AND(  OR(  AE43="x",AE43="病"  ), OR(  AF43 ="病"  ), $AP43 =""),"病(事)假",  IF(  AND(  OR(  AE43="x",AE43="補"  ), OR(  AF43 ="補"  ), $AP43 =""),"補休",  IF(  AND(  OR(  AE43="x",AE43="喪"  ), OR(  AF43 ="喪"  ), $AP43 =""),"喪假",  IF(  AND(  OR(  AE43="x",AE43="婚",AE43="產"  ), OR(  AF43 ="婚",AF43="產"  ), $AP43 =""),"婚(產)假",  IF(  AND(  OR(  AE43="x",AE43="公"  ), OR(  AF43 ="公"  ), $AP43 =""),"公假",  IF(  AND(  OR(  AE43="x",AE43="補",AE43="婚",AE43="公",AE43="病",AE43="事",AE43="x榮18-22"  ),OR(AF43=""), $AP43 =""  ),"18收",  IF(  AND(  OR(  AE43 ="榮14-18",AE43 ="榮10-18",AE43 ="榮06-18",AE43 ="病14-18"  ),OR(  AF43 ="x",AF43="補",AF43="婚",AF43="公",AF43="病",AF43="事",AF43="x"  ), $AP43 =""),"18放早走",  IF(  AND(  OR(  AE43 =""),OR(  AF43 ="x",AF43="補",AF43="婚",AF43="公",AF43="病",AF43="事",AF43="x榮*",AF43="榮",AF43="榮-22"  ), $AP43 =""),"18放",  IF(  AND(  OR(  AE43="當日退伍"  ),OR(  AF43="退伍",AF43="退", AF43=""  ), $AP43 =""),"當日退伍",  IF(AND(  OR(AE43="退",AE43="退伍" ), OR(AF43="退",AF43="退伍" ), $AP43 =""),"退伍","全日勤"  )  )  )  )  )  )  )  )  )  )  ),"")</f>
        <v>18放</v>
      </c>
      <c r="AF142" s="65" t="str">
        <f ca="1">IF(   (ROW(BR43)-1)&lt;=暫1!$B$2,           IF(  AND(  OR(  AF43="x",AF43="補"  ), OR(  AG43 ="x",AG43="補",AG43="x榮18-22",AG43="x公18-22",AG43="x榮22-08"  ), $AP43 =""),"全日休",  IF(  AND(  OR(  AF43="x",AF43="病"  ), OR(  AG43 ="病"  ), $AP43 =""),"病(事)假",  IF(  AND(  OR(  AF43="x",AF43="補"  ), OR(  AG43 ="補"  ), $AP43 =""),"補休",  IF(  AND(  OR(  AF43="x",AF43="喪"  ), OR(  AG43 ="喪"  ), $AP43 =""),"喪假",  IF(  AND(  OR(  AF43="x",AF43="婚",AF43="產"  ), OR(  AG43 ="婚",AG43="產"  ), $AP43 =""),"婚(產)假",  IF(  AND(  OR(  AF43="x",AF43="公"  ), OR(  AG43 ="公"  ), $AP43 =""),"公假",  IF(  AND(  OR(  AF43="x",AF43="補",AF43="婚",AF43="公",AF43="病",AF43="事",AF43="x榮18-22"  ),OR(AG43=""), $AP43 =""  ),"18收",  IF(  AND(  OR(  AF43 ="榮14-18",AF43 ="榮10-18",AF43 ="榮06-18",AF43 ="病14-18"  ),OR(  AG43 ="x",AG43="補",AG43="婚",AG43="公",AG43="病",AG43="事",AG43="x"  ), $AP43 =""),"18放早走",  IF(  AND(  OR(  AF43 =""),OR(  AG43 ="x",AG43="補",AG43="婚",AG43="公",AG43="病",AG43="事",AG43="x榮*",AG43="榮",AG43="榮-22"  ), $AP43 =""),"18放",  IF(  AND(  OR(  AF43="當日退伍"  ),OR(  AG43="退伍",AG43="退", AG43=""  ), $AP43 =""),"當日退伍",  IF(AND(  OR(AF43="退",AF43="退伍" ), OR(AG43="退",AG43="退伍" ), $AP43 =""),"退伍","全日勤"  )  )  )  )  )  )  )  )  )  )  ),"")</f>
        <v>全日休</v>
      </c>
      <c r="AG142" s="65" t="str">
        <f ca="1">IF(   (ROW(BS43)-1)&lt;=暫1!$B$2,           IF(  AND(  OR(  AG43="x",AG43="補"  ), OR(  AH43 ="x",AH43="補",AH43="x榮18-22",AH43="x公18-22",AH43="x榮22-08"  ), $AP43 =""),"全日休",  IF(  AND(  OR(  AG43="x",AG43="病"  ), OR(  AH43 ="病"  ), $AP43 =""),"病(事)假",  IF(  AND(  OR(  AG43="x",AG43="補"  ), OR(  AH43 ="補"  ), $AP43 =""),"補休",  IF(  AND(  OR(  AG43="x",AG43="喪"  ), OR(  AH43 ="喪"  ), $AP43 =""),"喪假",  IF(  AND(  OR(  AG43="x",AG43="婚",AG43="產"  ), OR(  AH43 ="婚",AH43="產"  ), $AP43 =""),"婚(產)假",  IF(  AND(  OR(  AG43="x",AG43="公"  ), OR(  AH43 ="公"  ), $AP43 =""),"公假",  IF(  AND(  OR(  AG43="x",AG43="補",AG43="婚",AG43="公",AG43="病",AG43="事",AG43="x榮18-22"  ),OR(AH43=""), $AP43 =""  ),"18收",  IF(  AND(  OR(  AG43 ="榮14-18",AG43 ="榮10-18",AG43 ="榮06-18",AG43 ="病14-18"  ),OR(  AH43 ="x",AH43="補",AH43="婚",AH43="公",AH43="病",AH43="事",AH43="x"  ), $AP43 =""),"18放早走",  IF(  AND(  OR(  AG43 =""),OR(  AH43 ="x",AH43="補",AH43="婚",AH43="公",AH43="病",AH43="事",AH43="x榮*",AH43="榮",AH43="榮-22"  ), $AP43 =""),"18放",  IF(  AND(  OR(  AG43="當日退伍"  ),OR(  AH43="退伍",AH43="退", AH43=""  ), $AP43 =""),"當日退伍",  IF(AND(  OR(AG43="退",AG43="退伍" ), OR(AH43="退",AH43="退伍" ), $AP43 =""),"退伍","全日勤"  )  )  )  )  )  )  )  )  )  )  ),"")</f>
        <v>18收</v>
      </c>
      <c r="AH142" s="65"/>
      <c r="AI142" s="65"/>
      <c r="AJ142" s="65"/>
      <c r="AO142" s="75"/>
      <c r="AP142" s="62"/>
      <c r="AU142" s="62"/>
      <c r="AY142" s="62"/>
      <c r="AZ142" s="62"/>
      <c r="BA142" s="62"/>
    </row>
    <row r="143" spans="1:53" ht="25.5" customHeight="1">
      <c r="A143" s="65">
        <f t="shared" si="14"/>
        <v>43</v>
      </c>
      <c r="B143" s="65" t="str">
        <f t="shared" si="15"/>
        <v>蔡政倫</v>
      </c>
      <c r="C143" s="65" t="str">
        <f ca="1">IF(   (ROW(AO44)-1)&lt;=暫1!$B$2,           IF(  AND(  OR(  C44="x",C44="補"  ), OR(  D44 ="x",D44="補",D44="x榮18-22",D44="x公18-22",D44="x榮22-08"  ), $AP44 =""),"全日休",  IF(  AND(  OR(  C44="x",C44="病"  ), OR(  D44 ="病"  ), $AP44 =""),"病(事)假",  IF(  AND(  OR(  C44="x",C44="補"  ), OR(  D44 ="補"  ), $AP44 =""),"補休",  IF(  AND(  OR(  C44="x",C44="喪"  ), OR(  D44 ="喪"  ), $AP44 =""),"喪假",  IF(  AND(  OR(  C44="x",C44="婚",C44="產"  ), OR(  D44 ="婚",D44="產"  ), $AP44 =""),"婚(產)假",  IF(  AND(  OR(  C44="x",C44="公"  ), OR(  D44 ="公"  ), $AP44 =""),"公假",  IF(  AND(  OR(  C44="x",C44="補",C44="婚",C44="公",C44="病",C44="事",C44="x榮18-22"  ),OR(D44=""), $AP44 =""  ),"18收",  IF(  AND(  OR(  C44 ="榮14-18",C44 ="榮10-18",C44 ="榮06-18",C44 ="病14-18"  ),OR(  D44 ="x",D44="補",D44="婚",D44="公",D44="病",D44="事",D44="x"  ), $AP44 =""),"18放早走",  IF(  AND(  OR(  C44 =""),OR(  D44 ="x",D44="補",D44="婚",D44="公",D44="病",D44="事",D44="x榮*",D44="榮",D44="榮-22"  ), $AP44 =""),"18放",  IF(  AND(  OR(  C44="當日退伍"  ),OR(  D44="退伍",D44="退", D44=""  ), $AP44 =""),"當日退伍",  IF(AND(  OR(C44="退",C44="退伍" ), OR(D44="退",D44="退伍" ), $AP44 =""),"退伍","全日勤"  )  )  )  )  )  )  )  )  )  )  ),"")</f>
        <v>全日勤</v>
      </c>
      <c r="D143" s="65" t="str">
        <f ca="1">IF(   (ROW(AP44)-1)&lt;=暫1!$B$2,           IF(  AND(  OR(  D44="x",D44="補"  ), OR(  E44 ="x",E44="補",E44="x榮18-22",E44="x公18-22",E44="x榮22-08"  ), $AP44 =""),"全日休",  IF(  AND(  OR(  D44="x",D44="病"  ), OR(  E44 ="病"  ), $AP44 =""),"病(事)假",  IF(  AND(  OR(  D44="x",D44="補"  ), OR(  E44 ="補"  ), $AP44 =""),"補休",  IF(  AND(  OR(  D44="x",D44="喪"  ), OR(  E44 ="喪"  ), $AP44 =""),"喪假",  IF(  AND(  OR(  D44="x",D44="婚",D44="產"  ), OR(  E44 ="婚",E44="產"  ), $AP44 =""),"婚(產)假",  IF(  AND(  OR(  D44="x",D44="公"  ), OR(  E44 ="公"  ), $AP44 =""),"公假",  IF(  AND(  OR(  D44="x",D44="補",D44="婚",D44="公",D44="病",D44="事",D44="x榮18-22"  ),OR(E44=""), $AP44 =""  ),"18收",  IF(  AND(  OR(  D44 ="榮14-18",D44 ="榮10-18",D44 ="榮06-18",D44 ="病14-18"  ),OR(  E44 ="x",E44="補",E44="婚",E44="公",E44="病",E44="事",E44="x"  ), $AP44 =""),"18放早走",  IF(  AND(  OR(  D44 =""),OR(  E44 ="x",E44="補",E44="婚",E44="公",E44="病",E44="事",E44="x榮*",E44="榮",E44="榮-22"  ), $AP44 =""),"18放",  IF(  AND(  OR(  D44="當日退伍"  ),OR(  E44="退伍",E44="退", E44=""  ), $AP44 =""),"當日退伍",  IF(AND(  OR(D44="退",D44="退伍" ), OR(E44="退",E44="退伍" ), $AP44 =""),"退伍","全日勤"  )  )  )  )  )  )  )  )  )  )  ),"")</f>
        <v>全日勤</v>
      </c>
      <c r="E143" s="65" t="str">
        <f ca="1">IF(   (ROW(AQ44)-1)&lt;=暫1!$B$2,           IF(  AND(  OR(  E44="x",E44="補"  ), OR(  F44 ="x",F44="補",F44="x榮18-22",F44="x公18-22",F44="x榮22-08"  ), $AP44 =""),"全日休",  IF(  AND(  OR(  E44="x",E44="病"  ), OR(  F44 ="病"  ), $AP44 =""),"病(事)假",  IF(  AND(  OR(  E44="x",E44="補"  ), OR(  F44 ="補"  ), $AP44 =""),"補休",  IF(  AND(  OR(  E44="x",E44="喪"  ), OR(  F44 ="喪"  ), $AP44 =""),"喪假",  IF(  AND(  OR(  E44="x",E44="婚",E44="產"  ), OR(  F44 ="婚",F44="產"  ), $AP44 =""),"婚(產)假",  IF(  AND(  OR(  E44="x",E44="公"  ), OR(  F44 ="公"  ), $AP44 =""),"公假",  IF(  AND(  OR(  E44="x",E44="補",E44="婚",E44="公",E44="病",E44="事",E44="x榮18-22"  ),OR(F44=""), $AP44 =""  ),"18收",  IF(  AND(  OR(  E44 ="榮14-18",E44 ="榮10-18",E44 ="榮06-18",E44 ="病14-18"  ),OR(  F44 ="x",F44="補",F44="婚",F44="公",F44="病",F44="事",F44="x"  ), $AP44 =""),"18放早走",  IF(  AND(  OR(  E44 =""),OR(  F44 ="x",F44="補",F44="婚",F44="公",F44="病",F44="事",F44="x榮*",F44="榮",F44="榮-22"  ), $AP44 =""),"18放",  IF(  AND(  OR(  E44="當日退伍"  ),OR(  F44="退伍",F44="退", F44=""  ), $AP44 =""),"當日退伍",  IF(AND(  OR(E44="退",E44="退伍" ), OR(F44="退",F44="退伍" ), $AP44 =""),"退伍","全日勤"  )  )  )  )  )  )  )  )  )  )  ),"")</f>
        <v>全日勤</v>
      </c>
      <c r="F143" s="65" t="str">
        <f ca="1">IF(   (ROW(AR44)-1)&lt;=暫1!$B$2,           IF(  AND(  OR(  F44="x",F44="補"  ), OR(  G44 ="x",G44="補",G44="x榮18-22",G44="x公18-22",G44="x榮22-08"  ), $AP44 =""),"全日休",  IF(  AND(  OR(  F44="x",F44="病"  ), OR(  G44 ="病"  ), $AP44 =""),"病(事)假",  IF(  AND(  OR(  F44="x",F44="補"  ), OR(  G44 ="補"  ), $AP44 =""),"補休",  IF(  AND(  OR(  F44="x",F44="喪"  ), OR(  G44 ="喪"  ), $AP44 =""),"喪假",  IF(  AND(  OR(  F44="x",F44="婚",F44="產"  ), OR(  G44 ="婚",G44="產"  ), $AP44 =""),"婚(產)假",  IF(  AND(  OR(  F44="x",F44="公"  ), OR(  G44 ="公"  ), $AP44 =""),"公假",  IF(  AND(  OR(  F44="x",F44="補",F44="婚",F44="公",F44="病",F44="事",F44="x榮18-22"  ),OR(G44=""), $AP44 =""  ),"18收",  IF(  AND(  OR(  F44 ="榮14-18",F44 ="榮10-18",F44 ="榮06-18",F44 ="病14-18"  ),OR(  G44 ="x",G44="補",G44="婚",G44="公",G44="病",G44="事",G44="x"  ), $AP44 =""),"18放早走",  IF(  AND(  OR(  F44 =""),OR(  G44 ="x",G44="補",G44="婚",G44="公",G44="病",G44="事",G44="x榮*",G44="榮",G44="榮-22"  ), $AP44 =""),"18放",  IF(  AND(  OR(  F44="當日退伍"  ),OR(  G44="退伍",G44="退", G44=""  ), $AP44 =""),"當日退伍",  IF(AND(  OR(F44="退",F44="退伍" ), OR(G44="退",G44="退伍" ), $AP44 =""),"退伍","全日勤"  )  )  )  )  )  )  )  )  )  )  ),"")</f>
        <v>全日休</v>
      </c>
      <c r="G143" s="65" t="str">
        <f ca="1">IF(   (ROW(AS44)-1)&lt;=暫1!$B$2,           IF(  AND(  OR(  G44="x",G44="補"  ), OR(  H44 ="x",H44="補",H44="x榮18-22",H44="x公18-22",H44="x榮22-08"  ), $AP44 =""),"全日休",  IF(  AND(  OR(  G44="x",G44="病"  ), OR(  H44 ="病"  ), $AP44 =""),"病(事)假",  IF(  AND(  OR(  G44="x",G44="補"  ), OR(  H44 ="補"  ), $AP44 =""),"補休",  IF(  AND(  OR(  G44="x",G44="喪"  ), OR(  H44 ="喪"  ), $AP44 =""),"喪假",  IF(  AND(  OR(  G44="x",G44="婚",G44="產"  ), OR(  H44 ="婚",H44="產"  ), $AP44 =""),"婚(產)假",  IF(  AND(  OR(  G44="x",G44="公"  ), OR(  H44 ="公"  ), $AP44 =""),"公假",  IF(  AND(  OR(  G44="x",G44="補",G44="婚",G44="公",G44="病",G44="事",G44="x榮18-22"  ),OR(H44=""), $AP44 =""  ),"18收",  IF(  AND(  OR(  G44 ="榮14-18",G44 ="榮10-18",G44 ="榮06-18",G44 ="病14-18"  ),OR(  H44 ="x",H44="補",H44="婚",H44="公",H44="病",H44="事",H44="x"  ), $AP44 =""),"18放早走",  IF(  AND(  OR(  G44 =""),OR(  H44 ="x",H44="補",H44="婚",H44="公",H44="病",H44="事",H44="x榮*",H44="榮",H44="榮-22"  ), $AP44 =""),"18放",  IF(  AND(  OR(  G44="當日退伍"  ),OR(  H44="退伍",H44="退", H44=""  ), $AP44 =""),"當日退伍",  IF(AND(  OR(G44="退",G44="退伍" ), OR(H44="退",H44="退伍" ), $AP44 =""),"退伍","全日勤"  )  )  )  )  )  )  )  )  )  )  ),"")</f>
        <v>18收</v>
      </c>
      <c r="H143" s="65" t="str">
        <f ca="1">IF(   (ROW(AT44)-1)&lt;=暫1!$B$2,           IF(  AND(  OR(  H44="x",H44="補"  ), OR(  I44 ="x",I44="補",I44="x榮18-22",I44="x公18-22",I44="x榮22-08"  ), $AP44 =""),"全日休",  IF(  AND(  OR(  H44="x",H44="病"  ), OR(  I44 ="病"  ), $AP44 =""),"病(事)假",  IF(  AND(  OR(  H44="x",H44="補"  ), OR(  I44 ="補"  ), $AP44 =""),"補休",  IF(  AND(  OR(  H44="x",H44="喪"  ), OR(  I44 ="喪"  ), $AP44 =""),"喪假",  IF(  AND(  OR(  H44="x",H44="婚",H44="產"  ), OR(  I44 ="婚",I44="產"  ), $AP44 =""),"婚(產)假",  IF(  AND(  OR(  H44="x",H44="公"  ), OR(  I44 ="公"  ), $AP44 =""),"公假",  IF(  AND(  OR(  H44="x",H44="補",H44="婚",H44="公",H44="病",H44="事",H44="x榮18-22"  ),OR(I44=""), $AP44 =""  ),"18收",  IF(  AND(  OR(  H44 ="榮14-18",H44 ="榮10-18",H44 ="榮06-18",H44 ="病14-18"  ),OR(  I44 ="x",I44="補",I44="婚",I44="公",I44="病",I44="事",I44="x"  ), $AP44 =""),"18放早走",  IF(  AND(  OR(  H44 =""),OR(  I44 ="x",I44="補",I44="婚",I44="公",I44="病",I44="事",I44="x榮*",I44="榮",I44="榮-22"  ), $AP44 =""),"18放",  IF(  AND(  OR(  H44="當日退伍"  ),OR(  I44="退伍",I44="退", I44=""  ), $AP44 =""),"當日退伍",  IF(AND(  OR(H44="退",H44="退伍" ), OR(I44="退",I44="退伍" ), $AP44 =""),"退伍","全日勤"  )  )  )  )  )  )  )  )  )  )  ),"")</f>
        <v>全日勤</v>
      </c>
      <c r="I143" s="65" t="str">
        <f ca="1">IF(   (ROW(AU44)-1)&lt;=暫1!$B$2,           IF(  AND(  OR(  I44="x",I44="補"  ), OR(  J44 ="x",J44="補",J44="x榮18-22",J44="x公18-22",J44="x榮22-08"  ), $AP44 =""),"全日休",  IF(  AND(  OR(  I44="x",I44="病"  ), OR(  J44 ="病"  ), $AP44 =""),"病(事)假",  IF(  AND(  OR(  I44="x",I44="補"  ), OR(  J44 ="補"  ), $AP44 =""),"補休",  IF(  AND(  OR(  I44="x",I44="喪"  ), OR(  J44 ="喪"  ), $AP44 =""),"喪假",  IF(  AND(  OR(  I44="x",I44="婚",I44="產"  ), OR(  J44 ="婚",J44="產"  ), $AP44 =""),"婚(產)假",  IF(  AND(  OR(  I44="x",I44="公"  ), OR(  J44 ="公"  ), $AP44 =""),"公假",  IF(  AND(  OR(  I44="x",I44="補",I44="婚",I44="公",I44="病",I44="事",I44="x榮18-22"  ),OR(J44=""), $AP44 =""  ),"18收",  IF(  AND(  OR(  I44 ="榮14-18",I44 ="榮10-18",I44 ="榮06-18",I44 ="病14-18"  ),OR(  J44 ="x",J44="補",J44="婚",J44="公",J44="病",J44="事",J44="x"  ), $AP44 =""),"18放早走",  IF(  AND(  OR(  I44 =""),OR(  J44 ="x",J44="補",J44="婚",J44="公",J44="病",J44="事",J44="x榮*",J44="榮",J44="榮-22"  ), $AP44 =""),"18放",  IF(  AND(  OR(  I44="當日退伍"  ),OR(  J44="退伍",J44="退", J44=""  ), $AP44 =""),"當日退伍",  IF(AND(  OR(I44="退",I44="退伍" ), OR(J44="退",J44="退伍" ), $AP44 =""),"退伍","全日勤"  )  )  )  )  )  )  )  )  )  )  ),"")</f>
        <v>全日勤</v>
      </c>
      <c r="J143" s="65" t="str">
        <f ca="1">IF(   (ROW(AV44)-1)&lt;=暫1!$B$2,           IF(  AND(  OR(  J44="x",J44="補"  ), OR(  K44 ="x",K44="補",K44="x榮18-22",K44="x公18-22",K44="x榮22-08"  ), $AP44 =""),"全日休",  IF(  AND(  OR(  J44="x",J44="病"  ), OR(  K44 ="病"  ), $AP44 =""),"病(事)假",  IF(  AND(  OR(  J44="x",J44="補"  ), OR(  K44 ="補"  ), $AP44 =""),"補休",  IF(  AND(  OR(  J44="x",J44="喪"  ), OR(  K44 ="喪"  ), $AP44 =""),"喪假",  IF(  AND(  OR(  J44="x",J44="婚",J44="產"  ), OR(  K44 ="婚",K44="產"  ), $AP44 =""),"婚(產)假",  IF(  AND(  OR(  J44="x",J44="公"  ), OR(  K44 ="公"  ), $AP44 =""),"公假",  IF(  AND(  OR(  J44="x",J44="補",J44="婚",J44="公",J44="病",J44="事",J44="x榮18-22"  ),OR(K44=""), $AP44 =""  ),"18收",  IF(  AND(  OR(  J44 ="榮14-18",J44 ="榮10-18",J44 ="榮06-18",J44 ="病14-18"  ),OR(  K44 ="x",K44="補",K44="婚",K44="公",K44="病",K44="事",K44="x"  ), $AP44 =""),"18放早走",  IF(  AND(  OR(  J44 =""),OR(  K44 ="x",K44="補",K44="婚",K44="公",K44="病",K44="事",K44="x榮*",K44="榮",K44="榮-22"  ), $AP44 =""),"18放",  IF(  AND(  OR(  J44="當日退伍"  ),OR(  K44="退伍",K44="退", K44=""  ), $AP44 =""),"當日退伍",  IF(AND(  OR(J44="退",J44="退伍" ), OR(K44="退",K44="退伍" ), $AP44 =""),"退伍","全日勤"  )  )  )  )  )  )  )  )  )  )  ),"")</f>
        <v>全日勤</v>
      </c>
      <c r="K143" s="65" t="str">
        <f ca="1">IF(   (ROW(AW44)-1)&lt;=暫1!$B$2,           IF(  AND(  OR(  K44="x",K44="補"  ), OR(  L44 ="x",L44="補",L44="x榮18-22",L44="x公18-22",L44="x榮22-08"  ), $AP44 =""),"全日休",  IF(  AND(  OR(  K44="x",K44="病"  ), OR(  L44 ="病"  ), $AP44 =""),"病(事)假",  IF(  AND(  OR(  K44="x",K44="補"  ), OR(  L44 ="補"  ), $AP44 =""),"補休",  IF(  AND(  OR(  K44="x",K44="喪"  ), OR(  L44 ="喪"  ), $AP44 =""),"喪假",  IF(  AND(  OR(  K44="x",K44="婚",K44="產"  ), OR(  L44 ="婚",L44="產"  ), $AP44 =""),"婚(產)假",  IF(  AND(  OR(  K44="x",K44="公"  ), OR(  L44 ="公"  ), $AP44 =""),"公假",  IF(  AND(  OR(  K44="x",K44="補",K44="婚",K44="公",K44="病",K44="事",K44="x榮18-22"  ),OR(L44=""), $AP44 =""  ),"18收",  IF(  AND(  OR(  K44 ="榮14-18",K44 ="榮10-18",K44 ="榮06-18",K44 ="病14-18"  ),OR(  L44 ="x",L44="補",L44="婚",L44="公",L44="病",L44="事",L44="x"  ), $AP44 =""),"18放早走",  IF(  AND(  OR(  K44 =""),OR(  L44 ="x",L44="補",L44="婚",L44="公",L44="病",L44="事",L44="x榮*",L44="榮",L44="榮-22"  ), $AP44 =""),"18放",  IF(  AND(  OR(  K44="當日退伍"  ),OR(  L44="退伍",L44="退", L44=""  ), $AP44 =""),"當日退伍",  IF(AND(  OR(K44="退",K44="退伍" ), OR(L44="退",L44="退伍" ), $AP44 =""),"退伍","全日勤"  )  )  )  )  )  )  )  )  )  )  ),"")</f>
        <v>全日勤</v>
      </c>
      <c r="L143" s="65" t="str">
        <f ca="1">IF(   (ROW(AX44)-1)&lt;=暫1!$B$2,           IF(  AND(  OR(  L44="x",L44="補"  ), OR(  M44 ="x",M44="補",M44="x榮18-22",M44="x公18-22",M44="x榮22-08"  ), $AP44 =""),"全日休",  IF(  AND(  OR(  L44="x",L44="病"  ), OR(  M44 ="病"  ), $AP44 =""),"病(事)假",  IF(  AND(  OR(  L44="x",L44="補"  ), OR(  M44 ="補"  ), $AP44 =""),"補休",  IF(  AND(  OR(  L44="x",L44="喪"  ), OR(  M44 ="喪"  ), $AP44 =""),"喪假",  IF(  AND(  OR(  L44="x",L44="婚",L44="產"  ), OR(  M44 ="婚",M44="產"  ), $AP44 =""),"婚(產)假",  IF(  AND(  OR(  L44="x",L44="公"  ), OR(  M44 ="公"  ), $AP44 =""),"公假",  IF(  AND(  OR(  L44="x",L44="補",L44="婚",L44="公",L44="病",L44="事",L44="x榮18-22"  ),OR(M44=""), $AP44 =""  ),"18收",  IF(  AND(  OR(  L44 ="榮14-18",L44 ="榮10-18",L44 ="榮06-18",L44 ="病14-18"  ),OR(  M44 ="x",M44="補",M44="婚",M44="公",M44="病",M44="事",M44="x"  ), $AP44 =""),"18放早走",  IF(  AND(  OR(  L44 =""),OR(  M44 ="x",M44="補",M44="婚",M44="公",M44="病",M44="事",M44="x榮*",M44="榮",M44="榮-22"  ), $AP44 =""),"18放",  IF(  AND(  OR(  L44="當日退伍"  ),OR(  M44="退伍",M44="退", M44=""  ), $AP44 =""),"當日退伍",  IF(AND(  OR(L44="退",L44="退伍" ), OR(M44="退",M44="退伍" ), $AP44 =""),"退伍","全日勤"  )  )  )  )  )  )  )  )  )  )  ),"")</f>
        <v>全日勤</v>
      </c>
      <c r="M143" s="65" t="str">
        <f ca="1">IF(   (ROW(AY44)-1)&lt;=暫1!$B$2,           IF(  AND(  OR(  M44="x",M44="補"  ), OR(  N44 ="x",N44="補",N44="x榮18-22",N44="x公18-22",N44="x榮22-08"  ), $AP44 =""),"全日休",  IF(  AND(  OR(  M44="x",M44="病"  ), OR(  N44 ="病"  ), $AP44 =""),"病(事)假",  IF(  AND(  OR(  M44="x",M44="補"  ), OR(  N44 ="補"  ), $AP44 =""),"補休",  IF(  AND(  OR(  M44="x",M44="喪"  ), OR(  N44 ="喪"  ), $AP44 =""),"喪假",  IF(  AND(  OR(  M44="x",M44="婚",M44="產"  ), OR(  N44 ="婚",N44="產"  ), $AP44 =""),"婚(產)假",  IF(  AND(  OR(  M44="x",M44="公"  ), OR(  N44 ="公"  ), $AP44 =""),"公假",  IF(  AND(  OR(  M44="x",M44="補",M44="婚",M44="公",M44="病",M44="事",M44="x榮18-22"  ),OR(N44=""), $AP44 =""  ),"18收",  IF(  AND(  OR(  M44 ="榮14-18",M44 ="榮10-18",M44 ="榮06-18",M44 ="病14-18"  ),OR(  N44 ="x",N44="補",N44="婚",N44="公",N44="病",N44="事",N44="x"  ), $AP44 =""),"18放早走",  IF(  AND(  OR(  M44 =""),OR(  N44 ="x",N44="補",N44="婚",N44="公",N44="病",N44="事",N44="x榮*",N44="榮",N44="榮-22"  ), $AP44 =""),"18放",  IF(  AND(  OR(  M44="當日退伍"  ),OR(  N44="退伍",N44="退", N44=""  ), $AP44 =""),"當日退伍",  IF(AND(  OR(M44="退",M44="退伍" ), OR(N44="退",N44="退伍" ), $AP44 =""),"退伍","全日勤"  )  )  )  )  )  )  )  )  )  )  ),"")</f>
        <v>全日勤</v>
      </c>
      <c r="N143" s="65" t="str">
        <f ca="1">IF(   (ROW(AZ44)-1)&lt;=暫1!$B$2,           IF(  AND(  OR(  N44="x",N44="補"  ), OR(  O44 ="x",O44="補",O44="x榮18-22",O44="x公18-22",O44="x榮22-08"  ), $AP44 =""),"全日休",  IF(  AND(  OR(  N44="x",N44="病"  ), OR(  O44 ="病"  ), $AP44 =""),"病(事)假",  IF(  AND(  OR(  N44="x",N44="補"  ), OR(  O44 ="補"  ), $AP44 =""),"補休",  IF(  AND(  OR(  N44="x",N44="喪"  ), OR(  O44 ="喪"  ), $AP44 =""),"喪假",  IF(  AND(  OR(  N44="x",N44="婚",N44="產"  ), OR(  O44 ="婚",O44="產"  ), $AP44 =""),"婚(產)假",  IF(  AND(  OR(  N44="x",N44="公"  ), OR(  O44 ="公"  ), $AP44 =""),"公假",  IF(  AND(  OR(  N44="x",N44="補",N44="婚",N44="公",N44="病",N44="事",N44="x榮18-22"  ),OR(O44=""), $AP44 =""  ),"18收",  IF(  AND(  OR(  N44 ="榮14-18",N44 ="榮10-18",N44 ="榮06-18",N44 ="病14-18"  ),OR(  O44 ="x",O44="補",O44="婚",O44="公",O44="病",O44="事",O44="x"  ), $AP44 =""),"18放早走",  IF(  AND(  OR(  N44 =""),OR(  O44 ="x",O44="補",O44="婚",O44="公",O44="病",O44="事",O44="x榮*",O44="榮",O44="榮-22"  ), $AP44 =""),"18放",  IF(  AND(  OR(  N44="當日退伍"  ),OR(  O44="退伍",O44="退", O44=""  ), $AP44 =""),"當日退伍",  IF(AND(  OR(N44="退",N44="退伍" ), OR(O44="退",O44="退伍" ), $AP44 =""),"退伍","全日勤"  )  )  )  )  )  )  )  )  )  )  ),"")</f>
        <v>18放</v>
      </c>
      <c r="O143" s="65" t="str">
        <f ca="1">IF(   (ROW(BA44)-1)&lt;=暫1!$B$2,           IF(  AND(  OR(  O44="x",O44="補"  ), OR(  P44 ="x",P44="補",P44="x榮18-22",P44="x公18-22",P44="x榮22-08"  ), $AP44 =""),"全日休",  IF(  AND(  OR(  O44="x",O44="病"  ), OR(  P44 ="病"  ), $AP44 =""),"病(事)假",  IF(  AND(  OR(  O44="x",O44="補"  ), OR(  P44 ="補"  ), $AP44 =""),"補休",  IF(  AND(  OR(  O44="x",O44="喪"  ), OR(  P44 ="喪"  ), $AP44 =""),"喪假",  IF(  AND(  OR(  O44="x",O44="婚",O44="產"  ), OR(  P44 ="婚",P44="產"  ), $AP44 =""),"婚(產)假",  IF(  AND(  OR(  O44="x",O44="公"  ), OR(  P44 ="公"  ), $AP44 =""),"公假",  IF(  AND(  OR(  O44="x",O44="補",O44="婚",O44="公",O44="病",O44="事",O44="x榮18-22"  ),OR(P44=""), $AP44 =""  ),"18收",  IF(  AND(  OR(  O44 ="榮14-18",O44 ="榮10-18",O44 ="榮06-18",O44 ="病14-18"  ),OR(  P44 ="x",P44="補",P44="婚",P44="公",P44="病",P44="事",P44="x"  ), $AP44 =""),"18放早走",  IF(  AND(  OR(  O44 =""),OR(  P44 ="x",P44="補",P44="婚",P44="公",P44="病",P44="事",P44="x榮*",P44="榮",P44="榮-22"  ), $AP44 =""),"18放",  IF(  AND(  OR(  O44="當日退伍"  ),OR(  P44="退伍",P44="退", P44=""  ), $AP44 =""),"當日退伍",  IF(AND(  OR(O44="退",O44="退伍" ), OR(P44="退",P44="退伍" ), $AP44 =""),"退伍","全日勤"  )  )  )  )  )  )  )  )  )  )  ),"")</f>
        <v>全日休</v>
      </c>
      <c r="P143" s="65" t="str">
        <f ca="1">IF(   (ROW(BB44)-1)&lt;=暫1!$B$2,           IF(  AND(  OR(  P44="x",P44="補"  ), OR(  Q44 ="x",Q44="補",Q44="x榮18-22",Q44="x公18-22",Q44="x榮22-08"  ), $AP44 =""),"全日休",  IF(  AND(  OR(  P44="x",P44="病"  ), OR(  Q44 ="病"  ), $AP44 =""),"病(事)假",  IF(  AND(  OR(  P44="x",P44="補"  ), OR(  Q44 ="補"  ), $AP44 =""),"補休",  IF(  AND(  OR(  P44="x",P44="喪"  ), OR(  Q44 ="喪"  ), $AP44 =""),"喪假",  IF(  AND(  OR(  P44="x",P44="婚",P44="產"  ), OR(  Q44 ="婚",Q44="產"  ), $AP44 =""),"婚(產)假",  IF(  AND(  OR(  P44="x",P44="公"  ), OR(  Q44 ="公"  ), $AP44 =""),"公假",  IF(  AND(  OR(  P44="x",P44="補",P44="婚",P44="公",P44="病",P44="事",P44="x榮18-22"  ),OR(Q44=""), $AP44 =""  ),"18收",  IF(  AND(  OR(  P44 ="榮14-18",P44 ="榮10-18",P44 ="榮06-18",P44 ="病14-18"  ),OR(  Q44 ="x",Q44="補",Q44="婚",Q44="公",Q44="病",Q44="事",Q44="x"  ), $AP44 =""),"18放早走",  IF(  AND(  OR(  P44 =""),OR(  Q44 ="x",Q44="補",Q44="婚",Q44="公",Q44="病",Q44="事",Q44="x榮*",Q44="榮",Q44="榮-22"  ), $AP44 =""),"18放",  IF(  AND(  OR(  P44="當日退伍"  ),OR(  Q44="退伍",Q44="退", Q44=""  ), $AP44 =""),"當日退伍",  IF(AND(  OR(P44="退",P44="退伍" ), OR(Q44="退",Q44="退伍" ), $AP44 =""),"退伍","全日勤"  )  )  )  )  )  )  )  )  )  )  ),"")</f>
        <v>18收</v>
      </c>
      <c r="Q143" s="65" t="str">
        <f ca="1">IF(   (ROW(BC44)-1)&lt;=暫1!$B$2,           IF(  AND(  OR(  Q44="x",Q44="補"  ), OR(  R44 ="x",R44="補",R44="x榮18-22",R44="x公18-22",R44="x榮22-08"  ), $AP44 =""),"全日休",  IF(  AND(  OR(  Q44="x",Q44="病"  ), OR(  R44 ="病"  ), $AP44 =""),"病(事)假",  IF(  AND(  OR(  Q44="x",Q44="補"  ), OR(  R44 ="補"  ), $AP44 =""),"補休",  IF(  AND(  OR(  Q44="x",Q44="喪"  ), OR(  R44 ="喪"  ), $AP44 =""),"喪假",  IF(  AND(  OR(  Q44="x",Q44="婚",Q44="產"  ), OR(  R44 ="婚",R44="產"  ), $AP44 =""),"婚(產)假",  IF(  AND(  OR(  Q44="x",Q44="公"  ), OR(  R44 ="公"  ), $AP44 =""),"公假",  IF(  AND(  OR(  Q44="x",Q44="補",Q44="婚",Q44="公",Q44="病",Q44="事",Q44="x榮18-22"  ),OR(R44=""), $AP44 =""  ),"18收",  IF(  AND(  OR(  Q44 ="榮14-18",Q44 ="榮10-18",Q44 ="榮06-18",Q44 ="病14-18"  ),OR(  R44 ="x",R44="補",R44="婚",R44="公",R44="病",R44="事",R44="x"  ), $AP44 =""),"18放早走",  IF(  AND(  OR(  Q44 =""),OR(  R44 ="x",R44="補",R44="婚",R44="公",R44="病",R44="事",R44="x榮*",R44="榮",R44="榮-22"  ), $AP44 =""),"18放",  IF(  AND(  OR(  Q44="當日退伍"  ),OR(  R44="退伍",R44="退", R44=""  ), $AP44 =""),"當日退伍",  IF(AND(  OR(Q44="退",Q44="退伍" ), OR(R44="退",R44="退伍" ), $AP44 =""),"退伍","全日勤"  )  )  )  )  )  )  )  )  )  )  ),"")</f>
        <v>全日勤</v>
      </c>
      <c r="R143" s="65" t="str">
        <f ca="1">IF(   (ROW(BD44)-1)&lt;=暫1!$B$2,           IF(  AND(  OR(  R44="x",R44="補"  ), OR(  S44 ="x",S44="補",S44="x榮18-22",S44="x公18-22",S44="x榮22-08"  ), $AP44 =""),"全日休",  IF(  AND(  OR(  R44="x",R44="病"  ), OR(  S44 ="病"  ), $AP44 =""),"病(事)假",  IF(  AND(  OR(  R44="x",R44="補"  ), OR(  S44 ="補"  ), $AP44 =""),"補休",  IF(  AND(  OR(  R44="x",R44="喪"  ), OR(  S44 ="喪"  ), $AP44 =""),"喪假",  IF(  AND(  OR(  R44="x",R44="婚",R44="產"  ), OR(  S44 ="婚",S44="產"  ), $AP44 =""),"婚(產)假",  IF(  AND(  OR(  R44="x",R44="公"  ), OR(  S44 ="公"  ), $AP44 =""),"公假",  IF(  AND(  OR(  R44="x",R44="補",R44="婚",R44="公",R44="病",R44="事",R44="x榮18-22"  ),OR(S44=""), $AP44 =""  ),"18收",  IF(  AND(  OR(  R44 ="榮14-18",R44 ="榮10-18",R44 ="榮06-18",R44 ="病14-18"  ),OR(  S44 ="x",S44="補",S44="婚",S44="公",S44="病",S44="事",S44="x"  ), $AP44 =""),"18放早走",  IF(  AND(  OR(  R44 =""),OR(  S44 ="x",S44="補",S44="婚",S44="公",S44="病",S44="事",S44="x榮*",S44="榮",S44="榮-22"  ), $AP44 =""),"18放",  IF(  AND(  OR(  R44="當日退伍"  ),OR(  S44="退伍",S44="退", S44=""  ), $AP44 =""),"當日退伍",  IF(AND(  OR(R44="退",R44="退伍" ), OR(S44="退",S44="退伍" ), $AP44 =""),"退伍","全日勤"  )  )  )  )  )  )  )  )  )  )  ),"")</f>
        <v>全日勤</v>
      </c>
      <c r="S143" s="65" t="str">
        <f ca="1">IF(   (ROW(BE44)-1)&lt;=暫1!$B$2,           IF(  AND(  OR(  S44="x",S44="補"  ), OR(  T44 ="x",T44="補",T44="x榮18-22",T44="x公18-22",T44="x榮22-08"  ), $AP44 =""),"全日休",  IF(  AND(  OR(  S44="x",S44="病"  ), OR(  T44 ="病"  ), $AP44 =""),"病(事)假",  IF(  AND(  OR(  S44="x",S44="補"  ), OR(  T44 ="補"  ), $AP44 =""),"補休",  IF(  AND(  OR(  S44="x",S44="喪"  ), OR(  T44 ="喪"  ), $AP44 =""),"喪假",  IF(  AND(  OR(  S44="x",S44="婚",S44="產"  ), OR(  T44 ="婚",T44="產"  ), $AP44 =""),"婚(產)假",  IF(  AND(  OR(  S44="x",S44="公"  ), OR(  T44 ="公"  ), $AP44 =""),"公假",  IF(  AND(  OR(  S44="x",S44="補",S44="婚",S44="公",S44="病",S44="事",S44="x榮18-22"  ),OR(T44=""), $AP44 =""  ),"18收",  IF(  AND(  OR(  S44 ="榮14-18",S44 ="榮10-18",S44 ="榮06-18",S44 ="病14-18"  ),OR(  T44 ="x",T44="補",T44="婚",T44="公",T44="病",T44="事",T44="x"  ), $AP44 =""),"18放早走",  IF(  AND(  OR(  S44 =""),OR(  T44 ="x",T44="補",T44="婚",T44="公",T44="病",T44="事",T44="x榮*",T44="榮",T44="榮-22"  ), $AP44 =""),"18放",  IF(  AND(  OR(  S44="當日退伍"  ),OR(  T44="退伍",T44="退", T44=""  ), $AP44 =""),"當日退伍",  IF(AND(  OR(S44="退",S44="退伍" ), OR(T44="退",T44="退伍" ), $AP44 =""),"退伍","全日勤"  )  )  )  )  )  )  )  )  )  )  ),"")</f>
        <v>18放</v>
      </c>
      <c r="T143" s="65" t="str">
        <f ca="1">IF(   (ROW(BF44)-1)&lt;=暫1!$B$2,           IF(  AND(  OR(  T44="x",T44="補"  ), OR(  U44 ="x",U44="補",U44="x榮18-22",U44="x公18-22",U44="x榮22-08"  ), $AP44 =""),"全日休",  IF(  AND(  OR(  T44="x",T44="病"  ), OR(  U44 ="病"  ), $AP44 =""),"病(事)假",  IF(  AND(  OR(  T44="x",T44="補"  ), OR(  U44 ="補"  ), $AP44 =""),"補休",  IF(  AND(  OR(  T44="x",T44="喪"  ), OR(  U44 ="喪"  ), $AP44 =""),"喪假",  IF(  AND(  OR(  T44="x",T44="婚",T44="產"  ), OR(  U44 ="婚",U44="產"  ), $AP44 =""),"婚(產)假",  IF(  AND(  OR(  T44="x",T44="公"  ), OR(  U44 ="公"  ), $AP44 =""),"公假",  IF(  AND(  OR(  T44="x",T44="補",T44="婚",T44="公",T44="病",T44="事",T44="x榮18-22"  ),OR(U44=""), $AP44 =""  ),"18收",  IF(  AND(  OR(  T44 ="榮14-18",T44 ="榮10-18",T44 ="榮06-18",T44 ="病14-18"  ),OR(  U44 ="x",U44="補",U44="婚",U44="公",U44="病",U44="事",U44="x"  ), $AP44 =""),"18放早走",  IF(  AND(  OR(  T44 =""),OR(  U44 ="x",U44="補",U44="婚",U44="公",U44="病",U44="事",U44="x榮*",U44="榮",U44="榮-22"  ), $AP44 =""),"18放",  IF(  AND(  OR(  T44="當日退伍"  ),OR(  U44="退伍",U44="退", U44=""  ), $AP44 =""),"當日退伍",  IF(AND(  OR(T44="退",T44="退伍" ), OR(U44="退",U44="退伍" ), $AP44 =""),"退伍","全日勤"  )  )  )  )  )  )  )  )  )  )  ),"")</f>
        <v>全日休</v>
      </c>
      <c r="U143" s="65" t="str">
        <f ca="1">IF(   (ROW(BG44)-1)&lt;=暫1!$B$2,           IF(  AND(  OR(  U44="x",U44="補"  ), OR(  V44 ="x",V44="補",V44="x榮18-22",V44="x公18-22",V44="x榮22-08"  ), $AP44 =""),"全日休",  IF(  AND(  OR(  U44="x",U44="病"  ), OR(  V44 ="病"  ), $AP44 =""),"病(事)假",  IF(  AND(  OR(  U44="x",U44="補"  ), OR(  V44 ="補"  ), $AP44 =""),"補休",  IF(  AND(  OR(  U44="x",U44="喪"  ), OR(  V44 ="喪"  ), $AP44 =""),"喪假",  IF(  AND(  OR(  U44="x",U44="婚",U44="產"  ), OR(  V44 ="婚",V44="產"  ), $AP44 =""),"婚(產)假",  IF(  AND(  OR(  U44="x",U44="公"  ), OR(  V44 ="公"  ), $AP44 =""),"公假",  IF(  AND(  OR(  U44="x",U44="補",U44="婚",U44="公",U44="病",U44="事",U44="x榮18-22"  ),OR(V44=""), $AP44 =""  ),"18收",  IF(  AND(  OR(  U44 ="榮14-18",U44 ="榮10-18",U44 ="榮06-18",U44 ="病14-18"  ),OR(  V44 ="x",V44="補",V44="婚",V44="公",V44="病",V44="事",V44="x"  ), $AP44 =""),"18放早走",  IF(  AND(  OR(  U44 =""),OR(  V44 ="x",V44="補",V44="婚",V44="公",V44="病",V44="事",V44="x榮*",V44="榮",V44="榮-22"  ), $AP44 =""),"18放",  IF(  AND(  OR(  U44="當日退伍"  ),OR(  V44="退伍",V44="退", V44=""  ), $AP44 =""),"當日退伍",  IF(AND(  OR(U44="退",U44="退伍" ), OR(V44="退",V44="退伍" ), $AP44 =""),"退伍","全日勤"  )  )  )  )  )  )  )  )  )  )  ),"")</f>
        <v>18收</v>
      </c>
      <c r="V143" s="65" t="str">
        <f ca="1">IF(   (ROW(BH44)-1)&lt;=暫1!$B$2,           IF(  AND(  OR(  V44="x",V44="補"  ), OR(  W44 ="x",W44="補",W44="x榮18-22",W44="x公18-22",W44="x榮22-08"  ), $AP44 =""),"全日休",  IF(  AND(  OR(  V44="x",V44="病"  ), OR(  W44 ="病"  ), $AP44 =""),"病(事)假",  IF(  AND(  OR(  V44="x",V44="補"  ), OR(  W44 ="補"  ), $AP44 =""),"補休",  IF(  AND(  OR(  V44="x",V44="喪"  ), OR(  W44 ="喪"  ), $AP44 =""),"喪假",  IF(  AND(  OR(  V44="x",V44="婚",V44="產"  ), OR(  W44 ="婚",W44="產"  ), $AP44 =""),"婚(產)假",  IF(  AND(  OR(  V44="x",V44="公"  ), OR(  W44 ="公"  ), $AP44 =""),"公假",  IF(  AND(  OR(  V44="x",V44="補",V44="婚",V44="公",V44="病",V44="事",V44="x榮18-22"  ),OR(W44=""), $AP44 =""  ),"18收",  IF(  AND(  OR(  V44 ="榮14-18",V44 ="榮10-18",V44 ="榮06-18",V44 ="病14-18"  ),OR(  W44 ="x",W44="補",W44="婚",W44="公",W44="病",W44="事",W44="x"  ), $AP44 =""),"18放早走",  IF(  AND(  OR(  V44 =""),OR(  W44 ="x",W44="補",W44="婚",W44="公",W44="病",W44="事",W44="x榮*",W44="榮",W44="榮-22"  ), $AP44 =""),"18放",  IF(  AND(  OR(  V44="當日退伍"  ),OR(  W44="退伍",W44="退", W44=""  ), $AP44 =""),"當日退伍",  IF(AND(  OR(V44="退",V44="退伍" ), OR(W44="退",W44="退伍" ), $AP44 =""),"退伍","全日勤"  )  )  )  )  )  )  )  )  )  )  ),"")</f>
        <v>全日勤</v>
      </c>
      <c r="W143" s="65" t="str">
        <f ca="1">IF(   (ROW(BI44)-1)&lt;=暫1!$B$2,           IF(  AND(  OR(  W44="x",W44="補"  ), OR(  X44 ="x",X44="補",X44="x榮18-22",X44="x公18-22",X44="x榮22-08"  ), $AP44 =""),"全日休",  IF(  AND(  OR(  W44="x",W44="病"  ), OR(  X44 ="病"  ), $AP44 =""),"病(事)假",  IF(  AND(  OR(  W44="x",W44="補"  ), OR(  X44 ="補"  ), $AP44 =""),"補休",  IF(  AND(  OR(  W44="x",W44="喪"  ), OR(  X44 ="喪"  ), $AP44 =""),"喪假",  IF(  AND(  OR(  W44="x",W44="婚",W44="產"  ), OR(  X44 ="婚",X44="產"  ), $AP44 =""),"婚(產)假",  IF(  AND(  OR(  W44="x",W44="公"  ), OR(  X44 ="公"  ), $AP44 =""),"公假",  IF(  AND(  OR(  W44="x",W44="補",W44="婚",W44="公",W44="病",W44="事",W44="x榮18-22"  ),OR(X44=""), $AP44 =""  ),"18收",  IF(  AND(  OR(  W44 ="榮14-18",W44 ="榮10-18",W44 ="榮06-18",W44 ="病14-18"  ),OR(  X44 ="x",X44="補",X44="婚",X44="公",X44="病",X44="事",X44="x"  ), $AP44 =""),"18放早走",  IF(  AND(  OR(  W44 =""),OR(  X44 ="x",X44="補",X44="婚",X44="公",X44="病",X44="事",X44="x榮*",X44="榮",X44="榮-22"  ), $AP44 =""),"18放",  IF(  AND(  OR(  W44="當日退伍"  ),OR(  X44="退伍",X44="退", X44=""  ), $AP44 =""),"當日退伍",  IF(AND(  OR(W44="退",W44="退伍" ), OR(X44="退",X44="退伍" ), $AP44 =""),"退伍","全日勤"  )  )  )  )  )  )  )  )  )  )  ),"")</f>
        <v>全日勤</v>
      </c>
      <c r="X143" s="65" t="str">
        <f ca="1">IF(   (ROW(BJ44)-1)&lt;=暫1!$B$2,           IF(  AND(  OR(  X44="x",X44="補"  ), OR(  Y44 ="x",Y44="補",Y44="x榮18-22",Y44="x公18-22",Y44="x榮22-08"  ), $AP44 =""),"全日休",  IF(  AND(  OR(  X44="x",X44="病"  ), OR(  Y44 ="病"  ), $AP44 =""),"病(事)假",  IF(  AND(  OR(  X44="x",X44="補"  ), OR(  Y44 ="補"  ), $AP44 =""),"補休",  IF(  AND(  OR(  X44="x",X44="喪"  ), OR(  Y44 ="喪"  ), $AP44 =""),"喪假",  IF(  AND(  OR(  X44="x",X44="婚",X44="產"  ), OR(  Y44 ="婚",Y44="產"  ), $AP44 =""),"婚(產)假",  IF(  AND(  OR(  X44="x",X44="公"  ), OR(  Y44 ="公"  ), $AP44 =""),"公假",  IF(  AND(  OR(  X44="x",X44="補",X44="婚",X44="公",X44="病",X44="事",X44="x榮18-22"  ),OR(Y44=""), $AP44 =""  ),"18收",  IF(  AND(  OR(  X44 ="榮14-18",X44 ="榮10-18",X44 ="榮06-18",X44 ="病14-18"  ),OR(  Y44 ="x",Y44="補",Y44="婚",Y44="公",Y44="病",Y44="事",Y44="x"  ), $AP44 =""),"18放早走",  IF(  AND(  OR(  X44 =""),OR(  Y44 ="x",Y44="補",Y44="婚",Y44="公",Y44="病",Y44="事",Y44="x榮*",Y44="榮",Y44="榮-22"  ), $AP44 =""),"18放",  IF(  AND(  OR(  X44="當日退伍"  ),OR(  Y44="退伍",Y44="退", Y44=""  ), $AP44 =""),"當日退伍",  IF(AND(  OR(X44="退",X44="退伍" ), OR(Y44="退",Y44="退伍" ), $AP44 =""),"退伍","全日勤"  )  )  )  )  )  )  )  )  )  )  ),"")</f>
        <v>全日勤</v>
      </c>
      <c r="Y143" s="65" t="str">
        <f ca="1">IF(   (ROW(BK44)-1)&lt;=暫1!$B$2,           IF(  AND(  OR(  Y44="x",Y44="補"  ), OR(  Z44 ="x",Z44="補",Z44="x榮18-22",Z44="x公18-22",Z44="x榮22-08"  ), $AP44 =""),"全日休",  IF(  AND(  OR(  Y44="x",Y44="病"  ), OR(  Z44 ="病"  ), $AP44 =""),"病(事)假",  IF(  AND(  OR(  Y44="x",Y44="補"  ), OR(  Z44 ="補"  ), $AP44 =""),"補休",  IF(  AND(  OR(  Y44="x",Y44="喪"  ), OR(  Z44 ="喪"  ), $AP44 =""),"喪假",  IF(  AND(  OR(  Y44="x",Y44="婚",Y44="產"  ), OR(  Z44 ="婚",Z44="產"  ), $AP44 =""),"婚(產)假",  IF(  AND(  OR(  Y44="x",Y44="公"  ), OR(  Z44 ="公"  ), $AP44 =""),"公假",  IF(  AND(  OR(  Y44="x",Y44="補",Y44="婚",Y44="公",Y44="病",Y44="事",Y44="x榮18-22"  ),OR(Z44=""), $AP44 =""  ),"18收",  IF(  AND(  OR(  Y44 ="榮14-18",Y44 ="榮10-18",Y44 ="榮06-18",Y44 ="病14-18"  ),OR(  Z44 ="x",Z44="補",Z44="婚",Z44="公",Z44="病",Z44="事",Z44="x"  ), $AP44 =""),"18放早走",  IF(  AND(  OR(  Y44 =""),OR(  Z44 ="x",Z44="補",Z44="婚",Z44="公",Z44="病",Z44="事",Z44="x榮*",Z44="榮",Z44="榮-22"  ), $AP44 =""),"18放",  IF(  AND(  OR(  Y44="當日退伍"  ),OR(  Z44="退伍",Z44="退", Z44=""  ), $AP44 =""),"當日退伍",  IF(AND(  OR(Y44="退",Y44="退伍" ), OR(Z44="退",Z44="退伍" ), $AP44 =""),"退伍","全日勤"  )  )  )  )  )  )  )  )  )  )  ),"")</f>
        <v>全日勤</v>
      </c>
      <c r="Z143" s="65" t="str">
        <f ca="1">IF(   (ROW(BL44)-1)&lt;=暫1!$B$2,           IF(  AND(  OR(  Z44="x",Z44="補"  ), OR(  AA44 ="x",AA44="補",AA44="x榮18-22",AA44="x公18-22",AA44="x榮22-08"  ), $AP44 =""),"全日休",  IF(  AND(  OR(  Z44="x",Z44="病"  ), OR(  AA44 ="病"  ), $AP44 =""),"病(事)假",  IF(  AND(  OR(  Z44="x",Z44="補"  ), OR(  AA44 ="補"  ), $AP44 =""),"補休",  IF(  AND(  OR(  Z44="x",Z44="喪"  ), OR(  AA44 ="喪"  ), $AP44 =""),"喪假",  IF(  AND(  OR(  Z44="x",Z44="婚",Z44="產"  ), OR(  AA44 ="婚",AA44="產"  ), $AP44 =""),"婚(產)假",  IF(  AND(  OR(  Z44="x",Z44="公"  ), OR(  AA44 ="公"  ), $AP44 =""),"公假",  IF(  AND(  OR(  Z44="x",Z44="補",Z44="婚",Z44="公",Z44="病",Z44="事",Z44="x榮18-22"  ),OR(AA44=""), $AP44 =""  ),"18收",  IF(  AND(  OR(  Z44 ="榮14-18",Z44 ="榮10-18",Z44 ="榮06-18",Z44 ="病14-18"  ),OR(  AA44 ="x",AA44="補",AA44="婚",AA44="公",AA44="病",AA44="事",AA44="x"  ), $AP44 =""),"18放早走",  IF(  AND(  OR(  Z44 =""),OR(  AA44 ="x",AA44="補",AA44="婚",AA44="公",AA44="病",AA44="事",AA44="x榮*",AA44="榮",AA44="榮-22"  ), $AP44 =""),"18放",  IF(  AND(  OR(  Z44="當日退伍"  ),OR(  AA44="退伍",AA44="退", AA44=""  ), $AP44 =""),"當日退伍",  IF(AND(  OR(Z44="退",Z44="退伍" ), OR(AA44="退",AA44="退伍" ), $AP44 =""),"退伍","全日勤"  )  )  )  )  )  )  )  )  )  )  ),"")</f>
        <v>18放</v>
      </c>
      <c r="AA143" s="65" t="str">
        <f ca="1">IF(   (ROW(BM44)-1)&lt;=暫1!$B$2,           IF(  AND(  OR(  AA44="x",AA44="補"  ), OR(  AB44 ="x",AB44="補",AB44="x榮18-22",AB44="x公18-22",AB44="x榮22-08"  ), $AP44 =""),"全日休",  IF(  AND(  OR(  AA44="x",AA44="病"  ), OR(  AB44 ="病"  ), $AP44 =""),"病(事)假",  IF(  AND(  OR(  AA44="x",AA44="補"  ), OR(  AB44 ="補"  ), $AP44 =""),"補休",  IF(  AND(  OR(  AA44="x",AA44="喪"  ), OR(  AB44 ="喪"  ), $AP44 =""),"喪假",  IF(  AND(  OR(  AA44="x",AA44="婚",AA44="產"  ), OR(  AB44 ="婚",AB44="產"  ), $AP44 =""),"婚(產)假",  IF(  AND(  OR(  AA44="x",AA44="公"  ), OR(  AB44 ="公"  ), $AP44 =""),"公假",  IF(  AND(  OR(  AA44="x",AA44="補",AA44="婚",AA44="公",AA44="病",AA44="事",AA44="x榮18-22"  ),OR(AB44=""), $AP44 =""  ),"18收",  IF(  AND(  OR(  AA44 ="榮14-18",AA44 ="榮10-18",AA44 ="榮06-18",AA44 ="病14-18"  ),OR(  AB44 ="x",AB44="補",AB44="婚",AB44="公",AB44="病",AB44="事",AB44="x"  ), $AP44 =""),"18放早走",  IF(  AND(  OR(  AA44 =""),OR(  AB44 ="x",AB44="補",AB44="婚",AB44="公",AB44="病",AB44="事",AB44="x榮*",AB44="榮",AB44="榮-22"  ), $AP44 =""),"18放",  IF(  AND(  OR(  AA44="當日退伍"  ),OR(  AB44="退伍",AB44="退", AB44=""  ), $AP44 =""),"當日退伍",  IF(AND(  OR(AA44="退",AA44="退伍" ), OR(AB44="退",AB44="退伍" ), $AP44 =""),"退伍","全日勤"  )  )  )  )  )  )  )  )  )  )  ),"")</f>
        <v>全日休</v>
      </c>
      <c r="AB143" s="65" t="str">
        <f ca="1">IF(   (ROW(BN44)-1)&lt;=暫1!$B$2,           IF(  AND(  OR(  AB44="x",AB44="補"  ), OR(  AC44 ="x",AC44="補",AC44="x榮18-22",AC44="x公18-22",AC44="x榮22-08"  ), $AP44 =""),"全日休",  IF(  AND(  OR(  AB44="x",AB44="病"  ), OR(  AC44 ="病"  ), $AP44 =""),"病(事)假",  IF(  AND(  OR(  AB44="x",AB44="補"  ), OR(  AC44 ="補"  ), $AP44 =""),"補休",  IF(  AND(  OR(  AB44="x",AB44="喪"  ), OR(  AC44 ="喪"  ), $AP44 =""),"喪假",  IF(  AND(  OR(  AB44="x",AB44="婚",AB44="產"  ), OR(  AC44 ="婚",AC44="產"  ), $AP44 =""),"婚(產)假",  IF(  AND(  OR(  AB44="x",AB44="公"  ), OR(  AC44 ="公"  ), $AP44 =""),"公假",  IF(  AND(  OR(  AB44="x",AB44="補",AB44="婚",AB44="公",AB44="病",AB44="事",AB44="x榮18-22"  ),OR(AC44=""), $AP44 =""  ),"18收",  IF(  AND(  OR(  AB44 ="榮14-18",AB44 ="榮10-18",AB44 ="榮06-18",AB44 ="病14-18"  ),OR(  AC44 ="x",AC44="補",AC44="婚",AC44="公",AC44="病",AC44="事",AC44="x"  ), $AP44 =""),"18放早走",  IF(  AND(  OR(  AB44 =""),OR(  AC44 ="x",AC44="補",AC44="婚",AC44="公",AC44="病",AC44="事",AC44="x榮*",AC44="榮",AC44="榮-22"  ), $AP44 =""),"18放",  IF(  AND(  OR(  AB44="當日退伍"  ),OR(  AC44="退伍",AC44="退", AC44=""  ), $AP44 =""),"當日退伍",  IF(AND(  OR(AB44="退",AB44="退伍" ), OR(AC44="退",AC44="退伍" ), $AP44 =""),"退伍","全日勤"  )  )  )  )  )  )  )  )  )  )  ),"")</f>
        <v>18收</v>
      </c>
      <c r="AC143" s="65" t="str">
        <f ca="1">IF(   (ROW(BO44)-1)&lt;=暫1!$B$2,           IF(  AND(  OR(  AC44="x",AC44="補"  ), OR(  AD44 ="x",AD44="補",AD44="x榮18-22",AD44="x公18-22",AD44="x榮22-08"  ), $AP44 =""),"全日休",  IF(  AND(  OR(  AC44="x",AC44="病"  ), OR(  AD44 ="病"  ), $AP44 =""),"病(事)假",  IF(  AND(  OR(  AC44="x",AC44="補"  ), OR(  AD44 ="補"  ), $AP44 =""),"補休",  IF(  AND(  OR(  AC44="x",AC44="喪"  ), OR(  AD44 ="喪"  ), $AP44 =""),"喪假",  IF(  AND(  OR(  AC44="x",AC44="婚",AC44="產"  ), OR(  AD44 ="婚",AD44="產"  ), $AP44 =""),"婚(產)假",  IF(  AND(  OR(  AC44="x",AC44="公"  ), OR(  AD44 ="公"  ), $AP44 =""),"公假",  IF(  AND(  OR(  AC44="x",AC44="補",AC44="婚",AC44="公",AC44="病",AC44="事",AC44="x榮18-22"  ),OR(AD44=""), $AP44 =""  ),"18收",  IF(  AND(  OR(  AC44 ="榮14-18",AC44 ="榮10-18",AC44 ="榮06-18",AC44 ="病14-18"  ),OR(  AD44 ="x",AD44="補",AD44="婚",AD44="公",AD44="病",AD44="事",AD44="x"  ), $AP44 =""),"18放早走",  IF(  AND(  OR(  AC44 =""),OR(  AD44 ="x",AD44="補",AD44="婚",AD44="公",AD44="病",AD44="事",AD44="x榮*",AD44="榮",AD44="榮-22"  ), $AP44 =""),"18放",  IF(  AND(  OR(  AC44="當日退伍"  ),OR(  AD44="退伍",AD44="退", AD44=""  ), $AP44 =""),"當日退伍",  IF(AND(  OR(AC44="退",AC44="退伍" ), OR(AD44="退",AD44="退伍" ), $AP44 =""),"退伍","全日勤"  )  )  )  )  )  )  )  )  )  )  ),"")</f>
        <v>全日勤</v>
      </c>
      <c r="AD143" s="65" t="str">
        <f ca="1">IF(   (ROW(BP44)-1)&lt;=暫1!$B$2,           IF(  AND(  OR(  AD44="x",AD44="補"  ), OR(  AE44 ="x",AE44="補",AE44="x榮18-22",AE44="x公18-22",AE44="x榮22-08"  ), $AP44 =""),"全日休",  IF(  AND(  OR(  AD44="x",AD44="病"  ), OR(  AE44 ="病"  ), $AP44 =""),"病(事)假",  IF(  AND(  OR(  AD44="x",AD44="補"  ), OR(  AE44 ="補"  ), $AP44 =""),"補休",  IF(  AND(  OR(  AD44="x",AD44="喪"  ), OR(  AE44 ="喪"  ), $AP44 =""),"喪假",  IF(  AND(  OR(  AD44="x",AD44="婚",AD44="產"  ), OR(  AE44 ="婚",AE44="產"  ), $AP44 =""),"婚(產)假",  IF(  AND(  OR(  AD44="x",AD44="公"  ), OR(  AE44 ="公"  ), $AP44 =""),"公假",  IF(  AND(  OR(  AD44="x",AD44="補",AD44="婚",AD44="公",AD44="病",AD44="事",AD44="x榮18-22"  ),OR(AE44=""), $AP44 =""  ),"18收",  IF(  AND(  OR(  AD44 ="榮14-18",AD44 ="榮10-18",AD44 ="榮06-18",AD44 ="病14-18"  ),OR(  AE44 ="x",AE44="補",AE44="婚",AE44="公",AE44="病",AE44="事",AE44="x"  ), $AP44 =""),"18放早走",  IF(  AND(  OR(  AD44 =""),OR(  AE44 ="x",AE44="補",AE44="婚",AE44="公",AE44="病",AE44="事",AE44="x榮*",AE44="榮",AE44="榮-22"  ), $AP44 =""),"18放",  IF(  AND(  OR(  AD44="當日退伍"  ),OR(  AE44="退伍",AE44="退", AE44=""  ), $AP44 =""),"當日退伍",  IF(AND(  OR(AD44="退",AD44="退伍" ), OR(AE44="退",AE44="退伍" ), $AP44 =""),"退伍","全日勤"  )  )  )  )  )  )  )  )  )  )  ),"")</f>
        <v>全日勤</v>
      </c>
      <c r="AE143" s="65" t="str">
        <f ca="1">IF(   (ROW(BQ44)-1)&lt;=暫1!$B$2,           IF(  AND(  OR(  AE44="x",AE44="補"  ), OR(  AF44 ="x",AF44="補",AF44="x榮18-22",AF44="x公18-22",AF44="x榮22-08"  ), $AP44 =""),"全日休",  IF(  AND(  OR(  AE44="x",AE44="病"  ), OR(  AF44 ="病"  ), $AP44 =""),"病(事)假",  IF(  AND(  OR(  AE44="x",AE44="補"  ), OR(  AF44 ="補"  ), $AP44 =""),"補休",  IF(  AND(  OR(  AE44="x",AE44="喪"  ), OR(  AF44 ="喪"  ), $AP44 =""),"喪假",  IF(  AND(  OR(  AE44="x",AE44="婚",AE44="產"  ), OR(  AF44 ="婚",AF44="產"  ), $AP44 =""),"婚(產)假",  IF(  AND(  OR(  AE44="x",AE44="公"  ), OR(  AF44 ="公"  ), $AP44 =""),"公假",  IF(  AND(  OR(  AE44="x",AE44="補",AE44="婚",AE44="公",AE44="病",AE44="事",AE44="x榮18-22"  ),OR(AF44=""), $AP44 =""  ),"18收",  IF(  AND(  OR(  AE44 ="榮14-18",AE44 ="榮10-18",AE44 ="榮06-18",AE44 ="病14-18"  ),OR(  AF44 ="x",AF44="補",AF44="婚",AF44="公",AF44="病",AF44="事",AF44="x"  ), $AP44 =""),"18放早走",  IF(  AND(  OR(  AE44 =""),OR(  AF44 ="x",AF44="補",AF44="婚",AF44="公",AF44="病",AF44="事",AF44="x榮*",AF44="榮",AF44="榮-22"  ), $AP44 =""),"18放",  IF(  AND(  OR(  AE44="當日退伍"  ),OR(  AF44="退伍",AF44="退", AF44=""  ), $AP44 =""),"當日退伍",  IF(AND(  OR(AE44="退",AE44="退伍" ), OR(AF44="退",AF44="退伍" ), $AP44 =""),"退伍","全日勤"  )  )  )  )  )  )  )  )  )  )  ),"")</f>
        <v>全日勤</v>
      </c>
      <c r="AF143" s="65" t="str">
        <f ca="1">IF(   (ROW(BR44)-1)&lt;=暫1!$B$2,           IF(  AND(  OR(  AF44="x",AF44="補"  ), OR(  AG44 ="x",AG44="補",AG44="x榮18-22",AG44="x公18-22",AG44="x榮22-08"  ), $AP44 =""),"全日休",  IF(  AND(  OR(  AF44="x",AF44="病"  ), OR(  AG44 ="病"  ), $AP44 =""),"病(事)假",  IF(  AND(  OR(  AF44="x",AF44="補"  ), OR(  AG44 ="補"  ), $AP44 =""),"補休",  IF(  AND(  OR(  AF44="x",AF44="喪"  ), OR(  AG44 ="喪"  ), $AP44 =""),"喪假",  IF(  AND(  OR(  AF44="x",AF44="婚",AF44="產"  ), OR(  AG44 ="婚",AG44="產"  ), $AP44 =""),"婚(產)假",  IF(  AND(  OR(  AF44="x",AF44="公"  ), OR(  AG44 ="公"  ), $AP44 =""),"公假",  IF(  AND(  OR(  AF44="x",AF44="補",AF44="婚",AF44="公",AF44="病",AF44="事",AF44="x榮18-22"  ),OR(AG44=""), $AP44 =""  ),"18收",  IF(  AND(  OR(  AF44 ="榮14-18",AF44 ="榮10-18",AF44 ="榮06-18",AF44 ="病14-18"  ),OR(  AG44 ="x",AG44="補",AG44="婚",AG44="公",AG44="病",AG44="事",AG44="x"  ), $AP44 =""),"18放早走",  IF(  AND(  OR(  AF44 =""),OR(  AG44 ="x",AG44="補",AG44="婚",AG44="公",AG44="病",AG44="事",AG44="x榮*",AG44="榮",AG44="榮-22"  ), $AP44 =""),"18放",  IF(  AND(  OR(  AF44="當日退伍"  ),OR(  AG44="退伍",AG44="退", AG44=""  ), $AP44 =""),"當日退伍",  IF(AND(  OR(AF44="退",AF44="退伍" ), OR(AG44="退",AG44="退伍" ), $AP44 =""),"退伍","全日勤"  )  )  )  )  )  )  )  )  )  )  ),"")</f>
        <v>18放</v>
      </c>
      <c r="AG143" s="65" t="str">
        <f ca="1">IF(   (ROW(BS44)-1)&lt;=暫1!$B$2,           IF(  AND(  OR(  AG44="x",AG44="補"  ), OR(  AH44 ="x",AH44="補",AH44="x榮18-22",AH44="x公18-22",AH44="x榮22-08"  ), $AP44 =""),"全日休",  IF(  AND(  OR(  AG44="x",AG44="病"  ), OR(  AH44 ="病"  ), $AP44 =""),"病(事)假",  IF(  AND(  OR(  AG44="x",AG44="補"  ), OR(  AH44 ="補"  ), $AP44 =""),"補休",  IF(  AND(  OR(  AG44="x",AG44="喪"  ), OR(  AH44 ="喪"  ), $AP44 =""),"喪假",  IF(  AND(  OR(  AG44="x",AG44="婚",AG44="產"  ), OR(  AH44 ="婚",AH44="產"  ), $AP44 =""),"婚(產)假",  IF(  AND(  OR(  AG44="x",AG44="公"  ), OR(  AH44 ="公"  ), $AP44 =""),"公假",  IF(  AND(  OR(  AG44="x",AG44="補",AG44="婚",AG44="公",AG44="病",AG44="事",AG44="x榮18-22"  ),OR(AH44=""), $AP44 =""  ),"18收",  IF(  AND(  OR(  AG44 ="榮14-18",AG44 ="榮10-18",AG44 ="榮06-18",AG44 ="病14-18"  ),OR(  AH44 ="x",AH44="補",AH44="婚",AH44="公",AH44="病",AH44="事",AH44="x"  ), $AP44 =""),"18放早走",  IF(  AND(  OR(  AG44 =""),OR(  AH44 ="x",AH44="補",AH44="婚",AH44="公",AH44="病",AH44="事",AH44="x榮*",AH44="榮",AH44="榮-22"  ), $AP44 =""),"18放",  IF(  AND(  OR(  AG44="當日退伍"  ),OR(  AH44="退伍",AH44="退", AH44=""  ), $AP44 =""),"當日退伍",  IF(AND(  OR(AG44="退",AG44="退伍" ), OR(AH44="退",AH44="退伍" ), $AP44 =""),"退伍","全日勤"  )  )  )  )  )  )  )  )  )  )  ),"")</f>
        <v>18收</v>
      </c>
      <c r="AH143" s="65"/>
      <c r="AI143" s="65"/>
      <c r="AJ143" s="65"/>
      <c r="AO143" s="75"/>
      <c r="AP143" s="62"/>
      <c r="AU143" s="62"/>
      <c r="AY143" s="62"/>
      <c r="AZ143" s="62"/>
      <c r="BA143" s="62"/>
    </row>
    <row r="144" spans="1:53" ht="25.5" customHeight="1">
      <c r="A144" s="65">
        <f t="shared" si="14"/>
        <v>44</v>
      </c>
      <c r="B144" s="65" t="str">
        <f t="shared" si="15"/>
        <v>陳宏洋</v>
      </c>
      <c r="C144" s="65" t="str">
        <f ca="1">IF(   (ROW(AO45)-1)&lt;=暫1!$B$2,           IF(  AND(  OR(  C45="x",C45="補"  ), OR(  D45 ="x",D45="補",D45="x榮18-22",D45="x公18-22",D45="x榮22-08"  ), $AP45 =""),"全日休",  IF(  AND(  OR(  C45="x",C45="病"  ), OR(  D45 ="病"  ), $AP45 =""),"病(事)假",  IF(  AND(  OR(  C45="x",C45="補"  ), OR(  D45 ="補"  ), $AP45 =""),"補休",  IF(  AND(  OR(  C45="x",C45="喪"  ), OR(  D45 ="喪"  ), $AP45 =""),"喪假",  IF(  AND(  OR(  C45="x",C45="婚",C45="產"  ), OR(  D45 ="婚",D45="產"  ), $AP45 =""),"婚(產)假",  IF(  AND(  OR(  C45="x",C45="公"  ), OR(  D45 ="公"  ), $AP45 =""),"公假",  IF(  AND(  OR(  C45="x",C45="補",C45="婚",C45="公",C45="病",C45="事",C45="x榮18-22"  ),OR(D45=""), $AP45 =""  ),"18收",  IF(  AND(  OR(  C45 ="榮14-18",C45 ="榮10-18",C45 ="榮06-18",C45 ="病14-18"  ),OR(  D45 ="x",D45="補",D45="婚",D45="公",D45="病",D45="事",D45="x"  ), $AP45 =""),"18放早走",  IF(  AND(  OR(  C45 =""),OR(  D45 ="x",D45="補",D45="婚",D45="公",D45="病",D45="事",D45="x榮*",D45="榮",D45="榮-22"  ), $AP45 =""),"18放",  IF(  AND(  OR(  C45="當日退伍"  ),OR(  D45="退伍",D45="退", D45=""  ), $AP45 =""),"當日退伍",  IF(AND(  OR(C45="退",C45="退伍" ), OR(D45="退",D45="退伍" ), $AP45 =""),"退伍","全日勤"  )  )  )  )  )  )  )  )  )  )  ),"")</f>
        <v>全日勤</v>
      </c>
      <c r="D144" s="65" t="str">
        <f ca="1">IF(   (ROW(AP45)-1)&lt;=暫1!$B$2,           IF(  AND(  OR(  D45="x",D45="補"  ), OR(  E45 ="x",E45="補",E45="x榮18-22",E45="x公18-22",E45="x榮22-08"  ), $AP45 =""),"全日休",  IF(  AND(  OR(  D45="x",D45="病"  ), OR(  E45 ="病"  ), $AP45 =""),"病(事)假",  IF(  AND(  OR(  D45="x",D45="補"  ), OR(  E45 ="補"  ), $AP45 =""),"補休",  IF(  AND(  OR(  D45="x",D45="喪"  ), OR(  E45 ="喪"  ), $AP45 =""),"喪假",  IF(  AND(  OR(  D45="x",D45="婚",D45="產"  ), OR(  E45 ="婚",E45="產"  ), $AP45 =""),"婚(產)假",  IF(  AND(  OR(  D45="x",D45="公"  ), OR(  E45 ="公"  ), $AP45 =""),"公假",  IF(  AND(  OR(  D45="x",D45="補",D45="婚",D45="公",D45="病",D45="事",D45="x榮18-22"  ),OR(E45=""), $AP45 =""  ),"18收",  IF(  AND(  OR(  D45 ="榮14-18",D45 ="榮10-18",D45 ="榮06-18",D45 ="病14-18"  ),OR(  E45 ="x",E45="補",E45="婚",E45="公",E45="病",E45="事",E45="x"  ), $AP45 =""),"18放早走",  IF(  AND(  OR(  D45 =""),OR(  E45 ="x",E45="補",E45="婚",E45="公",E45="病",E45="事",E45="x榮*",E45="榮",E45="榮-22"  ), $AP45 =""),"18放",  IF(  AND(  OR(  D45="當日退伍"  ),OR(  E45="退伍",E45="退", E45=""  ), $AP45 =""),"當日退伍",  IF(AND(  OR(D45="退",D45="退伍" ), OR(E45="退",E45="退伍" ), $AP45 =""),"退伍","全日勤"  )  )  )  )  )  )  )  )  )  )  ),"")</f>
        <v>全日勤</v>
      </c>
      <c r="E144" s="65" t="str">
        <f ca="1">IF(   (ROW(AQ45)-1)&lt;=暫1!$B$2,           IF(  AND(  OR(  E45="x",E45="補"  ), OR(  F45 ="x",F45="補",F45="x榮18-22",F45="x公18-22",F45="x榮22-08"  ), $AP45 =""),"全日休",  IF(  AND(  OR(  E45="x",E45="病"  ), OR(  F45 ="病"  ), $AP45 =""),"病(事)假",  IF(  AND(  OR(  E45="x",E45="補"  ), OR(  F45 ="補"  ), $AP45 =""),"補休",  IF(  AND(  OR(  E45="x",E45="喪"  ), OR(  F45 ="喪"  ), $AP45 =""),"喪假",  IF(  AND(  OR(  E45="x",E45="婚",E45="產"  ), OR(  F45 ="婚",F45="產"  ), $AP45 =""),"婚(產)假",  IF(  AND(  OR(  E45="x",E45="公"  ), OR(  F45 ="公"  ), $AP45 =""),"公假",  IF(  AND(  OR(  E45="x",E45="補",E45="婚",E45="公",E45="病",E45="事",E45="x榮18-22"  ),OR(F45=""), $AP45 =""  ),"18收",  IF(  AND(  OR(  E45 ="榮14-18",E45 ="榮10-18",E45 ="榮06-18",E45 ="病14-18"  ),OR(  F45 ="x",F45="補",F45="婚",F45="公",F45="病",F45="事",F45="x"  ), $AP45 =""),"18放早走",  IF(  AND(  OR(  E45 =""),OR(  F45 ="x",F45="補",F45="婚",F45="公",F45="病",F45="事",F45="x榮*",F45="榮",F45="榮-22"  ), $AP45 =""),"18放",  IF(  AND(  OR(  E45="當日退伍"  ),OR(  F45="退伍",F45="退", F45=""  ), $AP45 =""),"當日退伍",  IF(AND(  OR(E45="退",E45="退伍" ), OR(F45="退",F45="退伍" ), $AP45 =""),"退伍","全日勤"  )  )  )  )  )  )  )  )  )  )  ),"")</f>
        <v>18放</v>
      </c>
      <c r="F144" s="65" t="str">
        <f ca="1">IF(   (ROW(AR45)-1)&lt;=暫1!$B$2,           IF(  AND(  OR(  F45="x",F45="補"  ), OR(  G45 ="x",G45="補",G45="x榮18-22",G45="x公18-22",G45="x榮22-08"  ), $AP45 =""),"全日休",  IF(  AND(  OR(  F45="x",F45="病"  ), OR(  G45 ="病"  ), $AP45 =""),"病(事)假",  IF(  AND(  OR(  F45="x",F45="補"  ), OR(  G45 ="補"  ), $AP45 =""),"補休",  IF(  AND(  OR(  F45="x",F45="喪"  ), OR(  G45 ="喪"  ), $AP45 =""),"喪假",  IF(  AND(  OR(  F45="x",F45="婚",F45="產"  ), OR(  G45 ="婚",G45="產"  ), $AP45 =""),"婚(產)假",  IF(  AND(  OR(  F45="x",F45="公"  ), OR(  G45 ="公"  ), $AP45 =""),"公假",  IF(  AND(  OR(  F45="x",F45="補",F45="婚",F45="公",F45="病",F45="事",F45="x榮18-22"  ),OR(G45=""), $AP45 =""  ),"18收",  IF(  AND(  OR(  F45 ="榮14-18",F45 ="榮10-18",F45 ="榮06-18",F45 ="病14-18"  ),OR(  G45 ="x",G45="補",G45="婚",G45="公",G45="病",G45="事",G45="x"  ), $AP45 =""),"18放早走",  IF(  AND(  OR(  F45 =""),OR(  G45 ="x",G45="補",G45="婚",G45="公",G45="病",G45="事",G45="x榮*",G45="榮",G45="榮-22"  ), $AP45 =""),"18放",  IF(  AND(  OR(  F45="當日退伍"  ),OR(  G45="退伍",G45="退", G45=""  ), $AP45 =""),"當日退伍",  IF(AND(  OR(F45="退",F45="退伍" ), OR(G45="退",G45="退伍" ), $AP45 =""),"退伍","全日勤"  )  )  )  )  )  )  )  )  )  )  ),"")</f>
        <v>全日休</v>
      </c>
      <c r="G144" s="65" t="str">
        <f ca="1">IF(   (ROW(AS45)-1)&lt;=暫1!$B$2,           IF(  AND(  OR(  G45="x",G45="補"  ), OR(  H45 ="x",H45="補",H45="x榮18-22",H45="x公18-22",H45="x榮22-08"  ), $AP45 =""),"全日休",  IF(  AND(  OR(  G45="x",G45="病"  ), OR(  H45 ="病"  ), $AP45 =""),"病(事)假",  IF(  AND(  OR(  G45="x",G45="補"  ), OR(  H45 ="補"  ), $AP45 =""),"補休",  IF(  AND(  OR(  G45="x",G45="喪"  ), OR(  H45 ="喪"  ), $AP45 =""),"喪假",  IF(  AND(  OR(  G45="x",G45="婚",G45="產"  ), OR(  H45 ="婚",H45="產"  ), $AP45 =""),"婚(產)假",  IF(  AND(  OR(  G45="x",G45="公"  ), OR(  H45 ="公"  ), $AP45 =""),"公假",  IF(  AND(  OR(  G45="x",G45="補",G45="婚",G45="公",G45="病",G45="事",G45="x榮18-22"  ),OR(H45=""), $AP45 =""  ),"18收",  IF(  AND(  OR(  G45 ="榮14-18",G45 ="榮10-18",G45 ="榮06-18",G45 ="病14-18"  ),OR(  H45 ="x",H45="補",H45="婚",H45="公",H45="病",H45="事",H45="x"  ), $AP45 =""),"18放早走",  IF(  AND(  OR(  G45 =""),OR(  H45 ="x",H45="補",H45="婚",H45="公",H45="病",H45="事",H45="x榮*",H45="榮",H45="榮-22"  ), $AP45 =""),"18放",  IF(  AND(  OR(  G45="當日退伍"  ),OR(  H45="退伍",H45="退", H45=""  ), $AP45 =""),"當日退伍",  IF(AND(  OR(G45="退",G45="退伍" ), OR(H45="退",H45="退伍" ), $AP45 =""),"退伍","全日勤"  )  )  )  )  )  )  )  )  )  )  ),"")</f>
        <v>18收</v>
      </c>
      <c r="H144" s="65" t="str">
        <f ca="1">IF(   (ROW(AT45)-1)&lt;=暫1!$B$2,           IF(  AND(  OR(  H45="x",H45="補"  ), OR(  I45 ="x",I45="補",I45="x榮18-22",I45="x公18-22",I45="x榮22-08"  ), $AP45 =""),"全日休",  IF(  AND(  OR(  H45="x",H45="病"  ), OR(  I45 ="病"  ), $AP45 =""),"病(事)假",  IF(  AND(  OR(  H45="x",H45="補"  ), OR(  I45 ="補"  ), $AP45 =""),"補休",  IF(  AND(  OR(  H45="x",H45="喪"  ), OR(  I45 ="喪"  ), $AP45 =""),"喪假",  IF(  AND(  OR(  H45="x",H45="婚",H45="產"  ), OR(  I45 ="婚",I45="產"  ), $AP45 =""),"婚(產)假",  IF(  AND(  OR(  H45="x",H45="公"  ), OR(  I45 ="公"  ), $AP45 =""),"公假",  IF(  AND(  OR(  H45="x",H45="補",H45="婚",H45="公",H45="病",H45="事",H45="x榮18-22"  ),OR(I45=""), $AP45 =""  ),"18收",  IF(  AND(  OR(  H45 ="榮14-18",H45 ="榮10-18",H45 ="榮06-18",H45 ="病14-18"  ),OR(  I45 ="x",I45="補",I45="婚",I45="公",I45="病",I45="事",I45="x"  ), $AP45 =""),"18放早走",  IF(  AND(  OR(  H45 =""),OR(  I45 ="x",I45="補",I45="婚",I45="公",I45="病",I45="事",I45="x榮*",I45="榮",I45="榮-22"  ), $AP45 =""),"18放",  IF(  AND(  OR(  H45="當日退伍"  ),OR(  I45="退伍",I45="退", I45=""  ), $AP45 =""),"當日退伍",  IF(AND(  OR(H45="退",H45="退伍" ), OR(I45="退",I45="退伍" ), $AP45 =""),"退伍","全日勤"  )  )  )  )  )  )  )  )  )  )  ),"")</f>
        <v>全日勤</v>
      </c>
      <c r="I144" s="65" t="str">
        <f ca="1">IF(   (ROW(AU45)-1)&lt;=暫1!$B$2,           IF(  AND(  OR(  I45="x",I45="補"  ), OR(  J45 ="x",J45="補",J45="x榮18-22",J45="x公18-22",J45="x榮22-08"  ), $AP45 =""),"全日休",  IF(  AND(  OR(  I45="x",I45="病"  ), OR(  J45 ="病"  ), $AP45 =""),"病(事)假",  IF(  AND(  OR(  I45="x",I45="補"  ), OR(  J45 ="補"  ), $AP45 =""),"補休",  IF(  AND(  OR(  I45="x",I45="喪"  ), OR(  J45 ="喪"  ), $AP45 =""),"喪假",  IF(  AND(  OR(  I45="x",I45="婚",I45="產"  ), OR(  J45 ="婚",J45="產"  ), $AP45 =""),"婚(產)假",  IF(  AND(  OR(  I45="x",I45="公"  ), OR(  J45 ="公"  ), $AP45 =""),"公假",  IF(  AND(  OR(  I45="x",I45="補",I45="婚",I45="公",I45="病",I45="事",I45="x榮18-22"  ),OR(J45=""), $AP45 =""  ),"18收",  IF(  AND(  OR(  I45 ="榮14-18",I45 ="榮10-18",I45 ="榮06-18",I45 ="病14-18"  ),OR(  J45 ="x",J45="補",J45="婚",J45="公",J45="病",J45="事",J45="x"  ), $AP45 =""),"18放早走",  IF(  AND(  OR(  I45 =""),OR(  J45 ="x",J45="補",J45="婚",J45="公",J45="病",J45="事",J45="x榮*",J45="榮",J45="榮-22"  ), $AP45 =""),"18放",  IF(  AND(  OR(  I45="當日退伍"  ),OR(  J45="退伍",J45="退", J45=""  ), $AP45 =""),"當日退伍",  IF(AND(  OR(I45="退",I45="退伍" ), OR(J45="退",J45="退伍" ), $AP45 =""),"退伍","全日勤"  )  )  )  )  )  )  )  )  )  )  ),"")</f>
        <v>全日勤</v>
      </c>
      <c r="J144" s="65" t="str">
        <f ca="1">IF(   (ROW(AV45)-1)&lt;=暫1!$B$2,           IF(  AND(  OR(  J45="x",J45="補"  ), OR(  K45 ="x",K45="補",K45="x榮18-22",K45="x公18-22",K45="x榮22-08"  ), $AP45 =""),"全日休",  IF(  AND(  OR(  J45="x",J45="病"  ), OR(  K45 ="病"  ), $AP45 =""),"病(事)假",  IF(  AND(  OR(  J45="x",J45="補"  ), OR(  K45 ="補"  ), $AP45 =""),"補休",  IF(  AND(  OR(  J45="x",J45="喪"  ), OR(  K45 ="喪"  ), $AP45 =""),"喪假",  IF(  AND(  OR(  J45="x",J45="婚",J45="產"  ), OR(  K45 ="婚",K45="產"  ), $AP45 =""),"婚(產)假",  IF(  AND(  OR(  J45="x",J45="公"  ), OR(  K45 ="公"  ), $AP45 =""),"公假",  IF(  AND(  OR(  J45="x",J45="補",J45="婚",J45="公",J45="病",J45="事",J45="x榮18-22"  ),OR(K45=""), $AP45 =""  ),"18收",  IF(  AND(  OR(  J45 ="榮14-18",J45 ="榮10-18",J45 ="榮06-18",J45 ="病14-18"  ),OR(  K45 ="x",K45="補",K45="婚",K45="公",K45="病",K45="事",K45="x"  ), $AP45 =""),"18放早走",  IF(  AND(  OR(  J45 =""),OR(  K45 ="x",K45="補",K45="婚",K45="公",K45="病",K45="事",K45="x榮*",K45="榮",K45="榮-22"  ), $AP45 =""),"18放",  IF(  AND(  OR(  J45="當日退伍"  ),OR(  K45="退伍",K45="退", K45=""  ), $AP45 =""),"當日退伍",  IF(AND(  OR(J45="退",J45="退伍" ), OR(K45="退",K45="退伍" ), $AP45 =""),"退伍","全日勤"  )  )  )  )  )  )  )  )  )  )  ),"")</f>
        <v>全日勤</v>
      </c>
      <c r="K144" s="65" t="str">
        <f ca="1">IF(   (ROW(AW45)-1)&lt;=暫1!$B$2,           IF(  AND(  OR(  K45="x",K45="補"  ), OR(  L45 ="x",L45="補",L45="x榮18-22",L45="x公18-22",L45="x榮22-08"  ), $AP45 =""),"全日休",  IF(  AND(  OR(  K45="x",K45="病"  ), OR(  L45 ="病"  ), $AP45 =""),"病(事)假",  IF(  AND(  OR(  K45="x",K45="補"  ), OR(  L45 ="補"  ), $AP45 =""),"補休",  IF(  AND(  OR(  K45="x",K45="喪"  ), OR(  L45 ="喪"  ), $AP45 =""),"喪假",  IF(  AND(  OR(  K45="x",K45="婚",K45="產"  ), OR(  L45 ="婚",L45="產"  ), $AP45 =""),"婚(產)假",  IF(  AND(  OR(  K45="x",K45="公"  ), OR(  L45 ="公"  ), $AP45 =""),"公假",  IF(  AND(  OR(  K45="x",K45="補",K45="婚",K45="公",K45="病",K45="事",K45="x榮18-22"  ),OR(L45=""), $AP45 =""  ),"18收",  IF(  AND(  OR(  K45 ="榮14-18",K45 ="榮10-18",K45 ="榮06-18",K45 ="病14-18"  ),OR(  L45 ="x",L45="補",L45="婚",L45="公",L45="病",L45="事",L45="x"  ), $AP45 =""),"18放早走",  IF(  AND(  OR(  K45 =""),OR(  L45 ="x",L45="補",L45="婚",L45="公",L45="病",L45="事",L45="x榮*",L45="榮",L45="榮-22"  ), $AP45 =""),"18放",  IF(  AND(  OR(  K45="當日退伍"  ),OR(  L45="退伍",L45="退", L45=""  ), $AP45 =""),"當日退伍",  IF(AND(  OR(K45="退",K45="退伍" ), OR(L45="退",L45="退伍" ), $AP45 =""),"退伍","全日勤"  )  )  )  )  )  )  )  )  )  )  ),"")</f>
        <v>全日勤</v>
      </c>
      <c r="L144" s="65" t="str">
        <f ca="1">IF(   (ROW(AX45)-1)&lt;=暫1!$B$2,           IF(  AND(  OR(  L45="x",L45="補"  ), OR(  M45 ="x",M45="補",M45="x榮18-22",M45="x公18-22",M45="x榮22-08"  ), $AP45 =""),"全日休",  IF(  AND(  OR(  L45="x",L45="病"  ), OR(  M45 ="病"  ), $AP45 =""),"病(事)假",  IF(  AND(  OR(  L45="x",L45="補"  ), OR(  M45 ="補"  ), $AP45 =""),"補休",  IF(  AND(  OR(  L45="x",L45="喪"  ), OR(  M45 ="喪"  ), $AP45 =""),"喪假",  IF(  AND(  OR(  L45="x",L45="婚",L45="產"  ), OR(  M45 ="婚",M45="產"  ), $AP45 =""),"婚(產)假",  IF(  AND(  OR(  L45="x",L45="公"  ), OR(  M45 ="公"  ), $AP45 =""),"公假",  IF(  AND(  OR(  L45="x",L45="補",L45="婚",L45="公",L45="病",L45="事",L45="x榮18-22"  ),OR(M45=""), $AP45 =""  ),"18收",  IF(  AND(  OR(  L45 ="榮14-18",L45 ="榮10-18",L45 ="榮06-18",L45 ="病14-18"  ),OR(  M45 ="x",M45="補",M45="婚",M45="公",M45="病",M45="事",M45="x"  ), $AP45 =""),"18放早走",  IF(  AND(  OR(  L45 =""),OR(  M45 ="x",M45="補",M45="婚",M45="公",M45="病",M45="事",M45="x榮*",M45="榮",M45="榮-22"  ), $AP45 =""),"18放",  IF(  AND(  OR(  L45="當日退伍"  ),OR(  M45="退伍",M45="退", M45=""  ), $AP45 =""),"當日退伍",  IF(AND(  OR(L45="退",L45="退伍" ), OR(M45="退",M45="退伍" ), $AP45 =""),"退伍","全日勤"  )  )  )  )  )  )  )  )  )  )  ),"")</f>
        <v>18放</v>
      </c>
      <c r="M144" s="65" t="str">
        <f ca="1">IF(   (ROW(AY45)-1)&lt;=暫1!$B$2,           IF(  AND(  OR(  M45="x",M45="補"  ), OR(  N45 ="x",N45="補",N45="x榮18-22",N45="x公18-22",N45="x榮22-08"  ), $AP45 =""),"全日休",  IF(  AND(  OR(  M45="x",M45="病"  ), OR(  N45 ="病"  ), $AP45 =""),"病(事)假",  IF(  AND(  OR(  M45="x",M45="補"  ), OR(  N45 ="補"  ), $AP45 =""),"補休",  IF(  AND(  OR(  M45="x",M45="喪"  ), OR(  N45 ="喪"  ), $AP45 =""),"喪假",  IF(  AND(  OR(  M45="x",M45="婚",M45="產"  ), OR(  N45 ="婚",N45="產"  ), $AP45 =""),"婚(產)假",  IF(  AND(  OR(  M45="x",M45="公"  ), OR(  N45 ="公"  ), $AP45 =""),"公假",  IF(  AND(  OR(  M45="x",M45="補",M45="婚",M45="公",M45="病",M45="事",M45="x榮18-22"  ),OR(N45=""), $AP45 =""  ),"18收",  IF(  AND(  OR(  M45 ="榮14-18",M45 ="榮10-18",M45 ="榮06-18",M45 ="病14-18"  ),OR(  N45 ="x",N45="補",N45="婚",N45="公",N45="病",N45="事",N45="x"  ), $AP45 =""),"18放早走",  IF(  AND(  OR(  M45 =""),OR(  N45 ="x",N45="補",N45="婚",N45="公",N45="病",N45="事",N45="x榮*",N45="榮",N45="榮-22"  ), $AP45 =""),"18放",  IF(  AND(  OR(  M45="當日退伍"  ),OR(  N45="退伍",N45="退", N45=""  ), $AP45 =""),"當日退伍",  IF(AND(  OR(M45="退",M45="退伍" ), OR(N45="退",N45="退伍" ), $AP45 =""),"退伍","全日勤"  )  )  )  )  )  )  )  )  )  )  ),"")</f>
        <v>全日休</v>
      </c>
      <c r="N144" s="65" t="str">
        <f ca="1">IF(   (ROW(AZ45)-1)&lt;=暫1!$B$2,           IF(  AND(  OR(  N45="x",N45="補"  ), OR(  O45 ="x",O45="補",O45="x榮18-22",O45="x公18-22",O45="x榮22-08"  ), $AP45 =""),"全日休",  IF(  AND(  OR(  N45="x",N45="病"  ), OR(  O45 ="病"  ), $AP45 =""),"病(事)假",  IF(  AND(  OR(  N45="x",N45="補"  ), OR(  O45 ="補"  ), $AP45 =""),"補休",  IF(  AND(  OR(  N45="x",N45="喪"  ), OR(  O45 ="喪"  ), $AP45 =""),"喪假",  IF(  AND(  OR(  N45="x",N45="婚",N45="產"  ), OR(  O45 ="婚",O45="產"  ), $AP45 =""),"婚(產)假",  IF(  AND(  OR(  N45="x",N45="公"  ), OR(  O45 ="公"  ), $AP45 =""),"公假",  IF(  AND(  OR(  N45="x",N45="補",N45="婚",N45="公",N45="病",N45="事",N45="x榮18-22"  ),OR(O45=""), $AP45 =""  ),"18收",  IF(  AND(  OR(  N45 ="榮14-18",N45 ="榮10-18",N45 ="榮06-18",N45 ="病14-18"  ),OR(  O45 ="x",O45="補",O45="婚",O45="公",O45="病",O45="事",O45="x"  ), $AP45 =""),"18放早走",  IF(  AND(  OR(  N45 =""),OR(  O45 ="x",O45="補",O45="婚",O45="公",O45="病",O45="事",O45="x榮*",O45="榮",O45="榮-22"  ), $AP45 =""),"18放",  IF(  AND(  OR(  N45="當日退伍"  ),OR(  O45="退伍",O45="退", O45=""  ), $AP45 =""),"當日退伍",  IF(AND(  OR(N45="退",N45="退伍" ), OR(O45="退",O45="退伍" ), $AP45 =""),"退伍","全日勤"  )  )  )  )  )  )  )  )  )  )  ),"")</f>
        <v>18收</v>
      </c>
      <c r="O144" s="65" t="str">
        <f ca="1">IF(   (ROW(BA45)-1)&lt;=暫1!$B$2,           IF(  AND(  OR(  O45="x",O45="補"  ), OR(  P45 ="x",P45="補",P45="x榮18-22",P45="x公18-22",P45="x榮22-08"  ), $AP45 =""),"全日休",  IF(  AND(  OR(  O45="x",O45="病"  ), OR(  P45 ="病"  ), $AP45 =""),"病(事)假",  IF(  AND(  OR(  O45="x",O45="補"  ), OR(  P45 ="補"  ), $AP45 =""),"補休",  IF(  AND(  OR(  O45="x",O45="喪"  ), OR(  P45 ="喪"  ), $AP45 =""),"喪假",  IF(  AND(  OR(  O45="x",O45="婚",O45="產"  ), OR(  P45 ="婚",P45="產"  ), $AP45 =""),"婚(產)假",  IF(  AND(  OR(  O45="x",O45="公"  ), OR(  P45 ="公"  ), $AP45 =""),"公假",  IF(  AND(  OR(  O45="x",O45="補",O45="婚",O45="公",O45="病",O45="事",O45="x榮18-22"  ),OR(P45=""), $AP45 =""  ),"18收",  IF(  AND(  OR(  O45 ="榮14-18",O45 ="榮10-18",O45 ="榮06-18",O45 ="病14-18"  ),OR(  P45 ="x",P45="補",P45="婚",P45="公",P45="病",P45="事",P45="x"  ), $AP45 =""),"18放早走",  IF(  AND(  OR(  O45 =""),OR(  P45 ="x",P45="補",P45="婚",P45="公",P45="病",P45="事",P45="x榮*",P45="榮",P45="榮-22"  ), $AP45 =""),"18放",  IF(  AND(  OR(  O45="當日退伍"  ),OR(  P45="退伍",P45="退", P45=""  ), $AP45 =""),"當日退伍",  IF(AND(  OR(O45="退",O45="退伍" ), OR(P45="退",P45="退伍" ), $AP45 =""),"退伍","全日勤"  )  )  )  )  )  )  )  )  )  )  ),"")</f>
        <v>全日勤</v>
      </c>
      <c r="P144" s="65" t="str">
        <f ca="1">IF(   (ROW(BB45)-1)&lt;=暫1!$B$2,           IF(  AND(  OR(  P45="x",P45="補"  ), OR(  Q45 ="x",Q45="補",Q45="x榮18-22",Q45="x公18-22",Q45="x榮22-08"  ), $AP45 =""),"全日休",  IF(  AND(  OR(  P45="x",P45="病"  ), OR(  Q45 ="病"  ), $AP45 =""),"病(事)假",  IF(  AND(  OR(  P45="x",P45="補"  ), OR(  Q45 ="補"  ), $AP45 =""),"補休",  IF(  AND(  OR(  P45="x",P45="喪"  ), OR(  Q45 ="喪"  ), $AP45 =""),"喪假",  IF(  AND(  OR(  P45="x",P45="婚",P45="產"  ), OR(  Q45 ="婚",Q45="產"  ), $AP45 =""),"婚(產)假",  IF(  AND(  OR(  P45="x",P45="公"  ), OR(  Q45 ="公"  ), $AP45 =""),"公假",  IF(  AND(  OR(  P45="x",P45="補",P45="婚",P45="公",P45="病",P45="事",P45="x榮18-22"  ),OR(Q45=""), $AP45 =""  ),"18收",  IF(  AND(  OR(  P45 ="榮14-18",P45 ="榮10-18",P45 ="榮06-18",P45 ="病14-18"  ),OR(  Q45 ="x",Q45="補",Q45="婚",Q45="公",Q45="病",Q45="事",Q45="x"  ), $AP45 =""),"18放早走",  IF(  AND(  OR(  P45 =""),OR(  Q45 ="x",Q45="補",Q45="婚",Q45="公",Q45="病",Q45="事",Q45="x榮*",Q45="榮",Q45="榮-22"  ), $AP45 =""),"18放",  IF(  AND(  OR(  P45="當日退伍"  ),OR(  Q45="退伍",Q45="退", Q45=""  ), $AP45 =""),"當日退伍",  IF(AND(  OR(P45="退",P45="退伍" ), OR(Q45="退",Q45="退伍" ), $AP45 =""),"退伍","全日勤"  )  )  )  )  )  )  )  )  )  )  ),"")</f>
        <v>全日勤</v>
      </c>
      <c r="Q144" s="65" t="str">
        <f ca="1">IF(   (ROW(BC45)-1)&lt;=暫1!$B$2,           IF(  AND(  OR(  Q45="x",Q45="補"  ), OR(  R45 ="x",R45="補",R45="x榮18-22",R45="x公18-22",R45="x榮22-08"  ), $AP45 =""),"全日休",  IF(  AND(  OR(  Q45="x",Q45="病"  ), OR(  R45 ="病"  ), $AP45 =""),"病(事)假",  IF(  AND(  OR(  Q45="x",Q45="補"  ), OR(  R45 ="補"  ), $AP45 =""),"補休",  IF(  AND(  OR(  Q45="x",Q45="喪"  ), OR(  R45 ="喪"  ), $AP45 =""),"喪假",  IF(  AND(  OR(  Q45="x",Q45="婚",Q45="產"  ), OR(  R45 ="婚",R45="產"  ), $AP45 =""),"婚(產)假",  IF(  AND(  OR(  Q45="x",Q45="公"  ), OR(  R45 ="公"  ), $AP45 =""),"公假",  IF(  AND(  OR(  Q45="x",Q45="補",Q45="婚",Q45="公",Q45="病",Q45="事",Q45="x榮18-22"  ),OR(R45=""), $AP45 =""  ),"18收",  IF(  AND(  OR(  Q45 ="榮14-18",Q45 ="榮10-18",Q45 ="榮06-18",Q45 ="病14-18"  ),OR(  R45 ="x",R45="補",R45="婚",R45="公",R45="病",R45="事",R45="x"  ), $AP45 =""),"18放早走",  IF(  AND(  OR(  Q45 =""),OR(  R45 ="x",R45="補",R45="婚",R45="公",R45="病",R45="事",R45="x榮*",R45="榮",R45="榮-22"  ), $AP45 =""),"18放",  IF(  AND(  OR(  Q45="當日退伍"  ),OR(  R45="退伍",R45="退", R45=""  ), $AP45 =""),"當日退伍",  IF(AND(  OR(Q45="退",Q45="退伍" ), OR(R45="退",R45="退伍" ), $AP45 =""),"退伍","全日勤"  )  )  )  )  )  )  )  )  )  )  ),"")</f>
        <v>全日勤</v>
      </c>
      <c r="R144" s="65" t="str">
        <f ca="1">IF(   (ROW(BD45)-1)&lt;=暫1!$B$2,           IF(  AND(  OR(  R45="x",R45="補"  ), OR(  S45 ="x",S45="補",S45="x榮18-22",S45="x公18-22",S45="x榮22-08"  ), $AP45 =""),"全日休",  IF(  AND(  OR(  R45="x",R45="病"  ), OR(  S45 ="病"  ), $AP45 =""),"病(事)假",  IF(  AND(  OR(  R45="x",R45="補"  ), OR(  S45 ="補"  ), $AP45 =""),"補休",  IF(  AND(  OR(  R45="x",R45="喪"  ), OR(  S45 ="喪"  ), $AP45 =""),"喪假",  IF(  AND(  OR(  R45="x",R45="婚",R45="產"  ), OR(  S45 ="婚",S45="產"  ), $AP45 =""),"婚(產)假",  IF(  AND(  OR(  R45="x",R45="公"  ), OR(  S45 ="公"  ), $AP45 =""),"公假",  IF(  AND(  OR(  R45="x",R45="補",R45="婚",R45="公",R45="病",R45="事",R45="x榮18-22"  ),OR(S45=""), $AP45 =""  ),"18收",  IF(  AND(  OR(  R45 ="榮14-18",R45 ="榮10-18",R45 ="榮06-18",R45 ="病14-18"  ),OR(  S45 ="x",S45="補",S45="婚",S45="公",S45="病",S45="事",S45="x"  ), $AP45 =""),"18放早走",  IF(  AND(  OR(  R45 =""),OR(  S45 ="x",S45="補",S45="婚",S45="公",S45="病",S45="事",S45="x榮*",S45="榮",S45="榮-22"  ), $AP45 =""),"18放",  IF(  AND(  OR(  R45="當日退伍"  ),OR(  S45="退伍",S45="退", S45=""  ), $AP45 =""),"當日退伍",  IF(AND(  OR(R45="退",R45="退伍" ), OR(S45="退",S45="退伍" ), $AP45 =""),"退伍","全日勤"  )  )  )  )  )  )  )  )  )  )  ),"")</f>
        <v>全日勤</v>
      </c>
      <c r="S144" s="65" t="str">
        <f ca="1">IF(   (ROW(BE45)-1)&lt;=暫1!$B$2,           IF(  AND(  OR(  S45="x",S45="補"  ), OR(  T45 ="x",T45="補",T45="x榮18-22",T45="x公18-22",T45="x榮22-08"  ), $AP45 =""),"全日休",  IF(  AND(  OR(  S45="x",S45="病"  ), OR(  T45 ="病"  ), $AP45 =""),"病(事)假",  IF(  AND(  OR(  S45="x",S45="補"  ), OR(  T45 ="補"  ), $AP45 =""),"補休",  IF(  AND(  OR(  S45="x",S45="喪"  ), OR(  T45 ="喪"  ), $AP45 =""),"喪假",  IF(  AND(  OR(  S45="x",S45="婚",S45="產"  ), OR(  T45 ="婚",T45="產"  ), $AP45 =""),"婚(產)假",  IF(  AND(  OR(  S45="x",S45="公"  ), OR(  T45 ="公"  ), $AP45 =""),"公假",  IF(  AND(  OR(  S45="x",S45="補",S45="婚",S45="公",S45="病",S45="事",S45="x榮18-22"  ),OR(T45=""), $AP45 =""  ),"18收",  IF(  AND(  OR(  S45 ="榮14-18",S45 ="榮10-18",S45 ="榮06-18",S45 ="病14-18"  ),OR(  T45 ="x",T45="補",T45="婚",T45="公",T45="病",T45="事",T45="x"  ), $AP45 =""),"18放早走",  IF(  AND(  OR(  S45 =""),OR(  T45 ="x",T45="補",T45="婚",T45="公",T45="病",T45="事",T45="x榮*",T45="榮",T45="榮-22"  ), $AP45 =""),"18放",  IF(  AND(  OR(  S45="當日退伍"  ),OR(  T45="退伍",T45="退", T45=""  ), $AP45 =""),"當日退伍",  IF(AND(  OR(S45="退",S45="退伍" ), OR(T45="退",T45="退伍" ), $AP45 =""),"退伍","全日勤"  )  )  )  )  )  )  )  )  )  )  ),"")</f>
        <v>18放</v>
      </c>
      <c r="T144" s="65" t="str">
        <f ca="1">IF(   (ROW(BF45)-1)&lt;=暫1!$B$2,           IF(  AND(  OR(  T45="x",T45="補"  ), OR(  U45 ="x",U45="補",U45="x榮18-22",U45="x公18-22",U45="x榮22-08"  ), $AP45 =""),"全日休",  IF(  AND(  OR(  T45="x",T45="病"  ), OR(  U45 ="病"  ), $AP45 =""),"病(事)假",  IF(  AND(  OR(  T45="x",T45="補"  ), OR(  U45 ="補"  ), $AP45 =""),"補休",  IF(  AND(  OR(  T45="x",T45="喪"  ), OR(  U45 ="喪"  ), $AP45 =""),"喪假",  IF(  AND(  OR(  T45="x",T45="婚",T45="產"  ), OR(  U45 ="婚",U45="產"  ), $AP45 =""),"婚(產)假",  IF(  AND(  OR(  T45="x",T45="公"  ), OR(  U45 ="公"  ), $AP45 =""),"公假",  IF(  AND(  OR(  T45="x",T45="補",T45="婚",T45="公",T45="病",T45="事",T45="x榮18-22"  ),OR(U45=""), $AP45 =""  ),"18收",  IF(  AND(  OR(  T45 ="榮14-18",T45 ="榮10-18",T45 ="榮06-18",T45 ="病14-18"  ),OR(  U45 ="x",U45="補",U45="婚",U45="公",U45="病",U45="事",U45="x"  ), $AP45 =""),"18放早走",  IF(  AND(  OR(  T45 =""),OR(  U45 ="x",U45="補",U45="婚",U45="公",U45="病",U45="事",U45="x榮*",U45="榮",U45="榮-22"  ), $AP45 =""),"18放",  IF(  AND(  OR(  T45="當日退伍"  ),OR(  U45="退伍",U45="退", U45=""  ), $AP45 =""),"當日退伍",  IF(AND(  OR(T45="退",T45="退伍" ), OR(U45="退",U45="退伍" ), $AP45 =""),"退伍","全日勤"  )  )  )  )  )  )  )  )  )  )  ),"")</f>
        <v>全日休</v>
      </c>
      <c r="U144" s="65" t="str">
        <f ca="1">IF(   (ROW(BG45)-1)&lt;=暫1!$B$2,           IF(  AND(  OR(  U45="x",U45="補"  ), OR(  V45 ="x",V45="補",V45="x榮18-22",V45="x公18-22",V45="x榮22-08"  ), $AP45 =""),"全日休",  IF(  AND(  OR(  U45="x",U45="病"  ), OR(  V45 ="病"  ), $AP45 =""),"病(事)假",  IF(  AND(  OR(  U45="x",U45="補"  ), OR(  V45 ="補"  ), $AP45 =""),"補休",  IF(  AND(  OR(  U45="x",U45="喪"  ), OR(  V45 ="喪"  ), $AP45 =""),"喪假",  IF(  AND(  OR(  U45="x",U45="婚",U45="產"  ), OR(  V45 ="婚",V45="產"  ), $AP45 =""),"婚(產)假",  IF(  AND(  OR(  U45="x",U45="公"  ), OR(  V45 ="公"  ), $AP45 =""),"公假",  IF(  AND(  OR(  U45="x",U45="補",U45="婚",U45="公",U45="病",U45="事",U45="x榮18-22"  ),OR(V45=""), $AP45 =""  ),"18收",  IF(  AND(  OR(  U45 ="榮14-18",U45 ="榮10-18",U45 ="榮06-18",U45 ="病14-18"  ),OR(  V45 ="x",V45="補",V45="婚",V45="公",V45="病",V45="事",V45="x"  ), $AP45 =""),"18放早走",  IF(  AND(  OR(  U45 =""),OR(  V45 ="x",V45="補",V45="婚",V45="公",V45="病",V45="事",V45="x榮*",V45="榮",V45="榮-22"  ), $AP45 =""),"18放",  IF(  AND(  OR(  U45="當日退伍"  ),OR(  V45="退伍",V45="退", V45=""  ), $AP45 =""),"當日退伍",  IF(AND(  OR(U45="退",U45="退伍" ), OR(V45="退",V45="退伍" ), $AP45 =""),"退伍","全日勤"  )  )  )  )  )  )  )  )  )  )  ),"")</f>
        <v>18收</v>
      </c>
      <c r="V144" s="65" t="str">
        <f ca="1">IF(   (ROW(BH45)-1)&lt;=暫1!$B$2,           IF(  AND(  OR(  V45="x",V45="補"  ), OR(  W45 ="x",W45="補",W45="x榮18-22",W45="x公18-22",W45="x榮22-08"  ), $AP45 =""),"全日休",  IF(  AND(  OR(  V45="x",V45="病"  ), OR(  W45 ="病"  ), $AP45 =""),"病(事)假",  IF(  AND(  OR(  V45="x",V45="補"  ), OR(  W45 ="補"  ), $AP45 =""),"補休",  IF(  AND(  OR(  V45="x",V45="喪"  ), OR(  W45 ="喪"  ), $AP45 =""),"喪假",  IF(  AND(  OR(  V45="x",V45="婚",V45="產"  ), OR(  W45 ="婚",W45="產"  ), $AP45 =""),"婚(產)假",  IF(  AND(  OR(  V45="x",V45="公"  ), OR(  W45 ="公"  ), $AP45 =""),"公假",  IF(  AND(  OR(  V45="x",V45="補",V45="婚",V45="公",V45="病",V45="事",V45="x榮18-22"  ),OR(W45=""), $AP45 =""  ),"18收",  IF(  AND(  OR(  V45 ="榮14-18",V45 ="榮10-18",V45 ="榮06-18",V45 ="病14-18"  ),OR(  W45 ="x",W45="補",W45="婚",W45="公",W45="病",W45="事",W45="x"  ), $AP45 =""),"18放早走",  IF(  AND(  OR(  V45 =""),OR(  W45 ="x",W45="補",W45="婚",W45="公",W45="病",W45="事",W45="x榮*",W45="榮",W45="榮-22"  ), $AP45 =""),"18放",  IF(  AND(  OR(  V45="當日退伍"  ),OR(  W45="退伍",W45="退", W45=""  ), $AP45 =""),"當日退伍",  IF(AND(  OR(V45="退",V45="退伍" ), OR(W45="退",W45="退伍" ), $AP45 =""),"退伍","全日勤"  )  )  )  )  )  )  )  )  )  )  ),"")</f>
        <v>全日勤</v>
      </c>
      <c r="W144" s="65" t="str">
        <f ca="1">IF(   (ROW(BI45)-1)&lt;=暫1!$B$2,           IF(  AND(  OR(  W45="x",W45="補"  ), OR(  X45 ="x",X45="補",X45="x榮18-22",X45="x公18-22",X45="x榮22-08"  ), $AP45 =""),"全日休",  IF(  AND(  OR(  W45="x",W45="病"  ), OR(  X45 ="病"  ), $AP45 =""),"病(事)假",  IF(  AND(  OR(  W45="x",W45="補"  ), OR(  X45 ="補"  ), $AP45 =""),"補休",  IF(  AND(  OR(  W45="x",W45="喪"  ), OR(  X45 ="喪"  ), $AP45 =""),"喪假",  IF(  AND(  OR(  W45="x",W45="婚",W45="產"  ), OR(  X45 ="婚",X45="產"  ), $AP45 =""),"婚(產)假",  IF(  AND(  OR(  W45="x",W45="公"  ), OR(  X45 ="公"  ), $AP45 =""),"公假",  IF(  AND(  OR(  W45="x",W45="補",W45="婚",W45="公",W45="病",W45="事",W45="x榮18-22"  ),OR(X45=""), $AP45 =""  ),"18收",  IF(  AND(  OR(  W45 ="榮14-18",W45 ="榮10-18",W45 ="榮06-18",W45 ="病14-18"  ),OR(  X45 ="x",X45="補",X45="婚",X45="公",X45="病",X45="事",X45="x"  ), $AP45 =""),"18放早走",  IF(  AND(  OR(  W45 =""),OR(  X45 ="x",X45="補",X45="婚",X45="公",X45="病",X45="事",X45="x榮*",X45="榮",X45="榮-22"  ), $AP45 =""),"18放",  IF(  AND(  OR(  W45="當日退伍"  ),OR(  X45="退伍",X45="退", X45=""  ), $AP45 =""),"當日退伍",  IF(AND(  OR(W45="退",W45="退伍" ), OR(X45="退",X45="退伍" ), $AP45 =""),"退伍","全日勤"  )  )  )  )  )  )  )  )  )  )  ),"")</f>
        <v>全日勤</v>
      </c>
      <c r="X144" s="65" t="str">
        <f ca="1">IF(   (ROW(BJ45)-1)&lt;=暫1!$B$2,           IF(  AND(  OR(  X45="x",X45="補"  ), OR(  Y45 ="x",Y45="補",Y45="x榮18-22",Y45="x公18-22",Y45="x榮22-08"  ), $AP45 =""),"全日休",  IF(  AND(  OR(  X45="x",X45="病"  ), OR(  Y45 ="病"  ), $AP45 =""),"病(事)假",  IF(  AND(  OR(  X45="x",X45="補"  ), OR(  Y45 ="補"  ), $AP45 =""),"補休",  IF(  AND(  OR(  X45="x",X45="喪"  ), OR(  Y45 ="喪"  ), $AP45 =""),"喪假",  IF(  AND(  OR(  X45="x",X45="婚",X45="產"  ), OR(  Y45 ="婚",Y45="產"  ), $AP45 =""),"婚(產)假",  IF(  AND(  OR(  X45="x",X45="公"  ), OR(  Y45 ="公"  ), $AP45 =""),"公假",  IF(  AND(  OR(  X45="x",X45="補",X45="婚",X45="公",X45="病",X45="事",X45="x榮18-22"  ),OR(Y45=""), $AP45 =""  ),"18收",  IF(  AND(  OR(  X45 ="榮14-18",X45 ="榮10-18",X45 ="榮06-18",X45 ="病14-18"  ),OR(  Y45 ="x",Y45="補",Y45="婚",Y45="公",Y45="病",Y45="事",Y45="x"  ), $AP45 =""),"18放早走",  IF(  AND(  OR(  X45 =""),OR(  Y45 ="x",Y45="補",Y45="婚",Y45="公",Y45="病",Y45="事",Y45="x榮*",Y45="榮",Y45="榮-22"  ), $AP45 =""),"18放",  IF(  AND(  OR(  X45="當日退伍"  ),OR(  Y45="退伍",Y45="退", Y45=""  ), $AP45 =""),"當日退伍",  IF(AND(  OR(X45="退",X45="退伍" ), OR(Y45="退",Y45="退伍" ), $AP45 =""),"退伍","全日勤"  )  )  )  )  )  )  )  )  )  )  ),"")</f>
        <v>全日勤</v>
      </c>
      <c r="Y144" s="65" t="str">
        <f ca="1">IF(   (ROW(BK45)-1)&lt;=暫1!$B$2,           IF(  AND(  OR(  Y45="x",Y45="補"  ), OR(  Z45 ="x",Z45="補",Z45="x榮18-22",Z45="x公18-22",Z45="x榮22-08"  ), $AP45 =""),"全日休",  IF(  AND(  OR(  Y45="x",Y45="病"  ), OR(  Z45 ="病"  ), $AP45 =""),"病(事)假",  IF(  AND(  OR(  Y45="x",Y45="補"  ), OR(  Z45 ="補"  ), $AP45 =""),"補休",  IF(  AND(  OR(  Y45="x",Y45="喪"  ), OR(  Z45 ="喪"  ), $AP45 =""),"喪假",  IF(  AND(  OR(  Y45="x",Y45="婚",Y45="產"  ), OR(  Z45 ="婚",Z45="產"  ), $AP45 =""),"婚(產)假",  IF(  AND(  OR(  Y45="x",Y45="公"  ), OR(  Z45 ="公"  ), $AP45 =""),"公假",  IF(  AND(  OR(  Y45="x",Y45="補",Y45="婚",Y45="公",Y45="病",Y45="事",Y45="x榮18-22"  ),OR(Z45=""), $AP45 =""  ),"18收",  IF(  AND(  OR(  Y45 ="榮14-18",Y45 ="榮10-18",Y45 ="榮06-18",Y45 ="病14-18"  ),OR(  Z45 ="x",Z45="補",Z45="婚",Z45="公",Z45="病",Z45="事",Z45="x"  ), $AP45 =""),"18放早走",  IF(  AND(  OR(  Y45 =""),OR(  Z45 ="x",Z45="補",Z45="婚",Z45="公",Z45="病",Z45="事",Z45="x榮*",Z45="榮",Z45="榮-22"  ), $AP45 =""),"18放",  IF(  AND(  OR(  Y45="當日退伍"  ),OR(  Z45="退伍",Z45="退", Z45=""  ), $AP45 =""),"當日退伍",  IF(AND(  OR(Y45="退",Y45="退伍" ), OR(Z45="退",Z45="退伍" ), $AP45 =""),"退伍","全日勤"  )  )  )  )  )  )  )  )  )  )  ),"")</f>
        <v>全日勤</v>
      </c>
      <c r="Z144" s="65" t="str">
        <f ca="1">IF(   (ROW(BL45)-1)&lt;=暫1!$B$2,           IF(  AND(  OR(  Z45="x",Z45="補"  ), OR(  AA45 ="x",AA45="補",AA45="x榮18-22",AA45="x公18-22",AA45="x榮22-08"  ), $AP45 =""),"全日休",  IF(  AND(  OR(  Z45="x",Z45="病"  ), OR(  AA45 ="病"  ), $AP45 =""),"病(事)假",  IF(  AND(  OR(  Z45="x",Z45="補"  ), OR(  AA45 ="補"  ), $AP45 =""),"補休",  IF(  AND(  OR(  Z45="x",Z45="喪"  ), OR(  AA45 ="喪"  ), $AP45 =""),"喪假",  IF(  AND(  OR(  Z45="x",Z45="婚",Z45="產"  ), OR(  AA45 ="婚",AA45="產"  ), $AP45 =""),"婚(產)假",  IF(  AND(  OR(  Z45="x",Z45="公"  ), OR(  AA45 ="公"  ), $AP45 =""),"公假",  IF(  AND(  OR(  Z45="x",Z45="補",Z45="婚",Z45="公",Z45="病",Z45="事",Z45="x榮18-22"  ),OR(AA45=""), $AP45 =""  ),"18收",  IF(  AND(  OR(  Z45 ="榮14-18",Z45 ="榮10-18",Z45 ="榮06-18",Z45 ="病14-18"  ),OR(  AA45 ="x",AA45="補",AA45="婚",AA45="公",AA45="病",AA45="事",AA45="x"  ), $AP45 =""),"18放早走",  IF(  AND(  OR(  Z45 =""),OR(  AA45 ="x",AA45="補",AA45="婚",AA45="公",AA45="病",AA45="事",AA45="x榮*",AA45="榮",AA45="榮-22"  ), $AP45 =""),"18放",  IF(  AND(  OR(  Z45="當日退伍"  ),OR(  AA45="退伍",AA45="退", AA45=""  ), $AP45 =""),"當日退伍",  IF(AND(  OR(Z45="退",Z45="退伍" ), OR(AA45="退",AA45="退伍" ), $AP45 =""),"退伍","全日勤"  )  )  )  )  )  )  )  )  )  )  ),"")</f>
        <v>全日勤</v>
      </c>
      <c r="AA144" s="65" t="str">
        <f ca="1">IF(   (ROW(BM45)-1)&lt;=暫1!$B$2,           IF(  AND(  OR(  AA45="x",AA45="補"  ), OR(  AB45 ="x",AB45="補",AB45="x榮18-22",AB45="x公18-22",AB45="x榮22-08"  ), $AP45 =""),"全日休",  IF(  AND(  OR(  AA45="x",AA45="病"  ), OR(  AB45 ="病"  ), $AP45 =""),"病(事)假",  IF(  AND(  OR(  AA45="x",AA45="補"  ), OR(  AB45 ="補"  ), $AP45 =""),"補休",  IF(  AND(  OR(  AA45="x",AA45="喪"  ), OR(  AB45 ="喪"  ), $AP45 =""),"喪假",  IF(  AND(  OR(  AA45="x",AA45="婚",AA45="產"  ), OR(  AB45 ="婚",AB45="產"  ), $AP45 =""),"婚(產)假",  IF(  AND(  OR(  AA45="x",AA45="公"  ), OR(  AB45 ="公"  ), $AP45 =""),"公假",  IF(  AND(  OR(  AA45="x",AA45="補",AA45="婚",AA45="公",AA45="病",AA45="事",AA45="x榮18-22"  ),OR(AB45=""), $AP45 =""  ),"18收",  IF(  AND(  OR(  AA45 ="榮14-18",AA45 ="榮10-18",AA45 ="榮06-18",AA45 ="病14-18"  ),OR(  AB45 ="x",AB45="補",AB45="婚",AB45="公",AB45="病",AB45="事",AB45="x"  ), $AP45 =""),"18放早走",  IF(  AND(  OR(  AA45 =""),OR(  AB45 ="x",AB45="補",AB45="婚",AB45="公",AB45="病",AB45="事",AB45="x榮*",AB45="榮",AB45="榮-22"  ), $AP45 =""),"18放",  IF(  AND(  OR(  AA45="當日退伍"  ),OR(  AB45="退伍",AB45="退", AB45=""  ), $AP45 =""),"當日退伍",  IF(AND(  OR(AA45="退",AA45="退伍" ), OR(AB45="退",AB45="退伍" ), $AP45 =""),"退伍","全日勤"  )  )  )  )  )  )  )  )  )  )  ),"")</f>
        <v>全日休</v>
      </c>
      <c r="AB144" s="65" t="str">
        <f ca="1">IF(   (ROW(BN45)-1)&lt;=暫1!$B$2,           IF(  AND(  OR(  AB45="x",AB45="補"  ), OR(  AC45 ="x",AC45="補",AC45="x榮18-22",AC45="x公18-22",AC45="x榮22-08"  ), $AP45 =""),"全日休",  IF(  AND(  OR(  AB45="x",AB45="病"  ), OR(  AC45 ="病"  ), $AP45 =""),"病(事)假",  IF(  AND(  OR(  AB45="x",AB45="補"  ), OR(  AC45 ="補"  ), $AP45 =""),"補休",  IF(  AND(  OR(  AB45="x",AB45="喪"  ), OR(  AC45 ="喪"  ), $AP45 =""),"喪假",  IF(  AND(  OR(  AB45="x",AB45="婚",AB45="產"  ), OR(  AC45 ="婚",AC45="產"  ), $AP45 =""),"婚(產)假",  IF(  AND(  OR(  AB45="x",AB45="公"  ), OR(  AC45 ="公"  ), $AP45 =""),"公假",  IF(  AND(  OR(  AB45="x",AB45="補",AB45="婚",AB45="公",AB45="病",AB45="事",AB45="x榮18-22"  ),OR(AC45=""), $AP45 =""  ),"18收",  IF(  AND(  OR(  AB45 ="榮14-18",AB45 ="榮10-18",AB45 ="榮06-18",AB45 ="病14-18"  ),OR(  AC45 ="x",AC45="補",AC45="婚",AC45="公",AC45="病",AC45="事",AC45="x"  ), $AP45 =""),"18放早走",  IF(  AND(  OR(  AB45 =""),OR(  AC45 ="x",AC45="補",AC45="婚",AC45="公",AC45="病",AC45="事",AC45="x榮*",AC45="榮",AC45="榮-22"  ), $AP45 =""),"18放",  IF(  AND(  OR(  AB45="當日退伍"  ),OR(  AC45="退伍",AC45="退", AC45=""  ), $AP45 =""),"當日退伍",  IF(AND(  OR(AB45="退",AB45="退伍" ), OR(AC45="退",AC45="退伍" ), $AP45 =""),"退伍","全日勤"  )  )  )  )  )  )  )  )  )  )  ),"")</f>
        <v>18收</v>
      </c>
      <c r="AC144" s="65" t="str">
        <f ca="1">IF(   (ROW(BO45)-1)&lt;=暫1!$B$2,           IF(  AND(  OR(  AC45="x",AC45="補"  ), OR(  AD45 ="x",AD45="補",AD45="x榮18-22",AD45="x公18-22",AD45="x榮22-08"  ), $AP45 =""),"全日休",  IF(  AND(  OR(  AC45="x",AC45="病"  ), OR(  AD45 ="病"  ), $AP45 =""),"病(事)假",  IF(  AND(  OR(  AC45="x",AC45="補"  ), OR(  AD45 ="補"  ), $AP45 =""),"補休",  IF(  AND(  OR(  AC45="x",AC45="喪"  ), OR(  AD45 ="喪"  ), $AP45 =""),"喪假",  IF(  AND(  OR(  AC45="x",AC45="婚",AC45="產"  ), OR(  AD45 ="婚",AD45="產"  ), $AP45 =""),"婚(產)假",  IF(  AND(  OR(  AC45="x",AC45="公"  ), OR(  AD45 ="公"  ), $AP45 =""),"公假",  IF(  AND(  OR(  AC45="x",AC45="補",AC45="婚",AC45="公",AC45="病",AC45="事",AC45="x榮18-22"  ),OR(AD45=""), $AP45 =""  ),"18收",  IF(  AND(  OR(  AC45 ="榮14-18",AC45 ="榮10-18",AC45 ="榮06-18",AC45 ="病14-18"  ),OR(  AD45 ="x",AD45="補",AD45="婚",AD45="公",AD45="病",AD45="事",AD45="x"  ), $AP45 =""),"18放早走",  IF(  AND(  OR(  AC45 =""),OR(  AD45 ="x",AD45="補",AD45="婚",AD45="公",AD45="病",AD45="事",AD45="x榮*",AD45="榮",AD45="榮-22"  ), $AP45 =""),"18放",  IF(  AND(  OR(  AC45="當日退伍"  ),OR(  AD45="退伍",AD45="退", AD45=""  ), $AP45 =""),"當日退伍",  IF(AND(  OR(AC45="退",AC45="退伍" ), OR(AD45="退",AD45="退伍" ), $AP45 =""),"退伍","全日勤"  )  )  )  )  )  )  )  )  )  )  ),"")</f>
        <v>全日勤</v>
      </c>
      <c r="AD144" s="65" t="str">
        <f ca="1">IF(   (ROW(BP45)-1)&lt;=暫1!$B$2,           IF(  AND(  OR(  AD45="x",AD45="補"  ), OR(  AE45 ="x",AE45="補",AE45="x榮18-22",AE45="x公18-22",AE45="x榮22-08"  ), $AP45 =""),"全日休",  IF(  AND(  OR(  AD45="x",AD45="病"  ), OR(  AE45 ="病"  ), $AP45 =""),"病(事)假",  IF(  AND(  OR(  AD45="x",AD45="補"  ), OR(  AE45 ="補"  ), $AP45 =""),"補休",  IF(  AND(  OR(  AD45="x",AD45="喪"  ), OR(  AE45 ="喪"  ), $AP45 =""),"喪假",  IF(  AND(  OR(  AD45="x",AD45="婚",AD45="產"  ), OR(  AE45 ="婚",AE45="產"  ), $AP45 =""),"婚(產)假",  IF(  AND(  OR(  AD45="x",AD45="公"  ), OR(  AE45 ="公"  ), $AP45 =""),"公假",  IF(  AND(  OR(  AD45="x",AD45="補",AD45="婚",AD45="公",AD45="病",AD45="事",AD45="x榮18-22"  ),OR(AE45=""), $AP45 =""  ),"18收",  IF(  AND(  OR(  AD45 ="榮14-18",AD45 ="榮10-18",AD45 ="榮06-18",AD45 ="病14-18"  ),OR(  AE45 ="x",AE45="補",AE45="婚",AE45="公",AE45="病",AE45="事",AE45="x"  ), $AP45 =""),"18放早走",  IF(  AND(  OR(  AD45 =""),OR(  AE45 ="x",AE45="補",AE45="婚",AE45="公",AE45="病",AE45="事",AE45="x榮*",AE45="榮",AE45="榮-22"  ), $AP45 =""),"18放",  IF(  AND(  OR(  AD45="當日退伍"  ),OR(  AE45="退伍",AE45="退", AE45=""  ), $AP45 =""),"當日退伍",  IF(AND(  OR(AD45="退",AD45="退伍" ), OR(AE45="退",AE45="退伍" ), $AP45 =""),"退伍","全日勤"  )  )  )  )  )  )  )  )  )  )  ),"")</f>
        <v>全日勤</v>
      </c>
      <c r="AE144" s="65" t="str">
        <f ca="1">IF(   (ROW(BQ45)-1)&lt;=暫1!$B$2,           IF(  AND(  OR(  AE45="x",AE45="補"  ), OR(  AF45 ="x",AF45="補",AF45="x榮18-22",AF45="x公18-22",AF45="x榮22-08"  ), $AP45 =""),"全日休",  IF(  AND(  OR(  AE45="x",AE45="病"  ), OR(  AF45 ="病"  ), $AP45 =""),"病(事)假",  IF(  AND(  OR(  AE45="x",AE45="補"  ), OR(  AF45 ="補"  ), $AP45 =""),"補休",  IF(  AND(  OR(  AE45="x",AE45="喪"  ), OR(  AF45 ="喪"  ), $AP45 =""),"喪假",  IF(  AND(  OR(  AE45="x",AE45="婚",AE45="產"  ), OR(  AF45 ="婚",AF45="產"  ), $AP45 =""),"婚(產)假",  IF(  AND(  OR(  AE45="x",AE45="公"  ), OR(  AF45 ="公"  ), $AP45 =""),"公假",  IF(  AND(  OR(  AE45="x",AE45="補",AE45="婚",AE45="公",AE45="病",AE45="事",AE45="x榮18-22"  ),OR(AF45=""), $AP45 =""  ),"18收",  IF(  AND(  OR(  AE45 ="榮14-18",AE45 ="榮10-18",AE45 ="榮06-18",AE45 ="病14-18"  ),OR(  AF45 ="x",AF45="補",AF45="婚",AF45="公",AF45="病",AF45="事",AF45="x"  ), $AP45 =""),"18放早走",  IF(  AND(  OR(  AE45 =""),OR(  AF45 ="x",AF45="補",AF45="婚",AF45="公",AF45="病",AF45="事",AF45="x榮*",AF45="榮",AF45="榮-22"  ), $AP45 =""),"18放",  IF(  AND(  OR(  AE45="當日退伍"  ),OR(  AF45="退伍",AF45="退", AF45=""  ), $AP45 =""),"當日退伍",  IF(AND(  OR(AE45="退",AE45="退伍" ), OR(AF45="退",AF45="退伍" ), $AP45 =""),"退伍","全日勤"  )  )  )  )  )  )  )  )  )  )  ),"")</f>
        <v>18放</v>
      </c>
      <c r="AF144" s="65" t="str">
        <f ca="1">IF(   (ROW(BR45)-1)&lt;=暫1!$B$2,           IF(  AND(  OR(  AF45="x",AF45="補"  ), OR(  AG45 ="x",AG45="補",AG45="x榮18-22",AG45="x公18-22",AG45="x榮22-08"  ), $AP45 =""),"全日休",  IF(  AND(  OR(  AF45="x",AF45="病"  ), OR(  AG45 ="病"  ), $AP45 =""),"病(事)假",  IF(  AND(  OR(  AF45="x",AF45="補"  ), OR(  AG45 ="補"  ), $AP45 =""),"補休",  IF(  AND(  OR(  AF45="x",AF45="喪"  ), OR(  AG45 ="喪"  ), $AP45 =""),"喪假",  IF(  AND(  OR(  AF45="x",AF45="婚",AF45="產"  ), OR(  AG45 ="婚",AG45="產"  ), $AP45 =""),"婚(產)假",  IF(  AND(  OR(  AF45="x",AF45="公"  ), OR(  AG45 ="公"  ), $AP45 =""),"公假",  IF(  AND(  OR(  AF45="x",AF45="補",AF45="婚",AF45="公",AF45="病",AF45="事",AF45="x榮18-22"  ),OR(AG45=""), $AP45 =""  ),"18收",  IF(  AND(  OR(  AF45 ="榮14-18",AF45 ="榮10-18",AF45 ="榮06-18",AF45 ="病14-18"  ),OR(  AG45 ="x",AG45="補",AG45="婚",AG45="公",AG45="病",AG45="事",AG45="x"  ), $AP45 =""),"18放早走",  IF(  AND(  OR(  AF45 =""),OR(  AG45 ="x",AG45="補",AG45="婚",AG45="公",AG45="病",AG45="事",AG45="x榮*",AG45="榮",AG45="榮-22"  ), $AP45 =""),"18放",  IF(  AND(  OR(  AF45="當日退伍"  ),OR(  AG45="退伍",AG45="退", AG45=""  ), $AP45 =""),"當日退伍",  IF(AND(  OR(AF45="退",AF45="退伍" ), OR(AG45="退",AG45="退伍" ), $AP45 =""),"退伍","全日勤"  )  )  )  )  )  )  )  )  )  )  ),"")</f>
        <v>全日休</v>
      </c>
      <c r="AG144" s="65" t="str">
        <f ca="1">IF(   (ROW(BS45)-1)&lt;=暫1!$B$2,           IF(  AND(  OR(  AG45="x",AG45="補"  ), OR(  AH45 ="x",AH45="補",AH45="x榮18-22",AH45="x公18-22",AH45="x榮22-08"  ), $AP45 =""),"全日休",  IF(  AND(  OR(  AG45="x",AG45="病"  ), OR(  AH45 ="病"  ), $AP45 =""),"病(事)假",  IF(  AND(  OR(  AG45="x",AG45="補"  ), OR(  AH45 ="補"  ), $AP45 =""),"補休",  IF(  AND(  OR(  AG45="x",AG45="喪"  ), OR(  AH45 ="喪"  ), $AP45 =""),"喪假",  IF(  AND(  OR(  AG45="x",AG45="婚",AG45="產"  ), OR(  AH45 ="婚",AH45="產"  ), $AP45 =""),"婚(產)假",  IF(  AND(  OR(  AG45="x",AG45="公"  ), OR(  AH45 ="公"  ), $AP45 =""),"公假",  IF(  AND(  OR(  AG45="x",AG45="補",AG45="婚",AG45="公",AG45="病",AG45="事",AG45="x榮18-22"  ),OR(AH45=""), $AP45 =""  ),"18收",  IF(  AND(  OR(  AG45 ="榮14-18",AG45 ="榮10-18",AG45 ="榮06-18",AG45 ="病14-18"  ),OR(  AH45 ="x",AH45="補",AH45="婚",AH45="公",AH45="病",AH45="事",AH45="x"  ), $AP45 =""),"18放早走",  IF(  AND(  OR(  AG45 =""),OR(  AH45 ="x",AH45="補",AH45="婚",AH45="公",AH45="病",AH45="事",AH45="x榮*",AH45="榮",AH45="榮-22"  ), $AP45 =""),"18放",  IF(  AND(  OR(  AG45="當日退伍"  ),OR(  AH45="退伍",AH45="退", AH45=""  ), $AP45 =""),"當日退伍",  IF(AND(  OR(AG45="退",AG45="退伍" ), OR(AH45="退",AH45="退伍" ), $AP45 =""),"退伍","全日勤"  )  )  )  )  )  )  )  )  )  )  ),"")</f>
        <v>18收</v>
      </c>
      <c r="AH144" s="65"/>
      <c r="AI144" s="65"/>
      <c r="AJ144" s="65"/>
      <c r="AO144" s="75"/>
      <c r="AP144" s="62"/>
      <c r="AU144" s="62"/>
      <c r="AY144" s="62"/>
      <c r="AZ144" s="62"/>
      <c r="BA144" s="62"/>
    </row>
    <row r="145" spans="1:53" ht="25.5" customHeight="1">
      <c r="A145" s="65">
        <f t="shared" si="14"/>
        <v>45</v>
      </c>
      <c r="B145" s="65" t="str">
        <f t="shared" si="15"/>
        <v>邱昱銘</v>
      </c>
      <c r="C145" s="65" t="str">
        <f ca="1">IF(   (ROW(AO46)-1)&lt;=暫1!$B$2,           IF(  AND(  OR(  C46="x",C46="補"  ), OR(  D46 ="x",D46="補",D46="x榮18-22",D46="x公18-22",D46="x榮22-08"  ), $AP46 =""),"全日休",  IF(  AND(  OR(  C46="x",C46="病"  ), OR(  D46 ="病"  ), $AP46 =""),"病(事)假",  IF(  AND(  OR(  C46="x",C46="補"  ), OR(  D46 ="補"  ), $AP46 =""),"補休",  IF(  AND(  OR(  C46="x",C46="喪"  ), OR(  D46 ="喪"  ), $AP46 =""),"喪假",  IF(  AND(  OR(  C46="x",C46="婚",C46="產"  ), OR(  D46 ="婚",D46="產"  ), $AP46 =""),"婚(產)假",  IF(  AND(  OR(  C46="x",C46="公"  ), OR(  D46 ="公"  ), $AP46 =""),"公假",  IF(  AND(  OR(  C46="x",C46="補",C46="婚",C46="公",C46="病",C46="事",C46="x榮18-22"  ),OR(D46=""), $AP46 =""  ),"18收",  IF(  AND(  OR(  C46 ="榮14-18",C46 ="榮10-18",C46 ="榮06-18",C46 ="病14-18"  ),OR(  D46 ="x",D46="補",D46="婚",D46="公",D46="病",D46="事",D46="x"  ), $AP46 =""),"18放早走",  IF(  AND(  OR(  C46 =""),OR(  D46 ="x",D46="補",D46="婚",D46="公",D46="病",D46="事",D46="x榮*",D46="榮",D46="榮-22"  ), $AP46 =""),"18放",  IF(  AND(  OR(  C46="當日退伍"  ),OR(  D46="退伍",D46="退", D46=""  ), $AP46 =""),"當日退伍",  IF(AND(  OR(C46="退",C46="退伍" ), OR(D46="退",D46="退伍" ), $AP46 =""),"退伍","全日勤"  )  )  )  )  )  )  )  )  )  )  ),"")</f>
        <v>全日勤</v>
      </c>
      <c r="D145" s="65" t="str">
        <f ca="1">IF(   (ROW(AP46)-1)&lt;=暫1!$B$2,           IF(  AND(  OR(  D46="x",D46="補"  ), OR(  E46 ="x",E46="補",E46="x榮18-22",E46="x公18-22",E46="x榮22-08"  ), $AP46 =""),"全日休",  IF(  AND(  OR(  D46="x",D46="病"  ), OR(  E46 ="病"  ), $AP46 =""),"病(事)假",  IF(  AND(  OR(  D46="x",D46="補"  ), OR(  E46 ="補"  ), $AP46 =""),"補休",  IF(  AND(  OR(  D46="x",D46="喪"  ), OR(  E46 ="喪"  ), $AP46 =""),"喪假",  IF(  AND(  OR(  D46="x",D46="婚",D46="產"  ), OR(  E46 ="婚",E46="產"  ), $AP46 =""),"婚(產)假",  IF(  AND(  OR(  D46="x",D46="公"  ), OR(  E46 ="公"  ), $AP46 =""),"公假",  IF(  AND(  OR(  D46="x",D46="補",D46="婚",D46="公",D46="病",D46="事",D46="x榮18-22"  ),OR(E46=""), $AP46 =""  ),"18收",  IF(  AND(  OR(  D46 ="榮14-18",D46 ="榮10-18",D46 ="榮06-18",D46 ="病14-18"  ),OR(  E46 ="x",E46="補",E46="婚",E46="公",E46="病",E46="事",E46="x"  ), $AP46 =""),"18放早走",  IF(  AND(  OR(  D46 =""),OR(  E46 ="x",E46="補",E46="婚",E46="公",E46="病",E46="事",E46="x榮*",E46="榮",E46="榮-22"  ), $AP46 =""),"18放",  IF(  AND(  OR(  D46="當日退伍"  ),OR(  E46="退伍",E46="退", E46=""  ), $AP46 =""),"當日退伍",  IF(AND(  OR(D46="退",D46="退伍" ), OR(E46="退",E46="退伍" ), $AP46 =""),"退伍","全日勤"  )  )  )  )  )  )  )  )  )  )  ),"")</f>
        <v>全日勤</v>
      </c>
      <c r="E145" s="65" t="str">
        <f ca="1">IF(   (ROW(AQ46)-1)&lt;=暫1!$B$2,           IF(  AND(  OR(  E46="x",E46="補"  ), OR(  F46 ="x",F46="補",F46="x榮18-22",F46="x公18-22",F46="x榮22-08"  ), $AP46 =""),"全日休",  IF(  AND(  OR(  E46="x",E46="病"  ), OR(  F46 ="病"  ), $AP46 =""),"病(事)假",  IF(  AND(  OR(  E46="x",E46="補"  ), OR(  F46 ="補"  ), $AP46 =""),"補休",  IF(  AND(  OR(  E46="x",E46="喪"  ), OR(  F46 ="喪"  ), $AP46 =""),"喪假",  IF(  AND(  OR(  E46="x",E46="婚",E46="產"  ), OR(  F46 ="婚",F46="產"  ), $AP46 =""),"婚(產)假",  IF(  AND(  OR(  E46="x",E46="公"  ), OR(  F46 ="公"  ), $AP46 =""),"公假",  IF(  AND(  OR(  E46="x",E46="補",E46="婚",E46="公",E46="病",E46="事",E46="x榮18-22"  ),OR(F46=""), $AP46 =""  ),"18收",  IF(  AND(  OR(  E46 ="榮14-18",E46 ="榮10-18",E46 ="榮06-18",E46 ="病14-18"  ),OR(  F46 ="x",F46="補",F46="婚",F46="公",F46="病",F46="事",F46="x"  ), $AP46 =""),"18放早走",  IF(  AND(  OR(  E46 =""),OR(  F46 ="x",F46="補",F46="婚",F46="公",F46="病",F46="事",F46="x榮*",F46="榮",F46="榮-22"  ), $AP46 =""),"18放",  IF(  AND(  OR(  E46="當日退伍"  ),OR(  F46="退伍",F46="退", F46=""  ), $AP46 =""),"當日退伍",  IF(AND(  OR(E46="退",E46="退伍" ), OR(F46="退",F46="退伍" ), $AP46 =""),"退伍","全日勤"  )  )  )  )  )  )  )  )  )  )  ),"")</f>
        <v>全日勤</v>
      </c>
      <c r="F145" s="65" t="str">
        <f ca="1">IF(   (ROW(AR46)-1)&lt;=暫1!$B$2,           IF(  AND(  OR(  F46="x",F46="補"  ), OR(  G46 ="x",G46="補",G46="x榮18-22",G46="x公18-22",G46="x榮22-08"  ), $AP46 =""),"全日休",  IF(  AND(  OR(  F46="x",F46="病"  ), OR(  G46 ="病"  ), $AP46 =""),"病(事)假",  IF(  AND(  OR(  F46="x",F46="補"  ), OR(  G46 ="補"  ), $AP46 =""),"補休",  IF(  AND(  OR(  F46="x",F46="喪"  ), OR(  G46 ="喪"  ), $AP46 =""),"喪假",  IF(  AND(  OR(  F46="x",F46="婚",F46="產"  ), OR(  G46 ="婚",G46="產"  ), $AP46 =""),"婚(產)假",  IF(  AND(  OR(  F46="x",F46="公"  ), OR(  G46 ="公"  ), $AP46 =""),"公假",  IF(  AND(  OR(  F46="x",F46="補",F46="婚",F46="公",F46="病",F46="事",F46="x榮18-22"  ),OR(G46=""), $AP46 =""  ),"18收",  IF(  AND(  OR(  F46 ="榮14-18",F46 ="榮10-18",F46 ="榮06-18",F46 ="病14-18"  ),OR(  G46 ="x",G46="補",G46="婚",G46="公",G46="病",G46="事",G46="x"  ), $AP46 =""),"18放早走",  IF(  AND(  OR(  F46 =""),OR(  G46 ="x",G46="補",G46="婚",G46="公",G46="病",G46="事",G46="x榮*",G46="榮",G46="榮-22"  ), $AP46 =""),"18放",  IF(  AND(  OR(  F46="當日退伍"  ),OR(  G46="退伍",G46="退", G46=""  ), $AP46 =""),"當日退伍",  IF(AND(  OR(F46="退",F46="退伍" ), OR(G46="退",G46="退伍" ), $AP46 =""),"退伍","全日勤"  )  )  )  )  )  )  )  )  )  )  ),"")</f>
        <v>18放</v>
      </c>
      <c r="G145" s="65" t="str">
        <f ca="1">IF(   (ROW(AS46)-1)&lt;=暫1!$B$2,           IF(  AND(  OR(  G46="x",G46="補"  ), OR(  H46 ="x",H46="補",H46="x榮18-22",H46="x公18-22",H46="x榮22-08"  ), $AP46 =""),"全日休",  IF(  AND(  OR(  G46="x",G46="病"  ), OR(  H46 ="病"  ), $AP46 =""),"病(事)假",  IF(  AND(  OR(  G46="x",G46="補"  ), OR(  H46 ="補"  ), $AP46 =""),"補休",  IF(  AND(  OR(  G46="x",G46="喪"  ), OR(  H46 ="喪"  ), $AP46 =""),"喪假",  IF(  AND(  OR(  G46="x",G46="婚",G46="產"  ), OR(  H46 ="婚",H46="產"  ), $AP46 =""),"婚(產)假",  IF(  AND(  OR(  G46="x",G46="公"  ), OR(  H46 ="公"  ), $AP46 =""),"公假",  IF(  AND(  OR(  G46="x",G46="補",G46="婚",G46="公",G46="病",G46="事",G46="x榮18-22"  ),OR(H46=""), $AP46 =""  ),"18收",  IF(  AND(  OR(  G46 ="榮14-18",G46 ="榮10-18",G46 ="榮06-18",G46 ="病14-18"  ),OR(  H46 ="x",H46="補",H46="婚",H46="公",H46="病",H46="事",H46="x"  ), $AP46 =""),"18放早走",  IF(  AND(  OR(  G46 =""),OR(  H46 ="x",H46="補",H46="婚",H46="公",H46="病",H46="事",H46="x榮*",H46="榮",H46="榮-22"  ), $AP46 =""),"18放",  IF(  AND(  OR(  G46="當日退伍"  ),OR(  H46="退伍",H46="退", H46=""  ), $AP46 =""),"當日退伍",  IF(AND(  OR(G46="退",G46="退伍" ), OR(H46="退",H46="退伍" ), $AP46 =""),"退伍","全日勤"  )  )  )  )  )  )  )  )  )  )  ),"")</f>
        <v>全日休</v>
      </c>
      <c r="H145" s="65" t="str">
        <f ca="1">IF(   (ROW(AT46)-1)&lt;=暫1!$B$2,           IF(  AND(  OR(  H46="x",H46="補"  ), OR(  I46 ="x",I46="補",I46="x榮18-22",I46="x公18-22",I46="x榮22-08"  ), $AP46 =""),"全日休",  IF(  AND(  OR(  H46="x",H46="病"  ), OR(  I46 ="病"  ), $AP46 =""),"病(事)假",  IF(  AND(  OR(  H46="x",H46="補"  ), OR(  I46 ="補"  ), $AP46 =""),"補休",  IF(  AND(  OR(  H46="x",H46="喪"  ), OR(  I46 ="喪"  ), $AP46 =""),"喪假",  IF(  AND(  OR(  H46="x",H46="婚",H46="產"  ), OR(  I46 ="婚",I46="產"  ), $AP46 =""),"婚(產)假",  IF(  AND(  OR(  H46="x",H46="公"  ), OR(  I46 ="公"  ), $AP46 =""),"公假",  IF(  AND(  OR(  H46="x",H46="補",H46="婚",H46="公",H46="病",H46="事",H46="x榮18-22"  ),OR(I46=""), $AP46 =""  ),"18收",  IF(  AND(  OR(  H46 ="榮14-18",H46 ="榮10-18",H46 ="榮06-18",H46 ="病14-18"  ),OR(  I46 ="x",I46="補",I46="婚",I46="公",I46="病",I46="事",I46="x"  ), $AP46 =""),"18放早走",  IF(  AND(  OR(  H46 =""),OR(  I46 ="x",I46="補",I46="婚",I46="公",I46="病",I46="事",I46="x榮*",I46="榮",I46="榮-22"  ), $AP46 =""),"18放",  IF(  AND(  OR(  H46="當日退伍"  ),OR(  I46="退伍",I46="退", I46=""  ), $AP46 =""),"當日退伍",  IF(AND(  OR(H46="退",H46="退伍" ), OR(I46="退",I46="退伍" ), $AP46 =""),"退伍","全日勤"  )  )  )  )  )  )  )  )  )  )  ),"")</f>
        <v>全日休</v>
      </c>
      <c r="I145" s="65" t="str">
        <f ca="1">IF(   (ROW(AU46)-1)&lt;=暫1!$B$2,           IF(  AND(  OR(  I46="x",I46="補"  ), OR(  J46 ="x",J46="補",J46="x榮18-22",J46="x公18-22",J46="x榮22-08"  ), $AP46 =""),"全日休",  IF(  AND(  OR(  I46="x",I46="病"  ), OR(  J46 ="病"  ), $AP46 =""),"病(事)假",  IF(  AND(  OR(  I46="x",I46="補"  ), OR(  J46 ="補"  ), $AP46 =""),"補休",  IF(  AND(  OR(  I46="x",I46="喪"  ), OR(  J46 ="喪"  ), $AP46 =""),"喪假",  IF(  AND(  OR(  I46="x",I46="婚",I46="產"  ), OR(  J46 ="婚",J46="產"  ), $AP46 =""),"婚(產)假",  IF(  AND(  OR(  I46="x",I46="公"  ), OR(  J46 ="公"  ), $AP46 =""),"公假",  IF(  AND(  OR(  I46="x",I46="補",I46="婚",I46="公",I46="病",I46="事",I46="x榮18-22"  ),OR(J46=""), $AP46 =""  ),"18收",  IF(  AND(  OR(  I46 ="榮14-18",I46 ="榮10-18",I46 ="榮06-18",I46 ="病14-18"  ),OR(  J46 ="x",J46="補",J46="婚",J46="公",J46="病",J46="事",J46="x"  ), $AP46 =""),"18放早走",  IF(  AND(  OR(  I46 =""),OR(  J46 ="x",J46="補",J46="婚",J46="公",J46="病",J46="事",J46="x榮*",J46="榮",J46="榮-22"  ), $AP46 =""),"18放",  IF(  AND(  OR(  I46="當日退伍"  ),OR(  J46="退伍",J46="退", J46=""  ), $AP46 =""),"當日退伍",  IF(AND(  OR(I46="退",I46="退伍" ), OR(J46="退",J46="退伍" ), $AP46 =""),"退伍","全日勤"  )  )  )  )  )  )  )  )  )  )  ),"")</f>
        <v>18收</v>
      </c>
      <c r="J145" s="65" t="str">
        <f ca="1">IF(   (ROW(AV46)-1)&lt;=暫1!$B$2,           IF(  AND(  OR(  J46="x",J46="補"  ), OR(  K46 ="x",K46="補",K46="x榮18-22",K46="x公18-22",K46="x榮22-08"  ), $AP46 =""),"全日休",  IF(  AND(  OR(  J46="x",J46="病"  ), OR(  K46 ="病"  ), $AP46 =""),"病(事)假",  IF(  AND(  OR(  J46="x",J46="補"  ), OR(  K46 ="補"  ), $AP46 =""),"補休",  IF(  AND(  OR(  J46="x",J46="喪"  ), OR(  K46 ="喪"  ), $AP46 =""),"喪假",  IF(  AND(  OR(  J46="x",J46="婚",J46="產"  ), OR(  K46 ="婚",K46="產"  ), $AP46 =""),"婚(產)假",  IF(  AND(  OR(  J46="x",J46="公"  ), OR(  K46 ="公"  ), $AP46 =""),"公假",  IF(  AND(  OR(  J46="x",J46="補",J46="婚",J46="公",J46="病",J46="事",J46="x榮18-22"  ),OR(K46=""), $AP46 =""  ),"18收",  IF(  AND(  OR(  J46 ="榮14-18",J46 ="榮10-18",J46 ="榮06-18",J46 ="病14-18"  ),OR(  K46 ="x",K46="補",K46="婚",K46="公",K46="病",K46="事",K46="x"  ), $AP46 =""),"18放早走",  IF(  AND(  OR(  J46 =""),OR(  K46 ="x",K46="補",K46="婚",K46="公",K46="病",K46="事",K46="x榮*",K46="榮",K46="榮-22"  ), $AP46 =""),"18放",  IF(  AND(  OR(  J46="當日退伍"  ),OR(  K46="退伍",K46="退", K46=""  ), $AP46 =""),"當日退伍",  IF(AND(  OR(J46="退",J46="退伍" ), OR(K46="退",K46="退伍" ), $AP46 =""),"退伍","全日勤"  )  )  )  )  )  )  )  )  )  )  ),"")</f>
        <v>全日勤</v>
      </c>
      <c r="K145" s="65" t="str">
        <f ca="1">IF(   (ROW(AW46)-1)&lt;=暫1!$B$2,           IF(  AND(  OR(  K46="x",K46="補"  ), OR(  L46 ="x",L46="補",L46="x榮18-22",L46="x公18-22",L46="x榮22-08"  ), $AP46 =""),"全日休",  IF(  AND(  OR(  K46="x",K46="病"  ), OR(  L46 ="病"  ), $AP46 =""),"病(事)假",  IF(  AND(  OR(  K46="x",K46="補"  ), OR(  L46 ="補"  ), $AP46 =""),"補休",  IF(  AND(  OR(  K46="x",K46="喪"  ), OR(  L46 ="喪"  ), $AP46 =""),"喪假",  IF(  AND(  OR(  K46="x",K46="婚",K46="產"  ), OR(  L46 ="婚",L46="產"  ), $AP46 =""),"婚(產)假",  IF(  AND(  OR(  K46="x",K46="公"  ), OR(  L46 ="公"  ), $AP46 =""),"公假",  IF(  AND(  OR(  K46="x",K46="補",K46="婚",K46="公",K46="病",K46="事",K46="x榮18-22"  ),OR(L46=""), $AP46 =""  ),"18收",  IF(  AND(  OR(  K46 ="榮14-18",K46 ="榮10-18",K46 ="榮06-18",K46 ="病14-18"  ),OR(  L46 ="x",L46="補",L46="婚",L46="公",L46="病",L46="事",L46="x"  ), $AP46 =""),"18放早走",  IF(  AND(  OR(  K46 =""),OR(  L46 ="x",L46="補",L46="婚",L46="公",L46="病",L46="事",L46="x榮*",L46="榮",L46="榮-22"  ), $AP46 =""),"18放",  IF(  AND(  OR(  K46="當日退伍"  ),OR(  L46="退伍",L46="退", L46=""  ), $AP46 =""),"當日退伍",  IF(AND(  OR(K46="退",K46="退伍" ), OR(L46="退",L46="退伍" ), $AP46 =""),"退伍","全日勤"  )  )  )  )  )  )  )  )  )  )  ),"")</f>
        <v>全日勤</v>
      </c>
      <c r="L145" s="65" t="str">
        <f ca="1">IF(   (ROW(AX46)-1)&lt;=暫1!$B$2,           IF(  AND(  OR(  L46="x",L46="補"  ), OR(  M46 ="x",M46="補",M46="x榮18-22",M46="x公18-22",M46="x榮22-08"  ), $AP46 =""),"全日休",  IF(  AND(  OR(  L46="x",L46="病"  ), OR(  M46 ="病"  ), $AP46 =""),"病(事)假",  IF(  AND(  OR(  L46="x",L46="補"  ), OR(  M46 ="補"  ), $AP46 =""),"補休",  IF(  AND(  OR(  L46="x",L46="喪"  ), OR(  M46 ="喪"  ), $AP46 =""),"喪假",  IF(  AND(  OR(  L46="x",L46="婚",L46="產"  ), OR(  M46 ="婚",M46="產"  ), $AP46 =""),"婚(產)假",  IF(  AND(  OR(  L46="x",L46="公"  ), OR(  M46 ="公"  ), $AP46 =""),"公假",  IF(  AND(  OR(  L46="x",L46="補",L46="婚",L46="公",L46="病",L46="事",L46="x榮18-22"  ),OR(M46=""), $AP46 =""  ),"18收",  IF(  AND(  OR(  L46 ="榮14-18",L46 ="榮10-18",L46 ="榮06-18",L46 ="病14-18"  ),OR(  M46 ="x",M46="補",M46="婚",M46="公",M46="病",M46="事",M46="x"  ), $AP46 =""),"18放早走",  IF(  AND(  OR(  L46 =""),OR(  M46 ="x",M46="補",M46="婚",M46="公",M46="病",M46="事",M46="x榮*",M46="榮",M46="榮-22"  ), $AP46 =""),"18放",  IF(  AND(  OR(  L46="當日退伍"  ),OR(  M46="退伍",M46="退", M46=""  ), $AP46 =""),"當日退伍",  IF(AND(  OR(L46="退",L46="退伍" ), OR(M46="退",M46="退伍" ), $AP46 =""),"退伍","全日勤"  )  )  )  )  )  )  )  )  )  )  ),"")</f>
        <v>全日勤</v>
      </c>
      <c r="M145" s="65" t="str">
        <f ca="1">IF(   (ROW(AY46)-1)&lt;=暫1!$B$2,           IF(  AND(  OR(  M46="x",M46="補"  ), OR(  N46 ="x",N46="補",N46="x榮18-22",N46="x公18-22",N46="x榮22-08"  ), $AP46 =""),"全日休",  IF(  AND(  OR(  M46="x",M46="病"  ), OR(  N46 ="病"  ), $AP46 =""),"病(事)假",  IF(  AND(  OR(  M46="x",M46="補"  ), OR(  N46 ="補"  ), $AP46 =""),"補休",  IF(  AND(  OR(  M46="x",M46="喪"  ), OR(  N46 ="喪"  ), $AP46 =""),"喪假",  IF(  AND(  OR(  M46="x",M46="婚",M46="產"  ), OR(  N46 ="婚",N46="產"  ), $AP46 =""),"婚(產)假",  IF(  AND(  OR(  M46="x",M46="公"  ), OR(  N46 ="公"  ), $AP46 =""),"公假",  IF(  AND(  OR(  M46="x",M46="補",M46="婚",M46="公",M46="病",M46="事",M46="x榮18-22"  ),OR(N46=""), $AP46 =""  ),"18收",  IF(  AND(  OR(  M46 ="榮14-18",M46 ="榮10-18",M46 ="榮06-18",M46 ="病14-18"  ),OR(  N46 ="x",N46="補",N46="婚",N46="公",N46="病",N46="事",N46="x"  ), $AP46 =""),"18放早走",  IF(  AND(  OR(  M46 =""),OR(  N46 ="x",N46="補",N46="婚",N46="公",N46="病",N46="事",N46="x榮*",N46="榮",N46="榮-22"  ), $AP46 =""),"18放",  IF(  AND(  OR(  M46="當日退伍"  ),OR(  N46="退伍",N46="退", N46=""  ), $AP46 =""),"當日退伍",  IF(AND(  OR(M46="退",M46="退伍" ), OR(N46="退",N46="退伍" ), $AP46 =""),"退伍","全日勤"  )  )  )  )  )  )  )  )  )  )  ),"")</f>
        <v>全日勤</v>
      </c>
      <c r="N145" s="65" t="str">
        <f ca="1">IF(   (ROW(AZ46)-1)&lt;=暫1!$B$2,           IF(  AND(  OR(  N46="x",N46="補"  ), OR(  O46 ="x",O46="補",O46="x榮18-22",O46="x公18-22",O46="x榮22-08"  ), $AP46 =""),"全日休",  IF(  AND(  OR(  N46="x",N46="病"  ), OR(  O46 ="病"  ), $AP46 =""),"病(事)假",  IF(  AND(  OR(  N46="x",N46="補"  ), OR(  O46 ="補"  ), $AP46 =""),"補休",  IF(  AND(  OR(  N46="x",N46="喪"  ), OR(  O46 ="喪"  ), $AP46 =""),"喪假",  IF(  AND(  OR(  N46="x",N46="婚",N46="產"  ), OR(  O46 ="婚",O46="產"  ), $AP46 =""),"婚(產)假",  IF(  AND(  OR(  N46="x",N46="公"  ), OR(  O46 ="公"  ), $AP46 =""),"公假",  IF(  AND(  OR(  N46="x",N46="補",N46="婚",N46="公",N46="病",N46="事",N46="x榮18-22"  ),OR(O46=""), $AP46 =""  ),"18收",  IF(  AND(  OR(  N46 ="榮14-18",N46 ="榮10-18",N46 ="榮06-18",N46 ="病14-18"  ),OR(  O46 ="x",O46="補",O46="婚",O46="公",O46="病",O46="事",O46="x"  ), $AP46 =""),"18放早走",  IF(  AND(  OR(  N46 =""),OR(  O46 ="x",O46="補",O46="婚",O46="公",O46="病",O46="事",O46="x榮*",O46="榮",O46="榮-22"  ), $AP46 =""),"18放",  IF(  AND(  OR(  N46="當日退伍"  ),OR(  O46="退伍",O46="退", O46=""  ), $AP46 =""),"當日退伍",  IF(AND(  OR(N46="退",N46="退伍" ), OR(O46="退",O46="退伍" ), $AP46 =""),"退伍","全日勤"  )  )  )  )  )  )  )  )  )  )  ),"")</f>
        <v>全日勤</v>
      </c>
      <c r="O145" s="65" t="str">
        <f ca="1">IF(   (ROW(BA46)-1)&lt;=暫1!$B$2,           IF(  AND(  OR(  O46="x",O46="補"  ), OR(  P46 ="x",P46="補",P46="x榮18-22",P46="x公18-22",P46="x榮22-08"  ), $AP46 =""),"全日休",  IF(  AND(  OR(  O46="x",O46="病"  ), OR(  P46 ="病"  ), $AP46 =""),"病(事)假",  IF(  AND(  OR(  O46="x",O46="補"  ), OR(  P46 ="補"  ), $AP46 =""),"補休",  IF(  AND(  OR(  O46="x",O46="喪"  ), OR(  P46 ="喪"  ), $AP46 =""),"喪假",  IF(  AND(  OR(  O46="x",O46="婚",O46="產"  ), OR(  P46 ="婚",P46="產"  ), $AP46 =""),"婚(產)假",  IF(  AND(  OR(  O46="x",O46="公"  ), OR(  P46 ="公"  ), $AP46 =""),"公假",  IF(  AND(  OR(  O46="x",O46="補",O46="婚",O46="公",O46="病",O46="事",O46="x榮18-22"  ),OR(P46=""), $AP46 =""  ),"18收",  IF(  AND(  OR(  O46 ="榮14-18",O46 ="榮10-18",O46 ="榮06-18",O46 ="病14-18"  ),OR(  P46 ="x",P46="補",P46="婚",P46="公",P46="病",P46="事",P46="x"  ), $AP46 =""),"18放早走",  IF(  AND(  OR(  O46 =""),OR(  P46 ="x",P46="補",P46="婚",P46="公",P46="病",P46="事",P46="x榮*",P46="榮",P46="榮-22"  ), $AP46 =""),"18放",  IF(  AND(  OR(  O46="當日退伍"  ),OR(  P46="退伍",P46="退", P46=""  ), $AP46 =""),"當日退伍",  IF(AND(  OR(O46="退",O46="退伍" ), OR(P46="退",P46="退伍" ), $AP46 =""),"退伍","全日勤"  )  )  )  )  )  )  )  )  )  )  ),"")</f>
        <v>全日勤</v>
      </c>
      <c r="P145" s="65" t="str">
        <f ca="1">IF(   (ROW(BB46)-1)&lt;=暫1!$B$2,           IF(  AND(  OR(  P46="x",P46="補"  ), OR(  Q46 ="x",Q46="補",Q46="x榮18-22",Q46="x公18-22",Q46="x榮22-08"  ), $AP46 =""),"全日休",  IF(  AND(  OR(  P46="x",P46="病"  ), OR(  Q46 ="病"  ), $AP46 =""),"病(事)假",  IF(  AND(  OR(  P46="x",P46="補"  ), OR(  Q46 ="補"  ), $AP46 =""),"補休",  IF(  AND(  OR(  P46="x",P46="喪"  ), OR(  Q46 ="喪"  ), $AP46 =""),"喪假",  IF(  AND(  OR(  P46="x",P46="婚",P46="產"  ), OR(  Q46 ="婚",Q46="產"  ), $AP46 =""),"婚(產)假",  IF(  AND(  OR(  P46="x",P46="公"  ), OR(  Q46 ="公"  ), $AP46 =""),"公假",  IF(  AND(  OR(  P46="x",P46="補",P46="婚",P46="公",P46="病",P46="事",P46="x榮18-22"  ),OR(Q46=""), $AP46 =""  ),"18收",  IF(  AND(  OR(  P46 ="榮14-18",P46 ="榮10-18",P46 ="榮06-18",P46 ="病14-18"  ),OR(  Q46 ="x",Q46="補",Q46="婚",Q46="公",Q46="病",Q46="事",Q46="x"  ), $AP46 =""),"18放早走",  IF(  AND(  OR(  P46 =""),OR(  Q46 ="x",Q46="補",Q46="婚",Q46="公",Q46="病",Q46="事",Q46="x榮*",Q46="榮",Q46="榮-22"  ), $AP46 =""),"18放",  IF(  AND(  OR(  P46="當日退伍"  ),OR(  Q46="退伍",Q46="退", Q46=""  ), $AP46 =""),"當日退伍",  IF(AND(  OR(P46="退",P46="退伍" ), OR(Q46="退",Q46="退伍" ), $AP46 =""),"退伍","全日勤"  )  )  )  )  )  )  )  )  )  )  ),"")</f>
        <v>全日勤</v>
      </c>
      <c r="Q145" s="65" t="str">
        <f ca="1">IF(   (ROW(BC46)-1)&lt;=暫1!$B$2,           IF(  AND(  OR(  Q46="x",Q46="補"  ), OR(  R46 ="x",R46="補",R46="x榮18-22",R46="x公18-22",R46="x榮22-08"  ), $AP46 =""),"全日休",  IF(  AND(  OR(  Q46="x",Q46="病"  ), OR(  R46 ="病"  ), $AP46 =""),"病(事)假",  IF(  AND(  OR(  Q46="x",Q46="補"  ), OR(  R46 ="補"  ), $AP46 =""),"補休",  IF(  AND(  OR(  Q46="x",Q46="喪"  ), OR(  R46 ="喪"  ), $AP46 =""),"喪假",  IF(  AND(  OR(  Q46="x",Q46="婚",Q46="產"  ), OR(  R46 ="婚",R46="產"  ), $AP46 =""),"婚(產)假",  IF(  AND(  OR(  Q46="x",Q46="公"  ), OR(  R46 ="公"  ), $AP46 =""),"公假",  IF(  AND(  OR(  Q46="x",Q46="補",Q46="婚",Q46="公",Q46="病",Q46="事",Q46="x榮18-22"  ),OR(R46=""), $AP46 =""  ),"18收",  IF(  AND(  OR(  Q46 ="榮14-18",Q46 ="榮10-18",Q46 ="榮06-18",Q46 ="病14-18"  ),OR(  R46 ="x",R46="補",R46="婚",R46="公",R46="病",R46="事",R46="x"  ), $AP46 =""),"18放早走",  IF(  AND(  OR(  Q46 =""),OR(  R46 ="x",R46="補",R46="婚",R46="公",R46="病",R46="事",R46="x榮*",R46="榮",R46="榮-22"  ), $AP46 =""),"18放",  IF(  AND(  OR(  Q46="當日退伍"  ),OR(  R46="退伍",R46="退", R46=""  ), $AP46 =""),"當日退伍",  IF(AND(  OR(Q46="退",Q46="退伍" ), OR(R46="退",R46="退伍" ), $AP46 =""),"退伍","全日勤"  )  )  )  )  )  )  )  )  )  )  ),"")</f>
        <v>全日勤</v>
      </c>
      <c r="R145" s="65" t="str">
        <f ca="1">IF(   (ROW(BD46)-1)&lt;=暫1!$B$2,           IF(  AND(  OR(  R46="x",R46="補"  ), OR(  S46 ="x",S46="補",S46="x榮18-22",S46="x公18-22",S46="x榮22-08"  ), $AP46 =""),"全日休",  IF(  AND(  OR(  R46="x",R46="病"  ), OR(  S46 ="病"  ), $AP46 =""),"病(事)假",  IF(  AND(  OR(  R46="x",R46="補"  ), OR(  S46 ="補"  ), $AP46 =""),"補休",  IF(  AND(  OR(  R46="x",R46="喪"  ), OR(  S46 ="喪"  ), $AP46 =""),"喪假",  IF(  AND(  OR(  R46="x",R46="婚",R46="產"  ), OR(  S46 ="婚",S46="產"  ), $AP46 =""),"婚(產)假",  IF(  AND(  OR(  R46="x",R46="公"  ), OR(  S46 ="公"  ), $AP46 =""),"公假",  IF(  AND(  OR(  R46="x",R46="補",R46="婚",R46="公",R46="病",R46="事",R46="x榮18-22"  ),OR(S46=""), $AP46 =""  ),"18收",  IF(  AND(  OR(  R46 ="榮14-18",R46 ="榮10-18",R46 ="榮06-18",R46 ="病14-18"  ),OR(  S46 ="x",S46="補",S46="婚",S46="公",S46="病",S46="事",S46="x"  ), $AP46 =""),"18放早走",  IF(  AND(  OR(  R46 =""),OR(  S46 ="x",S46="補",S46="婚",S46="公",S46="病",S46="事",S46="x榮*",S46="榮",S46="榮-22"  ), $AP46 =""),"18放",  IF(  AND(  OR(  R46="當日退伍"  ),OR(  S46="退伍",S46="退", S46=""  ), $AP46 =""),"當日退伍",  IF(AND(  OR(R46="退",R46="退伍" ), OR(S46="退",S46="退伍" ), $AP46 =""),"退伍","全日勤"  )  )  )  )  )  )  )  )  )  )  ),"")</f>
        <v>18放</v>
      </c>
      <c r="S145" s="65" t="str">
        <f ca="1">IF(   (ROW(BE46)-1)&lt;=暫1!$B$2,           IF(  AND(  OR(  S46="x",S46="補"  ), OR(  T46 ="x",T46="補",T46="x榮18-22",T46="x公18-22",T46="x榮22-08"  ), $AP46 =""),"全日休",  IF(  AND(  OR(  S46="x",S46="病"  ), OR(  T46 ="病"  ), $AP46 =""),"病(事)假",  IF(  AND(  OR(  S46="x",S46="補"  ), OR(  T46 ="補"  ), $AP46 =""),"補休",  IF(  AND(  OR(  S46="x",S46="喪"  ), OR(  T46 ="喪"  ), $AP46 =""),"喪假",  IF(  AND(  OR(  S46="x",S46="婚",S46="產"  ), OR(  T46 ="婚",T46="產"  ), $AP46 =""),"婚(產)假",  IF(  AND(  OR(  S46="x",S46="公"  ), OR(  T46 ="公"  ), $AP46 =""),"公假",  IF(  AND(  OR(  S46="x",S46="補",S46="婚",S46="公",S46="病",S46="事",S46="x榮18-22"  ),OR(T46=""), $AP46 =""  ),"18收",  IF(  AND(  OR(  S46 ="榮14-18",S46 ="榮10-18",S46 ="榮06-18",S46 ="病14-18"  ),OR(  T46 ="x",T46="補",T46="婚",T46="公",T46="病",T46="事",T46="x"  ), $AP46 =""),"18放早走",  IF(  AND(  OR(  S46 =""),OR(  T46 ="x",T46="補",T46="婚",T46="公",T46="病",T46="事",T46="x榮*",T46="榮",T46="榮-22"  ), $AP46 =""),"18放",  IF(  AND(  OR(  S46="當日退伍"  ),OR(  T46="退伍",T46="退", T46=""  ), $AP46 =""),"當日退伍",  IF(AND(  OR(S46="退",S46="退伍" ), OR(T46="退",T46="退伍" ), $AP46 =""),"退伍","全日勤"  )  )  )  )  )  )  )  )  )  )  ),"")</f>
        <v>全日休</v>
      </c>
      <c r="T145" s="65" t="str">
        <f ca="1">IF(   (ROW(BF46)-1)&lt;=暫1!$B$2,           IF(  AND(  OR(  T46="x",T46="補"  ), OR(  U46 ="x",U46="補",U46="x榮18-22",U46="x公18-22",U46="x榮22-08"  ), $AP46 =""),"全日休",  IF(  AND(  OR(  T46="x",T46="病"  ), OR(  U46 ="病"  ), $AP46 =""),"病(事)假",  IF(  AND(  OR(  T46="x",T46="補"  ), OR(  U46 ="補"  ), $AP46 =""),"補休",  IF(  AND(  OR(  T46="x",T46="喪"  ), OR(  U46 ="喪"  ), $AP46 =""),"喪假",  IF(  AND(  OR(  T46="x",T46="婚",T46="產"  ), OR(  U46 ="婚",U46="產"  ), $AP46 =""),"婚(產)假",  IF(  AND(  OR(  T46="x",T46="公"  ), OR(  U46 ="公"  ), $AP46 =""),"公假",  IF(  AND(  OR(  T46="x",T46="補",T46="婚",T46="公",T46="病",T46="事",T46="x榮18-22"  ),OR(U46=""), $AP46 =""  ),"18收",  IF(  AND(  OR(  T46 ="榮14-18",T46 ="榮10-18",T46 ="榮06-18",T46 ="病14-18"  ),OR(  U46 ="x",U46="補",U46="婚",U46="公",U46="病",U46="事",U46="x"  ), $AP46 =""),"18放早走",  IF(  AND(  OR(  T46 =""),OR(  U46 ="x",U46="補",U46="婚",U46="公",U46="病",U46="事",U46="x榮*",U46="榮",U46="榮-22"  ), $AP46 =""),"18放",  IF(  AND(  OR(  T46="當日退伍"  ),OR(  U46="退伍",U46="退", U46=""  ), $AP46 =""),"當日退伍",  IF(AND(  OR(T46="退",T46="退伍" ), OR(U46="退",U46="退伍" ), $AP46 =""),"退伍","全日勤"  )  )  )  )  )  )  )  )  )  )  ),"")</f>
        <v>全日休</v>
      </c>
      <c r="U145" s="65" t="str">
        <f ca="1">IF(   (ROW(BG46)-1)&lt;=暫1!$B$2,           IF(  AND(  OR(  U46="x",U46="補"  ), OR(  V46 ="x",V46="補",V46="x榮18-22",V46="x公18-22",V46="x榮22-08"  ), $AP46 =""),"全日休",  IF(  AND(  OR(  U46="x",U46="病"  ), OR(  V46 ="病"  ), $AP46 =""),"病(事)假",  IF(  AND(  OR(  U46="x",U46="補"  ), OR(  V46 ="補"  ), $AP46 =""),"補休",  IF(  AND(  OR(  U46="x",U46="喪"  ), OR(  V46 ="喪"  ), $AP46 =""),"喪假",  IF(  AND(  OR(  U46="x",U46="婚",U46="產"  ), OR(  V46 ="婚",V46="產"  ), $AP46 =""),"婚(產)假",  IF(  AND(  OR(  U46="x",U46="公"  ), OR(  V46 ="公"  ), $AP46 =""),"公假",  IF(  AND(  OR(  U46="x",U46="補",U46="婚",U46="公",U46="病",U46="事",U46="x榮18-22"  ),OR(V46=""), $AP46 =""  ),"18收",  IF(  AND(  OR(  U46 ="榮14-18",U46 ="榮10-18",U46 ="榮06-18",U46 ="病14-18"  ),OR(  V46 ="x",V46="補",V46="婚",V46="公",V46="病",V46="事",V46="x"  ), $AP46 =""),"18放早走",  IF(  AND(  OR(  U46 =""),OR(  V46 ="x",V46="補",V46="婚",V46="公",V46="病",V46="事",V46="x榮*",V46="榮",V46="榮-22"  ), $AP46 =""),"18放",  IF(  AND(  OR(  U46="當日退伍"  ),OR(  V46="退伍",V46="退", V46=""  ), $AP46 =""),"當日退伍",  IF(AND(  OR(U46="退",U46="退伍" ), OR(V46="退",V46="退伍" ), $AP46 =""),"退伍","全日勤"  )  )  )  )  )  )  )  )  )  )  ),"")</f>
        <v>全日休</v>
      </c>
      <c r="V145" s="65" t="str">
        <f ca="1">IF(   (ROW(BH46)-1)&lt;=暫1!$B$2,           IF(  AND(  OR(  V46="x",V46="補"  ), OR(  W46 ="x",W46="補",W46="x榮18-22",W46="x公18-22",W46="x榮22-08"  ), $AP46 =""),"全日休",  IF(  AND(  OR(  V46="x",V46="病"  ), OR(  W46 ="病"  ), $AP46 =""),"病(事)假",  IF(  AND(  OR(  V46="x",V46="補"  ), OR(  W46 ="補"  ), $AP46 =""),"補休",  IF(  AND(  OR(  V46="x",V46="喪"  ), OR(  W46 ="喪"  ), $AP46 =""),"喪假",  IF(  AND(  OR(  V46="x",V46="婚",V46="產"  ), OR(  W46 ="婚",W46="產"  ), $AP46 =""),"婚(產)假",  IF(  AND(  OR(  V46="x",V46="公"  ), OR(  W46 ="公"  ), $AP46 =""),"公假",  IF(  AND(  OR(  V46="x",V46="補",V46="婚",V46="公",V46="病",V46="事",V46="x榮18-22"  ),OR(W46=""), $AP46 =""  ),"18收",  IF(  AND(  OR(  V46 ="榮14-18",V46 ="榮10-18",V46 ="榮06-18",V46 ="病14-18"  ),OR(  W46 ="x",W46="補",W46="婚",W46="公",W46="病",W46="事",W46="x"  ), $AP46 =""),"18放早走",  IF(  AND(  OR(  V46 =""),OR(  W46 ="x",W46="補",W46="婚",W46="公",W46="病",W46="事",W46="x榮*",W46="榮",W46="榮-22"  ), $AP46 =""),"18放",  IF(  AND(  OR(  V46="當日退伍"  ),OR(  W46="退伍",W46="退", W46=""  ), $AP46 =""),"當日退伍",  IF(AND(  OR(V46="退",V46="退伍" ), OR(W46="退",W46="退伍" ), $AP46 =""),"退伍","全日勤"  )  )  )  )  )  )  )  )  )  )  ),"")</f>
        <v>18收</v>
      </c>
      <c r="W145" s="65" t="str">
        <f ca="1">IF(   (ROW(BI46)-1)&lt;=暫1!$B$2,           IF(  AND(  OR(  W46="x",W46="補"  ), OR(  X46 ="x",X46="補",X46="x榮18-22",X46="x公18-22",X46="x榮22-08"  ), $AP46 =""),"全日休",  IF(  AND(  OR(  W46="x",W46="病"  ), OR(  X46 ="病"  ), $AP46 =""),"病(事)假",  IF(  AND(  OR(  W46="x",W46="補"  ), OR(  X46 ="補"  ), $AP46 =""),"補休",  IF(  AND(  OR(  W46="x",W46="喪"  ), OR(  X46 ="喪"  ), $AP46 =""),"喪假",  IF(  AND(  OR(  W46="x",W46="婚",W46="產"  ), OR(  X46 ="婚",X46="產"  ), $AP46 =""),"婚(產)假",  IF(  AND(  OR(  W46="x",W46="公"  ), OR(  X46 ="公"  ), $AP46 =""),"公假",  IF(  AND(  OR(  W46="x",W46="補",W46="婚",W46="公",W46="病",W46="事",W46="x榮18-22"  ),OR(X46=""), $AP46 =""  ),"18收",  IF(  AND(  OR(  W46 ="榮14-18",W46 ="榮10-18",W46 ="榮06-18",W46 ="病14-18"  ),OR(  X46 ="x",X46="補",X46="婚",X46="公",X46="病",X46="事",X46="x"  ), $AP46 =""),"18放早走",  IF(  AND(  OR(  W46 =""),OR(  X46 ="x",X46="補",X46="婚",X46="公",X46="病",X46="事",X46="x榮*",X46="榮",X46="榮-22"  ), $AP46 =""),"18放",  IF(  AND(  OR(  W46="當日退伍"  ),OR(  X46="退伍",X46="退", X46=""  ), $AP46 =""),"當日退伍",  IF(AND(  OR(W46="退",W46="退伍" ), OR(X46="退",X46="退伍" ), $AP46 =""),"退伍","全日勤"  )  )  )  )  )  )  )  )  )  )  ),"")</f>
        <v>全日勤</v>
      </c>
      <c r="X145" s="65" t="str">
        <f ca="1">IF(   (ROW(BJ46)-1)&lt;=暫1!$B$2,           IF(  AND(  OR(  X46="x",X46="補"  ), OR(  Y46 ="x",Y46="補",Y46="x榮18-22",Y46="x公18-22",Y46="x榮22-08"  ), $AP46 =""),"全日休",  IF(  AND(  OR(  X46="x",X46="病"  ), OR(  Y46 ="病"  ), $AP46 =""),"病(事)假",  IF(  AND(  OR(  X46="x",X46="補"  ), OR(  Y46 ="補"  ), $AP46 =""),"補休",  IF(  AND(  OR(  X46="x",X46="喪"  ), OR(  Y46 ="喪"  ), $AP46 =""),"喪假",  IF(  AND(  OR(  X46="x",X46="婚",X46="產"  ), OR(  Y46 ="婚",Y46="產"  ), $AP46 =""),"婚(產)假",  IF(  AND(  OR(  X46="x",X46="公"  ), OR(  Y46 ="公"  ), $AP46 =""),"公假",  IF(  AND(  OR(  X46="x",X46="補",X46="婚",X46="公",X46="病",X46="事",X46="x榮18-22"  ),OR(Y46=""), $AP46 =""  ),"18收",  IF(  AND(  OR(  X46 ="榮14-18",X46 ="榮10-18",X46 ="榮06-18",X46 ="病14-18"  ),OR(  Y46 ="x",Y46="補",Y46="婚",Y46="公",Y46="病",Y46="事",Y46="x"  ), $AP46 =""),"18放早走",  IF(  AND(  OR(  X46 =""),OR(  Y46 ="x",Y46="補",Y46="婚",Y46="公",Y46="病",Y46="事",Y46="x榮*",Y46="榮",Y46="榮-22"  ), $AP46 =""),"18放",  IF(  AND(  OR(  X46="當日退伍"  ),OR(  Y46="退伍",Y46="退", Y46=""  ), $AP46 =""),"當日退伍",  IF(AND(  OR(X46="退",X46="退伍" ), OR(Y46="退",Y46="退伍" ), $AP46 =""),"退伍","全日勤"  )  )  )  )  )  )  )  )  )  )  ),"")</f>
        <v>全日勤</v>
      </c>
      <c r="Y145" s="65" t="str">
        <f ca="1">IF(   (ROW(BK46)-1)&lt;=暫1!$B$2,           IF(  AND(  OR(  Y46="x",Y46="補"  ), OR(  Z46 ="x",Z46="補",Z46="x榮18-22",Z46="x公18-22",Z46="x榮22-08"  ), $AP46 =""),"全日休",  IF(  AND(  OR(  Y46="x",Y46="病"  ), OR(  Z46 ="病"  ), $AP46 =""),"病(事)假",  IF(  AND(  OR(  Y46="x",Y46="補"  ), OR(  Z46 ="補"  ), $AP46 =""),"補休",  IF(  AND(  OR(  Y46="x",Y46="喪"  ), OR(  Z46 ="喪"  ), $AP46 =""),"喪假",  IF(  AND(  OR(  Y46="x",Y46="婚",Y46="產"  ), OR(  Z46 ="婚",Z46="產"  ), $AP46 =""),"婚(產)假",  IF(  AND(  OR(  Y46="x",Y46="公"  ), OR(  Z46 ="公"  ), $AP46 =""),"公假",  IF(  AND(  OR(  Y46="x",Y46="補",Y46="婚",Y46="公",Y46="病",Y46="事",Y46="x榮18-22"  ),OR(Z46=""), $AP46 =""  ),"18收",  IF(  AND(  OR(  Y46 ="榮14-18",Y46 ="榮10-18",Y46 ="榮06-18",Y46 ="病14-18"  ),OR(  Z46 ="x",Z46="補",Z46="婚",Z46="公",Z46="病",Z46="事",Z46="x"  ), $AP46 =""),"18放早走",  IF(  AND(  OR(  Y46 =""),OR(  Z46 ="x",Z46="補",Z46="婚",Z46="公",Z46="病",Z46="事",Z46="x榮*",Z46="榮",Z46="榮-22"  ), $AP46 =""),"18放",  IF(  AND(  OR(  Y46="當日退伍"  ),OR(  Z46="退伍",Z46="退", Z46=""  ), $AP46 =""),"當日退伍",  IF(AND(  OR(Y46="退",Y46="退伍" ), OR(Z46="退",Z46="退伍" ), $AP46 =""),"退伍","全日勤"  )  )  )  )  )  )  )  )  )  )  ),"")</f>
        <v>全日勤</v>
      </c>
      <c r="Z145" s="65" t="str">
        <f ca="1">IF(   (ROW(BL46)-1)&lt;=暫1!$B$2,           IF(  AND(  OR(  Z46="x",Z46="補"  ), OR(  AA46 ="x",AA46="補",AA46="x榮18-22",AA46="x公18-22",AA46="x榮22-08"  ), $AP46 =""),"全日休",  IF(  AND(  OR(  Z46="x",Z46="病"  ), OR(  AA46 ="病"  ), $AP46 =""),"病(事)假",  IF(  AND(  OR(  Z46="x",Z46="補"  ), OR(  AA46 ="補"  ), $AP46 =""),"補休",  IF(  AND(  OR(  Z46="x",Z46="喪"  ), OR(  AA46 ="喪"  ), $AP46 =""),"喪假",  IF(  AND(  OR(  Z46="x",Z46="婚",Z46="產"  ), OR(  AA46 ="婚",AA46="產"  ), $AP46 =""),"婚(產)假",  IF(  AND(  OR(  Z46="x",Z46="公"  ), OR(  AA46 ="公"  ), $AP46 =""),"公假",  IF(  AND(  OR(  Z46="x",Z46="補",Z46="婚",Z46="公",Z46="病",Z46="事",Z46="x榮18-22"  ),OR(AA46=""), $AP46 =""  ),"18收",  IF(  AND(  OR(  Z46 ="榮14-18",Z46 ="榮10-18",Z46 ="榮06-18",Z46 ="病14-18"  ),OR(  AA46 ="x",AA46="補",AA46="婚",AA46="公",AA46="病",AA46="事",AA46="x"  ), $AP46 =""),"18放早走",  IF(  AND(  OR(  Z46 =""),OR(  AA46 ="x",AA46="補",AA46="婚",AA46="公",AA46="病",AA46="事",AA46="x榮*",AA46="榮",AA46="榮-22"  ), $AP46 =""),"18放",  IF(  AND(  OR(  Z46="當日退伍"  ),OR(  AA46="退伍",AA46="退", AA46=""  ), $AP46 =""),"當日退伍",  IF(AND(  OR(Z46="退",Z46="退伍" ), OR(AA46="退",AA46="退伍" ), $AP46 =""),"退伍","全日勤"  )  )  )  )  )  )  )  )  )  )  ),"")</f>
        <v>全日勤</v>
      </c>
      <c r="AA145" s="65" t="str">
        <f ca="1">IF(   (ROW(BM46)-1)&lt;=暫1!$B$2,           IF(  AND(  OR(  AA46="x",AA46="補"  ), OR(  AB46 ="x",AB46="補",AB46="x榮18-22",AB46="x公18-22",AB46="x榮22-08"  ), $AP46 =""),"全日休",  IF(  AND(  OR(  AA46="x",AA46="病"  ), OR(  AB46 ="病"  ), $AP46 =""),"病(事)假",  IF(  AND(  OR(  AA46="x",AA46="補"  ), OR(  AB46 ="補"  ), $AP46 =""),"補休",  IF(  AND(  OR(  AA46="x",AA46="喪"  ), OR(  AB46 ="喪"  ), $AP46 =""),"喪假",  IF(  AND(  OR(  AA46="x",AA46="婚",AA46="產"  ), OR(  AB46 ="婚",AB46="產"  ), $AP46 =""),"婚(產)假",  IF(  AND(  OR(  AA46="x",AA46="公"  ), OR(  AB46 ="公"  ), $AP46 =""),"公假",  IF(  AND(  OR(  AA46="x",AA46="補",AA46="婚",AA46="公",AA46="病",AA46="事",AA46="x榮18-22"  ),OR(AB46=""), $AP46 =""  ),"18收",  IF(  AND(  OR(  AA46 ="榮14-18",AA46 ="榮10-18",AA46 ="榮06-18",AA46 ="病14-18"  ),OR(  AB46 ="x",AB46="補",AB46="婚",AB46="公",AB46="病",AB46="事",AB46="x"  ), $AP46 =""),"18放早走",  IF(  AND(  OR(  AA46 =""),OR(  AB46 ="x",AB46="補",AB46="婚",AB46="公",AB46="病",AB46="事",AB46="x榮*",AB46="榮",AB46="榮-22"  ), $AP46 =""),"18放",  IF(  AND(  OR(  AA46="當日退伍"  ),OR(  AB46="退伍",AB46="退", AB46=""  ), $AP46 =""),"當日退伍",  IF(AND(  OR(AA46="退",AA46="退伍" ), OR(AB46="退",AB46="退伍" ), $AP46 =""),"退伍","全日勤"  )  )  )  )  )  )  )  )  )  )  ),"")</f>
        <v>18放</v>
      </c>
      <c r="AB145" s="65" t="str">
        <f ca="1">IF(   (ROW(BN46)-1)&lt;=暫1!$B$2,           IF(  AND(  OR(  AB46="x",AB46="補"  ), OR(  AC46 ="x",AC46="補",AC46="x榮18-22",AC46="x公18-22",AC46="x榮22-08"  ), $AP46 =""),"全日休",  IF(  AND(  OR(  AB46="x",AB46="病"  ), OR(  AC46 ="病"  ), $AP46 =""),"病(事)假",  IF(  AND(  OR(  AB46="x",AB46="補"  ), OR(  AC46 ="補"  ), $AP46 =""),"補休",  IF(  AND(  OR(  AB46="x",AB46="喪"  ), OR(  AC46 ="喪"  ), $AP46 =""),"喪假",  IF(  AND(  OR(  AB46="x",AB46="婚",AB46="產"  ), OR(  AC46 ="婚",AC46="產"  ), $AP46 =""),"婚(產)假",  IF(  AND(  OR(  AB46="x",AB46="公"  ), OR(  AC46 ="公"  ), $AP46 =""),"公假",  IF(  AND(  OR(  AB46="x",AB46="補",AB46="婚",AB46="公",AB46="病",AB46="事",AB46="x榮18-22"  ),OR(AC46=""), $AP46 =""  ),"18收",  IF(  AND(  OR(  AB46 ="榮14-18",AB46 ="榮10-18",AB46 ="榮06-18",AB46 ="病14-18"  ),OR(  AC46 ="x",AC46="補",AC46="婚",AC46="公",AC46="病",AC46="事",AC46="x"  ), $AP46 =""),"18放早走",  IF(  AND(  OR(  AB46 =""),OR(  AC46 ="x",AC46="補",AC46="婚",AC46="公",AC46="病",AC46="事",AC46="x榮*",AC46="榮",AC46="榮-22"  ), $AP46 =""),"18放",  IF(  AND(  OR(  AB46="當日退伍"  ),OR(  AC46="退伍",AC46="退", AC46=""  ), $AP46 =""),"當日退伍",  IF(AND(  OR(AB46="退",AB46="退伍" ), OR(AC46="退",AC46="退伍" ), $AP46 =""),"退伍","全日勤"  )  )  )  )  )  )  )  )  )  )  ),"")</f>
        <v>全日休</v>
      </c>
      <c r="AC145" s="65" t="str">
        <f ca="1">IF(   (ROW(BO46)-1)&lt;=暫1!$B$2,           IF(  AND(  OR(  AC46="x",AC46="補"  ), OR(  AD46 ="x",AD46="補",AD46="x榮18-22",AD46="x公18-22",AD46="x榮22-08"  ), $AP46 =""),"全日休",  IF(  AND(  OR(  AC46="x",AC46="病"  ), OR(  AD46 ="病"  ), $AP46 =""),"病(事)假",  IF(  AND(  OR(  AC46="x",AC46="補"  ), OR(  AD46 ="補"  ), $AP46 =""),"補休",  IF(  AND(  OR(  AC46="x",AC46="喪"  ), OR(  AD46 ="喪"  ), $AP46 =""),"喪假",  IF(  AND(  OR(  AC46="x",AC46="婚",AC46="產"  ), OR(  AD46 ="婚",AD46="產"  ), $AP46 =""),"婚(產)假",  IF(  AND(  OR(  AC46="x",AC46="公"  ), OR(  AD46 ="公"  ), $AP46 =""),"公假",  IF(  AND(  OR(  AC46="x",AC46="補",AC46="婚",AC46="公",AC46="病",AC46="事",AC46="x榮18-22"  ),OR(AD46=""), $AP46 =""  ),"18收",  IF(  AND(  OR(  AC46 ="榮14-18",AC46 ="榮10-18",AC46 ="榮06-18",AC46 ="病14-18"  ),OR(  AD46 ="x",AD46="補",AD46="婚",AD46="公",AD46="病",AD46="事",AD46="x"  ), $AP46 =""),"18放早走",  IF(  AND(  OR(  AC46 =""),OR(  AD46 ="x",AD46="補",AD46="婚",AD46="公",AD46="病",AD46="事",AD46="x榮*",AD46="榮",AD46="榮-22"  ), $AP46 =""),"18放",  IF(  AND(  OR(  AC46="當日退伍"  ),OR(  AD46="退伍",AD46="退", AD46=""  ), $AP46 =""),"當日退伍",  IF(AND(  OR(AC46="退",AC46="退伍" ), OR(AD46="退",AD46="退伍" ), $AP46 =""),"退伍","全日勤"  )  )  )  )  )  )  )  )  )  )  ),"")</f>
        <v>18收</v>
      </c>
      <c r="AD145" s="65" t="str">
        <f ca="1">IF(   (ROW(BP46)-1)&lt;=暫1!$B$2,           IF(  AND(  OR(  AD46="x",AD46="補"  ), OR(  AE46 ="x",AE46="補",AE46="x榮18-22",AE46="x公18-22",AE46="x榮22-08"  ), $AP46 =""),"全日休",  IF(  AND(  OR(  AD46="x",AD46="病"  ), OR(  AE46 ="病"  ), $AP46 =""),"病(事)假",  IF(  AND(  OR(  AD46="x",AD46="補"  ), OR(  AE46 ="補"  ), $AP46 =""),"補休",  IF(  AND(  OR(  AD46="x",AD46="喪"  ), OR(  AE46 ="喪"  ), $AP46 =""),"喪假",  IF(  AND(  OR(  AD46="x",AD46="婚",AD46="產"  ), OR(  AE46 ="婚",AE46="產"  ), $AP46 =""),"婚(產)假",  IF(  AND(  OR(  AD46="x",AD46="公"  ), OR(  AE46 ="公"  ), $AP46 =""),"公假",  IF(  AND(  OR(  AD46="x",AD46="補",AD46="婚",AD46="公",AD46="病",AD46="事",AD46="x榮18-22"  ),OR(AE46=""), $AP46 =""  ),"18收",  IF(  AND(  OR(  AD46 ="榮14-18",AD46 ="榮10-18",AD46 ="榮06-18",AD46 ="病14-18"  ),OR(  AE46 ="x",AE46="補",AE46="婚",AE46="公",AE46="病",AE46="事",AE46="x"  ), $AP46 =""),"18放早走",  IF(  AND(  OR(  AD46 =""),OR(  AE46 ="x",AE46="補",AE46="婚",AE46="公",AE46="病",AE46="事",AE46="x榮*",AE46="榮",AE46="榮-22"  ), $AP46 =""),"18放",  IF(  AND(  OR(  AD46="當日退伍"  ),OR(  AE46="退伍",AE46="退", AE46=""  ), $AP46 =""),"當日退伍",  IF(AND(  OR(AD46="退",AD46="退伍" ), OR(AE46="退",AE46="退伍" ), $AP46 =""),"退伍","全日勤"  )  )  )  )  )  )  )  )  )  )  ),"")</f>
        <v>全日勤</v>
      </c>
      <c r="AE145" s="65" t="str">
        <f ca="1">IF(   (ROW(BQ46)-1)&lt;=暫1!$B$2,           IF(  AND(  OR(  AE46="x",AE46="補"  ), OR(  AF46 ="x",AF46="補",AF46="x榮18-22",AF46="x公18-22",AF46="x榮22-08"  ), $AP46 =""),"全日休",  IF(  AND(  OR(  AE46="x",AE46="病"  ), OR(  AF46 ="病"  ), $AP46 =""),"病(事)假",  IF(  AND(  OR(  AE46="x",AE46="補"  ), OR(  AF46 ="補"  ), $AP46 =""),"補休",  IF(  AND(  OR(  AE46="x",AE46="喪"  ), OR(  AF46 ="喪"  ), $AP46 =""),"喪假",  IF(  AND(  OR(  AE46="x",AE46="婚",AE46="產"  ), OR(  AF46 ="婚",AF46="產"  ), $AP46 =""),"婚(產)假",  IF(  AND(  OR(  AE46="x",AE46="公"  ), OR(  AF46 ="公"  ), $AP46 =""),"公假",  IF(  AND(  OR(  AE46="x",AE46="補",AE46="婚",AE46="公",AE46="病",AE46="事",AE46="x榮18-22"  ),OR(AF46=""), $AP46 =""  ),"18收",  IF(  AND(  OR(  AE46 ="榮14-18",AE46 ="榮10-18",AE46 ="榮06-18",AE46 ="病14-18"  ),OR(  AF46 ="x",AF46="補",AF46="婚",AF46="公",AF46="病",AF46="事",AF46="x"  ), $AP46 =""),"18放早走",  IF(  AND(  OR(  AE46 =""),OR(  AF46 ="x",AF46="補",AF46="婚",AF46="公",AF46="病",AF46="事",AF46="x榮*",AF46="榮",AF46="榮-22"  ), $AP46 =""),"18放",  IF(  AND(  OR(  AE46="當日退伍"  ),OR(  AF46="退伍",AF46="退", AF46=""  ), $AP46 =""),"當日退伍",  IF(AND(  OR(AE46="退",AE46="退伍" ), OR(AF46="退",AF46="退伍" ), $AP46 =""),"退伍","全日勤"  )  )  )  )  )  )  )  )  )  )  ),"")</f>
        <v>全日勤</v>
      </c>
      <c r="AF145" s="65" t="str">
        <f ca="1">IF(   (ROW(BR46)-1)&lt;=暫1!$B$2,           IF(  AND(  OR(  AF46="x",AF46="補"  ), OR(  AG46 ="x",AG46="補",AG46="x榮18-22",AG46="x公18-22",AG46="x榮22-08"  ), $AP46 =""),"全日休",  IF(  AND(  OR(  AF46="x",AF46="病"  ), OR(  AG46 ="病"  ), $AP46 =""),"病(事)假",  IF(  AND(  OR(  AF46="x",AF46="補"  ), OR(  AG46 ="補"  ), $AP46 =""),"補休",  IF(  AND(  OR(  AF46="x",AF46="喪"  ), OR(  AG46 ="喪"  ), $AP46 =""),"喪假",  IF(  AND(  OR(  AF46="x",AF46="婚",AF46="產"  ), OR(  AG46 ="婚",AG46="產"  ), $AP46 =""),"婚(產)假",  IF(  AND(  OR(  AF46="x",AF46="公"  ), OR(  AG46 ="公"  ), $AP46 =""),"公假",  IF(  AND(  OR(  AF46="x",AF46="補",AF46="婚",AF46="公",AF46="病",AF46="事",AF46="x榮18-22"  ),OR(AG46=""), $AP46 =""  ),"18收",  IF(  AND(  OR(  AF46 ="榮14-18",AF46 ="榮10-18",AF46 ="榮06-18",AF46 ="病14-18"  ),OR(  AG46 ="x",AG46="補",AG46="婚",AG46="公",AG46="病",AG46="事",AG46="x"  ), $AP46 =""),"18放早走",  IF(  AND(  OR(  AF46 =""),OR(  AG46 ="x",AG46="補",AG46="婚",AG46="公",AG46="病",AG46="事",AG46="x榮*",AG46="榮",AG46="榮-22"  ), $AP46 =""),"18放",  IF(  AND(  OR(  AF46="當日退伍"  ),OR(  AG46="退伍",AG46="退", AG46=""  ), $AP46 =""),"當日退伍",  IF(AND(  OR(AF46="退",AF46="退伍" ), OR(AG46="退",AG46="退伍" ), $AP46 =""),"退伍","全日勤"  )  )  )  )  )  )  )  )  )  )  ),"")</f>
        <v>18放</v>
      </c>
      <c r="AG145" s="65" t="str">
        <f ca="1">IF(   (ROW(BS46)-1)&lt;=暫1!$B$2,           IF(  AND(  OR(  AG46="x",AG46="補"  ), OR(  AH46 ="x",AH46="補",AH46="x榮18-22",AH46="x公18-22",AH46="x榮22-08"  ), $AP46 =""),"全日休",  IF(  AND(  OR(  AG46="x",AG46="病"  ), OR(  AH46 ="病"  ), $AP46 =""),"病(事)假",  IF(  AND(  OR(  AG46="x",AG46="補"  ), OR(  AH46 ="補"  ), $AP46 =""),"補休",  IF(  AND(  OR(  AG46="x",AG46="喪"  ), OR(  AH46 ="喪"  ), $AP46 =""),"喪假",  IF(  AND(  OR(  AG46="x",AG46="婚",AG46="產"  ), OR(  AH46 ="婚",AH46="產"  ), $AP46 =""),"婚(產)假",  IF(  AND(  OR(  AG46="x",AG46="公"  ), OR(  AH46 ="公"  ), $AP46 =""),"公假",  IF(  AND(  OR(  AG46="x",AG46="補",AG46="婚",AG46="公",AG46="病",AG46="事",AG46="x榮18-22"  ),OR(AH46=""), $AP46 =""  ),"18收",  IF(  AND(  OR(  AG46 ="榮14-18",AG46 ="榮10-18",AG46 ="榮06-18",AG46 ="病14-18"  ),OR(  AH46 ="x",AH46="補",AH46="婚",AH46="公",AH46="病",AH46="事",AH46="x"  ), $AP46 =""),"18放早走",  IF(  AND(  OR(  AG46 =""),OR(  AH46 ="x",AH46="補",AH46="婚",AH46="公",AH46="病",AH46="事",AH46="x榮*",AH46="榮",AH46="榮-22"  ), $AP46 =""),"18放",  IF(  AND(  OR(  AG46="當日退伍"  ),OR(  AH46="退伍",AH46="退", AH46=""  ), $AP46 =""),"當日退伍",  IF(AND(  OR(AG46="退",AG46="退伍" ), OR(AH46="退",AH46="退伍" ), $AP46 =""),"退伍","全日勤"  )  )  )  )  )  )  )  )  )  )  ),"")</f>
        <v>18收</v>
      </c>
      <c r="AH145" s="65"/>
      <c r="AI145" s="65"/>
      <c r="AJ145" s="65"/>
      <c r="AO145" s="75"/>
      <c r="AP145" s="62"/>
      <c r="AU145" s="62"/>
      <c r="AY145" s="62"/>
      <c r="AZ145" s="62"/>
      <c r="BA145" s="62"/>
    </row>
    <row r="146" spans="1:53" ht="25.5" customHeight="1">
      <c r="A146" s="65">
        <f t="shared" si="14"/>
        <v>46</v>
      </c>
      <c r="B146" s="65" t="str">
        <f t="shared" si="15"/>
        <v>李政聰</v>
      </c>
      <c r="C146" s="65" t="str">
        <f ca="1">IF(   (ROW(AO47)-1)&lt;=暫1!$B$2,           IF(  AND(  OR(  C47="x",C47="補"  ), OR(  D47 ="x",D47="補",D47="x榮18-22",D47="x公18-22",D47="x榮22-08"  ), $AP47 =""),"全日休",  IF(  AND(  OR(  C47="x",C47="病"  ), OR(  D47 ="病"  ), $AP47 =""),"病(事)假",  IF(  AND(  OR(  C47="x",C47="補"  ), OR(  D47 ="補"  ), $AP47 =""),"補休",  IF(  AND(  OR(  C47="x",C47="喪"  ), OR(  D47 ="喪"  ), $AP47 =""),"喪假",  IF(  AND(  OR(  C47="x",C47="婚",C47="產"  ), OR(  D47 ="婚",D47="產"  ), $AP47 =""),"婚(產)假",  IF(  AND(  OR(  C47="x",C47="公"  ), OR(  D47 ="公"  ), $AP47 =""),"公假",  IF(  AND(  OR(  C47="x",C47="補",C47="婚",C47="公",C47="病",C47="事",C47="x榮18-22"  ),OR(D47=""), $AP47 =""  ),"18收",  IF(  AND(  OR(  C47 ="榮14-18",C47 ="榮10-18",C47 ="榮06-18",C47 ="病14-18"  ),OR(  D47 ="x",D47="補",D47="婚",D47="公",D47="病",D47="事",D47="x"  ), $AP47 =""),"18放早走",  IF(  AND(  OR(  C47 =""),OR(  D47 ="x",D47="補",D47="婚",D47="公",D47="病",D47="事",D47="x榮*",D47="榮",D47="榮-22"  ), $AP47 =""),"18放",  IF(  AND(  OR(  C47="當日退伍"  ),OR(  D47="退伍",D47="退", D47=""  ), $AP47 =""),"當日退伍",  IF(AND(  OR(C47="退",C47="退伍" ), OR(D47="退",D47="退伍" ), $AP47 =""),"退伍","全日勤"  )  )  )  )  )  )  )  )  )  )  ),"")</f>
        <v>全日勤</v>
      </c>
      <c r="D146" s="65" t="str">
        <f ca="1">IF(   (ROW(AP47)-1)&lt;=暫1!$B$2,           IF(  AND(  OR(  D47="x",D47="補"  ), OR(  E47 ="x",E47="補",E47="x榮18-22",E47="x公18-22",E47="x榮22-08"  ), $AP47 =""),"全日休",  IF(  AND(  OR(  D47="x",D47="病"  ), OR(  E47 ="病"  ), $AP47 =""),"病(事)假",  IF(  AND(  OR(  D47="x",D47="補"  ), OR(  E47 ="補"  ), $AP47 =""),"補休",  IF(  AND(  OR(  D47="x",D47="喪"  ), OR(  E47 ="喪"  ), $AP47 =""),"喪假",  IF(  AND(  OR(  D47="x",D47="婚",D47="產"  ), OR(  E47 ="婚",E47="產"  ), $AP47 =""),"婚(產)假",  IF(  AND(  OR(  D47="x",D47="公"  ), OR(  E47 ="公"  ), $AP47 =""),"公假",  IF(  AND(  OR(  D47="x",D47="補",D47="婚",D47="公",D47="病",D47="事",D47="x榮18-22"  ),OR(E47=""), $AP47 =""  ),"18收",  IF(  AND(  OR(  D47 ="榮14-18",D47 ="榮10-18",D47 ="榮06-18",D47 ="病14-18"  ),OR(  E47 ="x",E47="補",E47="婚",E47="公",E47="病",E47="事",E47="x"  ), $AP47 =""),"18放早走",  IF(  AND(  OR(  D47 =""),OR(  E47 ="x",E47="補",E47="婚",E47="公",E47="病",E47="事",E47="x榮*",E47="榮",E47="榮-22"  ), $AP47 =""),"18放",  IF(  AND(  OR(  D47="當日退伍"  ),OR(  E47="退伍",E47="退", E47=""  ), $AP47 =""),"當日退伍",  IF(AND(  OR(D47="退",D47="退伍" ), OR(E47="退",E47="退伍" ), $AP47 =""),"退伍","全日勤"  )  )  )  )  )  )  )  )  )  )  ),"")</f>
        <v>全日勤</v>
      </c>
      <c r="E146" s="65" t="str">
        <f ca="1">IF(   (ROW(AQ47)-1)&lt;=暫1!$B$2,           IF(  AND(  OR(  E47="x",E47="補"  ), OR(  F47 ="x",F47="補",F47="x榮18-22",F47="x公18-22",F47="x榮22-08"  ), $AP47 =""),"全日休",  IF(  AND(  OR(  E47="x",E47="病"  ), OR(  F47 ="病"  ), $AP47 =""),"病(事)假",  IF(  AND(  OR(  E47="x",E47="補"  ), OR(  F47 ="補"  ), $AP47 =""),"補休",  IF(  AND(  OR(  E47="x",E47="喪"  ), OR(  F47 ="喪"  ), $AP47 =""),"喪假",  IF(  AND(  OR(  E47="x",E47="婚",E47="產"  ), OR(  F47 ="婚",F47="產"  ), $AP47 =""),"婚(產)假",  IF(  AND(  OR(  E47="x",E47="公"  ), OR(  F47 ="公"  ), $AP47 =""),"公假",  IF(  AND(  OR(  E47="x",E47="補",E47="婚",E47="公",E47="病",E47="事",E47="x榮18-22"  ),OR(F47=""), $AP47 =""  ),"18收",  IF(  AND(  OR(  E47 ="榮14-18",E47 ="榮10-18",E47 ="榮06-18",E47 ="病14-18"  ),OR(  F47 ="x",F47="補",F47="婚",F47="公",F47="病",F47="事",F47="x"  ), $AP47 =""),"18放早走",  IF(  AND(  OR(  E47 =""),OR(  F47 ="x",F47="補",F47="婚",F47="公",F47="病",F47="事",F47="x榮*",F47="榮",F47="榮-22"  ), $AP47 =""),"18放",  IF(  AND(  OR(  E47="當日退伍"  ),OR(  F47="退伍",F47="退", F47=""  ), $AP47 =""),"當日退伍",  IF(AND(  OR(E47="退",E47="退伍" ), OR(F47="退",F47="退伍" ), $AP47 =""),"退伍","全日勤"  )  )  )  )  )  )  )  )  )  )  ),"")</f>
        <v>全日勤</v>
      </c>
      <c r="F146" s="65" t="str">
        <f ca="1">IF(   (ROW(AR47)-1)&lt;=暫1!$B$2,           IF(  AND(  OR(  F47="x",F47="補"  ), OR(  G47 ="x",G47="補",G47="x榮18-22",G47="x公18-22",G47="x榮22-08"  ), $AP47 =""),"全日休",  IF(  AND(  OR(  F47="x",F47="病"  ), OR(  G47 ="病"  ), $AP47 =""),"病(事)假",  IF(  AND(  OR(  F47="x",F47="補"  ), OR(  G47 ="補"  ), $AP47 =""),"補休",  IF(  AND(  OR(  F47="x",F47="喪"  ), OR(  G47 ="喪"  ), $AP47 =""),"喪假",  IF(  AND(  OR(  F47="x",F47="婚",F47="產"  ), OR(  G47 ="婚",G47="產"  ), $AP47 =""),"婚(產)假",  IF(  AND(  OR(  F47="x",F47="公"  ), OR(  G47 ="公"  ), $AP47 =""),"公假",  IF(  AND(  OR(  F47="x",F47="補",F47="婚",F47="公",F47="病",F47="事",F47="x榮18-22"  ),OR(G47=""), $AP47 =""  ),"18收",  IF(  AND(  OR(  F47 ="榮14-18",F47 ="榮10-18",F47 ="榮06-18",F47 ="病14-18"  ),OR(  G47 ="x",G47="補",G47="婚",G47="公",G47="病",G47="事",G47="x"  ), $AP47 =""),"18放早走",  IF(  AND(  OR(  F47 =""),OR(  G47 ="x",G47="補",G47="婚",G47="公",G47="病",G47="事",G47="x榮*",G47="榮",G47="榮-22"  ), $AP47 =""),"18放",  IF(  AND(  OR(  F47="當日退伍"  ),OR(  G47="退伍",G47="退", G47=""  ), $AP47 =""),"當日退伍",  IF(AND(  OR(F47="退",F47="退伍" ), OR(G47="退",G47="退伍" ), $AP47 =""),"退伍","全日勤"  )  )  )  )  )  )  )  )  )  )  ),"")</f>
        <v>全日休</v>
      </c>
      <c r="G146" s="65" t="str">
        <f ca="1">IF(   (ROW(AS47)-1)&lt;=暫1!$B$2,           IF(  AND(  OR(  G47="x",G47="補"  ), OR(  H47 ="x",H47="補",H47="x榮18-22",H47="x公18-22",H47="x榮22-08"  ), $AP47 =""),"全日休",  IF(  AND(  OR(  G47="x",G47="病"  ), OR(  H47 ="病"  ), $AP47 =""),"病(事)假",  IF(  AND(  OR(  G47="x",G47="補"  ), OR(  H47 ="補"  ), $AP47 =""),"補休",  IF(  AND(  OR(  G47="x",G47="喪"  ), OR(  H47 ="喪"  ), $AP47 =""),"喪假",  IF(  AND(  OR(  G47="x",G47="婚",G47="產"  ), OR(  H47 ="婚",H47="產"  ), $AP47 =""),"婚(產)假",  IF(  AND(  OR(  G47="x",G47="公"  ), OR(  H47 ="公"  ), $AP47 =""),"公假",  IF(  AND(  OR(  G47="x",G47="補",G47="婚",G47="公",G47="病",G47="事",G47="x榮18-22"  ),OR(H47=""), $AP47 =""  ),"18收",  IF(  AND(  OR(  G47 ="榮14-18",G47 ="榮10-18",G47 ="榮06-18",G47 ="病14-18"  ),OR(  H47 ="x",H47="補",H47="婚",H47="公",H47="病",H47="事",H47="x"  ), $AP47 =""),"18放早走",  IF(  AND(  OR(  G47 =""),OR(  H47 ="x",H47="補",H47="婚",H47="公",H47="病",H47="事",H47="x榮*",H47="榮",H47="榮-22"  ), $AP47 =""),"18放",  IF(  AND(  OR(  G47="當日退伍"  ),OR(  H47="退伍",H47="退", H47=""  ), $AP47 =""),"當日退伍",  IF(AND(  OR(G47="退",G47="退伍" ), OR(H47="退",H47="退伍" ), $AP47 =""),"退伍","全日勤"  )  )  )  )  )  )  )  )  )  )  ),"")</f>
        <v>18收</v>
      </c>
      <c r="H146" s="65" t="str">
        <f ca="1">IF(   (ROW(AT47)-1)&lt;=暫1!$B$2,           IF(  AND(  OR(  H47="x",H47="補"  ), OR(  I47 ="x",I47="補",I47="x榮18-22",I47="x公18-22",I47="x榮22-08"  ), $AP47 =""),"全日休",  IF(  AND(  OR(  H47="x",H47="病"  ), OR(  I47 ="病"  ), $AP47 =""),"病(事)假",  IF(  AND(  OR(  H47="x",H47="補"  ), OR(  I47 ="補"  ), $AP47 =""),"補休",  IF(  AND(  OR(  H47="x",H47="喪"  ), OR(  I47 ="喪"  ), $AP47 =""),"喪假",  IF(  AND(  OR(  H47="x",H47="婚",H47="產"  ), OR(  I47 ="婚",I47="產"  ), $AP47 =""),"婚(產)假",  IF(  AND(  OR(  H47="x",H47="公"  ), OR(  I47 ="公"  ), $AP47 =""),"公假",  IF(  AND(  OR(  H47="x",H47="補",H47="婚",H47="公",H47="病",H47="事",H47="x榮18-22"  ),OR(I47=""), $AP47 =""  ),"18收",  IF(  AND(  OR(  H47 ="榮14-18",H47 ="榮10-18",H47 ="榮06-18",H47 ="病14-18"  ),OR(  I47 ="x",I47="補",I47="婚",I47="公",I47="病",I47="事",I47="x"  ), $AP47 =""),"18放早走",  IF(  AND(  OR(  H47 =""),OR(  I47 ="x",I47="補",I47="婚",I47="公",I47="病",I47="事",I47="x榮*",I47="榮",I47="榮-22"  ), $AP47 =""),"18放",  IF(  AND(  OR(  H47="當日退伍"  ),OR(  I47="退伍",I47="退", I47=""  ), $AP47 =""),"當日退伍",  IF(AND(  OR(H47="退",H47="退伍" ), OR(I47="退",I47="退伍" ), $AP47 =""),"退伍","全日勤"  )  )  )  )  )  )  )  )  )  )  ),"")</f>
        <v>全日勤</v>
      </c>
      <c r="I146" s="65" t="str">
        <f ca="1">IF(   (ROW(AU47)-1)&lt;=暫1!$B$2,           IF(  AND(  OR(  I47="x",I47="補"  ), OR(  J47 ="x",J47="補",J47="x榮18-22",J47="x公18-22",J47="x榮22-08"  ), $AP47 =""),"全日休",  IF(  AND(  OR(  I47="x",I47="病"  ), OR(  J47 ="病"  ), $AP47 =""),"病(事)假",  IF(  AND(  OR(  I47="x",I47="補"  ), OR(  J47 ="補"  ), $AP47 =""),"補休",  IF(  AND(  OR(  I47="x",I47="喪"  ), OR(  J47 ="喪"  ), $AP47 =""),"喪假",  IF(  AND(  OR(  I47="x",I47="婚",I47="產"  ), OR(  J47 ="婚",J47="產"  ), $AP47 =""),"婚(產)假",  IF(  AND(  OR(  I47="x",I47="公"  ), OR(  J47 ="公"  ), $AP47 =""),"公假",  IF(  AND(  OR(  I47="x",I47="補",I47="婚",I47="公",I47="病",I47="事",I47="x榮18-22"  ),OR(J47=""), $AP47 =""  ),"18收",  IF(  AND(  OR(  I47 ="榮14-18",I47 ="榮10-18",I47 ="榮06-18",I47 ="病14-18"  ),OR(  J47 ="x",J47="補",J47="婚",J47="公",J47="病",J47="事",J47="x"  ), $AP47 =""),"18放早走",  IF(  AND(  OR(  I47 =""),OR(  J47 ="x",J47="補",J47="婚",J47="公",J47="病",J47="事",J47="x榮*",J47="榮",J47="榮-22"  ), $AP47 =""),"18放",  IF(  AND(  OR(  I47="當日退伍"  ),OR(  J47="退伍",J47="退", J47=""  ), $AP47 =""),"當日退伍",  IF(AND(  OR(I47="退",I47="退伍" ), OR(J47="退",J47="退伍" ), $AP47 =""),"退伍","全日勤"  )  )  )  )  )  )  )  )  )  )  ),"")</f>
        <v>全日勤</v>
      </c>
      <c r="J146" s="65" t="str">
        <f ca="1">IF(   (ROW(AV47)-1)&lt;=暫1!$B$2,           IF(  AND(  OR(  J47="x",J47="補"  ), OR(  K47 ="x",K47="補",K47="x榮18-22",K47="x公18-22",K47="x榮22-08"  ), $AP47 =""),"全日休",  IF(  AND(  OR(  J47="x",J47="病"  ), OR(  K47 ="病"  ), $AP47 =""),"病(事)假",  IF(  AND(  OR(  J47="x",J47="補"  ), OR(  K47 ="補"  ), $AP47 =""),"補休",  IF(  AND(  OR(  J47="x",J47="喪"  ), OR(  K47 ="喪"  ), $AP47 =""),"喪假",  IF(  AND(  OR(  J47="x",J47="婚",J47="產"  ), OR(  K47 ="婚",K47="產"  ), $AP47 =""),"婚(產)假",  IF(  AND(  OR(  J47="x",J47="公"  ), OR(  K47 ="公"  ), $AP47 =""),"公假",  IF(  AND(  OR(  J47="x",J47="補",J47="婚",J47="公",J47="病",J47="事",J47="x榮18-22"  ),OR(K47=""), $AP47 =""  ),"18收",  IF(  AND(  OR(  J47 ="榮14-18",J47 ="榮10-18",J47 ="榮06-18",J47 ="病14-18"  ),OR(  K47 ="x",K47="補",K47="婚",K47="公",K47="病",K47="事",K47="x"  ), $AP47 =""),"18放早走",  IF(  AND(  OR(  J47 =""),OR(  K47 ="x",K47="補",K47="婚",K47="公",K47="病",K47="事",K47="x榮*",K47="榮",K47="榮-22"  ), $AP47 =""),"18放",  IF(  AND(  OR(  J47="當日退伍"  ),OR(  K47="退伍",K47="退", K47=""  ), $AP47 =""),"當日退伍",  IF(AND(  OR(J47="退",J47="退伍" ), OR(K47="退",K47="退伍" ), $AP47 =""),"退伍","全日勤"  )  )  )  )  )  )  )  )  )  )  ),"")</f>
        <v>全日勤</v>
      </c>
      <c r="K146" s="65" t="str">
        <f ca="1">IF(   (ROW(AW47)-1)&lt;=暫1!$B$2,           IF(  AND(  OR(  K47="x",K47="補"  ), OR(  L47 ="x",L47="補",L47="x榮18-22",L47="x公18-22",L47="x榮22-08"  ), $AP47 =""),"全日休",  IF(  AND(  OR(  K47="x",K47="病"  ), OR(  L47 ="病"  ), $AP47 =""),"病(事)假",  IF(  AND(  OR(  K47="x",K47="補"  ), OR(  L47 ="補"  ), $AP47 =""),"補休",  IF(  AND(  OR(  K47="x",K47="喪"  ), OR(  L47 ="喪"  ), $AP47 =""),"喪假",  IF(  AND(  OR(  K47="x",K47="婚",K47="產"  ), OR(  L47 ="婚",L47="產"  ), $AP47 =""),"婚(產)假",  IF(  AND(  OR(  K47="x",K47="公"  ), OR(  L47 ="公"  ), $AP47 =""),"公假",  IF(  AND(  OR(  K47="x",K47="補",K47="婚",K47="公",K47="病",K47="事",K47="x榮18-22"  ),OR(L47=""), $AP47 =""  ),"18收",  IF(  AND(  OR(  K47 ="榮14-18",K47 ="榮10-18",K47 ="榮06-18",K47 ="病14-18"  ),OR(  L47 ="x",L47="補",L47="婚",L47="公",L47="病",L47="事",L47="x"  ), $AP47 =""),"18放早走",  IF(  AND(  OR(  K47 =""),OR(  L47 ="x",L47="補",L47="婚",L47="公",L47="病",L47="事",L47="x榮*",L47="榮",L47="榮-22"  ), $AP47 =""),"18放",  IF(  AND(  OR(  K47="當日退伍"  ),OR(  L47="退伍",L47="退", L47=""  ), $AP47 =""),"當日退伍",  IF(AND(  OR(K47="退",K47="退伍" ), OR(L47="退",L47="退伍" ), $AP47 =""),"退伍","全日勤"  )  )  )  )  )  )  )  )  )  )  ),"")</f>
        <v>全日勤</v>
      </c>
      <c r="L146" s="65" t="str">
        <f ca="1">IF(   (ROW(AX47)-1)&lt;=暫1!$B$2,           IF(  AND(  OR(  L47="x",L47="補"  ), OR(  M47 ="x",M47="補",M47="x榮18-22",M47="x公18-22",M47="x榮22-08"  ), $AP47 =""),"全日休",  IF(  AND(  OR(  L47="x",L47="病"  ), OR(  M47 ="病"  ), $AP47 =""),"病(事)假",  IF(  AND(  OR(  L47="x",L47="補"  ), OR(  M47 ="補"  ), $AP47 =""),"補休",  IF(  AND(  OR(  L47="x",L47="喪"  ), OR(  M47 ="喪"  ), $AP47 =""),"喪假",  IF(  AND(  OR(  L47="x",L47="婚",L47="產"  ), OR(  M47 ="婚",M47="產"  ), $AP47 =""),"婚(產)假",  IF(  AND(  OR(  L47="x",L47="公"  ), OR(  M47 ="公"  ), $AP47 =""),"公假",  IF(  AND(  OR(  L47="x",L47="補",L47="婚",L47="公",L47="病",L47="事",L47="x榮18-22"  ),OR(M47=""), $AP47 =""  ),"18收",  IF(  AND(  OR(  L47 ="榮14-18",L47 ="榮10-18",L47 ="榮06-18",L47 ="病14-18"  ),OR(  M47 ="x",M47="補",M47="婚",M47="公",M47="病",M47="事",M47="x"  ), $AP47 =""),"18放早走",  IF(  AND(  OR(  L47 =""),OR(  M47 ="x",M47="補",M47="婚",M47="公",M47="病",M47="事",M47="x榮*",M47="榮",M47="榮-22"  ), $AP47 =""),"18放",  IF(  AND(  OR(  L47="當日退伍"  ),OR(  M47="退伍",M47="退", M47=""  ), $AP47 =""),"當日退伍",  IF(AND(  OR(L47="退",L47="退伍" ), OR(M47="退",M47="退伍" ), $AP47 =""),"退伍","全日勤"  )  )  )  )  )  )  )  )  )  )  ),"")</f>
        <v>18放</v>
      </c>
      <c r="M146" s="65" t="str">
        <f ca="1">IF(   (ROW(AY47)-1)&lt;=暫1!$B$2,           IF(  AND(  OR(  M47="x",M47="補"  ), OR(  N47 ="x",N47="補",N47="x榮18-22",N47="x公18-22",N47="x榮22-08"  ), $AP47 =""),"全日休",  IF(  AND(  OR(  M47="x",M47="病"  ), OR(  N47 ="病"  ), $AP47 =""),"病(事)假",  IF(  AND(  OR(  M47="x",M47="補"  ), OR(  N47 ="補"  ), $AP47 =""),"補休",  IF(  AND(  OR(  M47="x",M47="喪"  ), OR(  N47 ="喪"  ), $AP47 =""),"喪假",  IF(  AND(  OR(  M47="x",M47="婚",M47="產"  ), OR(  N47 ="婚",N47="產"  ), $AP47 =""),"婚(產)假",  IF(  AND(  OR(  M47="x",M47="公"  ), OR(  N47 ="公"  ), $AP47 =""),"公假",  IF(  AND(  OR(  M47="x",M47="補",M47="婚",M47="公",M47="病",M47="事",M47="x榮18-22"  ),OR(N47=""), $AP47 =""  ),"18收",  IF(  AND(  OR(  M47 ="榮14-18",M47 ="榮10-18",M47 ="榮06-18",M47 ="病14-18"  ),OR(  N47 ="x",N47="補",N47="婚",N47="公",N47="病",N47="事",N47="x"  ), $AP47 =""),"18放早走",  IF(  AND(  OR(  M47 =""),OR(  N47 ="x",N47="補",N47="婚",N47="公",N47="病",N47="事",N47="x榮*",N47="榮",N47="榮-22"  ), $AP47 =""),"18放",  IF(  AND(  OR(  M47="當日退伍"  ),OR(  N47="退伍",N47="退", N47=""  ), $AP47 =""),"當日退伍",  IF(AND(  OR(M47="退",M47="退伍" ), OR(N47="退",N47="退伍" ), $AP47 =""),"退伍","全日勤"  )  )  )  )  )  )  )  )  )  )  ),"")</f>
        <v>全日休</v>
      </c>
      <c r="N146" s="65" t="str">
        <f ca="1">IF(   (ROW(AZ47)-1)&lt;=暫1!$B$2,           IF(  AND(  OR(  N47="x",N47="補"  ), OR(  O47 ="x",O47="補",O47="x榮18-22",O47="x公18-22",O47="x榮22-08"  ), $AP47 =""),"全日休",  IF(  AND(  OR(  N47="x",N47="病"  ), OR(  O47 ="病"  ), $AP47 =""),"病(事)假",  IF(  AND(  OR(  N47="x",N47="補"  ), OR(  O47 ="補"  ), $AP47 =""),"補休",  IF(  AND(  OR(  N47="x",N47="喪"  ), OR(  O47 ="喪"  ), $AP47 =""),"喪假",  IF(  AND(  OR(  N47="x",N47="婚",N47="產"  ), OR(  O47 ="婚",O47="產"  ), $AP47 =""),"婚(產)假",  IF(  AND(  OR(  N47="x",N47="公"  ), OR(  O47 ="公"  ), $AP47 =""),"公假",  IF(  AND(  OR(  N47="x",N47="補",N47="婚",N47="公",N47="病",N47="事",N47="x榮18-22"  ),OR(O47=""), $AP47 =""  ),"18收",  IF(  AND(  OR(  N47 ="榮14-18",N47 ="榮10-18",N47 ="榮06-18",N47 ="病14-18"  ),OR(  O47 ="x",O47="補",O47="婚",O47="公",O47="病",O47="事",O47="x"  ), $AP47 =""),"18放早走",  IF(  AND(  OR(  N47 =""),OR(  O47 ="x",O47="補",O47="婚",O47="公",O47="病",O47="事",O47="x榮*",O47="榮",O47="榮-22"  ), $AP47 =""),"18放",  IF(  AND(  OR(  N47="當日退伍"  ),OR(  O47="退伍",O47="退", O47=""  ), $AP47 =""),"當日退伍",  IF(AND(  OR(N47="退",N47="退伍" ), OR(O47="退",O47="退伍" ), $AP47 =""),"退伍","全日勤"  )  )  )  )  )  )  )  )  )  )  ),"")</f>
        <v>18收</v>
      </c>
      <c r="O146" s="65" t="str">
        <f ca="1">IF(   (ROW(BA47)-1)&lt;=暫1!$B$2,           IF(  AND(  OR(  O47="x",O47="補"  ), OR(  P47 ="x",P47="補",P47="x榮18-22",P47="x公18-22",P47="x榮22-08"  ), $AP47 =""),"全日休",  IF(  AND(  OR(  O47="x",O47="病"  ), OR(  P47 ="病"  ), $AP47 =""),"病(事)假",  IF(  AND(  OR(  O47="x",O47="補"  ), OR(  P47 ="補"  ), $AP47 =""),"補休",  IF(  AND(  OR(  O47="x",O47="喪"  ), OR(  P47 ="喪"  ), $AP47 =""),"喪假",  IF(  AND(  OR(  O47="x",O47="婚",O47="產"  ), OR(  P47 ="婚",P47="產"  ), $AP47 =""),"婚(產)假",  IF(  AND(  OR(  O47="x",O47="公"  ), OR(  P47 ="公"  ), $AP47 =""),"公假",  IF(  AND(  OR(  O47="x",O47="補",O47="婚",O47="公",O47="病",O47="事",O47="x榮18-22"  ),OR(P47=""), $AP47 =""  ),"18收",  IF(  AND(  OR(  O47 ="榮14-18",O47 ="榮10-18",O47 ="榮06-18",O47 ="病14-18"  ),OR(  P47 ="x",P47="補",P47="婚",P47="公",P47="病",P47="事",P47="x"  ), $AP47 =""),"18放早走",  IF(  AND(  OR(  O47 =""),OR(  P47 ="x",P47="補",P47="婚",P47="公",P47="病",P47="事",P47="x榮*",P47="榮",P47="榮-22"  ), $AP47 =""),"18放",  IF(  AND(  OR(  O47="當日退伍"  ),OR(  P47="退伍",P47="退", P47=""  ), $AP47 =""),"當日退伍",  IF(AND(  OR(O47="退",O47="退伍" ), OR(P47="退",P47="退伍" ), $AP47 =""),"退伍","全日勤"  )  )  )  )  )  )  )  )  )  )  ),"")</f>
        <v>全日勤</v>
      </c>
      <c r="P146" s="65" t="str">
        <f ca="1">IF(   (ROW(BB47)-1)&lt;=暫1!$B$2,           IF(  AND(  OR(  P47="x",P47="補"  ), OR(  Q47 ="x",Q47="補",Q47="x榮18-22",Q47="x公18-22",Q47="x榮22-08"  ), $AP47 =""),"全日休",  IF(  AND(  OR(  P47="x",P47="病"  ), OR(  Q47 ="病"  ), $AP47 =""),"病(事)假",  IF(  AND(  OR(  P47="x",P47="補"  ), OR(  Q47 ="補"  ), $AP47 =""),"補休",  IF(  AND(  OR(  P47="x",P47="喪"  ), OR(  Q47 ="喪"  ), $AP47 =""),"喪假",  IF(  AND(  OR(  P47="x",P47="婚",P47="產"  ), OR(  Q47 ="婚",Q47="產"  ), $AP47 =""),"婚(產)假",  IF(  AND(  OR(  P47="x",P47="公"  ), OR(  Q47 ="公"  ), $AP47 =""),"公假",  IF(  AND(  OR(  P47="x",P47="補",P47="婚",P47="公",P47="病",P47="事",P47="x榮18-22"  ),OR(Q47=""), $AP47 =""  ),"18收",  IF(  AND(  OR(  P47 ="榮14-18",P47 ="榮10-18",P47 ="榮06-18",P47 ="病14-18"  ),OR(  Q47 ="x",Q47="補",Q47="婚",Q47="公",Q47="病",Q47="事",Q47="x"  ), $AP47 =""),"18放早走",  IF(  AND(  OR(  P47 =""),OR(  Q47 ="x",Q47="補",Q47="婚",Q47="公",Q47="病",Q47="事",Q47="x榮*",Q47="榮",Q47="榮-22"  ), $AP47 =""),"18放",  IF(  AND(  OR(  P47="當日退伍"  ),OR(  Q47="退伍",Q47="退", Q47=""  ), $AP47 =""),"當日退伍",  IF(AND(  OR(P47="退",P47="退伍" ), OR(Q47="退",Q47="退伍" ), $AP47 =""),"退伍","全日勤"  )  )  )  )  )  )  )  )  )  )  ),"")</f>
        <v>全日勤</v>
      </c>
      <c r="Q146" s="65" t="str">
        <f ca="1">IF(   (ROW(BC47)-1)&lt;=暫1!$B$2,           IF(  AND(  OR(  Q47="x",Q47="補"  ), OR(  R47 ="x",R47="補",R47="x榮18-22",R47="x公18-22",R47="x榮22-08"  ), $AP47 =""),"全日休",  IF(  AND(  OR(  Q47="x",Q47="病"  ), OR(  R47 ="病"  ), $AP47 =""),"病(事)假",  IF(  AND(  OR(  Q47="x",Q47="補"  ), OR(  R47 ="補"  ), $AP47 =""),"補休",  IF(  AND(  OR(  Q47="x",Q47="喪"  ), OR(  R47 ="喪"  ), $AP47 =""),"喪假",  IF(  AND(  OR(  Q47="x",Q47="婚",Q47="產"  ), OR(  R47 ="婚",R47="產"  ), $AP47 =""),"婚(產)假",  IF(  AND(  OR(  Q47="x",Q47="公"  ), OR(  R47 ="公"  ), $AP47 =""),"公假",  IF(  AND(  OR(  Q47="x",Q47="補",Q47="婚",Q47="公",Q47="病",Q47="事",Q47="x榮18-22"  ),OR(R47=""), $AP47 =""  ),"18收",  IF(  AND(  OR(  Q47 ="榮14-18",Q47 ="榮10-18",Q47 ="榮06-18",Q47 ="病14-18"  ),OR(  R47 ="x",R47="補",R47="婚",R47="公",R47="病",R47="事",R47="x"  ), $AP47 =""),"18放早走",  IF(  AND(  OR(  Q47 =""),OR(  R47 ="x",R47="補",R47="婚",R47="公",R47="病",R47="事",R47="x榮*",R47="榮",R47="榮-22"  ), $AP47 =""),"18放",  IF(  AND(  OR(  Q47="當日退伍"  ),OR(  R47="退伍",R47="退", R47=""  ), $AP47 =""),"當日退伍",  IF(AND(  OR(Q47="退",Q47="退伍" ), OR(R47="退",R47="退伍" ), $AP47 =""),"退伍","全日勤"  )  )  )  )  )  )  )  )  )  )  ),"")</f>
        <v>全日勤</v>
      </c>
      <c r="R146" s="65" t="str">
        <f ca="1">IF(   (ROW(BD47)-1)&lt;=暫1!$B$2,           IF(  AND(  OR(  R47="x",R47="補"  ), OR(  S47 ="x",S47="補",S47="x榮18-22",S47="x公18-22",S47="x榮22-08"  ), $AP47 =""),"全日休",  IF(  AND(  OR(  R47="x",R47="病"  ), OR(  S47 ="病"  ), $AP47 =""),"病(事)假",  IF(  AND(  OR(  R47="x",R47="補"  ), OR(  S47 ="補"  ), $AP47 =""),"補休",  IF(  AND(  OR(  R47="x",R47="喪"  ), OR(  S47 ="喪"  ), $AP47 =""),"喪假",  IF(  AND(  OR(  R47="x",R47="婚",R47="產"  ), OR(  S47 ="婚",S47="產"  ), $AP47 =""),"婚(產)假",  IF(  AND(  OR(  R47="x",R47="公"  ), OR(  S47 ="公"  ), $AP47 =""),"公假",  IF(  AND(  OR(  R47="x",R47="補",R47="婚",R47="公",R47="病",R47="事",R47="x榮18-22"  ),OR(S47=""), $AP47 =""  ),"18收",  IF(  AND(  OR(  R47 ="榮14-18",R47 ="榮10-18",R47 ="榮06-18",R47 ="病14-18"  ),OR(  S47 ="x",S47="補",S47="婚",S47="公",S47="病",S47="事",S47="x"  ), $AP47 =""),"18放早走",  IF(  AND(  OR(  R47 =""),OR(  S47 ="x",S47="補",S47="婚",S47="公",S47="病",S47="事",S47="x榮*",S47="榮",S47="榮-22"  ), $AP47 =""),"18放",  IF(  AND(  OR(  R47="當日退伍"  ),OR(  S47="退伍",S47="退", S47=""  ), $AP47 =""),"當日退伍",  IF(AND(  OR(R47="退",R47="退伍" ), OR(S47="退",S47="退伍" ), $AP47 =""),"退伍","全日勤"  )  )  )  )  )  )  )  )  )  )  ),"")</f>
        <v>全日勤</v>
      </c>
      <c r="S146" s="65" t="str">
        <f ca="1">IF(   (ROW(BE47)-1)&lt;=暫1!$B$2,           IF(  AND(  OR(  S47="x",S47="補"  ), OR(  T47 ="x",T47="補",T47="x榮18-22",T47="x公18-22",T47="x榮22-08"  ), $AP47 =""),"全日休",  IF(  AND(  OR(  S47="x",S47="病"  ), OR(  T47 ="病"  ), $AP47 =""),"病(事)假",  IF(  AND(  OR(  S47="x",S47="補"  ), OR(  T47 ="補"  ), $AP47 =""),"補休",  IF(  AND(  OR(  S47="x",S47="喪"  ), OR(  T47 ="喪"  ), $AP47 =""),"喪假",  IF(  AND(  OR(  S47="x",S47="婚",S47="產"  ), OR(  T47 ="婚",T47="產"  ), $AP47 =""),"婚(產)假",  IF(  AND(  OR(  S47="x",S47="公"  ), OR(  T47 ="公"  ), $AP47 =""),"公假",  IF(  AND(  OR(  S47="x",S47="補",S47="婚",S47="公",S47="病",S47="事",S47="x榮18-22"  ),OR(T47=""), $AP47 =""  ),"18收",  IF(  AND(  OR(  S47 ="榮14-18",S47 ="榮10-18",S47 ="榮06-18",S47 ="病14-18"  ),OR(  T47 ="x",T47="補",T47="婚",T47="公",T47="病",T47="事",T47="x"  ), $AP47 =""),"18放早走",  IF(  AND(  OR(  S47 =""),OR(  T47 ="x",T47="補",T47="婚",T47="公",T47="病",T47="事",T47="x榮*",T47="榮",T47="榮-22"  ), $AP47 =""),"18放",  IF(  AND(  OR(  S47="當日退伍"  ),OR(  T47="退伍",T47="退", T47=""  ), $AP47 =""),"當日退伍",  IF(AND(  OR(S47="退",S47="退伍" ), OR(T47="退",T47="退伍" ), $AP47 =""),"退伍","全日勤"  )  )  )  )  )  )  )  )  )  )  ),"")</f>
        <v>18放</v>
      </c>
      <c r="T146" s="65" t="str">
        <f ca="1">IF(   (ROW(BF47)-1)&lt;=暫1!$B$2,           IF(  AND(  OR(  T47="x",T47="補"  ), OR(  U47 ="x",U47="補",U47="x榮18-22",U47="x公18-22",U47="x榮22-08"  ), $AP47 =""),"全日休",  IF(  AND(  OR(  T47="x",T47="病"  ), OR(  U47 ="病"  ), $AP47 =""),"病(事)假",  IF(  AND(  OR(  T47="x",T47="補"  ), OR(  U47 ="補"  ), $AP47 =""),"補休",  IF(  AND(  OR(  T47="x",T47="喪"  ), OR(  U47 ="喪"  ), $AP47 =""),"喪假",  IF(  AND(  OR(  T47="x",T47="婚",T47="產"  ), OR(  U47 ="婚",U47="產"  ), $AP47 =""),"婚(產)假",  IF(  AND(  OR(  T47="x",T47="公"  ), OR(  U47 ="公"  ), $AP47 =""),"公假",  IF(  AND(  OR(  T47="x",T47="補",T47="婚",T47="公",T47="病",T47="事",T47="x榮18-22"  ),OR(U47=""), $AP47 =""  ),"18收",  IF(  AND(  OR(  T47 ="榮14-18",T47 ="榮10-18",T47 ="榮06-18",T47 ="病14-18"  ),OR(  U47 ="x",U47="補",U47="婚",U47="公",U47="病",U47="事",U47="x"  ), $AP47 =""),"18放早走",  IF(  AND(  OR(  T47 =""),OR(  U47 ="x",U47="補",U47="婚",U47="公",U47="病",U47="事",U47="x榮*",U47="榮",U47="榮-22"  ), $AP47 =""),"18放",  IF(  AND(  OR(  T47="當日退伍"  ),OR(  U47="退伍",U47="退", U47=""  ), $AP47 =""),"當日退伍",  IF(AND(  OR(T47="退",T47="退伍" ), OR(U47="退",U47="退伍" ), $AP47 =""),"退伍","全日勤"  )  )  )  )  )  )  )  )  )  )  ),"")</f>
        <v>全日休</v>
      </c>
      <c r="U146" s="65" t="str">
        <f ca="1">IF(   (ROW(BG47)-1)&lt;=暫1!$B$2,           IF(  AND(  OR(  U47="x",U47="補"  ), OR(  V47 ="x",V47="補",V47="x榮18-22",V47="x公18-22",V47="x榮22-08"  ), $AP47 =""),"全日休",  IF(  AND(  OR(  U47="x",U47="病"  ), OR(  V47 ="病"  ), $AP47 =""),"病(事)假",  IF(  AND(  OR(  U47="x",U47="補"  ), OR(  V47 ="補"  ), $AP47 =""),"補休",  IF(  AND(  OR(  U47="x",U47="喪"  ), OR(  V47 ="喪"  ), $AP47 =""),"喪假",  IF(  AND(  OR(  U47="x",U47="婚",U47="產"  ), OR(  V47 ="婚",V47="產"  ), $AP47 =""),"婚(產)假",  IF(  AND(  OR(  U47="x",U47="公"  ), OR(  V47 ="公"  ), $AP47 =""),"公假",  IF(  AND(  OR(  U47="x",U47="補",U47="婚",U47="公",U47="病",U47="事",U47="x榮18-22"  ),OR(V47=""), $AP47 =""  ),"18收",  IF(  AND(  OR(  U47 ="榮14-18",U47 ="榮10-18",U47 ="榮06-18",U47 ="病14-18"  ),OR(  V47 ="x",V47="補",V47="婚",V47="公",V47="病",V47="事",V47="x"  ), $AP47 =""),"18放早走",  IF(  AND(  OR(  U47 =""),OR(  V47 ="x",V47="補",V47="婚",V47="公",V47="病",V47="事",V47="x榮*",V47="榮",V47="榮-22"  ), $AP47 =""),"18放",  IF(  AND(  OR(  U47="當日退伍"  ),OR(  V47="退伍",V47="退", V47=""  ), $AP47 =""),"當日退伍",  IF(AND(  OR(U47="退",U47="退伍" ), OR(V47="退",V47="退伍" ), $AP47 =""),"退伍","全日勤"  )  )  )  )  )  )  )  )  )  )  ),"")</f>
        <v>18收</v>
      </c>
      <c r="V146" s="65" t="str">
        <f ca="1">IF(   (ROW(BH47)-1)&lt;=暫1!$B$2,           IF(  AND(  OR(  V47="x",V47="補"  ), OR(  W47 ="x",W47="補",W47="x榮18-22",W47="x公18-22",W47="x榮22-08"  ), $AP47 =""),"全日休",  IF(  AND(  OR(  V47="x",V47="病"  ), OR(  W47 ="病"  ), $AP47 =""),"病(事)假",  IF(  AND(  OR(  V47="x",V47="補"  ), OR(  W47 ="補"  ), $AP47 =""),"補休",  IF(  AND(  OR(  V47="x",V47="喪"  ), OR(  W47 ="喪"  ), $AP47 =""),"喪假",  IF(  AND(  OR(  V47="x",V47="婚",V47="產"  ), OR(  W47 ="婚",W47="產"  ), $AP47 =""),"婚(產)假",  IF(  AND(  OR(  V47="x",V47="公"  ), OR(  W47 ="公"  ), $AP47 =""),"公假",  IF(  AND(  OR(  V47="x",V47="補",V47="婚",V47="公",V47="病",V47="事",V47="x榮18-22"  ),OR(W47=""), $AP47 =""  ),"18收",  IF(  AND(  OR(  V47 ="榮14-18",V47 ="榮10-18",V47 ="榮06-18",V47 ="病14-18"  ),OR(  W47 ="x",W47="補",W47="婚",W47="公",W47="病",W47="事",W47="x"  ), $AP47 =""),"18放早走",  IF(  AND(  OR(  V47 =""),OR(  W47 ="x",W47="補",W47="婚",W47="公",W47="病",W47="事",W47="x榮*",W47="榮",W47="榮-22"  ), $AP47 =""),"18放",  IF(  AND(  OR(  V47="當日退伍"  ),OR(  W47="退伍",W47="退", W47=""  ), $AP47 =""),"當日退伍",  IF(AND(  OR(V47="退",V47="退伍" ), OR(W47="退",W47="退伍" ), $AP47 =""),"退伍","全日勤"  )  )  )  )  )  )  )  )  )  )  ),"")</f>
        <v>全日勤</v>
      </c>
      <c r="W146" s="65" t="str">
        <f ca="1">IF(   (ROW(BI47)-1)&lt;=暫1!$B$2,           IF(  AND(  OR(  W47="x",W47="補"  ), OR(  X47 ="x",X47="補",X47="x榮18-22",X47="x公18-22",X47="x榮22-08"  ), $AP47 =""),"全日休",  IF(  AND(  OR(  W47="x",W47="病"  ), OR(  X47 ="病"  ), $AP47 =""),"病(事)假",  IF(  AND(  OR(  W47="x",W47="補"  ), OR(  X47 ="補"  ), $AP47 =""),"補休",  IF(  AND(  OR(  W47="x",W47="喪"  ), OR(  X47 ="喪"  ), $AP47 =""),"喪假",  IF(  AND(  OR(  W47="x",W47="婚",W47="產"  ), OR(  X47 ="婚",X47="產"  ), $AP47 =""),"婚(產)假",  IF(  AND(  OR(  W47="x",W47="公"  ), OR(  X47 ="公"  ), $AP47 =""),"公假",  IF(  AND(  OR(  W47="x",W47="補",W47="婚",W47="公",W47="病",W47="事",W47="x榮18-22"  ),OR(X47=""), $AP47 =""  ),"18收",  IF(  AND(  OR(  W47 ="榮14-18",W47 ="榮10-18",W47 ="榮06-18",W47 ="病14-18"  ),OR(  X47 ="x",X47="補",X47="婚",X47="公",X47="病",X47="事",X47="x"  ), $AP47 =""),"18放早走",  IF(  AND(  OR(  W47 =""),OR(  X47 ="x",X47="補",X47="婚",X47="公",X47="病",X47="事",X47="x榮*",X47="榮",X47="榮-22"  ), $AP47 =""),"18放",  IF(  AND(  OR(  W47="當日退伍"  ),OR(  X47="退伍",X47="退", X47=""  ), $AP47 =""),"當日退伍",  IF(AND(  OR(W47="退",W47="退伍" ), OR(X47="退",X47="退伍" ), $AP47 =""),"退伍","全日勤"  )  )  )  )  )  )  )  )  )  )  ),"")</f>
        <v>全日勤</v>
      </c>
      <c r="X146" s="65" t="str">
        <f ca="1">IF(   (ROW(BJ47)-1)&lt;=暫1!$B$2,           IF(  AND(  OR(  X47="x",X47="補"  ), OR(  Y47 ="x",Y47="補",Y47="x榮18-22",Y47="x公18-22",Y47="x榮22-08"  ), $AP47 =""),"全日休",  IF(  AND(  OR(  X47="x",X47="病"  ), OR(  Y47 ="病"  ), $AP47 =""),"病(事)假",  IF(  AND(  OR(  X47="x",X47="補"  ), OR(  Y47 ="補"  ), $AP47 =""),"補休",  IF(  AND(  OR(  X47="x",X47="喪"  ), OR(  Y47 ="喪"  ), $AP47 =""),"喪假",  IF(  AND(  OR(  X47="x",X47="婚",X47="產"  ), OR(  Y47 ="婚",Y47="產"  ), $AP47 =""),"婚(產)假",  IF(  AND(  OR(  X47="x",X47="公"  ), OR(  Y47 ="公"  ), $AP47 =""),"公假",  IF(  AND(  OR(  X47="x",X47="補",X47="婚",X47="公",X47="病",X47="事",X47="x榮18-22"  ),OR(Y47=""), $AP47 =""  ),"18收",  IF(  AND(  OR(  X47 ="榮14-18",X47 ="榮10-18",X47 ="榮06-18",X47 ="病14-18"  ),OR(  Y47 ="x",Y47="補",Y47="婚",Y47="公",Y47="病",Y47="事",Y47="x"  ), $AP47 =""),"18放早走",  IF(  AND(  OR(  X47 =""),OR(  Y47 ="x",Y47="補",Y47="婚",Y47="公",Y47="病",Y47="事",Y47="x榮*",Y47="榮",Y47="榮-22"  ), $AP47 =""),"18放",  IF(  AND(  OR(  X47="當日退伍"  ),OR(  Y47="退伍",Y47="退", Y47=""  ), $AP47 =""),"當日退伍",  IF(AND(  OR(X47="退",X47="退伍" ), OR(Y47="退",Y47="退伍" ), $AP47 =""),"退伍","全日勤"  )  )  )  )  )  )  )  )  )  )  ),"")</f>
        <v>全日勤</v>
      </c>
      <c r="Y146" s="65" t="str">
        <f ca="1">IF(   (ROW(BK47)-1)&lt;=暫1!$B$2,           IF(  AND(  OR(  Y47="x",Y47="補"  ), OR(  Z47 ="x",Z47="補",Z47="x榮18-22",Z47="x公18-22",Z47="x榮22-08"  ), $AP47 =""),"全日休",  IF(  AND(  OR(  Y47="x",Y47="病"  ), OR(  Z47 ="病"  ), $AP47 =""),"病(事)假",  IF(  AND(  OR(  Y47="x",Y47="補"  ), OR(  Z47 ="補"  ), $AP47 =""),"補休",  IF(  AND(  OR(  Y47="x",Y47="喪"  ), OR(  Z47 ="喪"  ), $AP47 =""),"喪假",  IF(  AND(  OR(  Y47="x",Y47="婚",Y47="產"  ), OR(  Z47 ="婚",Z47="產"  ), $AP47 =""),"婚(產)假",  IF(  AND(  OR(  Y47="x",Y47="公"  ), OR(  Z47 ="公"  ), $AP47 =""),"公假",  IF(  AND(  OR(  Y47="x",Y47="補",Y47="婚",Y47="公",Y47="病",Y47="事",Y47="x榮18-22"  ),OR(Z47=""), $AP47 =""  ),"18收",  IF(  AND(  OR(  Y47 ="榮14-18",Y47 ="榮10-18",Y47 ="榮06-18",Y47 ="病14-18"  ),OR(  Z47 ="x",Z47="補",Z47="婚",Z47="公",Z47="病",Z47="事",Z47="x"  ), $AP47 =""),"18放早走",  IF(  AND(  OR(  Y47 =""),OR(  Z47 ="x",Z47="補",Z47="婚",Z47="公",Z47="病",Z47="事",Z47="x榮*",Z47="榮",Z47="榮-22"  ), $AP47 =""),"18放",  IF(  AND(  OR(  Y47="當日退伍"  ),OR(  Z47="退伍",Z47="退", Z47=""  ), $AP47 =""),"當日退伍",  IF(AND(  OR(Y47="退",Y47="退伍" ), OR(Z47="退",Z47="退伍" ), $AP47 =""),"退伍","全日勤"  )  )  )  )  )  )  )  )  )  )  ),"")</f>
        <v>全日勤</v>
      </c>
      <c r="Z146" s="65" t="str">
        <f ca="1">IF(   (ROW(BL47)-1)&lt;=暫1!$B$2,           IF(  AND(  OR(  Z47="x",Z47="補"  ), OR(  AA47 ="x",AA47="補",AA47="x榮18-22",AA47="x公18-22",AA47="x榮22-08"  ), $AP47 =""),"全日休",  IF(  AND(  OR(  Z47="x",Z47="病"  ), OR(  AA47 ="病"  ), $AP47 =""),"病(事)假",  IF(  AND(  OR(  Z47="x",Z47="補"  ), OR(  AA47 ="補"  ), $AP47 =""),"補休",  IF(  AND(  OR(  Z47="x",Z47="喪"  ), OR(  AA47 ="喪"  ), $AP47 =""),"喪假",  IF(  AND(  OR(  Z47="x",Z47="婚",Z47="產"  ), OR(  AA47 ="婚",AA47="產"  ), $AP47 =""),"婚(產)假",  IF(  AND(  OR(  Z47="x",Z47="公"  ), OR(  AA47 ="公"  ), $AP47 =""),"公假",  IF(  AND(  OR(  Z47="x",Z47="補",Z47="婚",Z47="公",Z47="病",Z47="事",Z47="x榮18-22"  ),OR(AA47=""), $AP47 =""  ),"18收",  IF(  AND(  OR(  Z47 ="榮14-18",Z47 ="榮10-18",Z47 ="榮06-18",Z47 ="病14-18"  ),OR(  AA47 ="x",AA47="補",AA47="婚",AA47="公",AA47="病",AA47="事",AA47="x"  ), $AP47 =""),"18放早走",  IF(  AND(  OR(  Z47 =""),OR(  AA47 ="x",AA47="補",AA47="婚",AA47="公",AA47="病",AA47="事",AA47="x榮*",AA47="榮",AA47="榮-22"  ), $AP47 =""),"18放",  IF(  AND(  OR(  Z47="當日退伍"  ),OR(  AA47="退伍",AA47="退", AA47=""  ), $AP47 =""),"當日退伍",  IF(AND(  OR(Z47="退",Z47="退伍" ), OR(AA47="退",AA47="退伍" ), $AP47 =""),"退伍","全日勤"  )  )  )  )  )  )  )  )  )  )  ),"")</f>
        <v>全日勤</v>
      </c>
      <c r="AA146" s="65" t="str">
        <f ca="1">IF(   (ROW(BM47)-1)&lt;=暫1!$B$2,           IF(  AND(  OR(  AA47="x",AA47="補"  ), OR(  AB47 ="x",AB47="補",AB47="x榮18-22",AB47="x公18-22",AB47="x榮22-08"  ), $AP47 =""),"全日休",  IF(  AND(  OR(  AA47="x",AA47="病"  ), OR(  AB47 ="病"  ), $AP47 =""),"病(事)假",  IF(  AND(  OR(  AA47="x",AA47="補"  ), OR(  AB47 ="補"  ), $AP47 =""),"補休",  IF(  AND(  OR(  AA47="x",AA47="喪"  ), OR(  AB47 ="喪"  ), $AP47 =""),"喪假",  IF(  AND(  OR(  AA47="x",AA47="婚",AA47="產"  ), OR(  AB47 ="婚",AB47="產"  ), $AP47 =""),"婚(產)假",  IF(  AND(  OR(  AA47="x",AA47="公"  ), OR(  AB47 ="公"  ), $AP47 =""),"公假",  IF(  AND(  OR(  AA47="x",AA47="補",AA47="婚",AA47="公",AA47="病",AA47="事",AA47="x榮18-22"  ),OR(AB47=""), $AP47 =""  ),"18收",  IF(  AND(  OR(  AA47 ="榮14-18",AA47 ="榮10-18",AA47 ="榮06-18",AA47 ="病14-18"  ),OR(  AB47 ="x",AB47="補",AB47="婚",AB47="公",AB47="病",AB47="事",AB47="x"  ), $AP47 =""),"18放早走",  IF(  AND(  OR(  AA47 =""),OR(  AB47 ="x",AB47="補",AB47="婚",AB47="公",AB47="病",AB47="事",AB47="x榮*",AB47="榮",AB47="榮-22"  ), $AP47 =""),"18放",  IF(  AND(  OR(  AA47="當日退伍"  ),OR(  AB47="退伍",AB47="退", AB47=""  ), $AP47 =""),"當日退伍",  IF(AND(  OR(AA47="退",AA47="退伍" ), OR(AB47="退",AB47="退伍" ), $AP47 =""),"退伍","全日勤"  )  )  )  )  )  )  )  )  )  )  ),"")</f>
        <v>18放</v>
      </c>
      <c r="AB146" s="65" t="str">
        <f ca="1">IF(   (ROW(BN47)-1)&lt;=暫1!$B$2,           IF(  AND(  OR(  AB47="x",AB47="補"  ), OR(  AC47 ="x",AC47="補",AC47="x榮18-22",AC47="x公18-22",AC47="x榮22-08"  ), $AP47 =""),"全日休",  IF(  AND(  OR(  AB47="x",AB47="病"  ), OR(  AC47 ="病"  ), $AP47 =""),"病(事)假",  IF(  AND(  OR(  AB47="x",AB47="補"  ), OR(  AC47 ="補"  ), $AP47 =""),"補休",  IF(  AND(  OR(  AB47="x",AB47="喪"  ), OR(  AC47 ="喪"  ), $AP47 =""),"喪假",  IF(  AND(  OR(  AB47="x",AB47="婚",AB47="產"  ), OR(  AC47 ="婚",AC47="產"  ), $AP47 =""),"婚(產)假",  IF(  AND(  OR(  AB47="x",AB47="公"  ), OR(  AC47 ="公"  ), $AP47 =""),"公假",  IF(  AND(  OR(  AB47="x",AB47="補",AB47="婚",AB47="公",AB47="病",AB47="事",AB47="x榮18-22"  ),OR(AC47=""), $AP47 =""  ),"18收",  IF(  AND(  OR(  AB47 ="榮14-18",AB47 ="榮10-18",AB47 ="榮06-18",AB47 ="病14-18"  ),OR(  AC47 ="x",AC47="補",AC47="婚",AC47="公",AC47="病",AC47="事",AC47="x"  ), $AP47 =""),"18放早走",  IF(  AND(  OR(  AB47 =""),OR(  AC47 ="x",AC47="補",AC47="婚",AC47="公",AC47="病",AC47="事",AC47="x榮*",AC47="榮",AC47="榮-22"  ), $AP47 =""),"18放",  IF(  AND(  OR(  AB47="當日退伍"  ),OR(  AC47="退伍",AC47="退", AC47=""  ), $AP47 =""),"當日退伍",  IF(AND(  OR(AB47="退",AB47="退伍" ), OR(AC47="退",AC47="退伍" ), $AP47 =""),"退伍","全日勤"  )  )  )  )  )  )  )  )  )  )  ),"")</f>
        <v>全日休</v>
      </c>
      <c r="AC146" s="65" t="str">
        <f ca="1">IF(   (ROW(BO47)-1)&lt;=暫1!$B$2,           IF(  AND(  OR(  AC47="x",AC47="補"  ), OR(  AD47 ="x",AD47="補",AD47="x榮18-22",AD47="x公18-22",AD47="x榮22-08"  ), $AP47 =""),"全日休",  IF(  AND(  OR(  AC47="x",AC47="病"  ), OR(  AD47 ="病"  ), $AP47 =""),"病(事)假",  IF(  AND(  OR(  AC47="x",AC47="補"  ), OR(  AD47 ="補"  ), $AP47 =""),"補休",  IF(  AND(  OR(  AC47="x",AC47="喪"  ), OR(  AD47 ="喪"  ), $AP47 =""),"喪假",  IF(  AND(  OR(  AC47="x",AC47="婚",AC47="產"  ), OR(  AD47 ="婚",AD47="產"  ), $AP47 =""),"婚(產)假",  IF(  AND(  OR(  AC47="x",AC47="公"  ), OR(  AD47 ="公"  ), $AP47 =""),"公假",  IF(  AND(  OR(  AC47="x",AC47="補",AC47="婚",AC47="公",AC47="病",AC47="事",AC47="x榮18-22"  ),OR(AD47=""), $AP47 =""  ),"18收",  IF(  AND(  OR(  AC47 ="榮14-18",AC47 ="榮10-18",AC47 ="榮06-18",AC47 ="病14-18"  ),OR(  AD47 ="x",AD47="補",AD47="婚",AD47="公",AD47="病",AD47="事",AD47="x"  ), $AP47 =""),"18放早走",  IF(  AND(  OR(  AC47 =""),OR(  AD47 ="x",AD47="補",AD47="婚",AD47="公",AD47="病",AD47="事",AD47="x榮*",AD47="榮",AD47="榮-22"  ), $AP47 =""),"18放",  IF(  AND(  OR(  AC47="當日退伍"  ),OR(  AD47="退伍",AD47="退", AD47=""  ), $AP47 =""),"當日退伍",  IF(AND(  OR(AC47="退",AC47="退伍" ), OR(AD47="退",AD47="退伍" ), $AP47 =""),"退伍","全日勤"  )  )  )  )  )  )  )  )  )  )  ),"")</f>
        <v>18收</v>
      </c>
      <c r="AD146" s="65" t="str">
        <f ca="1">IF(   (ROW(BP47)-1)&lt;=暫1!$B$2,           IF(  AND(  OR(  AD47="x",AD47="補"  ), OR(  AE47 ="x",AE47="補",AE47="x榮18-22",AE47="x公18-22",AE47="x榮22-08"  ), $AP47 =""),"全日休",  IF(  AND(  OR(  AD47="x",AD47="病"  ), OR(  AE47 ="病"  ), $AP47 =""),"病(事)假",  IF(  AND(  OR(  AD47="x",AD47="補"  ), OR(  AE47 ="補"  ), $AP47 =""),"補休",  IF(  AND(  OR(  AD47="x",AD47="喪"  ), OR(  AE47 ="喪"  ), $AP47 =""),"喪假",  IF(  AND(  OR(  AD47="x",AD47="婚",AD47="產"  ), OR(  AE47 ="婚",AE47="產"  ), $AP47 =""),"婚(產)假",  IF(  AND(  OR(  AD47="x",AD47="公"  ), OR(  AE47 ="公"  ), $AP47 =""),"公假",  IF(  AND(  OR(  AD47="x",AD47="補",AD47="婚",AD47="公",AD47="病",AD47="事",AD47="x榮18-22"  ),OR(AE47=""), $AP47 =""  ),"18收",  IF(  AND(  OR(  AD47 ="榮14-18",AD47 ="榮10-18",AD47 ="榮06-18",AD47 ="病14-18"  ),OR(  AE47 ="x",AE47="補",AE47="婚",AE47="公",AE47="病",AE47="事",AE47="x"  ), $AP47 =""),"18放早走",  IF(  AND(  OR(  AD47 =""),OR(  AE47 ="x",AE47="補",AE47="婚",AE47="公",AE47="病",AE47="事",AE47="x榮*",AE47="榮",AE47="榮-22"  ), $AP47 =""),"18放",  IF(  AND(  OR(  AD47="當日退伍"  ),OR(  AE47="退伍",AE47="退", AE47=""  ), $AP47 =""),"當日退伍",  IF(AND(  OR(AD47="退",AD47="退伍" ), OR(AE47="退",AE47="退伍" ), $AP47 =""),"退伍","全日勤"  )  )  )  )  )  )  )  )  )  )  ),"")</f>
        <v>全日勤</v>
      </c>
      <c r="AE146" s="65" t="str">
        <f ca="1">IF(   (ROW(BQ47)-1)&lt;=暫1!$B$2,           IF(  AND(  OR(  AE47="x",AE47="補"  ), OR(  AF47 ="x",AF47="補",AF47="x榮18-22",AF47="x公18-22",AF47="x榮22-08"  ), $AP47 =""),"全日休",  IF(  AND(  OR(  AE47="x",AE47="病"  ), OR(  AF47 ="病"  ), $AP47 =""),"病(事)假",  IF(  AND(  OR(  AE47="x",AE47="補"  ), OR(  AF47 ="補"  ), $AP47 =""),"補休",  IF(  AND(  OR(  AE47="x",AE47="喪"  ), OR(  AF47 ="喪"  ), $AP47 =""),"喪假",  IF(  AND(  OR(  AE47="x",AE47="婚",AE47="產"  ), OR(  AF47 ="婚",AF47="產"  ), $AP47 =""),"婚(產)假",  IF(  AND(  OR(  AE47="x",AE47="公"  ), OR(  AF47 ="公"  ), $AP47 =""),"公假",  IF(  AND(  OR(  AE47="x",AE47="補",AE47="婚",AE47="公",AE47="病",AE47="事",AE47="x榮18-22"  ),OR(AF47=""), $AP47 =""  ),"18收",  IF(  AND(  OR(  AE47 ="榮14-18",AE47 ="榮10-18",AE47 ="榮06-18",AE47 ="病14-18"  ),OR(  AF47 ="x",AF47="補",AF47="婚",AF47="公",AF47="病",AF47="事",AF47="x"  ), $AP47 =""),"18放早走",  IF(  AND(  OR(  AE47 =""),OR(  AF47 ="x",AF47="補",AF47="婚",AF47="公",AF47="病",AF47="事",AF47="x榮*",AF47="榮",AF47="榮-22"  ), $AP47 =""),"18放",  IF(  AND(  OR(  AE47="當日退伍"  ),OR(  AF47="退伍",AF47="退", AF47=""  ), $AP47 =""),"當日退伍",  IF(AND(  OR(AE47="退",AE47="退伍" ), OR(AF47="退",AF47="退伍" ), $AP47 =""),"退伍","全日勤"  )  )  )  )  )  )  )  )  )  )  ),"")</f>
        <v>18放</v>
      </c>
      <c r="AF146" s="65" t="str">
        <f ca="1">IF(   (ROW(BR47)-1)&lt;=暫1!$B$2,           IF(  AND(  OR(  AF47="x",AF47="補"  ), OR(  AG47 ="x",AG47="補",AG47="x榮18-22",AG47="x公18-22",AG47="x榮22-08"  ), $AP47 =""),"全日休",  IF(  AND(  OR(  AF47="x",AF47="病"  ), OR(  AG47 ="病"  ), $AP47 =""),"病(事)假",  IF(  AND(  OR(  AF47="x",AF47="補"  ), OR(  AG47 ="補"  ), $AP47 =""),"補休",  IF(  AND(  OR(  AF47="x",AF47="喪"  ), OR(  AG47 ="喪"  ), $AP47 =""),"喪假",  IF(  AND(  OR(  AF47="x",AF47="婚",AF47="產"  ), OR(  AG47 ="婚",AG47="產"  ), $AP47 =""),"婚(產)假",  IF(  AND(  OR(  AF47="x",AF47="公"  ), OR(  AG47 ="公"  ), $AP47 =""),"公假",  IF(  AND(  OR(  AF47="x",AF47="補",AF47="婚",AF47="公",AF47="病",AF47="事",AF47="x榮18-22"  ),OR(AG47=""), $AP47 =""  ),"18收",  IF(  AND(  OR(  AF47 ="榮14-18",AF47 ="榮10-18",AF47 ="榮06-18",AF47 ="病14-18"  ),OR(  AG47 ="x",AG47="補",AG47="婚",AG47="公",AG47="病",AG47="事",AG47="x"  ), $AP47 =""),"18放早走",  IF(  AND(  OR(  AF47 =""),OR(  AG47 ="x",AG47="補",AG47="婚",AG47="公",AG47="病",AG47="事",AG47="x榮*",AG47="榮",AG47="榮-22"  ), $AP47 =""),"18放",  IF(  AND(  OR(  AF47="當日退伍"  ),OR(  AG47="退伍",AG47="退", AG47=""  ), $AP47 =""),"當日退伍",  IF(AND(  OR(AF47="退",AF47="退伍" ), OR(AG47="退",AG47="退伍" ), $AP47 =""),"退伍","全日勤"  )  )  )  )  )  )  )  )  )  )  ),"")</f>
        <v>全日休</v>
      </c>
      <c r="AG146" s="65" t="str">
        <f ca="1">IF(   (ROW(BS47)-1)&lt;=暫1!$B$2,           IF(  AND(  OR(  AG47="x",AG47="補"  ), OR(  AH47 ="x",AH47="補",AH47="x榮18-22",AH47="x公18-22",AH47="x榮22-08"  ), $AP47 =""),"全日休",  IF(  AND(  OR(  AG47="x",AG47="病"  ), OR(  AH47 ="病"  ), $AP47 =""),"病(事)假",  IF(  AND(  OR(  AG47="x",AG47="補"  ), OR(  AH47 ="補"  ), $AP47 =""),"補休",  IF(  AND(  OR(  AG47="x",AG47="喪"  ), OR(  AH47 ="喪"  ), $AP47 =""),"喪假",  IF(  AND(  OR(  AG47="x",AG47="婚",AG47="產"  ), OR(  AH47 ="婚",AH47="產"  ), $AP47 =""),"婚(產)假",  IF(  AND(  OR(  AG47="x",AG47="公"  ), OR(  AH47 ="公"  ), $AP47 =""),"公假",  IF(  AND(  OR(  AG47="x",AG47="補",AG47="婚",AG47="公",AG47="病",AG47="事",AG47="x榮18-22"  ),OR(AH47=""), $AP47 =""  ),"18收",  IF(  AND(  OR(  AG47 ="榮14-18",AG47 ="榮10-18",AG47 ="榮06-18",AG47 ="病14-18"  ),OR(  AH47 ="x",AH47="補",AH47="婚",AH47="公",AH47="病",AH47="事",AH47="x"  ), $AP47 =""),"18放早走",  IF(  AND(  OR(  AG47 =""),OR(  AH47 ="x",AH47="補",AH47="婚",AH47="公",AH47="病",AH47="事",AH47="x榮*",AH47="榮",AH47="榮-22"  ), $AP47 =""),"18放",  IF(  AND(  OR(  AG47="當日退伍"  ),OR(  AH47="退伍",AH47="退", AH47=""  ), $AP47 =""),"當日退伍",  IF(AND(  OR(AG47="退",AG47="退伍" ), OR(AH47="退",AH47="退伍" ), $AP47 =""),"退伍","全日勤"  )  )  )  )  )  )  )  )  )  )  ),"")</f>
        <v>18收</v>
      </c>
      <c r="AH146" s="65"/>
      <c r="AI146" s="65"/>
      <c r="AJ146" s="65"/>
      <c r="AO146" s="75"/>
      <c r="AP146" s="62"/>
      <c r="AU146" s="62"/>
      <c r="AY146" s="62"/>
      <c r="AZ146" s="62"/>
      <c r="BA146" s="62"/>
    </row>
    <row r="147" spans="1:53" ht="25.5" customHeight="1">
      <c r="A147" s="65">
        <f t="shared" si="14"/>
        <v>47</v>
      </c>
      <c r="B147" s="65" t="str">
        <f t="shared" si="15"/>
        <v>何奕諠</v>
      </c>
      <c r="C147" s="65" t="str">
        <f ca="1">IF(   (ROW(AO48)-1)&lt;=暫1!$B$2,           IF(  AND(  OR(  C48="x",C48="補"  ), OR(  D48 ="x",D48="補",D48="x榮18-22",D48="x公18-22",D48="x榮22-08"  ), $AP48 =""),"全日休",  IF(  AND(  OR(  C48="x",C48="病"  ), OR(  D48 ="病"  ), $AP48 =""),"病(事)假",  IF(  AND(  OR(  C48="x",C48="補"  ), OR(  D48 ="補"  ), $AP48 =""),"補休",  IF(  AND(  OR(  C48="x",C48="喪"  ), OR(  D48 ="喪"  ), $AP48 =""),"喪假",  IF(  AND(  OR(  C48="x",C48="婚",C48="產"  ), OR(  D48 ="婚",D48="產"  ), $AP48 =""),"婚(產)假",  IF(  AND(  OR(  C48="x",C48="公"  ), OR(  D48 ="公"  ), $AP48 =""),"公假",  IF(  AND(  OR(  C48="x",C48="補",C48="婚",C48="公",C48="病",C48="事",C48="x榮18-22"  ),OR(D48=""), $AP48 =""  ),"18收",  IF(  AND(  OR(  C48 ="榮14-18",C48 ="榮10-18",C48 ="榮06-18",C48 ="病14-18"  ),OR(  D48 ="x",D48="補",D48="婚",D48="公",D48="病",D48="事",D48="x"  ), $AP48 =""),"18放早走",  IF(  AND(  OR(  C48 =""),OR(  D48 ="x",D48="補",D48="婚",D48="公",D48="病",D48="事",D48="x榮*",D48="榮",D48="榮-22"  ), $AP48 =""),"18放",  IF(  AND(  OR(  C48="當日退伍"  ),OR(  D48="退伍",D48="退", D48=""  ), $AP48 =""),"當日退伍",  IF(AND(  OR(C48="退",C48="退伍" ), OR(D48="退",D48="退伍" ), $AP48 =""),"退伍","全日勤"  )  )  )  )  )  )  )  )  )  )  ),"")</f>
        <v>全日勤</v>
      </c>
      <c r="D147" s="65" t="str">
        <f ca="1">IF(   (ROW(AP48)-1)&lt;=暫1!$B$2,           IF(  AND(  OR(  D48="x",D48="補"  ), OR(  E48 ="x",E48="補",E48="x榮18-22",E48="x公18-22",E48="x榮22-08"  ), $AP48 =""),"全日休",  IF(  AND(  OR(  D48="x",D48="病"  ), OR(  E48 ="病"  ), $AP48 =""),"病(事)假",  IF(  AND(  OR(  D48="x",D48="補"  ), OR(  E48 ="補"  ), $AP48 =""),"補休",  IF(  AND(  OR(  D48="x",D48="喪"  ), OR(  E48 ="喪"  ), $AP48 =""),"喪假",  IF(  AND(  OR(  D48="x",D48="婚",D48="產"  ), OR(  E48 ="婚",E48="產"  ), $AP48 =""),"婚(產)假",  IF(  AND(  OR(  D48="x",D48="公"  ), OR(  E48 ="公"  ), $AP48 =""),"公假",  IF(  AND(  OR(  D48="x",D48="補",D48="婚",D48="公",D48="病",D48="事",D48="x榮18-22"  ),OR(E48=""), $AP48 =""  ),"18收",  IF(  AND(  OR(  D48 ="榮14-18",D48 ="榮10-18",D48 ="榮06-18",D48 ="病14-18"  ),OR(  E48 ="x",E48="補",E48="婚",E48="公",E48="病",E48="事",E48="x"  ), $AP48 =""),"18放早走",  IF(  AND(  OR(  D48 =""),OR(  E48 ="x",E48="補",E48="婚",E48="公",E48="病",E48="事",E48="x榮*",E48="榮",E48="榮-22"  ), $AP48 =""),"18放",  IF(  AND(  OR(  D48="當日退伍"  ),OR(  E48="退伍",E48="退", E48=""  ), $AP48 =""),"當日退伍",  IF(AND(  OR(D48="退",D48="退伍" ), OR(E48="退",E48="退伍" ), $AP48 =""),"退伍","全日勤"  )  )  )  )  )  )  )  )  )  )  ),"")</f>
        <v>全日勤</v>
      </c>
      <c r="E147" s="65" t="str">
        <f ca="1">IF(   (ROW(AQ48)-1)&lt;=暫1!$B$2,           IF(  AND(  OR(  E48="x",E48="補"  ), OR(  F48 ="x",F48="補",F48="x榮18-22",F48="x公18-22",F48="x榮22-08"  ), $AP48 =""),"全日休",  IF(  AND(  OR(  E48="x",E48="病"  ), OR(  F48 ="病"  ), $AP48 =""),"病(事)假",  IF(  AND(  OR(  E48="x",E48="補"  ), OR(  F48 ="補"  ), $AP48 =""),"補休",  IF(  AND(  OR(  E48="x",E48="喪"  ), OR(  F48 ="喪"  ), $AP48 =""),"喪假",  IF(  AND(  OR(  E48="x",E48="婚",E48="產"  ), OR(  F48 ="婚",F48="產"  ), $AP48 =""),"婚(產)假",  IF(  AND(  OR(  E48="x",E48="公"  ), OR(  F48 ="公"  ), $AP48 =""),"公假",  IF(  AND(  OR(  E48="x",E48="補",E48="婚",E48="公",E48="病",E48="事",E48="x榮18-22"  ),OR(F48=""), $AP48 =""  ),"18收",  IF(  AND(  OR(  E48 ="榮14-18",E48 ="榮10-18",E48 ="榮06-18",E48 ="病14-18"  ),OR(  F48 ="x",F48="補",F48="婚",F48="公",F48="病",F48="事",F48="x"  ), $AP48 =""),"18放早走",  IF(  AND(  OR(  E48 =""),OR(  F48 ="x",F48="補",F48="婚",F48="公",F48="病",F48="事",F48="x榮*",F48="榮",F48="榮-22"  ), $AP48 =""),"18放",  IF(  AND(  OR(  E48="當日退伍"  ),OR(  F48="退伍",F48="退", F48=""  ), $AP48 =""),"當日退伍",  IF(AND(  OR(E48="退",E48="退伍" ), OR(F48="退",F48="退伍" ), $AP48 =""),"退伍","全日勤"  )  )  )  )  )  )  )  )  )  )  ),"")</f>
        <v>18放</v>
      </c>
      <c r="F147" s="65" t="str">
        <f ca="1">IF(   (ROW(AR48)-1)&lt;=暫1!$B$2,           IF(  AND(  OR(  F48="x",F48="補"  ), OR(  G48 ="x",G48="補",G48="x榮18-22",G48="x公18-22",G48="x榮22-08"  ), $AP48 =""),"全日休",  IF(  AND(  OR(  F48="x",F48="病"  ), OR(  G48 ="病"  ), $AP48 =""),"病(事)假",  IF(  AND(  OR(  F48="x",F48="補"  ), OR(  G48 ="補"  ), $AP48 =""),"補休",  IF(  AND(  OR(  F48="x",F48="喪"  ), OR(  G48 ="喪"  ), $AP48 =""),"喪假",  IF(  AND(  OR(  F48="x",F48="婚",F48="產"  ), OR(  G48 ="婚",G48="產"  ), $AP48 =""),"婚(產)假",  IF(  AND(  OR(  F48="x",F48="公"  ), OR(  G48 ="公"  ), $AP48 =""),"公假",  IF(  AND(  OR(  F48="x",F48="補",F48="婚",F48="公",F48="病",F48="事",F48="x榮18-22"  ),OR(G48=""), $AP48 =""  ),"18收",  IF(  AND(  OR(  F48 ="榮14-18",F48 ="榮10-18",F48 ="榮06-18",F48 ="病14-18"  ),OR(  G48 ="x",G48="補",G48="婚",G48="公",G48="病",G48="事",G48="x"  ), $AP48 =""),"18放早走",  IF(  AND(  OR(  F48 =""),OR(  G48 ="x",G48="補",G48="婚",G48="公",G48="病",G48="事",G48="x榮*",G48="榮",G48="榮-22"  ), $AP48 =""),"18放",  IF(  AND(  OR(  F48="當日退伍"  ),OR(  G48="退伍",G48="退", G48=""  ), $AP48 =""),"當日退伍",  IF(AND(  OR(F48="退",F48="退伍" ), OR(G48="退",G48="退伍" ), $AP48 =""),"退伍","全日勤"  )  )  )  )  )  )  )  )  )  )  ),"")</f>
        <v>全日休</v>
      </c>
      <c r="G147" s="65" t="str">
        <f ca="1">IF(   (ROW(AS48)-1)&lt;=暫1!$B$2,           IF(  AND(  OR(  G48="x",G48="補"  ), OR(  H48 ="x",H48="補",H48="x榮18-22",H48="x公18-22",H48="x榮22-08"  ), $AP48 =""),"全日休",  IF(  AND(  OR(  G48="x",G48="病"  ), OR(  H48 ="病"  ), $AP48 =""),"病(事)假",  IF(  AND(  OR(  G48="x",G48="補"  ), OR(  H48 ="補"  ), $AP48 =""),"補休",  IF(  AND(  OR(  G48="x",G48="喪"  ), OR(  H48 ="喪"  ), $AP48 =""),"喪假",  IF(  AND(  OR(  G48="x",G48="婚",G48="產"  ), OR(  H48 ="婚",H48="產"  ), $AP48 =""),"婚(產)假",  IF(  AND(  OR(  G48="x",G48="公"  ), OR(  H48 ="公"  ), $AP48 =""),"公假",  IF(  AND(  OR(  G48="x",G48="補",G48="婚",G48="公",G48="病",G48="事",G48="x榮18-22"  ),OR(H48=""), $AP48 =""  ),"18收",  IF(  AND(  OR(  G48 ="榮14-18",G48 ="榮10-18",G48 ="榮06-18",G48 ="病14-18"  ),OR(  H48 ="x",H48="補",H48="婚",H48="公",H48="病",H48="事",H48="x"  ), $AP48 =""),"18放早走",  IF(  AND(  OR(  G48 =""),OR(  H48 ="x",H48="補",H48="婚",H48="公",H48="病",H48="事",H48="x榮*",H48="榮",H48="榮-22"  ), $AP48 =""),"18放",  IF(  AND(  OR(  G48="當日退伍"  ),OR(  H48="退伍",H48="退", H48=""  ), $AP48 =""),"當日退伍",  IF(AND(  OR(G48="退",G48="退伍" ), OR(H48="退",H48="退伍" ), $AP48 =""),"退伍","全日勤"  )  )  )  )  )  )  )  )  )  )  ),"")</f>
        <v>18收</v>
      </c>
      <c r="H147" s="65" t="str">
        <f ca="1">IF(   (ROW(AT48)-1)&lt;=暫1!$B$2,           IF(  AND(  OR(  H48="x",H48="補"  ), OR(  I48 ="x",I48="補",I48="x榮18-22",I48="x公18-22",I48="x榮22-08"  ), $AP48 =""),"全日休",  IF(  AND(  OR(  H48="x",H48="病"  ), OR(  I48 ="病"  ), $AP48 =""),"病(事)假",  IF(  AND(  OR(  H48="x",H48="補"  ), OR(  I48 ="補"  ), $AP48 =""),"補休",  IF(  AND(  OR(  H48="x",H48="喪"  ), OR(  I48 ="喪"  ), $AP48 =""),"喪假",  IF(  AND(  OR(  H48="x",H48="婚",H48="產"  ), OR(  I48 ="婚",I48="產"  ), $AP48 =""),"婚(產)假",  IF(  AND(  OR(  H48="x",H48="公"  ), OR(  I48 ="公"  ), $AP48 =""),"公假",  IF(  AND(  OR(  H48="x",H48="補",H48="婚",H48="公",H48="病",H48="事",H48="x榮18-22"  ),OR(I48=""), $AP48 =""  ),"18收",  IF(  AND(  OR(  H48 ="榮14-18",H48 ="榮10-18",H48 ="榮06-18",H48 ="病14-18"  ),OR(  I48 ="x",I48="補",I48="婚",I48="公",I48="病",I48="事",I48="x"  ), $AP48 =""),"18放早走",  IF(  AND(  OR(  H48 =""),OR(  I48 ="x",I48="補",I48="婚",I48="公",I48="病",I48="事",I48="x榮*",I48="榮",I48="榮-22"  ), $AP48 =""),"18放",  IF(  AND(  OR(  H48="當日退伍"  ),OR(  I48="退伍",I48="退", I48=""  ), $AP48 =""),"當日退伍",  IF(AND(  OR(H48="退",H48="退伍" ), OR(I48="退",I48="退伍" ), $AP48 =""),"退伍","全日勤"  )  )  )  )  )  )  )  )  )  )  ),"")</f>
        <v>全日勤</v>
      </c>
      <c r="I147" s="65" t="str">
        <f ca="1">IF(   (ROW(AU48)-1)&lt;=暫1!$B$2,           IF(  AND(  OR(  I48="x",I48="補"  ), OR(  J48 ="x",J48="補",J48="x榮18-22",J48="x公18-22",J48="x榮22-08"  ), $AP48 =""),"全日休",  IF(  AND(  OR(  I48="x",I48="病"  ), OR(  J48 ="病"  ), $AP48 =""),"病(事)假",  IF(  AND(  OR(  I48="x",I48="補"  ), OR(  J48 ="補"  ), $AP48 =""),"補休",  IF(  AND(  OR(  I48="x",I48="喪"  ), OR(  J48 ="喪"  ), $AP48 =""),"喪假",  IF(  AND(  OR(  I48="x",I48="婚",I48="產"  ), OR(  J48 ="婚",J48="產"  ), $AP48 =""),"婚(產)假",  IF(  AND(  OR(  I48="x",I48="公"  ), OR(  J48 ="公"  ), $AP48 =""),"公假",  IF(  AND(  OR(  I48="x",I48="補",I48="婚",I48="公",I48="病",I48="事",I48="x榮18-22"  ),OR(J48=""), $AP48 =""  ),"18收",  IF(  AND(  OR(  I48 ="榮14-18",I48 ="榮10-18",I48 ="榮06-18",I48 ="病14-18"  ),OR(  J48 ="x",J48="補",J48="婚",J48="公",J48="病",J48="事",J48="x"  ), $AP48 =""),"18放早走",  IF(  AND(  OR(  I48 =""),OR(  J48 ="x",J48="補",J48="婚",J48="公",J48="病",J48="事",J48="x榮*",J48="榮",J48="榮-22"  ), $AP48 =""),"18放",  IF(  AND(  OR(  I48="當日退伍"  ),OR(  J48="退伍",J48="退", J48=""  ), $AP48 =""),"當日退伍",  IF(AND(  OR(I48="退",I48="退伍" ), OR(J48="退",J48="退伍" ), $AP48 =""),"退伍","全日勤"  )  )  )  )  )  )  )  )  )  )  ),"")</f>
        <v>全日勤</v>
      </c>
      <c r="J147" s="65" t="str">
        <f ca="1">IF(   (ROW(AV48)-1)&lt;=暫1!$B$2,           IF(  AND(  OR(  J48="x",J48="補"  ), OR(  K48 ="x",K48="補",K48="x榮18-22",K48="x公18-22",K48="x榮22-08"  ), $AP48 =""),"全日休",  IF(  AND(  OR(  J48="x",J48="病"  ), OR(  K48 ="病"  ), $AP48 =""),"病(事)假",  IF(  AND(  OR(  J48="x",J48="補"  ), OR(  K48 ="補"  ), $AP48 =""),"補休",  IF(  AND(  OR(  J48="x",J48="喪"  ), OR(  K48 ="喪"  ), $AP48 =""),"喪假",  IF(  AND(  OR(  J48="x",J48="婚",J48="產"  ), OR(  K48 ="婚",K48="產"  ), $AP48 =""),"婚(產)假",  IF(  AND(  OR(  J48="x",J48="公"  ), OR(  K48 ="公"  ), $AP48 =""),"公假",  IF(  AND(  OR(  J48="x",J48="補",J48="婚",J48="公",J48="病",J48="事",J48="x榮18-22"  ),OR(K48=""), $AP48 =""  ),"18收",  IF(  AND(  OR(  J48 ="榮14-18",J48 ="榮10-18",J48 ="榮06-18",J48 ="病14-18"  ),OR(  K48 ="x",K48="補",K48="婚",K48="公",K48="病",K48="事",K48="x"  ), $AP48 =""),"18放早走",  IF(  AND(  OR(  J48 =""),OR(  K48 ="x",K48="補",K48="婚",K48="公",K48="病",K48="事",K48="x榮*",K48="榮",K48="榮-22"  ), $AP48 =""),"18放",  IF(  AND(  OR(  J48="當日退伍"  ),OR(  K48="退伍",K48="退", K48=""  ), $AP48 =""),"當日退伍",  IF(AND(  OR(J48="退",J48="退伍" ), OR(K48="退",K48="退伍" ), $AP48 =""),"退伍","全日勤"  )  )  )  )  )  )  )  )  )  )  ),"")</f>
        <v>全日勤</v>
      </c>
      <c r="K147" s="65" t="str">
        <f ca="1">IF(   (ROW(AW48)-1)&lt;=暫1!$B$2,           IF(  AND(  OR(  K48="x",K48="補"  ), OR(  L48 ="x",L48="補",L48="x榮18-22",L48="x公18-22",L48="x榮22-08"  ), $AP48 =""),"全日休",  IF(  AND(  OR(  K48="x",K48="病"  ), OR(  L48 ="病"  ), $AP48 =""),"病(事)假",  IF(  AND(  OR(  K48="x",K48="補"  ), OR(  L48 ="補"  ), $AP48 =""),"補休",  IF(  AND(  OR(  K48="x",K48="喪"  ), OR(  L48 ="喪"  ), $AP48 =""),"喪假",  IF(  AND(  OR(  K48="x",K48="婚",K48="產"  ), OR(  L48 ="婚",L48="產"  ), $AP48 =""),"婚(產)假",  IF(  AND(  OR(  K48="x",K48="公"  ), OR(  L48 ="公"  ), $AP48 =""),"公假",  IF(  AND(  OR(  K48="x",K48="補",K48="婚",K48="公",K48="病",K48="事",K48="x榮18-22"  ),OR(L48=""), $AP48 =""  ),"18收",  IF(  AND(  OR(  K48 ="榮14-18",K48 ="榮10-18",K48 ="榮06-18",K48 ="病14-18"  ),OR(  L48 ="x",L48="補",L48="婚",L48="公",L48="病",L48="事",L48="x"  ), $AP48 =""),"18放早走",  IF(  AND(  OR(  K48 =""),OR(  L48 ="x",L48="補",L48="婚",L48="公",L48="病",L48="事",L48="x榮*",L48="榮",L48="榮-22"  ), $AP48 =""),"18放",  IF(  AND(  OR(  K48="當日退伍"  ),OR(  L48="退伍",L48="退", L48=""  ), $AP48 =""),"當日退伍",  IF(AND(  OR(K48="退",K48="退伍" ), OR(L48="退",L48="退伍" ), $AP48 =""),"退伍","全日勤"  )  )  )  )  )  )  )  )  )  )  ),"")</f>
        <v>全日勤</v>
      </c>
      <c r="L147" s="65" t="str">
        <f ca="1">IF(   (ROW(AX48)-1)&lt;=暫1!$B$2,           IF(  AND(  OR(  L48="x",L48="補"  ), OR(  M48 ="x",M48="補",M48="x榮18-22",M48="x公18-22",M48="x榮22-08"  ), $AP48 =""),"全日休",  IF(  AND(  OR(  L48="x",L48="病"  ), OR(  M48 ="病"  ), $AP48 =""),"病(事)假",  IF(  AND(  OR(  L48="x",L48="補"  ), OR(  M48 ="補"  ), $AP48 =""),"補休",  IF(  AND(  OR(  L48="x",L48="喪"  ), OR(  M48 ="喪"  ), $AP48 =""),"喪假",  IF(  AND(  OR(  L48="x",L48="婚",L48="產"  ), OR(  M48 ="婚",M48="產"  ), $AP48 =""),"婚(產)假",  IF(  AND(  OR(  L48="x",L48="公"  ), OR(  M48 ="公"  ), $AP48 =""),"公假",  IF(  AND(  OR(  L48="x",L48="補",L48="婚",L48="公",L48="病",L48="事",L48="x榮18-22"  ),OR(M48=""), $AP48 =""  ),"18收",  IF(  AND(  OR(  L48 ="榮14-18",L48 ="榮10-18",L48 ="榮06-18",L48 ="病14-18"  ),OR(  M48 ="x",M48="補",M48="婚",M48="公",M48="病",M48="事",M48="x"  ), $AP48 =""),"18放早走",  IF(  AND(  OR(  L48 =""),OR(  M48 ="x",M48="補",M48="婚",M48="公",M48="病",M48="事",M48="x榮*",M48="榮",M48="榮-22"  ), $AP48 =""),"18放",  IF(  AND(  OR(  L48="當日退伍"  ),OR(  M48="退伍",M48="退", M48=""  ), $AP48 =""),"當日退伍",  IF(AND(  OR(L48="退",L48="退伍" ), OR(M48="退",M48="退伍" ), $AP48 =""),"退伍","全日勤"  )  )  )  )  )  )  )  )  )  )  ),"")</f>
        <v>全日勤</v>
      </c>
      <c r="M147" s="65" t="str">
        <f ca="1">IF(   (ROW(AY48)-1)&lt;=暫1!$B$2,           IF(  AND(  OR(  M48="x",M48="補"  ), OR(  N48 ="x",N48="補",N48="x榮18-22",N48="x公18-22",N48="x榮22-08"  ), $AP48 =""),"全日休",  IF(  AND(  OR(  M48="x",M48="病"  ), OR(  N48 ="病"  ), $AP48 =""),"病(事)假",  IF(  AND(  OR(  M48="x",M48="補"  ), OR(  N48 ="補"  ), $AP48 =""),"補休",  IF(  AND(  OR(  M48="x",M48="喪"  ), OR(  N48 ="喪"  ), $AP48 =""),"喪假",  IF(  AND(  OR(  M48="x",M48="婚",M48="產"  ), OR(  N48 ="婚",N48="產"  ), $AP48 =""),"婚(產)假",  IF(  AND(  OR(  M48="x",M48="公"  ), OR(  N48 ="公"  ), $AP48 =""),"公假",  IF(  AND(  OR(  M48="x",M48="補",M48="婚",M48="公",M48="病",M48="事",M48="x榮18-22"  ),OR(N48=""), $AP48 =""  ),"18收",  IF(  AND(  OR(  M48 ="榮14-18",M48 ="榮10-18",M48 ="榮06-18",M48 ="病14-18"  ),OR(  N48 ="x",N48="補",N48="婚",N48="公",N48="病",N48="事",N48="x"  ), $AP48 =""),"18放早走",  IF(  AND(  OR(  M48 =""),OR(  N48 ="x",N48="補",N48="婚",N48="公",N48="病",N48="事",N48="x榮*",N48="榮",N48="榮-22"  ), $AP48 =""),"18放",  IF(  AND(  OR(  M48="當日退伍"  ),OR(  N48="退伍",N48="退", N48=""  ), $AP48 =""),"當日退伍",  IF(AND(  OR(M48="退",M48="退伍" ), OR(N48="退",N48="退伍" ), $AP48 =""),"退伍","全日勤"  )  )  )  )  )  )  )  )  )  )  ),"")</f>
        <v>全日勤</v>
      </c>
      <c r="N147" s="65" t="str">
        <f ca="1">IF(   (ROW(AZ48)-1)&lt;=暫1!$B$2,           IF(  AND(  OR(  N48="x",N48="補"  ), OR(  O48 ="x",O48="補",O48="x榮18-22",O48="x公18-22",O48="x榮22-08"  ), $AP48 =""),"全日休",  IF(  AND(  OR(  N48="x",N48="病"  ), OR(  O48 ="病"  ), $AP48 =""),"病(事)假",  IF(  AND(  OR(  N48="x",N48="補"  ), OR(  O48 ="補"  ), $AP48 =""),"補休",  IF(  AND(  OR(  N48="x",N48="喪"  ), OR(  O48 ="喪"  ), $AP48 =""),"喪假",  IF(  AND(  OR(  N48="x",N48="婚",N48="產"  ), OR(  O48 ="婚",O48="產"  ), $AP48 =""),"婚(產)假",  IF(  AND(  OR(  N48="x",N48="公"  ), OR(  O48 ="公"  ), $AP48 =""),"公假",  IF(  AND(  OR(  N48="x",N48="補",N48="婚",N48="公",N48="病",N48="事",N48="x榮18-22"  ),OR(O48=""), $AP48 =""  ),"18收",  IF(  AND(  OR(  N48 ="榮14-18",N48 ="榮10-18",N48 ="榮06-18",N48 ="病14-18"  ),OR(  O48 ="x",O48="補",O48="婚",O48="公",O48="病",O48="事",O48="x"  ), $AP48 =""),"18放早走",  IF(  AND(  OR(  N48 =""),OR(  O48 ="x",O48="補",O48="婚",O48="公",O48="病",O48="事",O48="x榮*",O48="榮",O48="榮-22"  ), $AP48 =""),"18放",  IF(  AND(  OR(  N48="當日退伍"  ),OR(  O48="退伍",O48="退", O48=""  ), $AP48 =""),"當日退伍",  IF(AND(  OR(N48="退",N48="退伍" ), OR(O48="退",O48="退伍" ), $AP48 =""),"退伍","全日勤"  )  )  )  )  )  )  )  )  )  )  ),"")</f>
        <v>18放</v>
      </c>
      <c r="O147" s="65" t="str">
        <f ca="1">IF(   (ROW(BA48)-1)&lt;=暫1!$B$2,           IF(  AND(  OR(  O48="x",O48="補"  ), OR(  P48 ="x",P48="補",P48="x榮18-22",P48="x公18-22",P48="x榮22-08"  ), $AP48 =""),"全日休",  IF(  AND(  OR(  O48="x",O48="病"  ), OR(  P48 ="病"  ), $AP48 =""),"病(事)假",  IF(  AND(  OR(  O48="x",O48="補"  ), OR(  P48 ="補"  ), $AP48 =""),"補休",  IF(  AND(  OR(  O48="x",O48="喪"  ), OR(  P48 ="喪"  ), $AP48 =""),"喪假",  IF(  AND(  OR(  O48="x",O48="婚",O48="產"  ), OR(  P48 ="婚",P48="產"  ), $AP48 =""),"婚(產)假",  IF(  AND(  OR(  O48="x",O48="公"  ), OR(  P48 ="公"  ), $AP48 =""),"公假",  IF(  AND(  OR(  O48="x",O48="補",O48="婚",O48="公",O48="病",O48="事",O48="x榮18-22"  ),OR(P48=""), $AP48 =""  ),"18收",  IF(  AND(  OR(  O48 ="榮14-18",O48 ="榮10-18",O48 ="榮06-18",O48 ="病14-18"  ),OR(  P48 ="x",P48="補",P48="婚",P48="公",P48="病",P48="事",P48="x"  ), $AP48 =""),"18放早走",  IF(  AND(  OR(  O48 =""),OR(  P48 ="x",P48="補",P48="婚",P48="公",P48="病",P48="事",P48="x榮*",P48="榮",P48="榮-22"  ), $AP48 =""),"18放",  IF(  AND(  OR(  O48="當日退伍"  ),OR(  P48="退伍",P48="退", P48=""  ), $AP48 =""),"當日退伍",  IF(AND(  OR(O48="退",O48="退伍" ), OR(P48="退",P48="退伍" ), $AP48 =""),"退伍","全日勤"  )  )  )  )  )  )  )  )  )  )  ),"")</f>
        <v>全日休</v>
      </c>
      <c r="P147" s="65" t="str">
        <f ca="1">IF(   (ROW(BB48)-1)&lt;=暫1!$B$2,           IF(  AND(  OR(  P48="x",P48="補"  ), OR(  Q48 ="x",Q48="補",Q48="x榮18-22",Q48="x公18-22",Q48="x榮22-08"  ), $AP48 =""),"全日休",  IF(  AND(  OR(  P48="x",P48="病"  ), OR(  Q48 ="病"  ), $AP48 =""),"病(事)假",  IF(  AND(  OR(  P48="x",P48="補"  ), OR(  Q48 ="補"  ), $AP48 =""),"補休",  IF(  AND(  OR(  P48="x",P48="喪"  ), OR(  Q48 ="喪"  ), $AP48 =""),"喪假",  IF(  AND(  OR(  P48="x",P48="婚",P48="產"  ), OR(  Q48 ="婚",Q48="產"  ), $AP48 =""),"婚(產)假",  IF(  AND(  OR(  P48="x",P48="公"  ), OR(  Q48 ="公"  ), $AP48 =""),"公假",  IF(  AND(  OR(  P48="x",P48="補",P48="婚",P48="公",P48="病",P48="事",P48="x榮18-22"  ),OR(Q48=""), $AP48 =""  ),"18收",  IF(  AND(  OR(  P48 ="榮14-18",P48 ="榮10-18",P48 ="榮06-18",P48 ="病14-18"  ),OR(  Q48 ="x",Q48="補",Q48="婚",Q48="公",Q48="病",Q48="事",Q48="x"  ), $AP48 =""),"18放早走",  IF(  AND(  OR(  P48 =""),OR(  Q48 ="x",Q48="補",Q48="婚",Q48="公",Q48="病",Q48="事",Q48="x榮*",Q48="榮",Q48="榮-22"  ), $AP48 =""),"18放",  IF(  AND(  OR(  P48="當日退伍"  ),OR(  Q48="退伍",Q48="退", Q48=""  ), $AP48 =""),"當日退伍",  IF(AND(  OR(P48="退",P48="退伍" ), OR(Q48="退",Q48="退伍" ), $AP48 =""),"退伍","全日勤"  )  )  )  )  )  )  )  )  )  )  ),"")</f>
        <v>18收</v>
      </c>
      <c r="Q147" s="65" t="str">
        <f ca="1">IF(   (ROW(BC48)-1)&lt;=暫1!$B$2,           IF(  AND(  OR(  Q48="x",Q48="補"  ), OR(  R48 ="x",R48="補",R48="x榮18-22",R48="x公18-22",R48="x榮22-08"  ), $AP48 =""),"全日休",  IF(  AND(  OR(  Q48="x",Q48="病"  ), OR(  R48 ="病"  ), $AP48 =""),"病(事)假",  IF(  AND(  OR(  Q48="x",Q48="補"  ), OR(  R48 ="補"  ), $AP48 =""),"補休",  IF(  AND(  OR(  Q48="x",Q48="喪"  ), OR(  R48 ="喪"  ), $AP48 =""),"喪假",  IF(  AND(  OR(  Q48="x",Q48="婚",Q48="產"  ), OR(  R48 ="婚",R48="產"  ), $AP48 =""),"婚(產)假",  IF(  AND(  OR(  Q48="x",Q48="公"  ), OR(  R48 ="公"  ), $AP48 =""),"公假",  IF(  AND(  OR(  Q48="x",Q48="補",Q48="婚",Q48="公",Q48="病",Q48="事",Q48="x榮18-22"  ),OR(R48=""), $AP48 =""  ),"18收",  IF(  AND(  OR(  Q48 ="榮14-18",Q48 ="榮10-18",Q48 ="榮06-18",Q48 ="病14-18"  ),OR(  R48 ="x",R48="補",R48="婚",R48="公",R48="病",R48="事",R48="x"  ), $AP48 =""),"18放早走",  IF(  AND(  OR(  Q48 =""),OR(  R48 ="x",R48="補",R48="婚",R48="公",R48="病",R48="事",R48="x榮*",R48="榮",R48="榮-22"  ), $AP48 =""),"18放",  IF(  AND(  OR(  Q48="當日退伍"  ),OR(  R48="退伍",R48="退", R48=""  ), $AP48 =""),"當日退伍",  IF(AND(  OR(Q48="退",Q48="退伍" ), OR(R48="退",R48="退伍" ), $AP48 =""),"退伍","全日勤"  )  )  )  )  )  )  )  )  )  )  ),"")</f>
        <v>全日勤</v>
      </c>
      <c r="R147" s="65" t="str">
        <f ca="1">IF(   (ROW(BD48)-1)&lt;=暫1!$B$2,           IF(  AND(  OR(  R48="x",R48="補"  ), OR(  S48 ="x",S48="補",S48="x榮18-22",S48="x公18-22",S48="x榮22-08"  ), $AP48 =""),"全日休",  IF(  AND(  OR(  R48="x",R48="病"  ), OR(  S48 ="病"  ), $AP48 =""),"病(事)假",  IF(  AND(  OR(  R48="x",R48="補"  ), OR(  S48 ="補"  ), $AP48 =""),"補休",  IF(  AND(  OR(  R48="x",R48="喪"  ), OR(  S48 ="喪"  ), $AP48 =""),"喪假",  IF(  AND(  OR(  R48="x",R48="婚",R48="產"  ), OR(  S48 ="婚",S48="產"  ), $AP48 =""),"婚(產)假",  IF(  AND(  OR(  R48="x",R48="公"  ), OR(  S48 ="公"  ), $AP48 =""),"公假",  IF(  AND(  OR(  R48="x",R48="補",R48="婚",R48="公",R48="病",R48="事",R48="x榮18-22"  ),OR(S48=""), $AP48 =""  ),"18收",  IF(  AND(  OR(  R48 ="榮14-18",R48 ="榮10-18",R48 ="榮06-18",R48 ="病14-18"  ),OR(  S48 ="x",S48="補",S48="婚",S48="公",S48="病",S48="事",S48="x"  ), $AP48 =""),"18放早走",  IF(  AND(  OR(  R48 =""),OR(  S48 ="x",S48="補",S48="婚",S48="公",S48="病",S48="事",S48="x榮*",S48="榮",S48="榮-22"  ), $AP48 =""),"18放",  IF(  AND(  OR(  R48="當日退伍"  ),OR(  S48="退伍",S48="退", S48=""  ), $AP48 =""),"當日退伍",  IF(AND(  OR(R48="退",R48="退伍" ), OR(S48="退",S48="退伍" ), $AP48 =""),"退伍","全日勤"  )  )  )  )  )  )  )  )  )  )  ),"")</f>
        <v>全日勤</v>
      </c>
      <c r="S147" s="65" t="str">
        <f ca="1">IF(   (ROW(BE48)-1)&lt;=暫1!$B$2,           IF(  AND(  OR(  S48="x",S48="補"  ), OR(  T48 ="x",T48="補",T48="x榮18-22",T48="x公18-22",T48="x榮22-08"  ), $AP48 =""),"全日休",  IF(  AND(  OR(  S48="x",S48="病"  ), OR(  T48 ="病"  ), $AP48 =""),"病(事)假",  IF(  AND(  OR(  S48="x",S48="補"  ), OR(  T48 ="補"  ), $AP48 =""),"補休",  IF(  AND(  OR(  S48="x",S48="喪"  ), OR(  T48 ="喪"  ), $AP48 =""),"喪假",  IF(  AND(  OR(  S48="x",S48="婚",S48="產"  ), OR(  T48 ="婚",T48="產"  ), $AP48 =""),"婚(產)假",  IF(  AND(  OR(  S48="x",S48="公"  ), OR(  T48 ="公"  ), $AP48 =""),"公假",  IF(  AND(  OR(  S48="x",S48="補",S48="婚",S48="公",S48="病",S48="事",S48="x榮18-22"  ),OR(T48=""), $AP48 =""  ),"18收",  IF(  AND(  OR(  S48 ="榮14-18",S48 ="榮10-18",S48 ="榮06-18",S48 ="病14-18"  ),OR(  T48 ="x",T48="補",T48="婚",T48="公",T48="病",T48="事",T48="x"  ), $AP48 =""),"18放早走",  IF(  AND(  OR(  S48 =""),OR(  T48 ="x",T48="補",T48="婚",T48="公",T48="病",T48="事",T48="x榮*",T48="榮",T48="榮-22"  ), $AP48 =""),"18放",  IF(  AND(  OR(  S48="當日退伍"  ),OR(  T48="退伍",T48="退", T48=""  ), $AP48 =""),"當日退伍",  IF(AND(  OR(S48="退",S48="退伍" ), OR(T48="退",T48="退伍" ), $AP48 =""),"退伍","全日勤"  )  )  )  )  )  )  )  )  )  )  ),"")</f>
        <v>全日勤</v>
      </c>
      <c r="T147" s="65" t="str">
        <f ca="1">IF(   (ROW(BF48)-1)&lt;=暫1!$B$2,           IF(  AND(  OR(  T48="x",T48="補"  ), OR(  U48 ="x",U48="補",U48="x榮18-22",U48="x公18-22",U48="x榮22-08"  ), $AP48 =""),"全日休",  IF(  AND(  OR(  T48="x",T48="病"  ), OR(  U48 ="病"  ), $AP48 =""),"病(事)假",  IF(  AND(  OR(  T48="x",T48="補"  ), OR(  U48 ="補"  ), $AP48 =""),"補休",  IF(  AND(  OR(  T48="x",T48="喪"  ), OR(  U48 ="喪"  ), $AP48 =""),"喪假",  IF(  AND(  OR(  T48="x",T48="婚",T48="產"  ), OR(  U48 ="婚",U48="產"  ), $AP48 =""),"婚(產)假",  IF(  AND(  OR(  T48="x",T48="公"  ), OR(  U48 ="公"  ), $AP48 =""),"公假",  IF(  AND(  OR(  T48="x",T48="補",T48="婚",T48="公",T48="病",T48="事",T48="x榮18-22"  ),OR(U48=""), $AP48 =""  ),"18收",  IF(  AND(  OR(  T48 ="榮14-18",T48 ="榮10-18",T48 ="榮06-18",T48 ="病14-18"  ),OR(  U48 ="x",U48="補",U48="婚",U48="公",U48="病",U48="事",U48="x"  ), $AP48 =""),"18放早走",  IF(  AND(  OR(  T48 =""),OR(  U48 ="x",U48="補",U48="婚",U48="公",U48="病",U48="事",U48="x榮*",U48="榮",U48="榮-22"  ), $AP48 =""),"18放",  IF(  AND(  OR(  T48="當日退伍"  ),OR(  U48="退伍",U48="退", U48=""  ), $AP48 =""),"當日退伍",  IF(AND(  OR(T48="退",T48="退伍" ), OR(U48="退",U48="退伍" ), $AP48 =""),"退伍","全日勤"  )  )  )  )  )  )  )  )  )  )  ),"")</f>
        <v>全日勤</v>
      </c>
      <c r="U147" s="65" t="str">
        <f ca="1">IF(   (ROW(BG48)-1)&lt;=暫1!$B$2,           IF(  AND(  OR(  U48="x",U48="補"  ), OR(  V48 ="x",V48="補",V48="x榮18-22",V48="x公18-22",V48="x榮22-08"  ), $AP48 =""),"全日休",  IF(  AND(  OR(  U48="x",U48="病"  ), OR(  V48 ="病"  ), $AP48 =""),"病(事)假",  IF(  AND(  OR(  U48="x",U48="補"  ), OR(  V48 ="補"  ), $AP48 =""),"補休",  IF(  AND(  OR(  U48="x",U48="喪"  ), OR(  V48 ="喪"  ), $AP48 =""),"喪假",  IF(  AND(  OR(  U48="x",U48="婚",U48="產"  ), OR(  V48 ="婚",V48="產"  ), $AP48 =""),"婚(產)假",  IF(  AND(  OR(  U48="x",U48="公"  ), OR(  V48 ="公"  ), $AP48 =""),"公假",  IF(  AND(  OR(  U48="x",U48="補",U48="婚",U48="公",U48="病",U48="事",U48="x榮18-22"  ),OR(V48=""), $AP48 =""  ),"18收",  IF(  AND(  OR(  U48 ="榮14-18",U48 ="榮10-18",U48 ="榮06-18",U48 ="病14-18"  ),OR(  V48 ="x",V48="補",V48="婚",V48="公",V48="病",V48="事",V48="x"  ), $AP48 =""),"18放早走",  IF(  AND(  OR(  U48 =""),OR(  V48 ="x",V48="補",V48="婚",V48="公",V48="病",V48="事",V48="x榮*",V48="榮",V48="榮-22"  ), $AP48 =""),"18放",  IF(  AND(  OR(  U48="當日退伍"  ),OR(  V48="退伍",V48="退", V48=""  ), $AP48 =""),"當日退伍",  IF(AND(  OR(U48="退",U48="退伍" ), OR(V48="退",V48="退伍" ), $AP48 =""),"退伍","全日勤"  )  )  )  )  )  )  )  )  )  )  ),"")</f>
        <v>18放</v>
      </c>
      <c r="V147" s="65" t="str">
        <f ca="1">IF(   (ROW(BH48)-1)&lt;=暫1!$B$2,           IF(  AND(  OR(  V48="x",V48="補"  ), OR(  W48 ="x",W48="補",W48="x榮18-22",W48="x公18-22",W48="x榮22-08"  ), $AP48 =""),"全日休",  IF(  AND(  OR(  V48="x",V48="病"  ), OR(  W48 ="病"  ), $AP48 =""),"病(事)假",  IF(  AND(  OR(  V48="x",V48="補"  ), OR(  W48 ="補"  ), $AP48 =""),"補休",  IF(  AND(  OR(  V48="x",V48="喪"  ), OR(  W48 ="喪"  ), $AP48 =""),"喪假",  IF(  AND(  OR(  V48="x",V48="婚",V48="產"  ), OR(  W48 ="婚",W48="產"  ), $AP48 =""),"婚(產)假",  IF(  AND(  OR(  V48="x",V48="公"  ), OR(  W48 ="公"  ), $AP48 =""),"公假",  IF(  AND(  OR(  V48="x",V48="補",V48="婚",V48="公",V48="病",V48="事",V48="x榮18-22"  ),OR(W48=""), $AP48 =""  ),"18收",  IF(  AND(  OR(  V48 ="榮14-18",V48 ="榮10-18",V48 ="榮06-18",V48 ="病14-18"  ),OR(  W48 ="x",W48="補",W48="婚",W48="公",W48="病",W48="事",W48="x"  ), $AP48 =""),"18放早走",  IF(  AND(  OR(  V48 =""),OR(  W48 ="x",W48="補",W48="婚",W48="公",W48="病",W48="事",W48="x榮*",W48="榮",W48="榮-22"  ), $AP48 =""),"18放",  IF(  AND(  OR(  V48="當日退伍"  ),OR(  W48="退伍",W48="退", W48=""  ), $AP48 =""),"當日退伍",  IF(AND(  OR(V48="退",V48="退伍" ), OR(W48="退",W48="退伍" ), $AP48 =""),"退伍","全日勤"  )  )  )  )  )  )  )  )  )  )  ),"")</f>
        <v>全日休</v>
      </c>
      <c r="W147" s="65" t="str">
        <f ca="1">IF(   (ROW(BI48)-1)&lt;=暫1!$B$2,           IF(  AND(  OR(  W48="x",W48="補"  ), OR(  X48 ="x",X48="補",X48="x榮18-22",X48="x公18-22",X48="x榮22-08"  ), $AP48 =""),"全日休",  IF(  AND(  OR(  W48="x",W48="病"  ), OR(  X48 ="病"  ), $AP48 =""),"病(事)假",  IF(  AND(  OR(  W48="x",W48="補"  ), OR(  X48 ="補"  ), $AP48 =""),"補休",  IF(  AND(  OR(  W48="x",W48="喪"  ), OR(  X48 ="喪"  ), $AP48 =""),"喪假",  IF(  AND(  OR(  W48="x",W48="婚",W48="產"  ), OR(  X48 ="婚",X48="產"  ), $AP48 =""),"婚(產)假",  IF(  AND(  OR(  W48="x",W48="公"  ), OR(  X48 ="公"  ), $AP48 =""),"公假",  IF(  AND(  OR(  W48="x",W48="補",W48="婚",W48="公",W48="病",W48="事",W48="x榮18-22"  ),OR(X48=""), $AP48 =""  ),"18收",  IF(  AND(  OR(  W48 ="榮14-18",W48 ="榮10-18",W48 ="榮06-18",W48 ="病14-18"  ),OR(  X48 ="x",X48="補",X48="婚",X48="公",X48="病",X48="事",X48="x"  ), $AP48 =""),"18放早走",  IF(  AND(  OR(  W48 =""),OR(  X48 ="x",X48="補",X48="婚",X48="公",X48="病",X48="事",X48="x榮*",X48="榮",X48="榮-22"  ), $AP48 =""),"18放",  IF(  AND(  OR(  W48="當日退伍"  ),OR(  X48="退伍",X48="退", X48=""  ), $AP48 =""),"當日退伍",  IF(AND(  OR(W48="退",W48="退伍" ), OR(X48="退",X48="退伍" ), $AP48 =""),"退伍","全日勤"  )  )  )  )  )  )  )  )  )  )  ),"")</f>
        <v>全日休</v>
      </c>
      <c r="X147" s="65" t="str">
        <f ca="1">IF(   (ROW(BJ48)-1)&lt;=暫1!$B$2,           IF(  AND(  OR(  X48="x",X48="補"  ), OR(  Y48 ="x",Y48="補",Y48="x榮18-22",Y48="x公18-22",Y48="x榮22-08"  ), $AP48 =""),"全日休",  IF(  AND(  OR(  X48="x",X48="病"  ), OR(  Y48 ="病"  ), $AP48 =""),"病(事)假",  IF(  AND(  OR(  X48="x",X48="補"  ), OR(  Y48 ="補"  ), $AP48 =""),"補休",  IF(  AND(  OR(  X48="x",X48="喪"  ), OR(  Y48 ="喪"  ), $AP48 =""),"喪假",  IF(  AND(  OR(  X48="x",X48="婚",X48="產"  ), OR(  Y48 ="婚",Y48="產"  ), $AP48 =""),"婚(產)假",  IF(  AND(  OR(  X48="x",X48="公"  ), OR(  Y48 ="公"  ), $AP48 =""),"公假",  IF(  AND(  OR(  X48="x",X48="補",X48="婚",X48="公",X48="病",X48="事",X48="x榮18-22"  ),OR(Y48=""), $AP48 =""  ),"18收",  IF(  AND(  OR(  X48 ="榮14-18",X48 ="榮10-18",X48 ="榮06-18",X48 ="病14-18"  ),OR(  Y48 ="x",Y48="補",Y48="婚",Y48="公",Y48="病",Y48="事",Y48="x"  ), $AP48 =""),"18放早走",  IF(  AND(  OR(  X48 =""),OR(  Y48 ="x",Y48="補",Y48="婚",Y48="公",Y48="病",Y48="事",Y48="x榮*",Y48="榮",Y48="榮-22"  ), $AP48 =""),"18放",  IF(  AND(  OR(  X48="當日退伍"  ),OR(  Y48="退伍",Y48="退", Y48=""  ), $AP48 =""),"當日退伍",  IF(AND(  OR(X48="退",X48="退伍" ), OR(Y48="退",Y48="退伍" ), $AP48 =""),"退伍","全日勤"  )  )  )  )  )  )  )  )  )  )  ),"")</f>
        <v>18收</v>
      </c>
      <c r="Y147" s="65" t="str">
        <f ca="1">IF(   (ROW(BK48)-1)&lt;=暫1!$B$2,           IF(  AND(  OR(  Y48="x",Y48="補"  ), OR(  Z48 ="x",Z48="補",Z48="x榮18-22",Z48="x公18-22",Z48="x榮22-08"  ), $AP48 =""),"全日休",  IF(  AND(  OR(  Y48="x",Y48="病"  ), OR(  Z48 ="病"  ), $AP48 =""),"病(事)假",  IF(  AND(  OR(  Y48="x",Y48="補"  ), OR(  Z48 ="補"  ), $AP48 =""),"補休",  IF(  AND(  OR(  Y48="x",Y48="喪"  ), OR(  Z48 ="喪"  ), $AP48 =""),"喪假",  IF(  AND(  OR(  Y48="x",Y48="婚",Y48="產"  ), OR(  Z48 ="婚",Z48="產"  ), $AP48 =""),"婚(產)假",  IF(  AND(  OR(  Y48="x",Y48="公"  ), OR(  Z48 ="公"  ), $AP48 =""),"公假",  IF(  AND(  OR(  Y48="x",Y48="補",Y48="婚",Y48="公",Y48="病",Y48="事",Y48="x榮18-22"  ),OR(Z48=""), $AP48 =""  ),"18收",  IF(  AND(  OR(  Y48 ="榮14-18",Y48 ="榮10-18",Y48 ="榮06-18",Y48 ="病14-18"  ),OR(  Z48 ="x",Z48="補",Z48="婚",Z48="公",Z48="病",Z48="事",Z48="x"  ), $AP48 =""),"18放早走",  IF(  AND(  OR(  Y48 =""),OR(  Z48 ="x",Z48="補",Z48="婚",Z48="公",Z48="病",Z48="事",Z48="x榮*",Z48="榮",Z48="榮-22"  ), $AP48 =""),"18放",  IF(  AND(  OR(  Y48="當日退伍"  ),OR(  Z48="退伍",Z48="退", Z48=""  ), $AP48 =""),"當日退伍",  IF(AND(  OR(Y48="退",Y48="退伍" ), OR(Z48="退",Z48="退伍" ), $AP48 =""),"退伍","全日勤"  )  )  )  )  )  )  )  )  )  )  ),"")</f>
        <v>全日勤</v>
      </c>
      <c r="Z147" s="65" t="str">
        <f ca="1">IF(   (ROW(BL48)-1)&lt;=暫1!$B$2,           IF(  AND(  OR(  Z48="x",Z48="補"  ), OR(  AA48 ="x",AA48="補",AA48="x榮18-22",AA48="x公18-22",AA48="x榮22-08"  ), $AP48 =""),"全日休",  IF(  AND(  OR(  Z48="x",Z48="病"  ), OR(  AA48 ="病"  ), $AP48 =""),"病(事)假",  IF(  AND(  OR(  Z48="x",Z48="補"  ), OR(  AA48 ="補"  ), $AP48 =""),"補休",  IF(  AND(  OR(  Z48="x",Z48="喪"  ), OR(  AA48 ="喪"  ), $AP48 =""),"喪假",  IF(  AND(  OR(  Z48="x",Z48="婚",Z48="產"  ), OR(  AA48 ="婚",AA48="產"  ), $AP48 =""),"婚(產)假",  IF(  AND(  OR(  Z48="x",Z48="公"  ), OR(  AA48 ="公"  ), $AP48 =""),"公假",  IF(  AND(  OR(  Z48="x",Z48="補",Z48="婚",Z48="公",Z48="病",Z48="事",Z48="x榮18-22"  ),OR(AA48=""), $AP48 =""  ),"18收",  IF(  AND(  OR(  Z48 ="榮14-18",Z48 ="榮10-18",Z48 ="榮06-18",Z48 ="病14-18"  ),OR(  AA48 ="x",AA48="補",AA48="婚",AA48="公",AA48="病",AA48="事",AA48="x"  ), $AP48 =""),"18放早走",  IF(  AND(  OR(  Z48 =""),OR(  AA48 ="x",AA48="補",AA48="婚",AA48="公",AA48="病",AA48="事",AA48="x榮*",AA48="榮",AA48="榮-22"  ), $AP48 =""),"18放",  IF(  AND(  OR(  Z48="當日退伍"  ),OR(  AA48="退伍",AA48="退", AA48=""  ), $AP48 =""),"當日退伍",  IF(AND(  OR(Z48="退",Z48="退伍" ), OR(AA48="退",AA48="退伍" ), $AP48 =""),"退伍","全日勤"  )  )  )  )  )  )  )  )  )  )  ),"")</f>
        <v>全日勤</v>
      </c>
      <c r="AA147" s="65" t="str">
        <f ca="1">IF(   (ROW(BM48)-1)&lt;=暫1!$B$2,           IF(  AND(  OR(  AA48="x",AA48="補"  ), OR(  AB48 ="x",AB48="補",AB48="x榮18-22",AB48="x公18-22",AB48="x榮22-08"  ), $AP48 =""),"全日休",  IF(  AND(  OR(  AA48="x",AA48="病"  ), OR(  AB48 ="病"  ), $AP48 =""),"病(事)假",  IF(  AND(  OR(  AA48="x",AA48="補"  ), OR(  AB48 ="補"  ), $AP48 =""),"補休",  IF(  AND(  OR(  AA48="x",AA48="喪"  ), OR(  AB48 ="喪"  ), $AP48 =""),"喪假",  IF(  AND(  OR(  AA48="x",AA48="婚",AA48="產"  ), OR(  AB48 ="婚",AB48="產"  ), $AP48 =""),"婚(產)假",  IF(  AND(  OR(  AA48="x",AA48="公"  ), OR(  AB48 ="公"  ), $AP48 =""),"公假",  IF(  AND(  OR(  AA48="x",AA48="補",AA48="婚",AA48="公",AA48="病",AA48="事",AA48="x榮18-22"  ),OR(AB48=""), $AP48 =""  ),"18收",  IF(  AND(  OR(  AA48 ="榮14-18",AA48 ="榮10-18",AA48 ="榮06-18",AA48 ="病14-18"  ),OR(  AB48 ="x",AB48="補",AB48="婚",AB48="公",AB48="病",AB48="事",AB48="x"  ), $AP48 =""),"18放早走",  IF(  AND(  OR(  AA48 =""),OR(  AB48 ="x",AB48="補",AB48="婚",AB48="公",AB48="病",AB48="事",AB48="x榮*",AB48="榮",AB48="榮-22"  ), $AP48 =""),"18放",  IF(  AND(  OR(  AA48="當日退伍"  ),OR(  AB48="退伍",AB48="退", AB48=""  ), $AP48 =""),"當日退伍",  IF(AND(  OR(AA48="退",AA48="退伍" ), OR(AB48="退",AB48="退伍" ), $AP48 =""),"退伍","全日勤"  )  )  )  )  )  )  )  )  )  )  ),"")</f>
        <v>全日勤</v>
      </c>
      <c r="AB147" s="65" t="str">
        <f ca="1">IF(   (ROW(BN48)-1)&lt;=暫1!$B$2,           IF(  AND(  OR(  AB48="x",AB48="補"  ), OR(  AC48 ="x",AC48="補",AC48="x榮18-22",AC48="x公18-22",AC48="x榮22-08"  ), $AP48 =""),"全日休",  IF(  AND(  OR(  AB48="x",AB48="病"  ), OR(  AC48 ="病"  ), $AP48 =""),"病(事)假",  IF(  AND(  OR(  AB48="x",AB48="補"  ), OR(  AC48 ="補"  ), $AP48 =""),"補休",  IF(  AND(  OR(  AB48="x",AB48="喪"  ), OR(  AC48 ="喪"  ), $AP48 =""),"喪假",  IF(  AND(  OR(  AB48="x",AB48="婚",AB48="產"  ), OR(  AC48 ="婚",AC48="產"  ), $AP48 =""),"婚(產)假",  IF(  AND(  OR(  AB48="x",AB48="公"  ), OR(  AC48 ="公"  ), $AP48 =""),"公假",  IF(  AND(  OR(  AB48="x",AB48="補",AB48="婚",AB48="公",AB48="病",AB48="事",AB48="x榮18-22"  ),OR(AC48=""), $AP48 =""  ),"18收",  IF(  AND(  OR(  AB48 ="榮14-18",AB48 ="榮10-18",AB48 ="榮06-18",AB48 ="病14-18"  ),OR(  AC48 ="x",AC48="補",AC48="婚",AC48="公",AC48="病",AC48="事",AC48="x"  ), $AP48 =""),"18放早走",  IF(  AND(  OR(  AB48 =""),OR(  AC48 ="x",AC48="補",AC48="婚",AC48="公",AC48="病",AC48="事",AC48="x榮*",AC48="榮",AC48="榮-22"  ), $AP48 =""),"18放",  IF(  AND(  OR(  AB48="當日退伍"  ),OR(  AC48="退伍",AC48="退", AC48=""  ), $AP48 =""),"當日退伍",  IF(AND(  OR(AB48="退",AB48="退伍" ), OR(AC48="退",AC48="退伍" ), $AP48 =""),"退伍","全日勤"  )  )  )  )  )  )  )  )  )  )  ),"")</f>
        <v>全日勤</v>
      </c>
      <c r="AC147" s="65" t="str">
        <f ca="1">IF(   (ROW(BO48)-1)&lt;=暫1!$B$2,           IF(  AND(  OR(  AC48="x",AC48="補"  ), OR(  AD48 ="x",AD48="補",AD48="x榮18-22",AD48="x公18-22",AD48="x榮22-08"  ), $AP48 =""),"全日休",  IF(  AND(  OR(  AC48="x",AC48="病"  ), OR(  AD48 ="病"  ), $AP48 =""),"病(事)假",  IF(  AND(  OR(  AC48="x",AC48="補"  ), OR(  AD48 ="補"  ), $AP48 =""),"補休",  IF(  AND(  OR(  AC48="x",AC48="喪"  ), OR(  AD48 ="喪"  ), $AP48 =""),"喪假",  IF(  AND(  OR(  AC48="x",AC48="婚",AC48="產"  ), OR(  AD48 ="婚",AD48="產"  ), $AP48 =""),"婚(產)假",  IF(  AND(  OR(  AC48="x",AC48="公"  ), OR(  AD48 ="公"  ), $AP48 =""),"公假",  IF(  AND(  OR(  AC48="x",AC48="補",AC48="婚",AC48="公",AC48="病",AC48="事",AC48="x榮18-22"  ),OR(AD48=""), $AP48 =""  ),"18收",  IF(  AND(  OR(  AC48 ="榮14-18",AC48 ="榮10-18",AC48 ="榮06-18",AC48 ="病14-18"  ),OR(  AD48 ="x",AD48="補",AD48="婚",AD48="公",AD48="病",AD48="事",AD48="x"  ), $AP48 =""),"18放早走",  IF(  AND(  OR(  AC48 =""),OR(  AD48 ="x",AD48="補",AD48="婚",AD48="公",AD48="病",AD48="事",AD48="x榮*",AD48="榮",AD48="榮-22"  ), $AP48 =""),"18放",  IF(  AND(  OR(  AC48="當日退伍"  ),OR(  AD48="退伍",AD48="退", AD48=""  ), $AP48 =""),"當日退伍",  IF(AND(  OR(AC48="退",AC48="退伍" ), OR(AD48="退",AD48="退伍" ), $AP48 =""),"退伍","全日勤"  )  )  )  )  )  )  )  )  )  )  ),"")</f>
        <v>全日勤</v>
      </c>
      <c r="AD147" s="65" t="str">
        <f ca="1">IF(   (ROW(BP48)-1)&lt;=暫1!$B$2,           IF(  AND(  OR(  AD48="x",AD48="補"  ), OR(  AE48 ="x",AE48="補",AE48="x榮18-22",AE48="x公18-22",AE48="x榮22-08"  ), $AP48 =""),"全日休",  IF(  AND(  OR(  AD48="x",AD48="病"  ), OR(  AE48 ="病"  ), $AP48 =""),"病(事)假",  IF(  AND(  OR(  AD48="x",AD48="補"  ), OR(  AE48 ="補"  ), $AP48 =""),"補休",  IF(  AND(  OR(  AD48="x",AD48="喪"  ), OR(  AE48 ="喪"  ), $AP48 =""),"喪假",  IF(  AND(  OR(  AD48="x",AD48="婚",AD48="產"  ), OR(  AE48 ="婚",AE48="產"  ), $AP48 =""),"婚(產)假",  IF(  AND(  OR(  AD48="x",AD48="公"  ), OR(  AE48 ="公"  ), $AP48 =""),"公假",  IF(  AND(  OR(  AD48="x",AD48="補",AD48="婚",AD48="公",AD48="病",AD48="事",AD48="x榮18-22"  ),OR(AE48=""), $AP48 =""  ),"18收",  IF(  AND(  OR(  AD48 ="榮14-18",AD48 ="榮10-18",AD48 ="榮06-18",AD48 ="病14-18"  ),OR(  AE48 ="x",AE48="補",AE48="婚",AE48="公",AE48="病",AE48="事",AE48="x"  ), $AP48 =""),"18放早走",  IF(  AND(  OR(  AD48 =""),OR(  AE48 ="x",AE48="補",AE48="婚",AE48="公",AE48="病",AE48="事",AE48="x榮*",AE48="榮",AE48="榮-22"  ), $AP48 =""),"18放",  IF(  AND(  OR(  AD48="當日退伍"  ),OR(  AE48="退伍",AE48="退", AE48=""  ), $AP48 =""),"當日退伍",  IF(AND(  OR(AD48="退",AD48="退伍" ), OR(AE48="退",AE48="退伍" ), $AP48 =""),"退伍","全日勤"  )  )  )  )  )  )  )  )  )  )  ),"")</f>
        <v>18放</v>
      </c>
      <c r="AE147" s="65" t="str">
        <f ca="1">IF(   (ROW(BQ48)-1)&lt;=暫1!$B$2,           IF(  AND(  OR(  AE48="x",AE48="補"  ), OR(  AF48 ="x",AF48="補",AF48="x榮18-22",AF48="x公18-22",AF48="x榮22-08"  ), $AP48 =""),"全日休",  IF(  AND(  OR(  AE48="x",AE48="病"  ), OR(  AF48 ="病"  ), $AP48 =""),"病(事)假",  IF(  AND(  OR(  AE48="x",AE48="補"  ), OR(  AF48 ="補"  ), $AP48 =""),"補休",  IF(  AND(  OR(  AE48="x",AE48="喪"  ), OR(  AF48 ="喪"  ), $AP48 =""),"喪假",  IF(  AND(  OR(  AE48="x",AE48="婚",AE48="產"  ), OR(  AF48 ="婚",AF48="產"  ), $AP48 =""),"婚(產)假",  IF(  AND(  OR(  AE48="x",AE48="公"  ), OR(  AF48 ="公"  ), $AP48 =""),"公假",  IF(  AND(  OR(  AE48="x",AE48="補",AE48="婚",AE48="公",AE48="病",AE48="事",AE48="x榮18-22"  ),OR(AF48=""), $AP48 =""  ),"18收",  IF(  AND(  OR(  AE48 ="榮14-18",AE48 ="榮10-18",AE48 ="榮06-18",AE48 ="病14-18"  ),OR(  AF48 ="x",AF48="補",AF48="婚",AF48="公",AF48="病",AF48="事",AF48="x"  ), $AP48 =""),"18放早走",  IF(  AND(  OR(  AE48 =""),OR(  AF48 ="x",AF48="補",AF48="婚",AF48="公",AF48="病",AF48="事",AF48="x榮*",AF48="榮",AF48="榮-22"  ), $AP48 =""),"18放",  IF(  AND(  OR(  AE48="當日退伍"  ),OR(  AF48="退伍",AF48="退", AF48=""  ), $AP48 =""),"當日退伍",  IF(AND(  OR(AE48="退",AE48="退伍" ), OR(AF48="退",AF48="退伍" ), $AP48 =""),"退伍","全日勤"  )  )  )  )  )  )  )  )  )  )  ),"")</f>
        <v>全日休</v>
      </c>
      <c r="AF147" s="65" t="str">
        <f ca="1">IF(   (ROW(BR48)-1)&lt;=暫1!$B$2,           IF(  AND(  OR(  AF48="x",AF48="補"  ), OR(  AG48 ="x",AG48="補",AG48="x榮18-22",AG48="x公18-22",AG48="x榮22-08"  ), $AP48 =""),"全日休",  IF(  AND(  OR(  AF48="x",AF48="病"  ), OR(  AG48 ="病"  ), $AP48 =""),"病(事)假",  IF(  AND(  OR(  AF48="x",AF48="補"  ), OR(  AG48 ="補"  ), $AP48 =""),"補休",  IF(  AND(  OR(  AF48="x",AF48="喪"  ), OR(  AG48 ="喪"  ), $AP48 =""),"喪假",  IF(  AND(  OR(  AF48="x",AF48="婚",AF48="產"  ), OR(  AG48 ="婚",AG48="產"  ), $AP48 =""),"婚(產)假",  IF(  AND(  OR(  AF48="x",AF48="公"  ), OR(  AG48 ="公"  ), $AP48 =""),"公假",  IF(  AND(  OR(  AF48="x",AF48="補",AF48="婚",AF48="公",AF48="病",AF48="事",AF48="x榮18-22"  ),OR(AG48=""), $AP48 =""  ),"18收",  IF(  AND(  OR(  AF48 ="榮14-18",AF48 ="榮10-18",AF48 ="榮06-18",AF48 ="病14-18"  ),OR(  AG48 ="x",AG48="補",AG48="婚",AG48="公",AG48="病",AG48="事",AG48="x"  ), $AP48 =""),"18放早走",  IF(  AND(  OR(  AF48 =""),OR(  AG48 ="x",AG48="補",AG48="婚",AG48="公",AG48="病",AG48="事",AG48="x榮*",AG48="榮",AG48="榮-22"  ), $AP48 =""),"18放",  IF(  AND(  OR(  AF48="當日退伍"  ),OR(  AG48="退伍",AG48="退", AG48=""  ), $AP48 =""),"當日退伍",  IF(AND(  OR(AF48="退",AF48="退伍" ), OR(AG48="退",AG48="退伍" ), $AP48 =""),"退伍","全日勤"  )  )  )  )  )  )  )  )  )  )  ),"")</f>
        <v>18收</v>
      </c>
      <c r="AG147" s="65" t="str">
        <f ca="1">IF(   (ROW(BS48)-1)&lt;=暫1!$B$2,           IF(  AND(  OR(  AG48="x",AG48="補"  ), OR(  AH48 ="x",AH48="補",AH48="x榮18-22",AH48="x公18-22",AH48="x榮22-08"  ), $AP48 =""),"全日休",  IF(  AND(  OR(  AG48="x",AG48="病"  ), OR(  AH48 ="病"  ), $AP48 =""),"病(事)假",  IF(  AND(  OR(  AG48="x",AG48="補"  ), OR(  AH48 ="補"  ), $AP48 =""),"補休",  IF(  AND(  OR(  AG48="x",AG48="喪"  ), OR(  AH48 ="喪"  ), $AP48 =""),"喪假",  IF(  AND(  OR(  AG48="x",AG48="婚",AG48="產"  ), OR(  AH48 ="婚",AH48="產"  ), $AP48 =""),"婚(產)假",  IF(  AND(  OR(  AG48="x",AG48="公"  ), OR(  AH48 ="公"  ), $AP48 =""),"公假",  IF(  AND(  OR(  AG48="x",AG48="補",AG48="婚",AG48="公",AG48="病",AG48="事",AG48="x榮18-22"  ),OR(AH48=""), $AP48 =""  ),"18收",  IF(  AND(  OR(  AG48 ="榮14-18",AG48 ="榮10-18",AG48 ="榮06-18",AG48 ="病14-18"  ),OR(  AH48 ="x",AH48="補",AH48="婚",AH48="公",AH48="病",AH48="事",AH48="x"  ), $AP48 =""),"18放早走",  IF(  AND(  OR(  AG48 =""),OR(  AH48 ="x",AH48="補",AH48="婚",AH48="公",AH48="病",AH48="事",AH48="x榮*",AH48="榮",AH48="榮-22"  ), $AP48 =""),"18放",  IF(  AND(  OR(  AG48="當日退伍"  ),OR(  AH48="退伍",AH48="退", AH48=""  ), $AP48 =""),"當日退伍",  IF(AND(  OR(AG48="退",AG48="退伍" ), OR(AH48="退",AH48="退伍" ), $AP48 =""),"退伍","全日勤"  )  )  )  )  )  )  )  )  )  )  ),"")</f>
        <v>全日勤</v>
      </c>
      <c r="AH147" s="65"/>
      <c r="AI147" s="65"/>
      <c r="AJ147" s="65"/>
      <c r="AO147" s="75"/>
      <c r="AP147" s="62"/>
      <c r="AU147" s="62"/>
      <c r="AY147" s="62"/>
      <c r="AZ147" s="62"/>
      <c r="BA147" s="62"/>
    </row>
    <row r="148" spans="1:53" ht="25.5" customHeight="1">
      <c r="A148" s="65">
        <f t="shared" si="14"/>
        <v>48</v>
      </c>
      <c r="B148" s="65" t="str">
        <f t="shared" si="15"/>
        <v>洪長昇</v>
      </c>
      <c r="C148" s="65" t="str">
        <f ca="1">IF(   (ROW(AO49)-1)&lt;=暫1!$B$2,           IF(  AND(  OR(  C49="x",C49="補"  ), OR(  D49 ="x",D49="補",D49="x榮18-22",D49="x公18-22",D49="x榮22-08"  ), $AP49 =""),"全日休",  IF(  AND(  OR(  C49="x",C49="病"  ), OR(  D49 ="病"  ), $AP49 =""),"病(事)假",  IF(  AND(  OR(  C49="x",C49="補"  ), OR(  D49 ="補"  ), $AP49 =""),"補休",  IF(  AND(  OR(  C49="x",C49="喪"  ), OR(  D49 ="喪"  ), $AP49 =""),"喪假",  IF(  AND(  OR(  C49="x",C49="婚",C49="產"  ), OR(  D49 ="婚",D49="產"  ), $AP49 =""),"婚(產)假",  IF(  AND(  OR(  C49="x",C49="公"  ), OR(  D49 ="公"  ), $AP49 =""),"公假",  IF(  AND(  OR(  C49="x",C49="補",C49="婚",C49="公",C49="病",C49="事",C49="x榮18-22"  ),OR(D49=""), $AP49 =""  ),"18收",  IF(  AND(  OR(  C49 ="榮14-18",C49 ="榮10-18",C49 ="榮06-18",C49 ="病14-18"  ),OR(  D49 ="x",D49="補",D49="婚",D49="公",D49="病",D49="事",D49="x"  ), $AP49 =""),"18放早走",  IF(  AND(  OR(  C49 =""),OR(  D49 ="x",D49="補",D49="婚",D49="公",D49="病",D49="事",D49="x榮*",D49="榮",D49="榮-22"  ), $AP49 =""),"18放",  IF(  AND(  OR(  C49="當日退伍"  ),OR(  D49="退伍",D49="退", D49=""  ), $AP49 =""),"當日退伍",  IF(AND(  OR(C49="退",C49="退伍" ), OR(D49="退",D49="退伍" ), $AP49 =""),"退伍","全日勤"  )  )  )  )  )  )  )  )  )  )  ),"")</f>
        <v>全日勤</v>
      </c>
      <c r="D148" s="65" t="str">
        <f ca="1">IF(   (ROW(AP49)-1)&lt;=暫1!$B$2,           IF(  AND(  OR(  D49="x",D49="補"  ), OR(  E49 ="x",E49="補",E49="x榮18-22",E49="x公18-22",E49="x榮22-08"  ), $AP49 =""),"全日休",  IF(  AND(  OR(  D49="x",D49="病"  ), OR(  E49 ="病"  ), $AP49 =""),"病(事)假",  IF(  AND(  OR(  D49="x",D49="補"  ), OR(  E49 ="補"  ), $AP49 =""),"補休",  IF(  AND(  OR(  D49="x",D49="喪"  ), OR(  E49 ="喪"  ), $AP49 =""),"喪假",  IF(  AND(  OR(  D49="x",D49="婚",D49="產"  ), OR(  E49 ="婚",E49="產"  ), $AP49 =""),"婚(產)假",  IF(  AND(  OR(  D49="x",D49="公"  ), OR(  E49 ="公"  ), $AP49 =""),"公假",  IF(  AND(  OR(  D49="x",D49="補",D49="婚",D49="公",D49="病",D49="事",D49="x榮18-22"  ),OR(E49=""), $AP49 =""  ),"18收",  IF(  AND(  OR(  D49 ="榮14-18",D49 ="榮10-18",D49 ="榮06-18",D49 ="病14-18"  ),OR(  E49 ="x",E49="補",E49="婚",E49="公",E49="病",E49="事",E49="x"  ), $AP49 =""),"18放早走",  IF(  AND(  OR(  D49 =""),OR(  E49 ="x",E49="補",E49="婚",E49="公",E49="病",E49="事",E49="x榮*",E49="榮",E49="榮-22"  ), $AP49 =""),"18放",  IF(  AND(  OR(  D49="當日退伍"  ),OR(  E49="退伍",E49="退", E49=""  ), $AP49 =""),"當日退伍",  IF(AND(  OR(D49="退",D49="退伍" ), OR(E49="退",E49="退伍" ), $AP49 =""),"退伍","全日勤"  )  )  )  )  )  )  )  )  )  )  ),"")</f>
        <v>全日勤</v>
      </c>
      <c r="E148" s="65" t="str">
        <f ca="1">IF(   (ROW(AQ49)-1)&lt;=暫1!$B$2,           IF(  AND(  OR(  E49="x",E49="補"  ), OR(  F49 ="x",F49="補",F49="x榮18-22",F49="x公18-22",F49="x榮22-08"  ), $AP49 =""),"全日休",  IF(  AND(  OR(  E49="x",E49="病"  ), OR(  F49 ="病"  ), $AP49 =""),"病(事)假",  IF(  AND(  OR(  E49="x",E49="補"  ), OR(  F49 ="補"  ), $AP49 =""),"補休",  IF(  AND(  OR(  E49="x",E49="喪"  ), OR(  F49 ="喪"  ), $AP49 =""),"喪假",  IF(  AND(  OR(  E49="x",E49="婚",E49="產"  ), OR(  F49 ="婚",F49="產"  ), $AP49 =""),"婚(產)假",  IF(  AND(  OR(  E49="x",E49="公"  ), OR(  F49 ="公"  ), $AP49 =""),"公假",  IF(  AND(  OR(  E49="x",E49="補",E49="婚",E49="公",E49="病",E49="事",E49="x榮18-22"  ),OR(F49=""), $AP49 =""  ),"18收",  IF(  AND(  OR(  E49 ="榮14-18",E49 ="榮10-18",E49 ="榮06-18",E49 ="病14-18"  ),OR(  F49 ="x",F49="補",F49="婚",F49="公",F49="病",F49="事",F49="x"  ), $AP49 =""),"18放早走",  IF(  AND(  OR(  E49 =""),OR(  F49 ="x",F49="補",F49="婚",F49="公",F49="病",F49="事",F49="x榮*",F49="榮",F49="榮-22"  ), $AP49 =""),"18放",  IF(  AND(  OR(  E49="當日退伍"  ),OR(  F49="退伍",F49="退", F49=""  ), $AP49 =""),"當日退伍",  IF(AND(  OR(E49="退",E49="退伍" ), OR(F49="退",F49="退伍" ), $AP49 =""),"退伍","全日勤"  )  )  )  )  )  )  )  )  )  )  ),"")</f>
        <v>18放</v>
      </c>
      <c r="F148" s="65" t="str">
        <f ca="1">IF(   (ROW(AR49)-1)&lt;=暫1!$B$2,           IF(  AND(  OR(  F49="x",F49="補"  ), OR(  G49 ="x",G49="補",G49="x榮18-22",G49="x公18-22",G49="x榮22-08"  ), $AP49 =""),"全日休",  IF(  AND(  OR(  F49="x",F49="病"  ), OR(  G49 ="病"  ), $AP49 =""),"病(事)假",  IF(  AND(  OR(  F49="x",F49="補"  ), OR(  G49 ="補"  ), $AP49 =""),"補休",  IF(  AND(  OR(  F49="x",F49="喪"  ), OR(  G49 ="喪"  ), $AP49 =""),"喪假",  IF(  AND(  OR(  F49="x",F49="婚",F49="產"  ), OR(  G49 ="婚",G49="產"  ), $AP49 =""),"婚(產)假",  IF(  AND(  OR(  F49="x",F49="公"  ), OR(  G49 ="公"  ), $AP49 =""),"公假",  IF(  AND(  OR(  F49="x",F49="補",F49="婚",F49="公",F49="病",F49="事",F49="x榮18-22"  ),OR(G49=""), $AP49 =""  ),"18收",  IF(  AND(  OR(  F49 ="榮14-18",F49 ="榮10-18",F49 ="榮06-18",F49 ="病14-18"  ),OR(  G49 ="x",G49="補",G49="婚",G49="公",G49="病",G49="事",G49="x"  ), $AP49 =""),"18放早走",  IF(  AND(  OR(  F49 =""),OR(  G49 ="x",G49="補",G49="婚",G49="公",G49="病",G49="事",G49="x榮*",G49="榮",G49="榮-22"  ), $AP49 =""),"18放",  IF(  AND(  OR(  F49="當日退伍"  ),OR(  G49="退伍",G49="退", G49=""  ), $AP49 =""),"當日退伍",  IF(AND(  OR(F49="退",F49="退伍" ), OR(G49="退",G49="退伍" ), $AP49 =""),"退伍","全日勤"  )  )  )  )  )  )  )  )  )  )  ),"")</f>
        <v>全日休</v>
      </c>
      <c r="G148" s="65" t="str">
        <f ca="1">IF(   (ROW(AS49)-1)&lt;=暫1!$B$2,           IF(  AND(  OR(  G49="x",G49="補"  ), OR(  H49 ="x",H49="補",H49="x榮18-22",H49="x公18-22",H49="x榮22-08"  ), $AP49 =""),"全日休",  IF(  AND(  OR(  G49="x",G49="病"  ), OR(  H49 ="病"  ), $AP49 =""),"病(事)假",  IF(  AND(  OR(  G49="x",G49="補"  ), OR(  H49 ="補"  ), $AP49 =""),"補休",  IF(  AND(  OR(  G49="x",G49="喪"  ), OR(  H49 ="喪"  ), $AP49 =""),"喪假",  IF(  AND(  OR(  G49="x",G49="婚",G49="產"  ), OR(  H49 ="婚",H49="產"  ), $AP49 =""),"婚(產)假",  IF(  AND(  OR(  G49="x",G49="公"  ), OR(  H49 ="公"  ), $AP49 =""),"公假",  IF(  AND(  OR(  G49="x",G49="補",G49="婚",G49="公",G49="病",G49="事",G49="x榮18-22"  ),OR(H49=""), $AP49 =""  ),"18收",  IF(  AND(  OR(  G49 ="榮14-18",G49 ="榮10-18",G49 ="榮06-18",G49 ="病14-18"  ),OR(  H49 ="x",H49="補",H49="婚",H49="公",H49="病",H49="事",H49="x"  ), $AP49 =""),"18放早走",  IF(  AND(  OR(  G49 =""),OR(  H49 ="x",H49="補",H49="婚",H49="公",H49="病",H49="事",H49="x榮*",H49="榮",H49="榮-22"  ), $AP49 =""),"18放",  IF(  AND(  OR(  G49="當日退伍"  ),OR(  H49="退伍",H49="退", H49=""  ), $AP49 =""),"當日退伍",  IF(AND(  OR(G49="退",G49="退伍" ), OR(H49="退",H49="退伍" ), $AP49 =""),"退伍","全日勤"  )  )  )  )  )  )  )  )  )  )  ),"")</f>
        <v>18收</v>
      </c>
      <c r="H148" s="65" t="str">
        <f ca="1">IF(   (ROW(AT49)-1)&lt;=暫1!$B$2,           IF(  AND(  OR(  H49="x",H49="補"  ), OR(  I49 ="x",I49="補",I49="x榮18-22",I49="x公18-22",I49="x榮22-08"  ), $AP49 =""),"全日休",  IF(  AND(  OR(  H49="x",H49="病"  ), OR(  I49 ="病"  ), $AP49 =""),"病(事)假",  IF(  AND(  OR(  H49="x",H49="補"  ), OR(  I49 ="補"  ), $AP49 =""),"補休",  IF(  AND(  OR(  H49="x",H49="喪"  ), OR(  I49 ="喪"  ), $AP49 =""),"喪假",  IF(  AND(  OR(  H49="x",H49="婚",H49="產"  ), OR(  I49 ="婚",I49="產"  ), $AP49 =""),"婚(產)假",  IF(  AND(  OR(  H49="x",H49="公"  ), OR(  I49 ="公"  ), $AP49 =""),"公假",  IF(  AND(  OR(  H49="x",H49="補",H49="婚",H49="公",H49="病",H49="事",H49="x榮18-22"  ),OR(I49=""), $AP49 =""  ),"18收",  IF(  AND(  OR(  H49 ="榮14-18",H49 ="榮10-18",H49 ="榮06-18",H49 ="病14-18"  ),OR(  I49 ="x",I49="補",I49="婚",I49="公",I49="病",I49="事",I49="x"  ), $AP49 =""),"18放早走",  IF(  AND(  OR(  H49 =""),OR(  I49 ="x",I49="補",I49="婚",I49="公",I49="病",I49="事",I49="x榮*",I49="榮",I49="榮-22"  ), $AP49 =""),"18放",  IF(  AND(  OR(  H49="當日退伍"  ),OR(  I49="退伍",I49="退", I49=""  ), $AP49 =""),"當日退伍",  IF(AND(  OR(H49="退",H49="退伍" ), OR(I49="退",I49="退伍" ), $AP49 =""),"退伍","全日勤"  )  )  )  )  )  )  )  )  )  )  ),"")</f>
        <v>全日勤</v>
      </c>
      <c r="I148" s="65" t="str">
        <f ca="1">IF(   (ROW(AU49)-1)&lt;=暫1!$B$2,           IF(  AND(  OR(  I49="x",I49="補"  ), OR(  J49 ="x",J49="補",J49="x榮18-22",J49="x公18-22",J49="x榮22-08"  ), $AP49 =""),"全日休",  IF(  AND(  OR(  I49="x",I49="病"  ), OR(  J49 ="病"  ), $AP49 =""),"病(事)假",  IF(  AND(  OR(  I49="x",I49="補"  ), OR(  J49 ="補"  ), $AP49 =""),"補休",  IF(  AND(  OR(  I49="x",I49="喪"  ), OR(  J49 ="喪"  ), $AP49 =""),"喪假",  IF(  AND(  OR(  I49="x",I49="婚",I49="產"  ), OR(  J49 ="婚",J49="產"  ), $AP49 =""),"婚(產)假",  IF(  AND(  OR(  I49="x",I49="公"  ), OR(  J49 ="公"  ), $AP49 =""),"公假",  IF(  AND(  OR(  I49="x",I49="補",I49="婚",I49="公",I49="病",I49="事",I49="x榮18-22"  ),OR(J49=""), $AP49 =""  ),"18收",  IF(  AND(  OR(  I49 ="榮14-18",I49 ="榮10-18",I49 ="榮06-18",I49 ="病14-18"  ),OR(  J49 ="x",J49="補",J49="婚",J49="公",J49="病",J49="事",J49="x"  ), $AP49 =""),"18放早走",  IF(  AND(  OR(  I49 =""),OR(  J49 ="x",J49="補",J49="婚",J49="公",J49="病",J49="事",J49="x榮*",J49="榮",J49="榮-22"  ), $AP49 =""),"18放",  IF(  AND(  OR(  I49="當日退伍"  ),OR(  J49="退伍",J49="退", J49=""  ), $AP49 =""),"當日退伍",  IF(AND(  OR(I49="退",I49="退伍" ), OR(J49="退",J49="退伍" ), $AP49 =""),"退伍","全日勤"  )  )  )  )  )  )  )  )  )  )  ),"")</f>
        <v>全日勤</v>
      </c>
      <c r="J148" s="65" t="str">
        <f ca="1">IF(   (ROW(AV49)-1)&lt;=暫1!$B$2,           IF(  AND(  OR(  J49="x",J49="補"  ), OR(  K49 ="x",K49="補",K49="x榮18-22",K49="x公18-22",K49="x榮22-08"  ), $AP49 =""),"全日休",  IF(  AND(  OR(  J49="x",J49="病"  ), OR(  K49 ="病"  ), $AP49 =""),"病(事)假",  IF(  AND(  OR(  J49="x",J49="補"  ), OR(  K49 ="補"  ), $AP49 =""),"補休",  IF(  AND(  OR(  J49="x",J49="喪"  ), OR(  K49 ="喪"  ), $AP49 =""),"喪假",  IF(  AND(  OR(  J49="x",J49="婚",J49="產"  ), OR(  K49 ="婚",K49="產"  ), $AP49 =""),"婚(產)假",  IF(  AND(  OR(  J49="x",J49="公"  ), OR(  K49 ="公"  ), $AP49 =""),"公假",  IF(  AND(  OR(  J49="x",J49="補",J49="婚",J49="公",J49="病",J49="事",J49="x榮18-22"  ),OR(K49=""), $AP49 =""  ),"18收",  IF(  AND(  OR(  J49 ="榮14-18",J49 ="榮10-18",J49 ="榮06-18",J49 ="病14-18"  ),OR(  K49 ="x",K49="補",K49="婚",K49="公",K49="病",K49="事",K49="x"  ), $AP49 =""),"18放早走",  IF(  AND(  OR(  J49 =""),OR(  K49 ="x",K49="補",K49="婚",K49="公",K49="病",K49="事",K49="x榮*",K49="榮",K49="榮-22"  ), $AP49 =""),"18放",  IF(  AND(  OR(  J49="當日退伍"  ),OR(  K49="退伍",K49="退", K49=""  ), $AP49 =""),"當日退伍",  IF(AND(  OR(J49="退",J49="退伍" ), OR(K49="退",K49="退伍" ), $AP49 =""),"退伍","全日勤"  )  )  )  )  )  )  )  )  )  )  ),"")</f>
        <v>全日勤</v>
      </c>
      <c r="K148" s="65" t="str">
        <f ca="1">IF(   (ROW(AW49)-1)&lt;=暫1!$B$2,           IF(  AND(  OR(  K49="x",K49="補"  ), OR(  L49 ="x",L49="補",L49="x榮18-22",L49="x公18-22",L49="x榮22-08"  ), $AP49 =""),"全日休",  IF(  AND(  OR(  K49="x",K49="病"  ), OR(  L49 ="病"  ), $AP49 =""),"病(事)假",  IF(  AND(  OR(  K49="x",K49="補"  ), OR(  L49 ="補"  ), $AP49 =""),"補休",  IF(  AND(  OR(  K49="x",K49="喪"  ), OR(  L49 ="喪"  ), $AP49 =""),"喪假",  IF(  AND(  OR(  K49="x",K49="婚",K49="產"  ), OR(  L49 ="婚",L49="產"  ), $AP49 =""),"婚(產)假",  IF(  AND(  OR(  K49="x",K49="公"  ), OR(  L49 ="公"  ), $AP49 =""),"公假",  IF(  AND(  OR(  K49="x",K49="補",K49="婚",K49="公",K49="病",K49="事",K49="x榮18-22"  ),OR(L49=""), $AP49 =""  ),"18收",  IF(  AND(  OR(  K49 ="榮14-18",K49 ="榮10-18",K49 ="榮06-18",K49 ="病14-18"  ),OR(  L49 ="x",L49="補",L49="婚",L49="公",L49="病",L49="事",L49="x"  ), $AP49 =""),"18放早走",  IF(  AND(  OR(  K49 =""),OR(  L49 ="x",L49="補",L49="婚",L49="公",L49="病",L49="事",L49="x榮*",L49="榮",L49="榮-22"  ), $AP49 =""),"18放",  IF(  AND(  OR(  K49="當日退伍"  ),OR(  L49="退伍",L49="退", L49=""  ), $AP49 =""),"當日退伍",  IF(AND(  OR(K49="退",K49="退伍" ), OR(L49="退",L49="退伍" ), $AP49 =""),"退伍","全日勤"  )  )  )  )  )  )  )  )  )  )  ),"")</f>
        <v>全日勤</v>
      </c>
      <c r="L148" s="65" t="str">
        <f ca="1">IF(   (ROW(AX49)-1)&lt;=暫1!$B$2,           IF(  AND(  OR(  L49="x",L49="補"  ), OR(  M49 ="x",M49="補",M49="x榮18-22",M49="x公18-22",M49="x榮22-08"  ), $AP49 =""),"全日休",  IF(  AND(  OR(  L49="x",L49="病"  ), OR(  M49 ="病"  ), $AP49 =""),"病(事)假",  IF(  AND(  OR(  L49="x",L49="補"  ), OR(  M49 ="補"  ), $AP49 =""),"補休",  IF(  AND(  OR(  L49="x",L49="喪"  ), OR(  M49 ="喪"  ), $AP49 =""),"喪假",  IF(  AND(  OR(  L49="x",L49="婚",L49="產"  ), OR(  M49 ="婚",M49="產"  ), $AP49 =""),"婚(產)假",  IF(  AND(  OR(  L49="x",L49="公"  ), OR(  M49 ="公"  ), $AP49 =""),"公假",  IF(  AND(  OR(  L49="x",L49="補",L49="婚",L49="公",L49="病",L49="事",L49="x榮18-22"  ),OR(M49=""), $AP49 =""  ),"18收",  IF(  AND(  OR(  L49 ="榮14-18",L49 ="榮10-18",L49 ="榮06-18",L49 ="病14-18"  ),OR(  M49 ="x",M49="補",M49="婚",M49="公",M49="病",M49="事",M49="x"  ), $AP49 =""),"18放早走",  IF(  AND(  OR(  L49 =""),OR(  M49 ="x",M49="補",M49="婚",M49="公",M49="病",M49="事",M49="x榮*",M49="榮",M49="榮-22"  ), $AP49 =""),"18放",  IF(  AND(  OR(  L49="當日退伍"  ),OR(  M49="退伍",M49="退", M49=""  ), $AP49 =""),"當日退伍",  IF(AND(  OR(L49="退",L49="退伍" ), OR(M49="退",M49="退伍" ), $AP49 =""),"退伍","全日勤"  )  )  )  )  )  )  )  )  )  )  ),"")</f>
        <v>18放</v>
      </c>
      <c r="M148" s="65" t="str">
        <f ca="1">IF(   (ROW(AY49)-1)&lt;=暫1!$B$2,           IF(  AND(  OR(  M49="x",M49="補"  ), OR(  N49 ="x",N49="補",N49="x榮18-22",N49="x公18-22",N49="x榮22-08"  ), $AP49 =""),"全日休",  IF(  AND(  OR(  M49="x",M49="病"  ), OR(  N49 ="病"  ), $AP49 =""),"病(事)假",  IF(  AND(  OR(  M49="x",M49="補"  ), OR(  N49 ="補"  ), $AP49 =""),"補休",  IF(  AND(  OR(  M49="x",M49="喪"  ), OR(  N49 ="喪"  ), $AP49 =""),"喪假",  IF(  AND(  OR(  M49="x",M49="婚",M49="產"  ), OR(  N49 ="婚",N49="產"  ), $AP49 =""),"婚(產)假",  IF(  AND(  OR(  M49="x",M49="公"  ), OR(  N49 ="公"  ), $AP49 =""),"公假",  IF(  AND(  OR(  M49="x",M49="補",M49="婚",M49="公",M49="病",M49="事",M49="x榮18-22"  ),OR(N49=""), $AP49 =""  ),"18收",  IF(  AND(  OR(  M49 ="榮14-18",M49 ="榮10-18",M49 ="榮06-18",M49 ="病14-18"  ),OR(  N49 ="x",N49="補",N49="婚",N49="公",N49="病",N49="事",N49="x"  ), $AP49 =""),"18放早走",  IF(  AND(  OR(  M49 =""),OR(  N49 ="x",N49="補",N49="婚",N49="公",N49="病",N49="事",N49="x榮*",N49="榮",N49="榮-22"  ), $AP49 =""),"18放",  IF(  AND(  OR(  M49="當日退伍"  ),OR(  N49="退伍",N49="退", N49=""  ), $AP49 =""),"當日退伍",  IF(AND(  OR(M49="退",M49="退伍" ), OR(N49="退",N49="退伍" ), $AP49 =""),"退伍","全日勤"  )  )  )  )  )  )  )  )  )  )  ),"")</f>
        <v>全日休</v>
      </c>
      <c r="N148" s="65" t="str">
        <f ca="1">IF(   (ROW(AZ49)-1)&lt;=暫1!$B$2,           IF(  AND(  OR(  N49="x",N49="補"  ), OR(  O49 ="x",O49="補",O49="x榮18-22",O49="x公18-22",O49="x榮22-08"  ), $AP49 =""),"全日休",  IF(  AND(  OR(  N49="x",N49="病"  ), OR(  O49 ="病"  ), $AP49 =""),"病(事)假",  IF(  AND(  OR(  N49="x",N49="補"  ), OR(  O49 ="補"  ), $AP49 =""),"補休",  IF(  AND(  OR(  N49="x",N49="喪"  ), OR(  O49 ="喪"  ), $AP49 =""),"喪假",  IF(  AND(  OR(  N49="x",N49="婚",N49="產"  ), OR(  O49 ="婚",O49="產"  ), $AP49 =""),"婚(產)假",  IF(  AND(  OR(  N49="x",N49="公"  ), OR(  O49 ="公"  ), $AP49 =""),"公假",  IF(  AND(  OR(  N49="x",N49="補",N49="婚",N49="公",N49="病",N49="事",N49="x榮18-22"  ),OR(O49=""), $AP49 =""  ),"18收",  IF(  AND(  OR(  N49 ="榮14-18",N49 ="榮10-18",N49 ="榮06-18",N49 ="病14-18"  ),OR(  O49 ="x",O49="補",O49="婚",O49="公",O49="病",O49="事",O49="x"  ), $AP49 =""),"18放早走",  IF(  AND(  OR(  N49 =""),OR(  O49 ="x",O49="補",O49="婚",O49="公",O49="病",O49="事",O49="x榮*",O49="榮",O49="榮-22"  ), $AP49 =""),"18放",  IF(  AND(  OR(  N49="當日退伍"  ),OR(  O49="退伍",O49="退", O49=""  ), $AP49 =""),"當日退伍",  IF(AND(  OR(N49="退",N49="退伍" ), OR(O49="退",O49="退伍" ), $AP49 =""),"退伍","全日勤"  )  )  )  )  )  )  )  )  )  )  ),"")</f>
        <v>18收</v>
      </c>
      <c r="O148" s="65" t="str">
        <f ca="1">IF(   (ROW(BA49)-1)&lt;=暫1!$B$2,           IF(  AND(  OR(  O49="x",O49="補"  ), OR(  P49 ="x",P49="補",P49="x榮18-22",P49="x公18-22",P49="x榮22-08"  ), $AP49 =""),"全日休",  IF(  AND(  OR(  O49="x",O49="病"  ), OR(  P49 ="病"  ), $AP49 =""),"病(事)假",  IF(  AND(  OR(  O49="x",O49="補"  ), OR(  P49 ="補"  ), $AP49 =""),"補休",  IF(  AND(  OR(  O49="x",O49="喪"  ), OR(  P49 ="喪"  ), $AP49 =""),"喪假",  IF(  AND(  OR(  O49="x",O49="婚",O49="產"  ), OR(  P49 ="婚",P49="產"  ), $AP49 =""),"婚(產)假",  IF(  AND(  OR(  O49="x",O49="公"  ), OR(  P49 ="公"  ), $AP49 =""),"公假",  IF(  AND(  OR(  O49="x",O49="補",O49="婚",O49="公",O49="病",O49="事",O49="x榮18-22"  ),OR(P49=""), $AP49 =""  ),"18收",  IF(  AND(  OR(  O49 ="榮14-18",O49 ="榮10-18",O49 ="榮06-18",O49 ="病14-18"  ),OR(  P49 ="x",P49="補",P49="婚",P49="公",P49="病",P49="事",P49="x"  ), $AP49 =""),"18放早走",  IF(  AND(  OR(  O49 =""),OR(  P49 ="x",P49="補",P49="婚",P49="公",P49="病",P49="事",P49="x榮*",P49="榮",P49="榮-22"  ), $AP49 =""),"18放",  IF(  AND(  OR(  O49="當日退伍"  ),OR(  P49="退伍",P49="退", P49=""  ), $AP49 =""),"當日退伍",  IF(AND(  OR(O49="退",O49="退伍" ), OR(P49="退",P49="退伍" ), $AP49 =""),"退伍","全日勤"  )  )  )  )  )  )  )  )  )  )  ),"")</f>
        <v>全日勤</v>
      </c>
      <c r="P148" s="65" t="str">
        <f ca="1">IF(   (ROW(BB49)-1)&lt;=暫1!$B$2,           IF(  AND(  OR(  P49="x",P49="補"  ), OR(  Q49 ="x",Q49="補",Q49="x榮18-22",Q49="x公18-22",Q49="x榮22-08"  ), $AP49 =""),"全日休",  IF(  AND(  OR(  P49="x",P49="病"  ), OR(  Q49 ="病"  ), $AP49 =""),"病(事)假",  IF(  AND(  OR(  P49="x",P49="補"  ), OR(  Q49 ="補"  ), $AP49 =""),"補休",  IF(  AND(  OR(  P49="x",P49="喪"  ), OR(  Q49 ="喪"  ), $AP49 =""),"喪假",  IF(  AND(  OR(  P49="x",P49="婚",P49="產"  ), OR(  Q49 ="婚",Q49="產"  ), $AP49 =""),"婚(產)假",  IF(  AND(  OR(  P49="x",P49="公"  ), OR(  Q49 ="公"  ), $AP49 =""),"公假",  IF(  AND(  OR(  P49="x",P49="補",P49="婚",P49="公",P49="病",P49="事",P49="x榮18-22"  ),OR(Q49=""), $AP49 =""  ),"18收",  IF(  AND(  OR(  P49 ="榮14-18",P49 ="榮10-18",P49 ="榮06-18",P49 ="病14-18"  ),OR(  Q49 ="x",Q49="補",Q49="婚",Q49="公",Q49="病",Q49="事",Q49="x"  ), $AP49 =""),"18放早走",  IF(  AND(  OR(  P49 =""),OR(  Q49 ="x",Q49="補",Q49="婚",Q49="公",Q49="病",Q49="事",Q49="x榮*",Q49="榮",Q49="榮-22"  ), $AP49 =""),"18放",  IF(  AND(  OR(  P49="當日退伍"  ),OR(  Q49="退伍",Q49="退", Q49=""  ), $AP49 =""),"當日退伍",  IF(AND(  OR(P49="退",P49="退伍" ), OR(Q49="退",Q49="退伍" ), $AP49 =""),"退伍","全日勤"  )  )  )  )  )  )  )  )  )  )  ),"")</f>
        <v>全日勤</v>
      </c>
      <c r="Q148" s="65" t="str">
        <f ca="1">IF(   (ROW(BC49)-1)&lt;=暫1!$B$2,           IF(  AND(  OR(  Q49="x",Q49="補"  ), OR(  R49 ="x",R49="補",R49="x榮18-22",R49="x公18-22",R49="x榮22-08"  ), $AP49 =""),"全日休",  IF(  AND(  OR(  Q49="x",Q49="病"  ), OR(  R49 ="病"  ), $AP49 =""),"病(事)假",  IF(  AND(  OR(  Q49="x",Q49="補"  ), OR(  R49 ="補"  ), $AP49 =""),"補休",  IF(  AND(  OR(  Q49="x",Q49="喪"  ), OR(  R49 ="喪"  ), $AP49 =""),"喪假",  IF(  AND(  OR(  Q49="x",Q49="婚",Q49="產"  ), OR(  R49 ="婚",R49="產"  ), $AP49 =""),"婚(產)假",  IF(  AND(  OR(  Q49="x",Q49="公"  ), OR(  R49 ="公"  ), $AP49 =""),"公假",  IF(  AND(  OR(  Q49="x",Q49="補",Q49="婚",Q49="公",Q49="病",Q49="事",Q49="x榮18-22"  ),OR(R49=""), $AP49 =""  ),"18收",  IF(  AND(  OR(  Q49 ="榮14-18",Q49 ="榮10-18",Q49 ="榮06-18",Q49 ="病14-18"  ),OR(  R49 ="x",R49="補",R49="婚",R49="公",R49="病",R49="事",R49="x"  ), $AP49 =""),"18放早走",  IF(  AND(  OR(  Q49 =""),OR(  R49 ="x",R49="補",R49="婚",R49="公",R49="病",R49="事",R49="x榮*",R49="榮",R49="榮-22"  ), $AP49 =""),"18放",  IF(  AND(  OR(  Q49="當日退伍"  ),OR(  R49="退伍",R49="退", R49=""  ), $AP49 =""),"當日退伍",  IF(AND(  OR(Q49="退",Q49="退伍" ), OR(R49="退",R49="退伍" ), $AP49 =""),"退伍","全日勤"  )  )  )  )  )  )  )  )  )  )  ),"")</f>
        <v>全日勤</v>
      </c>
      <c r="R148" s="65" t="str">
        <f ca="1">IF(   (ROW(BD49)-1)&lt;=暫1!$B$2,           IF(  AND(  OR(  R49="x",R49="補"  ), OR(  S49 ="x",S49="補",S49="x榮18-22",S49="x公18-22",S49="x榮22-08"  ), $AP49 =""),"全日休",  IF(  AND(  OR(  R49="x",R49="病"  ), OR(  S49 ="病"  ), $AP49 =""),"病(事)假",  IF(  AND(  OR(  R49="x",R49="補"  ), OR(  S49 ="補"  ), $AP49 =""),"補休",  IF(  AND(  OR(  R49="x",R49="喪"  ), OR(  S49 ="喪"  ), $AP49 =""),"喪假",  IF(  AND(  OR(  R49="x",R49="婚",R49="產"  ), OR(  S49 ="婚",S49="產"  ), $AP49 =""),"婚(產)假",  IF(  AND(  OR(  R49="x",R49="公"  ), OR(  S49 ="公"  ), $AP49 =""),"公假",  IF(  AND(  OR(  R49="x",R49="補",R49="婚",R49="公",R49="病",R49="事",R49="x榮18-22"  ),OR(S49=""), $AP49 =""  ),"18收",  IF(  AND(  OR(  R49 ="榮14-18",R49 ="榮10-18",R49 ="榮06-18",R49 ="病14-18"  ),OR(  S49 ="x",S49="補",S49="婚",S49="公",S49="病",S49="事",S49="x"  ), $AP49 =""),"18放早走",  IF(  AND(  OR(  R49 =""),OR(  S49 ="x",S49="補",S49="婚",S49="公",S49="病",S49="事",S49="x榮*",S49="榮",S49="榮-22"  ), $AP49 =""),"18放",  IF(  AND(  OR(  R49="當日退伍"  ),OR(  S49="退伍",S49="退", S49=""  ), $AP49 =""),"當日退伍",  IF(AND(  OR(R49="退",R49="退伍" ), OR(S49="退",S49="退伍" ), $AP49 =""),"退伍","全日勤"  )  )  )  )  )  )  )  )  )  )  ),"")</f>
        <v>全日勤</v>
      </c>
      <c r="S148" s="65" t="str">
        <f ca="1">IF(   (ROW(BE49)-1)&lt;=暫1!$B$2,           IF(  AND(  OR(  S49="x",S49="補"  ), OR(  T49 ="x",T49="補",T49="x榮18-22",T49="x公18-22",T49="x榮22-08"  ), $AP49 =""),"全日休",  IF(  AND(  OR(  S49="x",S49="病"  ), OR(  T49 ="病"  ), $AP49 =""),"病(事)假",  IF(  AND(  OR(  S49="x",S49="補"  ), OR(  T49 ="補"  ), $AP49 =""),"補休",  IF(  AND(  OR(  S49="x",S49="喪"  ), OR(  T49 ="喪"  ), $AP49 =""),"喪假",  IF(  AND(  OR(  S49="x",S49="婚",S49="產"  ), OR(  T49 ="婚",T49="產"  ), $AP49 =""),"婚(產)假",  IF(  AND(  OR(  S49="x",S49="公"  ), OR(  T49 ="公"  ), $AP49 =""),"公假",  IF(  AND(  OR(  S49="x",S49="補",S49="婚",S49="公",S49="病",S49="事",S49="x榮18-22"  ),OR(T49=""), $AP49 =""  ),"18收",  IF(  AND(  OR(  S49 ="榮14-18",S49 ="榮10-18",S49 ="榮06-18",S49 ="病14-18"  ),OR(  T49 ="x",T49="補",T49="婚",T49="公",T49="病",T49="事",T49="x"  ), $AP49 =""),"18放早走",  IF(  AND(  OR(  S49 =""),OR(  T49 ="x",T49="補",T49="婚",T49="公",T49="病",T49="事",T49="x榮*",T49="榮",T49="榮-22"  ), $AP49 =""),"18放",  IF(  AND(  OR(  S49="當日退伍"  ),OR(  T49="退伍",T49="退", T49=""  ), $AP49 =""),"當日退伍",  IF(AND(  OR(S49="退",S49="退伍" ), OR(T49="退",T49="退伍" ), $AP49 =""),"退伍","全日勤"  )  )  )  )  )  )  )  )  )  )  ),"")</f>
        <v>18放</v>
      </c>
      <c r="T148" s="65" t="str">
        <f ca="1">IF(   (ROW(BF49)-1)&lt;=暫1!$B$2,           IF(  AND(  OR(  T49="x",T49="補"  ), OR(  U49 ="x",U49="補",U49="x榮18-22",U49="x公18-22",U49="x榮22-08"  ), $AP49 =""),"全日休",  IF(  AND(  OR(  T49="x",T49="病"  ), OR(  U49 ="病"  ), $AP49 =""),"病(事)假",  IF(  AND(  OR(  T49="x",T49="補"  ), OR(  U49 ="補"  ), $AP49 =""),"補休",  IF(  AND(  OR(  T49="x",T49="喪"  ), OR(  U49 ="喪"  ), $AP49 =""),"喪假",  IF(  AND(  OR(  T49="x",T49="婚",T49="產"  ), OR(  U49 ="婚",U49="產"  ), $AP49 =""),"婚(產)假",  IF(  AND(  OR(  T49="x",T49="公"  ), OR(  U49 ="公"  ), $AP49 =""),"公假",  IF(  AND(  OR(  T49="x",T49="補",T49="婚",T49="公",T49="病",T49="事",T49="x榮18-22"  ),OR(U49=""), $AP49 =""  ),"18收",  IF(  AND(  OR(  T49 ="榮14-18",T49 ="榮10-18",T49 ="榮06-18",T49 ="病14-18"  ),OR(  U49 ="x",U49="補",U49="婚",U49="公",U49="病",U49="事",U49="x"  ), $AP49 =""),"18放早走",  IF(  AND(  OR(  T49 =""),OR(  U49 ="x",U49="補",U49="婚",U49="公",U49="病",U49="事",U49="x榮*",U49="榮",U49="榮-22"  ), $AP49 =""),"18放",  IF(  AND(  OR(  T49="當日退伍"  ),OR(  U49="退伍",U49="退", U49=""  ), $AP49 =""),"當日退伍",  IF(AND(  OR(T49="退",T49="退伍" ), OR(U49="退",U49="退伍" ), $AP49 =""),"退伍","全日勤"  )  )  )  )  )  )  )  )  )  )  ),"")</f>
        <v>全日休</v>
      </c>
      <c r="U148" s="65" t="str">
        <f ca="1">IF(   (ROW(BG49)-1)&lt;=暫1!$B$2,           IF(  AND(  OR(  U49="x",U49="補"  ), OR(  V49 ="x",V49="補",V49="x榮18-22",V49="x公18-22",V49="x榮22-08"  ), $AP49 =""),"全日休",  IF(  AND(  OR(  U49="x",U49="病"  ), OR(  V49 ="病"  ), $AP49 =""),"病(事)假",  IF(  AND(  OR(  U49="x",U49="補"  ), OR(  V49 ="補"  ), $AP49 =""),"補休",  IF(  AND(  OR(  U49="x",U49="喪"  ), OR(  V49 ="喪"  ), $AP49 =""),"喪假",  IF(  AND(  OR(  U49="x",U49="婚",U49="產"  ), OR(  V49 ="婚",V49="產"  ), $AP49 =""),"婚(產)假",  IF(  AND(  OR(  U49="x",U49="公"  ), OR(  V49 ="公"  ), $AP49 =""),"公假",  IF(  AND(  OR(  U49="x",U49="補",U49="婚",U49="公",U49="病",U49="事",U49="x榮18-22"  ),OR(V49=""), $AP49 =""  ),"18收",  IF(  AND(  OR(  U49 ="榮14-18",U49 ="榮10-18",U49 ="榮06-18",U49 ="病14-18"  ),OR(  V49 ="x",V49="補",V49="婚",V49="公",V49="病",V49="事",V49="x"  ), $AP49 =""),"18放早走",  IF(  AND(  OR(  U49 =""),OR(  V49 ="x",V49="補",V49="婚",V49="公",V49="病",V49="事",V49="x榮*",V49="榮",V49="榮-22"  ), $AP49 =""),"18放",  IF(  AND(  OR(  U49="當日退伍"  ),OR(  V49="退伍",V49="退", V49=""  ), $AP49 =""),"當日退伍",  IF(AND(  OR(U49="退",U49="退伍" ), OR(V49="退",V49="退伍" ), $AP49 =""),"退伍","全日勤"  )  )  )  )  )  )  )  )  )  )  ),"")</f>
        <v>18收</v>
      </c>
      <c r="V148" s="65" t="str">
        <f ca="1">IF(   (ROW(BH49)-1)&lt;=暫1!$B$2,           IF(  AND(  OR(  V49="x",V49="補"  ), OR(  W49 ="x",W49="補",W49="x榮18-22",W49="x公18-22",W49="x榮22-08"  ), $AP49 =""),"全日休",  IF(  AND(  OR(  V49="x",V49="病"  ), OR(  W49 ="病"  ), $AP49 =""),"病(事)假",  IF(  AND(  OR(  V49="x",V49="補"  ), OR(  W49 ="補"  ), $AP49 =""),"補休",  IF(  AND(  OR(  V49="x",V49="喪"  ), OR(  W49 ="喪"  ), $AP49 =""),"喪假",  IF(  AND(  OR(  V49="x",V49="婚",V49="產"  ), OR(  W49 ="婚",W49="產"  ), $AP49 =""),"婚(產)假",  IF(  AND(  OR(  V49="x",V49="公"  ), OR(  W49 ="公"  ), $AP49 =""),"公假",  IF(  AND(  OR(  V49="x",V49="補",V49="婚",V49="公",V49="病",V49="事",V49="x榮18-22"  ),OR(W49=""), $AP49 =""  ),"18收",  IF(  AND(  OR(  V49 ="榮14-18",V49 ="榮10-18",V49 ="榮06-18",V49 ="病14-18"  ),OR(  W49 ="x",W49="補",W49="婚",W49="公",W49="病",W49="事",W49="x"  ), $AP49 =""),"18放早走",  IF(  AND(  OR(  V49 =""),OR(  W49 ="x",W49="補",W49="婚",W49="公",W49="病",W49="事",W49="x榮*",W49="榮",W49="榮-22"  ), $AP49 =""),"18放",  IF(  AND(  OR(  V49="當日退伍"  ),OR(  W49="退伍",W49="退", W49=""  ), $AP49 =""),"當日退伍",  IF(AND(  OR(V49="退",V49="退伍" ), OR(W49="退",W49="退伍" ), $AP49 =""),"退伍","全日勤"  )  )  )  )  )  )  )  )  )  )  ),"")</f>
        <v>全日勤</v>
      </c>
      <c r="W148" s="65" t="str">
        <f ca="1">IF(   (ROW(BI49)-1)&lt;=暫1!$B$2,           IF(  AND(  OR(  W49="x",W49="補"  ), OR(  X49 ="x",X49="補",X49="x榮18-22",X49="x公18-22",X49="x榮22-08"  ), $AP49 =""),"全日休",  IF(  AND(  OR(  W49="x",W49="病"  ), OR(  X49 ="病"  ), $AP49 =""),"病(事)假",  IF(  AND(  OR(  W49="x",W49="補"  ), OR(  X49 ="補"  ), $AP49 =""),"補休",  IF(  AND(  OR(  W49="x",W49="喪"  ), OR(  X49 ="喪"  ), $AP49 =""),"喪假",  IF(  AND(  OR(  W49="x",W49="婚",W49="產"  ), OR(  X49 ="婚",X49="產"  ), $AP49 =""),"婚(產)假",  IF(  AND(  OR(  W49="x",W49="公"  ), OR(  X49 ="公"  ), $AP49 =""),"公假",  IF(  AND(  OR(  W49="x",W49="補",W49="婚",W49="公",W49="病",W49="事",W49="x榮18-22"  ),OR(X49=""), $AP49 =""  ),"18收",  IF(  AND(  OR(  W49 ="榮14-18",W49 ="榮10-18",W49 ="榮06-18",W49 ="病14-18"  ),OR(  X49 ="x",X49="補",X49="婚",X49="公",X49="病",X49="事",X49="x"  ), $AP49 =""),"18放早走",  IF(  AND(  OR(  W49 =""),OR(  X49 ="x",X49="補",X49="婚",X49="公",X49="病",X49="事",X49="x榮*",X49="榮",X49="榮-22"  ), $AP49 =""),"18放",  IF(  AND(  OR(  W49="當日退伍"  ),OR(  X49="退伍",X49="退", X49=""  ), $AP49 =""),"當日退伍",  IF(AND(  OR(W49="退",W49="退伍" ), OR(X49="退",X49="退伍" ), $AP49 =""),"退伍","全日勤"  )  )  )  )  )  )  )  )  )  )  ),"")</f>
        <v>全日勤</v>
      </c>
      <c r="X148" s="65" t="str">
        <f ca="1">IF(   (ROW(BJ49)-1)&lt;=暫1!$B$2,           IF(  AND(  OR(  X49="x",X49="補"  ), OR(  Y49 ="x",Y49="補",Y49="x榮18-22",Y49="x公18-22",Y49="x榮22-08"  ), $AP49 =""),"全日休",  IF(  AND(  OR(  X49="x",X49="病"  ), OR(  Y49 ="病"  ), $AP49 =""),"病(事)假",  IF(  AND(  OR(  X49="x",X49="補"  ), OR(  Y49 ="補"  ), $AP49 =""),"補休",  IF(  AND(  OR(  X49="x",X49="喪"  ), OR(  Y49 ="喪"  ), $AP49 =""),"喪假",  IF(  AND(  OR(  X49="x",X49="婚",X49="產"  ), OR(  Y49 ="婚",Y49="產"  ), $AP49 =""),"婚(產)假",  IF(  AND(  OR(  X49="x",X49="公"  ), OR(  Y49 ="公"  ), $AP49 =""),"公假",  IF(  AND(  OR(  X49="x",X49="補",X49="婚",X49="公",X49="病",X49="事",X49="x榮18-22"  ),OR(Y49=""), $AP49 =""  ),"18收",  IF(  AND(  OR(  X49 ="榮14-18",X49 ="榮10-18",X49 ="榮06-18",X49 ="病14-18"  ),OR(  Y49 ="x",Y49="補",Y49="婚",Y49="公",Y49="病",Y49="事",Y49="x"  ), $AP49 =""),"18放早走",  IF(  AND(  OR(  X49 =""),OR(  Y49 ="x",Y49="補",Y49="婚",Y49="公",Y49="病",Y49="事",Y49="x榮*",Y49="榮",Y49="榮-22"  ), $AP49 =""),"18放",  IF(  AND(  OR(  X49="當日退伍"  ),OR(  Y49="退伍",Y49="退", Y49=""  ), $AP49 =""),"當日退伍",  IF(AND(  OR(X49="退",X49="退伍" ), OR(Y49="退",Y49="退伍" ), $AP49 =""),"退伍","全日勤"  )  )  )  )  )  )  )  )  )  )  ),"")</f>
        <v>全日勤</v>
      </c>
      <c r="Y148" s="65" t="str">
        <f ca="1">IF(   (ROW(BK49)-1)&lt;=暫1!$B$2,           IF(  AND(  OR(  Y49="x",Y49="補"  ), OR(  Z49 ="x",Z49="補",Z49="x榮18-22",Z49="x公18-22",Z49="x榮22-08"  ), $AP49 =""),"全日休",  IF(  AND(  OR(  Y49="x",Y49="病"  ), OR(  Z49 ="病"  ), $AP49 =""),"病(事)假",  IF(  AND(  OR(  Y49="x",Y49="補"  ), OR(  Z49 ="補"  ), $AP49 =""),"補休",  IF(  AND(  OR(  Y49="x",Y49="喪"  ), OR(  Z49 ="喪"  ), $AP49 =""),"喪假",  IF(  AND(  OR(  Y49="x",Y49="婚",Y49="產"  ), OR(  Z49 ="婚",Z49="產"  ), $AP49 =""),"婚(產)假",  IF(  AND(  OR(  Y49="x",Y49="公"  ), OR(  Z49 ="公"  ), $AP49 =""),"公假",  IF(  AND(  OR(  Y49="x",Y49="補",Y49="婚",Y49="公",Y49="病",Y49="事",Y49="x榮18-22"  ),OR(Z49=""), $AP49 =""  ),"18收",  IF(  AND(  OR(  Y49 ="榮14-18",Y49 ="榮10-18",Y49 ="榮06-18",Y49 ="病14-18"  ),OR(  Z49 ="x",Z49="補",Z49="婚",Z49="公",Z49="病",Z49="事",Z49="x"  ), $AP49 =""),"18放早走",  IF(  AND(  OR(  Y49 =""),OR(  Z49 ="x",Z49="補",Z49="婚",Z49="公",Z49="病",Z49="事",Z49="x榮*",Z49="榮",Z49="榮-22"  ), $AP49 =""),"18放",  IF(  AND(  OR(  Y49="當日退伍"  ),OR(  Z49="退伍",Z49="退", Z49=""  ), $AP49 =""),"當日退伍",  IF(AND(  OR(Y49="退",Y49="退伍" ), OR(Z49="退",Z49="退伍" ), $AP49 =""),"退伍","全日勤"  )  )  )  )  )  )  )  )  )  )  ),"")</f>
        <v>全日勤</v>
      </c>
      <c r="Z148" s="65" t="str">
        <f ca="1">IF(   (ROW(BL49)-1)&lt;=暫1!$B$2,           IF(  AND(  OR(  Z49="x",Z49="補"  ), OR(  AA49 ="x",AA49="補",AA49="x榮18-22",AA49="x公18-22",AA49="x榮22-08"  ), $AP49 =""),"全日休",  IF(  AND(  OR(  Z49="x",Z49="病"  ), OR(  AA49 ="病"  ), $AP49 =""),"病(事)假",  IF(  AND(  OR(  Z49="x",Z49="補"  ), OR(  AA49 ="補"  ), $AP49 =""),"補休",  IF(  AND(  OR(  Z49="x",Z49="喪"  ), OR(  AA49 ="喪"  ), $AP49 =""),"喪假",  IF(  AND(  OR(  Z49="x",Z49="婚",Z49="產"  ), OR(  AA49 ="婚",AA49="產"  ), $AP49 =""),"婚(產)假",  IF(  AND(  OR(  Z49="x",Z49="公"  ), OR(  AA49 ="公"  ), $AP49 =""),"公假",  IF(  AND(  OR(  Z49="x",Z49="補",Z49="婚",Z49="公",Z49="病",Z49="事",Z49="x榮18-22"  ),OR(AA49=""), $AP49 =""  ),"18收",  IF(  AND(  OR(  Z49 ="榮14-18",Z49 ="榮10-18",Z49 ="榮06-18",Z49 ="病14-18"  ),OR(  AA49 ="x",AA49="補",AA49="婚",AA49="公",AA49="病",AA49="事",AA49="x"  ), $AP49 =""),"18放早走",  IF(  AND(  OR(  Z49 =""),OR(  AA49 ="x",AA49="補",AA49="婚",AA49="公",AA49="病",AA49="事",AA49="x榮*",AA49="榮",AA49="榮-22"  ), $AP49 =""),"18放",  IF(  AND(  OR(  Z49="當日退伍"  ),OR(  AA49="退伍",AA49="退", AA49=""  ), $AP49 =""),"當日退伍",  IF(AND(  OR(Z49="退",Z49="退伍" ), OR(AA49="退",AA49="退伍" ), $AP49 =""),"退伍","全日勤"  )  )  )  )  )  )  )  )  )  )  ),"")</f>
        <v>18放</v>
      </c>
      <c r="AA148" s="65" t="str">
        <f ca="1">IF(   (ROW(BM49)-1)&lt;=暫1!$B$2,           IF(  AND(  OR(  AA49="x",AA49="補"  ), OR(  AB49 ="x",AB49="補",AB49="x榮18-22",AB49="x公18-22",AB49="x榮22-08"  ), $AP49 =""),"全日休",  IF(  AND(  OR(  AA49="x",AA49="病"  ), OR(  AB49 ="病"  ), $AP49 =""),"病(事)假",  IF(  AND(  OR(  AA49="x",AA49="補"  ), OR(  AB49 ="補"  ), $AP49 =""),"補休",  IF(  AND(  OR(  AA49="x",AA49="喪"  ), OR(  AB49 ="喪"  ), $AP49 =""),"喪假",  IF(  AND(  OR(  AA49="x",AA49="婚",AA49="產"  ), OR(  AB49 ="婚",AB49="產"  ), $AP49 =""),"婚(產)假",  IF(  AND(  OR(  AA49="x",AA49="公"  ), OR(  AB49 ="公"  ), $AP49 =""),"公假",  IF(  AND(  OR(  AA49="x",AA49="補",AA49="婚",AA49="公",AA49="病",AA49="事",AA49="x榮18-22"  ),OR(AB49=""), $AP49 =""  ),"18收",  IF(  AND(  OR(  AA49 ="榮14-18",AA49 ="榮10-18",AA49 ="榮06-18",AA49 ="病14-18"  ),OR(  AB49 ="x",AB49="補",AB49="婚",AB49="公",AB49="病",AB49="事",AB49="x"  ), $AP49 =""),"18放早走",  IF(  AND(  OR(  AA49 =""),OR(  AB49 ="x",AB49="補",AB49="婚",AB49="公",AB49="病",AB49="事",AB49="x榮*",AB49="榮",AB49="榮-22"  ), $AP49 =""),"18放",  IF(  AND(  OR(  AA49="當日退伍"  ),OR(  AB49="退伍",AB49="退", AB49=""  ), $AP49 =""),"當日退伍",  IF(AND(  OR(AA49="退",AA49="退伍" ), OR(AB49="退",AB49="退伍" ), $AP49 =""),"退伍","全日勤"  )  )  )  )  )  )  )  )  )  )  ),"")</f>
        <v>全日休</v>
      </c>
      <c r="AB148" s="65" t="str">
        <f ca="1">IF(   (ROW(BN49)-1)&lt;=暫1!$B$2,           IF(  AND(  OR(  AB49="x",AB49="補"  ), OR(  AC49 ="x",AC49="補",AC49="x榮18-22",AC49="x公18-22",AC49="x榮22-08"  ), $AP49 =""),"全日休",  IF(  AND(  OR(  AB49="x",AB49="病"  ), OR(  AC49 ="病"  ), $AP49 =""),"病(事)假",  IF(  AND(  OR(  AB49="x",AB49="補"  ), OR(  AC49 ="補"  ), $AP49 =""),"補休",  IF(  AND(  OR(  AB49="x",AB49="喪"  ), OR(  AC49 ="喪"  ), $AP49 =""),"喪假",  IF(  AND(  OR(  AB49="x",AB49="婚",AB49="產"  ), OR(  AC49 ="婚",AC49="產"  ), $AP49 =""),"婚(產)假",  IF(  AND(  OR(  AB49="x",AB49="公"  ), OR(  AC49 ="公"  ), $AP49 =""),"公假",  IF(  AND(  OR(  AB49="x",AB49="補",AB49="婚",AB49="公",AB49="病",AB49="事",AB49="x榮18-22"  ),OR(AC49=""), $AP49 =""  ),"18收",  IF(  AND(  OR(  AB49 ="榮14-18",AB49 ="榮10-18",AB49 ="榮06-18",AB49 ="病14-18"  ),OR(  AC49 ="x",AC49="補",AC49="婚",AC49="公",AC49="病",AC49="事",AC49="x"  ), $AP49 =""),"18放早走",  IF(  AND(  OR(  AB49 =""),OR(  AC49 ="x",AC49="補",AC49="婚",AC49="公",AC49="病",AC49="事",AC49="x榮*",AC49="榮",AC49="榮-22"  ), $AP49 =""),"18放",  IF(  AND(  OR(  AB49="當日退伍"  ),OR(  AC49="退伍",AC49="退", AC49=""  ), $AP49 =""),"當日退伍",  IF(AND(  OR(AB49="退",AB49="退伍" ), OR(AC49="退",AC49="退伍" ), $AP49 =""),"退伍","全日勤"  )  )  )  )  )  )  )  )  )  )  ),"")</f>
        <v>18收</v>
      </c>
      <c r="AC148" s="65" t="str">
        <f ca="1">IF(   (ROW(BO49)-1)&lt;=暫1!$B$2,           IF(  AND(  OR(  AC49="x",AC49="補"  ), OR(  AD49 ="x",AD49="補",AD49="x榮18-22",AD49="x公18-22",AD49="x榮22-08"  ), $AP49 =""),"全日休",  IF(  AND(  OR(  AC49="x",AC49="病"  ), OR(  AD49 ="病"  ), $AP49 =""),"病(事)假",  IF(  AND(  OR(  AC49="x",AC49="補"  ), OR(  AD49 ="補"  ), $AP49 =""),"補休",  IF(  AND(  OR(  AC49="x",AC49="喪"  ), OR(  AD49 ="喪"  ), $AP49 =""),"喪假",  IF(  AND(  OR(  AC49="x",AC49="婚",AC49="產"  ), OR(  AD49 ="婚",AD49="產"  ), $AP49 =""),"婚(產)假",  IF(  AND(  OR(  AC49="x",AC49="公"  ), OR(  AD49 ="公"  ), $AP49 =""),"公假",  IF(  AND(  OR(  AC49="x",AC49="補",AC49="婚",AC49="公",AC49="病",AC49="事",AC49="x榮18-22"  ),OR(AD49=""), $AP49 =""  ),"18收",  IF(  AND(  OR(  AC49 ="榮14-18",AC49 ="榮10-18",AC49 ="榮06-18",AC49 ="病14-18"  ),OR(  AD49 ="x",AD49="補",AD49="婚",AD49="公",AD49="病",AD49="事",AD49="x"  ), $AP49 =""),"18放早走",  IF(  AND(  OR(  AC49 =""),OR(  AD49 ="x",AD49="補",AD49="婚",AD49="公",AD49="病",AD49="事",AD49="x榮*",AD49="榮",AD49="榮-22"  ), $AP49 =""),"18放",  IF(  AND(  OR(  AC49="當日退伍"  ),OR(  AD49="退伍",AD49="退", AD49=""  ), $AP49 =""),"當日退伍",  IF(AND(  OR(AC49="退",AC49="退伍" ), OR(AD49="退",AD49="退伍" ), $AP49 =""),"退伍","全日勤"  )  )  )  )  )  )  )  )  )  )  ),"")</f>
        <v>全日勤</v>
      </c>
      <c r="AD148" s="65" t="str">
        <f ca="1">IF(   (ROW(BP49)-1)&lt;=暫1!$B$2,           IF(  AND(  OR(  AD49="x",AD49="補"  ), OR(  AE49 ="x",AE49="補",AE49="x榮18-22",AE49="x公18-22",AE49="x榮22-08"  ), $AP49 =""),"全日休",  IF(  AND(  OR(  AD49="x",AD49="病"  ), OR(  AE49 ="病"  ), $AP49 =""),"病(事)假",  IF(  AND(  OR(  AD49="x",AD49="補"  ), OR(  AE49 ="補"  ), $AP49 =""),"補休",  IF(  AND(  OR(  AD49="x",AD49="喪"  ), OR(  AE49 ="喪"  ), $AP49 =""),"喪假",  IF(  AND(  OR(  AD49="x",AD49="婚",AD49="產"  ), OR(  AE49 ="婚",AE49="產"  ), $AP49 =""),"婚(產)假",  IF(  AND(  OR(  AD49="x",AD49="公"  ), OR(  AE49 ="公"  ), $AP49 =""),"公假",  IF(  AND(  OR(  AD49="x",AD49="補",AD49="婚",AD49="公",AD49="病",AD49="事",AD49="x榮18-22"  ),OR(AE49=""), $AP49 =""  ),"18收",  IF(  AND(  OR(  AD49 ="榮14-18",AD49 ="榮10-18",AD49 ="榮06-18",AD49 ="病14-18"  ),OR(  AE49 ="x",AE49="補",AE49="婚",AE49="公",AE49="病",AE49="事",AE49="x"  ), $AP49 =""),"18放早走",  IF(  AND(  OR(  AD49 =""),OR(  AE49 ="x",AE49="補",AE49="婚",AE49="公",AE49="病",AE49="事",AE49="x榮*",AE49="榮",AE49="榮-22"  ), $AP49 =""),"18放",  IF(  AND(  OR(  AD49="當日退伍"  ),OR(  AE49="退伍",AE49="退", AE49=""  ), $AP49 =""),"當日退伍",  IF(AND(  OR(AD49="退",AD49="退伍" ), OR(AE49="退",AE49="退伍" ), $AP49 =""),"退伍","全日勤"  )  )  )  )  )  )  )  )  )  )  ),"")</f>
        <v>全日勤</v>
      </c>
      <c r="AE148" s="65" t="str">
        <f ca="1">IF(   (ROW(BQ49)-1)&lt;=暫1!$B$2,           IF(  AND(  OR(  AE49="x",AE49="補"  ), OR(  AF49 ="x",AF49="補",AF49="x榮18-22",AF49="x公18-22",AF49="x榮22-08"  ), $AP49 =""),"全日休",  IF(  AND(  OR(  AE49="x",AE49="病"  ), OR(  AF49 ="病"  ), $AP49 =""),"病(事)假",  IF(  AND(  OR(  AE49="x",AE49="補"  ), OR(  AF49 ="補"  ), $AP49 =""),"補休",  IF(  AND(  OR(  AE49="x",AE49="喪"  ), OR(  AF49 ="喪"  ), $AP49 =""),"喪假",  IF(  AND(  OR(  AE49="x",AE49="婚",AE49="產"  ), OR(  AF49 ="婚",AF49="產"  ), $AP49 =""),"婚(產)假",  IF(  AND(  OR(  AE49="x",AE49="公"  ), OR(  AF49 ="公"  ), $AP49 =""),"公假",  IF(  AND(  OR(  AE49="x",AE49="補",AE49="婚",AE49="公",AE49="病",AE49="事",AE49="x榮18-22"  ),OR(AF49=""), $AP49 =""  ),"18收",  IF(  AND(  OR(  AE49 ="榮14-18",AE49 ="榮10-18",AE49 ="榮06-18",AE49 ="病14-18"  ),OR(  AF49 ="x",AF49="補",AF49="婚",AF49="公",AF49="病",AF49="事",AF49="x"  ), $AP49 =""),"18放早走",  IF(  AND(  OR(  AE49 =""),OR(  AF49 ="x",AF49="補",AF49="婚",AF49="公",AF49="病",AF49="事",AF49="x榮*",AF49="榮",AF49="榮-22"  ), $AP49 =""),"18放",  IF(  AND(  OR(  AE49="當日退伍"  ),OR(  AF49="退伍",AF49="退", AF49=""  ), $AP49 =""),"當日退伍",  IF(AND(  OR(AE49="退",AE49="退伍" ), OR(AF49="退",AF49="退伍" ), $AP49 =""),"退伍","全日勤"  )  )  )  )  )  )  )  )  )  )  ),"")</f>
        <v>18放</v>
      </c>
      <c r="AF148" s="65" t="str">
        <f ca="1">IF(   (ROW(BR49)-1)&lt;=暫1!$B$2,           IF(  AND(  OR(  AF49="x",AF49="補"  ), OR(  AG49 ="x",AG49="補",AG49="x榮18-22",AG49="x公18-22",AG49="x榮22-08"  ), $AP49 =""),"全日休",  IF(  AND(  OR(  AF49="x",AF49="病"  ), OR(  AG49 ="病"  ), $AP49 =""),"病(事)假",  IF(  AND(  OR(  AF49="x",AF49="補"  ), OR(  AG49 ="補"  ), $AP49 =""),"補休",  IF(  AND(  OR(  AF49="x",AF49="喪"  ), OR(  AG49 ="喪"  ), $AP49 =""),"喪假",  IF(  AND(  OR(  AF49="x",AF49="婚",AF49="產"  ), OR(  AG49 ="婚",AG49="產"  ), $AP49 =""),"婚(產)假",  IF(  AND(  OR(  AF49="x",AF49="公"  ), OR(  AG49 ="公"  ), $AP49 =""),"公假",  IF(  AND(  OR(  AF49="x",AF49="補",AF49="婚",AF49="公",AF49="病",AF49="事",AF49="x榮18-22"  ),OR(AG49=""), $AP49 =""  ),"18收",  IF(  AND(  OR(  AF49 ="榮14-18",AF49 ="榮10-18",AF49 ="榮06-18",AF49 ="病14-18"  ),OR(  AG49 ="x",AG49="補",AG49="婚",AG49="公",AG49="病",AG49="事",AG49="x"  ), $AP49 =""),"18放早走",  IF(  AND(  OR(  AF49 =""),OR(  AG49 ="x",AG49="補",AG49="婚",AG49="公",AG49="病",AG49="事",AG49="x榮*",AG49="榮",AG49="榮-22"  ), $AP49 =""),"18放",  IF(  AND(  OR(  AF49="當日退伍"  ),OR(  AG49="退伍",AG49="退", AG49=""  ), $AP49 =""),"當日退伍",  IF(AND(  OR(AF49="退",AF49="退伍" ), OR(AG49="退",AG49="退伍" ), $AP49 =""),"退伍","全日勤"  )  )  )  )  )  )  )  )  )  )  ),"")</f>
        <v>全日休</v>
      </c>
      <c r="AG148" s="65" t="str">
        <f ca="1">IF(   (ROW(BS49)-1)&lt;=暫1!$B$2,           IF(  AND(  OR(  AG49="x",AG49="補"  ), OR(  AH49 ="x",AH49="補",AH49="x榮18-22",AH49="x公18-22",AH49="x榮22-08"  ), $AP49 =""),"全日休",  IF(  AND(  OR(  AG49="x",AG49="病"  ), OR(  AH49 ="病"  ), $AP49 =""),"病(事)假",  IF(  AND(  OR(  AG49="x",AG49="補"  ), OR(  AH49 ="補"  ), $AP49 =""),"補休",  IF(  AND(  OR(  AG49="x",AG49="喪"  ), OR(  AH49 ="喪"  ), $AP49 =""),"喪假",  IF(  AND(  OR(  AG49="x",AG49="婚",AG49="產"  ), OR(  AH49 ="婚",AH49="產"  ), $AP49 =""),"婚(產)假",  IF(  AND(  OR(  AG49="x",AG49="公"  ), OR(  AH49 ="公"  ), $AP49 =""),"公假",  IF(  AND(  OR(  AG49="x",AG49="補",AG49="婚",AG49="公",AG49="病",AG49="事",AG49="x榮18-22"  ),OR(AH49=""), $AP49 =""  ),"18收",  IF(  AND(  OR(  AG49 ="榮14-18",AG49 ="榮10-18",AG49 ="榮06-18",AG49 ="病14-18"  ),OR(  AH49 ="x",AH49="補",AH49="婚",AH49="公",AH49="病",AH49="事",AH49="x"  ), $AP49 =""),"18放早走",  IF(  AND(  OR(  AG49 =""),OR(  AH49 ="x",AH49="補",AH49="婚",AH49="公",AH49="病",AH49="事",AH49="x榮*",AH49="榮",AH49="榮-22"  ), $AP49 =""),"18放",  IF(  AND(  OR(  AG49="當日退伍"  ),OR(  AH49="退伍",AH49="退", AH49=""  ), $AP49 =""),"當日退伍",  IF(AND(  OR(AG49="退",AG49="退伍" ), OR(AH49="退",AH49="退伍" ), $AP49 =""),"退伍","全日勤"  )  )  )  )  )  )  )  )  )  )  ),"")</f>
        <v>18收</v>
      </c>
      <c r="AH148" s="65"/>
      <c r="AI148" s="65"/>
      <c r="AJ148" s="65"/>
      <c r="AO148" s="75"/>
      <c r="AP148" s="62"/>
      <c r="AU148" s="62"/>
      <c r="AY148" s="62"/>
      <c r="AZ148" s="62"/>
      <c r="BA148" s="62"/>
    </row>
    <row r="149" spans="1:53" ht="25.5" customHeight="1">
      <c r="A149" s="65">
        <f t="shared" si="14"/>
        <v>49</v>
      </c>
      <c r="B149" s="65" t="str">
        <f t="shared" si="15"/>
        <v>劉威志</v>
      </c>
      <c r="C149" s="65" t="str">
        <f ca="1">IF(   (ROW(AO50)-1)&lt;=暫1!$B$2,           IF(  AND(  OR(  C50="x",C50="補"  ), OR(  D50 ="x",D50="補",D50="x榮18-22",D50="x公18-22",D50="x榮22-08"  ), $AP50 =""),"全日休",  IF(  AND(  OR(  C50="x",C50="病"  ), OR(  D50 ="病"  ), $AP50 =""),"病(事)假",  IF(  AND(  OR(  C50="x",C50="補"  ), OR(  D50 ="補"  ), $AP50 =""),"補休",  IF(  AND(  OR(  C50="x",C50="喪"  ), OR(  D50 ="喪"  ), $AP50 =""),"喪假",  IF(  AND(  OR(  C50="x",C50="婚",C50="產"  ), OR(  D50 ="婚",D50="產"  ), $AP50 =""),"婚(產)假",  IF(  AND(  OR(  C50="x",C50="公"  ), OR(  D50 ="公"  ), $AP50 =""),"公假",  IF(  AND(  OR(  C50="x",C50="補",C50="婚",C50="公",C50="病",C50="事",C50="x榮18-22"  ),OR(D50=""), $AP50 =""  ),"18收",  IF(  AND(  OR(  C50 ="榮14-18",C50 ="榮10-18",C50 ="榮06-18",C50 ="病14-18"  ),OR(  D50 ="x",D50="補",D50="婚",D50="公",D50="病",D50="事",D50="x"  ), $AP50 =""),"18放早走",  IF(  AND(  OR(  C50 =""),OR(  D50 ="x",D50="補",D50="婚",D50="公",D50="病",D50="事",D50="x榮*",D50="榮",D50="榮-22"  ), $AP50 =""),"18放",  IF(  AND(  OR(  C50="當日退伍"  ),OR(  D50="退伍",D50="退", D50=""  ), $AP50 =""),"當日退伍",  IF(AND(  OR(C50="退",C50="退伍" ), OR(D50="退",D50="退伍" ), $AP50 =""),"退伍","全日勤"  )  )  )  )  )  )  )  )  )  )  ),"")</f>
        <v>全日勤</v>
      </c>
      <c r="D149" s="65" t="str">
        <f ca="1">IF(   (ROW(AP50)-1)&lt;=暫1!$B$2,           IF(  AND(  OR(  D50="x",D50="補"  ), OR(  E50 ="x",E50="補",E50="x榮18-22",E50="x公18-22",E50="x榮22-08"  ), $AP50 =""),"全日休",  IF(  AND(  OR(  D50="x",D50="病"  ), OR(  E50 ="病"  ), $AP50 =""),"病(事)假",  IF(  AND(  OR(  D50="x",D50="補"  ), OR(  E50 ="補"  ), $AP50 =""),"補休",  IF(  AND(  OR(  D50="x",D50="喪"  ), OR(  E50 ="喪"  ), $AP50 =""),"喪假",  IF(  AND(  OR(  D50="x",D50="婚",D50="產"  ), OR(  E50 ="婚",E50="產"  ), $AP50 =""),"婚(產)假",  IF(  AND(  OR(  D50="x",D50="公"  ), OR(  E50 ="公"  ), $AP50 =""),"公假",  IF(  AND(  OR(  D50="x",D50="補",D50="婚",D50="公",D50="病",D50="事",D50="x榮18-22"  ),OR(E50=""), $AP50 =""  ),"18收",  IF(  AND(  OR(  D50 ="榮14-18",D50 ="榮10-18",D50 ="榮06-18",D50 ="病14-18"  ),OR(  E50 ="x",E50="補",E50="婚",E50="公",E50="病",E50="事",E50="x"  ), $AP50 =""),"18放早走",  IF(  AND(  OR(  D50 =""),OR(  E50 ="x",E50="補",E50="婚",E50="公",E50="病",E50="事",E50="x榮*",E50="榮",E50="榮-22"  ), $AP50 =""),"18放",  IF(  AND(  OR(  D50="當日退伍"  ),OR(  E50="退伍",E50="退", E50=""  ), $AP50 =""),"當日退伍",  IF(AND(  OR(D50="退",D50="退伍" ), OR(E50="退",E50="退伍" ), $AP50 =""),"退伍","全日勤"  )  )  )  )  )  )  )  )  )  )  ),"")</f>
        <v>全日勤</v>
      </c>
      <c r="E149" s="65" t="str">
        <f ca="1">IF(   (ROW(AQ50)-1)&lt;=暫1!$B$2,           IF(  AND(  OR(  E50="x",E50="補"  ), OR(  F50 ="x",F50="補",F50="x榮18-22",F50="x公18-22",F50="x榮22-08"  ), $AP50 =""),"全日休",  IF(  AND(  OR(  E50="x",E50="病"  ), OR(  F50 ="病"  ), $AP50 =""),"病(事)假",  IF(  AND(  OR(  E50="x",E50="補"  ), OR(  F50 ="補"  ), $AP50 =""),"補休",  IF(  AND(  OR(  E50="x",E50="喪"  ), OR(  F50 ="喪"  ), $AP50 =""),"喪假",  IF(  AND(  OR(  E50="x",E50="婚",E50="產"  ), OR(  F50 ="婚",F50="產"  ), $AP50 =""),"婚(產)假",  IF(  AND(  OR(  E50="x",E50="公"  ), OR(  F50 ="公"  ), $AP50 =""),"公假",  IF(  AND(  OR(  E50="x",E50="補",E50="婚",E50="公",E50="病",E50="事",E50="x榮18-22"  ),OR(F50=""), $AP50 =""  ),"18收",  IF(  AND(  OR(  E50 ="榮14-18",E50 ="榮10-18",E50 ="榮06-18",E50 ="病14-18"  ),OR(  F50 ="x",F50="補",F50="婚",F50="公",F50="病",F50="事",F50="x"  ), $AP50 =""),"18放早走",  IF(  AND(  OR(  E50 =""),OR(  F50 ="x",F50="補",F50="婚",F50="公",F50="病",F50="事",F50="x榮*",F50="榮",F50="榮-22"  ), $AP50 =""),"18放",  IF(  AND(  OR(  E50="當日退伍"  ),OR(  F50="退伍",F50="退", F50=""  ), $AP50 =""),"當日退伍",  IF(AND(  OR(E50="退",E50="退伍" ), OR(F50="退",F50="退伍" ), $AP50 =""),"退伍","全日勤"  )  )  )  )  )  )  )  )  )  )  ),"")</f>
        <v>18放</v>
      </c>
      <c r="F149" s="65" t="str">
        <f ca="1">IF(   (ROW(AR50)-1)&lt;=暫1!$B$2,           IF(  AND(  OR(  F50="x",F50="補"  ), OR(  G50 ="x",G50="補",G50="x榮18-22",G50="x公18-22",G50="x榮22-08"  ), $AP50 =""),"全日休",  IF(  AND(  OR(  F50="x",F50="病"  ), OR(  G50 ="病"  ), $AP50 =""),"病(事)假",  IF(  AND(  OR(  F50="x",F50="補"  ), OR(  G50 ="補"  ), $AP50 =""),"補休",  IF(  AND(  OR(  F50="x",F50="喪"  ), OR(  G50 ="喪"  ), $AP50 =""),"喪假",  IF(  AND(  OR(  F50="x",F50="婚",F50="產"  ), OR(  G50 ="婚",G50="產"  ), $AP50 =""),"婚(產)假",  IF(  AND(  OR(  F50="x",F50="公"  ), OR(  G50 ="公"  ), $AP50 =""),"公假",  IF(  AND(  OR(  F50="x",F50="補",F50="婚",F50="公",F50="病",F50="事",F50="x榮18-22"  ),OR(G50=""), $AP50 =""  ),"18收",  IF(  AND(  OR(  F50 ="榮14-18",F50 ="榮10-18",F50 ="榮06-18",F50 ="病14-18"  ),OR(  G50 ="x",G50="補",G50="婚",G50="公",G50="病",G50="事",G50="x"  ), $AP50 =""),"18放早走",  IF(  AND(  OR(  F50 =""),OR(  G50 ="x",G50="補",G50="婚",G50="公",G50="病",G50="事",G50="x榮*",G50="榮",G50="榮-22"  ), $AP50 =""),"18放",  IF(  AND(  OR(  F50="當日退伍"  ),OR(  G50="退伍",G50="退", G50=""  ), $AP50 =""),"當日退伍",  IF(AND(  OR(F50="退",F50="退伍" ), OR(G50="退",G50="退伍" ), $AP50 =""),"退伍","全日勤"  )  )  )  )  )  )  )  )  )  )  ),"")</f>
        <v>全日休</v>
      </c>
      <c r="G149" s="65" t="str">
        <f ca="1">IF(   (ROW(AS50)-1)&lt;=暫1!$B$2,           IF(  AND(  OR(  G50="x",G50="補"  ), OR(  H50 ="x",H50="補",H50="x榮18-22",H50="x公18-22",H50="x榮22-08"  ), $AP50 =""),"全日休",  IF(  AND(  OR(  G50="x",G50="病"  ), OR(  H50 ="病"  ), $AP50 =""),"病(事)假",  IF(  AND(  OR(  G50="x",G50="補"  ), OR(  H50 ="補"  ), $AP50 =""),"補休",  IF(  AND(  OR(  G50="x",G50="喪"  ), OR(  H50 ="喪"  ), $AP50 =""),"喪假",  IF(  AND(  OR(  G50="x",G50="婚",G50="產"  ), OR(  H50 ="婚",H50="產"  ), $AP50 =""),"婚(產)假",  IF(  AND(  OR(  G50="x",G50="公"  ), OR(  H50 ="公"  ), $AP50 =""),"公假",  IF(  AND(  OR(  G50="x",G50="補",G50="婚",G50="公",G50="病",G50="事",G50="x榮18-22"  ),OR(H50=""), $AP50 =""  ),"18收",  IF(  AND(  OR(  G50 ="榮14-18",G50 ="榮10-18",G50 ="榮06-18",G50 ="病14-18"  ),OR(  H50 ="x",H50="補",H50="婚",H50="公",H50="病",H50="事",H50="x"  ), $AP50 =""),"18放早走",  IF(  AND(  OR(  G50 =""),OR(  H50 ="x",H50="補",H50="婚",H50="公",H50="病",H50="事",H50="x榮*",H50="榮",H50="榮-22"  ), $AP50 =""),"18放",  IF(  AND(  OR(  G50="當日退伍"  ),OR(  H50="退伍",H50="退", H50=""  ), $AP50 =""),"當日退伍",  IF(AND(  OR(G50="退",G50="退伍" ), OR(H50="退",H50="退伍" ), $AP50 =""),"退伍","全日勤"  )  )  )  )  )  )  )  )  )  )  ),"")</f>
        <v>全日休</v>
      </c>
      <c r="H149" s="65" t="str">
        <f ca="1">IF(   (ROW(AT50)-1)&lt;=暫1!$B$2,           IF(  AND(  OR(  H50="x",H50="補"  ), OR(  I50 ="x",I50="補",I50="x榮18-22",I50="x公18-22",I50="x榮22-08"  ), $AP50 =""),"全日休",  IF(  AND(  OR(  H50="x",H50="病"  ), OR(  I50 ="病"  ), $AP50 =""),"病(事)假",  IF(  AND(  OR(  H50="x",H50="補"  ), OR(  I50 ="補"  ), $AP50 =""),"補休",  IF(  AND(  OR(  H50="x",H50="喪"  ), OR(  I50 ="喪"  ), $AP50 =""),"喪假",  IF(  AND(  OR(  H50="x",H50="婚",H50="產"  ), OR(  I50 ="婚",I50="產"  ), $AP50 =""),"婚(產)假",  IF(  AND(  OR(  H50="x",H50="公"  ), OR(  I50 ="公"  ), $AP50 =""),"公假",  IF(  AND(  OR(  H50="x",H50="補",H50="婚",H50="公",H50="病",H50="事",H50="x榮18-22"  ),OR(I50=""), $AP50 =""  ),"18收",  IF(  AND(  OR(  H50 ="榮14-18",H50 ="榮10-18",H50 ="榮06-18",H50 ="病14-18"  ),OR(  I50 ="x",I50="補",I50="婚",I50="公",I50="病",I50="事",I50="x"  ), $AP50 =""),"18放早走",  IF(  AND(  OR(  H50 =""),OR(  I50 ="x",I50="補",I50="婚",I50="公",I50="病",I50="事",I50="x榮*",I50="榮",I50="榮-22"  ), $AP50 =""),"18放",  IF(  AND(  OR(  H50="當日退伍"  ),OR(  I50="退伍",I50="退", I50=""  ), $AP50 =""),"當日退伍",  IF(AND(  OR(H50="退",H50="退伍" ), OR(I50="退",I50="退伍" ), $AP50 =""),"退伍","全日勤"  )  )  )  )  )  )  )  )  )  )  ),"")</f>
        <v>18收</v>
      </c>
      <c r="I149" s="65" t="str">
        <f ca="1">IF(   (ROW(AU50)-1)&lt;=暫1!$B$2,           IF(  AND(  OR(  I50="x",I50="補"  ), OR(  J50 ="x",J50="補",J50="x榮18-22",J50="x公18-22",J50="x榮22-08"  ), $AP50 =""),"全日休",  IF(  AND(  OR(  I50="x",I50="病"  ), OR(  J50 ="病"  ), $AP50 =""),"病(事)假",  IF(  AND(  OR(  I50="x",I50="補"  ), OR(  J50 ="補"  ), $AP50 =""),"補休",  IF(  AND(  OR(  I50="x",I50="喪"  ), OR(  J50 ="喪"  ), $AP50 =""),"喪假",  IF(  AND(  OR(  I50="x",I50="婚",I50="產"  ), OR(  J50 ="婚",J50="產"  ), $AP50 =""),"婚(產)假",  IF(  AND(  OR(  I50="x",I50="公"  ), OR(  J50 ="公"  ), $AP50 =""),"公假",  IF(  AND(  OR(  I50="x",I50="補",I50="婚",I50="公",I50="病",I50="事",I50="x榮18-22"  ),OR(J50=""), $AP50 =""  ),"18收",  IF(  AND(  OR(  I50 ="榮14-18",I50 ="榮10-18",I50 ="榮06-18",I50 ="病14-18"  ),OR(  J50 ="x",J50="補",J50="婚",J50="公",J50="病",J50="事",J50="x"  ), $AP50 =""),"18放早走",  IF(  AND(  OR(  I50 =""),OR(  J50 ="x",J50="補",J50="婚",J50="公",J50="病",J50="事",J50="x榮*",J50="榮",J50="榮-22"  ), $AP50 =""),"18放",  IF(  AND(  OR(  I50="當日退伍"  ),OR(  J50="退伍",J50="退", J50=""  ), $AP50 =""),"當日退伍",  IF(AND(  OR(I50="退",I50="退伍" ), OR(J50="退",J50="退伍" ), $AP50 =""),"退伍","全日勤"  )  )  )  )  )  )  )  )  )  )  ),"")</f>
        <v>全日勤</v>
      </c>
      <c r="J149" s="65" t="str">
        <f ca="1">IF(   (ROW(AV50)-1)&lt;=暫1!$B$2,           IF(  AND(  OR(  J50="x",J50="補"  ), OR(  K50 ="x",K50="補",K50="x榮18-22",K50="x公18-22",K50="x榮22-08"  ), $AP50 =""),"全日休",  IF(  AND(  OR(  J50="x",J50="病"  ), OR(  K50 ="病"  ), $AP50 =""),"病(事)假",  IF(  AND(  OR(  J50="x",J50="補"  ), OR(  K50 ="補"  ), $AP50 =""),"補休",  IF(  AND(  OR(  J50="x",J50="喪"  ), OR(  K50 ="喪"  ), $AP50 =""),"喪假",  IF(  AND(  OR(  J50="x",J50="婚",J50="產"  ), OR(  K50 ="婚",K50="產"  ), $AP50 =""),"婚(產)假",  IF(  AND(  OR(  J50="x",J50="公"  ), OR(  K50 ="公"  ), $AP50 =""),"公假",  IF(  AND(  OR(  J50="x",J50="補",J50="婚",J50="公",J50="病",J50="事",J50="x榮18-22"  ),OR(K50=""), $AP50 =""  ),"18收",  IF(  AND(  OR(  J50 ="榮14-18",J50 ="榮10-18",J50 ="榮06-18",J50 ="病14-18"  ),OR(  K50 ="x",K50="補",K50="婚",K50="公",K50="病",K50="事",K50="x"  ), $AP50 =""),"18放早走",  IF(  AND(  OR(  J50 =""),OR(  K50 ="x",K50="補",K50="婚",K50="公",K50="病",K50="事",K50="x榮*",K50="榮",K50="榮-22"  ), $AP50 =""),"18放",  IF(  AND(  OR(  J50="當日退伍"  ),OR(  K50="退伍",K50="退", K50=""  ), $AP50 =""),"當日退伍",  IF(AND(  OR(J50="退",J50="退伍" ), OR(K50="退",K50="退伍" ), $AP50 =""),"退伍","全日勤"  )  )  )  )  )  )  )  )  )  )  ),"")</f>
        <v>全日勤</v>
      </c>
      <c r="K149" s="65" t="str">
        <f ca="1">IF(   (ROW(AW50)-1)&lt;=暫1!$B$2,           IF(  AND(  OR(  K50="x",K50="補"  ), OR(  L50 ="x",L50="補",L50="x榮18-22",L50="x公18-22",L50="x榮22-08"  ), $AP50 =""),"全日休",  IF(  AND(  OR(  K50="x",K50="病"  ), OR(  L50 ="病"  ), $AP50 =""),"病(事)假",  IF(  AND(  OR(  K50="x",K50="補"  ), OR(  L50 ="補"  ), $AP50 =""),"補休",  IF(  AND(  OR(  K50="x",K50="喪"  ), OR(  L50 ="喪"  ), $AP50 =""),"喪假",  IF(  AND(  OR(  K50="x",K50="婚",K50="產"  ), OR(  L50 ="婚",L50="產"  ), $AP50 =""),"婚(產)假",  IF(  AND(  OR(  K50="x",K50="公"  ), OR(  L50 ="公"  ), $AP50 =""),"公假",  IF(  AND(  OR(  K50="x",K50="補",K50="婚",K50="公",K50="病",K50="事",K50="x榮18-22"  ),OR(L50=""), $AP50 =""  ),"18收",  IF(  AND(  OR(  K50 ="榮14-18",K50 ="榮10-18",K50 ="榮06-18",K50 ="病14-18"  ),OR(  L50 ="x",L50="補",L50="婚",L50="公",L50="病",L50="事",L50="x"  ), $AP50 =""),"18放早走",  IF(  AND(  OR(  K50 =""),OR(  L50 ="x",L50="補",L50="婚",L50="公",L50="病",L50="事",L50="x榮*",L50="榮",L50="榮-22"  ), $AP50 =""),"18放",  IF(  AND(  OR(  K50="當日退伍"  ),OR(  L50="退伍",L50="退", L50=""  ), $AP50 =""),"當日退伍",  IF(AND(  OR(K50="退",K50="退伍" ), OR(L50="退",L50="退伍" ), $AP50 =""),"退伍","全日勤"  )  )  )  )  )  )  )  )  )  )  ),"")</f>
        <v>全日勤</v>
      </c>
      <c r="L149" s="65" t="str">
        <f ca="1">IF(   (ROW(AX50)-1)&lt;=暫1!$B$2,           IF(  AND(  OR(  L50="x",L50="補"  ), OR(  M50 ="x",M50="補",M50="x榮18-22",M50="x公18-22",M50="x榮22-08"  ), $AP50 =""),"全日休",  IF(  AND(  OR(  L50="x",L50="病"  ), OR(  M50 ="病"  ), $AP50 =""),"病(事)假",  IF(  AND(  OR(  L50="x",L50="補"  ), OR(  M50 ="補"  ), $AP50 =""),"補休",  IF(  AND(  OR(  L50="x",L50="喪"  ), OR(  M50 ="喪"  ), $AP50 =""),"喪假",  IF(  AND(  OR(  L50="x",L50="婚",L50="產"  ), OR(  M50 ="婚",M50="產"  ), $AP50 =""),"婚(產)假",  IF(  AND(  OR(  L50="x",L50="公"  ), OR(  M50 ="公"  ), $AP50 =""),"公假",  IF(  AND(  OR(  L50="x",L50="補",L50="婚",L50="公",L50="病",L50="事",L50="x榮18-22"  ),OR(M50=""), $AP50 =""  ),"18收",  IF(  AND(  OR(  L50 ="榮14-18",L50 ="榮10-18",L50 ="榮06-18",L50 ="病14-18"  ),OR(  M50 ="x",M50="補",M50="婚",M50="公",M50="病",M50="事",M50="x"  ), $AP50 =""),"18放早走",  IF(  AND(  OR(  L50 =""),OR(  M50 ="x",M50="補",M50="婚",M50="公",M50="病",M50="事",M50="x榮*",M50="榮",M50="榮-22"  ), $AP50 =""),"18放",  IF(  AND(  OR(  L50="當日退伍"  ),OR(  M50="退伍",M50="退", M50=""  ), $AP50 =""),"當日退伍",  IF(AND(  OR(L50="退",L50="退伍" ), OR(M50="退",M50="退伍" ), $AP50 =""),"退伍","全日勤"  )  )  )  )  )  )  )  )  )  )  ),"")</f>
        <v>18放</v>
      </c>
      <c r="M149" s="65" t="str">
        <f ca="1">IF(   (ROW(AY50)-1)&lt;=暫1!$B$2,           IF(  AND(  OR(  M50="x",M50="補"  ), OR(  N50 ="x",N50="補",N50="x榮18-22",N50="x公18-22",N50="x榮22-08"  ), $AP50 =""),"全日休",  IF(  AND(  OR(  M50="x",M50="病"  ), OR(  N50 ="病"  ), $AP50 =""),"病(事)假",  IF(  AND(  OR(  M50="x",M50="補"  ), OR(  N50 ="補"  ), $AP50 =""),"補休",  IF(  AND(  OR(  M50="x",M50="喪"  ), OR(  N50 ="喪"  ), $AP50 =""),"喪假",  IF(  AND(  OR(  M50="x",M50="婚",M50="產"  ), OR(  N50 ="婚",N50="產"  ), $AP50 =""),"婚(產)假",  IF(  AND(  OR(  M50="x",M50="公"  ), OR(  N50 ="公"  ), $AP50 =""),"公假",  IF(  AND(  OR(  M50="x",M50="補",M50="婚",M50="公",M50="病",M50="事",M50="x榮18-22"  ),OR(N50=""), $AP50 =""  ),"18收",  IF(  AND(  OR(  M50 ="榮14-18",M50 ="榮10-18",M50 ="榮06-18",M50 ="病14-18"  ),OR(  N50 ="x",N50="補",N50="婚",N50="公",N50="病",N50="事",N50="x"  ), $AP50 =""),"18放早走",  IF(  AND(  OR(  M50 =""),OR(  N50 ="x",N50="補",N50="婚",N50="公",N50="病",N50="事",N50="x榮*",N50="榮",N50="榮-22"  ), $AP50 =""),"18放",  IF(  AND(  OR(  M50="當日退伍"  ),OR(  N50="退伍",N50="退", N50=""  ), $AP50 =""),"當日退伍",  IF(AND(  OR(M50="退",M50="退伍" ), OR(N50="退",N50="退伍" ), $AP50 =""),"退伍","全日勤"  )  )  )  )  )  )  )  )  )  )  ),"")</f>
        <v>全日休</v>
      </c>
      <c r="N149" s="65" t="str">
        <f ca="1">IF(   (ROW(AZ50)-1)&lt;=暫1!$B$2,           IF(  AND(  OR(  N50="x",N50="補"  ), OR(  O50 ="x",O50="補",O50="x榮18-22",O50="x公18-22",O50="x榮22-08"  ), $AP50 =""),"全日休",  IF(  AND(  OR(  N50="x",N50="病"  ), OR(  O50 ="病"  ), $AP50 =""),"病(事)假",  IF(  AND(  OR(  N50="x",N50="補"  ), OR(  O50 ="補"  ), $AP50 =""),"補休",  IF(  AND(  OR(  N50="x",N50="喪"  ), OR(  O50 ="喪"  ), $AP50 =""),"喪假",  IF(  AND(  OR(  N50="x",N50="婚",N50="產"  ), OR(  O50 ="婚",O50="產"  ), $AP50 =""),"婚(產)假",  IF(  AND(  OR(  N50="x",N50="公"  ), OR(  O50 ="公"  ), $AP50 =""),"公假",  IF(  AND(  OR(  N50="x",N50="補",N50="婚",N50="公",N50="病",N50="事",N50="x榮18-22"  ),OR(O50=""), $AP50 =""  ),"18收",  IF(  AND(  OR(  N50 ="榮14-18",N50 ="榮10-18",N50 ="榮06-18",N50 ="病14-18"  ),OR(  O50 ="x",O50="補",O50="婚",O50="公",O50="病",O50="事",O50="x"  ), $AP50 =""),"18放早走",  IF(  AND(  OR(  N50 =""),OR(  O50 ="x",O50="補",O50="婚",O50="公",O50="病",O50="事",O50="x榮*",O50="榮",O50="榮-22"  ), $AP50 =""),"18放",  IF(  AND(  OR(  N50="當日退伍"  ),OR(  O50="退伍",O50="退", O50=""  ), $AP50 =""),"當日退伍",  IF(AND(  OR(N50="退",N50="退伍" ), OR(O50="退",O50="退伍" ), $AP50 =""),"退伍","全日勤"  )  )  )  )  )  )  )  )  )  )  ),"")</f>
        <v>18收</v>
      </c>
      <c r="O149" s="65" t="str">
        <f ca="1">IF(   (ROW(BA50)-1)&lt;=暫1!$B$2,           IF(  AND(  OR(  O50="x",O50="補"  ), OR(  P50 ="x",P50="補",P50="x榮18-22",P50="x公18-22",P50="x榮22-08"  ), $AP50 =""),"全日休",  IF(  AND(  OR(  O50="x",O50="病"  ), OR(  P50 ="病"  ), $AP50 =""),"病(事)假",  IF(  AND(  OR(  O50="x",O50="補"  ), OR(  P50 ="補"  ), $AP50 =""),"補休",  IF(  AND(  OR(  O50="x",O50="喪"  ), OR(  P50 ="喪"  ), $AP50 =""),"喪假",  IF(  AND(  OR(  O50="x",O50="婚",O50="產"  ), OR(  P50 ="婚",P50="產"  ), $AP50 =""),"婚(產)假",  IF(  AND(  OR(  O50="x",O50="公"  ), OR(  P50 ="公"  ), $AP50 =""),"公假",  IF(  AND(  OR(  O50="x",O50="補",O50="婚",O50="公",O50="病",O50="事",O50="x榮18-22"  ),OR(P50=""), $AP50 =""  ),"18收",  IF(  AND(  OR(  O50 ="榮14-18",O50 ="榮10-18",O50 ="榮06-18",O50 ="病14-18"  ),OR(  P50 ="x",P50="補",P50="婚",P50="公",P50="病",P50="事",P50="x"  ), $AP50 =""),"18放早走",  IF(  AND(  OR(  O50 =""),OR(  P50 ="x",P50="補",P50="婚",P50="公",P50="病",P50="事",P50="x榮*",P50="榮",P50="榮-22"  ), $AP50 =""),"18放",  IF(  AND(  OR(  O50="當日退伍"  ),OR(  P50="退伍",P50="退", P50=""  ), $AP50 =""),"當日退伍",  IF(AND(  OR(O50="退",O50="退伍" ), OR(P50="退",P50="退伍" ), $AP50 =""),"退伍","全日勤"  )  )  )  )  )  )  )  )  )  )  ),"")</f>
        <v>全日勤</v>
      </c>
      <c r="P149" s="65" t="str">
        <f ca="1">IF(   (ROW(BB50)-1)&lt;=暫1!$B$2,           IF(  AND(  OR(  P50="x",P50="補"  ), OR(  Q50 ="x",Q50="補",Q50="x榮18-22",Q50="x公18-22",Q50="x榮22-08"  ), $AP50 =""),"全日休",  IF(  AND(  OR(  P50="x",P50="病"  ), OR(  Q50 ="病"  ), $AP50 =""),"病(事)假",  IF(  AND(  OR(  P50="x",P50="補"  ), OR(  Q50 ="補"  ), $AP50 =""),"補休",  IF(  AND(  OR(  P50="x",P50="喪"  ), OR(  Q50 ="喪"  ), $AP50 =""),"喪假",  IF(  AND(  OR(  P50="x",P50="婚",P50="產"  ), OR(  Q50 ="婚",Q50="產"  ), $AP50 =""),"婚(產)假",  IF(  AND(  OR(  P50="x",P50="公"  ), OR(  Q50 ="公"  ), $AP50 =""),"公假",  IF(  AND(  OR(  P50="x",P50="補",P50="婚",P50="公",P50="病",P50="事",P50="x榮18-22"  ),OR(Q50=""), $AP50 =""  ),"18收",  IF(  AND(  OR(  P50 ="榮14-18",P50 ="榮10-18",P50 ="榮06-18",P50 ="病14-18"  ),OR(  Q50 ="x",Q50="補",Q50="婚",Q50="公",Q50="病",Q50="事",Q50="x"  ), $AP50 =""),"18放早走",  IF(  AND(  OR(  P50 =""),OR(  Q50 ="x",Q50="補",Q50="婚",Q50="公",Q50="病",Q50="事",Q50="x榮*",Q50="榮",Q50="榮-22"  ), $AP50 =""),"18放",  IF(  AND(  OR(  P50="當日退伍"  ),OR(  Q50="退伍",Q50="退", Q50=""  ), $AP50 =""),"當日退伍",  IF(AND(  OR(P50="退",P50="退伍" ), OR(Q50="退",Q50="退伍" ), $AP50 =""),"退伍","全日勤"  )  )  )  )  )  )  )  )  )  )  ),"")</f>
        <v>全日勤</v>
      </c>
      <c r="Q149" s="65" t="str">
        <f ca="1">IF(   (ROW(BC50)-1)&lt;=暫1!$B$2,           IF(  AND(  OR(  Q50="x",Q50="補"  ), OR(  R50 ="x",R50="補",R50="x榮18-22",R50="x公18-22",R50="x榮22-08"  ), $AP50 =""),"全日休",  IF(  AND(  OR(  Q50="x",Q50="病"  ), OR(  R50 ="病"  ), $AP50 =""),"病(事)假",  IF(  AND(  OR(  Q50="x",Q50="補"  ), OR(  R50 ="補"  ), $AP50 =""),"補休",  IF(  AND(  OR(  Q50="x",Q50="喪"  ), OR(  R50 ="喪"  ), $AP50 =""),"喪假",  IF(  AND(  OR(  Q50="x",Q50="婚",Q50="產"  ), OR(  R50 ="婚",R50="產"  ), $AP50 =""),"婚(產)假",  IF(  AND(  OR(  Q50="x",Q50="公"  ), OR(  R50 ="公"  ), $AP50 =""),"公假",  IF(  AND(  OR(  Q50="x",Q50="補",Q50="婚",Q50="公",Q50="病",Q50="事",Q50="x榮18-22"  ),OR(R50=""), $AP50 =""  ),"18收",  IF(  AND(  OR(  Q50 ="榮14-18",Q50 ="榮10-18",Q50 ="榮06-18",Q50 ="病14-18"  ),OR(  R50 ="x",R50="補",R50="婚",R50="公",R50="病",R50="事",R50="x"  ), $AP50 =""),"18放早走",  IF(  AND(  OR(  Q50 =""),OR(  R50 ="x",R50="補",R50="婚",R50="公",R50="病",R50="事",R50="x榮*",R50="榮",R50="榮-22"  ), $AP50 =""),"18放",  IF(  AND(  OR(  Q50="當日退伍"  ),OR(  R50="退伍",R50="退", R50=""  ), $AP50 =""),"當日退伍",  IF(AND(  OR(Q50="退",Q50="退伍" ), OR(R50="退",R50="退伍" ), $AP50 =""),"退伍","全日勤"  )  )  )  )  )  )  )  )  )  )  ),"")</f>
        <v>全日勤</v>
      </c>
      <c r="R149" s="65" t="str">
        <f ca="1">IF(   (ROW(BD50)-1)&lt;=暫1!$B$2,           IF(  AND(  OR(  R50="x",R50="補"  ), OR(  S50 ="x",S50="補",S50="x榮18-22",S50="x公18-22",S50="x榮22-08"  ), $AP50 =""),"全日休",  IF(  AND(  OR(  R50="x",R50="病"  ), OR(  S50 ="病"  ), $AP50 =""),"病(事)假",  IF(  AND(  OR(  R50="x",R50="補"  ), OR(  S50 ="補"  ), $AP50 =""),"補休",  IF(  AND(  OR(  R50="x",R50="喪"  ), OR(  S50 ="喪"  ), $AP50 =""),"喪假",  IF(  AND(  OR(  R50="x",R50="婚",R50="產"  ), OR(  S50 ="婚",S50="產"  ), $AP50 =""),"婚(產)假",  IF(  AND(  OR(  R50="x",R50="公"  ), OR(  S50 ="公"  ), $AP50 =""),"公假",  IF(  AND(  OR(  R50="x",R50="補",R50="婚",R50="公",R50="病",R50="事",R50="x榮18-22"  ),OR(S50=""), $AP50 =""  ),"18收",  IF(  AND(  OR(  R50 ="榮14-18",R50 ="榮10-18",R50 ="榮06-18",R50 ="病14-18"  ),OR(  S50 ="x",S50="補",S50="婚",S50="公",S50="病",S50="事",S50="x"  ), $AP50 =""),"18放早走",  IF(  AND(  OR(  R50 =""),OR(  S50 ="x",S50="補",S50="婚",S50="公",S50="病",S50="事",S50="x榮*",S50="榮",S50="榮-22"  ), $AP50 =""),"18放",  IF(  AND(  OR(  R50="當日退伍"  ),OR(  S50="退伍",S50="退", S50=""  ), $AP50 =""),"當日退伍",  IF(AND(  OR(R50="退",R50="退伍" ), OR(S50="退",S50="退伍" ), $AP50 =""),"退伍","全日勤"  )  )  )  )  )  )  )  )  )  )  ),"")</f>
        <v>全日勤</v>
      </c>
      <c r="S149" s="65" t="str">
        <f ca="1">IF(   (ROW(BE50)-1)&lt;=暫1!$B$2,           IF(  AND(  OR(  S50="x",S50="補"  ), OR(  T50 ="x",T50="補",T50="x榮18-22",T50="x公18-22",T50="x榮22-08"  ), $AP50 =""),"全日休",  IF(  AND(  OR(  S50="x",S50="病"  ), OR(  T50 ="病"  ), $AP50 =""),"病(事)假",  IF(  AND(  OR(  S50="x",S50="補"  ), OR(  T50 ="補"  ), $AP50 =""),"補休",  IF(  AND(  OR(  S50="x",S50="喪"  ), OR(  T50 ="喪"  ), $AP50 =""),"喪假",  IF(  AND(  OR(  S50="x",S50="婚",S50="產"  ), OR(  T50 ="婚",T50="產"  ), $AP50 =""),"婚(產)假",  IF(  AND(  OR(  S50="x",S50="公"  ), OR(  T50 ="公"  ), $AP50 =""),"公假",  IF(  AND(  OR(  S50="x",S50="補",S50="婚",S50="公",S50="病",S50="事",S50="x榮18-22"  ),OR(T50=""), $AP50 =""  ),"18收",  IF(  AND(  OR(  S50 ="榮14-18",S50 ="榮10-18",S50 ="榮06-18",S50 ="病14-18"  ),OR(  T50 ="x",T50="補",T50="婚",T50="公",T50="病",T50="事",T50="x"  ), $AP50 =""),"18放早走",  IF(  AND(  OR(  S50 =""),OR(  T50 ="x",T50="補",T50="婚",T50="公",T50="病",T50="事",T50="x榮*",T50="榮",T50="榮-22"  ), $AP50 =""),"18放",  IF(  AND(  OR(  S50="當日退伍"  ),OR(  T50="退伍",T50="退", T50=""  ), $AP50 =""),"當日退伍",  IF(AND(  OR(S50="退",S50="退伍" ), OR(T50="退",T50="退伍" ), $AP50 =""),"退伍","全日勤"  )  )  )  )  )  )  )  )  )  )  ),"")</f>
        <v>18放</v>
      </c>
      <c r="T149" s="65" t="str">
        <f ca="1">IF(   (ROW(BF50)-1)&lt;=暫1!$B$2,           IF(  AND(  OR(  T50="x",T50="補"  ), OR(  U50 ="x",U50="補",U50="x榮18-22",U50="x公18-22",U50="x榮22-08"  ), $AP50 =""),"全日休",  IF(  AND(  OR(  T50="x",T50="病"  ), OR(  U50 ="病"  ), $AP50 =""),"病(事)假",  IF(  AND(  OR(  T50="x",T50="補"  ), OR(  U50 ="補"  ), $AP50 =""),"補休",  IF(  AND(  OR(  T50="x",T50="喪"  ), OR(  U50 ="喪"  ), $AP50 =""),"喪假",  IF(  AND(  OR(  T50="x",T50="婚",T50="產"  ), OR(  U50 ="婚",U50="產"  ), $AP50 =""),"婚(產)假",  IF(  AND(  OR(  T50="x",T50="公"  ), OR(  U50 ="公"  ), $AP50 =""),"公假",  IF(  AND(  OR(  T50="x",T50="補",T50="婚",T50="公",T50="病",T50="事",T50="x榮18-22"  ),OR(U50=""), $AP50 =""  ),"18收",  IF(  AND(  OR(  T50 ="榮14-18",T50 ="榮10-18",T50 ="榮06-18",T50 ="病14-18"  ),OR(  U50 ="x",U50="補",U50="婚",U50="公",U50="病",U50="事",U50="x"  ), $AP50 =""),"18放早走",  IF(  AND(  OR(  T50 =""),OR(  U50 ="x",U50="補",U50="婚",U50="公",U50="病",U50="事",U50="x榮*",U50="榮",U50="榮-22"  ), $AP50 =""),"18放",  IF(  AND(  OR(  T50="當日退伍"  ),OR(  U50="退伍",U50="退", U50=""  ), $AP50 =""),"當日退伍",  IF(AND(  OR(T50="退",T50="退伍" ), OR(U50="退",U50="退伍" ), $AP50 =""),"退伍","全日勤"  )  )  )  )  )  )  )  )  )  )  ),"")</f>
        <v>全日休</v>
      </c>
      <c r="U149" s="65" t="str">
        <f ca="1">IF(   (ROW(BG50)-1)&lt;=暫1!$B$2,           IF(  AND(  OR(  U50="x",U50="補"  ), OR(  V50 ="x",V50="補",V50="x榮18-22",V50="x公18-22",V50="x榮22-08"  ), $AP50 =""),"全日休",  IF(  AND(  OR(  U50="x",U50="病"  ), OR(  V50 ="病"  ), $AP50 =""),"病(事)假",  IF(  AND(  OR(  U50="x",U50="補"  ), OR(  V50 ="補"  ), $AP50 =""),"補休",  IF(  AND(  OR(  U50="x",U50="喪"  ), OR(  V50 ="喪"  ), $AP50 =""),"喪假",  IF(  AND(  OR(  U50="x",U50="婚",U50="產"  ), OR(  V50 ="婚",V50="產"  ), $AP50 =""),"婚(產)假",  IF(  AND(  OR(  U50="x",U50="公"  ), OR(  V50 ="公"  ), $AP50 =""),"公假",  IF(  AND(  OR(  U50="x",U50="補",U50="婚",U50="公",U50="病",U50="事",U50="x榮18-22"  ),OR(V50=""), $AP50 =""  ),"18收",  IF(  AND(  OR(  U50 ="榮14-18",U50 ="榮10-18",U50 ="榮06-18",U50 ="病14-18"  ),OR(  V50 ="x",V50="補",V50="婚",V50="公",V50="病",V50="事",V50="x"  ), $AP50 =""),"18放早走",  IF(  AND(  OR(  U50 =""),OR(  V50 ="x",V50="補",V50="婚",V50="公",V50="病",V50="事",V50="x榮*",V50="榮",V50="榮-22"  ), $AP50 =""),"18放",  IF(  AND(  OR(  U50="當日退伍"  ),OR(  V50="退伍",V50="退", V50=""  ), $AP50 =""),"當日退伍",  IF(AND(  OR(U50="退",U50="退伍" ), OR(V50="退",V50="退伍" ), $AP50 =""),"退伍","全日勤"  )  )  )  )  )  )  )  )  )  )  ),"")</f>
        <v>全日休</v>
      </c>
      <c r="V149" s="65" t="str">
        <f ca="1">IF(   (ROW(BH50)-1)&lt;=暫1!$B$2,           IF(  AND(  OR(  V50="x",V50="補"  ), OR(  W50 ="x",W50="補",W50="x榮18-22",W50="x公18-22",W50="x榮22-08"  ), $AP50 =""),"全日休",  IF(  AND(  OR(  V50="x",V50="病"  ), OR(  W50 ="病"  ), $AP50 =""),"病(事)假",  IF(  AND(  OR(  V50="x",V50="補"  ), OR(  W50 ="補"  ), $AP50 =""),"補休",  IF(  AND(  OR(  V50="x",V50="喪"  ), OR(  W50 ="喪"  ), $AP50 =""),"喪假",  IF(  AND(  OR(  V50="x",V50="婚",V50="產"  ), OR(  W50 ="婚",W50="產"  ), $AP50 =""),"婚(產)假",  IF(  AND(  OR(  V50="x",V50="公"  ), OR(  W50 ="公"  ), $AP50 =""),"公假",  IF(  AND(  OR(  V50="x",V50="補",V50="婚",V50="公",V50="病",V50="事",V50="x榮18-22"  ),OR(W50=""), $AP50 =""  ),"18收",  IF(  AND(  OR(  V50 ="榮14-18",V50 ="榮10-18",V50 ="榮06-18",V50 ="病14-18"  ),OR(  W50 ="x",W50="補",W50="婚",W50="公",W50="病",W50="事",W50="x"  ), $AP50 =""),"18放早走",  IF(  AND(  OR(  V50 =""),OR(  W50 ="x",W50="補",W50="婚",W50="公",W50="病",W50="事",W50="x榮*",W50="榮",W50="榮-22"  ), $AP50 =""),"18放",  IF(  AND(  OR(  V50="當日退伍"  ),OR(  W50="退伍",W50="退", W50=""  ), $AP50 =""),"當日退伍",  IF(AND(  OR(V50="退",V50="退伍" ), OR(W50="退",W50="退伍" ), $AP50 =""),"退伍","全日勤"  )  )  )  )  )  )  )  )  )  )  ),"")</f>
        <v>18收</v>
      </c>
      <c r="W149" s="65" t="str">
        <f ca="1">IF(   (ROW(BI50)-1)&lt;=暫1!$B$2,           IF(  AND(  OR(  W50="x",W50="補"  ), OR(  X50 ="x",X50="補",X50="x榮18-22",X50="x公18-22",X50="x榮22-08"  ), $AP50 =""),"全日休",  IF(  AND(  OR(  W50="x",W50="病"  ), OR(  X50 ="病"  ), $AP50 =""),"病(事)假",  IF(  AND(  OR(  W50="x",W50="補"  ), OR(  X50 ="補"  ), $AP50 =""),"補休",  IF(  AND(  OR(  W50="x",W50="喪"  ), OR(  X50 ="喪"  ), $AP50 =""),"喪假",  IF(  AND(  OR(  W50="x",W50="婚",W50="產"  ), OR(  X50 ="婚",X50="產"  ), $AP50 =""),"婚(產)假",  IF(  AND(  OR(  W50="x",W50="公"  ), OR(  X50 ="公"  ), $AP50 =""),"公假",  IF(  AND(  OR(  W50="x",W50="補",W50="婚",W50="公",W50="病",W50="事",W50="x榮18-22"  ),OR(X50=""), $AP50 =""  ),"18收",  IF(  AND(  OR(  W50 ="榮14-18",W50 ="榮10-18",W50 ="榮06-18",W50 ="病14-18"  ),OR(  X50 ="x",X50="補",X50="婚",X50="公",X50="病",X50="事",X50="x"  ), $AP50 =""),"18放早走",  IF(  AND(  OR(  W50 =""),OR(  X50 ="x",X50="補",X50="婚",X50="公",X50="病",X50="事",X50="x榮*",X50="榮",X50="榮-22"  ), $AP50 =""),"18放",  IF(  AND(  OR(  W50="當日退伍"  ),OR(  X50="退伍",X50="退", X50=""  ), $AP50 =""),"當日退伍",  IF(AND(  OR(W50="退",W50="退伍" ), OR(X50="退",X50="退伍" ), $AP50 =""),"退伍","全日勤"  )  )  )  )  )  )  )  )  )  )  ),"")</f>
        <v>全日勤</v>
      </c>
      <c r="X149" s="65" t="str">
        <f ca="1">IF(   (ROW(BJ50)-1)&lt;=暫1!$B$2,           IF(  AND(  OR(  X50="x",X50="補"  ), OR(  Y50 ="x",Y50="補",Y50="x榮18-22",Y50="x公18-22",Y50="x榮22-08"  ), $AP50 =""),"全日休",  IF(  AND(  OR(  X50="x",X50="病"  ), OR(  Y50 ="病"  ), $AP50 =""),"病(事)假",  IF(  AND(  OR(  X50="x",X50="補"  ), OR(  Y50 ="補"  ), $AP50 =""),"補休",  IF(  AND(  OR(  X50="x",X50="喪"  ), OR(  Y50 ="喪"  ), $AP50 =""),"喪假",  IF(  AND(  OR(  X50="x",X50="婚",X50="產"  ), OR(  Y50 ="婚",Y50="產"  ), $AP50 =""),"婚(產)假",  IF(  AND(  OR(  X50="x",X50="公"  ), OR(  Y50 ="公"  ), $AP50 =""),"公假",  IF(  AND(  OR(  X50="x",X50="補",X50="婚",X50="公",X50="病",X50="事",X50="x榮18-22"  ),OR(Y50=""), $AP50 =""  ),"18收",  IF(  AND(  OR(  X50 ="榮14-18",X50 ="榮10-18",X50 ="榮06-18",X50 ="病14-18"  ),OR(  Y50 ="x",Y50="補",Y50="婚",Y50="公",Y50="病",Y50="事",Y50="x"  ), $AP50 =""),"18放早走",  IF(  AND(  OR(  X50 =""),OR(  Y50 ="x",Y50="補",Y50="婚",Y50="公",Y50="病",Y50="事",Y50="x榮*",Y50="榮",Y50="榮-22"  ), $AP50 =""),"18放",  IF(  AND(  OR(  X50="當日退伍"  ),OR(  Y50="退伍",Y50="退", Y50=""  ), $AP50 =""),"當日退伍",  IF(AND(  OR(X50="退",X50="退伍" ), OR(Y50="退",Y50="退伍" ), $AP50 =""),"退伍","全日勤"  )  )  )  )  )  )  )  )  )  )  ),"")</f>
        <v>全日勤</v>
      </c>
      <c r="Y149" s="65" t="str">
        <f ca="1">IF(   (ROW(BK50)-1)&lt;=暫1!$B$2,           IF(  AND(  OR(  Y50="x",Y50="補"  ), OR(  Z50 ="x",Z50="補",Z50="x榮18-22",Z50="x公18-22",Z50="x榮22-08"  ), $AP50 =""),"全日休",  IF(  AND(  OR(  Y50="x",Y50="病"  ), OR(  Z50 ="病"  ), $AP50 =""),"病(事)假",  IF(  AND(  OR(  Y50="x",Y50="補"  ), OR(  Z50 ="補"  ), $AP50 =""),"補休",  IF(  AND(  OR(  Y50="x",Y50="喪"  ), OR(  Z50 ="喪"  ), $AP50 =""),"喪假",  IF(  AND(  OR(  Y50="x",Y50="婚",Y50="產"  ), OR(  Z50 ="婚",Z50="產"  ), $AP50 =""),"婚(產)假",  IF(  AND(  OR(  Y50="x",Y50="公"  ), OR(  Z50 ="公"  ), $AP50 =""),"公假",  IF(  AND(  OR(  Y50="x",Y50="補",Y50="婚",Y50="公",Y50="病",Y50="事",Y50="x榮18-22"  ),OR(Z50=""), $AP50 =""  ),"18收",  IF(  AND(  OR(  Y50 ="榮14-18",Y50 ="榮10-18",Y50 ="榮06-18",Y50 ="病14-18"  ),OR(  Z50 ="x",Z50="補",Z50="婚",Z50="公",Z50="病",Z50="事",Z50="x"  ), $AP50 =""),"18放早走",  IF(  AND(  OR(  Y50 =""),OR(  Z50 ="x",Z50="補",Z50="婚",Z50="公",Z50="病",Z50="事",Z50="x榮*",Z50="榮",Z50="榮-22"  ), $AP50 =""),"18放",  IF(  AND(  OR(  Y50="當日退伍"  ),OR(  Z50="退伍",Z50="退", Z50=""  ), $AP50 =""),"當日退伍",  IF(AND(  OR(Y50="退",Y50="退伍" ), OR(Z50="退",Z50="退伍" ), $AP50 =""),"退伍","全日勤"  )  )  )  )  )  )  )  )  )  )  ),"")</f>
        <v>全日勤</v>
      </c>
      <c r="Z149" s="65" t="str">
        <f ca="1">IF(   (ROW(BL50)-1)&lt;=暫1!$B$2,           IF(  AND(  OR(  Z50="x",Z50="補"  ), OR(  AA50 ="x",AA50="補",AA50="x榮18-22",AA50="x公18-22",AA50="x榮22-08"  ), $AP50 =""),"全日休",  IF(  AND(  OR(  Z50="x",Z50="病"  ), OR(  AA50 ="病"  ), $AP50 =""),"病(事)假",  IF(  AND(  OR(  Z50="x",Z50="補"  ), OR(  AA50 ="補"  ), $AP50 =""),"補休",  IF(  AND(  OR(  Z50="x",Z50="喪"  ), OR(  AA50 ="喪"  ), $AP50 =""),"喪假",  IF(  AND(  OR(  Z50="x",Z50="婚",Z50="產"  ), OR(  AA50 ="婚",AA50="產"  ), $AP50 =""),"婚(產)假",  IF(  AND(  OR(  Z50="x",Z50="公"  ), OR(  AA50 ="公"  ), $AP50 =""),"公假",  IF(  AND(  OR(  Z50="x",Z50="補",Z50="婚",Z50="公",Z50="病",Z50="事",Z50="x榮18-22"  ),OR(AA50=""), $AP50 =""  ),"18收",  IF(  AND(  OR(  Z50 ="榮14-18",Z50 ="榮10-18",Z50 ="榮06-18",Z50 ="病14-18"  ),OR(  AA50 ="x",AA50="補",AA50="婚",AA50="公",AA50="病",AA50="事",AA50="x"  ), $AP50 =""),"18放早走",  IF(  AND(  OR(  Z50 =""),OR(  AA50 ="x",AA50="補",AA50="婚",AA50="公",AA50="病",AA50="事",AA50="x榮*",AA50="榮",AA50="榮-22"  ), $AP50 =""),"18放",  IF(  AND(  OR(  Z50="當日退伍"  ),OR(  AA50="退伍",AA50="退", AA50=""  ), $AP50 =""),"當日退伍",  IF(AND(  OR(Z50="退",Z50="退伍" ), OR(AA50="退",AA50="退伍" ), $AP50 =""),"退伍","全日勤"  )  )  )  )  )  )  )  )  )  )  ),"")</f>
        <v>全日勤</v>
      </c>
      <c r="AA149" s="65" t="str">
        <f ca="1">IF(   (ROW(BM50)-1)&lt;=暫1!$B$2,           IF(  AND(  OR(  AA50="x",AA50="補"  ), OR(  AB50 ="x",AB50="補",AB50="x榮18-22",AB50="x公18-22",AB50="x榮22-08"  ), $AP50 =""),"全日休",  IF(  AND(  OR(  AA50="x",AA50="病"  ), OR(  AB50 ="病"  ), $AP50 =""),"病(事)假",  IF(  AND(  OR(  AA50="x",AA50="補"  ), OR(  AB50 ="補"  ), $AP50 =""),"補休",  IF(  AND(  OR(  AA50="x",AA50="喪"  ), OR(  AB50 ="喪"  ), $AP50 =""),"喪假",  IF(  AND(  OR(  AA50="x",AA50="婚",AA50="產"  ), OR(  AB50 ="婚",AB50="產"  ), $AP50 =""),"婚(產)假",  IF(  AND(  OR(  AA50="x",AA50="公"  ), OR(  AB50 ="公"  ), $AP50 =""),"公假",  IF(  AND(  OR(  AA50="x",AA50="補",AA50="婚",AA50="公",AA50="病",AA50="事",AA50="x榮18-22"  ),OR(AB50=""), $AP50 =""  ),"18收",  IF(  AND(  OR(  AA50 ="榮14-18",AA50 ="榮10-18",AA50 ="榮06-18",AA50 ="病14-18"  ),OR(  AB50 ="x",AB50="補",AB50="婚",AB50="公",AB50="病",AB50="事",AB50="x"  ), $AP50 =""),"18放早走",  IF(  AND(  OR(  AA50 =""),OR(  AB50 ="x",AB50="補",AB50="婚",AB50="公",AB50="病",AB50="事",AB50="x榮*",AB50="榮",AB50="榮-22"  ), $AP50 =""),"18放",  IF(  AND(  OR(  AA50="當日退伍"  ),OR(  AB50="退伍",AB50="退", AB50=""  ), $AP50 =""),"當日退伍",  IF(AND(  OR(AA50="退",AA50="退伍" ), OR(AB50="退",AB50="退伍" ), $AP50 =""),"退伍","全日勤"  )  )  )  )  )  )  )  )  )  )  ),"")</f>
        <v>18放</v>
      </c>
      <c r="AB149" s="65" t="str">
        <f ca="1">IF(   (ROW(BN50)-1)&lt;=暫1!$B$2,           IF(  AND(  OR(  AB50="x",AB50="補"  ), OR(  AC50 ="x",AC50="補",AC50="x榮18-22",AC50="x公18-22",AC50="x榮22-08"  ), $AP50 =""),"全日休",  IF(  AND(  OR(  AB50="x",AB50="病"  ), OR(  AC50 ="病"  ), $AP50 =""),"病(事)假",  IF(  AND(  OR(  AB50="x",AB50="補"  ), OR(  AC50 ="補"  ), $AP50 =""),"補休",  IF(  AND(  OR(  AB50="x",AB50="喪"  ), OR(  AC50 ="喪"  ), $AP50 =""),"喪假",  IF(  AND(  OR(  AB50="x",AB50="婚",AB50="產"  ), OR(  AC50 ="婚",AC50="產"  ), $AP50 =""),"婚(產)假",  IF(  AND(  OR(  AB50="x",AB50="公"  ), OR(  AC50 ="公"  ), $AP50 =""),"公假",  IF(  AND(  OR(  AB50="x",AB50="補",AB50="婚",AB50="公",AB50="病",AB50="事",AB50="x榮18-22"  ),OR(AC50=""), $AP50 =""  ),"18收",  IF(  AND(  OR(  AB50 ="榮14-18",AB50 ="榮10-18",AB50 ="榮06-18",AB50 ="病14-18"  ),OR(  AC50 ="x",AC50="補",AC50="婚",AC50="公",AC50="病",AC50="事",AC50="x"  ), $AP50 =""),"18放早走",  IF(  AND(  OR(  AB50 =""),OR(  AC50 ="x",AC50="補",AC50="婚",AC50="公",AC50="病",AC50="事",AC50="x榮*",AC50="榮",AC50="榮-22"  ), $AP50 =""),"18放",  IF(  AND(  OR(  AB50="當日退伍"  ),OR(  AC50="退伍",AC50="退", AC50=""  ), $AP50 =""),"當日退伍",  IF(AND(  OR(AB50="退",AB50="退伍" ), OR(AC50="退",AC50="退伍" ), $AP50 =""),"退伍","全日勤"  )  )  )  )  )  )  )  )  )  )  ),"")</f>
        <v>全日休</v>
      </c>
      <c r="AC149" s="65" t="str">
        <f ca="1">IF(   (ROW(BO50)-1)&lt;=暫1!$B$2,           IF(  AND(  OR(  AC50="x",AC50="補"  ), OR(  AD50 ="x",AD50="補",AD50="x榮18-22",AD50="x公18-22",AD50="x榮22-08"  ), $AP50 =""),"全日休",  IF(  AND(  OR(  AC50="x",AC50="病"  ), OR(  AD50 ="病"  ), $AP50 =""),"病(事)假",  IF(  AND(  OR(  AC50="x",AC50="補"  ), OR(  AD50 ="補"  ), $AP50 =""),"補休",  IF(  AND(  OR(  AC50="x",AC50="喪"  ), OR(  AD50 ="喪"  ), $AP50 =""),"喪假",  IF(  AND(  OR(  AC50="x",AC50="婚",AC50="產"  ), OR(  AD50 ="婚",AD50="產"  ), $AP50 =""),"婚(產)假",  IF(  AND(  OR(  AC50="x",AC50="公"  ), OR(  AD50 ="公"  ), $AP50 =""),"公假",  IF(  AND(  OR(  AC50="x",AC50="補",AC50="婚",AC50="公",AC50="病",AC50="事",AC50="x榮18-22"  ),OR(AD50=""), $AP50 =""  ),"18收",  IF(  AND(  OR(  AC50 ="榮14-18",AC50 ="榮10-18",AC50 ="榮06-18",AC50 ="病14-18"  ),OR(  AD50 ="x",AD50="補",AD50="婚",AD50="公",AD50="病",AD50="事",AD50="x"  ), $AP50 =""),"18放早走",  IF(  AND(  OR(  AC50 =""),OR(  AD50 ="x",AD50="補",AD50="婚",AD50="公",AD50="病",AD50="事",AD50="x榮*",AD50="榮",AD50="榮-22"  ), $AP50 =""),"18放",  IF(  AND(  OR(  AC50="當日退伍"  ),OR(  AD50="退伍",AD50="退", AD50=""  ), $AP50 =""),"當日退伍",  IF(AND(  OR(AC50="退",AC50="退伍" ), OR(AD50="退",AD50="退伍" ), $AP50 =""),"退伍","全日勤"  )  )  )  )  )  )  )  )  )  )  ),"")</f>
        <v>18收</v>
      </c>
      <c r="AD149" s="65" t="str">
        <f ca="1">IF(   (ROW(BP50)-1)&lt;=暫1!$B$2,           IF(  AND(  OR(  AD50="x",AD50="補"  ), OR(  AE50 ="x",AE50="補",AE50="x榮18-22",AE50="x公18-22",AE50="x榮22-08"  ), $AP50 =""),"全日休",  IF(  AND(  OR(  AD50="x",AD50="病"  ), OR(  AE50 ="病"  ), $AP50 =""),"病(事)假",  IF(  AND(  OR(  AD50="x",AD50="補"  ), OR(  AE50 ="補"  ), $AP50 =""),"補休",  IF(  AND(  OR(  AD50="x",AD50="喪"  ), OR(  AE50 ="喪"  ), $AP50 =""),"喪假",  IF(  AND(  OR(  AD50="x",AD50="婚",AD50="產"  ), OR(  AE50 ="婚",AE50="產"  ), $AP50 =""),"婚(產)假",  IF(  AND(  OR(  AD50="x",AD50="公"  ), OR(  AE50 ="公"  ), $AP50 =""),"公假",  IF(  AND(  OR(  AD50="x",AD50="補",AD50="婚",AD50="公",AD50="病",AD50="事",AD50="x榮18-22"  ),OR(AE50=""), $AP50 =""  ),"18收",  IF(  AND(  OR(  AD50 ="榮14-18",AD50 ="榮10-18",AD50 ="榮06-18",AD50 ="病14-18"  ),OR(  AE50 ="x",AE50="補",AE50="婚",AE50="公",AE50="病",AE50="事",AE50="x"  ), $AP50 =""),"18放早走",  IF(  AND(  OR(  AD50 =""),OR(  AE50 ="x",AE50="補",AE50="婚",AE50="公",AE50="病",AE50="事",AE50="x榮*",AE50="榮",AE50="榮-22"  ), $AP50 =""),"18放",  IF(  AND(  OR(  AD50="當日退伍"  ),OR(  AE50="退伍",AE50="退", AE50=""  ), $AP50 =""),"當日退伍",  IF(AND(  OR(AD50="退",AD50="退伍" ), OR(AE50="退",AE50="退伍" ), $AP50 =""),"退伍","全日勤"  )  )  )  )  )  )  )  )  )  )  ),"")</f>
        <v>全日勤</v>
      </c>
      <c r="AE149" s="65" t="str">
        <f ca="1">IF(   (ROW(BQ50)-1)&lt;=暫1!$B$2,           IF(  AND(  OR(  AE50="x",AE50="補"  ), OR(  AF50 ="x",AF50="補",AF50="x榮18-22",AF50="x公18-22",AF50="x榮22-08"  ), $AP50 =""),"全日休",  IF(  AND(  OR(  AE50="x",AE50="病"  ), OR(  AF50 ="病"  ), $AP50 =""),"病(事)假",  IF(  AND(  OR(  AE50="x",AE50="補"  ), OR(  AF50 ="補"  ), $AP50 =""),"補休",  IF(  AND(  OR(  AE50="x",AE50="喪"  ), OR(  AF50 ="喪"  ), $AP50 =""),"喪假",  IF(  AND(  OR(  AE50="x",AE50="婚",AE50="產"  ), OR(  AF50 ="婚",AF50="產"  ), $AP50 =""),"婚(產)假",  IF(  AND(  OR(  AE50="x",AE50="公"  ), OR(  AF50 ="公"  ), $AP50 =""),"公假",  IF(  AND(  OR(  AE50="x",AE50="補",AE50="婚",AE50="公",AE50="病",AE50="事",AE50="x榮18-22"  ),OR(AF50=""), $AP50 =""  ),"18收",  IF(  AND(  OR(  AE50 ="榮14-18",AE50 ="榮10-18",AE50 ="榮06-18",AE50 ="病14-18"  ),OR(  AF50 ="x",AF50="補",AF50="婚",AF50="公",AF50="病",AF50="事",AF50="x"  ), $AP50 =""),"18放早走",  IF(  AND(  OR(  AE50 =""),OR(  AF50 ="x",AF50="補",AF50="婚",AF50="公",AF50="病",AF50="事",AF50="x榮*",AF50="榮",AF50="榮-22"  ), $AP50 =""),"18放",  IF(  AND(  OR(  AE50="當日退伍"  ),OR(  AF50="退伍",AF50="退", AF50=""  ), $AP50 =""),"當日退伍",  IF(AND(  OR(AE50="退",AE50="退伍" ), OR(AF50="退",AF50="退伍" ), $AP50 =""),"退伍","全日勤"  )  )  )  )  )  )  )  )  )  )  ),"")</f>
        <v>全日勤</v>
      </c>
      <c r="AF149" s="65" t="str">
        <f ca="1">IF(   (ROW(BR50)-1)&lt;=暫1!$B$2,           IF(  AND(  OR(  AF50="x",AF50="補"  ), OR(  AG50 ="x",AG50="補",AG50="x榮18-22",AG50="x公18-22",AG50="x榮22-08"  ), $AP50 =""),"全日休",  IF(  AND(  OR(  AF50="x",AF50="病"  ), OR(  AG50 ="病"  ), $AP50 =""),"病(事)假",  IF(  AND(  OR(  AF50="x",AF50="補"  ), OR(  AG50 ="補"  ), $AP50 =""),"補休",  IF(  AND(  OR(  AF50="x",AF50="喪"  ), OR(  AG50 ="喪"  ), $AP50 =""),"喪假",  IF(  AND(  OR(  AF50="x",AF50="婚",AF50="產"  ), OR(  AG50 ="婚",AG50="產"  ), $AP50 =""),"婚(產)假",  IF(  AND(  OR(  AF50="x",AF50="公"  ), OR(  AG50 ="公"  ), $AP50 =""),"公假",  IF(  AND(  OR(  AF50="x",AF50="補",AF50="婚",AF50="公",AF50="病",AF50="事",AF50="x榮18-22"  ),OR(AG50=""), $AP50 =""  ),"18收",  IF(  AND(  OR(  AF50 ="榮14-18",AF50 ="榮10-18",AF50 ="榮06-18",AF50 ="病14-18"  ),OR(  AG50 ="x",AG50="補",AG50="婚",AG50="公",AG50="病",AG50="事",AG50="x"  ), $AP50 =""),"18放早走",  IF(  AND(  OR(  AF50 =""),OR(  AG50 ="x",AG50="補",AG50="婚",AG50="公",AG50="病",AG50="事",AG50="x榮*",AG50="榮",AG50="榮-22"  ), $AP50 =""),"18放",  IF(  AND(  OR(  AF50="當日退伍"  ),OR(  AG50="退伍",AG50="退", AG50=""  ), $AP50 =""),"當日退伍",  IF(AND(  OR(AF50="退",AF50="退伍" ), OR(AG50="退",AG50="退伍" ), $AP50 =""),"退伍","全日勤"  )  )  )  )  )  )  )  )  )  )  ),"")</f>
        <v>全日勤</v>
      </c>
      <c r="AG149" s="65" t="str">
        <f ca="1">IF(   (ROW(BS50)-1)&lt;=暫1!$B$2,           IF(  AND(  OR(  AG50="x",AG50="補"  ), OR(  AH50 ="x",AH50="補",AH50="x榮18-22",AH50="x公18-22",AH50="x榮22-08"  ), $AP50 =""),"全日休",  IF(  AND(  OR(  AG50="x",AG50="病"  ), OR(  AH50 ="病"  ), $AP50 =""),"病(事)假",  IF(  AND(  OR(  AG50="x",AG50="補"  ), OR(  AH50 ="補"  ), $AP50 =""),"補休",  IF(  AND(  OR(  AG50="x",AG50="喪"  ), OR(  AH50 ="喪"  ), $AP50 =""),"喪假",  IF(  AND(  OR(  AG50="x",AG50="婚",AG50="產"  ), OR(  AH50 ="婚",AH50="產"  ), $AP50 =""),"婚(產)假",  IF(  AND(  OR(  AG50="x",AG50="公"  ), OR(  AH50 ="公"  ), $AP50 =""),"公假",  IF(  AND(  OR(  AG50="x",AG50="補",AG50="婚",AG50="公",AG50="病",AG50="事",AG50="x榮18-22"  ),OR(AH50=""), $AP50 =""  ),"18收",  IF(  AND(  OR(  AG50 ="榮14-18",AG50 ="榮10-18",AG50 ="榮06-18",AG50 ="病14-18"  ),OR(  AH50 ="x",AH50="補",AH50="婚",AH50="公",AH50="病",AH50="事",AH50="x"  ), $AP50 =""),"18放早走",  IF(  AND(  OR(  AG50 =""),OR(  AH50 ="x",AH50="補",AH50="婚",AH50="公",AH50="病",AH50="事",AH50="x榮*",AH50="榮",AH50="榮-22"  ), $AP50 =""),"18放",  IF(  AND(  OR(  AG50="當日退伍"  ),OR(  AH50="退伍",AH50="退", AH50=""  ), $AP50 =""),"當日退伍",  IF(AND(  OR(AG50="退",AG50="退伍" ), OR(AH50="退",AH50="退伍" ), $AP50 =""),"退伍","全日勤"  )  )  )  )  )  )  )  )  )  )  ),"")</f>
        <v>全日勤</v>
      </c>
      <c r="AH149" s="65"/>
      <c r="AI149" s="65"/>
      <c r="AJ149" s="65"/>
      <c r="AO149" s="75"/>
      <c r="AP149" s="62"/>
      <c r="AU149" s="62"/>
      <c r="AY149" s="62"/>
      <c r="AZ149" s="62"/>
      <c r="BA149" s="62"/>
    </row>
    <row r="150" spans="1:53" ht="25.5" customHeight="1">
      <c r="A150" s="65">
        <f t="shared" si="14"/>
        <v>50</v>
      </c>
      <c r="B150" s="65" t="str">
        <f t="shared" si="15"/>
        <v>梁展碩</v>
      </c>
      <c r="C150" s="65" t="str">
        <f ca="1">IF(   (ROW(AO51)-1)&lt;=暫1!$B$2,           IF(  AND(  OR(  C51="x",C51="補"  ), OR(  D51 ="x",D51="補",D51="x榮18-22",D51="x公18-22",D51="x榮22-08"  ), $AP51 =""),"全日休",  IF(  AND(  OR(  C51="x",C51="病"  ), OR(  D51 ="病"  ), $AP51 =""),"病(事)假",  IF(  AND(  OR(  C51="x",C51="補"  ), OR(  D51 ="補"  ), $AP51 =""),"補休",  IF(  AND(  OR(  C51="x",C51="喪"  ), OR(  D51 ="喪"  ), $AP51 =""),"喪假",  IF(  AND(  OR(  C51="x",C51="婚",C51="產"  ), OR(  D51 ="婚",D51="產"  ), $AP51 =""),"婚(產)假",  IF(  AND(  OR(  C51="x",C51="公"  ), OR(  D51 ="公"  ), $AP51 =""),"公假",  IF(  AND(  OR(  C51="x",C51="補",C51="婚",C51="公",C51="病",C51="事",C51="x榮18-22"  ),OR(D51=""), $AP51 =""  ),"18收",  IF(  AND(  OR(  C51 ="榮14-18",C51 ="榮10-18",C51 ="榮06-18",C51 ="病14-18"  ),OR(  D51 ="x",D51="補",D51="婚",D51="公",D51="病",D51="事",D51="x"  ), $AP51 =""),"18放早走",  IF(  AND(  OR(  C51 =""),OR(  D51 ="x",D51="補",D51="婚",D51="公",D51="病",D51="事",D51="x榮*",D51="榮",D51="榮-22"  ), $AP51 =""),"18放",  IF(  AND(  OR(  C51="當日退伍"  ),OR(  D51="退伍",D51="退", D51=""  ), $AP51 =""),"當日退伍",  IF(AND(  OR(C51="退",C51="退伍" ), OR(D51="退",D51="退伍" ), $AP51 =""),"退伍","全日勤"  )  )  )  )  )  )  )  )  )  )  ),"")</f>
        <v>18放</v>
      </c>
      <c r="D150" s="65" t="str">
        <f ca="1">IF(   (ROW(AP51)-1)&lt;=暫1!$B$2,           IF(  AND(  OR(  D51="x",D51="補"  ), OR(  E51 ="x",E51="補",E51="x榮18-22",E51="x公18-22",E51="x榮22-08"  ), $AP51 =""),"全日休",  IF(  AND(  OR(  D51="x",D51="病"  ), OR(  E51 ="病"  ), $AP51 =""),"病(事)假",  IF(  AND(  OR(  D51="x",D51="補"  ), OR(  E51 ="補"  ), $AP51 =""),"補休",  IF(  AND(  OR(  D51="x",D51="喪"  ), OR(  E51 ="喪"  ), $AP51 =""),"喪假",  IF(  AND(  OR(  D51="x",D51="婚",D51="產"  ), OR(  E51 ="婚",E51="產"  ), $AP51 =""),"婚(產)假",  IF(  AND(  OR(  D51="x",D51="公"  ), OR(  E51 ="公"  ), $AP51 =""),"公假",  IF(  AND(  OR(  D51="x",D51="補",D51="婚",D51="公",D51="病",D51="事",D51="x榮18-22"  ),OR(E51=""), $AP51 =""  ),"18收",  IF(  AND(  OR(  D51 ="榮14-18",D51 ="榮10-18",D51 ="榮06-18",D51 ="病14-18"  ),OR(  E51 ="x",E51="補",E51="婚",E51="公",E51="病",E51="事",E51="x"  ), $AP51 =""),"18放早走",  IF(  AND(  OR(  D51 =""),OR(  E51 ="x",E51="補",E51="婚",E51="公",E51="病",E51="事",E51="x榮*",E51="榮",E51="榮-22"  ), $AP51 =""),"18放",  IF(  AND(  OR(  D51="當日退伍"  ),OR(  E51="退伍",E51="退", E51=""  ), $AP51 =""),"當日退伍",  IF(AND(  OR(D51="退",D51="退伍" ), OR(E51="退",E51="退伍" ), $AP51 =""),"退伍","全日勤"  )  )  )  )  )  )  )  )  )  )  ),"")</f>
        <v>全日休</v>
      </c>
      <c r="E150" s="65" t="str">
        <f ca="1">IF(   (ROW(AQ51)-1)&lt;=暫1!$B$2,           IF(  AND(  OR(  E51="x",E51="補"  ), OR(  F51 ="x",F51="補",F51="x榮18-22",F51="x公18-22",F51="x榮22-08"  ), $AP51 =""),"全日休",  IF(  AND(  OR(  E51="x",E51="病"  ), OR(  F51 ="病"  ), $AP51 =""),"病(事)假",  IF(  AND(  OR(  E51="x",E51="補"  ), OR(  F51 ="補"  ), $AP51 =""),"補休",  IF(  AND(  OR(  E51="x",E51="喪"  ), OR(  F51 ="喪"  ), $AP51 =""),"喪假",  IF(  AND(  OR(  E51="x",E51="婚",E51="產"  ), OR(  F51 ="婚",F51="產"  ), $AP51 =""),"婚(產)假",  IF(  AND(  OR(  E51="x",E51="公"  ), OR(  F51 ="公"  ), $AP51 =""),"公假",  IF(  AND(  OR(  E51="x",E51="補",E51="婚",E51="公",E51="病",E51="事",E51="x榮18-22"  ),OR(F51=""), $AP51 =""  ),"18收",  IF(  AND(  OR(  E51 ="榮14-18",E51 ="榮10-18",E51 ="榮06-18",E51 ="病14-18"  ),OR(  F51 ="x",F51="補",F51="婚",F51="公",F51="病",F51="事",F51="x"  ), $AP51 =""),"18放早走",  IF(  AND(  OR(  E51 =""),OR(  F51 ="x",F51="補",F51="婚",F51="公",F51="病",F51="事",F51="x榮*",F51="榮",F51="榮-22"  ), $AP51 =""),"18放",  IF(  AND(  OR(  E51="當日退伍"  ),OR(  F51="退伍",F51="退", F51=""  ), $AP51 =""),"當日退伍",  IF(AND(  OR(E51="退",E51="退伍" ), OR(F51="退",F51="退伍" ), $AP51 =""),"退伍","全日勤"  )  )  )  )  )  )  )  )  )  )  ),"")</f>
        <v>全日休</v>
      </c>
      <c r="F150" s="65" t="str">
        <f ca="1">IF(   (ROW(AR51)-1)&lt;=暫1!$B$2,           IF(  AND(  OR(  F51="x",F51="補"  ), OR(  G51 ="x",G51="補",G51="x榮18-22",G51="x公18-22",G51="x榮22-08"  ), $AP51 =""),"全日休",  IF(  AND(  OR(  F51="x",F51="病"  ), OR(  G51 ="病"  ), $AP51 =""),"病(事)假",  IF(  AND(  OR(  F51="x",F51="補"  ), OR(  G51 ="補"  ), $AP51 =""),"補休",  IF(  AND(  OR(  F51="x",F51="喪"  ), OR(  G51 ="喪"  ), $AP51 =""),"喪假",  IF(  AND(  OR(  F51="x",F51="婚",F51="產"  ), OR(  G51 ="婚",G51="產"  ), $AP51 =""),"婚(產)假",  IF(  AND(  OR(  F51="x",F51="公"  ), OR(  G51 ="公"  ), $AP51 =""),"公假",  IF(  AND(  OR(  F51="x",F51="補",F51="婚",F51="公",F51="病",F51="事",F51="x榮18-22"  ),OR(G51=""), $AP51 =""  ),"18收",  IF(  AND(  OR(  F51 ="榮14-18",F51 ="榮10-18",F51 ="榮06-18",F51 ="病14-18"  ),OR(  G51 ="x",G51="補",G51="婚",G51="公",G51="病",G51="事",G51="x"  ), $AP51 =""),"18放早走",  IF(  AND(  OR(  F51 =""),OR(  G51 ="x",G51="補",G51="婚",G51="公",G51="病",G51="事",G51="x榮*",G51="榮",G51="榮-22"  ), $AP51 =""),"18放",  IF(  AND(  OR(  F51="當日退伍"  ),OR(  G51="退伍",G51="退", G51=""  ), $AP51 =""),"當日退伍",  IF(AND(  OR(F51="退",F51="退伍" ), OR(G51="退",G51="退伍" ), $AP51 =""),"退伍","全日勤"  )  )  )  )  )  )  )  )  )  )  ),"")</f>
        <v>全日休</v>
      </c>
      <c r="G150" s="65" t="str">
        <f ca="1">IF(   (ROW(AS51)-1)&lt;=暫1!$B$2,           IF(  AND(  OR(  G51="x",G51="補"  ), OR(  H51 ="x",H51="補",H51="x榮18-22",H51="x公18-22",H51="x榮22-08"  ), $AP51 =""),"全日休",  IF(  AND(  OR(  G51="x",G51="病"  ), OR(  H51 ="病"  ), $AP51 =""),"病(事)假",  IF(  AND(  OR(  G51="x",G51="補"  ), OR(  H51 ="補"  ), $AP51 =""),"補休",  IF(  AND(  OR(  G51="x",G51="喪"  ), OR(  H51 ="喪"  ), $AP51 =""),"喪假",  IF(  AND(  OR(  G51="x",G51="婚",G51="產"  ), OR(  H51 ="婚",H51="產"  ), $AP51 =""),"婚(產)假",  IF(  AND(  OR(  G51="x",G51="公"  ), OR(  H51 ="公"  ), $AP51 =""),"公假",  IF(  AND(  OR(  G51="x",G51="補",G51="婚",G51="公",G51="病",G51="事",G51="x榮18-22"  ),OR(H51=""), $AP51 =""  ),"18收",  IF(  AND(  OR(  G51 ="榮14-18",G51 ="榮10-18",G51 ="榮06-18",G51 ="病14-18"  ),OR(  H51 ="x",H51="補",H51="婚",H51="公",H51="病",H51="事",H51="x"  ), $AP51 =""),"18放早走",  IF(  AND(  OR(  G51 =""),OR(  H51 ="x",H51="補",H51="婚",H51="公",H51="病",H51="事",H51="x榮*",H51="榮",H51="榮-22"  ), $AP51 =""),"18放",  IF(  AND(  OR(  G51="當日退伍"  ),OR(  H51="退伍",H51="退", H51=""  ), $AP51 =""),"當日退伍",  IF(AND(  OR(G51="退",G51="退伍" ), OR(H51="退",H51="退伍" ), $AP51 =""),"退伍","全日勤"  )  )  )  )  )  )  )  )  )  )  ),"")</f>
        <v>18收</v>
      </c>
      <c r="H150" s="65" t="str">
        <f ca="1">IF(   (ROW(AT51)-1)&lt;=暫1!$B$2,           IF(  AND(  OR(  H51="x",H51="補"  ), OR(  I51 ="x",I51="補",I51="x榮18-22",I51="x公18-22",I51="x榮22-08"  ), $AP51 =""),"全日休",  IF(  AND(  OR(  H51="x",H51="病"  ), OR(  I51 ="病"  ), $AP51 =""),"病(事)假",  IF(  AND(  OR(  H51="x",H51="補"  ), OR(  I51 ="補"  ), $AP51 =""),"補休",  IF(  AND(  OR(  H51="x",H51="喪"  ), OR(  I51 ="喪"  ), $AP51 =""),"喪假",  IF(  AND(  OR(  H51="x",H51="婚",H51="產"  ), OR(  I51 ="婚",I51="產"  ), $AP51 =""),"婚(產)假",  IF(  AND(  OR(  H51="x",H51="公"  ), OR(  I51 ="公"  ), $AP51 =""),"公假",  IF(  AND(  OR(  H51="x",H51="補",H51="婚",H51="公",H51="病",H51="事",H51="x榮18-22"  ),OR(I51=""), $AP51 =""  ),"18收",  IF(  AND(  OR(  H51 ="榮14-18",H51 ="榮10-18",H51 ="榮06-18",H51 ="病14-18"  ),OR(  I51 ="x",I51="補",I51="婚",I51="公",I51="病",I51="事",I51="x"  ), $AP51 =""),"18放早走",  IF(  AND(  OR(  H51 =""),OR(  I51 ="x",I51="補",I51="婚",I51="公",I51="病",I51="事",I51="x榮*",I51="榮",I51="榮-22"  ), $AP51 =""),"18放",  IF(  AND(  OR(  H51="當日退伍"  ),OR(  I51="退伍",I51="退", I51=""  ), $AP51 =""),"當日退伍",  IF(AND(  OR(H51="退",H51="退伍" ), OR(I51="退",I51="退伍" ), $AP51 =""),"退伍","全日勤"  )  )  )  )  )  )  )  )  )  )  ),"")</f>
        <v>全日勤</v>
      </c>
      <c r="I150" s="65" t="str">
        <f ca="1">IF(   (ROW(AU51)-1)&lt;=暫1!$B$2,           IF(  AND(  OR(  I51="x",I51="補"  ), OR(  J51 ="x",J51="補",J51="x榮18-22",J51="x公18-22",J51="x榮22-08"  ), $AP51 =""),"全日休",  IF(  AND(  OR(  I51="x",I51="病"  ), OR(  J51 ="病"  ), $AP51 =""),"病(事)假",  IF(  AND(  OR(  I51="x",I51="補"  ), OR(  J51 ="補"  ), $AP51 =""),"補休",  IF(  AND(  OR(  I51="x",I51="喪"  ), OR(  J51 ="喪"  ), $AP51 =""),"喪假",  IF(  AND(  OR(  I51="x",I51="婚",I51="產"  ), OR(  J51 ="婚",J51="產"  ), $AP51 =""),"婚(產)假",  IF(  AND(  OR(  I51="x",I51="公"  ), OR(  J51 ="公"  ), $AP51 =""),"公假",  IF(  AND(  OR(  I51="x",I51="補",I51="婚",I51="公",I51="病",I51="事",I51="x榮18-22"  ),OR(J51=""), $AP51 =""  ),"18收",  IF(  AND(  OR(  I51 ="榮14-18",I51 ="榮10-18",I51 ="榮06-18",I51 ="病14-18"  ),OR(  J51 ="x",J51="補",J51="婚",J51="公",J51="病",J51="事",J51="x"  ), $AP51 =""),"18放早走",  IF(  AND(  OR(  I51 =""),OR(  J51 ="x",J51="補",J51="婚",J51="公",J51="病",J51="事",J51="x榮*",J51="榮",J51="榮-22"  ), $AP51 =""),"18放",  IF(  AND(  OR(  I51="當日退伍"  ),OR(  J51="退伍",J51="退", J51=""  ), $AP51 =""),"當日退伍",  IF(AND(  OR(I51="退",I51="退伍" ), OR(J51="退",J51="退伍" ), $AP51 =""),"退伍","全日勤"  )  )  )  )  )  )  )  )  )  )  ),"")</f>
        <v>全日勤</v>
      </c>
      <c r="J150" s="65" t="str">
        <f ca="1">IF(   (ROW(AV51)-1)&lt;=暫1!$B$2,           IF(  AND(  OR(  J51="x",J51="補"  ), OR(  K51 ="x",K51="補",K51="x榮18-22",K51="x公18-22",K51="x榮22-08"  ), $AP51 =""),"全日休",  IF(  AND(  OR(  J51="x",J51="病"  ), OR(  K51 ="病"  ), $AP51 =""),"病(事)假",  IF(  AND(  OR(  J51="x",J51="補"  ), OR(  K51 ="補"  ), $AP51 =""),"補休",  IF(  AND(  OR(  J51="x",J51="喪"  ), OR(  K51 ="喪"  ), $AP51 =""),"喪假",  IF(  AND(  OR(  J51="x",J51="婚",J51="產"  ), OR(  K51 ="婚",K51="產"  ), $AP51 =""),"婚(產)假",  IF(  AND(  OR(  J51="x",J51="公"  ), OR(  K51 ="公"  ), $AP51 =""),"公假",  IF(  AND(  OR(  J51="x",J51="補",J51="婚",J51="公",J51="病",J51="事",J51="x榮18-22"  ),OR(K51=""), $AP51 =""  ),"18收",  IF(  AND(  OR(  J51 ="榮14-18",J51 ="榮10-18",J51 ="榮06-18",J51 ="病14-18"  ),OR(  K51 ="x",K51="補",K51="婚",K51="公",K51="病",K51="事",K51="x"  ), $AP51 =""),"18放早走",  IF(  AND(  OR(  J51 =""),OR(  K51 ="x",K51="補",K51="婚",K51="公",K51="病",K51="事",K51="x榮*",K51="榮",K51="榮-22"  ), $AP51 =""),"18放",  IF(  AND(  OR(  J51="當日退伍"  ),OR(  K51="退伍",K51="退", K51=""  ), $AP51 =""),"當日退伍",  IF(AND(  OR(J51="退",J51="退伍" ), OR(K51="退",K51="退伍" ), $AP51 =""),"退伍","全日勤"  )  )  )  )  )  )  )  )  )  )  ),"")</f>
        <v>全日勤</v>
      </c>
      <c r="K150" s="65" t="str">
        <f ca="1">IF(   (ROW(AW51)-1)&lt;=暫1!$B$2,           IF(  AND(  OR(  K51="x",K51="補"  ), OR(  L51 ="x",L51="補",L51="x榮18-22",L51="x公18-22",L51="x榮22-08"  ), $AP51 =""),"全日休",  IF(  AND(  OR(  K51="x",K51="病"  ), OR(  L51 ="病"  ), $AP51 =""),"病(事)假",  IF(  AND(  OR(  K51="x",K51="補"  ), OR(  L51 ="補"  ), $AP51 =""),"補休",  IF(  AND(  OR(  K51="x",K51="喪"  ), OR(  L51 ="喪"  ), $AP51 =""),"喪假",  IF(  AND(  OR(  K51="x",K51="婚",K51="產"  ), OR(  L51 ="婚",L51="產"  ), $AP51 =""),"婚(產)假",  IF(  AND(  OR(  K51="x",K51="公"  ), OR(  L51 ="公"  ), $AP51 =""),"公假",  IF(  AND(  OR(  K51="x",K51="補",K51="婚",K51="公",K51="病",K51="事",K51="x榮18-22"  ),OR(L51=""), $AP51 =""  ),"18收",  IF(  AND(  OR(  K51 ="榮14-18",K51 ="榮10-18",K51 ="榮06-18",K51 ="病14-18"  ),OR(  L51 ="x",L51="補",L51="婚",L51="公",L51="病",L51="事",L51="x"  ), $AP51 =""),"18放早走",  IF(  AND(  OR(  K51 =""),OR(  L51 ="x",L51="補",L51="婚",L51="公",L51="病",L51="事",L51="x榮*",L51="榮",L51="榮-22"  ), $AP51 =""),"18放",  IF(  AND(  OR(  K51="當日退伍"  ),OR(  L51="退伍",L51="退", L51=""  ), $AP51 =""),"當日退伍",  IF(AND(  OR(K51="退",K51="退伍" ), OR(L51="退",L51="退伍" ), $AP51 =""),"退伍","全日勤"  )  )  )  )  )  )  )  )  )  )  ),"")</f>
        <v>全日勤</v>
      </c>
      <c r="L150" s="65" t="str">
        <f ca="1">IF(   (ROW(AX51)-1)&lt;=暫1!$B$2,           IF(  AND(  OR(  L51="x",L51="補"  ), OR(  M51 ="x",M51="補",M51="x榮18-22",M51="x公18-22",M51="x榮22-08"  ), $AP51 =""),"全日休",  IF(  AND(  OR(  L51="x",L51="病"  ), OR(  M51 ="病"  ), $AP51 =""),"病(事)假",  IF(  AND(  OR(  L51="x",L51="補"  ), OR(  M51 ="補"  ), $AP51 =""),"補休",  IF(  AND(  OR(  L51="x",L51="喪"  ), OR(  M51 ="喪"  ), $AP51 =""),"喪假",  IF(  AND(  OR(  L51="x",L51="婚",L51="產"  ), OR(  M51 ="婚",M51="產"  ), $AP51 =""),"婚(產)假",  IF(  AND(  OR(  L51="x",L51="公"  ), OR(  M51 ="公"  ), $AP51 =""),"公假",  IF(  AND(  OR(  L51="x",L51="補",L51="婚",L51="公",L51="病",L51="事",L51="x榮18-22"  ),OR(M51=""), $AP51 =""  ),"18收",  IF(  AND(  OR(  L51 ="榮14-18",L51 ="榮10-18",L51 ="榮06-18",L51 ="病14-18"  ),OR(  M51 ="x",M51="補",M51="婚",M51="公",M51="病",M51="事",M51="x"  ), $AP51 =""),"18放早走",  IF(  AND(  OR(  L51 =""),OR(  M51 ="x",M51="補",M51="婚",M51="公",M51="病",M51="事",M51="x榮*",M51="榮",M51="榮-22"  ), $AP51 =""),"18放",  IF(  AND(  OR(  L51="當日退伍"  ),OR(  M51="退伍",M51="退", M51=""  ), $AP51 =""),"當日退伍",  IF(AND(  OR(L51="退",L51="退伍" ), OR(M51="退",M51="退伍" ), $AP51 =""),"退伍","全日勤"  )  )  )  )  )  )  )  )  )  )  ),"")</f>
        <v>全日勤</v>
      </c>
      <c r="M150" s="65" t="str">
        <f ca="1">IF(   (ROW(AY51)-1)&lt;=暫1!$B$2,           IF(  AND(  OR(  M51="x",M51="補"  ), OR(  N51 ="x",N51="補",N51="x榮18-22",N51="x公18-22",N51="x榮22-08"  ), $AP51 =""),"全日休",  IF(  AND(  OR(  M51="x",M51="病"  ), OR(  N51 ="病"  ), $AP51 =""),"病(事)假",  IF(  AND(  OR(  M51="x",M51="補"  ), OR(  N51 ="補"  ), $AP51 =""),"補休",  IF(  AND(  OR(  M51="x",M51="喪"  ), OR(  N51 ="喪"  ), $AP51 =""),"喪假",  IF(  AND(  OR(  M51="x",M51="婚",M51="產"  ), OR(  N51 ="婚",N51="產"  ), $AP51 =""),"婚(產)假",  IF(  AND(  OR(  M51="x",M51="公"  ), OR(  N51 ="公"  ), $AP51 =""),"公假",  IF(  AND(  OR(  M51="x",M51="補",M51="婚",M51="公",M51="病",M51="事",M51="x榮18-22"  ),OR(N51=""), $AP51 =""  ),"18收",  IF(  AND(  OR(  M51 ="榮14-18",M51 ="榮10-18",M51 ="榮06-18",M51 ="病14-18"  ),OR(  N51 ="x",N51="補",N51="婚",N51="公",N51="病",N51="事",N51="x"  ), $AP51 =""),"18放早走",  IF(  AND(  OR(  M51 =""),OR(  N51 ="x",N51="補",N51="婚",N51="公",N51="病",N51="事",N51="x榮*",N51="榮",N51="榮-22"  ), $AP51 =""),"18放",  IF(  AND(  OR(  M51="當日退伍"  ),OR(  N51="退伍",N51="退", N51=""  ), $AP51 =""),"當日退伍",  IF(AND(  OR(M51="退",M51="退伍" ), OR(N51="退",N51="退伍" ), $AP51 =""),"退伍","全日勤"  )  )  )  )  )  )  )  )  )  )  ),"")</f>
        <v>18放</v>
      </c>
      <c r="N150" s="65" t="str">
        <f ca="1">IF(   (ROW(AZ51)-1)&lt;=暫1!$B$2,           IF(  AND(  OR(  N51="x",N51="補"  ), OR(  O51 ="x",O51="補",O51="x榮18-22",O51="x公18-22",O51="x榮22-08"  ), $AP51 =""),"全日休",  IF(  AND(  OR(  N51="x",N51="病"  ), OR(  O51 ="病"  ), $AP51 =""),"病(事)假",  IF(  AND(  OR(  N51="x",N51="補"  ), OR(  O51 ="補"  ), $AP51 =""),"補休",  IF(  AND(  OR(  N51="x",N51="喪"  ), OR(  O51 ="喪"  ), $AP51 =""),"喪假",  IF(  AND(  OR(  N51="x",N51="婚",N51="產"  ), OR(  O51 ="婚",O51="產"  ), $AP51 =""),"婚(產)假",  IF(  AND(  OR(  N51="x",N51="公"  ), OR(  O51 ="公"  ), $AP51 =""),"公假",  IF(  AND(  OR(  N51="x",N51="補",N51="婚",N51="公",N51="病",N51="事",N51="x榮18-22"  ),OR(O51=""), $AP51 =""  ),"18收",  IF(  AND(  OR(  N51 ="榮14-18",N51 ="榮10-18",N51 ="榮06-18",N51 ="病14-18"  ),OR(  O51 ="x",O51="補",O51="婚",O51="公",O51="病",O51="事",O51="x"  ), $AP51 =""),"18放早走",  IF(  AND(  OR(  N51 =""),OR(  O51 ="x",O51="補",O51="婚",O51="公",O51="病",O51="事",O51="x榮*",O51="榮",O51="榮-22"  ), $AP51 =""),"18放",  IF(  AND(  OR(  N51="當日退伍"  ),OR(  O51="退伍",O51="退", O51=""  ), $AP51 =""),"當日退伍",  IF(AND(  OR(N51="退",N51="退伍" ), OR(O51="退",O51="退伍" ), $AP51 =""),"退伍","全日勤"  )  )  )  )  )  )  )  )  )  )  ),"")</f>
        <v>全日休</v>
      </c>
      <c r="O150" s="65" t="str">
        <f ca="1">IF(   (ROW(BA51)-1)&lt;=暫1!$B$2,           IF(  AND(  OR(  O51="x",O51="補"  ), OR(  P51 ="x",P51="補",P51="x榮18-22",P51="x公18-22",P51="x榮22-08"  ), $AP51 =""),"全日休",  IF(  AND(  OR(  O51="x",O51="病"  ), OR(  P51 ="病"  ), $AP51 =""),"病(事)假",  IF(  AND(  OR(  O51="x",O51="補"  ), OR(  P51 ="補"  ), $AP51 =""),"補休",  IF(  AND(  OR(  O51="x",O51="喪"  ), OR(  P51 ="喪"  ), $AP51 =""),"喪假",  IF(  AND(  OR(  O51="x",O51="婚",O51="產"  ), OR(  P51 ="婚",P51="產"  ), $AP51 =""),"婚(產)假",  IF(  AND(  OR(  O51="x",O51="公"  ), OR(  P51 ="公"  ), $AP51 =""),"公假",  IF(  AND(  OR(  O51="x",O51="補",O51="婚",O51="公",O51="病",O51="事",O51="x榮18-22"  ),OR(P51=""), $AP51 =""  ),"18收",  IF(  AND(  OR(  O51 ="榮14-18",O51 ="榮10-18",O51 ="榮06-18",O51 ="病14-18"  ),OR(  P51 ="x",P51="補",P51="婚",P51="公",P51="病",P51="事",P51="x"  ), $AP51 =""),"18放早走",  IF(  AND(  OR(  O51 =""),OR(  P51 ="x",P51="補",P51="婚",P51="公",P51="病",P51="事",P51="x榮*",P51="榮",P51="榮-22"  ), $AP51 =""),"18放",  IF(  AND(  OR(  O51="當日退伍"  ),OR(  P51="退伍",P51="退", P51=""  ), $AP51 =""),"當日退伍",  IF(AND(  OR(O51="退",O51="退伍" ), OR(P51="退",P51="退伍" ), $AP51 =""),"退伍","全日勤"  )  )  )  )  )  )  )  )  )  )  ),"")</f>
        <v>全日休</v>
      </c>
      <c r="P150" s="65" t="str">
        <f ca="1">IF(   (ROW(BB51)-1)&lt;=暫1!$B$2,           IF(  AND(  OR(  P51="x",P51="補"  ), OR(  Q51 ="x",Q51="補",Q51="x榮18-22",Q51="x公18-22",Q51="x榮22-08"  ), $AP51 =""),"全日休",  IF(  AND(  OR(  P51="x",P51="病"  ), OR(  Q51 ="病"  ), $AP51 =""),"病(事)假",  IF(  AND(  OR(  P51="x",P51="補"  ), OR(  Q51 ="補"  ), $AP51 =""),"補休",  IF(  AND(  OR(  P51="x",P51="喪"  ), OR(  Q51 ="喪"  ), $AP51 =""),"喪假",  IF(  AND(  OR(  P51="x",P51="婚",P51="產"  ), OR(  Q51 ="婚",Q51="產"  ), $AP51 =""),"婚(產)假",  IF(  AND(  OR(  P51="x",P51="公"  ), OR(  Q51 ="公"  ), $AP51 =""),"公假",  IF(  AND(  OR(  P51="x",P51="補",P51="婚",P51="公",P51="病",P51="事",P51="x榮18-22"  ),OR(Q51=""), $AP51 =""  ),"18收",  IF(  AND(  OR(  P51 ="榮14-18",P51 ="榮10-18",P51 ="榮06-18",P51 ="病14-18"  ),OR(  Q51 ="x",Q51="補",Q51="婚",Q51="公",Q51="病",Q51="事",Q51="x"  ), $AP51 =""),"18放早走",  IF(  AND(  OR(  P51 =""),OR(  Q51 ="x",Q51="補",Q51="婚",Q51="公",Q51="病",Q51="事",Q51="x榮*",Q51="榮",Q51="榮-22"  ), $AP51 =""),"18放",  IF(  AND(  OR(  P51="當日退伍"  ),OR(  Q51="退伍",Q51="退", Q51=""  ), $AP51 =""),"當日退伍",  IF(AND(  OR(P51="退",P51="退伍" ), OR(Q51="退",Q51="退伍" ), $AP51 =""),"退伍","全日勤"  )  )  )  )  )  )  )  )  )  )  ),"")</f>
        <v>18收</v>
      </c>
      <c r="Q150" s="65" t="str">
        <f ca="1">IF(   (ROW(BC51)-1)&lt;=暫1!$B$2,           IF(  AND(  OR(  Q51="x",Q51="補"  ), OR(  R51 ="x",R51="補",R51="x榮18-22",R51="x公18-22",R51="x榮22-08"  ), $AP51 =""),"全日休",  IF(  AND(  OR(  Q51="x",Q51="病"  ), OR(  R51 ="病"  ), $AP51 =""),"病(事)假",  IF(  AND(  OR(  Q51="x",Q51="補"  ), OR(  R51 ="補"  ), $AP51 =""),"補休",  IF(  AND(  OR(  Q51="x",Q51="喪"  ), OR(  R51 ="喪"  ), $AP51 =""),"喪假",  IF(  AND(  OR(  Q51="x",Q51="婚",Q51="產"  ), OR(  R51 ="婚",R51="產"  ), $AP51 =""),"婚(產)假",  IF(  AND(  OR(  Q51="x",Q51="公"  ), OR(  R51 ="公"  ), $AP51 =""),"公假",  IF(  AND(  OR(  Q51="x",Q51="補",Q51="婚",Q51="公",Q51="病",Q51="事",Q51="x榮18-22"  ),OR(R51=""), $AP51 =""  ),"18收",  IF(  AND(  OR(  Q51 ="榮14-18",Q51 ="榮10-18",Q51 ="榮06-18",Q51 ="病14-18"  ),OR(  R51 ="x",R51="補",R51="婚",R51="公",R51="病",R51="事",R51="x"  ), $AP51 =""),"18放早走",  IF(  AND(  OR(  Q51 =""),OR(  R51 ="x",R51="補",R51="婚",R51="公",R51="病",R51="事",R51="x榮*",R51="榮",R51="榮-22"  ), $AP51 =""),"18放",  IF(  AND(  OR(  Q51="當日退伍"  ),OR(  R51="退伍",R51="退", R51=""  ), $AP51 =""),"當日退伍",  IF(AND(  OR(Q51="退",Q51="退伍" ), OR(R51="退",R51="退伍" ), $AP51 =""),"退伍","全日勤"  )  )  )  )  )  )  )  )  )  )  ),"")</f>
        <v>全日勤</v>
      </c>
      <c r="R150" s="65" t="str">
        <f ca="1">IF(   (ROW(BD51)-1)&lt;=暫1!$B$2,           IF(  AND(  OR(  R51="x",R51="補"  ), OR(  S51 ="x",S51="補",S51="x榮18-22",S51="x公18-22",S51="x榮22-08"  ), $AP51 =""),"全日休",  IF(  AND(  OR(  R51="x",R51="病"  ), OR(  S51 ="病"  ), $AP51 =""),"病(事)假",  IF(  AND(  OR(  R51="x",R51="補"  ), OR(  S51 ="補"  ), $AP51 =""),"補休",  IF(  AND(  OR(  R51="x",R51="喪"  ), OR(  S51 ="喪"  ), $AP51 =""),"喪假",  IF(  AND(  OR(  R51="x",R51="婚",R51="產"  ), OR(  S51 ="婚",S51="產"  ), $AP51 =""),"婚(產)假",  IF(  AND(  OR(  R51="x",R51="公"  ), OR(  S51 ="公"  ), $AP51 =""),"公假",  IF(  AND(  OR(  R51="x",R51="補",R51="婚",R51="公",R51="病",R51="事",R51="x榮18-22"  ),OR(S51=""), $AP51 =""  ),"18收",  IF(  AND(  OR(  R51 ="榮14-18",R51 ="榮10-18",R51 ="榮06-18",R51 ="病14-18"  ),OR(  S51 ="x",S51="補",S51="婚",S51="公",S51="病",S51="事",S51="x"  ), $AP51 =""),"18放早走",  IF(  AND(  OR(  R51 =""),OR(  S51 ="x",S51="補",S51="婚",S51="公",S51="病",S51="事",S51="x榮*",S51="榮",S51="榮-22"  ), $AP51 =""),"18放",  IF(  AND(  OR(  R51="當日退伍"  ),OR(  S51="退伍",S51="退", S51=""  ), $AP51 =""),"當日退伍",  IF(AND(  OR(R51="退",R51="退伍" ), OR(S51="退",S51="退伍" ), $AP51 =""),"退伍","全日勤"  )  )  )  )  )  )  )  )  )  )  ),"")</f>
        <v>全日勤</v>
      </c>
      <c r="S150" s="65" t="str">
        <f ca="1">IF(   (ROW(BE51)-1)&lt;=暫1!$B$2,           IF(  AND(  OR(  S51="x",S51="補"  ), OR(  T51 ="x",T51="補",T51="x榮18-22",T51="x公18-22",T51="x榮22-08"  ), $AP51 =""),"全日休",  IF(  AND(  OR(  S51="x",S51="病"  ), OR(  T51 ="病"  ), $AP51 =""),"病(事)假",  IF(  AND(  OR(  S51="x",S51="補"  ), OR(  T51 ="補"  ), $AP51 =""),"補休",  IF(  AND(  OR(  S51="x",S51="喪"  ), OR(  T51 ="喪"  ), $AP51 =""),"喪假",  IF(  AND(  OR(  S51="x",S51="婚",S51="產"  ), OR(  T51 ="婚",T51="產"  ), $AP51 =""),"婚(產)假",  IF(  AND(  OR(  S51="x",S51="公"  ), OR(  T51 ="公"  ), $AP51 =""),"公假",  IF(  AND(  OR(  S51="x",S51="補",S51="婚",S51="公",S51="病",S51="事",S51="x榮18-22"  ),OR(T51=""), $AP51 =""  ),"18收",  IF(  AND(  OR(  S51 ="榮14-18",S51 ="榮10-18",S51 ="榮06-18",S51 ="病14-18"  ),OR(  T51 ="x",T51="補",T51="婚",T51="公",T51="病",T51="事",T51="x"  ), $AP51 =""),"18放早走",  IF(  AND(  OR(  S51 =""),OR(  T51 ="x",T51="補",T51="婚",T51="公",T51="病",T51="事",T51="x榮*",T51="榮",T51="榮-22"  ), $AP51 =""),"18放",  IF(  AND(  OR(  S51="當日退伍"  ),OR(  T51="退伍",T51="退", T51=""  ), $AP51 =""),"當日退伍",  IF(AND(  OR(S51="退",S51="退伍" ), OR(T51="退",T51="退伍" ), $AP51 =""),"退伍","全日勤"  )  )  )  )  )  )  )  )  )  )  ),"")</f>
        <v>全日勤</v>
      </c>
      <c r="T150" s="65" t="str">
        <f ca="1">IF(   (ROW(BF51)-1)&lt;=暫1!$B$2,           IF(  AND(  OR(  T51="x",T51="補"  ), OR(  U51 ="x",U51="補",U51="x榮18-22",U51="x公18-22",U51="x榮22-08"  ), $AP51 =""),"全日休",  IF(  AND(  OR(  T51="x",T51="病"  ), OR(  U51 ="病"  ), $AP51 =""),"病(事)假",  IF(  AND(  OR(  T51="x",T51="補"  ), OR(  U51 ="補"  ), $AP51 =""),"補休",  IF(  AND(  OR(  T51="x",T51="喪"  ), OR(  U51 ="喪"  ), $AP51 =""),"喪假",  IF(  AND(  OR(  T51="x",T51="婚",T51="產"  ), OR(  U51 ="婚",U51="產"  ), $AP51 =""),"婚(產)假",  IF(  AND(  OR(  T51="x",T51="公"  ), OR(  U51 ="公"  ), $AP51 =""),"公假",  IF(  AND(  OR(  T51="x",T51="補",T51="婚",T51="公",T51="病",T51="事",T51="x榮18-22"  ),OR(U51=""), $AP51 =""  ),"18收",  IF(  AND(  OR(  T51 ="榮14-18",T51 ="榮10-18",T51 ="榮06-18",T51 ="病14-18"  ),OR(  U51 ="x",U51="補",U51="婚",U51="公",U51="病",U51="事",U51="x"  ), $AP51 =""),"18放早走",  IF(  AND(  OR(  T51 =""),OR(  U51 ="x",U51="補",U51="婚",U51="公",U51="病",U51="事",U51="x榮*",U51="榮",U51="榮-22"  ), $AP51 =""),"18放",  IF(  AND(  OR(  T51="當日退伍"  ),OR(  U51="退伍",U51="退", U51=""  ), $AP51 =""),"當日退伍",  IF(AND(  OR(T51="退",T51="退伍" ), OR(U51="退",U51="退伍" ), $AP51 =""),"退伍","全日勤"  )  )  )  )  )  )  )  )  )  )  ),"")</f>
        <v>全日勤</v>
      </c>
      <c r="U150" s="65" t="str">
        <f ca="1">IF(   (ROW(BG51)-1)&lt;=暫1!$B$2,           IF(  AND(  OR(  U51="x",U51="補"  ), OR(  V51 ="x",V51="補",V51="x榮18-22",V51="x公18-22",V51="x榮22-08"  ), $AP51 =""),"全日休",  IF(  AND(  OR(  U51="x",U51="病"  ), OR(  V51 ="病"  ), $AP51 =""),"病(事)假",  IF(  AND(  OR(  U51="x",U51="補"  ), OR(  V51 ="補"  ), $AP51 =""),"補休",  IF(  AND(  OR(  U51="x",U51="喪"  ), OR(  V51 ="喪"  ), $AP51 =""),"喪假",  IF(  AND(  OR(  U51="x",U51="婚",U51="產"  ), OR(  V51 ="婚",V51="產"  ), $AP51 =""),"婚(產)假",  IF(  AND(  OR(  U51="x",U51="公"  ), OR(  V51 ="公"  ), $AP51 =""),"公假",  IF(  AND(  OR(  U51="x",U51="補",U51="婚",U51="公",U51="病",U51="事",U51="x榮18-22"  ),OR(V51=""), $AP51 =""  ),"18收",  IF(  AND(  OR(  U51 ="榮14-18",U51 ="榮10-18",U51 ="榮06-18",U51 ="病14-18"  ),OR(  V51 ="x",V51="補",V51="婚",V51="公",V51="病",V51="事",V51="x"  ), $AP51 =""),"18放早走",  IF(  AND(  OR(  U51 =""),OR(  V51 ="x",V51="補",V51="婚",V51="公",V51="病",V51="事",V51="x榮*",V51="榮",V51="榮-22"  ), $AP51 =""),"18放",  IF(  AND(  OR(  U51="當日退伍"  ),OR(  V51="退伍",V51="退", V51=""  ), $AP51 =""),"當日退伍",  IF(AND(  OR(U51="退",U51="退伍" ), OR(V51="退",V51="退伍" ), $AP51 =""),"退伍","全日勤"  )  )  )  )  )  )  )  )  )  )  ),"")</f>
        <v>全日勤</v>
      </c>
      <c r="V150" s="65" t="str">
        <f ca="1">IF(   (ROW(BH51)-1)&lt;=暫1!$B$2,           IF(  AND(  OR(  V51="x",V51="補"  ), OR(  W51 ="x",W51="補",W51="x榮18-22",W51="x公18-22",W51="x榮22-08"  ), $AP51 =""),"全日休",  IF(  AND(  OR(  V51="x",V51="病"  ), OR(  W51 ="病"  ), $AP51 =""),"病(事)假",  IF(  AND(  OR(  V51="x",V51="補"  ), OR(  W51 ="補"  ), $AP51 =""),"補休",  IF(  AND(  OR(  V51="x",V51="喪"  ), OR(  W51 ="喪"  ), $AP51 =""),"喪假",  IF(  AND(  OR(  V51="x",V51="婚",V51="產"  ), OR(  W51 ="婚",W51="產"  ), $AP51 =""),"婚(產)假",  IF(  AND(  OR(  V51="x",V51="公"  ), OR(  W51 ="公"  ), $AP51 =""),"公假",  IF(  AND(  OR(  V51="x",V51="補",V51="婚",V51="公",V51="病",V51="事",V51="x榮18-22"  ),OR(W51=""), $AP51 =""  ),"18收",  IF(  AND(  OR(  V51 ="榮14-18",V51 ="榮10-18",V51 ="榮06-18",V51 ="病14-18"  ),OR(  W51 ="x",W51="補",W51="婚",W51="公",W51="病",W51="事",W51="x"  ), $AP51 =""),"18放早走",  IF(  AND(  OR(  V51 =""),OR(  W51 ="x",W51="補",W51="婚",W51="公",W51="病",W51="事",W51="x榮*",W51="榮",W51="榮-22"  ), $AP51 =""),"18放",  IF(  AND(  OR(  V51="當日退伍"  ),OR(  W51="退伍",W51="退", W51=""  ), $AP51 =""),"當日退伍",  IF(AND(  OR(V51="退",V51="退伍" ), OR(W51="退",W51="退伍" ), $AP51 =""),"退伍","全日勤"  )  )  )  )  )  )  )  )  )  )  ),"")</f>
        <v>全日勤</v>
      </c>
      <c r="W150" s="65" t="str">
        <f ca="1">IF(   (ROW(BI51)-1)&lt;=暫1!$B$2,           IF(  AND(  OR(  W51="x",W51="補"  ), OR(  X51 ="x",X51="補",X51="x榮18-22",X51="x公18-22",X51="x榮22-08"  ), $AP51 =""),"全日休",  IF(  AND(  OR(  W51="x",W51="病"  ), OR(  X51 ="病"  ), $AP51 =""),"病(事)假",  IF(  AND(  OR(  W51="x",W51="補"  ), OR(  X51 ="補"  ), $AP51 =""),"補休",  IF(  AND(  OR(  W51="x",W51="喪"  ), OR(  X51 ="喪"  ), $AP51 =""),"喪假",  IF(  AND(  OR(  W51="x",W51="婚",W51="產"  ), OR(  X51 ="婚",X51="產"  ), $AP51 =""),"婚(產)假",  IF(  AND(  OR(  W51="x",W51="公"  ), OR(  X51 ="公"  ), $AP51 =""),"公假",  IF(  AND(  OR(  W51="x",W51="補",W51="婚",W51="公",W51="病",W51="事",W51="x榮18-22"  ),OR(X51=""), $AP51 =""  ),"18收",  IF(  AND(  OR(  W51 ="榮14-18",W51 ="榮10-18",W51 ="榮06-18",W51 ="病14-18"  ),OR(  X51 ="x",X51="補",X51="婚",X51="公",X51="病",X51="事",X51="x"  ), $AP51 =""),"18放早走",  IF(  AND(  OR(  W51 =""),OR(  X51 ="x",X51="補",X51="婚",X51="公",X51="病",X51="事",X51="x榮*",X51="榮",X51="榮-22"  ), $AP51 =""),"18放",  IF(  AND(  OR(  W51="當日退伍"  ),OR(  X51="退伍",X51="退", X51=""  ), $AP51 =""),"當日退伍",  IF(AND(  OR(W51="退",W51="退伍" ), OR(X51="退",X51="退伍" ), $AP51 =""),"退伍","全日勤"  )  )  )  )  )  )  )  )  )  )  ),"")</f>
        <v>全日勤</v>
      </c>
      <c r="X150" s="65" t="str">
        <f ca="1">IF(   (ROW(BJ51)-1)&lt;=暫1!$B$2,           IF(  AND(  OR(  X51="x",X51="補"  ), OR(  Y51 ="x",Y51="補",Y51="x榮18-22",Y51="x公18-22",Y51="x榮22-08"  ), $AP51 =""),"全日休",  IF(  AND(  OR(  X51="x",X51="病"  ), OR(  Y51 ="病"  ), $AP51 =""),"病(事)假",  IF(  AND(  OR(  X51="x",X51="補"  ), OR(  Y51 ="補"  ), $AP51 =""),"補休",  IF(  AND(  OR(  X51="x",X51="喪"  ), OR(  Y51 ="喪"  ), $AP51 =""),"喪假",  IF(  AND(  OR(  X51="x",X51="婚",X51="產"  ), OR(  Y51 ="婚",Y51="產"  ), $AP51 =""),"婚(產)假",  IF(  AND(  OR(  X51="x",X51="公"  ), OR(  Y51 ="公"  ), $AP51 =""),"公假",  IF(  AND(  OR(  X51="x",X51="補",X51="婚",X51="公",X51="病",X51="事",X51="x榮18-22"  ),OR(Y51=""), $AP51 =""  ),"18收",  IF(  AND(  OR(  X51 ="榮14-18",X51 ="榮10-18",X51 ="榮06-18",X51 ="病14-18"  ),OR(  Y51 ="x",Y51="補",Y51="婚",Y51="公",Y51="病",Y51="事",Y51="x"  ), $AP51 =""),"18放早走",  IF(  AND(  OR(  X51 =""),OR(  Y51 ="x",Y51="補",Y51="婚",Y51="公",Y51="病",Y51="事",Y51="x榮*",Y51="榮",Y51="榮-22"  ), $AP51 =""),"18放",  IF(  AND(  OR(  X51="當日退伍"  ),OR(  Y51="退伍",Y51="退", Y51=""  ), $AP51 =""),"當日退伍",  IF(AND(  OR(X51="退",X51="退伍" ), OR(Y51="退",Y51="退伍" ), $AP51 =""),"退伍","全日勤"  )  )  )  )  )  )  )  )  )  )  ),"")</f>
        <v>18放</v>
      </c>
      <c r="Y150" s="65" t="str">
        <f ca="1">IF(   (ROW(BK51)-1)&lt;=暫1!$B$2,           IF(  AND(  OR(  Y51="x",Y51="補"  ), OR(  Z51 ="x",Z51="補",Z51="x榮18-22",Z51="x公18-22",Z51="x榮22-08"  ), $AP51 =""),"全日休",  IF(  AND(  OR(  Y51="x",Y51="病"  ), OR(  Z51 ="病"  ), $AP51 =""),"病(事)假",  IF(  AND(  OR(  Y51="x",Y51="補"  ), OR(  Z51 ="補"  ), $AP51 =""),"補休",  IF(  AND(  OR(  Y51="x",Y51="喪"  ), OR(  Z51 ="喪"  ), $AP51 =""),"喪假",  IF(  AND(  OR(  Y51="x",Y51="婚",Y51="產"  ), OR(  Z51 ="婚",Z51="產"  ), $AP51 =""),"婚(產)假",  IF(  AND(  OR(  Y51="x",Y51="公"  ), OR(  Z51 ="公"  ), $AP51 =""),"公假",  IF(  AND(  OR(  Y51="x",Y51="補",Y51="婚",Y51="公",Y51="病",Y51="事",Y51="x榮18-22"  ),OR(Z51=""), $AP51 =""  ),"18收",  IF(  AND(  OR(  Y51 ="榮14-18",Y51 ="榮10-18",Y51 ="榮06-18",Y51 ="病14-18"  ),OR(  Z51 ="x",Z51="補",Z51="婚",Z51="公",Z51="病",Z51="事",Z51="x"  ), $AP51 =""),"18放早走",  IF(  AND(  OR(  Y51 =""),OR(  Z51 ="x",Z51="補",Z51="婚",Z51="公",Z51="病",Z51="事",Z51="x榮*",Z51="榮",Z51="榮-22"  ), $AP51 =""),"18放",  IF(  AND(  OR(  Y51="當日退伍"  ),OR(  Z51="退伍",Z51="退", Z51=""  ), $AP51 =""),"當日退伍",  IF(AND(  OR(Y51="退",Y51="退伍" ), OR(Z51="退",Z51="退伍" ), $AP51 =""),"退伍","全日勤"  )  )  )  )  )  )  )  )  )  )  ),"")</f>
        <v>全日休</v>
      </c>
      <c r="Z150" s="65" t="str">
        <f ca="1">IF(   (ROW(BL51)-1)&lt;=暫1!$B$2,           IF(  AND(  OR(  Z51="x",Z51="補"  ), OR(  AA51 ="x",AA51="補",AA51="x榮18-22",AA51="x公18-22",AA51="x榮22-08"  ), $AP51 =""),"全日休",  IF(  AND(  OR(  Z51="x",Z51="病"  ), OR(  AA51 ="病"  ), $AP51 =""),"病(事)假",  IF(  AND(  OR(  Z51="x",Z51="補"  ), OR(  AA51 ="補"  ), $AP51 =""),"補休",  IF(  AND(  OR(  Z51="x",Z51="喪"  ), OR(  AA51 ="喪"  ), $AP51 =""),"喪假",  IF(  AND(  OR(  Z51="x",Z51="婚",Z51="產"  ), OR(  AA51 ="婚",AA51="產"  ), $AP51 =""),"婚(產)假",  IF(  AND(  OR(  Z51="x",Z51="公"  ), OR(  AA51 ="公"  ), $AP51 =""),"公假",  IF(  AND(  OR(  Z51="x",Z51="補",Z51="婚",Z51="公",Z51="病",Z51="事",Z51="x榮18-22"  ),OR(AA51=""), $AP51 =""  ),"18收",  IF(  AND(  OR(  Z51 ="榮14-18",Z51 ="榮10-18",Z51 ="榮06-18",Z51 ="病14-18"  ),OR(  AA51 ="x",AA51="補",AA51="婚",AA51="公",AA51="病",AA51="事",AA51="x"  ), $AP51 =""),"18放早走",  IF(  AND(  OR(  Z51 =""),OR(  AA51 ="x",AA51="補",AA51="婚",AA51="公",AA51="病",AA51="事",AA51="x榮*",AA51="榮",AA51="榮-22"  ), $AP51 =""),"18放",  IF(  AND(  OR(  Z51="當日退伍"  ),OR(  AA51="退伍",AA51="退", AA51=""  ), $AP51 =""),"當日退伍",  IF(AND(  OR(Z51="退",Z51="退伍" ), OR(AA51="退",AA51="退伍" ), $AP51 =""),"退伍","全日勤"  )  )  )  )  )  )  )  )  )  )  ),"")</f>
        <v>全日休</v>
      </c>
      <c r="AA150" s="65" t="str">
        <f ca="1">IF(   (ROW(BM51)-1)&lt;=暫1!$B$2,           IF(  AND(  OR(  AA51="x",AA51="補"  ), OR(  AB51 ="x",AB51="補",AB51="x榮18-22",AB51="x公18-22",AB51="x榮22-08"  ), $AP51 =""),"全日休",  IF(  AND(  OR(  AA51="x",AA51="病"  ), OR(  AB51 ="病"  ), $AP51 =""),"病(事)假",  IF(  AND(  OR(  AA51="x",AA51="補"  ), OR(  AB51 ="補"  ), $AP51 =""),"補休",  IF(  AND(  OR(  AA51="x",AA51="喪"  ), OR(  AB51 ="喪"  ), $AP51 =""),"喪假",  IF(  AND(  OR(  AA51="x",AA51="婚",AA51="產"  ), OR(  AB51 ="婚",AB51="產"  ), $AP51 =""),"婚(產)假",  IF(  AND(  OR(  AA51="x",AA51="公"  ), OR(  AB51 ="公"  ), $AP51 =""),"公假",  IF(  AND(  OR(  AA51="x",AA51="補",AA51="婚",AA51="公",AA51="病",AA51="事",AA51="x榮18-22"  ),OR(AB51=""), $AP51 =""  ),"18收",  IF(  AND(  OR(  AA51 ="榮14-18",AA51 ="榮10-18",AA51 ="榮06-18",AA51 ="病14-18"  ),OR(  AB51 ="x",AB51="補",AB51="婚",AB51="公",AB51="病",AB51="事",AB51="x"  ), $AP51 =""),"18放早走",  IF(  AND(  OR(  AA51 =""),OR(  AB51 ="x",AB51="補",AB51="婚",AB51="公",AB51="病",AB51="事",AB51="x榮*",AB51="榮",AB51="榮-22"  ), $AP51 =""),"18放",  IF(  AND(  OR(  AA51="當日退伍"  ),OR(  AB51="退伍",AB51="退", AB51=""  ), $AP51 =""),"當日退伍",  IF(AND(  OR(AA51="退",AA51="退伍" ), OR(AB51="退",AB51="退伍" ), $AP51 =""),"退伍","全日勤"  )  )  )  )  )  )  )  )  )  )  ),"")</f>
        <v>全日休</v>
      </c>
      <c r="AB150" s="65" t="str">
        <f ca="1">IF(   (ROW(BN51)-1)&lt;=暫1!$B$2,           IF(  AND(  OR(  AB51="x",AB51="補"  ), OR(  AC51 ="x",AC51="補",AC51="x榮18-22",AC51="x公18-22",AC51="x榮22-08"  ), $AP51 =""),"全日休",  IF(  AND(  OR(  AB51="x",AB51="病"  ), OR(  AC51 ="病"  ), $AP51 =""),"病(事)假",  IF(  AND(  OR(  AB51="x",AB51="補"  ), OR(  AC51 ="補"  ), $AP51 =""),"補休",  IF(  AND(  OR(  AB51="x",AB51="喪"  ), OR(  AC51 ="喪"  ), $AP51 =""),"喪假",  IF(  AND(  OR(  AB51="x",AB51="婚",AB51="產"  ), OR(  AC51 ="婚",AC51="產"  ), $AP51 =""),"婚(產)假",  IF(  AND(  OR(  AB51="x",AB51="公"  ), OR(  AC51 ="公"  ), $AP51 =""),"公假",  IF(  AND(  OR(  AB51="x",AB51="補",AB51="婚",AB51="公",AB51="病",AB51="事",AB51="x榮18-22"  ),OR(AC51=""), $AP51 =""  ),"18收",  IF(  AND(  OR(  AB51 ="榮14-18",AB51 ="榮10-18",AB51 ="榮06-18",AB51 ="病14-18"  ),OR(  AC51 ="x",AC51="補",AC51="婚",AC51="公",AC51="病",AC51="事",AC51="x"  ), $AP51 =""),"18放早走",  IF(  AND(  OR(  AB51 =""),OR(  AC51 ="x",AC51="補",AC51="婚",AC51="公",AC51="病",AC51="事",AC51="x榮*",AC51="榮",AC51="榮-22"  ), $AP51 =""),"18放",  IF(  AND(  OR(  AB51="當日退伍"  ),OR(  AC51="退伍",AC51="退", AC51=""  ), $AP51 =""),"當日退伍",  IF(AND(  OR(AB51="退",AB51="退伍" ), OR(AC51="退",AC51="退伍" ), $AP51 =""),"退伍","全日勤"  )  )  )  )  )  )  )  )  )  )  ),"")</f>
        <v>18收</v>
      </c>
      <c r="AC150" s="65" t="str">
        <f ca="1">IF(   (ROW(BO51)-1)&lt;=暫1!$B$2,           IF(  AND(  OR(  AC51="x",AC51="補"  ), OR(  AD51 ="x",AD51="補",AD51="x榮18-22",AD51="x公18-22",AD51="x榮22-08"  ), $AP51 =""),"全日休",  IF(  AND(  OR(  AC51="x",AC51="病"  ), OR(  AD51 ="病"  ), $AP51 =""),"病(事)假",  IF(  AND(  OR(  AC51="x",AC51="補"  ), OR(  AD51 ="補"  ), $AP51 =""),"補休",  IF(  AND(  OR(  AC51="x",AC51="喪"  ), OR(  AD51 ="喪"  ), $AP51 =""),"喪假",  IF(  AND(  OR(  AC51="x",AC51="婚",AC51="產"  ), OR(  AD51 ="婚",AD51="產"  ), $AP51 =""),"婚(產)假",  IF(  AND(  OR(  AC51="x",AC51="公"  ), OR(  AD51 ="公"  ), $AP51 =""),"公假",  IF(  AND(  OR(  AC51="x",AC51="補",AC51="婚",AC51="公",AC51="病",AC51="事",AC51="x榮18-22"  ),OR(AD51=""), $AP51 =""  ),"18收",  IF(  AND(  OR(  AC51 ="榮14-18",AC51 ="榮10-18",AC51 ="榮06-18",AC51 ="病14-18"  ),OR(  AD51 ="x",AD51="補",AD51="婚",AD51="公",AD51="病",AD51="事",AD51="x"  ), $AP51 =""),"18放早走",  IF(  AND(  OR(  AC51 =""),OR(  AD51 ="x",AD51="補",AD51="婚",AD51="公",AD51="病",AD51="事",AD51="x榮*",AD51="榮",AD51="榮-22"  ), $AP51 =""),"18放",  IF(  AND(  OR(  AC51="當日退伍"  ),OR(  AD51="退伍",AD51="退", AD51=""  ), $AP51 =""),"當日退伍",  IF(AND(  OR(AC51="退",AC51="退伍" ), OR(AD51="退",AD51="退伍" ), $AP51 =""),"退伍","全日勤"  )  )  )  )  )  )  )  )  )  )  ),"")</f>
        <v>全日勤</v>
      </c>
      <c r="AD150" s="65" t="str">
        <f ca="1">IF(   (ROW(BP51)-1)&lt;=暫1!$B$2,           IF(  AND(  OR(  AD51="x",AD51="補"  ), OR(  AE51 ="x",AE51="補",AE51="x榮18-22",AE51="x公18-22",AE51="x榮22-08"  ), $AP51 =""),"全日休",  IF(  AND(  OR(  AD51="x",AD51="病"  ), OR(  AE51 ="病"  ), $AP51 =""),"病(事)假",  IF(  AND(  OR(  AD51="x",AD51="補"  ), OR(  AE51 ="補"  ), $AP51 =""),"補休",  IF(  AND(  OR(  AD51="x",AD51="喪"  ), OR(  AE51 ="喪"  ), $AP51 =""),"喪假",  IF(  AND(  OR(  AD51="x",AD51="婚",AD51="產"  ), OR(  AE51 ="婚",AE51="產"  ), $AP51 =""),"婚(產)假",  IF(  AND(  OR(  AD51="x",AD51="公"  ), OR(  AE51 ="公"  ), $AP51 =""),"公假",  IF(  AND(  OR(  AD51="x",AD51="補",AD51="婚",AD51="公",AD51="病",AD51="事",AD51="x榮18-22"  ),OR(AE51=""), $AP51 =""  ),"18收",  IF(  AND(  OR(  AD51 ="榮14-18",AD51 ="榮10-18",AD51 ="榮06-18",AD51 ="病14-18"  ),OR(  AE51 ="x",AE51="補",AE51="婚",AE51="公",AE51="病",AE51="事",AE51="x"  ), $AP51 =""),"18放早走",  IF(  AND(  OR(  AD51 =""),OR(  AE51 ="x",AE51="補",AE51="婚",AE51="公",AE51="病",AE51="事",AE51="x榮*",AE51="榮",AE51="榮-22"  ), $AP51 =""),"18放",  IF(  AND(  OR(  AD51="當日退伍"  ),OR(  AE51="退伍",AE51="退", AE51=""  ), $AP51 =""),"當日退伍",  IF(AND(  OR(AD51="退",AD51="退伍" ), OR(AE51="退",AE51="退伍" ), $AP51 =""),"退伍","全日勤"  )  )  )  )  )  )  )  )  )  )  ),"")</f>
        <v>全日勤</v>
      </c>
      <c r="AE150" s="65" t="str">
        <f ca="1">IF(   (ROW(BQ51)-1)&lt;=暫1!$B$2,           IF(  AND(  OR(  AE51="x",AE51="補"  ), OR(  AF51 ="x",AF51="補",AF51="x榮18-22",AF51="x公18-22",AF51="x榮22-08"  ), $AP51 =""),"全日休",  IF(  AND(  OR(  AE51="x",AE51="病"  ), OR(  AF51 ="病"  ), $AP51 =""),"病(事)假",  IF(  AND(  OR(  AE51="x",AE51="補"  ), OR(  AF51 ="補"  ), $AP51 =""),"補休",  IF(  AND(  OR(  AE51="x",AE51="喪"  ), OR(  AF51 ="喪"  ), $AP51 =""),"喪假",  IF(  AND(  OR(  AE51="x",AE51="婚",AE51="產"  ), OR(  AF51 ="婚",AF51="產"  ), $AP51 =""),"婚(產)假",  IF(  AND(  OR(  AE51="x",AE51="公"  ), OR(  AF51 ="公"  ), $AP51 =""),"公假",  IF(  AND(  OR(  AE51="x",AE51="補",AE51="婚",AE51="公",AE51="病",AE51="事",AE51="x榮18-22"  ),OR(AF51=""), $AP51 =""  ),"18收",  IF(  AND(  OR(  AE51 ="榮14-18",AE51 ="榮10-18",AE51 ="榮06-18",AE51 ="病14-18"  ),OR(  AF51 ="x",AF51="補",AF51="婚",AF51="公",AF51="病",AF51="事",AF51="x"  ), $AP51 =""),"18放早走",  IF(  AND(  OR(  AE51 =""),OR(  AF51 ="x",AF51="補",AF51="婚",AF51="公",AF51="病",AF51="事",AF51="x榮*",AF51="榮",AF51="榮-22"  ), $AP51 =""),"18放",  IF(  AND(  OR(  AE51="當日退伍"  ),OR(  AF51="退伍",AF51="退", AF51=""  ), $AP51 =""),"當日退伍",  IF(AND(  OR(AE51="退",AE51="退伍" ), OR(AF51="退",AF51="退伍" ), $AP51 =""),"退伍","全日勤"  )  )  )  )  )  )  )  )  )  )  ),"")</f>
        <v>全日勤</v>
      </c>
      <c r="AF150" s="65" t="str">
        <f ca="1">IF(   (ROW(BR51)-1)&lt;=暫1!$B$2,           IF(  AND(  OR(  AF51="x",AF51="補"  ), OR(  AG51 ="x",AG51="補",AG51="x榮18-22",AG51="x公18-22",AG51="x榮22-08"  ), $AP51 =""),"全日休",  IF(  AND(  OR(  AF51="x",AF51="病"  ), OR(  AG51 ="病"  ), $AP51 =""),"病(事)假",  IF(  AND(  OR(  AF51="x",AF51="補"  ), OR(  AG51 ="補"  ), $AP51 =""),"補休",  IF(  AND(  OR(  AF51="x",AF51="喪"  ), OR(  AG51 ="喪"  ), $AP51 =""),"喪假",  IF(  AND(  OR(  AF51="x",AF51="婚",AF51="產"  ), OR(  AG51 ="婚",AG51="產"  ), $AP51 =""),"婚(產)假",  IF(  AND(  OR(  AF51="x",AF51="公"  ), OR(  AG51 ="公"  ), $AP51 =""),"公假",  IF(  AND(  OR(  AF51="x",AF51="補",AF51="婚",AF51="公",AF51="病",AF51="事",AF51="x榮18-22"  ),OR(AG51=""), $AP51 =""  ),"18收",  IF(  AND(  OR(  AF51 ="榮14-18",AF51 ="榮10-18",AF51 ="榮06-18",AF51 ="病14-18"  ),OR(  AG51 ="x",AG51="補",AG51="婚",AG51="公",AG51="病",AG51="事",AG51="x"  ), $AP51 =""),"18放早走",  IF(  AND(  OR(  AF51 =""),OR(  AG51 ="x",AG51="補",AG51="婚",AG51="公",AG51="病",AG51="事",AG51="x榮*",AG51="榮",AG51="榮-22"  ), $AP51 =""),"18放",  IF(  AND(  OR(  AF51="當日退伍"  ),OR(  AG51="退伍",AG51="退", AG51=""  ), $AP51 =""),"當日退伍",  IF(AND(  OR(AF51="退",AF51="退伍" ), OR(AG51="退",AG51="退伍" ), $AP51 =""),"退伍","全日勤"  )  )  )  )  )  )  )  )  )  )  ),"")</f>
        <v>全日勤</v>
      </c>
      <c r="AG150" s="65" t="str">
        <f ca="1">IF(   (ROW(BS51)-1)&lt;=暫1!$B$2,           IF(  AND(  OR(  AG51="x",AG51="補"  ), OR(  AH51 ="x",AH51="補",AH51="x榮18-22",AH51="x公18-22",AH51="x榮22-08"  ), $AP51 =""),"全日休",  IF(  AND(  OR(  AG51="x",AG51="病"  ), OR(  AH51 ="病"  ), $AP51 =""),"病(事)假",  IF(  AND(  OR(  AG51="x",AG51="補"  ), OR(  AH51 ="補"  ), $AP51 =""),"補休",  IF(  AND(  OR(  AG51="x",AG51="喪"  ), OR(  AH51 ="喪"  ), $AP51 =""),"喪假",  IF(  AND(  OR(  AG51="x",AG51="婚",AG51="產"  ), OR(  AH51 ="婚",AH51="產"  ), $AP51 =""),"婚(產)假",  IF(  AND(  OR(  AG51="x",AG51="公"  ), OR(  AH51 ="公"  ), $AP51 =""),"公假",  IF(  AND(  OR(  AG51="x",AG51="補",AG51="婚",AG51="公",AG51="病",AG51="事",AG51="x榮18-22"  ),OR(AH51=""), $AP51 =""  ),"18收",  IF(  AND(  OR(  AG51 ="榮14-18",AG51 ="榮10-18",AG51 ="榮06-18",AG51 ="病14-18"  ),OR(  AH51 ="x",AH51="補",AH51="婚",AH51="公",AH51="病",AH51="事",AH51="x"  ), $AP51 =""),"18放早走",  IF(  AND(  OR(  AG51 =""),OR(  AH51 ="x",AH51="補",AH51="婚",AH51="公",AH51="病",AH51="事",AH51="x榮*",AH51="榮",AH51="榮-22"  ), $AP51 =""),"18放",  IF(  AND(  OR(  AG51="當日退伍"  ),OR(  AH51="退伍",AH51="退", AH51=""  ), $AP51 =""),"當日退伍",  IF(AND(  OR(AG51="退",AG51="退伍" ), OR(AH51="退",AH51="退伍" ), $AP51 =""),"退伍","全日勤"  )  )  )  )  )  )  )  )  )  )  ),"")</f>
        <v>全日勤</v>
      </c>
      <c r="AH150" s="65"/>
      <c r="AI150" s="65"/>
      <c r="AJ150" s="65"/>
      <c r="AO150" s="75"/>
      <c r="AP150" s="62"/>
      <c r="AU150" s="62"/>
      <c r="AY150" s="62"/>
      <c r="AZ150" s="62"/>
      <c r="BA150" s="62"/>
    </row>
    <row r="151" spans="1:53" ht="25.5" customHeight="1">
      <c r="A151" s="65">
        <f t="shared" si="14"/>
        <v>51</v>
      </c>
      <c r="B151" s="65" t="str">
        <f t="shared" si="15"/>
        <v>楊瑞麟</v>
      </c>
      <c r="C151" s="65" t="str">
        <f ca="1">IF(   (ROW(AO52)-1)&lt;=暫1!$B$2,           IF(  AND(  OR(  C52="x",C52="補"  ), OR(  D52 ="x",D52="補",D52="x榮18-22",D52="x公18-22",D52="x榮22-08"  ), $AP52 =""),"全日休",  IF(  AND(  OR(  C52="x",C52="病"  ), OR(  D52 ="病"  ), $AP52 =""),"病(事)假",  IF(  AND(  OR(  C52="x",C52="補"  ), OR(  D52 ="補"  ), $AP52 =""),"補休",  IF(  AND(  OR(  C52="x",C52="喪"  ), OR(  D52 ="喪"  ), $AP52 =""),"喪假",  IF(  AND(  OR(  C52="x",C52="婚",C52="產"  ), OR(  D52 ="婚",D52="產"  ), $AP52 =""),"婚(產)假",  IF(  AND(  OR(  C52="x",C52="公"  ), OR(  D52 ="公"  ), $AP52 =""),"公假",  IF(  AND(  OR(  C52="x",C52="補",C52="婚",C52="公",C52="病",C52="事",C52="x榮18-22"  ),OR(D52=""), $AP52 =""  ),"18收",  IF(  AND(  OR(  C52 ="榮14-18",C52 ="榮10-18",C52 ="榮06-18",C52 ="病14-18"  ),OR(  D52 ="x",D52="補",D52="婚",D52="公",D52="病",D52="事",D52="x"  ), $AP52 =""),"18放早走",  IF(  AND(  OR(  C52 =""),OR(  D52 ="x",D52="補",D52="婚",D52="公",D52="病",D52="事",D52="x榮*",D52="榮",D52="榮-22"  ), $AP52 =""),"18放",  IF(  AND(  OR(  C52="當日退伍"  ),OR(  D52="退伍",D52="退", D52=""  ), $AP52 =""),"當日退伍",  IF(AND(  OR(C52="退",C52="退伍" ), OR(D52="退",D52="退伍" ), $AP52 =""),"退伍","全日勤"  )  )  )  )  )  )  )  )  )  )  ),"")</f>
        <v>全日勤</v>
      </c>
      <c r="D151" s="65" t="str">
        <f ca="1">IF(   (ROW(AP52)-1)&lt;=暫1!$B$2,           IF(  AND(  OR(  D52="x",D52="補"  ), OR(  E52 ="x",E52="補",E52="x榮18-22",E52="x公18-22",E52="x榮22-08"  ), $AP52 =""),"全日休",  IF(  AND(  OR(  D52="x",D52="病"  ), OR(  E52 ="病"  ), $AP52 =""),"病(事)假",  IF(  AND(  OR(  D52="x",D52="補"  ), OR(  E52 ="補"  ), $AP52 =""),"補休",  IF(  AND(  OR(  D52="x",D52="喪"  ), OR(  E52 ="喪"  ), $AP52 =""),"喪假",  IF(  AND(  OR(  D52="x",D52="婚",D52="產"  ), OR(  E52 ="婚",E52="產"  ), $AP52 =""),"婚(產)假",  IF(  AND(  OR(  D52="x",D52="公"  ), OR(  E52 ="公"  ), $AP52 =""),"公假",  IF(  AND(  OR(  D52="x",D52="補",D52="婚",D52="公",D52="病",D52="事",D52="x榮18-22"  ),OR(E52=""), $AP52 =""  ),"18收",  IF(  AND(  OR(  D52 ="榮14-18",D52 ="榮10-18",D52 ="榮06-18",D52 ="病14-18"  ),OR(  E52 ="x",E52="補",E52="婚",E52="公",E52="病",E52="事",E52="x"  ), $AP52 =""),"18放早走",  IF(  AND(  OR(  D52 =""),OR(  E52 ="x",E52="補",E52="婚",E52="公",E52="病",E52="事",E52="x榮*",E52="榮",E52="榮-22"  ), $AP52 =""),"18放",  IF(  AND(  OR(  D52="當日退伍"  ),OR(  E52="退伍",E52="退", E52=""  ), $AP52 =""),"當日退伍",  IF(AND(  OR(D52="退",D52="退伍" ), OR(E52="退",E52="退伍" ), $AP52 =""),"退伍","全日勤"  )  )  )  )  )  )  )  )  )  )  ),"")</f>
        <v>全日勤</v>
      </c>
      <c r="E151" s="65" t="str">
        <f ca="1">IF(   (ROW(AQ52)-1)&lt;=暫1!$B$2,           IF(  AND(  OR(  E52="x",E52="補"  ), OR(  F52 ="x",F52="補",F52="x榮18-22",F52="x公18-22",F52="x榮22-08"  ), $AP52 =""),"全日休",  IF(  AND(  OR(  E52="x",E52="病"  ), OR(  F52 ="病"  ), $AP52 =""),"病(事)假",  IF(  AND(  OR(  E52="x",E52="補"  ), OR(  F52 ="補"  ), $AP52 =""),"補休",  IF(  AND(  OR(  E52="x",E52="喪"  ), OR(  F52 ="喪"  ), $AP52 =""),"喪假",  IF(  AND(  OR(  E52="x",E52="婚",E52="產"  ), OR(  F52 ="婚",F52="產"  ), $AP52 =""),"婚(產)假",  IF(  AND(  OR(  E52="x",E52="公"  ), OR(  F52 ="公"  ), $AP52 =""),"公假",  IF(  AND(  OR(  E52="x",E52="補",E52="婚",E52="公",E52="病",E52="事",E52="x榮18-22"  ),OR(F52=""), $AP52 =""  ),"18收",  IF(  AND(  OR(  E52 ="榮14-18",E52 ="榮10-18",E52 ="榮06-18",E52 ="病14-18"  ),OR(  F52 ="x",F52="補",F52="婚",F52="公",F52="病",F52="事",F52="x"  ), $AP52 =""),"18放早走",  IF(  AND(  OR(  E52 =""),OR(  F52 ="x",F52="補",F52="婚",F52="公",F52="病",F52="事",F52="x榮*",F52="榮",F52="榮-22"  ), $AP52 =""),"18放",  IF(  AND(  OR(  E52="當日退伍"  ),OR(  F52="退伍",F52="退", F52=""  ), $AP52 =""),"當日退伍",  IF(AND(  OR(E52="退",E52="退伍" ), OR(F52="退",F52="退伍" ), $AP52 =""),"退伍","全日勤"  )  )  )  )  )  )  )  )  )  )  ),"")</f>
        <v>全日勤</v>
      </c>
      <c r="F151" s="65" t="str">
        <f ca="1">IF(   (ROW(AR52)-1)&lt;=暫1!$B$2,           IF(  AND(  OR(  F52="x",F52="補"  ), OR(  G52 ="x",G52="補",G52="x榮18-22",G52="x公18-22",G52="x榮22-08"  ), $AP52 =""),"全日休",  IF(  AND(  OR(  F52="x",F52="病"  ), OR(  G52 ="病"  ), $AP52 =""),"病(事)假",  IF(  AND(  OR(  F52="x",F52="補"  ), OR(  G52 ="補"  ), $AP52 =""),"補休",  IF(  AND(  OR(  F52="x",F52="喪"  ), OR(  G52 ="喪"  ), $AP52 =""),"喪假",  IF(  AND(  OR(  F52="x",F52="婚",F52="產"  ), OR(  G52 ="婚",G52="產"  ), $AP52 =""),"婚(產)假",  IF(  AND(  OR(  F52="x",F52="公"  ), OR(  G52 ="公"  ), $AP52 =""),"公假",  IF(  AND(  OR(  F52="x",F52="補",F52="婚",F52="公",F52="病",F52="事",F52="x榮18-22"  ),OR(G52=""), $AP52 =""  ),"18收",  IF(  AND(  OR(  F52 ="榮14-18",F52 ="榮10-18",F52 ="榮06-18",F52 ="病14-18"  ),OR(  G52 ="x",G52="補",G52="婚",G52="公",G52="病",G52="事",G52="x"  ), $AP52 =""),"18放早走",  IF(  AND(  OR(  F52 =""),OR(  G52 ="x",G52="補",G52="婚",G52="公",G52="病",G52="事",G52="x榮*",G52="榮",G52="榮-22"  ), $AP52 =""),"18放",  IF(  AND(  OR(  F52="當日退伍"  ),OR(  G52="退伍",G52="退", G52=""  ), $AP52 =""),"當日退伍",  IF(AND(  OR(F52="退",F52="退伍" ), OR(G52="退",G52="退伍" ), $AP52 =""),"退伍","全日勤"  )  )  )  )  )  )  )  )  )  )  ),"")</f>
        <v>全日勤</v>
      </c>
      <c r="G151" s="65" t="str">
        <f ca="1">IF(   (ROW(AS52)-1)&lt;=暫1!$B$2,           IF(  AND(  OR(  G52="x",G52="補"  ), OR(  H52 ="x",H52="補",H52="x榮18-22",H52="x公18-22",H52="x榮22-08"  ), $AP52 =""),"全日休",  IF(  AND(  OR(  G52="x",G52="病"  ), OR(  H52 ="病"  ), $AP52 =""),"病(事)假",  IF(  AND(  OR(  G52="x",G52="補"  ), OR(  H52 ="補"  ), $AP52 =""),"補休",  IF(  AND(  OR(  G52="x",G52="喪"  ), OR(  H52 ="喪"  ), $AP52 =""),"喪假",  IF(  AND(  OR(  G52="x",G52="婚",G52="產"  ), OR(  H52 ="婚",H52="產"  ), $AP52 =""),"婚(產)假",  IF(  AND(  OR(  G52="x",G52="公"  ), OR(  H52 ="公"  ), $AP52 =""),"公假",  IF(  AND(  OR(  G52="x",G52="補",G52="婚",G52="公",G52="病",G52="事",G52="x榮18-22"  ),OR(H52=""), $AP52 =""  ),"18收",  IF(  AND(  OR(  G52 ="榮14-18",G52 ="榮10-18",G52 ="榮06-18",G52 ="病14-18"  ),OR(  H52 ="x",H52="補",H52="婚",H52="公",H52="病",H52="事",H52="x"  ), $AP52 =""),"18放早走",  IF(  AND(  OR(  G52 =""),OR(  H52 ="x",H52="補",H52="婚",H52="公",H52="病",H52="事",H52="x榮*",H52="榮",H52="榮-22"  ), $AP52 =""),"18放",  IF(  AND(  OR(  G52="當日退伍"  ),OR(  H52="退伍",H52="退", H52=""  ), $AP52 =""),"當日退伍",  IF(AND(  OR(G52="退",G52="退伍" ), OR(H52="退",H52="退伍" ), $AP52 =""),"退伍","全日勤"  )  )  )  )  )  )  )  )  )  )  ),"")</f>
        <v>全日勤</v>
      </c>
      <c r="H151" s="65" t="str">
        <f ca="1">IF(   (ROW(AT52)-1)&lt;=暫1!$B$2,           IF(  AND(  OR(  H52="x",H52="補"  ), OR(  I52 ="x",I52="補",I52="x榮18-22",I52="x公18-22",I52="x榮22-08"  ), $AP52 =""),"全日休",  IF(  AND(  OR(  H52="x",H52="病"  ), OR(  I52 ="病"  ), $AP52 =""),"病(事)假",  IF(  AND(  OR(  H52="x",H52="補"  ), OR(  I52 ="補"  ), $AP52 =""),"補休",  IF(  AND(  OR(  H52="x",H52="喪"  ), OR(  I52 ="喪"  ), $AP52 =""),"喪假",  IF(  AND(  OR(  H52="x",H52="婚",H52="產"  ), OR(  I52 ="婚",I52="產"  ), $AP52 =""),"婚(產)假",  IF(  AND(  OR(  H52="x",H52="公"  ), OR(  I52 ="公"  ), $AP52 =""),"公假",  IF(  AND(  OR(  H52="x",H52="補",H52="婚",H52="公",H52="病",H52="事",H52="x榮18-22"  ),OR(I52=""), $AP52 =""  ),"18收",  IF(  AND(  OR(  H52 ="榮14-18",H52 ="榮10-18",H52 ="榮06-18",H52 ="病14-18"  ),OR(  I52 ="x",I52="補",I52="婚",I52="公",I52="病",I52="事",I52="x"  ), $AP52 =""),"18放早走",  IF(  AND(  OR(  H52 =""),OR(  I52 ="x",I52="補",I52="婚",I52="公",I52="病",I52="事",I52="x榮*",I52="榮",I52="榮-22"  ), $AP52 =""),"18放",  IF(  AND(  OR(  H52="當日退伍"  ),OR(  I52="退伍",I52="退", I52=""  ), $AP52 =""),"當日退伍",  IF(AND(  OR(H52="退",H52="退伍" ), OR(I52="退",I52="退伍" ), $AP52 =""),"退伍","全日勤"  )  )  )  )  )  )  )  )  )  )  ),"")</f>
        <v>全日勤</v>
      </c>
      <c r="I151" s="65" t="str">
        <f ca="1">IF(   (ROW(AU52)-1)&lt;=暫1!$B$2,           IF(  AND(  OR(  I52="x",I52="補"  ), OR(  J52 ="x",J52="補",J52="x榮18-22",J52="x公18-22",J52="x榮22-08"  ), $AP52 =""),"全日休",  IF(  AND(  OR(  I52="x",I52="病"  ), OR(  J52 ="病"  ), $AP52 =""),"病(事)假",  IF(  AND(  OR(  I52="x",I52="補"  ), OR(  J52 ="補"  ), $AP52 =""),"補休",  IF(  AND(  OR(  I52="x",I52="喪"  ), OR(  J52 ="喪"  ), $AP52 =""),"喪假",  IF(  AND(  OR(  I52="x",I52="婚",I52="產"  ), OR(  J52 ="婚",J52="產"  ), $AP52 =""),"婚(產)假",  IF(  AND(  OR(  I52="x",I52="公"  ), OR(  J52 ="公"  ), $AP52 =""),"公假",  IF(  AND(  OR(  I52="x",I52="補",I52="婚",I52="公",I52="病",I52="事",I52="x榮18-22"  ),OR(J52=""), $AP52 =""  ),"18收",  IF(  AND(  OR(  I52 ="榮14-18",I52 ="榮10-18",I52 ="榮06-18",I52 ="病14-18"  ),OR(  J52 ="x",J52="補",J52="婚",J52="公",J52="病",J52="事",J52="x"  ), $AP52 =""),"18放早走",  IF(  AND(  OR(  I52 =""),OR(  J52 ="x",J52="補",J52="婚",J52="公",J52="病",J52="事",J52="x榮*",J52="榮",J52="榮-22"  ), $AP52 =""),"18放",  IF(  AND(  OR(  I52="當日退伍"  ),OR(  J52="退伍",J52="退", J52=""  ), $AP52 =""),"當日退伍",  IF(AND(  OR(I52="退",I52="退伍" ), OR(J52="退",J52="退伍" ), $AP52 =""),"退伍","全日勤"  )  )  )  )  )  )  )  )  )  )  ),"")</f>
        <v>全日勤</v>
      </c>
      <c r="J151" s="65" t="str">
        <f ca="1">IF(   (ROW(AV52)-1)&lt;=暫1!$B$2,           IF(  AND(  OR(  J52="x",J52="補"  ), OR(  K52 ="x",K52="補",K52="x榮18-22",K52="x公18-22",K52="x榮22-08"  ), $AP52 =""),"全日休",  IF(  AND(  OR(  J52="x",J52="病"  ), OR(  K52 ="病"  ), $AP52 =""),"病(事)假",  IF(  AND(  OR(  J52="x",J52="補"  ), OR(  K52 ="補"  ), $AP52 =""),"補休",  IF(  AND(  OR(  J52="x",J52="喪"  ), OR(  K52 ="喪"  ), $AP52 =""),"喪假",  IF(  AND(  OR(  J52="x",J52="婚",J52="產"  ), OR(  K52 ="婚",K52="產"  ), $AP52 =""),"婚(產)假",  IF(  AND(  OR(  J52="x",J52="公"  ), OR(  K52 ="公"  ), $AP52 =""),"公假",  IF(  AND(  OR(  J52="x",J52="補",J52="婚",J52="公",J52="病",J52="事",J52="x榮18-22"  ),OR(K52=""), $AP52 =""  ),"18收",  IF(  AND(  OR(  J52 ="榮14-18",J52 ="榮10-18",J52 ="榮06-18",J52 ="病14-18"  ),OR(  K52 ="x",K52="補",K52="婚",K52="公",K52="病",K52="事",K52="x"  ), $AP52 =""),"18放早走",  IF(  AND(  OR(  J52 =""),OR(  K52 ="x",K52="補",K52="婚",K52="公",K52="病",K52="事",K52="x榮*",K52="榮",K52="榮-22"  ), $AP52 =""),"18放",  IF(  AND(  OR(  J52="當日退伍"  ),OR(  K52="退伍",K52="退", K52=""  ), $AP52 =""),"當日退伍",  IF(AND(  OR(J52="退",J52="退伍" ), OR(K52="退",K52="退伍" ), $AP52 =""),"退伍","全日勤"  )  )  )  )  )  )  )  )  )  )  ),"")</f>
        <v>全日勤</v>
      </c>
      <c r="K151" s="65" t="str">
        <f ca="1">IF(   (ROW(AW52)-1)&lt;=暫1!$B$2,           IF(  AND(  OR(  K52="x",K52="補"  ), OR(  L52 ="x",L52="補",L52="x榮18-22",L52="x公18-22",L52="x榮22-08"  ), $AP52 =""),"全日休",  IF(  AND(  OR(  K52="x",K52="病"  ), OR(  L52 ="病"  ), $AP52 =""),"病(事)假",  IF(  AND(  OR(  K52="x",K52="補"  ), OR(  L52 ="補"  ), $AP52 =""),"補休",  IF(  AND(  OR(  K52="x",K52="喪"  ), OR(  L52 ="喪"  ), $AP52 =""),"喪假",  IF(  AND(  OR(  K52="x",K52="婚",K52="產"  ), OR(  L52 ="婚",L52="產"  ), $AP52 =""),"婚(產)假",  IF(  AND(  OR(  K52="x",K52="公"  ), OR(  L52 ="公"  ), $AP52 =""),"公假",  IF(  AND(  OR(  K52="x",K52="補",K52="婚",K52="公",K52="病",K52="事",K52="x榮18-22"  ),OR(L52=""), $AP52 =""  ),"18收",  IF(  AND(  OR(  K52 ="榮14-18",K52 ="榮10-18",K52 ="榮06-18",K52 ="病14-18"  ),OR(  L52 ="x",L52="補",L52="婚",L52="公",L52="病",L52="事",L52="x"  ), $AP52 =""),"18放早走",  IF(  AND(  OR(  K52 =""),OR(  L52 ="x",L52="補",L52="婚",L52="公",L52="病",L52="事",L52="x榮*",L52="榮",L52="榮-22"  ), $AP52 =""),"18放",  IF(  AND(  OR(  K52="當日退伍"  ),OR(  L52="退伍",L52="退", L52=""  ), $AP52 =""),"當日退伍",  IF(AND(  OR(K52="退",K52="退伍" ), OR(L52="退",L52="退伍" ), $AP52 =""),"退伍","全日勤"  )  )  )  )  )  )  )  )  )  )  ),"")</f>
        <v>全日勤</v>
      </c>
      <c r="L151" s="65" t="str">
        <f ca="1">IF(   (ROW(AX52)-1)&lt;=暫1!$B$2,           IF(  AND(  OR(  L52="x",L52="補"  ), OR(  M52 ="x",M52="補",M52="x榮18-22",M52="x公18-22",M52="x榮22-08"  ), $AP52 =""),"全日休",  IF(  AND(  OR(  L52="x",L52="病"  ), OR(  M52 ="病"  ), $AP52 =""),"病(事)假",  IF(  AND(  OR(  L52="x",L52="補"  ), OR(  M52 ="補"  ), $AP52 =""),"補休",  IF(  AND(  OR(  L52="x",L52="喪"  ), OR(  M52 ="喪"  ), $AP52 =""),"喪假",  IF(  AND(  OR(  L52="x",L52="婚",L52="產"  ), OR(  M52 ="婚",M52="產"  ), $AP52 =""),"婚(產)假",  IF(  AND(  OR(  L52="x",L52="公"  ), OR(  M52 ="公"  ), $AP52 =""),"公假",  IF(  AND(  OR(  L52="x",L52="補",L52="婚",L52="公",L52="病",L52="事",L52="x榮18-22"  ),OR(M52=""), $AP52 =""  ),"18收",  IF(  AND(  OR(  L52 ="榮14-18",L52 ="榮10-18",L52 ="榮06-18",L52 ="病14-18"  ),OR(  M52 ="x",M52="補",M52="婚",M52="公",M52="病",M52="事",M52="x"  ), $AP52 =""),"18放早走",  IF(  AND(  OR(  L52 =""),OR(  M52 ="x",M52="補",M52="婚",M52="公",M52="病",M52="事",M52="x榮*",M52="榮",M52="榮-22"  ), $AP52 =""),"18放",  IF(  AND(  OR(  L52="當日退伍"  ),OR(  M52="退伍",M52="退", M52=""  ), $AP52 =""),"當日退伍",  IF(AND(  OR(L52="退",L52="退伍" ), OR(M52="退",M52="退伍" ), $AP52 =""),"退伍","全日勤"  )  )  )  )  )  )  )  )  )  )  ),"")</f>
        <v>18放</v>
      </c>
      <c r="M151" s="65" t="str">
        <f ca="1">IF(   (ROW(AY52)-1)&lt;=暫1!$B$2,           IF(  AND(  OR(  M52="x",M52="補"  ), OR(  N52 ="x",N52="補",N52="x榮18-22",N52="x公18-22",N52="x榮22-08"  ), $AP52 =""),"全日休",  IF(  AND(  OR(  M52="x",M52="病"  ), OR(  N52 ="病"  ), $AP52 =""),"病(事)假",  IF(  AND(  OR(  M52="x",M52="補"  ), OR(  N52 ="補"  ), $AP52 =""),"補休",  IF(  AND(  OR(  M52="x",M52="喪"  ), OR(  N52 ="喪"  ), $AP52 =""),"喪假",  IF(  AND(  OR(  M52="x",M52="婚",M52="產"  ), OR(  N52 ="婚",N52="產"  ), $AP52 =""),"婚(產)假",  IF(  AND(  OR(  M52="x",M52="公"  ), OR(  N52 ="公"  ), $AP52 =""),"公假",  IF(  AND(  OR(  M52="x",M52="補",M52="婚",M52="公",M52="病",M52="事",M52="x榮18-22"  ),OR(N52=""), $AP52 =""  ),"18收",  IF(  AND(  OR(  M52 ="榮14-18",M52 ="榮10-18",M52 ="榮06-18",M52 ="病14-18"  ),OR(  N52 ="x",N52="補",N52="婚",N52="公",N52="病",N52="事",N52="x"  ), $AP52 =""),"18放早走",  IF(  AND(  OR(  M52 =""),OR(  N52 ="x",N52="補",N52="婚",N52="公",N52="病",N52="事",N52="x榮*",N52="榮",N52="榮-22"  ), $AP52 =""),"18放",  IF(  AND(  OR(  M52="當日退伍"  ),OR(  N52="退伍",N52="退", N52=""  ), $AP52 =""),"當日退伍",  IF(AND(  OR(M52="退",M52="退伍" ), OR(N52="退",N52="退伍" ), $AP52 =""),"退伍","全日勤"  )  )  )  )  )  )  )  )  )  )  ),"")</f>
        <v>全日休</v>
      </c>
      <c r="N151" s="65" t="str">
        <f ca="1">IF(   (ROW(AZ52)-1)&lt;=暫1!$B$2,           IF(  AND(  OR(  N52="x",N52="補"  ), OR(  O52 ="x",O52="補",O52="x榮18-22",O52="x公18-22",O52="x榮22-08"  ), $AP52 =""),"全日休",  IF(  AND(  OR(  N52="x",N52="病"  ), OR(  O52 ="病"  ), $AP52 =""),"病(事)假",  IF(  AND(  OR(  N52="x",N52="補"  ), OR(  O52 ="補"  ), $AP52 =""),"補休",  IF(  AND(  OR(  N52="x",N52="喪"  ), OR(  O52 ="喪"  ), $AP52 =""),"喪假",  IF(  AND(  OR(  N52="x",N52="婚",N52="產"  ), OR(  O52 ="婚",O52="產"  ), $AP52 =""),"婚(產)假",  IF(  AND(  OR(  N52="x",N52="公"  ), OR(  O52 ="公"  ), $AP52 =""),"公假",  IF(  AND(  OR(  N52="x",N52="補",N52="婚",N52="公",N52="病",N52="事",N52="x榮18-22"  ),OR(O52=""), $AP52 =""  ),"18收",  IF(  AND(  OR(  N52 ="榮14-18",N52 ="榮10-18",N52 ="榮06-18",N52 ="病14-18"  ),OR(  O52 ="x",O52="補",O52="婚",O52="公",O52="病",O52="事",O52="x"  ), $AP52 =""),"18放早走",  IF(  AND(  OR(  N52 =""),OR(  O52 ="x",O52="補",O52="婚",O52="公",O52="病",O52="事",O52="x榮*",O52="榮",O52="榮-22"  ), $AP52 =""),"18放",  IF(  AND(  OR(  N52="當日退伍"  ),OR(  O52="退伍",O52="退", O52=""  ), $AP52 =""),"當日退伍",  IF(AND(  OR(N52="退",N52="退伍" ), OR(O52="退",O52="退伍" ), $AP52 =""),"退伍","全日勤"  )  )  )  )  )  )  )  )  )  )  ),"")</f>
        <v>全日休</v>
      </c>
      <c r="O151" s="65" t="str">
        <f ca="1">IF(   (ROW(BA52)-1)&lt;=暫1!$B$2,           IF(  AND(  OR(  O52="x",O52="補"  ), OR(  P52 ="x",P52="補",P52="x榮18-22",P52="x公18-22",P52="x榮22-08"  ), $AP52 =""),"全日休",  IF(  AND(  OR(  O52="x",O52="病"  ), OR(  P52 ="病"  ), $AP52 =""),"病(事)假",  IF(  AND(  OR(  O52="x",O52="補"  ), OR(  P52 ="補"  ), $AP52 =""),"補休",  IF(  AND(  OR(  O52="x",O52="喪"  ), OR(  P52 ="喪"  ), $AP52 =""),"喪假",  IF(  AND(  OR(  O52="x",O52="婚",O52="產"  ), OR(  P52 ="婚",P52="產"  ), $AP52 =""),"婚(產)假",  IF(  AND(  OR(  O52="x",O52="公"  ), OR(  P52 ="公"  ), $AP52 =""),"公假",  IF(  AND(  OR(  O52="x",O52="補",O52="婚",O52="公",O52="病",O52="事",O52="x榮18-22"  ),OR(P52=""), $AP52 =""  ),"18收",  IF(  AND(  OR(  O52 ="榮14-18",O52 ="榮10-18",O52 ="榮06-18",O52 ="病14-18"  ),OR(  P52 ="x",P52="補",P52="婚",P52="公",P52="病",P52="事",P52="x"  ), $AP52 =""),"18放早走",  IF(  AND(  OR(  O52 =""),OR(  P52 ="x",P52="補",P52="婚",P52="公",P52="病",P52="事",P52="x榮*",P52="榮",P52="榮-22"  ), $AP52 =""),"18放",  IF(  AND(  OR(  O52="當日退伍"  ),OR(  P52="退伍",P52="退", P52=""  ), $AP52 =""),"當日退伍",  IF(AND(  OR(O52="退",O52="退伍" ), OR(P52="退",P52="退伍" ), $AP52 =""),"退伍","全日勤"  )  )  )  )  )  )  )  )  )  )  ),"")</f>
        <v>全日休</v>
      </c>
      <c r="P151" s="65" t="str">
        <f ca="1">IF(   (ROW(BB52)-1)&lt;=暫1!$B$2,           IF(  AND(  OR(  P52="x",P52="補"  ), OR(  Q52 ="x",Q52="補",Q52="x榮18-22",Q52="x公18-22",Q52="x榮22-08"  ), $AP52 =""),"全日休",  IF(  AND(  OR(  P52="x",P52="病"  ), OR(  Q52 ="病"  ), $AP52 =""),"病(事)假",  IF(  AND(  OR(  P52="x",P52="補"  ), OR(  Q52 ="補"  ), $AP52 =""),"補休",  IF(  AND(  OR(  P52="x",P52="喪"  ), OR(  Q52 ="喪"  ), $AP52 =""),"喪假",  IF(  AND(  OR(  P52="x",P52="婚",P52="產"  ), OR(  Q52 ="婚",Q52="產"  ), $AP52 =""),"婚(產)假",  IF(  AND(  OR(  P52="x",P52="公"  ), OR(  Q52 ="公"  ), $AP52 =""),"公假",  IF(  AND(  OR(  P52="x",P52="補",P52="婚",P52="公",P52="病",P52="事",P52="x榮18-22"  ),OR(Q52=""), $AP52 =""  ),"18收",  IF(  AND(  OR(  P52 ="榮14-18",P52 ="榮10-18",P52 ="榮06-18",P52 ="病14-18"  ),OR(  Q52 ="x",Q52="補",Q52="婚",Q52="公",Q52="病",Q52="事",Q52="x"  ), $AP52 =""),"18放早走",  IF(  AND(  OR(  P52 =""),OR(  Q52 ="x",Q52="補",Q52="婚",Q52="公",Q52="病",Q52="事",Q52="x榮*",Q52="榮",Q52="榮-22"  ), $AP52 =""),"18放",  IF(  AND(  OR(  P52="當日退伍"  ),OR(  Q52="退伍",Q52="退", Q52=""  ), $AP52 =""),"當日退伍",  IF(AND(  OR(P52="退",P52="退伍" ), OR(Q52="退",Q52="退伍" ), $AP52 =""),"退伍","全日勤"  )  )  )  )  )  )  )  )  )  )  ),"")</f>
        <v>18收</v>
      </c>
      <c r="Q151" s="65" t="str">
        <f ca="1">IF(   (ROW(BC52)-1)&lt;=暫1!$B$2,           IF(  AND(  OR(  Q52="x",Q52="補"  ), OR(  R52 ="x",R52="補",R52="x榮18-22",R52="x公18-22",R52="x榮22-08"  ), $AP52 =""),"全日休",  IF(  AND(  OR(  Q52="x",Q52="病"  ), OR(  R52 ="病"  ), $AP52 =""),"病(事)假",  IF(  AND(  OR(  Q52="x",Q52="補"  ), OR(  R52 ="補"  ), $AP52 =""),"補休",  IF(  AND(  OR(  Q52="x",Q52="喪"  ), OR(  R52 ="喪"  ), $AP52 =""),"喪假",  IF(  AND(  OR(  Q52="x",Q52="婚",Q52="產"  ), OR(  R52 ="婚",R52="產"  ), $AP52 =""),"婚(產)假",  IF(  AND(  OR(  Q52="x",Q52="公"  ), OR(  R52 ="公"  ), $AP52 =""),"公假",  IF(  AND(  OR(  Q52="x",Q52="補",Q52="婚",Q52="公",Q52="病",Q52="事",Q52="x榮18-22"  ),OR(R52=""), $AP52 =""  ),"18收",  IF(  AND(  OR(  Q52 ="榮14-18",Q52 ="榮10-18",Q52 ="榮06-18",Q52 ="病14-18"  ),OR(  R52 ="x",R52="補",R52="婚",R52="公",R52="病",R52="事",R52="x"  ), $AP52 =""),"18放早走",  IF(  AND(  OR(  Q52 =""),OR(  R52 ="x",R52="補",R52="婚",R52="公",R52="病",R52="事",R52="x榮*",R52="榮",R52="榮-22"  ), $AP52 =""),"18放",  IF(  AND(  OR(  Q52="當日退伍"  ),OR(  R52="退伍",R52="退", R52=""  ), $AP52 =""),"當日退伍",  IF(AND(  OR(Q52="退",Q52="退伍" ), OR(R52="退",R52="退伍" ), $AP52 =""),"退伍","全日勤"  )  )  )  )  )  )  )  )  )  )  ),"")</f>
        <v>全日勤</v>
      </c>
      <c r="R151" s="65" t="str">
        <f ca="1">IF(   (ROW(BD52)-1)&lt;=暫1!$B$2,           IF(  AND(  OR(  R52="x",R52="補"  ), OR(  S52 ="x",S52="補",S52="x榮18-22",S52="x公18-22",S52="x榮22-08"  ), $AP52 =""),"全日休",  IF(  AND(  OR(  R52="x",R52="病"  ), OR(  S52 ="病"  ), $AP52 =""),"病(事)假",  IF(  AND(  OR(  R52="x",R52="補"  ), OR(  S52 ="補"  ), $AP52 =""),"補休",  IF(  AND(  OR(  R52="x",R52="喪"  ), OR(  S52 ="喪"  ), $AP52 =""),"喪假",  IF(  AND(  OR(  R52="x",R52="婚",R52="產"  ), OR(  S52 ="婚",S52="產"  ), $AP52 =""),"婚(產)假",  IF(  AND(  OR(  R52="x",R52="公"  ), OR(  S52 ="公"  ), $AP52 =""),"公假",  IF(  AND(  OR(  R52="x",R52="補",R52="婚",R52="公",R52="病",R52="事",R52="x榮18-22"  ),OR(S52=""), $AP52 =""  ),"18收",  IF(  AND(  OR(  R52 ="榮14-18",R52 ="榮10-18",R52 ="榮06-18",R52 ="病14-18"  ),OR(  S52 ="x",S52="補",S52="婚",S52="公",S52="病",S52="事",S52="x"  ), $AP52 =""),"18放早走",  IF(  AND(  OR(  R52 =""),OR(  S52 ="x",S52="補",S52="婚",S52="公",S52="病",S52="事",S52="x榮*",S52="榮",S52="榮-22"  ), $AP52 =""),"18放",  IF(  AND(  OR(  R52="當日退伍"  ),OR(  S52="退伍",S52="退", S52=""  ), $AP52 =""),"當日退伍",  IF(AND(  OR(R52="退",R52="退伍" ), OR(S52="退",S52="退伍" ), $AP52 =""),"退伍","全日勤"  )  )  )  )  )  )  )  )  )  )  ),"")</f>
        <v>全日勤</v>
      </c>
      <c r="S151" s="65" t="str">
        <f ca="1">IF(   (ROW(BE52)-1)&lt;=暫1!$B$2,           IF(  AND(  OR(  S52="x",S52="補"  ), OR(  T52 ="x",T52="補",T52="x榮18-22",T52="x公18-22",T52="x榮22-08"  ), $AP52 =""),"全日休",  IF(  AND(  OR(  S52="x",S52="病"  ), OR(  T52 ="病"  ), $AP52 =""),"病(事)假",  IF(  AND(  OR(  S52="x",S52="補"  ), OR(  T52 ="補"  ), $AP52 =""),"補休",  IF(  AND(  OR(  S52="x",S52="喪"  ), OR(  T52 ="喪"  ), $AP52 =""),"喪假",  IF(  AND(  OR(  S52="x",S52="婚",S52="產"  ), OR(  T52 ="婚",T52="產"  ), $AP52 =""),"婚(產)假",  IF(  AND(  OR(  S52="x",S52="公"  ), OR(  T52 ="公"  ), $AP52 =""),"公假",  IF(  AND(  OR(  S52="x",S52="補",S52="婚",S52="公",S52="病",S52="事",S52="x榮18-22"  ),OR(T52=""), $AP52 =""  ),"18收",  IF(  AND(  OR(  S52 ="榮14-18",S52 ="榮10-18",S52 ="榮06-18",S52 ="病14-18"  ),OR(  T52 ="x",T52="補",T52="婚",T52="公",T52="病",T52="事",T52="x"  ), $AP52 =""),"18放早走",  IF(  AND(  OR(  S52 =""),OR(  T52 ="x",T52="補",T52="婚",T52="公",T52="病",T52="事",T52="x榮*",T52="榮",T52="榮-22"  ), $AP52 =""),"18放",  IF(  AND(  OR(  S52="當日退伍"  ),OR(  T52="退伍",T52="退", T52=""  ), $AP52 =""),"當日退伍",  IF(AND(  OR(S52="退",S52="退伍" ), OR(T52="退",T52="退伍" ), $AP52 =""),"退伍","全日勤"  )  )  )  )  )  )  )  )  )  )  ),"")</f>
        <v>全日勤</v>
      </c>
      <c r="T151" s="65" t="str">
        <f ca="1">IF(   (ROW(BF52)-1)&lt;=暫1!$B$2,           IF(  AND(  OR(  T52="x",T52="補"  ), OR(  U52 ="x",U52="補",U52="x榮18-22",U52="x公18-22",U52="x榮22-08"  ), $AP52 =""),"全日休",  IF(  AND(  OR(  T52="x",T52="病"  ), OR(  U52 ="病"  ), $AP52 =""),"病(事)假",  IF(  AND(  OR(  T52="x",T52="補"  ), OR(  U52 ="補"  ), $AP52 =""),"補休",  IF(  AND(  OR(  T52="x",T52="喪"  ), OR(  U52 ="喪"  ), $AP52 =""),"喪假",  IF(  AND(  OR(  T52="x",T52="婚",T52="產"  ), OR(  U52 ="婚",U52="產"  ), $AP52 =""),"婚(產)假",  IF(  AND(  OR(  T52="x",T52="公"  ), OR(  U52 ="公"  ), $AP52 =""),"公假",  IF(  AND(  OR(  T52="x",T52="補",T52="婚",T52="公",T52="病",T52="事",T52="x榮18-22"  ),OR(U52=""), $AP52 =""  ),"18收",  IF(  AND(  OR(  T52 ="榮14-18",T52 ="榮10-18",T52 ="榮06-18",T52 ="病14-18"  ),OR(  U52 ="x",U52="補",U52="婚",U52="公",U52="病",U52="事",U52="x"  ), $AP52 =""),"18放早走",  IF(  AND(  OR(  T52 =""),OR(  U52 ="x",U52="補",U52="婚",U52="公",U52="病",U52="事",U52="x榮*",U52="榮",U52="榮-22"  ), $AP52 =""),"18放",  IF(  AND(  OR(  T52="當日退伍"  ),OR(  U52="退伍",U52="退", U52=""  ), $AP52 =""),"當日退伍",  IF(AND(  OR(T52="退",T52="退伍" ), OR(U52="退",U52="退伍" ), $AP52 =""),"退伍","全日勤"  )  )  )  )  )  )  )  )  )  )  ),"")</f>
        <v>全日勤</v>
      </c>
      <c r="U151" s="65" t="str">
        <f ca="1">IF(   (ROW(BG52)-1)&lt;=暫1!$B$2,           IF(  AND(  OR(  U52="x",U52="補"  ), OR(  V52 ="x",V52="補",V52="x榮18-22",V52="x公18-22",V52="x榮22-08"  ), $AP52 =""),"全日休",  IF(  AND(  OR(  U52="x",U52="病"  ), OR(  V52 ="病"  ), $AP52 =""),"病(事)假",  IF(  AND(  OR(  U52="x",U52="補"  ), OR(  V52 ="補"  ), $AP52 =""),"補休",  IF(  AND(  OR(  U52="x",U52="喪"  ), OR(  V52 ="喪"  ), $AP52 =""),"喪假",  IF(  AND(  OR(  U52="x",U52="婚",U52="產"  ), OR(  V52 ="婚",V52="產"  ), $AP52 =""),"婚(產)假",  IF(  AND(  OR(  U52="x",U52="公"  ), OR(  V52 ="公"  ), $AP52 =""),"公假",  IF(  AND(  OR(  U52="x",U52="補",U52="婚",U52="公",U52="病",U52="事",U52="x榮18-22"  ),OR(V52=""), $AP52 =""  ),"18收",  IF(  AND(  OR(  U52 ="榮14-18",U52 ="榮10-18",U52 ="榮06-18",U52 ="病14-18"  ),OR(  V52 ="x",V52="補",V52="婚",V52="公",V52="病",V52="事",V52="x"  ), $AP52 =""),"18放早走",  IF(  AND(  OR(  U52 =""),OR(  V52 ="x",V52="補",V52="婚",V52="公",V52="病",V52="事",V52="x榮*",V52="榮",V52="榮-22"  ), $AP52 =""),"18放",  IF(  AND(  OR(  U52="當日退伍"  ),OR(  V52="退伍",V52="退", V52=""  ), $AP52 =""),"當日退伍",  IF(AND(  OR(U52="退",U52="退伍" ), OR(V52="退",V52="退伍" ), $AP52 =""),"退伍","全日勤"  )  )  )  )  )  )  )  )  )  )  ),"")</f>
        <v>全日勤</v>
      </c>
      <c r="V151" s="65" t="str">
        <f ca="1">IF(   (ROW(BH52)-1)&lt;=暫1!$B$2,           IF(  AND(  OR(  V52="x",V52="補"  ), OR(  W52 ="x",W52="補",W52="x榮18-22",W52="x公18-22",W52="x榮22-08"  ), $AP52 =""),"全日休",  IF(  AND(  OR(  V52="x",V52="病"  ), OR(  W52 ="病"  ), $AP52 =""),"病(事)假",  IF(  AND(  OR(  V52="x",V52="補"  ), OR(  W52 ="補"  ), $AP52 =""),"補休",  IF(  AND(  OR(  V52="x",V52="喪"  ), OR(  W52 ="喪"  ), $AP52 =""),"喪假",  IF(  AND(  OR(  V52="x",V52="婚",V52="產"  ), OR(  W52 ="婚",W52="產"  ), $AP52 =""),"婚(產)假",  IF(  AND(  OR(  V52="x",V52="公"  ), OR(  W52 ="公"  ), $AP52 =""),"公假",  IF(  AND(  OR(  V52="x",V52="補",V52="婚",V52="公",V52="病",V52="事",V52="x榮18-22"  ),OR(W52=""), $AP52 =""  ),"18收",  IF(  AND(  OR(  V52 ="榮14-18",V52 ="榮10-18",V52 ="榮06-18",V52 ="病14-18"  ),OR(  W52 ="x",W52="補",W52="婚",W52="公",W52="病",W52="事",W52="x"  ), $AP52 =""),"18放早走",  IF(  AND(  OR(  V52 =""),OR(  W52 ="x",W52="補",W52="婚",W52="公",W52="病",W52="事",W52="x榮*",W52="榮",W52="榮-22"  ), $AP52 =""),"18放",  IF(  AND(  OR(  V52="當日退伍"  ),OR(  W52="退伍",W52="退", W52=""  ), $AP52 =""),"當日退伍",  IF(AND(  OR(V52="退",V52="退伍" ), OR(W52="退",W52="退伍" ), $AP52 =""),"退伍","全日勤"  )  )  )  )  )  )  )  )  )  )  ),"")</f>
        <v>全日勤</v>
      </c>
      <c r="W151" s="65" t="str">
        <f ca="1">IF(   (ROW(BI52)-1)&lt;=暫1!$B$2,           IF(  AND(  OR(  W52="x",W52="補"  ), OR(  X52 ="x",X52="補",X52="x榮18-22",X52="x公18-22",X52="x榮22-08"  ), $AP52 =""),"全日休",  IF(  AND(  OR(  W52="x",W52="病"  ), OR(  X52 ="病"  ), $AP52 =""),"病(事)假",  IF(  AND(  OR(  W52="x",W52="補"  ), OR(  X52 ="補"  ), $AP52 =""),"補休",  IF(  AND(  OR(  W52="x",W52="喪"  ), OR(  X52 ="喪"  ), $AP52 =""),"喪假",  IF(  AND(  OR(  W52="x",W52="婚",W52="產"  ), OR(  X52 ="婚",X52="產"  ), $AP52 =""),"婚(產)假",  IF(  AND(  OR(  W52="x",W52="公"  ), OR(  X52 ="公"  ), $AP52 =""),"公假",  IF(  AND(  OR(  W52="x",W52="補",W52="婚",W52="公",W52="病",W52="事",W52="x榮18-22"  ),OR(X52=""), $AP52 =""  ),"18收",  IF(  AND(  OR(  W52 ="榮14-18",W52 ="榮10-18",W52 ="榮06-18",W52 ="病14-18"  ),OR(  X52 ="x",X52="補",X52="婚",X52="公",X52="病",X52="事",X52="x"  ), $AP52 =""),"18放早走",  IF(  AND(  OR(  W52 =""),OR(  X52 ="x",X52="補",X52="婚",X52="公",X52="病",X52="事",X52="x榮*",X52="榮",X52="榮-22"  ), $AP52 =""),"18放",  IF(  AND(  OR(  W52="當日退伍"  ),OR(  X52="退伍",X52="退", X52=""  ), $AP52 =""),"當日退伍",  IF(AND(  OR(W52="退",W52="退伍" ), OR(X52="退",X52="退伍" ), $AP52 =""),"退伍","全日勤"  )  )  )  )  )  )  )  )  )  )  ),"")</f>
        <v>全日勤</v>
      </c>
      <c r="X151" s="65" t="str">
        <f ca="1">IF(   (ROW(BJ52)-1)&lt;=暫1!$B$2,           IF(  AND(  OR(  X52="x",X52="補"  ), OR(  Y52 ="x",Y52="補",Y52="x榮18-22",Y52="x公18-22",Y52="x榮22-08"  ), $AP52 =""),"全日休",  IF(  AND(  OR(  X52="x",X52="病"  ), OR(  Y52 ="病"  ), $AP52 =""),"病(事)假",  IF(  AND(  OR(  X52="x",X52="補"  ), OR(  Y52 ="補"  ), $AP52 =""),"補休",  IF(  AND(  OR(  X52="x",X52="喪"  ), OR(  Y52 ="喪"  ), $AP52 =""),"喪假",  IF(  AND(  OR(  X52="x",X52="婚",X52="產"  ), OR(  Y52 ="婚",Y52="產"  ), $AP52 =""),"婚(產)假",  IF(  AND(  OR(  X52="x",X52="公"  ), OR(  Y52 ="公"  ), $AP52 =""),"公假",  IF(  AND(  OR(  X52="x",X52="補",X52="婚",X52="公",X52="病",X52="事",X52="x榮18-22"  ),OR(Y52=""), $AP52 =""  ),"18收",  IF(  AND(  OR(  X52 ="榮14-18",X52 ="榮10-18",X52 ="榮06-18",X52 ="病14-18"  ),OR(  Y52 ="x",Y52="補",Y52="婚",Y52="公",Y52="病",Y52="事",Y52="x"  ), $AP52 =""),"18放早走",  IF(  AND(  OR(  X52 =""),OR(  Y52 ="x",Y52="補",Y52="婚",Y52="公",Y52="病",Y52="事",Y52="x榮*",Y52="榮",Y52="榮-22"  ), $AP52 =""),"18放",  IF(  AND(  OR(  X52="當日退伍"  ),OR(  Y52="退伍",Y52="退", Y52=""  ), $AP52 =""),"當日退伍",  IF(AND(  OR(X52="退",X52="退伍" ), OR(Y52="退",Y52="退伍" ), $AP52 =""),"退伍","全日勤"  )  )  )  )  )  )  )  )  )  )  ),"")</f>
        <v>全日勤</v>
      </c>
      <c r="Y151" s="65" t="str">
        <f ca="1">IF(   (ROW(BK52)-1)&lt;=暫1!$B$2,           IF(  AND(  OR(  Y52="x",Y52="補"  ), OR(  Z52 ="x",Z52="補",Z52="x榮18-22",Z52="x公18-22",Z52="x榮22-08"  ), $AP52 =""),"全日休",  IF(  AND(  OR(  Y52="x",Y52="病"  ), OR(  Z52 ="病"  ), $AP52 =""),"病(事)假",  IF(  AND(  OR(  Y52="x",Y52="補"  ), OR(  Z52 ="補"  ), $AP52 =""),"補休",  IF(  AND(  OR(  Y52="x",Y52="喪"  ), OR(  Z52 ="喪"  ), $AP52 =""),"喪假",  IF(  AND(  OR(  Y52="x",Y52="婚",Y52="產"  ), OR(  Z52 ="婚",Z52="產"  ), $AP52 =""),"婚(產)假",  IF(  AND(  OR(  Y52="x",Y52="公"  ), OR(  Z52 ="公"  ), $AP52 =""),"公假",  IF(  AND(  OR(  Y52="x",Y52="補",Y52="婚",Y52="公",Y52="病",Y52="事",Y52="x榮18-22"  ),OR(Z52=""), $AP52 =""  ),"18收",  IF(  AND(  OR(  Y52 ="榮14-18",Y52 ="榮10-18",Y52 ="榮06-18",Y52 ="病14-18"  ),OR(  Z52 ="x",Z52="補",Z52="婚",Z52="公",Z52="病",Z52="事",Z52="x"  ), $AP52 =""),"18放早走",  IF(  AND(  OR(  Y52 =""),OR(  Z52 ="x",Z52="補",Z52="婚",Z52="公",Z52="病",Z52="事",Z52="x榮*",Z52="榮",Z52="榮-22"  ), $AP52 =""),"18放",  IF(  AND(  OR(  Y52="當日退伍"  ),OR(  Z52="退伍",Z52="退", Z52=""  ), $AP52 =""),"當日退伍",  IF(AND(  OR(Y52="退",Y52="退伍" ), OR(Z52="退",Z52="退伍" ), $AP52 =""),"退伍","全日勤"  )  )  )  )  )  )  )  )  )  )  ),"")</f>
        <v>18放</v>
      </c>
      <c r="Z151" s="65" t="str">
        <f ca="1">IF(   (ROW(BL52)-1)&lt;=暫1!$B$2,           IF(  AND(  OR(  Z52="x",Z52="補"  ), OR(  AA52 ="x",AA52="補",AA52="x榮18-22",AA52="x公18-22",AA52="x榮22-08"  ), $AP52 =""),"全日休",  IF(  AND(  OR(  Z52="x",Z52="病"  ), OR(  AA52 ="病"  ), $AP52 =""),"病(事)假",  IF(  AND(  OR(  Z52="x",Z52="補"  ), OR(  AA52 ="補"  ), $AP52 =""),"補休",  IF(  AND(  OR(  Z52="x",Z52="喪"  ), OR(  AA52 ="喪"  ), $AP52 =""),"喪假",  IF(  AND(  OR(  Z52="x",Z52="婚",Z52="產"  ), OR(  AA52 ="婚",AA52="產"  ), $AP52 =""),"婚(產)假",  IF(  AND(  OR(  Z52="x",Z52="公"  ), OR(  AA52 ="公"  ), $AP52 =""),"公假",  IF(  AND(  OR(  Z52="x",Z52="補",Z52="婚",Z52="公",Z52="病",Z52="事",Z52="x榮18-22"  ),OR(AA52=""), $AP52 =""  ),"18收",  IF(  AND(  OR(  Z52 ="榮14-18",Z52 ="榮10-18",Z52 ="榮06-18",Z52 ="病14-18"  ),OR(  AA52 ="x",AA52="補",AA52="婚",AA52="公",AA52="病",AA52="事",AA52="x"  ), $AP52 =""),"18放早走",  IF(  AND(  OR(  Z52 =""),OR(  AA52 ="x",AA52="補",AA52="婚",AA52="公",AA52="病",AA52="事",AA52="x榮*",AA52="榮",AA52="榮-22"  ), $AP52 =""),"18放",  IF(  AND(  OR(  Z52="當日退伍"  ),OR(  AA52="退伍",AA52="退", AA52=""  ), $AP52 =""),"當日退伍",  IF(AND(  OR(Z52="退",Z52="退伍" ), OR(AA52="退",AA52="退伍" ), $AP52 =""),"退伍","全日勤"  )  )  )  )  )  )  )  )  )  )  ),"")</f>
        <v>全日休</v>
      </c>
      <c r="AA151" s="65" t="str">
        <f ca="1">IF(   (ROW(BM52)-1)&lt;=暫1!$B$2,           IF(  AND(  OR(  AA52="x",AA52="補"  ), OR(  AB52 ="x",AB52="補",AB52="x榮18-22",AB52="x公18-22",AB52="x榮22-08"  ), $AP52 =""),"全日休",  IF(  AND(  OR(  AA52="x",AA52="病"  ), OR(  AB52 ="病"  ), $AP52 =""),"病(事)假",  IF(  AND(  OR(  AA52="x",AA52="補"  ), OR(  AB52 ="補"  ), $AP52 =""),"補休",  IF(  AND(  OR(  AA52="x",AA52="喪"  ), OR(  AB52 ="喪"  ), $AP52 =""),"喪假",  IF(  AND(  OR(  AA52="x",AA52="婚",AA52="產"  ), OR(  AB52 ="婚",AB52="產"  ), $AP52 =""),"婚(產)假",  IF(  AND(  OR(  AA52="x",AA52="公"  ), OR(  AB52 ="公"  ), $AP52 =""),"公假",  IF(  AND(  OR(  AA52="x",AA52="補",AA52="婚",AA52="公",AA52="病",AA52="事",AA52="x榮18-22"  ),OR(AB52=""), $AP52 =""  ),"18收",  IF(  AND(  OR(  AA52 ="榮14-18",AA52 ="榮10-18",AA52 ="榮06-18",AA52 ="病14-18"  ),OR(  AB52 ="x",AB52="補",AB52="婚",AB52="公",AB52="病",AB52="事",AB52="x"  ), $AP52 =""),"18放早走",  IF(  AND(  OR(  AA52 =""),OR(  AB52 ="x",AB52="補",AB52="婚",AB52="公",AB52="病",AB52="事",AB52="x榮*",AB52="榮",AB52="榮-22"  ), $AP52 =""),"18放",  IF(  AND(  OR(  AA52="當日退伍"  ),OR(  AB52="退伍",AB52="退", AB52=""  ), $AP52 =""),"當日退伍",  IF(AND(  OR(AA52="退",AA52="退伍" ), OR(AB52="退",AB52="退伍" ), $AP52 =""),"退伍","全日勤"  )  )  )  )  )  )  )  )  )  )  ),"")</f>
        <v>全日休</v>
      </c>
      <c r="AB151" s="65" t="str">
        <f ca="1">IF(   (ROW(BN52)-1)&lt;=暫1!$B$2,           IF(  AND(  OR(  AB52="x",AB52="補"  ), OR(  AC52 ="x",AC52="補",AC52="x榮18-22",AC52="x公18-22",AC52="x榮22-08"  ), $AP52 =""),"全日休",  IF(  AND(  OR(  AB52="x",AB52="病"  ), OR(  AC52 ="病"  ), $AP52 =""),"病(事)假",  IF(  AND(  OR(  AB52="x",AB52="補"  ), OR(  AC52 ="補"  ), $AP52 =""),"補休",  IF(  AND(  OR(  AB52="x",AB52="喪"  ), OR(  AC52 ="喪"  ), $AP52 =""),"喪假",  IF(  AND(  OR(  AB52="x",AB52="婚",AB52="產"  ), OR(  AC52 ="婚",AC52="產"  ), $AP52 =""),"婚(產)假",  IF(  AND(  OR(  AB52="x",AB52="公"  ), OR(  AC52 ="公"  ), $AP52 =""),"公假",  IF(  AND(  OR(  AB52="x",AB52="補",AB52="婚",AB52="公",AB52="病",AB52="事",AB52="x榮18-22"  ),OR(AC52=""), $AP52 =""  ),"18收",  IF(  AND(  OR(  AB52 ="榮14-18",AB52 ="榮10-18",AB52 ="榮06-18",AB52 ="病14-18"  ),OR(  AC52 ="x",AC52="補",AC52="婚",AC52="公",AC52="病",AC52="事",AC52="x"  ), $AP52 =""),"18放早走",  IF(  AND(  OR(  AB52 =""),OR(  AC52 ="x",AC52="補",AC52="婚",AC52="公",AC52="病",AC52="事",AC52="x榮*",AC52="榮",AC52="榮-22"  ), $AP52 =""),"18放",  IF(  AND(  OR(  AB52="當日退伍"  ),OR(  AC52="退伍",AC52="退", AC52=""  ), $AP52 =""),"當日退伍",  IF(AND(  OR(AB52="退",AB52="退伍" ), OR(AC52="退",AC52="退伍" ), $AP52 =""),"退伍","全日勤"  )  )  )  )  )  )  )  )  )  )  ),"")</f>
        <v>全日休</v>
      </c>
      <c r="AC151" s="65" t="str">
        <f ca="1">IF(   (ROW(BO52)-1)&lt;=暫1!$B$2,           IF(  AND(  OR(  AC52="x",AC52="補"  ), OR(  AD52 ="x",AD52="補",AD52="x榮18-22",AD52="x公18-22",AD52="x榮22-08"  ), $AP52 =""),"全日休",  IF(  AND(  OR(  AC52="x",AC52="病"  ), OR(  AD52 ="病"  ), $AP52 =""),"病(事)假",  IF(  AND(  OR(  AC52="x",AC52="補"  ), OR(  AD52 ="補"  ), $AP52 =""),"補休",  IF(  AND(  OR(  AC52="x",AC52="喪"  ), OR(  AD52 ="喪"  ), $AP52 =""),"喪假",  IF(  AND(  OR(  AC52="x",AC52="婚",AC52="產"  ), OR(  AD52 ="婚",AD52="產"  ), $AP52 =""),"婚(產)假",  IF(  AND(  OR(  AC52="x",AC52="公"  ), OR(  AD52 ="公"  ), $AP52 =""),"公假",  IF(  AND(  OR(  AC52="x",AC52="補",AC52="婚",AC52="公",AC52="病",AC52="事",AC52="x榮18-22"  ),OR(AD52=""), $AP52 =""  ),"18收",  IF(  AND(  OR(  AC52 ="榮14-18",AC52 ="榮10-18",AC52 ="榮06-18",AC52 ="病14-18"  ),OR(  AD52 ="x",AD52="補",AD52="婚",AD52="公",AD52="病",AD52="事",AD52="x"  ), $AP52 =""),"18放早走",  IF(  AND(  OR(  AC52 =""),OR(  AD52 ="x",AD52="補",AD52="婚",AD52="公",AD52="病",AD52="事",AD52="x榮*",AD52="榮",AD52="榮-22"  ), $AP52 =""),"18放",  IF(  AND(  OR(  AC52="當日退伍"  ),OR(  AD52="退伍",AD52="退", AD52=""  ), $AP52 =""),"當日退伍",  IF(AND(  OR(AC52="退",AC52="退伍" ), OR(AD52="退",AD52="退伍" ), $AP52 =""),"退伍","全日勤"  )  )  )  )  )  )  )  )  )  )  ),"")</f>
        <v>全日休</v>
      </c>
      <c r="AD151" s="65" t="str">
        <f ca="1">IF(   (ROW(BP52)-1)&lt;=暫1!$B$2,           IF(  AND(  OR(  AD52="x",AD52="補"  ), OR(  AE52 ="x",AE52="補",AE52="x榮18-22",AE52="x公18-22",AE52="x榮22-08"  ), $AP52 =""),"全日休",  IF(  AND(  OR(  AD52="x",AD52="病"  ), OR(  AE52 ="病"  ), $AP52 =""),"病(事)假",  IF(  AND(  OR(  AD52="x",AD52="補"  ), OR(  AE52 ="補"  ), $AP52 =""),"補休",  IF(  AND(  OR(  AD52="x",AD52="喪"  ), OR(  AE52 ="喪"  ), $AP52 =""),"喪假",  IF(  AND(  OR(  AD52="x",AD52="婚",AD52="產"  ), OR(  AE52 ="婚",AE52="產"  ), $AP52 =""),"婚(產)假",  IF(  AND(  OR(  AD52="x",AD52="公"  ), OR(  AE52 ="公"  ), $AP52 =""),"公假",  IF(  AND(  OR(  AD52="x",AD52="補",AD52="婚",AD52="公",AD52="病",AD52="事",AD52="x榮18-22"  ),OR(AE52=""), $AP52 =""  ),"18收",  IF(  AND(  OR(  AD52 ="榮14-18",AD52 ="榮10-18",AD52 ="榮06-18",AD52 ="病14-18"  ),OR(  AE52 ="x",AE52="補",AE52="婚",AE52="公",AE52="病",AE52="事",AE52="x"  ), $AP52 =""),"18放早走",  IF(  AND(  OR(  AD52 =""),OR(  AE52 ="x",AE52="補",AE52="婚",AE52="公",AE52="病",AE52="事",AE52="x榮*",AE52="榮",AE52="榮-22"  ), $AP52 =""),"18放",  IF(  AND(  OR(  AD52="當日退伍"  ),OR(  AE52="退伍",AE52="退", AE52=""  ), $AP52 =""),"當日退伍",  IF(AND(  OR(AD52="退",AD52="退伍" ), OR(AE52="退",AE52="退伍" ), $AP52 =""),"退伍","全日勤"  )  )  )  )  )  )  )  )  )  )  ),"")</f>
        <v>18收</v>
      </c>
      <c r="AE151" s="65" t="str">
        <f ca="1">IF(   (ROW(BQ52)-1)&lt;=暫1!$B$2,           IF(  AND(  OR(  AE52="x",AE52="補"  ), OR(  AF52 ="x",AF52="補",AF52="x榮18-22",AF52="x公18-22",AF52="x榮22-08"  ), $AP52 =""),"全日休",  IF(  AND(  OR(  AE52="x",AE52="病"  ), OR(  AF52 ="病"  ), $AP52 =""),"病(事)假",  IF(  AND(  OR(  AE52="x",AE52="補"  ), OR(  AF52 ="補"  ), $AP52 =""),"補休",  IF(  AND(  OR(  AE52="x",AE52="喪"  ), OR(  AF52 ="喪"  ), $AP52 =""),"喪假",  IF(  AND(  OR(  AE52="x",AE52="婚",AE52="產"  ), OR(  AF52 ="婚",AF52="產"  ), $AP52 =""),"婚(產)假",  IF(  AND(  OR(  AE52="x",AE52="公"  ), OR(  AF52 ="公"  ), $AP52 =""),"公假",  IF(  AND(  OR(  AE52="x",AE52="補",AE52="婚",AE52="公",AE52="病",AE52="事",AE52="x榮18-22"  ),OR(AF52=""), $AP52 =""  ),"18收",  IF(  AND(  OR(  AE52 ="榮14-18",AE52 ="榮10-18",AE52 ="榮06-18",AE52 ="病14-18"  ),OR(  AF52 ="x",AF52="補",AF52="婚",AF52="公",AF52="病",AF52="事",AF52="x"  ), $AP52 =""),"18放早走",  IF(  AND(  OR(  AE52 =""),OR(  AF52 ="x",AF52="補",AF52="婚",AF52="公",AF52="病",AF52="事",AF52="x榮*",AF52="榮",AF52="榮-22"  ), $AP52 =""),"18放",  IF(  AND(  OR(  AE52="當日退伍"  ),OR(  AF52="退伍",AF52="退", AF52=""  ), $AP52 =""),"當日退伍",  IF(AND(  OR(AE52="退",AE52="退伍" ), OR(AF52="退",AF52="退伍" ), $AP52 =""),"退伍","全日勤"  )  )  )  )  )  )  )  )  )  )  ),"")</f>
        <v>全日勤</v>
      </c>
      <c r="AF151" s="65" t="str">
        <f ca="1">IF(   (ROW(BR52)-1)&lt;=暫1!$B$2,           IF(  AND(  OR(  AF52="x",AF52="補"  ), OR(  AG52 ="x",AG52="補",AG52="x榮18-22",AG52="x公18-22",AG52="x榮22-08"  ), $AP52 =""),"全日休",  IF(  AND(  OR(  AF52="x",AF52="病"  ), OR(  AG52 ="病"  ), $AP52 =""),"病(事)假",  IF(  AND(  OR(  AF52="x",AF52="補"  ), OR(  AG52 ="補"  ), $AP52 =""),"補休",  IF(  AND(  OR(  AF52="x",AF52="喪"  ), OR(  AG52 ="喪"  ), $AP52 =""),"喪假",  IF(  AND(  OR(  AF52="x",AF52="婚",AF52="產"  ), OR(  AG52 ="婚",AG52="產"  ), $AP52 =""),"婚(產)假",  IF(  AND(  OR(  AF52="x",AF52="公"  ), OR(  AG52 ="公"  ), $AP52 =""),"公假",  IF(  AND(  OR(  AF52="x",AF52="補",AF52="婚",AF52="公",AF52="病",AF52="事",AF52="x榮18-22"  ),OR(AG52=""), $AP52 =""  ),"18收",  IF(  AND(  OR(  AF52 ="榮14-18",AF52 ="榮10-18",AF52 ="榮06-18",AF52 ="病14-18"  ),OR(  AG52 ="x",AG52="補",AG52="婚",AG52="公",AG52="病",AG52="事",AG52="x"  ), $AP52 =""),"18放早走",  IF(  AND(  OR(  AF52 =""),OR(  AG52 ="x",AG52="補",AG52="婚",AG52="公",AG52="病",AG52="事",AG52="x榮*",AG52="榮",AG52="榮-22"  ), $AP52 =""),"18放",  IF(  AND(  OR(  AF52="當日退伍"  ),OR(  AG52="退伍",AG52="退", AG52=""  ), $AP52 =""),"當日退伍",  IF(AND(  OR(AF52="退",AF52="退伍" ), OR(AG52="退",AG52="退伍" ), $AP52 =""),"退伍","全日勤"  )  )  )  )  )  )  )  )  )  )  ),"")</f>
        <v>全日勤</v>
      </c>
      <c r="AG151" s="65" t="str">
        <f ca="1">IF(   (ROW(BS52)-1)&lt;=暫1!$B$2,           IF(  AND(  OR(  AG52="x",AG52="補"  ), OR(  AH52 ="x",AH52="補",AH52="x榮18-22",AH52="x公18-22",AH52="x榮22-08"  ), $AP52 =""),"全日休",  IF(  AND(  OR(  AG52="x",AG52="病"  ), OR(  AH52 ="病"  ), $AP52 =""),"病(事)假",  IF(  AND(  OR(  AG52="x",AG52="補"  ), OR(  AH52 ="補"  ), $AP52 =""),"補休",  IF(  AND(  OR(  AG52="x",AG52="喪"  ), OR(  AH52 ="喪"  ), $AP52 =""),"喪假",  IF(  AND(  OR(  AG52="x",AG52="婚",AG52="產"  ), OR(  AH52 ="婚",AH52="產"  ), $AP52 =""),"婚(產)假",  IF(  AND(  OR(  AG52="x",AG52="公"  ), OR(  AH52 ="公"  ), $AP52 =""),"公假",  IF(  AND(  OR(  AG52="x",AG52="補",AG52="婚",AG52="公",AG52="病",AG52="事",AG52="x榮18-22"  ),OR(AH52=""), $AP52 =""  ),"18收",  IF(  AND(  OR(  AG52 ="榮14-18",AG52 ="榮10-18",AG52 ="榮06-18",AG52 ="病14-18"  ),OR(  AH52 ="x",AH52="補",AH52="婚",AH52="公",AH52="病",AH52="事",AH52="x"  ), $AP52 =""),"18放早走",  IF(  AND(  OR(  AG52 =""),OR(  AH52 ="x",AH52="補",AH52="婚",AH52="公",AH52="病",AH52="事",AH52="x榮*",AH52="榮",AH52="榮-22"  ), $AP52 =""),"18放",  IF(  AND(  OR(  AG52="當日退伍"  ),OR(  AH52="退伍",AH52="退", AH52=""  ), $AP52 =""),"當日退伍",  IF(AND(  OR(AG52="退",AG52="退伍" ), OR(AH52="退",AH52="退伍" ), $AP52 =""),"退伍","全日勤"  )  )  )  )  )  )  )  )  )  )  ),"")</f>
        <v>全日勤</v>
      </c>
      <c r="AH151" s="65"/>
      <c r="AI151" s="65"/>
      <c r="AJ151" s="65"/>
      <c r="AO151" s="75"/>
      <c r="AP151" s="62"/>
      <c r="AU151" s="62"/>
      <c r="AY151" s="62"/>
      <c r="AZ151" s="62"/>
      <c r="BA151" s="62"/>
    </row>
    <row r="152" spans="1:53" ht="25.5" customHeight="1">
      <c r="A152" s="65">
        <f t="shared" si="14"/>
        <v>52</v>
      </c>
      <c r="B152" s="65" t="str">
        <f t="shared" si="15"/>
        <v>林晉弘</v>
      </c>
      <c r="C152" s="65" t="str">
        <f ca="1">IF(   (ROW(AO53)-1)&lt;=暫1!$B$2,           IF(  AND(  OR(  C53="x",C53="補"  ), OR(  D53 ="x",D53="補",D53="x榮18-22",D53="x公18-22",D53="x榮22-08"  ), $AP53 =""),"全日休",  IF(  AND(  OR(  C53="x",C53="病"  ), OR(  D53 ="病"  ), $AP53 =""),"病(事)假",  IF(  AND(  OR(  C53="x",C53="補"  ), OR(  D53 ="補"  ), $AP53 =""),"補休",  IF(  AND(  OR(  C53="x",C53="喪"  ), OR(  D53 ="喪"  ), $AP53 =""),"喪假",  IF(  AND(  OR(  C53="x",C53="婚",C53="產"  ), OR(  D53 ="婚",D53="產"  ), $AP53 =""),"婚(產)假",  IF(  AND(  OR(  C53="x",C53="公"  ), OR(  D53 ="公"  ), $AP53 =""),"公假",  IF(  AND(  OR(  C53="x",C53="補",C53="婚",C53="公",C53="病",C53="事",C53="x榮18-22"  ),OR(D53=""), $AP53 =""  ),"18收",  IF(  AND(  OR(  C53 ="榮14-18",C53 ="榮10-18",C53 ="榮06-18",C53 ="病14-18"  ),OR(  D53 ="x",D53="補",D53="婚",D53="公",D53="病",D53="事",D53="x"  ), $AP53 =""),"18放早走",  IF(  AND(  OR(  C53 =""),OR(  D53 ="x",D53="補",D53="婚",D53="公",D53="病",D53="事",D53="x榮*",D53="榮",D53="榮-22"  ), $AP53 =""),"18放",  IF(  AND(  OR(  C53="當日退伍"  ),OR(  D53="退伍",D53="退", D53=""  ), $AP53 =""),"當日退伍",  IF(AND(  OR(C53="退",C53="退伍" ), OR(D53="退",D53="退伍" ), $AP53 =""),"退伍","全日勤"  )  )  )  )  )  )  )  )  )  )  ),"")</f>
        <v>全日勤</v>
      </c>
      <c r="D152" s="65" t="str">
        <f ca="1">IF(   (ROW(AP53)-1)&lt;=暫1!$B$2,           IF(  AND(  OR(  D53="x",D53="補"  ), OR(  E53 ="x",E53="補",E53="x榮18-22",E53="x公18-22",E53="x榮22-08"  ), $AP53 =""),"全日休",  IF(  AND(  OR(  D53="x",D53="病"  ), OR(  E53 ="病"  ), $AP53 =""),"病(事)假",  IF(  AND(  OR(  D53="x",D53="補"  ), OR(  E53 ="補"  ), $AP53 =""),"補休",  IF(  AND(  OR(  D53="x",D53="喪"  ), OR(  E53 ="喪"  ), $AP53 =""),"喪假",  IF(  AND(  OR(  D53="x",D53="婚",D53="產"  ), OR(  E53 ="婚",E53="產"  ), $AP53 =""),"婚(產)假",  IF(  AND(  OR(  D53="x",D53="公"  ), OR(  E53 ="公"  ), $AP53 =""),"公假",  IF(  AND(  OR(  D53="x",D53="補",D53="婚",D53="公",D53="病",D53="事",D53="x榮18-22"  ),OR(E53=""), $AP53 =""  ),"18收",  IF(  AND(  OR(  D53 ="榮14-18",D53 ="榮10-18",D53 ="榮06-18",D53 ="病14-18"  ),OR(  E53 ="x",E53="補",E53="婚",E53="公",E53="病",E53="事",E53="x"  ), $AP53 =""),"18放早走",  IF(  AND(  OR(  D53 =""),OR(  E53 ="x",E53="補",E53="婚",E53="公",E53="病",E53="事",E53="x榮*",E53="榮",E53="榮-22"  ), $AP53 =""),"18放",  IF(  AND(  OR(  D53="當日退伍"  ),OR(  E53="退伍",E53="退", E53=""  ), $AP53 =""),"當日退伍",  IF(AND(  OR(D53="退",D53="退伍" ), OR(E53="退",E53="退伍" ), $AP53 =""),"退伍","全日勤"  )  )  )  )  )  )  )  )  )  )  ),"")</f>
        <v>全日勤</v>
      </c>
      <c r="E152" s="65" t="str">
        <f ca="1">IF(   (ROW(AQ53)-1)&lt;=暫1!$B$2,           IF(  AND(  OR(  E53="x",E53="補"  ), OR(  F53 ="x",F53="補",F53="x榮18-22",F53="x公18-22",F53="x榮22-08"  ), $AP53 =""),"全日休",  IF(  AND(  OR(  E53="x",E53="病"  ), OR(  F53 ="病"  ), $AP53 =""),"病(事)假",  IF(  AND(  OR(  E53="x",E53="補"  ), OR(  F53 ="補"  ), $AP53 =""),"補休",  IF(  AND(  OR(  E53="x",E53="喪"  ), OR(  F53 ="喪"  ), $AP53 =""),"喪假",  IF(  AND(  OR(  E53="x",E53="婚",E53="產"  ), OR(  F53 ="婚",F53="產"  ), $AP53 =""),"婚(產)假",  IF(  AND(  OR(  E53="x",E53="公"  ), OR(  F53 ="公"  ), $AP53 =""),"公假",  IF(  AND(  OR(  E53="x",E53="補",E53="婚",E53="公",E53="病",E53="事",E53="x榮18-22"  ),OR(F53=""), $AP53 =""  ),"18收",  IF(  AND(  OR(  E53 ="榮14-18",E53 ="榮10-18",E53 ="榮06-18",E53 ="病14-18"  ),OR(  F53 ="x",F53="補",F53="婚",F53="公",F53="病",F53="事",F53="x"  ), $AP53 =""),"18放早走",  IF(  AND(  OR(  E53 =""),OR(  F53 ="x",F53="補",F53="婚",F53="公",F53="病",F53="事",F53="x榮*",F53="榮",F53="榮-22"  ), $AP53 =""),"18放",  IF(  AND(  OR(  E53="當日退伍"  ),OR(  F53="退伍",F53="退", F53=""  ), $AP53 =""),"當日退伍",  IF(AND(  OR(E53="退",E53="退伍" ), OR(F53="退",F53="退伍" ), $AP53 =""),"退伍","全日勤"  )  )  )  )  )  )  )  )  )  )  ),"")</f>
        <v>全日勤</v>
      </c>
      <c r="F152" s="65" t="str">
        <f ca="1">IF(   (ROW(AR53)-1)&lt;=暫1!$B$2,           IF(  AND(  OR(  F53="x",F53="補"  ), OR(  G53 ="x",G53="補",G53="x榮18-22",G53="x公18-22",G53="x榮22-08"  ), $AP53 =""),"全日休",  IF(  AND(  OR(  F53="x",F53="病"  ), OR(  G53 ="病"  ), $AP53 =""),"病(事)假",  IF(  AND(  OR(  F53="x",F53="補"  ), OR(  G53 ="補"  ), $AP53 =""),"補休",  IF(  AND(  OR(  F53="x",F53="喪"  ), OR(  G53 ="喪"  ), $AP53 =""),"喪假",  IF(  AND(  OR(  F53="x",F53="婚",F53="產"  ), OR(  G53 ="婚",G53="產"  ), $AP53 =""),"婚(產)假",  IF(  AND(  OR(  F53="x",F53="公"  ), OR(  G53 ="公"  ), $AP53 =""),"公假",  IF(  AND(  OR(  F53="x",F53="補",F53="婚",F53="公",F53="病",F53="事",F53="x榮18-22"  ),OR(G53=""), $AP53 =""  ),"18收",  IF(  AND(  OR(  F53 ="榮14-18",F53 ="榮10-18",F53 ="榮06-18",F53 ="病14-18"  ),OR(  G53 ="x",G53="補",G53="婚",G53="公",G53="病",G53="事",G53="x"  ), $AP53 =""),"18放早走",  IF(  AND(  OR(  F53 =""),OR(  G53 ="x",G53="補",G53="婚",G53="公",G53="病",G53="事",G53="x榮*",G53="榮",G53="榮-22"  ), $AP53 =""),"18放",  IF(  AND(  OR(  F53="當日退伍"  ),OR(  G53="退伍",G53="退", G53=""  ), $AP53 =""),"當日退伍",  IF(AND(  OR(F53="退",F53="退伍" ), OR(G53="退",G53="退伍" ), $AP53 =""),"退伍","全日勤"  )  )  )  )  )  )  )  )  )  )  ),"")</f>
        <v>全日勤</v>
      </c>
      <c r="G152" s="65" t="str">
        <f ca="1">IF(   (ROW(AS53)-1)&lt;=暫1!$B$2,           IF(  AND(  OR(  G53="x",G53="補"  ), OR(  H53 ="x",H53="補",H53="x榮18-22",H53="x公18-22",H53="x榮22-08"  ), $AP53 =""),"全日休",  IF(  AND(  OR(  G53="x",G53="病"  ), OR(  H53 ="病"  ), $AP53 =""),"病(事)假",  IF(  AND(  OR(  G53="x",G53="補"  ), OR(  H53 ="補"  ), $AP53 =""),"補休",  IF(  AND(  OR(  G53="x",G53="喪"  ), OR(  H53 ="喪"  ), $AP53 =""),"喪假",  IF(  AND(  OR(  G53="x",G53="婚",G53="產"  ), OR(  H53 ="婚",H53="產"  ), $AP53 =""),"婚(產)假",  IF(  AND(  OR(  G53="x",G53="公"  ), OR(  H53 ="公"  ), $AP53 =""),"公假",  IF(  AND(  OR(  G53="x",G53="補",G53="婚",G53="公",G53="病",G53="事",G53="x榮18-22"  ),OR(H53=""), $AP53 =""  ),"18收",  IF(  AND(  OR(  G53 ="榮14-18",G53 ="榮10-18",G53 ="榮06-18",G53 ="病14-18"  ),OR(  H53 ="x",H53="補",H53="婚",H53="公",H53="病",H53="事",H53="x"  ), $AP53 =""),"18放早走",  IF(  AND(  OR(  G53 =""),OR(  H53 ="x",H53="補",H53="婚",H53="公",H53="病",H53="事",H53="x榮*",H53="榮",H53="榮-22"  ), $AP53 =""),"18放",  IF(  AND(  OR(  G53="當日退伍"  ),OR(  H53="退伍",H53="退", H53=""  ), $AP53 =""),"當日退伍",  IF(AND(  OR(G53="退",G53="退伍" ), OR(H53="退",H53="退伍" ), $AP53 =""),"退伍","全日勤"  )  )  )  )  )  )  )  )  )  )  ),"")</f>
        <v>全日勤</v>
      </c>
      <c r="H152" s="65" t="str">
        <f ca="1">IF(   (ROW(AT53)-1)&lt;=暫1!$B$2,           IF(  AND(  OR(  H53="x",H53="補"  ), OR(  I53 ="x",I53="補",I53="x榮18-22",I53="x公18-22",I53="x榮22-08"  ), $AP53 =""),"全日休",  IF(  AND(  OR(  H53="x",H53="病"  ), OR(  I53 ="病"  ), $AP53 =""),"病(事)假",  IF(  AND(  OR(  H53="x",H53="補"  ), OR(  I53 ="補"  ), $AP53 =""),"補休",  IF(  AND(  OR(  H53="x",H53="喪"  ), OR(  I53 ="喪"  ), $AP53 =""),"喪假",  IF(  AND(  OR(  H53="x",H53="婚",H53="產"  ), OR(  I53 ="婚",I53="產"  ), $AP53 =""),"婚(產)假",  IF(  AND(  OR(  H53="x",H53="公"  ), OR(  I53 ="公"  ), $AP53 =""),"公假",  IF(  AND(  OR(  H53="x",H53="補",H53="婚",H53="公",H53="病",H53="事",H53="x榮18-22"  ),OR(I53=""), $AP53 =""  ),"18收",  IF(  AND(  OR(  H53 ="榮14-18",H53 ="榮10-18",H53 ="榮06-18",H53 ="病14-18"  ),OR(  I53 ="x",I53="補",I53="婚",I53="公",I53="病",I53="事",I53="x"  ), $AP53 =""),"18放早走",  IF(  AND(  OR(  H53 =""),OR(  I53 ="x",I53="補",I53="婚",I53="公",I53="病",I53="事",I53="x榮*",I53="榮",I53="榮-22"  ), $AP53 =""),"18放",  IF(  AND(  OR(  H53="當日退伍"  ),OR(  I53="退伍",I53="退", I53=""  ), $AP53 =""),"當日退伍",  IF(AND(  OR(H53="退",H53="退伍" ), OR(I53="退",I53="退伍" ), $AP53 =""),"退伍","全日勤"  )  )  )  )  )  )  )  )  )  )  ),"")</f>
        <v>全日勤</v>
      </c>
      <c r="I152" s="65" t="str">
        <f ca="1">IF(   (ROW(AU53)-1)&lt;=暫1!$B$2,           IF(  AND(  OR(  I53="x",I53="補"  ), OR(  J53 ="x",J53="補",J53="x榮18-22",J53="x公18-22",J53="x榮22-08"  ), $AP53 =""),"全日休",  IF(  AND(  OR(  I53="x",I53="病"  ), OR(  J53 ="病"  ), $AP53 =""),"病(事)假",  IF(  AND(  OR(  I53="x",I53="補"  ), OR(  J53 ="補"  ), $AP53 =""),"補休",  IF(  AND(  OR(  I53="x",I53="喪"  ), OR(  J53 ="喪"  ), $AP53 =""),"喪假",  IF(  AND(  OR(  I53="x",I53="婚",I53="產"  ), OR(  J53 ="婚",J53="產"  ), $AP53 =""),"婚(產)假",  IF(  AND(  OR(  I53="x",I53="公"  ), OR(  J53 ="公"  ), $AP53 =""),"公假",  IF(  AND(  OR(  I53="x",I53="補",I53="婚",I53="公",I53="病",I53="事",I53="x榮18-22"  ),OR(J53=""), $AP53 =""  ),"18收",  IF(  AND(  OR(  I53 ="榮14-18",I53 ="榮10-18",I53 ="榮06-18",I53 ="病14-18"  ),OR(  J53 ="x",J53="補",J53="婚",J53="公",J53="病",J53="事",J53="x"  ), $AP53 =""),"18放早走",  IF(  AND(  OR(  I53 =""),OR(  J53 ="x",J53="補",J53="婚",J53="公",J53="病",J53="事",J53="x榮*",J53="榮",J53="榮-22"  ), $AP53 =""),"18放",  IF(  AND(  OR(  I53="當日退伍"  ),OR(  J53="退伍",J53="退", J53=""  ), $AP53 =""),"當日退伍",  IF(AND(  OR(I53="退",I53="退伍" ), OR(J53="退",J53="退伍" ), $AP53 =""),"退伍","全日勤"  )  )  )  )  )  )  )  )  )  )  ),"")</f>
        <v>全日勤</v>
      </c>
      <c r="J152" s="65" t="str">
        <f ca="1">IF(   (ROW(AV53)-1)&lt;=暫1!$B$2,           IF(  AND(  OR(  J53="x",J53="補"  ), OR(  K53 ="x",K53="補",K53="x榮18-22",K53="x公18-22",K53="x榮22-08"  ), $AP53 =""),"全日休",  IF(  AND(  OR(  J53="x",J53="病"  ), OR(  K53 ="病"  ), $AP53 =""),"病(事)假",  IF(  AND(  OR(  J53="x",J53="補"  ), OR(  K53 ="補"  ), $AP53 =""),"補休",  IF(  AND(  OR(  J53="x",J53="喪"  ), OR(  K53 ="喪"  ), $AP53 =""),"喪假",  IF(  AND(  OR(  J53="x",J53="婚",J53="產"  ), OR(  K53 ="婚",K53="產"  ), $AP53 =""),"婚(產)假",  IF(  AND(  OR(  J53="x",J53="公"  ), OR(  K53 ="公"  ), $AP53 =""),"公假",  IF(  AND(  OR(  J53="x",J53="補",J53="婚",J53="公",J53="病",J53="事",J53="x榮18-22"  ),OR(K53=""), $AP53 =""  ),"18收",  IF(  AND(  OR(  J53 ="榮14-18",J53 ="榮10-18",J53 ="榮06-18",J53 ="病14-18"  ),OR(  K53 ="x",K53="補",K53="婚",K53="公",K53="病",K53="事",K53="x"  ), $AP53 =""),"18放早走",  IF(  AND(  OR(  J53 =""),OR(  K53 ="x",K53="補",K53="婚",K53="公",K53="病",K53="事",K53="x榮*",K53="榮",K53="榮-22"  ), $AP53 =""),"18放",  IF(  AND(  OR(  J53="當日退伍"  ),OR(  K53="退伍",K53="退", K53=""  ), $AP53 =""),"當日退伍",  IF(AND(  OR(J53="退",J53="退伍" ), OR(K53="退",K53="退伍" ), $AP53 =""),"退伍","全日勤"  )  )  )  )  )  )  )  )  )  )  ),"")</f>
        <v>全日勤</v>
      </c>
      <c r="K152" s="65" t="str">
        <f ca="1">IF(   (ROW(AW53)-1)&lt;=暫1!$B$2,           IF(  AND(  OR(  K53="x",K53="補"  ), OR(  L53 ="x",L53="補",L53="x榮18-22",L53="x公18-22",L53="x榮22-08"  ), $AP53 =""),"全日休",  IF(  AND(  OR(  K53="x",K53="病"  ), OR(  L53 ="病"  ), $AP53 =""),"病(事)假",  IF(  AND(  OR(  K53="x",K53="補"  ), OR(  L53 ="補"  ), $AP53 =""),"補休",  IF(  AND(  OR(  K53="x",K53="喪"  ), OR(  L53 ="喪"  ), $AP53 =""),"喪假",  IF(  AND(  OR(  K53="x",K53="婚",K53="產"  ), OR(  L53 ="婚",L53="產"  ), $AP53 =""),"婚(產)假",  IF(  AND(  OR(  K53="x",K53="公"  ), OR(  L53 ="公"  ), $AP53 =""),"公假",  IF(  AND(  OR(  K53="x",K53="補",K53="婚",K53="公",K53="病",K53="事",K53="x榮18-22"  ),OR(L53=""), $AP53 =""  ),"18收",  IF(  AND(  OR(  K53 ="榮14-18",K53 ="榮10-18",K53 ="榮06-18",K53 ="病14-18"  ),OR(  L53 ="x",L53="補",L53="婚",L53="公",L53="病",L53="事",L53="x"  ), $AP53 =""),"18放早走",  IF(  AND(  OR(  K53 =""),OR(  L53 ="x",L53="補",L53="婚",L53="公",L53="病",L53="事",L53="x榮*",L53="榮",L53="榮-22"  ), $AP53 =""),"18放",  IF(  AND(  OR(  K53="當日退伍"  ),OR(  L53="退伍",L53="退", L53=""  ), $AP53 =""),"當日退伍",  IF(AND(  OR(K53="退",K53="退伍" ), OR(L53="退",L53="退伍" ), $AP53 =""),"退伍","全日勤"  )  )  )  )  )  )  )  )  )  )  ),"")</f>
        <v>全日休</v>
      </c>
      <c r="L152" s="65" t="str">
        <f ca="1">IF(   (ROW(AX53)-1)&lt;=暫1!$B$2,           IF(  AND(  OR(  L53="x",L53="補"  ), OR(  M53 ="x",M53="補",M53="x榮18-22",M53="x公18-22",M53="x榮22-08"  ), $AP53 =""),"全日休",  IF(  AND(  OR(  L53="x",L53="病"  ), OR(  M53 ="病"  ), $AP53 =""),"病(事)假",  IF(  AND(  OR(  L53="x",L53="補"  ), OR(  M53 ="補"  ), $AP53 =""),"補休",  IF(  AND(  OR(  L53="x",L53="喪"  ), OR(  M53 ="喪"  ), $AP53 =""),"喪假",  IF(  AND(  OR(  L53="x",L53="婚",L53="產"  ), OR(  M53 ="婚",M53="產"  ), $AP53 =""),"婚(產)假",  IF(  AND(  OR(  L53="x",L53="公"  ), OR(  M53 ="公"  ), $AP53 =""),"公假",  IF(  AND(  OR(  L53="x",L53="補",L53="婚",L53="公",L53="病",L53="事",L53="x榮18-22"  ),OR(M53=""), $AP53 =""  ),"18收",  IF(  AND(  OR(  L53 ="榮14-18",L53 ="榮10-18",L53 ="榮06-18",L53 ="病14-18"  ),OR(  M53 ="x",M53="補",M53="婚",M53="公",M53="病",M53="事",M53="x"  ), $AP53 =""),"18放早走",  IF(  AND(  OR(  L53 =""),OR(  M53 ="x",M53="補",M53="婚",M53="公",M53="病",M53="事",M53="x榮*",M53="榮",M53="榮-22"  ), $AP53 =""),"18放",  IF(  AND(  OR(  L53="當日退伍"  ),OR(  M53="退伍",M53="退", M53=""  ), $AP53 =""),"當日退伍",  IF(AND(  OR(L53="退",L53="退伍" ), OR(M53="退",M53="退伍" ), $AP53 =""),"退伍","全日勤"  )  )  )  )  )  )  )  )  )  )  ),"")</f>
        <v>18收</v>
      </c>
      <c r="M152" s="65" t="str">
        <f ca="1">IF(   (ROW(AY53)-1)&lt;=暫1!$B$2,           IF(  AND(  OR(  M53="x",M53="補"  ), OR(  N53 ="x",N53="補",N53="x榮18-22",N53="x公18-22",N53="x榮22-08"  ), $AP53 =""),"全日休",  IF(  AND(  OR(  M53="x",M53="病"  ), OR(  N53 ="病"  ), $AP53 =""),"病(事)假",  IF(  AND(  OR(  M53="x",M53="補"  ), OR(  N53 ="補"  ), $AP53 =""),"補休",  IF(  AND(  OR(  M53="x",M53="喪"  ), OR(  N53 ="喪"  ), $AP53 =""),"喪假",  IF(  AND(  OR(  M53="x",M53="婚",M53="產"  ), OR(  N53 ="婚",N53="產"  ), $AP53 =""),"婚(產)假",  IF(  AND(  OR(  M53="x",M53="公"  ), OR(  N53 ="公"  ), $AP53 =""),"公假",  IF(  AND(  OR(  M53="x",M53="補",M53="婚",M53="公",M53="病",M53="事",M53="x榮18-22"  ),OR(N53=""), $AP53 =""  ),"18收",  IF(  AND(  OR(  M53 ="榮14-18",M53 ="榮10-18",M53 ="榮06-18",M53 ="病14-18"  ),OR(  N53 ="x",N53="補",N53="婚",N53="公",N53="病",N53="事",N53="x"  ), $AP53 =""),"18放早走",  IF(  AND(  OR(  M53 =""),OR(  N53 ="x",N53="補",N53="婚",N53="公",N53="病",N53="事",N53="x榮*",N53="榮",N53="榮-22"  ), $AP53 =""),"18放",  IF(  AND(  OR(  M53="當日退伍"  ),OR(  N53="退伍",N53="退", N53=""  ), $AP53 =""),"當日退伍",  IF(AND(  OR(M53="退",M53="退伍" ), OR(N53="退",N53="退伍" ), $AP53 =""),"退伍","全日勤"  )  )  )  )  )  )  )  )  )  )  ),"")</f>
        <v>全日勤</v>
      </c>
      <c r="N152" s="65" t="str">
        <f ca="1">IF(   (ROW(AZ53)-1)&lt;=暫1!$B$2,           IF(  AND(  OR(  N53="x",N53="補"  ), OR(  O53 ="x",O53="補",O53="x榮18-22",O53="x公18-22",O53="x榮22-08"  ), $AP53 =""),"全日休",  IF(  AND(  OR(  N53="x",N53="病"  ), OR(  O53 ="病"  ), $AP53 =""),"病(事)假",  IF(  AND(  OR(  N53="x",N53="補"  ), OR(  O53 ="補"  ), $AP53 =""),"補休",  IF(  AND(  OR(  N53="x",N53="喪"  ), OR(  O53 ="喪"  ), $AP53 =""),"喪假",  IF(  AND(  OR(  N53="x",N53="婚",N53="產"  ), OR(  O53 ="婚",O53="產"  ), $AP53 =""),"婚(產)假",  IF(  AND(  OR(  N53="x",N53="公"  ), OR(  O53 ="公"  ), $AP53 =""),"公假",  IF(  AND(  OR(  N53="x",N53="補",N53="婚",N53="公",N53="病",N53="事",N53="x榮18-22"  ),OR(O53=""), $AP53 =""  ),"18收",  IF(  AND(  OR(  N53 ="榮14-18",N53 ="榮10-18",N53 ="榮06-18",N53 ="病14-18"  ),OR(  O53 ="x",O53="補",O53="婚",O53="公",O53="病",O53="事",O53="x"  ), $AP53 =""),"18放早走",  IF(  AND(  OR(  N53 =""),OR(  O53 ="x",O53="補",O53="婚",O53="公",O53="病",O53="事",O53="x榮*",O53="榮",O53="榮-22"  ), $AP53 =""),"18放",  IF(  AND(  OR(  N53="當日退伍"  ),OR(  O53="退伍",O53="退", O53=""  ), $AP53 =""),"當日退伍",  IF(AND(  OR(N53="退",N53="退伍" ), OR(O53="退",O53="退伍" ), $AP53 =""),"退伍","全日勤"  )  )  )  )  )  )  )  )  )  )  ),"")</f>
        <v>全日勤</v>
      </c>
      <c r="O152" s="65" t="str">
        <f ca="1">IF(   (ROW(BA53)-1)&lt;=暫1!$B$2,           IF(  AND(  OR(  O53="x",O53="補"  ), OR(  P53 ="x",P53="補",P53="x榮18-22",P53="x公18-22",P53="x榮22-08"  ), $AP53 =""),"全日休",  IF(  AND(  OR(  O53="x",O53="病"  ), OR(  P53 ="病"  ), $AP53 =""),"病(事)假",  IF(  AND(  OR(  O53="x",O53="補"  ), OR(  P53 ="補"  ), $AP53 =""),"補休",  IF(  AND(  OR(  O53="x",O53="喪"  ), OR(  P53 ="喪"  ), $AP53 =""),"喪假",  IF(  AND(  OR(  O53="x",O53="婚",O53="產"  ), OR(  P53 ="婚",P53="產"  ), $AP53 =""),"婚(產)假",  IF(  AND(  OR(  O53="x",O53="公"  ), OR(  P53 ="公"  ), $AP53 =""),"公假",  IF(  AND(  OR(  O53="x",O53="補",O53="婚",O53="公",O53="病",O53="事",O53="x榮18-22"  ),OR(P53=""), $AP53 =""  ),"18收",  IF(  AND(  OR(  O53 ="榮14-18",O53 ="榮10-18",O53 ="榮06-18",O53 ="病14-18"  ),OR(  P53 ="x",P53="補",P53="婚",P53="公",P53="病",P53="事",P53="x"  ), $AP53 =""),"18放早走",  IF(  AND(  OR(  O53 =""),OR(  P53 ="x",P53="補",P53="婚",P53="公",P53="病",P53="事",P53="x榮*",P53="榮",P53="榮-22"  ), $AP53 =""),"18放",  IF(  AND(  OR(  O53="當日退伍"  ),OR(  P53="退伍",P53="退", P53=""  ), $AP53 =""),"當日退伍",  IF(AND(  OR(O53="退",O53="退伍" ), OR(P53="退",P53="退伍" ), $AP53 =""),"退伍","全日勤"  )  )  )  )  )  )  )  )  )  )  ),"")</f>
        <v>全日勤</v>
      </c>
      <c r="P152" s="65" t="str">
        <f ca="1">IF(   (ROW(BB53)-1)&lt;=暫1!$B$2,           IF(  AND(  OR(  P53="x",P53="補"  ), OR(  Q53 ="x",Q53="補",Q53="x榮18-22",Q53="x公18-22",Q53="x榮22-08"  ), $AP53 =""),"全日休",  IF(  AND(  OR(  P53="x",P53="病"  ), OR(  Q53 ="病"  ), $AP53 =""),"病(事)假",  IF(  AND(  OR(  P53="x",P53="補"  ), OR(  Q53 ="補"  ), $AP53 =""),"補休",  IF(  AND(  OR(  P53="x",P53="喪"  ), OR(  Q53 ="喪"  ), $AP53 =""),"喪假",  IF(  AND(  OR(  P53="x",P53="婚",P53="產"  ), OR(  Q53 ="婚",Q53="產"  ), $AP53 =""),"婚(產)假",  IF(  AND(  OR(  P53="x",P53="公"  ), OR(  Q53 ="公"  ), $AP53 =""),"公假",  IF(  AND(  OR(  P53="x",P53="補",P53="婚",P53="公",P53="病",P53="事",P53="x榮18-22"  ),OR(Q53=""), $AP53 =""  ),"18收",  IF(  AND(  OR(  P53 ="榮14-18",P53 ="榮10-18",P53 ="榮06-18",P53 ="病14-18"  ),OR(  Q53 ="x",Q53="補",Q53="婚",Q53="公",Q53="病",Q53="事",Q53="x"  ), $AP53 =""),"18放早走",  IF(  AND(  OR(  P53 =""),OR(  Q53 ="x",Q53="補",Q53="婚",Q53="公",Q53="病",Q53="事",Q53="x榮*",Q53="榮",Q53="榮-22"  ), $AP53 =""),"18放",  IF(  AND(  OR(  P53="當日退伍"  ),OR(  Q53="退伍",Q53="退", Q53=""  ), $AP53 =""),"當日退伍",  IF(AND(  OR(P53="退",P53="退伍" ), OR(Q53="退",Q53="退伍" ), $AP53 =""),"退伍","全日勤"  )  )  )  )  )  )  )  )  )  )  ),"")</f>
        <v>全日勤</v>
      </c>
      <c r="Q152" s="65" t="str">
        <f ca="1">IF(   (ROW(BC53)-1)&lt;=暫1!$B$2,           IF(  AND(  OR(  Q53="x",Q53="補"  ), OR(  R53 ="x",R53="補",R53="x榮18-22",R53="x公18-22",R53="x榮22-08"  ), $AP53 =""),"全日休",  IF(  AND(  OR(  Q53="x",Q53="病"  ), OR(  R53 ="病"  ), $AP53 =""),"病(事)假",  IF(  AND(  OR(  Q53="x",Q53="補"  ), OR(  R53 ="補"  ), $AP53 =""),"補休",  IF(  AND(  OR(  Q53="x",Q53="喪"  ), OR(  R53 ="喪"  ), $AP53 =""),"喪假",  IF(  AND(  OR(  Q53="x",Q53="婚",Q53="產"  ), OR(  R53 ="婚",R53="產"  ), $AP53 =""),"婚(產)假",  IF(  AND(  OR(  Q53="x",Q53="公"  ), OR(  R53 ="公"  ), $AP53 =""),"公假",  IF(  AND(  OR(  Q53="x",Q53="補",Q53="婚",Q53="公",Q53="病",Q53="事",Q53="x榮18-22"  ),OR(R53=""), $AP53 =""  ),"18收",  IF(  AND(  OR(  Q53 ="榮14-18",Q53 ="榮10-18",Q53 ="榮06-18",Q53 ="病14-18"  ),OR(  R53 ="x",R53="補",R53="婚",R53="公",R53="病",R53="事",R53="x"  ), $AP53 =""),"18放早走",  IF(  AND(  OR(  Q53 =""),OR(  R53 ="x",R53="補",R53="婚",R53="公",R53="病",R53="事",R53="x榮*",R53="榮",R53="榮-22"  ), $AP53 =""),"18放",  IF(  AND(  OR(  Q53="當日退伍"  ),OR(  R53="退伍",R53="退", R53=""  ), $AP53 =""),"當日退伍",  IF(AND(  OR(Q53="退",Q53="退伍" ), OR(R53="退",R53="退伍" ), $AP53 =""),"退伍","全日勤"  )  )  )  )  )  )  )  )  )  )  ),"")</f>
        <v>18放</v>
      </c>
      <c r="R152" s="65" t="str">
        <f ca="1">IF(   (ROW(BD53)-1)&lt;=暫1!$B$2,           IF(  AND(  OR(  R53="x",R53="補"  ), OR(  S53 ="x",S53="補",S53="x榮18-22",S53="x公18-22",S53="x榮22-08"  ), $AP53 =""),"全日休",  IF(  AND(  OR(  R53="x",R53="病"  ), OR(  S53 ="病"  ), $AP53 =""),"病(事)假",  IF(  AND(  OR(  R53="x",R53="補"  ), OR(  S53 ="補"  ), $AP53 =""),"補休",  IF(  AND(  OR(  R53="x",R53="喪"  ), OR(  S53 ="喪"  ), $AP53 =""),"喪假",  IF(  AND(  OR(  R53="x",R53="婚",R53="產"  ), OR(  S53 ="婚",S53="產"  ), $AP53 =""),"婚(產)假",  IF(  AND(  OR(  R53="x",R53="公"  ), OR(  S53 ="公"  ), $AP53 =""),"公假",  IF(  AND(  OR(  R53="x",R53="補",R53="婚",R53="公",R53="病",R53="事",R53="x榮18-22"  ),OR(S53=""), $AP53 =""  ),"18收",  IF(  AND(  OR(  R53 ="榮14-18",R53 ="榮10-18",R53 ="榮06-18",R53 ="病14-18"  ),OR(  S53 ="x",S53="補",S53="婚",S53="公",S53="病",S53="事",S53="x"  ), $AP53 =""),"18放早走",  IF(  AND(  OR(  R53 =""),OR(  S53 ="x",S53="補",S53="婚",S53="公",S53="病",S53="事",S53="x榮*",S53="榮",S53="榮-22"  ), $AP53 =""),"18放",  IF(  AND(  OR(  R53="當日退伍"  ),OR(  S53="退伍",S53="退", S53=""  ), $AP53 =""),"當日退伍",  IF(AND(  OR(R53="退",R53="退伍" ), OR(S53="退",S53="退伍" ), $AP53 =""),"退伍","全日勤"  )  )  )  )  )  )  )  )  )  )  ),"")</f>
        <v>全日休</v>
      </c>
      <c r="S152" s="65" t="str">
        <f ca="1">IF(   (ROW(BE53)-1)&lt;=暫1!$B$2,           IF(  AND(  OR(  S53="x",S53="補"  ), OR(  T53 ="x",T53="補",T53="x榮18-22",T53="x公18-22",T53="x榮22-08"  ), $AP53 =""),"全日休",  IF(  AND(  OR(  S53="x",S53="病"  ), OR(  T53 ="病"  ), $AP53 =""),"病(事)假",  IF(  AND(  OR(  S53="x",S53="補"  ), OR(  T53 ="補"  ), $AP53 =""),"補休",  IF(  AND(  OR(  S53="x",S53="喪"  ), OR(  T53 ="喪"  ), $AP53 =""),"喪假",  IF(  AND(  OR(  S53="x",S53="婚",S53="產"  ), OR(  T53 ="婚",T53="產"  ), $AP53 =""),"婚(產)假",  IF(  AND(  OR(  S53="x",S53="公"  ), OR(  T53 ="公"  ), $AP53 =""),"公假",  IF(  AND(  OR(  S53="x",S53="補",S53="婚",S53="公",S53="病",S53="事",S53="x榮18-22"  ),OR(T53=""), $AP53 =""  ),"18收",  IF(  AND(  OR(  S53 ="榮14-18",S53 ="榮10-18",S53 ="榮06-18",S53 ="病14-18"  ),OR(  T53 ="x",T53="補",T53="婚",T53="公",T53="病",T53="事",T53="x"  ), $AP53 =""),"18放早走",  IF(  AND(  OR(  S53 =""),OR(  T53 ="x",T53="補",T53="婚",T53="公",T53="病",T53="事",T53="x榮*",T53="榮",T53="榮-22"  ), $AP53 =""),"18放",  IF(  AND(  OR(  S53="當日退伍"  ),OR(  T53="退伍",T53="退", T53=""  ), $AP53 =""),"當日退伍",  IF(AND(  OR(S53="退",S53="退伍" ), OR(T53="退",T53="退伍" ), $AP53 =""),"退伍","全日勤"  )  )  )  )  )  )  )  )  )  )  ),"")</f>
        <v>18收</v>
      </c>
      <c r="T152" s="65" t="str">
        <f ca="1">IF(   (ROW(BF53)-1)&lt;=暫1!$B$2,           IF(  AND(  OR(  T53="x",T53="補"  ), OR(  U53 ="x",U53="補",U53="x榮18-22",U53="x公18-22",U53="x榮22-08"  ), $AP53 =""),"全日休",  IF(  AND(  OR(  T53="x",T53="病"  ), OR(  U53 ="病"  ), $AP53 =""),"病(事)假",  IF(  AND(  OR(  T53="x",T53="補"  ), OR(  U53 ="補"  ), $AP53 =""),"補休",  IF(  AND(  OR(  T53="x",T53="喪"  ), OR(  U53 ="喪"  ), $AP53 =""),"喪假",  IF(  AND(  OR(  T53="x",T53="婚",T53="產"  ), OR(  U53 ="婚",U53="產"  ), $AP53 =""),"婚(產)假",  IF(  AND(  OR(  T53="x",T53="公"  ), OR(  U53 ="公"  ), $AP53 =""),"公假",  IF(  AND(  OR(  T53="x",T53="補",T53="婚",T53="公",T53="病",T53="事",T53="x榮18-22"  ),OR(U53=""), $AP53 =""  ),"18收",  IF(  AND(  OR(  T53 ="榮14-18",T53 ="榮10-18",T53 ="榮06-18",T53 ="病14-18"  ),OR(  U53 ="x",U53="補",U53="婚",U53="公",U53="病",U53="事",U53="x"  ), $AP53 =""),"18放早走",  IF(  AND(  OR(  T53 =""),OR(  U53 ="x",U53="補",U53="婚",U53="公",U53="病",U53="事",U53="x榮*",U53="榮",U53="榮-22"  ), $AP53 =""),"18放",  IF(  AND(  OR(  T53="當日退伍"  ),OR(  U53="退伍",U53="退", U53=""  ), $AP53 =""),"當日退伍",  IF(AND(  OR(T53="退",T53="退伍" ), OR(U53="退",U53="退伍" ), $AP53 =""),"退伍","全日勤"  )  )  )  )  )  )  )  )  )  )  ),"")</f>
        <v>全日勤</v>
      </c>
      <c r="U152" s="65" t="str">
        <f ca="1">IF(   (ROW(BG53)-1)&lt;=暫1!$B$2,           IF(  AND(  OR(  U53="x",U53="補"  ), OR(  V53 ="x",V53="補",V53="x榮18-22",V53="x公18-22",V53="x榮22-08"  ), $AP53 =""),"全日休",  IF(  AND(  OR(  U53="x",U53="病"  ), OR(  V53 ="病"  ), $AP53 =""),"病(事)假",  IF(  AND(  OR(  U53="x",U53="補"  ), OR(  V53 ="補"  ), $AP53 =""),"補休",  IF(  AND(  OR(  U53="x",U53="喪"  ), OR(  V53 ="喪"  ), $AP53 =""),"喪假",  IF(  AND(  OR(  U53="x",U53="婚",U53="產"  ), OR(  V53 ="婚",V53="產"  ), $AP53 =""),"婚(產)假",  IF(  AND(  OR(  U53="x",U53="公"  ), OR(  V53 ="公"  ), $AP53 =""),"公假",  IF(  AND(  OR(  U53="x",U53="補",U53="婚",U53="公",U53="病",U53="事",U53="x榮18-22"  ),OR(V53=""), $AP53 =""  ),"18收",  IF(  AND(  OR(  U53 ="榮14-18",U53 ="榮10-18",U53 ="榮06-18",U53 ="病14-18"  ),OR(  V53 ="x",V53="補",V53="婚",V53="公",V53="病",V53="事",V53="x"  ), $AP53 =""),"18放早走",  IF(  AND(  OR(  U53 =""),OR(  V53 ="x",V53="補",V53="婚",V53="公",V53="病",V53="事",V53="x榮*",V53="榮",V53="榮-22"  ), $AP53 =""),"18放",  IF(  AND(  OR(  U53="當日退伍"  ),OR(  V53="退伍",V53="退", V53=""  ), $AP53 =""),"當日退伍",  IF(AND(  OR(U53="退",U53="退伍" ), OR(V53="退",V53="退伍" ), $AP53 =""),"退伍","全日勤"  )  )  )  )  )  )  )  )  )  )  ),"")</f>
        <v>全日勤</v>
      </c>
      <c r="V152" s="65" t="str">
        <f ca="1">IF(   (ROW(BH53)-1)&lt;=暫1!$B$2,           IF(  AND(  OR(  V53="x",V53="補"  ), OR(  W53 ="x",W53="補",W53="x榮18-22",W53="x公18-22",W53="x榮22-08"  ), $AP53 =""),"全日休",  IF(  AND(  OR(  V53="x",V53="病"  ), OR(  W53 ="病"  ), $AP53 =""),"病(事)假",  IF(  AND(  OR(  V53="x",V53="補"  ), OR(  W53 ="補"  ), $AP53 =""),"補休",  IF(  AND(  OR(  V53="x",V53="喪"  ), OR(  W53 ="喪"  ), $AP53 =""),"喪假",  IF(  AND(  OR(  V53="x",V53="婚",V53="產"  ), OR(  W53 ="婚",W53="產"  ), $AP53 =""),"婚(產)假",  IF(  AND(  OR(  V53="x",V53="公"  ), OR(  W53 ="公"  ), $AP53 =""),"公假",  IF(  AND(  OR(  V53="x",V53="補",V53="婚",V53="公",V53="病",V53="事",V53="x榮18-22"  ),OR(W53=""), $AP53 =""  ),"18收",  IF(  AND(  OR(  V53 ="榮14-18",V53 ="榮10-18",V53 ="榮06-18",V53 ="病14-18"  ),OR(  W53 ="x",W53="補",W53="婚",W53="公",W53="病",W53="事",W53="x"  ), $AP53 =""),"18放早走",  IF(  AND(  OR(  V53 =""),OR(  W53 ="x",W53="補",W53="婚",W53="公",W53="病",W53="事",W53="x榮*",W53="榮",W53="榮-22"  ), $AP53 =""),"18放",  IF(  AND(  OR(  V53="當日退伍"  ),OR(  W53="退伍",W53="退", W53=""  ), $AP53 =""),"當日退伍",  IF(AND(  OR(V53="退",V53="退伍" ), OR(W53="退",W53="退伍" ), $AP53 =""),"退伍","全日勤"  )  )  )  )  )  )  )  )  )  )  ),"")</f>
        <v>全日勤</v>
      </c>
      <c r="W152" s="65" t="str">
        <f ca="1">IF(   (ROW(BI53)-1)&lt;=暫1!$B$2,           IF(  AND(  OR(  W53="x",W53="補"  ), OR(  X53 ="x",X53="補",X53="x榮18-22",X53="x公18-22",X53="x榮22-08"  ), $AP53 =""),"全日休",  IF(  AND(  OR(  W53="x",W53="病"  ), OR(  X53 ="病"  ), $AP53 =""),"病(事)假",  IF(  AND(  OR(  W53="x",W53="補"  ), OR(  X53 ="補"  ), $AP53 =""),"補休",  IF(  AND(  OR(  W53="x",W53="喪"  ), OR(  X53 ="喪"  ), $AP53 =""),"喪假",  IF(  AND(  OR(  W53="x",W53="婚",W53="產"  ), OR(  X53 ="婚",X53="產"  ), $AP53 =""),"婚(產)假",  IF(  AND(  OR(  W53="x",W53="公"  ), OR(  X53 ="公"  ), $AP53 =""),"公假",  IF(  AND(  OR(  W53="x",W53="補",W53="婚",W53="公",W53="病",W53="事",W53="x榮18-22"  ),OR(X53=""), $AP53 =""  ),"18收",  IF(  AND(  OR(  W53 ="榮14-18",W53 ="榮10-18",W53 ="榮06-18",W53 ="病14-18"  ),OR(  X53 ="x",X53="補",X53="婚",X53="公",X53="病",X53="事",X53="x"  ), $AP53 =""),"18放早走",  IF(  AND(  OR(  W53 =""),OR(  X53 ="x",X53="補",X53="婚",X53="公",X53="病",X53="事",X53="x榮*",X53="榮",X53="榮-22"  ), $AP53 =""),"18放",  IF(  AND(  OR(  W53="當日退伍"  ),OR(  X53="退伍",X53="退", X53=""  ), $AP53 =""),"當日退伍",  IF(AND(  OR(W53="退",W53="退伍" ), OR(X53="退",X53="退伍" ), $AP53 =""),"退伍","全日勤"  )  )  )  )  )  )  )  )  )  )  ),"")</f>
        <v>18放</v>
      </c>
      <c r="X152" s="65" t="str">
        <f ca="1">IF(   (ROW(BJ53)-1)&lt;=暫1!$B$2,           IF(  AND(  OR(  X53="x",X53="補"  ), OR(  Y53 ="x",Y53="補",Y53="x榮18-22",Y53="x公18-22",Y53="x榮22-08"  ), $AP53 =""),"全日休",  IF(  AND(  OR(  X53="x",X53="病"  ), OR(  Y53 ="病"  ), $AP53 =""),"病(事)假",  IF(  AND(  OR(  X53="x",X53="補"  ), OR(  Y53 ="補"  ), $AP53 =""),"補休",  IF(  AND(  OR(  X53="x",X53="喪"  ), OR(  Y53 ="喪"  ), $AP53 =""),"喪假",  IF(  AND(  OR(  X53="x",X53="婚",X53="產"  ), OR(  Y53 ="婚",Y53="產"  ), $AP53 =""),"婚(產)假",  IF(  AND(  OR(  X53="x",X53="公"  ), OR(  Y53 ="公"  ), $AP53 =""),"公假",  IF(  AND(  OR(  X53="x",X53="補",X53="婚",X53="公",X53="病",X53="事",X53="x榮18-22"  ),OR(Y53=""), $AP53 =""  ),"18收",  IF(  AND(  OR(  X53 ="榮14-18",X53 ="榮10-18",X53 ="榮06-18",X53 ="病14-18"  ),OR(  Y53 ="x",Y53="補",Y53="婚",Y53="公",Y53="病",Y53="事",Y53="x"  ), $AP53 =""),"18放早走",  IF(  AND(  OR(  X53 =""),OR(  Y53 ="x",Y53="補",Y53="婚",Y53="公",Y53="病",Y53="事",Y53="x榮*",Y53="榮",Y53="榮-22"  ), $AP53 =""),"18放",  IF(  AND(  OR(  X53="當日退伍"  ),OR(  Y53="退伍",Y53="退", Y53=""  ), $AP53 =""),"當日退伍",  IF(AND(  OR(X53="退",X53="退伍" ), OR(Y53="退",Y53="退伍" ), $AP53 =""),"退伍","全日勤"  )  )  )  )  )  )  )  )  )  )  ),"")</f>
        <v>全日休</v>
      </c>
      <c r="Y152" s="65" t="str">
        <f ca="1">IF(   (ROW(BK53)-1)&lt;=暫1!$B$2,           IF(  AND(  OR(  Y53="x",Y53="補"  ), OR(  Z53 ="x",Z53="補",Z53="x榮18-22",Z53="x公18-22",Z53="x榮22-08"  ), $AP53 =""),"全日休",  IF(  AND(  OR(  Y53="x",Y53="病"  ), OR(  Z53 ="病"  ), $AP53 =""),"病(事)假",  IF(  AND(  OR(  Y53="x",Y53="補"  ), OR(  Z53 ="補"  ), $AP53 =""),"補休",  IF(  AND(  OR(  Y53="x",Y53="喪"  ), OR(  Z53 ="喪"  ), $AP53 =""),"喪假",  IF(  AND(  OR(  Y53="x",Y53="婚",Y53="產"  ), OR(  Z53 ="婚",Z53="產"  ), $AP53 =""),"婚(產)假",  IF(  AND(  OR(  Y53="x",Y53="公"  ), OR(  Z53 ="公"  ), $AP53 =""),"公假",  IF(  AND(  OR(  Y53="x",Y53="補",Y53="婚",Y53="公",Y53="病",Y53="事",Y53="x榮18-22"  ),OR(Z53=""), $AP53 =""  ),"18收",  IF(  AND(  OR(  Y53 ="榮14-18",Y53 ="榮10-18",Y53 ="榮06-18",Y53 ="病14-18"  ),OR(  Z53 ="x",Z53="補",Z53="婚",Z53="公",Z53="病",Z53="事",Z53="x"  ), $AP53 =""),"18放早走",  IF(  AND(  OR(  Y53 =""),OR(  Z53 ="x",Z53="補",Z53="婚",Z53="公",Z53="病",Z53="事",Z53="x榮*",Z53="榮",Z53="榮-22"  ), $AP53 =""),"18放",  IF(  AND(  OR(  Y53="當日退伍"  ),OR(  Z53="退伍",Z53="退", Z53=""  ), $AP53 =""),"當日退伍",  IF(AND(  OR(Y53="退",Y53="退伍" ), OR(Z53="退",Z53="退伍" ), $AP53 =""),"退伍","全日勤"  )  )  )  )  )  )  )  )  )  )  ),"")</f>
        <v>全日休</v>
      </c>
      <c r="Z152" s="65" t="str">
        <f ca="1">IF(   (ROW(BL53)-1)&lt;=暫1!$B$2,           IF(  AND(  OR(  Z53="x",Z53="補"  ), OR(  AA53 ="x",AA53="補",AA53="x榮18-22",AA53="x公18-22",AA53="x榮22-08"  ), $AP53 =""),"全日休",  IF(  AND(  OR(  Z53="x",Z53="病"  ), OR(  AA53 ="病"  ), $AP53 =""),"病(事)假",  IF(  AND(  OR(  Z53="x",Z53="補"  ), OR(  AA53 ="補"  ), $AP53 =""),"補休",  IF(  AND(  OR(  Z53="x",Z53="喪"  ), OR(  AA53 ="喪"  ), $AP53 =""),"喪假",  IF(  AND(  OR(  Z53="x",Z53="婚",Z53="產"  ), OR(  AA53 ="婚",AA53="產"  ), $AP53 =""),"婚(產)假",  IF(  AND(  OR(  Z53="x",Z53="公"  ), OR(  AA53 ="公"  ), $AP53 =""),"公假",  IF(  AND(  OR(  Z53="x",Z53="補",Z53="婚",Z53="公",Z53="病",Z53="事",Z53="x榮18-22"  ),OR(AA53=""), $AP53 =""  ),"18收",  IF(  AND(  OR(  Z53 ="榮14-18",Z53 ="榮10-18",Z53 ="榮06-18",Z53 ="病14-18"  ),OR(  AA53 ="x",AA53="補",AA53="婚",AA53="公",AA53="病",AA53="事",AA53="x"  ), $AP53 =""),"18放早走",  IF(  AND(  OR(  Z53 =""),OR(  AA53 ="x",AA53="補",AA53="婚",AA53="公",AA53="病",AA53="事",AA53="x榮*",AA53="榮",AA53="榮-22"  ), $AP53 =""),"18放",  IF(  AND(  OR(  Z53="當日退伍"  ),OR(  AA53="退伍",AA53="退", AA53=""  ), $AP53 =""),"當日退伍",  IF(AND(  OR(Z53="退",Z53="退伍" ), OR(AA53="退",AA53="退伍" ), $AP53 =""),"退伍","全日勤"  )  )  )  )  )  )  )  )  )  )  ),"")</f>
        <v>18收</v>
      </c>
      <c r="AA152" s="65" t="str">
        <f ca="1">IF(   (ROW(BM53)-1)&lt;=暫1!$B$2,           IF(  AND(  OR(  AA53="x",AA53="補"  ), OR(  AB53 ="x",AB53="補",AB53="x榮18-22",AB53="x公18-22",AB53="x榮22-08"  ), $AP53 =""),"全日休",  IF(  AND(  OR(  AA53="x",AA53="病"  ), OR(  AB53 ="病"  ), $AP53 =""),"病(事)假",  IF(  AND(  OR(  AA53="x",AA53="補"  ), OR(  AB53 ="補"  ), $AP53 =""),"補休",  IF(  AND(  OR(  AA53="x",AA53="喪"  ), OR(  AB53 ="喪"  ), $AP53 =""),"喪假",  IF(  AND(  OR(  AA53="x",AA53="婚",AA53="產"  ), OR(  AB53 ="婚",AB53="產"  ), $AP53 =""),"婚(產)假",  IF(  AND(  OR(  AA53="x",AA53="公"  ), OR(  AB53 ="公"  ), $AP53 =""),"公假",  IF(  AND(  OR(  AA53="x",AA53="補",AA53="婚",AA53="公",AA53="病",AA53="事",AA53="x榮18-22"  ),OR(AB53=""), $AP53 =""  ),"18收",  IF(  AND(  OR(  AA53 ="榮14-18",AA53 ="榮10-18",AA53 ="榮06-18",AA53 ="病14-18"  ),OR(  AB53 ="x",AB53="補",AB53="婚",AB53="公",AB53="病",AB53="事",AB53="x"  ), $AP53 =""),"18放早走",  IF(  AND(  OR(  AA53 =""),OR(  AB53 ="x",AB53="補",AB53="婚",AB53="公",AB53="病",AB53="事",AB53="x榮*",AB53="榮",AB53="榮-22"  ), $AP53 =""),"18放",  IF(  AND(  OR(  AA53="當日退伍"  ),OR(  AB53="退伍",AB53="退", AB53=""  ), $AP53 =""),"當日退伍",  IF(AND(  OR(AA53="退",AA53="退伍" ), OR(AB53="退",AB53="退伍" ), $AP53 =""),"退伍","全日勤"  )  )  )  )  )  )  )  )  )  )  ),"")</f>
        <v>全日勤</v>
      </c>
      <c r="AB152" s="65" t="str">
        <f ca="1">IF(   (ROW(BN53)-1)&lt;=暫1!$B$2,           IF(  AND(  OR(  AB53="x",AB53="補"  ), OR(  AC53 ="x",AC53="補",AC53="x榮18-22",AC53="x公18-22",AC53="x榮22-08"  ), $AP53 =""),"全日休",  IF(  AND(  OR(  AB53="x",AB53="病"  ), OR(  AC53 ="病"  ), $AP53 =""),"病(事)假",  IF(  AND(  OR(  AB53="x",AB53="補"  ), OR(  AC53 ="補"  ), $AP53 =""),"補休",  IF(  AND(  OR(  AB53="x",AB53="喪"  ), OR(  AC53 ="喪"  ), $AP53 =""),"喪假",  IF(  AND(  OR(  AB53="x",AB53="婚",AB53="產"  ), OR(  AC53 ="婚",AC53="產"  ), $AP53 =""),"婚(產)假",  IF(  AND(  OR(  AB53="x",AB53="公"  ), OR(  AC53 ="公"  ), $AP53 =""),"公假",  IF(  AND(  OR(  AB53="x",AB53="補",AB53="婚",AB53="公",AB53="病",AB53="事",AB53="x榮18-22"  ),OR(AC53=""), $AP53 =""  ),"18收",  IF(  AND(  OR(  AB53 ="榮14-18",AB53 ="榮10-18",AB53 ="榮06-18",AB53 ="病14-18"  ),OR(  AC53 ="x",AC53="補",AC53="婚",AC53="公",AC53="病",AC53="事",AC53="x"  ), $AP53 =""),"18放早走",  IF(  AND(  OR(  AB53 =""),OR(  AC53 ="x",AC53="補",AC53="婚",AC53="公",AC53="病",AC53="事",AC53="x榮*",AC53="榮",AC53="榮-22"  ), $AP53 =""),"18放",  IF(  AND(  OR(  AB53="當日退伍"  ),OR(  AC53="退伍",AC53="退", AC53=""  ), $AP53 =""),"當日退伍",  IF(AND(  OR(AB53="退",AB53="退伍" ), OR(AC53="退",AC53="退伍" ), $AP53 =""),"退伍","全日勤"  )  )  )  )  )  )  )  )  )  )  ),"")</f>
        <v>全日勤</v>
      </c>
      <c r="AC152" s="65" t="str">
        <f ca="1">IF(   (ROW(BO53)-1)&lt;=暫1!$B$2,           IF(  AND(  OR(  AC53="x",AC53="補"  ), OR(  AD53 ="x",AD53="補",AD53="x榮18-22",AD53="x公18-22",AD53="x榮22-08"  ), $AP53 =""),"全日休",  IF(  AND(  OR(  AC53="x",AC53="病"  ), OR(  AD53 ="病"  ), $AP53 =""),"病(事)假",  IF(  AND(  OR(  AC53="x",AC53="補"  ), OR(  AD53 ="補"  ), $AP53 =""),"補休",  IF(  AND(  OR(  AC53="x",AC53="喪"  ), OR(  AD53 ="喪"  ), $AP53 =""),"喪假",  IF(  AND(  OR(  AC53="x",AC53="婚",AC53="產"  ), OR(  AD53 ="婚",AD53="產"  ), $AP53 =""),"婚(產)假",  IF(  AND(  OR(  AC53="x",AC53="公"  ), OR(  AD53 ="公"  ), $AP53 =""),"公假",  IF(  AND(  OR(  AC53="x",AC53="補",AC53="婚",AC53="公",AC53="病",AC53="事",AC53="x榮18-22"  ),OR(AD53=""), $AP53 =""  ),"18收",  IF(  AND(  OR(  AC53 ="榮14-18",AC53 ="榮10-18",AC53 ="榮06-18",AC53 ="病14-18"  ),OR(  AD53 ="x",AD53="補",AD53="婚",AD53="公",AD53="病",AD53="事",AD53="x"  ), $AP53 =""),"18放早走",  IF(  AND(  OR(  AC53 =""),OR(  AD53 ="x",AD53="補",AD53="婚",AD53="公",AD53="病",AD53="事",AD53="x榮*",AD53="榮",AD53="榮-22"  ), $AP53 =""),"18放",  IF(  AND(  OR(  AC53="當日退伍"  ),OR(  AD53="退伍",AD53="退", AD53=""  ), $AP53 =""),"當日退伍",  IF(AND(  OR(AC53="退",AC53="退伍" ), OR(AD53="退",AD53="退伍" ), $AP53 =""),"退伍","全日勤"  )  )  )  )  )  )  )  )  )  )  ),"")</f>
        <v>全日勤</v>
      </c>
      <c r="AD152" s="65" t="str">
        <f ca="1">IF(   (ROW(BP53)-1)&lt;=暫1!$B$2,           IF(  AND(  OR(  AD53="x",AD53="補"  ), OR(  AE53 ="x",AE53="補",AE53="x榮18-22",AE53="x公18-22",AE53="x榮22-08"  ), $AP53 =""),"全日休",  IF(  AND(  OR(  AD53="x",AD53="病"  ), OR(  AE53 ="病"  ), $AP53 =""),"病(事)假",  IF(  AND(  OR(  AD53="x",AD53="補"  ), OR(  AE53 ="補"  ), $AP53 =""),"補休",  IF(  AND(  OR(  AD53="x",AD53="喪"  ), OR(  AE53 ="喪"  ), $AP53 =""),"喪假",  IF(  AND(  OR(  AD53="x",AD53="婚",AD53="產"  ), OR(  AE53 ="婚",AE53="產"  ), $AP53 =""),"婚(產)假",  IF(  AND(  OR(  AD53="x",AD53="公"  ), OR(  AE53 ="公"  ), $AP53 =""),"公假",  IF(  AND(  OR(  AD53="x",AD53="補",AD53="婚",AD53="公",AD53="病",AD53="事",AD53="x榮18-22"  ),OR(AE53=""), $AP53 =""  ),"18收",  IF(  AND(  OR(  AD53 ="榮14-18",AD53 ="榮10-18",AD53 ="榮06-18",AD53 ="病14-18"  ),OR(  AE53 ="x",AE53="補",AE53="婚",AE53="公",AE53="病",AE53="事",AE53="x"  ), $AP53 =""),"18放早走",  IF(  AND(  OR(  AD53 =""),OR(  AE53 ="x",AE53="補",AE53="婚",AE53="公",AE53="病",AE53="事",AE53="x榮*",AE53="榮",AE53="榮-22"  ), $AP53 =""),"18放",  IF(  AND(  OR(  AD53="當日退伍"  ),OR(  AE53="退伍",AE53="退", AE53=""  ), $AP53 =""),"當日退伍",  IF(AND(  OR(AD53="退",AD53="退伍" ), OR(AE53="退",AE53="退伍" ), $AP53 =""),"退伍","全日勤"  )  )  )  )  )  )  )  )  )  )  ),"")</f>
        <v>18放</v>
      </c>
      <c r="AE152" s="65" t="str">
        <f ca="1">IF(   (ROW(BQ53)-1)&lt;=暫1!$B$2,           IF(  AND(  OR(  AE53="x",AE53="補"  ), OR(  AF53 ="x",AF53="補",AF53="x榮18-22",AF53="x公18-22",AF53="x榮22-08"  ), $AP53 =""),"全日休",  IF(  AND(  OR(  AE53="x",AE53="病"  ), OR(  AF53 ="病"  ), $AP53 =""),"病(事)假",  IF(  AND(  OR(  AE53="x",AE53="補"  ), OR(  AF53 ="補"  ), $AP53 =""),"補休",  IF(  AND(  OR(  AE53="x",AE53="喪"  ), OR(  AF53 ="喪"  ), $AP53 =""),"喪假",  IF(  AND(  OR(  AE53="x",AE53="婚",AE53="產"  ), OR(  AF53 ="婚",AF53="產"  ), $AP53 =""),"婚(產)假",  IF(  AND(  OR(  AE53="x",AE53="公"  ), OR(  AF53 ="公"  ), $AP53 =""),"公假",  IF(  AND(  OR(  AE53="x",AE53="補",AE53="婚",AE53="公",AE53="病",AE53="事",AE53="x榮18-22"  ),OR(AF53=""), $AP53 =""  ),"18收",  IF(  AND(  OR(  AE53 ="榮14-18",AE53 ="榮10-18",AE53 ="榮06-18",AE53 ="病14-18"  ),OR(  AF53 ="x",AF53="補",AF53="婚",AF53="公",AF53="病",AF53="事",AF53="x"  ), $AP53 =""),"18放早走",  IF(  AND(  OR(  AE53 =""),OR(  AF53 ="x",AF53="補",AF53="婚",AF53="公",AF53="病",AF53="事",AF53="x榮*",AF53="榮",AF53="榮-22"  ), $AP53 =""),"18放",  IF(  AND(  OR(  AE53="當日退伍"  ),OR(  AF53="退伍",AF53="退", AF53=""  ), $AP53 =""),"當日退伍",  IF(AND(  OR(AE53="退",AE53="退伍" ), OR(AF53="退",AF53="退伍" ), $AP53 =""),"退伍","全日勤"  )  )  )  )  )  )  )  )  )  )  ),"")</f>
        <v>全日休</v>
      </c>
      <c r="AF152" s="65" t="str">
        <f ca="1">IF(   (ROW(BR53)-1)&lt;=暫1!$B$2,           IF(  AND(  OR(  AF53="x",AF53="補"  ), OR(  AG53 ="x",AG53="補",AG53="x榮18-22",AG53="x公18-22",AG53="x榮22-08"  ), $AP53 =""),"全日休",  IF(  AND(  OR(  AF53="x",AF53="病"  ), OR(  AG53 ="病"  ), $AP53 =""),"病(事)假",  IF(  AND(  OR(  AF53="x",AF53="補"  ), OR(  AG53 ="補"  ), $AP53 =""),"補休",  IF(  AND(  OR(  AF53="x",AF53="喪"  ), OR(  AG53 ="喪"  ), $AP53 =""),"喪假",  IF(  AND(  OR(  AF53="x",AF53="婚",AF53="產"  ), OR(  AG53 ="婚",AG53="產"  ), $AP53 =""),"婚(產)假",  IF(  AND(  OR(  AF53="x",AF53="公"  ), OR(  AG53 ="公"  ), $AP53 =""),"公假",  IF(  AND(  OR(  AF53="x",AF53="補",AF53="婚",AF53="公",AF53="病",AF53="事",AF53="x榮18-22"  ),OR(AG53=""), $AP53 =""  ),"18收",  IF(  AND(  OR(  AF53 ="榮14-18",AF53 ="榮10-18",AF53 ="榮06-18",AF53 ="病14-18"  ),OR(  AG53 ="x",AG53="補",AG53="婚",AG53="公",AG53="病",AG53="事",AG53="x"  ), $AP53 =""),"18放早走",  IF(  AND(  OR(  AF53 =""),OR(  AG53 ="x",AG53="補",AG53="婚",AG53="公",AG53="病",AG53="事",AG53="x榮*",AG53="榮",AG53="榮-22"  ), $AP53 =""),"18放",  IF(  AND(  OR(  AF53="當日退伍"  ),OR(  AG53="退伍",AG53="退", AG53=""  ), $AP53 =""),"當日退伍",  IF(AND(  OR(AF53="退",AF53="退伍" ), OR(AG53="退",AG53="退伍" ), $AP53 =""),"退伍","全日勤"  )  )  )  )  )  )  )  )  )  )  ),"")</f>
        <v>全日休</v>
      </c>
      <c r="AG152" s="65" t="str">
        <f ca="1">IF(   (ROW(BS53)-1)&lt;=暫1!$B$2,           IF(  AND(  OR(  AG53="x",AG53="補"  ), OR(  AH53 ="x",AH53="補",AH53="x榮18-22",AH53="x公18-22",AH53="x榮22-08"  ), $AP53 =""),"全日休",  IF(  AND(  OR(  AG53="x",AG53="病"  ), OR(  AH53 ="病"  ), $AP53 =""),"病(事)假",  IF(  AND(  OR(  AG53="x",AG53="補"  ), OR(  AH53 ="補"  ), $AP53 =""),"補休",  IF(  AND(  OR(  AG53="x",AG53="喪"  ), OR(  AH53 ="喪"  ), $AP53 =""),"喪假",  IF(  AND(  OR(  AG53="x",AG53="婚",AG53="產"  ), OR(  AH53 ="婚",AH53="產"  ), $AP53 =""),"婚(產)假",  IF(  AND(  OR(  AG53="x",AG53="公"  ), OR(  AH53 ="公"  ), $AP53 =""),"公假",  IF(  AND(  OR(  AG53="x",AG53="補",AG53="婚",AG53="公",AG53="病",AG53="事",AG53="x榮18-22"  ),OR(AH53=""), $AP53 =""  ),"18收",  IF(  AND(  OR(  AG53 ="榮14-18",AG53 ="榮10-18",AG53 ="榮06-18",AG53 ="病14-18"  ),OR(  AH53 ="x",AH53="補",AH53="婚",AH53="公",AH53="病",AH53="事",AH53="x"  ), $AP53 =""),"18放早走",  IF(  AND(  OR(  AG53 =""),OR(  AH53 ="x",AH53="補",AH53="婚",AH53="公",AH53="病",AH53="事",AH53="x榮*",AH53="榮",AH53="榮-22"  ), $AP53 =""),"18放",  IF(  AND(  OR(  AG53="當日退伍"  ),OR(  AH53="退伍",AH53="退", AH53=""  ), $AP53 =""),"當日退伍",  IF(AND(  OR(AG53="退",AG53="退伍" ), OR(AH53="退",AH53="退伍" ), $AP53 =""),"退伍","全日勤"  )  )  )  )  )  )  )  )  )  )  ),"")</f>
        <v>18收</v>
      </c>
      <c r="AH152" s="65"/>
      <c r="AI152" s="65"/>
      <c r="AJ152" s="65"/>
      <c r="AO152" s="75"/>
      <c r="AP152" s="62"/>
      <c r="AU152" s="62"/>
      <c r="AY152" s="62"/>
      <c r="AZ152" s="62"/>
      <c r="BA152" s="62"/>
    </row>
    <row r="153" spans="1:53" ht="25.5" customHeight="1">
      <c r="A153" s="65">
        <f t="shared" si="14"/>
        <v>53</v>
      </c>
      <c r="B153" s="65" t="str">
        <f t="shared" si="15"/>
        <v>蔡政倫</v>
      </c>
      <c r="C153" s="65" t="str">
        <f ca="1">IF(   (ROW(AO54)-1)&lt;=暫1!$B$2,           IF(  AND(  OR(  C54="x",C54="補"  ), OR(  D54 ="x",D54="補",D54="x榮18-22",D54="x公18-22",D54="x榮22-08"  ), $AP54 =""),"全日休",  IF(  AND(  OR(  C54="x",C54="病"  ), OR(  D54 ="病"  ), $AP54 =""),"病(事)假",  IF(  AND(  OR(  C54="x",C54="補"  ), OR(  D54 ="補"  ), $AP54 =""),"補休",  IF(  AND(  OR(  C54="x",C54="喪"  ), OR(  D54 ="喪"  ), $AP54 =""),"喪假",  IF(  AND(  OR(  C54="x",C54="婚",C54="產"  ), OR(  D54 ="婚",D54="產"  ), $AP54 =""),"婚(產)假",  IF(  AND(  OR(  C54="x",C54="公"  ), OR(  D54 ="公"  ), $AP54 =""),"公假",  IF(  AND(  OR(  C54="x",C54="補",C54="婚",C54="公",C54="病",C54="事",C54="x榮18-22"  ),OR(D54=""), $AP54 =""  ),"18收",  IF(  AND(  OR(  C54 ="榮14-18",C54 ="榮10-18",C54 ="榮06-18",C54 ="病14-18"  ),OR(  D54 ="x",D54="補",D54="婚",D54="公",D54="病",D54="事",D54="x"  ), $AP54 =""),"18放早走",  IF(  AND(  OR(  C54 =""),OR(  D54 ="x",D54="補",D54="婚",D54="公",D54="病",D54="事",D54="x榮*",D54="榮",D54="榮-22"  ), $AP54 =""),"18放",  IF(  AND(  OR(  C54="當日退伍"  ),OR(  D54="退伍",D54="退", D54=""  ), $AP54 =""),"當日退伍",  IF(AND(  OR(C54="退",C54="退伍" ), OR(D54="退",D54="退伍" ), $AP54 =""),"退伍","全日勤"  )  )  )  )  )  )  )  )  )  )  ),"")</f>
        <v>全日休</v>
      </c>
      <c r="D153" s="65" t="str">
        <f ca="1">IF(   (ROW(AP54)-1)&lt;=暫1!$B$2,           IF(  AND(  OR(  D54="x",D54="補"  ), OR(  E54 ="x",E54="補",E54="x榮18-22",E54="x公18-22",E54="x榮22-08"  ), $AP54 =""),"全日休",  IF(  AND(  OR(  D54="x",D54="病"  ), OR(  E54 ="病"  ), $AP54 =""),"病(事)假",  IF(  AND(  OR(  D54="x",D54="補"  ), OR(  E54 ="補"  ), $AP54 =""),"補休",  IF(  AND(  OR(  D54="x",D54="喪"  ), OR(  E54 ="喪"  ), $AP54 =""),"喪假",  IF(  AND(  OR(  D54="x",D54="婚",D54="產"  ), OR(  E54 ="婚",E54="產"  ), $AP54 =""),"婚(產)假",  IF(  AND(  OR(  D54="x",D54="公"  ), OR(  E54 ="公"  ), $AP54 =""),"公假",  IF(  AND(  OR(  D54="x",D54="補",D54="婚",D54="公",D54="病",D54="事",D54="x榮18-22"  ),OR(E54=""), $AP54 =""  ),"18收",  IF(  AND(  OR(  D54 ="榮14-18",D54 ="榮10-18",D54 ="榮06-18",D54 ="病14-18"  ),OR(  E54 ="x",E54="補",E54="婚",E54="公",E54="病",E54="事",E54="x"  ), $AP54 =""),"18放早走",  IF(  AND(  OR(  D54 =""),OR(  E54 ="x",E54="補",E54="婚",E54="公",E54="病",E54="事",E54="x榮*",E54="榮",E54="榮-22"  ), $AP54 =""),"18放",  IF(  AND(  OR(  D54="當日退伍"  ),OR(  E54="退伍",E54="退", E54=""  ), $AP54 =""),"當日退伍",  IF(AND(  OR(D54="退",D54="退伍" ), OR(E54="退",E54="退伍" ), $AP54 =""),"退伍","全日勤"  )  )  )  )  )  )  )  )  )  )  ),"")</f>
        <v>18收</v>
      </c>
      <c r="E153" s="65" t="str">
        <f ca="1">IF(   (ROW(AQ54)-1)&lt;=暫1!$B$2,           IF(  AND(  OR(  E54="x",E54="補"  ), OR(  F54 ="x",F54="補",F54="x榮18-22",F54="x公18-22",F54="x榮22-08"  ), $AP54 =""),"全日休",  IF(  AND(  OR(  E54="x",E54="病"  ), OR(  F54 ="病"  ), $AP54 =""),"病(事)假",  IF(  AND(  OR(  E54="x",E54="補"  ), OR(  F54 ="補"  ), $AP54 =""),"補休",  IF(  AND(  OR(  E54="x",E54="喪"  ), OR(  F54 ="喪"  ), $AP54 =""),"喪假",  IF(  AND(  OR(  E54="x",E54="婚",E54="產"  ), OR(  F54 ="婚",F54="產"  ), $AP54 =""),"婚(產)假",  IF(  AND(  OR(  E54="x",E54="公"  ), OR(  F54 ="公"  ), $AP54 =""),"公假",  IF(  AND(  OR(  E54="x",E54="補",E54="婚",E54="公",E54="病",E54="事",E54="x榮18-22"  ),OR(F54=""), $AP54 =""  ),"18收",  IF(  AND(  OR(  E54 ="榮14-18",E54 ="榮10-18",E54 ="榮06-18",E54 ="病14-18"  ),OR(  F54 ="x",F54="補",F54="婚",F54="公",F54="病",F54="事",F54="x"  ), $AP54 =""),"18放早走",  IF(  AND(  OR(  E54 =""),OR(  F54 ="x",F54="補",F54="婚",F54="公",F54="病",F54="事",F54="x榮*",F54="榮",F54="榮-22"  ), $AP54 =""),"18放",  IF(  AND(  OR(  E54="當日退伍"  ),OR(  F54="退伍",F54="退", F54=""  ), $AP54 =""),"當日退伍",  IF(AND(  OR(E54="退",E54="退伍" ), OR(F54="退",F54="退伍" ), $AP54 =""),"退伍","全日勤"  )  )  )  )  )  )  )  )  )  )  ),"")</f>
        <v>全日勤</v>
      </c>
      <c r="F153" s="65" t="str">
        <f ca="1">IF(   (ROW(AR54)-1)&lt;=暫1!$B$2,           IF(  AND(  OR(  F54="x",F54="補"  ), OR(  G54 ="x",G54="補",G54="x榮18-22",G54="x公18-22",G54="x榮22-08"  ), $AP54 =""),"全日休",  IF(  AND(  OR(  F54="x",F54="病"  ), OR(  G54 ="病"  ), $AP54 =""),"病(事)假",  IF(  AND(  OR(  F54="x",F54="補"  ), OR(  G54 ="補"  ), $AP54 =""),"補休",  IF(  AND(  OR(  F54="x",F54="喪"  ), OR(  G54 ="喪"  ), $AP54 =""),"喪假",  IF(  AND(  OR(  F54="x",F54="婚",F54="產"  ), OR(  G54 ="婚",G54="產"  ), $AP54 =""),"婚(產)假",  IF(  AND(  OR(  F54="x",F54="公"  ), OR(  G54 ="公"  ), $AP54 =""),"公假",  IF(  AND(  OR(  F54="x",F54="補",F54="婚",F54="公",F54="病",F54="事",F54="x榮18-22"  ),OR(G54=""), $AP54 =""  ),"18收",  IF(  AND(  OR(  F54 ="榮14-18",F54 ="榮10-18",F54 ="榮06-18",F54 ="病14-18"  ),OR(  G54 ="x",G54="補",G54="婚",G54="公",G54="病",G54="事",G54="x"  ), $AP54 =""),"18放早走",  IF(  AND(  OR(  F54 =""),OR(  G54 ="x",G54="補",G54="婚",G54="公",G54="病",G54="事",G54="x榮*",G54="榮",G54="榮-22"  ), $AP54 =""),"18放",  IF(  AND(  OR(  F54="當日退伍"  ),OR(  G54="退伍",G54="退", G54=""  ), $AP54 =""),"當日退伍",  IF(AND(  OR(F54="退",F54="退伍" ), OR(G54="退",G54="退伍" ), $AP54 =""),"退伍","全日勤"  )  )  )  )  )  )  )  )  )  )  ),"")</f>
        <v>全日勤</v>
      </c>
      <c r="G153" s="65" t="str">
        <f ca="1">IF(   (ROW(AS54)-1)&lt;=暫1!$B$2,           IF(  AND(  OR(  G54="x",G54="補"  ), OR(  H54 ="x",H54="補",H54="x榮18-22",H54="x公18-22",H54="x榮22-08"  ), $AP54 =""),"全日休",  IF(  AND(  OR(  G54="x",G54="病"  ), OR(  H54 ="病"  ), $AP54 =""),"病(事)假",  IF(  AND(  OR(  G54="x",G54="補"  ), OR(  H54 ="補"  ), $AP54 =""),"補休",  IF(  AND(  OR(  G54="x",G54="喪"  ), OR(  H54 ="喪"  ), $AP54 =""),"喪假",  IF(  AND(  OR(  G54="x",G54="婚",G54="產"  ), OR(  H54 ="婚",H54="產"  ), $AP54 =""),"婚(產)假",  IF(  AND(  OR(  G54="x",G54="公"  ), OR(  H54 ="公"  ), $AP54 =""),"公假",  IF(  AND(  OR(  G54="x",G54="補",G54="婚",G54="公",G54="病",G54="事",G54="x榮18-22"  ),OR(H54=""), $AP54 =""  ),"18收",  IF(  AND(  OR(  G54 ="榮14-18",G54 ="榮10-18",G54 ="榮06-18",G54 ="病14-18"  ),OR(  H54 ="x",H54="補",H54="婚",H54="公",H54="病",H54="事",H54="x"  ), $AP54 =""),"18放早走",  IF(  AND(  OR(  G54 =""),OR(  H54 ="x",H54="補",H54="婚",H54="公",H54="病",H54="事",H54="x榮*",H54="榮",H54="榮-22"  ), $AP54 =""),"18放",  IF(  AND(  OR(  G54="當日退伍"  ),OR(  H54="退伍",H54="退", H54=""  ), $AP54 =""),"當日退伍",  IF(AND(  OR(G54="退",G54="退伍" ), OR(H54="退",H54="退伍" ), $AP54 =""),"退伍","全日勤"  )  )  )  )  )  )  )  )  )  )  ),"")</f>
        <v>全日勤</v>
      </c>
      <c r="H153" s="65" t="str">
        <f ca="1">IF(   (ROW(AT54)-1)&lt;=暫1!$B$2,           IF(  AND(  OR(  H54="x",H54="補"  ), OR(  I54 ="x",I54="補",I54="x榮18-22",I54="x公18-22",I54="x榮22-08"  ), $AP54 =""),"全日休",  IF(  AND(  OR(  H54="x",H54="病"  ), OR(  I54 ="病"  ), $AP54 =""),"病(事)假",  IF(  AND(  OR(  H54="x",H54="補"  ), OR(  I54 ="補"  ), $AP54 =""),"補休",  IF(  AND(  OR(  H54="x",H54="喪"  ), OR(  I54 ="喪"  ), $AP54 =""),"喪假",  IF(  AND(  OR(  H54="x",H54="婚",H54="產"  ), OR(  I54 ="婚",I54="產"  ), $AP54 =""),"婚(產)假",  IF(  AND(  OR(  H54="x",H54="公"  ), OR(  I54 ="公"  ), $AP54 =""),"公假",  IF(  AND(  OR(  H54="x",H54="補",H54="婚",H54="公",H54="病",H54="事",H54="x榮18-22"  ),OR(I54=""), $AP54 =""  ),"18收",  IF(  AND(  OR(  H54 ="榮14-18",H54 ="榮10-18",H54 ="榮06-18",H54 ="病14-18"  ),OR(  I54 ="x",I54="補",I54="婚",I54="公",I54="病",I54="事",I54="x"  ), $AP54 =""),"18放早走",  IF(  AND(  OR(  H54 =""),OR(  I54 ="x",I54="補",I54="婚",I54="公",I54="病",I54="事",I54="x榮*",I54="榮",I54="榮-22"  ), $AP54 =""),"18放",  IF(  AND(  OR(  H54="當日退伍"  ),OR(  I54="退伍",I54="退", I54=""  ), $AP54 =""),"當日退伍",  IF(AND(  OR(H54="退",H54="退伍" ), OR(I54="退",I54="退伍" ), $AP54 =""),"退伍","全日勤"  )  )  )  )  )  )  )  )  )  )  ),"")</f>
        <v>全日勤</v>
      </c>
      <c r="I153" s="65" t="str">
        <f ca="1">IF(   (ROW(AU54)-1)&lt;=暫1!$B$2,           IF(  AND(  OR(  I54="x",I54="補"  ), OR(  J54 ="x",J54="補",J54="x榮18-22",J54="x公18-22",J54="x榮22-08"  ), $AP54 =""),"全日休",  IF(  AND(  OR(  I54="x",I54="病"  ), OR(  J54 ="病"  ), $AP54 =""),"病(事)假",  IF(  AND(  OR(  I54="x",I54="補"  ), OR(  J54 ="補"  ), $AP54 =""),"補休",  IF(  AND(  OR(  I54="x",I54="喪"  ), OR(  J54 ="喪"  ), $AP54 =""),"喪假",  IF(  AND(  OR(  I54="x",I54="婚",I54="產"  ), OR(  J54 ="婚",J54="產"  ), $AP54 =""),"婚(產)假",  IF(  AND(  OR(  I54="x",I54="公"  ), OR(  J54 ="公"  ), $AP54 =""),"公假",  IF(  AND(  OR(  I54="x",I54="補",I54="婚",I54="公",I54="病",I54="事",I54="x榮18-22"  ),OR(J54=""), $AP54 =""  ),"18收",  IF(  AND(  OR(  I54 ="榮14-18",I54 ="榮10-18",I54 ="榮06-18",I54 ="病14-18"  ),OR(  J54 ="x",J54="補",J54="婚",J54="公",J54="病",J54="事",J54="x"  ), $AP54 =""),"18放早走",  IF(  AND(  OR(  I54 =""),OR(  J54 ="x",J54="補",J54="婚",J54="公",J54="病",J54="事",J54="x榮*",J54="榮",J54="榮-22"  ), $AP54 =""),"18放",  IF(  AND(  OR(  I54="當日退伍"  ),OR(  J54="退伍",J54="退", J54=""  ), $AP54 =""),"當日退伍",  IF(AND(  OR(I54="退",I54="退伍" ), OR(J54="退",J54="退伍" ), $AP54 =""),"退伍","全日勤"  )  )  )  )  )  )  )  )  )  )  ),"")</f>
        <v>全日勤</v>
      </c>
      <c r="J153" s="65" t="str">
        <f ca="1">IF(   (ROW(AV54)-1)&lt;=暫1!$B$2,           IF(  AND(  OR(  J54="x",J54="補"  ), OR(  K54 ="x",K54="補",K54="x榮18-22",K54="x公18-22",K54="x榮22-08"  ), $AP54 =""),"全日休",  IF(  AND(  OR(  J54="x",J54="病"  ), OR(  K54 ="病"  ), $AP54 =""),"病(事)假",  IF(  AND(  OR(  J54="x",J54="補"  ), OR(  K54 ="補"  ), $AP54 =""),"補休",  IF(  AND(  OR(  J54="x",J54="喪"  ), OR(  K54 ="喪"  ), $AP54 =""),"喪假",  IF(  AND(  OR(  J54="x",J54="婚",J54="產"  ), OR(  K54 ="婚",K54="產"  ), $AP54 =""),"婚(產)假",  IF(  AND(  OR(  J54="x",J54="公"  ), OR(  K54 ="公"  ), $AP54 =""),"公假",  IF(  AND(  OR(  J54="x",J54="補",J54="婚",J54="公",J54="病",J54="事",J54="x榮18-22"  ),OR(K54=""), $AP54 =""  ),"18收",  IF(  AND(  OR(  J54 ="榮14-18",J54 ="榮10-18",J54 ="榮06-18",J54 ="病14-18"  ),OR(  K54 ="x",K54="補",K54="婚",K54="公",K54="病",K54="事",K54="x"  ), $AP54 =""),"18放早走",  IF(  AND(  OR(  J54 =""),OR(  K54 ="x",K54="補",K54="婚",K54="公",K54="病",K54="事",K54="x榮*",K54="榮",K54="榮-22"  ), $AP54 =""),"18放",  IF(  AND(  OR(  J54="當日退伍"  ),OR(  K54="退伍",K54="退", K54=""  ), $AP54 =""),"當日退伍",  IF(AND(  OR(J54="退",J54="退伍" ), OR(K54="退",K54="退伍" ), $AP54 =""),"退伍","全日勤"  )  )  )  )  )  )  )  )  )  )  ),"")</f>
        <v>全日勤</v>
      </c>
      <c r="K153" s="65" t="str">
        <f ca="1">IF(   (ROW(AW54)-1)&lt;=暫1!$B$2,           IF(  AND(  OR(  K54="x",K54="補"  ), OR(  L54 ="x",L54="補",L54="x榮18-22",L54="x公18-22",L54="x榮22-08"  ), $AP54 =""),"全日休",  IF(  AND(  OR(  K54="x",K54="病"  ), OR(  L54 ="病"  ), $AP54 =""),"病(事)假",  IF(  AND(  OR(  K54="x",K54="補"  ), OR(  L54 ="補"  ), $AP54 =""),"補休",  IF(  AND(  OR(  K54="x",K54="喪"  ), OR(  L54 ="喪"  ), $AP54 =""),"喪假",  IF(  AND(  OR(  K54="x",K54="婚",K54="產"  ), OR(  L54 ="婚",L54="產"  ), $AP54 =""),"婚(產)假",  IF(  AND(  OR(  K54="x",K54="公"  ), OR(  L54 ="公"  ), $AP54 =""),"公假",  IF(  AND(  OR(  K54="x",K54="補",K54="婚",K54="公",K54="病",K54="事",K54="x榮18-22"  ),OR(L54=""), $AP54 =""  ),"18收",  IF(  AND(  OR(  K54 ="榮14-18",K54 ="榮10-18",K54 ="榮06-18",K54 ="病14-18"  ),OR(  L54 ="x",L54="補",L54="婚",L54="公",L54="病",L54="事",L54="x"  ), $AP54 =""),"18放早走",  IF(  AND(  OR(  K54 =""),OR(  L54 ="x",L54="補",L54="婚",L54="公",L54="病",L54="事",L54="x榮*",L54="榮",L54="榮-22"  ), $AP54 =""),"18放",  IF(  AND(  OR(  K54="當日退伍"  ),OR(  L54="退伍",L54="退", L54=""  ), $AP54 =""),"當日退伍",  IF(AND(  OR(K54="退",K54="退伍" ), OR(L54="退",L54="退伍" ), $AP54 =""),"退伍","全日勤"  )  )  )  )  )  )  )  )  )  )  ),"")</f>
        <v>全日勤</v>
      </c>
      <c r="L153" s="65" t="str">
        <f ca="1">IF(   (ROW(AX54)-1)&lt;=暫1!$B$2,           IF(  AND(  OR(  L54="x",L54="補"  ), OR(  M54 ="x",M54="補",M54="x榮18-22",M54="x公18-22",M54="x榮22-08"  ), $AP54 =""),"全日休",  IF(  AND(  OR(  L54="x",L54="病"  ), OR(  M54 ="病"  ), $AP54 =""),"病(事)假",  IF(  AND(  OR(  L54="x",L54="補"  ), OR(  M54 ="補"  ), $AP54 =""),"補休",  IF(  AND(  OR(  L54="x",L54="喪"  ), OR(  M54 ="喪"  ), $AP54 =""),"喪假",  IF(  AND(  OR(  L54="x",L54="婚",L54="產"  ), OR(  M54 ="婚",M54="產"  ), $AP54 =""),"婚(產)假",  IF(  AND(  OR(  L54="x",L54="公"  ), OR(  M54 ="公"  ), $AP54 =""),"公假",  IF(  AND(  OR(  L54="x",L54="補",L54="婚",L54="公",L54="病",L54="事",L54="x榮18-22"  ),OR(M54=""), $AP54 =""  ),"18收",  IF(  AND(  OR(  L54 ="榮14-18",L54 ="榮10-18",L54 ="榮06-18",L54 ="病14-18"  ),OR(  M54 ="x",M54="補",M54="婚",M54="公",M54="病",M54="事",M54="x"  ), $AP54 =""),"18放早走",  IF(  AND(  OR(  L54 =""),OR(  M54 ="x",M54="補",M54="婚",M54="公",M54="病",M54="事",M54="x榮*",M54="榮",M54="榮-22"  ), $AP54 =""),"18放",  IF(  AND(  OR(  L54="當日退伍"  ),OR(  M54="退伍",M54="退", M54=""  ), $AP54 =""),"當日退伍",  IF(AND(  OR(L54="退",L54="退伍" ), OR(M54="退",M54="退伍" ), $AP54 =""),"退伍","全日勤"  )  )  )  )  )  )  )  )  )  )  ),"")</f>
        <v>全日勤</v>
      </c>
      <c r="M153" s="65" t="str">
        <f ca="1">IF(   (ROW(AY54)-1)&lt;=暫1!$B$2,           IF(  AND(  OR(  M54="x",M54="補"  ), OR(  N54 ="x",N54="補",N54="x榮18-22",N54="x公18-22",N54="x榮22-08"  ), $AP54 =""),"全日休",  IF(  AND(  OR(  M54="x",M54="病"  ), OR(  N54 ="病"  ), $AP54 =""),"病(事)假",  IF(  AND(  OR(  M54="x",M54="補"  ), OR(  N54 ="補"  ), $AP54 =""),"補休",  IF(  AND(  OR(  M54="x",M54="喪"  ), OR(  N54 ="喪"  ), $AP54 =""),"喪假",  IF(  AND(  OR(  M54="x",M54="婚",M54="產"  ), OR(  N54 ="婚",N54="產"  ), $AP54 =""),"婚(產)假",  IF(  AND(  OR(  M54="x",M54="公"  ), OR(  N54 ="公"  ), $AP54 =""),"公假",  IF(  AND(  OR(  M54="x",M54="補",M54="婚",M54="公",M54="病",M54="事",M54="x榮18-22"  ),OR(N54=""), $AP54 =""  ),"18收",  IF(  AND(  OR(  M54 ="榮14-18",M54 ="榮10-18",M54 ="榮06-18",M54 ="病14-18"  ),OR(  N54 ="x",N54="補",N54="婚",N54="公",N54="病",N54="事",N54="x"  ), $AP54 =""),"18放早走",  IF(  AND(  OR(  M54 =""),OR(  N54 ="x",N54="補",N54="婚",N54="公",N54="病",N54="事",N54="x榮*",N54="榮",N54="榮-22"  ), $AP54 =""),"18放",  IF(  AND(  OR(  M54="當日退伍"  ),OR(  N54="退伍",N54="退", N54=""  ), $AP54 =""),"當日退伍",  IF(AND(  OR(M54="退",M54="退伍" ), OR(N54="退",N54="退伍" ), $AP54 =""),"退伍","全日勤"  )  )  )  )  )  )  )  )  )  )  ),"")</f>
        <v>18放</v>
      </c>
      <c r="N153" s="65" t="str">
        <f ca="1">IF(   (ROW(AZ54)-1)&lt;=暫1!$B$2,           IF(  AND(  OR(  N54="x",N54="補"  ), OR(  O54 ="x",O54="補",O54="x榮18-22",O54="x公18-22",O54="x榮22-08"  ), $AP54 =""),"全日休",  IF(  AND(  OR(  N54="x",N54="病"  ), OR(  O54 ="病"  ), $AP54 =""),"病(事)假",  IF(  AND(  OR(  N54="x",N54="補"  ), OR(  O54 ="補"  ), $AP54 =""),"補休",  IF(  AND(  OR(  N54="x",N54="喪"  ), OR(  O54 ="喪"  ), $AP54 =""),"喪假",  IF(  AND(  OR(  N54="x",N54="婚",N54="產"  ), OR(  O54 ="婚",O54="產"  ), $AP54 =""),"婚(產)假",  IF(  AND(  OR(  N54="x",N54="公"  ), OR(  O54 ="公"  ), $AP54 =""),"公假",  IF(  AND(  OR(  N54="x",N54="補",N54="婚",N54="公",N54="病",N54="事",N54="x榮18-22"  ),OR(O54=""), $AP54 =""  ),"18收",  IF(  AND(  OR(  N54 ="榮14-18",N54 ="榮10-18",N54 ="榮06-18",N54 ="病14-18"  ),OR(  O54 ="x",O54="補",O54="婚",O54="公",O54="病",O54="事",O54="x"  ), $AP54 =""),"18放早走",  IF(  AND(  OR(  N54 =""),OR(  O54 ="x",O54="補",O54="婚",O54="公",O54="病",O54="事",O54="x榮*",O54="榮",O54="榮-22"  ), $AP54 =""),"18放",  IF(  AND(  OR(  N54="當日退伍"  ),OR(  O54="退伍",O54="退", O54=""  ), $AP54 =""),"當日退伍",  IF(AND(  OR(N54="退",N54="退伍" ), OR(O54="退",O54="退伍" ), $AP54 =""),"退伍","全日勤"  )  )  )  )  )  )  )  )  )  )  ),"")</f>
        <v>全日休</v>
      </c>
      <c r="O153" s="65" t="str">
        <f ca="1">IF(   (ROW(BA54)-1)&lt;=暫1!$B$2,           IF(  AND(  OR(  O54="x",O54="補"  ), OR(  P54 ="x",P54="補",P54="x榮18-22",P54="x公18-22",P54="x榮22-08"  ), $AP54 =""),"全日休",  IF(  AND(  OR(  O54="x",O54="病"  ), OR(  P54 ="病"  ), $AP54 =""),"病(事)假",  IF(  AND(  OR(  O54="x",O54="補"  ), OR(  P54 ="補"  ), $AP54 =""),"補休",  IF(  AND(  OR(  O54="x",O54="喪"  ), OR(  P54 ="喪"  ), $AP54 =""),"喪假",  IF(  AND(  OR(  O54="x",O54="婚",O54="產"  ), OR(  P54 ="婚",P54="產"  ), $AP54 =""),"婚(產)假",  IF(  AND(  OR(  O54="x",O54="公"  ), OR(  P54 ="公"  ), $AP54 =""),"公假",  IF(  AND(  OR(  O54="x",O54="補",O54="婚",O54="公",O54="病",O54="事",O54="x榮18-22"  ),OR(P54=""), $AP54 =""  ),"18收",  IF(  AND(  OR(  O54 ="榮14-18",O54 ="榮10-18",O54 ="榮06-18",O54 ="病14-18"  ),OR(  P54 ="x",P54="補",P54="婚",P54="公",P54="病",P54="事",P54="x"  ), $AP54 =""),"18放早走",  IF(  AND(  OR(  O54 =""),OR(  P54 ="x",P54="補",P54="婚",P54="公",P54="病",P54="事",P54="x榮*",P54="榮",P54="榮-22"  ), $AP54 =""),"18放",  IF(  AND(  OR(  O54="當日退伍"  ),OR(  P54="退伍",P54="退", P54=""  ), $AP54 =""),"當日退伍",  IF(AND(  OR(O54="退",O54="退伍" ), OR(P54="退",P54="退伍" ), $AP54 =""),"退伍","全日勤"  )  )  )  )  )  )  )  )  )  )  ),"")</f>
        <v>全日休</v>
      </c>
      <c r="P153" s="65" t="str">
        <f ca="1">IF(   (ROW(BB54)-1)&lt;=暫1!$B$2,           IF(  AND(  OR(  P54="x",P54="補"  ), OR(  Q54 ="x",Q54="補",Q54="x榮18-22",Q54="x公18-22",Q54="x榮22-08"  ), $AP54 =""),"全日休",  IF(  AND(  OR(  P54="x",P54="病"  ), OR(  Q54 ="病"  ), $AP54 =""),"病(事)假",  IF(  AND(  OR(  P54="x",P54="補"  ), OR(  Q54 ="補"  ), $AP54 =""),"補休",  IF(  AND(  OR(  P54="x",P54="喪"  ), OR(  Q54 ="喪"  ), $AP54 =""),"喪假",  IF(  AND(  OR(  P54="x",P54="婚",P54="產"  ), OR(  Q54 ="婚",Q54="產"  ), $AP54 =""),"婚(產)假",  IF(  AND(  OR(  P54="x",P54="公"  ), OR(  Q54 ="公"  ), $AP54 =""),"公假",  IF(  AND(  OR(  P54="x",P54="補",P54="婚",P54="公",P54="病",P54="事",P54="x榮18-22"  ),OR(Q54=""), $AP54 =""  ),"18收",  IF(  AND(  OR(  P54 ="榮14-18",P54 ="榮10-18",P54 ="榮06-18",P54 ="病14-18"  ),OR(  Q54 ="x",Q54="補",Q54="婚",Q54="公",Q54="病",Q54="事",Q54="x"  ), $AP54 =""),"18放早走",  IF(  AND(  OR(  P54 =""),OR(  Q54 ="x",Q54="補",Q54="婚",Q54="公",Q54="病",Q54="事",Q54="x榮*",Q54="榮",Q54="榮-22"  ), $AP54 =""),"18放",  IF(  AND(  OR(  P54="當日退伍"  ),OR(  Q54="退伍",Q54="退", Q54=""  ), $AP54 =""),"當日退伍",  IF(AND(  OR(P54="退",P54="退伍" ), OR(Q54="退",Q54="退伍" ), $AP54 =""),"退伍","全日勤"  )  )  )  )  )  )  )  )  )  )  ),"")</f>
        <v>18收</v>
      </c>
      <c r="Q153" s="65" t="str">
        <f ca="1">IF(   (ROW(BC54)-1)&lt;=暫1!$B$2,           IF(  AND(  OR(  Q54="x",Q54="補"  ), OR(  R54 ="x",R54="補",R54="x榮18-22",R54="x公18-22",R54="x榮22-08"  ), $AP54 =""),"全日休",  IF(  AND(  OR(  Q54="x",Q54="病"  ), OR(  R54 ="病"  ), $AP54 =""),"病(事)假",  IF(  AND(  OR(  Q54="x",Q54="補"  ), OR(  R54 ="補"  ), $AP54 =""),"補休",  IF(  AND(  OR(  Q54="x",Q54="喪"  ), OR(  R54 ="喪"  ), $AP54 =""),"喪假",  IF(  AND(  OR(  Q54="x",Q54="婚",Q54="產"  ), OR(  R54 ="婚",R54="產"  ), $AP54 =""),"婚(產)假",  IF(  AND(  OR(  Q54="x",Q54="公"  ), OR(  R54 ="公"  ), $AP54 =""),"公假",  IF(  AND(  OR(  Q54="x",Q54="補",Q54="婚",Q54="公",Q54="病",Q54="事",Q54="x榮18-22"  ),OR(R54=""), $AP54 =""  ),"18收",  IF(  AND(  OR(  Q54 ="榮14-18",Q54 ="榮10-18",Q54 ="榮06-18",Q54 ="病14-18"  ),OR(  R54 ="x",R54="補",R54="婚",R54="公",R54="病",R54="事",R54="x"  ), $AP54 =""),"18放早走",  IF(  AND(  OR(  Q54 =""),OR(  R54 ="x",R54="補",R54="婚",R54="公",R54="病",R54="事",R54="x榮*",R54="榮",R54="榮-22"  ), $AP54 =""),"18放",  IF(  AND(  OR(  Q54="當日退伍"  ),OR(  R54="退伍",R54="退", R54=""  ), $AP54 =""),"當日退伍",  IF(AND(  OR(Q54="退",Q54="退伍" ), OR(R54="退",R54="退伍" ), $AP54 =""),"退伍","全日勤"  )  )  )  )  )  )  )  )  )  )  ),"")</f>
        <v>全日勤</v>
      </c>
      <c r="R153" s="65" t="str">
        <f ca="1">IF(   (ROW(BD54)-1)&lt;=暫1!$B$2,           IF(  AND(  OR(  R54="x",R54="補"  ), OR(  S54 ="x",S54="補",S54="x榮18-22",S54="x公18-22",S54="x榮22-08"  ), $AP54 =""),"全日休",  IF(  AND(  OR(  R54="x",R54="病"  ), OR(  S54 ="病"  ), $AP54 =""),"病(事)假",  IF(  AND(  OR(  R54="x",R54="補"  ), OR(  S54 ="補"  ), $AP54 =""),"補休",  IF(  AND(  OR(  R54="x",R54="喪"  ), OR(  S54 ="喪"  ), $AP54 =""),"喪假",  IF(  AND(  OR(  R54="x",R54="婚",R54="產"  ), OR(  S54 ="婚",S54="產"  ), $AP54 =""),"婚(產)假",  IF(  AND(  OR(  R54="x",R54="公"  ), OR(  S54 ="公"  ), $AP54 =""),"公假",  IF(  AND(  OR(  R54="x",R54="補",R54="婚",R54="公",R54="病",R54="事",R54="x榮18-22"  ),OR(S54=""), $AP54 =""  ),"18收",  IF(  AND(  OR(  R54 ="榮14-18",R54 ="榮10-18",R54 ="榮06-18",R54 ="病14-18"  ),OR(  S54 ="x",S54="補",S54="婚",S54="公",S54="病",S54="事",S54="x"  ), $AP54 =""),"18放早走",  IF(  AND(  OR(  R54 =""),OR(  S54 ="x",S54="補",S54="婚",S54="公",S54="病",S54="事",S54="x榮*",S54="榮",S54="榮-22"  ), $AP54 =""),"18放",  IF(  AND(  OR(  R54="當日退伍"  ),OR(  S54="退伍",S54="退", S54=""  ), $AP54 =""),"當日退伍",  IF(AND(  OR(R54="退",R54="退伍" ), OR(S54="退",S54="退伍" ), $AP54 =""),"退伍","全日勤"  )  )  )  )  )  )  )  )  )  )  ),"")</f>
        <v>全日勤</v>
      </c>
      <c r="S153" s="65" t="str">
        <f ca="1">IF(   (ROW(BE54)-1)&lt;=暫1!$B$2,           IF(  AND(  OR(  S54="x",S54="補"  ), OR(  T54 ="x",T54="補",T54="x榮18-22",T54="x公18-22",T54="x榮22-08"  ), $AP54 =""),"全日休",  IF(  AND(  OR(  S54="x",S54="病"  ), OR(  T54 ="病"  ), $AP54 =""),"病(事)假",  IF(  AND(  OR(  S54="x",S54="補"  ), OR(  T54 ="補"  ), $AP54 =""),"補休",  IF(  AND(  OR(  S54="x",S54="喪"  ), OR(  T54 ="喪"  ), $AP54 =""),"喪假",  IF(  AND(  OR(  S54="x",S54="婚",S54="產"  ), OR(  T54 ="婚",T54="產"  ), $AP54 =""),"婚(產)假",  IF(  AND(  OR(  S54="x",S54="公"  ), OR(  T54 ="公"  ), $AP54 =""),"公假",  IF(  AND(  OR(  S54="x",S54="補",S54="婚",S54="公",S54="病",S54="事",S54="x榮18-22"  ),OR(T54=""), $AP54 =""  ),"18收",  IF(  AND(  OR(  S54 ="榮14-18",S54 ="榮10-18",S54 ="榮06-18",S54 ="病14-18"  ),OR(  T54 ="x",T54="補",T54="婚",T54="公",T54="病",T54="事",T54="x"  ), $AP54 =""),"18放早走",  IF(  AND(  OR(  S54 =""),OR(  T54 ="x",T54="補",T54="婚",T54="公",T54="病",T54="事",T54="x榮*",T54="榮",T54="榮-22"  ), $AP54 =""),"18放",  IF(  AND(  OR(  S54="當日退伍"  ),OR(  T54="退伍",T54="退", T54=""  ), $AP54 =""),"當日退伍",  IF(AND(  OR(S54="退",S54="退伍" ), OR(T54="退",T54="退伍" ), $AP54 =""),"退伍","全日勤"  )  )  )  )  )  )  )  )  )  )  ),"")</f>
        <v>全日勤</v>
      </c>
      <c r="T153" s="65" t="str">
        <f ca="1">IF(   (ROW(BF54)-1)&lt;=暫1!$B$2,           IF(  AND(  OR(  T54="x",T54="補"  ), OR(  U54 ="x",U54="補",U54="x榮18-22",U54="x公18-22",U54="x榮22-08"  ), $AP54 =""),"全日休",  IF(  AND(  OR(  T54="x",T54="病"  ), OR(  U54 ="病"  ), $AP54 =""),"病(事)假",  IF(  AND(  OR(  T54="x",T54="補"  ), OR(  U54 ="補"  ), $AP54 =""),"補休",  IF(  AND(  OR(  T54="x",T54="喪"  ), OR(  U54 ="喪"  ), $AP54 =""),"喪假",  IF(  AND(  OR(  T54="x",T54="婚",T54="產"  ), OR(  U54 ="婚",U54="產"  ), $AP54 =""),"婚(產)假",  IF(  AND(  OR(  T54="x",T54="公"  ), OR(  U54 ="公"  ), $AP54 =""),"公假",  IF(  AND(  OR(  T54="x",T54="補",T54="婚",T54="公",T54="病",T54="事",T54="x榮18-22"  ),OR(U54=""), $AP54 =""  ),"18收",  IF(  AND(  OR(  T54 ="榮14-18",T54 ="榮10-18",T54 ="榮06-18",T54 ="病14-18"  ),OR(  U54 ="x",U54="補",U54="婚",U54="公",U54="病",U54="事",U54="x"  ), $AP54 =""),"18放早走",  IF(  AND(  OR(  T54 =""),OR(  U54 ="x",U54="補",U54="婚",U54="公",U54="病",U54="事",U54="x榮*",U54="榮",U54="榮-22"  ), $AP54 =""),"18放",  IF(  AND(  OR(  T54="當日退伍"  ),OR(  U54="退伍",U54="退", U54=""  ), $AP54 =""),"當日退伍",  IF(AND(  OR(T54="退",T54="退伍" ), OR(U54="退",U54="退伍" ), $AP54 =""),"退伍","全日勤"  )  )  )  )  )  )  )  )  )  )  ),"")</f>
        <v>全日勤</v>
      </c>
      <c r="U153" s="65" t="str">
        <f ca="1">IF(   (ROW(BG54)-1)&lt;=暫1!$B$2,           IF(  AND(  OR(  U54="x",U54="補"  ), OR(  V54 ="x",V54="補",V54="x榮18-22",V54="x公18-22",V54="x榮22-08"  ), $AP54 =""),"全日休",  IF(  AND(  OR(  U54="x",U54="病"  ), OR(  V54 ="病"  ), $AP54 =""),"病(事)假",  IF(  AND(  OR(  U54="x",U54="補"  ), OR(  V54 ="補"  ), $AP54 =""),"補休",  IF(  AND(  OR(  U54="x",U54="喪"  ), OR(  V54 ="喪"  ), $AP54 =""),"喪假",  IF(  AND(  OR(  U54="x",U54="婚",U54="產"  ), OR(  V54 ="婚",V54="產"  ), $AP54 =""),"婚(產)假",  IF(  AND(  OR(  U54="x",U54="公"  ), OR(  V54 ="公"  ), $AP54 =""),"公假",  IF(  AND(  OR(  U54="x",U54="補",U54="婚",U54="公",U54="病",U54="事",U54="x榮18-22"  ),OR(V54=""), $AP54 =""  ),"18收",  IF(  AND(  OR(  U54 ="榮14-18",U54 ="榮10-18",U54 ="榮06-18",U54 ="病14-18"  ),OR(  V54 ="x",V54="補",V54="婚",V54="公",V54="病",V54="事",V54="x"  ), $AP54 =""),"18放早走",  IF(  AND(  OR(  U54 =""),OR(  V54 ="x",V54="補",V54="婚",V54="公",V54="病",V54="事",V54="x榮*",V54="榮",V54="榮-22"  ), $AP54 =""),"18放",  IF(  AND(  OR(  U54="當日退伍"  ),OR(  V54="退伍",V54="退", V54=""  ), $AP54 =""),"當日退伍",  IF(AND(  OR(U54="退",U54="退伍" ), OR(V54="退",V54="退伍" ), $AP54 =""),"退伍","全日勤"  )  )  )  )  )  )  )  )  )  )  ),"")</f>
        <v>全日勤</v>
      </c>
      <c r="V153" s="65" t="str">
        <f ca="1">IF(   (ROW(BH54)-1)&lt;=暫1!$B$2,           IF(  AND(  OR(  V54="x",V54="補"  ), OR(  W54 ="x",W54="補",W54="x榮18-22",W54="x公18-22",W54="x榮22-08"  ), $AP54 =""),"全日休",  IF(  AND(  OR(  V54="x",V54="病"  ), OR(  W54 ="病"  ), $AP54 =""),"病(事)假",  IF(  AND(  OR(  V54="x",V54="補"  ), OR(  W54 ="補"  ), $AP54 =""),"補休",  IF(  AND(  OR(  V54="x",V54="喪"  ), OR(  W54 ="喪"  ), $AP54 =""),"喪假",  IF(  AND(  OR(  V54="x",V54="婚",V54="產"  ), OR(  W54 ="婚",W54="產"  ), $AP54 =""),"婚(產)假",  IF(  AND(  OR(  V54="x",V54="公"  ), OR(  W54 ="公"  ), $AP54 =""),"公假",  IF(  AND(  OR(  V54="x",V54="補",V54="婚",V54="公",V54="病",V54="事",V54="x榮18-22"  ),OR(W54=""), $AP54 =""  ),"18收",  IF(  AND(  OR(  V54 ="榮14-18",V54 ="榮10-18",V54 ="榮06-18",V54 ="病14-18"  ),OR(  W54 ="x",W54="補",W54="婚",W54="公",W54="病",W54="事",W54="x"  ), $AP54 =""),"18放早走",  IF(  AND(  OR(  V54 =""),OR(  W54 ="x",W54="補",W54="婚",W54="公",W54="病",W54="事",W54="x榮*",W54="榮",W54="榮-22"  ), $AP54 =""),"18放",  IF(  AND(  OR(  V54="當日退伍"  ),OR(  W54="退伍",W54="退", W54=""  ), $AP54 =""),"當日退伍",  IF(AND(  OR(V54="退",V54="退伍" ), OR(W54="退",W54="退伍" ), $AP54 =""),"退伍","全日勤"  )  )  )  )  )  )  )  )  )  )  ),"")</f>
        <v>全日勤</v>
      </c>
      <c r="W153" s="65" t="str">
        <f ca="1">IF(   (ROW(BI54)-1)&lt;=暫1!$B$2,           IF(  AND(  OR(  W54="x",W54="補"  ), OR(  X54 ="x",X54="補",X54="x榮18-22",X54="x公18-22",X54="x榮22-08"  ), $AP54 =""),"全日休",  IF(  AND(  OR(  W54="x",W54="病"  ), OR(  X54 ="病"  ), $AP54 =""),"病(事)假",  IF(  AND(  OR(  W54="x",W54="補"  ), OR(  X54 ="補"  ), $AP54 =""),"補休",  IF(  AND(  OR(  W54="x",W54="喪"  ), OR(  X54 ="喪"  ), $AP54 =""),"喪假",  IF(  AND(  OR(  W54="x",W54="婚",W54="產"  ), OR(  X54 ="婚",X54="產"  ), $AP54 =""),"婚(產)假",  IF(  AND(  OR(  W54="x",W54="公"  ), OR(  X54 ="公"  ), $AP54 =""),"公假",  IF(  AND(  OR(  W54="x",W54="補",W54="婚",W54="公",W54="病",W54="事",W54="x榮18-22"  ),OR(X54=""), $AP54 =""  ),"18收",  IF(  AND(  OR(  W54 ="榮14-18",W54 ="榮10-18",W54 ="榮06-18",W54 ="病14-18"  ),OR(  X54 ="x",X54="補",X54="婚",X54="公",X54="病",X54="事",X54="x"  ), $AP54 =""),"18放早走",  IF(  AND(  OR(  W54 =""),OR(  X54 ="x",X54="補",X54="婚",X54="公",X54="病",X54="事",X54="x榮*",X54="榮",X54="榮-22"  ), $AP54 =""),"18放",  IF(  AND(  OR(  W54="當日退伍"  ),OR(  X54="退伍",X54="退", X54=""  ), $AP54 =""),"當日退伍",  IF(AND(  OR(W54="退",W54="退伍" ), OR(X54="退",X54="退伍" ), $AP54 =""),"退伍","全日勤"  )  )  )  )  )  )  )  )  )  )  ),"")</f>
        <v>全日勤</v>
      </c>
      <c r="X153" s="65" t="str">
        <f ca="1">IF(   (ROW(BJ54)-1)&lt;=暫1!$B$2,           IF(  AND(  OR(  X54="x",X54="補"  ), OR(  Y54 ="x",Y54="補",Y54="x榮18-22",Y54="x公18-22",Y54="x榮22-08"  ), $AP54 =""),"全日休",  IF(  AND(  OR(  X54="x",X54="病"  ), OR(  Y54 ="病"  ), $AP54 =""),"病(事)假",  IF(  AND(  OR(  X54="x",X54="補"  ), OR(  Y54 ="補"  ), $AP54 =""),"補休",  IF(  AND(  OR(  X54="x",X54="喪"  ), OR(  Y54 ="喪"  ), $AP54 =""),"喪假",  IF(  AND(  OR(  X54="x",X54="婚",X54="產"  ), OR(  Y54 ="婚",Y54="產"  ), $AP54 =""),"婚(產)假",  IF(  AND(  OR(  X54="x",X54="公"  ), OR(  Y54 ="公"  ), $AP54 =""),"公假",  IF(  AND(  OR(  X54="x",X54="補",X54="婚",X54="公",X54="病",X54="事",X54="x榮18-22"  ),OR(Y54=""), $AP54 =""  ),"18收",  IF(  AND(  OR(  X54 ="榮14-18",X54 ="榮10-18",X54 ="榮06-18",X54 ="病14-18"  ),OR(  Y54 ="x",Y54="補",Y54="婚",Y54="公",Y54="病",Y54="事",Y54="x"  ), $AP54 =""),"18放早走",  IF(  AND(  OR(  X54 =""),OR(  Y54 ="x",Y54="補",Y54="婚",Y54="公",Y54="病",Y54="事",Y54="x榮*",Y54="榮",Y54="榮-22"  ), $AP54 =""),"18放",  IF(  AND(  OR(  X54="當日退伍"  ),OR(  Y54="退伍",Y54="退", Y54=""  ), $AP54 =""),"當日退伍",  IF(AND(  OR(X54="退",X54="退伍" ), OR(Y54="退",Y54="退伍" ), $AP54 =""),"退伍","全日勤"  )  )  )  )  )  )  )  )  )  )  ),"")</f>
        <v>全日勤</v>
      </c>
      <c r="Y153" s="65" t="str">
        <f ca="1">IF(   (ROW(BK54)-1)&lt;=暫1!$B$2,           IF(  AND(  OR(  Y54="x",Y54="補"  ), OR(  Z54 ="x",Z54="補",Z54="x榮18-22",Z54="x公18-22",Z54="x榮22-08"  ), $AP54 =""),"全日休",  IF(  AND(  OR(  Y54="x",Y54="病"  ), OR(  Z54 ="病"  ), $AP54 =""),"病(事)假",  IF(  AND(  OR(  Y54="x",Y54="補"  ), OR(  Z54 ="補"  ), $AP54 =""),"補休",  IF(  AND(  OR(  Y54="x",Y54="喪"  ), OR(  Z54 ="喪"  ), $AP54 =""),"喪假",  IF(  AND(  OR(  Y54="x",Y54="婚",Y54="產"  ), OR(  Z54 ="婚",Z54="產"  ), $AP54 =""),"婚(產)假",  IF(  AND(  OR(  Y54="x",Y54="公"  ), OR(  Z54 ="公"  ), $AP54 =""),"公假",  IF(  AND(  OR(  Y54="x",Y54="補",Y54="婚",Y54="公",Y54="病",Y54="事",Y54="x榮18-22"  ),OR(Z54=""), $AP54 =""  ),"18收",  IF(  AND(  OR(  Y54 ="榮14-18",Y54 ="榮10-18",Y54 ="榮06-18",Y54 ="病14-18"  ),OR(  Z54 ="x",Z54="補",Z54="婚",Z54="公",Z54="病",Z54="事",Z54="x"  ), $AP54 =""),"18放早走",  IF(  AND(  OR(  Y54 =""),OR(  Z54 ="x",Z54="補",Z54="婚",Z54="公",Z54="病",Z54="事",Z54="x榮*",Z54="榮",Z54="榮-22"  ), $AP54 =""),"18放",  IF(  AND(  OR(  Y54="當日退伍"  ),OR(  Z54="退伍",Z54="退", Z54=""  ), $AP54 =""),"當日退伍",  IF(AND(  OR(Y54="退",Y54="退伍" ), OR(Z54="退",Z54="退伍" ), $AP54 =""),"退伍","全日勤"  )  )  )  )  )  )  )  )  )  )  ),"")</f>
        <v>18放</v>
      </c>
      <c r="Z153" s="65" t="str">
        <f ca="1">IF(   (ROW(BL54)-1)&lt;=暫1!$B$2,           IF(  AND(  OR(  Z54="x",Z54="補"  ), OR(  AA54 ="x",AA54="補",AA54="x榮18-22",AA54="x公18-22",AA54="x榮22-08"  ), $AP54 =""),"全日休",  IF(  AND(  OR(  Z54="x",Z54="病"  ), OR(  AA54 ="病"  ), $AP54 =""),"病(事)假",  IF(  AND(  OR(  Z54="x",Z54="補"  ), OR(  AA54 ="補"  ), $AP54 =""),"補休",  IF(  AND(  OR(  Z54="x",Z54="喪"  ), OR(  AA54 ="喪"  ), $AP54 =""),"喪假",  IF(  AND(  OR(  Z54="x",Z54="婚",Z54="產"  ), OR(  AA54 ="婚",AA54="產"  ), $AP54 =""),"婚(產)假",  IF(  AND(  OR(  Z54="x",Z54="公"  ), OR(  AA54 ="公"  ), $AP54 =""),"公假",  IF(  AND(  OR(  Z54="x",Z54="補",Z54="婚",Z54="公",Z54="病",Z54="事",Z54="x榮18-22"  ),OR(AA54=""), $AP54 =""  ),"18收",  IF(  AND(  OR(  Z54 ="榮14-18",Z54 ="榮10-18",Z54 ="榮06-18",Z54 ="病14-18"  ),OR(  AA54 ="x",AA54="補",AA54="婚",AA54="公",AA54="病",AA54="事",AA54="x"  ), $AP54 =""),"18放早走",  IF(  AND(  OR(  Z54 =""),OR(  AA54 ="x",AA54="補",AA54="婚",AA54="公",AA54="病",AA54="事",AA54="x榮*",AA54="榮",AA54="榮-22"  ), $AP54 =""),"18放",  IF(  AND(  OR(  Z54="當日退伍"  ),OR(  AA54="退伍",AA54="退", AA54=""  ), $AP54 =""),"當日退伍",  IF(AND(  OR(Z54="退",Z54="退伍" ), OR(AA54="退",AA54="退伍" ), $AP54 =""),"退伍","全日勤"  )  )  )  )  )  )  )  )  )  )  ),"")</f>
        <v>全日休</v>
      </c>
      <c r="AA153" s="65" t="str">
        <f ca="1">IF(   (ROW(BM54)-1)&lt;=暫1!$B$2,           IF(  AND(  OR(  AA54="x",AA54="補"  ), OR(  AB54 ="x",AB54="補",AB54="x榮18-22",AB54="x公18-22",AB54="x榮22-08"  ), $AP54 =""),"全日休",  IF(  AND(  OR(  AA54="x",AA54="病"  ), OR(  AB54 ="病"  ), $AP54 =""),"病(事)假",  IF(  AND(  OR(  AA54="x",AA54="補"  ), OR(  AB54 ="補"  ), $AP54 =""),"補休",  IF(  AND(  OR(  AA54="x",AA54="喪"  ), OR(  AB54 ="喪"  ), $AP54 =""),"喪假",  IF(  AND(  OR(  AA54="x",AA54="婚",AA54="產"  ), OR(  AB54 ="婚",AB54="產"  ), $AP54 =""),"婚(產)假",  IF(  AND(  OR(  AA54="x",AA54="公"  ), OR(  AB54 ="公"  ), $AP54 =""),"公假",  IF(  AND(  OR(  AA54="x",AA54="補",AA54="婚",AA54="公",AA54="病",AA54="事",AA54="x榮18-22"  ),OR(AB54=""), $AP54 =""  ),"18收",  IF(  AND(  OR(  AA54 ="榮14-18",AA54 ="榮10-18",AA54 ="榮06-18",AA54 ="病14-18"  ),OR(  AB54 ="x",AB54="補",AB54="婚",AB54="公",AB54="病",AB54="事",AB54="x"  ), $AP54 =""),"18放早走",  IF(  AND(  OR(  AA54 =""),OR(  AB54 ="x",AB54="補",AB54="婚",AB54="公",AB54="病",AB54="事",AB54="x榮*",AB54="榮",AB54="榮-22"  ), $AP54 =""),"18放",  IF(  AND(  OR(  AA54="當日退伍"  ),OR(  AB54="退伍",AB54="退", AB54=""  ), $AP54 =""),"當日退伍",  IF(AND(  OR(AA54="退",AA54="退伍" ), OR(AB54="退",AB54="退伍" ), $AP54 =""),"退伍","全日勤"  )  )  )  )  )  )  )  )  )  )  ),"")</f>
        <v>全日休</v>
      </c>
      <c r="AB153" s="65" t="str">
        <f ca="1">IF(   (ROW(BN54)-1)&lt;=暫1!$B$2,           IF(  AND(  OR(  AB54="x",AB54="補"  ), OR(  AC54 ="x",AC54="補",AC54="x榮18-22",AC54="x公18-22",AC54="x榮22-08"  ), $AP54 =""),"全日休",  IF(  AND(  OR(  AB54="x",AB54="病"  ), OR(  AC54 ="病"  ), $AP54 =""),"病(事)假",  IF(  AND(  OR(  AB54="x",AB54="補"  ), OR(  AC54 ="補"  ), $AP54 =""),"補休",  IF(  AND(  OR(  AB54="x",AB54="喪"  ), OR(  AC54 ="喪"  ), $AP54 =""),"喪假",  IF(  AND(  OR(  AB54="x",AB54="婚",AB54="產"  ), OR(  AC54 ="婚",AC54="產"  ), $AP54 =""),"婚(產)假",  IF(  AND(  OR(  AB54="x",AB54="公"  ), OR(  AC54 ="公"  ), $AP54 =""),"公假",  IF(  AND(  OR(  AB54="x",AB54="補",AB54="婚",AB54="公",AB54="病",AB54="事",AB54="x榮18-22"  ),OR(AC54=""), $AP54 =""  ),"18收",  IF(  AND(  OR(  AB54 ="榮14-18",AB54 ="榮10-18",AB54 ="榮06-18",AB54 ="病14-18"  ),OR(  AC54 ="x",AC54="補",AC54="婚",AC54="公",AC54="病",AC54="事",AC54="x"  ), $AP54 =""),"18放早走",  IF(  AND(  OR(  AB54 =""),OR(  AC54 ="x",AC54="補",AC54="婚",AC54="公",AC54="病",AC54="事",AC54="x榮*",AC54="榮",AC54="榮-22"  ), $AP54 =""),"18放",  IF(  AND(  OR(  AB54="當日退伍"  ),OR(  AC54="退伍",AC54="退", AC54=""  ), $AP54 =""),"當日退伍",  IF(AND(  OR(AB54="退",AB54="退伍" ), OR(AC54="退",AC54="退伍" ), $AP54 =""),"退伍","全日勤"  )  )  )  )  )  )  )  )  )  )  ),"")</f>
        <v>全日休</v>
      </c>
      <c r="AC153" s="65" t="str">
        <f ca="1">IF(   (ROW(BO54)-1)&lt;=暫1!$B$2,           IF(  AND(  OR(  AC54="x",AC54="補"  ), OR(  AD54 ="x",AD54="補",AD54="x榮18-22",AD54="x公18-22",AD54="x榮22-08"  ), $AP54 =""),"全日休",  IF(  AND(  OR(  AC54="x",AC54="病"  ), OR(  AD54 ="病"  ), $AP54 =""),"病(事)假",  IF(  AND(  OR(  AC54="x",AC54="補"  ), OR(  AD54 ="補"  ), $AP54 =""),"補休",  IF(  AND(  OR(  AC54="x",AC54="喪"  ), OR(  AD54 ="喪"  ), $AP54 =""),"喪假",  IF(  AND(  OR(  AC54="x",AC54="婚",AC54="產"  ), OR(  AD54 ="婚",AD54="產"  ), $AP54 =""),"婚(產)假",  IF(  AND(  OR(  AC54="x",AC54="公"  ), OR(  AD54 ="公"  ), $AP54 =""),"公假",  IF(  AND(  OR(  AC54="x",AC54="補",AC54="婚",AC54="公",AC54="病",AC54="事",AC54="x榮18-22"  ),OR(AD54=""), $AP54 =""  ),"18收",  IF(  AND(  OR(  AC54 ="榮14-18",AC54 ="榮10-18",AC54 ="榮06-18",AC54 ="病14-18"  ),OR(  AD54 ="x",AD54="補",AD54="婚",AD54="公",AD54="病",AD54="事",AD54="x"  ), $AP54 =""),"18放早走",  IF(  AND(  OR(  AC54 =""),OR(  AD54 ="x",AD54="補",AD54="婚",AD54="公",AD54="病",AD54="事",AD54="x榮*",AD54="榮",AD54="榮-22"  ), $AP54 =""),"18放",  IF(  AND(  OR(  AC54="當日退伍"  ),OR(  AD54="退伍",AD54="退", AD54=""  ), $AP54 =""),"當日退伍",  IF(AND(  OR(AC54="退",AC54="退伍" ), OR(AD54="退",AD54="退伍" ), $AP54 =""),"退伍","全日勤"  )  )  )  )  )  )  )  )  )  )  ),"")</f>
        <v>18收</v>
      </c>
      <c r="AD153" s="65" t="str">
        <f ca="1">IF(   (ROW(BP54)-1)&lt;=暫1!$B$2,           IF(  AND(  OR(  AD54="x",AD54="補"  ), OR(  AE54 ="x",AE54="補",AE54="x榮18-22",AE54="x公18-22",AE54="x榮22-08"  ), $AP54 =""),"全日休",  IF(  AND(  OR(  AD54="x",AD54="病"  ), OR(  AE54 ="病"  ), $AP54 =""),"病(事)假",  IF(  AND(  OR(  AD54="x",AD54="補"  ), OR(  AE54 ="補"  ), $AP54 =""),"補休",  IF(  AND(  OR(  AD54="x",AD54="喪"  ), OR(  AE54 ="喪"  ), $AP54 =""),"喪假",  IF(  AND(  OR(  AD54="x",AD54="婚",AD54="產"  ), OR(  AE54 ="婚",AE54="產"  ), $AP54 =""),"婚(產)假",  IF(  AND(  OR(  AD54="x",AD54="公"  ), OR(  AE54 ="公"  ), $AP54 =""),"公假",  IF(  AND(  OR(  AD54="x",AD54="補",AD54="婚",AD54="公",AD54="病",AD54="事",AD54="x榮18-22"  ),OR(AE54=""), $AP54 =""  ),"18收",  IF(  AND(  OR(  AD54 ="榮14-18",AD54 ="榮10-18",AD54 ="榮06-18",AD54 ="病14-18"  ),OR(  AE54 ="x",AE54="補",AE54="婚",AE54="公",AE54="病",AE54="事",AE54="x"  ), $AP54 =""),"18放早走",  IF(  AND(  OR(  AD54 =""),OR(  AE54 ="x",AE54="補",AE54="婚",AE54="公",AE54="病",AE54="事",AE54="x榮*",AE54="榮",AE54="榮-22"  ), $AP54 =""),"18放",  IF(  AND(  OR(  AD54="當日退伍"  ),OR(  AE54="退伍",AE54="退", AE54=""  ), $AP54 =""),"當日退伍",  IF(AND(  OR(AD54="退",AD54="退伍" ), OR(AE54="退",AE54="退伍" ), $AP54 =""),"退伍","全日勤"  )  )  )  )  )  )  )  )  )  )  ),"")</f>
        <v>全日勤</v>
      </c>
      <c r="AE153" s="65" t="str">
        <f ca="1">IF(   (ROW(BQ54)-1)&lt;=暫1!$B$2,           IF(  AND(  OR(  AE54="x",AE54="補"  ), OR(  AF54 ="x",AF54="補",AF54="x榮18-22",AF54="x公18-22",AF54="x榮22-08"  ), $AP54 =""),"全日休",  IF(  AND(  OR(  AE54="x",AE54="病"  ), OR(  AF54 ="病"  ), $AP54 =""),"病(事)假",  IF(  AND(  OR(  AE54="x",AE54="補"  ), OR(  AF54 ="補"  ), $AP54 =""),"補休",  IF(  AND(  OR(  AE54="x",AE54="喪"  ), OR(  AF54 ="喪"  ), $AP54 =""),"喪假",  IF(  AND(  OR(  AE54="x",AE54="婚",AE54="產"  ), OR(  AF54 ="婚",AF54="產"  ), $AP54 =""),"婚(產)假",  IF(  AND(  OR(  AE54="x",AE54="公"  ), OR(  AF54 ="公"  ), $AP54 =""),"公假",  IF(  AND(  OR(  AE54="x",AE54="補",AE54="婚",AE54="公",AE54="病",AE54="事",AE54="x榮18-22"  ),OR(AF54=""), $AP54 =""  ),"18收",  IF(  AND(  OR(  AE54 ="榮14-18",AE54 ="榮10-18",AE54 ="榮06-18",AE54 ="病14-18"  ),OR(  AF54 ="x",AF54="補",AF54="婚",AF54="公",AF54="病",AF54="事",AF54="x"  ), $AP54 =""),"18放早走",  IF(  AND(  OR(  AE54 =""),OR(  AF54 ="x",AF54="補",AF54="婚",AF54="公",AF54="病",AF54="事",AF54="x榮*",AF54="榮",AF54="榮-22"  ), $AP54 =""),"18放",  IF(  AND(  OR(  AE54="當日退伍"  ),OR(  AF54="退伍",AF54="退", AF54=""  ), $AP54 =""),"當日退伍",  IF(AND(  OR(AE54="退",AE54="退伍" ), OR(AF54="退",AF54="退伍" ), $AP54 =""),"退伍","全日勤"  )  )  )  )  )  )  )  )  )  )  ),"")</f>
        <v>全日勤</v>
      </c>
      <c r="AF153" s="65" t="str">
        <f ca="1">IF(   (ROW(BR54)-1)&lt;=暫1!$B$2,           IF(  AND(  OR(  AF54="x",AF54="補"  ), OR(  AG54 ="x",AG54="補",AG54="x榮18-22",AG54="x公18-22",AG54="x榮22-08"  ), $AP54 =""),"全日休",  IF(  AND(  OR(  AF54="x",AF54="病"  ), OR(  AG54 ="病"  ), $AP54 =""),"病(事)假",  IF(  AND(  OR(  AF54="x",AF54="補"  ), OR(  AG54 ="補"  ), $AP54 =""),"補休",  IF(  AND(  OR(  AF54="x",AF54="喪"  ), OR(  AG54 ="喪"  ), $AP54 =""),"喪假",  IF(  AND(  OR(  AF54="x",AF54="婚",AF54="產"  ), OR(  AG54 ="婚",AG54="產"  ), $AP54 =""),"婚(產)假",  IF(  AND(  OR(  AF54="x",AF54="公"  ), OR(  AG54 ="公"  ), $AP54 =""),"公假",  IF(  AND(  OR(  AF54="x",AF54="補",AF54="婚",AF54="公",AF54="病",AF54="事",AF54="x榮18-22"  ),OR(AG54=""), $AP54 =""  ),"18收",  IF(  AND(  OR(  AF54 ="榮14-18",AF54 ="榮10-18",AF54 ="榮06-18",AF54 ="病14-18"  ),OR(  AG54 ="x",AG54="補",AG54="婚",AG54="公",AG54="病",AG54="事",AG54="x"  ), $AP54 =""),"18放早走",  IF(  AND(  OR(  AF54 =""),OR(  AG54 ="x",AG54="補",AG54="婚",AG54="公",AG54="病",AG54="事",AG54="x榮*",AG54="榮",AG54="榮-22"  ), $AP54 =""),"18放",  IF(  AND(  OR(  AF54="當日退伍"  ),OR(  AG54="退伍",AG54="退", AG54=""  ), $AP54 =""),"當日退伍",  IF(AND(  OR(AF54="退",AF54="退伍" ), OR(AG54="退",AG54="退伍" ), $AP54 =""),"退伍","全日勤"  )  )  )  )  )  )  )  )  )  )  ),"")</f>
        <v>全日勤</v>
      </c>
      <c r="AG153" s="65" t="str">
        <f ca="1">IF(   (ROW(BS54)-1)&lt;=暫1!$B$2,           IF(  AND(  OR(  AG54="x",AG54="補"  ), OR(  AH54 ="x",AH54="補",AH54="x榮18-22",AH54="x公18-22",AH54="x榮22-08"  ), $AP54 =""),"全日休",  IF(  AND(  OR(  AG54="x",AG54="病"  ), OR(  AH54 ="病"  ), $AP54 =""),"病(事)假",  IF(  AND(  OR(  AG54="x",AG54="補"  ), OR(  AH54 ="補"  ), $AP54 =""),"補休",  IF(  AND(  OR(  AG54="x",AG54="喪"  ), OR(  AH54 ="喪"  ), $AP54 =""),"喪假",  IF(  AND(  OR(  AG54="x",AG54="婚",AG54="產"  ), OR(  AH54 ="婚",AH54="產"  ), $AP54 =""),"婚(產)假",  IF(  AND(  OR(  AG54="x",AG54="公"  ), OR(  AH54 ="公"  ), $AP54 =""),"公假",  IF(  AND(  OR(  AG54="x",AG54="補",AG54="婚",AG54="公",AG54="病",AG54="事",AG54="x榮18-22"  ),OR(AH54=""), $AP54 =""  ),"18收",  IF(  AND(  OR(  AG54 ="榮14-18",AG54 ="榮10-18",AG54 ="榮06-18",AG54 ="病14-18"  ),OR(  AH54 ="x",AH54="補",AH54="婚",AH54="公",AH54="病",AH54="事",AH54="x"  ), $AP54 =""),"18放早走",  IF(  AND(  OR(  AG54 =""),OR(  AH54 ="x",AH54="補",AH54="婚",AH54="公",AH54="病",AH54="事",AH54="x榮*",AH54="榮",AH54="榮-22"  ), $AP54 =""),"18放",  IF(  AND(  OR(  AG54="當日退伍"  ),OR(  AH54="退伍",AH54="退", AH54=""  ), $AP54 =""),"當日退伍",  IF(AND(  OR(AG54="退",AG54="退伍" ), OR(AH54="退",AH54="退伍" ), $AP54 =""),"退伍","全日勤"  )  )  )  )  )  )  )  )  )  )  ),"")</f>
        <v>全日勤</v>
      </c>
      <c r="AH153" s="65"/>
      <c r="AI153" s="65"/>
      <c r="AJ153" s="65"/>
      <c r="AO153" s="75"/>
      <c r="AP153" s="62"/>
      <c r="AU153" s="62"/>
      <c r="AY153" s="62"/>
      <c r="AZ153" s="62"/>
      <c r="BA153" s="62"/>
    </row>
    <row r="154" spans="1:53" ht="25.5" customHeight="1">
      <c r="A154" s="65">
        <f t="shared" si="14"/>
        <v>54</v>
      </c>
      <c r="B154" s="65" t="str">
        <f t="shared" si="15"/>
        <v>鄭品豪</v>
      </c>
      <c r="C154" s="65" t="str">
        <f ca="1">IF(   (ROW(AO55)-1)&lt;=暫1!$B$2,           IF(  AND(  OR(  C55="x",C55="補"  ), OR(  D55 ="x",D55="補",D55="x榮18-22",D55="x公18-22",D55="x榮22-08"  ), $AP55 =""),"全日休",  IF(  AND(  OR(  C55="x",C55="病"  ), OR(  D55 ="病"  ), $AP55 =""),"病(事)假",  IF(  AND(  OR(  C55="x",C55="補"  ), OR(  D55 ="補"  ), $AP55 =""),"補休",  IF(  AND(  OR(  C55="x",C55="喪"  ), OR(  D55 ="喪"  ), $AP55 =""),"喪假",  IF(  AND(  OR(  C55="x",C55="婚",C55="產"  ), OR(  D55 ="婚",D55="產"  ), $AP55 =""),"婚(產)假",  IF(  AND(  OR(  C55="x",C55="公"  ), OR(  D55 ="公"  ), $AP55 =""),"公假",  IF(  AND(  OR(  C55="x",C55="補",C55="婚",C55="公",C55="病",C55="事",C55="x榮18-22"  ),OR(D55=""), $AP55 =""  ),"18收",  IF(  AND(  OR(  C55 ="榮14-18",C55 ="榮10-18",C55 ="榮06-18",C55 ="病14-18"  ),OR(  D55 ="x",D55="補",D55="婚",D55="公",D55="病",D55="事",D55="x"  ), $AP55 =""),"18放早走",  IF(  AND(  OR(  C55 =""),OR(  D55 ="x",D55="補",D55="婚",D55="公",D55="病",D55="事",D55="x榮*",D55="榮",D55="榮-22"  ), $AP55 =""),"18放",  IF(  AND(  OR(  C55="當日退伍"  ),OR(  D55="退伍",D55="退", D55=""  ), $AP55 =""),"當日退伍",  IF(AND(  OR(C55="退",C55="退伍" ), OR(D55="退",D55="退伍" ), $AP55 =""),"退伍","全日勤"  )  )  )  )  )  )  )  )  )  )  ),"")</f>
        <v>全日勤</v>
      </c>
      <c r="D154" s="65" t="str">
        <f ca="1">IF(   (ROW(AP55)-1)&lt;=暫1!$B$2,           IF(  AND(  OR(  D55="x",D55="補"  ), OR(  E55 ="x",E55="補",E55="x榮18-22",E55="x公18-22",E55="x榮22-08"  ), $AP55 =""),"全日休",  IF(  AND(  OR(  D55="x",D55="病"  ), OR(  E55 ="病"  ), $AP55 =""),"病(事)假",  IF(  AND(  OR(  D55="x",D55="補"  ), OR(  E55 ="補"  ), $AP55 =""),"補休",  IF(  AND(  OR(  D55="x",D55="喪"  ), OR(  E55 ="喪"  ), $AP55 =""),"喪假",  IF(  AND(  OR(  D55="x",D55="婚",D55="產"  ), OR(  E55 ="婚",E55="產"  ), $AP55 =""),"婚(產)假",  IF(  AND(  OR(  D55="x",D55="公"  ), OR(  E55 ="公"  ), $AP55 =""),"公假",  IF(  AND(  OR(  D55="x",D55="補",D55="婚",D55="公",D55="病",D55="事",D55="x榮18-22"  ),OR(E55=""), $AP55 =""  ),"18收",  IF(  AND(  OR(  D55 ="榮14-18",D55 ="榮10-18",D55 ="榮06-18",D55 ="病14-18"  ),OR(  E55 ="x",E55="補",E55="婚",E55="公",E55="病",E55="事",E55="x"  ), $AP55 =""),"18放早走",  IF(  AND(  OR(  D55 =""),OR(  E55 ="x",E55="補",E55="婚",E55="公",E55="病",E55="事",E55="x榮*",E55="榮",E55="榮-22"  ), $AP55 =""),"18放",  IF(  AND(  OR(  D55="當日退伍"  ),OR(  E55="退伍",E55="退", E55=""  ), $AP55 =""),"當日退伍",  IF(AND(  OR(D55="退",D55="退伍" ), OR(E55="退",E55="退伍" ), $AP55 =""),"退伍","全日勤"  )  )  )  )  )  )  )  )  )  )  ),"")</f>
        <v>全日勤</v>
      </c>
      <c r="E154" s="65" t="str">
        <f ca="1">IF(   (ROW(AQ55)-1)&lt;=暫1!$B$2,           IF(  AND(  OR(  E55="x",E55="補"  ), OR(  F55 ="x",F55="補",F55="x榮18-22",F55="x公18-22",F55="x榮22-08"  ), $AP55 =""),"全日休",  IF(  AND(  OR(  E55="x",E55="病"  ), OR(  F55 ="病"  ), $AP55 =""),"病(事)假",  IF(  AND(  OR(  E55="x",E55="補"  ), OR(  F55 ="補"  ), $AP55 =""),"補休",  IF(  AND(  OR(  E55="x",E55="喪"  ), OR(  F55 ="喪"  ), $AP55 =""),"喪假",  IF(  AND(  OR(  E55="x",E55="婚",E55="產"  ), OR(  F55 ="婚",F55="產"  ), $AP55 =""),"婚(產)假",  IF(  AND(  OR(  E55="x",E55="公"  ), OR(  F55 ="公"  ), $AP55 =""),"公假",  IF(  AND(  OR(  E55="x",E55="補",E55="婚",E55="公",E55="病",E55="事",E55="x榮18-22"  ),OR(F55=""), $AP55 =""  ),"18收",  IF(  AND(  OR(  E55 ="榮14-18",E55 ="榮10-18",E55 ="榮06-18",E55 ="病14-18"  ),OR(  F55 ="x",F55="補",F55="婚",F55="公",F55="病",F55="事",F55="x"  ), $AP55 =""),"18放早走",  IF(  AND(  OR(  E55 =""),OR(  F55 ="x",F55="補",F55="婚",F55="公",F55="病",F55="事",F55="x榮*",F55="榮",F55="榮-22"  ), $AP55 =""),"18放",  IF(  AND(  OR(  E55="當日退伍"  ),OR(  F55="退伍",F55="退", F55=""  ), $AP55 =""),"當日退伍",  IF(AND(  OR(E55="退",E55="退伍" ), OR(F55="退",F55="退伍" ), $AP55 =""),"退伍","全日勤"  )  )  )  )  )  )  )  )  )  )  ),"")</f>
        <v>全日休</v>
      </c>
      <c r="F154" s="65" t="str">
        <f ca="1">IF(   (ROW(AR55)-1)&lt;=暫1!$B$2,           IF(  AND(  OR(  F55="x",F55="補"  ), OR(  G55 ="x",G55="補",G55="x榮18-22",G55="x公18-22",G55="x榮22-08"  ), $AP55 =""),"全日休",  IF(  AND(  OR(  F55="x",F55="病"  ), OR(  G55 ="病"  ), $AP55 =""),"病(事)假",  IF(  AND(  OR(  F55="x",F55="補"  ), OR(  G55 ="補"  ), $AP55 =""),"補休",  IF(  AND(  OR(  F55="x",F55="喪"  ), OR(  G55 ="喪"  ), $AP55 =""),"喪假",  IF(  AND(  OR(  F55="x",F55="婚",F55="產"  ), OR(  G55 ="婚",G55="產"  ), $AP55 =""),"婚(產)假",  IF(  AND(  OR(  F55="x",F55="公"  ), OR(  G55 ="公"  ), $AP55 =""),"公假",  IF(  AND(  OR(  F55="x",F55="補",F55="婚",F55="公",F55="病",F55="事",F55="x榮18-22"  ),OR(G55=""), $AP55 =""  ),"18收",  IF(  AND(  OR(  F55 ="榮14-18",F55 ="榮10-18",F55 ="榮06-18",F55 ="病14-18"  ),OR(  G55 ="x",G55="補",G55="婚",G55="公",G55="病",G55="事",G55="x"  ), $AP55 =""),"18放早走",  IF(  AND(  OR(  F55 =""),OR(  G55 ="x",G55="補",G55="婚",G55="公",G55="病",G55="事",G55="x榮*",G55="榮",G55="榮-22"  ), $AP55 =""),"18放",  IF(  AND(  OR(  F55="當日退伍"  ),OR(  G55="退伍",G55="退", G55=""  ), $AP55 =""),"當日退伍",  IF(AND(  OR(F55="退",F55="退伍" ), OR(G55="退",G55="退伍" ), $AP55 =""),"退伍","全日勤"  )  )  )  )  )  )  )  )  )  )  ),"")</f>
        <v>全日休</v>
      </c>
      <c r="G154" s="65" t="str">
        <f ca="1">IF(   (ROW(AS55)-1)&lt;=暫1!$B$2,           IF(  AND(  OR(  G55="x",G55="補"  ), OR(  H55 ="x",H55="補",H55="x榮18-22",H55="x公18-22",H55="x榮22-08"  ), $AP55 =""),"全日休",  IF(  AND(  OR(  G55="x",G55="病"  ), OR(  H55 ="病"  ), $AP55 =""),"病(事)假",  IF(  AND(  OR(  G55="x",G55="補"  ), OR(  H55 ="補"  ), $AP55 =""),"補休",  IF(  AND(  OR(  G55="x",G55="喪"  ), OR(  H55 ="喪"  ), $AP55 =""),"喪假",  IF(  AND(  OR(  G55="x",G55="婚",G55="產"  ), OR(  H55 ="婚",H55="產"  ), $AP55 =""),"婚(產)假",  IF(  AND(  OR(  G55="x",G55="公"  ), OR(  H55 ="公"  ), $AP55 =""),"公假",  IF(  AND(  OR(  G55="x",G55="補",G55="婚",G55="公",G55="病",G55="事",G55="x榮18-22"  ),OR(H55=""), $AP55 =""  ),"18收",  IF(  AND(  OR(  G55 ="榮14-18",G55 ="榮10-18",G55 ="榮06-18",G55 ="病14-18"  ),OR(  H55 ="x",H55="補",H55="婚",H55="公",H55="病",H55="事",H55="x"  ), $AP55 =""),"18放早走",  IF(  AND(  OR(  G55 =""),OR(  H55 ="x",H55="補",H55="婚",H55="公",H55="病",H55="事",H55="x榮*",H55="榮",H55="榮-22"  ), $AP55 =""),"18放",  IF(  AND(  OR(  G55="當日退伍"  ),OR(  H55="退伍",H55="退", H55=""  ), $AP55 =""),"當日退伍",  IF(AND(  OR(G55="退",G55="退伍" ), OR(H55="退",H55="退伍" ), $AP55 =""),"退伍","全日勤"  )  )  )  )  )  )  )  )  )  )  ),"")</f>
        <v>18收</v>
      </c>
      <c r="H154" s="65" t="str">
        <f ca="1">IF(   (ROW(AT55)-1)&lt;=暫1!$B$2,           IF(  AND(  OR(  H55="x",H55="補"  ), OR(  I55 ="x",I55="補",I55="x榮18-22",I55="x公18-22",I55="x榮22-08"  ), $AP55 =""),"全日休",  IF(  AND(  OR(  H55="x",H55="病"  ), OR(  I55 ="病"  ), $AP55 =""),"病(事)假",  IF(  AND(  OR(  H55="x",H55="補"  ), OR(  I55 ="補"  ), $AP55 =""),"補休",  IF(  AND(  OR(  H55="x",H55="喪"  ), OR(  I55 ="喪"  ), $AP55 =""),"喪假",  IF(  AND(  OR(  H55="x",H55="婚",H55="產"  ), OR(  I55 ="婚",I55="產"  ), $AP55 =""),"婚(產)假",  IF(  AND(  OR(  H55="x",H55="公"  ), OR(  I55 ="公"  ), $AP55 =""),"公假",  IF(  AND(  OR(  H55="x",H55="補",H55="婚",H55="公",H55="病",H55="事",H55="x榮18-22"  ),OR(I55=""), $AP55 =""  ),"18收",  IF(  AND(  OR(  H55 ="榮14-18",H55 ="榮10-18",H55 ="榮06-18",H55 ="病14-18"  ),OR(  I55 ="x",I55="補",I55="婚",I55="公",I55="病",I55="事",I55="x"  ), $AP55 =""),"18放早走",  IF(  AND(  OR(  H55 =""),OR(  I55 ="x",I55="補",I55="婚",I55="公",I55="病",I55="事",I55="x榮*",I55="榮",I55="榮-22"  ), $AP55 =""),"18放",  IF(  AND(  OR(  H55="當日退伍"  ),OR(  I55="退伍",I55="退", I55=""  ), $AP55 =""),"當日退伍",  IF(AND(  OR(H55="退",H55="退伍" ), OR(I55="退",I55="退伍" ), $AP55 =""),"退伍","全日勤"  )  )  )  )  )  )  )  )  )  )  ),"")</f>
        <v>全日勤</v>
      </c>
      <c r="I154" s="65" t="str">
        <f ca="1">IF(   (ROW(AU55)-1)&lt;=暫1!$B$2,           IF(  AND(  OR(  I55="x",I55="補"  ), OR(  J55 ="x",J55="補",J55="x榮18-22",J55="x公18-22",J55="x榮22-08"  ), $AP55 =""),"全日休",  IF(  AND(  OR(  I55="x",I55="病"  ), OR(  J55 ="病"  ), $AP55 =""),"病(事)假",  IF(  AND(  OR(  I55="x",I55="補"  ), OR(  J55 ="補"  ), $AP55 =""),"補休",  IF(  AND(  OR(  I55="x",I55="喪"  ), OR(  J55 ="喪"  ), $AP55 =""),"喪假",  IF(  AND(  OR(  I55="x",I55="婚",I55="產"  ), OR(  J55 ="婚",J55="產"  ), $AP55 =""),"婚(產)假",  IF(  AND(  OR(  I55="x",I55="公"  ), OR(  J55 ="公"  ), $AP55 =""),"公假",  IF(  AND(  OR(  I55="x",I55="補",I55="婚",I55="公",I55="病",I55="事",I55="x榮18-22"  ),OR(J55=""), $AP55 =""  ),"18收",  IF(  AND(  OR(  I55 ="榮14-18",I55 ="榮10-18",I55 ="榮06-18",I55 ="病14-18"  ),OR(  J55 ="x",J55="補",J55="婚",J55="公",J55="病",J55="事",J55="x"  ), $AP55 =""),"18放早走",  IF(  AND(  OR(  I55 =""),OR(  J55 ="x",J55="補",J55="婚",J55="公",J55="病",J55="事",J55="x榮*",J55="榮",J55="榮-22"  ), $AP55 =""),"18放",  IF(  AND(  OR(  I55="當日退伍"  ),OR(  J55="退伍",J55="退", J55=""  ), $AP55 =""),"當日退伍",  IF(AND(  OR(I55="退",I55="退伍" ), OR(J55="退",J55="退伍" ), $AP55 =""),"退伍","全日勤"  )  )  )  )  )  )  )  )  )  )  ),"")</f>
        <v>全日勤</v>
      </c>
      <c r="J154" s="65" t="str">
        <f ca="1">IF(   (ROW(AV55)-1)&lt;=暫1!$B$2,           IF(  AND(  OR(  J55="x",J55="補"  ), OR(  K55 ="x",K55="補",K55="x榮18-22",K55="x公18-22",K55="x榮22-08"  ), $AP55 =""),"全日休",  IF(  AND(  OR(  J55="x",J55="病"  ), OR(  K55 ="病"  ), $AP55 =""),"病(事)假",  IF(  AND(  OR(  J55="x",J55="補"  ), OR(  K55 ="補"  ), $AP55 =""),"補休",  IF(  AND(  OR(  J55="x",J55="喪"  ), OR(  K55 ="喪"  ), $AP55 =""),"喪假",  IF(  AND(  OR(  J55="x",J55="婚",J55="產"  ), OR(  K55 ="婚",K55="產"  ), $AP55 =""),"婚(產)假",  IF(  AND(  OR(  J55="x",J55="公"  ), OR(  K55 ="公"  ), $AP55 =""),"公假",  IF(  AND(  OR(  J55="x",J55="補",J55="婚",J55="公",J55="病",J55="事",J55="x榮18-22"  ),OR(K55=""), $AP55 =""  ),"18收",  IF(  AND(  OR(  J55 ="榮14-18",J55 ="榮10-18",J55 ="榮06-18",J55 ="病14-18"  ),OR(  K55 ="x",K55="補",K55="婚",K55="公",K55="病",K55="事",K55="x"  ), $AP55 =""),"18放早走",  IF(  AND(  OR(  J55 =""),OR(  K55 ="x",K55="補",K55="婚",K55="公",K55="病",K55="事",K55="x榮*",K55="榮",K55="榮-22"  ), $AP55 =""),"18放",  IF(  AND(  OR(  J55="當日退伍"  ),OR(  K55="退伍",K55="退", K55=""  ), $AP55 =""),"當日退伍",  IF(AND(  OR(J55="退",J55="退伍" ), OR(K55="退",K55="退伍" ), $AP55 =""),"退伍","全日勤"  )  )  )  )  )  )  )  )  )  )  ),"")</f>
        <v>全日勤</v>
      </c>
      <c r="K154" s="65" t="str">
        <f ca="1">IF(   (ROW(AW55)-1)&lt;=暫1!$B$2,           IF(  AND(  OR(  K55="x",K55="補"  ), OR(  L55 ="x",L55="補",L55="x榮18-22",L55="x公18-22",L55="x榮22-08"  ), $AP55 =""),"全日休",  IF(  AND(  OR(  K55="x",K55="病"  ), OR(  L55 ="病"  ), $AP55 =""),"病(事)假",  IF(  AND(  OR(  K55="x",K55="補"  ), OR(  L55 ="補"  ), $AP55 =""),"補休",  IF(  AND(  OR(  K55="x",K55="喪"  ), OR(  L55 ="喪"  ), $AP55 =""),"喪假",  IF(  AND(  OR(  K55="x",K55="婚",K55="產"  ), OR(  L55 ="婚",L55="產"  ), $AP55 =""),"婚(產)假",  IF(  AND(  OR(  K55="x",K55="公"  ), OR(  L55 ="公"  ), $AP55 =""),"公假",  IF(  AND(  OR(  K55="x",K55="補",K55="婚",K55="公",K55="病",K55="事",K55="x榮18-22"  ),OR(L55=""), $AP55 =""  ),"18收",  IF(  AND(  OR(  K55 ="榮14-18",K55 ="榮10-18",K55 ="榮06-18",K55 ="病14-18"  ),OR(  L55 ="x",L55="補",L55="婚",L55="公",L55="病",L55="事",L55="x"  ), $AP55 =""),"18放早走",  IF(  AND(  OR(  K55 =""),OR(  L55 ="x",L55="補",L55="婚",L55="公",L55="病",L55="事",L55="x榮*",L55="榮",L55="榮-22"  ), $AP55 =""),"18放",  IF(  AND(  OR(  K55="當日退伍"  ),OR(  L55="退伍",L55="退", L55=""  ), $AP55 =""),"當日退伍",  IF(AND(  OR(K55="退",K55="退伍" ), OR(L55="退",L55="退伍" ), $AP55 =""),"退伍","全日勤"  )  )  )  )  )  )  )  )  )  )  ),"")</f>
        <v>喪假</v>
      </c>
      <c r="L154" s="65" t="str">
        <f ca="1">IF(   (ROW(AX55)-1)&lt;=暫1!$B$2,           IF(  AND(  OR(  L55="x",L55="補"  ), OR(  M55 ="x",M55="補",M55="x榮18-22",M55="x公18-22",M55="x榮22-08"  ), $AP55 =""),"全日休",  IF(  AND(  OR(  L55="x",L55="病"  ), OR(  M55 ="病"  ), $AP55 =""),"病(事)假",  IF(  AND(  OR(  L55="x",L55="補"  ), OR(  M55 ="補"  ), $AP55 =""),"補休",  IF(  AND(  OR(  L55="x",L55="喪"  ), OR(  M55 ="喪"  ), $AP55 =""),"喪假",  IF(  AND(  OR(  L55="x",L55="婚",L55="產"  ), OR(  M55 ="婚",M55="產"  ), $AP55 =""),"婚(產)假",  IF(  AND(  OR(  L55="x",L55="公"  ), OR(  M55 ="公"  ), $AP55 =""),"公假",  IF(  AND(  OR(  L55="x",L55="補",L55="婚",L55="公",L55="病",L55="事",L55="x榮18-22"  ),OR(M55=""), $AP55 =""  ),"18收",  IF(  AND(  OR(  L55 ="榮14-18",L55 ="榮10-18",L55 ="榮06-18",L55 ="病14-18"  ),OR(  M55 ="x",M55="補",M55="婚",M55="公",M55="病",M55="事",M55="x"  ), $AP55 =""),"18放早走",  IF(  AND(  OR(  L55 =""),OR(  M55 ="x",M55="補",M55="婚",M55="公",M55="病",M55="事",M55="x榮*",M55="榮",M55="榮-22"  ), $AP55 =""),"18放",  IF(  AND(  OR(  L55="當日退伍"  ),OR(  M55="退伍",M55="退", M55=""  ), $AP55 =""),"當日退伍",  IF(AND(  OR(L55="退",L55="退伍" ), OR(M55="退",M55="退伍" ), $AP55 =""),"退伍","全日勤"  )  )  )  )  )  )  )  )  )  )  ),"")</f>
        <v>全日勤</v>
      </c>
      <c r="M154" s="65" t="str">
        <f ca="1">IF(   (ROW(AY55)-1)&lt;=暫1!$B$2,           IF(  AND(  OR(  M55="x",M55="補"  ), OR(  N55 ="x",N55="補",N55="x榮18-22",N55="x公18-22",N55="x榮22-08"  ), $AP55 =""),"全日休",  IF(  AND(  OR(  M55="x",M55="病"  ), OR(  N55 ="病"  ), $AP55 =""),"病(事)假",  IF(  AND(  OR(  M55="x",M55="補"  ), OR(  N55 ="補"  ), $AP55 =""),"補休",  IF(  AND(  OR(  M55="x",M55="喪"  ), OR(  N55 ="喪"  ), $AP55 =""),"喪假",  IF(  AND(  OR(  M55="x",M55="婚",M55="產"  ), OR(  N55 ="婚",N55="產"  ), $AP55 =""),"婚(產)假",  IF(  AND(  OR(  M55="x",M55="公"  ), OR(  N55 ="公"  ), $AP55 =""),"公假",  IF(  AND(  OR(  M55="x",M55="補",M55="婚",M55="公",M55="病",M55="事",M55="x榮18-22"  ),OR(N55=""), $AP55 =""  ),"18收",  IF(  AND(  OR(  M55 ="榮14-18",M55 ="榮10-18",M55 ="榮06-18",M55 ="病14-18"  ),OR(  N55 ="x",N55="補",N55="婚",N55="公",N55="病",N55="事",N55="x"  ), $AP55 =""),"18放早走",  IF(  AND(  OR(  M55 =""),OR(  N55 ="x",N55="補",N55="婚",N55="公",N55="病",N55="事",N55="x榮*",N55="榮",N55="榮-22"  ), $AP55 =""),"18放",  IF(  AND(  OR(  M55="當日退伍"  ),OR(  N55="退伍",N55="退", N55=""  ), $AP55 =""),"當日退伍",  IF(AND(  OR(M55="退",M55="退伍" ), OR(N55="退",N55="退伍" ), $AP55 =""),"退伍","全日勤"  )  )  )  )  )  )  )  )  )  )  ),"")</f>
        <v>全日休</v>
      </c>
      <c r="N154" s="65" t="str">
        <f ca="1">IF(   (ROW(AZ55)-1)&lt;=暫1!$B$2,           IF(  AND(  OR(  N55="x",N55="補"  ), OR(  O55 ="x",O55="補",O55="x榮18-22",O55="x公18-22",O55="x榮22-08"  ), $AP55 =""),"全日休",  IF(  AND(  OR(  N55="x",N55="病"  ), OR(  O55 ="病"  ), $AP55 =""),"病(事)假",  IF(  AND(  OR(  N55="x",N55="補"  ), OR(  O55 ="補"  ), $AP55 =""),"補休",  IF(  AND(  OR(  N55="x",N55="喪"  ), OR(  O55 ="喪"  ), $AP55 =""),"喪假",  IF(  AND(  OR(  N55="x",N55="婚",N55="產"  ), OR(  O55 ="婚",O55="產"  ), $AP55 =""),"婚(產)假",  IF(  AND(  OR(  N55="x",N55="公"  ), OR(  O55 ="公"  ), $AP55 =""),"公假",  IF(  AND(  OR(  N55="x",N55="補",N55="婚",N55="公",N55="病",N55="事",N55="x榮18-22"  ),OR(O55=""), $AP55 =""  ),"18收",  IF(  AND(  OR(  N55 ="榮14-18",N55 ="榮10-18",N55 ="榮06-18",N55 ="病14-18"  ),OR(  O55 ="x",O55="補",O55="婚",O55="公",O55="病",O55="事",O55="x"  ), $AP55 =""),"18放早走",  IF(  AND(  OR(  N55 =""),OR(  O55 ="x",O55="補",O55="婚",O55="公",O55="病",O55="事",O55="x榮*",O55="榮",O55="榮-22"  ), $AP55 =""),"18放",  IF(  AND(  OR(  N55="當日退伍"  ),OR(  O55="退伍",O55="退", O55=""  ), $AP55 =""),"當日退伍",  IF(AND(  OR(N55="退",N55="退伍" ), OR(O55="退",O55="退伍" ), $AP55 =""),"退伍","全日勤"  )  )  )  )  )  )  )  )  )  )  ),"")</f>
        <v>全日休</v>
      </c>
      <c r="O154" s="65" t="str">
        <f ca="1">IF(   (ROW(BA55)-1)&lt;=暫1!$B$2,           IF(  AND(  OR(  O55="x",O55="補"  ), OR(  P55 ="x",P55="補",P55="x榮18-22",P55="x公18-22",P55="x榮22-08"  ), $AP55 =""),"全日休",  IF(  AND(  OR(  O55="x",O55="病"  ), OR(  P55 ="病"  ), $AP55 =""),"病(事)假",  IF(  AND(  OR(  O55="x",O55="補"  ), OR(  P55 ="補"  ), $AP55 =""),"補休",  IF(  AND(  OR(  O55="x",O55="喪"  ), OR(  P55 ="喪"  ), $AP55 =""),"喪假",  IF(  AND(  OR(  O55="x",O55="婚",O55="產"  ), OR(  P55 ="婚",P55="產"  ), $AP55 =""),"婚(產)假",  IF(  AND(  OR(  O55="x",O55="公"  ), OR(  P55 ="公"  ), $AP55 =""),"公假",  IF(  AND(  OR(  O55="x",O55="補",O55="婚",O55="公",O55="病",O55="事",O55="x榮18-22"  ),OR(P55=""), $AP55 =""  ),"18收",  IF(  AND(  OR(  O55 ="榮14-18",O55 ="榮10-18",O55 ="榮06-18",O55 ="病14-18"  ),OR(  P55 ="x",P55="補",P55="婚",P55="公",P55="病",P55="事",P55="x"  ), $AP55 =""),"18放早走",  IF(  AND(  OR(  O55 =""),OR(  P55 ="x",P55="補",P55="婚",P55="公",P55="病",P55="事",P55="x榮*",P55="榮",P55="榮-22"  ), $AP55 =""),"18放",  IF(  AND(  OR(  O55="當日退伍"  ),OR(  P55="退伍",P55="退", P55=""  ), $AP55 =""),"當日退伍",  IF(AND(  OR(O55="退",O55="退伍" ), OR(P55="退",P55="退伍" ), $AP55 =""),"退伍","全日勤"  )  )  )  )  )  )  )  )  )  )  ),"")</f>
        <v>18收</v>
      </c>
      <c r="P154" s="65" t="str">
        <f ca="1">IF(   (ROW(BB55)-1)&lt;=暫1!$B$2,           IF(  AND(  OR(  P55="x",P55="補"  ), OR(  Q55 ="x",Q55="補",Q55="x榮18-22",Q55="x公18-22",Q55="x榮22-08"  ), $AP55 =""),"全日休",  IF(  AND(  OR(  P55="x",P55="病"  ), OR(  Q55 ="病"  ), $AP55 =""),"病(事)假",  IF(  AND(  OR(  P55="x",P55="補"  ), OR(  Q55 ="補"  ), $AP55 =""),"補休",  IF(  AND(  OR(  P55="x",P55="喪"  ), OR(  Q55 ="喪"  ), $AP55 =""),"喪假",  IF(  AND(  OR(  P55="x",P55="婚",P55="產"  ), OR(  Q55 ="婚",Q55="產"  ), $AP55 =""),"婚(產)假",  IF(  AND(  OR(  P55="x",P55="公"  ), OR(  Q55 ="公"  ), $AP55 =""),"公假",  IF(  AND(  OR(  P55="x",P55="補",P55="婚",P55="公",P55="病",P55="事",P55="x榮18-22"  ),OR(Q55=""), $AP55 =""  ),"18收",  IF(  AND(  OR(  P55 ="榮14-18",P55 ="榮10-18",P55 ="榮06-18",P55 ="病14-18"  ),OR(  Q55 ="x",Q55="補",Q55="婚",Q55="公",Q55="病",Q55="事",Q55="x"  ), $AP55 =""),"18放早走",  IF(  AND(  OR(  P55 =""),OR(  Q55 ="x",Q55="補",Q55="婚",Q55="公",Q55="病",Q55="事",Q55="x榮*",Q55="榮",Q55="榮-22"  ), $AP55 =""),"18放",  IF(  AND(  OR(  P55="當日退伍"  ),OR(  Q55="退伍",Q55="退", Q55=""  ), $AP55 =""),"當日退伍",  IF(AND(  OR(P55="退",P55="退伍" ), OR(Q55="退",Q55="退伍" ), $AP55 =""),"退伍","全日勤"  )  )  )  )  )  )  )  )  )  )  ),"")</f>
        <v>全日勤</v>
      </c>
      <c r="Q154" s="65" t="str">
        <f ca="1">IF(   (ROW(BC55)-1)&lt;=暫1!$B$2,           IF(  AND(  OR(  Q55="x",Q55="補"  ), OR(  R55 ="x",R55="補",R55="x榮18-22",R55="x公18-22",R55="x榮22-08"  ), $AP55 =""),"全日休",  IF(  AND(  OR(  Q55="x",Q55="病"  ), OR(  R55 ="病"  ), $AP55 =""),"病(事)假",  IF(  AND(  OR(  Q55="x",Q55="補"  ), OR(  R55 ="補"  ), $AP55 =""),"補休",  IF(  AND(  OR(  Q55="x",Q55="喪"  ), OR(  R55 ="喪"  ), $AP55 =""),"喪假",  IF(  AND(  OR(  Q55="x",Q55="婚",Q55="產"  ), OR(  R55 ="婚",R55="產"  ), $AP55 =""),"婚(產)假",  IF(  AND(  OR(  Q55="x",Q55="公"  ), OR(  R55 ="公"  ), $AP55 =""),"公假",  IF(  AND(  OR(  Q55="x",Q55="補",Q55="婚",Q55="公",Q55="病",Q55="事",Q55="x榮18-22"  ),OR(R55=""), $AP55 =""  ),"18收",  IF(  AND(  OR(  Q55 ="榮14-18",Q55 ="榮10-18",Q55 ="榮06-18",Q55 ="病14-18"  ),OR(  R55 ="x",R55="補",R55="婚",R55="公",R55="病",R55="事",R55="x"  ), $AP55 =""),"18放早走",  IF(  AND(  OR(  Q55 =""),OR(  R55 ="x",R55="補",R55="婚",R55="公",R55="病",R55="事",R55="x榮*",R55="榮",R55="榮-22"  ), $AP55 =""),"18放",  IF(  AND(  OR(  Q55="當日退伍"  ),OR(  R55="退伍",R55="退", R55=""  ), $AP55 =""),"當日退伍",  IF(AND(  OR(Q55="退",Q55="退伍" ), OR(R55="退",R55="退伍" ), $AP55 =""),"退伍","全日勤"  )  )  )  )  )  )  )  )  )  )  ),"")</f>
        <v>全日勤</v>
      </c>
      <c r="R154" s="65" t="str">
        <f ca="1">IF(   (ROW(BD55)-1)&lt;=暫1!$B$2,           IF(  AND(  OR(  R55="x",R55="補"  ), OR(  S55 ="x",S55="補",S55="x榮18-22",S55="x公18-22",S55="x榮22-08"  ), $AP55 =""),"全日休",  IF(  AND(  OR(  R55="x",R55="病"  ), OR(  S55 ="病"  ), $AP55 =""),"病(事)假",  IF(  AND(  OR(  R55="x",R55="補"  ), OR(  S55 ="補"  ), $AP55 =""),"補休",  IF(  AND(  OR(  R55="x",R55="喪"  ), OR(  S55 ="喪"  ), $AP55 =""),"喪假",  IF(  AND(  OR(  R55="x",R55="婚",R55="產"  ), OR(  S55 ="婚",S55="產"  ), $AP55 =""),"婚(產)假",  IF(  AND(  OR(  R55="x",R55="公"  ), OR(  S55 ="公"  ), $AP55 =""),"公假",  IF(  AND(  OR(  R55="x",R55="補",R55="婚",R55="公",R55="病",R55="事",R55="x榮18-22"  ),OR(S55=""), $AP55 =""  ),"18收",  IF(  AND(  OR(  R55 ="榮14-18",R55 ="榮10-18",R55 ="榮06-18",R55 ="病14-18"  ),OR(  S55 ="x",S55="補",S55="婚",S55="公",S55="病",S55="事",S55="x"  ), $AP55 =""),"18放早走",  IF(  AND(  OR(  R55 =""),OR(  S55 ="x",S55="補",S55="婚",S55="公",S55="病",S55="事",S55="x榮*",S55="榮",S55="榮-22"  ), $AP55 =""),"18放",  IF(  AND(  OR(  R55="當日退伍"  ),OR(  S55="退伍",S55="退", S55=""  ), $AP55 =""),"當日退伍",  IF(AND(  OR(R55="退",R55="退伍" ), OR(S55="退",S55="退伍" ), $AP55 =""),"退伍","全日勤"  )  )  )  )  )  )  )  )  )  )  ),"")</f>
        <v>全日勤</v>
      </c>
      <c r="S154" s="65" t="str">
        <f ca="1">IF(   (ROW(BE55)-1)&lt;=暫1!$B$2,           IF(  AND(  OR(  S55="x",S55="補"  ), OR(  T55 ="x",T55="補",T55="x榮18-22",T55="x公18-22",T55="x榮22-08"  ), $AP55 =""),"全日休",  IF(  AND(  OR(  S55="x",S55="病"  ), OR(  T55 ="病"  ), $AP55 =""),"病(事)假",  IF(  AND(  OR(  S55="x",S55="補"  ), OR(  T55 ="補"  ), $AP55 =""),"補休",  IF(  AND(  OR(  S55="x",S55="喪"  ), OR(  T55 ="喪"  ), $AP55 =""),"喪假",  IF(  AND(  OR(  S55="x",S55="婚",S55="產"  ), OR(  T55 ="婚",T55="產"  ), $AP55 =""),"婚(產)假",  IF(  AND(  OR(  S55="x",S55="公"  ), OR(  T55 ="公"  ), $AP55 =""),"公假",  IF(  AND(  OR(  S55="x",S55="補",S55="婚",S55="公",S55="病",S55="事",S55="x榮18-22"  ),OR(T55=""), $AP55 =""  ),"18收",  IF(  AND(  OR(  S55 ="榮14-18",S55 ="榮10-18",S55 ="榮06-18",S55 ="病14-18"  ),OR(  T55 ="x",T55="補",T55="婚",T55="公",T55="病",T55="事",T55="x"  ), $AP55 =""),"18放早走",  IF(  AND(  OR(  S55 =""),OR(  T55 ="x",T55="補",T55="婚",T55="公",T55="病",T55="事",T55="x榮*",T55="榮",T55="榮-22"  ), $AP55 =""),"18放",  IF(  AND(  OR(  S55="當日退伍"  ),OR(  T55="退伍",T55="退", T55=""  ), $AP55 =""),"當日退伍",  IF(AND(  OR(S55="退",S55="退伍" ), OR(T55="退",T55="退伍" ), $AP55 =""),"退伍","全日勤"  )  )  )  )  )  )  )  )  )  )  ),"")</f>
        <v>全日勤</v>
      </c>
      <c r="T154" s="65" t="str">
        <f ca="1">IF(   (ROW(BF55)-1)&lt;=暫1!$B$2,           IF(  AND(  OR(  T55="x",T55="補"  ), OR(  U55 ="x",U55="補",U55="x榮18-22",U55="x公18-22",U55="x榮22-08"  ), $AP55 =""),"全日休",  IF(  AND(  OR(  T55="x",T55="病"  ), OR(  U55 ="病"  ), $AP55 =""),"病(事)假",  IF(  AND(  OR(  T55="x",T55="補"  ), OR(  U55 ="補"  ), $AP55 =""),"補休",  IF(  AND(  OR(  T55="x",T55="喪"  ), OR(  U55 ="喪"  ), $AP55 =""),"喪假",  IF(  AND(  OR(  T55="x",T55="婚",T55="產"  ), OR(  U55 ="婚",U55="產"  ), $AP55 =""),"婚(產)假",  IF(  AND(  OR(  T55="x",T55="公"  ), OR(  U55 ="公"  ), $AP55 =""),"公假",  IF(  AND(  OR(  T55="x",T55="補",T55="婚",T55="公",T55="病",T55="事",T55="x榮18-22"  ),OR(U55=""), $AP55 =""  ),"18收",  IF(  AND(  OR(  T55 ="榮14-18",T55 ="榮10-18",T55 ="榮06-18",T55 ="病14-18"  ),OR(  U55 ="x",U55="補",U55="婚",U55="公",U55="病",U55="事",U55="x"  ), $AP55 =""),"18放早走",  IF(  AND(  OR(  T55 =""),OR(  U55 ="x",U55="補",U55="婚",U55="公",U55="病",U55="事",U55="x榮*",U55="榮",U55="榮-22"  ), $AP55 =""),"18放",  IF(  AND(  OR(  T55="當日退伍"  ),OR(  U55="退伍",U55="退", U55=""  ), $AP55 =""),"當日退伍",  IF(AND(  OR(T55="退",T55="退伍" ), OR(U55="退",U55="退伍" ), $AP55 =""),"退伍","全日勤"  )  )  )  )  )  )  )  )  )  )  ),"")</f>
        <v>全日勤</v>
      </c>
      <c r="U154" s="65" t="str">
        <f ca="1">IF(   (ROW(BG55)-1)&lt;=暫1!$B$2,           IF(  AND(  OR(  U55="x",U55="補"  ), OR(  V55 ="x",V55="補",V55="x榮18-22",V55="x公18-22",V55="x榮22-08"  ), $AP55 =""),"全日休",  IF(  AND(  OR(  U55="x",U55="病"  ), OR(  V55 ="病"  ), $AP55 =""),"病(事)假",  IF(  AND(  OR(  U55="x",U55="補"  ), OR(  V55 ="補"  ), $AP55 =""),"補休",  IF(  AND(  OR(  U55="x",U55="喪"  ), OR(  V55 ="喪"  ), $AP55 =""),"喪假",  IF(  AND(  OR(  U55="x",U55="婚",U55="產"  ), OR(  V55 ="婚",V55="產"  ), $AP55 =""),"婚(產)假",  IF(  AND(  OR(  U55="x",U55="公"  ), OR(  V55 ="公"  ), $AP55 =""),"公假",  IF(  AND(  OR(  U55="x",U55="補",U55="婚",U55="公",U55="病",U55="事",U55="x榮18-22"  ),OR(V55=""), $AP55 =""  ),"18收",  IF(  AND(  OR(  U55 ="榮14-18",U55 ="榮10-18",U55 ="榮06-18",U55 ="病14-18"  ),OR(  V55 ="x",V55="補",V55="婚",V55="公",V55="病",V55="事",V55="x"  ), $AP55 =""),"18放早走",  IF(  AND(  OR(  U55 =""),OR(  V55 ="x",V55="補",V55="婚",V55="公",V55="病",V55="事",V55="x榮*",V55="榮",V55="榮-22"  ), $AP55 =""),"18放",  IF(  AND(  OR(  U55="當日退伍"  ),OR(  V55="退伍",V55="退", V55=""  ), $AP55 =""),"當日退伍",  IF(AND(  OR(U55="退",U55="退伍" ), OR(V55="退",V55="退伍" ), $AP55 =""),"退伍","全日勤"  )  )  )  )  )  )  )  )  )  )  ),"")</f>
        <v>全日勤</v>
      </c>
      <c r="V154" s="65" t="str">
        <f ca="1">IF(   (ROW(BH55)-1)&lt;=暫1!$B$2,           IF(  AND(  OR(  V55="x",V55="補"  ), OR(  W55 ="x",W55="補",W55="x榮18-22",W55="x公18-22",W55="x榮22-08"  ), $AP55 =""),"全日休",  IF(  AND(  OR(  V55="x",V55="病"  ), OR(  W55 ="病"  ), $AP55 =""),"病(事)假",  IF(  AND(  OR(  V55="x",V55="補"  ), OR(  W55 ="補"  ), $AP55 =""),"補休",  IF(  AND(  OR(  V55="x",V55="喪"  ), OR(  W55 ="喪"  ), $AP55 =""),"喪假",  IF(  AND(  OR(  V55="x",V55="婚",V55="產"  ), OR(  W55 ="婚",W55="產"  ), $AP55 =""),"婚(產)假",  IF(  AND(  OR(  V55="x",V55="公"  ), OR(  W55 ="公"  ), $AP55 =""),"公假",  IF(  AND(  OR(  V55="x",V55="補",V55="婚",V55="公",V55="病",V55="事",V55="x榮18-22"  ),OR(W55=""), $AP55 =""  ),"18收",  IF(  AND(  OR(  V55 ="榮14-18",V55 ="榮10-18",V55 ="榮06-18",V55 ="病14-18"  ),OR(  W55 ="x",W55="補",W55="婚",W55="公",W55="病",W55="事",W55="x"  ), $AP55 =""),"18放早走",  IF(  AND(  OR(  V55 =""),OR(  W55 ="x",W55="補",W55="婚",W55="公",W55="病",W55="事",W55="x榮*",W55="榮",W55="榮-22"  ), $AP55 =""),"18放",  IF(  AND(  OR(  V55="當日退伍"  ),OR(  W55="退伍",W55="退", W55=""  ), $AP55 =""),"當日退伍",  IF(AND(  OR(V55="退",V55="退伍" ), OR(W55="退",W55="退伍" ), $AP55 =""),"退伍","全日勤"  )  )  )  )  )  )  )  )  )  )  ),"")</f>
        <v>18放</v>
      </c>
      <c r="W154" s="65" t="str">
        <f ca="1">IF(   (ROW(BI55)-1)&lt;=暫1!$B$2,           IF(  AND(  OR(  W55="x",W55="補"  ), OR(  X55 ="x",X55="補",X55="x榮18-22",X55="x公18-22",X55="x榮22-08"  ), $AP55 =""),"全日休",  IF(  AND(  OR(  W55="x",W55="病"  ), OR(  X55 ="病"  ), $AP55 =""),"病(事)假",  IF(  AND(  OR(  W55="x",W55="補"  ), OR(  X55 ="補"  ), $AP55 =""),"補休",  IF(  AND(  OR(  W55="x",W55="喪"  ), OR(  X55 ="喪"  ), $AP55 =""),"喪假",  IF(  AND(  OR(  W55="x",W55="婚",W55="產"  ), OR(  X55 ="婚",X55="產"  ), $AP55 =""),"婚(產)假",  IF(  AND(  OR(  W55="x",W55="公"  ), OR(  X55 ="公"  ), $AP55 =""),"公假",  IF(  AND(  OR(  W55="x",W55="補",W55="婚",W55="公",W55="病",W55="事",W55="x榮18-22"  ),OR(X55=""), $AP55 =""  ),"18收",  IF(  AND(  OR(  W55 ="榮14-18",W55 ="榮10-18",W55 ="榮06-18",W55 ="病14-18"  ),OR(  X55 ="x",X55="補",X55="婚",X55="公",X55="病",X55="事",X55="x"  ), $AP55 =""),"18放早走",  IF(  AND(  OR(  W55 =""),OR(  X55 ="x",X55="補",X55="婚",X55="公",X55="病",X55="事",X55="x榮*",X55="榮",X55="榮-22"  ), $AP55 =""),"18放",  IF(  AND(  OR(  W55="當日退伍"  ),OR(  X55="退伍",X55="退", X55=""  ), $AP55 =""),"當日退伍",  IF(AND(  OR(W55="退",W55="退伍" ), OR(X55="退",X55="退伍" ), $AP55 =""),"退伍","全日勤"  )  )  )  )  )  )  )  )  )  )  ),"")</f>
        <v>全日休</v>
      </c>
      <c r="X154" s="65" t="str">
        <f ca="1">IF(   (ROW(BJ55)-1)&lt;=暫1!$B$2,           IF(  AND(  OR(  X55="x",X55="補"  ), OR(  Y55 ="x",Y55="補",Y55="x榮18-22",Y55="x公18-22",Y55="x榮22-08"  ), $AP55 =""),"全日休",  IF(  AND(  OR(  X55="x",X55="病"  ), OR(  Y55 ="病"  ), $AP55 =""),"病(事)假",  IF(  AND(  OR(  X55="x",X55="補"  ), OR(  Y55 ="補"  ), $AP55 =""),"補休",  IF(  AND(  OR(  X55="x",X55="喪"  ), OR(  Y55 ="喪"  ), $AP55 =""),"喪假",  IF(  AND(  OR(  X55="x",X55="婚",X55="產"  ), OR(  Y55 ="婚",Y55="產"  ), $AP55 =""),"婚(產)假",  IF(  AND(  OR(  X55="x",X55="公"  ), OR(  Y55 ="公"  ), $AP55 =""),"公假",  IF(  AND(  OR(  X55="x",X55="補",X55="婚",X55="公",X55="病",X55="事",X55="x榮18-22"  ),OR(Y55=""), $AP55 =""  ),"18收",  IF(  AND(  OR(  X55 ="榮14-18",X55 ="榮10-18",X55 ="榮06-18",X55 ="病14-18"  ),OR(  Y55 ="x",Y55="補",Y55="婚",Y55="公",Y55="病",Y55="事",Y55="x"  ), $AP55 =""),"18放早走",  IF(  AND(  OR(  X55 =""),OR(  Y55 ="x",Y55="補",Y55="婚",Y55="公",Y55="病",Y55="事",Y55="x榮*",Y55="榮",Y55="榮-22"  ), $AP55 =""),"18放",  IF(  AND(  OR(  X55="當日退伍"  ),OR(  Y55="退伍",Y55="退", Y55=""  ), $AP55 =""),"當日退伍",  IF(AND(  OR(X55="退",X55="退伍" ), OR(Y55="退",Y55="退伍" ), $AP55 =""),"退伍","全日勤"  )  )  )  )  )  )  )  )  )  )  ),"")</f>
        <v>全日休</v>
      </c>
      <c r="Y154" s="65" t="str">
        <f ca="1">IF(   (ROW(BK55)-1)&lt;=暫1!$B$2,           IF(  AND(  OR(  Y55="x",Y55="補"  ), OR(  Z55 ="x",Z55="補",Z55="x榮18-22",Z55="x公18-22",Z55="x榮22-08"  ), $AP55 =""),"全日休",  IF(  AND(  OR(  Y55="x",Y55="病"  ), OR(  Z55 ="病"  ), $AP55 =""),"病(事)假",  IF(  AND(  OR(  Y55="x",Y55="補"  ), OR(  Z55 ="補"  ), $AP55 =""),"補休",  IF(  AND(  OR(  Y55="x",Y55="喪"  ), OR(  Z55 ="喪"  ), $AP55 =""),"喪假",  IF(  AND(  OR(  Y55="x",Y55="婚",Y55="產"  ), OR(  Z55 ="婚",Z55="產"  ), $AP55 =""),"婚(產)假",  IF(  AND(  OR(  Y55="x",Y55="公"  ), OR(  Z55 ="公"  ), $AP55 =""),"公假",  IF(  AND(  OR(  Y55="x",Y55="補",Y55="婚",Y55="公",Y55="病",Y55="事",Y55="x榮18-22"  ),OR(Z55=""), $AP55 =""  ),"18收",  IF(  AND(  OR(  Y55 ="榮14-18",Y55 ="榮10-18",Y55 ="榮06-18",Y55 ="病14-18"  ),OR(  Z55 ="x",Z55="補",Z55="婚",Z55="公",Z55="病",Z55="事",Z55="x"  ), $AP55 =""),"18放早走",  IF(  AND(  OR(  Y55 =""),OR(  Z55 ="x",Z55="補",Z55="婚",Z55="公",Z55="病",Z55="事",Z55="x榮*",Z55="榮",Z55="榮-22"  ), $AP55 =""),"18放",  IF(  AND(  OR(  Y55="當日退伍"  ),OR(  Z55="退伍",Z55="退", Z55=""  ), $AP55 =""),"當日退伍",  IF(AND(  OR(Y55="退",Y55="退伍" ), OR(Z55="退",Z55="退伍" ), $AP55 =""),"退伍","全日勤"  )  )  )  )  )  )  )  )  )  )  ),"")</f>
        <v>18收</v>
      </c>
      <c r="Z154" s="65" t="str">
        <f ca="1">IF(   (ROW(BL55)-1)&lt;=暫1!$B$2,           IF(  AND(  OR(  Z55="x",Z55="補"  ), OR(  AA55 ="x",AA55="補",AA55="x榮18-22",AA55="x公18-22",AA55="x榮22-08"  ), $AP55 =""),"全日休",  IF(  AND(  OR(  Z55="x",Z55="病"  ), OR(  AA55 ="病"  ), $AP55 =""),"病(事)假",  IF(  AND(  OR(  Z55="x",Z55="補"  ), OR(  AA55 ="補"  ), $AP55 =""),"補休",  IF(  AND(  OR(  Z55="x",Z55="喪"  ), OR(  AA55 ="喪"  ), $AP55 =""),"喪假",  IF(  AND(  OR(  Z55="x",Z55="婚",Z55="產"  ), OR(  AA55 ="婚",AA55="產"  ), $AP55 =""),"婚(產)假",  IF(  AND(  OR(  Z55="x",Z55="公"  ), OR(  AA55 ="公"  ), $AP55 =""),"公假",  IF(  AND(  OR(  Z55="x",Z55="補",Z55="婚",Z55="公",Z55="病",Z55="事",Z55="x榮18-22"  ),OR(AA55=""), $AP55 =""  ),"18收",  IF(  AND(  OR(  Z55 ="榮14-18",Z55 ="榮10-18",Z55 ="榮06-18",Z55 ="病14-18"  ),OR(  AA55 ="x",AA55="補",AA55="婚",AA55="公",AA55="病",AA55="事",AA55="x"  ), $AP55 =""),"18放早走",  IF(  AND(  OR(  Z55 =""),OR(  AA55 ="x",AA55="補",AA55="婚",AA55="公",AA55="病",AA55="事",AA55="x榮*",AA55="榮",AA55="榮-22"  ), $AP55 =""),"18放",  IF(  AND(  OR(  Z55="當日退伍"  ),OR(  AA55="退伍",AA55="退", AA55=""  ), $AP55 =""),"當日退伍",  IF(AND(  OR(Z55="退",Z55="退伍" ), OR(AA55="退",AA55="退伍" ), $AP55 =""),"退伍","全日勤"  )  )  )  )  )  )  )  )  )  )  ),"")</f>
        <v>全日勤</v>
      </c>
      <c r="AA154" s="65" t="str">
        <f ca="1">IF(   (ROW(BM55)-1)&lt;=暫1!$B$2,           IF(  AND(  OR(  AA55="x",AA55="補"  ), OR(  AB55 ="x",AB55="補",AB55="x榮18-22",AB55="x公18-22",AB55="x榮22-08"  ), $AP55 =""),"全日休",  IF(  AND(  OR(  AA55="x",AA55="病"  ), OR(  AB55 ="病"  ), $AP55 =""),"病(事)假",  IF(  AND(  OR(  AA55="x",AA55="補"  ), OR(  AB55 ="補"  ), $AP55 =""),"補休",  IF(  AND(  OR(  AA55="x",AA55="喪"  ), OR(  AB55 ="喪"  ), $AP55 =""),"喪假",  IF(  AND(  OR(  AA55="x",AA55="婚",AA55="產"  ), OR(  AB55 ="婚",AB55="產"  ), $AP55 =""),"婚(產)假",  IF(  AND(  OR(  AA55="x",AA55="公"  ), OR(  AB55 ="公"  ), $AP55 =""),"公假",  IF(  AND(  OR(  AA55="x",AA55="補",AA55="婚",AA55="公",AA55="病",AA55="事",AA55="x榮18-22"  ),OR(AB55=""), $AP55 =""  ),"18收",  IF(  AND(  OR(  AA55 ="榮14-18",AA55 ="榮10-18",AA55 ="榮06-18",AA55 ="病14-18"  ),OR(  AB55 ="x",AB55="補",AB55="婚",AB55="公",AB55="病",AB55="事",AB55="x"  ), $AP55 =""),"18放早走",  IF(  AND(  OR(  AA55 =""),OR(  AB55 ="x",AB55="補",AB55="婚",AB55="公",AB55="病",AB55="事",AB55="x榮*",AB55="榮",AB55="榮-22"  ), $AP55 =""),"18放",  IF(  AND(  OR(  AA55="當日退伍"  ),OR(  AB55="退伍",AB55="退", AB55=""  ), $AP55 =""),"當日退伍",  IF(AND(  OR(AA55="退",AA55="退伍" ), OR(AB55="退",AB55="退伍" ), $AP55 =""),"退伍","全日勤"  )  )  )  )  )  )  )  )  )  )  ),"")</f>
        <v>全日勤</v>
      </c>
      <c r="AB154" s="65" t="str">
        <f ca="1">IF(   (ROW(BN55)-1)&lt;=暫1!$B$2,           IF(  AND(  OR(  AB55="x",AB55="補"  ), OR(  AC55 ="x",AC55="補",AC55="x榮18-22",AC55="x公18-22",AC55="x榮22-08"  ), $AP55 =""),"全日休",  IF(  AND(  OR(  AB55="x",AB55="病"  ), OR(  AC55 ="病"  ), $AP55 =""),"病(事)假",  IF(  AND(  OR(  AB55="x",AB55="補"  ), OR(  AC55 ="補"  ), $AP55 =""),"補休",  IF(  AND(  OR(  AB55="x",AB55="喪"  ), OR(  AC55 ="喪"  ), $AP55 =""),"喪假",  IF(  AND(  OR(  AB55="x",AB55="婚",AB55="產"  ), OR(  AC55 ="婚",AC55="產"  ), $AP55 =""),"婚(產)假",  IF(  AND(  OR(  AB55="x",AB55="公"  ), OR(  AC55 ="公"  ), $AP55 =""),"公假",  IF(  AND(  OR(  AB55="x",AB55="補",AB55="婚",AB55="公",AB55="病",AB55="事",AB55="x榮18-22"  ),OR(AC55=""), $AP55 =""  ),"18收",  IF(  AND(  OR(  AB55 ="榮14-18",AB55 ="榮10-18",AB55 ="榮06-18",AB55 ="病14-18"  ),OR(  AC55 ="x",AC55="補",AC55="婚",AC55="公",AC55="病",AC55="事",AC55="x"  ), $AP55 =""),"18放早走",  IF(  AND(  OR(  AB55 =""),OR(  AC55 ="x",AC55="補",AC55="婚",AC55="公",AC55="病",AC55="事",AC55="x榮*",AC55="榮",AC55="榮-22"  ), $AP55 =""),"18放",  IF(  AND(  OR(  AB55="當日退伍"  ),OR(  AC55="退伍",AC55="退", AC55=""  ), $AP55 =""),"當日退伍",  IF(AND(  OR(AB55="退",AB55="退伍" ), OR(AC55="退",AC55="退伍" ), $AP55 =""),"退伍","全日勤"  )  )  )  )  )  )  )  )  )  )  ),"")</f>
        <v>全日勤</v>
      </c>
      <c r="AC154" s="65" t="str">
        <f ca="1">IF(   (ROW(BO55)-1)&lt;=暫1!$B$2,           IF(  AND(  OR(  AC55="x",AC55="補"  ), OR(  AD55 ="x",AD55="補",AD55="x榮18-22",AD55="x公18-22",AD55="x榮22-08"  ), $AP55 =""),"全日休",  IF(  AND(  OR(  AC55="x",AC55="病"  ), OR(  AD55 ="病"  ), $AP55 =""),"病(事)假",  IF(  AND(  OR(  AC55="x",AC55="補"  ), OR(  AD55 ="補"  ), $AP55 =""),"補休",  IF(  AND(  OR(  AC55="x",AC55="喪"  ), OR(  AD55 ="喪"  ), $AP55 =""),"喪假",  IF(  AND(  OR(  AC55="x",AC55="婚",AC55="產"  ), OR(  AD55 ="婚",AD55="產"  ), $AP55 =""),"婚(產)假",  IF(  AND(  OR(  AC55="x",AC55="公"  ), OR(  AD55 ="公"  ), $AP55 =""),"公假",  IF(  AND(  OR(  AC55="x",AC55="補",AC55="婚",AC55="公",AC55="病",AC55="事",AC55="x榮18-22"  ),OR(AD55=""), $AP55 =""  ),"18收",  IF(  AND(  OR(  AC55 ="榮14-18",AC55 ="榮10-18",AC55 ="榮06-18",AC55 ="病14-18"  ),OR(  AD55 ="x",AD55="補",AD55="婚",AD55="公",AD55="病",AD55="事",AD55="x"  ), $AP55 =""),"18放早走",  IF(  AND(  OR(  AC55 =""),OR(  AD55 ="x",AD55="補",AD55="婚",AD55="公",AD55="病",AD55="事",AD55="x榮*",AD55="榮",AD55="榮-22"  ), $AP55 =""),"18放",  IF(  AND(  OR(  AC55="當日退伍"  ),OR(  AD55="退伍",AD55="退", AD55=""  ), $AP55 =""),"當日退伍",  IF(AND(  OR(AC55="退",AC55="退伍" ), OR(AD55="退",AD55="退伍" ), $AP55 =""),"退伍","全日勤"  )  )  )  )  )  )  )  )  )  )  ),"")</f>
        <v>全日勤</v>
      </c>
      <c r="AD154" s="65" t="str">
        <f ca="1">IF(   (ROW(BP55)-1)&lt;=暫1!$B$2,           IF(  AND(  OR(  AD55="x",AD55="補"  ), OR(  AE55 ="x",AE55="補",AE55="x榮18-22",AE55="x公18-22",AE55="x榮22-08"  ), $AP55 =""),"全日休",  IF(  AND(  OR(  AD55="x",AD55="病"  ), OR(  AE55 ="病"  ), $AP55 =""),"病(事)假",  IF(  AND(  OR(  AD55="x",AD55="補"  ), OR(  AE55 ="補"  ), $AP55 =""),"補休",  IF(  AND(  OR(  AD55="x",AD55="喪"  ), OR(  AE55 ="喪"  ), $AP55 =""),"喪假",  IF(  AND(  OR(  AD55="x",AD55="婚",AD55="產"  ), OR(  AE55 ="婚",AE55="產"  ), $AP55 =""),"婚(產)假",  IF(  AND(  OR(  AD55="x",AD55="公"  ), OR(  AE55 ="公"  ), $AP55 =""),"公假",  IF(  AND(  OR(  AD55="x",AD55="補",AD55="婚",AD55="公",AD55="病",AD55="事",AD55="x榮18-22"  ),OR(AE55=""), $AP55 =""  ),"18收",  IF(  AND(  OR(  AD55 ="榮14-18",AD55 ="榮10-18",AD55 ="榮06-18",AD55 ="病14-18"  ),OR(  AE55 ="x",AE55="補",AE55="婚",AE55="公",AE55="病",AE55="事",AE55="x"  ), $AP55 =""),"18放早走",  IF(  AND(  OR(  AD55 =""),OR(  AE55 ="x",AE55="補",AE55="婚",AE55="公",AE55="病",AE55="事",AE55="x榮*",AE55="榮",AE55="榮-22"  ), $AP55 =""),"18放",  IF(  AND(  OR(  AD55="當日退伍"  ),OR(  AE55="退伍",AE55="退", AE55=""  ), $AP55 =""),"當日退伍",  IF(AND(  OR(AD55="退",AD55="退伍" ), OR(AE55="退",AE55="退伍" ), $AP55 =""),"退伍","全日勤"  )  )  )  )  )  )  )  )  )  )  ),"")</f>
        <v>18放</v>
      </c>
      <c r="AE154" s="65" t="str">
        <f ca="1">IF(   (ROW(BQ55)-1)&lt;=暫1!$B$2,           IF(  AND(  OR(  AE55="x",AE55="補"  ), OR(  AF55 ="x",AF55="補",AF55="x榮18-22",AF55="x公18-22",AF55="x榮22-08"  ), $AP55 =""),"全日休",  IF(  AND(  OR(  AE55="x",AE55="病"  ), OR(  AF55 ="病"  ), $AP55 =""),"病(事)假",  IF(  AND(  OR(  AE55="x",AE55="補"  ), OR(  AF55 ="補"  ), $AP55 =""),"補休",  IF(  AND(  OR(  AE55="x",AE55="喪"  ), OR(  AF55 ="喪"  ), $AP55 =""),"喪假",  IF(  AND(  OR(  AE55="x",AE55="婚",AE55="產"  ), OR(  AF55 ="婚",AF55="產"  ), $AP55 =""),"婚(產)假",  IF(  AND(  OR(  AE55="x",AE55="公"  ), OR(  AF55 ="公"  ), $AP55 =""),"公假",  IF(  AND(  OR(  AE55="x",AE55="補",AE55="婚",AE55="公",AE55="病",AE55="事",AE55="x榮18-22"  ),OR(AF55=""), $AP55 =""  ),"18收",  IF(  AND(  OR(  AE55 ="榮14-18",AE55 ="榮10-18",AE55 ="榮06-18",AE55 ="病14-18"  ),OR(  AF55 ="x",AF55="補",AF55="婚",AF55="公",AF55="病",AF55="事",AF55="x"  ), $AP55 =""),"18放早走",  IF(  AND(  OR(  AE55 =""),OR(  AF55 ="x",AF55="補",AF55="婚",AF55="公",AF55="病",AF55="事",AF55="x榮*",AF55="榮",AF55="榮-22"  ), $AP55 =""),"18放",  IF(  AND(  OR(  AE55="當日退伍"  ),OR(  AF55="退伍",AF55="退", AF55=""  ), $AP55 =""),"當日退伍",  IF(AND(  OR(AE55="退",AE55="退伍" ), OR(AF55="退",AF55="退伍" ), $AP55 =""),"退伍","全日勤"  )  )  )  )  )  )  )  )  )  )  ),"")</f>
        <v>全日休</v>
      </c>
      <c r="AF154" s="65" t="str">
        <f ca="1">IF(   (ROW(BR55)-1)&lt;=暫1!$B$2,           IF(  AND(  OR(  AF55="x",AF55="補"  ), OR(  AG55 ="x",AG55="補",AG55="x榮18-22",AG55="x公18-22",AG55="x榮22-08"  ), $AP55 =""),"全日休",  IF(  AND(  OR(  AF55="x",AF55="病"  ), OR(  AG55 ="病"  ), $AP55 =""),"病(事)假",  IF(  AND(  OR(  AF55="x",AF55="補"  ), OR(  AG55 ="補"  ), $AP55 =""),"補休",  IF(  AND(  OR(  AF55="x",AF55="喪"  ), OR(  AG55 ="喪"  ), $AP55 =""),"喪假",  IF(  AND(  OR(  AF55="x",AF55="婚",AF55="產"  ), OR(  AG55 ="婚",AG55="產"  ), $AP55 =""),"婚(產)假",  IF(  AND(  OR(  AF55="x",AF55="公"  ), OR(  AG55 ="公"  ), $AP55 =""),"公假",  IF(  AND(  OR(  AF55="x",AF55="補",AF55="婚",AF55="公",AF55="病",AF55="事",AF55="x榮18-22"  ),OR(AG55=""), $AP55 =""  ),"18收",  IF(  AND(  OR(  AF55 ="榮14-18",AF55 ="榮10-18",AF55 ="榮06-18",AF55 ="病14-18"  ),OR(  AG55 ="x",AG55="補",AG55="婚",AG55="公",AG55="病",AG55="事",AG55="x"  ), $AP55 =""),"18放早走",  IF(  AND(  OR(  AF55 =""),OR(  AG55 ="x",AG55="補",AG55="婚",AG55="公",AG55="病",AG55="事",AG55="x榮*",AG55="榮",AG55="榮-22"  ), $AP55 =""),"18放",  IF(  AND(  OR(  AF55="當日退伍"  ),OR(  AG55="退伍",AG55="退", AG55=""  ), $AP55 =""),"當日退伍",  IF(AND(  OR(AF55="退",AF55="退伍" ), OR(AG55="退",AG55="退伍" ), $AP55 =""),"退伍","全日勤"  )  )  )  )  )  )  )  )  )  )  ),"")</f>
        <v>全日勤</v>
      </c>
      <c r="AG154" s="65" t="str">
        <f ca="1">IF(   (ROW(BS55)-1)&lt;=暫1!$B$2,           IF(  AND(  OR(  AG55="x",AG55="補"  ), OR(  AH55 ="x",AH55="補",AH55="x榮18-22",AH55="x公18-22",AH55="x榮22-08"  ), $AP55 =""),"全日休",  IF(  AND(  OR(  AG55="x",AG55="病"  ), OR(  AH55 ="病"  ), $AP55 =""),"病(事)假",  IF(  AND(  OR(  AG55="x",AG55="補"  ), OR(  AH55 ="補"  ), $AP55 =""),"補休",  IF(  AND(  OR(  AG55="x",AG55="喪"  ), OR(  AH55 ="喪"  ), $AP55 =""),"喪假",  IF(  AND(  OR(  AG55="x",AG55="婚",AG55="產"  ), OR(  AH55 ="婚",AH55="產"  ), $AP55 =""),"婚(產)假",  IF(  AND(  OR(  AG55="x",AG55="公"  ), OR(  AH55 ="公"  ), $AP55 =""),"公假",  IF(  AND(  OR(  AG55="x",AG55="補",AG55="婚",AG55="公",AG55="病",AG55="事",AG55="x榮18-22"  ),OR(AH55=""), $AP55 =""  ),"18收",  IF(  AND(  OR(  AG55 ="榮14-18",AG55 ="榮10-18",AG55 ="榮06-18",AG55 ="病14-18"  ),OR(  AH55 ="x",AH55="補",AH55="婚",AH55="公",AH55="病",AH55="事",AH55="x"  ), $AP55 =""),"18放早走",  IF(  AND(  OR(  AG55 =""),OR(  AH55 ="x",AH55="補",AH55="婚",AH55="公",AH55="病",AH55="事",AH55="x榮*",AH55="榮",AH55="榮-22"  ), $AP55 =""),"18放",  IF(  AND(  OR(  AG55="當日退伍"  ),OR(  AH55="退伍",AH55="退", AH55=""  ), $AP55 =""),"當日退伍",  IF(AND(  OR(AG55="退",AG55="退伍" ), OR(AH55="退",AH55="退伍" ), $AP55 =""),"退伍","全日勤"  )  )  )  )  )  )  )  )  )  )  ),"")</f>
        <v>18收</v>
      </c>
      <c r="AH154" s="65"/>
      <c r="AI154" s="65"/>
      <c r="AJ154" s="65"/>
      <c r="AO154" s="75"/>
      <c r="AP154" s="62"/>
      <c r="AU154" s="62"/>
      <c r="AY154" s="62"/>
      <c r="AZ154" s="62"/>
      <c r="BA154" s="62"/>
    </row>
    <row r="155" spans="1:53" ht="25.5" customHeight="1">
      <c r="A155" s="65">
        <f t="shared" si="14"/>
        <v>55</v>
      </c>
      <c r="B155" s="65" t="str">
        <f t="shared" si="15"/>
        <v>張恩齊</v>
      </c>
      <c r="C155" s="65" t="str">
        <f ca="1">IF(   (ROW(AO56)-1)&lt;=暫1!$B$2,           IF(  AND(  OR(  C56="x",C56="補"  ), OR(  D56 ="x",D56="補",D56="x榮18-22",D56="x公18-22",D56="x榮22-08"  ), $AP56 =""),"全日休",  IF(  AND(  OR(  C56="x",C56="病"  ), OR(  D56 ="病"  ), $AP56 =""),"病(事)假",  IF(  AND(  OR(  C56="x",C56="補"  ), OR(  D56 ="補"  ), $AP56 =""),"補休",  IF(  AND(  OR(  C56="x",C56="喪"  ), OR(  D56 ="喪"  ), $AP56 =""),"喪假",  IF(  AND(  OR(  C56="x",C56="婚",C56="產"  ), OR(  D56 ="婚",D56="產"  ), $AP56 =""),"婚(產)假",  IF(  AND(  OR(  C56="x",C56="公"  ), OR(  D56 ="公"  ), $AP56 =""),"公假",  IF(  AND(  OR(  C56="x",C56="補",C56="婚",C56="公",C56="病",C56="事",C56="x榮18-22"  ),OR(D56=""), $AP56 =""  ),"18收",  IF(  AND(  OR(  C56 ="榮14-18",C56 ="榮10-18",C56 ="榮06-18",C56 ="病14-18"  ),OR(  D56 ="x",D56="補",D56="婚",D56="公",D56="病",D56="事",D56="x"  ), $AP56 =""),"18放早走",  IF(  AND(  OR(  C56 =""),OR(  D56 ="x",D56="補",D56="婚",D56="公",D56="病",D56="事",D56="x榮*",D56="榮",D56="榮-22"  ), $AP56 =""),"18放",  IF(  AND(  OR(  C56="當日退伍"  ),OR(  D56="退伍",D56="退", D56=""  ), $AP56 =""),"當日退伍",  IF(AND(  OR(C56="退",C56="退伍" ), OR(D56="退",D56="退伍" ), $AP56 =""),"退伍","全日勤"  )  )  )  )  )  )  )  )  )  )  ),"")</f>
        <v>全日勤</v>
      </c>
      <c r="D155" s="65" t="str">
        <f ca="1">IF(   (ROW(AP56)-1)&lt;=暫1!$B$2,           IF(  AND(  OR(  D56="x",D56="補"  ), OR(  E56 ="x",E56="補",E56="x榮18-22",E56="x公18-22",E56="x榮22-08"  ), $AP56 =""),"全日休",  IF(  AND(  OR(  D56="x",D56="病"  ), OR(  E56 ="病"  ), $AP56 =""),"病(事)假",  IF(  AND(  OR(  D56="x",D56="補"  ), OR(  E56 ="補"  ), $AP56 =""),"補休",  IF(  AND(  OR(  D56="x",D56="喪"  ), OR(  E56 ="喪"  ), $AP56 =""),"喪假",  IF(  AND(  OR(  D56="x",D56="婚",D56="產"  ), OR(  E56 ="婚",E56="產"  ), $AP56 =""),"婚(產)假",  IF(  AND(  OR(  D56="x",D56="公"  ), OR(  E56 ="公"  ), $AP56 =""),"公假",  IF(  AND(  OR(  D56="x",D56="補",D56="婚",D56="公",D56="病",D56="事",D56="x榮18-22"  ),OR(E56=""), $AP56 =""  ),"18收",  IF(  AND(  OR(  D56 ="榮14-18",D56 ="榮10-18",D56 ="榮06-18",D56 ="病14-18"  ),OR(  E56 ="x",E56="補",E56="婚",E56="公",E56="病",E56="事",E56="x"  ), $AP56 =""),"18放早走",  IF(  AND(  OR(  D56 =""),OR(  E56 ="x",E56="補",E56="婚",E56="公",E56="病",E56="事",E56="x榮*",E56="榮",E56="榮-22"  ), $AP56 =""),"18放",  IF(  AND(  OR(  D56="當日退伍"  ),OR(  E56="退伍",E56="退", E56=""  ), $AP56 =""),"當日退伍",  IF(AND(  OR(D56="退",D56="退伍" ), OR(E56="退",E56="退伍" ), $AP56 =""),"退伍","全日勤"  )  )  )  )  )  )  )  )  )  )  ),"")</f>
        <v>全日勤</v>
      </c>
      <c r="E155" s="65" t="str">
        <f ca="1">IF(   (ROW(AQ56)-1)&lt;=暫1!$B$2,           IF(  AND(  OR(  E56="x",E56="補"  ), OR(  F56 ="x",F56="補",F56="x榮18-22",F56="x公18-22",F56="x榮22-08"  ), $AP56 =""),"全日休",  IF(  AND(  OR(  E56="x",E56="病"  ), OR(  F56 ="病"  ), $AP56 =""),"病(事)假",  IF(  AND(  OR(  E56="x",E56="補"  ), OR(  F56 ="補"  ), $AP56 =""),"補休",  IF(  AND(  OR(  E56="x",E56="喪"  ), OR(  F56 ="喪"  ), $AP56 =""),"喪假",  IF(  AND(  OR(  E56="x",E56="婚",E56="產"  ), OR(  F56 ="婚",F56="產"  ), $AP56 =""),"婚(產)假",  IF(  AND(  OR(  E56="x",E56="公"  ), OR(  F56 ="公"  ), $AP56 =""),"公假",  IF(  AND(  OR(  E56="x",E56="補",E56="婚",E56="公",E56="病",E56="事",E56="x榮18-22"  ),OR(F56=""), $AP56 =""  ),"18收",  IF(  AND(  OR(  E56 ="榮14-18",E56 ="榮10-18",E56 ="榮06-18",E56 ="病14-18"  ),OR(  F56 ="x",F56="補",F56="婚",F56="公",F56="病",F56="事",F56="x"  ), $AP56 =""),"18放早走",  IF(  AND(  OR(  E56 =""),OR(  F56 ="x",F56="補",F56="婚",F56="公",F56="病",F56="事",F56="x榮*",F56="榮",F56="榮-22"  ), $AP56 =""),"18放",  IF(  AND(  OR(  E56="當日退伍"  ),OR(  F56="退伍",F56="退", F56=""  ), $AP56 =""),"當日退伍",  IF(AND(  OR(E56="退",E56="退伍" ), OR(F56="退",F56="退伍" ), $AP56 =""),"退伍","全日勤"  )  )  )  )  )  )  )  )  )  )  ),"")</f>
        <v>18放</v>
      </c>
      <c r="F155" s="65" t="str">
        <f ca="1">IF(   (ROW(AR56)-1)&lt;=暫1!$B$2,           IF(  AND(  OR(  F56="x",F56="補"  ), OR(  G56 ="x",G56="補",G56="x榮18-22",G56="x公18-22",G56="x榮22-08"  ), $AP56 =""),"全日休",  IF(  AND(  OR(  F56="x",F56="病"  ), OR(  G56 ="病"  ), $AP56 =""),"病(事)假",  IF(  AND(  OR(  F56="x",F56="補"  ), OR(  G56 ="補"  ), $AP56 =""),"補休",  IF(  AND(  OR(  F56="x",F56="喪"  ), OR(  G56 ="喪"  ), $AP56 =""),"喪假",  IF(  AND(  OR(  F56="x",F56="婚",F56="產"  ), OR(  G56 ="婚",G56="產"  ), $AP56 =""),"婚(產)假",  IF(  AND(  OR(  F56="x",F56="公"  ), OR(  G56 ="公"  ), $AP56 =""),"公假",  IF(  AND(  OR(  F56="x",F56="補",F56="婚",F56="公",F56="病",F56="事",F56="x榮18-22"  ),OR(G56=""), $AP56 =""  ),"18收",  IF(  AND(  OR(  F56 ="榮14-18",F56 ="榮10-18",F56 ="榮06-18",F56 ="病14-18"  ),OR(  G56 ="x",G56="補",G56="婚",G56="公",G56="病",G56="事",G56="x"  ), $AP56 =""),"18放早走",  IF(  AND(  OR(  F56 =""),OR(  G56 ="x",G56="補",G56="婚",G56="公",G56="病",G56="事",G56="x榮*",G56="榮",G56="榮-22"  ), $AP56 =""),"18放",  IF(  AND(  OR(  F56="當日退伍"  ),OR(  G56="退伍",G56="退", G56=""  ), $AP56 =""),"當日退伍",  IF(AND(  OR(F56="退",F56="退伍" ), OR(G56="退",G56="退伍" ), $AP56 =""),"退伍","全日勤"  )  )  )  )  )  )  )  )  )  )  ),"")</f>
        <v>全日休</v>
      </c>
      <c r="G155" s="65" t="str">
        <f ca="1">IF(   (ROW(AS56)-1)&lt;=暫1!$B$2,           IF(  AND(  OR(  G56="x",G56="補"  ), OR(  H56 ="x",H56="補",H56="x榮18-22",H56="x公18-22",H56="x榮22-08"  ), $AP56 =""),"全日休",  IF(  AND(  OR(  G56="x",G56="病"  ), OR(  H56 ="病"  ), $AP56 =""),"病(事)假",  IF(  AND(  OR(  G56="x",G56="補"  ), OR(  H56 ="補"  ), $AP56 =""),"補休",  IF(  AND(  OR(  G56="x",G56="喪"  ), OR(  H56 ="喪"  ), $AP56 =""),"喪假",  IF(  AND(  OR(  G56="x",G56="婚",G56="產"  ), OR(  H56 ="婚",H56="產"  ), $AP56 =""),"婚(產)假",  IF(  AND(  OR(  G56="x",G56="公"  ), OR(  H56 ="公"  ), $AP56 =""),"公假",  IF(  AND(  OR(  G56="x",G56="補",G56="婚",G56="公",G56="病",G56="事",G56="x榮18-22"  ),OR(H56=""), $AP56 =""  ),"18收",  IF(  AND(  OR(  G56 ="榮14-18",G56 ="榮10-18",G56 ="榮06-18",G56 ="病14-18"  ),OR(  H56 ="x",H56="補",H56="婚",H56="公",H56="病",H56="事",H56="x"  ), $AP56 =""),"18放早走",  IF(  AND(  OR(  G56 =""),OR(  H56 ="x",H56="補",H56="婚",H56="公",H56="病",H56="事",H56="x榮*",H56="榮",H56="榮-22"  ), $AP56 =""),"18放",  IF(  AND(  OR(  G56="當日退伍"  ),OR(  H56="退伍",H56="退", H56=""  ), $AP56 =""),"當日退伍",  IF(AND(  OR(G56="退",G56="退伍" ), OR(H56="退",H56="退伍" ), $AP56 =""),"退伍","全日勤"  )  )  )  )  )  )  )  )  )  )  ),"")</f>
        <v>18收</v>
      </c>
      <c r="H155" s="65" t="str">
        <f ca="1">IF(   (ROW(AT56)-1)&lt;=暫1!$B$2,           IF(  AND(  OR(  H56="x",H56="補"  ), OR(  I56 ="x",I56="補",I56="x榮18-22",I56="x公18-22",I56="x榮22-08"  ), $AP56 =""),"全日休",  IF(  AND(  OR(  H56="x",H56="病"  ), OR(  I56 ="病"  ), $AP56 =""),"病(事)假",  IF(  AND(  OR(  H56="x",H56="補"  ), OR(  I56 ="補"  ), $AP56 =""),"補休",  IF(  AND(  OR(  H56="x",H56="喪"  ), OR(  I56 ="喪"  ), $AP56 =""),"喪假",  IF(  AND(  OR(  H56="x",H56="婚",H56="產"  ), OR(  I56 ="婚",I56="產"  ), $AP56 =""),"婚(產)假",  IF(  AND(  OR(  H56="x",H56="公"  ), OR(  I56 ="公"  ), $AP56 =""),"公假",  IF(  AND(  OR(  H56="x",H56="補",H56="婚",H56="公",H56="病",H56="事",H56="x榮18-22"  ),OR(I56=""), $AP56 =""  ),"18收",  IF(  AND(  OR(  H56 ="榮14-18",H56 ="榮10-18",H56 ="榮06-18",H56 ="病14-18"  ),OR(  I56 ="x",I56="補",I56="婚",I56="公",I56="病",I56="事",I56="x"  ), $AP56 =""),"18放早走",  IF(  AND(  OR(  H56 =""),OR(  I56 ="x",I56="補",I56="婚",I56="公",I56="病",I56="事",I56="x榮*",I56="榮",I56="榮-22"  ), $AP56 =""),"18放",  IF(  AND(  OR(  H56="當日退伍"  ),OR(  I56="退伍",I56="退", I56=""  ), $AP56 =""),"當日退伍",  IF(AND(  OR(H56="退",H56="退伍" ), OR(I56="退",I56="退伍" ), $AP56 =""),"退伍","全日勤"  )  )  )  )  )  )  )  )  )  )  ),"")</f>
        <v>全日勤</v>
      </c>
      <c r="I155" s="65" t="str">
        <f ca="1">IF(   (ROW(AU56)-1)&lt;=暫1!$B$2,           IF(  AND(  OR(  I56="x",I56="補"  ), OR(  J56 ="x",J56="補",J56="x榮18-22",J56="x公18-22",J56="x榮22-08"  ), $AP56 =""),"全日休",  IF(  AND(  OR(  I56="x",I56="病"  ), OR(  J56 ="病"  ), $AP56 =""),"病(事)假",  IF(  AND(  OR(  I56="x",I56="補"  ), OR(  J56 ="補"  ), $AP56 =""),"補休",  IF(  AND(  OR(  I56="x",I56="喪"  ), OR(  J56 ="喪"  ), $AP56 =""),"喪假",  IF(  AND(  OR(  I56="x",I56="婚",I56="產"  ), OR(  J56 ="婚",J56="產"  ), $AP56 =""),"婚(產)假",  IF(  AND(  OR(  I56="x",I56="公"  ), OR(  J56 ="公"  ), $AP56 =""),"公假",  IF(  AND(  OR(  I56="x",I56="補",I56="婚",I56="公",I56="病",I56="事",I56="x榮18-22"  ),OR(J56=""), $AP56 =""  ),"18收",  IF(  AND(  OR(  I56 ="榮14-18",I56 ="榮10-18",I56 ="榮06-18",I56 ="病14-18"  ),OR(  J56 ="x",J56="補",J56="婚",J56="公",J56="病",J56="事",J56="x"  ), $AP56 =""),"18放早走",  IF(  AND(  OR(  I56 =""),OR(  J56 ="x",J56="補",J56="婚",J56="公",J56="病",J56="事",J56="x榮*",J56="榮",J56="榮-22"  ), $AP56 =""),"18放",  IF(  AND(  OR(  I56="當日退伍"  ),OR(  J56="退伍",J56="退", J56=""  ), $AP56 =""),"當日退伍",  IF(AND(  OR(I56="退",I56="退伍" ), OR(J56="退",J56="退伍" ), $AP56 =""),"退伍","全日勤"  )  )  )  )  )  )  )  )  )  )  ),"")</f>
        <v>全日勤</v>
      </c>
      <c r="J155" s="65" t="str">
        <f ca="1">IF(   (ROW(AV56)-1)&lt;=暫1!$B$2,           IF(  AND(  OR(  J56="x",J56="補"  ), OR(  K56 ="x",K56="補",K56="x榮18-22",K56="x公18-22",K56="x榮22-08"  ), $AP56 =""),"全日休",  IF(  AND(  OR(  J56="x",J56="病"  ), OR(  K56 ="病"  ), $AP56 =""),"病(事)假",  IF(  AND(  OR(  J56="x",J56="補"  ), OR(  K56 ="補"  ), $AP56 =""),"補休",  IF(  AND(  OR(  J56="x",J56="喪"  ), OR(  K56 ="喪"  ), $AP56 =""),"喪假",  IF(  AND(  OR(  J56="x",J56="婚",J56="產"  ), OR(  K56 ="婚",K56="產"  ), $AP56 =""),"婚(產)假",  IF(  AND(  OR(  J56="x",J56="公"  ), OR(  K56 ="公"  ), $AP56 =""),"公假",  IF(  AND(  OR(  J56="x",J56="補",J56="婚",J56="公",J56="病",J56="事",J56="x榮18-22"  ),OR(K56=""), $AP56 =""  ),"18收",  IF(  AND(  OR(  J56 ="榮14-18",J56 ="榮10-18",J56 ="榮06-18",J56 ="病14-18"  ),OR(  K56 ="x",K56="補",K56="婚",K56="公",K56="病",K56="事",K56="x"  ), $AP56 =""),"18放早走",  IF(  AND(  OR(  J56 =""),OR(  K56 ="x",K56="補",K56="婚",K56="公",K56="病",K56="事",K56="x榮*",K56="榮",K56="榮-22"  ), $AP56 =""),"18放",  IF(  AND(  OR(  J56="當日退伍"  ),OR(  K56="退伍",K56="退", K56=""  ), $AP56 =""),"當日退伍",  IF(AND(  OR(J56="退",J56="退伍" ), OR(K56="退",K56="退伍" ), $AP56 =""),"退伍","全日勤"  )  )  )  )  )  )  )  )  )  )  ),"")</f>
        <v>全日勤</v>
      </c>
      <c r="K155" s="65" t="str">
        <f ca="1">IF(   (ROW(AW56)-1)&lt;=暫1!$B$2,           IF(  AND(  OR(  K56="x",K56="補"  ), OR(  L56 ="x",L56="補",L56="x榮18-22",L56="x公18-22",L56="x榮22-08"  ), $AP56 =""),"全日休",  IF(  AND(  OR(  K56="x",K56="病"  ), OR(  L56 ="病"  ), $AP56 =""),"病(事)假",  IF(  AND(  OR(  K56="x",K56="補"  ), OR(  L56 ="補"  ), $AP56 =""),"補休",  IF(  AND(  OR(  K56="x",K56="喪"  ), OR(  L56 ="喪"  ), $AP56 =""),"喪假",  IF(  AND(  OR(  K56="x",K56="婚",K56="產"  ), OR(  L56 ="婚",L56="產"  ), $AP56 =""),"婚(產)假",  IF(  AND(  OR(  K56="x",K56="公"  ), OR(  L56 ="公"  ), $AP56 =""),"公假",  IF(  AND(  OR(  K56="x",K56="補",K56="婚",K56="公",K56="病",K56="事",K56="x榮18-22"  ),OR(L56=""), $AP56 =""  ),"18收",  IF(  AND(  OR(  K56 ="榮14-18",K56 ="榮10-18",K56 ="榮06-18",K56 ="病14-18"  ),OR(  L56 ="x",L56="補",L56="婚",L56="公",L56="病",L56="事",L56="x"  ), $AP56 =""),"18放早走",  IF(  AND(  OR(  K56 =""),OR(  L56 ="x",L56="補",L56="婚",L56="公",L56="病",L56="事",L56="x榮*",L56="榮",L56="榮-22"  ), $AP56 =""),"18放",  IF(  AND(  OR(  K56="當日退伍"  ),OR(  L56="退伍",L56="退", L56=""  ), $AP56 =""),"當日退伍",  IF(AND(  OR(K56="退",K56="退伍" ), OR(L56="退",L56="退伍" ), $AP56 =""),"退伍","全日勤"  )  )  )  )  )  )  )  )  )  )  ),"")</f>
        <v>全日勤</v>
      </c>
      <c r="L155" s="65" t="str">
        <f ca="1">IF(   (ROW(AX56)-1)&lt;=暫1!$B$2,           IF(  AND(  OR(  L56="x",L56="補"  ), OR(  M56 ="x",M56="補",M56="x榮18-22",M56="x公18-22",M56="x榮22-08"  ), $AP56 =""),"全日休",  IF(  AND(  OR(  L56="x",L56="病"  ), OR(  M56 ="病"  ), $AP56 =""),"病(事)假",  IF(  AND(  OR(  L56="x",L56="補"  ), OR(  M56 ="補"  ), $AP56 =""),"補休",  IF(  AND(  OR(  L56="x",L56="喪"  ), OR(  M56 ="喪"  ), $AP56 =""),"喪假",  IF(  AND(  OR(  L56="x",L56="婚",L56="產"  ), OR(  M56 ="婚",M56="產"  ), $AP56 =""),"婚(產)假",  IF(  AND(  OR(  L56="x",L56="公"  ), OR(  M56 ="公"  ), $AP56 =""),"公假",  IF(  AND(  OR(  L56="x",L56="補",L56="婚",L56="公",L56="病",L56="事",L56="x榮18-22"  ),OR(M56=""), $AP56 =""  ),"18收",  IF(  AND(  OR(  L56 ="榮14-18",L56 ="榮10-18",L56 ="榮06-18",L56 ="病14-18"  ),OR(  M56 ="x",M56="補",M56="婚",M56="公",M56="病",M56="事",M56="x"  ), $AP56 =""),"18放早走",  IF(  AND(  OR(  L56 =""),OR(  M56 ="x",M56="補",M56="婚",M56="公",M56="病",M56="事",M56="x榮*",M56="榮",M56="榮-22"  ), $AP56 =""),"18放",  IF(  AND(  OR(  L56="當日退伍"  ),OR(  M56="退伍",M56="退", M56=""  ), $AP56 =""),"當日退伍",  IF(AND(  OR(L56="退",L56="退伍" ), OR(M56="退",M56="退伍" ), $AP56 =""),"退伍","全日勤"  )  )  )  )  )  )  )  )  )  )  ),"")</f>
        <v>18放</v>
      </c>
      <c r="M155" s="65" t="str">
        <f ca="1">IF(   (ROW(AY56)-1)&lt;=暫1!$B$2,           IF(  AND(  OR(  M56="x",M56="補"  ), OR(  N56 ="x",N56="補",N56="x榮18-22",N56="x公18-22",N56="x榮22-08"  ), $AP56 =""),"全日休",  IF(  AND(  OR(  M56="x",M56="病"  ), OR(  N56 ="病"  ), $AP56 =""),"病(事)假",  IF(  AND(  OR(  M56="x",M56="補"  ), OR(  N56 ="補"  ), $AP56 =""),"補休",  IF(  AND(  OR(  M56="x",M56="喪"  ), OR(  N56 ="喪"  ), $AP56 =""),"喪假",  IF(  AND(  OR(  M56="x",M56="婚",M56="產"  ), OR(  N56 ="婚",N56="產"  ), $AP56 =""),"婚(產)假",  IF(  AND(  OR(  M56="x",M56="公"  ), OR(  N56 ="公"  ), $AP56 =""),"公假",  IF(  AND(  OR(  M56="x",M56="補",M56="婚",M56="公",M56="病",M56="事",M56="x榮18-22"  ),OR(N56=""), $AP56 =""  ),"18收",  IF(  AND(  OR(  M56 ="榮14-18",M56 ="榮10-18",M56 ="榮06-18",M56 ="病14-18"  ),OR(  N56 ="x",N56="補",N56="婚",N56="公",N56="病",N56="事",N56="x"  ), $AP56 =""),"18放早走",  IF(  AND(  OR(  M56 =""),OR(  N56 ="x",N56="補",N56="婚",N56="公",N56="病",N56="事",N56="x榮*",N56="榮",N56="榮-22"  ), $AP56 =""),"18放",  IF(  AND(  OR(  M56="當日退伍"  ),OR(  N56="退伍",N56="退", N56=""  ), $AP56 =""),"當日退伍",  IF(AND(  OR(M56="退",M56="退伍" ), OR(N56="退",N56="退伍" ), $AP56 =""),"退伍","全日勤"  )  )  )  )  )  )  )  )  )  )  ),"")</f>
        <v>全日休</v>
      </c>
      <c r="N155" s="65" t="str">
        <f ca="1">IF(   (ROW(AZ56)-1)&lt;=暫1!$B$2,           IF(  AND(  OR(  N56="x",N56="補"  ), OR(  O56 ="x",O56="補",O56="x榮18-22",O56="x公18-22",O56="x榮22-08"  ), $AP56 =""),"全日休",  IF(  AND(  OR(  N56="x",N56="病"  ), OR(  O56 ="病"  ), $AP56 =""),"病(事)假",  IF(  AND(  OR(  N56="x",N56="補"  ), OR(  O56 ="補"  ), $AP56 =""),"補休",  IF(  AND(  OR(  N56="x",N56="喪"  ), OR(  O56 ="喪"  ), $AP56 =""),"喪假",  IF(  AND(  OR(  N56="x",N56="婚",N56="產"  ), OR(  O56 ="婚",O56="產"  ), $AP56 =""),"婚(產)假",  IF(  AND(  OR(  N56="x",N56="公"  ), OR(  O56 ="公"  ), $AP56 =""),"公假",  IF(  AND(  OR(  N56="x",N56="補",N56="婚",N56="公",N56="病",N56="事",N56="x榮18-22"  ),OR(O56=""), $AP56 =""  ),"18收",  IF(  AND(  OR(  N56 ="榮14-18",N56 ="榮10-18",N56 ="榮06-18",N56 ="病14-18"  ),OR(  O56 ="x",O56="補",O56="婚",O56="公",O56="病",O56="事",O56="x"  ), $AP56 =""),"18放早走",  IF(  AND(  OR(  N56 =""),OR(  O56 ="x",O56="補",O56="婚",O56="公",O56="病",O56="事",O56="x榮*",O56="榮",O56="榮-22"  ), $AP56 =""),"18放",  IF(  AND(  OR(  N56="當日退伍"  ),OR(  O56="退伍",O56="退", O56=""  ), $AP56 =""),"當日退伍",  IF(AND(  OR(N56="退",N56="退伍" ), OR(O56="退",O56="退伍" ), $AP56 =""),"退伍","全日勤"  )  )  )  )  )  )  )  )  )  )  ),"")</f>
        <v>18收</v>
      </c>
      <c r="O155" s="65" t="str">
        <f ca="1">IF(   (ROW(BA56)-1)&lt;=暫1!$B$2,           IF(  AND(  OR(  O56="x",O56="補"  ), OR(  P56 ="x",P56="補",P56="x榮18-22",P56="x公18-22",P56="x榮22-08"  ), $AP56 =""),"全日休",  IF(  AND(  OR(  O56="x",O56="病"  ), OR(  P56 ="病"  ), $AP56 =""),"病(事)假",  IF(  AND(  OR(  O56="x",O56="補"  ), OR(  P56 ="補"  ), $AP56 =""),"補休",  IF(  AND(  OR(  O56="x",O56="喪"  ), OR(  P56 ="喪"  ), $AP56 =""),"喪假",  IF(  AND(  OR(  O56="x",O56="婚",O56="產"  ), OR(  P56 ="婚",P56="產"  ), $AP56 =""),"婚(產)假",  IF(  AND(  OR(  O56="x",O56="公"  ), OR(  P56 ="公"  ), $AP56 =""),"公假",  IF(  AND(  OR(  O56="x",O56="補",O56="婚",O56="公",O56="病",O56="事",O56="x榮18-22"  ),OR(P56=""), $AP56 =""  ),"18收",  IF(  AND(  OR(  O56 ="榮14-18",O56 ="榮10-18",O56 ="榮06-18",O56 ="病14-18"  ),OR(  P56 ="x",P56="補",P56="婚",P56="公",P56="病",P56="事",P56="x"  ), $AP56 =""),"18放早走",  IF(  AND(  OR(  O56 =""),OR(  P56 ="x",P56="補",P56="婚",P56="公",P56="病",P56="事",P56="x榮*",P56="榮",P56="榮-22"  ), $AP56 =""),"18放",  IF(  AND(  OR(  O56="當日退伍"  ),OR(  P56="退伍",P56="退", P56=""  ), $AP56 =""),"當日退伍",  IF(AND(  OR(O56="退",O56="退伍" ), OR(P56="退",P56="退伍" ), $AP56 =""),"退伍","全日勤"  )  )  )  )  )  )  )  )  )  )  ),"")</f>
        <v>全日勤</v>
      </c>
      <c r="P155" s="65" t="str">
        <f ca="1">IF(   (ROW(BB56)-1)&lt;=暫1!$B$2,           IF(  AND(  OR(  P56="x",P56="補"  ), OR(  Q56 ="x",Q56="補",Q56="x榮18-22",Q56="x公18-22",Q56="x榮22-08"  ), $AP56 =""),"全日休",  IF(  AND(  OR(  P56="x",P56="病"  ), OR(  Q56 ="病"  ), $AP56 =""),"病(事)假",  IF(  AND(  OR(  P56="x",P56="補"  ), OR(  Q56 ="補"  ), $AP56 =""),"補休",  IF(  AND(  OR(  P56="x",P56="喪"  ), OR(  Q56 ="喪"  ), $AP56 =""),"喪假",  IF(  AND(  OR(  P56="x",P56="婚",P56="產"  ), OR(  Q56 ="婚",Q56="產"  ), $AP56 =""),"婚(產)假",  IF(  AND(  OR(  P56="x",P56="公"  ), OR(  Q56 ="公"  ), $AP56 =""),"公假",  IF(  AND(  OR(  P56="x",P56="補",P56="婚",P56="公",P56="病",P56="事",P56="x榮18-22"  ),OR(Q56=""), $AP56 =""  ),"18收",  IF(  AND(  OR(  P56 ="榮14-18",P56 ="榮10-18",P56 ="榮06-18",P56 ="病14-18"  ),OR(  Q56 ="x",Q56="補",Q56="婚",Q56="公",Q56="病",Q56="事",Q56="x"  ), $AP56 =""),"18放早走",  IF(  AND(  OR(  P56 =""),OR(  Q56 ="x",Q56="補",Q56="婚",Q56="公",Q56="病",Q56="事",Q56="x榮*",Q56="榮",Q56="榮-22"  ), $AP56 =""),"18放",  IF(  AND(  OR(  P56="當日退伍"  ),OR(  Q56="退伍",Q56="退", Q56=""  ), $AP56 =""),"當日退伍",  IF(AND(  OR(P56="退",P56="退伍" ), OR(Q56="退",Q56="退伍" ), $AP56 =""),"退伍","全日勤"  )  )  )  )  )  )  )  )  )  )  ),"")</f>
        <v>全日勤</v>
      </c>
      <c r="Q155" s="65" t="str">
        <f ca="1">IF(   (ROW(BC56)-1)&lt;=暫1!$B$2,           IF(  AND(  OR(  Q56="x",Q56="補"  ), OR(  R56 ="x",R56="補",R56="x榮18-22",R56="x公18-22",R56="x榮22-08"  ), $AP56 =""),"全日休",  IF(  AND(  OR(  Q56="x",Q56="病"  ), OR(  R56 ="病"  ), $AP56 =""),"病(事)假",  IF(  AND(  OR(  Q56="x",Q56="補"  ), OR(  R56 ="補"  ), $AP56 =""),"補休",  IF(  AND(  OR(  Q56="x",Q56="喪"  ), OR(  R56 ="喪"  ), $AP56 =""),"喪假",  IF(  AND(  OR(  Q56="x",Q56="婚",Q56="產"  ), OR(  R56 ="婚",R56="產"  ), $AP56 =""),"婚(產)假",  IF(  AND(  OR(  Q56="x",Q56="公"  ), OR(  R56 ="公"  ), $AP56 =""),"公假",  IF(  AND(  OR(  Q56="x",Q56="補",Q56="婚",Q56="公",Q56="病",Q56="事",Q56="x榮18-22"  ),OR(R56=""), $AP56 =""  ),"18收",  IF(  AND(  OR(  Q56 ="榮14-18",Q56 ="榮10-18",Q56 ="榮06-18",Q56 ="病14-18"  ),OR(  R56 ="x",R56="補",R56="婚",R56="公",R56="病",R56="事",R56="x"  ), $AP56 =""),"18放早走",  IF(  AND(  OR(  Q56 =""),OR(  R56 ="x",R56="補",R56="婚",R56="公",R56="病",R56="事",R56="x榮*",R56="榮",R56="榮-22"  ), $AP56 =""),"18放",  IF(  AND(  OR(  Q56="當日退伍"  ),OR(  R56="退伍",R56="退", R56=""  ), $AP56 =""),"當日退伍",  IF(AND(  OR(Q56="退",Q56="退伍" ), OR(R56="退",R56="退伍" ), $AP56 =""),"退伍","全日勤"  )  )  )  )  )  )  )  )  )  )  ),"")</f>
        <v>全日勤</v>
      </c>
      <c r="R155" s="65" t="str">
        <f ca="1">IF(   (ROW(BD56)-1)&lt;=暫1!$B$2,           IF(  AND(  OR(  R56="x",R56="補"  ), OR(  S56 ="x",S56="補",S56="x榮18-22",S56="x公18-22",S56="x榮22-08"  ), $AP56 =""),"全日休",  IF(  AND(  OR(  R56="x",R56="病"  ), OR(  S56 ="病"  ), $AP56 =""),"病(事)假",  IF(  AND(  OR(  R56="x",R56="補"  ), OR(  S56 ="補"  ), $AP56 =""),"補休",  IF(  AND(  OR(  R56="x",R56="喪"  ), OR(  S56 ="喪"  ), $AP56 =""),"喪假",  IF(  AND(  OR(  R56="x",R56="婚",R56="產"  ), OR(  S56 ="婚",S56="產"  ), $AP56 =""),"婚(產)假",  IF(  AND(  OR(  R56="x",R56="公"  ), OR(  S56 ="公"  ), $AP56 =""),"公假",  IF(  AND(  OR(  R56="x",R56="補",R56="婚",R56="公",R56="病",R56="事",R56="x榮18-22"  ),OR(S56=""), $AP56 =""  ),"18收",  IF(  AND(  OR(  R56 ="榮14-18",R56 ="榮10-18",R56 ="榮06-18",R56 ="病14-18"  ),OR(  S56 ="x",S56="補",S56="婚",S56="公",S56="病",S56="事",S56="x"  ), $AP56 =""),"18放早走",  IF(  AND(  OR(  R56 =""),OR(  S56 ="x",S56="補",S56="婚",S56="公",S56="病",S56="事",S56="x榮*",S56="榮",S56="榮-22"  ), $AP56 =""),"18放",  IF(  AND(  OR(  R56="當日退伍"  ),OR(  S56="退伍",S56="退", S56=""  ), $AP56 =""),"當日退伍",  IF(AND(  OR(R56="退",R56="退伍" ), OR(S56="退",S56="退伍" ), $AP56 =""),"退伍","全日勤"  )  )  )  )  )  )  )  )  )  )  ),"")</f>
        <v>全日勤</v>
      </c>
      <c r="S155" s="65" t="str">
        <f ca="1">IF(   (ROW(BE56)-1)&lt;=暫1!$B$2,           IF(  AND(  OR(  S56="x",S56="補"  ), OR(  T56 ="x",T56="補",T56="x榮18-22",T56="x公18-22",T56="x榮22-08"  ), $AP56 =""),"全日休",  IF(  AND(  OR(  S56="x",S56="病"  ), OR(  T56 ="病"  ), $AP56 =""),"病(事)假",  IF(  AND(  OR(  S56="x",S56="補"  ), OR(  T56 ="補"  ), $AP56 =""),"補休",  IF(  AND(  OR(  S56="x",S56="喪"  ), OR(  T56 ="喪"  ), $AP56 =""),"喪假",  IF(  AND(  OR(  S56="x",S56="婚",S56="產"  ), OR(  T56 ="婚",T56="產"  ), $AP56 =""),"婚(產)假",  IF(  AND(  OR(  S56="x",S56="公"  ), OR(  T56 ="公"  ), $AP56 =""),"公假",  IF(  AND(  OR(  S56="x",S56="補",S56="婚",S56="公",S56="病",S56="事",S56="x榮18-22"  ),OR(T56=""), $AP56 =""  ),"18收",  IF(  AND(  OR(  S56 ="榮14-18",S56 ="榮10-18",S56 ="榮06-18",S56 ="病14-18"  ),OR(  T56 ="x",T56="補",T56="婚",T56="公",T56="病",T56="事",T56="x"  ), $AP56 =""),"18放早走",  IF(  AND(  OR(  S56 =""),OR(  T56 ="x",T56="補",T56="婚",T56="公",T56="病",T56="事",T56="x榮*",T56="榮",T56="榮-22"  ), $AP56 =""),"18放",  IF(  AND(  OR(  S56="當日退伍"  ),OR(  T56="退伍",T56="退", T56=""  ), $AP56 =""),"當日退伍",  IF(AND(  OR(S56="退",S56="退伍" ), OR(T56="退",T56="退伍" ), $AP56 =""),"退伍","全日勤"  )  )  )  )  )  )  )  )  )  )  ),"")</f>
        <v>18放</v>
      </c>
      <c r="T155" s="65" t="str">
        <f ca="1">IF(   (ROW(BF56)-1)&lt;=暫1!$B$2,           IF(  AND(  OR(  T56="x",T56="補"  ), OR(  U56 ="x",U56="補",U56="x榮18-22",U56="x公18-22",U56="x榮22-08"  ), $AP56 =""),"全日休",  IF(  AND(  OR(  T56="x",T56="病"  ), OR(  U56 ="病"  ), $AP56 =""),"病(事)假",  IF(  AND(  OR(  T56="x",T56="補"  ), OR(  U56 ="補"  ), $AP56 =""),"補休",  IF(  AND(  OR(  T56="x",T56="喪"  ), OR(  U56 ="喪"  ), $AP56 =""),"喪假",  IF(  AND(  OR(  T56="x",T56="婚",T56="產"  ), OR(  U56 ="婚",U56="產"  ), $AP56 =""),"婚(產)假",  IF(  AND(  OR(  T56="x",T56="公"  ), OR(  U56 ="公"  ), $AP56 =""),"公假",  IF(  AND(  OR(  T56="x",T56="補",T56="婚",T56="公",T56="病",T56="事",T56="x榮18-22"  ),OR(U56=""), $AP56 =""  ),"18收",  IF(  AND(  OR(  T56 ="榮14-18",T56 ="榮10-18",T56 ="榮06-18",T56 ="病14-18"  ),OR(  U56 ="x",U56="補",U56="婚",U56="公",U56="病",U56="事",U56="x"  ), $AP56 =""),"18放早走",  IF(  AND(  OR(  T56 =""),OR(  U56 ="x",U56="補",U56="婚",U56="公",U56="病",U56="事",U56="x榮*",U56="榮",U56="榮-22"  ), $AP56 =""),"18放",  IF(  AND(  OR(  T56="當日退伍"  ),OR(  U56="退伍",U56="退", U56=""  ), $AP56 =""),"當日退伍",  IF(AND(  OR(T56="退",T56="退伍" ), OR(U56="退",U56="退伍" ), $AP56 =""),"退伍","全日勤"  )  )  )  )  )  )  )  )  )  )  ),"")</f>
        <v>全日休</v>
      </c>
      <c r="U155" s="65" t="str">
        <f ca="1">IF(   (ROW(BG56)-1)&lt;=暫1!$B$2,           IF(  AND(  OR(  U56="x",U56="補"  ), OR(  V56 ="x",V56="補",V56="x榮18-22",V56="x公18-22",V56="x榮22-08"  ), $AP56 =""),"全日休",  IF(  AND(  OR(  U56="x",U56="病"  ), OR(  V56 ="病"  ), $AP56 =""),"病(事)假",  IF(  AND(  OR(  U56="x",U56="補"  ), OR(  V56 ="補"  ), $AP56 =""),"補休",  IF(  AND(  OR(  U56="x",U56="喪"  ), OR(  V56 ="喪"  ), $AP56 =""),"喪假",  IF(  AND(  OR(  U56="x",U56="婚",U56="產"  ), OR(  V56 ="婚",V56="產"  ), $AP56 =""),"婚(產)假",  IF(  AND(  OR(  U56="x",U56="公"  ), OR(  V56 ="公"  ), $AP56 =""),"公假",  IF(  AND(  OR(  U56="x",U56="補",U56="婚",U56="公",U56="病",U56="事",U56="x榮18-22"  ),OR(V56=""), $AP56 =""  ),"18收",  IF(  AND(  OR(  U56 ="榮14-18",U56 ="榮10-18",U56 ="榮06-18",U56 ="病14-18"  ),OR(  V56 ="x",V56="補",V56="婚",V56="公",V56="病",V56="事",V56="x"  ), $AP56 =""),"18放早走",  IF(  AND(  OR(  U56 =""),OR(  V56 ="x",V56="補",V56="婚",V56="公",V56="病",V56="事",V56="x榮*",V56="榮",V56="榮-22"  ), $AP56 =""),"18放",  IF(  AND(  OR(  U56="當日退伍"  ),OR(  V56="退伍",V56="退", V56=""  ), $AP56 =""),"當日退伍",  IF(AND(  OR(U56="退",U56="退伍" ), OR(V56="退",V56="退伍" ), $AP56 =""),"退伍","全日勤"  )  )  )  )  )  )  )  )  )  )  ),"")</f>
        <v>18收</v>
      </c>
      <c r="V155" s="65" t="str">
        <f ca="1">IF(   (ROW(BH56)-1)&lt;=暫1!$B$2,           IF(  AND(  OR(  V56="x",V56="補"  ), OR(  W56 ="x",W56="補",W56="x榮18-22",W56="x公18-22",W56="x榮22-08"  ), $AP56 =""),"全日休",  IF(  AND(  OR(  V56="x",V56="病"  ), OR(  W56 ="病"  ), $AP56 =""),"病(事)假",  IF(  AND(  OR(  V56="x",V56="補"  ), OR(  W56 ="補"  ), $AP56 =""),"補休",  IF(  AND(  OR(  V56="x",V56="喪"  ), OR(  W56 ="喪"  ), $AP56 =""),"喪假",  IF(  AND(  OR(  V56="x",V56="婚",V56="產"  ), OR(  W56 ="婚",W56="產"  ), $AP56 =""),"婚(產)假",  IF(  AND(  OR(  V56="x",V56="公"  ), OR(  W56 ="公"  ), $AP56 =""),"公假",  IF(  AND(  OR(  V56="x",V56="補",V56="婚",V56="公",V56="病",V56="事",V56="x榮18-22"  ),OR(W56=""), $AP56 =""  ),"18收",  IF(  AND(  OR(  V56 ="榮14-18",V56 ="榮10-18",V56 ="榮06-18",V56 ="病14-18"  ),OR(  W56 ="x",W56="補",W56="婚",W56="公",W56="病",W56="事",W56="x"  ), $AP56 =""),"18放早走",  IF(  AND(  OR(  V56 =""),OR(  W56 ="x",W56="補",W56="婚",W56="公",W56="病",W56="事",W56="x榮*",W56="榮",W56="榮-22"  ), $AP56 =""),"18放",  IF(  AND(  OR(  V56="當日退伍"  ),OR(  W56="退伍",W56="退", W56=""  ), $AP56 =""),"當日退伍",  IF(AND(  OR(V56="退",V56="退伍" ), OR(W56="退",W56="退伍" ), $AP56 =""),"退伍","全日勤"  )  )  )  )  )  )  )  )  )  )  ),"")</f>
        <v>全日勤</v>
      </c>
      <c r="W155" s="65" t="str">
        <f ca="1">IF(   (ROW(BI56)-1)&lt;=暫1!$B$2,           IF(  AND(  OR(  W56="x",W56="補"  ), OR(  X56 ="x",X56="補",X56="x榮18-22",X56="x公18-22",X56="x榮22-08"  ), $AP56 =""),"全日休",  IF(  AND(  OR(  W56="x",W56="病"  ), OR(  X56 ="病"  ), $AP56 =""),"病(事)假",  IF(  AND(  OR(  W56="x",W56="補"  ), OR(  X56 ="補"  ), $AP56 =""),"補休",  IF(  AND(  OR(  W56="x",W56="喪"  ), OR(  X56 ="喪"  ), $AP56 =""),"喪假",  IF(  AND(  OR(  W56="x",W56="婚",W56="產"  ), OR(  X56 ="婚",X56="產"  ), $AP56 =""),"婚(產)假",  IF(  AND(  OR(  W56="x",W56="公"  ), OR(  X56 ="公"  ), $AP56 =""),"公假",  IF(  AND(  OR(  W56="x",W56="補",W56="婚",W56="公",W56="病",W56="事",W56="x榮18-22"  ),OR(X56=""), $AP56 =""  ),"18收",  IF(  AND(  OR(  W56 ="榮14-18",W56 ="榮10-18",W56 ="榮06-18",W56 ="病14-18"  ),OR(  X56 ="x",X56="補",X56="婚",X56="公",X56="病",X56="事",X56="x"  ), $AP56 =""),"18放早走",  IF(  AND(  OR(  W56 =""),OR(  X56 ="x",X56="補",X56="婚",X56="公",X56="病",X56="事",X56="x榮*",X56="榮",X56="榮-22"  ), $AP56 =""),"18放",  IF(  AND(  OR(  W56="當日退伍"  ),OR(  X56="退伍",X56="退", X56=""  ), $AP56 =""),"當日退伍",  IF(AND(  OR(W56="退",W56="退伍" ), OR(X56="退",X56="退伍" ), $AP56 =""),"退伍","全日勤"  )  )  )  )  )  )  )  )  )  )  ),"")</f>
        <v>全日勤</v>
      </c>
      <c r="X155" s="65" t="str">
        <f ca="1">IF(   (ROW(BJ56)-1)&lt;=暫1!$B$2,           IF(  AND(  OR(  X56="x",X56="補"  ), OR(  Y56 ="x",Y56="補",Y56="x榮18-22",Y56="x公18-22",Y56="x榮22-08"  ), $AP56 =""),"全日休",  IF(  AND(  OR(  X56="x",X56="病"  ), OR(  Y56 ="病"  ), $AP56 =""),"病(事)假",  IF(  AND(  OR(  X56="x",X56="補"  ), OR(  Y56 ="補"  ), $AP56 =""),"補休",  IF(  AND(  OR(  X56="x",X56="喪"  ), OR(  Y56 ="喪"  ), $AP56 =""),"喪假",  IF(  AND(  OR(  X56="x",X56="婚",X56="產"  ), OR(  Y56 ="婚",Y56="產"  ), $AP56 =""),"婚(產)假",  IF(  AND(  OR(  X56="x",X56="公"  ), OR(  Y56 ="公"  ), $AP56 =""),"公假",  IF(  AND(  OR(  X56="x",X56="補",X56="婚",X56="公",X56="病",X56="事",X56="x榮18-22"  ),OR(Y56=""), $AP56 =""  ),"18收",  IF(  AND(  OR(  X56 ="榮14-18",X56 ="榮10-18",X56 ="榮06-18",X56 ="病14-18"  ),OR(  Y56 ="x",Y56="補",Y56="婚",Y56="公",Y56="病",Y56="事",Y56="x"  ), $AP56 =""),"18放早走",  IF(  AND(  OR(  X56 =""),OR(  Y56 ="x",Y56="補",Y56="婚",Y56="公",Y56="病",Y56="事",Y56="x榮*",Y56="榮",Y56="榮-22"  ), $AP56 =""),"18放",  IF(  AND(  OR(  X56="當日退伍"  ),OR(  Y56="退伍",Y56="退", Y56=""  ), $AP56 =""),"當日退伍",  IF(AND(  OR(X56="退",X56="退伍" ), OR(Y56="退",Y56="退伍" ), $AP56 =""),"退伍","全日勤"  )  )  )  )  )  )  )  )  )  )  ),"")</f>
        <v>全日勤</v>
      </c>
      <c r="Y155" s="65" t="str">
        <f ca="1">IF(   (ROW(BK56)-1)&lt;=暫1!$B$2,           IF(  AND(  OR(  Y56="x",Y56="補"  ), OR(  Z56 ="x",Z56="補",Z56="x榮18-22",Z56="x公18-22",Z56="x榮22-08"  ), $AP56 =""),"全日休",  IF(  AND(  OR(  Y56="x",Y56="病"  ), OR(  Z56 ="病"  ), $AP56 =""),"病(事)假",  IF(  AND(  OR(  Y56="x",Y56="補"  ), OR(  Z56 ="補"  ), $AP56 =""),"補休",  IF(  AND(  OR(  Y56="x",Y56="喪"  ), OR(  Z56 ="喪"  ), $AP56 =""),"喪假",  IF(  AND(  OR(  Y56="x",Y56="婚",Y56="產"  ), OR(  Z56 ="婚",Z56="產"  ), $AP56 =""),"婚(產)假",  IF(  AND(  OR(  Y56="x",Y56="公"  ), OR(  Z56 ="公"  ), $AP56 =""),"公假",  IF(  AND(  OR(  Y56="x",Y56="補",Y56="婚",Y56="公",Y56="病",Y56="事",Y56="x榮18-22"  ),OR(Z56=""), $AP56 =""  ),"18收",  IF(  AND(  OR(  Y56 ="榮14-18",Y56 ="榮10-18",Y56 ="榮06-18",Y56 ="病14-18"  ),OR(  Z56 ="x",Z56="補",Z56="婚",Z56="公",Z56="病",Z56="事",Z56="x"  ), $AP56 =""),"18放早走",  IF(  AND(  OR(  Y56 =""),OR(  Z56 ="x",Z56="補",Z56="婚",Z56="公",Z56="病",Z56="事",Z56="x榮*",Z56="榮",Z56="榮-22"  ), $AP56 =""),"18放",  IF(  AND(  OR(  Y56="當日退伍"  ),OR(  Z56="退伍",Z56="退", Z56=""  ), $AP56 =""),"當日退伍",  IF(AND(  OR(Y56="退",Y56="退伍" ), OR(Z56="退",Z56="退伍" ), $AP56 =""),"退伍","全日勤"  )  )  )  )  )  )  )  )  )  )  ),"")</f>
        <v>18放</v>
      </c>
      <c r="Z155" s="65" t="str">
        <f ca="1">IF(   (ROW(BL56)-1)&lt;=暫1!$B$2,           IF(  AND(  OR(  Z56="x",Z56="補"  ), OR(  AA56 ="x",AA56="補",AA56="x榮18-22",AA56="x公18-22",AA56="x榮22-08"  ), $AP56 =""),"全日休",  IF(  AND(  OR(  Z56="x",Z56="病"  ), OR(  AA56 ="病"  ), $AP56 =""),"病(事)假",  IF(  AND(  OR(  Z56="x",Z56="補"  ), OR(  AA56 ="補"  ), $AP56 =""),"補休",  IF(  AND(  OR(  Z56="x",Z56="喪"  ), OR(  AA56 ="喪"  ), $AP56 =""),"喪假",  IF(  AND(  OR(  Z56="x",Z56="婚",Z56="產"  ), OR(  AA56 ="婚",AA56="產"  ), $AP56 =""),"婚(產)假",  IF(  AND(  OR(  Z56="x",Z56="公"  ), OR(  AA56 ="公"  ), $AP56 =""),"公假",  IF(  AND(  OR(  Z56="x",Z56="補",Z56="婚",Z56="公",Z56="病",Z56="事",Z56="x榮18-22"  ),OR(AA56=""), $AP56 =""  ),"18收",  IF(  AND(  OR(  Z56 ="榮14-18",Z56 ="榮10-18",Z56 ="榮06-18",Z56 ="病14-18"  ),OR(  AA56 ="x",AA56="補",AA56="婚",AA56="公",AA56="病",AA56="事",AA56="x"  ), $AP56 =""),"18放早走",  IF(  AND(  OR(  Z56 =""),OR(  AA56 ="x",AA56="補",AA56="婚",AA56="公",AA56="病",AA56="事",AA56="x榮*",AA56="榮",AA56="榮-22"  ), $AP56 =""),"18放",  IF(  AND(  OR(  Z56="當日退伍"  ),OR(  AA56="退伍",AA56="退", AA56=""  ), $AP56 =""),"當日退伍",  IF(AND(  OR(Z56="退",Z56="退伍" ), OR(AA56="退",AA56="退伍" ), $AP56 =""),"退伍","全日勤"  )  )  )  )  )  )  )  )  )  )  ),"")</f>
        <v>全日休</v>
      </c>
      <c r="AA155" s="65" t="str">
        <f ca="1">IF(   (ROW(BM56)-1)&lt;=暫1!$B$2,           IF(  AND(  OR(  AA56="x",AA56="補"  ), OR(  AB56 ="x",AB56="補",AB56="x榮18-22",AB56="x公18-22",AB56="x榮22-08"  ), $AP56 =""),"全日休",  IF(  AND(  OR(  AA56="x",AA56="病"  ), OR(  AB56 ="病"  ), $AP56 =""),"病(事)假",  IF(  AND(  OR(  AA56="x",AA56="補"  ), OR(  AB56 ="補"  ), $AP56 =""),"補休",  IF(  AND(  OR(  AA56="x",AA56="喪"  ), OR(  AB56 ="喪"  ), $AP56 =""),"喪假",  IF(  AND(  OR(  AA56="x",AA56="婚",AA56="產"  ), OR(  AB56 ="婚",AB56="產"  ), $AP56 =""),"婚(產)假",  IF(  AND(  OR(  AA56="x",AA56="公"  ), OR(  AB56 ="公"  ), $AP56 =""),"公假",  IF(  AND(  OR(  AA56="x",AA56="補",AA56="婚",AA56="公",AA56="病",AA56="事",AA56="x榮18-22"  ),OR(AB56=""), $AP56 =""  ),"18收",  IF(  AND(  OR(  AA56 ="榮14-18",AA56 ="榮10-18",AA56 ="榮06-18",AA56 ="病14-18"  ),OR(  AB56 ="x",AB56="補",AB56="婚",AB56="公",AB56="病",AB56="事",AB56="x"  ), $AP56 =""),"18放早走",  IF(  AND(  OR(  AA56 =""),OR(  AB56 ="x",AB56="補",AB56="婚",AB56="公",AB56="病",AB56="事",AB56="x榮*",AB56="榮",AB56="榮-22"  ), $AP56 =""),"18放",  IF(  AND(  OR(  AA56="當日退伍"  ),OR(  AB56="退伍",AB56="退", AB56=""  ), $AP56 =""),"當日退伍",  IF(AND(  OR(AA56="退",AA56="退伍" ), OR(AB56="退",AB56="退伍" ), $AP56 =""),"退伍","全日勤"  )  )  )  )  )  )  )  )  )  )  ),"")</f>
        <v>18收</v>
      </c>
      <c r="AB155" s="65" t="str">
        <f ca="1">IF(   (ROW(BN56)-1)&lt;=暫1!$B$2,           IF(  AND(  OR(  AB56="x",AB56="補"  ), OR(  AC56 ="x",AC56="補",AC56="x榮18-22",AC56="x公18-22",AC56="x榮22-08"  ), $AP56 =""),"全日休",  IF(  AND(  OR(  AB56="x",AB56="病"  ), OR(  AC56 ="病"  ), $AP56 =""),"病(事)假",  IF(  AND(  OR(  AB56="x",AB56="補"  ), OR(  AC56 ="補"  ), $AP56 =""),"補休",  IF(  AND(  OR(  AB56="x",AB56="喪"  ), OR(  AC56 ="喪"  ), $AP56 =""),"喪假",  IF(  AND(  OR(  AB56="x",AB56="婚",AB56="產"  ), OR(  AC56 ="婚",AC56="產"  ), $AP56 =""),"婚(產)假",  IF(  AND(  OR(  AB56="x",AB56="公"  ), OR(  AC56 ="公"  ), $AP56 =""),"公假",  IF(  AND(  OR(  AB56="x",AB56="補",AB56="婚",AB56="公",AB56="病",AB56="事",AB56="x榮18-22"  ),OR(AC56=""), $AP56 =""  ),"18收",  IF(  AND(  OR(  AB56 ="榮14-18",AB56 ="榮10-18",AB56 ="榮06-18",AB56 ="病14-18"  ),OR(  AC56 ="x",AC56="補",AC56="婚",AC56="公",AC56="病",AC56="事",AC56="x"  ), $AP56 =""),"18放早走",  IF(  AND(  OR(  AB56 =""),OR(  AC56 ="x",AC56="補",AC56="婚",AC56="公",AC56="病",AC56="事",AC56="x榮*",AC56="榮",AC56="榮-22"  ), $AP56 =""),"18放",  IF(  AND(  OR(  AB56="當日退伍"  ),OR(  AC56="退伍",AC56="退", AC56=""  ), $AP56 =""),"當日退伍",  IF(AND(  OR(AB56="退",AB56="退伍" ), OR(AC56="退",AC56="退伍" ), $AP56 =""),"退伍","全日勤"  )  )  )  )  )  )  )  )  )  )  ),"")</f>
        <v>全日勤</v>
      </c>
      <c r="AC155" s="65" t="str">
        <f ca="1">IF(   (ROW(BO56)-1)&lt;=暫1!$B$2,           IF(  AND(  OR(  AC56="x",AC56="補"  ), OR(  AD56 ="x",AD56="補",AD56="x榮18-22",AD56="x公18-22",AD56="x榮22-08"  ), $AP56 =""),"全日休",  IF(  AND(  OR(  AC56="x",AC56="病"  ), OR(  AD56 ="病"  ), $AP56 =""),"病(事)假",  IF(  AND(  OR(  AC56="x",AC56="補"  ), OR(  AD56 ="補"  ), $AP56 =""),"補休",  IF(  AND(  OR(  AC56="x",AC56="喪"  ), OR(  AD56 ="喪"  ), $AP56 =""),"喪假",  IF(  AND(  OR(  AC56="x",AC56="婚",AC56="產"  ), OR(  AD56 ="婚",AD56="產"  ), $AP56 =""),"婚(產)假",  IF(  AND(  OR(  AC56="x",AC56="公"  ), OR(  AD56 ="公"  ), $AP56 =""),"公假",  IF(  AND(  OR(  AC56="x",AC56="補",AC56="婚",AC56="公",AC56="病",AC56="事",AC56="x榮18-22"  ),OR(AD56=""), $AP56 =""  ),"18收",  IF(  AND(  OR(  AC56 ="榮14-18",AC56 ="榮10-18",AC56 ="榮06-18",AC56 ="病14-18"  ),OR(  AD56 ="x",AD56="補",AD56="婚",AD56="公",AD56="病",AD56="事",AD56="x"  ), $AP56 =""),"18放早走",  IF(  AND(  OR(  AC56 =""),OR(  AD56 ="x",AD56="補",AD56="婚",AD56="公",AD56="病",AD56="事",AD56="x榮*",AD56="榮",AD56="榮-22"  ), $AP56 =""),"18放",  IF(  AND(  OR(  AC56="當日退伍"  ),OR(  AD56="退伍",AD56="退", AD56=""  ), $AP56 =""),"當日退伍",  IF(AND(  OR(AC56="退",AC56="退伍" ), OR(AD56="退",AD56="退伍" ), $AP56 =""),"退伍","全日勤"  )  )  )  )  )  )  )  )  )  )  ),"")</f>
        <v>全日勤</v>
      </c>
      <c r="AD155" s="65" t="str">
        <f ca="1">IF(   (ROW(BP56)-1)&lt;=暫1!$B$2,           IF(  AND(  OR(  AD56="x",AD56="補"  ), OR(  AE56 ="x",AE56="補",AE56="x榮18-22",AE56="x公18-22",AE56="x榮22-08"  ), $AP56 =""),"全日休",  IF(  AND(  OR(  AD56="x",AD56="病"  ), OR(  AE56 ="病"  ), $AP56 =""),"病(事)假",  IF(  AND(  OR(  AD56="x",AD56="補"  ), OR(  AE56 ="補"  ), $AP56 =""),"補休",  IF(  AND(  OR(  AD56="x",AD56="喪"  ), OR(  AE56 ="喪"  ), $AP56 =""),"喪假",  IF(  AND(  OR(  AD56="x",AD56="婚",AD56="產"  ), OR(  AE56 ="婚",AE56="產"  ), $AP56 =""),"婚(產)假",  IF(  AND(  OR(  AD56="x",AD56="公"  ), OR(  AE56 ="公"  ), $AP56 =""),"公假",  IF(  AND(  OR(  AD56="x",AD56="補",AD56="婚",AD56="公",AD56="病",AD56="事",AD56="x榮18-22"  ),OR(AE56=""), $AP56 =""  ),"18收",  IF(  AND(  OR(  AD56 ="榮14-18",AD56 ="榮10-18",AD56 ="榮06-18",AD56 ="病14-18"  ),OR(  AE56 ="x",AE56="補",AE56="婚",AE56="公",AE56="病",AE56="事",AE56="x"  ), $AP56 =""),"18放早走",  IF(  AND(  OR(  AD56 =""),OR(  AE56 ="x",AE56="補",AE56="婚",AE56="公",AE56="病",AE56="事",AE56="x榮*",AE56="榮",AE56="榮-22"  ), $AP56 =""),"18放",  IF(  AND(  OR(  AD56="當日退伍"  ),OR(  AE56="退伍",AE56="退", AE56=""  ), $AP56 =""),"當日退伍",  IF(AND(  OR(AD56="退",AD56="退伍" ), OR(AE56="退",AE56="退伍" ), $AP56 =""),"退伍","全日勤"  )  )  )  )  )  )  )  )  )  )  ),"")</f>
        <v>全日勤</v>
      </c>
      <c r="AE155" s="65" t="str">
        <f ca="1">IF(   (ROW(BQ56)-1)&lt;=暫1!$B$2,           IF(  AND(  OR(  AE56="x",AE56="補"  ), OR(  AF56 ="x",AF56="補",AF56="x榮18-22",AF56="x公18-22",AF56="x榮22-08"  ), $AP56 =""),"全日休",  IF(  AND(  OR(  AE56="x",AE56="病"  ), OR(  AF56 ="病"  ), $AP56 =""),"病(事)假",  IF(  AND(  OR(  AE56="x",AE56="補"  ), OR(  AF56 ="補"  ), $AP56 =""),"補休",  IF(  AND(  OR(  AE56="x",AE56="喪"  ), OR(  AF56 ="喪"  ), $AP56 =""),"喪假",  IF(  AND(  OR(  AE56="x",AE56="婚",AE56="產"  ), OR(  AF56 ="婚",AF56="產"  ), $AP56 =""),"婚(產)假",  IF(  AND(  OR(  AE56="x",AE56="公"  ), OR(  AF56 ="公"  ), $AP56 =""),"公假",  IF(  AND(  OR(  AE56="x",AE56="補",AE56="婚",AE56="公",AE56="病",AE56="事",AE56="x榮18-22"  ),OR(AF56=""), $AP56 =""  ),"18收",  IF(  AND(  OR(  AE56 ="榮14-18",AE56 ="榮10-18",AE56 ="榮06-18",AE56 ="病14-18"  ),OR(  AF56 ="x",AF56="補",AF56="婚",AF56="公",AF56="病",AF56="事",AF56="x"  ), $AP56 =""),"18放早走",  IF(  AND(  OR(  AE56 =""),OR(  AF56 ="x",AF56="補",AF56="婚",AF56="公",AF56="病",AF56="事",AF56="x榮*",AF56="榮",AF56="榮-22"  ), $AP56 =""),"18放",  IF(  AND(  OR(  AE56="當日退伍"  ),OR(  AF56="退伍",AF56="退", AF56=""  ), $AP56 =""),"當日退伍",  IF(AND(  OR(AE56="退",AE56="退伍" ), OR(AF56="退",AF56="退伍" ), $AP56 =""),"退伍","全日勤"  )  )  )  )  )  )  )  )  )  )  ),"")</f>
        <v>18放</v>
      </c>
      <c r="AF155" s="65" t="str">
        <f ca="1">IF(   (ROW(BR56)-1)&lt;=暫1!$B$2,           IF(  AND(  OR(  AF56="x",AF56="補"  ), OR(  AG56 ="x",AG56="補",AG56="x榮18-22",AG56="x公18-22",AG56="x榮22-08"  ), $AP56 =""),"全日休",  IF(  AND(  OR(  AF56="x",AF56="病"  ), OR(  AG56 ="病"  ), $AP56 =""),"病(事)假",  IF(  AND(  OR(  AF56="x",AF56="補"  ), OR(  AG56 ="補"  ), $AP56 =""),"補休",  IF(  AND(  OR(  AF56="x",AF56="喪"  ), OR(  AG56 ="喪"  ), $AP56 =""),"喪假",  IF(  AND(  OR(  AF56="x",AF56="婚",AF56="產"  ), OR(  AG56 ="婚",AG56="產"  ), $AP56 =""),"婚(產)假",  IF(  AND(  OR(  AF56="x",AF56="公"  ), OR(  AG56 ="公"  ), $AP56 =""),"公假",  IF(  AND(  OR(  AF56="x",AF56="補",AF56="婚",AF56="公",AF56="病",AF56="事",AF56="x榮18-22"  ),OR(AG56=""), $AP56 =""  ),"18收",  IF(  AND(  OR(  AF56 ="榮14-18",AF56 ="榮10-18",AF56 ="榮06-18",AF56 ="病14-18"  ),OR(  AG56 ="x",AG56="補",AG56="婚",AG56="公",AG56="病",AG56="事",AG56="x"  ), $AP56 =""),"18放早走",  IF(  AND(  OR(  AF56 =""),OR(  AG56 ="x",AG56="補",AG56="婚",AG56="公",AG56="病",AG56="事",AG56="x榮*",AG56="榮",AG56="榮-22"  ), $AP56 =""),"18放",  IF(  AND(  OR(  AF56="當日退伍"  ),OR(  AG56="退伍",AG56="退", AG56=""  ), $AP56 =""),"當日退伍",  IF(AND(  OR(AF56="退",AF56="退伍" ), OR(AG56="退",AG56="退伍" ), $AP56 =""),"退伍","全日勤"  )  )  )  )  )  )  )  )  )  )  ),"")</f>
        <v>全日休</v>
      </c>
      <c r="AG155" s="65" t="str">
        <f ca="1">IF(   (ROW(BS56)-1)&lt;=暫1!$B$2,           IF(  AND(  OR(  AG56="x",AG56="補"  ), OR(  AH56 ="x",AH56="補",AH56="x榮18-22",AH56="x公18-22",AH56="x榮22-08"  ), $AP56 =""),"全日休",  IF(  AND(  OR(  AG56="x",AG56="病"  ), OR(  AH56 ="病"  ), $AP56 =""),"病(事)假",  IF(  AND(  OR(  AG56="x",AG56="補"  ), OR(  AH56 ="補"  ), $AP56 =""),"補休",  IF(  AND(  OR(  AG56="x",AG56="喪"  ), OR(  AH56 ="喪"  ), $AP56 =""),"喪假",  IF(  AND(  OR(  AG56="x",AG56="婚",AG56="產"  ), OR(  AH56 ="婚",AH56="產"  ), $AP56 =""),"婚(產)假",  IF(  AND(  OR(  AG56="x",AG56="公"  ), OR(  AH56 ="公"  ), $AP56 =""),"公假",  IF(  AND(  OR(  AG56="x",AG56="補",AG56="婚",AG56="公",AG56="病",AG56="事",AG56="x榮18-22"  ),OR(AH56=""), $AP56 =""  ),"18收",  IF(  AND(  OR(  AG56 ="榮14-18",AG56 ="榮10-18",AG56 ="榮06-18",AG56 ="病14-18"  ),OR(  AH56 ="x",AH56="補",AH56="婚",AH56="公",AH56="病",AH56="事",AH56="x"  ), $AP56 =""),"18放早走",  IF(  AND(  OR(  AG56 =""),OR(  AH56 ="x",AH56="補",AH56="婚",AH56="公",AH56="病",AH56="事",AH56="x榮*",AH56="榮",AH56="榮-22"  ), $AP56 =""),"18放",  IF(  AND(  OR(  AG56="當日退伍"  ),OR(  AH56="退伍",AH56="退", AH56=""  ), $AP56 =""),"當日退伍",  IF(AND(  OR(AG56="退",AG56="退伍" ), OR(AH56="退",AH56="退伍" ), $AP56 =""),"退伍","全日勤"  )  )  )  )  )  )  )  )  )  )  ),"")</f>
        <v>18收</v>
      </c>
      <c r="AH155" s="65"/>
      <c r="AI155" s="65"/>
      <c r="AJ155" s="65"/>
      <c r="AO155" s="75"/>
      <c r="AP155" s="62"/>
      <c r="AU155" s="62"/>
      <c r="AY155" s="62"/>
      <c r="AZ155" s="62"/>
      <c r="BA155" s="62"/>
    </row>
    <row r="156" spans="1:53" ht="25.5" customHeight="1">
      <c r="A156" s="65">
        <f t="shared" si="14"/>
        <v>56</v>
      </c>
      <c r="B156" s="65" t="str">
        <f t="shared" si="15"/>
        <v>許翊呈</v>
      </c>
      <c r="C156" s="65" t="str">
        <f ca="1">IF(   (ROW(AO57)-1)&lt;=暫1!$B$2,           IF(  AND(  OR(  C57="x",C57="補"  ), OR(  D57 ="x",D57="補",D57="x榮18-22",D57="x公18-22",D57="x榮22-08"  ), $AP57 =""),"全日休",  IF(  AND(  OR(  C57="x",C57="病"  ), OR(  D57 ="病"  ), $AP57 =""),"病(事)假",  IF(  AND(  OR(  C57="x",C57="補"  ), OR(  D57 ="補"  ), $AP57 =""),"補休",  IF(  AND(  OR(  C57="x",C57="喪"  ), OR(  D57 ="喪"  ), $AP57 =""),"喪假",  IF(  AND(  OR(  C57="x",C57="婚",C57="產"  ), OR(  D57 ="婚",D57="產"  ), $AP57 =""),"婚(產)假",  IF(  AND(  OR(  C57="x",C57="公"  ), OR(  D57 ="公"  ), $AP57 =""),"公假",  IF(  AND(  OR(  C57="x",C57="補",C57="婚",C57="公",C57="病",C57="事",C57="x榮18-22"  ),OR(D57=""), $AP57 =""  ),"18收",  IF(  AND(  OR(  C57 ="榮14-18",C57 ="榮10-18",C57 ="榮06-18",C57 ="病14-18"  ),OR(  D57 ="x",D57="補",D57="婚",D57="公",D57="病",D57="事",D57="x"  ), $AP57 =""),"18放早走",  IF(  AND(  OR(  C57 =""),OR(  D57 ="x",D57="補",D57="婚",D57="公",D57="病",D57="事",D57="x榮*",D57="榮",D57="榮-22"  ), $AP57 =""),"18放",  IF(  AND(  OR(  C57="當日退伍"  ),OR(  D57="退伍",D57="退", D57=""  ), $AP57 =""),"當日退伍",  IF(AND(  OR(C57="退",C57="退伍" ), OR(D57="退",D57="退伍" ), $AP57 =""),"退伍","全日勤"  )  )  )  )  )  )  )  )  )  )  ),"")</f>
        <v>全日勤</v>
      </c>
      <c r="D156" s="65" t="str">
        <f ca="1">IF(   (ROW(AP57)-1)&lt;=暫1!$B$2,           IF(  AND(  OR(  D57="x",D57="補"  ), OR(  E57 ="x",E57="補",E57="x榮18-22",E57="x公18-22",E57="x榮22-08"  ), $AP57 =""),"全日休",  IF(  AND(  OR(  D57="x",D57="病"  ), OR(  E57 ="病"  ), $AP57 =""),"病(事)假",  IF(  AND(  OR(  D57="x",D57="補"  ), OR(  E57 ="補"  ), $AP57 =""),"補休",  IF(  AND(  OR(  D57="x",D57="喪"  ), OR(  E57 ="喪"  ), $AP57 =""),"喪假",  IF(  AND(  OR(  D57="x",D57="婚",D57="產"  ), OR(  E57 ="婚",E57="產"  ), $AP57 =""),"婚(產)假",  IF(  AND(  OR(  D57="x",D57="公"  ), OR(  E57 ="公"  ), $AP57 =""),"公假",  IF(  AND(  OR(  D57="x",D57="補",D57="婚",D57="公",D57="病",D57="事",D57="x榮18-22"  ),OR(E57=""), $AP57 =""  ),"18收",  IF(  AND(  OR(  D57 ="榮14-18",D57 ="榮10-18",D57 ="榮06-18",D57 ="病14-18"  ),OR(  E57 ="x",E57="補",E57="婚",E57="公",E57="病",E57="事",E57="x"  ), $AP57 =""),"18放早走",  IF(  AND(  OR(  D57 =""),OR(  E57 ="x",E57="補",E57="婚",E57="公",E57="病",E57="事",E57="x榮*",E57="榮",E57="榮-22"  ), $AP57 =""),"18放",  IF(  AND(  OR(  D57="當日退伍"  ),OR(  E57="退伍",E57="退", E57=""  ), $AP57 =""),"當日退伍",  IF(AND(  OR(D57="退",D57="退伍" ), OR(E57="退",E57="退伍" ), $AP57 =""),"退伍","全日勤"  )  )  )  )  )  )  )  )  )  )  ),"")</f>
        <v>全日勤</v>
      </c>
      <c r="E156" s="65" t="str">
        <f ca="1">IF(   (ROW(AQ57)-1)&lt;=暫1!$B$2,           IF(  AND(  OR(  E57="x",E57="補"  ), OR(  F57 ="x",F57="補",F57="x榮18-22",F57="x公18-22",F57="x榮22-08"  ), $AP57 =""),"全日休",  IF(  AND(  OR(  E57="x",E57="病"  ), OR(  F57 ="病"  ), $AP57 =""),"病(事)假",  IF(  AND(  OR(  E57="x",E57="補"  ), OR(  F57 ="補"  ), $AP57 =""),"補休",  IF(  AND(  OR(  E57="x",E57="喪"  ), OR(  F57 ="喪"  ), $AP57 =""),"喪假",  IF(  AND(  OR(  E57="x",E57="婚",E57="產"  ), OR(  F57 ="婚",F57="產"  ), $AP57 =""),"婚(產)假",  IF(  AND(  OR(  E57="x",E57="公"  ), OR(  F57 ="公"  ), $AP57 =""),"公假",  IF(  AND(  OR(  E57="x",E57="補",E57="婚",E57="公",E57="病",E57="事",E57="x榮18-22"  ),OR(F57=""), $AP57 =""  ),"18收",  IF(  AND(  OR(  E57 ="榮14-18",E57 ="榮10-18",E57 ="榮06-18",E57 ="病14-18"  ),OR(  F57 ="x",F57="補",F57="婚",F57="公",F57="病",F57="事",F57="x"  ), $AP57 =""),"18放早走",  IF(  AND(  OR(  E57 =""),OR(  F57 ="x",F57="補",F57="婚",F57="公",F57="病",F57="事",F57="x榮*",F57="榮",F57="榮-22"  ), $AP57 =""),"18放",  IF(  AND(  OR(  E57="當日退伍"  ),OR(  F57="退伍",F57="退", F57=""  ), $AP57 =""),"當日退伍",  IF(AND(  OR(E57="退",E57="退伍" ), OR(F57="退",F57="退伍" ), $AP57 =""),"退伍","全日勤"  )  )  )  )  )  )  )  )  )  )  ),"")</f>
        <v>全日勤</v>
      </c>
      <c r="F156" s="65" t="str">
        <f ca="1">IF(   (ROW(AR57)-1)&lt;=暫1!$B$2,           IF(  AND(  OR(  F57="x",F57="補"  ), OR(  G57 ="x",G57="補",G57="x榮18-22",G57="x公18-22",G57="x榮22-08"  ), $AP57 =""),"全日休",  IF(  AND(  OR(  F57="x",F57="病"  ), OR(  G57 ="病"  ), $AP57 =""),"病(事)假",  IF(  AND(  OR(  F57="x",F57="補"  ), OR(  G57 ="補"  ), $AP57 =""),"補休",  IF(  AND(  OR(  F57="x",F57="喪"  ), OR(  G57 ="喪"  ), $AP57 =""),"喪假",  IF(  AND(  OR(  F57="x",F57="婚",F57="產"  ), OR(  G57 ="婚",G57="產"  ), $AP57 =""),"婚(產)假",  IF(  AND(  OR(  F57="x",F57="公"  ), OR(  G57 ="公"  ), $AP57 =""),"公假",  IF(  AND(  OR(  F57="x",F57="補",F57="婚",F57="公",F57="病",F57="事",F57="x榮18-22"  ),OR(G57=""), $AP57 =""  ),"18收",  IF(  AND(  OR(  F57 ="榮14-18",F57 ="榮10-18",F57 ="榮06-18",F57 ="病14-18"  ),OR(  G57 ="x",G57="補",G57="婚",G57="公",G57="病",G57="事",G57="x"  ), $AP57 =""),"18放早走",  IF(  AND(  OR(  F57 =""),OR(  G57 ="x",G57="補",G57="婚",G57="公",G57="病",G57="事",G57="x榮*",G57="榮",G57="榮-22"  ), $AP57 =""),"18放",  IF(  AND(  OR(  F57="當日退伍"  ),OR(  G57="退伍",G57="退", G57=""  ), $AP57 =""),"當日退伍",  IF(AND(  OR(F57="退",F57="退伍" ), OR(G57="退",G57="退伍" ), $AP57 =""),"退伍","全日勤"  )  )  )  )  )  )  )  )  )  )  ),"")</f>
        <v>全日勤</v>
      </c>
      <c r="G156" s="65" t="str">
        <f ca="1">IF(   (ROW(AS57)-1)&lt;=暫1!$B$2,           IF(  AND(  OR(  G57="x",G57="補"  ), OR(  H57 ="x",H57="補",H57="x榮18-22",H57="x公18-22",H57="x榮22-08"  ), $AP57 =""),"全日休",  IF(  AND(  OR(  G57="x",G57="病"  ), OR(  H57 ="病"  ), $AP57 =""),"病(事)假",  IF(  AND(  OR(  G57="x",G57="補"  ), OR(  H57 ="補"  ), $AP57 =""),"補休",  IF(  AND(  OR(  G57="x",G57="喪"  ), OR(  H57 ="喪"  ), $AP57 =""),"喪假",  IF(  AND(  OR(  G57="x",G57="婚",G57="產"  ), OR(  H57 ="婚",H57="產"  ), $AP57 =""),"婚(產)假",  IF(  AND(  OR(  G57="x",G57="公"  ), OR(  H57 ="公"  ), $AP57 =""),"公假",  IF(  AND(  OR(  G57="x",G57="補",G57="婚",G57="公",G57="病",G57="事",G57="x榮18-22"  ),OR(H57=""), $AP57 =""  ),"18收",  IF(  AND(  OR(  G57 ="榮14-18",G57 ="榮10-18",G57 ="榮06-18",G57 ="病14-18"  ),OR(  H57 ="x",H57="補",H57="婚",H57="公",H57="病",H57="事",H57="x"  ), $AP57 =""),"18放早走",  IF(  AND(  OR(  G57 =""),OR(  H57 ="x",H57="補",H57="婚",H57="公",H57="病",H57="事",H57="x榮*",H57="榮",H57="榮-22"  ), $AP57 =""),"18放",  IF(  AND(  OR(  G57="當日退伍"  ),OR(  H57="退伍",H57="退", H57=""  ), $AP57 =""),"當日退伍",  IF(AND(  OR(G57="退",G57="退伍" ), OR(H57="退",H57="退伍" ), $AP57 =""),"退伍","全日勤"  )  )  )  )  )  )  )  )  )  )  ),"")</f>
        <v>全日勤</v>
      </c>
      <c r="H156" s="65" t="str">
        <f ca="1">IF(   (ROW(AT57)-1)&lt;=暫1!$B$2,           IF(  AND(  OR(  H57="x",H57="補"  ), OR(  I57 ="x",I57="補",I57="x榮18-22",I57="x公18-22",I57="x榮22-08"  ), $AP57 =""),"全日休",  IF(  AND(  OR(  H57="x",H57="病"  ), OR(  I57 ="病"  ), $AP57 =""),"病(事)假",  IF(  AND(  OR(  H57="x",H57="補"  ), OR(  I57 ="補"  ), $AP57 =""),"補休",  IF(  AND(  OR(  H57="x",H57="喪"  ), OR(  I57 ="喪"  ), $AP57 =""),"喪假",  IF(  AND(  OR(  H57="x",H57="婚",H57="產"  ), OR(  I57 ="婚",I57="產"  ), $AP57 =""),"婚(產)假",  IF(  AND(  OR(  H57="x",H57="公"  ), OR(  I57 ="公"  ), $AP57 =""),"公假",  IF(  AND(  OR(  H57="x",H57="補",H57="婚",H57="公",H57="病",H57="事",H57="x榮18-22"  ),OR(I57=""), $AP57 =""  ),"18收",  IF(  AND(  OR(  H57 ="榮14-18",H57 ="榮10-18",H57 ="榮06-18",H57 ="病14-18"  ),OR(  I57 ="x",I57="補",I57="婚",I57="公",I57="病",I57="事",I57="x"  ), $AP57 =""),"18放早走",  IF(  AND(  OR(  H57 =""),OR(  I57 ="x",I57="補",I57="婚",I57="公",I57="病",I57="事",I57="x榮*",I57="榮",I57="榮-22"  ), $AP57 =""),"18放",  IF(  AND(  OR(  H57="當日退伍"  ),OR(  I57="退伍",I57="退", I57=""  ), $AP57 =""),"當日退伍",  IF(AND(  OR(H57="退",H57="退伍" ), OR(I57="退",I57="退伍" ), $AP57 =""),"退伍","全日勤"  )  )  )  )  )  )  )  )  )  )  ),"")</f>
        <v>全日勤</v>
      </c>
      <c r="I156" s="65" t="str">
        <f ca="1">IF(   (ROW(AU57)-1)&lt;=暫1!$B$2,           IF(  AND(  OR(  I57="x",I57="補"  ), OR(  J57 ="x",J57="補",J57="x榮18-22",J57="x公18-22",J57="x榮22-08"  ), $AP57 =""),"全日休",  IF(  AND(  OR(  I57="x",I57="病"  ), OR(  J57 ="病"  ), $AP57 =""),"病(事)假",  IF(  AND(  OR(  I57="x",I57="補"  ), OR(  J57 ="補"  ), $AP57 =""),"補休",  IF(  AND(  OR(  I57="x",I57="喪"  ), OR(  J57 ="喪"  ), $AP57 =""),"喪假",  IF(  AND(  OR(  I57="x",I57="婚",I57="產"  ), OR(  J57 ="婚",J57="產"  ), $AP57 =""),"婚(產)假",  IF(  AND(  OR(  I57="x",I57="公"  ), OR(  J57 ="公"  ), $AP57 =""),"公假",  IF(  AND(  OR(  I57="x",I57="補",I57="婚",I57="公",I57="病",I57="事",I57="x榮18-22"  ),OR(J57=""), $AP57 =""  ),"18收",  IF(  AND(  OR(  I57 ="榮14-18",I57 ="榮10-18",I57 ="榮06-18",I57 ="病14-18"  ),OR(  J57 ="x",J57="補",J57="婚",J57="公",J57="病",J57="事",J57="x"  ), $AP57 =""),"18放早走",  IF(  AND(  OR(  I57 =""),OR(  J57 ="x",J57="補",J57="婚",J57="公",J57="病",J57="事",J57="x榮*",J57="榮",J57="榮-22"  ), $AP57 =""),"18放",  IF(  AND(  OR(  I57="當日退伍"  ),OR(  J57="退伍",J57="退", J57=""  ), $AP57 =""),"當日退伍",  IF(AND(  OR(I57="退",I57="退伍" ), OR(J57="退",J57="退伍" ), $AP57 =""),"退伍","全日勤"  )  )  )  )  )  )  )  )  )  )  ),"")</f>
        <v>全日勤</v>
      </c>
      <c r="J156" s="65" t="str">
        <f ca="1">IF(   (ROW(AV57)-1)&lt;=暫1!$B$2,           IF(  AND(  OR(  J57="x",J57="補"  ), OR(  K57 ="x",K57="補",K57="x榮18-22",K57="x公18-22",K57="x榮22-08"  ), $AP57 =""),"全日休",  IF(  AND(  OR(  J57="x",J57="病"  ), OR(  K57 ="病"  ), $AP57 =""),"病(事)假",  IF(  AND(  OR(  J57="x",J57="補"  ), OR(  K57 ="補"  ), $AP57 =""),"補休",  IF(  AND(  OR(  J57="x",J57="喪"  ), OR(  K57 ="喪"  ), $AP57 =""),"喪假",  IF(  AND(  OR(  J57="x",J57="婚",J57="產"  ), OR(  K57 ="婚",K57="產"  ), $AP57 =""),"婚(產)假",  IF(  AND(  OR(  J57="x",J57="公"  ), OR(  K57 ="公"  ), $AP57 =""),"公假",  IF(  AND(  OR(  J57="x",J57="補",J57="婚",J57="公",J57="病",J57="事",J57="x榮18-22"  ),OR(K57=""), $AP57 =""  ),"18收",  IF(  AND(  OR(  J57 ="榮14-18",J57 ="榮10-18",J57 ="榮06-18",J57 ="病14-18"  ),OR(  K57 ="x",K57="補",K57="婚",K57="公",K57="病",K57="事",K57="x"  ), $AP57 =""),"18放早走",  IF(  AND(  OR(  J57 =""),OR(  K57 ="x",K57="補",K57="婚",K57="公",K57="病",K57="事",K57="x榮*",K57="榮",K57="榮-22"  ), $AP57 =""),"18放",  IF(  AND(  OR(  J57="當日退伍"  ),OR(  K57="退伍",K57="退", K57=""  ), $AP57 =""),"當日退伍",  IF(AND(  OR(J57="退",J57="退伍" ), OR(K57="退",K57="退伍" ), $AP57 =""),"退伍","全日勤"  )  )  )  )  )  )  )  )  )  )  ),"")</f>
        <v>全日勤</v>
      </c>
      <c r="K156" s="65" t="str">
        <f ca="1">IF(   (ROW(AW57)-1)&lt;=暫1!$B$2,           IF(  AND(  OR(  K57="x",K57="補"  ), OR(  L57 ="x",L57="補",L57="x榮18-22",L57="x公18-22",L57="x榮22-08"  ), $AP57 =""),"全日休",  IF(  AND(  OR(  K57="x",K57="病"  ), OR(  L57 ="病"  ), $AP57 =""),"病(事)假",  IF(  AND(  OR(  K57="x",K57="補"  ), OR(  L57 ="補"  ), $AP57 =""),"補休",  IF(  AND(  OR(  K57="x",K57="喪"  ), OR(  L57 ="喪"  ), $AP57 =""),"喪假",  IF(  AND(  OR(  K57="x",K57="婚",K57="產"  ), OR(  L57 ="婚",L57="產"  ), $AP57 =""),"婚(產)假",  IF(  AND(  OR(  K57="x",K57="公"  ), OR(  L57 ="公"  ), $AP57 =""),"公假",  IF(  AND(  OR(  K57="x",K57="補",K57="婚",K57="公",K57="病",K57="事",K57="x榮18-22"  ),OR(L57=""), $AP57 =""  ),"18收",  IF(  AND(  OR(  K57 ="榮14-18",K57 ="榮10-18",K57 ="榮06-18",K57 ="病14-18"  ),OR(  L57 ="x",L57="補",L57="婚",L57="公",L57="病",L57="事",L57="x"  ), $AP57 =""),"18放早走",  IF(  AND(  OR(  K57 =""),OR(  L57 ="x",L57="補",L57="婚",L57="公",L57="病",L57="事",L57="x榮*",L57="榮",L57="榮-22"  ), $AP57 =""),"18放",  IF(  AND(  OR(  K57="當日退伍"  ),OR(  L57="退伍",L57="退", L57=""  ), $AP57 =""),"當日退伍",  IF(AND(  OR(K57="退",K57="退伍" ), OR(L57="退",L57="退伍" ), $AP57 =""),"退伍","全日勤"  )  )  )  )  )  )  )  )  )  )  ),"")</f>
        <v>18放</v>
      </c>
      <c r="L156" s="65" t="str">
        <f ca="1">IF(   (ROW(AX57)-1)&lt;=暫1!$B$2,           IF(  AND(  OR(  L57="x",L57="補"  ), OR(  M57 ="x",M57="補",M57="x榮18-22",M57="x公18-22",M57="x榮22-08"  ), $AP57 =""),"全日休",  IF(  AND(  OR(  L57="x",L57="病"  ), OR(  M57 ="病"  ), $AP57 =""),"病(事)假",  IF(  AND(  OR(  L57="x",L57="補"  ), OR(  M57 ="補"  ), $AP57 =""),"補休",  IF(  AND(  OR(  L57="x",L57="喪"  ), OR(  M57 ="喪"  ), $AP57 =""),"喪假",  IF(  AND(  OR(  L57="x",L57="婚",L57="產"  ), OR(  M57 ="婚",M57="產"  ), $AP57 =""),"婚(產)假",  IF(  AND(  OR(  L57="x",L57="公"  ), OR(  M57 ="公"  ), $AP57 =""),"公假",  IF(  AND(  OR(  L57="x",L57="補",L57="婚",L57="公",L57="病",L57="事",L57="x榮18-22"  ),OR(M57=""), $AP57 =""  ),"18收",  IF(  AND(  OR(  L57 ="榮14-18",L57 ="榮10-18",L57 ="榮06-18",L57 ="病14-18"  ),OR(  M57 ="x",M57="補",M57="婚",M57="公",M57="病",M57="事",M57="x"  ), $AP57 =""),"18放早走",  IF(  AND(  OR(  L57 =""),OR(  M57 ="x",M57="補",M57="婚",M57="公",M57="病",M57="事",M57="x榮*",M57="榮",M57="榮-22"  ), $AP57 =""),"18放",  IF(  AND(  OR(  L57="當日退伍"  ),OR(  M57="退伍",M57="退", M57=""  ), $AP57 =""),"當日退伍",  IF(AND(  OR(L57="退",L57="退伍" ), OR(M57="退",M57="退伍" ), $AP57 =""),"退伍","全日勤"  )  )  )  )  )  )  )  )  )  )  ),"")</f>
        <v>全日休</v>
      </c>
      <c r="M156" s="65" t="str">
        <f ca="1">IF(   (ROW(AY57)-1)&lt;=暫1!$B$2,           IF(  AND(  OR(  M57="x",M57="補"  ), OR(  N57 ="x",N57="補",N57="x榮18-22",N57="x公18-22",N57="x榮22-08"  ), $AP57 =""),"全日休",  IF(  AND(  OR(  M57="x",M57="病"  ), OR(  N57 ="病"  ), $AP57 =""),"病(事)假",  IF(  AND(  OR(  M57="x",M57="補"  ), OR(  N57 ="補"  ), $AP57 =""),"補休",  IF(  AND(  OR(  M57="x",M57="喪"  ), OR(  N57 ="喪"  ), $AP57 =""),"喪假",  IF(  AND(  OR(  M57="x",M57="婚",M57="產"  ), OR(  N57 ="婚",N57="產"  ), $AP57 =""),"婚(產)假",  IF(  AND(  OR(  M57="x",M57="公"  ), OR(  N57 ="公"  ), $AP57 =""),"公假",  IF(  AND(  OR(  M57="x",M57="補",M57="婚",M57="公",M57="病",M57="事",M57="x榮18-22"  ),OR(N57=""), $AP57 =""  ),"18收",  IF(  AND(  OR(  M57 ="榮14-18",M57 ="榮10-18",M57 ="榮06-18",M57 ="病14-18"  ),OR(  N57 ="x",N57="補",N57="婚",N57="公",N57="病",N57="事",N57="x"  ), $AP57 =""),"18放早走",  IF(  AND(  OR(  M57 =""),OR(  N57 ="x",N57="補",N57="婚",N57="公",N57="病",N57="事",N57="x榮*",N57="榮",N57="榮-22"  ), $AP57 =""),"18放",  IF(  AND(  OR(  M57="當日退伍"  ),OR(  N57="退伍",N57="退", N57=""  ), $AP57 =""),"當日退伍",  IF(AND(  OR(M57="退",M57="退伍" ), OR(N57="退",N57="退伍" ), $AP57 =""),"退伍","全日勤"  )  )  )  )  )  )  )  )  )  )  ),"")</f>
        <v>18收</v>
      </c>
      <c r="N156" s="65" t="str">
        <f ca="1">IF(   (ROW(AZ57)-1)&lt;=暫1!$B$2,           IF(  AND(  OR(  N57="x",N57="補"  ), OR(  O57 ="x",O57="補",O57="x榮18-22",O57="x公18-22",O57="x榮22-08"  ), $AP57 =""),"全日休",  IF(  AND(  OR(  N57="x",N57="病"  ), OR(  O57 ="病"  ), $AP57 =""),"病(事)假",  IF(  AND(  OR(  N57="x",N57="補"  ), OR(  O57 ="補"  ), $AP57 =""),"補休",  IF(  AND(  OR(  N57="x",N57="喪"  ), OR(  O57 ="喪"  ), $AP57 =""),"喪假",  IF(  AND(  OR(  N57="x",N57="婚",N57="產"  ), OR(  O57 ="婚",O57="產"  ), $AP57 =""),"婚(產)假",  IF(  AND(  OR(  N57="x",N57="公"  ), OR(  O57 ="公"  ), $AP57 =""),"公假",  IF(  AND(  OR(  N57="x",N57="補",N57="婚",N57="公",N57="病",N57="事",N57="x榮18-22"  ),OR(O57=""), $AP57 =""  ),"18收",  IF(  AND(  OR(  N57 ="榮14-18",N57 ="榮10-18",N57 ="榮06-18",N57 ="病14-18"  ),OR(  O57 ="x",O57="補",O57="婚",O57="公",O57="病",O57="事",O57="x"  ), $AP57 =""),"18放早走",  IF(  AND(  OR(  N57 =""),OR(  O57 ="x",O57="補",O57="婚",O57="公",O57="病",O57="事",O57="x榮*",O57="榮",O57="榮-22"  ), $AP57 =""),"18放",  IF(  AND(  OR(  N57="當日退伍"  ),OR(  O57="退伍",O57="退", O57=""  ), $AP57 =""),"當日退伍",  IF(AND(  OR(N57="退",N57="退伍" ), OR(O57="退",O57="退伍" ), $AP57 =""),"退伍","全日勤"  )  )  )  )  )  )  )  )  )  )  ),"")</f>
        <v>全日勤</v>
      </c>
      <c r="O156" s="65" t="str">
        <f ca="1">IF(   (ROW(BA57)-1)&lt;=暫1!$B$2,           IF(  AND(  OR(  O57="x",O57="補"  ), OR(  P57 ="x",P57="補",P57="x榮18-22",P57="x公18-22",P57="x榮22-08"  ), $AP57 =""),"全日休",  IF(  AND(  OR(  O57="x",O57="病"  ), OR(  P57 ="病"  ), $AP57 =""),"病(事)假",  IF(  AND(  OR(  O57="x",O57="補"  ), OR(  P57 ="補"  ), $AP57 =""),"補休",  IF(  AND(  OR(  O57="x",O57="喪"  ), OR(  P57 ="喪"  ), $AP57 =""),"喪假",  IF(  AND(  OR(  O57="x",O57="婚",O57="產"  ), OR(  P57 ="婚",P57="產"  ), $AP57 =""),"婚(產)假",  IF(  AND(  OR(  O57="x",O57="公"  ), OR(  P57 ="公"  ), $AP57 =""),"公假",  IF(  AND(  OR(  O57="x",O57="補",O57="婚",O57="公",O57="病",O57="事",O57="x榮18-22"  ),OR(P57=""), $AP57 =""  ),"18收",  IF(  AND(  OR(  O57 ="榮14-18",O57 ="榮10-18",O57 ="榮06-18",O57 ="病14-18"  ),OR(  P57 ="x",P57="補",P57="婚",P57="公",P57="病",P57="事",P57="x"  ), $AP57 =""),"18放早走",  IF(  AND(  OR(  O57 =""),OR(  P57 ="x",P57="補",P57="婚",P57="公",P57="病",P57="事",P57="x榮*",P57="榮",P57="榮-22"  ), $AP57 =""),"18放",  IF(  AND(  OR(  O57="當日退伍"  ),OR(  P57="退伍",P57="退", P57=""  ), $AP57 =""),"當日退伍",  IF(AND(  OR(O57="退",O57="退伍" ), OR(P57="退",P57="退伍" ), $AP57 =""),"退伍","全日勤"  )  )  )  )  )  )  )  )  )  )  ),"")</f>
        <v>全日勤</v>
      </c>
      <c r="P156" s="65" t="str">
        <f ca="1">IF(   (ROW(BB57)-1)&lt;=暫1!$B$2,           IF(  AND(  OR(  P57="x",P57="補"  ), OR(  Q57 ="x",Q57="補",Q57="x榮18-22",Q57="x公18-22",Q57="x榮22-08"  ), $AP57 =""),"全日休",  IF(  AND(  OR(  P57="x",P57="病"  ), OR(  Q57 ="病"  ), $AP57 =""),"病(事)假",  IF(  AND(  OR(  P57="x",P57="補"  ), OR(  Q57 ="補"  ), $AP57 =""),"補休",  IF(  AND(  OR(  P57="x",P57="喪"  ), OR(  Q57 ="喪"  ), $AP57 =""),"喪假",  IF(  AND(  OR(  P57="x",P57="婚",P57="產"  ), OR(  Q57 ="婚",Q57="產"  ), $AP57 =""),"婚(產)假",  IF(  AND(  OR(  P57="x",P57="公"  ), OR(  Q57 ="公"  ), $AP57 =""),"公假",  IF(  AND(  OR(  P57="x",P57="補",P57="婚",P57="公",P57="病",P57="事",P57="x榮18-22"  ),OR(Q57=""), $AP57 =""  ),"18收",  IF(  AND(  OR(  P57 ="榮14-18",P57 ="榮10-18",P57 ="榮06-18",P57 ="病14-18"  ),OR(  Q57 ="x",Q57="補",Q57="婚",Q57="公",Q57="病",Q57="事",Q57="x"  ), $AP57 =""),"18放早走",  IF(  AND(  OR(  P57 =""),OR(  Q57 ="x",Q57="補",Q57="婚",Q57="公",Q57="病",Q57="事",Q57="x榮*",Q57="榮",Q57="榮-22"  ), $AP57 =""),"18放",  IF(  AND(  OR(  P57="當日退伍"  ),OR(  Q57="退伍",Q57="退", Q57=""  ), $AP57 =""),"當日退伍",  IF(AND(  OR(P57="退",P57="退伍" ), OR(Q57="退",Q57="退伍" ), $AP57 =""),"退伍","全日勤"  )  )  )  )  )  )  )  )  )  )  ),"")</f>
        <v>全日勤</v>
      </c>
      <c r="Q156" s="65" t="str">
        <f ca="1">IF(   (ROW(BC57)-1)&lt;=暫1!$B$2,           IF(  AND(  OR(  Q57="x",Q57="補"  ), OR(  R57 ="x",R57="補",R57="x榮18-22",R57="x公18-22",R57="x榮22-08"  ), $AP57 =""),"全日休",  IF(  AND(  OR(  Q57="x",Q57="病"  ), OR(  R57 ="病"  ), $AP57 =""),"病(事)假",  IF(  AND(  OR(  Q57="x",Q57="補"  ), OR(  R57 ="補"  ), $AP57 =""),"補休",  IF(  AND(  OR(  Q57="x",Q57="喪"  ), OR(  R57 ="喪"  ), $AP57 =""),"喪假",  IF(  AND(  OR(  Q57="x",Q57="婚",Q57="產"  ), OR(  R57 ="婚",R57="產"  ), $AP57 =""),"婚(產)假",  IF(  AND(  OR(  Q57="x",Q57="公"  ), OR(  R57 ="公"  ), $AP57 =""),"公假",  IF(  AND(  OR(  Q57="x",Q57="補",Q57="婚",Q57="公",Q57="病",Q57="事",Q57="x榮18-22"  ),OR(R57=""), $AP57 =""  ),"18收",  IF(  AND(  OR(  Q57 ="榮14-18",Q57 ="榮10-18",Q57 ="榮06-18",Q57 ="病14-18"  ),OR(  R57 ="x",R57="補",R57="婚",R57="公",R57="病",R57="事",R57="x"  ), $AP57 =""),"18放早走",  IF(  AND(  OR(  Q57 =""),OR(  R57 ="x",R57="補",R57="婚",R57="公",R57="病",R57="事",R57="x榮*",R57="榮",R57="榮-22"  ), $AP57 =""),"18放",  IF(  AND(  OR(  Q57="當日退伍"  ),OR(  R57="退伍",R57="退", R57=""  ), $AP57 =""),"當日退伍",  IF(AND(  OR(Q57="退",Q57="退伍" ), OR(R57="退",R57="退伍" ), $AP57 =""),"退伍","全日勤"  )  )  )  )  )  )  )  )  )  )  ),"")</f>
        <v>全日勤</v>
      </c>
      <c r="R156" s="65" t="str">
        <f ca="1">IF(   (ROW(BD57)-1)&lt;=暫1!$B$2,           IF(  AND(  OR(  R57="x",R57="補"  ), OR(  S57 ="x",S57="補",S57="x榮18-22",S57="x公18-22",S57="x榮22-08"  ), $AP57 =""),"全日休",  IF(  AND(  OR(  R57="x",R57="病"  ), OR(  S57 ="病"  ), $AP57 =""),"病(事)假",  IF(  AND(  OR(  R57="x",R57="補"  ), OR(  S57 ="補"  ), $AP57 =""),"補休",  IF(  AND(  OR(  R57="x",R57="喪"  ), OR(  S57 ="喪"  ), $AP57 =""),"喪假",  IF(  AND(  OR(  R57="x",R57="婚",R57="產"  ), OR(  S57 ="婚",S57="產"  ), $AP57 =""),"婚(產)假",  IF(  AND(  OR(  R57="x",R57="公"  ), OR(  S57 ="公"  ), $AP57 =""),"公假",  IF(  AND(  OR(  R57="x",R57="補",R57="婚",R57="公",R57="病",R57="事",R57="x榮18-22"  ),OR(S57=""), $AP57 =""  ),"18收",  IF(  AND(  OR(  R57 ="榮14-18",R57 ="榮10-18",R57 ="榮06-18",R57 ="病14-18"  ),OR(  S57 ="x",S57="補",S57="婚",S57="公",S57="病",S57="事",S57="x"  ), $AP57 =""),"18放早走",  IF(  AND(  OR(  R57 =""),OR(  S57 ="x",S57="補",S57="婚",S57="公",S57="病",S57="事",S57="x榮*",S57="榮",S57="榮-22"  ), $AP57 =""),"18放",  IF(  AND(  OR(  R57="當日退伍"  ),OR(  S57="退伍",S57="退", S57=""  ), $AP57 =""),"當日退伍",  IF(AND(  OR(R57="退",R57="退伍" ), OR(S57="退",S57="退伍" ), $AP57 =""),"退伍","全日勤"  )  )  )  )  )  )  )  )  )  )  ),"")</f>
        <v>18放</v>
      </c>
      <c r="S156" s="65" t="str">
        <f ca="1">IF(   (ROW(BE57)-1)&lt;=暫1!$B$2,           IF(  AND(  OR(  S57="x",S57="補"  ), OR(  T57 ="x",T57="補",T57="x榮18-22",T57="x公18-22",T57="x榮22-08"  ), $AP57 =""),"全日休",  IF(  AND(  OR(  S57="x",S57="病"  ), OR(  T57 ="病"  ), $AP57 =""),"病(事)假",  IF(  AND(  OR(  S57="x",S57="補"  ), OR(  T57 ="補"  ), $AP57 =""),"補休",  IF(  AND(  OR(  S57="x",S57="喪"  ), OR(  T57 ="喪"  ), $AP57 =""),"喪假",  IF(  AND(  OR(  S57="x",S57="婚",S57="產"  ), OR(  T57 ="婚",T57="產"  ), $AP57 =""),"婚(產)假",  IF(  AND(  OR(  S57="x",S57="公"  ), OR(  T57 ="公"  ), $AP57 =""),"公假",  IF(  AND(  OR(  S57="x",S57="補",S57="婚",S57="公",S57="病",S57="事",S57="x榮18-22"  ),OR(T57=""), $AP57 =""  ),"18收",  IF(  AND(  OR(  S57 ="榮14-18",S57 ="榮10-18",S57 ="榮06-18",S57 ="病14-18"  ),OR(  T57 ="x",T57="補",T57="婚",T57="公",T57="病",T57="事",T57="x"  ), $AP57 =""),"18放早走",  IF(  AND(  OR(  S57 =""),OR(  T57 ="x",T57="補",T57="婚",T57="公",T57="病",T57="事",T57="x榮*",T57="榮",T57="榮-22"  ), $AP57 =""),"18放",  IF(  AND(  OR(  S57="當日退伍"  ),OR(  T57="退伍",T57="退", T57=""  ), $AP57 =""),"當日退伍",  IF(AND(  OR(S57="退",S57="退伍" ), OR(T57="退",T57="退伍" ), $AP57 =""),"退伍","全日勤"  )  )  )  )  )  )  )  )  )  )  ),"")</f>
        <v>全日休</v>
      </c>
      <c r="T156" s="65" t="str">
        <f ca="1">IF(   (ROW(BF57)-1)&lt;=暫1!$B$2,           IF(  AND(  OR(  T57="x",T57="補"  ), OR(  U57 ="x",U57="補",U57="x榮18-22",U57="x公18-22",U57="x榮22-08"  ), $AP57 =""),"全日休",  IF(  AND(  OR(  T57="x",T57="病"  ), OR(  U57 ="病"  ), $AP57 =""),"病(事)假",  IF(  AND(  OR(  T57="x",T57="補"  ), OR(  U57 ="補"  ), $AP57 =""),"補休",  IF(  AND(  OR(  T57="x",T57="喪"  ), OR(  U57 ="喪"  ), $AP57 =""),"喪假",  IF(  AND(  OR(  T57="x",T57="婚",T57="產"  ), OR(  U57 ="婚",U57="產"  ), $AP57 =""),"婚(產)假",  IF(  AND(  OR(  T57="x",T57="公"  ), OR(  U57 ="公"  ), $AP57 =""),"公假",  IF(  AND(  OR(  T57="x",T57="補",T57="婚",T57="公",T57="病",T57="事",T57="x榮18-22"  ),OR(U57=""), $AP57 =""  ),"18收",  IF(  AND(  OR(  T57 ="榮14-18",T57 ="榮10-18",T57 ="榮06-18",T57 ="病14-18"  ),OR(  U57 ="x",U57="補",U57="婚",U57="公",U57="病",U57="事",U57="x"  ), $AP57 =""),"18放早走",  IF(  AND(  OR(  T57 =""),OR(  U57 ="x",U57="補",U57="婚",U57="公",U57="病",U57="事",U57="x榮*",U57="榮",U57="榮-22"  ), $AP57 =""),"18放",  IF(  AND(  OR(  T57="當日退伍"  ),OR(  U57="退伍",U57="退", U57=""  ), $AP57 =""),"當日退伍",  IF(AND(  OR(T57="退",T57="退伍" ), OR(U57="退",U57="退伍" ), $AP57 =""),"退伍","全日勤"  )  )  )  )  )  )  )  )  )  )  ),"")</f>
        <v>18收</v>
      </c>
      <c r="U156" s="65" t="str">
        <f ca="1">IF(   (ROW(BG57)-1)&lt;=暫1!$B$2,           IF(  AND(  OR(  U57="x",U57="補"  ), OR(  V57 ="x",V57="補",V57="x榮18-22",V57="x公18-22",V57="x榮22-08"  ), $AP57 =""),"全日休",  IF(  AND(  OR(  U57="x",U57="病"  ), OR(  V57 ="病"  ), $AP57 =""),"病(事)假",  IF(  AND(  OR(  U57="x",U57="補"  ), OR(  V57 ="補"  ), $AP57 =""),"補休",  IF(  AND(  OR(  U57="x",U57="喪"  ), OR(  V57 ="喪"  ), $AP57 =""),"喪假",  IF(  AND(  OR(  U57="x",U57="婚",U57="產"  ), OR(  V57 ="婚",V57="產"  ), $AP57 =""),"婚(產)假",  IF(  AND(  OR(  U57="x",U57="公"  ), OR(  V57 ="公"  ), $AP57 =""),"公假",  IF(  AND(  OR(  U57="x",U57="補",U57="婚",U57="公",U57="病",U57="事",U57="x榮18-22"  ),OR(V57=""), $AP57 =""  ),"18收",  IF(  AND(  OR(  U57 ="榮14-18",U57 ="榮10-18",U57 ="榮06-18",U57 ="病14-18"  ),OR(  V57 ="x",V57="補",V57="婚",V57="公",V57="病",V57="事",V57="x"  ), $AP57 =""),"18放早走",  IF(  AND(  OR(  U57 =""),OR(  V57 ="x",V57="補",V57="婚",V57="公",V57="病",V57="事",V57="x榮*",V57="榮",V57="榮-22"  ), $AP57 =""),"18放",  IF(  AND(  OR(  U57="當日退伍"  ),OR(  V57="退伍",V57="退", V57=""  ), $AP57 =""),"當日退伍",  IF(AND(  OR(U57="退",U57="退伍" ), OR(V57="退",V57="退伍" ), $AP57 =""),"退伍","全日勤"  )  )  )  )  )  )  )  )  )  )  ),"")</f>
        <v>全日勤</v>
      </c>
      <c r="V156" s="65" t="str">
        <f ca="1">IF(   (ROW(BH57)-1)&lt;=暫1!$B$2,           IF(  AND(  OR(  V57="x",V57="補"  ), OR(  W57 ="x",W57="補",W57="x榮18-22",W57="x公18-22",W57="x榮22-08"  ), $AP57 =""),"全日休",  IF(  AND(  OR(  V57="x",V57="病"  ), OR(  W57 ="病"  ), $AP57 =""),"病(事)假",  IF(  AND(  OR(  V57="x",V57="補"  ), OR(  W57 ="補"  ), $AP57 =""),"補休",  IF(  AND(  OR(  V57="x",V57="喪"  ), OR(  W57 ="喪"  ), $AP57 =""),"喪假",  IF(  AND(  OR(  V57="x",V57="婚",V57="產"  ), OR(  W57 ="婚",W57="產"  ), $AP57 =""),"婚(產)假",  IF(  AND(  OR(  V57="x",V57="公"  ), OR(  W57 ="公"  ), $AP57 =""),"公假",  IF(  AND(  OR(  V57="x",V57="補",V57="婚",V57="公",V57="病",V57="事",V57="x榮18-22"  ),OR(W57=""), $AP57 =""  ),"18收",  IF(  AND(  OR(  V57 ="榮14-18",V57 ="榮10-18",V57 ="榮06-18",V57 ="病14-18"  ),OR(  W57 ="x",W57="補",W57="婚",W57="公",W57="病",W57="事",W57="x"  ), $AP57 =""),"18放早走",  IF(  AND(  OR(  V57 =""),OR(  W57 ="x",W57="補",W57="婚",W57="公",W57="病",W57="事",W57="x榮*",W57="榮",W57="榮-22"  ), $AP57 =""),"18放",  IF(  AND(  OR(  V57="當日退伍"  ),OR(  W57="退伍",W57="退", W57=""  ), $AP57 =""),"當日退伍",  IF(AND(  OR(V57="退",V57="退伍" ), OR(W57="退",W57="退伍" ), $AP57 =""),"退伍","全日勤"  )  )  )  )  )  )  )  )  )  )  ),"")</f>
        <v>全日勤</v>
      </c>
      <c r="W156" s="65" t="str">
        <f ca="1">IF(   (ROW(BI57)-1)&lt;=暫1!$B$2,           IF(  AND(  OR(  W57="x",W57="補"  ), OR(  X57 ="x",X57="補",X57="x榮18-22",X57="x公18-22",X57="x榮22-08"  ), $AP57 =""),"全日休",  IF(  AND(  OR(  W57="x",W57="病"  ), OR(  X57 ="病"  ), $AP57 =""),"病(事)假",  IF(  AND(  OR(  W57="x",W57="補"  ), OR(  X57 ="補"  ), $AP57 =""),"補休",  IF(  AND(  OR(  W57="x",W57="喪"  ), OR(  X57 ="喪"  ), $AP57 =""),"喪假",  IF(  AND(  OR(  W57="x",W57="婚",W57="產"  ), OR(  X57 ="婚",X57="產"  ), $AP57 =""),"婚(產)假",  IF(  AND(  OR(  W57="x",W57="公"  ), OR(  X57 ="公"  ), $AP57 =""),"公假",  IF(  AND(  OR(  W57="x",W57="補",W57="婚",W57="公",W57="病",W57="事",W57="x榮18-22"  ),OR(X57=""), $AP57 =""  ),"18收",  IF(  AND(  OR(  W57 ="榮14-18",W57 ="榮10-18",W57 ="榮06-18",W57 ="病14-18"  ),OR(  X57 ="x",X57="補",X57="婚",X57="公",X57="病",X57="事",X57="x"  ), $AP57 =""),"18放早走",  IF(  AND(  OR(  W57 =""),OR(  X57 ="x",X57="補",X57="婚",X57="公",X57="病",X57="事",X57="x榮*",X57="榮",X57="榮-22"  ), $AP57 =""),"18放",  IF(  AND(  OR(  W57="當日退伍"  ),OR(  X57="退伍",X57="退", X57=""  ), $AP57 =""),"當日退伍",  IF(AND(  OR(W57="退",W57="退伍" ), OR(X57="退",X57="退伍" ), $AP57 =""),"退伍","全日勤"  )  )  )  )  )  )  )  )  )  )  ),"")</f>
        <v>18放早走</v>
      </c>
      <c r="X156" s="65" t="str">
        <f ca="1">IF(   (ROW(BJ57)-1)&lt;=暫1!$B$2,           IF(  AND(  OR(  X57="x",X57="補"  ), OR(  Y57 ="x",Y57="補",Y57="x榮18-22",Y57="x公18-22",Y57="x榮22-08"  ), $AP57 =""),"全日休",  IF(  AND(  OR(  X57="x",X57="病"  ), OR(  Y57 ="病"  ), $AP57 =""),"病(事)假",  IF(  AND(  OR(  X57="x",X57="補"  ), OR(  Y57 ="補"  ), $AP57 =""),"補休",  IF(  AND(  OR(  X57="x",X57="喪"  ), OR(  Y57 ="喪"  ), $AP57 =""),"喪假",  IF(  AND(  OR(  X57="x",X57="婚",X57="產"  ), OR(  Y57 ="婚",Y57="產"  ), $AP57 =""),"婚(產)假",  IF(  AND(  OR(  X57="x",X57="公"  ), OR(  Y57 ="公"  ), $AP57 =""),"公假",  IF(  AND(  OR(  X57="x",X57="補",X57="婚",X57="公",X57="病",X57="事",X57="x榮18-22"  ),OR(Y57=""), $AP57 =""  ),"18收",  IF(  AND(  OR(  X57 ="榮14-18",X57 ="榮10-18",X57 ="榮06-18",X57 ="病14-18"  ),OR(  Y57 ="x",Y57="補",Y57="婚",Y57="公",Y57="病",Y57="事",Y57="x"  ), $AP57 =""),"18放早走",  IF(  AND(  OR(  X57 =""),OR(  Y57 ="x",Y57="補",Y57="婚",Y57="公",Y57="病",Y57="事",Y57="x榮*",Y57="榮",Y57="榮-22"  ), $AP57 =""),"18放",  IF(  AND(  OR(  X57="當日退伍"  ),OR(  Y57="退伍",Y57="退", Y57=""  ), $AP57 =""),"當日退伍",  IF(AND(  OR(X57="退",X57="退伍" ), OR(Y57="退",Y57="退伍" ), $AP57 =""),"退伍","全日勤"  )  )  )  )  )  )  )  )  )  )  ),"")</f>
        <v>全日休</v>
      </c>
      <c r="Y156" s="65" t="str">
        <f ca="1">IF(   (ROW(BK57)-1)&lt;=暫1!$B$2,           IF(  AND(  OR(  Y57="x",Y57="補"  ), OR(  Z57 ="x",Z57="補",Z57="x榮18-22",Z57="x公18-22",Z57="x榮22-08"  ), $AP57 =""),"全日休",  IF(  AND(  OR(  Y57="x",Y57="病"  ), OR(  Z57 ="病"  ), $AP57 =""),"病(事)假",  IF(  AND(  OR(  Y57="x",Y57="補"  ), OR(  Z57 ="補"  ), $AP57 =""),"補休",  IF(  AND(  OR(  Y57="x",Y57="喪"  ), OR(  Z57 ="喪"  ), $AP57 =""),"喪假",  IF(  AND(  OR(  Y57="x",Y57="婚",Y57="產"  ), OR(  Z57 ="婚",Z57="產"  ), $AP57 =""),"婚(產)假",  IF(  AND(  OR(  Y57="x",Y57="公"  ), OR(  Z57 ="公"  ), $AP57 =""),"公假",  IF(  AND(  OR(  Y57="x",Y57="補",Y57="婚",Y57="公",Y57="病",Y57="事",Y57="x榮18-22"  ),OR(Z57=""), $AP57 =""  ),"18收",  IF(  AND(  OR(  Y57 ="榮14-18",Y57 ="榮10-18",Y57 ="榮06-18",Y57 ="病14-18"  ),OR(  Z57 ="x",Z57="補",Z57="婚",Z57="公",Z57="病",Z57="事",Z57="x"  ), $AP57 =""),"18放早走",  IF(  AND(  OR(  Y57 =""),OR(  Z57 ="x",Z57="補",Z57="婚",Z57="公",Z57="病",Z57="事",Z57="x榮*",Z57="榮",Z57="榮-22"  ), $AP57 =""),"18放",  IF(  AND(  OR(  Y57="當日退伍"  ),OR(  Z57="退伍",Z57="退", Z57=""  ), $AP57 =""),"當日退伍",  IF(AND(  OR(Y57="退",Y57="退伍" ), OR(Z57="退",Z57="退伍" ), $AP57 =""),"退伍","全日勤"  )  )  )  )  )  )  )  )  )  )  ),"")</f>
        <v>全日休</v>
      </c>
      <c r="Z156" s="65" t="str">
        <f ca="1">IF(   (ROW(BL57)-1)&lt;=暫1!$B$2,           IF(  AND(  OR(  Z57="x",Z57="補"  ), OR(  AA57 ="x",AA57="補",AA57="x榮18-22",AA57="x公18-22",AA57="x榮22-08"  ), $AP57 =""),"全日休",  IF(  AND(  OR(  Z57="x",Z57="病"  ), OR(  AA57 ="病"  ), $AP57 =""),"病(事)假",  IF(  AND(  OR(  Z57="x",Z57="補"  ), OR(  AA57 ="補"  ), $AP57 =""),"補休",  IF(  AND(  OR(  Z57="x",Z57="喪"  ), OR(  AA57 ="喪"  ), $AP57 =""),"喪假",  IF(  AND(  OR(  Z57="x",Z57="婚",Z57="產"  ), OR(  AA57 ="婚",AA57="產"  ), $AP57 =""),"婚(產)假",  IF(  AND(  OR(  Z57="x",Z57="公"  ), OR(  AA57 ="公"  ), $AP57 =""),"公假",  IF(  AND(  OR(  Z57="x",Z57="補",Z57="婚",Z57="公",Z57="病",Z57="事",Z57="x榮18-22"  ),OR(AA57=""), $AP57 =""  ),"18收",  IF(  AND(  OR(  Z57 ="榮14-18",Z57 ="榮10-18",Z57 ="榮06-18",Z57 ="病14-18"  ),OR(  AA57 ="x",AA57="補",AA57="婚",AA57="公",AA57="病",AA57="事",AA57="x"  ), $AP57 =""),"18放早走",  IF(  AND(  OR(  Z57 =""),OR(  AA57 ="x",AA57="補",AA57="婚",AA57="公",AA57="病",AA57="事",AA57="x榮*",AA57="榮",AA57="榮-22"  ), $AP57 =""),"18放",  IF(  AND(  OR(  Z57="當日退伍"  ),OR(  AA57="退伍",AA57="退", AA57=""  ), $AP57 =""),"當日退伍",  IF(AND(  OR(Z57="退",Z57="退伍" ), OR(AA57="退",AA57="退伍" ), $AP57 =""),"退伍","全日勤"  )  )  )  )  )  )  )  )  )  )  ),"")</f>
        <v>全日休</v>
      </c>
      <c r="AA156" s="65" t="str">
        <f ca="1">IF(   (ROW(BM57)-1)&lt;=暫1!$B$2,           IF(  AND(  OR(  AA57="x",AA57="補"  ), OR(  AB57 ="x",AB57="補",AB57="x榮18-22",AB57="x公18-22",AB57="x榮22-08"  ), $AP57 =""),"全日休",  IF(  AND(  OR(  AA57="x",AA57="病"  ), OR(  AB57 ="病"  ), $AP57 =""),"病(事)假",  IF(  AND(  OR(  AA57="x",AA57="補"  ), OR(  AB57 ="補"  ), $AP57 =""),"補休",  IF(  AND(  OR(  AA57="x",AA57="喪"  ), OR(  AB57 ="喪"  ), $AP57 =""),"喪假",  IF(  AND(  OR(  AA57="x",AA57="婚",AA57="產"  ), OR(  AB57 ="婚",AB57="產"  ), $AP57 =""),"婚(產)假",  IF(  AND(  OR(  AA57="x",AA57="公"  ), OR(  AB57 ="公"  ), $AP57 =""),"公假",  IF(  AND(  OR(  AA57="x",AA57="補",AA57="婚",AA57="公",AA57="病",AA57="事",AA57="x榮18-22"  ),OR(AB57=""), $AP57 =""  ),"18收",  IF(  AND(  OR(  AA57 ="榮14-18",AA57 ="榮10-18",AA57 ="榮06-18",AA57 ="病14-18"  ),OR(  AB57 ="x",AB57="補",AB57="婚",AB57="公",AB57="病",AB57="事",AB57="x"  ), $AP57 =""),"18放早走",  IF(  AND(  OR(  AA57 =""),OR(  AB57 ="x",AB57="補",AB57="婚",AB57="公",AB57="病",AB57="事",AB57="x榮*",AB57="榮",AB57="榮-22"  ), $AP57 =""),"18放",  IF(  AND(  OR(  AA57="當日退伍"  ),OR(  AB57="退伍",AB57="退", AB57=""  ), $AP57 =""),"當日退伍",  IF(AND(  OR(AA57="退",AA57="退伍" ), OR(AB57="退",AB57="退伍" ), $AP57 =""),"退伍","全日勤"  )  )  )  )  )  )  )  )  )  )  ),"")</f>
        <v>18收</v>
      </c>
      <c r="AB156" s="65" t="str">
        <f ca="1">IF(   (ROW(BN57)-1)&lt;=暫1!$B$2,           IF(  AND(  OR(  AB57="x",AB57="補"  ), OR(  AC57 ="x",AC57="補",AC57="x榮18-22",AC57="x公18-22",AC57="x榮22-08"  ), $AP57 =""),"全日休",  IF(  AND(  OR(  AB57="x",AB57="病"  ), OR(  AC57 ="病"  ), $AP57 =""),"病(事)假",  IF(  AND(  OR(  AB57="x",AB57="補"  ), OR(  AC57 ="補"  ), $AP57 =""),"補休",  IF(  AND(  OR(  AB57="x",AB57="喪"  ), OR(  AC57 ="喪"  ), $AP57 =""),"喪假",  IF(  AND(  OR(  AB57="x",AB57="婚",AB57="產"  ), OR(  AC57 ="婚",AC57="產"  ), $AP57 =""),"婚(產)假",  IF(  AND(  OR(  AB57="x",AB57="公"  ), OR(  AC57 ="公"  ), $AP57 =""),"公假",  IF(  AND(  OR(  AB57="x",AB57="補",AB57="婚",AB57="公",AB57="病",AB57="事",AB57="x榮18-22"  ),OR(AC57=""), $AP57 =""  ),"18收",  IF(  AND(  OR(  AB57 ="榮14-18",AB57 ="榮10-18",AB57 ="榮06-18",AB57 ="病14-18"  ),OR(  AC57 ="x",AC57="補",AC57="婚",AC57="公",AC57="病",AC57="事",AC57="x"  ), $AP57 =""),"18放早走",  IF(  AND(  OR(  AB57 =""),OR(  AC57 ="x",AC57="補",AC57="婚",AC57="公",AC57="病",AC57="事",AC57="x榮*",AC57="榮",AC57="榮-22"  ), $AP57 =""),"18放",  IF(  AND(  OR(  AB57="當日退伍"  ),OR(  AC57="退伍",AC57="退", AC57=""  ), $AP57 =""),"當日退伍",  IF(AND(  OR(AB57="退",AB57="退伍" ), OR(AC57="退",AC57="退伍" ), $AP57 =""),"退伍","全日勤"  )  )  )  )  )  )  )  )  )  )  ),"")</f>
        <v>全日勤</v>
      </c>
      <c r="AC156" s="65" t="str">
        <f ca="1">IF(   (ROW(BO57)-1)&lt;=暫1!$B$2,           IF(  AND(  OR(  AC57="x",AC57="補"  ), OR(  AD57 ="x",AD57="補",AD57="x榮18-22",AD57="x公18-22",AD57="x榮22-08"  ), $AP57 =""),"全日休",  IF(  AND(  OR(  AC57="x",AC57="病"  ), OR(  AD57 ="病"  ), $AP57 =""),"病(事)假",  IF(  AND(  OR(  AC57="x",AC57="補"  ), OR(  AD57 ="補"  ), $AP57 =""),"補休",  IF(  AND(  OR(  AC57="x",AC57="喪"  ), OR(  AD57 ="喪"  ), $AP57 =""),"喪假",  IF(  AND(  OR(  AC57="x",AC57="婚",AC57="產"  ), OR(  AD57 ="婚",AD57="產"  ), $AP57 =""),"婚(產)假",  IF(  AND(  OR(  AC57="x",AC57="公"  ), OR(  AD57 ="公"  ), $AP57 =""),"公假",  IF(  AND(  OR(  AC57="x",AC57="補",AC57="婚",AC57="公",AC57="病",AC57="事",AC57="x榮18-22"  ),OR(AD57=""), $AP57 =""  ),"18收",  IF(  AND(  OR(  AC57 ="榮14-18",AC57 ="榮10-18",AC57 ="榮06-18",AC57 ="病14-18"  ),OR(  AD57 ="x",AD57="補",AD57="婚",AD57="公",AD57="病",AD57="事",AD57="x"  ), $AP57 =""),"18放早走",  IF(  AND(  OR(  AC57 =""),OR(  AD57 ="x",AD57="補",AD57="婚",AD57="公",AD57="病",AD57="事",AD57="x榮*",AD57="榮",AD57="榮-22"  ), $AP57 =""),"18放",  IF(  AND(  OR(  AC57="當日退伍"  ),OR(  AD57="退伍",AD57="退", AD57=""  ), $AP57 =""),"當日退伍",  IF(AND(  OR(AC57="退",AC57="退伍" ), OR(AD57="退",AD57="退伍" ), $AP57 =""),"退伍","全日勤"  )  )  )  )  )  )  )  )  )  )  ),"")</f>
        <v>全日勤</v>
      </c>
      <c r="AD156" s="65" t="str">
        <f ca="1">IF(   (ROW(BP57)-1)&lt;=暫1!$B$2,           IF(  AND(  OR(  AD57="x",AD57="補"  ), OR(  AE57 ="x",AE57="補",AE57="x榮18-22",AE57="x公18-22",AE57="x榮22-08"  ), $AP57 =""),"全日休",  IF(  AND(  OR(  AD57="x",AD57="病"  ), OR(  AE57 ="病"  ), $AP57 =""),"病(事)假",  IF(  AND(  OR(  AD57="x",AD57="補"  ), OR(  AE57 ="補"  ), $AP57 =""),"補休",  IF(  AND(  OR(  AD57="x",AD57="喪"  ), OR(  AE57 ="喪"  ), $AP57 =""),"喪假",  IF(  AND(  OR(  AD57="x",AD57="婚",AD57="產"  ), OR(  AE57 ="婚",AE57="產"  ), $AP57 =""),"婚(產)假",  IF(  AND(  OR(  AD57="x",AD57="公"  ), OR(  AE57 ="公"  ), $AP57 =""),"公假",  IF(  AND(  OR(  AD57="x",AD57="補",AD57="婚",AD57="公",AD57="病",AD57="事",AD57="x榮18-22"  ),OR(AE57=""), $AP57 =""  ),"18收",  IF(  AND(  OR(  AD57 ="榮14-18",AD57 ="榮10-18",AD57 ="榮06-18",AD57 ="病14-18"  ),OR(  AE57 ="x",AE57="補",AE57="婚",AE57="公",AE57="病",AE57="事",AE57="x"  ), $AP57 =""),"18放早走",  IF(  AND(  OR(  AD57 =""),OR(  AE57 ="x",AE57="補",AE57="婚",AE57="公",AE57="病",AE57="事",AE57="x榮*",AE57="榮",AE57="榮-22"  ), $AP57 =""),"18放",  IF(  AND(  OR(  AD57="當日退伍"  ),OR(  AE57="退伍",AE57="退", AE57=""  ), $AP57 =""),"當日退伍",  IF(AND(  OR(AD57="退",AD57="退伍" ), OR(AE57="退",AE57="退伍" ), $AP57 =""),"退伍","全日勤"  )  )  )  )  )  )  )  )  )  )  ),"")</f>
        <v>全日勤</v>
      </c>
      <c r="AE156" s="65" t="str">
        <f ca="1">IF(   (ROW(BQ57)-1)&lt;=暫1!$B$2,           IF(  AND(  OR(  AE57="x",AE57="補"  ), OR(  AF57 ="x",AF57="補",AF57="x榮18-22",AF57="x公18-22",AF57="x榮22-08"  ), $AP57 =""),"全日休",  IF(  AND(  OR(  AE57="x",AE57="病"  ), OR(  AF57 ="病"  ), $AP57 =""),"病(事)假",  IF(  AND(  OR(  AE57="x",AE57="補"  ), OR(  AF57 ="補"  ), $AP57 =""),"補休",  IF(  AND(  OR(  AE57="x",AE57="喪"  ), OR(  AF57 ="喪"  ), $AP57 =""),"喪假",  IF(  AND(  OR(  AE57="x",AE57="婚",AE57="產"  ), OR(  AF57 ="婚",AF57="產"  ), $AP57 =""),"婚(產)假",  IF(  AND(  OR(  AE57="x",AE57="公"  ), OR(  AF57 ="公"  ), $AP57 =""),"公假",  IF(  AND(  OR(  AE57="x",AE57="補",AE57="婚",AE57="公",AE57="病",AE57="事",AE57="x榮18-22"  ),OR(AF57=""), $AP57 =""  ),"18收",  IF(  AND(  OR(  AE57 ="榮14-18",AE57 ="榮10-18",AE57 ="榮06-18",AE57 ="病14-18"  ),OR(  AF57 ="x",AF57="補",AF57="婚",AF57="公",AF57="病",AF57="事",AF57="x"  ), $AP57 =""),"18放早走",  IF(  AND(  OR(  AE57 =""),OR(  AF57 ="x",AF57="補",AF57="婚",AF57="公",AF57="病",AF57="事",AF57="x榮*",AF57="榮",AF57="榮-22"  ), $AP57 =""),"18放",  IF(  AND(  OR(  AE57="當日退伍"  ),OR(  AF57="退伍",AF57="退", AF57=""  ), $AP57 =""),"當日退伍",  IF(AND(  OR(AE57="退",AE57="退伍" ), OR(AF57="退",AF57="退伍" ), $AP57 =""),"退伍","全日勤"  )  )  )  )  )  )  )  )  )  )  ),"")</f>
        <v>18放早走</v>
      </c>
      <c r="AF156" s="65" t="str">
        <f ca="1">IF(   (ROW(BR57)-1)&lt;=暫1!$B$2,           IF(  AND(  OR(  AF57="x",AF57="補"  ), OR(  AG57 ="x",AG57="補",AG57="x榮18-22",AG57="x公18-22",AG57="x榮22-08"  ), $AP57 =""),"全日休",  IF(  AND(  OR(  AF57="x",AF57="病"  ), OR(  AG57 ="病"  ), $AP57 =""),"病(事)假",  IF(  AND(  OR(  AF57="x",AF57="補"  ), OR(  AG57 ="補"  ), $AP57 =""),"補休",  IF(  AND(  OR(  AF57="x",AF57="喪"  ), OR(  AG57 ="喪"  ), $AP57 =""),"喪假",  IF(  AND(  OR(  AF57="x",AF57="婚",AF57="產"  ), OR(  AG57 ="婚",AG57="產"  ), $AP57 =""),"婚(產)假",  IF(  AND(  OR(  AF57="x",AF57="公"  ), OR(  AG57 ="公"  ), $AP57 =""),"公假",  IF(  AND(  OR(  AF57="x",AF57="補",AF57="婚",AF57="公",AF57="病",AF57="事",AF57="x榮18-22"  ),OR(AG57=""), $AP57 =""  ),"18收",  IF(  AND(  OR(  AF57 ="榮14-18",AF57 ="榮10-18",AF57 ="榮06-18",AF57 ="病14-18"  ),OR(  AG57 ="x",AG57="補",AG57="婚",AG57="公",AG57="病",AG57="事",AG57="x"  ), $AP57 =""),"18放早走",  IF(  AND(  OR(  AF57 =""),OR(  AG57 ="x",AG57="補",AG57="婚",AG57="公",AG57="病",AG57="事",AG57="x榮*",AG57="榮",AG57="榮-22"  ), $AP57 =""),"18放",  IF(  AND(  OR(  AF57="當日退伍"  ),OR(  AG57="退伍",AG57="退", AG57=""  ), $AP57 =""),"當日退伍",  IF(AND(  OR(AF57="退",AF57="退伍" ), OR(AG57="退",AG57="退伍" ), $AP57 =""),"退伍","全日勤"  )  )  )  )  )  )  )  )  )  )  ),"")</f>
        <v>全日休</v>
      </c>
      <c r="AG156" s="65" t="str">
        <f ca="1">IF(   (ROW(BS57)-1)&lt;=暫1!$B$2,           IF(  AND(  OR(  AG57="x",AG57="補"  ), OR(  AH57 ="x",AH57="補",AH57="x榮18-22",AH57="x公18-22",AH57="x榮22-08"  ), $AP57 =""),"全日休",  IF(  AND(  OR(  AG57="x",AG57="病"  ), OR(  AH57 ="病"  ), $AP57 =""),"病(事)假",  IF(  AND(  OR(  AG57="x",AG57="補"  ), OR(  AH57 ="補"  ), $AP57 =""),"補休",  IF(  AND(  OR(  AG57="x",AG57="喪"  ), OR(  AH57 ="喪"  ), $AP57 =""),"喪假",  IF(  AND(  OR(  AG57="x",AG57="婚",AG57="產"  ), OR(  AH57 ="婚",AH57="產"  ), $AP57 =""),"婚(產)假",  IF(  AND(  OR(  AG57="x",AG57="公"  ), OR(  AH57 ="公"  ), $AP57 =""),"公假",  IF(  AND(  OR(  AG57="x",AG57="補",AG57="婚",AG57="公",AG57="病",AG57="事",AG57="x榮18-22"  ),OR(AH57=""), $AP57 =""  ),"18收",  IF(  AND(  OR(  AG57 ="榮14-18",AG57 ="榮10-18",AG57 ="榮06-18",AG57 ="病14-18"  ),OR(  AH57 ="x",AH57="補",AH57="婚",AH57="公",AH57="病",AH57="事",AH57="x"  ), $AP57 =""),"18放早走",  IF(  AND(  OR(  AG57 =""),OR(  AH57 ="x",AH57="補",AH57="婚",AH57="公",AH57="病",AH57="事",AH57="x榮*",AH57="榮",AH57="榮-22"  ), $AP57 =""),"18放",  IF(  AND(  OR(  AG57="當日退伍"  ),OR(  AH57="退伍",AH57="退", AH57=""  ), $AP57 =""),"當日退伍",  IF(AND(  OR(AG57="退",AG57="退伍" ), OR(AH57="退",AH57="退伍" ), $AP57 =""),"退伍","全日勤"  )  )  )  )  )  )  )  )  )  )  ),"")</f>
        <v>18收</v>
      </c>
      <c r="AH156" s="65"/>
      <c r="AI156" s="65"/>
      <c r="AJ156" s="65"/>
      <c r="AO156" s="75"/>
      <c r="AP156" s="62"/>
      <c r="AU156" s="62"/>
      <c r="AY156" s="62"/>
      <c r="AZ156" s="62"/>
      <c r="BA156" s="62"/>
    </row>
    <row r="157" spans="1:53" ht="25.5" customHeight="1">
      <c r="A157" s="65">
        <f t="shared" si="14"/>
        <v>57</v>
      </c>
      <c r="B157" s="65" t="str">
        <f t="shared" si="15"/>
        <v>周承澔</v>
      </c>
      <c r="C157" s="65" t="str">
        <f ca="1">IF(   (ROW(AO58)-1)&lt;=暫1!$B$2,           IF(  AND(  OR(  C58="x",C58="補"  ), OR(  D58 ="x",D58="補",D58="x榮18-22",D58="x公18-22",D58="x榮22-08"  ), $AP58 =""),"全日休",  IF(  AND(  OR(  C58="x",C58="病"  ), OR(  D58 ="病"  ), $AP58 =""),"病(事)假",  IF(  AND(  OR(  C58="x",C58="補"  ), OR(  D58 ="補"  ), $AP58 =""),"補休",  IF(  AND(  OR(  C58="x",C58="喪"  ), OR(  D58 ="喪"  ), $AP58 =""),"喪假",  IF(  AND(  OR(  C58="x",C58="婚",C58="產"  ), OR(  D58 ="婚",D58="產"  ), $AP58 =""),"婚(產)假",  IF(  AND(  OR(  C58="x",C58="公"  ), OR(  D58 ="公"  ), $AP58 =""),"公假",  IF(  AND(  OR(  C58="x",C58="補",C58="婚",C58="公",C58="病",C58="事",C58="x榮18-22"  ),OR(D58=""), $AP58 =""  ),"18收",  IF(  AND(  OR(  C58 ="榮14-18",C58 ="榮10-18",C58 ="榮06-18",C58 ="病14-18"  ),OR(  D58 ="x",D58="補",D58="婚",D58="公",D58="病",D58="事",D58="x"  ), $AP58 =""),"18放早走",  IF(  AND(  OR(  C58 =""),OR(  D58 ="x",D58="補",D58="婚",D58="公",D58="病",D58="事",D58="x榮*",D58="榮",D58="榮-22"  ), $AP58 =""),"18放",  IF(  AND(  OR(  C58="當日退伍"  ),OR(  D58="退伍",D58="退", D58=""  ), $AP58 =""),"當日退伍",  IF(AND(  OR(C58="退",C58="退伍" ), OR(D58="退",D58="退伍" ), $AP58 =""),"退伍","全日勤"  )  )  )  )  )  )  )  )  )  )  ),"")</f>
        <v>全日勤</v>
      </c>
      <c r="D157" s="65" t="str">
        <f ca="1">IF(   (ROW(AP58)-1)&lt;=暫1!$B$2,           IF(  AND(  OR(  D58="x",D58="補"  ), OR(  E58 ="x",E58="補",E58="x榮18-22",E58="x公18-22",E58="x榮22-08"  ), $AP58 =""),"全日休",  IF(  AND(  OR(  D58="x",D58="病"  ), OR(  E58 ="病"  ), $AP58 =""),"病(事)假",  IF(  AND(  OR(  D58="x",D58="補"  ), OR(  E58 ="補"  ), $AP58 =""),"補休",  IF(  AND(  OR(  D58="x",D58="喪"  ), OR(  E58 ="喪"  ), $AP58 =""),"喪假",  IF(  AND(  OR(  D58="x",D58="婚",D58="產"  ), OR(  E58 ="婚",E58="產"  ), $AP58 =""),"婚(產)假",  IF(  AND(  OR(  D58="x",D58="公"  ), OR(  E58 ="公"  ), $AP58 =""),"公假",  IF(  AND(  OR(  D58="x",D58="補",D58="婚",D58="公",D58="病",D58="事",D58="x榮18-22"  ),OR(E58=""), $AP58 =""  ),"18收",  IF(  AND(  OR(  D58 ="榮14-18",D58 ="榮10-18",D58 ="榮06-18",D58 ="病14-18"  ),OR(  E58 ="x",E58="補",E58="婚",E58="公",E58="病",E58="事",E58="x"  ), $AP58 =""),"18放早走",  IF(  AND(  OR(  D58 =""),OR(  E58 ="x",E58="補",E58="婚",E58="公",E58="病",E58="事",E58="x榮*",E58="榮",E58="榮-22"  ), $AP58 =""),"18放",  IF(  AND(  OR(  D58="當日退伍"  ),OR(  E58="退伍",E58="退", E58=""  ), $AP58 =""),"當日退伍",  IF(AND(  OR(D58="退",D58="退伍" ), OR(E58="退",E58="退伍" ), $AP58 =""),"退伍","全日勤"  )  )  )  )  )  )  )  )  )  )  ),"")</f>
        <v>全日勤</v>
      </c>
      <c r="E157" s="65" t="str">
        <f ca="1">IF(   (ROW(AQ58)-1)&lt;=暫1!$B$2,           IF(  AND(  OR(  E58="x",E58="補"  ), OR(  F58 ="x",F58="補",F58="x榮18-22",F58="x公18-22",F58="x榮22-08"  ), $AP58 =""),"全日休",  IF(  AND(  OR(  E58="x",E58="病"  ), OR(  F58 ="病"  ), $AP58 =""),"病(事)假",  IF(  AND(  OR(  E58="x",E58="補"  ), OR(  F58 ="補"  ), $AP58 =""),"補休",  IF(  AND(  OR(  E58="x",E58="喪"  ), OR(  F58 ="喪"  ), $AP58 =""),"喪假",  IF(  AND(  OR(  E58="x",E58="婚",E58="產"  ), OR(  F58 ="婚",F58="產"  ), $AP58 =""),"婚(產)假",  IF(  AND(  OR(  E58="x",E58="公"  ), OR(  F58 ="公"  ), $AP58 =""),"公假",  IF(  AND(  OR(  E58="x",E58="補",E58="婚",E58="公",E58="病",E58="事",E58="x榮18-22"  ),OR(F58=""), $AP58 =""  ),"18收",  IF(  AND(  OR(  E58 ="榮14-18",E58 ="榮10-18",E58 ="榮06-18",E58 ="病14-18"  ),OR(  F58 ="x",F58="補",F58="婚",F58="公",F58="病",F58="事",F58="x"  ), $AP58 =""),"18放早走",  IF(  AND(  OR(  E58 =""),OR(  F58 ="x",F58="補",F58="婚",F58="公",F58="病",F58="事",F58="x榮*",F58="榮",F58="榮-22"  ), $AP58 =""),"18放",  IF(  AND(  OR(  E58="當日退伍"  ),OR(  F58="退伍",F58="退", F58=""  ), $AP58 =""),"當日退伍",  IF(AND(  OR(E58="退",E58="退伍" ), OR(F58="退",F58="退伍" ), $AP58 =""),"退伍","全日勤"  )  )  )  )  )  )  )  )  )  )  ),"")</f>
        <v>全日勤</v>
      </c>
      <c r="F157" s="65" t="str">
        <f ca="1">IF(   (ROW(AR58)-1)&lt;=暫1!$B$2,           IF(  AND(  OR(  F58="x",F58="補"  ), OR(  G58 ="x",G58="補",G58="x榮18-22",G58="x公18-22",G58="x榮22-08"  ), $AP58 =""),"全日休",  IF(  AND(  OR(  F58="x",F58="病"  ), OR(  G58 ="病"  ), $AP58 =""),"病(事)假",  IF(  AND(  OR(  F58="x",F58="補"  ), OR(  G58 ="補"  ), $AP58 =""),"補休",  IF(  AND(  OR(  F58="x",F58="喪"  ), OR(  G58 ="喪"  ), $AP58 =""),"喪假",  IF(  AND(  OR(  F58="x",F58="婚",F58="產"  ), OR(  G58 ="婚",G58="產"  ), $AP58 =""),"婚(產)假",  IF(  AND(  OR(  F58="x",F58="公"  ), OR(  G58 ="公"  ), $AP58 =""),"公假",  IF(  AND(  OR(  F58="x",F58="補",F58="婚",F58="公",F58="病",F58="事",F58="x榮18-22"  ),OR(G58=""), $AP58 =""  ),"18收",  IF(  AND(  OR(  F58 ="榮14-18",F58 ="榮10-18",F58 ="榮06-18",F58 ="病14-18"  ),OR(  G58 ="x",G58="補",G58="婚",G58="公",G58="病",G58="事",G58="x"  ), $AP58 =""),"18放早走",  IF(  AND(  OR(  F58 =""),OR(  G58 ="x",G58="補",G58="婚",G58="公",G58="病",G58="事",G58="x榮*",G58="榮",G58="榮-22"  ), $AP58 =""),"18放",  IF(  AND(  OR(  F58="當日退伍"  ),OR(  G58="退伍",G58="退", G58=""  ), $AP58 =""),"當日退伍",  IF(AND(  OR(F58="退",F58="退伍" ), OR(G58="退",G58="退伍" ), $AP58 =""),"退伍","全日勤"  )  )  )  )  )  )  )  )  )  )  ),"")</f>
        <v>全日勤</v>
      </c>
      <c r="G157" s="65" t="str">
        <f ca="1">IF(   (ROW(AS58)-1)&lt;=暫1!$B$2,           IF(  AND(  OR(  G58="x",G58="補"  ), OR(  H58 ="x",H58="補",H58="x榮18-22",H58="x公18-22",H58="x榮22-08"  ), $AP58 =""),"全日休",  IF(  AND(  OR(  G58="x",G58="病"  ), OR(  H58 ="病"  ), $AP58 =""),"病(事)假",  IF(  AND(  OR(  G58="x",G58="補"  ), OR(  H58 ="補"  ), $AP58 =""),"補休",  IF(  AND(  OR(  G58="x",G58="喪"  ), OR(  H58 ="喪"  ), $AP58 =""),"喪假",  IF(  AND(  OR(  G58="x",G58="婚",G58="產"  ), OR(  H58 ="婚",H58="產"  ), $AP58 =""),"婚(產)假",  IF(  AND(  OR(  G58="x",G58="公"  ), OR(  H58 ="公"  ), $AP58 =""),"公假",  IF(  AND(  OR(  G58="x",G58="補",G58="婚",G58="公",G58="病",G58="事",G58="x榮18-22"  ),OR(H58=""), $AP58 =""  ),"18收",  IF(  AND(  OR(  G58 ="榮14-18",G58 ="榮10-18",G58 ="榮06-18",G58 ="病14-18"  ),OR(  H58 ="x",H58="補",H58="婚",H58="公",H58="病",H58="事",H58="x"  ), $AP58 =""),"18放早走",  IF(  AND(  OR(  G58 =""),OR(  H58 ="x",H58="補",H58="婚",H58="公",H58="病",H58="事",H58="x榮*",H58="榮",H58="榮-22"  ), $AP58 =""),"18放",  IF(  AND(  OR(  G58="當日退伍"  ),OR(  H58="退伍",H58="退", H58=""  ), $AP58 =""),"當日退伍",  IF(AND(  OR(G58="退",G58="退伍" ), OR(H58="退",H58="退伍" ), $AP58 =""),"退伍","全日勤"  )  )  )  )  )  )  )  )  )  )  ),"")</f>
        <v>全日勤</v>
      </c>
      <c r="H157" s="65" t="str">
        <f ca="1">IF(   (ROW(AT58)-1)&lt;=暫1!$B$2,           IF(  AND(  OR(  H58="x",H58="補"  ), OR(  I58 ="x",I58="補",I58="x榮18-22",I58="x公18-22",I58="x榮22-08"  ), $AP58 =""),"全日休",  IF(  AND(  OR(  H58="x",H58="病"  ), OR(  I58 ="病"  ), $AP58 =""),"病(事)假",  IF(  AND(  OR(  H58="x",H58="補"  ), OR(  I58 ="補"  ), $AP58 =""),"補休",  IF(  AND(  OR(  H58="x",H58="喪"  ), OR(  I58 ="喪"  ), $AP58 =""),"喪假",  IF(  AND(  OR(  H58="x",H58="婚",H58="產"  ), OR(  I58 ="婚",I58="產"  ), $AP58 =""),"婚(產)假",  IF(  AND(  OR(  H58="x",H58="公"  ), OR(  I58 ="公"  ), $AP58 =""),"公假",  IF(  AND(  OR(  H58="x",H58="補",H58="婚",H58="公",H58="病",H58="事",H58="x榮18-22"  ),OR(I58=""), $AP58 =""  ),"18收",  IF(  AND(  OR(  H58 ="榮14-18",H58 ="榮10-18",H58 ="榮06-18",H58 ="病14-18"  ),OR(  I58 ="x",I58="補",I58="婚",I58="公",I58="病",I58="事",I58="x"  ), $AP58 =""),"18放早走",  IF(  AND(  OR(  H58 =""),OR(  I58 ="x",I58="補",I58="婚",I58="公",I58="病",I58="事",I58="x榮*",I58="榮",I58="榮-22"  ), $AP58 =""),"18放",  IF(  AND(  OR(  H58="當日退伍"  ),OR(  I58="退伍",I58="退", I58=""  ), $AP58 =""),"當日退伍",  IF(AND(  OR(H58="退",H58="退伍" ), OR(I58="退",I58="退伍" ), $AP58 =""),"退伍","全日勤"  )  )  )  )  )  )  )  )  )  )  ),"")</f>
        <v>18放</v>
      </c>
      <c r="I157" s="65" t="str">
        <f ca="1">IF(   (ROW(AU58)-1)&lt;=暫1!$B$2,           IF(  AND(  OR(  I58="x",I58="補"  ), OR(  J58 ="x",J58="補",J58="x榮18-22",J58="x公18-22",J58="x榮22-08"  ), $AP58 =""),"全日休",  IF(  AND(  OR(  I58="x",I58="病"  ), OR(  J58 ="病"  ), $AP58 =""),"病(事)假",  IF(  AND(  OR(  I58="x",I58="補"  ), OR(  J58 ="補"  ), $AP58 =""),"補休",  IF(  AND(  OR(  I58="x",I58="喪"  ), OR(  J58 ="喪"  ), $AP58 =""),"喪假",  IF(  AND(  OR(  I58="x",I58="婚",I58="產"  ), OR(  J58 ="婚",J58="產"  ), $AP58 =""),"婚(產)假",  IF(  AND(  OR(  I58="x",I58="公"  ), OR(  J58 ="公"  ), $AP58 =""),"公假",  IF(  AND(  OR(  I58="x",I58="補",I58="婚",I58="公",I58="病",I58="事",I58="x榮18-22"  ),OR(J58=""), $AP58 =""  ),"18收",  IF(  AND(  OR(  I58 ="榮14-18",I58 ="榮10-18",I58 ="榮06-18",I58 ="病14-18"  ),OR(  J58 ="x",J58="補",J58="婚",J58="公",J58="病",J58="事",J58="x"  ), $AP58 =""),"18放早走",  IF(  AND(  OR(  I58 =""),OR(  J58 ="x",J58="補",J58="婚",J58="公",J58="病",J58="事",J58="x榮*",J58="榮",J58="榮-22"  ), $AP58 =""),"18放",  IF(  AND(  OR(  I58="當日退伍"  ),OR(  J58="退伍",J58="退", J58=""  ), $AP58 =""),"當日退伍",  IF(AND(  OR(I58="退",I58="退伍" ), OR(J58="退",J58="退伍" ), $AP58 =""),"退伍","全日勤"  )  )  )  )  )  )  )  )  )  )  ),"")</f>
        <v>全日休</v>
      </c>
      <c r="J157" s="65" t="str">
        <f ca="1">IF(   (ROW(AV58)-1)&lt;=暫1!$B$2,           IF(  AND(  OR(  J58="x",J58="補"  ), OR(  K58 ="x",K58="補",K58="x榮18-22",K58="x公18-22",K58="x榮22-08"  ), $AP58 =""),"全日休",  IF(  AND(  OR(  J58="x",J58="病"  ), OR(  K58 ="病"  ), $AP58 =""),"病(事)假",  IF(  AND(  OR(  J58="x",J58="補"  ), OR(  K58 ="補"  ), $AP58 =""),"補休",  IF(  AND(  OR(  J58="x",J58="喪"  ), OR(  K58 ="喪"  ), $AP58 =""),"喪假",  IF(  AND(  OR(  J58="x",J58="婚",J58="產"  ), OR(  K58 ="婚",K58="產"  ), $AP58 =""),"婚(產)假",  IF(  AND(  OR(  J58="x",J58="公"  ), OR(  K58 ="公"  ), $AP58 =""),"公假",  IF(  AND(  OR(  J58="x",J58="補",J58="婚",J58="公",J58="病",J58="事",J58="x榮18-22"  ),OR(K58=""), $AP58 =""  ),"18收",  IF(  AND(  OR(  J58 ="榮14-18",J58 ="榮10-18",J58 ="榮06-18",J58 ="病14-18"  ),OR(  K58 ="x",K58="補",K58="婚",K58="公",K58="病",K58="事",K58="x"  ), $AP58 =""),"18放早走",  IF(  AND(  OR(  J58 =""),OR(  K58 ="x",K58="補",K58="婚",K58="公",K58="病",K58="事",K58="x榮*",K58="榮",K58="榮-22"  ), $AP58 =""),"18放",  IF(  AND(  OR(  J58="當日退伍"  ),OR(  K58="退伍",K58="退", K58=""  ), $AP58 =""),"當日退伍",  IF(AND(  OR(J58="退",J58="退伍" ), OR(K58="退",K58="退伍" ), $AP58 =""),"退伍","全日勤"  )  )  )  )  )  )  )  )  )  )  ),"")</f>
        <v>18收</v>
      </c>
      <c r="K157" s="65" t="str">
        <f ca="1">IF(   (ROW(AW58)-1)&lt;=暫1!$B$2,           IF(  AND(  OR(  K58="x",K58="補"  ), OR(  L58 ="x",L58="補",L58="x榮18-22",L58="x公18-22",L58="x榮22-08"  ), $AP58 =""),"全日休",  IF(  AND(  OR(  K58="x",K58="病"  ), OR(  L58 ="病"  ), $AP58 =""),"病(事)假",  IF(  AND(  OR(  K58="x",K58="補"  ), OR(  L58 ="補"  ), $AP58 =""),"補休",  IF(  AND(  OR(  K58="x",K58="喪"  ), OR(  L58 ="喪"  ), $AP58 =""),"喪假",  IF(  AND(  OR(  K58="x",K58="婚",K58="產"  ), OR(  L58 ="婚",L58="產"  ), $AP58 =""),"婚(產)假",  IF(  AND(  OR(  K58="x",K58="公"  ), OR(  L58 ="公"  ), $AP58 =""),"公假",  IF(  AND(  OR(  K58="x",K58="補",K58="婚",K58="公",K58="病",K58="事",K58="x榮18-22"  ),OR(L58=""), $AP58 =""  ),"18收",  IF(  AND(  OR(  K58 ="榮14-18",K58 ="榮10-18",K58 ="榮06-18",K58 ="病14-18"  ),OR(  L58 ="x",L58="補",L58="婚",L58="公",L58="病",L58="事",L58="x"  ), $AP58 =""),"18放早走",  IF(  AND(  OR(  K58 =""),OR(  L58 ="x",L58="補",L58="婚",L58="公",L58="病",L58="事",L58="x榮*",L58="榮",L58="榮-22"  ), $AP58 =""),"18放",  IF(  AND(  OR(  K58="當日退伍"  ),OR(  L58="退伍",L58="退", L58=""  ), $AP58 =""),"當日退伍",  IF(AND(  OR(K58="退",K58="退伍" ), OR(L58="退",L58="退伍" ), $AP58 =""),"退伍","全日勤"  )  )  )  )  )  )  )  )  )  )  ),"")</f>
        <v>全日勤</v>
      </c>
      <c r="L157" s="65" t="str">
        <f ca="1">IF(   (ROW(AX58)-1)&lt;=暫1!$B$2,           IF(  AND(  OR(  L58="x",L58="補"  ), OR(  M58 ="x",M58="補",M58="x榮18-22",M58="x公18-22",M58="x榮22-08"  ), $AP58 =""),"全日休",  IF(  AND(  OR(  L58="x",L58="病"  ), OR(  M58 ="病"  ), $AP58 =""),"病(事)假",  IF(  AND(  OR(  L58="x",L58="補"  ), OR(  M58 ="補"  ), $AP58 =""),"補休",  IF(  AND(  OR(  L58="x",L58="喪"  ), OR(  M58 ="喪"  ), $AP58 =""),"喪假",  IF(  AND(  OR(  L58="x",L58="婚",L58="產"  ), OR(  M58 ="婚",M58="產"  ), $AP58 =""),"婚(產)假",  IF(  AND(  OR(  L58="x",L58="公"  ), OR(  M58 ="公"  ), $AP58 =""),"公假",  IF(  AND(  OR(  L58="x",L58="補",L58="婚",L58="公",L58="病",L58="事",L58="x榮18-22"  ),OR(M58=""), $AP58 =""  ),"18收",  IF(  AND(  OR(  L58 ="榮14-18",L58 ="榮10-18",L58 ="榮06-18",L58 ="病14-18"  ),OR(  M58 ="x",M58="補",M58="婚",M58="公",M58="病",M58="事",M58="x"  ), $AP58 =""),"18放早走",  IF(  AND(  OR(  L58 =""),OR(  M58 ="x",M58="補",M58="婚",M58="公",M58="病",M58="事",M58="x榮*",M58="榮",M58="榮-22"  ), $AP58 =""),"18放",  IF(  AND(  OR(  L58="當日退伍"  ),OR(  M58="退伍",M58="退", M58=""  ), $AP58 =""),"當日退伍",  IF(AND(  OR(L58="退",L58="退伍" ), OR(M58="退",M58="退伍" ), $AP58 =""),"退伍","全日勤"  )  )  )  )  )  )  )  )  )  )  ),"")</f>
        <v>18放</v>
      </c>
      <c r="M157" s="65" t="str">
        <f ca="1">IF(   (ROW(AY58)-1)&lt;=暫1!$B$2,           IF(  AND(  OR(  M58="x",M58="補"  ), OR(  N58 ="x",N58="補",N58="x榮18-22",N58="x公18-22",N58="x榮22-08"  ), $AP58 =""),"全日休",  IF(  AND(  OR(  M58="x",M58="病"  ), OR(  N58 ="病"  ), $AP58 =""),"病(事)假",  IF(  AND(  OR(  M58="x",M58="補"  ), OR(  N58 ="補"  ), $AP58 =""),"補休",  IF(  AND(  OR(  M58="x",M58="喪"  ), OR(  N58 ="喪"  ), $AP58 =""),"喪假",  IF(  AND(  OR(  M58="x",M58="婚",M58="產"  ), OR(  N58 ="婚",N58="產"  ), $AP58 =""),"婚(產)假",  IF(  AND(  OR(  M58="x",M58="公"  ), OR(  N58 ="公"  ), $AP58 =""),"公假",  IF(  AND(  OR(  M58="x",M58="補",M58="婚",M58="公",M58="病",M58="事",M58="x榮18-22"  ),OR(N58=""), $AP58 =""  ),"18收",  IF(  AND(  OR(  M58 ="榮14-18",M58 ="榮10-18",M58 ="榮06-18",M58 ="病14-18"  ),OR(  N58 ="x",N58="補",N58="婚",N58="公",N58="病",N58="事",N58="x"  ), $AP58 =""),"18放早走",  IF(  AND(  OR(  M58 =""),OR(  N58 ="x",N58="補",N58="婚",N58="公",N58="病",N58="事",N58="x榮*",N58="榮",N58="榮-22"  ), $AP58 =""),"18放",  IF(  AND(  OR(  M58="當日退伍"  ),OR(  N58="退伍",N58="退", N58=""  ), $AP58 =""),"當日退伍",  IF(AND(  OR(M58="退",M58="退伍" ), OR(N58="退",N58="退伍" ), $AP58 =""),"退伍","全日勤"  )  )  )  )  )  )  )  )  )  )  ),"")</f>
        <v>全日休</v>
      </c>
      <c r="N157" s="65" t="str">
        <f ca="1">IF(   (ROW(AZ58)-1)&lt;=暫1!$B$2,           IF(  AND(  OR(  N58="x",N58="補"  ), OR(  O58 ="x",O58="補",O58="x榮18-22",O58="x公18-22",O58="x榮22-08"  ), $AP58 =""),"全日休",  IF(  AND(  OR(  N58="x",N58="病"  ), OR(  O58 ="病"  ), $AP58 =""),"病(事)假",  IF(  AND(  OR(  N58="x",N58="補"  ), OR(  O58 ="補"  ), $AP58 =""),"補休",  IF(  AND(  OR(  N58="x",N58="喪"  ), OR(  O58 ="喪"  ), $AP58 =""),"喪假",  IF(  AND(  OR(  N58="x",N58="婚",N58="產"  ), OR(  O58 ="婚",O58="產"  ), $AP58 =""),"婚(產)假",  IF(  AND(  OR(  N58="x",N58="公"  ), OR(  O58 ="公"  ), $AP58 =""),"公假",  IF(  AND(  OR(  N58="x",N58="補",N58="婚",N58="公",N58="病",N58="事",N58="x榮18-22"  ),OR(O58=""), $AP58 =""  ),"18收",  IF(  AND(  OR(  N58 ="榮14-18",N58 ="榮10-18",N58 ="榮06-18",N58 ="病14-18"  ),OR(  O58 ="x",O58="補",O58="婚",O58="公",O58="病",O58="事",O58="x"  ), $AP58 =""),"18放早走",  IF(  AND(  OR(  N58 =""),OR(  O58 ="x",O58="補",O58="婚",O58="公",O58="病",O58="事",O58="x榮*",O58="榮",O58="榮-22"  ), $AP58 =""),"18放",  IF(  AND(  OR(  N58="當日退伍"  ),OR(  O58="退伍",O58="退", O58=""  ), $AP58 =""),"當日退伍",  IF(AND(  OR(N58="退",N58="退伍" ), OR(O58="退",O58="退伍" ), $AP58 =""),"退伍","全日勤"  )  )  )  )  )  )  )  )  )  )  ),"")</f>
        <v>18收</v>
      </c>
      <c r="O157" s="65" t="str">
        <f ca="1">IF(   (ROW(BA58)-1)&lt;=暫1!$B$2,           IF(  AND(  OR(  O58="x",O58="補"  ), OR(  P58 ="x",P58="補",P58="x榮18-22",P58="x公18-22",P58="x榮22-08"  ), $AP58 =""),"全日休",  IF(  AND(  OR(  O58="x",O58="病"  ), OR(  P58 ="病"  ), $AP58 =""),"病(事)假",  IF(  AND(  OR(  O58="x",O58="補"  ), OR(  P58 ="補"  ), $AP58 =""),"補休",  IF(  AND(  OR(  O58="x",O58="喪"  ), OR(  P58 ="喪"  ), $AP58 =""),"喪假",  IF(  AND(  OR(  O58="x",O58="婚",O58="產"  ), OR(  P58 ="婚",P58="產"  ), $AP58 =""),"婚(產)假",  IF(  AND(  OR(  O58="x",O58="公"  ), OR(  P58 ="公"  ), $AP58 =""),"公假",  IF(  AND(  OR(  O58="x",O58="補",O58="婚",O58="公",O58="病",O58="事",O58="x榮18-22"  ),OR(P58=""), $AP58 =""  ),"18收",  IF(  AND(  OR(  O58 ="榮14-18",O58 ="榮10-18",O58 ="榮06-18",O58 ="病14-18"  ),OR(  P58 ="x",P58="補",P58="婚",P58="公",P58="病",P58="事",P58="x"  ), $AP58 =""),"18放早走",  IF(  AND(  OR(  O58 =""),OR(  P58 ="x",P58="補",P58="婚",P58="公",P58="病",P58="事",P58="x榮*",P58="榮",P58="榮-22"  ), $AP58 =""),"18放",  IF(  AND(  OR(  O58="當日退伍"  ),OR(  P58="退伍",P58="退", P58=""  ), $AP58 =""),"當日退伍",  IF(AND(  OR(O58="退",O58="退伍" ), OR(P58="退",P58="退伍" ), $AP58 =""),"退伍","全日勤"  )  )  )  )  )  )  )  )  )  )  ),"")</f>
        <v>全日勤</v>
      </c>
      <c r="P157" s="65" t="str">
        <f ca="1">IF(   (ROW(BB58)-1)&lt;=暫1!$B$2,           IF(  AND(  OR(  P58="x",P58="補"  ), OR(  Q58 ="x",Q58="補",Q58="x榮18-22",Q58="x公18-22",Q58="x榮22-08"  ), $AP58 =""),"全日休",  IF(  AND(  OR(  P58="x",P58="病"  ), OR(  Q58 ="病"  ), $AP58 =""),"病(事)假",  IF(  AND(  OR(  P58="x",P58="補"  ), OR(  Q58 ="補"  ), $AP58 =""),"補休",  IF(  AND(  OR(  P58="x",P58="喪"  ), OR(  Q58 ="喪"  ), $AP58 =""),"喪假",  IF(  AND(  OR(  P58="x",P58="婚",P58="產"  ), OR(  Q58 ="婚",Q58="產"  ), $AP58 =""),"婚(產)假",  IF(  AND(  OR(  P58="x",P58="公"  ), OR(  Q58 ="公"  ), $AP58 =""),"公假",  IF(  AND(  OR(  P58="x",P58="補",P58="婚",P58="公",P58="病",P58="事",P58="x榮18-22"  ),OR(Q58=""), $AP58 =""  ),"18收",  IF(  AND(  OR(  P58 ="榮14-18",P58 ="榮10-18",P58 ="榮06-18",P58 ="病14-18"  ),OR(  Q58 ="x",Q58="補",Q58="婚",Q58="公",Q58="病",Q58="事",Q58="x"  ), $AP58 =""),"18放早走",  IF(  AND(  OR(  P58 =""),OR(  Q58 ="x",Q58="補",Q58="婚",Q58="公",Q58="病",Q58="事",Q58="x榮*",Q58="榮",Q58="榮-22"  ), $AP58 =""),"18放",  IF(  AND(  OR(  P58="當日退伍"  ),OR(  Q58="退伍",Q58="退", Q58=""  ), $AP58 =""),"當日退伍",  IF(AND(  OR(P58="退",P58="退伍" ), OR(Q58="退",Q58="退伍" ), $AP58 =""),"退伍","全日勤"  )  )  )  )  )  )  )  )  )  )  ),"")</f>
        <v>全日勤</v>
      </c>
      <c r="Q157" s="65" t="str">
        <f ca="1">IF(   (ROW(BC58)-1)&lt;=暫1!$B$2,           IF(  AND(  OR(  Q58="x",Q58="補"  ), OR(  R58 ="x",R58="補",R58="x榮18-22",R58="x公18-22",R58="x榮22-08"  ), $AP58 =""),"全日休",  IF(  AND(  OR(  Q58="x",Q58="病"  ), OR(  R58 ="病"  ), $AP58 =""),"病(事)假",  IF(  AND(  OR(  Q58="x",Q58="補"  ), OR(  R58 ="補"  ), $AP58 =""),"補休",  IF(  AND(  OR(  Q58="x",Q58="喪"  ), OR(  R58 ="喪"  ), $AP58 =""),"喪假",  IF(  AND(  OR(  Q58="x",Q58="婚",Q58="產"  ), OR(  R58 ="婚",R58="產"  ), $AP58 =""),"婚(產)假",  IF(  AND(  OR(  Q58="x",Q58="公"  ), OR(  R58 ="公"  ), $AP58 =""),"公假",  IF(  AND(  OR(  Q58="x",Q58="補",Q58="婚",Q58="公",Q58="病",Q58="事",Q58="x榮18-22"  ),OR(R58=""), $AP58 =""  ),"18收",  IF(  AND(  OR(  Q58 ="榮14-18",Q58 ="榮10-18",Q58 ="榮06-18",Q58 ="病14-18"  ),OR(  R58 ="x",R58="補",R58="婚",R58="公",R58="病",R58="事",R58="x"  ), $AP58 =""),"18放早走",  IF(  AND(  OR(  Q58 =""),OR(  R58 ="x",R58="補",R58="婚",R58="公",R58="病",R58="事",R58="x榮*",R58="榮",R58="榮-22"  ), $AP58 =""),"18放",  IF(  AND(  OR(  Q58="當日退伍"  ),OR(  R58="退伍",R58="退", R58=""  ), $AP58 =""),"當日退伍",  IF(AND(  OR(Q58="退",Q58="退伍" ), OR(R58="退",R58="退伍" ), $AP58 =""),"退伍","全日勤"  )  )  )  )  )  )  )  )  )  )  ),"")</f>
        <v>全日勤</v>
      </c>
      <c r="R157" s="65" t="str">
        <f ca="1">IF(   (ROW(BD58)-1)&lt;=暫1!$B$2,           IF(  AND(  OR(  R58="x",R58="補"  ), OR(  S58 ="x",S58="補",S58="x榮18-22",S58="x公18-22",S58="x榮22-08"  ), $AP58 =""),"全日休",  IF(  AND(  OR(  R58="x",R58="病"  ), OR(  S58 ="病"  ), $AP58 =""),"病(事)假",  IF(  AND(  OR(  R58="x",R58="補"  ), OR(  S58 ="補"  ), $AP58 =""),"補休",  IF(  AND(  OR(  R58="x",R58="喪"  ), OR(  S58 ="喪"  ), $AP58 =""),"喪假",  IF(  AND(  OR(  R58="x",R58="婚",R58="產"  ), OR(  S58 ="婚",S58="產"  ), $AP58 =""),"婚(產)假",  IF(  AND(  OR(  R58="x",R58="公"  ), OR(  S58 ="公"  ), $AP58 =""),"公假",  IF(  AND(  OR(  R58="x",R58="補",R58="婚",R58="公",R58="病",R58="事",R58="x榮18-22"  ),OR(S58=""), $AP58 =""  ),"18收",  IF(  AND(  OR(  R58 ="榮14-18",R58 ="榮10-18",R58 ="榮06-18",R58 ="病14-18"  ),OR(  S58 ="x",S58="補",S58="婚",S58="公",S58="病",S58="事",S58="x"  ), $AP58 =""),"18放早走",  IF(  AND(  OR(  R58 =""),OR(  S58 ="x",S58="補",S58="婚",S58="公",S58="病",S58="事",S58="x榮*",S58="榮",S58="榮-22"  ), $AP58 =""),"18放",  IF(  AND(  OR(  R58="當日退伍"  ),OR(  S58="退伍",S58="退", S58=""  ), $AP58 =""),"當日退伍",  IF(AND(  OR(R58="退",R58="退伍" ), OR(S58="退",S58="退伍" ), $AP58 =""),"退伍","全日勤"  )  )  )  )  )  )  )  )  )  )  ),"")</f>
        <v>全日勤</v>
      </c>
      <c r="S157" s="65" t="str">
        <f ca="1">IF(   (ROW(BE58)-1)&lt;=暫1!$B$2,           IF(  AND(  OR(  S58="x",S58="補"  ), OR(  T58 ="x",T58="補",T58="x榮18-22",T58="x公18-22",T58="x榮22-08"  ), $AP58 =""),"全日休",  IF(  AND(  OR(  S58="x",S58="病"  ), OR(  T58 ="病"  ), $AP58 =""),"病(事)假",  IF(  AND(  OR(  S58="x",S58="補"  ), OR(  T58 ="補"  ), $AP58 =""),"補休",  IF(  AND(  OR(  S58="x",S58="喪"  ), OR(  T58 ="喪"  ), $AP58 =""),"喪假",  IF(  AND(  OR(  S58="x",S58="婚",S58="產"  ), OR(  T58 ="婚",T58="產"  ), $AP58 =""),"婚(產)假",  IF(  AND(  OR(  S58="x",S58="公"  ), OR(  T58 ="公"  ), $AP58 =""),"公假",  IF(  AND(  OR(  S58="x",S58="補",S58="婚",S58="公",S58="病",S58="事",S58="x榮18-22"  ),OR(T58=""), $AP58 =""  ),"18收",  IF(  AND(  OR(  S58 ="榮14-18",S58 ="榮10-18",S58 ="榮06-18",S58 ="病14-18"  ),OR(  T58 ="x",T58="補",T58="婚",T58="公",T58="病",T58="事",T58="x"  ), $AP58 =""),"18放早走",  IF(  AND(  OR(  S58 =""),OR(  T58 ="x",T58="補",T58="婚",T58="公",T58="病",T58="事",T58="x榮*",T58="榮",T58="榮-22"  ), $AP58 =""),"18放",  IF(  AND(  OR(  S58="當日退伍"  ),OR(  T58="退伍",T58="退", T58=""  ), $AP58 =""),"當日退伍",  IF(AND(  OR(S58="退",S58="退伍" ), OR(T58="退",T58="退伍" ), $AP58 =""),"退伍","全日勤"  )  )  )  )  )  )  )  )  )  )  ),"")</f>
        <v>18放</v>
      </c>
      <c r="T157" s="65" t="str">
        <f ca="1">IF(   (ROW(BF58)-1)&lt;=暫1!$B$2,           IF(  AND(  OR(  T58="x",T58="補"  ), OR(  U58 ="x",U58="補",U58="x榮18-22",U58="x公18-22",U58="x榮22-08"  ), $AP58 =""),"全日休",  IF(  AND(  OR(  T58="x",T58="病"  ), OR(  U58 ="病"  ), $AP58 =""),"病(事)假",  IF(  AND(  OR(  T58="x",T58="補"  ), OR(  U58 ="補"  ), $AP58 =""),"補休",  IF(  AND(  OR(  T58="x",T58="喪"  ), OR(  U58 ="喪"  ), $AP58 =""),"喪假",  IF(  AND(  OR(  T58="x",T58="婚",T58="產"  ), OR(  U58 ="婚",U58="產"  ), $AP58 =""),"婚(產)假",  IF(  AND(  OR(  T58="x",T58="公"  ), OR(  U58 ="公"  ), $AP58 =""),"公假",  IF(  AND(  OR(  T58="x",T58="補",T58="婚",T58="公",T58="病",T58="事",T58="x榮18-22"  ),OR(U58=""), $AP58 =""  ),"18收",  IF(  AND(  OR(  T58 ="榮14-18",T58 ="榮10-18",T58 ="榮06-18",T58 ="病14-18"  ),OR(  U58 ="x",U58="補",U58="婚",U58="公",U58="病",U58="事",U58="x"  ), $AP58 =""),"18放早走",  IF(  AND(  OR(  T58 =""),OR(  U58 ="x",U58="補",U58="婚",U58="公",U58="病",U58="事",U58="x榮*",U58="榮",U58="榮-22"  ), $AP58 =""),"18放",  IF(  AND(  OR(  T58="當日退伍"  ),OR(  U58="退伍",U58="退", U58=""  ), $AP58 =""),"當日退伍",  IF(AND(  OR(T58="退",T58="退伍" ), OR(U58="退",U58="退伍" ), $AP58 =""),"退伍","全日勤"  )  )  )  )  )  )  )  )  )  )  ),"")</f>
        <v>全日休</v>
      </c>
      <c r="U157" s="65" t="str">
        <f ca="1">IF(   (ROW(BG58)-1)&lt;=暫1!$B$2,           IF(  AND(  OR(  U58="x",U58="補"  ), OR(  V58 ="x",V58="補",V58="x榮18-22",V58="x公18-22",V58="x榮22-08"  ), $AP58 =""),"全日休",  IF(  AND(  OR(  U58="x",U58="病"  ), OR(  V58 ="病"  ), $AP58 =""),"病(事)假",  IF(  AND(  OR(  U58="x",U58="補"  ), OR(  V58 ="補"  ), $AP58 =""),"補休",  IF(  AND(  OR(  U58="x",U58="喪"  ), OR(  V58 ="喪"  ), $AP58 =""),"喪假",  IF(  AND(  OR(  U58="x",U58="婚",U58="產"  ), OR(  V58 ="婚",V58="產"  ), $AP58 =""),"婚(產)假",  IF(  AND(  OR(  U58="x",U58="公"  ), OR(  V58 ="公"  ), $AP58 =""),"公假",  IF(  AND(  OR(  U58="x",U58="補",U58="婚",U58="公",U58="病",U58="事",U58="x榮18-22"  ),OR(V58=""), $AP58 =""  ),"18收",  IF(  AND(  OR(  U58 ="榮14-18",U58 ="榮10-18",U58 ="榮06-18",U58 ="病14-18"  ),OR(  V58 ="x",V58="補",V58="婚",V58="公",V58="病",V58="事",V58="x"  ), $AP58 =""),"18放早走",  IF(  AND(  OR(  U58 =""),OR(  V58 ="x",V58="補",V58="婚",V58="公",V58="病",V58="事",V58="x榮*",V58="榮",V58="榮-22"  ), $AP58 =""),"18放",  IF(  AND(  OR(  U58="當日退伍"  ),OR(  V58="退伍",V58="退", V58=""  ), $AP58 =""),"當日退伍",  IF(AND(  OR(U58="退",U58="退伍" ), OR(V58="退",V58="退伍" ), $AP58 =""),"退伍","全日勤"  )  )  )  )  )  )  )  )  )  )  ),"")</f>
        <v>18收</v>
      </c>
      <c r="V157" s="65" t="str">
        <f ca="1">IF(   (ROW(BH58)-1)&lt;=暫1!$B$2,           IF(  AND(  OR(  V58="x",V58="補"  ), OR(  W58 ="x",W58="補",W58="x榮18-22",W58="x公18-22",W58="x榮22-08"  ), $AP58 =""),"全日休",  IF(  AND(  OR(  V58="x",V58="病"  ), OR(  W58 ="病"  ), $AP58 =""),"病(事)假",  IF(  AND(  OR(  V58="x",V58="補"  ), OR(  W58 ="補"  ), $AP58 =""),"補休",  IF(  AND(  OR(  V58="x",V58="喪"  ), OR(  W58 ="喪"  ), $AP58 =""),"喪假",  IF(  AND(  OR(  V58="x",V58="婚",V58="產"  ), OR(  W58 ="婚",W58="產"  ), $AP58 =""),"婚(產)假",  IF(  AND(  OR(  V58="x",V58="公"  ), OR(  W58 ="公"  ), $AP58 =""),"公假",  IF(  AND(  OR(  V58="x",V58="補",V58="婚",V58="公",V58="病",V58="事",V58="x榮18-22"  ),OR(W58=""), $AP58 =""  ),"18收",  IF(  AND(  OR(  V58 ="榮14-18",V58 ="榮10-18",V58 ="榮06-18",V58 ="病14-18"  ),OR(  W58 ="x",W58="補",W58="婚",W58="公",W58="病",W58="事",W58="x"  ), $AP58 =""),"18放早走",  IF(  AND(  OR(  V58 =""),OR(  W58 ="x",W58="補",W58="婚",W58="公",W58="病",W58="事",W58="x榮*",W58="榮",W58="榮-22"  ), $AP58 =""),"18放",  IF(  AND(  OR(  V58="當日退伍"  ),OR(  W58="退伍",W58="退", W58=""  ), $AP58 =""),"當日退伍",  IF(AND(  OR(V58="退",V58="退伍" ), OR(W58="退",W58="退伍" ), $AP58 =""),"退伍","全日勤"  )  )  )  )  )  )  )  )  )  )  ),"")</f>
        <v>全日勤</v>
      </c>
      <c r="W157" s="65" t="str">
        <f ca="1">IF(   (ROW(BI58)-1)&lt;=暫1!$B$2,           IF(  AND(  OR(  W58="x",W58="補"  ), OR(  X58 ="x",X58="補",X58="x榮18-22",X58="x公18-22",X58="x榮22-08"  ), $AP58 =""),"全日休",  IF(  AND(  OR(  W58="x",W58="病"  ), OR(  X58 ="病"  ), $AP58 =""),"病(事)假",  IF(  AND(  OR(  W58="x",W58="補"  ), OR(  X58 ="補"  ), $AP58 =""),"補休",  IF(  AND(  OR(  W58="x",W58="喪"  ), OR(  X58 ="喪"  ), $AP58 =""),"喪假",  IF(  AND(  OR(  W58="x",W58="婚",W58="產"  ), OR(  X58 ="婚",X58="產"  ), $AP58 =""),"婚(產)假",  IF(  AND(  OR(  W58="x",W58="公"  ), OR(  X58 ="公"  ), $AP58 =""),"公假",  IF(  AND(  OR(  W58="x",W58="補",W58="婚",W58="公",W58="病",W58="事",W58="x榮18-22"  ),OR(X58=""), $AP58 =""  ),"18收",  IF(  AND(  OR(  W58 ="榮14-18",W58 ="榮10-18",W58 ="榮06-18",W58 ="病14-18"  ),OR(  X58 ="x",X58="補",X58="婚",X58="公",X58="病",X58="事",X58="x"  ), $AP58 =""),"18放早走",  IF(  AND(  OR(  W58 =""),OR(  X58 ="x",X58="補",X58="婚",X58="公",X58="病",X58="事",X58="x榮*",X58="榮",X58="榮-22"  ), $AP58 =""),"18放",  IF(  AND(  OR(  W58="當日退伍"  ),OR(  X58="退伍",X58="退", X58=""  ), $AP58 =""),"當日退伍",  IF(AND(  OR(W58="退",W58="退伍" ), OR(X58="退",X58="退伍" ), $AP58 =""),"退伍","全日勤"  )  )  )  )  )  )  )  )  )  )  ),"")</f>
        <v>全日勤</v>
      </c>
      <c r="X157" s="65" t="str">
        <f ca="1">IF(   (ROW(BJ58)-1)&lt;=暫1!$B$2,           IF(  AND(  OR(  X58="x",X58="補"  ), OR(  Y58 ="x",Y58="補",Y58="x榮18-22",Y58="x公18-22",Y58="x榮22-08"  ), $AP58 =""),"全日休",  IF(  AND(  OR(  X58="x",X58="病"  ), OR(  Y58 ="病"  ), $AP58 =""),"病(事)假",  IF(  AND(  OR(  X58="x",X58="補"  ), OR(  Y58 ="補"  ), $AP58 =""),"補休",  IF(  AND(  OR(  X58="x",X58="喪"  ), OR(  Y58 ="喪"  ), $AP58 =""),"喪假",  IF(  AND(  OR(  X58="x",X58="婚",X58="產"  ), OR(  Y58 ="婚",Y58="產"  ), $AP58 =""),"婚(產)假",  IF(  AND(  OR(  X58="x",X58="公"  ), OR(  Y58 ="公"  ), $AP58 =""),"公假",  IF(  AND(  OR(  X58="x",X58="補",X58="婚",X58="公",X58="病",X58="事",X58="x榮18-22"  ),OR(Y58=""), $AP58 =""  ),"18收",  IF(  AND(  OR(  X58 ="榮14-18",X58 ="榮10-18",X58 ="榮06-18",X58 ="病14-18"  ),OR(  Y58 ="x",Y58="補",Y58="婚",Y58="公",Y58="病",Y58="事",Y58="x"  ), $AP58 =""),"18放早走",  IF(  AND(  OR(  X58 =""),OR(  Y58 ="x",Y58="補",Y58="婚",Y58="公",Y58="病",Y58="事",Y58="x榮*",Y58="榮",Y58="榮-22"  ), $AP58 =""),"18放",  IF(  AND(  OR(  X58="當日退伍"  ),OR(  Y58="退伍",Y58="退", Y58=""  ), $AP58 =""),"當日退伍",  IF(AND(  OR(X58="退",X58="退伍" ), OR(Y58="退",Y58="退伍" ), $AP58 =""),"退伍","全日勤"  )  )  )  )  )  )  )  )  )  )  ),"")</f>
        <v>全日勤</v>
      </c>
      <c r="Y157" s="65" t="str">
        <f ca="1">IF(   (ROW(BK58)-1)&lt;=暫1!$B$2,           IF(  AND(  OR(  Y58="x",Y58="補"  ), OR(  Z58 ="x",Z58="補",Z58="x榮18-22",Z58="x公18-22",Z58="x榮22-08"  ), $AP58 =""),"全日休",  IF(  AND(  OR(  Y58="x",Y58="病"  ), OR(  Z58 ="病"  ), $AP58 =""),"病(事)假",  IF(  AND(  OR(  Y58="x",Y58="補"  ), OR(  Z58 ="補"  ), $AP58 =""),"補休",  IF(  AND(  OR(  Y58="x",Y58="喪"  ), OR(  Z58 ="喪"  ), $AP58 =""),"喪假",  IF(  AND(  OR(  Y58="x",Y58="婚",Y58="產"  ), OR(  Z58 ="婚",Z58="產"  ), $AP58 =""),"婚(產)假",  IF(  AND(  OR(  Y58="x",Y58="公"  ), OR(  Z58 ="公"  ), $AP58 =""),"公假",  IF(  AND(  OR(  Y58="x",Y58="補",Y58="婚",Y58="公",Y58="病",Y58="事",Y58="x榮18-22"  ),OR(Z58=""), $AP58 =""  ),"18收",  IF(  AND(  OR(  Y58 ="榮14-18",Y58 ="榮10-18",Y58 ="榮06-18",Y58 ="病14-18"  ),OR(  Z58 ="x",Z58="補",Z58="婚",Z58="公",Z58="病",Z58="事",Z58="x"  ), $AP58 =""),"18放早走",  IF(  AND(  OR(  Y58 =""),OR(  Z58 ="x",Z58="補",Z58="婚",Z58="公",Z58="病",Z58="事",Z58="x榮*",Z58="榮",Z58="榮-22"  ), $AP58 =""),"18放",  IF(  AND(  OR(  Y58="當日退伍"  ),OR(  Z58="退伍",Z58="退", Z58=""  ), $AP58 =""),"當日退伍",  IF(AND(  OR(Y58="退",Y58="退伍" ), OR(Z58="退",Z58="退伍" ), $AP58 =""),"退伍","全日勤"  )  )  )  )  )  )  )  )  )  )  ),"")</f>
        <v>全日勤</v>
      </c>
      <c r="Z157" s="65" t="str">
        <f ca="1">IF(   (ROW(BL58)-1)&lt;=暫1!$B$2,           IF(  AND(  OR(  Z58="x",Z58="補"  ), OR(  AA58 ="x",AA58="補",AA58="x榮18-22",AA58="x公18-22",AA58="x榮22-08"  ), $AP58 =""),"全日休",  IF(  AND(  OR(  Z58="x",Z58="病"  ), OR(  AA58 ="病"  ), $AP58 =""),"病(事)假",  IF(  AND(  OR(  Z58="x",Z58="補"  ), OR(  AA58 ="補"  ), $AP58 =""),"補休",  IF(  AND(  OR(  Z58="x",Z58="喪"  ), OR(  AA58 ="喪"  ), $AP58 =""),"喪假",  IF(  AND(  OR(  Z58="x",Z58="婚",Z58="產"  ), OR(  AA58 ="婚",AA58="產"  ), $AP58 =""),"婚(產)假",  IF(  AND(  OR(  Z58="x",Z58="公"  ), OR(  AA58 ="公"  ), $AP58 =""),"公假",  IF(  AND(  OR(  Z58="x",Z58="補",Z58="婚",Z58="公",Z58="病",Z58="事",Z58="x榮18-22"  ),OR(AA58=""), $AP58 =""  ),"18收",  IF(  AND(  OR(  Z58 ="榮14-18",Z58 ="榮10-18",Z58 ="榮06-18",Z58 ="病14-18"  ),OR(  AA58 ="x",AA58="補",AA58="婚",AA58="公",AA58="病",AA58="事",AA58="x"  ), $AP58 =""),"18放早走",  IF(  AND(  OR(  Z58 =""),OR(  AA58 ="x",AA58="補",AA58="婚",AA58="公",AA58="病",AA58="事",AA58="x榮*",AA58="榮",AA58="榮-22"  ), $AP58 =""),"18放",  IF(  AND(  OR(  Z58="當日退伍"  ),OR(  AA58="退伍",AA58="退", AA58=""  ), $AP58 =""),"當日退伍",  IF(AND(  OR(Z58="退",Z58="退伍" ), OR(AA58="退",AA58="退伍" ), $AP58 =""),"退伍","全日勤"  )  )  )  )  )  )  )  )  )  )  ),"")</f>
        <v>全日勤</v>
      </c>
      <c r="AA157" s="65" t="str">
        <f ca="1">IF(   (ROW(BM58)-1)&lt;=暫1!$B$2,           IF(  AND(  OR(  AA58="x",AA58="補"  ), OR(  AB58 ="x",AB58="補",AB58="x榮18-22",AB58="x公18-22",AB58="x榮22-08"  ), $AP58 =""),"全日休",  IF(  AND(  OR(  AA58="x",AA58="病"  ), OR(  AB58 ="病"  ), $AP58 =""),"病(事)假",  IF(  AND(  OR(  AA58="x",AA58="補"  ), OR(  AB58 ="補"  ), $AP58 =""),"補休",  IF(  AND(  OR(  AA58="x",AA58="喪"  ), OR(  AB58 ="喪"  ), $AP58 =""),"喪假",  IF(  AND(  OR(  AA58="x",AA58="婚",AA58="產"  ), OR(  AB58 ="婚",AB58="產"  ), $AP58 =""),"婚(產)假",  IF(  AND(  OR(  AA58="x",AA58="公"  ), OR(  AB58 ="公"  ), $AP58 =""),"公假",  IF(  AND(  OR(  AA58="x",AA58="補",AA58="婚",AA58="公",AA58="病",AA58="事",AA58="x榮18-22"  ),OR(AB58=""), $AP58 =""  ),"18收",  IF(  AND(  OR(  AA58 ="榮14-18",AA58 ="榮10-18",AA58 ="榮06-18",AA58 ="病14-18"  ),OR(  AB58 ="x",AB58="補",AB58="婚",AB58="公",AB58="病",AB58="事",AB58="x"  ), $AP58 =""),"18放早走",  IF(  AND(  OR(  AA58 =""),OR(  AB58 ="x",AB58="補",AB58="婚",AB58="公",AB58="病",AB58="事",AB58="x榮*",AB58="榮",AB58="榮-22"  ), $AP58 =""),"18放",  IF(  AND(  OR(  AA58="當日退伍"  ),OR(  AB58="退伍",AB58="退", AB58=""  ), $AP58 =""),"當日退伍",  IF(AND(  OR(AA58="退",AA58="退伍" ), OR(AB58="退",AB58="退伍" ), $AP58 =""),"退伍","全日勤"  )  )  )  )  )  )  )  )  )  )  ),"")</f>
        <v>全日勤</v>
      </c>
      <c r="AB157" s="65" t="str">
        <f ca="1">IF(   (ROW(BN58)-1)&lt;=暫1!$B$2,           IF(  AND(  OR(  AB58="x",AB58="補"  ), OR(  AC58 ="x",AC58="補",AC58="x榮18-22",AC58="x公18-22",AC58="x榮22-08"  ), $AP58 =""),"全日休",  IF(  AND(  OR(  AB58="x",AB58="病"  ), OR(  AC58 ="病"  ), $AP58 =""),"病(事)假",  IF(  AND(  OR(  AB58="x",AB58="補"  ), OR(  AC58 ="補"  ), $AP58 =""),"補休",  IF(  AND(  OR(  AB58="x",AB58="喪"  ), OR(  AC58 ="喪"  ), $AP58 =""),"喪假",  IF(  AND(  OR(  AB58="x",AB58="婚",AB58="產"  ), OR(  AC58 ="婚",AC58="產"  ), $AP58 =""),"婚(產)假",  IF(  AND(  OR(  AB58="x",AB58="公"  ), OR(  AC58 ="公"  ), $AP58 =""),"公假",  IF(  AND(  OR(  AB58="x",AB58="補",AB58="婚",AB58="公",AB58="病",AB58="事",AB58="x榮18-22"  ),OR(AC58=""), $AP58 =""  ),"18收",  IF(  AND(  OR(  AB58 ="榮14-18",AB58 ="榮10-18",AB58 ="榮06-18",AB58 ="病14-18"  ),OR(  AC58 ="x",AC58="補",AC58="婚",AC58="公",AC58="病",AC58="事",AC58="x"  ), $AP58 =""),"18放早走",  IF(  AND(  OR(  AB58 =""),OR(  AC58 ="x",AC58="補",AC58="婚",AC58="公",AC58="病",AC58="事",AC58="x榮*",AC58="榮",AC58="榮-22"  ), $AP58 =""),"18放",  IF(  AND(  OR(  AB58="當日退伍"  ),OR(  AC58="退伍",AC58="退", AC58=""  ), $AP58 =""),"當日退伍",  IF(AND(  OR(AB58="退",AB58="退伍" ), OR(AC58="退",AC58="退伍" ), $AP58 =""),"退伍","全日勤"  )  )  )  )  )  )  )  )  )  )  ),"")</f>
        <v>全日勤</v>
      </c>
      <c r="AC157" s="65" t="str">
        <f ca="1">IF(   (ROW(BO58)-1)&lt;=暫1!$B$2,           IF(  AND(  OR(  AC58="x",AC58="補"  ), OR(  AD58 ="x",AD58="補",AD58="x榮18-22",AD58="x公18-22",AD58="x榮22-08"  ), $AP58 =""),"全日休",  IF(  AND(  OR(  AC58="x",AC58="病"  ), OR(  AD58 ="病"  ), $AP58 =""),"病(事)假",  IF(  AND(  OR(  AC58="x",AC58="補"  ), OR(  AD58 ="補"  ), $AP58 =""),"補休",  IF(  AND(  OR(  AC58="x",AC58="喪"  ), OR(  AD58 ="喪"  ), $AP58 =""),"喪假",  IF(  AND(  OR(  AC58="x",AC58="婚",AC58="產"  ), OR(  AD58 ="婚",AD58="產"  ), $AP58 =""),"婚(產)假",  IF(  AND(  OR(  AC58="x",AC58="公"  ), OR(  AD58 ="公"  ), $AP58 =""),"公假",  IF(  AND(  OR(  AC58="x",AC58="補",AC58="婚",AC58="公",AC58="病",AC58="事",AC58="x榮18-22"  ),OR(AD58=""), $AP58 =""  ),"18收",  IF(  AND(  OR(  AC58 ="榮14-18",AC58 ="榮10-18",AC58 ="榮06-18",AC58 ="病14-18"  ),OR(  AD58 ="x",AD58="補",AD58="婚",AD58="公",AD58="病",AD58="事",AD58="x"  ), $AP58 =""),"18放早走",  IF(  AND(  OR(  AC58 =""),OR(  AD58 ="x",AD58="補",AD58="婚",AD58="公",AD58="病",AD58="事",AD58="x榮*",AD58="榮",AD58="榮-22"  ), $AP58 =""),"18放",  IF(  AND(  OR(  AC58="當日退伍"  ),OR(  AD58="退伍",AD58="退", AD58=""  ), $AP58 =""),"當日退伍",  IF(AND(  OR(AC58="退",AC58="退伍" ), OR(AD58="退",AD58="退伍" ), $AP58 =""),"退伍","全日勤"  )  )  )  )  )  )  )  )  )  )  ),"")</f>
        <v>全日勤</v>
      </c>
      <c r="AD157" s="65" t="str">
        <f ca="1">IF(   (ROW(BP58)-1)&lt;=暫1!$B$2,           IF(  AND(  OR(  AD58="x",AD58="補"  ), OR(  AE58 ="x",AE58="補",AE58="x榮18-22",AE58="x公18-22",AE58="x榮22-08"  ), $AP58 =""),"全日休",  IF(  AND(  OR(  AD58="x",AD58="病"  ), OR(  AE58 ="病"  ), $AP58 =""),"病(事)假",  IF(  AND(  OR(  AD58="x",AD58="補"  ), OR(  AE58 ="補"  ), $AP58 =""),"補休",  IF(  AND(  OR(  AD58="x",AD58="喪"  ), OR(  AE58 ="喪"  ), $AP58 =""),"喪假",  IF(  AND(  OR(  AD58="x",AD58="婚",AD58="產"  ), OR(  AE58 ="婚",AE58="產"  ), $AP58 =""),"婚(產)假",  IF(  AND(  OR(  AD58="x",AD58="公"  ), OR(  AE58 ="公"  ), $AP58 =""),"公假",  IF(  AND(  OR(  AD58="x",AD58="補",AD58="婚",AD58="公",AD58="病",AD58="事",AD58="x榮18-22"  ),OR(AE58=""), $AP58 =""  ),"18收",  IF(  AND(  OR(  AD58 ="榮14-18",AD58 ="榮10-18",AD58 ="榮06-18",AD58 ="病14-18"  ),OR(  AE58 ="x",AE58="補",AE58="婚",AE58="公",AE58="病",AE58="事",AE58="x"  ), $AP58 =""),"18放早走",  IF(  AND(  OR(  AD58 =""),OR(  AE58 ="x",AE58="補",AE58="婚",AE58="公",AE58="病",AE58="事",AE58="x榮*",AE58="榮",AE58="榮-22"  ), $AP58 =""),"18放",  IF(  AND(  OR(  AD58="當日退伍"  ),OR(  AE58="退伍",AE58="退", AE58=""  ), $AP58 =""),"當日退伍",  IF(AND(  OR(AD58="退",AD58="退伍" ), OR(AE58="退",AE58="退伍" ), $AP58 =""),"退伍","全日勤"  )  )  )  )  )  )  )  )  )  )  ),"")</f>
        <v>18放</v>
      </c>
      <c r="AE157" s="65" t="str">
        <f ca="1">IF(   (ROW(BQ58)-1)&lt;=暫1!$B$2,           IF(  AND(  OR(  AE58="x",AE58="補"  ), OR(  AF58 ="x",AF58="補",AF58="x榮18-22",AF58="x公18-22",AF58="x榮22-08"  ), $AP58 =""),"全日休",  IF(  AND(  OR(  AE58="x",AE58="病"  ), OR(  AF58 ="病"  ), $AP58 =""),"病(事)假",  IF(  AND(  OR(  AE58="x",AE58="補"  ), OR(  AF58 ="補"  ), $AP58 =""),"補休",  IF(  AND(  OR(  AE58="x",AE58="喪"  ), OR(  AF58 ="喪"  ), $AP58 =""),"喪假",  IF(  AND(  OR(  AE58="x",AE58="婚",AE58="產"  ), OR(  AF58 ="婚",AF58="產"  ), $AP58 =""),"婚(產)假",  IF(  AND(  OR(  AE58="x",AE58="公"  ), OR(  AF58 ="公"  ), $AP58 =""),"公假",  IF(  AND(  OR(  AE58="x",AE58="補",AE58="婚",AE58="公",AE58="病",AE58="事",AE58="x榮18-22"  ),OR(AF58=""), $AP58 =""  ),"18收",  IF(  AND(  OR(  AE58 ="榮14-18",AE58 ="榮10-18",AE58 ="榮06-18",AE58 ="病14-18"  ),OR(  AF58 ="x",AF58="補",AF58="婚",AF58="公",AF58="病",AF58="事",AF58="x"  ), $AP58 =""),"18放早走",  IF(  AND(  OR(  AE58 =""),OR(  AF58 ="x",AF58="補",AF58="婚",AF58="公",AF58="病",AF58="事",AF58="x榮*",AF58="榮",AF58="榮-22"  ), $AP58 =""),"18放",  IF(  AND(  OR(  AE58="當日退伍"  ),OR(  AF58="退伍",AF58="退", AF58=""  ), $AP58 =""),"當日退伍",  IF(AND(  OR(AE58="退",AE58="退伍" ), OR(AF58="退",AF58="退伍" ), $AP58 =""),"退伍","全日勤"  )  )  )  )  )  )  )  )  )  )  ),"")</f>
        <v>全日休</v>
      </c>
      <c r="AF157" s="65" t="str">
        <f ca="1">IF(   (ROW(BR58)-1)&lt;=暫1!$B$2,           IF(  AND(  OR(  AF58="x",AF58="補"  ), OR(  AG58 ="x",AG58="補",AG58="x榮18-22",AG58="x公18-22",AG58="x榮22-08"  ), $AP58 =""),"全日休",  IF(  AND(  OR(  AF58="x",AF58="病"  ), OR(  AG58 ="病"  ), $AP58 =""),"病(事)假",  IF(  AND(  OR(  AF58="x",AF58="補"  ), OR(  AG58 ="補"  ), $AP58 =""),"補休",  IF(  AND(  OR(  AF58="x",AF58="喪"  ), OR(  AG58 ="喪"  ), $AP58 =""),"喪假",  IF(  AND(  OR(  AF58="x",AF58="婚",AF58="產"  ), OR(  AG58 ="婚",AG58="產"  ), $AP58 =""),"婚(產)假",  IF(  AND(  OR(  AF58="x",AF58="公"  ), OR(  AG58 ="公"  ), $AP58 =""),"公假",  IF(  AND(  OR(  AF58="x",AF58="補",AF58="婚",AF58="公",AF58="病",AF58="事",AF58="x榮18-22"  ),OR(AG58=""), $AP58 =""  ),"18收",  IF(  AND(  OR(  AF58 ="榮14-18",AF58 ="榮10-18",AF58 ="榮06-18",AF58 ="病14-18"  ),OR(  AG58 ="x",AG58="補",AG58="婚",AG58="公",AG58="病",AG58="事",AG58="x"  ), $AP58 =""),"18放早走",  IF(  AND(  OR(  AF58 =""),OR(  AG58 ="x",AG58="補",AG58="婚",AG58="公",AG58="病",AG58="事",AG58="x榮*",AG58="榮",AG58="榮-22"  ), $AP58 =""),"18放",  IF(  AND(  OR(  AF58="當日退伍"  ),OR(  AG58="退伍",AG58="退", AG58=""  ), $AP58 =""),"當日退伍",  IF(AND(  OR(AF58="退",AF58="退伍" ), OR(AG58="退",AG58="退伍" ), $AP58 =""),"退伍","全日勤"  )  )  )  )  )  )  )  )  )  )  ),"")</f>
        <v>全日休</v>
      </c>
      <c r="AG157" s="65" t="str">
        <f ca="1">IF(   (ROW(BS58)-1)&lt;=暫1!$B$2,           IF(  AND(  OR(  AG58="x",AG58="補"  ), OR(  AH58 ="x",AH58="補",AH58="x榮18-22",AH58="x公18-22",AH58="x榮22-08"  ), $AP58 =""),"全日休",  IF(  AND(  OR(  AG58="x",AG58="病"  ), OR(  AH58 ="病"  ), $AP58 =""),"病(事)假",  IF(  AND(  OR(  AG58="x",AG58="補"  ), OR(  AH58 ="補"  ), $AP58 =""),"補休",  IF(  AND(  OR(  AG58="x",AG58="喪"  ), OR(  AH58 ="喪"  ), $AP58 =""),"喪假",  IF(  AND(  OR(  AG58="x",AG58="婚",AG58="產"  ), OR(  AH58 ="婚",AH58="產"  ), $AP58 =""),"婚(產)假",  IF(  AND(  OR(  AG58="x",AG58="公"  ), OR(  AH58 ="公"  ), $AP58 =""),"公假",  IF(  AND(  OR(  AG58="x",AG58="補",AG58="婚",AG58="公",AG58="病",AG58="事",AG58="x榮18-22"  ),OR(AH58=""), $AP58 =""  ),"18收",  IF(  AND(  OR(  AG58 ="榮14-18",AG58 ="榮10-18",AG58 ="榮06-18",AG58 ="病14-18"  ),OR(  AH58 ="x",AH58="補",AH58="婚",AH58="公",AH58="病",AH58="事",AH58="x"  ), $AP58 =""),"18放早走",  IF(  AND(  OR(  AG58 =""),OR(  AH58 ="x",AH58="補",AH58="婚",AH58="公",AH58="病",AH58="事",AH58="x榮*",AH58="榮",AH58="榮-22"  ), $AP58 =""),"18放",  IF(  AND(  OR(  AG58="當日退伍"  ),OR(  AH58="退伍",AH58="退", AH58=""  ), $AP58 =""),"當日退伍",  IF(AND(  OR(AG58="退",AG58="退伍" ), OR(AH58="退",AH58="退伍" ), $AP58 =""),"退伍","全日勤"  )  )  )  )  )  )  )  )  )  )  ),"")</f>
        <v>18收</v>
      </c>
      <c r="AH157" s="65"/>
      <c r="AI157" s="65"/>
      <c r="AJ157" s="65"/>
      <c r="AO157" s="75"/>
      <c r="AP157" s="62"/>
      <c r="AU157" s="62"/>
      <c r="AY157" s="62"/>
      <c r="AZ157" s="62"/>
      <c r="BA157" s="62"/>
    </row>
    <row r="158" spans="1:53" ht="25.5" customHeight="1">
      <c r="A158" s="65">
        <f t="shared" si="14"/>
        <v>58</v>
      </c>
      <c r="B158" s="65" t="str">
        <f t="shared" si="15"/>
        <v>蕭敬哲</v>
      </c>
      <c r="C158" s="65" t="str">
        <f ca="1">IF(   (ROW(AO59)-1)&lt;=暫1!$B$2,           IF(  AND(  OR(  C59="x",C59="補"  ), OR(  D59 ="x",D59="補",D59="x榮18-22",D59="x公18-22",D59="x榮22-08"  ), $AP59 =""),"全日休",  IF(  AND(  OR(  C59="x",C59="病"  ), OR(  D59 ="病"  ), $AP59 =""),"病(事)假",  IF(  AND(  OR(  C59="x",C59="補"  ), OR(  D59 ="補"  ), $AP59 =""),"補休",  IF(  AND(  OR(  C59="x",C59="喪"  ), OR(  D59 ="喪"  ), $AP59 =""),"喪假",  IF(  AND(  OR(  C59="x",C59="婚",C59="產"  ), OR(  D59 ="婚",D59="產"  ), $AP59 =""),"婚(產)假",  IF(  AND(  OR(  C59="x",C59="公"  ), OR(  D59 ="公"  ), $AP59 =""),"公假",  IF(  AND(  OR(  C59="x",C59="補",C59="婚",C59="公",C59="病",C59="事",C59="x榮18-22"  ),OR(D59=""), $AP59 =""  ),"18收",  IF(  AND(  OR(  C59 ="榮14-18",C59 ="榮10-18",C59 ="榮06-18",C59 ="病14-18"  ),OR(  D59 ="x",D59="補",D59="婚",D59="公",D59="病",D59="事",D59="x"  ), $AP59 =""),"18放早走",  IF(  AND(  OR(  C59 =""),OR(  D59 ="x",D59="補",D59="婚",D59="公",D59="病",D59="事",D59="x榮*",D59="榮",D59="榮-22"  ), $AP59 =""),"18放",  IF(  AND(  OR(  C59="當日退伍"  ),OR(  D59="退伍",D59="退", D59=""  ), $AP59 =""),"當日退伍",  IF(AND(  OR(C59="退",C59="退伍" ), OR(D59="退",D59="退伍" ), $AP59 =""),"退伍","全日勤"  )  )  )  )  )  )  )  )  )  )  ),"")</f>
        <v>全日勤</v>
      </c>
      <c r="D158" s="65" t="str">
        <f ca="1">IF(   (ROW(AP59)-1)&lt;=暫1!$B$2,           IF(  AND(  OR(  D59="x",D59="補"  ), OR(  E59 ="x",E59="補",E59="x榮18-22",E59="x公18-22",E59="x榮22-08"  ), $AP59 =""),"全日休",  IF(  AND(  OR(  D59="x",D59="病"  ), OR(  E59 ="病"  ), $AP59 =""),"病(事)假",  IF(  AND(  OR(  D59="x",D59="補"  ), OR(  E59 ="補"  ), $AP59 =""),"補休",  IF(  AND(  OR(  D59="x",D59="喪"  ), OR(  E59 ="喪"  ), $AP59 =""),"喪假",  IF(  AND(  OR(  D59="x",D59="婚",D59="產"  ), OR(  E59 ="婚",E59="產"  ), $AP59 =""),"婚(產)假",  IF(  AND(  OR(  D59="x",D59="公"  ), OR(  E59 ="公"  ), $AP59 =""),"公假",  IF(  AND(  OR(  D59="x",D59="補",D59="婚",D59="公",D59="病",D59="事",D59="x榮18-22"  ),OR(E59=""), $AP59 =""  ),"18收",  IF(  AND(  OR(  D59 ="榮14-18",D59 ="榮10-18",D59 ="榮06-18",D59 ="病14-18"  ),OR(  E59 ="x",E59="補",E59="婚",E59="公",E59="病",E59="事",E59="x"  ), $AP59 =""),"18放早走",  IF(  AND(  OR(  D59 =""),OR(  E59 ="x",E59="補",E59="婚",E59="公",E59="病",E59="事",E59="x榮*",E59="榮",E59="榮-22"  ), $AP59 =""),"18放",  IF(  AND(  OR(  D59="當日退伍"  ),OR(  E59="退伍",E59="退", E59=""  ), $AP59 =""),"當日退伍",  IF(AND(  OR(D59="退",D59="退伍" ), OR(E59="退",E59="退伍" ), $AP59 =""),"退伍","全日勤"  )  )  )  )  )  )  )  )  )  )  ),"")</f>
        <v>全日勤</v>
      </c>
      <c r="E158" s="65" t="str">
        <f ca="1">IF(   (ROW(AQ59)-1)&lt;=暫1!$B$2,           IF(  AND(  OR(  E59="x",E59="補"  ), OR(  F59 ="x",F59="補",F59="x榮18-22",F59="x公18-22",F59="x榮22-08"  ), $AP59 =""),"全日休",  IF(  AND(  OR(  E59="x",E59="病"  ), OR(  F59 ="病"  ), $AP59 =""),"病(事)假",  IF(  AND(  OR(  E59="x",E59="補"  ), OR(  F59 ="補"  ), $AP59 =""),"補休",  IF(  AND(  OR(  E59="x",E59="喪"  ), OR(  F59 ="喪"  ), $AP59 =""),"喪假",  IF(  AND(  OR(  E59="x",E59="婚",E59="產"  ), OR(  F59 ="婚",F59="產"  ), $AP59 =""),"婚(產)假",  IF(  AND(  OR(  E59="x",E59="公"  ), OR(  F59 ="公"  ), $AP59 =""),"公假",  IF(  AND(  OR(  E59="x",E59="補",E59="婚",E59="公",E59="病",E59="事",E59="x榮18-22"  ),OR(F59=""), $AP59 =""  ),"18收",  IF(  AND(  OR(  E59 ="榮14-18",E59 ="榮10-18",E59 ="榮06-18",E59 ="病14-18"  ),OR(  F59 ="x",F59="補",F59="婚",F59="公",F59="病",F59="事",F59="x"  ), $AP59 =""),"18放早走",  IF(  AND(  OR(  E59 =""),OR(  F59 ="x",F59="補",F59="婚",F59="公",F59="病",F59="事",F59="x榮*",F59="榮",F59="榮-22"  ), $AP59 =""),"18放",  IF(  AND(  OR(  E59="當日退伍"  ),OR(  F59="退伍",F59="退", F59=""  ), $AP59 =""),"當日退伍",  IF(AND(  OR(E59="退",E59="退伍" ), OR(F59="退",F59="退伍" ), $AP59 =""),"退伍","全日勤"  )  )  )  )  )  )  )  )  )  )  ),"")</f>
        <v>全日勤</v>
      </c>
      <c r="F158" s="65" t="str">
        <f ca="1">IF(   (ROW(AR59)-1)&lt;=暫1!$B$2,           IF(  AND(  OR(  F59="x",F59="補"  ), OR(  G59 ="x",G59="補",G59="x榮18-22",G59="x公18-22",G59="x榮22-08"  ), $AP59 =""),"全日休",  IF(  AND(  OR(  F59="x",F59="病"  ), OR(  G59 ="病"  ), $AP59 =""),"病(事)假",  IF(  AND(  OR(  F59="x",F59="補"  ), OR(  G59 ="補"  ), $AP59 =""),"補休",  IF(  AND(  OR(  F59="x",F59="喪"  ), OR(  G59 ="喪"  ), $AP59 =""),"喪假",  IF(  AND(  OR(  F59="x",F59="婚",F59="產"  ), OR(  G59 ="婚",G59="產"  ), $AP59 =""),"婚(產)假",  IF(  AND(  OR(  F59="x",F59="公"  ), OR(  G59 ="公"  ), $AP59 =""),"公假",  IF(  AND(  OR(  F59="x",F59="補",F59="婚",F59="公",F59="病",F59="事",F59="x榮18-22"  ),OR(G59=""), $AP59 =""  ),"18收",  IF(  AND(  OR(  F59 ="榮14-18",F59 ="榮10-18",F59 ="榮06-18",F59 ="病14-18"  ),OR(  G59 ="x",G59="補",G59="婚",G59="公",G59="病",G59="事",G59="x"  ), $AP59 =""),"18放早走",  IF(  AND(  OR(  F59 =""),OR(  G59 ="x",G59="補",G59="婚",G59="公",G59="病",G59="事",G59="x榮*",G59="榮",G59="榮-22"  ), $AP59 =""),"18放",  IF(  AND(  OR(  F59="當日退伍"  ),OR(  G59="退伍",G59="退", G59=""  ), $AP59 =""),"當日退伍",  IF(AND(  OR(F59="退",F59="退伍" ), OR(G59="退",G59="退伍" ), $AP59 =""),"退伍","全日勤"  )  )  )  )  )  )  )  )  )  )  ),"")</f>
        <v>全日勤</v>
      </c>
      <c r="G158" s="65" t="str">
        <f ca="1">IF(   (ROW(AS59)-1)&lt;=暫1!$B$2,           IF(  AND(  OR(  G59="x",G59="補"  ), OR(  H59 ="x",H59="補",H59="x榮18-22",H59="x公18-22",H59="x榮22-08"  ), $AP59 =""),"全日休",  IF(  AND(  OR(  G59="x",G59="病"  ), OR(  H59 ="病"  ), $AP59 =""),"病(事)假",  IF(  AND(  OR(  G59="x",G59="補"  ), OR(  H59 ="補"  ), $AP59 =""),"補休",  IF(  AND(  OR(  G59="x",G59="喪"  ), OR(  H59 ="喪"  ), $AP59 =""),"喪假",  IF(  AND(  OR(  G59="x",G59="婚",G59="產"  ), OR(  H59 ="婚",H59="產"  ), $AP59 =""),"婚(產)假",  IF(  AND(  OR(  G59="x",G59="公"  ), OR(  H59 ="公"  ), $AP59 =""),"公假",  IF(  AND(  OR(  G59="x",G59="補",G59="婚",G59="公",G59="病",G59="事",G59="x榮18-22"  ),OR(H59=""), $AP59 =""  ),"18收",  IF(  AND(  OR(  G59 ="榮14-18",G59 ="榮10-18",G59 ="榮06-18",G59 ="病14-18"  ),OR(  H59 ="x",H59="補",H59="婚",H59="公",H59="病",H59="事",H59="x"  ), $AP59 =""),"18放早走",  IF(  AND(  OR(  G59 =""),OR(  H59 ="x",H59="補",H59="婚",H59="公",H59="病",H59="事",H59="x榮*",H59="榮",H59="榮-22"  ), $AP59 =""),"18放",  IF(  AND(  OR(  G59="當日退伍"  ),OR(  H59="退伍",H59="退", H59=""  ), $AP59 =""),"當日退伍",  IF(AND(  OR(G59="退",G59="退伍" ), OR(H59="退",H59="退伍" ), $AP59 =""),"退伍","全日勤"  )  )  )  )  )  )  )  )  )  )  ),"")</f>
        <v>全日勤</v>
      </c>
      <c r="H158" s="65" t="str">
        <f ca="1">IF(   (ROW(AT59)-1)&lt;=暫1!$B$2,           IF(  AND(  OR(  H59="x",H59="補"  ), OR(  I59 ="x",I59="補",I59="x榮18-22",I59="x公18-22",I59="x榮22-08"  ), $AP59 =""),"全日休",  IF(  AND(  OR(  H59="x",H59="病"  ), OR(  I59 ="病"  ), $AP59 =""),"病(事)假",  IF(  AND(  OR(  H59="x",H59="補"  ), OR(  I59 ="補"  ), $AP59 =""),"補休",  IF(  AND(  OR(  H59="x",H59="喪"  ), OR(  I59 ="喪"  ), $AP59 =""),"喪假",  IF(  AND(  OR(  H59="x",H59="婚",H59="產"  ), OR(  I59 ="婚",I59="產"  ), $AP59 =""),"婚(產)假",  IF(  AND(  OR(  H59="x",H59="公"  ), OR(  I59 ="公"  ), $AP59 =""),"公假",  IF(  AND(  OR(  H59="x",H59="補",H59="婚",H59="公",H59="病",H59="事",H59="x榮18-22"  ),OR(I59=""), $AP59 =""  ),"18收",  IF(  AND(  OR(  H59 ="榮14-18",H59 ="榮10-18",H59 ="榮06-18",H59 ="病14-18"  ),OR(  I59 ="x",I59="補",I59="婚",I59="公",I59="病",I59="事",I59="x"  ), $AP59 =""),"18放早走",  IF(  AND(  OR(  H59 =""),OR(  I59 ="x",I59="補",I59="婚",I59="公",I59="病",I59="事",I59="x榮*",I59="榮",I59="榮-22"  ), $AP59 =""),"18放",  IF(  AND(  OR(  H59="當日退伍"  ),OR(  I59="退伍",I59="退", I59=""  ), $AP59 =""),"當日退伍",  IF(AND(  OR(H59="退",H59="退伍" ), OR(I59="退",I59="退伍" ), $AP59 =""),"退伍","全日勤"  )  )  )  )  )  )  )  )  )  )  ),"")</f>
        <v>18放</v>
      </c>
      <c r="I158" s="65" t="str">
        <f ca="1">IF(   (ROW(AU59)-1)&lt;=暫1!$B$2,           IF(  AND(  OR(  I59="x",I59="補"  ), OR(  J59 ="x",J59="補",J59="x榮18-22",J59="x公18-22",J59="x榮22-08"  ), $AP59 =""),"全日休",  IF(  AND(  OR(  I59="x",I59="病"  ), OR(  J59 ="病"  ), $AP59 =""),"病(事)假",  IF(  AND(  OR(  I59="x",I59="補"  ), OR(  J59 ="補"  ), $AP59 =""),"補休",  IF(  AND(  OR(  I59="x",I59="喪"  ), OR(  J59 ="喪"  ), $AP59 =""),"喪假",  IF(  AND(  OR(  I59="x",I59="婚",I59="產"  ), OR(  J59 ="婚",J59="產"  ), $AP59 =""),"婚(產)假",  IF(  AND(  OR(  I59="x",I59="公"  ), OR(  J59 ="公"  ), $AP59 =""),"公假",  IF(  AND(  OR(  I59="x",I59="補",I59="婚",I59="公",I59="病",I59="事",I59="x榮18-22"  ),OR(J59=""), $AP59 =""  ),"18收",  IF(  AND(  OR(  I59 ="榮14-18",I59 ="榮10-18",I59 ="榮06-18",I59 ="病14-18"  ),OR(  J59 ="x",J59="補",J59="婚",J59="公",J59="病",J59="事",J59="x"  ), $AP59 =""),"18放早走",  IF(  AND(  OR(  I59 =""),OR(  J59 ="x",J59="補",J59="婚",J59="公",J59="病",J59="事",J59="x榮*",J59="榮",J59="榮-22"  ), $AP59 =""),"18放",  IF(  AND(  OR(  I59="當日退伍"  ),OR(  J59="退伍",J59="退", J59=""  ), $AP59 =""),"當日退伍",  IF(AND(  OR(I59="退",I59="退伍" ), OR(J59="退",J59="退伍" ), $AP59 =""),"退伍","全日勤"  )  )  )  )  )  )  )  )  )  )  ),"")</f>
        <v>全日休</v>
      </c>
      <c r="J158" s="65" t="str">
        <f ca="1">IF(   (ROW(AV59)-1)&lt;=暫1!$B$2,           IF(  AND(  OR(  J59="x",J59="補"  ), OR(  K59 ="x",K59="補",K59="x榮18-22",K59="x公18-22",K59="x榮22-08"  ), $AP59 =""),"全日休",  IF(  AND(  OR(  J59="x",J59="病"  ), OR(  K59 ="病"  ), $AP59 =""),"病(事)假",  IF(  AND(  OR(  J59="x",J59="補"  ), OR(  K59 ="補"  ), $AP59 =""),"補休",  IF(  AND(  OR(  J59="x",J59="喪"  ), OR(  K59 ="喪"  ), $AP59 =""),"喪假",  IF(  AND(  OR(  J59="x",J59="婚",J59="產"  ), OR(  K59 ="婚",K59="產"  ), $AP59 =""),"婚(產)假",  IF(  AND(  OR(  J59="x",J59="公"  ), OR(  K59 ="公"  ), $AP59 =""),"公假",  IF(  AND(  OR(  J59="x",J59="補",J59="婚",J59="公",J59="病",J59="事",J59="x榮18-22"  ),OR(K59=""), $AP59 =""  ),"18收",  IF(  AND(  OR(  J59 ="榮14-18",J59 ="榮10-18",J59 ="榮06-18",J59 ="病14-18"  ),OR(  K59 ="x",K59="補",K59="婚",K59="公",K59="病",K59="事",K59="x"  ), $AP59 =""),"18放早走",  IF(  AND(  OR(  J59 =""),OR(  K59 ="x",K59="補",K59="婚",K59="公",K59="病",K59="事",K59="x榮*",K59="榮",K59="榮-22"  ), $AP59 =""),"18放",  IF(  AND(  OR(  J59="當日退伍"  ),OR(  K59="退伍",K59="退", K59=""  ), $AP59 =""),"當日退伍",  IF(AND(  OR(J59="退",J59="退伍" ), OR(K59="退",K59="退伍" ), $AP59 =""),"退伍","全日勤"  )  )  )  )  )  )  )  )  )  )  ),"")</f>
        <v>全日休</v>
      </c>
      <c r="K158" s="65" t="str">
        <f ca="1">IF(   (ROW(AW59)-1)&lt;=暫1!$B$2,           IF(  AND(  OR(  K59="x",K59="補"  ), OR(  L59 ="x",L59="補",L59="x榮18-22",L59="x公18-22",L59="x榮22-08"  ), $AP59 =""),"全日休",  IF(  AND(  OR(  K59="x",K59="病"  ), OR(  L59 ="病"  ), $AP59 =""),"病(事)假",  IF(  AND(  OR(  K59="x",K59="補"  ), OR(  L59 ="補"  ), $AP59 =""),"補休",  IF(  AND(  OR(  K59="x",K59="喪"  ), OR(  L59 ="喪"  ), $AP59 =""),"喪假",  IF(  AND(  OR(  K59="x",K59="婚",K59="產"  ), OR(  L59 ="婚",L59="產"  ), $AP59 =""),"婚(產)假",  IF(  AND(  OR(  K59="x",K59="公"  ), OR(  L59 ="公"  ), $AP59 =""),"公假",  IF(  AND(  OR(  K59="x",K59="補",K59="婚",K59="公",K59="病",K59="事",K59="x榮18-22"  ),OR(L59=""), $AP59 =""  ),"18收",  IF(  AND(  OR(  K59 ="榮14-18",K59 ="榮10-18",K59 ="榮06-18",K59 ="病14-18"  ),OR(  L59 ="x",L59="補",L59="婚",L59="公",L59="病",L59="事",L59="x"  ), $AP59 =""),"18放早走",  IF(  AND(  OR(  K59 =""),OR(  L59 ="x",L59="補",L59="婚",L59="公",L59="病",L59="事",L59="x榮*",L59="榮",L59="榮-22"  ), $AP59 =""),"18放",  IF(  AND(  OR(  K59="當日退伍"  ),OR(  L59="退伍",L59="退", L59=""  ), $AP59 =""),"當日退伍",  IF(AND(  OR(K59="退",K59="退伍" ), OR(L59="退",L59="退伍" ), $AP59 =""),"退伍","全日勤"  )  )  )  )  )  )  )  )  )  )  ),"")</f>
        <v>18收</v>
      </c>
      <c r="L158" s="65" t="str">
        <f ca="1">IF(   (ROW(AX59)-1)&lt;=暫1!$B$2,           IF(  AND(  OR(  L59="x",L59="補"  ), OR(  M59 ="x",M59="補",M59="x榮18-22",M59="x公18-22",M59="x榮22-08"  ), $AP59 =""),"全日休",  IF(  AND(  OR(  L59="x",L59="病"  ), OR(  M59 ="病"  ), $AP59 =""),"病(事)假",  IF(  AND(  OR(  L59="x",L59="補"  ), OR(  M59 ="補"  ), $AP59 =""),"補休",  IF(  AND(  OR(  L59="x",L59="喪"  ), OR(  M59 ="喪"  ), $AP59 =""),"喪假",  IF(  AND(  OR(  L59="x",L59="婚",L59="產"  ), OR(  M59 ="婚",M59="產"  ), $AP59 =""),"婚(產)假",  IF(  AND(  OR(  L59="x",L59="公"  ), OR(  M59 ="公"  ), $AP59 =""),"公假",  IF(  AND(  OR(  L59="x",L59="補",L59="婚",L59="公",L59="病",L59="事",L59="x榮18-22"  ),OR(M59=""), $AP59 =""  ),"18收",  IF(  AND(  OR(  L59 ="榮14-18",L59 ="榮10-18",L59 ="榮06-18",L59 ="病14-18"  ),OR(  M59 ="x",M59="補",M59="婚",M59="公",M59="病",M59="事",M59="x"  ), $AP59 =""),"18放早走",  IF(  AND(  OR(  L59 =""),OR(  M59 ="x",M59="補",M59="婚",M59="公",M59="病",M59="事",M59="x榮*",M59="榮",M59="榮-22"  ), $AP59 =""),"18放",  IF(  AND(  OR(  L59="當日退伍"  ),OR(  M59="退伍",M59="退", M59=""  ), $AP59 =""),"當日退伍",  IF(AND(  OR(L59="退",L59="退伍" ), OR(M59="退",M59="退伍" ), $AP59 =""),"退伍","全日勤"  )  )  )  )  )  )  )  )  )  )  ),"")</f>
        <v>全日勤</v>
      </c>
      <c r="M158" s="65" t="str">
        <f ca="1">IF(   (ROW(AY59)-1)&lt;=暫1!$B$2,           IF(  AND(  OR(  M59="x",M59="補"  ), OR(  N59 ="x",N59="補",N59="x榮18-22",N59="x公18-22",N59="x榮22-08"  ), $AP59 =""),"全日休",  IF(  AND(  OR(  M59="x",M59="病"  ), OR(  N59 ="病"  ), $AP59 =""),"病(事)假",  IF(  AND(  OR(  M59="x",M59="補"  ), OR(  N59 ="補"  ), $AP59 =""),"補休",  IF(  AND(  OR(  M59="x",M59="喪"  ), OR(  N59 ="喪"  ), $AP59 =""),"喪假",  IF(  AND(  OR(  M59="x",M59="婚",M59="產"  ), OR(  N59 ="婚",N59="產"  ), $AP59 =""),"婚(產)假",  IF(  AND(  OR(  M59="x",M59="公"  ), OR(  N59 ="公"  ), $AP59 =""),"公假",  IF(  AND(  OR(  M59="x",M59="補",M59="婚",M59="公",M59="病",M59="事",M59="x榮18-22"  ),OR(N59=""), $AP59 =""  ),"18收",  IF(  AND(  OR(  M59 ="榮14-18",M59 ="榮10-18",M59 ="榮06-18",M59 ="病14-18"  ),OR(  N59 ="x",N59="補",N59="婚",N59="公",N59="病",N59="事",N59="x"  ), $AP59 =""),"18放早走",  IF(  AND(  OR(  M59 =""),OR(  N59 ="x",N59="補",N59="婚",N59="公",N59="病",N59="事",N59="x榮*",N59="榮",N59="榮-22"  ), $AP59 =""),"18放",  IF(  AND(  OR(  M59="當日退伍"  ),OR(  N59="退伍",N59="退", N59=""  ), $AP59 =""),"當日退伍",  IF(AND(  OR(M59="退",M59="退伍" ), OR(N59="退",N59="退伍" ), $AP59 =""),"退伍","全日勤"  )  )  )  )  )  )  )  )  )  )  ),"")</f>
        <v>全日勤</v>
      </c>
      <c r="N158" s="65" t="str">
        <f ca="1">IF(   (ROW(AZ59)-1)&lt;=暫1!$B$2,           IF(  AND(  OR(  N59="x",N59="補"  ), OR(  O59 ="x",O59="補",O59="x榮18-22",O59="x公18-22",O59="x榮22-08"  ), $AP59 =""),"全日休",  IF(  AND(  OR(  N59="x",N59="病"  ), OR(  O59 ="病"  ), $AP59 =""),"病(事)假",  IF(  AND(  OR(  N59="x",N59="補"  ), OR(  O59 ="補"  ), $AP59 =""),"補休",  IF(  AND(  OR(  N59="x",N59="喪"  ), OR(  O59 ="喪"  ), $AP59 =""),"喪假",  IF(  AND(  OR(  N59="x",N59="婚",N59="產"  ), OR(  O59 ="婚",O59="產"  ), $AP59 =""),"婚(產)假",  IF(  AND(  OR(  N59="x",N59="公"  ), OR(  O59 ="公"  ), $AP59 =""),"公假",  IF(  AND(  OR(  N59="x",N59="補",N59="婚",N59="公",N59="病",N59="事",N59="x榮18-22"  ),OR(O59=""), $AP59 =""  ),"18收",  IF(  AND(  OR(  N59 ="榮14-18",N59 ="榮10-18",N59 ="榮06-18",N59 ="病14-18"  ),OR(  O59 ="x",O59="補",O59="婚",O59="公",O59="病",O59="事",O59="x"  ), $AP59 =""),"18放早走",  IF(  AND(  OR(  N59 =""),OR(  O59 ="x",O59="補",O59="婚",O59="公",O59="病",O59="事",O59="x榮*",O59="榮",O59="榮-22"  ), $AP59 =""),"18放",  IF(  AND(  OR(  N59="當日退伍"  ),OR(  O59="退伍",O59="退", O59=""  ), $AP59 =""),"當日退伍",  IF(AND(  OR(N59="退",N59="退伍" ), OR(O59="退",O59="退伍" ), $AP59 =""),"退伍","全日勤"  )  )  )  )  )  )  )  )  )  )  ),"")</f>
        <v>全日勤</v>
      </c>
      <c r="O158" s="65" t="str">
        <f ca="1">IF(   (ROW(BA59)-1)&lt;=暫1!$B$2,           IF(  AND(  OR(  O59="x",O59="補"  ), OR(  P59 ="x",P59="補",P59="x榮18-22",P59="x公18-22",P59="x榮22-08"  ), $AP59 =""),"全日休",  IF(  AND(  OR(  O59="x",O59="病"  ), OR(  P59 ="病"  ), $AP59 =""),"病(事)假",  IF(  AND(  OR(  O59="x",O59="補"  ), OR(  P59 ="補"  ), $AP59 =""),"補休",  IF(  AND(  OR(  O59="x",O59="喪"  ), OR(  P59 ="喪"  ), $AP59 =""),"喪假",  IF(  AND(  OR(  O59="x",O59="婚",O59="產"  ), OR(  P59 ="婚",P59="產"  ), $AP59 =""),"婚(產)假",  IF(  AND(  OR(  O59="x",O59="公"  ), OR(  P59 ="公"  ), $AP59 =""),"公假",  IF(  AND(  OR(  O59="x",O59="補",O59="婚",O59="公",O59="病",O59="事",O59="x榮18-22"  ),OR(P59=""), $AP59 =""  ),"18收",  IF(  AND(  OR(  O59 ="榮14-18",O59 ="榮10-18",O59 ="榮06-18",O59 ="病14-18"  ),OR(  P59 ="x",P59="補",P59="婚",P59="公",P59="病",P59="事",P59="x"  ), $AP59 =""),"18放早走",  IF(  AND(  OR(  O59 =""),OR(  P59 ="x",P59="補",P59="婚",P59="公",P59="病",P59="事",P59="x榮*",P59="榮",P59="榮-22"  ), $AP59 =""),"18放",  IF(  AND(  OR(  O59="當日退伍"  ),OR(  P59="退伍",P59="退", P59=""  ), $AP59 =""),"當日退伍",  IF(AND(  OR(O59="退",O59="退伍" ), OR(P59="退",P59="退伍" ), $AP59 =""),"退伍","全日勤"  )  )  )  )  )  )  )  )  )  )  ),"")</f>
        <v>全日勤</v>
      </c>
      <c r="P158" s="65" t="str">
        <f ca="1">IF(   (ROW(BB59)-1)&lt;=暫1!$B$2,           IF(  AND(  OR(  P59="x",P59="補"  ), OR(  Q59 ="x",Q59="補",Q59="x榮18-22",Q59="x公18-22",Q59="x榮22-08"  ), $AP59 =""),"全日休",  IF(  AND(  OR(  P59="x",P59="病"  ), OR(  Q59 ="病"  ), $AP59 =""),"病(事)假",  IF(  AND(  OR(  P59="x",P59="補"  ), OR(  Q59 ="補"  ), $AP59 =""),"補休",  IF(  AND(  OR(  P59="x",P59="喪"  ), OR(  Q59 ="喪"  ), $AP59 =""),"喪假",  IF(  AND(  OR(  P59="x",P59="婚",P59="產"  ), OR(  Q59 ="婚",Q59="產"  ), $AP59 =""),"婚(產)假",  IF(  AND(  OR(  P59="x",P59="公"  ), OR(  Q59 ="公"  ), $AP59 =""),"公假",  IF(  AND(  OR(  P59="x",P59="補",P59="婚",P59="公",P59="病",P59="事",P59="x榮18-22"  ),OR(Q59=""), $AP59 =""  ),"18收",  IF(  AND(  OR(  P59 ="榮14-18",P59 ="榮10-18",P59 ="榮06-18",P59 ="病14-18"  ),OR(  Q59 ="x",Q59="補",Q59="婚",Q59="公",Q59="病",Q59="事",Q59="x"  ), $AP59 =""),"18放早走",  IF(  AND(  OR(  P59 =""),OR(  Q59 ="x",Q59="補",Q59="婚",Q59="公",Q59="病",Q59="事",Q59="x榮*",Q59="榮",Q59="榮-22"  ), $AP59 =""),"18放",  IF(  AND(  OR(  P59="當日退伍"  ),OR(  Q59="退伍",Q59="退", Q59=""  ), $AP59 =""),"當日退伍",  IF(AND(  OR(P59="退",P59="退伍" ), OR(Q59="退",Q59="退伍" ), $AP59 =""),"退伍","全日勤"  )  )  )  )  )  )  )  )  )  )  ),"")</f>
        <v>全日勤</v>
      </c>
      <c r="Q158" s="65" t="str">
        <f ca="1">IF(   (ROW(BC59)-1)&lt;=暫1!$B$2,           IF(  AND(  OR(  Q59="x",Q59="補"  ), OR(  R59 ="x",R59="補",R59="x榮18-22",R59="x公18-22",R59="x榮22-08"  ), $AP59 =""),"全日休",  IF(  AND(  OR(  Q59="x",Q59="病"  ), OR(  R59 ="病"  ), $AP59 =""),"病(事)假",  IF(  AND(  OR(  Q59="x",Q59="補"  ), OR(  R59 ="補"  ), $AP59 =""),"補休",  IF(  AND(  OR(  Q59="x",Q59="喪"  ), OR(  R59 ="喪"  ), $AP59 =""),"喪假",  IF(  AND(  OR(  Q59="x",Q59="婚",Q59="產"  ), OR(  R59 ="婚",R59="產"  ), $AP59 =""),"婚(產)假",  IF(  AND(  OR(  Q59="x",Q59="公"  ), OR(  R59 ="公"  ), $AP59 =""),"公假",  IF(  AND(  OR(  Q59="x",Q59="補",Q59="婚",Q59="公",Q59="病",Q59="事",Q59="x榮18-22"  ),OR(R59=""), $AP59 =""  ),"18收",  IF(  AND(  OR(  Q59 ="榮14-18",Q59 ="榮10-18",Q59 ="榮06-18",Q59 ="病14-18"  ),OR(  R59 ="x",R59="補",R59="婚",R59="公",R59="病",R59="事",R59="x"  ), $AP59 =""),"18放早走",  IF(  AND(  OR(  Q59 =""),OR(  R59 ="x",R59="補",R59="婚",R59="公",R59="病",R59="事",R59="x榮*",R59="榮",R59="榮-22"  ), $AP59 =""),"18放",  IF(  AND(  OR(  Q59="當日退伍"  ),OR(  R59="退伍",R59="退", R59=""  ), $AP59 =""),"當日退伍",  IF(AND(  OR(Q59="退",Q59="退伍" ), OR(R59="退",R59="退伍" ), $AP59 =""),"退伍","全日勤"  )  )  )  )  )  )  )  )  )  )  ),"")</f>
        <v>全日勤</v>
      </c>
      <c r="R158" s="65" t="str">
        <f ca="1">IF(   (ROW(BD59)-1)&lt;=暫1!$B$2,           IF(  AND(  OR(  R59="x",R59="補"  ), OR(  S59 ="x",S59="補",S59="x榮18-22",S59="x公18-22",S59="x榮22-08"  ), $AP59 =""),"全日休",  IF(  AND(  OR(  R59="x",R59="病"  ), OR(  S59 ="病"  ), $AP59 =""),"病(事)假",  IF(  AND(  OR(  R59="x",R59="補"  ), OR(  S59 ="補"  ), $AP59 =""),"補休",  IF(  AND(  OR(  R59="x",R59="喪"  ), OR(  S59 ="喪"  ), $AP59 =""),"喪假",  IF(  AND(  OR(  R59="x",R59="婚",R59="產"  ), OR(  S59 ="婚",S59="產"  ), $AP59 =""),"婚(產)假",  IF(  AND(  OR(  R59="x",R59="公"  ), OR(  S59 ="公"  ), $AP59 =""),"公假",  IF(  AND(  OR(  R59="x",R59="補",R59="婚",R59="公",R59="病",R59="事",R59="x榮18-22"  ),OR(S59=""), $AP59 =""  ),"18收",  IF(  AND(  OR(  R59 ="榮14-18",R59 ="榮10-18",R59 ="榮06-18",R59 ="病14-18"  ),OR(  S59 ="x",S59="補",S59="婚",S59="公",S59="病",S59="事",S59="x"  ), $AP59 =""),"18放早走",  IF(  AND(  OR(  R59 =""),OR(  S59 ="x",S59="補",S59="婚",S59="公",S59="病",S59="事",S59="x榮*",S59="榮",S59="榮-22"  ), $AP59 =""),"18放",  IF(  AND(  OR(  R59="當日退伍"  ),OR(  S59="退伍",S59="退", S59=""  ), $AP59 =""),"當日退伍",  IF(AND(  OR(R59="退",R59="退伍" ), OR(S59="退",S59="退伍" ), $AP59 =""),"退伍","全日勤"  )  )  )  )  )  )  )  )  )  )  ),"")</f>
        <v>全日勤</v>
      </c>
      <c r="S158" s="65" t="str">
        <f ca="1">IF(   (ROW(BE59)-1)&lt;=暫1!$B$2,           IF(  AND(  OR(  S59="x",S59="補"  ), OR(  T59 ="x",T59="補",T59="x榮18-22",T59="x公18-22",T59="x榮22-08"  ), $AP59 =""),"全日休",  IF(  AND(  OR(  S59="x",S59="病"  ), OR(  T59 ="病"  ), $AP59 =""),"病(事)假",  IF(  AND(  OR(  S59="x",S59="補"  ), OR(  T59 ="補"  ), $AP59 =""),"補休",  IF(  AND(  OR(  S59="x",S59="喪"  ), OR(  T59 ="喪"  ), $AP59 =""),"喪假",  IF(  AND(  OR(  S59="x",S59="婚",S59="產"  ), OR(  T59 ="婚",T59="產"  ), $AP59 =""),"婚(產)假",  IF(  AND(  OR(  S59="x",S59="公"  ), OR(  T59 ="公"  ), $AP59 =""),"公假",  IF(  AND(  OR(  S59="x",S59="補",S59="婚",S59="公",S59="病",S59="事",S59="x榮18-22"  ),OR(T59=""), $AP59 =""  ),"18收",  IF(  AND(  OR(  S59 ="榮14-18",S59 ="榮10-18",S59 ="榮06-18",S59 ="病14-18"  ),OR(  T59 ="x",T59="補",T59="婚",T59="公",T59="病",T59="事",T59="x"  ), $AP59 =""),"18放早走",  IF(  AND(  OR(  S59 =""),OR(  T59 ="x",T59="補",T59="婚",T59="公",T59="病",T59="事",T59="x榮*",T59="榮",T59="榮-22"  ), $AP59 =""),"18放",  IF(  AND(  OR(  S59="當日退伍"  ),OR(  T59="退伍",T59="退", T59=""  ), $AP59 =""),"當日退伍",  IF(AND(  OR(S59="退",S59="退伍" ), OR(T59="退",T59="退伍" ), $AP59 =""),"退伍","全日勤"  )  )  )  )  )  )  )  )  )  )  ),"")</f>
        <v>全日勤</v>
      </c>
      <c r="T158" s="65" t="str">
        <f ca="1">IF(   (ROW(BF59)-1)&lt;=暫1!$B$2,           IF(  AND(  OR(  T59="x",T59="補"  ), OR(  U59 ="x",U59="補",U59="x榮18-22",U59="x公18-22",U59="x榮22-08"  ), $AP59 =""),"全日休",  IF(  AND(  OR(  T59="x",T59="病"  ), OR(  U59 ="病"  ), $AP59 =""),"病(事)假",  IF(  AND(  OR(  T59="x",T59="補"  ), OR(  U59 ="補"  ), $AP59 =""),"補休",  IF(  AND(  OR(  T59="x",T59="喪"  ), OR(  U59 ="喪"  ), $AP59 =""),"喪假",  IF(  AND(  OR(  T59="x",T59="婚",T59="產"  ), OR(  U59 ="婚",U59="產"  ), $AP59 =""),"婚(產)假",  IF(  AND(  OR(  T59="x",T59="公"  ), OR(  U59 ="公"  ), $AP59 =""),"公假",  IF(  AND(  OR(  T59="x",T59="補",T59="婚",T59="公",T59="病",T59="事",T59="x榮18-22"  ),OR(U59=""), $AP59 =""  ),"18收",  IF(  AND(  OR(  T59 ="榮14-18",T59 ="榮10-18",T59 ="榮06-18",T59 ="病14-18"  ),OR(  U59 ="x",U59="補",U59="婚",U59="公",U59="病",U59="事",U59="x"  ), $AP59 =""),"18放早走",  IF(  AND(  OR(  T59 =""),OR(  U59 ="x",U59="補",U59="婚",U59="公",U59="病",U59="事",U59="x榮*",U59="榮",U59="榮-22"  ), $AP59 =""),"18放",  IF(  AND(  OR(  T59="當日退伍"  ),OR(  U59="退伍",U59="退", U59=""  ), $AP59 =""),"當日退伍",  IF(AND(  OR(T59="退",T59="退伍" ), OR(U59="退",U59="退伍" ), $AP59 =""),"退伍","全日勤"  )  )  )  )  )  )  )  )  )  )  ),"")</f>
        <v>全日勤</v>
      </c>
      <c r="U158" s="65" t="str">
        <f ca="1">IF(   (ROW(BG59)-1)&lt;=暫1!$B$2,           IF(  AND(  OR(  U59="x",U59="補"  ), OR(  V59 ="x",V59="補",V59="x榮18-22",V59="x公18-22",V59="x榮22-08"  ), $AP59 =""),"全日休",  IF(  AND(  OR(  U59="x",U59="病"  ), OR(  V59 ="病"  ), $AP59 =""),"病(事)假",  IF(  AND(  OR(  U59="x",U59="補"  ), OR(  V59 ="補"  ), $AP59 =""),"補休",  IF(  AND(  OR(  U59="x",U59="喪"  ), OR(  V59 ="喪"  ), $AP59 =""),"喪假",  IF(  AND(  OR(  U59="x",U59="婚",U59="產"  ), OR(  V59 ="婚",V59="產"  ), $AP59 =""),"婚(產)假",  IF(  AND(  OR(  U59="x",U59="公"  ), OR(  V59 ="公"  ), $AP59 =""),"公假",  IF(  AND(  OR(  U59="x",U59="補",U59="婚",U59="公",U59="病",U59="事",U59="x榮18-22"  ),OR(V59=""), $AP59 =""  ),"18收",  IF(  AND(  OR(  U59 ="榮14-18",U59 ="榮10-18",U59 ="榮06-18",U59 ="病14-18"  ),OR(  V59 ="x",V59="補",V59="婚",V59="公",V59="病",V59="事",V59="x"  ), $AP59 =""),"18放早走",  IF(  AND(  OR(  U59 =""),OR(  V59 ="x",V59="補",V59="婚",V59="公",V59="病",V59="事",V59="x榮*",V59="榮",V59="榮-22"  ), $AP59 =""),"18放",  IF(  AND(  OR(  U59="當日退伍"  ),OR(  V59="退伍",V59="退", V59=""  ), $AP59 =""),"當日退伍",  IF(AND(  OR(U59="退",U59="退伍" ), OR(V59="退",V59="退伍" ), $AP59 =""),"退伍","全日勤"  )  )  )  )  )  )  )  )  )  )  ),"")</f>
        <v>全日勤</v>
      </c>
      <c r="V158" s="65" t="str">
        <f ca="1">IF(   (ROW(BH59)-1)&lt;=暫1!$B$2,           IF(  AND(  OR(  V59="x",V59="補"  ), OR(  W59 ="x",W59="補",W59="x榮18-22",W59="x公18-22",W59="x榮22-08"  ), $AP59 =""),"全日休",  IF(  AND(  OR(  V59="x",V59="病"  ), OR(  W59 ="病"  ), $AP59 =""),"病(事)假",  IF(  AND(  OR(  V59="x",V59="補"  ), OR(  W59 ="補"  ), $AP59 =""),"補休",  IF(  AND(  OR(  V59="x",V59="喪"  ), OR(  W59 ="喪"  ), $AP59 =""),"喪假",  IF(  AND(  OR(  V59="x",V59="婚",V59="產"  ), OR(  W59 ="婚",W59="產"  ), $AP59 =""),"婚(產)假",  IF(  AND(  OR(  V59="x",V59="公"  ), OR(  W59 ="公"  ), $AP59 =""),"公假",  IF(  AND(  OR(  V59="x",V59="補",V59="婚",V59="公",V59="病",V59="事",V59="x榮18-22"  ),OR(W59=""), $AP59 =""  ),"18收",  IF(  AND(  OR(  V59 ="榮14-18",V59 ="榮10-18",V59 ="榮06-18",V59 ="病14-18"  ),OR(  W59 ="x",W59="補",W59="婚",W59="公",W59="病",W59="事",W59="x"  ), $AP59 =""),"18放早走",  IF(  AND(  OR(  V59 =""),OR(  W59 ="x",W59="補",W59="婚",W59="公",W59="病",W59="事",W59="x榮*",W59="榮",W59="榮-22"  ), $AP59 =""),"18放",  IF(  AND(  OR(  V59="當日退伍"  ),OR(  W59="退伍",W59="退", W59=""  ), $AP59 =""),"當日退伍",  IF(AND(  OR(V59="退",V59="退伍" ), OR(W59="退",W59="退伍" ), $AP59 =""),"退伍","全日勤"  )  )  )  )  )  )  )  )  )  )  ),"")</f>
        <v>18放</v>
      </c>
      <c r="W158" s="65" t="str">
        <f ca="1">IF(   (ROW(BI59)-1)&lt;=暫1!$B$2,           IF(  AND(  OR(  W59="x",W59="補"  ), OR(  X59 ="x",X59="補",X59="x榮18-22",X59="x公18-22",X59="x榮22-08"  ), $AP59 =""),"全日休",  IF(  AND(  OR(  W59="x",W59="病"  ), OR(  X59 ="病"  ), $AP59 =""),"病(事)假",  IF(  AND(  OR(  W59="x",W59="補"  ), OR(  X59 ="補"  ), $AP59 =""),"補休",  IF(  AND(  OR(  W59="x",W59="喪"  ), OR(  X59 ="喪"  ), $AP59 =""),"喪假",  IF(  AND(  OR(  W59="x",W59="婚",W59="產"  ), OR(  X59 ="婚",X59="產"  ), $AP59 =""),"婚(產)假",  IF(  AND(  OR(  W59="x",W59="公"  ), OR(  X59 ="公"  ), $AP59 =""),"公假",  IF(  AND(  OR(  W59="x",W59="補",W59="婚",W59="公",W59="病",W59="事",W59="x榮18-22"  ),OR(X59=""), $AP59 =""  ),"18收",  IF(  AND(  OR(  W59 ="榮14-18",W59 ="榮10-18",W59 ="榮06-18",W59 ="病14-18"  ),OR(  X59 ="x",X59="補",X59="婚",X59="公",X59="病",X59="事",X59="x"  ), $AP59 =""),"18放早走",  IF(  AND(  OR(  W59 =""),OR(  X59 ="x",X59="補",X59="婚",X59="公",X59="病",X59="事",X59="x榮*",X59="榮",X59="榮-22"  ), $AP59 =""),"18放",  IF(  AND(  OR(  W59="當日退伍"  ),OR(  X59="退伍",X59="退", X59=""  ), $AP59 =""),"當日退伍",  IF(AND(  OR(W59="退",W59="退伍" ), OR(X59="退",X59="退伍" ), $AP59 =""),"退伍","全日勤"  )  )  )  )  )  )  )  )  )  )  ),"")</f>
        <v>全日休</v>
      </c>
      <c r="X158" s="65" t="str">
        <f ca="1">IF(   (ROW(BJ59)-1)&lt;=暫1!$B$2,           IF(  AND(  OR(  X59="x",X59="補"  ), OR(  Y59 ="x",Y59="補",Y59="x榮18-22",Y59="x公18-22",Y59="x榮22-08"  ), $AP59 =""),"全日休",  IF(  AND(  OR(  X59="x",X59="病"  ), OR(  Y59 ="病"  ), $AP59 =""),"病(事)假",  IF(  AND(  OR(  X59="x",X59="補"  ), OR(  Y59 ="補"  ), $AP59 =""),"補休",  IF(  AND(  OR(  X59="x",X59="喪"  ), OR(  Y59 ="喪"  ), $AP59 =""),"喪假",  IF(  AND(  OR(  X59="x",X59="婚",X59="產"  ), OR(  Y59 ="婚",Y59="產"  ), $AP59 =""),"婚(產)假",  IF(  AND(  OR(  X59="x",X59="公"  ), OR(  Y59 ="公"  ), $AP59 =""),"公假",  IF(  AND(  OR(  X59="x",X59="補",X59="婚",X59="公",X59="病",X59="事",X59="x榮18-22"  ),OR(Y59=""), $AP59 =""  ),"18收",  IF(  AND(  OR(  X59 ="榮14-18",X59 ="榮10-18",X59 ="榮06-18",X59 ="病14-18"  ),OR(  Y59 ="x",Y59="補",Y59="婚",Y59="公",Y59="病",Y59="事",Y59="x"  ), $AP59 =""),"18放早走",  IF(  AND(  OR(  X59 =""),OR(  Y59 ="x",Y59="補",Y59="婚",Y59="公",Y59="病",Y59="事",Y59="x榮*",Y59="榮",Y59="榮-22"  ), $AP59 =""),"18放",  IF(  AND(  OR(  X59="當日退伍"  ),OR(  Y59="退伍",Y59="退", Y59=""  ), $AP59 =""),"當日退伍",  IF(AND(  OR(X59="退",X59="退伍" ), OR(Y59="退",Y59="退伍" ), $AP59 =""),"退伍","全日勤"  )  )  )  )  )  )  )  )  )  )  ),"")</f>
        <v>全日休</v>
      </c>
      <c r="Y158" s="65" t="str">
        <f ca="1">IF(   (ROW(BK59)-1)&lt;=暫1!$B$2,           IF(  AND(  OR(  Y59="x",Y59="補"  ), OR(  Z59 ="x",Z59="補",Z59="x榮18-22",Z59="x公18-22",Z59="x榮22-08"  ), $AP59 =""),"全日休",  IF(  AND(  OR(  Y59="x",Y59="病"  ), OR(  Z59 ="病"  ), $AP59 =""),"病(事)假",  IF(  AND(  OR(  Y59="x",Y59="補"  ), OR(  Z59 ="補"  ), $AP59 =""),"補休",  IF(  AND(  OR(  Y59="x",Y59="喪"  ), OR(  Z59 ="喪"  ), $AP59 =""),"喪假",  IF(  AND(  OR(  Y59="x",Y59="婚",Y59="產"  ), OR(  Z59 ="婚",Z59="產"  ), $AP59 =""),"婚(產)假",  IF(  AND(  OR(  Y59="x",Y59="公"  ), OR(  Z59 ="公"  ), $AP59 =""),"公假",  IF(  AND(  OR(  Y59="x",Y59="補",Y59="婚",Y59="公",Y59="病",Y59="事",Y59="x榮18-22"  ),OR(Z59=""), $AP59 =""  ),"18收",  IF(  AND(  OR(  Y59 ="榮14-18",Y59 ="榮10-18",Y59 ="榮06-18",Y59 ="病14-18"  ),OR(  Z59 ="x",Z59="補",Z59="婚",Z59="公",Z59="病",Z59="事",Z59="x"  ), $AP59 =""),"18放早走",  IF(  AND(  OR(  Y59 =""),OR(  Z59 ="x",Z59="補",Z59="婚",Z59="公",Z59="病",Z59="事",Z59="x榮*",Z59="榮",Z59="榮-22"  ), $AP59 =""),"18放",  IF(  AND(  OR(  Y59="當日退伍"  ),OR(  Z59="退伍",Z59="退", Z59=""  ), $AP59 =""),"當日退伍",  IF(AND(  OR(Y59="退",Y59="退伍" ), OR(Z59="退",Z59="退伍" ), $AP59 =""),"退伍","全日勤"  )  )  )  )  )  )  )  )  )  )  ),"")</f>
        <v>18收</v>
      </c>
      <c r="Z158" s="65" t="str">
        <f ca="1">IF(   (ROW(BL59)-1)&lt;=暫1!$B$2,           IF(  AND(  OR(  Z59="x",Z59="補"  ), OR(  AA59 ="x",AA59="補",AA59="x榮18-22",AA59="x公18-22",AA59="x榮22-08"  ), $AP59 =""),"全日休",  IF(  AND(  OR(  Z59="x",Z59="病"  ), OR(  AA59 ="病"  ), $AP59 =""),"病(事)假",  IF(  AND(  OR(  Z59="x",Z59="補"  ), OR(  AA59 ="補"  ), $AP59 =""),"補休",  IF(  AND(  OR(  Z59="x",Z59="喪"  ), OR(  AA59 ="喪"  ), $AP59 =""),"喪假",  IF(  AND(  OR(  Z59="x",Z59="婚",Z59="產"  ), OR(  AA59 ="婚",AA59="產"  ), $AP59 =""),"婚(產)假",  IF(  AND(  OR(  Z59="x",Z59="公"  ), OR(  AA59 ="公"  ), $AP59 =""),"公假",  IF(  AND(  OR(  Z59="x",Z59="補",Z59="婚",Z59="公",Z59="病",Z59="事",Z59="x榮18-22"  ),OR(AA59=""), $AP59 =""  ),"18收",  IF(  AND(  OR(  Z59 ="榮14-18",Z59 ="榮10-18",Z59 ="榮06-18",Z59 ="病14-18"  ),OR(  AA59 ="x",AA59="補",AA59="婚",AA59="公",AA59="病",AA59="事",AA59="x"  ), $AP59 =""),"18放早走",  IF(  AND(  OR(  Z59 =""),OR(  AA59 ="x",AA59="補",AA59="婚",AA59="公",AA59="病",AA59="事",AA59="x榮*",AA59="榮",AA59="榮-22"  ), $AP59 =""),"18放",  IF(  AND(  OR(  Z59="當日退伍"  ),OR(  AA59="退伍",AA59="退", AA59=""  ), $AP59 =""),"當日退伍",  IF(AND(  OR(Z59="退",Z59="退伍" ), OR(AA59="退",AA59="退伍" ), $AP59 =""),"退伍","全日勤"  )  )  )  )  )  )  )  )  )  )  ),"")</f>
        <v>18放</v>
      </c>
      <c r="AA158" s="65" t="str">
        <f ca="1">IF(   (ROW(BM59)-1)&lt;=暫1!$B$2,           IF(  AND(  OR(  AA59="x",AA59="補"  ), OR(  AB59 ="x",AB59="補",AB59="x榮18-22",AB59="x公18-22",AB59="x榮22-08"  ), $AP59 =""),"全日休",  IF(  AND(  OR(  AA59="x",AA59="病"  ), OR(  AB59 ="病"  ), $AP59 =""),"病(事)假",  IF(  AND(  OR(  AA59="x",AA59="補"  ), OR(  AB59 ="補"  ), $AP59 =""),"補休",  IF(  AND(  OR(  AA59="x",AA59="喪"  ), OR(  AB59 ="喪"  ), $AP59 =""),"喪假",  IF(  AND(  OR(  AA59="x",AA59="婚",AA59="產"  ), OR(  AB59 ="婚",AB59="產"  ), $AP59 =""),"婚(產)假",  IF(  AND(  OR(  AA59="x",AA59="公"  ), OR(  AB59 ="公"  ), $AP59 =""),"公假",  IF(  AND(  OR(  AA59="x",AA59="補",AA59="婚",AA59="公",AA59="病",AA59="事",AA59="x榮18-22"  ),OR(AB59=""), $AP59 =""  ),"18收",  IF(  AND(  OR(  AA59 ="榮14-18",AA59 ="榮10-18",AA59 ="榮06-18",AA59 ="病14-18"  ),OR(  AB59 ="x",AB59="補",AB59="婚",AB59="公",AB59="病",AB59="事",AB59="x"  ), $AP59 =""),"18放早走",  IF(  AND(  OR(  AA59 =""),OR(  AB59 ="x",AB59="補",AB59="婚",AB59="公",AB59="病",AB59="事",AB59="x榮*",AB59="榮",AB59="榮-22"  ), $AP59 =""),"18放",  IF(  AND(  OR(  AA59="當日退伍"  ),OR(  AB59="退伍",AB59="退", AB59=""  ), $AP59 =""),"當日退伍",  IF(AND(  OR(AA59="退",AA59="退伍" ), OR(AB59="退",AB59="退伍" ), $AP59 =""),"退伍","全日勤"  )  )  )  )  )  )  )  )  )  )  ),"")</f>
        <v>18收</v>
      </c>
      <c r="AB158" s="65" t="str">
        <f ca="1">IF(   (ROW(BN59)-1)&lt;=暫1!$B$2,           IF(  AND(  OR(  AB59="x",AB59="補"  ), OR(  AC59 ="x",AC59="補",AC59="x榮18-22",AC59="x公18-22",AC59="x榮22-08"  ), $AP59 =""),"全日休",  IF(  AND(  OR(  AB59="x",AB59="病"  ), OR(  AC59 ="病"  ), $AP59 =""),"病(事)假",  IF(  AND(  OR(  AB59="x",AB59="補"  ), OR(  AC59 ="補"  ), $AP59 =""),"補休",  IF(  AND(  OR(  AB59="x",AB59="喪"  ), OR(  AC59 ="喪"  ), $AP59 =""),"喪假",  IF(  AND(  OR(  AB59="x",AB59="婚",AB59="產"  ), OR(  AC59 ="婚",AC59="產"  ), $AP59 =""),"婚(產)假",  IF(  AND(  OR(  AB59="x",AB59="公"  ), OR(  AC59 ="公"  ), $AP59 =""),"公假",  IF(  AND(  OR(  AB59="x",AB59="補",AB59="婚",AB59="公",AB59="病",AB59="事",AB59="x榮18-22"  ),OR(AC59=""), $AP59 =""  ),"18收",  IF(  AND(  OR(  AB59 ="榮14-18",AB59 ="榮10-18",AB59 ="榮06-18",AB59 ="病14-18"  ),OR(  AC59 ="x",AC59="補",AC59="婚",AC59="公",AC59="病",AC59="事",AC59="x"  ), $AP59 =""),"18放早走",  IF(  AND(  OR(  AB59 =""),OR(  AC59 ="x",AC59="補",AC59="婚",AC59="公",AC59="病",AC59="事",AC59="x榮*",AC59="榮",AC59="榮-22"  ), $AP59 =""),"18放",  IF(  AND(  OR(  AB59="當日退伍"  ),OR(  AC59="退伍",AC59="退", AC59=""  ), $AP59 =""),"當日退伍",  IF(AND(  OR(AB59="退",AB59="退伍" ), OR(AC59="退",AC59="退伍" ), $AP59 =""),"退伍","全日勤"  )  )  )  )  )  )  )  )  )  )  ),"")</f>
        <v>全日勤</v>
      </c>
      <c r="AC158" s="65" t="str">
        <f ca="1">IF(   (ROW(BO59)-1)&lt;=暫1!$B$2,           IF(  AND(  OR(  AC59="x",AC59="補"  ), OR(  AD59 ="x",AD59="補",AD59="x榮18-22",AD59="x公18-22",AD59="x榮22-08"  ), $AP59 =""),"全日休",  IF(  AND(  OR(  AC59="x",AC59="病"  ), OR(  AD59 ="病"  ), $AP59 =""),"病(事)假",  IF(  AND(  OR(  AC59="x",AC59="補"  ), OR(  AD59 ="補"  ), $AP59 =""),"補休",  IF(  AND(  OR(  AC59="x",AC59="喪"  ), OR(  AD59 ="喪"  ), $AP59 =""),"喪假",  IF(  AND(  OR(  AC59="x",AC59="婚",AC59="產"  ), OR(  AD59 ="婚",AD59="產"  ), $AP59 =""),"婚(產)假",  IF(  AND(  OR(  AC59="x",AC59="公"  ), OR(  AD59 ="公"  ), $AP59 =""),"公假",  IF(  AND(  OR(  AC59="x",AC59="補",AC59="婚",AC59="公",AC59="病",AC59="事",AC59="x榮18-22"  ),OR(AD59=""), $AP59 =""  ),"18收",  IF(  AND(  OR(  AC59 ="榮14-18",AC59 ="榮10-18",AC59 ="榮06-18",AC59 ="病14-18"  ),OR(  AD59 ="x",AD59="補",AD59="婚",AD59="公",AD59="病",AD59="事",AD59="x"  ), $AP59 =""),"18放早走",  IF(  AND(  OR(  AC59 =""),OR(  AD59 ="x",AD59="補",AD59="婚",AD59="公",AD59="病",AD59="事",AD59="x榮*",AD59="榮",AD59="榮-22"  ), $AP59 =""),"18放",  IF(  AND(  OR(  AC59="當日退伍"  ),OR(  AD59="退伍",AD59="退", AD59=""  ), $AP59 =""),"當日退伍",  IF(AND(  OR(AC59="退",AC59="退伍" ), OR(AD59="退",AD59="退伍" ), $AP59 =""),"退伍","全日勤"  )  )  )  )  )  )  )  )  )  )  ),"")</f>
        <v>18放</v>
      </c>
      <c r="AD158" s="65" t="str">
        <f ca="1">IF(   (ROW(BP59)-1)&lt;=暫1!$B$2,           IF(  AND(  OR(  AD59="x",AD59="補"  ), OR(  AE59 ="x",AE59="補",AE59="x榮18-22",AE59="x公18-22",AE59="x榮22-08"  ), $AP59 =""),"全日休",  IF(  AND(  OR(  AD59="x",AD59="病"  ), OR(  AE59 ="病"  ), $AP59 =""),"病(事)假",  IF(  AND(  OR(  AD59="x",AD59="補"  ), OR(  AE59 ="補"  ), $AP59 =""),"補休",  IF(  AND(  OR(  AD59="x",AD59="喪"  ), OR(  AE59 ="喪"  ), $AP59 =""),"喪假",  IF(  AND(  OR(  AD59="x",AD59="婚",AD59="產"  ), OR(  AE59 ="婚",AE59="產"  ), $AP59 =""),"婚(產)假",  IF(  AND(  OR(  AD59="x",AD59="公"  ), OR(  AE59 ="公"  ), $AP59 =""),"公假",  IF(  AND(  OR(  AD59="x",AD59="補",AD59="婚",AD59="公",AD59="病",AD59="事",AD59="x榮18-22"  ),OR(AE59=""), $AP59 =""  ),"18收",  IF(  AND(  OR(  AD59 ="榮14-18",AD59 ="榮10-18",AD59 ="榮06-18",AD59 ="病14-18"  ),OR(  AE59 ="x",AE59="補",AE59="婚",AE59="公",AE59="病",AE59="事",AE59="x"  ), $AP59 =""),"18放早走",  IF(  AND(  OR(  AD59 =""),OR(  AE59 ="x",AE59="補",AE59="婚",AE59="公",AE59="病",AE59="事",AE59="x榮*",AE59="榮",AE59="榮-22"  ), $AP59 =""),"18放",  IF(  AND(  OR(  AD59="當日退伍"  ),OR(  AE59="退伍",AE59="退", AE59=""  ), $AP59 =""),"當日退伍",  IF(AND(  OR(AD59="退",AD59="退伍" ), OR(AE59="退",AE59="退伍" ), $AP59 =""),"退伍","全日勤"  )  )  )  )  )  )  )  )  )  )  ),"")</f>
        <v>全日休</v>
      </c>
      <c r="AE158" s="65" t="str">
        <f ca="1">IF(   (ROW(BQ59)-1)&lt;=暫1!$B$2,           IF(  AND(  OR(  AE59="x",AE59="補"  ), OR(  AF59 ="x",AF59="補",AF59="x榮18-22",AF59="x公18-22",AF59="x榮22-08"  ), $AP59 =""),"全日休",  IF(  AND(  OR(  AE59="x",AE59="病"  ), OR(  AF59 ="病"  ), $AP59 =""),"病(事)假",  IF(  AND(  OR(  AE59="x",AE59="補"  ), OR(  AF59 ="補"  ), $AP59 =""),"補休",  IF(  AND(  OR(  AE59="x",AE59="喪"  ), OR(  AF59 ="喪"  ), $AP59 =""),"喪假",  IF(  AND(  OR(  AE59="x",AE59="婚",AE59="產"  ), OR(  AF59 ="婚",AF59="產"  ), $AP59 =""),"婚(產)假",  IF(  AND(  OR(  AE59="x",AE59="公"  ), OR(  AF59 ="公"  ), $AP59 =""),"公假",  IF(  AND(  OR(  AE59="x",AE59="補",AE59="婚",AE59="公",AE59="病",AE59="事",AE59="x榮18-22"  ),OR(AF59=""), $AP59 =""  ),"18收",  IF(  AND(  OR(  AE59 ="榮14-18",AE59 ="榮10-18",AE59 ="榮06-18",AE59 ="病14-18"  ),OR(  AF59 ="x",AF59="補",AF59="婚",AF59="公",AF59="病",AF59="事",AF59="x"  ), $AP59 =""),"18放早走",  IF(  AND(  OR(  AE59 =""),OR(  AF59 ="x",AF59="補",AF59="婚",AF59="公",AF59="病",AF59="事",AF59="x榮*",AF59="榮",AF59="榮-22"  ), $AP59 =""),"18放",  IF(  AND(  OR(  AE59="當日退伍"  ),OR(  AF59="退伍",AF59="退", AF59=""  ), $AP59 =""),"當日退伍",  IF(AND(  OR(AE59="退",AE59="退伍" ), OR(AF59="退",AF59="退伍" ), $AP59 =""),"退伍","全日勤"  )  )  )  )  )  )  )  )  )  )  ),"")</f>
        <v>全日休</v>
      </c>
      <c r="AF158" s="65" t="str">
        <f ca="1">IF(   (ROW(BR59)-1)&lt;=暫1!$B$2,           IF(  AND(  OR(  AF59="x",AF59="補"  ), OR(  AG59 ="x",AG59="補",AG59="x榮18-22",AG59="x公18-22",AG59="x榮22-08"  ), $AP59 =""),"全日休",  IF(  AND(  OR(  AF59="x",AF59="病"  ), OR(  AG59 ="病"  ), $AP59 =""),"病(事)假",  IF(  AND(  OR(  AF59="x",AF59="補"  ), OR(  AG59 ="補"  ), $AP59 =""),"補休",  IF(  AND(  OR(  AF59="x",AF59="喪"  ), OR(  AG59 ="喪"  ), $AP59 =""),"喪假",  IF(  AND(  OR(  AF59="x",AF59="婚",AF59="產"  ), OR(  AG59 ="婚",AG59="產"  ), $AP59 =""),"婚(產)假",  IF(  AND(  OR(  AF59="x",AF59="公"  ), OR(  AG59 ="公"  ), $AP59 =""),"公假",  IF(  AND(  OR(  AF59="x",AF59="補",AF59="婚",AF59="公",AF59="病",AF59="事",AF59="x榮18-22"  ),OR(AG59=""), $AP59 =""  ),"18收",  IF(  AND(  OR(  AF59 ="榮14-18",AF59 ="榮10-18",AF59 ="榮06-18",AF59 ="病14-18"  ),OR(  AG59 ="x",AG59="補",AG59="婚",AG59="公",AG59="病",AG59="事",AG59="x"  ), $AP59 =""),"18放早走",  IF(  AND(  OR(  AF59 =""),OR(  AG59 ="x",AG59="補",AG59="婚",AG59="公",AG59="病",AG59="事",AG59="x榮*",AG59="榮",AG59="榮-22"  ), $AP59 =""),"18放",  IF(  AND(  OR(  AF59="當日退伍"  ),OR(  AG59="退伍",AG59="退", AG59=""  ), $AP59 =""),"當日退伍",  IF(AND(  OR(AF59="退",AF59="退伍" ), OR(AG59="退",AG59="退伍" ), $AP59 =""),"退伍","全日勤"  )  )  )  )  )  )  )  )  )  )  ),"")</f>
        <v>18收</v>
      </c>
      <c r="AG158" s="65" t="str">
        <f ca="1">IF(   (ROW(BS59)-1)&lt;=暫1!$B$2,           IF(  AND(  OR(  AG59="x",AG59="補"  ), OR(  AH59 ="x",AH59="補",AH59="x榮18-22",AH59="x公18-22",AH59="x榮22-08"  ), $AP59 =""),"全日休",  IF(  AND(  OR(  AG59="x",AG59="病"  ), OR(  AH59 ="病"  ), $AP59 =""),"病(事)假",  IF(  AND(  OR(  AG59="x",AG59="補"  ), OR(  AH59 ="補"  ), $AP59 =""),"補休",  IF(  AND(  OR(  AG59="x",AG59="喪"  ), OR(  AH59 ="喪"  ), $AP59 =""),"喪假",  IF(  AND(  OR(  AG59="x",AG59="婚",AG59="產"  ), OR(  AH59 ="婚",AH59="產"  ), $AP59 =""),"婚(產)假",  IF(  AND(  OR(  AG59="x",AG59="公"  ), OR(  AH59 ="公"  ), $AP59 =""),"公假",  IF(  AND(  OR(  AG59="x",AG59="補",AG59="婚",AG59="公",AG59="病",AG59="事",AG59="x榮18-22"  ),OR(AH59=""), $AP59 =""  ),"18收",  IF(  AND(  OR(  AG59 ="榮14-18",AG59 ="榮10-18",AG59 ="榮06-18",AG59 ="病14-18"  ),OR(  AH59 ="x",AH59="補",AH59="婚",AH59="公",AH59="病",AH59="事",AH59="x"  ), $AP59 =""),"18放早走",  IF(  AND(  OR(  AG59 =""),OR(  AH59 ="x",AH59="補",AH59="婚",AH59="公",AH59="病",AH59="事",AH59="x榮*",AH59="榮",AH59="榮-22"  ), $AP59 =""),"18放",  IF(  AND(  OR(  AG59="當日退伍"  ),OR(  AH59="退伍",AH59="退", AH59=""  ), $AP59 =""),"當日退伍",  IF(AND(  OR(AG59="退",AG59="退伍" ), OR(AH59="退",AH59="退伍" ), $AP59 =""),"退伍","全日勤"  )  )  )  )  )  )  )  )  )  )  ),"")</f>
        <v>全日勤</v>
      </c>
      <c r="AH158" s="65"/>
      <c r="AI158" s="65"/>
      <c r="AJ158" s="65"/>
      <c r="AO158" s="75"/>
      <c r="AP158" s="62"/>
      <c r="AU158" s="62"/>
      <c r="AY158" s="62"/>
      <c r="AZ158" s="62"/>
      <c r="BA158" s="62"/>
    </row>
    <row r="159" spans="1:53" ht="25.5" customHeight="1">
      <c r="A159" s="65">
        <f t="shared" si="14"/>
        <v>59</v>
      </c>
      <c r="B159" s="65" t="str">
        <f t="shared" si="15"/>
        <v>陳奕欣</v>
      </c>
      <c r="C159" s="65" t="str">
        <f ca="1">IF(   (ROW(AO60)-1)&lt;=暫1!$B$2,           IF(  AND(  OR(  C60="x",C60="補"  ), OR(  D60 ="x",D60="補",D60="x榮18-22",D60="x公18-22",D60="x榮22-08"  ), $AP60 =""),"全日休",  IF(  AND(  OR(  C60="x",C60="病"  ), OR(  D60 ="病"  ), $AP60 =""),"病(事)假",  IF(  AND(  OR(  C60="x",C60="補"  ), OR(  D60 ="補"  ), $AP60 =""),"補休",  IF(  AND(  OR(  C60="x",C60="喪"  ), OR(  D60 ="喪"  ), $AP60 =""),"喪假",  IF(  AND(  OR(  C60="x",C60="婚",C60="產"  ), OR(  D60 ="婚",D60="產"  ), $AP60 =""),"婚(產)假",  IF(  AND(  OR(  C60="x",C60="公"  ), OR(  D60 ="公"  ), $AP60 =""),"公假",  IF(  AND(  OR(  C60="x",C60="補",C60="婚",C60="公",C60="病",C60="事",C60="x榮18-22"  ),OR(D60=""), $AP60 =""  ),"18收",  IF(  AND(  OR(  C60 ="榮14-18",C60 ="榮10-18",C60 ="榮06-18",C60 ="病14-18"  ),OR(  D60 ="x",D60="補",D60="婚",D60="公",D60="病",D60="事",D60="x"  ), $AP60 =""),"18放早走",  IF(  AND(  OR(  C60 =""),OR(  D60 ="x",D60="補",D60="婚",D60="公",D60="病",D60="事",D60="x榮*",D60="榮",D60="榮-22"  ), $AP60 =""),"18放",  IF(  AND(  OR(  C60="當日退伍"  ),OR(  D60="退伍",D60="退", D60=""  ), $AP60 =""),"當日退伍",  IF(AND(  OR(C60="退",C60="退伍" ), OR(D60="退",D60="退伍" ), $AP60 =""),"退伍","全日勤"  )  )  )  )  )  )  )  )  )  )  ),"")</f>
        <v>全日勤</v>
      </c>
      <c r="D159" s="65" t="str">
        <f ca="1">IF(   (ROW(AP60)-1)&lt;=暫1!$B$2,           IF(  AND(  OR(  D60="x",D60="補"  ), OR(  E60 ="x",E60="補",E60="x榮18-22",E60="x公18-22",E60="x榮22-08"  ), $AP60 =""),"全日休",  IF(  AND(  OR(  D60="x",D60="病"  ), OR(  E60 ="病"  ), $AP60 =""),"病(事)假",  IF(  AND(  OR(  D60="x",D60="補"  ), OR(  E60 ="補"  ), $AP60 =""),"補休",  IF(  AND(  OR(  D60="x",D60="喪"  ), OR(  E60 ="喪"  ), $AP60 =""),"喪假",  IF(  AND(  OR(  D60="x",D60="婚",D60="產"  ), OR(  E60 ="婚",E60="產"  ), $AP60 =""),"婚(產)假",  IF(  AND(  OR(  D60="x",D60="公"  ), OR(  E60 ="公"  ), $AP60 =""),"公假",  IF(  AND(  OR(  D60="x",D60="補",D60="婚",D60="公",D60="病",D60="事",D60="x榮18-22"  ),OR(E60=""), $AP60 =""  ),"18收",  IF(  AND(  OR(  D60 ="榮14-18",D60 ="榮10-18",D60 ="榮06-18",D60 ="病14-18"  ),OR(  E60 ="x",E60="補",E60="婚",E60="公",E60="病",E60="事",E60="x"  ), $AP60 =""),"18放早走",  IF(  AND(  OR(  D60 =""),OR(  E60 ="x",E60="補",E60="婚",E60="公",E60="病",E60="事",E60="x榮*",E60="榮",E60="榮-22"  ), $AP60 =""),"18放",  IF(  AND(  OR(  D60="當日退伍"  ),OR(  E60="退伍",E60="退", E60=""  ), $AP60 =""),"當日退伍",  IF(AND(  OR(D60="退",D60="退伍" ), OR(E60="退",E60="退伍" ), $AP60 =""),"退伍","全日勤"  )  )  )  )  )  )  )  )  )  )  ),"")</f>
        <v>全日勤</v>
      </c>
      <c r="E159" s="65" t="str">
        <f ca="1">IF(   (ROW(AQ60)-1)&lt;=暫1!$B$2,           IF(  AND(  OR(  E60="x",E60="補"  ), OR(  F60 ="x",F60="補",F60="x榮18-22",F60="x公18-22",F60="x榮22-08"  ), $AP60 =""),"全日休",  IF(  AND(  OR(  E60="x",E60="病"  ), OR(  F60 ="病"  ), $AP60 =""),"病(事)假",  IF(  AND(  OR(  E60="x",E60="補"  ), OR(  F60 ="補"  ), $AP60 =""),"補休",  IF(  AND(  OR(  E60="x",E60="喪"  ), OR(  F60 ="喪"  ), $AP60 =""),"喪假",  IF(  AND(  OR(  E60="x",E60="婚",E60="產"  ), OR(  F60 ="婚",F60="產"  ), $AP60 =""),"婚(產)假",  IF(  AND(  OR(  E60="x",E60="公"  ), OR(  F60 ="公"  ), $AP60 =""),"公假",  IF(  AND(  OR(  E60="x",E60="補",E60="婚",E60="公",E60="病",E60="事",E60="x榮18-22"  ),OR(F60=""), $AP60 =""  ),"18收",  IF(  AND(  OR(  E60 ="榮14-18",E60 ="榮10-18",E60 ="榮06-18",E60 ="病14-18"  ),OR(  F60 ="x",F60="補",F60="婚",F60="公",F60="病",F60="事",F60="x"  ), $AP60 =""),"18放早走",  IF(  AND(  OR(  E60 =""),OR(  F60 ="x",F60="補",F60="婚",F60="公",F60="病",F60="事",F60="x榮*",F60="榮",F60="榮-22"  ), $AP60 =""),"18放",  IF(  AND(  OR(  E60="當日退伍"  ),OR(  F60="退伍",F60="退", F60=""  ), $AP60 =""),"當日退伍",  IF(AND(  OR(E60="退",E60="退伍" ), OR(F60="退",F60="退伍" ), $AP60 =""),"退伍","全日勤"  )  )  )  )  )  )  )  )  )  )  ),"")</f>
        <v>全日勤</v>
      </c>
      <c r="F159" s="65" t="str">
        <f ca="1">IF(   (ROW(AR60)-1)&lt;=暫1!$B$2,           IF(  AND(  OR(  F60="x",F60="補"  ), OR(  G60 ="x",G60="補",G60="x榮18-22",G60="x公18-22",G60="x榮22-08"  ), $AP60 =""),"全日休",  IF(  AND(  OR(  F60="x",F60="病"  ), OR(  G60 ="病"  ), $AP60 =""),"病(事)假",  IF(  AND(  OR(  F60="x",F60="補"  ), OR(  G60 ="補"  ), $AP60 =""),"補休",  IF(  AND(  OR(  F60="x",F60="喪"  ), OR(  G60 ="喪"  ), $AP60 =""),"喪假",  IF(  AND(  OR(  F60="x",F60="婚",F60="產"  ), OR(  G60 ="婚",G60="產"  ), $AP60 =""),"婚(產)假",  IF(  AND(  OR(  F60="x",F60="公"  ), OR(  G60 ="公"  ), $AP60 =""),"公假",  IF(  AND(  OR(  F60="x",F60="補",F60="婚",F60="公",F60="病",F60="事",F60="x榮18-22"  ),OR(G60=""), $AP60 =""  ),"18收",  IF(  AND(  OR(  F60 ="榮14-18",F60 ="榮10-18",F60 ="榮06-18",F60 ="病14-18"  ),OR(  G60 ="x",G60="補",G60="婚",G60="公",G60="病",G60="事",G60="x"  ), $AP60 =""),"18放早走",  IF(  AND(  OR(  F60 =""),OR(  G60 ="x",G60="補",G60="婚",G60="公",G60="病",G60="事",G60="x榮*",G60="榮",G60="榮-22"  ), $AP60 =""),"18放",  IF(  AND(  OR(  F60="當日退伍"  ),OR(  G60="退伍",G60="退", G60=""  ), $AP60 =""),"當日退伍",  IF(AND(  OR(F60="退",F60="退伍" ), OR(G60="退",G60="退伍" ), $AP60 =""),"退伍","全日勤"  )  )  )  )  )  )  )  )  )  )  ),"")</f>
        <v>18放早走</v>
      </c>
      <c r="G159" s="65" t="str">
        <f ca="1">IF(   (ROW(AS60)-1)&lt;=暫1!$B$2,           IF(  AND(  OR(  G60="x",G60="補"  ), OR(  H60 ="x",H60="補",H60="x榮18-22",H60="x公18-22",H60="x榮22-08"  ), $AP60 =""),"全日休",  IF(  AND(  OR(  G60="x",G60="病"  ), OR(  H60 ="病"  ), $AP60 =""),"病(事)假",  IF(  AND(  OR(  G60="x",G60="補"  ), OR(  H60 ="補"  ), $AP60 =""),"補休",  IF(  AND(  OR(  G60="x",G60="喪"  ), OR(  H60 ="喪"  ), $AP60 =""),"喪假",  IF(  AND(  OR(  G60="x",G60="婚",G60="產"  ), OR(  H60 ="婚",H60="產"  ), $AP60 =""),"婚(產)假",  IF(  AND(  OR(  G60="x",G60="公"  ), OR(  H60 ="公"  ), $AP60 =""),"公假",  IF(  AND(  OR(  G60="x",G60="補",G60="婚",G60="公",G60="病",G60="事",G60="x榮18-22"  ),OR(H60=""), $AP60 =""  ),"18收",  IF(  AND(  OR(  G60 ="榮14-18",G60 ="榮10-18",G60 ="榮06-18",G60 ="病14-18"  ),OR(  H60 ="x",H60="補",H60="婚",H60="公",H60="病",H60="事",H60="x"  ), $AP60 =""),"18放早走",  IF(  AND(  OR(  G60 =""),OR(  H60 ="x",H60="補",H60="婚",H60="公",H60="病",H60="事",H60="x榮*",H60="榮",H60="榮-22"  ), $AP60 =""),"18放",  IF(  AND(  OR(  G60="當日退伍"  ),OR(  H60="退伍",H60="退", H60=""  ), $AP60 =""),"當日退伍",  IF(AND(  OR(G60="退",G60="退伍" ), OR(H60="退",H60="退伍" ), $AP60 =""),"退伍","全日勤"  )  )  )  )  )  )  )  )  )  )  ),"")</f>
        <v>全日休</v>
      </c>
      <c r="H159" s="65" t="str">
        <f ca="1">IF(   (ROW(AT60)-1)&lt;=暫1!$B$2,           IF(  AND(  OR(  H60="x",H60="補"  ), OR(  I60 ="x",I60="補",I60="x榮18-22",I60="x公18-22",I60="x榮22-08"  ), $AP60 =""),"全日休",  IF(  AND(  OR(  H60="x",H60="病"  ), OR(  I60 ="病"  ), $AP60 =""),"病(事)假",  IF(  AND(  OR(  H60="x",H60="補"  ), OR(  I60 ="補"  ), $AP60 =""),"補休",  IF(  AND(  OR(  H60="x",H60="喪"  ), OR(  I60 ="喪"  ), $AP60 =""),"喪假",  IF(  AND(  OR(  H60="x",H60="婚",H60="產"  ), OR(  I60 ="婚",I60="產"  ), $AP60 =""),"婚(產)假",  IF(  AND(  OR(  H60="x",H60="公"  ), OR(  I60 ="公"  ), $AP60 =""),"公假",  IF(  AND(  OR(  H60="x",H60="補",H60="婚",H60="公",H60="病",H60="事",H60="x榮18-22"  ),OR(I60=""), $AP60 =""  ),"18收",  IF(  AND(  OR(  H60 ="榮14-18",H60 ="榮10-18",H60 ="榮06-18",H60 ="病14-18"  ),OR(  I60 ="x",I60="補",I60="婚",I60="公",I60="病",I60="事",I60="x"  ), $AP60 =""),"18放早走",  IF(  AND(  OR(  H60 =""),OR(  I60 ="x",I60="補",I60="婚",I60="公",I60="病",I60="事",I60="x榮*",I60="榮",I60="榮-22"  ), $AP60 =""),"18放",  IF(  AND(  OR(  H60="當日退伍"  ),OR(  I60="退伍",I60="退", I60=""  ), $AP60 =""),"當日退伍",  IF(AND(  OR(H60="退",H60="退伍" ), OR(I60="退",I60="退伍" ), $AP60 =""),"退伍","全日勤"  )  )  )  )  )  )  )  )  )  )  ),"")</f>
        <v>18收</v>
      </c>
      <c r="I159" s="65" t="str">
        <f ca="1">IF(   (ROW(AU60)-1)&lt;=暫1!$B$2,           IF(  AND(  OR(  I60="x",I60="補"  ), OR(  J60 ="x",J60="補",J60="x榮18-22",J60="x公18-22",J60="x榮22-08"  ), $AP60 =""),"全日休",  IF(  AND(  OR(  I60="x",I60="病"  ), OR(  J60 ="病"  ), $AP60 =""),"病(事)假",  IF(  AND(  OR(  I60="x",I60="補"  ), OR(  J60 ="補"  ), $AP60 =""),"補休",  IF(  AND(  OR(  I60="x",I60="喪"  ), OR(  J60 ="喪"  ), $AP60 =""),"喪假",  IF(  AND(  OR(  I60="x",I60="婚",I60="產"  ), OR(  J60 ="婚",J60="產"  ), $AP60 =""),"婚(產)假",  IF(  AND(  OR(  I60="x",I60="公"  ), OR(  J60 ="公"  ), $AP60 =""),"公假",  IF(  AND(  OR(  I60="x",I60="補",I60="婚",I60="公",I60="病",I60="事",I60="x榮18-22"  ),OR(J60=""), $AP60 =""  ),"18收",  IF(  AND(  OR(  I60 ="榮14-18",I60 ="榮10-18",I60 ="榮06-18",I60 ="病14-18"  ),OR(  J60 ="x",J60="補",J60="婚",J60="公",J60="病",J60="事",J60="x"  ), $AP60 =""),"18放早走",  IF(  AND(  OR(  I60 =""),OR(  J60 ="x",J60="補",J60="婚",J60="公",J60="病",J60="事",J60="x榮*",J60="榮",J60="榮-22"  ), $AP60 =""),"18放",  IF(  AND(  OR(  I60="當日退伍"  ),OR(  J60="退伍",J60="退", J60=""  ), $AP60 =""),"當日退伍",  IF(AND(  OR(I60="退",I60="退伍" ), OR(J60="退",J60="退伍" ), $AP60 =""),"退伍","全日勤"  )  )  )  )  )  )  )  )  )  )  ),"")</f>
        <v>全日勤</v>
      </c>
      <c r="J159" s="65" t="str">
        <f ca="1">IF(   (ROW(AV60)-1)&lt;=暫1!$B$2,           IF(  AND(  OR(  J60="x",J60="補"  ), OR(  K60 ="x",K60="補",K60="x榮18-22",K60="x公18-22",K60="x榮22-08"  ), $AP60 =""),"全日休",  IF(  AND(  OR(  J60="x",J60="病"  ), OR(  K60 ="病"  ), $AP60 =""),"病(事)假",  IF(  AND(  OR(  J60="x",J60="補"  ), OR(  K60 ="補"  ), $AP60 =""),"補休",  IF(  AND(  OR(  J60="x",J60="喪"  ), OR(  K60 ="喪"  ), $AP60 =""),"喪假",  IF(  AND(  OR(  J60="x",J60="婚",J60="產"  ), OR(  K60 ="婚",K60="產"  ), $AP60 =""),"婚(產)假",  IF(  AND(  OR(  J60="x",J60="公"  ), OR(  K60 ="公"  ), $AP60 =""),"公假",  IF(  AND(  OR(  J60="x",J60="補",J60="婚",J60="公",J60="病",J60="事",J60="x榮18-22"  ),OR(K60=""), $AP60 =""  ),"18收",  IF(  AND(  OR(  J60 ="榮14-18",J60 ="榮10-18",J60 ="榮06-18",J60 ="病14-18"  ),OR(  K60 ="x",K60="補",K60="婚",K60="公",K60="病",K60="事",K60="x"  ), $AP60 =""),"18放早走",  IF(  AND(  OR(  J60 =""),OR(  K60 ="x",K60="補",K60="婚",K60="公",K60="病",K60="事",K60="x榮*",K60="榮",K60="榮-22"  ), $AP60 =""),"18放",  IF(  AND(  OR(  J60="當日退伍"  ),OR(  K60="退伍",K60="退", K60=""  ), $AP60 =""),"當日退伍",  IF(AND(  OR(J60="退",J60="退伍" ), OR(K60="退",K60="退伍" ), $AP60 =""),"退伍","全日勤"  )  )  )  )  )  )  )  )  )  )  ),"")</f>
        <v>全日勤</v>
      </c>
      <c r="K159" s="65" t="str">
        <f ca="1">IF(   (ROW(AW60)-1)&lt;=暫1!$B$2,           IF(  AND(  OR(  K60="x",K60="補"  ), OR(  L60 ="x",L60="補",L60="x榮18-22",L60="x公18-22",L60="x榮22-08"  ), $AP60 =""),"全日休",  IF(  AND(  OR(  K60="x",K60="病"  ), OR(  L60 ="病"  ), $AP60 =""),"病(事)假",  IF(  AND(  OR(  K60="x",K60="補"  ), OR(  L60 ="補"  ), $AP60 =""),"補休",  IF(  AND(  OR(  K60="x",K60="喪"  ), OR(  L60 ="喪"  ), $AP60 =""),"喪假",  IF(  AND(  OR(  K60="x",K60="婚",K60="產"  ), OR(  L60 ="婚",L60="產"  ), $AP60 =""),"婚(產)假",  IF(  AND(  OR(  K60="x",K60="公"  ), OR(  L60 ="公"  ), $AP60 =""),"公假",  IF(  AND(  OR(  K60="x",K60="補",K60="婚",K60="公",K60="病",K60="事",K60="x榮18-22"  ),OR(L60=""), $AP60 =""  ),"18收",  IF(  AND(  OR(  K60 ="榮14-18",K60 ="榮10-18",K60 ="榮06-18",K60 ="病14-18"  ),OR(  L60 ="x",L60="補",L60="婚",L60="公",L60="病",L60="事",L60="x"  ), $AP60 =""),"18放早走",  IF(  AND(  OR(  K60 =""),OR(  L60 ="x",L60="補",L60="婚",L60="公",L60="病",L60="事",L60="x榮*",L60="榮",L60="榮-22"  ), $AP60 =""),"18放",  IF(  AND(  OR(  K60="當日退伍"  ),OR(  L60="退伍",L60="退", L60=""  ), $AP60 =""),"當日退伍",  IF(AND(  OR(K60="退",K60="退伍" ), OR(L60="退",L60="退伍" ), $AP60 =""),"退伍","全日勤"  )  )  )  )  )  )  )  )  )  )  ),"")</f>
        <v>全日勤</v>
      </c>
      <c r="L159" s="65" t="str">
        <f ca="1">IF(   (ROW(AX60)-1)&lt;=暫1!$B$2,           IF(  AND(  OR(  L60="x",L60="補"  ), OR(  M60 ="x",M60="補",M60="x榮18-22",M60="x公18-22",M60="x榮22-08"  ), $AP60 =""),"全日休",  IF(  AND(  OR(  L60="x",L60="病"  ), OR(  M60 ="病"  ), $AP60 =""),"病(事)假",  IF(  AND(  OR(  L60="x",L60="補"  ), OR(  M60 ="補"  ), $AP60 =""),"補休",  IF(  AND(  OR(  L60="x",L60="喪"  ), OR(  M60 ="喪"  ), $AP60 =""),"喪假",  IF(  AND(  OR(  L60="x",L60="婚",L60="產"  ), OR(  M60 ="婚",M60="產"  ), $AP60 =""),"婚(產)假",  IF(  AND(  OR(  L60="x",L60="公"  ), OR(  M60 ="公"  ), $AP60 =""),"公假",  IF(  AND(  OR(  L60="x",L60="補",L60="婚",L60="公",L60="病",L60="事",L60="x榮18-22"  ),OR(M60=""), $AP60 =""  ),"18收",  IF(  AND(  OR(  L60 ="榮14-18",L60 ="榮10-18",L60 ="榮06-18",L60 ="病14-18"  ),OR(  M60 ="x",M60="補",M60="婚",M60="公",M60="病",M60="事",M60="x"  ), $AP60 =""),"18放早走",  IF(  AND(  OR(  L60 =""),OR(  M60 ="x",M60="補",M60="婚",M60="公",M60="病",M60="事",M60="x榮*",M60="榮",M60="榮-22"  ), $AP60 =""),"18放",  IF(  AND(  OR(  L60="當日退伍"  ),OR(  M60="退伍",M60="退", M60=""  ), $AP60 =""),"當日退伍",  IF(AND(  OR(L60="退",L60="退伍" ), OR(M60="退",M60="退伍" ), $AP60 =""),"退伍","全日勤"  )  )  )  )  )  )  )  )  )  )  ),"")</f>
        <v>18放早走</v>
      </c>
      <c r="M159" s="65" t="str">
        <f ca="1">IF(   (ROW(AY60)-1)&lt;=暫1!$B$2,           IF(  AND(  OR(  M60="x",M60="補"  ), OR(  N60 ="x",N60="補",N60="x榮18-22",N60="x公18-22",N60="x榮22-08"  ), $AP60 =""),"全日休",  IF(  AND(  OR(  M60="x",M60="病"  ), OR(  N60 ="病"  ), $AP60 =""),"病(事)假",  IF(  AND(  OR(  M60="x",M60="補"  ), OR(  N60 ="補"  ), $AP60 =""),"補休",  IF(  AND(  OR(  M60="x",M60="喪"  ), OR(  N60 ="喪"  ), $AP60 =""),"喪假",  IF(  AND(  OR(  M60="x",M60="婚",M60="產"  ), OR(  N60 ="婚",N60="產"  ), $AP60 =""),"婚(產)假",  IF(  AND(  OR(  M60="x",M60="公"  ), OR(  N60 ="公"  ), $AP60 =""),"公假",  IF(  AND(  OR(  M60="x",M60="補",M60="婚",M60="公",M60="病",M60="事",M60="x榮18-22"  ),OR(N60=""), $AP60 =""  ),"18收",  IF(  AND(  OR(  M60 ="榮14-18",M60 ="榮10-18",M60 ="榮06-18",M60 ="病14-18"  ),OR(  N60 ="x",N60="補",N60="婚",N60="公",N60="病",N60="事",N60="x"  ), $AP60 =""),"18放早走",  IF(  AND(  OR(  M60 =""),OR(  N60 ="x",N60="補",N60="婚",N60="公",N60="病",N60="事",N60="x榮*",N60="榮",N60="榮-22"  ), $AP60 =""),"18放",  IF(  AND(  OR(  M60="當日退伍"  ),OR(  N60="退伍",N60="退", N60=""  ), $AP60 =""),"當日退伍",  IF(AND(  OR(M60="退",M60="退伍" ), OR(N60="退",N60="退伍" ), $AP60 =""),"退伍","全日勤"  )  )  )  )  )  )  )  )  )  )  ),"")</f>
        <v>全日休</v>
      </c>
      <c r="N159" s="65" t="str">
        <f ca="1">IF(   (ROW(AZ60)-1)&lt;=暫1!$B$2,           IF(  AND(  OR(  N60="x",N60="補"  ), OR(  O60 ="x",O60="補",O60="x榮18-22",O60="x公18-22",O60="x榮22-08"  ), $AP60 =""),"全日休",  IF(  AND(  OR(  N60="x",N60="病"  ), OR(  O60 ="病"  ), $AP60 =""),"病(事)假",  IF(  AND(  OR(  N60="x",N60="補"  ), OR(  O60 ="補"  ), $AP60 =""),"補休",  IF(  AND(  OR(  N60="x",N60="喪"  ), OR(  O60 ="喪"  ), $AP60 =""),"喪假",  IF(  AND(  OR(  N60="x",N60="婚",N60="產"  ), OR(  O60 ="婚",O60="產"  ), $AP60 =""),"婚(產)假",  IF(  AND(  OR(  N60="x",N60="公"  ), OR(  O60 ="公"  ), $AP60 =""),"公假",  IF(  AND(  OR(  N60="x",N60="補",N60="婚",N60="公",N60="病",N60="事",N60="x榮18-22"  ),OR(O60=""), $AP60 =""  ),"18收",  IF(  AND(  OR(  N60 ="榮14-18",N60 ="榮10-18",N60 ="榮06-18",N60 ="病14-18"  ),OR(  O60 ="x",O60="補",O60="婚",O60="公",O60="病",O60="事",O60="x"  ), $AP60 =""),"18放早走",  IF(  AND(  OR(  N60 =""),OR(  O60 ="x",O60="補",O60="婚",O60="公",O60="病",O60="事",O60="x榮*",O60="榮",O60="榮-22"  ), $AP60 =""),"18放",  IF(  AND(  OR(  N60="當日退伍"  ),OR(  O60="退伍",O60="退", O60=""  ), $AP60 =""),"當日退伍",  IF(AND(  OR(N60="退",N60="退伍" ), OR(O60="退",O60="退伍" ), $AP60 =""),"退伍","全日勤"  )  )  )  )  )  )  )  )  )  )  ),"")</f>
        <v>18收</v>
      </c>
      <c r="O159" s="65" t="str">
        <f ca="1">IF(   (ROW(BA60)-1)&lt;=暫1!$B$2,           IF(  AND(  OR(  O60="x",O60="補"  ), OR(  P60 ="x",P60="補",P60="x榮18-22",P60="x公18-22",P60="x榮22-08"  ), $AP60 =""),"全日休",  IF(  AND(  OR(  O60="x",O60="病"  ), OR(  P60 ="病"  ), $AP60 =""),"病(事)假",  IF(  AND(  OR(  O60="x",O60="補"  ), OR(  P60 ="補"  ), $AP60 =""),"補休",  IF(  AND(  OR(  O60="x",O60="喪"  ), OR(  P60 ="喪"  ), $AP60 =""),"喪假",  IF(  AND(  OR(  O60="x",O60="婚",O60="產"  ), OR(  P60 ="婚",P60="產"  ), $AP60 =""),"婚(產)假",  IF(  AND(  OR(  O60="x",O60="公"  ), OR(  P60 ="公"  ), $AP60 =""),"公假",  IF(  AND(  OR(  O60="x",O60="補",O60="婚",O60="公",O60="病",O60="事",O60="x榮18-22"  ),OR(P60=""), $AP60 =""  ),"18收",  IF(  AND(  OR(  O60 ="榮14-18",O60 ="榮10-18",O60 ="榮06-18",O60 ="病14-18"  ),OR(  P60 ="x",P60="補",P60="婚",P60="公",P60="病",P60="事",P60="x"  ), $AP60 =""),"18放早走",  IF(  AND(  OR(  O60 =""),OR(  P60 ="x",P60="補",P60="婚",P60="公",P60="病",P60="事",P60="x榮*",P60="榮",P60="榮-22"  ), $AP60 =""),"18放",  IF(  AND(  OR(  O60="當日退伍"  ),OR(  P60="退伍",P60="退", P60=""  ), $AP60 =""),"當日退伍",  IF(AND(  OR(O60="退",O60="退伍" ), OR(P60="退",P60="退伍" ), $AP60 =""),"退伍","全日勤"  )  )  )  )  )  )  )  )  )  )  ),"")</f>
        <v>全日勤</v>
      </c>
      <c r="P159" s="65" t="str">
        <f ca="1">IF(   (ROW(BB60)-1)&lt;=暫1!$B$2,           IF(  AND(  OR(  P60="x",P60="補"  ), OR(  Q60 ="x",Q60="補",Q60="x榮18-22",Q60="x公18-22",Q60="x榮22-08"  ), $AP60 =""),"全日休",  IF(  AND(  OR(  P60="x",P60="病"  ), OR(  Q60 ="病"  ), $AP60 =""),"病(事)假",  IF(  AND(  OR(  P60="x",P60="補"  ), OR(  Q60 ="補"  ), $AP60 =""),"補休",  IF(  AND(  OR(  P60="x",P60="喪"  ), OR(  Q60 ="喪"  ), $AP60 =""),"喪假",  IF(  AND(  OR(  P60="x",P60="婚",P60="產"  ), OR(  Q60 ="婚",Q60="產"  ), $AP60 =""),"婚(產)假",  IF(  AND(  OR(  P60="x",P60="公"  ), OR(  Q60 ="公"  ), $AP60 =""),"公假",  IF(  AND(  OR(  P60="x",P60="補",P60="婚",P60="公",P60="病",P60="事",P60="x榮18-22"  ),OR(Q60=""), $AP60 =""  ),"18收",  IF(  AND(  OR(  P60 ="榮14-18",P60 ="榮10-18",P60 ="榮06-18",P60 ="病14-18"  ),OR(  Q60 ="x",Q60="補",Q60="婚",Q60="公",Q60="病",Q60="事",Q60="x"  ), $AP60 =""),"18放早走",  IF(  AND(  OR(  P60 =""),OR(  Q60 ="x",Q60="補",Q60="婚",Q60="公",Q60="病",Q60="事",Q60="x榮*",Q60="榮",Q60="榮-22"  ), $AP60 =""),"18放",  IF(  AND(  OR(  P60="當日退伍"  ),OR(  Q60="退伍",Q60="退", Q60=""  ), $AP60 =""),"當日退伍",  IF(AND(  OR(P60="退",P60="退伍" ), OR(Q60="退",Q60="退伍" ), $AP60 =""),"退伍","全日勤"  )  )  )  )  )  )  )  )  )  )  ),"")</f>
        <v>全日勤</v>
      </c>
      <c r="Q159" s="65" t="str">
        <f ca="1">IF(   (ROW(BC60)-1)&lt;=暫1!$B$2,           IF(  AND(  OR(  Q60="x",Q60="補"  ), OR(  R60 ="x",R60="補",R60="x榮18-22",R60="x公18-22",R60="x榮22-08"  ), $AP60 =""),"全日休",  IF(  AND(  OR(  Q60="x",Q60="病"  ), OR(  R60 ="病"  ), $AP60 =""),"病(事)假",  IF(  AND(  OR(  Q60="x",Q60="補"  ), OR(  R60 ="補"  ), $AP60 =""),"補休",  IF(  AND(  OR(  Q60="x",Q60="喪"  ), OR(  R60 ="喪"  ), $AP60 =""),"喪假",  IF(  AND(  OR(  Q60="x",Q60="婚",Q60="產"  ), OR(  R60 ="婚",R60="產"  ), $AP60 =""),"婚(產)假",  IF(  AND(  OR(  Q60="x",Q60="公"  ), OR(  R60 ="公"  ), $AP60 =""),"公假",  IF(  AND(  OR(  Q60="x",Q60="補",Q60="婚",Q60="公",Q60="病",Q60="事",Q60="x榮18-22"  ),OR(R60=""), $AP60 =""  ),"18收",  IF(  AND(  OR(  Q60 ="榮14-18",Q60 ="榮10-18",Q60 ="榮06-18",Q60 ="病14-18"  ),OR(  R60 ="x",R60="補",R60="婚",R60="公",R60="病",R60="事",R60="x"  ), $AP60 =""),"18放早走",  IF(  AND(  OR(  Q60 =""),OR(  R60 ="x",R60="補",R60="婚",R60="公",R60="病",R60="事",R60="x榮*",R60="榮",R60="榮-22"  ), $AP60 =""),"18放",  IF(  AND(  OR(  Q60="當日退伍"  ),OR(  R60="退伍",R60="退", R60=""  ), $AP60 =""),"當日退伍",  IF(AND(  OR(Q60="退",Q60="退伍" ), OR(R60="退",R60="退伍" ), $AP60 =""),"退伍","全日勤"  )  )  )  )  )  )  )  )  )  )  ),"")</f>
        <v>全日勤</v>
      </c>
      <c r="R159" s="65" t="str">
        <f ca="1">IF(   (ROW(BD60)-1)&lt;=暫1!$B$2,           IF(  AND(  OR(  R60="x",R60="補"  ), OR(  S60 ="x",S60="補",S60="x榮18-22",S60="x公18-22",S60="x榮22-08"  ), $AP60 =""),"全日休",  IF(  AND(  OR(  R60="x",R60="病"  ), OR(  S60 ="病"  ), $AP60 =""),"病(事)假",  IF(  AND(  OR(  R60="x",R60="補"  ), OR(  S60 ="補"  ), $AP60 =""),"補休",  IF(  AND(  OR(  R60="x",R60="喪"  ), OR(  S60 ="喪"  ), $AP60 =""),"喪假",  IF(  AND(  OR(  R60="x",R60="婚",R60="產"  ), OR(  S60 ="婚",S60="產"  ), $AP60 =""),"婚(產)假",  IF(  AND(  OR(  R60="x",R60="公"  ), OR(  S60 ="公"  ), $AP60 =""),"公假",  IF(  AND(  OR(  R60="x",R60="補",R60="婚",R60="公",R60="病",R60="事",R60="x榮18-22"  ),OR(S60=""), $AP60 =""  ),"18收",  IF(  AND(  OR(  R60 ="榮14-18",R60 ="榮10-18",R60 ="榮06-18",R60 ="病14-18"  ),OR(  S60 ="x",S60="補",S60="婚",S60="公",S60="病",S60="事",S60="x"  ), $AP60 =""),"18放早走",  IF(  AND(  OR(  R60 =""),OR(  S60 ="x",S60="補",S60="婚",S60="公",S60="病",S60="事",S60="x榮*",S60="榮",S60="榮-22"  ), $AP60 =""),"18放",  IF(  AND(  OR(  R60="當日退伍"  ),OR(  S60="退伍",S60="退", S60=""  ), $AP60 =""),"當日退伍",  IF(AND(  OR(R60="退",R60="退伍" ), OR(S60="退",S60="退伍" ), $AP60 =""),"退伍","全日勤"  )  )  )  )  )  )  )  )  )  )  ),"")</f>
        <v>全日勤</v>
      </c>
      <c r="S159" s="65" t="str">
        <f ca="1">IF(   (ROW(BE60)-1)&lt;=暫1!$B$2,           IF(  AND(  OR(  S60="x",S60="補"  ), OR(  T60 ="x",T60="補",T60="x榮18-22",T60="x公18-22",T60="x榮22-08"  ), $AP60 =""),"全日休",  IF(  AND(  OR(  S60="x",S60="病"  ), OR(  T60 ="病"  ), $AP60 =""),"病(事)假",  IF(  AND(  OR(  S60="x",S60="補"  ), OR(  T60 ="補"  ), $AP60 =""),"補休",  IF(  AND(  OR(  S60="x",S60="喪"  ), OR(  T60 ="喪"  ), $AP60 =""),"喪假",  IF(  AND(  OR(  S60="x",S60="婚",S60="產"  ), OR(  T60 ="婚",T60="產"  ), $AP60 =""),"婚(產)假",  IF(  AND(  OR(  S60="x",S60="公"  ), OR(  T60 ="公"  ), $AP60 =""),"公假",  IF(  AND(  OR(  S60="x",S60="補",S60="婚",S60="公",S60="病",S60="事",S60="x榮18-22"  ),OR(T60=""), $AP60 =""  ),"18收",  IF(  AND(  OR(  S60 ="榮14-18",S60 ="榮10-18",S60 ="榮06-18",S60 ="病14-18"  ),OR(  T60 ="x",T60="補",T60="婚",T60="公",T60="病",T60="事",T60="x"  ), $AP60 =""),"18放早走",  IF(  AND(  OR(  S60 =""),OR(  T60 ="x",T60="補",T60="婚",T60="公",T60="病",T60="事",T60="x榮*",T60="榮",T60="榮-22"  ), $AP60 =""),"18放",  IF(  AND(  OR(  S60="當日退伍"  ),OR(  T60="退伍",T60="退", T60=""  ), $AP60 =""),"當日退伍",  IF(AND(  OR(S60="退",S60="退伍" ), OR(T60="退",T60="退伍" ), $AP60 =""),"退伍","全日勤"  )  )  )  )  )  )  )  )  )  )  ),"")</f>
        <v>18放早走</v>
      </c>
      <c r="T159" s="65" t="str">
        <f ca="1">IF(   (ROW(BF60)-1)&lt;=暫1!$B$2,           IF(  AND(  OR(  T60="x",T60="補"  ), OR(  U60 ="x",U60="補",U60="x榮18-22",U60="x公18-22",U60="x榮22-08"  ), $AP60 =""),"全日休",  IF(  AND(  OR(  T60="x",T60="病"  ), OR(  U60 ="病"  ), $AP60 =""),"病(事)假",  IF(  AND(  OR(  T60="x",T60="補"  ), OR(  U60 ="補"  ), $AP60 =""),"補休",  IF(  AND(  OR(  T60="x",T60="喪"  ), OR(  U60 ="喪"  ), $AP60 =""),"喪假",  IF(  AND(  OR(  T60="x",T60="婚",T60="產"  ), OR(  U60 ="婚",U60="產"  ), $AP60 =""),"婚(產)假",  IF(  AND(  OR(  T60="x",T60="公"  ), OR(  U60 ="公"  ), $AP60 =""),"公假",  IF(  AND(  OR(  T60="x",T60="補",T60="婚",T60="公",T60="病",T60="事",T60="x榮18-22"  ),OR(U60=""), $AP60 =""  ),"18收",  IF(  AND(  OR(  T60 ="榮14-18",T60 ="榮10-18",T60 ="榮06-18",T60 ="病14-18"  ),OR(  U60 ="x",U60="補",U60="婚",U60="公",U60="病",U60="事",U60="x"  ), $AP60 =""),"18放早走",  IF(  AND(  OR(  T60 =""),OR(  U60 ="x",U60="補",U60="婚",U60="公",U60="病",U60="事",U60="x榮*",U60="榮",U60="榮-22"  ), $AP60 =""),"18放",  IF(  AND(  OR(  T60="當日退伍"  ),OR(  U60="退伍",U60="退", U60=""  ), $AP60 =""),"當日退伍",  IF(AND(  OR(T60="退",T60="退伍" ), OR(U60="退",U60="退伍" ), $AP60 =""),"退伍","全日勤"  )  )  )  )  )  )  )  )  )  )  ),"")</f>
        <v>全日休</v>
      </c>
      <c r="U159" s="65" t="str">
        <f ca="1">IF(   (ROW(BG60)-1)&lt;=暫1!$B$2,           IF(  AND(  OR(  U60="x",U60="補"  ), OR(  V60 ="x",V60="補",V60="x榮18-22",V60="x公18-22",V60="x榮22-08"  ), $AP60 =""),"全日休",  IF(  AND(  OR(  U60="x",U60="病"  ), OR(  V60 ="病"  ), $AP60 =""),"病(事)假",  IF(  AND(  OR(  U60="x",U60="補"  ), OR(  V60 ="補"  ), $AP60 =""),"補休",  IF(  AND(  OR(  U60="x",U60="喪"  ), OR(  V60 ="喪"  ), $AP60 =""),"喪假",  IF(  AND(  OR(  U60="x",U60="婚",U60="產"  ), OR(  V60 ="婚",V60="產"  ), $AP60 =""),"婚(產)假",  IF(  AND(  OR(  U60="x",U60="公"  ), OR(  V60 ="公"  ), $AP60 =""),"公假",  IF(  AND(  OR(  U60="x",U60="補",U60="婚",U60="公",U60="病",U60="事",U60="x榮18-22"  ),OR(V60=""), $AP60 =""  ),"18收",  IF(  AND(  OR(  U60 ="榮14-18",U60 ="榮10-18",U60 ="榮06-18",U60 ="病14-18"  ),OR(  V60 ="x",V60="補",V60="婚",V60="公",V60="病",V60="事",V60="x"  ), $AP60 =""),"18放早走",  IF(  AND(  OR(  U60 =""),OR(  V60 ="x",V60="補",V60="婚",V60="公",V60="病",V60="事",V60="x榮*",V60="榮",V60="榮-22"  ), $AP60 =""),"18放",  IF(  AND(  OR(  U60="當日退伍"  ),OR(  V60="退伍",V60="退", V60=""  ), $AP60 =""),"當日退伍",  IF(AND(  OR(U60="退",U60="退伍" ), OR(V60="退",V60="退伍" ), $AP60 =""),"退伍","全日勤"  )  )  )  )  )  )  )  )  )  )  ),"")</f>
        <v>18收</v>
      </c>
      <c r="V159" s="65" t="str">
        <f ca="1">IF(   (ROW(BH60)-1)&lt;=暫1!$B$2,           IF(  AND(  OR(  V60="x",V60="補"  ), OR(  W60 ="x",W60="補",W60="x榮18-22",W60="x公18-22",W60="x榮22-08"  ), $AP60 =""),"全日休",  IF(  AND(  OR(  V60="x",V60="病"  ), OR(  W60 ="病"  ), $AP60 =""),"病(事)假",  IF(  AND(  OR(  V60="x",V60="補"  ), OR(  W60 ="補"  ), $AP60 =""),"補休",  IF(  AND(  OR(  V60="x",V60="喪"  ), OR(  W60 ="喪"  ), $AP60 =""),"喪假",  IF(  AND(  OR(  V60="x",V60="婚",V60="產"  ), OR(  W60 ="婚",W60="產"  ), $AP60 =""),"婚(產)假",  IF(  AND(  OR(  V60="x",V60="公"  ), OR(  W60 ="公"  ), $AP60 =""),"公假",  IF(  AND(  OR(  V60="x",V60="補",V60="婚",V60="公",V60="病",V60="事",V60="x榮18-22"  ),OR(W60=""), $AP60 =""  ),"18收",  IF(  AND(  OR(  V60 ="榮14-18",V60 ="榮10-18",V60 ="榮06-18",V60 ="病14-18"  ),OR(  W60 ="x",W60="補",W60="婚",W60="公",W60="病",W60="事",W60="x"  ), $AP60 =""),"18放早走",  IF(  AND(  OR(  V60 =""),OR(  W60 ="x",W60="補",W60="婚",W60="公",W60="病",W60="事",W60="x榮*",W60="榮",W60="榮-22"  ), $AP60 =""),"18放",  IF(  AND(  OR(  V60="當日退伍"  ),OR(  W60="退伍",W60="退", W60=""  ), $AP60 =""),"當日退伍",  IF(AND(  OR(V60="退",V60="退伍" ), OR(W60="退",W60="退伍" ), $AP60 =""),"退伍","全日勤"  )  )  )  )  )  )  )  )  )  )  ),"")</f>
        <v>全日勤</v>
      </c>
      <c r="W159" s="65" t="str">
        <f ca="1">IF(   (ROW(BI60)-1)&lt;=暫1!$B$2,           IF(  AND(  OR(  W60="x",W60="補"  ), OR(  X60 ="x",X60="補",X60="x榮18-22",X60="x公18-22",X60="x榮22-08"  ), $AP60 =""),"全日休",  IF(  AND(  OR(  W60="x",W60="病"  ), OR(  X60 ="病"  ), $AP60 =""),"病(事)假",  IF(  AND(  OR(  W60="x",W60="補"  ), OR(  X60 ="補"  ), $AP60 =""),"補休",  IF(  AND(  OR(  W60="x",W60="喪"  ), OR(  X60 ="喪"  ), $AP60 =""),"喪假",  IF(  AND(  OR(  W60="x",W60="婚",W60="產"  ), OR(  X60 ="婚",X60="產"  ), $AP60 =""),"婚(產)假",  IF(  AND(  OR(  W60="x",W60="公"  ), OR(  X60 ="公"  ), $AP60 =""),"公假",  IF(  AND(  OR(  W60="x",W60="補",W60="婚",W60="公",W60="病",W60="事",W60="x榮18-22"  ),OR(X60=""), $AP60 =""  ),"18收",  IF(  AND(  OR(  W60 ="榮14-18",W60 ="榮10-18",W60 ="榮06-18",W60 ="病14-18"  ),OR(  X60 ="x",X60="補",X60="婚",X60="公",X60="病",X60="事",X60="x"  ), $AP60 =""),"18放早走",  IF(  AND(  OR(  W60 =""),OR(  X60 ="x",X60="補",X60="婚",X60="公",X60="病",X60="事",X60="x榮*",X60="榮",X60="榮-22"  ), $AP60 =""),"18放",  IF(  AND(  OR(  W60="當日退伍"  ),OR(  X60="退伍",X60="退", X60=""  ), $AP60 =""),"當日退伍",  IF(AND(  OR(W60="退",W60="退伍" ), OR(X60="退",X60="退伍" ), $AP60 =""),"退伍","全日勤"  )  )  )  )  )  )  )  )  )  )  ),"")</f>
        <v>全日勤</v>
      </c>
      <c r="X159" s="65" t="str">
        <f ca="1">IF(   (ROW(BJ60)-1)&lt;=暫1!$B$2,           IF(  AND(  OR(  X60="x",X60="補"  ), OR(  Y60 ="x",Y60="補",Y60="x榮18-22",Y60="x公18-22",Y60="x榮22-08"  ), $AP60 =""),"全日休",  IF(  AND(  OR(  X60="x",X60="病"  ), OR(  Y60 ="病"  ), $AP60 =""),"病(事)假",  IF(  AND(  OR(  X60="x",X60="補"  ), OR(  Y60 ="補"  ), $AP60 =""),"補休",  IF(  AND(  OR(  X60="x",X60="喪"  ), OR(  Y60 ="喪"  ), $AP60 =""),"喪假",  IF(  AND(  OR(  X60="x",X60="婚",X60="產"  ), OR(  Y60 ="婚",Y60="產"  ), $AP60 =""),"婚(產)假",  IF(  AND(  OR(  X60="x",X60="公"  ), OR(  Y60 ="公"  ), $AP60 =""),"公假",  IF(  AND(  OR(  X60="x",X60="補",X60="婚",X60="公",X60="病",X60="事",X60="x榮18-22"  ),OR(Y60=""), $AP60 =""  ),"18收",  IF(  AND(  OR(  X60 ="榮14-18",X60 ="榮10-18",X60 ="榮06-18",X60 ="病14-18"  ),OR(  Y60 ="x",Y60="補",Y60="婚",Y60="公",Y60="病",Y60="事",Y60="x"  ), $AP60 =""),"18放早走",  IF(  AND(  OR(  X60 =""),OR(  Y60 ="x",Y60="補",Y60="婚",Y60="公",Y60="病",Y60="事",Y60="x榮*",Y60="榮",Y60="榮-22"  ), $AP60 =""),"18放",  IF(  AND(  OR(  X60="當日退伍"  ),OR(  Y60="退伍",Y60="退", Y60=""  ), $AP60 =""),"當日退伍",  IF(AND(  OR(X60="退",X60="退伍" ), OR(Y60="退",Y60="退伍" ), $AP60 =""),"退伍","全日勤"  )  )  )  )  )  )  )  )  )  )  ),"")</f>
        <v>全日勤</v>
      </c>
      <c r="Y159" s="65" t="str">
        <f ca="1">IF(   (ROW(BK60)-1)&lt;=暫1!$B$2,           IF(  AND(  OR(  Y60="x",Y60="補"  ), OR(  Z60 ="x",Z60="補",Z60="x榮18-22",Z60="x公18-22",Z60="x榮22-08"  ), $AP60 =""),"全日休",  IF(  AND(  OR(  Y60="x",Y60="病"  ), OR(  Z60 ="病"  ), $AP60 =""),"病(事)假",  IF(  AND(  OR(  Y60="x",Y60="補"  ), OR(  Z60 ="補"  ), $AP60 =""),"補休",  IF(  AND(  OR(  Y60="x",Y60="喪"  ), OR(  Z60 ="喪"  ), $AP60 =""),"喪假",  IF(  AND(  OR(  Y60="x",Y60="婚",Y60="產"  ), OR(  Z60 ="婚",Z60="產"  ), $AP60 =""),"婚(產)假",  IF(  AND(  OR(  Y60="x",Y60="公"  ), OR(  Z60 ="公"  ), $AP60 =""),"公假",  IF(  AND(  OR(  Y60="x",Y60="補",Y60="婚",Y60="公",Y60="病",Y60="事",Y60="x榮18-22"  ),OR(Z60=""), $AP60 =""  ),"18收",  IF(  AND(  OR(  Y60 ="榮14-18",Y60 ="榮10-18",Y60 ="榮06-18",Y60 ="病14-18"  ),OR(  Z60 ="x",Z60="補",Z60="婚",Z60="公",Z60="病",Z60="事",Z60="x"  ), $AP60 =""),"18放早走",  IF(  AND(  OR(  Y60 =""),OR(  Z60 ="x",Z60="補",Z60="婚",Z60="公",Z60="病",Z60="事",Z60="x榮*",Z60="榮",Z60="榮-22"  ), $AP60 =""),"18放",  IF(  AND(  OR(  Y60="當日退伍"  ),OR(  Z60="退伍",Z60="退", Z60=""  ), $AP60 =""),"當日退伍",  IF(AND(  OR(Y60="退",Y60="退伍" ), OR(Z60="退",Z60="退伍" ), $AP60 =""),"退伍","全日勤"  )  )  )  )  )  )  )  )  )  )  ),"")</f>
        <v>全日勤</v>
      </c>
      <c r="Z159" s="65" t="str">
        <f ca="1">IF(   (ROW(BL60)-1)&lt;=暫1!$B$2,           IF(  AND(  OR(  Z60="x",Z60="補"  ), OR(  AA60 ="x",AA60="補",AA60="x榮18-22",AA60="x公18-22",AA60="x榮22-08"  ), $AP60 =""),"全日休",  IF(  AND(  OR(  Z60="x",Z60="病"  ), OR(  AA60 ="病"  ), $AP60 =""),"病(事)假",  IF(  AND(  OR(  Z60="x",Z60="補"  ), OR(  AA60 ="補"  ), $AP60 =""),"補休",  IF(  AND(  OR(  Z60="x",Z60="喪"  ), OR(  AA60 ="喪"  ), $AP60 =""),"喪假",  IF(  AND(  OR(  Z60="x",Z60="婚",Z60="產"  ), OR(  AA60 ="婚",AA60="產"  ), $AP60 =""),"婚(產)假",  IF(  AND(  OR(  Z60="x",Z60="公"  ), OR(  AA60 ="公"  ), $AP60 =""),"公假",  IF(  AND(  OR(  Z60="x",Z60="補",Z60="婚",Z60="公",Z60="病",Z60="事",Z60="x榮18-22"  ),OR(AA60=""), $AP60 =""  ),"18收",  IF(  AND(  OR(  Z60 ="榮14-18",Z60 ="榮10-18",Z60 ="榮06-18",Z60 ="病14-18"  ),OR(  AA60 ="x",AA60="補",AA60="婚",AA60="公",AA60="病",AA60="事",AA60="x"  ), $AP60 =""),"18放早走",  IF(  AND(  OR(  Z60 =""),OR(  AA60 ="x",AA60="補",AA60="婚",AA60="公",AA60="病",AA60="事",AA60="x榮*",AA60="榮",AA60="榮-22"  ), $AP60 =""),"18放",  IF(  AND(  OR(  Z60="當日退伍"  ),OR(  AA60="退伍",AA60="退", AA60=""  ), $AP60 =""),"當日退伍",  IF(AND(  OR(Z60="退",Z60="退伍" ), OR(AA60="退",AA60="退伍" ), $AP60 =""),"退伍","全日勤"  )  )  )  )  )  )  )  )  )  )  ),"")</f>
        <v>18放</v>
      </c>
      <c r="AA159" s="65" t="str">
        <f ca="1">IF(   (ROW(BM60)-1)&lt;=暫1!$B$2,           IF(  AND(  OR(  AA60="x",AA60="補"  ), OR(  AB60 ="x",AB60="補",AB60="x榮18-22",AB60="x公18-22",AB60="x榮22-08"  ), $AP60 =""),"全日休",  IF(  AND(  OR(  AA60="x",AA60="病"  ), OR(  AB60 ="病"  ), $AP60 =""),"病(事)假",  IF(  AND(  OR(  AA60="x",AA60="補"  ), OR(  AB60 ="補"  ), $AP60 =""),"補休",  IF(  AND(  OR(  AA60="x",AA60="喪"  ), OR(  AB60 ="喪"  ), $AP60 =""),"喪假",  IF(  AND(  OR(  AA60="x",AA60="婚",AA60="產"  ), OR(  AB60 ="婚",AB60="產"  ), $AP60 =""),"婚(產)假",  IF(  AND(  OR(  AA60="x",AA60="公"  ), OR(  AB60 ="公"  ), $AP60 =""),"公假",  IF(  AND(  OR(  AA60="x",AA60="補",AA60="婚",AA60="公",AA60="病",AA60="事",AA60="x榮18-22"  ),OR(AB60=""), $AP60 =""  ),"18收",  IF(  AND(  OR(  AA60 ="榮14-18",AA60 ="榮10-18",AA60 ="榮06-18",AA60 ="病14-18"  ),OR(  AB60 ="x",AB60="補",AB60="婚",AB60="公",AB60="病",AB60="事",AB60="x"  ), $AP60 =""),"18放早走",  IF(  AND(  OR(  AA60 =""),OR(  AB60 ="x",AB60="補",AB60="婚",AB60="公",AB60="病",AB60="事",AB60="x榮*",AB60="榮",AB60="榮-22"  ), $AP60 =""),"18放",  IF(  AND(  OR(  AA60="當日退伍"  ),OR(  AB60="退伍",AB60="退", AB60=""  ), $AP60 =""),"當日退伍",  IF(AND(  OR(AA60="退",AA60="退伍" ), OR(AB60="退",AB60="退伍" ), $AP60 =""),"退伍","全日勤"  )  )  )  )  )  )  )  )  )  )  ),"")</f>
        <v>全日休</v>
      </c>
      <c r="AB159" s="65" t="str">
        <f ca="1">IF(   (ROW(BN60)-1)&lt;=暫1!$B$2,           IF(  AND(  OR(  AB60="x",AB60="補"  ), OR(  AC60 ="x",AC60="補",AC60="x榮18-22",AC60="x公18-22",AC60="x榮22-08"  ), $AP60 =""),"全日休",  IF(  AND(  OR(  AB60="x",AB60="病"  ), OR(  AC60 ="病"  ), $AP60 =""),"病(事)假",  IF(  AND(  OR(  AB60="x",AB60="補"  ), OR(  AC60 ="補"  ), $AP60 =""),"補休",  IF(  AND(  OR(  AB60="x",AB60="喪"  ), OR(  AC60 ="喪"  ), $AP60 =""),"喪假",  IF(  AND(  OR(  AB60="x",AB60="婚",AB60="產"  ), OR(  AC60 ="婚",AC60="產"  ), $AP60 =""),"婚(產)假",  IF(  AND(  OR(  AB60="x",AB60="公"  ), OR(  AC60 ="公"  ), $AP60 =""),"公假",  IF(  AND(  OR(  AB60="x",AB60="補",AB60="婚",AB60="公",AB60="病",AB60="事",AB60="x榮18-22"  ),OR(AC60=""), $AP60 =""  ),"18收",  IF(  AND(  OR(  AB60 ="榮14-18",AB60 ="榮10-18",AB60 ="榮06-18",AB60 ="病14-18"  ),OR(  AC60 ="x",AC60="補",AC60="婚",AC60="公",AC60="病",AC60="事",AC60="x"  ), $AP60 =""),"18放早走",  IF(  AND(  OR(  AB60 =""),OR(  AC60 ="x",AC60="補",AC60="婚",AC60="公",AC60="病",AC60="事",AC60="x榮*",AC60="榮",AC60="榮-22"  ), $AP60 =""),"18放",  IF(  AND(  OR(  AB60="當日退伍"  ),OR(  AC60="退伍",AC60="退", AC60=""  ), $AP60 =""),"當日退伍",  IF(AND(  OR(AB60="退",AB60="退伍" ), OR(AC60="退",AC60="退伍" ), $AP60 =""),"退伍","全日勤"  )  )  )  )  )  )  )  )  )  )  ),"")</f>
        <v>全日勤</v>
      </c>
      <c r="AC159" s="65" t="str">
        <f ca="1">IF(   (ROW(BO60)-1)&lt;=暫1!$B$2,           IF(  AND(  OR(  AC60="x",AC60="補"  ), OR(  AD60 ="x",AD60="補",AD60="x榮18-22",AD60="x公18-22",AD60="x榮22-08"  ), $AP60 =""),"全日休",  IF(  AND(  OR(  AC60="x",AC60="病"  ), OR(  AD60 ="病"  ), $AP60 =""),"病(事)假",  IF(  AND(  OR(  AC60="x",AC60="補"  ), OR(  AD60 ="補"  ), $AP60 =""),"補休",  IF(  AND(  OR(  AC60="x",AC60="喪"  ), OR(  AD60 ="喪"  ), $AP60 =""),"喪假",  IF(  AND(  OR(  AC60="x",AC60="婚",AC60="產"  ), OR(  AD60 ="婚",AD60="產"  ), $AP60 =""),"婚(產)假",  IF(  AND(  OR(  AC60="x",AC60="公"  ), OR(  AD60 ="公"  ), $AP60 =""),"公假",  IF(  AND(  OR(  AC60="x",AC60="補",AC60="婚",AC60="公",AC60="病",AC60="事",AC60="x榮18-22"  ),OR(AD60=""), $AP60 =""  ),"18收",  IF(  AND(  OR(  AC60 ="榮14-18",AC60 ="榮10-18",AC60 ="榮06-18",AC60 ="病14-18"  ),OR(  AD60 ="x",AD60="補",AD60="婚",AD60="公",AD60="病",AD60="事",AD60="x"  ), $AP60 =""),"18放早走",  IF(  AND(  OR(  AC60 =""),OR(  AD60 ="x",AD60="補",AD60="婚",AD60="公",AD60="病",AD60="事",AD60="x榮*",AD60="榮",AD60="榮-22"  ), $AP60 =""),"18放",  IF(  AND(  OR(  AC60="當日退伍"  ),OR(  AD60="退伍",AD60="退", AD60=""  ), $AP60 =""),"當日退伍",  IF(AND(  OR(AC60="退",AC60="退伍" ), OR(AD60="退",AD60="退伍" ), $AP60 =""),"退伍","全日勤"  )  )  )  )  )  )  )  )  )  )  ),"")</f>
        <v>全日勤</v>
      </c>
      <c r="AD159" s="65" t="str">
        <f ca="1">IF(   (ROW(BP60)-1)&lt;=暫1!$B$2,           IF(  AND(  OR(  AD60="x",AD60="補"  ), OR(  AE60 ="x",AE60="補",AE60="x榮18-22",AE60="x公18-22",AE60="x榮22-08"  ), $AP60 =""),"全日休",  IF(  AND(  OR(  AD60="x",AD60="病"  ), OR(  AE60 ="病"  ), $AP60 =""),"病(事)假",  IF(  AND(  OR(  AD60="x",AD60="補"  ), OR(  AE60 ="補"  ), $AP60 =""),"補休",  IF(  AND(  OR(  AD60="x",AD60="喪"  ), OR(  AE60 ="喪"  ), $AP60 =""),"喪假",  IF(  AND(  OR(  AD60="x",AD60="婚",AD60="產"  ), OR(  AE60 ="婚",AE60="產"  ), $AP60 =""),"婚(產)假",  IF(  AND(  OR(  AD60="x",AD60="公"  ), OR(  AE60 ="公"  ), $AP60 =""),"公假",  IF(  AND(  OR(  AD60="x",AD60="補",AD60="婚",AD60="公",AD60="病",AD60="事",AD60="x榮18-22"  ),OR(AE60=""), $AP60 =""  ),"18收",  IF(  AND(  OR(  AD60 ="榮14-18",AD60 ="榮10-18",AD60 ="榮06-18",AD60 ="病14-18"  ),OR(  AE60 ="x",AE60="補",AE60="婚",AE60="公",AE60="病",AE60="事",AE60="x"  ), $AP60 =""),"18放早走",  IF(  AND(  OR(  AD60 =""),OR(  AE60 ="x",AE60="補",AE60="婚",AE60="公",AE60="病",AE60="事",AE60="x榮*",AE60="榮",AE60="榮-22"  ), $AP60 =""),"18放",  IF(  AND(  OR(  AD60="當日退伍"  ),OR(  AE60="退伍",AE60="退", AE60=""  ), $AP60 =""),"當日退伍",  IF(AND(  OR(AD60="退",AD60="退伍" ), OR(AE60="退",AE60="退伍" ), $AP60 =""),"退伍","全日勤"  )  )  )  )  )  )  )  )  )  )  ),"")</f>
        <v>全日勤</v>
      </c>
      <c r="AE159" s="65" t="str">
        <f ca="1">IF(   (ROW(BQ60)-1)&lt;=暫1!$B$2,           IF(  AND(  OR(  AE60="x",AE60="補"  ), OR(  AF60 ="x",AF60="補",AF60="x榮18-22",AF60="x公18-22",AF60="x榮22-08"  ), $AP60 =""),"全日休",  IF(  AND(  OR(  AE60="x",AE60="病"  ), OR(  AF60 ="病"  ), $AP60 =""),"病(事)假",  IF(  AND(  OR(  AE60="x",AE60="補"  ), OR(  AF60 ="補"  ), $AP60 =""),"補休",  IF(  AND(  OR(  AE60="x",AE60="喪"  ), OR(  AF60 ="喪"  ), $AP60 =""),"喪假",  IF(  AND(  OR(  AE60="x",AE60="婚",AE60="產"  ), OR(  AF60 ="婚",AF60="產"  ), $AP60 =""),"婚(產)假",  IF(  AND(  OR(  AE60="x",AE60="公"  ), OR(  AF60 ="公"  ), $AP60 =""),"公假",  IF(  AND(  OR(  AE60="x",AE60="補",AE60="婚",AE60="公",AE60="病",AE60="事",AE60="x榮18-22"  ),OR(AF60=""), $AP60 =""  ),"18收",  IF(  AND(  OR(  AE60 ="榮14-18",AE60 ="榮10-18",AE60 ="榮06-18",AE60 ="病14-18"  ),OR(  AF60 ="x",AF60="補",AF60="婚",AF60="公",AF60="病",AF60="事",AF60="x"  ), $AP60 =""),"18放早走",  IF(  AND(  OR(  AE60 =""),OR(  AF60 ="x",AF60="補",AF60="婚",AF60="公",AF60="病",AF60="事",AF60="x榮*",AF60="榮",AF60="榮-22"  ), $AP60 =""),"18放",  IF(  AND(  OR(  AE60="當日退伍"  ),OR(  AF60="退伍",AF60="退", AF60=""  ), $AP60 =""),"當日退伍",  IF(AND(  OR(AE60="退",AE60="退伍" ), OR(AF60="退",AF60="退伍" ), $AP60 =""),"退伍","全日勤"  )  )  )  )  )  )  )  )  )  )  ),"")</f>
        <v>全日勤</v>
      </c>
      <c r="AF159" s="65" t="str">
        <f ca="1">IF(   (ROW(BR60)-1)&lt;=暫1!$B$2,           IF(  AND(  OR(  AF60="x",AF60="補"  ), OR(  AG60 ="x",AG60="補",AG60="x榮18-22",AG60="x公18-22",AG60="x榮22-08"  ), $AP60 =""),"全日休",  IF(  AND(  OR(  AF60="x",AF60="病"  ), OR(  AG60 ="病"  ), $AP60 =""),"病(事)假",  IF(  AND(  OR(  AF60="x",AF60="補"  ), OR(  AG60 ="補"  ), $AP60 =""),"補休",  IF(  AND(  OR(  AF60="x",AF60="喪"  ), OR(  AG60 ="喪"  ), $AP60 =""),"喪假",  IF(  AND(  OR(  AF60="x",AF60="婚",AF60="產"  ), OR(  AG60 ="婚",AG60="產"  ), $AP60 =""),"婚(產)假",  IF(  AND(  OR(  AF60="x",AF60="公"  ), OR(  AG60 ="公"  ), $AP60 =""),"公假",  IF(  AND(  OR(  AF60="x",AF60="補",AF60="婚",AF60="公",AF60="病",AF60="事",AF60="x榮18-22"  ),OR(AG60=""), $AP60 =""  ),"18收",  IF(  AND(  OR(  AF60 ="榮14-18",AF60 ="榮10-18",AF60 ="榮06-18",AF60 ="病14-18"  ),OR(  AG60 ="x",AG60="補",AG60="婚",AG60="公",AG60="病",AG60="事",AG60="x"  ), $AP60 =""),"18放早走",  IF(  AND(  OR(  AF60 =""),OR(  AG60 ="x",AG60="補",AG60="婚",AG60="公",AG60="病",AG60="事",AG60="x榮*",AG60="榮",AG60="榮-22"  ), $AP60 =""),"18放",  IF(  AND(  OR(  AF60="當日退伍"  ),OR(  AG60="退伍",AG60="退", AG60=""  ), $AP60 =""),"當日退伍",  IF(AND(  OR(AF60="退",AF60="退伍" ), OR(AG60="退",AG60="退伍" ), $AP60 =""),"退伍","全日勤"  )  )  )  )  )  )  )  )  )  )  ),"")</f>
        <v>18放</v>
      </c>
      <c r="AG159" s="65" t="str">
        <f ca="1">IF(   (ROW(BS60)-1)&lt;=暫1!$B$2,           IF(  AND(  OR(  AG60="x",AG60="補"  ), OR(  AH60 ="x",AH60="補",AH60="x榮18-22",AH60="x公18-22",AH60="x榮22-08"  ), $AP60 =""),"全日休",  IF(  AND(  OR(  AG60="x",AG60="病"  ), OR(  AH60 ="病"  ), $AP60 =""),"病(事)假",  IF(  AND(  OR(  AG60="x",AG60="補"  ), OR(  AH60 ="補"  ), $AP60 =""),"補休",  IF(  AND(  OR(  AG60="x",AG60="喪"  ), OR(  AH60 ="喪"  ), $AP60 =""),"喪假",  IF(  AND(  OR(  AG60="x",AG60="婚",AG60="產"  ), OR(  AH60 ="婚",AH60="產"  ), $AP60 =""),"婚(產)假",  IF(  AND(  OR(  AG60="x",AG60="公"  ), OR(  AH60 ="公"  ), $AP60 =""),"公假",  IF(  AND(  OR(  AG60="x",AG60="補",AG60="婚",AG60="公",AG60="病",AG60="事",AG60="x榮18-22"  ),OR(AH60=""), $AP60 =""  ),"18收",  IF(  AND(  OR(  AG60 ="榮14-18",AG60 ="榮10-18",AG60 ="榮06-18",AG60 ="病14-18"  ),OR(  AH60 ="x",AH60="補",AH60="婚",AH60="公",AH60="病",AH60="事",AH60="x"  ), $AP60 =""),"18放早走",  IF(  AND(  OR(  AG60 =""),OR(  AH60 ="x",AH60="補",AH60="婚",AH60="公",AH60="病",AH60="事",AH60="x榮*",AH60="榮",AH60="榮-22"  ), $AP60 =""),"18放",  IF(  AND(  OR(  AG60="當日退伍"  ),OR(  AH60="退伍",AH60="退", AH60=""  ), $AP60 =""),"當日退伍",  IF(AND(  OR(AG60="退",AG60="退伍" ), OR(AH60="退",AH60="退伍" ), $AP60 =""),"退伍","全日勤"  )  )  )  )  )  )  )  )  )  )  ),"")</f>
        <v>18收</v>
      </c>
      <c r="AH159" s="65"/>
      <c r="AI159" s="65"/>
      <c r="AJ159" s="65"/>
      <c r="AO159" s="75"/>
      <c r="AP159" s="62"/>
      <c r="AU159" s="62"/>
      <c r="AY159" s="62"/>
      <c r="AZ159" s="62"/>
      <c r="BA159" s="62"/>
    </row>
    <row r="160" spans="1:53" ht="25.5" customHeight="1">
      <c r="A160" s="65">
        <f t="shared" si="14"/>
        <v>60</v>
      </c>
      <c r="B160" s="65" t="str">
        <f t="shared" si="15"/>
        <v>阮成山</v>
      </c>
      <c r="C160" s="65" t="str">
        <f ca="1">IF(   (ROW(AO61)-1)&lt;=暫1!$B$2,           IF(  AND(  OR(  C61="x",C61="補"  ), OR(  D61 ="x",D61="補",D61="x榮18-22",D61="x公18-22",D61="x榮22-08"  ), $AP61 =""),"全日休",  IF(  AND(  OR(  C61="x",C61="病"  ), OR(  D61 ="病"  ), $AP61 =""),"病(事)假",  IF(  AND(  OR(  C61="x",C61="補"  ), OR(  D61 ="補"  ), $AP61 =""),"補休",  IF(  AND(  OR(  C61="x",C61="喪"  ), OR(  D61 ="喪"  ), $AP61 =""),"喪假",  IF(  AND(  OR(  C61="x",C61="婚",C61="產"  ), OR(  D61 ="婚",D61="產"  ), $AP61 =""),"婚(產)假",  IF(  AND(  OR(  C61="x",C61="公"  ), OR(  D61 ="公"  ), $AP61 =""),"公假",  IF(  AND(  OR(  C61="x",C61="補",C61="婚",C61="公",C61="病",C61="事",C61="x榮18-22"  ),OR(D61=""), $AP61 =""  ),"18收",  IF(  AND(  OR(  C61 ="榮14-18",C61 ="榮10-18",C61 ="榮06-18",C61 ="病14-18"  ),OR(  D61 ="x",D61="補",D61="婚",D61="公",D61="病",D61="事",D61="x"  ), $AP61 =""),"18放早走",  IF(  AND(  OR(  C61 =""),OR(  D61 ="x",D61="補",D61="婚",D61="公",D61="病",D61="事",D61="x榮*",D61="榮",D61="榮-22"  ), $AP61 =""),"18放",  IF(  AND(  OR(  C61="當日退伍"  ),OR(  D61="退伍",D61="退", D61=""  ), $AP61 =""),"當日退伍",  IF(AND(  OR(C61="退",C61="退伍" ), OR(D61="退",D61="退伍" ), $AP61 =""),"退伍","全日勤"  )  )  )  )  )  )  )  )  )  )  ),"")</f>
        <v>18放早走</v>
      </c>
      <c r="D160" s="65" t="str">
        <f ca="1">IF(   (ROW(AP61)-1)&lt;=暫1!$B$2,           IF(  AND(  OR(  D61="x",D61="補"  ), OR(  E61 ="x",E61="補",E61="x榮18-22",E61="x公18-22",E61="x榮22-08"  ), $AP61 =""),"全日休",  IF(  AND(  OR(  D61="x",D61="病"  ), OR(  E61 ="病"  ), $AP61 =""),"病(事)假",  IF(  AND(  OR(  D61="x",D61="補"  ), OR(  E61 ="補"  ), $AP61 =""),"補休",  IF(  AND(  OR(  D61="x",D61="喪"  ), OR(  E61 ="喪"  ), $AP61 =""),"喪假",  IF(  AND(  OR(  D61="x",D61="婚",D61="產"  ), OR(  E61 ="婚",E61="產"  ), $AP61 =""),"婚(產)假",  IF(  AND(  OR(  D61="x",D61="公"  ), OR(  E61 ="公"  ), $AP61 =""),"公假",  IF(  AND(  OR(  D61="x",D61="補",D61="婚",D61="公",D61="病",D61="事",D61="x榮18-22"  ),OR(E61=""), $AP61 =""  ),"18收",  IF(  AND(  OR(  D61 ="榮14-18",D61 ="榮10-18",D61 ="榮06-18",D61 ="病14-18"  ),OR(  E61 ="x",E61="補",E61="婚",E61="公",E61="病",E61="事",E61="x"  ), $AP61 =""),"18放早走",  IF(  AND(  OR(  D61 =""),OR(  E61 ="x",E61="補",E61="婚",E61="公",E61="病",E61="事",E61="x榮*",E61="榮",E61="榮-22"  ), $AP61 =""),"18放",  IF(  AND(  OR(  D61="當日退伍"  ),OR(  E61="退伍",E61="退", E61=""  ), $AP61 =""),"當日退伍",  IF(AND(  OR(D61="退",D61="退伍" ), OR(E61="退",E61="退伍" ), $AP61 =""),"退伍","全日勤"  )  )  )  )  )  )  )  )  )  )  ),"")</f>
        <v>18收</v>
      </c>
      <c r="E160" s="65" t="str">
        <f ca="1">IF(   (ROW(AQ61)-1)&lt;=暫1!$B$2,           IF(  AND(  OR(  E61="x",E61="補"  ), OR(  F61 ="x",F61="補",F61="x榮18-22",F61="x公18-22",F61="x榮22-08"  ), $AP61 =""),"全日休",  IF(  AND(  OR(  E61="x",E61="病"  ), OR(  F61 ="病"  ), $AP61 =""),"病(事)假",  IF(  AND(  OR(  E61="x",E61="補"  ), OR(  F61 ="補"  ), $AP61 =""),"補休",  IF(  AND(  OR(  E61="x",E61="喪"  ), OR(  F61 ="喪"  ), $AP61 =""),"喪假",  IF(  AND(  OR(  E61="x",E61="婚",E61="產"  ), OR(  F61 ="婚",F61="產"  ), $AP61 =""),"婚(產)假",  IF(  AND(  OR(  E61="x",E61="公"  ), OR(  F61 ="公"  ), $AP61 =""),"公假",  IF(  AND(  OR(  E61="x",E61="補",E61="婚",E61="公",E61="病",E61="事",E61="x榮18-22"  ),OR(F61=""), $AP61 =""  ),"18收",  IF(  AND(  OR(  E61 ="榮14-18",E61 ="榮10-18",E61 ="榮06-18",E61 ="病14-18"  ),OR(  F61 ="x",F61="補",F61="婚",F61="公",F61="病",F61="事",F61="x"  ), $AP61 =""),"18放早走",  IF(  AND(  OR(  E61 =""),OR(  F61 ="x",F61="補",F61="婚",F61="公",F61="病",F61="事",F61="x榮*",F61="榮",F61="榮-22"  ), $AP61 =""),"18放",  IF(  AND(  OR(  E61="當日退伍"  ),OR(  F61="退伍",F61="退", F61=""  ), $AP61 =""),"當日退伍",  IF(AND(  OR(E61="退",E61="退伍" ), OR(F61="退",F61="退伍" ), $AP61 =""),"退伍","全日勤"  )  )  )  )  )  )  )  )  )  )  ),"")</f>
        <v>全日勤</v>
      </c>
      <c r="F160" s="65" t="str">
        <f ca="1">IF(   (ROW(AR61)-1)&lt;=暫1!$B$2,           IF(  AND(  OR(  F61="x",F61="補"  ), OR(  G61 ="x",G61="補",G61="x榮18-22",G61="x公18-22",G61="x榮22-08"  ), $AP61 =""),"全日休",  IF(  AND(  OR(  F61="x",F61="病"  ), OR(  G61 ="病"  ), $AP61 =""),"病(事)假",  IF(  AND(  OR(  F61="x",F61="補"  ), OR(  G61 ="補"  ), $AP61 =""),"補休",  IF(  AND(  OR(  F61="x",F61="喪"  ), OR(  G61 ="喪"  ), $AP61 =""),"喪假",  IF(  AND(  OR(  F61="x",F61="婚",F61="產"  ), OR(  G61 ="婚",G61="產"  ), $AP61 =""),"婚(產)假",  IF(  AND(  OR(  F61="x",F61="公"  ), OR(  G61 ="公"  ), $AP61 =""),"公假",  IF(  AND(  OR(  F61="x",F61="補",F61="婚",F61="公",F61="病",F61="事",F61="x榮18-22"  ),OR(G61=""), $AP61 =""  ),"18收",  IF(  AND(  OR(  F61 ="榮14-18",F61 ="榮10-18",F61 ="榮06-18",F61 ="病14-18"  ),OR(  G61 ="x",G61="補",G61="婚",G61="公",G61="病",G61="事",G61="x"  ), $AP61 =""),"18放早走",  IF(  AND(  OR(  F61 =""),OR(  G61 ="x",G61="補",G61="婚",G61="公",G61="病",G61="事",G61="x榮*",G61="榮",G61="榮-22"  ), $AP61 =""),"18放",  IF(  AND(  OR(  F61="當日退伍"  ),OR(  G61="退伍",G61="退", G61=""  ), $AP61 =""),"當日退伍",  IF(AND(  OR(F61="退",F61="退伍" ), OR(G61="退",G61="退伍" ), $AP61 =""),"退伍","全日勤"  )  )  )  )  )  )  )  )  )  )  ),"")</f>
        <v>18放早走</v>
      </c>
      <c r="G160" s="65" t="str">
        <f ca="1">IF(   (ROW(AS61)-1)&lt;=暫1!$B$2,           IF(  AND(  OR(  G61="x",G61="補"  ), OR(  H61 ="x",H61="補",H61="x榮18-22",H61="x公18-22",H61="x榮22-08"  ), $AP61 =""),"全日休",  IF(  AND(  OR(  G61="x",G61="病"  ), OR(  H61 ="病"  ), $AP61 =""),"病(事)假",  IF(  AND(  OR(  G61="x",G61="補"  ), OR(  H61 ="補"  ), $AP61 =""),"補休",  IF(  AND(  OR(  G61="x",G61="喪"  ), OR(  H61 ="喪"  ), $AP61 =""),"喪假",  IF(  AND(  OR(  G61="x",G61="婚",G61="產"  ), OR(  H61 ="婚",H61="產"  ), $AP61 =""),"婚(產)假",  IF(  AND(  OR(  G61="x",G61="公"  ), OR(  H61 ="公"  ), $AP61 =""),"公假",  IF(  AND(  OR(  G61="x",G61="補",G61="婚",G61="公",G61="病",G61="事",G61="x榮18-22"  ),OR(H61=""), $AP61 =""  ),"18收",  IF(  AND(  OR(  G61 ="榮14-18",G61 ="榮10-18",G61 ="榮06-18",G61 ="病14-18"  ),OR(  H61 ="x",H61="補",H61="婚",H61="公",H61="病",H61="事",H61="x"  ), $AP61 =""),"18放早走",  IF(  AND(  OR(  G61 =""),OR(  H61 ="x",H61="補",H61="婚",H61="公",H61="病",H61="事",H61="x榮*",H61="榮",H61="榮-22"  ), $AP61 =""),"18放",  IF(  AND(  OR(  G61="當日退伍"  ),OR(  H61="退伍",H61="退", H61=""  ), $AP61 =""),"當日退伍",  IF(AND(  OR(G61="退",G61="退伍" ), OR(H61="退",H61="退伍" ), $AP61 =""),"退伍","全日勤"  )  )  )  )  )  )  )  )  )  )  ),"")</f>
        <v>全日休</v>
      </c>
      <c r="H160" s="65" t="str">
        <f ca="1">IF(   (ROW(AT61)-1)&lt;=暫1!$B$2,           IF(  AND(  OR(  H61="x",H61="補"  ), OR(  I61 ="x",I61="補",I61="x榮18-22",I61="x公18-22",I61="x榮22-08"  ), $AP61 =""),"全日休",  IF(  AND(  OR(  H61="x",H61="病"  ), OR(  I61 ="病"  ), $AP61 =""),"病(事)假",  IF(  AND(  OR(  H61="x",H61="補"  ), OR(  I61 ="補"  ), $AP61 =""),"補休",  IF(  AND(  OR(  H61="x",H61="喪"  ), OR(  I61 ="喪"  ), $AP61 =""),"喪假",  IF(  AND(  OR(  H61="x",H61="婚",H61="產"  ), OR(  I61 ="婚",I61="產"  ), $AP61 =""),"婚(產)假",  IF(  AND(  OR(  H61="x",H61="公"  ), OR(  I61 ="公"  ), $AP61 =""),"公假",  IF(  AND(  OR(  H61="x",H61="補",H61="婚",H61="公",H61="病",H61="事",H61="x榮18-22"  ),OR(I61=""), $AP61 =""  ),"18收",  IF(  AND(  OR(  H61 ="榮14-18",H61 ="榮10-18",H61 ="榮06-18",H61 ="病14-18"  ),OR(  I61 ="x",I61="補",I61="婚",I61="公",I61="病",I61="事",I61="x"  ), $AP61 =""),"18放早走",  IF(  AND(  OR(  H61 =""),OR(  I61 ="x",I61="補",I61="婚",I61="公",I61="病",I61="事",I61="x榮*",I61="榮",I61="榮-22"  ), $AP61 =""),"18放",  IF(  AND(  OR(  H61="當日退伍"  ),OR(  I61="退伍",I61="退", I61=""  ), $AP61 =""),"當日退伍",  IF(AND(  OR(H61="退",H61="退伍" ), OR(I61="退",I61="退伍" ), $AP61 =""),"退伍","全日勤"  )  )  )  )  )  )  )  )  )  )  ),"")</f>
        <v>18收</v>
      </c>
      <c r="I160" s="65" t="str">
        <f ca="1">IF(   (ROW(AU61)-1)&lt;=暫1!$B$2,           IF(  AND(  OR(  I61="x",I61="補"  ), OR(  J61 ="x",J61="補",J61="x榮18-22",J61="x公18-22",J61="x榮22-08"  ), $AP61 =""),"全日休",  IF(  AND(  OR(  I61="x",I61="病"  ), OR(  J61 ="病"  ), $AP61 =""),"病(事)假",  IF(  AND(  OR(  I61="x",I61="補"  ), OR(  J61 ="補"  ), $AP61 =""),"補休",  IF(  AND(  OR(  I61="x",I61="喪"  ), OR(  J61 ="喪"  ), $AP61 =""),"喪假",  IF(  AND(  OR(  I61="x",I61="婚",I61="產"  ), OR(  J61 ="婚",J61="產"  ), $AP61 =""),"婚(產)假",  IF(  AND(  OR(  I61="x",I61="公"  ), OR(  J61 ="公"  ), $AP61 =""),"公假",  IF(  AND(  OR(  I61="x",I61="補",I61="婚",I61="公",I61="病",I61="事",I61="x榮18-22"  ),OR(J61=""), $AP61 =""  ),"18收",  IF(  AND(  OR(  I61 ="榮14-18",I61 ="榮10-18",I61 ="榮06-18",I61 ="病14-18"  ),OR(  J61 ="x",J61="補",J61="婚",J61="公",J61="病",J61="事",J61="x"  ), $AP61 =""),"18放早走",  IF(  AND(  OR(  I61 =""),OR(  J61 ="x",J61="補",J61="婚",J61="公",J61="病",J61="事",J61="x榮*",J61="榮",J61="榮-22"  ), $AP61 =""),"18放",  IF(  AND(  OR(  I61="當日退伍"  ),OR(  J61="退伍",J61="退", J61=""  ), $AP61 =""),"當日退伍",  IF(AND(  OR(I61="退",I61="退伍" ), OR(J61="退",J61="退伍" ), $AP61 =""),"退伍","全日勤"  )  )  )  )  )  )  )  )  )  )  ),"")</f>
        <v>全日勤</v>
      </c>
      <c r="J160" s="65" t="str">
        <f ca="1">IF(   (ROW(AV61)-1)&lt;=暫1!$B$2,           IF(  AND(  OR(  J61="x",J61="補"  ), OR(  K61 ="x",K61="補",K61="x榮18-22",K61="x公18-22",K61="x榮22-08"  ), $AP61 =""),"全日休",  IF(  AND(  OR(  J61="x",J61="病"  ), OR(  K61 ="病"  ), $AP61 =""),"病(事)假",  IF(  AND(  OR(  J61="x",J61="補"  ), OR(  K61 ="補"  ), $AP61 =""),"補休",  IF(  AND(  OR(  J61="x",J61="喪"  ), OR(  K61 ="喪"  ), $AP61 =""),"喪假",  IF(  AND(  OR(  J61="x",J61="婚",J61="產"  ), OR(  K61 ="婚",K61="產"  ), $AP61 =""),"婚(產)假",  IF(  AND(  OR(  J61="x",J61="公"  ), OR(  K61 ="公"  ), $AP61 =""),"公假",  IF(  AND(  OR(  J61="x",J61="補",J61="婚",J61="公",J61="病",J61="事",J61="x榮18-22"  ),OR(K61=""), $AP61 =""  ),"18收",  IF(  AND(  OR(  J61 ="榮14-18",J61 ="榮10-18",J61 ="榮06-18",J61 ="病14-18"  ),OR(  K61 ="x",K61="補",K61="婚",K61="公",K61="病",K61="事",K61="x"  ), $AP61 =""),"18放早走",  IF(  AND(  OR(  J61 =""),OR(  K61 ="x",K61="補",K61="婚",K61="公",K61="病",K61="事",K61="x榮*",K61="榮",K61="榮-22"  ), $AP61 =""),"18放",  IF(  AND(  OR(  J61="當日退伍"  ),OR(  K61="退伍",K61="退", K61=""  ), $AP61 =""),"當日退伍",  IF(AND(  OR(J61="退",J61="退伍" ), OR(K61="退",K61="退伍" ), $AP61 =""),"退伍","全日勤"  )  )  )  )  )  )  )  )  )  )  ),"")</f>
        <v>全日勤</v>
      </c>
      <c r="K160" s="65" t="str">
        <f ca="1">IF(   (ROW(AW61)-1)&lt;=暫1!$B$2,           IF(  AND(  OR(  K61="x",K61="補"  ), OR(  L61 ="x",L61="補",L61="x榮18-22",L61="x公18-22",L61="x榮22-08"  ), $AP61 =""),"全日休",  IF(  AND(  OR(  K61="x",K61="病"  ), OR(  L61 ="病"  ), $AP61 =""),"病(事)假",  IF(  AND(  OR(  K61="x",K61="補"  ), OR(  L61 ="補"  ), $AP61 =""),"補休",  IF(  AND(  OR(  K61="x",K61="喪"  ), OR(  L61 ="喪"  ), $AP61 =""),"喪假",  IF(  AND(  OR(  K61="x",K61="婚",K61="產"  ), OR(  L61 ="婚",L61="產"  ), $AP61 =""),"婚(產)假",  IF(  AND(  OR(  K61="x",K61="公"  ), OR(  L61 ="公"  ), $AP61 =""),"公假",  IF(  AND(  OR(  K61="x",K61="補",K61="婚",K61="公",K61="病",K61="事",K61="x榮18-22"  ),OR(L61=""), $AP61 =""  ),"18收",  IF(  AND(  OR(  K61 ="榮14-18",K61 ="榮10-18",K61 ="榮06-18",K61 ="病14-18"  ),OR(  L61 ="x",L61="補",L61="婚",L61="公",L61="病",L61="事",L61="x"  ), $AP61 =""),"18放早走",  IF(  AND(  OR(  K61 =""),OR(  L61 ="x",L61="補",L61="婚",L61="公",L61="病",L61="事",L61="x榮*",L61="榮",L61="榮-22"  ), $AP61 =""),"18放",  IF(  AND(  OR(  K61="當日退伍"  ),OR(  L61="退伍",L61="退", L61=""  ), $AP61 =""),"當日退伍",  IF(AND(  OR(K61="退",K61="退伍" ), OR(L61="退",L61="退伍" ), $AP61 =""),"退伍","全日勤"  )  )  )  )  )  )  )  )  )  )  ),"")</f>
        <v>18放</v>
      </c>
      <c r="L160" s="65" t="str">
        <f ca="1">IF(   (ROW(AX61)-1)&lt;=暫1!$B$2,           IF(  AND(  OR(  L61="x",L61="補"  ), OR(  M61 ="x",M61="補",M61="x榮18-22",M61="x公18-22",M61="x榮22-08"  ), $AP61 =""),"全日休",  IF(  AND(  OR(  L61="x",L61="病"  ), OR(  M61 ="病"  ), $AP61 =""),"病(事)假",  IF(  AND(  OR(  L61="x",L61="補"  ), OR(  M61 ="補"  ), $AP61 =""),"補休",  IF(  AND(  OR(  L61="x",L61="喪"  ), OR(  M61 ="喪"  ), $AP61 =""),"喪假",  IF(  AND(  OR(  L61="x",L61="婚",L61="產"  ), OR(  M61 ="婚",M61="產"  ), $AP61 =""),"婚(產)假",  IF(  AND(  OR(  L61="x",L61="公"  ), OR(  M61 ="公"  ), $AP61 =""),"公假",  IF(  AND(  OR(  L61="x",L61="補",L61="婚",L61="公",L61="病",L61="事",L61="x榮18-22"  ),OR(M61=""), $AP61 =""  ),"18收",  IF(  AND(  OR(  L61 ="榮14-18",L61 ="榮10-18",L61 ="榮06-18",L61 ="病14-18"  ),OR(  M61 ="x",M61="補",M61="婚",M61="公",M61="病",M61="事",M61="x"  ), $AP61 =""),"18放早走",  IF(  AND(  OR(  L61 =""),OR(  M61 ="x",M61="補",M61="婚",M61="公",M61="病",M61="事",M61="x榮*",M61="榮",M61="榮-22"  ), $AP61 =""),"18放",  IF(  AND(  OR(  L61="當日退伍"  ),OR(  M61="退伍",M61="退", M61=""  ), $AP61 =""),"當日退伍",  IF(AND(  OR(L61="退",L61="退伍" ), OR(M61="退",M61="退伍" ), $AP61 =""),"退伍","全日勤"  )  )  )  )  )  )  )  )  )  )  ),"")</f>
        <v>全日休</v>
      </c>
      <c r="M160" s="65" t="str">
        <f ca="1">IF(   (ROW(AY61)-1)&lt;=暫1!$B$2,           IF(  AND(  OR(  M61="x",M61="補"  ), OR(  N61 ="x",N61="補",N61="x榮18-22",N61="x公18-22",N61="x榮22-08"  ), $AP61 =""),"全日休",  IF(  AND(  OR(  M61="x",M61="病"  ), OR(  N61 ="病"  ), $AP61 =""),"病(事)假",  IF(  AND(  OR(  M61="x",M61="補"  ), OR(  N61 ="補"  ), $AP61 =""),"補休",  IF(  AND(  OR(  M61="x",M61="喪"  ), OR(  N61 ="喪"  ), $AP61 =""),"喪假",  IF(  AND(  OR(  M61="x",M61="婚",M61="產"  ), OR(  N61 ="婚",N61="產"  ), $AP61 =""),"婚(產)假",  IF(  AND(  OR(  M61="x",M61="公"  ), OR(  N61 ="公"  ), $AP61 =""),"公假",  IF(  AND(  OR(  M61="x",M61="補",M61="婚",M61="公",M61="病",M61="事",M61="x榮18-22"  ),OR(N61=""), $AP61 =""  ),"18收",  IF(  AND(  OR(  M61 ="榮14-18",M61 ="榮10-18",M61 ="榮06-18",M61 ="病14-18"  ),OR(  N61 ="x",N61="補",N61="婚",N61="公",N61="病",N61="事",N61="x"  ), $AP61 =""),"18放早走",  IF(  AND(  OR(  M61 =""),OR(  N61 ="x",N61="補",N61="婚",N61="公",N61="病",N61="事",N61="x榮*",N61="榮",N61="榮-22"  ), $AP61 =""),"18放",  IF(  AND(  OR(  M61="當日退伍"  ),OR(  N61="退伍",N61="退", N61=""  ), $AP61 =""),"當日退伍",  IF(AND(  OR(M61="退",M61="退伍" ), OR(N61="退",N61="退伍" ), $AP61 =""),"退伍","全日勤"  )  )  )  )  )  )  )  )  )  )  ),"")</f>
        <v>全日勤</v>
      </c>
      <c r="N160" s="65" t="str">
        <f ca="1">IF(   (ROW(AZ61)-1)&lt;=暫1!$B$2,           IF(  AND(  OR(  N61="x",N61="補"  ), OR(  O61 ="x",O61="補",O61="x榮18-22",O61="x公18-22",O61="x榮22-08"  ), $AP61 =""),"全日休",  IF(  AND(  OR(  N61="x",N61="病"  ), OR(  O61 ="病"  ), $AP61 =""),"病(事)假",  IF(  AND(  OR(  N61="x",N61="補"  ), OR(  O61 ="補"  ), $AP61 =""),"補休",  IF(  AND(  OR(  N61="x",N61="喪"  ), OR(  O61 ="喪"  ), $AP61 =""),"喪假",  IF(  AND(  OR(  N61="x",N61="婚",N61="產"  ), OR(  O61 ="婚",O61="產"  ), $AP61 =""),"婚(產)假",  IF(  AND(  OR(  N61="x",N61="公"  ), OR(  O61 ="公"  ), $AP61 =""),"公假",  IF(  AND(  OR(  N61="x",N61="補",N61="婚",N61="公",N61="病",N61="事",N61="x榮18-22"  ),OR(O61=""), $AP61 =""  ),"18收",  IF(  AND(  OR(  N61 ="榮14-18",N61 ="榮10-18",N61 ="榮06-18",N61 ="病14-18"  ),OR(  O61 ="x",O61="補",O61="婚",O61="公",O61="病",O61="事",O61="x"  ), $AP61 =""),"18放早走",  IF(  AND(  OR(  N61 =""),OR(  O61 ="x",O61="補",O61="婚",O61="公",O61="病",O61="事",O61="x榮*",O61="榮",O61="榮-22"  ), $AP61 =""),"18放",  IF(  AND(  OR(  N61="當日退伍"  ),OR(  O61="退伍",O61="退", O61=""  ), $AP61 =""),"當日退伍",  IF(AND(  OR(N61="退",N61="退伍" ), OR(O61="退",O61="退伍" ), $AP61 =""),"退伍","全日勤"  )  )  )  )  )  )  )  )  )  )  ),"")</f>
        <v>全日勤</v>
      </c>
      <c r="O160" s="65" t="str">
        <f ca="1">IF(   (ROW(BA61)-1)&lt;=暫1!$B$2,           IF(  AND(  OR(  O61="x",O61="補"  ), OR(  P61 ="x",P61="補",P61="x榮18-22",P61="x公18-22",P61="x榮22-08"  ), $AP61 =""),"全日休",  IF(  AND(  OR(  O61="x",O61="病"  ), OR(  P61 ="病"  ), $AP61 =""),"病(事)假",  IF(  AND(  OR(  O61="x",O61="補"  ), OR(  P61 ="補"  ), $AP61 =""),"補休",  IF(  AND(  OR(  O61="x",O61="喪"  ), OR(  P61 ="喪"  ), $AP61 =""),"喪假",  IF(  AND(  OR(  O61="x",O61="婚",O61="產"  ), OR(  P61 ="婚",P61="產"  ), $AP61 =""),"婚(產)假",  IF(  AND(  OR(  O61="x",O61="公"  ), OR(  P61 ="公"  ), $AP61 =""),"公假",  IF(  AND(  OR(  O61="x",O61="補",O61="婚",O61="公",O61="病",O61="事",O61="x榮18-22"  ),OR(P61=""), $AP61 =""  ),"18收",  IF(  AND(  OR(  O61 ="榮14-18",O61 ="榮10-18",O61 ="榮06-18",O61 ="病14-18"  ),OR(  P61 ="x",P61="補",P61="婚",P61="公",P61="病",P61="事",P61="x"  ), $AP61 =""),"18放早走",  IF(  AND(  OR(  O61 =""),OR(  P61 ="x",P61="補",P61="婚",P61="公",P61="病",P61="事",P61="x榮*",P61="榮",P61="榮-22"  ), $AP61 =""),"18放",  IF(  AND(  OR(  O61="當日退伍"  ),OR(  P61="退伍",P61="退", P61=""  ), $AP61 =""),"當日退伍",  IF(AND(  OR(O61="退",O61="退伍" ), OR(P61="退",P61="退伍" ), $AP61 =""),"退伍","全日勤"  )  )  )  )  )  )  )  )  )  )  ),"")</f>
        <v>全日勤</v>
      </c>
      <c r="P160" s="65" t="str">
        <f ca="1">IF(   (ROW(BB61)-1)&lt;=暫1!$B$2,           IF(  AND(  OR(  P61="x",P61="補"  ), OR(  Q61 ="x",Q61="補",Q61="x榮18-22",Q61="x公18-22",Q61="x榮22-08"  ), $AP61 =""),"全日休",  IF(  AND(  OR(  P61="x",P61="病"  ), OR(  Q61 ="病"  ), $AP61 =""),"病(事)假",  IF(  AND(  OR(  P61="x",P61="補"  ), OR(  Q61 ="補"  ), $AP61 =""),"補休",  IF(  AND(  OR(  P61="x",P61="喪"  ), OR(  Q61 ="喪"  ), $AP61 =""),"喪假",  IF(  AND(  OR(  P61="x",P61="婚",P61="產"  ), OR(  Q61 ="婚",Q61="產"  ), $AP61 =""),"婚(產)假",  IF(  AND(  OR(  P61="x",P61="公"  ), OR(  Q61 ="公"  ), $AP61 =""),"公假",  IF(  AND(  OR(  P61="x",P61="補",P61="婚",P61="公",P61="病",P61="事",P61="x榮18-22"  ),OR(Q61=""), $AP61 =""  ),"18收",  IF(  AND(  OR(  P61 ="榮14-18",P61 ="榮10-18",P61 ="榮06-18",P61 ="病14-18"  ),OR(  Q61 ="x",Q61="補",Q61="婚",Q61="公",Q61="病",Q61="事",Q61="x"  ), $AP61 =""),"18放早走",  IF(  AND(  OR(  P61 =""),OR(  Q61 ="x",Q61="補",Q61="婚",Q61="公",Q61="病",Q61="事",Q61="x榮*",Q61="榮",Q61="榮-22"  ), $AP61 =""),"18放",  IF(  AND(  OR(  P61="當日退伍"  ),OR(  Q61="退伍",Q61="退", Q61=""  ), $AP61 =""),"當日退伍",  IF(AND(  OR(P61="退",P61="退伍" ), OR(Q61="退",Q61="退伍" ), $AP61 =""),"退伍","全日勤"  )  )  )  )  )  )  )  )  )  )  ),"")</f>
        <v>全日勤</v>
      </c>
      <c r="Q160" s="65" t="str">
        <f ca="1">IF(   (ROW(BC61)-1)&lt;=暫1!$B$2,           IF(  AND(  OR(  Q61="x",Q61="補"  ), OR(  R61 ="x",R61="補",R61="x榮18-22",R61="x公18-22",R61="x榮22-08"  ), $AP61 =""),"全日休",  IF(  AND(  OR(  Q61="x",Q61="病"  ), OR(  R61 ="病"  ), $AP61 =""),"病(事)假",  IF(  AND(  OR(  Q61="x",Q61="補"  ), OR(  R61 ="補"  ), $AP61 =""),"補休",  IF(  AND(  OR(  Q61="x",Q61="喪"  ), OR(  R61 ="喪"  ), $AP61 =""),"喪假",  IF(  AND(  OR(  Q61="x",Q61="婚",Q61="產"  ), OR(  R61 ="婚",R61="產"  ), $AP61 =""),"婚(產)假",  IF(  AND(  OR(  Q61="x",Q61="公"  ), OR(  R61 ="公"  ), $AP61 =""),"公假",  IF(  AND(  OR(  Q61="x",Q61="補",Q61="婚",Q61="公",Q61="病",Q61="事",Q61="x榮18-22"  ),OR(R61=""), $AP61 =""  ),"18收",  IF(  AND(  OR(  Q61 ="榮14-18",Q61 ="榮10-18",Q61 ="榮06-18",Q61 ="病14-18"  ),OR(  R61 ="x",R61="補",R61="婚",R61="公",R61="病",R61="事",R61="x"  ), $AP61 =""),"18放早走",  IF(  AND(  OR(  Q61 =""),OR(  R61 ="x",R61="補",R61="婚",R61="公",R61="病",R61="事",R61="x榮*",R61="榮",R61="榮-22"  ), $AP61 =""),"18放",  IF(  AND(  OR(  Q61="當日退伍"  ),OR(  R61="退伍",R61="退", R61=""  ), $AP61 =""),"當日退伍",  IF(AND(  OR(Q61="退",Q61="退伍" ), OR(R61="退",R61="退伍" ), $AP61 =""),"退伍","全日勤"  )  )  )  )  )  )  )  )  )  )  ),"")</f>
        <v>全日勤</v>
      </c>
      <c r="R160" s="65" t="str">
        <f ca="1">IF(   (ROW(BD61)-1)&lt;=暫1!$B$2,           IF(  AND(  OR(  R61="x",R61="補"  ), OR(  S61 ="x",S61="補",S61="x榮18-22",S61="x公18-22",S61="x榮22-08"  ), $AP61 =""),"全日休",  IF(  AND(  OR(  R61="x",R61="病"  ), OR(  S61 ="病"  ), $AP61 =""),"病(事)假",  IF(  AND(  OR(  R61="x",R61="補"  ), OR(  S61 ="補"  ), $AP61 =""),"補休",  IF(  AND(  OR(  R61="x",R61="喪"  ), OR(  S61 ="喪"  ), $AP61 =""),"喪假",  IF(  AND(  OR(  R61="x",R61="婚",R61="產"  ), OR(  S61 ="婚",S61="產"  ), $AP61 =""),"婚(產)假",  IF(  AND(  OR(  R61="x",R61="公"  ), OR(  S61 ="公"  ), $AP61 =""),"公假",  IF(  AND(  OR(  R61="x",R61="補",R61="婚",R61="公",R61="病",R61="事",R61="x榮18-22"  ),OR(S61=""), $AP61 =""  ),"18收",  IF(  AND(  OR(  R61 ="榮14-18",R61 ="榮10-18",R61 ="榮06-18",R61 ="病14-18"  ),OR(  S61 ="x",S61="補",S61="婚",S61="公",S61="病",S61="事",S61="x"  ), $AP61 =""),"18放早走",  IF(  AND(  OR(  R61 =""),OR(  S61 ="x",S61="補",S61="婚",S61="公",S61="病",S61="事",S61="x榮*",S61="榮",S61="榮-22"  ), $AP61 =""),"18放",  IF(  AND(  OR(  R61="當日退伍"  ),OR(  S61="退伍",S61="退", S61=""  ), $AP61 =""),"當日退伍",  IF(AND(  OR(R61="退",R61="退伍" ), OR(S61="退",S61="退伍" ), $AP61 =""),"退伍","全日勤"  )  )  )  )  )  )  )  )  )  )  ),"")</f>
        <v>全日勤</v>
      </c>
      <c r="S160" s="65" t="str">
        <f ca="1">IF(   (ROW(BE61)-1)&lt;=暫1!$B$2,           IF(  AND(  OR(  S61="x",S61="補"  ), OR(  T61 ="x",T61="補",T61="x榮18-22",T61="x公18-22",T61="x榮22-08"  ), $AP61 =""),"全日休",  IF(  AND(  OR(  S61="x",S61="病"  ), OR(  T61 ="病"  ), $AP61 =""),"病(事)假",  IF(  AND(  OR(  S61="x",S61="補"  ), OR(  T61 ="補"  ), $AP61 =""),"補休",  IF(  AND(  OR(  S61="x",S61="喪"  ), OR(  T61 ="喪"  ), $AP61 =""),"喪假",  IF(  AND(  OR(  S61="x",S61="婚",S61="產"  ), OR(  T61 ="婚",T61="產"  ), $AP61 =""),"婚(產)假",  IF(  AND(  OR(  S61="x",S61="公"  ), OR(  T61 ="公"  ), $AP61 =""),"公假",  IF(  AND(  OR(  S61="x",S61="補",S61="婚",S61="公",S61="病",S61="事",S61="x榮18-22"  ),OR(T61=""), $AP61 =""  ),"18收",  IF(  AND(  OR(  S61 ="榮14-18",S61 ="榮10-18",S61 ="榮06-18",S61 ="病14-18"  ),OR(  T61 ="x",T61="補",T61="婚",T61="公",T61="病",T61="事",T61="x"  ), $AP61 =""),"18放早走",  IF(  AND(  OR(  S61 =""),OR(  T61 ="x",T61="補",T61="婚",T61="公",T61="病",T61="事",T61="x榮*",T61="榮",T61="榮-22"  ), $AP61 =""),"18放",  IF(  AND(  OR(  S61="當日退伍"  ),OR(  T61="退伍",T61="退", T61=""  ), $AP61 =""),"當日退伍",  IF(AND(  OR(S61="退",S61="退伍" ), OR(T61="退",T61="退伍" ), $AP61 =""),"退伍","全日勤"  )  )  )  )  )  )  )  )  )  )  ),"")</f>
        <v>18放</v>
      </c>
      <c r="T160" s="65" t="str">
        <f ca="1">IF(   (ROW(BF61)-1)&lt;=暫1!$B$2,           IF(  AND(  OR(  T61="x",T61="補"  ), OR(  U61 ="x",U61="補",U61="x榮18-22",U61="x公18-22",U61="x榮22-08"  ), $AP61 =""),"全日休",  IF(  AND(  OR(  T61="x",T61="病"  ), OR(  U61 ="病"  ), $AP61 =""),"病(事)假",  IF(  AND(  OR(  T61="x",T61="補"  ), OR(  U61 ="補"  ), $AP61 =""),"補休",  IF(  AND(  OR(  T61="x",T61="喪"  ), OR(  U61 ="喪"  ), $AP61 =""),"喪假",  IF(  AND(  OR(  T61="x",T61="婚",T61="產"  ), OR(  U61 ="婚",U61="產"  ), $AP61 =""),"婚(產)假",  IF(  AND(  OR(  T61="x",T61="公"  ), OR(  U61 ="公"  ), $AP61 =""),"公假",  IF(  AND(  OR(  T61="x",T61="補",T61="婚",T61="公",T61="病",T61="事",T61="x榮18-22"  ),OR(U61=""), $AP61 =""  ),"18收",  IF(  AND(  OR(  T61 ="榮14-18",T61 ="榮10-18",T61 ="榮06-18",T61 ="病14-18"  ),OR(  U61 ="x",U61="補",U61="婚",U61="公",U61="病",U61="事",U61="x"  ), $AP61 =""),"18放早走",  IF(  AND(  OR(  T61 =""),OR(  U61 ="x",U61="補",U61="婚",U61="公",U61="病",U61="事",U61="x榮*",U61="榮",U61="榮-22"  ), $AP61 =""),"18放",  IF(  AND(  OR(  T61="當日退伍"  ),OR(  U61="退伍",U61="退", U61=""  ), $AP61 =""),"當日退伍",  IF(AND(  OR(T61="退",T61="退伍" ), OR(U61="退",U61="退伍" ), $AP61 =""),"退伍","全日勤"  )  )  )  )  )  )  )  )  )  )  ),"")</f>
        <v>全日休</v>
      </c>
      <c r="U160" s="65" t="str">
        <f ca="1">IF(   (ROW(BG61)-1)&lt;=暫1!$B$2,           IF(  AND(  OR(  U61="x",U61="補"  ), OR(  V61 ="x",V61="補",V61="x榮18-22",V61="x公18-22",V61="x榮22-08"  ), $AP61 =""),"全日休",  IF(  AND(  OR(  U61="x",U61="病"  ), OR(  V61 ="病"  ), $AP61 =""),"病(事)假",  IF(  AND(  OR(  U61="x",U61="補"  ), OR(  V61 ="補"  ), $AP61 =""),"補休",  IF(  AND(  OR(  U61="x",U61="喪"  ), OR(  V61 ="喪"  ), $AP61 =""),"喪假",  IF(  AND(  OR(  U61="x",U61="婚",U61="產"  ), OR(  V61 ="婚",V61="產"  ), $AP61 =""),"婚(產)假",  IF(  AND(  OR(  U61="x",U61="公"  ), OR(  V61 ="公"  ), $AP61 =""),"公假",  IF(  AND(  OR(  U61="x",U61="補",U61="婚",U61="公",U61="病",U61="事",U61="x榮18-22"  ),OR(V61=""), $AP61 =""  ),"18收",  IF(  AND(  OR(  U61 ="榮14-18",U61 ="榮10-18",U61 ="榮06-18",U61 ="病14-18"  ),OR(  V61 ="x",V61="補",V61="婚",V61="公",V61="病",V61="事",V61="x"  ), $AP61 =""),"18放早走",  IF(  AND(  OR(  U61 =""),OR(  V61 ="x",V61="補",V61="婚",V61="公",V61="病",V61="事",V61="x榮*",V61="榮",V61="榮-22"  ), $AP61 =""),"18放",  IF(  AND(  OR(  U61="當日退伍"  ),OR(  V61="退伍",V61="退", V61=""  ), $AP61 =""),"當日退伍",  IF(AND(  OR(U61="退",U61="退伍" ), OR(V61="退",V61="退伍" ), $AP61 =""),"退伍","全日勤"  )  )  )  )  )  )  )  )  )  )  ),"")</f>
        <v>18收</v>
      </c>
      <c r="V160" s="65" t="str">
        <f ca="1">IF(   (ROW(BH61)-1)&lt;=暫1!$B$2,           IF(  AND(  OR(  V61="x",V61="補"  ), OR(  W61 ="x",W61="補",W61="x榮18-22",W61="x公18-22",W61="x榮22-08"  ), $AP61 =""),"全日休",  IF(  AND(  OR(  V61="x",V61="病"  ), OR(  W61 ="病"  ), $AP61 =""),"病(事)假",  IF(  AND(  OR(  V61="x",V61="補"  ), OR(  W61 ="補"  ), $AP61 =""),"補休",  IF(  AND(  OR(  V61="x",V61="喪"  ), OR(  W61 ="喪"  ), $AP61 =""),"喪假",  IF(  AND(  OR(  V61="x",V61="婚",V61="產"  ), OR(  W61 ="婚",W61="產"  ), $AP61 =""),"婚(產)假",  IF(  AND(  OR(  V61="x",V61="公"  ), OR(  W61 ="公"  ), $AP61 =""),"公假",  IF(  AND(  OR(  V61="x",V61="補",V61="婚",V61="公",V61="病",V61="事",V61="x榮18-22"  ),OR(W61=""), $AP61 =""  ),"18收",  IF(  AND(  OR(  V61 ="榮14-18",V61 ="榮10-18",V61 ="榮06-18",V61 ="病14-18"  ),OR(  W61 ="x",W61="補",W61="婚",W61="公",W61="病",W61="事",W61="x"  ), $AP61 =""),"18放早走",  IF(  AND(  OR(  V61 =""),OR(  W61 ="x",W61="補",W61="婚",W61="公",W61="病",W61="事",W61="x榮*",W61="榮",W61="榮-22"  ), $AP61 =""),"18放",  IF(  AND(  OR(  V61="當日退伍"  ),OR(  W61="退伍",W61="退", W61=""  ), $AP61 =""),"當日退伍",  IF(AND(  OR(V61="退",V61="退伍" ), OR(W61="退",W61="退伍" ), $AP61 =""),"退伍","全日勤"  )  )  )  )  )  )  )  )  )  )  ),"")</f>
        <v>全日勤</v>
      </c>
      <c r="W160" s="65" t="str">
        <f ca="1">IF(   (ROW(BI61)-1)&lt;=暫1!$B$2,           IF(  AND(  OR(  W61="x",W61="補"  ), OR(  X61 ="x",X61="補",X61="x榮18-22",X61="x公18-22",X61="x榮22-08"  ), $AP61 =""),"全日休",  IF(  AND(  OR(  W61="x",W61="病"  ), OR(  X61 ="病"  ), $AP61 =""),"病(事)假",  IF(  AND(  OR(  W61="x",W61="補"  ), OR(  X61 ="補"  ), $AP61 =""),"補休",  IF(  AND(  OR(  W61="x",W61="喪"  ), OR(  X61 ="喪"  ), $AP61 =""),"喪假",  IF(  AND(  OR(  W61="x",W61="婚",W61="產"  ), OR(  X61 ="婚",X61="產"  ), $AP61 =""),"婚(產)假",  IF(  AND(  OR(  W61="x",W61="公"  ), OR(  X61 ="公"  ), $AP61 =""),"公假",  IF(  AND(  OR(  W61="x",W61="補",W61="婚",W61="公",W61="病",W61="事",W61="x榮18-22"  ),OR(X61=""), $AP61 =""  ),"18收",  IF(  AND(  OR(  W61 ="榮14-18",W61 ="榮10-18",W61 ="榮06-18",W61 ="病14-18"  ),OR(  X61 ="x",X61="補",X61="婚",X61="公",X61="病",X61="事",X61="x"  ), $AP61 =""),"18放早走",  IF(  AND(  OR(  W61 =""),OR(  X61 ="x",X61="補",X61="婚",X61="公",X61="病",X61="事",X61="x榮*",X61="榮",X61="榮-22"  ), $AP61 =""),"18放",  IF(  AND(  OR(  W61="當日退伍"  ),OR(  X61="退伍",X61="退", X61=""  ), $AP61 =""),"當日退伍",  IF(AND(  OR(W61="退",W61="退伍" ), OR(X61="退",X61="退伍" ), $AP61 =""),"退伍","全日勤"  )  )  )  )  )  )  )  )  )  )  ),"")</f>
        <v>全日勤</v>
      </c>
      <c r="X160" s="65" t="str">
        <f ca="1">IF(   (ROW(BJ61)-1)&lt;=暫1!$B$2,           IF(  AND(  OR(  X61="x",X61="補"  ), OR(  Y61 ="x",Y61="補",Y61="x榮18-22",Y61="x公18-22",Y61="x榮22-08"  ), $AP61 =""),"全日休",  IF(  AND(  OR(  X61="x",X61="病"  ), OR(  Y61 ="病"  ), $AP61 =""),"病(事)假",  IF(  AND(  OR(  X61="x",X61="補"  ), OR(  Y61 ="補"  ), $AP61 =""),"補休",  IF(  AND(  OR(  X61="x",X61="喪"  ), OR(  Y61 ="喪"  ), $AP61 =""),"喪假",  IF(  AND(  OR(  X61="x",X61="婚",X61="產"  ), OR(  Y61 ="婚",Y61="產"  ), $AP61 =""),"婚(產)假",  IF(  AND(  OR(  X61="x",X61="公"  ), OR(  Y61 ="公"  ), $AP61 =""),"公假",  IF(  AND(  OR(  X61="x",X61="補",X61="婚",X61="公",X61="病",X61="事",X61="x榮18-22"  ),OR(Y61=""), $AP61 =""  ),"18收",  IF(  AND(  OR(  X61 ="榮14-18",X61 ="榮10-18",X61 ="榮06-18",X61 ="病14-18"  ),OR(  Y61 ="x",Y61="補",Y61="婚",Y61="公",Y61="病",Y61="事",Y61="x"  ), $AP61 =""),"18放早走",  IF(  AND(  OR(  X61 =""),OR(  Y61 ="x",Y61="補",Y61="婚",Y61="公",Y61="病",Y61="事",Y61="x榮*",Y61="榮",Y61="榮-22"  ), $AP61 =""),"18放",  IF(  AND(  OR(  X61="當日退伍"  ),OR(  Y61="退伍",Y61="退", Y61=""  ), $AP61 =""),"當日退伍",  IF(AND(  OR(X61="退",X61="退伍" ), OR(Y61="退",Y61="退伍" ), $AP61 =""),"退伍","全日勤"  )  )  )  )  )  )  )  )  )  )  ),"")</f>
        <v>全日勤</v>
      </c>
      <c r="Y160" s="65" t="str">
        <f ca="1">IF(   (ROW(BK61)-1)&lt;=暫1!$B$2,           IF(  AND(  OR(  Y61="x",Y61="補"  ), OR(  Z61 ="x",Z61="補",Z61="x榮18-22",Z61="x公18-22",Z61="x榮22-08"  ), $AP61 =""),"全日休",  IF(  AND(  OR(  Y61="x",Y61="病"  ), OR(  Z61 ="病"  ), $AP61 =""),"病(事)假",  IF(  AND(  OR(  Y61="x",Y61="補"  ), OR(  Z61 ="補"  ), $AP61 =""),"補休",  IF(  AND(  OR(  Y61="x",Y61="喪"  ), OR(  Z61 ="喪"  ), $AP61 =""),"喪假",  IF(  AND(  OR(  Y61="x",Y61="婚",Y61="產"  ), OR(  Z61 ="婚",Z61="產"  ), $AP61 =""),"婚(產)假",  IF(  AND(  OR(  Y61="x",Y61="公"  ), OR(  Z61 ="公"  ), $AP61 =""),"公假",  IF(  AND(  OR(  Y61="x",Y61="補",Y61="婚",Y61="公",Y61="病",Y61="事",Y61="x榮18-22"  ),OR(Z61=""), $AP61 =""  ),"18收",  IF(  AND(  OR(  Y61 ="榮14-18",Y61 ="榮10-18",Y61 ="榮06-18",Y61 ="病14-18"  ),OR(  Z61 ="x",Z61="補",Z61="婚",Z61="公",Z61="病",Z61="事",Z61="x"  ), $AP61 =""),"18放早走",  IF(  AND(  OR(  Y61 =""),OR(  Z61 ="x",Z61="補",Z61="婚",Z61="公",Z61="病",Z61="事",Z61="x榮*",Z61="榮",Z61="榮-22"  ), $AP61 =""),"18放",  IF(  AND(  OR(  Y61="當日退伍"  ),OR(  Z61="退伍",Z61="退", Z61=""  ), $AP61 =""),"當日退伍",  IF(AND(  OR(Y61="退",Y61="退伍" ), OR(Z61="退",Z61="退伍" ), $AP61 =""),"退伍","全日勤"  )  )  )  )  )  )  )  )  )  )  ),"")</f>
        <v>全日勤</v>
      </c>
      <c r="Z160" s="65" t="str">
        <f ca="1">IF(   (ROW(BL61)-1)&lt;=暫1!$B$2,           IF(  AND(  OR(  Z61="x",Z61="補"  ), OR(  AA61 ="x",AA61="補",AA61="x榮18-22",AA61="x公18-22",AA61="x榮22-08"  ), $AP61 =""),"全日休",  IF(  AND(  OR(  Z61="x",Z61="病"  ), OR(  AA61 ="病"  ), $AP61 =""),"病(事)假",  IF(  AND(  OR(  Z61="x",Z61="補"  ), OR(  AA61 ="補"  ), $AP61 =""),"補休",  IF(  AND(  OR(  Z61="x",Z61="喪"  ), OR(  AA61 ="喪"  ), $AP61 =""),"喪假",  IF(  AND(  OR(  Z61="x",Z61="婚",Z61="產"  ), OR(  AA61 ="婚",AA61="產"  ), $AP61 =""),"婚(產)假",  IF(  AND(  OR(  Z61="x",Z61="公"  ), OR(  AA61 ="公"  ), $AP61 =""),"公假",  IF(  AND(  OR(  Z61="x",Z61="補",Z61="婚",Z61="公",Z61="病",Z61="事",Z61="x榮18-22"  ),OR(AA61=""), $AP61 =""  ),"18收",  IF(  AND(  OR(  Z61 ="榮14-18",Z61 ="榮10-18",Z61 ="榮06-18",Z61 ="病14-18"  ),OR(  AA61 ="x",AA61="補",AA61="婚",AA61="公",AA61="病",AA61="事",AA61="x"  ), $AP61 =""),"18放早走",  IF(  AND(  OR(  Z61 =""),OR(  AA61 ="x",AA61="補",AA61="婚",AA61="公",AA61="病",AA61="事",AA61="x榮*",AA61="榮",AA61="榮-22"  ), $AP61 =""),"18放",  IF(  AND(  OR(  Z61="當日退伍"  ),OR(  AA61="退伍",AA61="退", AA61=""  ), $AP61 =""),"當日退伍",  IF(AND(  OR(Z61="退",Z61="退伍" ), OR(AA61="退",AA61="退伍" ), $AP61 =""),"退伍","全日勤"  )  )  )  )  )  )  )  )  )  )  ),"")</f>
        <v>全日勤</v>
      </c>
      <c r="AA160" s="65" t="str">
        <f ca="1">IF(   (ROW(BM61)-1)&lt;=暫1!$B$2,           IF(  AND(  OR(  AA61="x",AA61="補"  ), OR(  AB61 ="x",AB61="補",AB61="x榮18-22",AB61="x公18-22",AB61="x榮22-08"  ), $AP61 =""),"全日休",  IF(  AND(  OR(  AA61="x",AA61="病"  ), OR(  AB61 ="病"  ), $AP61 =""),"病(事)假",  IF(  AND(  OR(  AA61="x",AA61="補"  ), OR(  AB61 ="補"  ), $AP61 =""),"補休",  IF(  AND(  OR(  AA61="x",AA61="喪"  ), OR(  AB61 ="喪"  ), $AP61 =""),"喪假",  IF(  AND(  OR(  AA61="x",AA61="婚",AA61="產"  ), OR(  AB61 ="婚",AB61="產"  ), $AP61 =""),"婚(產)假",  IF(  AND(  OR(  AA61="x",AA61="公"  ), OR(  AB61 ="公"  ), $AP61 =""),"公假",  IF(  AND(  OR(  AA61="x",AA61="補",AA61="婚",AA61="公",AA61="病",AA61="事",AA61="x榮18-22"  ),OR(AB61=""), $AP61 =""  ),"18收",  IF(  AND(  OR(  AA61 ="榮14-18",AA61 ="榮10-18",AA61 ="榮06-18",AA61 ="病14-18"  ),OR(  AB61 ="x",AB61="補",AB61="婚",AB61="公",AB61="病",AB61="事",AB61="x"  ), $AP61 =""),"18放早走",  IF(  AND(  OR(  AA61 =""),OR(  AB61 ="x",AB61="補",AB61="婚",AB61="公",AB61="病",AB61="事",AB61="x榮*",AB61="榮",AB61="榮-22"  ), $AP61 =""),"18放",  IF(  AND(  OR(  AA61="當日退伍"  ),OR(  AB61="退伍",AB61="退", AB61=""  ), $AP61 =""),"當日退伍",  IF(AND(  OR(AA61="退",AA61="退伍" ), OR(AB61="退",AB61="退伍" ), $AP61 =""),"退伍","全日勤"  )  )  )  )  )  )  )  )  )  )  ),"")</f>
        <v>全日勤</v>
      </c>
      <c r="AB160" s="65" t="str">
        <f ca="1">IF(   (ROW(BN61)-1)&lt;=暫1!$B$2,           IF(  AND(  OR(  AB61="x",AB61="補"  ), OR(  AC61 ="x",AC61="補",AC61="x榮18-22",AC61="x公18-22",AC61="x榮22-08"  ), $AP61 =""),"全日休",  IF(  AND(  OR(  AB61="x",AB61="病"  ), OR(  AC61 ="病"  ), $AP61 =""),"病(事)假",  IF(  AND(  OR(  AB61="x",AB61="補"  ), OR(  AC61 ="補"  ), $AP61 =""),"補休",  IF(  AND(  OR(  AB61="x",AB61="喪"  ), OR(  AC61 ="喪"  ), $AP61 =""),"喪假",  IF(  AND(  OR(  AB61="x",AB61="婚",AB61="產"  ), OR(  AC61 ="婚",AC61="產"  ), $AP61 =""),"婚(產)假",  IF(  AND(  OR(  AB61="x",AB61="公"  ), OR(  AC61 ="公"  ), $AP61 =""),"公假",  IF(  AND(  OR(  AB61="x",AB61="補",AB61="婚",AB61="公",AB61="病",AB61="事",AB61="x榮18-22"  ),OR(AC61=""), $AP61 =""  ),"18收",  IF(  AND(  OR(  AB61 ="榮14-18",AB61 ="榮10-18",AB61 ="榮06-18",AB61 ="病14-18"  ),OR(  AC61 ="x",AC61="補",AC61="婚",AC61="公",AC61="病",AC61="事",AC61="x"  ), $AP61 =""),"18放早走",  IF(  AND(  OR(  AB61 =""),OR(  AC61 ="x",AC61="補",AC61="婚",AC61="公",AC61="病",AC61="事",AC61="x榮*",AC61="榮",AC61="榮-22"  ), $AP61 =""),"18放",  IF(  AND(  OR(  AB61="當日退伍"  ),OR(  AC61="退伍",AC61="退", AC61=""  ), $AP61 =""),"當日退伍",  IF(AND(  OR(AB61="退",AB61="退伍" ), OR(AC61="退",AC61="退伍" ), $AP61 =""),"退伍","全日勤"  )  )  )  )  )  )  )  )  )  )  ),"")</f>
        <v>全日勤</v>
      </c>
      <c r="AC160" s="65" t="str">
        <f ca="1">IF(   (ROW(BO61)-1)&lt;=暫1!$B$2,           IF(  AND(  OR(  AC61="x",AC61="補"  ), OR(  AD61 ="x",AD61="補",AD61="x榮18-22",AD61="x公18-22",AD61="x榮22-08"  ), $AP61 =""),"全日休",  IF(  AND(  OR(  AC61="x",AC61="病"  ), OR(  AD61 ="病"  ), $AP61 =""),"病(事)假",  IF(  AND(  OR(  AC61="x",AC61="補"  ), OR(  AD61 ="補"  ), $AP61 =""),"補休",  IF(  AND(  OR(  AC61="x",AC61="喪"  ), OR(  AD61 ="喪"  ), $AP61 =""),"喪假",  IF(  AND(  OR(  AC61="x",AC61="婚",AC61="產"  ), OR(  AD61 ="婚",AD61="產"  ), $AP61 =""),"婚(產)假",  IF(  AND(  OR(  AC61="x",AC61="公"  ), OR(  AD61 ="公"  ), $AP61 =""),"公假",  IF(  AND(  OR(  AC61="x",AC61="補",AC61="婚",AC61="公",AC61="病",AC61="事",AC61="x榮18-22"  ),OR(AD61=""), $AP61 =""  ),"18收",  IF(  AND(  OR(  AC61 ="榮14-18",AC61 ="榮10-18",AC61 ="榮06-18",AC61 ="病14-18"  ),OR(  AD61 ="x",AD61="補",AD61="婚",AD61="公",AD61="病",AD61="事",AD61="x"  ), $AP61 =""),"18放早走",  IF(  AND(  OR(  AC61 =""),OR(  AD61 ="x",AD61="補",AD61="婚",AD61="公",AD61="病",AD61="事",AD61="x榮*",AD61="榮",AD61="榮-22"  ), $AP61 =""),"18放",  IF(  AND(  OR(  AC61="當日退伍"  ),OR(  AD61="退伍",AD61="退", AD61=""  ), $AP61 =""),"當日退伍",  IF(AND(  OR(AC61="退",AC61="退伍" ), OR(AD61="退",AD61="退伍" ), $AP61 =""),"退伍","全日勤"  )  )  )  )  )  )  )  )  )  )  ),"")</f>
        <v>18收</v>
      </c>
      <c r="AD160" s="65" t="str">
        <f ca="1">IF(   (ROW(BP61)-1)&lt;=暫1!$B$2,           IF(  AND(  OR(  AD61="x",AD61="補"  ), OR(  AE61 ="x",AE61="補",AE61="x榮18-22",AE61="x公18-22",AE61="x榮22-08"  ), $AP61 =""),"全日休",  IF(  AND(  OR(  AD61="x",AD61="病"  ), OR(  AE61 ="病"  ), $AP61 =""),"病(事)假",  IF(  AND(  OR(  AD61="x",AD61="補"  ), OR(  AE61 ="補"  ), $AP61 =""),"補休",  IF(  AND(  OR(  AD61="x",AD61="喪"  ), OR(  AE61 ="喪"  ), $AP61 =""),"喪假",  IF(  AND(  OR(  AD61="x",AD61="婚",AD61="產"  ), OR(  AE61 ="婚",AE61="產"  ), $AP61 =""),"婚(產)假",  IF(  AND(  OR(  AD61="x",AD61="公"  ), OR(  AE61 ="公"  ), $AP61 =""),"公假",  IF(  AND(  OR(  AD61="x",AD61="補",AD61="婚",AD61="公",AD61="病",AD61="事",AD61="x榮18-22"  ),OR(AE61=""), $AP61 =""  ),"18收",  IF(  AND(  OR(  AD61 ="榮14-18",AD61 ="榮10-18",AD61 ="榮06-18",AD61 ="病14-18"  ),OR(  AE61 ="x",AE61="補",AE61="婚",AE61="公",AE61="病",AE61="事",AE61="x"  ), $AP61 =""),"18放早走",  IF(  AND(  OR(  AD61 =""),OR(  AE61 ="x",AE61="補",AE61="婚",AE61="公",AE61="病",AE61="事",AE61="x榮*",AE61="榮",AE61="榮-22"  ), $AP61 =""),"18放",  IF(  AND(  OR(  AD61="當日退伍"  ),OR(  AE61="退伍",AE61="退", AE61=""  ), $AP61 =""),"當日退伍",  IF(AND(  OR(AD61="退",AD61="退伍" ), OR(AE61="退",AE61="退伍" ), $AP61 =""),"退伍","全日勤"  )  )  )  )  )  )  )  )  )  )  ),"")</f>
        <v>全日勤</v>
      </c>
      <c r="AE160" s="65" t="str">
        <f ca="1">IF(   (ROW(BQ61)-1)&lt;=暫1!$B$2,           IF(  AND(  OR(  AE61="x",AE61="補"  ), OR(  AF61 ="x",AF61="補",AF61="x榮18-22",AF61="x公18-22",AF61="x榮22-08"  ), $AP61 =""),"全日休",  IF(  AND(  OR(  AE61="x",AE61="病"  ), OR(  AF61 ="病"  ), $AP61 =""),"病(事)假",  IF(  AND(  OR(  AE61="x",AE61="補"  ), OR(  AF61 ="補"  ), $AP61 =""),"補休",  IF(  AND(  OR(  AE61="x",AE61="喪"  ), OR(  AF61 ="喪"  ), $AP61 =""),"喪假",  IF(  AND(  OR(  AE61="x",AE61="婚",AE61="產"  ), OR(  AF61 ="婚",AF61="產"  ), $AP61 =""),"婚(產)假",  IF(  AND(  OR(  AE61="x",AE61="公"  ), OR(  AF61 ="公"  ), $AP61 =""),"公假",  IF(  AND(  OR(  AE61="x",AE61="補",AE61="婚",AE61="公",AE61="病",AE61="事",AE61="x榮18-22"  ),OR(AF61=""), $AP61 =""  ),"18收",  IF(  AND(  OR(  AE61 ="榮14-18",AE61 ="榮10-18",AE61 ="榮06-18",AE61 ="病14-18"  ),OR(  AF61 ="x",AF61="補",AF61="婚",AF61="公",AF61="病",AF61="事",AF61="x"  ), $AP61 =""),"18放早走",  IF(  AND(  OR(  AE61 =""),OR(  AF61 ="x",AF61="補",AF61="婚",AF61="公",AF61="病",AF61="事",AF61="x榮*",AF61="榮",AF61="榮-22"  ), $AP61 =""),"18放",  IF(  AND(  OR(  AE61="當日退伍"  ),OR(  AF61="退伍",AF61="退", AF61=""  ), $AP61 =""),"當日退伍",  IF(AND(  OR(AE61="退",AE61="退伍" ), OR(AF61="退",AF61="退伍" ), $AP61 =""),"退伍","全日勤"  )  )  )  )  )  )  )  )  )  )  ),"")</f>
        <v>全日勤</v>
      </c>
      <c r="AF160" s="65" t="str">
        <f ca="1">IF(   (ROW(BR61)-1)&lt;=暫1!$B$2,           IF(  AND(  OR(  AF61="x",AF61="補"  ), OR(  AG61 ="x",AG61="補",AG61="x榮18-22",AG61="x公18-22",AG61="x榮22-08"  ), $AP61 =""),"全日休",  IF(  AND(  OR(  AF61="x",AF61="病"  ), OR(  AG61 ="病"  ), $AP61 =""),"病(事)假",  IF(  AND(  OR(  AF61="x",AF61="補"  ), OR(  AG61 ="補"  ), $AP61 =""),"補休",  IF(  AND(  OR(  AF61="x",AF61="喪"  ), OR(  AG61 ="喪"  ), $AP61 =""),"喪假",  IF(  AND(  OR(  AF61="x",AF61="婚",AF61="產"  ), OR(  AG61 ="婚",AG61="產"  ), $AP61 =""),"婚(產)假",  IF(  AND(  OR(  AF61="x",AF61="公"  ), OR(  AG61 ="公"  ), $AP61 =""),"公假",  IF(  AND(  OR(  AF61="x",AF61="補",AF61="婚",AF61="公",AF61="病",AF61="事",AF61="x榮18-22"  ),OR(AG61=""), $AP61 =""  ),"18收",  IF(  AND(  OR(  AF61 ="榮14-18",AF61 ="榮10-18",AF61 ="榮06-18",AF61 ="病14-18"  ),OR(  AG61 ="x",AG61="補",AG61="婚",AG61="公",AG61="病",AG61="事",AG61="x"  ), $AP61 =""),"18放早走",  IF(  AND(  OR(  AF61 =""),OR(  AG61 ="x",AG61="補",AG61="婚",AG61="公",AG61="病",AG61="事",AG61="x榮*",AG61="榮",AG61="榮-22"  ), $AP61 =""),"18放",  IF(  AND(  OR(  AF61="當日退伍"  ),OR(  AG61="退伍",AG61="退", AG61=""  ), $AP61 =""),"當日退伍",  IF(AND(  OR(AF61="退",AF61="退伍" ), OR(AG61="退",AG61="退伍" ), $AP61 =""),"退伍","全日勤"  )  )  )  )  )  )  )  )  )  )  ),"")</f>
        <v>全日勤</v>
      </c>
      <c r="AG160" s="65" t="str">
        <f ca="1">IF(   (ROW(BS61)-1)&lt;=暫1!$B$2,           IF(  AND(  OR(  AG61="x",AG61="補"  ), OR(  AH61 ="x",AH61="補",AH61="x榮18-22",AH61="x公18-22",AH61="x榮22-08"  ), $AP61 =""),"全日休",  IF(  AND(  OR(  AG61="x",AG61="病"  ), OR(  AH61 ="病"  ), $AP61 =""),"病(事)假",  IF(  AND(  OR(  AG61="x",AG61="補"  ), OR(  AH61 ="補"  ), $AP61 =""),"補休",  IF(  AND(  OR(  AG61="x",AG61="喪"  ), OR(  AH61 ="喪"  ), $AP61 =""),"喪假",  IF(  AND(  OR(  AG61="x",AG61="婚",AG61="產"  ), OR(  AH61 ="婚",AH61="產"  ), $AP61 =""),"婚(產)假",  IF(  AND(  OR(  AG61="x",AG61="公"  ), OR(  AH61 ="公"  ), $AP61 =""),"公假",  IF(  AND(  OR(  AG61="x",AG61="補",AG61="婚",AG61="公",AG61="病",AG61="事",AG61="x榮18-22"  ),OR(AH61=""), $AP61 =""  ),"18收",  IF(  AND(  OR(  AG61 ="榮14-18",AG61 ="榮10-18",AG61 ="榮06-18",AG61 ="病14-18"  ),OR(  AH61 ="x",AH61="補",AH61="婚",AH61="公",AH61="病",AH61="事",AH61="x"  ), $AP61 =""),"18放早走",  IF(  AND(  OR(  AG61 =""),OR(  AH61 ="x",AH61="補",AH61="婚",AH61="公",AH61="病",AH61="事",AH61="x榮*",AH61="榮",AH61="榮-22"  ), $AP61 =""),"18放",  IF(  AND(  OR(  AG61="當日退伍"  ),OR(  AH61="退伍",AH61="退", AH61=""  ), $AP61 =""),"當日退伍",  IF(AND(  OR(AG61="退",AG61="退伍" ), OR(AH61="退",AH61="退伍" ), $AP61 =""),"退伍","全日勤"  )  )  )  )  )  )  )  )  )  )  ),"")</f>
        <v>全日勤</v>
      </c>
      <c r="AH160" s="65"/>
      <c r="AI160" s="65"/>
      <c r="AJ160" s="65"/>
      <c r="AO160" s="75"/>
      <c r="AP160" s="62"/>
      <c r="AU160" s="62"/>
      <c r="AY160" s="62"/>
      <c r="AZ160" s="62"/>
      <c r="BA160" s="62"/>
    </row>
    <row r="161" spans="1:53" ht="25.5" customHeight="1">
      <c r="A161" s="65">
        <f t="shared" si="14"/>
        <v>61</v>
      </c>
      <c r="B161" s="65" t="str">
        <f t="shared" si="15"/>
        <v>唐正瑋</v>
      </c>
      <c r="C161" s="65" t="str">
        <f ca="1">IF(   (ROW(AO62)-1)&lt;=暫1!$B$2,           IF(  AND(  OR(  C62="x",C62="補"  ), OR(  D62 ="x",D62="補",D62="x榮18-22",D62="x公18-22",D62="x榮22-08"  ), $AP62 =""),"全日休",  IF(  AND(  OR(  C62="x",C62="病"  ), OR(  D62 ="病"  ), $AP62 =""),"病(事)假",  IF(  AND(  OR(  C62="x",C62="補"  ), OR(  D62 ="補"  ), $AP62 =""),"補休",  IF(  AND(  OR(  C62="x",C62="喪"  ), OR(  D62 ="喪"  ), $AP62 =""),"喪假",  IF(  AND(  OR(  C62="x",C62="婚",C62="產"  ), OR(  D62 ="婚",D62="產"  ), $AP62 =""),"婚(產)假",  IF(  AND(  OR(  C62="x",C62="公"  ), OR(  D62 ="公"  ), $AP62 =""),"公假",  IF(  AND(  OR(  C62="x",C62="補",C62="婚",C62="公",C62="病",C62="事",C62="x榮18-22"  ),OR(D62=""), $AP62 =""  ),"18收",  IF(  AND(  OR(  C62 ="榮14-18",C62 ="榮10-18",C62 ="榮06-18",C62 ="病14-18"  ),OR(  D62 ="x",D62="補",D62="婚",D62="公",D62="病",D62="事",D62="x"  ), $AP62 =""),"18放早走",  IF(  AND(  OR(  C62 =""),OR(  D62 ="x",D62="補",D62="婚",D62="公",D62="病",D62="事",D62="x榮*",D62="榮",D62="榮-22"  ), $AP62 =""),"18放",  IF(  AND(  OR(  C62="當日退伍"  ),OR(  D62="退伍",D62="退", D62=""  ), $AP62 =""),"當日退伍",  IF(AND(  OR(C62="退",C62="退伍" ), OR(D62="退",D62="退伍" ), $AP62 =""),"退伍","全日勤"  )  )  )  )  )  )  )  )  )  )  ),"")</f>
        <v>全日勤</v>
      </c>
      <c r="D161" s="65" t="str">
        <f ca="1">IF(   (ROW(AP62)-1)&lt;=暫1!$B$2,           IF(  AND(  OR(  D62="x",D62="補"  ), OR(  E62 ="x",E62="補",E62="x榮18-22",E62="x公18-22",E62="x榮22-08"  ), $AP62 =""),"全日休",  IF(  AND(  OR(  D62="x",D62="病"  ), OR(  E62 ="病"  ), $AP62 =""),"病(事)假",  IF(  AND(  OR(  D62="x",D62="補"  ), OR(  E62 ="補"  ), $AP62 =""),"補休",  IF(  AND(  OR(  D62="x",D62="喪"  ), OR(  E62 ="喪"  ), $AP62 =""),"喪假",  IF(  AND(  OR(  D62="x",D62="婚",D62="產"  ), OR(  E62 ="婚",E62="產"  ), $AP62 =""),"婚(產)假",  IF(  AND(  OR(  D62="x",D62="公"  ), OR(  E62 ="公"  ), $AP62 =""),"公假",  IF(  AND(  OR(  D62="x",D62="補",D62="婚",D62="公",D62="病",D62="事",D62="x榮18-22"  ),OR(E62=""), $AP62 =""  ),"18收",  IF(  AND(  OR(  D62 ="榮14-18",D62 ="榮10-18",D62 ="榮06-18",D62 ="病14-18"  ),OR(  E62 ="x",E62="補",E62="婚",E62="公",E62="病",E62="事",E62="x"  ), $AP62 =""),"18放早走",  IF(  AND(  OR(  D62 =""),OR(  E62 ="x",E62="補",E62="婚",E62="公",E62="病",E62="事",E62="x榮*",E62="榮",E62="榮-22"  ), $AP62 =""),"18放",  IF(  AND(  OR(  D62="當日退伍"  ),OR(  E62="退伍",E62="退", E62=""  ), $AP62 =""),"當日退伍",  IF(AND(  OR(D62="退",D62="退伍" ), OR(E62="退",E62="退伍" ), $AP62 =""),"退伍","全日勤"  )  )  )  )  )  )  )  )  )  )  ),"")</f>
        <v>全日勤</v>
      </c>
      <c r="E161" s="65" t="str">
        <f ca="1">IF(   (ROW(AQ62)-1)&lt;=暫1!$B$2,           IF(  AND(  OR(  E62="x",E62="補"  ), OR(  F62 ="x",F62="補",F62="x榮18-22",F62="x公18-22",F62="x榮22-08"  ), $AP62 =""),"全日休",  IF(  AND(  OR(  E62="x",E62="病"  ), OR(  F62 ="病"  ), $AP62 =""),"病(事)假",  IF(  AND(  OR(  E62="x",E62="補"  ), OR(  F62 ="補"  ), $AP62 =""),"補休",  IF(  AND(  OR(  E62="x",E62="喪"  ), OR(  F62 ="喪"  ), $AP62 =""),"喪假",  IF(  AND(  OR(  E62="x",E62="婚",E62="產"  ), OR(  F62 ="婚",F62="產"  ), $AP62 =""),"婚(產)假",  IF(  AND(  OR(  E62="x",E62="公"  ), OR(  F62 ="公"  ), $AP62 =""),"公假",  IF(  AND(  OR(  E62="x",E62="補",E62="婚",E62="公",E62="病",E62="事",E62="x榮18-22"  ),OR(F62=""), $AP62 =""  ),"18收",  IF(  AND(  OR(  E62 ="榮14-18",E62 ="榮10-18",E62 ="榮06-18",E62 ="病14-18"  ),OR(  F62 ="x",F62="補",F62="婚",F62="公",F62="病",F62="事",F62="x"  ), $AP62 =""),"18放早走",  IF(  AND(  OR(  E62 =""),OR(  F62 ="x",F62="補",F62="婚",F62="公",F62="病",F62="事",F62="x榮*",F62="榮",F62="榮-22"  ), $AP62 =""),"18放",  IF(  AND(  OR(  E62="當日退伍"  ),OR(  F62="退伍",F62="退", F62=""  ), $AP62 =""),"當日退伍",  IF(AND(  OR(E62="退",E62="退伍" ), OR(F62="退",F62="退伍" ), $AP62 =""),"退伍","全日勤"  )  )  )  )  )  )  )  )  )  )  ),"")</f>
        <v>全日勤</v>
      </c>
      <c r="F161" s="65" t="str">
        <f ca="1">IF(   (ROW(AR62)-1)&lt;=暫1!$B$2,           IF(  AND(  OR(  F62="x",F62="補"  ), OR(  G62 ="x",G62="補",G62="x榮18-22",G62="x公18-22",G62="x榮22-08"  ), $AP62 =""),"全日休",  IF(  AND(  OR(  F62="x",F62="病"  ), OR(  G62 ="病"  ), $AP62 =""),"病(事)假",  IF(  AND(  OR(  F62="x",F62="補"  ), OR(  G62 ="補"  ), $AP62 =""),"補休",  IF(  AND(  OR(  F62="x",F62="喪"  ), OR(  G62 ="喪"  ), $AP62 =""),"喪假",  IF(  AND(  OR(  F62="x",F62="婚",F62="產"  ), OR(  G62 ="婚",G62="產"  ), $AP62 =""),"婚(產)假",  IF(  AND(  OR(  F62="x",F62="公"  ), OR(  G62 ="公"  ), $AP62 =""),"公假",  IF(  AND(  OR(  F62="x",F62="補",F62="婚",F62="公",F62="病",F62="事",F62="x榮18-22"  ),OR(G62=""), $AP62 =""  ),"18收",  IF(  AND(  OR(  F62 ="榮14-18",F62 ="榮10-18",F62 ="榮06-18",F62 ="病14-18"  ),OR(  G62 ="x",G62="補",G62="婚",G62="公",G62="病",G62="事",G62="x"  ), $AP62 =""),"18放早走",  IF(  AND(  OR(  F62 =""),OR(  G62 ="x",G62="補",G62="婚",G62="公",G62="病",G62="事",G62="x榮*",G62="榮",G62="榮-22"  ), $AP62 =""),"18放",  IF(  AND(  OR(  F62="當日退伍"  ),OR(  G62="退伍",G62="退", G62=""  ), $AP62 =""),"當日退伍",  IF(AND(  OR(F62="退",F62="退伍" ), OR(G62="退",G62="退伍" ), $AP62 =""),"退伍","全日勤"  )  )  )  )  )  )  )  )  )  )  ),"")</f>
        <v>全日勤</v>
      </c>
      <c r="G161" s="65" t="str">
        <f ca="1">IF(   (ROW(AS62)-1)&lt;=暫1!$B$2,           IF(  AND(  OR(  G62="x",G62="補"  ), OR(  H62 ="x",H62="補",H62="x榮18-22",H62="x公18-22",H62="x榮22-08"  ), $AP62 =""),"全日休",  IF(  AND(  OR(  G62="x",G62="病"  ), OR(  H62 ="病"  ), $AP62 =""),"病(事)假",  IF(  AND(  OR(  G62="x",G62="補"  ), OR(  H62 ="補"  ), $AP62 =""),"補休",  IF(  AND(  OR(  G62="x",G62="喪"  ), OR(  H62 ="喪"  ), $AP62 =""),"喪假",  IF(  AND(  OR(  G62="x",G62="婚",G62="產"  ), OR(  H62 ="婚",H62="產"  ), $AP62 =""),"婚(產)假",  IF(  AND(  OR(  G62="x",G62="公"  ), OR(  H62 ="公"  ), $AP62 =""),"公假",  IF(  AND(  OR(  G62="x",G62="補",G62="婚",G62="公",G62="病",G62="事",G62="x榮18-22"  ),OR(H62=""), $AP62 =""  ),"18收",  IF(  AND(  OR(  G62 ="榮14-18",G62 ="榮10-18",G62 ="榮06-18",G62 ="病14-18"  ),OR(  H62 ="x",H62="補",H62="婚",H62="公",H62="病",H62="事",H62="x"  ), $AP62 =""),"18放早走",  IF(  AND(  OR(  G62 =""),OR(  H62 ="x",H62="補",H62="婚",H62="公",H62="病",H62="事",H62="x榮*",H62="榮",H62="榮-22"  ), $AP62 =""),"18放",  IF(  AND(  OR(  G62="當日退伍"  ),OR(  H62="退伍",H62="退", H62=""  ), $AP62 =""),"當日退伍",  IF(AND(  OR(G62="退",G62="退伍" ), OR(H62="退",H62="退伍" ), $AP62 =""),"退伍","全日勤"  )  )  )  )  )  )  )  )  )  )  ),"")</f>
        <v>全日勤</v>
      </c>
      <c r="H161" s="65" t="str">
        <f ca="1">IF(   (ROW(AT62)-1)&lt;=暫1!$B$2,           IF(  AND(  OR(  H62="x",H62="補"  ), OR(  I62 ="x",I62="補",I62="x榮18-22",I62="x公18-22",I62="x榮22-08"  ), $AP62 =""),"全日休",  IF(  AND(  OR(  H62="x",H62="病"  ), OR(  I62 ="病"  ), $AP62 =""),"病(事)假",  IF(  AND(  OR(  H62="x",H62="補"  ), OR(  I62 ="補"  ), $AP62 =""),"補休",  IF(  AND(  OR(  H62="x",H62="喪"  ), OR(  I62 ="喪"  ), $AP62 =""),"喪假",  IF(  AND(  OR(  H62="x",H62="婚",H62="產"  ), OR(  I62 ="婚",I62="產"  ), $AP62 =""),"婚(產)假",  IF(  AND(  OR(  H62="x",H62="公"  ), OR(  I62 ="公"  ), $AP62 =""),"公假",  IF(  AND(  OR(  H62="x",H62="補",H62="婚",H62="公",H62="病",H62="事",H62="x榮18-22"  ),OR(I62=""), $AP62 =""  ),"18收",  IF(  AND(  OR(  H62 ="榮14-18",H62 ="榮10-18",H62 ="榮06-18",H62 ="病14-18"  ),OR(  I62 ="x",I62="補",I62="婚",I62="公",I62="病",I62="事",I62="x"  ), $AP62 =""),"18放早走",  IF(  AND(  OR(  H62 =""),OR(  I62 ="x",I62="補",I62="婚",I62="公",I62="病",I62="事",I62="x榮*",I62="榮",I62="榮-22"  ), $AP62 =""),"18放",  IF(  AND(  OR(  H62="當日退伍"  ),OR(  I62="退伍",I62="退", I62=""  ), $AP62 =""),"當日退伍",  IF(AND(  OR(H62="退",H62="退伍" ), OR(I62="退",I62="退伍" ), $AP62 =""),"退伍","全日勤"  )  )  )  )  )  )  )  )  )  )  ),"")</f>
        <v>全日勤</v>
      </c>
      <c r="I161" s="65" t="str">
        <f ca="1">IF(   (ROW(AU62)-1)&lt;=暫1!$B$2,           IF(  AND(  OR(  I62="x",I62="補"  ), OR(  J62 ="x",J62="補",J62="x榮18-22",J62="x公18-22",J62="x榮22-08"  ), $AP62 =""),"全日休",  IF(  AND(  OR(  I62="x",I62="病"  ), OR(  J62 ="病"  ), $AP62 =""),"病(事)假",  IF(  AND(  OR(  I62="x",I62="補"  ), OR(  J62 ="補"  ), $AP62 =""),"補休",  IF(  AND(  OR(  I62="x",I62="喪"  ), OR(  J62 ="喪"  ), $AP62 =""),"喪假",  IF(  AND(  OR(  I62="x",I62="婚",I62="產"  ), OR(  J62 ="婚",J62="產"  ), $AP62 =""),"婚(產)假",  IF(  AND(  OR(  I62="x",I62="公"  ), OR(  J62 ="公"  ), $AP62 =""),"公假",  IF(  AND(  OR(  I62="x",I62="補",I62="婚",I62="公",I62="病",I62="事",I62="x榮18-22"  ),OR(J62=""), $AP62 =""  ),"18收",  IF(  AND(  OR(  I62 ="榮14-18",I62 ="榮10-18",I62 ="榮06-18",I62 ="病14-18"  ),OR(  J62 ="x",J62="補",J62="婚",J62="公",J62="病",J62="事",J62="x"  ), $AP62 =""),"18放早走",  IF(  AND(  OR(  I62 =""),OR(  J62 ="x",J62="補",J62="婚",J62="公",J62="病",J62="事",J62="x榮*",J62="榮",J62="榮-22"  ), $AP62 =""),"18放",  IF(  AND(  OR(  I62="當日退伍"  ),OR(  J62="退伍",J62="退", J62=""  ), $AP62 =""),"當日退伍",  IF(AND(  OR(I62="退",I62="退伍" ), OR(J62="退",J62="退伍" ), $AP62 =""),"退伍","全日勤"  )  )  )  )  )  )  )  )  )  )  ),"")</f>
        <v>全日勤</v>
      </c>
      <c r="J161" s="65" t="str">
        <f ca="1">IF(   (ROW(AV62)-1)&lt;=暫1!$B$2,           IF(  AND(  OR(  J62="x",J62="補"  ), OR(  K62 ="x",K62="補",K62="x榮18-22",K62="x公18-22",K62="x榮22-08"  ), $AP62 =""),"全日休",  IF(  AND(  OR(  J62="x",J62="病"  ), OR(  K62 ="病"  ), $AP62 =""),"病(事)假",  IF(  AND(  OR(  J62="x",J62="補"  ), OR(  K62 ="補"  ), $AP62 =""),"補休",  IF(  AND(  OR(  J62="x",J62="喪"  ), OR(  K62 ="喪"  ), $AP62 =""),"喪假",  IF(  AND(  OR(  J62="x",J62="婚",J62="產"  ), OR(  K62 ="婚",K62="產"  ), $AP62 =""),"婚(產)假",  IF(  AND(  OR(  J62="x",J62="公"  ), OR(  K62 ="公"  ), $AP62 =""),"公假",  IF(  AND(  OR(  J62="x",J62="補",J62="婚",J62="公",J62="病",J62="事",J62="x榮18-22"  ),OR(K62=""), $AP62 =""  ),"18收",  IF(  AND(  OR(  J62 ="榮14-18",J62 ="榮10-18",J62 ="榮06-18",J62 ="病14-18"  ),OR(  K62 ="x",K62="補",K62="婚",K62="公",K62="病",K62="事",K62="x"  ), $AP62 =""),"18放早走",  IF(  AND(  OR(  J62 =""),OR(  K62 ="x",K62="補",K62="婚",K62="公",K62="病",K62="事",K62="x榮*",K62="榮",K62="榮-22"  ), $AP62 =""),"18放",  IF(  AND(  OR(  J62="當日退伍"  ),OR(  K62="退伍",K62="退", K62=""  ), $AP62 =""),"當日退伍",  IF(AND(  OR(J62="退",J62="退伍" ), OR(K62="退",K62="退伍" ), $AP62 =""),"退伍","全日勤"  )  )  )  )  )  )  )  )  )  )  ),"")</f>
        <v>全日勤</v>
      </c>
      <c r="K161" s="65" t="str">
        <f ca="1">IF(   (ROW(AW62)-1)&lt;=暫1!$B$2,           IF(  AND(  OR(  K62="x",K62="補"  ), OR(  L62 ="x",L62="補",L62="x榮18-22",L62="x公18-22",L62="x榮22-08"  ), $AP62 =""),"全日休",  IF(  AND(  OR(  K62="x",K62="病"  ), OR(  L62 ="病"  ), $AP62 =""),"病(事)假",  IF(  AND(  OR(  K62="x",K62="補"  ), OR(  L62 ="補"  ), $AP62 =""),"補休",  IF(  AND(  OR(  K62="x",K62="喪"  ), OR(  L62 ="喪"  ), $AP62 =""),"喪假",  IF(  AND(  OR(  K62="x",K62="婚",K62="產"  ), OR(  L62 ="婚",L62="產"  ), $AP62 =""),"婚(產)假",  IF(  AND(  OR(  K62="x",K62="公"  ), OR(  L62 ="公"  ), $AP62 =""),"公假",  IF(  AND(  OR(  K62="x",K62="補",K62="婚",K62="公",K62="病",K62="事",K62="x榮18-22"  ),OR(L62=""), $AP62 =""  ),"18收",  IF(  AND(  OR(  K62 ="榮14-18",K62 ="榮10-18",K62 ="榮06-18",K62 ="病14-18"  ),OR(  L62 ="x",L62="補",L62="婚",L62="公",L62="病",L62="事",L62="x"  ), $AP62 =""),"18放早走",  IF(  AND(  OR(  K62 =""),OR(  L62 ="x",L62="補",L62="婚",L62="公",L62="病",L62="事",L62="x榮*",L62="榮",L62="榮-22"  ), $AP62 =""),"18放",  IF(  AND(  OR(  K62="當日退伍"  ),OR(  L62="退伍",L62="退", L62=""  ), $AP62 =""),"當日退伍",  IF(AND(  OR(K62="退",K62="退伍" ), OR(L62="退",L62="退伍" ), $AP62 =""),"退伍","全日勤"  )  )  )  )  )  )  )  )  )  )  ),"")</f>
        <v>全日勤</v>
      </c>
      <c r="L161" s="65" t="str">
        <f ca="1">IF(   (ROW(AX62)-1)&lt;=暫1!$B$2,           IF(  AND(  OR(  L62="x",L62="補"  ), OR(  M62 ="x",M62="補",M62="x榮18-22",M62="x公18-22",M62="x榮22-08"  ), $AP62 =""),"全日休",  IF(  AND(  OR(  L62="x",L62="病"  ), OR(  M62 ="病"  ), $AP62 =""),"病(事)假",  IF(  AND(  OR(  L62="x",L62="補"  ), OR(  M62 ="補"  ), $AP62 =""),"補休",  IF(  AND(  OR(  L62="x",L62="喪"  ), OR(  M62 ="喪"  ), $AP62 =""),"喪假",  IF(  AND(  OR(  L62="x",L62="婚",L62="產"  ), OR(  M62 ="婚",M62="產"  ), $AP62 =""),"婚(產)假",  IF(  AND(  OR(  L62="x",L62="公"  ), OR(  M62 ="公"  ), $AP62 =""),"公假",  IF(  AND(  OR(  L62="x",L62="補",L62="婚",L62="公",L62="病",L62="事",L62="x榮18-22"  ),OR(M62=""), $AP62 =""  ),"18收",  IF(  AND(  OR(  L62 ="榮14-18",L62 ="榮10-18",L62 ="榮06-18",L62 ="病14-18"  ),OR(  M62 ="x",M62="補",M62="婚",M62="公",M62="病",M62="事",M62="x"  ), $AP62 =""),"18放早走",  IF(  AND(  OR(  L62 =""),OR(  M62 ="x",M62="補",M62="婚",M62="公",M62="病",M62="事",M62="x榮*",M62="榮",M62="榮-22"  ), $AP62 =""),"18放",  IF(  AND(  OR(  L62="當日退伍"  ),OR(  M62="退伍",M62="退", M62=""  ), $AP62 =""),"當日退伍",  IF(AND(  OR(L62="退",L62="退伍" ), OR(M62="退",M62="退伍" ), $AP62 =""),"退伍","全日勤"  )  )  )  )  )  )  )  )  )  )  ),"")</f>
        <v>全日休</v>
      </c>
      <c r="M161" s="65" t="str">
        <f ca="1">IF(   (ROW(AY62)-1)&lt;=暫1!$B$2,           IF(  AND(  OR(  M62="x",M62="補"  ), OR(  N62 ="x",N62="補",N62="x榮18-22",N62="x公18-22",N62="x榮22-08"  ), $AP62 =""),"全日休",  IF(  AND(  OR(  M62="x",M62="病"  ), OR(  N62 ="病"  ), $AP62 =""),"病(事)假",  IF(  AND(  OR(  M62="x",M62="補"  ), OR(  N62 ="補"  ), $AP62 =""),"補休",  IF(  AND(  OR(  M62="x",M62="喪"  ), OR(  N62 ="喪"  ), $AP62 =""),"喪假",  IF(  AND(  OR(  M62="x",M62="婚",M62="產"  ), OR(  N62 ="婚",N62="產"  ), $AP62 =""),"婚(產)假",  IF(  AND(  OR(  M62="x",M62="公"  ), OR(  N62 ="公"  ), $AP62 =""),"公假",  IF(  AND(  OR(  M62="x",M62="補",M62="婚",M62="公",M62="病",M62="事",M62="x榮18-22"  ),OR(N62=""), $AP62 =""  ),"18收",  IF(  AND(  OR(  M62 ="榮14-18",M62 ="榮10-18",M62 ="榮06-18",M62 ="病14-18"  ),OR(  N62 ="x",N62="補",N62="婚",N62="公",N62="病",N62="事",N62="x"  ), $AP62 =""),"18放早走",  IF(  AND(  OR(  M62 =""),OR(  N62 ="x",N62="補",N62="婚",N62="公",N62="病",N62="事",N62="x榮*",N62="榮",N62="榮-22"  ), $AP62 =""),"18放",  IF(  AND(  OR(  M62="當日退伍"  ),OR(  N62="退伍",N62="退", N62=""  ), $AP62 =""),"當日退伍",  IF(AND(  OR(M62="退",M62="退伍" ), OR(N62="退",N62="退伍" ), $AP62 =""),"退伍","全日勤"  )  )  )  )  )  )  )  )  )  )  ),"")</f>
        <v>全日休</v>
      </c>
      <c r="N161" s="65" t="str">
        <f ca="1">IF(   (ROW(AZ62)-1)&lt;=暫1!$B$2,           IF(  AND(  OR(  N62="x",N62="補"  ), OR(  O62 ="x",O62="補",O62="x榮18-22",O62="x公18-22",O62="x榮22-08"  ), $AP62 =""),"全日休",  IF(  AND(  OR(  N62="x",N62="病"  ), OR(  O62 ="病"  ), $AP62 =""),"病(事)假",  IF(  AND(  OR(  N62="x",N62="補"  ), OR(  O62 ="補"  ), $AP62 =""),"補休",  IF(  AND(  OR(  N62="x",N62="喪"  ), OR(  O62 ="喪"  ), $AP62 =""),"喪假",  IF(  AND(  OR(  N62="x",N62="婚",N62="產"  ), OR(  O62 ="婚",O62="產"  ), $AP62 =""),"婚(產)假",  IF(  AND(  OR(  N62="x",N62="公"  ), OR(  O62 ="公"  ), $AP62 =""),"公假",  IF(  AND(  OR(  N62="x",N62="補",N62="婚",N62="公",N62="病",N62="事",N62="x榮18-22"  ),OR(O62=""), $AP62 =""  ),"18收",  IF(  AND(  OR(  N62 ="榮14-18",N62 ="榮10-18",N62 ="榮06-18",N62 ="病14-18"  ),OR(  O62 ="x",O62="補",O62="婚",O62="公",O62="病",O62="事",O62="x"  ), $AP62 =""),"18放早走",  IF(  AND(  OR(  N62 =""),OR(  O62 ="x",O62="補",O62="婚",O62="公",O62="病",O62="事",O62="x榮*",O62="榮",O62="榮-22"  ), $AP62 =""),"18放",  IF(  AND(  OR(  N62="當日退伍"  ),OR(  O62="退伍",O62="退", O62=""  ), $AP62 =""),"當日退伍",  IF(AND(  OR(N62="退",N62="退伍" ), OR(O62="退",O62="退伍" ), $AP62 =""),"退伍","全日勤"  )  )  )  )  )  )  )  )  )  )  ),"")</f>
        <v>全日休</v>
      </c>
      <c r="O161" s="65" t="str">
        <f ca="1">IF(   (ROW(BA62)-1)&lt;=暫1!$B$2,           IF(  AND(  OR(  O62="x",O62="補"  ), OR(  P62 ="x",P62="補",P62="x榮18-22",P62="x公18-22",P62="x榮22-08"  ), $AP62 =""),"全日休",  IF(  AND(  OR(  O62="x",O62="病"  ), OR(  P62 ="病"  ), $AP62 =""),"病(事)假",  IF(  AND(  OR(  O62="x",O62="補"  ), OR(  P62 ="補"  ), $AP62 =""),"補休",  IF(  AND(  OR(  O62="x",O62="喪"  ), OR(  P62 ="喪"  ), $AP62 =""),"喪假",  IF(  AND(  OR(  O62="x",O62="婚",O62="產"  ), OR(  P62 ="婚",P62="產"  ), $AP62 =""),"婚(產)假",  IF(  AND(  OR(  O62="x",O62="公"  ), OR(  P62 ="公"  ), $AP62 =""),"公假",  IF(  AND(  OR(  O62="x",O62="補",O62="婚",O62="公",O62="病",O62="事",O62="x榮18-22"  ),OR(P62=""), $AP62 =""  ),"18收",  IF(  AND(  OR(  O62 ="榮14-18",O62 ="榮10-18",O62 ="榮06-18",O62 ="病14-18"  ),OR(  P62 ="x",P62="補",P62="婚",P62="公",P62="病",P62="事",P62="x"  ), $AP62 =""),"18放早走",  IF(  AND(  OR(  O62 =""),OR(  P62 ="x",P62="補",P62="婚",P62="公",P62="病",P62="事",P62="x榮*",P62="榮",P62="榮-22"  ), $AP62 =""),"18放",  IF(  AND(  OR(  O62="當日退伍"  ),OR(  P62="退伍",P62="退", P62=""  ), $AP62 =""),"當日退伍",  IF(AND(  OR(O62="退",O62="退伍" ), OR(P62="退",P62="退伍" ), $AP62 =""),"退伍","全日勤"  )  )  )  )  )  )  )  )  )  )  ),"")</f>
        <v>18收</v>
      </c>
      <c r="P161" s="65" t="str">
        <f ca="1">IF(   (ROW(BB62)-1)&lt;=暫1!$B$2,           IF(  AND(  OR(  P62="x",P62="補"  ), OR(  Q62 ="x",Q62="補",Q62="x榮18-22",Q62="x公18-22",Q62="x榮22-08"  ), $AP62 =""),"全日休",  IF(  AND(  OR(  P62="x",P62="病"  ), OR(  Q62 ="病"  ), $AP62 =""),"病(事)假",  IF(  AND(  OR(  P62="x",P62="補"  ), OR(  Q62 ="補"  ), $AP62 =""),"補休",  IF(  AND(  OR(  P62="x",P62="喪"  ), OR(  Q62 ="喪"  ), $AP62 =""),"喪假",  IF(  AND(  OR(  P62="x",P62="婚",P62="產"  ), OR(  Q62 ="婚",Q62="產"  ), $AP62 =""),"婚(產)假",  IF(  AND(  OR(  P62="x",P62="公"  ), OR(  Q62 ="公"  ), $AP62 =""),"公假",  IF(  AND(  OR(  P62="x",P62="補",P62="婚",P62="公",P62="病",P62="事",P62="x榮18-22"  ),OR(Q62=""), $AP62 =""  ),"18收",  IF(  AND(  OR(  P62 ="榮14-18",P62 ="榮10-18",P62 ="榮06-18",P62 ="病14-18"  ),OR(  Q62 ="x",Q62="補",Q62="婚",Q62="公",Q62="病",Q62="事",Q62="x"  ), $AP62 =""),"18放早走",  IF(  AND(  OR(  P62 =""),OR(  Q62 ="x",Q62="補",Q62="婚",Q62="公",Q62="病",Q62="事",Q62="x榮*",Q62="榮",Q62="榮-22"  ), $AP62 =""),"18放",  IF(  AND(  OR(  P62="當日退伍"  ),OR(  Q62="退伍",Q62="退", Q62=""  ), $AP62 =""),"當日退伍",  IF(AND(  OR(P62="退",P62="退伍" ), OR(Q62="退",Q62="退伍" ), $AP62 =""),"退伍","全日勤"  )  )  )  )  )  )  )  )  )  )  ),"")</f>
        <v>全日勤</v>
      </c>
      <c r="Q161" s="65" t="str">
        <f ca="1">IF(   (ROW(BC62)-1)&lt;=暫1!$B$2,           IF(  AND(  OR(  Q62="x",Q62="補"  ), OR(  R62 ="x",R62="補",R62="x榮18-22",R62="x公18-22",R62="x榮22-08"  ), $AP62 =""),"全日休",  IF(  AND(  OR(  Q62="x",Q62="病"  ), OR(  R62 ="病"  ), $AP62 =""),"病(事)假",  IF(  AND(  OR(  Q62="x",Q62="補"  ), OR(  R62 ="補"  ), $AP62 =""),"補休",  IF(  AND(  OR(  Q62="x",Q62="喪"  ), OR(  R62 ="喪"  ), $AP62 =""),"喪假",  IF(  AND(  OR(  Q62="x",Q62="婚",Q62="產"  ), OR(  R62 ="婚",R62="產"  ), $AP62 =""),"婚(產)假",  IF(  AND(  OR(  Q62="x",Q62="公"  ), OR(  R62 ="公"  ), $AP62 =""),"公假",  IF(  AND(  OR(  Q62="x",Q62="補",Q62="婚",Q62="公",Q62="病",Q62="事",Q62="x榮18-22"  ),OR(R62=""), $AP62 =""  ),"18收",  IF(  AND(  OR(  Q62 ="榮14-18",Q62 ="榮10-18",Q62 ="榮06-18",Q62 ="病14-18"  ),OR(  R62 ="x",R62="補",R62="婚",R62="公",R62="病",R62="事",R62="x"  ), $AP62 =""),"18放早走",  IF(  AND(  OR(  Q62 =""),OR(  R62 ="x",R62="補",R62="婚",R62="公",R62="病",R62="事",R62="x榮*",R62="榮",R62="榮-22"  ), $AP62 =""),"18放",  IF(  AND(  OR(  Q62="當日退伍"  ),OR(  R62="退伍",R62="退", R62=""  ), $AP62 =""),"當日退伍",  IF(AND(  OR(Q62="退",Q62="退伍" ), OR(R62="退",R62="退伍" ), $AP62 =""),"退伍","全日勤"  )  )  )  )  )  )  )  )  )  )  ),"")</f>
        <v>全日勤</v>
      </c>
      <c r="R161" s="65" t="str">
        <f ca="1">IF(   (ROW(BD62)-1)&lt;=暫1!$B$2,           IF(  AND(  OR(  R62="x",R62="補"  ), OR(  S62 ="x",S62="補",S62="x榮18-22",S62="x公18-22",S62="x榮22-08"  ), $AP62 =""),"全日休",  IF(  AND(  OR(  R62="x",R62="病"  ), OR(  S62 ="病"  ), $AP62 =""),"病(事)假",  IF(  AND(  OR(  R62="x",R62="補"  ), OR(  S62 ="補"  ), $AP62 =""),"補休",  IF(  AND(  OR(  R62="x",R62="喪"  ), OR(  S62 ="喪"  ), $AP62 =""),"喪假",  IF(  AND(  OR(  R62="x",R62="婚",R62="產"  ), OR(  S62 ="婚",S62="產"  ), $AP62 =""),"婚(產)假",  IF(  AND(  OR(  R62="x",R62="公"  ), OR(  S62 ="公"  ), $AP62 =""),"公假",  IF(  AND(  OR(  R62="x",R62="補",R62="婚",R62="公",R62="病",R62="事",R62="x榮18-22"  ),OR(S62=""), $AP62 =""  ),"18收",  IF(  AND(  OR(  R62 ="榮14-18",R62 ="榮10-18",R62 ="榮06-18",R62 ="病14-18"  ),OR(  S62 ="x",S62="補",S62="婚",S62="公",S62="病",S62="事",S62="x"  ), $AP62 =""),"18放早走",  IF(  AND(  OR(  R62 =""),OR(  S62 ="x",S62="補",S62="婚",S62="公",S62="病",S62="事",S62="x榮*",S62="榮",S62="榮-22"  ), $AP62 =""),"18放",  IF(  AND(  OR(  R62="當日退伍"  ),OR(  S62="退伍",S62="退", S62=""  ), $AP62 =""),"當日退伍",  IF(AND(  OR(R62="退",R62="退伍" ), OR(S62="退",S62="退伍" ), $AP62 =""),"退伍","全日勤"  )  )  )  )  )  )  )  )  )  )  ),"")</f>
        <v>全日勤</v>
      </c>
      <c r="S161" s="65" t="str">
        <f ca="1">IF(   (ROW(BE62)-1)&lt;=暫1!$B$2,           IF(  AND(  OR(  S62="x",S62="補"  ), OR(  T62 ="x",T62="補",T62="x榮18-22",T62="x公18-22",T62="x榮22-08"  ), $AP62 =""),"全日休",  IF(  AND(  OR(  S62="x",S62="病"  ), OR(  T62 ="病"  ), $AP62 =""),"病(事)假",  IF(  AND(  OR(  S62="x",S62="補"  ), OR(  T62 ="補"  ), $AP62 =""),"補休",  IF(  AND(  OR(  S62="x",S62="喪"  ), OR(  T62 ="喪"  ), $AP62 =""),"喪假",  IF(  AND(  OR(  S62="x",S62="婚",S62="產"  ), OR(  T62 ="婚",T62="產"  ), $AP62 =""),"婚(產)假",  IF(  AND(  OR(  S62="x",S62="公"  ), OR(  T62 ="公"  ), $AP62 =""),"公假",  IF(  AND(  OR(  S62="x",S62="補",S62="婚",S62="公",S62="病",S62="事",S62="x榮18-22"  ),OR(T62=""), $AP62 =""  ),"18收",  IF(  AND(  OR(  S62 ="榮14-18",S62 ="榮10-18",S62 ="榮06-18",S62 ="病14-18"  ),OR(  T62 ="x",T62="補",T62="婚",T62="公",T62="病",T62="事",T62="x"  ), $AP62 =""),"18放早走",  IF(  AND(  OR(  S62 =""),OR(  T62 ="x",T62="補",T62="婚",T62="公",T62="病",T62="事",T62="x榮*",T62="榮",T62="榮-22"  ), $AP62 =""),"18放",  IF(  AND(  OR(  S62="當日退伍"  ),OR(  T62="退伍",T62="退", T62=""  ), $AP62 =""),"當日退伍",  IF(AND(  OR(S62="退",S62="退伍" ), OR(T62="退",T62="退伍" ), $AP62 =""),"退伍","全日勤"  )  )  )  )  )  )  )  )  )  )  ),"")</f>
        <v>全日勤</v>
      </c>
      <c r="T161" s="65" t="str">
        <f ca="1">IF(   (ROW(BF62)-1)&lt;=暫1!$B$2,           IF(  AND(  OR(  T62="x",T62="補"  ), OR(  U62 ="x",U62="補",U62="x榮18-22",U62="x公18-22",U62="x榮22-08"  ), $AP62 =""),"全日休",  IF(  AND(  OR(  T62="x",T62="病"  ), OR(  U62 ="病"  ), $AP62 =""),"病(事)假",  IF(  AND(  OR(  T62="x",T62="補"  ), OR(  U62 ="補"  ), $AP62 =""),"補休",  IF(  AND(  OR(  T62="x",T62="喪"  ), OR(  U62 ="喪"  ), $AP62 =""),"喪假",  IF(  AND(  OR(  T62="x",T62="婚",T62="產"  ), OR(  U62 ="婚",U62="產"  ), $AP62 =""),"婚(產)假",  IF(  AND(  OR(  T62="x",T62="公"  ), OR(  U62 ="公"  ), $AP62 =""),"公假",  IF(  AND(  OR(  T62="x",T62="補",T62="婚",T62="公",T62="病",T62="事",T62="x榮18-22"  ),OR(U62=""), $AP62 =""  ),"18收",  IF(  AND(  OR(  T62 ="榮14-18",T62 ="榮10-18",T62 ="榮06-18",T62 ="病14-18"  ),OR(  U62 ="x",U62="補",U62="婚",U62="公",U62="病",U62="事",U62="x"  ), $AP62 =""),"18放早走",  IF(  AND(  OR(  T62 =""),OR(  U62 ="x",U62="補",U62="婚",U62="公",U62="病",U62="事",U62="x榮*",U62="榮",U62="榮-22"  ), $AP62 =""),"18放",  IF(  AND(  OR(  T62="當日退伍"  ),OR(  U62="退伍",U62="退", U62=""  ), $AP62 =""),"當日退伍",  IF(AND(  OR(T62="退",T62="退伍" ), OR(U62="退",U62="退伍" ), $AP62 =""),"退伍","全日勤"  )  )  )  )  )  )  )  )  )  )  ),"")</f>
        <v>全日勤</v>
      </c>
      <c r="U161" s="65" t="str">
        <f ca="1">IF(   (ROW(BG62)-1)&lt;=暫1!$B$2,           IF(  AND(  OR(  U62="x",U62="補"  ), OR(  V62 ="x",V62="補",V62="x榮18-22",V62="x公18-22",V62="x榮22-08"  ), $AP62 =""),"全日休",  IF(  AND(  OR(  U62="x",U62="病"  ), OR(  V62 ="病"  ), $AP62 =""),"病(事)假",  IF(  AND(  OR(  U62="x",U62="補"  ), OR(  V62 ="補"  ), $AP62 =""),"補休",  IF(  AND(  OR(  U62="x",U62="喪"  ), OR(  V62 ="喪"  ), $AP62 =""),"喪假",  IF(  AND(  OR(  U62="x",U62="婚",U62="產"  ), OR(  V62 ="婚",V62="產"  ), $AP62 =""),"婚(產)假",  IF(  AND(  OR(  U62="x",U62="公"  ), OR(  V62 ="公"  ), $AP62 =""),"公假",  IF(  AND(  OR(  U62="x",U62="補",U62="婚",U62="公",U62="病",U62="事",U62="x榮18-22"  ),OR(V62=""), $AP62 =""  ),"18收",  IF(  AND(  OR(  U62 ="榮14-18",U62 ="榮10-18",U62 ="榮06-18",U62 ="病14-18"  ),OR(  V62 ="x",V62="補",V62="婚",V62="公",V62="病",V62="事",V62="x"  ), $AP62 =""),"18放早走",  IF(  AND(  OR(  U62 =""),OR(  V62 ="x",V62="補",V62="婚",V62="公",V62="病",V62="事",V62="x榮*",V62="榮",V62="榮-22"  ), $AP62 =""),"18放",  IF(  AND(  OR(  U62="當日退伍"  ),OR(  V62="退伍",V62="退", V62=""  ), $AP62 =""),"當日退伍",  IF(AND(  OR(U62="退",U62="退伍" ), OR(V62="退",V62="退伍" ), $AP62 =""),"退伍","全日勤"  )  )  )  )  )  )  )  )  )  )  ),"")</f>
        <v>全日勤</v>
      </c>
      <c r="V161" s="65" t="str">
        <f ca="1">IF(   (ROW(BH62)-1)&lt;=暫1!$B$2,           IF(  AND(  OR(  V62="x",V62="補"  ), OR(  W62 ="x",W62="補",W62="x榮18-22",W62="x公18-22",W62="x榮22-08"  ), $AP62 =""),"全日休",  IF(  AND(  OR(  V62="x",V62="病"  ), OR(  W62 ="病"  ), $AP62 =""),"病(事)假",  IF(  AND(  OR(  V62="x",V62="補"  ), OR(  W62 ="補"  ), $AP62 =""),"補休",  IF(  AND(  OR(  V62="x",V62="喪"  ), OR(  W62 ="喪"  ), $AP62 =""),"喪假",  IF(  AND(  OR(  V62="x",V62="婚",V62="產"  ), OR(  W62 ="婚",W62="產"  ), $AP62 =""),"婚(產)假",  IF(  AND(  OR(  V62="x",V62="公"  ), OR(  W62 ="公"  ), $AP62 =""),"公假",  IF(  AND(  OR(  V62="x",V62="補",V62="婚",V62="公",V62="病",V62="事",V62="x榮18-22"  ),OR(W62=""), $AP62 =""  ),"18收",  IF(  AND(  OR(  V62 ="榮14-18",V62 ="榮10-18",V62 ="榮06-18",V62 ="病14-18"  ),OR(  W62 ="x",W62="補",W62="婚",W62="公",W62="病",W62="事",W62="x"  ), $AP62 =""),"18放早走",  IF(  AND(  OR(  V62 =""),OR(  W62 ="x",W62="補",W62="婚",W62="公",W62="病",W62="事",W62="x榮*",W62="榮",W62="榮-22"  ), $AP62 =""),"18放",  IF(  AND(  OR(  V62="當日退伍"  ),OR(  W62="退伍",W62="退", W62=""  ), $AP62 =""),"當日退伍",  IF(AND(  OR(V62="退",V62="退伍" ), OR(W62="退",W62="退伍" ), $AP62 =""),"退伍","全日勤"  )  )  )  )  )  )  )  )  )  )  ),"")</f>
        <v>全日勤</v>
      </c>
      <c r="W161" s="65" t="str">
        <f ca="1">IF(   (ROW(BI62)-1)&lt;=暫1!$B$2,           IF(  AND(  OR(  W62="x",W62="補"  ), OR(  X62 ="x",X62="補",X62="x榮18-22",X62="x公18-22",X62="x榮22-08"  ), $AP62 =""),"全日休",  IF(  AND(  OR(  W62="x",W62="病"  ), OR(  X62 ="病"  ), $AP62 =""),"病(事)假",  IF(  AND(  OR(  W62="x",W62="補"  ), OR(  X62 ="補"  ), $AP62 =""),"補休",  IF(  AND(  OR(  W62="x",W62="喪"  ), OR(  X62 ="喪"  ), $AP62 =""),"喪假",  IF(  AND(  OR(  W62="x",W62="婚",W62="產"  ), OR(  X62 ="婚",X62="產"  ), $AP62 =""),"婚(產)假",  IF(  AND(  OR(  W62="x",W62="公"  ), OR(  X62 ="公"  ), $AP62 =""),"公假",  IF(  AND(  OR(  W62="x",W62="補",W62="婚",W62="公",W62="病",W62="事",W62="x榮18-22"  ),OR(X62=""), $AP62 =""  ),"18收",  IF(  AND(  OR(  W62 ="榮14-18",W62 ="榮10-18",W62 ="榮06-18",W62 ="病14-18"  ),OR(  X62 ="x",X62="補",X62="婚",X62="公",X62="病",X62="事",X62="x"  ), $AP62 =""),"18放早走",  IF(  AND(  OR(  W62 =""),OR(  X62 ="x",X62="補",X62="婚",X62="公",X62="病",X62="事",X62="x榮*",X62="榮",X62="榮-22"  ), $AP62 =""),"18放",  IF(  AND(  OR(  W62="當日退伍"  ),OR(  X62="退伍",X62="退", X62=""  ), $AP62 =""),"當日退伍",  IF(AND(  OR(W62="退",W62="退伍" ), OR(X62="退",X62="退伍" ), $AP62 =""),"退伍","全日勤"  )  )  )  )  )  )  )  )  )  )  ),"")</f>
        <v>全日勤</v>
      </c>
      <c r="X161" s="65" t="str">
        <f ca="1">IF(   (ROW(BJ62)-1)&lt;=暫1!$B$2,           IF(  AND(  OR(  X62="x",X62="補"  ), OR(  Y62 ="x",Y62="補",Y62="x榮18-22",Y62="x公18-22",Y62="x榮22-08"  ), $AP62 =""),"全日休",  IF(  AND(  OR(  X62="x",X62="病"  ), OR(  Y62 ="病"  ), $AP62 =""),"病(事)假",  IF(  AND(  OR(  X62="x",X62="補"  ), OR(  Y62 ="補"  ), $AP62 =""),"補休",  IF(  AND(  OR(  X62="x",X62="喪"  ), OR(  Y62 ="喪"  ), $AP62 =""),"喪假",  IF(  AND(  OR(  X62="x",X62="婚",X62="產"  ), OR(  Y62 ="婚",Y62="產"  ), $AP62 =""),"婚(產)假",  IF(  AND(  OR(  X62="x",X62="公"  ), OR(  Y62 ="公"  ), $AP62 =""),"公假",  IF(  AND(  OR(  X62="x",X62="補",X62="婚",X62="公",X62="病",X62="事",X62="x榮18-22"  ),OR(Y62=""), $AP62 =""  ),"18收",  IF(  AND(  OR(  X62 ="榮14-18",X62 ="榮10-18",X62 ="榮06-18",X62 ="病14-18"  ),OR(  Y62 ="x",Y62="補",Y62="婚",Y62="公",Y62="病",Y62="事",Y62="x"  ), $AP62 =""),"18放早走",  IF(  AND(  OR(  X62 =""),OR(  Y62 ="x",Y62="補",Y62="婚",Y62="公",Y62="病",Y62="事",Y62="x榮*",Y62="榮",Y62="榮-22"  ), $AP62 =""),"18放",  IF(  AND(  OR(  X62="當日退伍"  ),OR(  Y62="退伍",Y62="退", Y62=""  ), $AP62 =""),"當日退伍",  IF(AND(  OR(X62="退",X62="退伍" ), OR(Y62="退",Y62="退伍" ), $AP62 =""),"退伍","全日勤"  )  )  )  )  )  )  )  )  )  )  ),"")</f>
        <v>全日勤</v>
      </c>
      <c r="Y161" s="65" t="str">
        <f ca="1">IF(   (ROW(BK62)-1)&lt;=暫1!$B$2,           IF(  AND(  OR(  Y62="x",Y62="補"  ), OR(  Z62 ="x",Z62="補",Z62="x榮18-22",Z62="x公18-22",Z62="x榮22-08"  ), $AP62 =""),"全日休",  IF(  AND(  OR(  Y62="x",Y62="病"  ), OR(  Z62 ="病"  ), $AP62 =""),"病(事)假",  IF(  AND(  OR(  Y62="x",Y62="補"  ), OR(  Z62 ="補"  ), $AP62 =""),"補休",  IF(  AND(  OR(  Y62="x",Y62="喪"  ), OR(  Z62 ="喪"  ), $AP62 =""),"喪假",  IF(  AND(  OR(  Y62="x",Y62="婚",Y62="產"  ), OR(  Z62 ="婚",Z62="產"  ), $AP62 =""),"婚(產)假",  IF(  AND(  OR(  Y62="x",Y62="公"  ), OR(  Z62 ="公"  ), $AP62 =""),"公假",  IF(  AND(  OR(  Y62="x",Y62="補",Y62="婚",Y62="公",Y62="病",Y62="事",Y62="x榮18-22"  ),OR(Z62=""), $AP62 =""  ),"18收",  IF(  AND(  OR(  Y62 ="榮14-18",Y62 ="榮10-18",Y62 ="榮06-18",Y62 ="病14-18"  ),OR(  Z62 ="x",Z62="補",Z62="婚",Z62="公",Z62="病",Z62="事",Z62="x"  ), $AP62 =""),"18放早走",  IF(  AND(  OR(  Y62 =""),OR(  Z62 ="x",Z62="補",Z62="婚",Z62="公",Z62="病",Z62="事",Z62="x榮*",Z62="榮",Z62="榮-22"  ), $AP62 =""),"18放",  IF(  AND(  OR(  Y62="當日退伍"  ),OR(  Z62="退伍",Z62="退", Z62=""  ), $AP62 =""),"當日退伍",  IF(AND(  OR(Y62="退",Y62="退伍" ), OR(Z62="退",Z62="退伍" ), $AP62 =""),"退伍","全日勤"  )  )  )  )  )  )  )  )  )  )  ),"")</f>
        <v>全日勤</v>
      </c>
      <c r="Z161" s="65" t="str">
        <f ca="1">IF(   (ROW(BL62)-1)&lt;=暫1!$B$2,           IF(  AND(  OR(  Z62="x",Z62="補"  ), OR(  AA62 ="x",AA62="補",AA62="x榮18-22",AA62="x公18-22",AA62="x榮22-08"  ), $AP62 =""),"全日休",  IF(  AND(  OR(  Z62="x",Z62="病"  ), OR(  AA62 ="病"  ), $AP62 =""),"病(事)假",  IF(  AND(  OR(  Z62="x",Z62="補"  ), OR(  AA62 ="補"  ), $AP62 =""),"補休",  IF(  AND(  OR(  Z62="x",Z62="喪"  ), OR(  AA62 ="喪"  ), $AP62 =""),"喪假",  IF(  AND(  OR(  Z62="x",Z62="婚",Z62="產"  ), OR(  AA62 ="婚",AA62="產"  ), $AP62 =""),"婚(產)假",  IF(  AND(  OR(  Z62="x",Z62="公"  ), OR(  AA62 ="公"  ), $AP62 =""),"公假",  IF(  AND(  OR(  Z62="x",Z62="補",Z62="婚",Z62="公",Z62="病",Z62="事",Z62="x榮18-22"  ),OR(AA62=""), $AP62 =""  ),"18收",  IF(  AND(  OR(  Z62 ="榮14-18",Z62 ="榮10-18",Z62 ="榮06-18",Z62 ="病14-18"  ),OR(  AA62 ="x",AA62="補",AA62="婚",AA62="公",AA62="病",AA62="事",AA62="x"  ), $AP62 =""),"18放早走",  IF(  AND(  OR(  Z62 =""),OR(  AA62 ="x",AA62="補",AA62="婚",AA62="公",AA62="病",AA62="事",AA62="x榮*",AA62="榮",AA62="榮-22"  ), $AP62 =""),"18放",  IF(  AND(  OR(  Z62="當日退伍"  ),OR(  AA62="退伍",AA62="退", AA62=""  ), $AP62 =""),"當日退伍",  IF(AND(  OR(Z62="退",Z62="退伍" ), OR(AA62="退",AA62="退伍" ), $AP62 =""),"退伍","全日勤"  )  )  )  )  )  )  )  )  )  )  ),"")</f>
        <v>全日休</v>
      </c>
      <c r="AA161" s="65" t="str">
        <f ca="1">IF(   (ROW(BM62)-1)&lt;=暫1!$B$2,           IF(  AND(  OR(  AA62="x",AA62="補"  ), OR(  AB62 ="x",AB62="補",AB62="x榮18-22",AB62="x公18-22",AB62="x榮22-08"  ), $AP62 =""),"全日休",  IF(  AND(  OR(  AA62="x",AA62="病"  ), OR(  AB62 ="病"  ), $AP62 =""),"病(事)假",  IF(  AND(  OR(  AA62="x",AA62="補"  ), OR(  AB62 ="補"  ), $AP62 =""),"補休",  IF(  AND(  OR(  AA62="x",AA62="喪"  ), OR(  AB62 ="喪"  ), $AP62 =""),"喪假",  IF(  AND(  OR(  AA62="x",AA62="婚",AA62="產"  ), OR(  AB62 ="婚",AB62="產"  ), $AP62 =""),"婚(產)假",  IF(  AND(  OR(  AA62="x",AA62="公"  ), OR(  AB62 ="公"  ), $AP62 =""),"公假",  IF(  AND(  OR(  AA62="x",AA62="補",AA62="婚",AA62="公",AA62="病",AA62="事",AA62="x榮18-22"  ),OR(AB62=""), $AP62 =""  ),"18收",  IF(  AND(  OR(  AA62 ="榮14-18",AA62 ="榮10-18",AA62 ="榮06-18",AA62 ="病14-18"  ),OR(  AB62 ="x",AB62="補",AB62="婚",AB62="公",AB62="病",AB62="事",AB62="x"  ), $AP62 =""),"18放早走",  IF(  AND(  OR(  AA62 =""),OR(  AB62 ="x",AB62="補",AB62="婚",AB62="公",AB62="病",AB62="事",AB62="x榮*",AB62="榮",AB62="榮-22"  ), $AP62 =""),"18放",  IF(  AND(  OR(  AA62="當日退伍"  ),OR(  AB62="退伍",AB62="退", AB62=""  ), $AP62 =""),"當日退伍",  IF(AND(  OR(AA62="退",AA62="退伍" ), OR(AB62="退",AB62="退伍" ), $AP62 =""),"退伍","全日勤"  )  )  )  )  )  )  )  )  )  )  ),"")</f>
        <v>全日休</v>
      </c>
      <c r="AB161" s="65" t="str">
        <f ca="1">IF(   (ROW(BN62)-1)&lt;=暫1!$B$2,           IF(  AND(  OR(  AB62="x",AB62="補"  ), OR(  AC62 ="x",AC62="補",AC62="x榮18-22",AC62="x公18-22",AC62="x榮22-08"  ), $AP62 =""),"全日休",  IF(  AND(  OR(  AB62="x",AB62="病"  ), OR(  AC62 ="病"  ), $AP62 =""),"病(事)假",  IF(  AND(  OR(  AB62="x",AB62="補"  ), OR(  AC62 ="補"  ), $AP62 =""),"補休",  IF(  AND(  OR(  AB62="x",AB62="喪"  ), OR(  AC62 ="喪"  ), $AP62 =""),"喪假",  IF(  AND(  OR(  AB62="x",AB62="婚",AB62="產"  ), OR(  AC62 ="婚",AC62="產"  ), $AP62 =""),"婚(產)假",  IF(  AND(  OR(  AB62="x",AB62="公"  ), OR(  AC62 ="公"  ), $AP62 =""),"公假",  IF(  AND(  OR(  AB62="x",AB62="補",AB62="婚",AB62="公",AB62="病",AB62="事",AB62="x榮18-22"  ),OR(AC62=""), $AP62 =""  ),"18收",  IF(  AND(  OR(  AB62 ="榮14-18",AB62 ="榮10-18",AB62 ="榮06-18",AB62 ="病14-18"  ),OR(  AC62 ="x",AC62="補",AC62="婚",AC62="公",AC62="病",AC62="事",AC62="x"  ), $AP62 =""),"18放早走",  IF(  AND(  OR(  AB62 =""),OR(  AC62 ="x",AC62="補",AC62="婚",AC62="公",AC62="病",AC62="事",AC62="x榮*",AC62="榮",AC62="榮-22"  ), $AP62 =""),"18放",  IF(  AND(  OR(  AB62="當日退伍"  ),OR(  AC62="退伍",AC62="退", AC62=""  ), $AP62 =""),"當日退伍",  IF(AND(  OR(AB62="退",AB62="退伍" ), OR(AC62="退",AC62="退伍" ), $AP62 =""),"退伍","全日勤"  )  )  )  )  )  )  )  )  )  )  ),"")</f>
        <v>全日休</v>
      </c>
      <c r="AC161" s="65" t="str">
        <f ca="1">IF(   (ROW(BO62)-1)&lt;=暫1!$B$2,           IF(  AND(  OR(  AC62="x",AC62="補"  ), OR(  AD62 ="x",AD62="補",AD62="x榮18-22",AD62="x公18-22",AD62="x榮22-08"  ), $AP62 =""),"全日休",  IF(  AND(  OR(  AC62="x",AC62="病"  ), OR(  AD62 ="病"  ), $AP62 =""),"病(事)假",  IF(  AND(  OR(  AC62="x",AC62="補"  ), OR(  AD62 ="補"  ), $AP62 =""),"補休",  IF(  AND(  OR(  AC62="x",AC62="喪"  ), OR(  AD62 ="喪"  ), $AP62 =""),"喪假",  IF(  AND(  OR(  AC62="x",AC62="婚",AC62="產"  ), OR(  AD62 ="婚",AD62="產"  ), $AP62 =""),"婚(產)假",  IF(  AND(  OR(  AC62="x",AC62="公"  ), OR(  AD62 ="公"  ), $AP62 =""),"公假",  IF(  AND(  OR(  AC62="x",AC62="補",AC62="婚",AC62="公",AC62="病",AC62="事",AC62="x榮18-22"  ),OR(AD62=""), $AP62 =""  ),"18收",  IF(  AND(  OR(  AC62 ="榮14-18",AC62 ="榮10-18",AC62 ="榮06-18",AC62 ="病14-18"  ),OR(  AD62 ="x",AD62="補",AD62="婚",AD62="公",AD62="病",AD62="事",AD62="x"  ), $AP62 =""),"18放早走",  IF(  AND(  OR(  AC62 =""),OR(  AD62 ="x",AD62="補",AD62="婚",AD62="公",AD62="病",AD62="事",AD62="x榮*",AD62="榮",AD62="榮-22"  ), $AP62 =""),"18放",  IF(  AND(  OR(  AC62="當日退伍"  ),OR(  AD62="退伍",AD62="退", AD62=""  ), $AP62 =""),"當日退伍",  IF(AND(  OR(AC62="退",AC62="退伍" ), OR(AD62="退",AD62="退伍" ), $AP62 =""),"退伍","全日勤"  )  )  )  )  )  )  )  )  )  )  ),"")</f>
        <v>18收</v>
      </c>
      <c r="AD161" s="65" t="str">
        <f ca="1">IF(   (ROW(BP62)-1)&lt;=暫1!$B$2,           IF(  AND(  OR(  AD62="x",AD62="補"  ), OR(  AE62 ="x",AE62="補",AE62="x榮18-22",AE62="x公18-22",AE62="x榮22-08"  ), $AP62 =""),"全日休",  IF(  AND(  OR(  AD62="x",AD62="病"  ), OR(  AE62 ="病"  ), $AP62 =""),"病(事)假",  IF(  AND(  OR(  AD62="x",AD62="補"  ), OR(  AE62 ="補"  ), $AP62 =""),"補休",  IF(  AND(  OR(  AD62="x",AD62="喪"  ), OR(  AE62 ="喪"  ), $AP62 =""),"喪假",  IF(  AND(  OR(  AD62="x",AD62="婚",AD62="產"  ), OR(  AE62 ="婚",AE62="產"  ), $AP62 =""),"婚(產)假",  IF(  AND(  OR(  AD62="x",AD62="公"  ), OR(  AE62 ="公"  ), $AP62 =""),"公假",  IF(  AND(  OR(  AD62="x",AD62="補",AD62="婚",AD62="公",AD62="病",AD62="事",AD62="x榮18-22"  ),OR(AE62=""), $AP62 =""  ),"18收",  IF(  AND(  OR(  AD62 ="榮14-18",AD62 ="榮10-18",AD62 ="榮06-18",AD62 ="病14-18"  ),OR(  AE62 ="x",AE62="補",AE62="婚",AE62="公",AE62="病",AE62="事",AE62="x"  ), $AP62 =""),"18放早走",  IF(  AND(  OR(  AD62 =""),OR(  AE62 ="x",AE62="補",AE62="婚",AE62="公",AE62="病",AE62="事",AE62="x榮*",AE62="榮",AE62="榮-22"  ), $AP62 =""),"18放",  IF(  AND(  OR(  AD62="當日退伍"  ),OR(  AE62="退伍",AE62="退", AE62=""  ), $AP62 =""),"當日退伍",  IF(AND(  OR(AD62="退",AD62="退伍" ), OR(AE62="退",AE62="退伍" ), $AP62 =""),"退伍","全日勤"  )  )  )  )  )  )  )  )  )  )  ),"")</f>
        <v>全日勤</v>
      </c>
      <c r="AE161" s="65" t="str">
        <f ca="1">IF(   (ROW(BQ62)-1)&lt;=暫1!$B$2,           IF(  AND(  OR(  AE62="x",AE62="補"  ), OR(  AF62 ="x",AF62="補",AF62="x榮18-22",AF62="x公18-22",AF62="x榮22-08"  ), $AP62 =""),"全日休",  IF(  AND(  OR(  AE62="x",AE62="病"  ), OR(  AF62 ="病"  ), $AP62 =""),"病(事)假",  IF(  AND(  OR(  AE62="x",AE62="補"  ), OR(  AF62 ="補"  ), $AP62 =""),"補休",  IF(  AND(  OR(  AE62="x",AE62="喪"  ), OR(  AF62 ="喪"  ), $AP62 =""),"喪假",  IF(  AND(  OR(  AE62="x",AE62="婚",AE62="產"  ), OR(  AF62 ="婚",AF62="產"  ), $AP62 =""),"婚(產)假",  IF(  AND(  OR(  AE62="x",AE62="公"  ), OR(  AF62 ="公"  ), $AP62 =""),"公假",  IF(  AND(  OR(  AE62="x",AE62="補",AE62="婚",AE62="公",AE62="病",AE62="事",AE62="x榮18-22"  ),OR(AF62=""), $AP62 =""  ),"18收",  IF(  AND(  OR(  AE62 ="榮14-18",AE62 ="榮10-18",AE62 ="榮06-18",AE62 ="病14-18"  ),OR(  AF62 ="x",AF62="補",AF62="婚",AF62="公",AF62="病",AF62="事",AF62="x"  ), $AP62 =""),"18放早走",  IF(  AND(  OR(  AE62 =""),OR(  AF62 ="x",AF62="補",AF62="婚",AF62="公",AF62="病",AF62="事",AF62="x榮*",AF62="榮",AF62="榮-22"  ), $AP62 =""),"18放",  IF(  AND(  OR(  AE62="當日退伍"  ),OR(  AF62="退伍",AF62="退", AF62=""  ), $AP62 =""),"當日退伍",  IF(AND(  OR(AE62="退",AE62="退伍" ), OR(AF62="退",AF62="退伍" ), $AP62 =""),"退伍","全日勤"  )  )  )  )  )  )  )  )  )  )  ),"")</f>
        <v>全日勤</v>
      </c>
      <c r="AF161" s="65" t="str">
        <f ca="1">IF(   (ROW(BR62)-1)&lt;=暫1!$B$2,           IF(  AND(  OR(  AF62="x",AF62="補"  ), OR(  AG62 ="x",AG62="補",AG62="x榮18-22",AG62="x公18-22",AG62="x榮22-08"  ), $AP62 =""),"全日休",  IF(  AND(  OR(  AF62="x",AF62="病"  ), OR(  AG62 ="病"  ), $AP62 =""),"病(事)假",  IF(  AND(  OR(  AF62="x",AF62="補"  ), OR(  AG62 ="補"  ), $AP62 =""),"補休",  IF(  AND(  OR(  AF62="x",AF62="喪"  ), OR(  AG62 ="喪"  ), $AP62 =""),"喪假",  IF(  AND(  OR(  AF62="x",AF62="婚",AF62="產"  ), OR(  AG62 ="婚",AG62="產"  ), $AP62 =""),"婚(產)假",  IF(  AND(  OR(  AF62="x",AF62="公"  ), OR(  AG62 ="公"  ), $AP62 =""),"公假",  IF(  AND(  OR(  AF62="x",AF62="補",AF62="婚",AF62="公",AF62="病",AF62="事",AF62="x榮18-22"  ),OR(AG62=""), $AP62 =""  ),"18收",  IF(  AND(  OR(  AF62 ="榮14-18",AF62 ="榮10-18",AF62 ="榮06-18",AF62 ="病14-18"  ),OR(  AG62 ="x",AG62="補",AG62="婚",AG62="公",AG62="病",AG62="事",AG62="x"  ), $AP62 =""),"18放早走",  IF(  AND(  OR(  AF62 =""),OR(  AG62 ="x",AG62="補",AG62="婚",AG62="公",AG62="病",AG62="事",AG62="x榮*",AG62="榮",AG62="榮-22"  ), $AP62 =""),"18放",  IF(  AND(  OR(  AF62="當日退伍"  ),OR(  AG62="退伍",AG62="退", AG62=""  ), $AP62 =""),"當日退伍",  IF(AND(  OR(AF62="退",AF62="退伍" ), OR(AG62="退",AG62="退伍" ), $AP62 =""),"退伍","全日勤"  )  )  )  )  )  )  )  )  )  )  ),"")</f>
        <v>全日勤</v>
      </c>
      <c r="AG161" s="65" t="str">
        <f ca="1">IF(   (ROW(BS62)-1)&lt;=暫1!$B$2,           IF(  AND(  OR(  AG62="x",AG62="補"  ), OR(  AH62 ="x",AH62="補",AH62="x榮18-22",AH62="x公18-22",AH62="x榮22-08"  ), $AP62 =""),"全日休",  IF(  AND(  OR(  AG62="x",AG62="病"  ), OR(  AH62 ="病"  ), $AP62 =""),"病(事)假",  IF(  AND(  OR(  AG62="x",AG62="補"  ), OR(  AH62 ="補"  ), $AP62 =""),"補休",  IF(  AND(  OR(  AG62="x",AG62="喪"  ), OR(  AH62 ="喪"  ), $AP62 =""),"喪假",  IF(  AND(  OR(  AG62="x",AG62="婚",AG62="產"  ), OR(  AH62 ="婚",AH62="產"  ), $AP62 =""),"婚(產)假",  IF(  AND(  OR(  AG62="x",AG62="公"  ), OR(  AH62 ="公"  ), $AP62 =""),"公假",  IF(  AND(  OR(  AG62="x",AG62="補",AG62="婚",AG62="公",AG62="病",AG62="事",AG62="x榮18-22"  ),OR(AH62=""), $AP62 =""  ),"18收",  IF(  AND(  OR(  AG62 ="榮14-18",AG62 ="榮10-18",AG62 ="榮06-18",AG62 ="病14-18"  ),OR(  AH62 ="x",AH62="補",AH62="婚",AH62="公",AH62="病",AH62="事",AH62="x"  ), $AP62 =""),"18放早走",  IF(  AND(  OR(  AG62 =""),OR(  AH62 ="x",AH62="補",AH62="婚",AH62="公",AH62="病",AH62="事",AH62="x榮*",AH62="榮",AH62="榮-22"  ), $AP62 =""),"18放",  IF(  AND(  OR(  AG62="當日退伍"  ),OR(  AH62="退伍",AH62="退", AH62=""  ), $AP62 =""),"當日退伍",  IF(AND(  OR(AG62="退",AG62="退伍" ), OR(AH62="退",AH62="退伍" ), $AP62 =""),"退伍","全日勤"  )  )  )  )  )  )  )  )  )  )  ),"")</f>
        <v>18收</v>
      </c>
      <c r="AH161" s="65"/>
      <c r="AI161" s="65"/>
      <c r="AJ161" s="65"/>
      <c r="AO161" s="75"/>
      <c r="AP161" s="62"/>
      <c r="AU161" s="62"/>
      <c r="AY161" s="62"/>
      <c r="AZ161" s="62"/>
      <c r="BA161" s="62"/>
    </row>
    <row r="162" spans="1:53" ht="25.5" customHeight="1">
      <c r="A162" s="65">
        <f t="shared" si="14"/>
        <v>62</v>
      </c>
      <c r="B162" s="65" t="str">
        <f t="shared" si="15"/>
        <v>曾慶鈞</v>
      </c>
      <c r="C162" s="65" t="str">
        <f ca="1">IF(   (ROW(AO63)-1)&lt;=暫1!$B$2,           IF(  AND(  OR(  C63="x",C63="補"  ), OR(  D63 ="x",D63="補",D63="x榮18-22",D63="x公18-22",D63="x榮22-08"  ), $AP63 =""),"全日休",  IF(  AND(  OR(  C63="x",C63="病"  ), OR(  D63 ="病"  ), $AP63 =""),"病(事)假",  IF(  AND(  OR(  C63="x",C63="補"  ), OR(  D63 ="補"  ), $AP63 =""),"補休",  IF(  AND(  OR(  C63="x",C63="喪"  ), OR(  D63 ="喪"  ), $AP63 =""),"喪假",  IF(  AND(  OR(  C63="x",C63="婚",C63="產"  ), OR(  D63 ="婚",D63="產"  ), $AP63 =""),"婚(產)假",  IF(  AND(  OR(  C63="x",C63="公"  ), OR(  D63 ="公"  ), $AP63 =""),"公假",  IF(  AND(  OR(  C63="x",C63="補",C63="婚",C63="公",C63="病",C63="事",C63="x榮18-22"  ),OR(D63=""), $AP63 =""  ),"18收",  IF(  AND(  OR(  C63 ="榮14-18",C63 ="榮10-18",C63 ="榮06-18",C63 ="病14-18"  ),OR(  D63 ="x",D63="補",D63="婚",D63="公",D63="病",D63="事",D63="x"  ), $AP63 =""),"18放早走",  IF(  AND(  OR(  C63 =""),OR(  D63 ="x",D63="補",D63="婚",D63="公",D63="病",D63="事",D63="x榮*",D63="榮",D63="榮-22"  ), $AP63 =""),"18放",  IF(  AND(  OR(  C63="當日退伍"  ),OR(  D63="退伍",D63="退", D63=""  ), $AP63 =""),"當日退伍",  IF(AND(  OR(C63="退",C63="退伍" ), OR(D63="退",D63="退伍" ), $AP63 =""),"退伍","全日勤"  )  )  )  )  )  )  )  )  )  )  ),"")</f>
        <v>全日勤</v>
      </c>
      <c r="D162" s="65" t="str">
        <f ca="1">IF(   (ROW(AP63)-1)&lt;=暫1!$B$2,           IF(  AND(  OR(  D63="x",D63="補"  ), OR(  E63 ="x",E63="補",E63="x榮18-22",E63="x公18-22",E63="x榮22-08"  ), $AP63 =""),"全日休",  IF(  AND(  OR(  D63="x",D63="病"  ), OR(  E63 ="病"  ), $AP63 =""),"病(事)假",  IF(  AND(  OR(  D63="x",D63="補"  ), OR(  E63 ="補"  ), $AP63 =""),"補休",  IF(  AND(  OR(  D63="x",D63="喪"  ), OR(  E63 ="喪"  ), $AP63 =""),"喪假",  IF(  AND(  OR(  D63="x",D63="婚",D63="產"  ), OR(  E63 ="婚",E63="產"  ), $AP63 =""),"婚(產)假",  IF(  AND(  OR(  D63="x",D63="公"  ), OR(  E63 ="公"  ), $AP63 =""),"公假",  IF(  AND(  OR(  D63="x",D63="補",D63="婚",D63="公",D63="病",D63="事",D63="x榮18-22"  ),OR(E63=""), $AP63 =""  ),"18收",  IF(  AND(  OR(  D63 ="榮14-18",D63 ="榮10-18",D63 ="榮06-18",D63 ="病14-18"  ),OR(  E63 ="x",E63="補",E63="婚",E63="公",E63="病",E63="事",E63="x"  ), $AP63 =""),"18放早走",  IF(  AND(  OR(  D63 =""),OR(  E63 ="x",E63="補",E63="婚",E63="公",E63="病",E63="事",E63="x榮*",E63="榮",E63="榮-22"  ), $AP63 =""),"18放",  IF(  AND(  OR(  D63="當日退伍"  ),OR(  E63="退伍",E63="退", E63=""  ), $AP63 =""),"當日退伍",  IF(AND(  OR(D63="退",D63="退伍" ), OR(E63="退",E63="退伍" ), $AP63 =""),"退伍","全日勤"  )  )  )  )  )  )  )  )  )  )  ),"")</f>
        <v>全日勤</v>
      </c>
      <c r="E162" s="65" t="str">
        <f ca="1">IF(   (ROW(AQ63)-1)&lt;=暫1!$B$2,           IF(  AND(  OR(  E63="x",E63="補"  ), OR(  F63 ="x",F63="補",F63="x榮18-22",F63="x公18-22",F63="x榮22-08"  ), $AP63 =""),"全日休",  IF(  AND(  OR(  E63="x",E63="病"  ), OR(  F63 ="病"  ), $AP63 =""),"病(事)假",  IF(  AND(  OR(  E63="x",E63="補"  ), OR(  F63 ="補"  ), $AP63 =""),"補休",  IF(  AND(  OR(  E63="x",E63="喪"  ), OR(  F63 ="喪"  ), $AP63 =""),"喪假",  IF(  AND(  OR(  E63="x",E63="婚",E63="產"  ), OR(  F63 ="婚",F63="產"  ), $AP63 =""),"婚(產)假",  IF(  AND(  OR(  E63="x",E63="公"  ), OR(  F63 ="公"  ), $AP63 =""),"公假",  IF(  AND(  OR(  E63="x",E63="補",E63="婚",E63="公",E63="病",E63="事",E63="x榮18-22"  ),OR(F63=""), $AP63 =""  ),"18收",  IF(  AND(  OR(  E63 ="榮14-18",E63 ="榮10-18",E63 ="榮06-18",E63 ="病14-18"  ),OR(  F63 ="x",F63="補",F63="婚",F63="公",F63="病",F63="事",F63="x"  ), $AP63 =""),"18放早走",  IF(  AND(  OR(  E63 =""),OR(  F63 ="x",F63="補",F63="婚",F63="公",F63="病",F63="事",F63="x榮*",F63="榮",F63="榮-22"  ), $AP63 =""),"18放",  IF(  AND(  OR(  E63="當日退伍"  ),OR(  F63="退伍",F63="退", F63=""  ), $AP63 =""),"當日退伍",  IF(AND(  OR(E63="退",E63="退伍" ), OR(F63="退",F63="退伍" ), $AP63 =""),"退伍","全日勤"  )  )  )  )  )  )  )  )  )  )  ),"")</f>
        <v>18放</v>
      </c>
      <c r="F162" s="65" t="str">
        <f ca="1">IF(   (ROW(AR63)-1)&lt;=暫1!$B$2,           IF(  AND(  OR(  F63="x",F63="補"  ), OR(  G63 ="x",G63="補",G63="x榮18-22",G63="x公18-22",G63="x榮22-08"  ), $AP63 =""),"全日休",  IF(  AND(  OR(  F63="x",F63="病"  ), OR(  G63 ="病"  ), $AP63 =""),"病(事)假",  IF(  AND(  OR(  F63="x",F63="補"  ), OR(  G63 ="補"  ), $AP63 =""),"補休",  IF(  AND(  OR(  F63="x",F63="喪"  ), OR(  G63 ="喪"  ), $AP63 =""),"喪假",  IF(  AND(  OR(  F63="x",F63="婚",F63="產"  ), OR(  G63 ="婚",G63="產"  ), $AP63 =""),"婚(產)假",  IF(  AND(  OR(  F63="x",F63="公"  ), OR(  G63 ="公"  ), $AP63 =""),"公假",  IF(  AND(  OR(  F63="x",F63="補",F63="婚",F63="公",F63="病",F63="事",F63="x榮18-22"  ),OR(G63=""), $AP63 =""  ),"18收",  IF(  AND(  OR(  F63 ="榮14-18",F63 ="榮10-18",F63 ="榮06-18",F63 ="病14-18"  ),OR(  G63 ="x",G63="補",G63="婚",G63="公",G63="病",G63="事",G63="x"  ), $AP63 =""),"18放早走",  IF(  AND(  OR(  F63 =""),OR(  G63 ="x",G63="補",G63="婚",G63="公",G63="病",G63="事",G63="x榮*",G63="榮",G63="榮-22"  ), $AP63 =""),"18放",  IF(  AND(  OR(  F63="當日退伍"  ),OR(  G63="退伍",G63="退", G63=""  ), $AP63 =""),"當日退伍",  IF(AND(  OR(F63="退",F63="退伍" ), OR(G63="退",G63="退伍" ), $AP63 =""),"退伍","全日勤"  )  )  )  )  )  )  )  )  )  )  ),"")</f>
        <v>全日休</v>
      </c>
      <c r="G162" s="65" t="str">
        <f ca="1">IF(   (ROW(AS63)-1)&lt;=暫1!$B$2,           IF(  AND(  OR(  G63="x",G63="補"  ), OR(  H63 ="x",H63="補",H63="x榮18-22",H63="x公18-22",H63="x榮22-08"  ), $AP63 =""),"全日休",  IF(  AND(  OR(  G63="x",G63="病"  ), OR(  H63 ="病"  ), $AP63 =""),"病(事)假",  IF(  AND(  OR(  G63="x",G63="補"  ), OR(  H63 ="補"  ), $AP63 =""),"補休",  IF(  AND(  OR(  G63="x",G63="喪"  ), OR(  H63 ="喪"  ), $AP63 =""),"喪假",  IF(  AND(  OR(  G63="x",G63="婚",G63="產"  ), OR(  H63 ="婚",H63="產"  ), $AP63 =""),"婚(產)假",  IF(  AND(  OR(  G63="x",G63="公"  ), OR(  H63 ="公"  ), $AP63 =""),"公假",  IF(  AND(  OR(  G63="x",G63="補",G63="婚",G63="公",G63="病",G63="事",G63="x榮18-22"  ),OR(H63=""), $AP63 =""  ),"18收",  IF(  AND(  OR(  G63 ="榮14-18",G63 ="榮10-18",G63 ="榮06-18",G63 ="病14-18"  ),OR(  H63 ="x",H63="補",H63="婚",H63="公",H63="病",H63="事",H63="x"  ), $AP63 =""),"18放早走",  IF(  AND(  OR(  G63 =""),OR(  H63 ="x",H63="補",H63="婚",H63="公",H63="病",H63="事",H63="x榮*",H63="榮",H63="榮-22"  ), $AP63 =""),"18放",  IF(  AND(  OR(  G63="當日退伍"  ),OR(  H63="退伍",H63="退", H63=""  ), $AP63 =""),"當日退伍",  IF(AND(  OR(G63="退",G63="退伍" ), OR(H63="退",H63="退伍" ), $AP63 =""),"退伍","全日勤"  )  )  )  )  )  )  )  )  )  )  ),"")</f>
        <v>全日勤</v>
      </c>
      <c r="H162" s="65" t="str">
        <f ca="1">IF(   (ROW(AT63)-1)&lt;=暫1!$B$2,           IF(  AND(  OR(  H63="x",H63="補"  ), OR(  I63 ="x",I63="補",I63="x榮18-22",I63="x公18-22",I63="x榮22-08"  ), $AP63 =""),"全日休",  IF(  AND(  OR(  H63="x",H63="病"  ), OR(  I63 ="病"  ), $AP63 =""),"病(事)假",  IF(  AND(  OR(  H63="x",H63="補"  ), OR(  I63 ="補"  ), $AP63 =""),"補休",  IF(  AND(  OR(  H63="x",H63="喪"  ), OR(  I63 ="喪"  ), $AP63 =""),"喪假",  IF(  AND(  OR(  H63="x",H63="婚",H63="產"  ), OR(  I63 ="婚",I63="產"  ), $AP63 =""),"婚(產)假",  IF(  AND(  OR(  H63="x",H63="公"  ), OR(  I63 ="公"  ), $AP63 =""),"公假",  IF(  AND(  OR(  H63="x",H63="補",H63="婚",H63="公",H63="病",H63="事",H63="x榮18-22"  ),OR(I63=""), $AP63 =""  ),"18收",  IF(  AND(  OR(  H63 ="榮14-18",H63 ="榮10-18",H63 ="榮06-18",H63 ="病14-18"  ),OR(  I63 ="x",I63="補",I63="婚",I63="公",I63="病",I63="事",I63="x"  ), $AP63 =""),"18放早走",  IF(  AND(  OR(  H63 =""),OR(  I63 ="x",I63="補",I63="婚",I63="公",I63="病",I63="事",I63="x榮*",I63="榮",I63="榮-22"  ), $AP63 =""),"18放",  IF(  AND(  OR(  H63="當日退伍"  ),OR(  I63="退伍",I63="退", I63=""  ), $AP63 =""),"當日退伍",  IF(AND(  OR(H63="退",H63="退伍" ), OR(I63="退",I63="退伍" ), $AP63 =""),"退伍","全日勤"  )  )  )  )  )  )  )  )  )  )  ),"")</f>
        <v>全日勤</v>
      </c>
      <c r="I162" s="65" t="str">
        <f ca="1">IF(   (ROW(AU63)-1)&lt;=暫1!$B$2,           IF(  AND(  OR(  I63="x",I63="補"  ), OR(  J63 ="x",J63="補",J63="x榮18-22",J63="x公18-22",J63="x榮22-08"  ), $AP63 =""),"全日休",  IF(  AND(  OR(  I63="x",I63="病"  ), OR(  J63 ="病"  ), $AP63 =""),"病(事)假",  IF(  AND(  OR(  I63="x",I63="補"  ), OR(  J63 ="補"  ), $AP63 =""),"補休",  IF(  AND(  OR(  I63="x",I63="喪"  ), OR(  J63 ="喪"  ), $AP63 =""),"喪假",  IF(  AND(  OR(  I63="x",I63="婚",I63="產"  ), OR(  J63 ="婚",J63="產"  ), $AP63 =""),"婚(產)假",  IF(  AND(  OR(  I63="x",I63="公"  ), OR(  J63 ="公"  ), $AP63 =""),"公假",  IF(  AND(  OR(  I63="x",I63="補",I63="婚",I63="公",I63="病",I63="事",I63="x榮18-22"  ),OR(J63=""), $AP63 =""  ),"18收",  IF(  AND(  OR(  I63 ="榮14-18",I63 ="榮10-18",I63 ="榮06-18",I63 ="病14-18"  ),OR(  J63 ="x",J63="補",J63="婚",J63="公",J63="病",J63="事",J63="x"  ), $AP63 =""),"18放早走",  IF(  AND(  OR(  I63 =""),OR(  J63 ="x",J63="補",J63="婚",J63="公",J63="病",J63="事",J63="x榮*",J63="榮",J63="榮-22"  ), $AP63 =""),"18放",  IF(  AND(  OR(  I63="當日退伍"  ),OR(  J63="退伍",J63="退", J63=""  ), $AP63 =""),"當日退伍",  IF(AND(  OR(I63="退",I63="退伍" ), OR(J63="退",J63="退伍" ), $AP63 =""),"退伍","全日勤"  )  )  )  )  )  )  )  )  )  )  ),"")</f>
        <v>全日勤</v>
      </c>
      <c r="J162" s="65" t="str">
        <f ca="1">IF(   (ROW(AV63)-1)&lt;=暫1!$B$2,           IF(  AND(  OR(  J63="x",J63="補"  ), OR(  K63 ="x",K63="補",K63="x榮18-22",K63="x公18-22",K63="x榮22-08"  ), $AP63 =""),"全日休",  IF(  AND(  OR(  J63="x",J63="病"  ), OR(  K63 ="病"  ), $AP63 =""),"病(事)假",  IF(  AND(  OR(  J63="x",J63="補"  ), OR(  K63 ="補"  ), $AP63 =""),"補休",  IF(  AND(  OR(  J63="x",J63="喪"  ), OR(  K63 ="喪"  ), $AP63 =""),"喪假",  IF(  AND(  OR(  J63="x",J63="婚",J63="產"  ), OR(  K63 ="婚",K63="產"  ), $AP63 =""),"婚(產)假",  IF(  AND(  OR(  J63="x",J63="公"  ), OR(  K63 ="公"  ), $AP63 =""),"公假",  IF(  AND(  OR(  J63="x",J63="補",J63="婚",J63="公",J63="病",J63="事",J63="x榮18-22"  ),OR(K63=""), $AP63 =""  ),"18收",  IF(  AND(  OR(  J63 ="榮14-18",J63 ="榮10-18",J63 ="榮06-18",J63 ="病14-18"  ),OR(  K63 ="x",K63="補",K63="婚",K63="公",K63="病",K63="事",K63="x"  ), $AP63 =""),"18放早走",  IF(  AND(  OR(  J63 =""),OR(  K63 ="x",K63="補",K63="婚",K63="公",K63="病",K63="事",K63="x榮*",K63="榮",K63="榮-22"  ), $AP63 =""),"18放",  IF(  AND(  OR(  J63="當日退伍"  ),OR(  K63="退伍",K63="退", K63=""  ), $AP63 =""),"當日退伍",  IF(AND(  OR(J63="退",J63="退伍" ), OR(K63="退",K63="退伍" ), $AP63 =""),"退伍","全日勤"  )  )  )  )  )  )  )  )  )  )  ),"")</f>
        <v>全日勤</v>
      </c>
      <c r="K162" s="65" t="str">
        <f ca="1">IF(   (ROW(AW63)-1)&lt;=暫1!$B$2,           IF(  AND(  OR(  K63="x",K63="補"  ), OR(  L63 ="x",L63="補",L63="x榮18-22",L63="x公18-22",L63="x榮22-08"  ), $AP63 =""),"全日休",  IF(  AND(  OR(  K63="x",K63="病"  ), OR(  L63 ="病"  ), $AP63 =""),"病(事)假",  IF(  AND(  OR(  K63="x",K63="補"  ), OR(  L63 ="補"  ), $AP63 =""),"補休",  IF(  AND(  OR(  K63="x",K63="喪"  ), OR(  L63 ="喪"  ), $AP63 =""),"喪假",  IF(  AND(  OR(  K63="x",K63="婚",K63="產"  ), OR(  L63 ="婚",L63="產"  ), $AP63 =""),"婚(產)假",  IF(  AND(  OR(  K63="x",K63="公"  ), OR(  L63 ="公"  ), $AP63 =""),"公假",  IF(  AND(  OR(  K63="x",K63="補",K63="婚",K63="公",K63="病",K63="事",K63="x榮18-22"  ),OR(L63=""), $AP63 =""  ),"18收",  IF(  AND(  OR(  K63 ="榮14-18",K63 ="榮10-18",K63 ="榮06-18",K63 ="病14-18"  ),OR(  L63 ="x",L63="補",L63="婚",L63="公",L63="病",L63="事",L63="x"  ), $AP63 =""),"18放早走",  IF(  AND(  OR(  K63 =""),OR(  L63 ="x",L63="補",L63="婚",L63="公",L63="病",L63="事",L63="x榮*",L63="榮",L63="榮-22"  ), $AP63 =""),"18放",  IF(  AND(  OR(  K63="當日退伍"  ),OR(  L63="退伍",L63="退", L63=""  ), $AP63 =""),"當日退伍",  IF(AND(  OR(K63="退",K63="退伍" ), OR(L63="退",L63="退伍" ), $AP63 =""),"退伍","全日勤"  )  )  )  )  )  )  )  )  )  )  ),"")</f>
        <v>全日勤</v>
      </c>
      <c r="L162" s="65" t="str">
        <f ca="1">IF(   (ROW(AX63)-1)&lt;=暫1!$B$2,           IF(  AND(  OR(  L63="x",L63="補"  ), OR(  M63 ="x",M63="補",M63="x榮18-22",M63="x公18-22",M63="x榮22-08"  ), $AP63 =""),"全日休",  IF(  AND(  OR(  L63="x",L63="病"  ), OR(  M63 ="病"  ), $AP63 =""),"病(事)假",  IF(  AND(  OR(  L63="x",L63="補"  ), OR(  M63 ="補"  ), $AP63 =""),"補休",  IF(  AND(  OR(  L63="x",L63="喪"  ), OR(  M63 ="喪"  ), $AP63 =""),"喪假",  IF(  AND(  OR(  L63="x",L63="婚",L63="產"  ), OR(  M63 ="婚",M63="產"  ), $AP63 =""),"婚(產)假",  IF(  AND(  OR(  L63="x",L63="公"  ), OR(  M63 ="公"  ), $AP63 =""),"公假",  IF(  AND(  OR(  L63="x",L63="補",L63="婚",L63="公",L63="病",L63="事",L63="x榮18-22"  ),OR(M63=""), $AP63 =""  ),"18收",  IF(  AND(  OR(  L63 ="榮14-18",L63 ="榮10-18",L63 ="榮06-18",L63 ="病14-18"  ),OR(  M63 ="x",M63="補",M63="婚",M63="公",M63="病",M63="事",M63="x"  ), $AP63 =""),"18放早走",  IF(  AND(  OR(  L63 =""),OR(  M63 ="x",M63="補",M63="婚",M63="公",M63="病",M63="事",M63="x榮*",M63="榮",M63="榮-22"  ), $AP63 =""),"18放",  IF(  AND(  OR(  L63="當日退伍"  ),OR(  M63="退伍",M63="退", M63=""  ), $AP63 =""),"當日退伍",  IF(AND(  OR(L63="退",L63="退伍" ), OR(M63="退",M63="退伍" ), $AP63 =""),"退伍","全日勤"  )  )  )  )  )  )  )  )  )  )  ),"")</f>
        <v>全日勤</v>
      </c>
      <c r="M162" s="65" t="str">
        <f ca="1">IF(   (ROW(AY63)-1)&lt;=暫1!$B$2,           IF(  AND(  OR(  M63="x",M63="補"  ), OR(  N63 ="x",N63="補",N63="x榮18-22",N63="x公18-22",N63="x榮22-08"  ), $AP63 =""),"全日休",  IF(  AND(  OR(  M63="x",M63="病"  ), OR(  N63 ="病"  ), $AP63 =""),"病(事)假",  IF(  AND(  OR(  M63="x",M63="補"  ), OR(  N63 ="補"  ), $AP63 =""),"補休",  IF(  AND(  OR(  M63="x",M63="喪"  ), OR(  N63 ="喪"  ), $AP63 =""),"喪假",  IF(  AND(  OR(  M63="x",M63="婚",M63="產"  ), OR(  N63 ="婚",N63="產"  ), $AP63 =""),"婚(產)假",  IF(  AND(  OR(  M63="x",M63="公"  ), OR(  N63 ="公"  ), $AP63 =""),"公假",  IF(  AND(  OR(  M63="x",M63="補",M63="婚",M63="公",M63="病",M63="事",M63="x榮18-22"  ),OR(N63=""), $AP63 =""  ),"18收",  IF(  AND(  OR(  M63 ="榮14-18",M63 ="榮10-18",M63 ="榮06-18",M63 ="病14-18"  ),OR(  N63 ="x",N63="補",N63="婚",N63="公",N63="病",N63="事",N63="x"  ), $AP63 =""),"18放早走",  IF(  AND(  OR(  M63 =""),OR(  N63 ="x",N63="補",N63="婚",N63="公",N63="病",N63="事",N63="x榮*",N63="榮",N63="榮-22"  ), $AP63 =""),"18放",  IF(  AND(  OR(  M63="當日退伍"  ),OR(  N63="退伍",N63="退", N63=""  ), $AP63 =""),"當日退伍",  IF(AND(  OR(M63="退",M63="退伍" ), OR(N63="退",N63="退伍" ), $AP63 =""),"退伍","全日勤"  )  )  )  )  )  )  )  )  )  )  ),"")</f>
        <v>全日勤</v>
      </c>
      <c r="N162" s="65" t="str">
        <f ca="1">IF(   (ROW(AZ63)-1)&lt;=暫1!$B$2,           IF(  AND(  OR(  N63="x",N63="補"  ), OR(  O63 ="x",O63="補",O63="x榮18-22",O63="x公18-22",O63="x榮22-08"  ), $AP63 =""),"全日休",  IF(  AND(  OR(  N63="x",N63="病"  ), OR(  O63 ="病"  ), $AP63 =""),"病(事)假",  IF(  AND(  OR(  N63="x",N63="補"  ), OR(  O63 ="補"  ), $AP63 =""),"補休",  IF(  AND(  OR(  N63="x",N63="喪"  ), OR(  O63 ="喪"  ), $AP63 =""),"喪假",  IF(  AND(  OR(  N63="x",N63="婚",N63="產"  ), OR(  O63 ="婚",O63="產"  ), $AP63 =""),"婚(產)假",  IF(  AND(  OR(  N63="x",N63="公"  ), OR(  O63 ="公"  ), $AP63 =""),"公假",  IF(  AND(  OR(  N63="x",N63="補",N63="婚",N63="公",N63="病",N63="事",N63="x榮18-22"  ),OR(O63=""), $AP63 =""  ),"18收",  IF(  AND(  OR(  N63 ="榮14-18",N63 ="榮10-18",N63 ="榮06-18",N63 ="病14-18"  ),OR(  O63 ="x",O63="補",O63="婚",O63="公",O63="病",O63="事",O63="x"  ), $AP63 =""),"18放早走",  IF(  AND(  OR(  N63 =""),OR(  O63 ="x",O63="補",O63="婚",O63="公",O63="病",O63="事",O63="x榮*",O63="榮",O63="榮-22"  ), $AP63 =""),"18放",  IF(  AND(  OR(  N63="當日退伍"  ),OR(  O63="退伍",O63="退", O63=""  ), $AP63 =""),"當日退伍",  IF(AND(  OR(N63="退",N63="退伍" ), OR(O63="退",O63="退伍" ), $AP63 =""),"退伍","全日勤"  )  )  )  )  )  )  )  )  )  )  ),"")</f>
        <v>全日勤</v>
      </c>
      <c r="O162" s="65" t="str">
        <f ca="1">IF(   (ROW(BA63)-1)&lt;=暫1!$B$2,           IF(  AND(  OR(  O63="x",O63="補"  ), OR(  P63 ="x",P63="補",P63="x榮18-22",P63="x公18-22",P63="x榮22-08"  ), $AP63 =""),"全日休",  IF(  AND(  OR(  O63="x",O63="病"  ), OR(  P63 ="病"  ), $AP63 =""),"病(事)假",  IF(  AND(  OR(  O63="x",O63="補"  ), OR(  P63 ="補"  ), $AP63 =""),"補休",  IF(  AND(  OR(  O63="x",O63="喪"  ), OR(  P63 ="喪"  ), $AP63 =""),"喪假",  IF(  AND(  OR(  O63="x",O63="婚",O63="產"  ), OR(  P63 ="婚",P63="產"  ), $AP63 =""),"婚(產)假",  IF(  AND(  OR(  O63="x",O63="公"  ), OR(  P63 ="公"  ), $AP63 =""),"公假",  IF(  AND(  OR(  O63="x",O63="補",O63="婚",O63="公",O63="病",O63="事",O63="x榮18-22"  ),OR(P63=""), $AP63 =""  ),"18收",  IF(  AND(  OR(  O63 ="榮14-18",O63 ="榮10-18",O63 ="榮06-18",O63 ="病14-18"  ),OR(  P63 ="x",P63="補",P63="婚",P63="公",P63="病",P63="事",P63="x"  ), $AP63 =""),"18放早走",  IF(  AND(  OR(  O63 =""),OR(  P63 ="x",P63="補",P63="婚",P63="公",P63="病",P63="事",P63="x榮*",P63="榮",P63="榮-22"  ), $AP63 =""),"18放",  IF(  AND(  OR(  O63="當日退伍"  ),OR(  P63="退伍",P63="退", P63=""  ), $AP63 =""),"當日退伍",  IF(AND(  OR(O63="退",O63="退伍" ), OR(P63="退",P63="退伍" ), $AP63 =""),"退伍","全日勤"  )  )  )  )  )  )  )  )  )  )  ),"")</f>
        <v>全日勤</v>
      </c>
      <c r="P162" s="65" t="str">
        <f ca="1">IF(   (ROW(BB63)-1)&lt;=暫1!$B$2,           IF(  AND(  OR(  P63="x",P63="補"  ), OR(  Q63 ="x",Q63="補",Q63="x榮18-22",Q63="x公18-22",Q63="x榮22-08"  ), $AP63 =""),"全日休",  IF(  AND(  OR(  P63="x",P63="病"  ), OR(  Q63 ="病"  ), $AP63 =""),"病(事)假",  IF(  AND(  OR(  P63="x",P63="補"  ), OR(  Q63 ="補"  ), $AP63 =""),"補休",  IF(  AND(  OR(  P63="x",P63="喪"  ), OR(  Q63 ="喪"  ), $AP63 =""),"喪假",  IF(  AND(  OR(  P63="x",P63="婚",P63="產"  ), OR(  Q63 ="婚",Q63="產"  ), $AP63 =""),"婚(產)假",  IF(  AND(  OR(  P63="x",P63="公"  ), OR(  Q63 ="公"  ), $AP63 =""),"公假",  IF(  AND(  OR(  P63="x",P63="補",P63="婚",P63="公",P63="病",P63="事",P63="x榮18-22"  ),OR(Q63=""), $AP63 =""  ),"18收",  IF(  AND(  OR(  P63 ="榮14-18",P63 ="榮10-18",P63 ="榮06-18",P63 ="病14-18"  ),OR(  Q63 ="x",Q63="補",Q63="婚",Q63="公",Q63="病",Q63="事",Q63="x"  ), $AP63 =""),"18放早走",  IF(  AND(  OR(  P63 =""),OR(  Q63 ="x",Q63="補",Q63="婚",Q63="公",Q63="病",Q63="事",Q63="x榮*",Q63="榮",Q63="榮-22"  ), $AP63 =""),"18放",  IF(  AND(  OR(  P63="當日退伍"  ),OR(  Q63="退伍",Q63="退", Q63=""  ), $AP63 =""),"當日退伍",  IF(AND(  OR(P63="退",P63="退伍" ), OR(Q63="退",Q63="退伍" ), $AP63 =""),"退伍","全日勤"  )  )  )  )  )  )  )  )  )  )  ),"")</f>
        <v>全日勤</v>
      </c>
      <c r="Q162" s="65" t="str">
        <f ca="1">IF(   (ROW(BC63)-1)&lt;=暫1!$B$2,           IF(  AND(  OR(  Q63="x",Q63="補"  ), OR(  R63 ="x",R63="補",R63="x榮18-22",R63="x公18-22",R63="x榮22-08"  ), $AP63 =""),"全日休",  IF(  AND(  OR(  Q63="x",Q63="病"  ), OR(  R63 ="病"  ), $AP63 =""),"病(事)假",  IF(  AND(  OR(  Q63="x",Q63="補"  ), OR(  R63 ="補"  ), $AP63 =""),"補休",  IF(  AND(  OR(  Q63="x",Q63="喪"  ), OR(  R63 ="喪"  ), $AP63 =""),"喪假",  IF(  AND(  OR(  Q63="x",Q63="婚",Q63="產"  ), OR(  R63 ="婚",R63="產"  ), $AP63 =""),"婚(產)假",  IF(  AND(  OR(  Q63="x",Q63="公"  ), OR(  R63 ="公"  ), $AP63 =""),"公假",  IF(  AND(  OR(  Q63="x",Q63="補",Q63="婚",Q63="公",Q63="病",Q63="事",Q63="x榮18-22"  ),OR(R63=""), $AP63 =""  ),"18收",  IF(  AND(  OR(  Q63 ="榮14-18",Q63 ="榮10-18",Q63 ="榮06-18",Q63 ="病14-18"  ),OR(  R63 ="x",R63="補",R63="婚",R63="公",R63="病",R63="事",R63="x"  ), $AP63 =""),"18放早走",  IF(  AND(  OR(  Q63 =""),OR(  R63 ="x",R63="補",R63="婚",R63="公",R63="病",R63="事",R63="x榮*",R63="榮",R63="榮-22"  ), $AP63 =""),"18放",  IF(  AND(  OR(  Q63="當日退伍"  ),OR(  R63="退伍",R63="退", R63=""  ), $AP63 =""),"當日退伍",  IF(AND(  OR(Q63="退",Q63="退伍" ), OR(R63="退",R63="退伍" ), $AP63 =""),"退伍","全日勤"  )  )  )  )  )  )  )  )  )  )  ),"")</f>
        <v>全日勤</v>
      </c>
      <c r="R162" s="65" t="str">
        <f ca="1">IF(   (ROW(BD63)-1)&lt;=暫1!$B$2,           IF(  AND(  OR(  R63="x",R63="補"  ), OR(  S63 ="x",S63="補",S63="x榮18-22",S63="x公18-22",S63="x榮22-08"  ), $AP63 =""),"全日休",  IF(  AND(  OR(  R63="x",R63="病"  ), OR(  S63 ="病"  ), $AP63 =""),"病(事)假",  IF(  AND(  OR(  R63="x",R63="補"  ), OR(  S63 ="補"  ), $AP63 =""),"補休",  IF(  AND(  OR(  R63="x",R63="喪"  ), OR(  S63 ="喪"  ), $AP63 =""),"喪假",  IF(  AND(  OR(  R63="x",R63="婚",R63="產"  ), OR(  S63 ="婚",S63="產"  ), $AP63 =""),"婚(產)假",  IF(  AND(  OR(  R63="x",R63="公"  ), OR(  S63 ="公"  ), $AP63 =""),"公假",  IF(  AND(  OR(  R63="x",R63="補",R63="婚",R63="公",R63="病",R63="事",R63="x榮18-22"  ),OR(S63=""), $AP63 =""  ),"18收",  IF(  AND(  OR(  R63 ="榮14-18",R63 ="榮10-18",R63 ="榮06-18",R63 ="病14-18"  ),OR(  S63 ="x",S63="補",S63="婚",S63="公",S63="病",S63="事",S63="x"  ), $AP63 =""),"18放早走",  IF(  AND(  OR(  R63 =""),OR(  S63 ="x",S63="補",S63="婚",S63="公",S63="病",S63="事",S63="x榮*",S63="榮",S63="榮-22"  ), $AP63 =""),"18放",  IF(  AND(  OR(  R63="當日退伍"  ),OR(  S63="退伍",S63="退", S63=""  ), $AP63 =""),"當日退伍",  IF(AND(  OR(R63="退",R63="退伍" ), OR(S63="退",S63="退伍" ), $AP63 =""),"退伍","全日勤"  )  )  )  )  )  )  )  )  )  )  ),"")</f>
        <v>18放</v>
      </c>
      <c r="S162" s="65" t="str">
        <f ca="1">IF(   (ROW(BE63)-1)&lt;=暫1!$B$2,           IF(  AND(  OR(  S63="x",S63="補"  ), OR(  T63 ="x",T63="補",T63="x榮18-22",T63="x公18-22",T63="x榮22-08"  ), $AP63 =""),"全日休",  IF(  AND(  OR(  S63="x",S63="病"  ), OR(  T63 ="病"  ), $AP63 =""),"病(事)假",  IF(  AND(  OR(  S63="x",S63="補"  ), OR(  T63 ="補"  ), $AP63 =""),"補休",  IF(  AND(  OR(  S63="x",S63="喪"  ), OR(  T63 ="喪"  ), $AP63 =""),"喪假",  IF(  AND(  OR(  S63="x",S63="婚",S63="產"  ), OR(  T63 ="婚",T63="產"  ), $AP63 =""),"婚(產)假",  IF(  AND(  OR(  S63="x",S63="公"  ), OR(  T63 ="公"  ), $AP63 =""),"公假",  IF(  AND(  OR(  S63="x",S63="補",S63="婚",S63="公",S63="病",S63="事",S63="x榮18-22"  ),OR(T63=""), $AP63 =""  ),"18收",  IF(  AND(  OR(  S63 ="榮14-18",S63 ="榮10-18",S63 ="榮06-18",S63 ="病14-18"  ),OR(  T63 ="x",T63="補",T63="婚",T63="公",T63="病",T63="事",T63="x"  ), $AP63 =""),"18放早走",  IF(  AND(  OR(  S63 =""),OR(  T63 ="x",T63="補",T63="婚",T63="公",T63="病",T63="事",T63="x榮*",T63="榮",T63="榮-22"  ), $AP63 =""),"18放",  IF(  AND(  OR(  S63="當日退伍"  ),OR(  T63="退伍",T63="退", T63=""  ), $AP63 =""),"當日退伍",  IF(AND(  OR(S63="退",S63="退伍" ), OR(T63="退",T63="退伍" ), $AP63 =""),"退伍","全日勤"  )  )  )  )  )  )  )  )  )  )  ),"")</f>
        <v>全日休</v>
      </c>
      <c r="T162" s="65" t="str">
        <f ca="1">IF(   (ROW(BF63)-1)&lt;=暫1!$B$2,           IF(  AND(  OR(  T63="x",T63="補"  ), OR(  U63 ="x",U63="補",U63="x榮18-22",U63="x公18-22",U63="x榮22-08"  ), $AP63 =""),"全日休",  IF(  AND(  OR(  T63="x",T63="病"  ), OR(  U63 ="病"  ), $AP63 =""),"病(事)假",  IF(  AND(  OR(  T63="x",T63="補"  ), OR(  U63 ="補"  ), $AP63 =""),"補休",  IF(  AND(  OR(  T63="x",T63="喪"  ), OR(  U63 ="喪"  ), $AP63 =""),"喪假",  IF(  AND(  OR(  T63="x",T63="婚",T63="產"  ), OR(  U63 ="婚",U63="產"  ), $AP63 =""),"婚(產)假",  IF(  AND(  OR(  T63="x",T63="公"  ), OR(  U63 ="公"  ), $AP63 =""),"公假",  IF(  AND(  OR(  T63="x",T63="補",T63="婚",T63="公",T63="病",T63="事",T63="x榮18-22"  ),OR(U63=""), $AP63 =""  ),"18收",  IF(  AND(  OR(  T63 ="榮14-18",T63 ="榮10-18",T63 ="榮06-18",T63 ="病14-18"  ),OR(  U63 ="x",U63="補",U63="婚",U63="公",U63="病",U63="事",U63="x"  ), $AP63 =""),"18放早走",  IF(  AND(  OR(  T63 =""),OR(  U63 ="x",U63="補",U63="婚",U63="公",U63="病",U63="事",U63="x榮*",U63="榮",U63="榮-22"  ), $AP63 =""),"18放",  IF(  AND(  OR(  T63="當日退伍"  ),OR(  U63="退伍",U63="退", U63=""  ), $AP63 =""),"當日退伍",  IF(AND(  OR(T63="退",T63="退伍" ), OR(U63="退",U63="退伍" ), $AP63 =""),"退伍","全日勤"  )  )  )  )  )  )  )  )  )  )  ),"")</f>
        <v>全日休</v>
      </c>
      <c r="U162" s="65" t="str">
        <f ca="1">IF(   (ROW(BG63)-1)&lt;=暫1!$B$2,           IF(  AND(  OR(  U63="x",U63="補"  ), OR(  V63 ="x",V63="補",V63="x榮18-22",V63="x公18-22",V63="x榮22-08"  ), $AP63 =""),"全日休",  IF(  AND(  OR(  U63="x",U63="病"  ), OR(  V63 ="病"  ), $AP63 =""),"病(事)假",  IF(  AND(  OR(  U63="x",U63="補"  ), OR(  V63 ="補"  ), $AP63 =""),"補休",  IF(  AND(  OR(  U63="x",U63="喪"  ), OR(  V63 ="喪"  ), $AP63 =""),"喪假",  IF(  AND(  OR(  U63="x",U63="婚",U63="產"  ), OR(  V63 ="婚",V63="產"  ), $AP63 =""),"婚(產)假",  IF(  AND(  OR(  U63="x",U63="公"  ), OR(  V63 ="公"  ), $AP63 =""),"公假",  IF(  AND(  OR(  U63="x",U63="補",U63="婚",U63="公",U63="病",U63="事",U63="x榮18-22"  ),OR(V63=""), $AP63 =""  ),"18收",  IF(  AND(  OR(  U63 ="榮14-18",U63 ="榮10-18",U63 ="榮06-18",U63 ="病14-18"  ),OR(  V63 ="x",V63="補",V63="婚",V63="公",V63="病",V63="事",V63="x"  ), $AP63 =""),"18放早走",  IF(  AND(  OR(  U63 =""),OR(  V63 ="x",V63="補",V63="婚",V63="公",V63="病",V63="事",V63="x榮*",V63="榮",V63="榮-22"  ), $AP63 =""),"18放",  IF(  AND(  OR(  U63="當日退伍"  ),OR(  V63="退伍",V63="退", V63=""  ), $AP63 =""),"當日退伍",  IF(AND(  OR(U63="退",U63="退伍" ), OR(V63="退",V63="退伍" ), $AP63 =""),"退伍","全日勤"  )  )  )  )  )  )  )  )  )  )  ),"")</f>
        <v>18收</v>
      </c>
      <c r="V162" s="65" t="str">
        <f ca="1">IF(   (ROW(BH63)-1)&lt;=暫1!$B$2,           IF(  AND(  OR(  V63="x",V63="補"  ), OR(  W63 ="x",W63="補",W63="x榮18-22",W63="x公18-22",W63="x榮22-08"  ), $AP63 =""),"全日休",  IF(  AND(  OR(  V63="x",V63="病"  ), OR(  W63 ="病"  ), $AP63 =""),"病(事)假",  IF(  AND(  OR(  V63="x",V63="補"  ), OR(  W63 ="補"  ), $AP63 =""),"補休",  IF(  AND(  OR(  V63="x",V63="喪"  ), OR(  W63 ="喪"  ), $AP63 =""),"喪假",  IF(  AND(  OR(  V63="x",V63="婚",V63="產"  ), OR(  W63 ="婚",W63="產"  ), $AP63 =""),"婚(產)假",  IF(  AND(  OR(  V63="x",V63="公"  ), OR(  W63 ="公"  ), $AP63 =""),"公假",  IF(  AND(  OR(  V63="x",V63="補",V63="婚",V63="公",V63="病",V63="事",V63="x榮18-22"  ),OR(W63=""), $AP63 =""  ),"18收",  IF(  AND(  OR(  V63 ="榮14-18",V63 ="榮10-18",V63 ="榮06-18",V63 ="病14-18"  ),OR(  W63 ="x",W63="補",W63="婚",W63="公",W63="病",W63="事",W63="x"  ), $AP63 =""),"18放早走",  IF(  AND(  OR(  V63 =""),OR(  W63 ="x",W63="補",W63="婚",W63="公",W63="病",W63="事",W63="x榮*",W63="榮",W63="榮-22"  ), $AP63 =""),"18放",  IF(  AND(  OR(  V63="當日退伍"  ),OR(  W63="退伍",W63="退", W63=""  ), $AP63 =""),"當日退伍",  IF(AND(  OR(V63="退",V63="退伍" ), OR(W63="退",W63="退伍" ), $AP63 =""),"退伍","全日勤"  )  )  )  )  )  )  )  )  )  )  ),"")</f>
        <v>全日勤</v>
      </c>
      <c r="W162" s="65" t="str">
        <f ca="1">IF(   (ROW(BI63)-1)&lt;=暫1!$B$2,           IF(  AND(  OR(  W63="x",W63="補"  ), OR(  X63 ="x",X63="補",X63="x榮18-22",X63="x公18-22",X63="x榮22-08"  ), $AP63 =""),"全日休",  IF(  AND(  OR(  W63="x",W63="病"  ), OR(  X63 ="病"  ), $AP63 =""),"病(事)假",  IF(  AND(  OR(  W63="x",W63="補"  ), OR(  X63 ="補"  ), $AP63 =""),"補休",  IF(  AND(  OR(  W63="x",W63="喪"  ), OR(  X63 ="喪"  ), $AP63 =""),"喪假",  IF(  AND(  OR(  W63="x",W63="婚",W63="產"  ), OR(  X63 ="婚",X63="產"  ), $AP63 =""),"婚(產)假",  IF(  AND(  OR(  W63="x",W63="公"  ), OR(  X63 ="公"  ), $AP63 =""),"公假",  IF(  AND(  OR(  W63="x",W63="補",W63="婚",W63="公",W63="病",W63="事",W63="x榮18-22"  ),OR(X63=""), $AP63 =""  ),"18收",  IF(  AND(  OR(  W63 ="榮14-18",W63 ="榮10-18",W63 ="榮06-18",W63 ="病14-18"  ),OR(  X63 ="x",X63="補",X63="婚",X63="公",X63="病",X63="事",X63="x"  ), $AP63 =""),"18放早走",  IF(  AND(  OR(  W63 =""),OR(  X63 ="x",X63="補",X63="婚",X63="公",X63="病",X63="事",X63="x榮*",X63="榮",X63="榮-22"  ), $AP63 =""),"18放",  IF(  AND(  OR(  W63="當日退伍"  ),OR(  X63="退伍",X63="退", X63=""  ), $AP63 =""),"當日退伍",  IF(AND(  OR(W63="退",W63="退伍" ), OR(X63="退",X63="退伍" ), $AP63 =""),"退伍","全日勤"  )  )  )  )  )  )  )  )  )  )  ),"")</f>
        <v>全日勤</v>
      </c>
      <c r="X162" s="65" t="str">
        <f ca="1">IF(   (ROW(BJ63)-1)&lt;=暫1!$B$2,           IF(  AND(  OR(  X63="x",X63="補"  ), OR(  Y63 ="x",Y63="補",Y63="x榮18-22",Y63="x公18-22",Y63="x榮22-08"  ), $AP63 =""),"全日休",  IF(  AND(  OR(  X63="x",X63="病"  ), OR(  Y63 ="病"  ), $AP63 =""),"病(事)假",  IF(  AND(  OR(  X63="x",X63="補"  ), OR(  Y63 ="補"  ), $AP63 =""),"補休",  IF(  AND(  OR(  X63="x",X63="喪"  ), OR(  Y63 ="喪"  ), $AP63 =""),"喪假",  IF(  AND(  OR(  X63="x",X63="婚",X63="產"  ), OR(  Y63 ="婚",Y63="產"  ), $AP63 =""),"婚(產)假",  IF(  AND(  OR(  X63="x",X63="公"  ), OR(  Y63 ="公"  ), $AP63 =""),"公假",  IF(  AND(  OR(  X63="x",X63="補",X63="婚",X63="公",X63="病",X63="事",X63="x榮18-22"  ),OR(Y63=""), $AP63 =""  ),"18收",  IF(  AND(  OR(  X63 ="榮14-18",X63 ="榮10-18",X63 ="榮06-18",X63 ="病14-18"  ),OR(  Y63 ="x",Y63="補",Y63="婚",Y63="公",Y63="病",Y63="事",Y63="x"  ), $AP63 =""),"18放早走",  IF(  AND(  OR(  X63 =""),OR(  Y63 ="x",Y63="補",Y63="婚",Y63="公",Y63="病",Y63="事",Y63="x榮*",Y63="榮",Y63="榮-22"  ), $AP63 =""),"18放",  IF(  AND(  OR(  X63="當日退伍"  ),OR(  Y63="退伍",Y63="退", Y63=""  ), $AP63 =""),"當日退伍",  IF(AND(  OR(X63="退",X63="退伍" ), OR(Y63="退",Y63="退伍" ), $AP63 =""),"退伍","全日勤"  )  )  )  )  )  )  )  )  )  )  ),"")</f>
        <v>全日勤</v>
      </c>
      <c r="Y162" s="65" t="str">
        <f ca="1">IF(   (ROW(BK63)-1)&lt;=暫1!$B$2,           IF(  AND(  OR(  Y63="x",Y63="補"  ), OR(  Z63 ="x",Z63="補",Z63="x榮18-22",Z63="x公18-22",Z63="x榮22-08"  ), $AP63 =""),"全日休",  IF(  AND(  OR(  Y63="x",Y63="病"  ), OR(  Z63 ="病"  ), $AP63 =""),"病(事)假",  IF(  AND(  OR(  Y63="x",Y63="補"  ), OR(  Z63 ="補"  ), $AP63 =""),"補休",  IF(  AND(  OR(  Y63="x",Y63="喪"  ), OR(  Z63 ="喪"  ), $AP63 =""),"喪假",  IF(  AND(  OR(  Y63="x",Y63="婚",Y63="產"  ), OR(  Z63 ="婚",Z63="產"  ), $AP63 =""),"婚(產)假",  IF(  AND(  OR(  Y63="x",Y63="公"  ), OR(  Z63 ="公"  ), $AP63 =""),"公假",  IF(  AND(  OR(  Y63="x",Y63="補",Y63="婚",Y63="公",Y63="病",Y63="事",Y63="x榮18-22"  ),OR(Z63=""), $AP63 =""  ),"18收",  IF(  AND(  OR(  Y63 ="榮14-18",Y63 ="榮10-18",Y63 ="榮06-18",Y63 ="病14-18"  ),OR(  Z63 ="x",Z63="補",Z63="婚",Z63="公",Z63="病",Z63="事",Z63="x"  ), $AP63 =""),"18放早走",  IF(  AND(  OR(  Y63 =""),OR(  Z63 ="x",Z63="補",Z63="婚",Z63="公",Z63="病",Z63="事",Z63="x榮*",Z63="榮",Z63="榮-22"  ), $AP63 =""),"18放",  IF(  AND(  OR(  Y63="當日退伍"  ),OR(  Z63="退伍",Z63="退", Z63=""  ), $AP63 =""),"當日退伍",  IF(AND(  OR(Y63="退",Y63="退伍" ), OR(Z63="退",Z63="退伍" ), $AP63 =""),"退伍","全日勤"  )  )  )  )  )  )  )  )  )  )  ),"")</f>
        <v>全日勤</v>
      </c>
      <c r="Z162" s="65" t="str">
        <f ca="1">IF(   (ROW(BL63)-1)&lt;=暫1!$B$2,           IF(  AND(  OR(  Z63="x",Z63="補"  ), OR(  AA63 ="x",AA63="補",AA63="x榮18-22",AA63="x公18-22",AA63="x榮22-08"  ), $AP63 =""),"全日休",  IF(  AND(  OR(  Z63="x",Z63="病"  ), OR(  AA63 ="病"  ), $AP63 =""),"病(事)假",  IF(  AND(  OR(  Z63="x",Z63="補"  ), OR(  AA63 ="補"  ), $AP63 =""),"補休",  IF(  AND(  OR(  Z63="x",Z63="喪"  ), OR(  AA63 ="喪"  ), $AP63 =""),"喪假",  IF(  AND(  OR(  Z63="x",Z63="婚",Z63="產"  ), OR(  AA63 ="婚",AA63="產"  ), $AP63 =""),"婚(產)假",  IF(  AND(  OR(  Z63="x",Z63="公"  ), OR(  AA63 ="公"  ), $AP63 =""),"公假",  IF(  AND(  OR(  Z63="x",Z63="補",Z63="婚",Z63="公",Z63="病",Z63="事",Z63="x榮18-22"  ),OR(AA63=""), $AP63 =""  ),"18收",  IF(  AND(  OR(  Z63 ="榮14-18",Z63 ="榮10-18",Z63 ="榮06-18",Z63 ="病14-18"  ),OR(  AA63 ="x",AA63="補",AA63="婚",AA63="公",AA63="病",AA63="事",AA63="x"  ), $AP63 =""),"18放早走",  IF(  AND(  OR(  Z63 =""),OR(  AA63 ="x",AA63="補",AA63="婚",AA63="公",AA63="病",AA63="事",AA63="x榮*",AA63="榮",AA63="榮-22"  ), $AP63 =""),"18放",  IF(  AND(  OR(  Z63="當日退伍"  ),OR(  AA63="退伍",AA63="退", AA63=""  ), $AP63 =""),"當日退伍",  IF(AND(  OR(Z63="退",Z63="退伍" ), OR(AA63="退",AA63="退伍" ), $AP63 =""),"退伍","全日勤"  )  )  )  )  )  )  )  )  )  )  ),"")</f>
        <v>18放</v>
      </c>
      <c r="AA162" s="65" t="str">
        <f ca="1">IF(   (ROW(BM63)-1)&lt;=暫1!$B$2,           IF(  AND(  OR(  AA63="x",AA63="補"  ), OR(  AB63 ="x",AB63="補",AB63="x榮18-22",AB63="x公18-22",AB63="x榮22-08"  ), $AP63 =""),"全日休",  IF(  AND(  OR(  AA63="x",AA63="病"  ), OR(  AB63 ="病"  ), $AP63 =""),"病(事)假",  IF(  AND(  OR(  AA63="x",AA63="補"  ), OR(  AB63 ="補"  ), $AP63 =""),"補休",  IF(  AND(  OR(  AA63="x",AA63="喪"  ), OR(  AB63 ="喪"  ), $AP63 =""),"喪假",  IF(  AND(  OR(  AA63="x",AA63="婚",AA63="產"  ), OR(  AB63 ="婚",AB63="產"  ), $AP63 =""),"婚(產)假",  IF(  AND(  OR(  AA63="x",AA63="公"  ), OR(  AB63 ="公"  ), $AP63 =""),"公假",  IF(  AND(  OR(  AA63="x",AA63="補",AA63="婚",AA63="公",AA63="病",AA63="事",AA63="x榮18-22"  ),OR(AB63=""), $AP63 =""  ),"18收",  IF(  AND(  OR(  AA63 ="榮14-18",AA63 ="榮10-18",AA63 ="榮06-18",AA63 ="病14-18"  ),OR(  AB63 ="x",AB63="補",AB63="婚",AB63="公",AB63="病",AB63="事",AB63="x"  ), $AP63 =""),"18放早走",  IF(  AND(  OR(  AA63 =""),OR(  AB63 ="x",AB63="補",AB63="婚",AB63="公",AB63="病",AB63="事",AB63="x榮*",AB63="榮",AB63="榮-22"  ), $AP63 =""),"18放",  IF(  AND(  OR(  AA63="當日退伍"  ),OR(  AB63="退伍",AB63="退", AB63=""  ), $AP63 =""),"當日退伍",  IF(AND(  OR(AA63="退",AA63="退伍" ), OR(AB63="退",AB63="退伍" ), $AP63 =""),"退伍","全日勤"  )  )  )  )  )  )  )  )  )  )  ),"")</f>
        <v>全日休</v>
      </c>
      <c r="AB162" s="65" t="str">
        <f ca="1">IF(   (ROW(BN63)-1)&lt;=暫1!$B$2,           IF(  AND(  OR(  AB63="x",AB63="補"  ), OR(  AC63 ="x",AC63="補",AC63="x榮18-22",AC63="x公18-22",AC63="x榮22-08"  ), $AP63 =""),"全日休",  IF(  AND(  OR(  AB63="x",AB63="病"  ), OR(  AC63 ="病"  ), $AP63 =""),"病(事)假",  IF(  AND(  OR(  AB63="x",AB63="補"  ), OR(  AC63 ="補"  ), $AP63 =""),"補休",  IF(  AND(  OR(  AB63="x",AB63="喪"  ), OR(  AC63 ="喪"  ), $AP63 =""),"喪假",  IF(  AND(  OR(  AB63="x",AB63="婚",AB63="產"  ), OR(  AC63 ="婚",AC63="產"  ), $AP63 =""),"婚(產)假",  IF(  AND(  OR(  AB63="x",AB63="公"  ), OR(  AC63 ="公"  ), $AP63 =""),"公假",  IF(  AND(  OR(  AB63="x",AB63="補",AB63="婚",AB63="公",AB63="病",AB63="事",AB63="x榮18-22"  ),OR(AC63=""), $AP63 =""  ),"18收",  IF(  AND(  OR(  AB63 ="榮14-18",AB63 ="榮10-18",AB63 ="榮06-18",AB63 ="病14-18"  ),OR(  AC63 ="x",AC63="補",AC63="婚",AC63="公",AC63="病",AC63="事",AC63="x"  ), $AP63 =""),"18放早走",  IF(  AND(  OR(  AB63 =""),OR(  AC63 ="x",AC63="補",AC63="婚",AC63="公",AC63="病",AC63="事",AC63="x榮*",AC63="榮",AC63="榮-22"  ), $AP63 =""),"18放",  IF(  AND(  OR(  AB63="當日退伍"  ),OR(  AC63="退伍",AC63="退", AC63=""  ), $AP63 =""),"當日退伍",  IF(AND(  OR(AB63="退",AB63="退伍" ), OR(AC63="退",AC63="退伍" ), $AP63 =""),"退伍","全日勤"  )  )  )  )  )  )  )  )  )  )  ),"")</f>
        <v>全日勤</v>
      </c>
      <c r="AC162" s="65" t="str">
        <f ca="1">IF(   (ROW(BO63)-1)&lt;=暫1!$B$2,           IF(  AND(  OR(  AC63="x",AC63="補"  ), OR(  AD63 ="x",AD63="補",AD63="x榮18-22",AD63="x公18-22",AD63="x榮22-08"  ), $AP63 =""),"全日休",  IF(  AND(  OR(  AC63="x",AC63="病"  ), OR(  AD63 ="病"  ), $AP63 =""),"病(事)假",  IF(  AND(  OR(  AC63="x",AC63="補"  ), OR(  AD63 ="補"  ), $AP63 =""),"補休",  IF(  AND(  OR(  AC63="x",AC63="喪"  ), OR(  AD63 ="喪"  ), $AP63 =""),"喪假",  IF(  AND(  OR(  AC63="x",AC63="婚",AC63="產"  ), OR(  AD63 ="婚",AD63="產"  ), $AP63 =""),"婚(產)假",  IF(  AND(  OR(  AC63="x",AC63="公"  ), OR(  AD63 ="公"  ), $AP63 =""),"公假",  IF(  AND(  OR(  AC63="x",AC63="補",AC63="婚",AC63="公",AC63="病",AC63="事",AC63="x榮18-22"  ),OR(AD63=""), $AP63 =""  ),"18收",  IF(  AND(  OR(  AC63 ="榮14-18",AC63 ="榮10-18",AC63 ="榮06-18",AC63 ="病14-18"  ),OR(  AD63 ="x",AD63="補",AD63="婚",AD63="公",AD63="病",AD63="事",AD63="x"  ), $AP63 =""),"18放早走",  IF(  AND(  OR(  AC63 =""),OR(  AD63 ="x",AD63="補",AD63="婚",AD63="公",AD63="病",AD63="事",AD63="x榮*",AD63="榮",AD63="榮-22"  ), $AP63 =""),"18放",  IF(  AND(  OR(  AC63="當日退伍"  ),OR(  AD63="退伍",AD63="退", AD63=""  ), $AP63 =""),"當日退伍",  IF(AND(  OR(AC63="退",AC63="退伍" ), OR(AD63="退",AD63="退伍" ), $AP63 =""),"退伍","全日勤"  )  )  )  )  )  )  )  )  )  )  ),"")</f>
        <v>全日勤</v>
      </c>
      <c r="AD162" s="65" t="str">
        <f ca="1">IF(   (ROW(BP63)-1)&lt;=暫1!$B$2,           IF(  AND(  OR(  AD63="x",AD63="補"  ), OR(  AE63 ="x",AE63="補",AE63="x榮18-22",AE63="x公18-22",AE63="x榮22-08"  ), $AP63 =""),"全日休",  IF(  AND(  OR(  AD63="x",AD63="病"  ), OR(  AE63 ="病"  ), $AP63 =""),"病(事)假",  IF(  AND(  OR(  AD63="x",AD63="補"  ), OR(  AE63 ="補"  ), $AP63 =""),"補休",  IF(  AND(  OR(  AD63="x",AD63="喪"  ), OR(  AE63 ="喪"  ), $AP63 =""),"喪假",  IF(  AND(  OR(  AD63="x",AD63="婚",AD63="產"  ), OR(  AE63 ="婚",AE63="產"  ), $AP63 =""),"婚(產)假",  IF(  AND(  OR(  AD63="x",AD63="公"  ), OR(  AE63 ="公"  ), $AP63 =""),"公假",  IF(  AND(  OR(  AD63="x",AD63="補",AD63="婚",AD63="公",AD63="病",AD63="事",AD63="x榮18-22"  ),OR(AE63=""), $AP63 =""  ),"18收",  IF(  AND(  OR(  AD63 ="榮14-18",AD63 ="榮10-18",AD63 ="榮06-18",AD63 ="病14-18"  ),OR(  AE63 ="x",AE63="補",AE63="婚",AE63="公",AE63="病",AE63="事",AE63="x"  ), $AP63 =""),"18放早走",  IF(  AND(  OR(  AD63 =""),OR(  AE63 ="x",AE63="補",AE63="婚",AE63="公",AE63="病",AE63="事",AE63="x榮*",AE63="榮",AE63="榮-22"  ), $AP63 =""),"18放",  IF(  AND(  OR(  AD63="當日退伍"  ),OR(  AE63="退伍",AE63="退", AE63=""  ), $AP63 =""),"當日退伍",  IF(AND(  OR(AD63="退",AD63="退伍" ), OR(AE63="退",AE63="退伍" ), $AP63 =""),"退伍","全日勤"  )  )  )  )  )  )  )  )  )  )  ),"")</f>
        <v>全日勤</v>
      </c>
      <c r="AE162" s="65" t="str">
        <f ca="1">IF(   (ROW(BQ63)-1)&lt;=暫1!$B$2,           IF(  AND(  OR(  AE63="x",AE63="補"  ), OR(  AF63 ="x",AF63="補",AF63="x榮18-22",AF63="x公18-22",AF63="x榮22-08"  ), $AP63 =""),"全日休",  IF(  AND(  OR(  AE63="x",AE63="病"  ), OR(  AF63 ="病"  ), $AP63 =""),"病(事)假",  IF(  AND(  OR(  AE63="x",AE63="補"  ), OR(  AF63 ="補"  ), $AP63 =""),"補休",  IF(  AND(  OR(  AE63="x",AE63="喪"  ), OR(  AF63 ="喪"  ), $AP63 =""),"喪假",  IF(  AND(  OR(  AE63="x",AE63="婚",AE63="產"  ), OR(  AF63 ="婚",AF63="產"  ), $AP63 =""),"婚(產)假",  IF(  AND(  OR(  AE63="x",AE63="公"  ), OR(  AF63 ="公"  ), $AP63 =""),"公假",  IF(  AND(  OR(  AE63="x",AE63="補",AE63="婚",AE63="公",AE63="病",AE63="事",AE63="x榮18-22"  ),OR(AF63=""), $AP63 =""  ),"18收",  IF(  AND(  OR(  AE63 ="榮14-18",AE63 ="榮10-18",AE63 ="榮06-18",AE63 ="病14-18"  ),OR(  AF63 ="x",AF63="補",AF63="婚",AF63="公",AF63="病",AF63="事",AF63="x"  ), $AP63 =""),"18放早走",  IF(  AND(  OR(  AE63 =""),OR(  AF63 ="x",AF63="補",AF63="婚",AF63="公",AF63="病",AF63="事",AF63="x榮*",AF63="榮",AF63="榮-22"  ), $AP63 =""),"18放",  IF(  AND(  OR(  AE63="當日退伍"  ),OR(  AF63="退伍",AF63="退", AF63=""  ), $AP63 =""),"當日退伍",  IF(AND(  OR(AE63="退",AE63="退伍" ), OR(AF63="退",AF63="退伍" ), $AP63 =""),"退伍","全日勤"  )  )  )  )  )  )  )  )  )  )  ),"")</f>
        <v>全日勤</v>
      </c>
      <c r="AF162" s="65" t="str">
        <f ca="1">IF(   (ROW(BR63)-1)&lt;=暫1!$B$2,           IF(  AND(  OR(  AF63="x",AF63="補"  ), OR(  AG63 ="x",AG63="補",AG63="x榮18-22",AG63="x公18-22",AG63="x榮22-08"  ), $AP63 =""),"全日休",  IF(  AND(  OR(  AF63="x",AF63="病"  ), OR(  AG63 ="病"  ), $AP63 =""),"病(事)假",  IF(  AND(  OR(  AF63="x",AF63="補"  ), OR(  AG63 ="補"  ), $AP63 =""),"補休",  IF(  AND(  OR(  AF63="x",AF63="喪"  ), OR(  AG63 ="喪"  ), $AP63 =""),"喪假",  IF(  AND(  OR(  AF63="x",AF63="婚",AF63="產"  ), OR(  AG63 ="婚",AG63="產"  ), $AP63 =""),"婚(產)假",  IF(  AND(  OR(  AF63="x",AF63="公"  ), OR(  AG63 ="公"  ), $AP63 =""),"公假",  IF(  AND(  OR(  AF63="x",AF63="補",AF63="婚",AF63="公",AF63="病",AF63="事",AF63="x榮18-22"  ),OR(AG63=""), $AP63 =""  ),"18收",  IF(  AND(  OR(  AF63 ="榮14-18",AF63 ="榮10-18",AF63 ="榮06-18",AF63 ="病14-18"  ),OR(  AG63 ="x",AG63="補",AG63="婚",AG63="公",AG63="病",AG63="事",AG63="x"  ), $AP63 =""),"18放早走",  IF(  AND(  OR(  AF63 =""),OR(  AG63 ="x",AG63="補",AG63="婚",AG63="公",AG63="病",AG63="事",AG63="x榮*",AG63="榮",AG63="榮-22"  ), $AP63 =""),"18放",  IF(  AND(  OR(  AF63="當日退伍"  ),OR(  AG63="退伍",AG63="退", AG63=""  ), $AP63 =""),"當日退伍",  IF(AND(  OR(AF63="退",AF63="退伍" ), OR(AG63="退",AG63="退伍" ), $AP63 =""),"退伍","全日勤"  )  )  )  )  )  )  )  )  )  )  ),"")</f>
        <v>全日勤</v>
      </c>
      <c r="AG162" s="65" t="str">
        <f ca="1">IF(   (ROW(BS63)-1)&lt;=暫1!$B$2,           IF(  AND(  OR(  AG63="x",AG63="補"  ), OR(  AH63 ="x",AH63="補",AH63="x榮18-22",AH63="x公18-22",AH63="x榮22-08"  ), $AP63 =""),"全日休",  IF(  AND(  OR(  AG63="x",AG63="病"  ), OR(  AH63 ="病"  ), $AP63 =""),"病(事)假",  IF(  AND(  OR(  AG63="x",AG63="補"  ), OR(  AH63 ="補"  ), $AP63 =""),"補休",  IF(  AND(  OR(  AG63="x",AG63="喪"  ), OR(  AH63 ="喪"  ), $AP63 =""),"喪假",  IF(  AND(  OR(  AG63="x",AG63="婚",AG63="產"  ), OR(  AH63 ="婚",AH63="產"  ), $AP63 =""),"婚(產)假",  IF(  AND(  OR(  AG63="x",AG63="公"  ), OR(  AH63 ="公"  ), $AP63 =""),"公假",  IF(  AND(  OR(  AG63="x",AG63="補",AG63="婚",AG63="公",AG63="病",AG63="事",AG63="x榮18-22"  ),OR(AH63=""), $AP63 =""  ),"18收",  IF(  AND(  OR(  AG63 ="榮14-18",AG63 ="榮10-18",AG63 ="榮06-18",AG63 ="病14-18"  ),OR(  AH63 ="x",AH63="補",AH63="婚",AH63="公",AH63="病",AH63="事",AH63="x"  ), $AP63 =""),"18放早走",  IF(  AND(  OR(  AG63 =""),OR(  AH63 ="x",AH63="補",AH63="婚",AH63="公",AH63="病",AH63="事",AH63="x榮*",AH63="榮",AH63="榮-22"  ), $AP63 =""),"18放",  IF(  AND(  OR(  AG63="當日退伍"  ),OR(  AH63="退伍",AH63="退", AH63=""  ), $AP63 =""),"當日退伍",  IF(AND(  OR(AG63="退",AG63="退伍" ), OR(AH63="退",AH63="退伍" ), $AP63 =""),"退伍","全日勤"  )  )  )  )  )  )  )  )  )  )  ),"")</f>
        <v>全日勤</v>
      </c>
      <c r="AH162" s="65"/>
      <c r="AI162" s="65"/>
      <c r="AJ162" s="65"/>
      <c r="AO162" s="75"/>
      <c r="AP162" s="62"/>
      <c r="AU162" s="62"/>
      <c r="AY162" s="62"/>
      <c r="AZ162" s="62"/>
      <c r="BA162" s="62"/>
    </row>
    <row r="163" spans="1:53" ht="25.5" customHeight="1">
      <c r="A163" s="65">
        <f t="shared" si="14"/>
        <v>63</v>
      </c>
      <c r="B163" s="65" t="str">
        <f t="shared" si="15"/>
        <v>楊鈞翔</v>
      </c>
      <c r="C163" s="65" t="str">
        <f ca="1">IF(   (ROW(AO64)-1)&lt;=暫1!$B$2,           IF(  AND(  OR(  C64="x",C64="補"  ), OR(  D64 ="x",D64="補",D64="x榮18-22",D64="x公18-22",D64="x榮22-08"  ), $AP64 =""),"全日休",  IF(  AND(  OR(  C64="x",C64="病"  ), OR(  D64 ="病"  ), $AP64 =""),"病(事)假",  IF(  AND(  OR(  C64="x",C64="補"  ), OR(  D64 ="補"  ), $AP64 =""),"補休",  IF(  AND(  OR(  C64="x",C64="喪"  ), OR(  D64 ="喪"  ), $AP64 =""),"喪假",  IF(  AND(  OR(  C64="x",C64="婚",C64="產"  ), OR(  D64 ="婚",D64="產"  ), $AP64 =""),"婚(產)假",  IF(  AND(  OR(  C64="x",C64="公"  ), OR(  D64 ="公"  ), $AP64 =""),"公假",  IF(  AND(  OR(  C64="x",C64="補",C64="婚",C64="公",C64="病",C64="事",C64="x榮18-22"  ),OR(D64=""), $AP64 =""  ),"18收",  IF(  AND(  OR(  C64 ="榮14-18",C64 ="榮10-18",C64 ="榮06-18",C64 ="病14-18"  ),OR(  D64 ="x",D64="補",D64="婚",D64="公",D64="病",D64="事",D64="x"  ), $AP64 =""),"18放早走",  IF(  AND(  OR(  C64 =""),OR(  D64 ="x",D64="補",D64="婚",D64="公",D64="病",D64="事",D64="x榮*",D64="榮",D64="榮-22"  ), $AP64 =""),"18放",  IF(  AND(  OR(  C64="當日退伍"  ),OR(  D64="退伍",D64="退", D64=""  ), $AP64 =""),"當日退伍",  IF(AND(  OR(C64="退",C64="退伍" ), OR(D64="退",D64="退伍" ), $AP64 =""),"退伍","全日勤"  )  )  )  )  )  )  )  )  )  )  ),"")</f>
        <v>全日勤</v>
      </c>
      <c r="D163" s="65" t="str">
        <f ca="1">IF(   (ROW(AP64)-1)&lt;=暫1!$B$2,           IF(  AND(  OR(  D64="x",D64="補"  ), OR(  E64 ="x",E64="補",E64="x榮18-22",E64="x公18-22",E64="x榮22-08"  ), $AP64 =""),"全日休",  IF(  AND(  OR(  D64="x",D64="病"  ), OR(  E64 ="病"  ), $AP64 =""),"病(事)假",  IF(  AND(  OR(  D64="x",D64="補"  ), OR(  E64 ="補"  ), $AP64 =""),"補休",  IF(  AND(  OR(  D64="x",D64="喪"  ), OR(  E64 ="喪"  ), $AP64 =""),"喪假",  IF(  AND(  OR(  D64="x",D64="婚",D64="產"  ), OR(  E64 ="婚",E64="產"  ), $AP64 =""),"婚(產)假",  IF(  AND(  OR(  D64="x",D64="公"  ), OR(  E64 ="公"  ), $AP64 =""),"公假",  IF(  AND(  OR(  D64="x",D64="補",D64="婚",D64="公",D64="病",D64="事",D64="x榮18-22"  ),OR(E64=""), $AP64 =""  ),"18收",  IF(  AND(  OR(  D64 ="榮14-18",D64 ="榮10-18",D64 ="榮06-18",D64 ="病14-18"  ),OR(  E64 ="x",E64="補",E64="婚",E64="公",E64="病",E64="事",E64="x"  ), $AP64 =""),"18放早走",  IF(  AND(  OR(  D64 =""),OR(  E64 ="x",E64="補",E64="婚",E64="公",E64="病",E64="事",E64="x榮*",E64="榮",E64="榮-22"  ), $AP64 =""),"18放",  IF(  AND(  OR(  D64="當日退伍"  ),OR(  E64="退伍",E64="退", E64=""  ), $AP64 =""),"當日退伍",  IF(AND(  OR(D64="退",D64="退伍" ), OR(E64="退",E64="退伍" ), $AP64 =""),"退伍","全日勤"  )  )  )  )  )  )  )  )  )  )  ),"")</f>
        <v>全日勤</v>
      </c>
      <c r="E163" s="65" t="str">
        <f ca="1">IF(   (ROW(AQ64)-1)&lt;=暫1!$B$2,           IF(  AND(  OR(  E64="x",E64="補"  ), OR(  F64 ="x",F64="補",F64="x榮18-22",F64="x公18-22",F64="x榮22-08"  ), $AP64 =""),"全日休",  IF(  AND(  OR(  E64="x",E64="病"  ), OR(  F64 ="病"  ), $AP64 =""),"病(事)假",  IF(  AND(  OR(  E64="x",E64="補"  ), OR(  F64 ="補"  ), $AP64 =""),"補休",  IF(  AND(  OR(  E64="x",E64="喪"  ), OR(  F64 ="喪"  ), $AP64 =""),"喪假",  IF(  AND(  OR(  E64="x",E64="婚",E64="產"  ), OR(  F64 ="婚",F64="產"  ), $AP64 =""),"婚(產)假",  IF(  AND(  OR(  E64="x",E64="公"  ), OR(  F64 ="公"  ), $AP64 =""),"公假",  IF(  AND(  OR(  E64="x",E64="補",E64="婚",E64="公",E64="病",E64="事",E64="x榮18-22"  ),OR(F64=""), $AP64 =""  ),"18收",  IF(  AND(  OR(  E64 ="榮14-18",E64 ="榮10-18",E64 ="榮06-18",E64 ="病14-18"  ),OR(  F64 ="x",F64="補",F64="婚",F64="公",F64="病",F64="事",F64="x"  ), $AP64 =""),"18放早走",  IF(  AND(  OR(  E64 =""),OR(  F64 ="x",F64="補",F64="婚",F64="公",F64="病",F64="事",F64="x榮*",F64="榮",F64="榮-22"  ), $AP64 =""),"18放",  IF(  AND(  OR(  E64="當日退伍"  ),OR(  F64="退伍",F64="退", F64=""  ), $AP64 =""),"當日退伍",  IF(AND(  OR(E64="退",E64="退伍" ), OR(F64="退",F64="退伍" ), $AP64 =""),"退伍","全日勤"  )  )  )  )  )  )  )  )  )  )  ),"")</f>
        <v>18放</v>
      </c>
      <c r="F163" s="65" t="str">
        <f ca="1">IF(   (ROW(AR64)-1)&lt;=暫1!$B$2,           IF(  AND(  OR(  F64="x",F64="補"  ), OR(  G64 ="x",G64="補",G64="x榮18-22",G64="x公18-22",G64="x榮22-08"  ), $AP64 =""),"全日休",  IF(  AND(  OR(  F64="x",F64="病"  ), OR(  G64 ="病"  ), $AP64 =""),"病(事)假",  IF(  AND(  OR(  F64="x",F64="補"  ), OR(  G64 ="補"  ), $AP64 =""),"補休",  IF(  AND(  OR(  F64="x",F64="喪"  ), OR(  G64 ="喪"  ), $AP64 =""),"喪假",  IF(  AND(  OR(  F64="x",F64="婚",F64="產"  ), OR(  G64 ="婚",G64="產"  ), $AP64 =""),"婚(產)假",  IF(  AND(  OR(  F64="x",F64="公"  ), OR(  G64 ="公"  ), $AP64 =""),"公假",  IF(  AND(  OR(  F64="x",F64="補",F64="婚",F64="公",F64="病",F64="事",F64="x榮18-22"  ),OR(G64=""), $AP64 =""  ),"18收",  IF(  AND(  OR(  F64 ="榮14-18",F64 ="榮10-18",F64 ="榮06-18",F64 ="病14-18"  ),OR(  G64 ="x",G64="補",G64="婚",G64="公",G64="病",G64="事",G64="x"  ), $AP64 =""),"18放早走",  IF(  AND(  OR(  F64 =""),OR(  G64 ="x",G64="補",G64="婚",G64="公",G64="病",G64="事",G64="x榮*",G64="榮",G64="榮-22"  ), $AP64 =""),"18放",  IF(  AND(  OR(  F64="當日退伍"  ),OR(  G64="退伍",G64="退", G64=""  ), $AP64 =""),"當日退伍",  IF(AND(  OR(F64="退",F64="退伍" ), OR(G64="退",G64="退伍" ), $AP64 =""),"退伍","全日勤"  )  )  )  )  )  )  )  )  )  )  ),"")</f>
        <v>全日休</v>
      </c>
      <c r="G163" s="65" t="str">
        <f ca="1">IF(   (ROW(AS64)-1)&lt;=暫1!$B$2,           IF(  AND(  OR(  G64="x",G64="補"  ), OR(  H64 ="x",H64="補",H64="x榮18-22",H64="x公18-22",H64="x榮22-08"  ), $AP64 =""),"全日休",  IF(  AND(  OR(  G64="x",G64="病"  ), OR(  H64 ="病"  ), $AP64 =""),"病(事)假",  IF(  AND(  OR(  G64="x",G64="補"  ), OR(  H64 ="補"  ), $AP64 =""),"補休",  IF(  AND(  OR(  G64="x",G64="喪"  ), OR(  H64 ="喪"  ), $AP64 =""),"喪假",  IF(  AND(  OR(  G64="x",G64="婚",G64="產"  ), OR(  H64 ="婚",H64="產"  ), $AP64 =""),"婚(產)假",  IF(  AND(  OR(  G64="x",G64="公"  ), OR(  H64 ="公"  ), $AP64 =""),"公假",  IF(  AND(  OR(  G64="x",G64="補",G64="婚",G64="公",G64="病",G64="事",G64="x榮18-22"  ),OR(H64=""), $AP64 =""  ),"18收",  IF(  AND(  OR(  G64 ="榮14-18",G64 ="榮10-18",G64 ="榮06-18",G64 ="病14-18"  ),OR(  H64 ="x",H64="補",H64="婚",H64="公",H64="病",H64="事",H64="x"  ), $AP64 =""),"18放早走",  IF(  AND(  OR(  G64 =""),OR(  H64 ="x",H64="補",H64="婚",H64="公",H64="病",H64="事",H64="x榮*",H64="榮",H64="榮-22"  ), $AP64 =""),"18放",  IF(  AND(  OR(  G64="當日退伍"  ),OR(  H64="退伍",H64="退", H64=""  ), $AP64 =""),"當日退伍",  IF(AND(  OR(G64="退",G64="退伍" ), OR(H64="退",H64="退伍" ), $AP64 =""),"退伍","全日勤"  )  )  )  )  )  )  )  )  )  )  ),"")</f>
        <v>18收</v>
      </c>
      <c r="H163" s="65" t="str">
        <f ca="1">IF(   (ROW(AT64)-1)&lt;=暫1!$B$2,           IF(  AND(  OR(  H64="x",H64="補"  ), OR(  I64 ="x",I64="補",I64="x榮18-22",I64="x公18-22",I64="x榮22-08"  ), $AP64 =""),"全日休",  IF(  AND(  OR(  H64="x",H64="病"  ), OR(  I64 ="病"  ), $AP64 =""),"病(事)假",  IF(  AND(  OR(  H64="x",H64="補"  ), OR(  I64 ="補"  ), $AP64 =""),"補休",  IF(  AND(  OR(  H64="x",H64="喪"  ), OR(  I64 ="喪"  ), $AP64 =""),"喪假",  IF(  AND(  OR(  H64="x",H64="婚",H64="產"  ), OR(  I64 ="婚",I64="產"  ), $AP64 =""),"婚(產)假",  IF(  AND(  OR(  H64="x",H64="公"  ), OR(  I64 ="公"  ), $AP64 =""),"公假",  IF(  AND(  OR(  H64="x",H64="補",H64="婚",H64="公",H64="病",H64="事",H64="x榮18-22"  ),OR(I64=""), $AP64 =""  ),"18收",  IF(  AND(  OR(  H64 ="榮14-18",H64 ="榮10-18",H64 ="榮06-18",H64 ="病14-18"  ),OR(  I64 ="x",I64="補",I64="婚",I64="公",I64="病",I64="事",I64="x"  ), $AP64 =""),"18放早走",  IF(  AND(  OR(  H64 =""),OR(  I64 ="x",I64="補",I64="婚",I64="公",I64="病",I64="事",I64="x榮*",I64="榮",I64="榮-22"  ), $AP64 =""),"18放",  IF(  AND(  OR(  H64="當日退伍"  ),OR(  I64="退伍",I64="退", I64=""  ), $AP64 =""),"當日退伍",  IF(AND(  OR(H64="退",H64="退伍" ), OR(I64="退",I64="退伍" ), $AP64 =""),"退伍","全日勤"  )  )  )  )  )  )  )  )  )  )  ),"")</f>
        <v>全日勤</v>
      </c>
      <c r="I163" s="65" t="str">
        <f ca="1">IF(   (ROW(AU64)-1)&lt;=暫1!$B$2,           IF(  AND(  OR(  I64="x",I64="補"  ), OR(  J64 ="x",J64="補",J64="x榮18-22",J64="x公18-22",J64="x榮22-08"  ), $AP64 =""),"全日休",  IF(  AND(  OR(  I64="x",I64="病"  ), OR(  J64 ="病"  ), $AP64 =""),"病(事)假",  IF(  AND(  OR(  I64="x",I64="補"  ), OR(  J64 ="補"  ), $AP64 =""),"補休",  IF(  AND(  OR(  I64="x",I64="喪"  ), OR(  J64 ="喪"  ), $AP64 =""),"喪假",  IF(  AND(  OR(  I64="x",I64="婚",I64="產"  ), OR(  J64 ="婚",J64="產"  ), $AP64 =""),"婚(產)假",  IF(  AND(  OR(  I64="x",I64="公"  ), OR(  J64 ="公"  ), $AP64 =""),"公假",  IF(  AND(  OR(  I64="x",I64="補",I64="婚",I64="公",I64="病",I64="事",I64="x榮18-22"  ),OR(J64=""), $AP64 =""  ),"18收",  IF(  AND(  OR(  I64 ="榮14-18",I64 ="榮10-18",I64 ="榮06-18",I64 ="病14-18"  ),OR(  J64 ="x",J64="補",J64="婚",J64="公",J64="病",J64="事",J64="x"  ), $AP64 =""),"18放早走",  IF(  AND(  OR(  I64 =""),OR(  J64 ="x",J64="補",J64="婚",J64="公",J64="病",J64="事",J64="x榮*",J64="榮",J64="榮-22"  ), $AP64 =""),"18放",  IF(  AND(  OR(  I64="當日退伍"  ),OR(  J64="退伍",J64="退", J64=""  ), $AP64 =""),"當日退伍",  IF(AND(  OR(I64="退",I64="退伍" ), OR(J64="退",J64="退伍" ), $AP64 =""),"退伍","全日勤"  )  )  )  )  )  )  )  )  )  )  ),"")</f>
        <v>全日勤</v>
      </c>
      <c r="J163" s="65" t="str">
        <f ca="1">IF(   (ROW(AV64)-1)&lt;=暫1!$B$2,           IF(  AND(  OR(  J64="x",J64="補"  ), OR(  K64 ="x",K64="補",K64="x榮18-22",K64="x公18-22",K64="x榮22-08"  ), $AP64 =""),"全日休",  IF(  AND(  OR(  J64="x",J64="病"  ), OR(  K64 ="病"  ), $AP64 =""),"病(事)假",  IF(  AND(  OR(  J64="x",J64="補"  ), OR(  K64 ="補"  ), $AP64 =""),"補休",  IF(  AND(  OR(  J64="x",J64="喪"  ), OR(  K64 ="喪"  ), $AP64 =""),"喪假",  IF(  AND(  OR(  J64="x",J64="婚",J64="產"  ), OR(  K64 ="婚",K64="產"  ), $AP64 =""),"婚(產)假",  IF(  AND(  OR(  J64="x",J64="公"  ), OR(  K64 ="公"  ), $AP64 =""),"公假",  IF(  AND(  OR(  J64="x",J64="補",J64="婚",J64="公",J64="病",J64="事",J64="x榮18-22"  ),OR(K64=""), $AP64 =""  ),"18收",  IF(  AND(  OR(  J64 ="榮14-18",J64 ="榮10-18",J64 ="榮06-18",J64 ="病14-18"  ),OR(  K64 ="x",K64="補",K64="婚",K64="公",K64="病",K64="事",K64="x"  ), $AP64 =""),"18放早走",  IF(  AND(  OR(  J64 =""),OR(  K64 ="x",K64="補",K64="婚",K64="公",K64="病",K64="事",K64="x榮*",K64="榮",K64="榮-22"  ), $AP64 =""),"18放",  IF(  AND(  OR(  J64="當日退伍"  ),OR(  K64="退伍",K64="退", K64=""  ), $AP64 =""),"當日退伍",  IF(AND(  OR(J64="退",J64="退伍" ), OR(K64="退",K64="退伍" ), $AP64 =""),"退伍","全日勤"  )  )  )  )  )  )  )  )  )  )  ),"")</f>
        <v>全日勤</v>
      </c>
      <c r="K163" s="65" t="str">
        <f ca="1">IF(   (ROW(AW64)-1)&lt;=暫1!$B$2,           IF(  AND(  OR(  K64="x",K64="補"  ), OR(  L64 ="x",L64="補",L64="x榮18-22",L64="x公18-22",L64="x榮22-08"  ), $AP64 =""),"全日休",  IF(  AND(  OR(  K64="x",K64="病"  ), OR(  L64 ="病"  ), $AP64 =""),"病(事)假",  IF(  AND(  OR(  K64="x",K64="補"  ), OR(  L64 ="補"  ), $AP64 =""),"補休",  IF(  AND(  OR(  K64="x",K64="喪"  ), OR(  L64 ="喪"  ), $AP64 =""),"喪假",  IF(  AND(  OR(  K64="x",K64="婚",K64="產"  ), OR(  L64 ="婚",L64="產"  ), $AP64 =""),"婚(產)假",  IF(  AND(  OR(  K64="x",K64="公"  ), OR(  L64 ="公"  ), $AP64 =""),"公假",  IF(  AND(  OR(  K64="x",K64="補",K64="婚",K64="公",K64="病",K64="事",K64="x榮18-22"  ),OR(L64=""), $AP64 =""  ),"18收",  IF(  AND(  OR(  K64 ="榮14-18",K64 ="榮10-18",K64 ="榮06-18",K64 ="病14-18"  ),OR(  L64 ="x",L64="補",L64="婚",L64="公",L64="病",L64="事",L64="x"  ), $AP64 =""),"18放早走",  IF(  AND(  OR(  K64 =""),OR(  L64 ="x",L64="補",L64="婚",L64="公",L64="病",L64="事",L64="x榮*",L64="榮",L64="榮-22"  ), $AP64 =""),"18放",  IF(  AND(  OR(  K64="當日退伍"  ),OR(  L64="退伍",L64="退", L64=""  ), $AP64 =""),"當日退伍",  IF(AND(  OR(K64="退",K64="退伍" ), OR(L64="退",L64="退伍" ), $AP64 =""),"退伍","全日勤"  )  )  )  )  )  )  )  )  )  )  ),"")</f>
        <v>全日勤</v>
      </c>
      <c r="L163" s="65" t="str">
        <f ca="1">IF(   (ROW(AX64)-1)&lt;=暫1!$B$2,           IF(  AND(  OR(  L64="x",L64="補"  ), OR(  M64 ="x",M64="補",M64="x榮18-22",M64="x公18-22",M64="x榮22-08"  ), $AP64 =""),"全日休",  IF(  AND(  OR(  L64="x",L64="病"  ), OR(  M64 ="病"  ), $AP64 =""),"病(事)假",  IF(  AND(  OR(  L64="x",L64="補"  ), OR(  M64 ="補"  ), $AP64 =""),"補休",  IF(  AND(  OR(  L64="x",L64="喪"  ), OR(  M64 ="喪"  ), $AP64 =""),"喪假",  IF(  AND(  OR(  L64="x",L64="婚",L64="產"  ), OR(  M64 ="婚",M64="產"  ), $AP64 =""),"婚(產)假",  IF(  AND(  OR(  L64="x",L64="公"  ), OR(  M64 ="公"  ), $AP64 =""),"公假",  IF(  AND(  OR(  L64="x",L64="補",L64="婚",L64="公",L64="病",L64="事",L64="x榮18-22"  ),OR(M64=""), $AP64 =""  ),"18收",  IF(  AND(  OR(  L64 ="榮14-18",L64 ="榮10-18",L64 ="榮06-18",L64 ="病14-18"  ),OR(  M64 ="x",M64="補",M64="婚",M64="公",M64="病",M64="事",M64="x"  ), $AP64 =""),"18放早走",  IF(  AND(  OR(  L64 =""),OR(  M64 ="x",M64="補",M64="婚",M64="公",M64="病",M64="事",M64="x榮*",M64="榮",M64="榮-22"  ), $AP64 =""),"18放",  IF(  AND(  OR(  L64="當日退伍"  ),OR(  M64="退伍",M64="退", M64=""  ), $AP64 =""),"當日退伍",  IF(AND(  OR(L64="退",L64="退伍" ), OR(M64="退",M64="退伍" ), $AP64 =""),"退伍","全日勤"  )  )  )  )  )  )  )  )  )  )  ),"")</f>
        <v>18放</v>
      </c>
      <c r="M163" s="65" t="str">
        <f ca="1">IF(   (ROW(AY64)-1)&lt;=暫1!$B$2,           IF(  AND(  OR(  M64="x",M64="補"  ), OR(  N64 ="x",N64="補",N64="x榮18-22",N64="x公18-22",N64="x榮22-08"  ), $AP64 =""),"全日休",  IF(  AND(  OR(  M64="x",M64="病"  ), OR(  N64 ="病"  ), $AP64 =""),"病(事)假",  IF(  AND(  OR(  M64="x",M64="補"  ), OR(  N64 ="補"  ), $AP64 =""),"補休",  IF(  AND(  OR(  M64="x",M64="喪"  ), OR(  N64 ="喪"  ), $AP64 =""),"喪假",  IF(  AND(  OR(  M64="x",M64="婚",M64="產"  ), OR(  N64 ="婚",N64="產"  ), $AP64 =""),"婚(產)假",  IF(  AND(  OR(  M64="x",M64="公"  ), OR(  N64 ="公"  ), $AP64 =""),"公假",  IF(  AND(  OR(  M64="x",M64="補",M64="婚",M64="公",M64="病",M64="事",M64="x榮18-22"  ),OR(N64=""), $AP64 =""  ),"18收",  IF(  AND(  OR(  M64 ="榮14-18",M64 ="榮10-18",M64 ="榮06-18",M64 ="病14-18"  ),OR(  N64 ="x",N64="補",N64="婚",N64="公",N64="病",N64="事",N64="x"  ), $AP64 =""),"18放早走",  IF(  AND(  OR(  M64 =""),OR(  N64 ="x",N64="補",N64="婚",N64="公",N64="病",N64="事",N64="x榮*",N64="榮",N64="榮-22"  ), $AP64 =""),"18放",  IF(  AND(  OR(  M64="當日退伍"  ),OR(  N64="退伍",N64="退", N64=""  ), $AP64 =""),"當日退伍",  IF(AND(  OR(M64="退",M64="退伍" ), OR(N64="退",N64="退伍" ), $AP64 =""),"退伍","全日勤"  )  )  )  )  )  )  )  )  )  )  ),"")</f>
        <v>全日休</v>
      </c>
      <c r="N163" s="65" t="str">
        <f ca="1">IF(   (ROW(AZ64)-1)&lt;=暫1!$B$2,           IF(  AND(  OR(  N64="x",N64="補"  ), OR(  O64 ="x",O64="補",O64="x榮18-22",O64="x公18-22",O64="x榮22-08"  ), $AP64 =""),"全日休",  IF(  AND(  OR(  N64="x",N64="病"  ), OR(  O64 ="病"  ), $AP64 =""),"病(事)假",  IF(  AND(  OR(  N64="x",N64="補"  ), OR(  O64 ="補"  ), $AP64 =""),"補休",  IF(  AND(  OR(  N64="x",N64="喪"  ), OR(  O64 ="喪"  ), $AP64 =""),"喪假",  IF(  AND(  OR(  N64="x",N64="婚",N64="產"  ), OR(  O64 ="婚",O64="產"  ), $AP64 =""),"婚(產)假",  IF(  AND(  OR(  N64="x",N64="公"  ), OR(  O64 ="公"  ), $AP64 =""),"公假",  IF(  AND(  OR(  N64="x",N64="補",N64="婚",N64="公",N64="病",N64="事",N64="x榮18-22"  ),OR(O64=""), $AP64 =""  ),"18收",  IF(  AND(  OR(  N64 ="榮14-18",N64 ="榮10-18",N64 ="榮06-18",N64 ="病14-18"  ),OR(  O64 ="x",O64="補",O64="婚",O64="公",O64="病",O64="事",O64="x"  ), $AP64 =""),"18放早走",  IF(  AND(  OR(  N64 =""),OR(  O64 ="x",O64="補",O64="婚",O64="公",O64="病",O64="事",O64="x榮*",O64="榮",O64="榮-22"  ), $AP64 =""),"18放",  IF(  AND(  OR(  N64="當日退伍"  ),OR(  O64="退伍",O64="退", O64=""  ), $AP64 =""),"當日退伍",  IF(AND(  OR(N64="退",N64="退伍" ), OR(O64="退",O64="退伍" ), $AP64 =""),"退伍","全日勤"  )  )  )  )  )  )  )  )  )  )  ),"")</f>
        <v>18收</v>
      </c>
      <c r="O163" s="65" t="str">
        <f ca="1">IF(   (ROW(BA64)-1)&lt;=暫1!$B$2,           IF(  AND(  OR(  O64="x",O64="補"  ), OR(  P64 ="x",P64="補",P64="x榮18-22",P64="x公18-22",P64="x榮22-08"  ), $AP64 =""),"全日休",  IF(  AND(  OR(  O64="x",O64="病"  ), OR(  P64 ="病"  ), $AP64 =""),"病(事)假",  IF(  AND(  OR(  O64="x",O64="補"  ), OR(  P64 ="補"  ), $AP64 =""),"補休",  IF(  AND(  OR(  O64="x",O64="喪"  ), OR(  P64 ="喪"  ), $AP64 =""),"喪假",  IF(  AND(  OR(  O64="x",O64="婚",O64="產"  ), OR(  P64 ="婚",P64="產"  ), $AP64 =""),"婚(產)假",  IF(  AND(  OR(  O64="x",O64="公"  ), OR(  P64 ="公"  ), $AP64 =""),"公假",  IF(  AND(  OR(  O64="x",O64="補",O64="婚",O64="公",O64="病",O64="事",O64="x榮18-22"  ),OR(P64=""), $AP64 =""  ),"18收",  IF(  AND(  OR(  O64 ="榮14-18",O64 ="榮10-18",O64 ="榮06-18",O64 ="病14-18"  ),OR(  P64 ="x",P64="補",P64="婚",P64="公",P64="病",P64="事",P64="x"  ), $AP64 =""),"18放早走",  IF(  AND(  OR(  O64 =""),OR(  P64 ="x",P64="補",P64="婚",P64="公",P64="病",P64="事",P64="x榮*",P64="榮",P64="榮-22"  ), $AP64 =""),"18放",  IF(  AND(  OR(  O64="當日退伍"  ),OR(  P64="退伍",P64="退", P64=""  ), $AP64 =""),"當日退伍",  IF(AND(  OR(O64="退",O64="退伍" ), OR(P64="退",P64="退伍" ), $AP64 =""),"退伍","全日勤"  )  )  )  )  )  )  )  )  )  )  ),"")</f>
        <v>全日勤</v>
      </c>
      <c r="P163" s="65" t="str">
        <f ca="1">IF(   (ROW(BB64)-1)&lt;=暫1!$B$2,           IF(  AND(  OR(  P64="x",P64="補"  ), OR(  Q64 ="x",Q64="補",Q64="x榮18-22",Q64="x公18-22",Q64="x榮22-08"  ), $AP64 =""),"全日休",  IF(  AND(  OR(  P64="x",P64="病"  ), OR(  Q64 ="病"  ), $AP64 =""),"病(事)假",  IF(  AND(  OR(  P64="x",P64="補"  ), OR(  Q64 ="補"  ), $AP64 =""),"補休",  IF(  AND(  OR(  P64="x",P64="喪"  ), OR(  Q64 ="喪"  ), $AP64 =""),"喪假",  IF(  AND(  OR(  P64="x",P64="婚",P64="產"  ), OR(  Q64 ="婚",Q64="產"  ), $AP64 =""),"婚(產)假",  IF(  AND(  OR(  P64="x",P64="公"  ), OR(  Q64 ="公"  ), $AP64 =""),"公假",  IF(  AND(  OR(  P64="x",P64="補",P64="婚",P64="公",P64="病",P64="事",P64="x榮18-22"  ),OR(Q64=""), $AP64 =""  ),"18收",  IF(  AND(  OR(  P64 ="榮14-18",P64 ="榮10-18",P64 ="榮06-18",P64 ="病14-18"  ),OR(  Q64 ="x",Q64="補",Q64="婚",Q64="公",Q64="病",Q64="事",Q64="x"  ), $AP64 =""),"18放早走",  IF(  AND(  OR(  P64 =""),OR(  Q64 ="x",Q64="補",Q64="婚",Q64="公",Q64="病",Q64="事",Q64="x榮*",Q64="榮",Q64="榮-22"  ), $AP64 =""),"18放",  IF(  AND(  OR(  P64="當日退伍"  ),OR(  Q64="退伍",Q64="退", Q64=""  ), $AP64 =""),"當日退伍",  IF(AND(  OR(P64="退",P64="退伍" ), OR(Q64="退",Q64="退伍" ), $AP64 =""),"退伍","全日勤"  )  )  )  )  )  )  )  )  )  )  ),"")</f>
        <v>全日勤</v>
      </c>
      <c r="Q163" s="65" t="str">
        <f ca="1">IF(   (ROW(BC64)-1)&lt;=暫1!$B$2,           IF(  AND(  OR(  Q64="x",Q64="補"  ), OR(  R64 ="x",R64="補",R64="x榮18-22",R64="x公18-22",R64="x榮22-08"  ), $AP64 =""),"全日休",  IF(  AND(  OR(  Q64="x",Q64="病"  ), OR(  R64 ="病"  ), $AP64 =""),"病(事)假",  IF(  AND(  OR(  Q64="x",Q64="補"  ), OR(  R64 ="補"  ), $AP64 =""),"補休",  IF(  AND(  OR(  Q64="x",Q64="喪"  ), OR(  R64 ="喪"  ), $AP64 =""),"喪假",  IF(  AND(  OR(  Q64="x",Q64="婚",Q64="產"  ), OR(  R64 ="婚",R64="產"  ), $AP64 =""),"婚(產)假",  IF(  AND(  OR(  Q64="x",Q64="公"  ), OR(  R64 ="公"  ), $AP64 =""),"公假",  IF(  AND(  OR(  Q64="x",Q64="補",Q64="婚",Q64="公",Q64="病",Q64="事",Q64="x榮18-22"  ),OR(R64=""), $AP64 =""  ),"18收",  IF(  AND(  OR(  Q64 ="榮14-18",Q64 ="榮10-18",Q64 ="榮06-18",Q64 ="病14-18"  ),OR(  R64 ="x",R64="補",R64="婚",R64="公",R64="病",R64="事",R64="x"  ), $AP64 =""),"18放早走",  IF(  AND(  OR(  Q64 =""),OR(  R64 ="x",R64="補",R64="婚",R64="公",R64="病",R64="事",R64="x榮*",R64="榮",R64="榮-22"  ), $AP64 =""),"18放",  IF(  AND(  OR(  Q64="當日退伍"  ),OR(  R64="退伍",R64="退", R64=""  ), $AP64 =""),"當日退伍",  IF(AND(  OR(Q64="退",Q64="退伍" ), OR(R64="退",R64="退伍" ), $AP64 =""),"退伍","全日勤"  )  )  )  )  )  )  )  )  )  )  ),"")</f>
        <v>全日勤</v>
      </c>
      <c r="R163" s="65" t="str">
        <f ca="1">IF(   (ROW(BD64)-1)&lt;=暫1!$B$2,           IF(  AND(  OR(  R64="x",R64="補"  ), OR(  S64 ="x",S64="補",S64="x榮18-22",S64="x公18-22",S64="x榮22-08"  ), $AP64 =""),"全日休",  IF(  AND(  OR(  R64="x",R64="病"  ), OR(  S64 ="病"  ), $AP64 =""),"病(事)假",  IF(  AND(  OR(  R64="x",R64="補"  ), OR(  S64 ="補"  ), $AP64 =""),"補休",  IF(  AND(  OR(  R64="x",R64="喪"  ), OR(  S64 ="喪"  ), $AP64 =""),"喪假",  IF(  AND(  OR(  R64="x",R64="婚",R64="產"  ), OR(  S64 ="婚",S64="產"  ), $AP64 =""),"婚(產)假",  IF(  AND(  OR(  R64="x",R64="公"  ), OR(  S64 ="公"  ), $AP64 =""),"公假",  IF(  AND(  OR(  R64="x",R64="補",R64="婚",R64="公",R64="病",R64="事",R64="x榮18-22"  ),OR(S64=""), $AP64 =""  ),"18收",  IF(  AND(  OR(  R64 ="榮14-18",R64 ="榮10-18",R64 ="榮06-18",R64 ="病14-18"  ),OR(  S64 ="x",S64="補",S64="婚",S64="公",S64="病",S64="事",S64="x"  ), $AP64 =""),"18放早走",  IF(  AND(  OR(  R64 =""),OR(  S64 ="x",S64="補",S64="婚",S64="公",S64="病",S64="事",S64="x榮*",S64="榮",S64="榮-22"  ), $AP64 =""),"18放",  IF(  AND(  OR(  R64="當日退伍"  ),OR(  S64="退伍",S64="退", S64=""  ), $AP64 =""),"當日退伍",  IF(AND(  OR(R64="退",R64="退伍" ), OR(S64="退",S64="退伍" ), $AP64 =""),"退伍","全日勤"  )  )  )  )  )  )  )  )  )  )  ),"")</f>
        <v>全日勤</v>
      </c>
      <c r="S163" s="65" t="str">
        <f ca="1">IF(   (ROW(BE64)-1)&lt;=暫1!$B$2,           IF(  AND(  OR(  S64="x",S64="補"  ), OR(  T64 ="x",T64="補",T64="x榮18-22",T64="x公18-22",T64="x榮22-08"  ), $AP64 =""),"全日休",  IF(  AND(  OR(  S64="x",S64="病"  ), OR(  T64 ="病"  ), $AP64 =""),"病(事)假",  IF(  AND(  OR(  S64="x",S64="補"  ), OR(  T64 ="補"  ), $AP64 =""),"補休",  IF(  AND(  OR(  S64="x",S64="喪"  ), OR(  T64 ="喪"  ), $AP64 =""),"喪假",  IF(  AND(  OR(  S64="x",S64="婚",S64="產"  ), OR(  T64 ="婚",T64="產"  ), $AP64 =""),"婚(產)假",  IF(  AND(  OR(  S64="x",S64="公"  ), OR(  T64 ="公"  ), $AP64 =""),"公假",  IF(  AND(  OR(  S64="x",S64="補",S64="婚",S64="公",S64="病",S64="事",S64="x榮18-22"  ),OR(T64=""), $AP64 =""  ),"18收",  IF(  AND(  OR(  S64 ="榮14-18",S64 ="榮10-18",S64 ="榮06-18",S64 ="病14-18"  ),OR(  T64 ="x",T64="補",T64="婚",T64="公",T64="病",T64="事",T64="x"  ), $AP64 =""),"18放早走",  IF(  AND(  OR(  S64 =""),OR(  T64 ="x",T64="補",T64="婚",T64="公",T64="病",T64="事",T64="x榮*",T64="榮",T64="榮-22"  ), $AP64 =""),"18放",  IF(  AND(  OR(  S64="當日退伍"  ),OR(  T64="退伍",T64="退", T64=""  ), $AP64 =""),"當日退伍",  IF(AND(  OR(S64="退",S64="退伍" ), OR(T64="退",T64="退伍" ), $AP64 =""),"退伍","全日勤"  )  )  )  )  )  )  )  )  )  )  ),"")</f>
        <v>18放</v>
      </c>
      <c r="T163" s="65" t="str">
        <f ca="1">IF(   (ROW(BF64)-1)&lt;=暫1!$B$2,           IF(  AND(  OR(  T64="x",T64="補"  ), OR(  U64 ="x",U64="補",U64="x榮18-22",U64="x公18-22",U64="x榮22-08"  ), $AP64 =""),"全日休",  IF(  AND(  OR(  T64="x",T64="病"  ), OR(  U64 ="病"  ), $AP64 =""),"病(事)假",  IF(  AND(  OR(  T64="x",T64="補"  ), OR(  U64 ="補"  ), $AP64 =""),"補休",  IF(  AND(  OR(  T64="x",T64="喪"  ), OR(  U64 ="喪"  ), $AP64 =""),"喪假",  IF(  AND(  OR(  T64="x",T64="婚",T64="產"  ), OR(  U64 ="婚",U64="產"  ), $AP64 =""),"婚(產)假",  IF(  AND(  OR(  T64="x",T64="公"  ), OR(  U64 ="公"  ), $AP64 =""),"公假",  IF(  AND(  OR(  T64="x",T64="補",T64="婚",T64="公",T64="病",T64="事",T64="x榮18-22"  ),OR(U64=""), $AP64 =""  ),"18收",  IF(  AND(  OR(  T64 ="榮14-18",T64 ="榮10-18",T64 ="榮06-18",T64 ="病14-18"  ),OR(  U64 ="x",U64="補",U64="婚",U64="公",U64="病",U64="事",U64="x"  ), $AP64 =""),"18放早走",  IF(  AND(  OR(  T64 =""),OR(  U64 ="x",U64="補",U64="婚",U64="公",U64="病",U64="事",U64="x榮*",U64="榮",U64="榮-22"  ), $AP64 =""),"18放",  IF(  AND(  OR(  T64="當日退伍"  ),OR(  U64="退伍",U64="退", U64=""  ), $AP64 =""),"當日退伍",  IF(AND(  OR(T64="退",T64="退伍" ), OR(U64="退",U64="退伍" ), $AP64 =""),"退伍","全日勤"  )  )  )  )  )  )  )  )  )  )  ),"")</f>
        <v>全日休</v>
      </c>
      <c r="U163" s="65" t="str">
        <f ca="1">IF(   (ROW(BG64)-1)&lt;=暫1!$B$2,           IF(  AND(  OR(  U64="x",U64="補"  ), OR(  V64 ="x",V64="補",V64="x榮18-22",V64="x公18-22",V64="x榮22-08"  ), $AP64 =""),"全日休",  IF(  AND(  OR(  U64="x",U64="病"  ), OR(  V64 ="病"  ), $AP64 =""),"病(事)假",  IF(  AND(  OR(  U64="x",U64="補"  ), OR(  V64 ="補"  ), $AP64 =""),"補休",  IF(  AND(  OR(  U64="x",U64="喪"  ), OR(  V64 ="喪"  ), $AP64 =""),"喪假",  IF(  AND(  OR(  U64="x",U64="婚",U64="產"  ), OR(  V64 ="婚",V64="產"  ), $AP64 =""),"婚(產)假",  IF(  AND(  OR(  U64="x",U64="公"  ), OR(  V64 ="公"  ), $AP64 =""),"公假",  IF(  AND(  OR(  U64="x",U64="補",U64="婚",U64="公",U64="病",U64="事",U64="x榮18-22"  ),OR(V64=""), $AP64 =""  ),"18收",  IF(  AND(  OR(  U64 ="榮14-18",U64 ="榮10-18",U64 ="榮06-18",U64 ="病14-18"  ),OR(  V64 ="x",V64="補",V64="婚",V64="公",V64="病",V64="事",V64="x"  ), $AP64 =""),"18放早走",  IF(  AND(  OR(  U64 =""),OR(  V64 ="x",V64="補",V64="婚",V64="公",V64="病",V64="事",V64="x榮*",V64="榮",V64="榮-22"  ), $AP64 =""),"18放",  IF(  AND(  OR(  U64="當日退伍"  ),OR(  V64="退伍",V64="退", V64=""  ), $AP64 =""),"當日退伍",  IF(AND(  OR(U64="退",U64="退伍" ), OR(V64="退",V64="退伍" ), $AP64 =""),"退伍","全日勤"  )  )  )  )  )  )  )  )  )  )  ),"")</f>
        <v>18收</v>
      </c>
      <c r="V163" s="65" t="str">
        <f ca="1">IF(   (ROW(BH64)-1)&lt;=暫1!$B$2,           IF(  AND(  OR(  V64="x",V64="補"  ), OR(  W64 ="x",W64="補",W64="x榮18-22",W64="x公18-22",W64="x榮22-08"  ), $AP64 =""),"全日休",  IF(  AND(  OR(  V64="x",V64="病"  ), OR(  W64 ="病"  ), $AP64 =""),"病(事)假",  IF(  AND(  OR(  V64="x",V64="補"  ), OR(  W64 ="補"  ), $AP64 =""),"補休",  IF(  AND(  OR(  V64="x",V64="喪"  ), OR(  W64 ="喪"  ), $AP64 =""),"喪假",  IF(  AND(  OR(  V64="x",V64="婚",V64="產"  ), OR(  W64 ="婚",W64="產"  ), $AP64 =""),"婚(產)假",  IF(  AND(  OR(  V64="x",V64="公"  ), OR(  W64 ="公"  ), $AP64 =""),"公假",  IF(  AND(  OR(  V64="x",V64="補",V64="婚",V64="公",V64="病",V64="事",V64="x榮18-22"  ),OR(W64=""), $AP64 =""  ),"18收",  IF(  AND(  OR(  V64 ="榮14-18",V64 ="榮10-18",V64 ="榮06-18",V64 ="病14-18"  ),OR(  W64 ="x",W64="補",W64="婚",W64="公",W64="病",W64="事",W64="x"  ), $AP64 =""),"18放早走",  IF(  AND(  OR(  V64 =""),OR(  W64 ="x",W64="補",W64="婚",W64="公",W64="病",W64="事",W64="x榮*",W64="榮",W64="榮-22"  ), $AP64 =""),"18放",  IF(  AND(  OR(  V64="當日退伍"  ),OR(  W64="退伍",W64="退", W64=""  ), $AP64 =""),"當日退伍",  IF(AND(  OR(V64="退",V64="退伍" ), OR(W64="退",W64="退伍" ), $AP64 =""),"退伍","全日勤"  )  )  )  )  )  )  )  )  )  )  ),"")</f>
        <v>全日勤</v>
      </c>
      <c r="W163" s="65" t="str">
        <f ca="1">IF(   (ROW(BI64)-1)&lt;=暫1!$B$2,           IF(  AND(  OR(  W64="x",W64="補"  ), OR(  X64 ="x",X64="補",X64="x榮18-22",X64="x公18-22",X64="x榮22-08"  ), $AP64 =""),"全日休",  IF(  AND(  OR(  W64="x",W64="病"  ), OR(  X64 ="病"  ), $AP64 =""),"病(事)假",  IF(  AND(  OR(  W64="x",W64="補"  ), OR(  X64 ="補"  ), $AP64 =""),"補休",  IF(  AND(  OR(  W64="x",W64="喪"  ), OR(  X64 ="喪"  ), $AP64 =""),"喪假",  IF(  AND(  OR(  W64="x",W64="婚",W64="產"  ), OR(  X64 ="婚",X64="產"  ), $AP64 =""),"婚(產)假",  IF(  AND(  OR(  W64="x",W64="公"  ), OR(  X64 ="公"  ), $AP64 =""),"公假",  IF(  AND(  OR(  W64="x",W64="補",W64="婚",W64="公",W64="病",W64="事",W64="x榮18-22"  ),OR(X64=""), $AP64 =""  ),"18收",  IF(  AND(  OR(  W64 ="榮14-18",W64 ="榮10-18",W64 ="榮06-18",W64 ="病14-18"  ),OR(  X64 ="x",X64="補",X64="婚",X64="公",X64="病",X64="事",X64="x"  ), $AP64 =""),"18放早走",  IF(  AND(  OR(  W64 =""),OR(  X64 ="x",X64="補",X64="婚",X64="公",X64="病",X64="事",X64="x榮*",X64="榮",X64="榮-22"  ), $AP64 =""),"18放",  IF(  AND(  OR(  W64="當日退伍"  ),OR(  X64="退伍",X64="退", X64=""  ), $AP64 =""),"當日退伍",  IF(AND(  OR(W64="退",W64="退伍" ), OR(X64="退",X64="退伍" ), $AP64 =""),"退伍","全日勤"  )  )  )  )  )  )  )  )  )  )  ),"")</f>
        <v>全日勤</v>
      </c>
      <c r="X163" s="65" t="str">
        <f ca="1">IF(   (ROW(BJ64)-1)&lt;=暫1!$B$2,           IF(  AND(  OR(  X64="x",X64="補"  ), OR(  Y64 ="x",Y64="補",Y64="x榮18-22",Y64="x公18-22",Y64="x榮22-08"  ), $AP64 =""),"全日休",  IF(  AND(  OR(  X64="x",X64="病"  ), OR(  Y64 ="病"  ), $AP64 =""),"病(事)假",  IF(  AND(  OR(  X64="x",X64="補"  ), OR(  Y64 ="補"  ), $AP64 =""),"補休",  IF(  AND(  OR(  X64="x",X64="喪"  ), OR(  Y64 ="喪"  ), $AP64 =""),"喪假",  IF(  AND(  OR(  X64="x",X64="婚",X64="產"  ), OR(  Y64 ="婚",Y64="產"  ), $AP64 =""),"婚(產)假",  IF(  AND(  OR(  X64="x",X64="公"  ), OR(  Y64 ="公"  ), $AP64 =""),"公假",  IF(  AND(  OR(  X64="x",X64="補",X64="婚",X64="公",X64="病",X64="事",X64="x榮18-22"  ),OR(Y64=""), $AP64 =""  ),"18收",  IF(  AND(  OR(  X64 ="榮14-18",X64 ="榮10-18",X64 ="榮06-18",X64 ="病14-18"  ),OR(  Y64 ="x",Y64="補",Y64="婚",Y64="公",Y64="病",Y64="事",Y64="x"  ), $AP64 =""),"18放早走",  IF(  AND(  OR(  X64 =""),OR(  Y64 ="x",Y64="補",Y64="婚",Y64="公",Y64="病",Y64="事",Y64="x榮*",Y64="榮",Y64="榮-22"  ), $AP64 =""),"18放",  IF(  AND(  OR(  X64="當日退伍"  ),OR(  Y64="退伍",Y64="退", Y64=""  ), $AP64 =""),"當日退伍",  IF(AND(  OR(X64="退",X64="退伍" ), OR(Y64="退",Y64="退伍" ), $AP64 =""),"退伍","全日勤"  )  )  )  )  )  )  )  )  )  )  ),"")</f>
        <v>全日勤</v>
      </c>
      <c r="Y163" s="65" t="str">
        <f ca="1">IF(   (ROW(BK64)-1)&lt;=暫1!$B$2,           IF(  AND(  OR(  Y64="x",Y64="補"  ), OR(  Z64 ="x",Z64="補",Z64="x榮18-22",Z64="x公18-22",Z64="x榮22-08"  ), $AP64 =""),"全日休",  IF(  AND(  OR(  Y64="x",Y64="病"  ), OR(  Z64 ="病"  ), $AP64 =""),"病(事)假",  IF(  AND(  OR(  Y64="x",Y64="補"  ), OR(  Z64 ="補"  ), $AP64 =""),"補休",  IF(  AND(  OR(  Y64="x",Y64="喪"  ), OR(  Z64 ="喪"  ), $AP64 =""),"喪假",  IF(  AND(  OR(  Y64="x",Y64="婚",Y64="產"  ), OR(  Z64 ="婚",Z64="產"  ), $AP64 =""),"婚(產)假",  IF(  AND(  OR(  Y64="x",Y64="公"  ), OR(  Z64 ="公"  ), $AP64 =""),"公假",  IF(  AND(  OR(  Y64="x",Y64="補",Y64="婚",Y64="公",Y64="病",Y64="事",Y64="x榮18-22"  ),OR(Z64=""), $AP64 =""  ),"18收",  IF(  AND(  OR(  Y64 ="榮14-18",Y64 ="榮10-18",Y64 ="榮06-18",Y64 ="病14-18"  ),OR(  Z64 ="x",Z64="補",Z64="婚",Z64="公",Z64="病",Z64="事",Z64="x"  ), $AP64 =""),"18放早走",  IF(  AND(  OR(  Y64 =""),OR(  Z64 ="x",Z64="補",Z64="婚",Z64="公",Z64="病",Z64="事",Z64="x榮*",Z64="榮",Z64="榮-22"  ), $AP64 =""),"18放",  IF(  AND(  OR(  Y64="當日退伍"  ),OR(  Z64="退伍",Z64="退", Z64=""  ), $AP64 =""),"當日退伍",  IF(AND(  OR(Y64="退",Y64="退伍" ), OR(Z64="退",Z64="退伍" ), $AP64 =""),"退伍","全日勤"  )  )  )  )  )  )  )  )  )  )  ),"")</f>
        <v>全日勤</v>
      </c>
      <c r="Z163" s="65" t="str">
        <f ca="1">IF(   (ROW(BL64)-1)&lt;=暫1!$B$2,           IF(  AND(  OR(  Z64="x",Z64="補"  ), OR(  AA64 ="x",AA64="補",AA64="x榮18-22",AA64="x公18-22",AA64="x榮22-08"  ), $AP64 =""),"全日休",  IF(  AND(  OR(  Z64="x",Z64="病"  ), OR(  AA64 ="病"  ), $AP64 =""),"病(事)假",  IF(  AND(  OR(  Z64="x",Z64="補"  ), OR(  AA64 ="補"  ), $AP64 =""),"補休",  IF(  AND(  OR(  Z64="x",Z64="喪"  ), OR(  AA64 ="喪"  ), $AP64 =""),"喪假",  IF(  AND(  OR(  Z64="x",Z64="婚",Z64="產"  ), OR(  AA64 ="婚",AA64="產"  ), $AP64 =""),"婚(產)假",  IF(  AND(  OR(  Z64="x",Z64="公"  ), OR(  AA64 ="公"  ), $AP64 =""),"公假",  IF(  AND(  OR(  Z64="x",Z64="補",Z64="婚",Z64="公",Z64="病",Z64="事",Z64="x榮18-22"  ),OR(AA64=""), $AP64 =""  ),"18收",  IF(  AND(  OR(  Z64 ="榮14-18",Z64 ="榮10-18",Z64 ="榮06-18",Z64 ="病14-18"  ),OR(  AA64 ="x",AA64="補",AA64="婚",AA64="公",AA64="病",AA64="事",AA64="x"  ), $AP64 =""),"18放早走",  IF(  AND(  OR(  Z64 =""),OR(  AA64 ="x",AA64="補",AA64="婚",AA64="公",AA64="病",AA64="事",AA64="x榮*",AA64="榮",AA64="榮-22"  ), $AP64 =""),"18放",  IF(  AND(  OR(  Z64="當日退伍"  ),OR(  AA64="退伍",AA64="退", AA64=""  ), $AP64 =""),"當日退伍",  IF(AND(  OR(Z64="退",Z64="退伍" ), OR(AA64="退",AA64="退伍" ), $AP64 =""),"退伍","全日勤"  )  )  )  )  )  )  )  )  )  )  ),"")</f>
        <v>18放早走</v>
      </c>
      <c r="AA163" s="65" t="str">
        <f ca="1">IF(   (ROW(BM64)-1)&lt;=暫1!$B$2,           IF(  AND(  OR(  AA64="x",AA64="補"  ), OR(  AB64 ="x",AB64="補",AB64="x榮18-22",AB64="x公18-22",AB64="x榮22-08"  ), $AP64 =""),"全日休",  IF(  AND(  OR(  AA64="x",AA64="病"  ), OR(  AB64 ="病"  ), $AP64 =""),"病(事)假",  IF(  AND(  OR(  AA64="x",AA64="補"  ), OR(  AB64 ="補"  ), $AP64 =""),"補休",  IF(  AND(  OR(  AA64="x",AA64="喪"  ), OR(  AB64 ="喪"  ), $AP64 =""),"喪假",  IF(  AND(  OR(  AA64="x",AA64="婚",AA64="產"  ), OR(  AB64 ="婚",AB64="產"  ), $AP64 =""),"婚(產)假",  IF(  AND(  OR(  AA64="x",AA64="公"  ), OR(  AB64 ="公"  ), $AP64 =""),"公假",  IF(  AND(  OR(  AA64="x",AA64="補",AA64="婚",AA64="公",AA64="病",AA64="事",AA64="x榮18-22"  ),OR(AB64=""), $AP64 =""  ),"18收",  IF(  AND(  OR(  AA64 ="榮14-18",AA64 ="榮10-18",AA64 ="榮06-18",AA64 ="病14-18"  ),OR(  AB64 ="x",AB64="補",AB64="婚",AB64="公",AB64="病",AB64="事",AB64="x"  ), $AP64 =""),"18放早走",  IF(  AND(  OR(  AA64 =""),OR(  AB64 ="x",AB64="補",AB64="婚",AB64="公",AB64="病",AB64="事",AB64="x榮*",AB64="榮",AB64="榮-22"  ), $AP64 =""),"18放",  IF(  AND(  OR(  AA64="當日退伍"  ),OR(  AB64="退伍",AB64="退", AB64=""  ), $AP64 =""),"當日退伍",  IF(AND(  OR(AA64="退",AA64="退伍" ), OR(AB64="退",AB64="退伍" ), $AP64 =""),"退伍","全日勤"  )  )  )  )  )  )  )  )  )  )  ),"")</f>
        <v>全日休</v>
      </c>
      <c r="AB163" s="65" t="str">
        <f ca="1">IF(   (ROW(BN64)-1)&lt;=暫1!$B$2,           IF(  AND(  OR(  AB64="x",AB64="補"  ), OR(  AC64 ="x",AC64="補",AC64="x榮18-22",AC64="x公18-22",AC64="x榮22-08"  ), $AP64 =""),"全日休",  IF(  AND(  OR(  AB64="x",AB64="病"  ), OR(  AC64 ="病"  ), $AP64 =""),"病(事)假",  IF(  AND(  OR(  AB64="x",AB64="補"  ), OR(  AC64 ="補"  ), $AP64 =""),"補休",  IF(  AND(  OR(  AB64="x",AB64="喪"  ), OR(  AC64 ="喪"  ), $AP64 =""),"喪假",  IF(  AND(  OR(  AB64="x",AB64="婚",AB64="產"  ), OR(  AC64 ="婚",AC64="產"  ), $AP64 =""),"婚(產)假",  IF(  AND(  OR(  AB64="x",AB64="公"  ), OR(  AC64 ="公"  ), $AP64 =""),"公假",  IF(  AND(  OR(  AB64="x",AB64="補",AB64="婚",AB64="公",AB64="病",AB64="事",AB64="x榮18-22"  ),OR(AC64=""), $AP64 =""  ),"18收",  IF(  AND(  OR(  AB64 ="榮14-18",AB64 ="榮10-18",AB64 ="榮06-18",AB64 ="病14-18"  ),OR(  AC64 ="x",AC64="補",AC64="婚",AC64="公",AC64="病",AC64="事",AC64="x"  ), $AP64 =""),"18放早走",  IF(  AND(  OR(  AB64 =""),OR(  AC64 ="x",AC64="補",AC64="婚",AC64="公",AC64="病",AC64="事",AC64="x榮*",AC64="榮",AC64="榮-22"  ), $AP64 =""),"18放",  IF(  AND(  OR(  AB64="當日退伍"  ),OR(  AC64="退伍",AC64="退", AC64=""  ), $AP64 =""),"當日退伍",  IF(AND(  OR(AB64="退",AB64="退伍" ), OR(AC64="退",AC64="退伍" ), $AP64 =""),"退伍","全日勤"  )  )  )  )  )  )  )  )  )  )  ),"")</f>
        <v>18收</v>
      </c>
      <c r="AC163" s="65" t="str">
        <f ca="1">IF(   (ROW(BO64)-1)&lt;=暫1!$B$2,           IF(  AND(  OR(  AC64="x",AC64="補"  ), OR(  AD64 ="x",AD64="補",AD64="x榮18-22",AD64="x公18-22",AD64="x榮22-08"  ), $AP64 =""),"全日休",  IF(  AND(  OR(  AC64="x",AC64="病"  ), OR(  AD64 ="病"  ), $AP64 =""),"病(事)假",  IF(  AND(  OR(  AC64="x",AC64="補"  ), OR(  AD64 ="補"  ), $AP64 =""),"補休",  IF(  AND(  OR(  AC64="x",AC64="喪"  ), OR(  AD64 ="喪"  ), $AP64 =""),"喪假",  IF(  AND(  OR(  AC64="x",AC64="婚",AC64="產"  ), OR(  AD64 ="婚",AD64="產"  ), $AP64 =""),"婚(產)假",  IF(  AND(  OR(  AC64="x",AC64="公"  ), OR(  AD64 ="公"  ), $AP64 =""),"公假",  IF(  AND(  OR(  AC64="x",AC64="補",AC64="婚",AC64="公",AC64="病",AC64="事",AC64="x榮18-22"  ),OR(AD64=""), $AP64 =""  ),"18收",  IF(  AND(  OR(  AC64 ="榮14-18",AC64 ="榮10-18",AC64 ="榮06-18",AC64 ="病14-18"  ),OR(  AD64 ="x",AD64="補",AD64="婚",AD64="公",AD64="病",AD64="事",AD64="x"  ), $AP64 =""),"18放早走",  IF(  AND(  OR(  AC64 =""),OR(  AD64 ="x",AD64="補",AD64="婚",AD64="公",AD64="病",AD64="事",AD64="x榮*",AD64="榮",AD64="榮-22"  ), $AP64 =""),"18放",  IF(  AND(  OR(  AC64="當日退伍"  ),OR(  AD64="退伍",AD64="退", AD64=""  ), $AP64 =""),"當日退伍",  IF(AND(  OR(AC64="退",AC64="退伍" ), OR(AD64="退",AD64="退伍" ), $AP64 =""),"退伍","全日勤"  )  )  )  )  )  )  )  )  )  )  ),"")</f>
        <v>全日勤</v>
      </c>
      <c r="AD163" s="65" t="str">
        <f ca="1">IF(   (ROW(BP64)-1)&lt;=暫1!$B$2,           IF(  AND(  OR(  AD64="x",AD64="補"  ), OR(  AE64 ="x",AE64="補",AE64="x榮18-22",AE64="x公18-22",AE64="x榮22-08"  ), $AP64 =""),"全日休",  IF(  AND(  OR(  AD64="x",AD64="病"  ), OR(  AE64 ="病"  ), $AP64 =""),"病(事)假",  IF(  AND(  OR(  AD64="x",AD64="補"  ), OR(  AE64 ="補"  ), $AP64 =""),"補休",  IF(  AND(  OR(  AD64="x",AD64="喪"  ), OR(  AE64 ="喪"  ), $AP64 =""),"喪假",  IF(  AND(  OR(  AD64="x",AD64="婚",AD64="產"  ), OR(  AE64 ="婚",AE64="產"  ), $AP64 =""),"婚(產)假",  IF(  AND(  OR(  AD64="x",AD64="公"  ), OR(  AE64 ="公"  ), $AP64 =""),"公假",  IF(  AND(  OR(  AD64="x",AD64="補",AD64="婚",AD64="公",AD64="病",AD64="事",AD64="x榮18-22"  ),OR(AE64=""), $AP64 =""  ),"18收",  IF(  AND(  OR(  AD64 ="榮14-18",AD64 ="榮10-18",AD64 ="榮06-18",AD64 ="病14-18"  ),OR(  AE64 ="x",AE64="補",AE64="婚",AE64="公",AE64="病",AE64="事",AE64="x"  ), $AP64 =""),"18放早走",  IF(  AND(  OR(  AD64 =""),OR(  AE64 ="x",AE64="補",AE64="婚",AE64="公",AE64="病",AE64="事",AE64="x榮*",AE64="榮",AE64="榮-22"  ), $AP64 =""),"18放",  IF(  AND(  OR(  AD64="當日退伍"  ),OR(  AE64="退伍",AE64="退", AE64=""  ), $AP64 =""),"當日退伍",  IF(AND(  OR(AD64="退",AD64="退伍" ), OR(AE64="退",AE64="退伍" ), $AP64 =""),"退伍","全日勤"  )  )  )  )  )  )  )  )  )  )  ),"")</f>
        <v>全日勤</v>
      </c>
      <c r="AE163" s="65" t="str">
        <f ca="1">IF(   (ROW(BQ64)-1)&lt;=暫1!$B$2,           IF(  AND(  OR(  AE64="x",AE64="補"  ), OR(  AF64 ="x",AF64="補",AF64="x榮18-22",AF64="x公18-22",AF64="x榮22-08"  ), $AP64 =""),"全日休",  IF(  AND(  OR(  AE64="x",AE64="病"  ), OR(  AF64 ="病"  ), $AP64 =""),"病(事)假",  IF(  AND(  OR(  AE64="x",AE64="補"  ), OR(  AF64 ="補"  ), $AP64 =""),"補休",  IF(  AND(  OR(  AE64="x",AE64="喪"  ), OR(  AF64 ="喪"  ), $AP64 =""),"喪假",  IF(  AND(  OR(  AE64="x",AE64="婚",AE64="產"  ), OR(  AF64 ="婚",AF64="產"  ), $AP64 =""),"婚(產)假",  IF(  AND(  OR(  AE64="x",AE64="公"  ), OR(  AF64 ="公"  ), $AP64 =""),"公假",  IF(  AND(  OR(  AE64="x",AE64="補",AE64="婚",AE64="公",AE64="病",AE64="事",AE64="x榮18-22"  ),OR(AF64=""), $AP64 =""  ),"18收",  IF(  AND(  OR(  AE64 ="榮14-18",AE64 ="榮10-18",AE64 ="榮06-18",AE64 ="病14-18"  ),OR(  AF64 ="x",AF64="補",AF64="婚",AF64="公",AF64="病",AF64="事",AF64="x"  ), $AP64 =""),"18放早走",  IF(  AND(  OR(  AE64 =""),OR(  AF64 ="x",AF64="補",AF64="婚",AF64="公",AF64="病",AF64="事",AF64="x榮*",AF64="榮",AF64="榮-22"  ), $AP64 =""),"18放",  IF(  AND(  OR(  AE64="當日退伍"  ),OR(  AF64="退伍",AF64="退", AF64=""  ), $AP64 =""),"當日退伍",  IF(AND(  OR(AE64="退",AE64="退伍" ), OR(AF64="退",AF64="退伍" ), $AP64 =""),"退伍","全日勤"  )  )  )  )  )  )  )  )  )  )  ),"")</f>
        <v>全日勤</v>
      </c>
      <c r="AF163" s="65" t="str">
        <f ca="1">IF(   (ROW(BR64)-1)&lt;=暫1!$B$2,           IF(  AND(  OR(  AF64="x",AF64="補"  ), OR(  AG64 ="x",AG64="補",AG64="x榮18-22",AG64="x公18-22",AG64="x榮22-08"  ), $AP64 =""),"全日休",  IF(  AND(  OR(  AF64="x",AF64="病"  ), OR(  AG64 ="病"  ), $AP64 =""),"病(事)假",  IF(  AND(  OR(  AF64="x",AF64="補"  ), OR(  AG64 ="補"  ), $AP64 =""),"補休",  IF(  AND(  OR(  AF64="x",AF64="喪"  ), OR(  AG64 ="喪"  ), $AP64 =""),"喪假",  IF(  AND(  OR(  AF64="x",AF64="婚",AF64="產"  ), OR(  AG64 ="婚",AG64="產"  ), $AP64 =""),"婚(產)假",  IF(  AND(  OR(  AF64="x",AF64="公"  ), OR(  AG64 ="公"  ), $AP64 =""),"公假",  IF(  AND(  OR(  AF64="x",AF64="補",AF64="婚",AF64="公",AF64="病",AF64="事",AF64="x榮18-22"  ),OR(AG64=""), $AP64 =""  ),"18收",  IF(  AND(  OR(  AF64 ="榮14-18",AF64 ="榮10-18",AF64 ="榮06-18",AF64 ="病14-18"  ),OR(  AG64 ="x",AG64="補",AG64="婚",AG64="公",AG64="病",AG64="事",AG64="x"  ), $AP64 =""),"18放早走",  IF(  AND(  OR(  AF64 =""),OR(  AG64 ="x",AG64="補",AG64="婚",AG64="公",AG64="病",AG64="事",AG64="x榮*",AG64="榮",AG64="榮-22"  ), $AP64 =""),"18放",  IF(  AND(  OR(  AF64="當日退伍"  ),OR(  AG64="退伍",AG64="退", AG64=""  ), $AP64 =""),"當日退伍",  IF(AND(  OR(AF64="退",AF64="退伍" ), OR(AG64="退",AG64="退伍" ), $AP64 =""),"退伍","全日勤"  )  )  )  )  )  )  )  )  )  )  ),"")</f>
        <v>18放</v>
      </c>
      <c r="AG163" s="65" t="str">
        <f ca="1">IF(   (ROW(BS64)-1)&lt;=暫1!$B$2,           IF(  AND(  OR(  AG64="x",AG64="補"  ), OR(  AH64 ="x",AH64="補",AH64="x榮18-22",AH64="x公18-22",AH64="x榮22-08"  ), $AP64 =""),"全日休",  IF(  AND(  OR(  AG64="x",AG64="病"  ), OR(  AH64 ="病"  ), $AP64 =""),"病(事)假",  IF(  AND(  OR(  AG64="x",AG64="補"  ), OR(  AH64 ="補"  ), $AP64 =""),"補休",  IF(  AND(  OR(  AG64="x",AG64="喪"  ), OR(  AH64 ="喪"  ), $AP64 =""),"喪假",  IF(  AND(  OR(  AG64="x",AG64="婚",AG64="產"  ), OR(  AH64 ="婚",AH64="產"  ), $AP64 =""),"婚(產)假",  IF(  AND(  OR(  AG64="x",AG64="公"  ), OR(  AH64 ="公"  ), $AP64 =""),"公假",  IF(  AND(  OR(  AG64="x",AG64="補",AG64="婚",AG64="公",AG64="病",AG64="事",AG64="x榮18-22"  ),OR(AH64=""), $AP64 =""  ),"18收",  IF(  AND(  OR(  AG64 ="榮14-18",AG64 ="榮10-18",AG64 ="榮06-18",AG64 ="病14-18"  ),OR(  AH64 ="x",AH64="補",AH64="婚",AH64="公",AH64="病",AH64="事",AH64="x"  ), $AP64 =""),"18放早走",  IF(  AND(  OR(  AG64 =""),OR(  AH64 ="x",AH64="補",AH64="婚",AH64="公",AH64="病",AH64="事",AH64="x榮*",AH64="榮",AH64="榮-22"  ), $AP64 =""),"18放",  IF(  AND(  OR(  AG64="當日退伍"  ),OR(  AH64="退伍",AH64="退", AH64=""  ), $AP64 =""),"當日退伍",  IF(AND(  OR(AG64="退",AG64="退伍" ), OR(AH64="退",AH64="退伍" ), $AP64 =""),"退伍","全日勤"  )  )  )  )  )  )  )  )  )  )  ),"")</f>
        <v>18收</v>
      </c>
      <c r="AH163" s="65"/>
      <c r="AI163" s="65"/>
      <c r="AJ163" s="65"/>
      <c r="AO163" s="75"/>
      <c r="AP163" s="62"/>
      <c r="AU163" s="62"/>
      <c r="AY163" s="62"/>
      <c r="AZ163" s="62"/>
      <c r="BA163" s="62"/>
    </row>
    <row r="164" spans="1:53" ht="25.5" customHeight="1">
      <c r="A164" s="65">
        <f t="shared" si="14"/>
        <v>64</v>
      </c>
      <c r="B164" s="65" t="str">
        <f t="shared" si="15"/>
        <v>邱俊閎</v>
      </c>
      <c r="C164" s="65" t="str">
        <f ca="1">IF(   (ROW(AO65)-1)&lt;=暫1!$B$2,           IF(  AND(  OR(  C65="x",C65="補"  ), OR(  D65 ="x",D65="補",D65="x榮18-22",D65="x公18-22",D65="x榮22-08"  ), $AP65 =""),"全日休",  IF(  AND(  OR(  C65="x",C65="病"  ), OR(  D65 ="病"  ), $AP65 =""),"病(事)假",  IF(  AND(  OR(  C65="x",C65="補"  ), OR(  D65 ="補"  ), $AP65 =""),"補休",  IF(  AND(  OR(  C65="x",C65="喪"  ), OR(  D65 ="喪"  ), $AP65 =""),"喪假",  IF(  AND(  OR(  C65="x",C65="婚",C65="產"  ), OR(  D65 ="婚",D65="產"  ), $AP65 =""),"婚(產)假",  IF(  AND(  OR(  C65="x",C65="公"  ), OR(  D65 ="公"  ), $AP65 =""),"公假",  IF(  AND(  OR(  C65="x",C65="補",C65="婚",C65="公",C65="病",C65="事",C65="x榮18-22"  ),OR(D65=""), $AP65 =""  ),"18收",  IF(  AND(  OR(  C65 ="榮14-18",C65 ="榮10-18",C65 ="榮06-18",C65 ="病14-18"  ),OR(  D65 ="x",D65="補",D65="婚",D65="公",D65="病",D65="事",D65="x"  ), $AP65 =""),"18放早走",  IF(  AND(  OR(  C65 =""),OR(  D65 ="x",D65="補",D65="婚",D65="公",D65="病",D65="事",D65="x榮*",D65="榮",D65="榮-22"  ), $AP65 =""),"18放",  IF(  AND(  OR(  C65="當日退伍"  ),OR(  D65="退伍",D65="退", D65=""  ), $AP65 =""),"當日退伍",  IF(AND(  OR(C65="退",C65="退伍" ), OR(D65="退",D65="退伍" ), $AP65 =""),"退伍","全日勤"  )  )  )  )  )  )  )  )  )  )  ),"")</f>
        <v>全日勤</v>
      </c>
      <c r="D164" s="65" t="str">
        <f ca="1">IF(   (ROW(AP65)-1)&lt;=暫1!$B$2,           IF(  AND(  OR(  D65="x",D65="補"  ), OR(  E65 ="x",E65="補",E65="x榮18-22",E65="x公18-22",E65="x榮22-08"  ), $AP65 =""),"全日休",  IF(  AND(  OR(  D65="x",D65="病"  ), OR(  E65 ="病"  ), $AP65 =""),"病(事)假",  IF(  AND(  OR(  D65="x",D65="補"  ), OR(  E65 ="補"  ), $AP65 =""),"補休",  IF(  AND(  OR(  D65="x",D65="喪"  ), OR(  E65 ="喪"  ), $AP65 =""),"喪假",  IF(  AND(  OR(  D65="x",D65="婚",D65="產"  ), OR(  E65 ="婚",E65="產"  ), $AP65 =""),"婚(產)假",  IF(  AND(  OR(  D65="x",D65="公"  ), OR(  E65 ="公"  ), $AP65 =""),"公假",  IF(  AND(  OR(  D65="x",D65="補",D65="婚",D65="公",D65="病",D65="事",D65="x榮18-22"  ),OR(E65=""), $AP65 =""  ),"18收",  IF(  AND(  OR(  D65 ="榮14-18",D65 ="榮10-18",D65 ="榮06-18",D65 ="病14-18"  ),OR(  E65 ="x",E65="補",E65="婚",E65="公",E65="病",E65="事",E65="x"  ), $AP65 =""),"18放早走",  IF(  AND(  OR(  D65 =""),OR(  E65 ="x",E65="補",E65="婚",E65="公",E65="病",E65="事",E65="x榮*",E65="榮",E65="榮-22"  ), $AP65 =""),"18放",  IF(  AND(  OR(  D65="當日退伍"  ),OR(  E65="退伍",E65="退", E65=""  ), $AP65 =""),"當日退伍",  IF(AND(  OR(D65="退",D65="退伍" ), OR(E65="退",E65="退伍" ), $AP65 =""),"退伍","全日勤"  )  )  )  )  )  )  )  )  )  )  ),"")</f>
        <v>全日勤</v>
      </c>
      <c r="E164" s="65" t="str">
        <f ca="1">IF(   (ROW(AQ65)-1)&lt;=暫1!$B$2,           IF(  AND(  OR(  E65="x",E65="補"  ), OR(  F65 ="x",F65="補",F65="x榮18-22",F65="x公18-22",F65="x榮22-08"  ), $AP65 =""),"全日休",  IF(  AND(  OR(  E65="x",E65="病"  ), OR(  F65 ="病"  ), $AP65 =""),"病(事)假",  IF(  AND(  OR(  E65="x",E65="補"  ), OR(  F65 ="補"  ), $AP65 =""),"補休",  IF(  AND(  OR(  E65="x",E65="喪"  ), OR(  F65 ="喪"  ), $AP65 =""),"喪假",  IF(  AND(  OR(  E65="x",E65="婚",E65="產"  ), OR(  F65 ="婚",F65="產"  ), $AP65 =""),"婚(產)假",  IF(  AND(  OR(  E65="x",E65="公"  ), OR(  F65 ="公"  ), $AP65 =""),"公假",  IF(  AND(  OR(  E65="x",E65="補",E65="婚",E65="公",E65="病",E65="事",E65="x榮18-22"  ),OR(F65=""), $AP65 =""  ),"18收",  IF(  AND(  OR(  E65 ="榮14-18",E65 ="榮10-18",E65 ="榮06-18",E65 ="病14-18"  ),OR(  F65 ="x",F65="補",F65="婚",F65="公",F65="病",F65="事",F65="x"  ), $AP65 =""),"18放早走",  IF(  AND(  OR(  E65 =""),OR(  F65 ="x",F65="補",F65="婚",F65="公",F65="病",F65="事",F65="x榮*",F65="榮",F65="榮-22"  ), $AP65 =""),"18放",  IF(  AND(  OR(  E65="當日退伍"  ),OR(  F65="退伍",F65="退", F65=""  ), $AP65 =""),"當日退伍",  IF(AND(  OR(E65="退",E65="退伍" ), OR(F65="退",F65="退伍" ), $AP65 =""),"退伍","全日勤"  )  )  )  )  )  )  )  )  )  )  ),"")</f>
        <v>18放</v>
      </c>
      <c r="F164" s="65" t="str">
        <f ca="1">IF(   (ROW(AR65)-1)&lt;=暫1!$B$2,           IF(  AND(  OR(  F65="x",F65="補"  ), OR(  G65 ="x",G65="補",G65="x榮18-22",G65="x公18-22",G65="x榮22-08"  ), $AP65 =""),"全日休",  IF(  AND(  OR(  F65="x",F65="病"  ), OR(  G65 ="病"  ), $AP65 =""),"病(事)假",  IF(  AND(  OR(  F65="x",F65="補"  ), OR(  G65 ="補"  ), $AP65 =""),"補休",  IF(  AND(  OR(  F65="x",F65="喪"  ), OR(  G65 ="喪"  ), $AP65 =""),"喪假",  IF(  AND(  OR(  F65="x",F65="婚",F65="產"  ), OR(  G65 ="婚",G65="產"  ), $AP65 =""),"婚(產)假",  IF(  AND(  OR(  F65="x",F65="公"  ), OR(  G65 ="公"  ), $AP65 =""),"公假",  IF(  AND(  OR(  F65="x",F65="補",F65="婚",F65="公",F65="病",F65="事",F65="x榮18-22"  ),OR(G65=""), $AP65 =""  ),"18收",  IF(  AND(  OR(  F65 ="榮14-18",F65 ="榮10-18",F65 ="榮06-18",F65 ="病14-18"  ),OR(  G65 ="x",G65="補",G65="婚",G65="公",G65="病",G65="事",G65="x"  ), $AP65 =""),"18放早走",  IF(  AND(  OR(  F65 =""),OR(  G65 ="x",G65="補",G65="婚",G65="公",G65="病",G65="事",G65="x榮*",G65="榮",G65="榮-22"  ), $AP65 =""),"18放",  IF(  AND(  OR(  F65="當日退伍"  ),OR(  G65="退伍",G65="退", G65=""  ), $AP65 =""),"當日退伍",  IF(AND(  OR(F65="退",F65="退伍" ), OR(G65="退",G65="退伍" ), $AP65 =""),"退伍","全日勤"  )  )  )  )  )  )  )  )  )  )  ),"")</f>
        <v>全日休</v>
      </c>
      <c r="G164" s="65" t="str">
        <f ca="1">IF(   (ROW(AS65)-1)&lt;=暫1!$B$2,           IF(  AND(  OR(  G65="x",G65="補"  ), OR(  H65 ="x",H65="補",H65="x榮18-22",H65="x公18-22",H65="x榮22-08"  ), $AP65 =""),"全日休",  IF(  AND(  OR(  G65="x",G65="病"  ), OR(  H65 ="病"  ), $AP65 =""),"病(事)假",  IF(  AND(  OR(  G65="x",G65="補"  ), OR(  H65 ="補"  ), $AP65 =""),"補休",  IF(  AND(  OR(  G65="x",G65="喪"  ), OR(  H65 ="喪"  ), $AP65 =""),"喪假",  IF(  AND(  OR(  G65="x",G65="婚",G65="產"  ), OR(  H65 ="婚",H65="產"  ), $AP65 =""),"婚(產)假",  IF(  AND(  OR(  G65="x",G65="公"  ), OR(  H65 ="公"  ), $AP65 =""),"公假",  IF(  AND(  OR(  G65="x",G65="補",G65="婚",G65="公",G65="病",G65="事",G65="x榮18-22"  ),OR(H65=""), $AP65 =""  ),"18收",  IF(  AND(  OR(  G65 ="榮14-18",G65 ="榮10-18",G65 ="榮06-18",G65 ="病14-18"  ),OR(  H65 ="x",H65="補",H65="婚",H65="公",H65="病",H65="事",H65="x"  ), $AP65 =""),"18放早走",  IF(  AND(  OR(  G65 =""),OR(  H65 ="x",H65="補",H65="婚",H65="公",H65="病",H65="事",H65="x榮*",H65="榮",H65="榮-22"  ), $AP65 =""),"18放",  IF(  AND(  OR(  G65="當日退伍"  ),OR(  H65="退伍",H65="退", H65=""  ), $AP65 =""),"當日退伍",  IF(AND(  OR(G65="退",G65="退伍" ), OR(H65="退",H65="退伍" ), $AP65 =""),"退伍","全日勤"  )  )  )  )  )  )  )  )  )  )  ),"")</f>
        <v>18收</v>
      </c>
      <c r="H164" s="65" t="str">
        <f ca="1">IF(   (ROW(AT65)-1)&lt;=暫1!$B$2,           IF(  AND(  OR(  H65="x",H65="補"  ), OR(  I65 ="x",I65="補",I65="x榮18-22",I65="x公18-22",I65="x榮22-08"  ), $AP65 =""),"全日休",  IF(  AND(  OR(  H65="x",H65="病"  ), OR(  I65 ="病"  ), $AP65 =""),"病(事)假",  IF(  AND(  OR(  H65="x",H65="補"  ), OR(  I65 ="補"  ), $AP65 =""),"補休",  IF(  AND(  OR(  H65="x",H65="喪"  ), OR(  I65 ="喪"  ), $AP65 =""),"喪假",  IF(  AND(  OR(  H65="x",H65="婚",H65="產"  ), OR(  I65 ="婚",I65="產"  ), $AP65 =""),"婚(產)假",  IF(  AND(  OR(  H65="x",H65="公"  ), OR(  I65 ="公"  ), $AP65 =""),"公假",  IF(  AND(  OR(  H65="x",H65="補",H65="婚",H65="公",H65="病",H65="事",H65="x榮18-22"  ),OR(I65=""), $AP65 =""  ),"18收",  IF(  AND(  OR(  H65 ="榮14-18",H65 ="榮10-18",H65 ="榮06-18",H65 ="病14-18"  ),OR(  I65 ="x",I65="補",I65="婚",I65="公",I65="病",I65="事",I65="x"  ), $AP65 =""),"18放早走",  IF(  AND(  OR(  H65 =""),OR(  I65 ="x",I65="補",I65="婚",I65="公",I65="病",I65="事",I65="x榮*",I65="榮",I65="榮-22"  ), $AP65 =""),"18放",  IF(  AND(  OR(  H65="當日退伍"  ),OR(  I65="退伍",I65="退", I65=""  ), $AP65 =""),"當日退伍",  IF(AND(  OR(H65="退",H65="退伍" ), OR(I65="退",I65="退伍" ), $AP65 =""),"退伍","全日勤"  )  )  )  )  )  )  )  )  )  )  ),"")</f>
        <v>全日勤</v>
      </c>
      <c r="I164" s="65" t="str">
        <f ca="1">IF(   (ROW(AU65)-1)&lt;=暫1!$B$2,           IF(  AND(  OR(  I65="x",I65="補"  ), OR(  J65 ="x",J65="補",J65="x榮18-22",J65="x公18-22",J65="x榮22-08"  ), $AP65 =""),"全日休",  IF(  AND(  OR(  I65="x",I65="病"  ), OR(  J65 ="病"  ), $AP65 =""),"病(事)假",  IF(  AND(  OR(  I65="x",I65="補"  ), OR(  J65 ="補"  ), $AP65 =""),"補休",  IF(  AND(  OR(  I65="x",I65="喪"  ), OR(  J65 ="喪"  ), $AP65 =""),"喪假",  IF(  AND(  OR(  I65="x",I65="婚",I65="產"  ), OR(  J65 ="婚",J65="產"  ), $AP65 =""),"婚(產)假",  IF(  AND(  OR(  I65="x",I65="公"  ), OR(  J65 ="公"  ), $AP65 =""),"公假",  IF(  AND(  OR(  I65="x",I65="補",I65="婚",I65="公",I65="病",I65="事",I65="x榮18-22"  ),OR(J65=""), $AP65 =""  ),"18收",  IF(  AND(  OR(  I65 ="榮14-18",I65 ="榮10-18",I65 ="榮06-18",I65 ="病14-18"  ),OR(  J65 ="x",J65="補",J65="婚",J65="公",J65="病",J65="事",J65="x"  ), $AP65 =""),"18放早走",  IF(  AND(  OR(  I65 =""),OR(  J65 ="x",J65="補",J65="婚",J65="公",J65="病",J65="事",J65="x榮*",J65="榮",J65="榮-22"  ), $AP65 =""),"18放",  IF(  AND(  OR(  I65="當日退伍"  ),OR(  J65="退伍",J65="退", J65=""  ), $AP65 =""),"當日退伍",  IF(AND(  OR(I65="退",I65="退伍" ), OR(J65="退",J65="退伍" ), $AP65 =""),"退伍","全日勤"  )  )  )  )  )  )  )  )  )  )  ),"")</f>
        <v>全日勤</v>
      </c>
      <c r="J164" s="65" t="str">
        <f ca="1">IF(   (ROW(AV65)-1)&lt;=暫1!$B$2,           IF(  AND(  OR(  J65="x",J65="補"  ), OR(  K65 ="x",K65="補",K65="x榮18-22",K65="x公18-22",K65="x榮22-08"  ), $AP65 =""),"全日休",  IF(  AND(  OR(  J65="x",J65="病"  ), OR(  K65 ="病"  ), $AP65 =""),"病(事)假",  IF(  AND(  OR(  J65="x",J65="補"  ), OR(  K65 ="補"  ), $AP65 =""),"補休",  IF(  AND(  OR(  J65="x",J65="喪"  ), OR(  K65 ="喪"  ), $AP65 =""),"喪假",  IF(  AND(  OR(  J65="x",J65="婚",J65="產"  ), OR(  K65 ="婚",K65="產"  ), $AP65 =""),"婚(產)假",  IF(  AND(  OR(  J65="x",J65="公"  ), OR(  K65 ="公"  ), $AP65 =""),"公假",  IF(  AND(  OR(  J65="x",J65="補",J65="婚",J65="公",J65="病",J65="事",J65="x榮18-22"  ),OR(K65=""), $AP65 =""  ),"18收",  IF(  AND(  OR(  J65 ="榮14-18",J65 ="榮10-18",J65 ="榮06-18",J65 ="病14-18"  ),OR(  K65 ="x",K65="補",K65="婚",K65="公",K65="病",K65="事",K65="x"  ), $AP65 =""),"18放早走",  IF(  AND(  OR(  J65 =""),OR(  K65 ="x",K65="補",K65="婚",K65="公",K65="病",K65="事",K65="x榮*",K65="榮",K65="榮-22"  ), $AP65 =""),"18放",  IF(  AND(  OR(  J65="當日退伍"  ),OR(  K65="退伍",K65="退", K65=""  ), $AP65 =""),"當日退伍",  IF(AND(  OR(J65="退",J65="退伍" ), OR(K65="退",K65="退伍" ), $AP65 =""),"退伍","全日勤"  )  )  )  )  )  )  )  )  )  )  ),"")</f>
        <v>18放</v>
      </c>
      <c r="K164" s="65" t="str">
        <f ca="1">IF(   (ROW(AW65)-1)&lt;=暫1!$B$2,           IF(  AND(  OR(  K65="x",K65="補"  ), OR(  L65 ="x",L65="補",L65="x榮18-22",L65="x公18-22",L65="x榮22-08"  ), $AP65 =""),"全日休",  IF(  AND(  OR(  K65="x",K65="病"  ), OR(  L65 ="病"  ), $AP65 =""),"病(事)假",  IF(  AND(  OR(  K65="x",K65="補"  ), OR(  L65 ="補"  ), $AP65 =""),"補休",  IF(  AND(  OR(  K65="x",K65="喪"  ), OR(  L65 ="喪"  ), $AP65 =""),"喪假",  IF(  AND(  OR(  K65="x",K65="婚",K65="產"  ), OR(  L65 ="婚",L65="產"  ), $AP65 =""),"婚(產)假",  IF(  AND(  OR(  K65="x",K65="公"  ), OR(  L65 ="公"  ), $AP65 =""),"公假",  IF(  AND(  OR(  K65="x",K65="補",K65="婚",K65="公",K65="病",K65="事",K65="x榮18-22"  ),OR(L65=""), $AP65 =""  ),"18收",  IF(  AND(  OR(  K65 ="榮14-18",K65 ="榮10-18",K65 ="榮06-18",K65 ="病14-18"  ),OR(  L65 ="x",L65="補",L65="婚",L65="公",L65="病",L65="事",L65="x"  ), $AP65 =""),"18放早走",  IF(  AND(  OR(  K65 =""),OR(  L65 ="x",L65="補",L65="婚",L65="公",L65="病",L65="事",L65="x榮*",L65="榮",L65="榮-22"  ), $AP65 =""),"18放",  IF(  AND(  OR(  K65="當日退伍"  ),OR(  L65="退伍",L65="退", L65=""  ), $AP65 =""),"當日退伍",  IF(AND(  OR(K65="退",K65="退伍" ), OR(L65="退",L65="退伍" ), $AP65 =""),"退伍","全日勤"  )  )  )  )  )  )  )  )  )  )  ),"")</f>
        <v>全日休</v>
      </c>
      <c r="L164" s="65" t="str">
        <f ca="1">IF(   (ROW(AX65)-1)&lt;=暫1!$B$2,           IF(  AND(  OR(  L65="x",L65="補"  ), OR(  M65 ="x",M65="補",M65="x榮18-22",M65="x公18-22",M65="x榮22-08"  ), $AP65 =""),"全日休",  IF(  AND(  OR(  L65="x",L65="病"  ), OR(  M65 ="病"  ), $AP65 =""),"病(事)假",  IF(  AND(  OR(  L65="x",L65="補"  ), OR(  M65 ="補"  ), $AP65 =""),"補休",  IF(  AND(  OR(  L65="x",L65="喪"  ), OR(  M65 ="喪"  ), $AP65 =""),"喪假",  IF(  AND(  OR(  L65="x",L65="婚",L65="產"  ), OR(  M65 ="婚",M65="產"  ), $AP65 =""),"婚(產)假",  IF(  AND(  OR(  L65="x",L65="公"  ), OR(  M65 ="公"  ), $AP65 =""),"公假",  IF(  AND(  OR(  L65="x",L65="補",L65="婚",L65="公",L65="病",L65="事",L65="x榮18-22"  ),OR(M65=""), $AP65 =""  ),"18收",  IF(  AND(  OR(  L65 ="榮14-18",L65 ="榮10-18",L65 ="榮06-18",L65 ="病14-18"  ),OR(  M65 ="x",M65="補",M65="婚",M65="公",M65="病",M65="事",M65="x"  ), $AP65 =""),"18放早走",  IF(  AND(  OR(  L65 =""),OR(  M65 ="x",M65="補",M65="婚",M65="公",M65="病",M65="事",M65="x榮*",M65="榮",M65="榮-22"  ), $AP65 =""),"18放",  IF(  AND(  OR(  L65="當日退伍"  ),OR(  M65="退伍",M65="退", M65=""  ), $AP65 =""),"當日退伍",  IF(AND(  OR(L65="退",L65="退伍" ), OR(M65="退",M65="退伍" ), $AP65 =""),"退伍","全日勤"  )  )  )  )  )  )  )  )  )  )  ),"")</f>
        <v>全日休</v>
      </c>
      <c r="M164" s="65" t="str">
        <f ca="1">IF(   (ROW(AY65)-1)&lt;=暫1!$B$2,           IF(  AND(  OR(  M65="x",M65="補"  ), OR(  N65 ="x",N65="補",N65="x榮18-22",N65="x公18-22",N65="x榮22-08"  ), $AP65 =""),"全日休",  IF(  AND(  OR(  M65="x",M65="病"  ), OR(  N65 ="病"  ), $AP65 =""),"病(事)假",  IF(  AND(  OR(  M65="x",M65="補"  ), OR(  N65 ="補"  ), $AP65 =""),"補休",  IF(  AND(  OR(  M65="x",M65="喪"  ), OR(  N65 ="喪"  ), $AP65 =""),"喪假",  IF(  AND(  OR(  M65="x",M65="婚",M65="產"  ), OR(  N65 ="婚",N65="產"  ), $AP65 =""),"婚(產)假",  IF(  AND(  OR(  M65="x",M65="公"  ), OR(  N65 ="公"  ), $AP65 =""),"公假",  IF(  AND(  OR(  M65="x",M65="補",M65="婚",M65="公",M65="病",M65="事",M65="x榮18-22"  ),OR(N65=""), $AP65 =""  ),"18收",  IF(  AND(  OR(  M65 ="榮14-18",M65 ="榮10-18",M65 ="榮06-18",M65 ="病14-18"  ),OR(  N65 ="x",N65="補",N65="婚",N65="公",N65="病",N65="事",N65="x"  ), $AP65 =""),"18放早走",  IF(  AND(  OR(  M65 =""),OR(  N65 ="x",N65="補",N65="婚",N65="公",N65="病",N65="事",N65="x榮*",N65="榮",N65="榮-22"  ), $AP65 =""),"18放",  IF(  AND(  OR(  M65="當日退伍"  ),OR(  N65="退伍",N65="退", N65=""  ), $AP65 =""),"當日退伍",  IF(AND(  OR(M65="退",M65="退伍" ), OR(N65="退",N65="退伍" ), $AP65 =""),"退伍","全日勤"  )  )  )  )  )  )  )  )  )  )  ),"")</f>
        <v>全日休</v>
      </c>
      <c r="N164" s="65" t="str">
        <f ca="1">IF(   (ROW(AZ65)-1)&lt;=暫1!$B$2,           IF(  AND(  OR(  N65="x",N65="補"  ), OR(  O65 ="x",O65="補",O65="x榮18-22",O65="x公18-22",O65="x榮22-08"  ), $AP65 =""),"全日休",  IF(  AND(  OR(  N65="x",N65="病"  ), OR(  O65 ="病"  ), $AP65 =""),"病(事)假",  IF(  AND(  OR(  N65="x",N65="補"  ), OR(  O65 ="補"  ), $AP65 =""),"補休",  IF(  AND(  OR(  N65="x",N65="喪"  ), OR(  O65 ="喪"  ), $AP65 =""),"喪假",  IF(  AND(  OR(  N65="x",N65="婚",N65="產"  ), OR(  O65 ="婚",O65="產"  ), $AP65 =""),"婚(產)假",  IF(  AND(  OR(  N65="x",N65="公"  ), OR(  O65 ="公"  ), $AP65 =""),"公假",  IF(  AND(  OR(  N65="x",N65="補",N65="婚",N65="公",N65="病",N65="事",N65="x榮18-22"  ),OR(O65=""), $AP65 =""  ),"18收",  IF(  AND(  OR(  N65 ="榮14-18",N65 ="榮10-18",N65 ="榮06-18",N65 ="病14-18"  ),OR(  O65 ="x",O65="補",O65="婚",O65="公",O65="病",O65="事",O65="x"  ), $AP65 =""),"18放早走",  IF(  AND(  OR(  N65 =""),OR(  O65 ="x",O65="補",O65="婚",O65="公",O65="病",O65="事",O65="x榮*",O65="榮",O65="榮-22"  ), $AP65 =""),"18放",  IF(  AND(  OR(  N65="當日退伍"  ),OR(  O65="退伍",O65="退", O65=""  ), $AP65 =""),"當日退伍",  IF(AND(  OR(N65="退",N65="退伍" ), OR(O65="退",O65="退伍" ), $AP65 =""),"退伍","全日勤"  )  )  )  )  )  )  )  )  )  )  ),"")</f>
        <v>全日休</v>
      </c>
      <c r="O164" s="65" t="str">
        <f ca="1">IF(   (ROW(BA65)-1)&lt;=暫1!$B$2,           IF(  AND(  OR(  O65="x",O65="補"  ), OR(  P65 ="x",P65="補",P65="x榮18-22",P65="x公18-22",P65="x榮22-08"  ), $AP65 =""),"全日休",  IF(  AND(  OR(  O65="x",O65="病"  ), OR(  P65 ="病"  ), $AP65 =""),"病(事)假",  IF(  AND(  OR(  O65="x",O65="補"  ), OR(  P65 ="補"  ), $AP65 =""),"補休",  IF(  AND(  OR(  O65="x",O65="喪"  ), OR(  P65 ="喪"  ), $AP65 =""),"喪假",  IF(  AND(  OR(  O65="x",O65="婚",O65="產"  ), OR(  P65 ="婚",P65="產"  ), $AP65 =""),"婚(產)假",  IF(  AND(  OR(  O65="x",O65="公"  ), OR(  P65 ="公"  ), $AP65 =""),"公假",  IF(  AND(  OR(  O65="x",O65="補",O65="婚",O65="公",O65="病",O65="事",O65="x榮18-22"  ),OR(P65=""), $AP65 =""  ),"18收",  IF(  AND(  OR(  O65 ="榮14-18",O65 ="榮10-18",O65 ="榮06-18",O65 ="病14-18"  ),OR(  P65 ="x",P65="補",P65="婚",P65="公",P65="病",P65="事",P65="x"  ), $AP65 =""),"18放早走",  IF(  AND(  OR(  O65 =""),OR(  P65 ="x",P65="補",P65="婚",P65="公",P65="病",P65="事",P65="x榮*",P65="榮",P65="榮-22"  ), $AP65 =""),"18放",  IF(  AND(  OR(  O65="當日退伍"  ),OR(  P65="退伍",P65="退", P65=""  ), $AP65 =""),"當日退伍",  IF(AND(  OR(O65="退",O65="退伍" ), OR(P65="退",P65="退伍" ), $AP65 =""),"退伍","全日勤"  )  )  )  )  )  )  )  )  )  )  ),"")</f>
        <v>18收</v>
      </c>
      <c r="P164" s="65" t="str">
        <f ca="1">IF(   (ROW(BB65)-1)&lt;=暫1!$B$2,           IF(  AND(  OR(  P65="x",P65="補"  ), OR(  Q65 ="x",Q65="補",Q65="x榮18-22",Q65="x公18-22",Q65="x榮22-08"  ), $AP65 =""),"全日休",  IF(  AND(  OR(  P65="x",P65="病"  ), OR(  Q65 ="病"  ), $AP65 =""),"病(事)假",  IF(  AND(  OR(  P65="x",P65="補"  ), OR(  Q65 ="補"  ), $AP65 =""),"補休",  IF(  AND(  OR(  P65="x",P65="喪"  ), OR(  Q65 ="喪"  ), $AP65 =""),"喪假",  IF(  AND(  OR(  P65="x",P65="婚",P65="產"  ), OR(  Q65 ="婚",Q65="產"  ), $AP65 =""),"婚(產)假",  IF(  AND(  OR(  P65="x",P65="公"  ), OR(  Q65 ="公"  ), $AP65 =""),"公假",  IF(  AND(  OR(  P65="x",P65="補",P65="婚",P65="公",P65="病",P65="事",P65="x榮18-22"  ),OR(Q65=""), $AP65 =""  ),"18收",  IF(  AND(  OR(  P65 ="榮14-18",P65 ="榮10-18",P65 ="榮06-18",P65 ="病14-18"  ),OR(  Q65 ="x",Q65="補",Q65="婚",Q65="公",Q65="病",Q65="事",Q65="x"  ), $AP65 =""),"18放早走",  IF(  AND(  OR(  P65 =""),OR(  Q65 ="x",Q65="補",Q65="婚",Q65="公",Q65="病",Q65="事",Q65="x榮*",Q65="榮",Q65="榮-22"  ), $AP65 =""),"18放",  IF(  AND(  OR(  P65="當日退伍"  ),OR(  Q65="退伍",Q65="退", Q65=""  ), $AP65 =""),"當日退伍",  IF(AND(  OR(P65="退",P65="退伍" ), OR(Q65="退",Q65="退伍" ), $AP65 =""),"退伍","全日勤"  )  )  )  )  )  )  )  )  )  )  ),"")</f>
        <v>全日勤</v>
      </c>
      <c r="Q164" s="65" t="str">
        <f ca="1">IF(   (ROW(BC65)-1)&lt;=暫1!$B$2,           IF(  AND(  OR(  Q65="x",Q65="補"  ), OR(  R65 ="x",R65="補",R65="x榮18-22",R65="x公18-22",R65="x榮22-08"  ), $AP65 =""),"全日休",  IF(  AND(  OR(  Q65="x",Q65="病"  ), OR(  R65 ="病"  ), $AP65 =""),"病(事)假",  IF(  AND(  OR(  Q65="x",Q65="補"  ), OR(  R65 ="補"  ), $AP65 =""),"補休",  IF(  AND(  OR(  Q65="x",Q65="喪"  ), OR(  R65 ="喪"  ), $AP65 =""),"喪假",  IF(  AND(  OR(  Q65="x",Q65="婚",Q65="產"  ), OR(  R65 ="婚",R65="產"  ), $AP65 =""),"婚(產)假",  IF(  AND(  OR(  Q65="x",Q65="公"  ), OR(  R65 ="公"  ), $AP65 =""),"公假",  IF(  AND(  OR(  Q65="x",Q65="補",Q65="婚",Q65="公",Q65="病",Q65="事",Q65="x榮18-22"  ),OR(R65=""), $AP65 =""  ),"18收",  IF(  AND(  OR(  Q65 ="榮14-18",Q65 ="榮10-18",Q65 ="榮06-18",Q65 ="病14-18"  ),OR(  R65 ="x",R65="補",R65="婚",R65="公",R65="病",R65="事",R65="x"  ), $AP65 =""),"18放早走",  IF(  AND(  OR(  Q65 =""),OR(  R65 ="x",R65="補",R65="婚",R65="公",R65="病",R65="事",R65="x榮*",R65="榮",R65="榮-22"  ), $AP65 =""),"18放",  IF(  AND(  OR(  Q65="當日退伍"  ),OR(  R65="退伍",R65="退", R65=""  ), $AP65 =""),"當日退伍",  IF(AND(  OR(Q65="退",Q65="退伍" ), OR(R65="退",R65="退伍" ), $AP65 =""),"退伍","全日勤"  )  )  )  )  )  )  )  )  )  )  ),"")</f>
        <v>全日勤</v>
      </c>
      <c r="R164" s="65" t="str">
        <f ca="1">IF(   (ROW(BD65)-1)&lt;=暫1!$B$2,           IF(  AND(  OR(  R65="x",R65="補"  ), OR(  S65 ="x",S65="補",S65="x榮18-22",S65="x公18-22",S65="x榮22-08"  ), $AP65 =""),"全日休",  IF(  AND(  OR(  R65="x",R65="病"  ), OR(  S65 ="病"  ), $AP65 =""),"病(事)假",  IF(  AND(  OR(  R65="x",R65="補"  ), OR(  S65 ="補"  ), $AP65 =""),"補休",  IF(  AND(  OR(  R65="x",R65="喪"  ), OR(  S65 ="喪"  ), $AP65 =""),"喪假",  IF(  AND(  OR(  R65="x",R65="婚",R65="產"  ), OR(  S65 ="婚",S65="產"  ), $AP65 =""),"婚(產)假",  IF(  AND(  OR(  R65="x",R65="公"  ), OR(  S65 ="公"  ), $AP65 =""),"公假",  IF(  AND(  OR(  R65="x",R65="補",R65="婚",R65="公",R65="病",R65="事",R65="x榮18-22"  ),OR(S65=""), $AP65 =""  ),"18收",  IF(  AND(  OR(  R65 ="榮14-18",R65 ="榮10-18",R65 ="榮06-18",R65 ="病14-18"  ),OR(  S65 ="x",S65="補",S65="婚",S65="公",S65="病",S65="事",S65="x"  ), $AP65 =""),"18放早走",  IF(  AND(  OR(  R65 =""),OR(  S65 ="x",S65="補",S65="婚",S65="公",S65="病",S65="事",S65="x榮*",S65="榮",S65="榮-22"  ), $AP65 =""),"18放",  IF(  AND(  OR(  R65="當日退伍"  ),OR(  S65="退伍",S65="退", S65=""  ), $AP65 =""),"當日退伍",  IF(AND(  OR(R65="退",R65="退伍" ), OR(S65="退",S65="退伍" ), $AP65 =""),"退伍","全日勤"  )  )  )  )  )  )  )  )  )  )  ),"")</f>
        <v>全日勤</v>
      </c>
      <c r="S164" s="65" t="str">
        <f ca="1">IF(   (ROW(BE65)-1)&lt;=暫1!$B$2,           IF(  AND(  OR(  S65="x",S65="補"  ), OR(  T65 ="x",T65="補",T65="x榮18-22",T65="x公18-22",T65="x榮22-08"  ), $AP65 =""),"全日休",  IF(  AND(  OR(  S65="x",S65="病"  ), OR(  T65 ="病"  ), $AP65 =""),"病(事)假",  IF(  AND(  OR(  S65="x",S65="補"  ), OR(  T65 ="補"  ), $AP65 =""),"補休",  IF(  AND(  OR(  S65="x",S65="喪"  ), OR(  T65 ="喪"  ), $AP65 =""),"喪假",  IF(  AND(  OR(  S65="x",S65="婚",S65="產"  ), OR(  T65 ="婚",T65="產"  ), $AP65 =""),"婚(產)假",  IF(  AND(  OR(  S65="x",S65="公"  ), OR(  T65 ="公"  ), $AP65 =""),"公假",  IF(  AND(  OR(  S65="x",S65="補",S65="婚",S65="公",S65="病",S65="事",S65="x榮18-22"  ),OR(T65=""), $AP65 =""  ),"18收",  IF(  AND(  OR(  S65 ="榮14-18",S65 ="榮10-18",S65 ="榮06-18",S65 ="病14-18"  ),OR(  T65 ="x",T65="補",T65="婚",T65="公",T65="病",T65="事",T65="x"  ), $AP65 =""),"18放早走",  IF(  AND(  OR(  S65 =""),OR(  T65 ="x",T65="補",T65="婚",T65="公",T65="病",T65="事",T65="x榮*",T65="榮",T65="榮-22"  ), $AP65 =""),"18放",  IF(  AND(  OR(  S65="當日退伍"  ),OR(  T65="退伍",T65="退", T65=""  ), $AP65 =""),"當日退伍",  IF(AND(  OR(S65="退",S65="退伍" ), OR(T65="退",T65="退伍" ), $AP65 =""),"退伍","全日勤"  )  )  )  )  )  )  )  )  )  )  ),"")</f>
        <v>18放</v>
      </c>
      <c r="T164" s="65" t="str">
        <f ca="1">IF(   (ROW(BF65)-1)&lt;=暫1!$B$2,           IF(  AND(  OR(  T65="x",T65="補"  ), OR(  U65 ="x",U65="補",U65="x榮18-22",U65="x公18-22",U65="x榮22-08"  ), $AP65 =""),"全日休",  IF(  AND(  OR(  T65="x",T65="病"  ), OR(  U65 ="病"  ), $AP65 =""),"病(事)假",  IF(  AND(  OR(  T65="x",T65="補"  ), OR(  U65 ="補"  ), $AP65 =""),"補休",  IF(  AND(  OR(  T65="x",T65="喪"  ), OR(  U65 ="喪"  ), $AP65 =""),"喪假",  IF(  AND(  OR(  T65="x",T65="婚",T65="產"  ), OR(  U65 ="婚",U65="產"  ), $AP65 =""),"婚(產)假",  IF(  AND(  OR(  T65="x",T65="公"  ), OR(  U65 ="公"  ), $AP65 =""),"公假",  IF(  AND(  OR(  T65="x",T65="補",T65="婚",T65="公",T65="病",T65="事",T65="x榮18-22"  ),OR(U65=""), $AP65 =""  ),"18收",  IF(  AND(  OR(  T65 ="榮14-18",T65 ="榮10-18",T65 ="榮06-18",T65 ="病14-18"  ),OR(  U65 ="x",U65="補",U65="婚",U65="公",U65="病",U65="事",U65="x"  ), $AP65 =""),"18放早走",  IF(  AND(  OR(  T65 =""),OR(  U65 ="x",U65="補",U65="婚",U65="公",U65="病",U65="事",U65="x榮*",U65="榮",U65="榮-22"  ), $AP65 =""),"18放",  IF(  AND(  OR(  T65="當日退伍"  ),OR(  U65="退伍",U65="退", U65=""  ), $AP65 =""),"當日退伍",  IF(AND(  OR(T65="退",T65="退伍" ), OR(U65="退",U65="退伍" ), $AP65 =""),"退伍","全日勤"  )  )  )  )  )  )  )  )  )  )  ),"")</f>
        <v>全日休</v>
      </c>
      <c r="U164" s="65" t="str">
        <f ca="1">IF(   (ROW(BG65)-1)&lt;=暫1!$B$2,           IF(  AND(  OR(  U65="x",U65="補"  ), OR(  V65 ="x",V65="補",V65="x榮18-22",V65="x公18-22",V65="x榮22-08"  ), $AP65 =""),"全日休",  IF(  AND(  OR(  U65="x",U65="病"  ), OR(  V65 ="病"  ), $AP65 =""),"病(事)假",  IF(  AND(  OR(  U65="x",U65="補"  ), OR(  V65 ="補"  ), $AP65 =""),"補休",  IF(  AND(  OR(  U65="x",U65="喪"  ), OR(  V65 ="喪"  ), $AP65 =""),"喪假",  IF(  AND(  OR(  U65="x",U65="婚",U65="產"  ), OR(  V65 ="婚",V65="產"  ), $AP65 =""),"婚(產)假",  IF(  AND(  OR(  U65="x",U65="公"  ), OR(  V65 ="公"  ), $AP65 =""),"公假",  IF(  AND(  OR(  U65="x",U65="補",U65="婚",U65="公",U65="病",U65="事",U65="x榮18-22"  ),OR(V65=""), $AP65 =""  ),"18收",  IF(  AND(  OR(  U65 ="榮14-18",U65 ="榮10-18",U65 ="榮06-18",U65 ="病14-18"  ),OR(  V65 ="x",V65="補",V65="婚",V65="公",V65="病",V65="事",V65="x"  ), $AP65 =""),"18放早走",  IF(  AND(  OR(  U65 =""),OR(  V65 ="x",V65="補",V65="婚",V65="公",V65="病",V65="事",V65="x榮*",V65="榮",V65="榮-22"  ), $AP65 =""),"18放",  IF(  AND(  OR(  U65="當日退伍"  ),OR(  V65="退伍",V65="退", V65=""  ), $AP65 =""),"當日退伍",  IF(AND(  OR(U65="退",U65="退伍" ), OR(V65="退",V65="退伍" ), $AP65 =""),"退伍","全日勤"  )  )  )  )  )  )  )  )  )  )  ),"")</f>
        <v>18收</v>
      </c>
      <c r="V164" s="65" t="str">
        <f ca="1">IF(   (ROW(BH65)-1)&lt;=暫1!$B$2,           IF(  AND(  OR(  V65="x",V65="補"  ), OR(  W65 ="x",W65="補",W65="x榮18-22",W65="x公18-22",W65="x榮22-08"  ), $AP65 =""),"全日休",  IF(  AND(  OR(  V65="x",V65="病"  ), OR(  W65 ="病"  ), $AP65 =""),"病(事)假",  IF(  AND(  OR(  V65="x",V65="補"  ), OR(  W65 ="補"  ), $AP65 =""),"補休",  IF(  AND(  OR(  V65="x",V65="喪"  ), OR(  W65 ="喪"  ), $AP65 =""),"喪假",  IF(  AND(  OR(  V65="x",V65="婚",V65="產"  ), OR(  W65 ="婚",W65="產"  ), $AP65 =""),"婚(產)假",  IF(  AND(  OR(  V65="x",V65="公"  ), OR(  W65 ="公"  ), $AP65 =""),"公假",  IF(  AND(  OR(  V65="x",V65="補",V65="婚",V65="公",V65="病",V65="事",V65="x榮18-22"  ),OR(W65=""), $AP65 =""  ),"18收",  IF(  AND(  OR(  V65 ="榮14-18",V65 ="榮10-18",V65 ="榮06-18",V65 ="病14-18"  ),OR(  W65 ="x",W65="補",W65="婚",W65="公",W65="病",W65="事",W65="x"  ), $AP65 =""),"18放早走",  IF(  AND(  OR(  V65 =""),OR(  W65 ="x",W65="補",W65="婚",W65="公",W65="病",W65="事",W65="x榮*",W65="榮",W65="榮-22"  ), $AP65 =""),"18放",  IF(  AND(  OR(  V65="當日退伍"  ),OR(  W65="退伍",W65="退", W65=""  ), $AP65 =""),"當日退伍",  IF(AND(  OR(V65="退",V65="退伍" ), OR(W65="退",W65="退伍" ), $AP65 =""),"退伍","全日勤"  )  )  )  )  )  )  )  )  )  )  ),"")</f>
        <v>全日勤</v>
      </c>
      <c r="W164" s="65" t="str">
        <f ca="1">IF(   (ROW(BI65)-1)&lt;=暫1!$B$2,           IF(  AND(  OR(  W65="x",W65="補"  ), OR(  X65 ="x",X65="補",X65="x榮18-22",X65="x公18-22",X65="x榮22-08"  ), $AP65 =""),"全日休",  IF(  AND(  OR(  W65="x",W65="病"  ), OR(  X65 ="病"  ), $AP65 =""),"病(事)假",  IF(  AND(  OR(  W65="x",W65="補"  ), OR(  X65 ="補"  ), $AP65 =""),"補休",  IF(  AND(  OR(  W65="x",W65="喪"  ), OR(  X65 ="喪"  ), $AP65 =""),"喪假",  IF(  AND(  OR(  W65="x",W65="婚",W65="產"  ), OR(  X65 ="婚",X65="產"  ), $AP65 =""),"婚(產)假",  IF(  AND(  OR(  W65="x",W65="公"  ), OR(  X65 ="公"  ), $AP65 =""),"公假",  IF(  AND(  OR(  W65="x",W65="補",W65="婚",W65="公",W65="病",W65="事",W65="x榮18-22"  ),OR(X65=""), $AP65 =""  ),"18收",  IF(  AND(  OR(  W65 ="榮14-18",W65 ="榮10-18",W65 ="榮06-18",W65 ="病14-18"  ),OR(  X65 ="x",X65="補",X65="婚",X65="公",X65="病",X65="事",X65="x"  ), $AP65 =""),"18放早走",  IF(  AND(  OR(  W65 =""),OR(  X65 ="x",X65="補",X65="婚",X65="公",X65="病",X65="事",X65="x榮*",X65="榮",X65="榮-22"  ), $AP65 =""),"18放",  IF(  AND(  OR(  W65="當日退伍"  ),OR(  X65="退伍",X65="退", X65=""  ), $AP65 =""),"當日退伍",  IF(AND(  OR(W65="退",W65="退伍" ), OR(X65="退",X65="退伍" ), $AP65 =""),"退伍","全日勤"  )  )  )  )  )  )  )  )  )  )  ),"")</f>
        <v>全日勤</v>
      </c>
      <c r="X164" s="65" t="str">
        <f ca="1">IF(   (ROW(BJ65)-1)&lt;=暫1!$B$2,           IF(  AND(  OR(  X65="x",X65="補"  ), OR(  Y65 ="x",Y65="補",Y65="x榮18-22",Y65="x公18-22",Y65="x榮22-08"  ), $AP65 =""),"全日休",  IF(  AND(  OR(  X65="x",X65="病"  ), OR(  Y65 ="病"  ), $AP65 =""),"病(事)假",  IF(  AND(  OR(  X65="x",X65="補"  ), OR(  Y65 ="補"  ), $AP65 =""),"補休",  IF(  AND(  OR(  X65="x",X65="喪"  ), OR(  Y65 ="喪"  ), $AP65 =""),"喪假",  IF(  AND(  OR(  X65="x",X65="婚",X65="產"  ), OR(  Y65 ="婚",Y65="產"  ), $AP65 =""),"婚(產)假",  IF(  AND(  OR(  X65="x",X65="公"  ), OR(  Y65 ="公"  ), $AP65 =""),"公假",  IF(  AND(  OR(  X65="x",X65="補",X65="婚",X65="公",X65="病",X65="事",X65="x榮18-22"  ),OR(Y65=""), $AP65 =""  ),"18收",  IF(  AND(  OR(  X65 ="榮14-18",X65 ="榮10-18",X65 ="榮06-18",X65 ="病14-18"  ),OR(  Y65 ="x",Y65="補",Y65="婚",Y65="公",Y65="病",Y65="事",Y65="x"  ), $AP65 =""),"18放早走",  IF(  AND(  OR(  X65 =""),OR(  Y65 ="x",Y65="補",Y65="婚",Y65="公",Y65="病",Y65="事",Y65="x榮*",Y65="榮",Y65="榮-22"  ), $AP65 =""),"18放",  IF(  AND(  OR(  X65="當日退伍"  ),OR(  Y65="退伍",Y65="退", Y65=""  ), $AP65 =""),"當日退伍",  IF(AND(  OR(X65="退",X65="退伍" ), OR(Y65="退",Y65="退伍" ), $AP65 =""),"退伍","全日勤"  )  )  )  )  )  )  )  )  )  )  ),"")</f>
        <v>全日勤</v>
      </c>
      <c r="Y164" s="65" t="str">
        <f ca="1">IF(   (ROW(BK65)-1)&lt;=暫1!$B$2,           IF(  AND(  OR(  Y65="x",Y65="補"  ), OR(  Z65 ="x",Z65="補",Z65="x榮18-22",Z65="x公18-22",Z65="x榮22-08"  ), $AP65 =""),"全日休",  IF(  AND(  OR(  Y65="x",Y65="病"  ), OR(  Z65 ="病"  ), $AP65 =""),"病(事)假",  IF(  AND(  OR(  Y65="x",Y65="補"  ), OR(  Z65 ="補"  ), $AP65 =""),"補休",  IF(  AND(  OR(  Y65="x",Y65="喪"  ), OR(  Z65 ="喪"  ), $AP65 =""),"喪假",  IF(  AND(  OR(  Y65="x",Y65="婚",Y65="產"  ), OR(  Z65 ="婚",Z65="產"  ), $AP65 =""),"婚(產)假",  IF(  AND(  OR(  Y65="x",Y65="公"  ), OR(  Z65 ="公"  ), $AP65 =""),"公假",  IF(  AND(  OR(  Y65="x",Y65="補",Y65="婚",Y65="公",Y65="病",Y65="事",Y65="x榮18-22"  ),OR(Z65=""), $AP65 =""  ),"18收",  IF(  AND(  OR(  Y65 ="榮14-18",Y65 ="榮10-18",Y65 ="榮06-18",Y65 ="病14-18"  ),OR(  Z65 ="x",Z65="補",Z65="婚",Z65="公",Z65="病",Z65="事",Z65="x"  ), $AP65 =""),"18放早走",  IF(  AND(  OR(  Y65 =""),OR(  Z65 ="x",Z65="補",Z65="婚",Z65="公",Z65="病",Z65="事",Z65="x榮*",Z65="榮",Z65="榮-22"  ), $AP65 =""),"18放",  IF(  AND(  OR(  Y65="當日退伍"  ),OR(  Z65="退伍",Z65="退", Z65=""  ), $AP65 =""),"當日退伍",  IF(AND(  OR(Y65="退",Y65="退伍" ), OR(Z65="退",Z65="退伍" ), $AP65 =""),"退伍","全日勤"  )  )  )  )  )  )  )  )  )  )  ),"")</f>
        <v>全日勤</v>
      </c>
      <c r="Z164" s="65" t="str">
        <f ca="1">IF(   (ROW(BL65)-1)&lt;=暫1!$B$2,           IF(  AND(  OR(  Z65="x",Z65="補"  ), OR(  AA65 ="x",AA65="補",AA65="x榮18-22",AA65="x公18-22",AA65="x榮22-08"  ), $AP65 =""),"全日休",  IF(  AND(  OR(  Z65="x",Z65="病"  ), OR(  AA65 ="病"  ), $AP65 =""),"病(事)假",  IF(  AND(  OR(  Z65="x",Z65="補"  ), OR(  AA65 ="補"  ), $AP65 =""),"補休",  IF(  AND(  OR(  Z65="x",Z65="喪"  ), OR(  AA65 ="喪"  ), $AP65 =""),"喪假",  IF(  AND(  OR(  Z65="x",Z65="婚",Z65="產"  ), OR(  AA65 ="婚",AA65="產"  ), $AP65 =""),"婚(產)假",  IF(  AND(  OR(  Z65="x",Z65="公"  ), OR(  AA65 ="公"  ), $AP65 =""),"公假",  IF(  AND(  OR(  Z65="x",Z65="補",Z65="婚",Z65="公",Z65="病",Z65="事",Z65="x榮18-22"  ),OR(AA65=""), $AP65 =""  ),"18收",  IF(  AND(  OR(  Z65 ="榮14-18",Z65 ="榮10-18",Z65 ="榮06-18",Z65 ="病14-18"  ),OR(  AA65 ="x",AA65="補",AA65="婚",AA65="公",AA65="病",AA65="事",AA65="x"  ), $AP65 =""),"18放早走",  IF(  AND(  OR(  Z65 =""),OR(  AA65 ="x",AA65="補",AA65="婚",AA65="公",AA65="病",AA65="事",AA65="x榮*",AA65="榮",AA65="榮-22"  ), $AP65 =""),"18放",  IF(  AND(  OR(  Z65="當日退伍"  ),OR(  AA65="退伍",AA65="退", AA65=""  ), $AP65 =""),"當日退伍",  IF(AND(  OR(Z65="退",Z65="退伍" ), OR(AA65="退",AA65="退伍" ), $AP65 =""),"退伍","全日勤"  )  )  )  )  )  )  )  )  )  )  ),"")</f>
        <v>18放</v>
      </c>
      <c r="AA164" s="65" t="str">
        <f ca="1">IF(   (ROW(BM65)-1)&lt;=暫1!$B$2,           IF(  AND(  OR(  AA65="x",AA65="補"  ), OR(  AB65 ="x",AB65="補",AB65="x榮18-22",AB65="x公18-22",AB65="x榮22-08"  ), $AP65 =""),"全日休",  IF(  AND(  OR(  AA65="x",AA65="病"  ), OR(  AB65 ="病"  ), $AP65 =""),"病(事)假",  IF(  AND(  OR(  AA65="x",AA65="補"  ), OR(  AB65 ="補"  ), $AP65 =""),"補休",  IF(  AND(  OR(  AA65="x",AA65="喪"  ), OR(  AB65 ="喪"  ), $AP65 =""),"喪假",  IF(  AND(  OR(  AA65="x",AA65="婚",AA65="產"  ), OR(  AB65 ="婚",AB65="產"  ), $AP65 =""),"婚(產)假",  IF(  AND(  OR(  AA65="x",AA65="公"  ), OR(  AB65 ="公"  ), $AP65 =""),"公假",  IF(  AND(  OR(  AA65="x",AA65="補",AA65="婚",AA65="公",AA65="病",AA65="事",AA65="x榮18-22"  ),OR(AB65=""), $AP65 =""  ),"18收",  IF(  AND(  OR(  AA65 ="榮14-18",AA65 ="榮10-18",AA65 ="榮06-18",AA65 ="病14-18"  ),OR(  AB65 ="x",AB65="補",AB65="婚",AB65="公",AB65="病",AB65="事",AB65="x"  ), $AP65 =""),"18放早走",  IF(  AND(  OR(  AA65 =""),OR(  AB65 ="x",AB65="補",AB65="婚",AB65="公",AB65="病",AB65="事",AB65="x榮*",AB65="榮",AB65="榮-22"  ), $AP65 =""),"18放",  IF(  AND(  OR(  AA65="當日退伍"  ),OR(  AB65="退伍",AB65="退", AB65=""  ), $AP65 =""),"當日退伍",  IF(AND(  OR(AA65="退",AA65="退伍" ), OR(AB65="退",AB65="退伍" ), $AP65 =""),"退伍","全日勤"  )  )  )  )  )  )  )  )  )  )  ),"")</f>
        <v>全日休</v>
      </c>
      <c r="AB164" s="65" t="str">
        <f ca="1">IF(   (ROW(BN65)-1)&lt;=暫1!$B$2,           IF(  AND(  OR(  AB65="x",AB65="補"  ), OR(  AC65 ="x",AC65="補",AC65="x榮18-22",AC65="x公18-22",AC65="x榮22-08"  ), $AP65 =""),"全日休",  IF(  AND(  OR(  AB65="x",AB65="病"  ), OR(  AC65 ="病"  ), $AP65 =""),"病(事)假",  IF(  AND(  OR(  AB65="x",AB65="補"  ), OR(  AC65 ="補"  ), $AP65 =""),"補休",  IF(  AND(  OR(  AB65="x",AB65="喪"  ), OR(  AC65 ="喪"  ), $AP65 =""),"喪假",  IF(  AND(  OR(  AB65="x",AB65="婚",AB65="產"  ), OR(  AC65 ="婚",AC65="產"  ), $AP65 =""),"婚(產)假",  IF(  AND(  OR(  AB65="x",AB65="公"  ), OR(  AC65 ="公"  ), $AP65 =""),"公假",  IF(  AND(  OR(  AB65="x",AB65="補",AB65="婚",AB65="公",AB65="病",AB65="事",AB65="x榮18-22"  ),OR(AC65=""), $AP65 =""  ),"18收",  IF(  AND(  OR(  AB65 ="榮14-18",AB65 ="榮10-18",AB65 ="榮06-18",AB65 ="病14-18"  ),OR(  AC65 ="x",AC65="補",AC65="婚",AC65="公",AC65="病",AC65="事",AC65="x"  ), $AP65 =""),"18放早走",  IF(  AND(  OR(  AB65 =""),OR(  AC65 ="x",AC65="補",AC65="婚",AC65="公",AC65="病",AC65="事",AC65="x榮*",AC65="榮",AC65="榮-22"  ), $AP65 =""),"18放",  IF(  AND(  OR(  AB65="當日退伍"  ),OR(  AC65="退伍",AC65="退", AC65=""  ), $AP65 =""),"當日退伍",  IF(AND(  OR(AB65="退",AB65="退伍" ), OR(AC65="退",AC65="退伍" ), $AP65 =""),"退伍","全日勤"  )  )  )  )  )  )  )  )  )  )  ),"")</f>
        <v>18收</v>
      </c>
      <c r="AC164" s="65" t="str">
        <f ca="1">IF(   (ROW(BO65)-1)&lt;=暫1!$B$2,           IF(  AND(  OR(  AC65="x",AC65="補"  ), OR(  AD65 ="x",AD65="補",AD65="x榮18-22",AD65="x公18-22",AD65="x榮22-08"  ), $AP65 =""),"全日休",  IF(  AND(  OR(  AC65="x",AC65="病"  ), OR(  AD65 ="病"  ), $AP65 =""),"病(事)假",  IF(  AND(  OR(  AC65="x",AC65="補"  ), OR(  AD65 ="補"  ), $AP65 =""),"補休",  IF(  AND(  OR(  AC65="x",AC65="喪"  ), OR(  AD65 ="喪"  ), $AP65 =""),"喪假",  IF(  AND(  OR(  AC65="x",AC65="婚",AC65="產"  ), OR(  AD65 ="婚",AD65="產"  ), $AP65 =""),"婚(產)假",  IF(  AND(  OR(  AC65="x",AC65="公"  ), OR(  AD65 ="公"  ), $AP65 =""),"公假",  IF(  AND(  OR(  AC65="x",AC65="補",AC65="婚",AC65="公",AC65="病",AC65="事",AC65="x榮18-22"  ),OR(AD65=""), $AP65 =""  ),"18收",  IF(  AND(  OR(  AC65 ="榮14-18",AC65 ="榮10-18",AC65 ="榮06-18",AC65 ="病14-18"  ),OR(  AD65 ="x",AD65="補",AD65="婚",AD65="公",AD65="病",AD65="事",AD65="x"  ), $AP65 =""),"18放早走",  IF(  AND(  OR(  AC65 =""),OR(  AD65 ="x",AD65="補",AD65="婚",AD65="公",AD65="病",AD65="事",AD65="x榮*",AD65="榮",AD65="榮-22"  ), $AP65 =""),"18放",  IF(  AND(  OR(  AC65="當日退伍"  ),OR(  AD65="退伍",AD65="退", AD65=""  ), $AP65 =""),"當日退伍",  IF(AND(  OR(AC65="退",AC65="退伍" ), OR(AD65="退",AD65="退伍" ), $AP65 =""),"退伍","全日勤"  )  )  )  )  )  )  )  )  )  )  ),"")</f>
        <v>全日勤</v>
      </c>
      <c r="AD164" s="65" t="str">
        <f ca="1">IF(   (ROW(BP65)-1)&lt;=暫1!$B$2,           IF(  AND(  OR(  AD65="x",AD65="補"  ), OR(  AE65 ="x",AE65="補",AE65="x榮18-22",AE65="x公18-22",AE65="x榮22-08"  ), $AP65 =""),"全日休",  IF(  AND(  OR(  AD65="x",AD65="病"  ), OR(  AE65 ="病"  ), $AP65 =""),"病(事)假",  IF(  AND(  OR(  AD65="x",AD65="補"  ), OR(  AE65 ="補"  ), $AP65 =""),"補休",  IF(  AND(  OR(  AD65="x",AD65="喪"  ), OR(  AE65 ="喪"  ), $AP65 =""),"喪假",  IF(  AND(  OR(  AD65="x",AD65="婚",AD65="產"  ), OR(  AE65 ="婚",AE65="產"  ), $AP65 =""),"婚(產)假",  IF(  AND(  OR(  AD65="x",AD65="公"  ), OR(  AE65 ="公"  ), $AP65 =""),"公假",  IF(  AND(  OR(  AD65="x",AD65="補",AD65="婚",AD65="公",AD65="病",AD65="事",AD65="x榮18-22"  ),OR(AE65=""), $AP65 =""  ),"18收",  IF(  AND(  OR(  AD65 ="榮14-18",AD65 ="榮10-18",AD65 ="榮06-18",AD65 ="病14-18"  ),OR(  AE65 ="x",AE65="補",AE65="婚",AE65="公",AE65="病",AE65="事",AE65="x"  ), $AP65 =""),"18放早走",  IF(  AND(  OR(  AD65 =""),OR(  AE65 ="x",AE65="補",AE65="婚",AE65="公",AE65="病",AE65="事",AE65="x榮*",AE65="榮",AE65="榮-22"  ), $AP65 =""),"18放",  IF(  AND(  OR(  AD65="當日退伍"  ),OR(  AE65="退伍",AE65="退", AE65=""  ), $AP65 =""),"當日退伍",  IF(AND(  OR(AD65="退",AD65="退伍" ), OR(AE65="退",AE65="退伍" ), $AP65 =""),"退伍","全日勤"  )  )  )  )  )  )  )  )  )  )  ),"")</f>
        <v>全日勤</v>
      </c>
      <c r="AE164" s="65" t="str">
        <f ca="1">IF(   (ROW(BQ65)-1)&lt;=暫1!$B$2,           IF(  AND(  OR(  AE65="x",AE65="補"  ), OR(  AF65 ="x",AF65="補",AF65="x榮18-22",AF65="x公18-22",AF65="x榮22-08"  ), $AP65 =""),"全日休",  IF(  AND(  OR(  AE65="x",AE65="病"  ), OR(  AF65 ="病"  ), $AP65 =""),"病(事)假",  IF(  AND(  OR(  AE65="x",AE65="補"  ), OR(  AF65 ="補"  ), $AP65 =""),"補休",  IF(  AND(  OR(  AE65="x",AE65="喪"  ), OR(  AF65 ="喪"  ), $AP65 =""),"喪假",  IF(  AND(  OR(  AE65="x",AE65="婚",AE65="產"  ), OR(  AF65 ="婚",AF65="產"  ), $AP65 =""),"婚(產)假",  IF(  AND(  OR(  AE65="x",AE65="公"  ), OR(  AF65 ="公"  ), $AP65 =""),"公假",  IF(  AND(  OR(  AE65="x",AE65="補",AE65="婚",AE65="公",AE65="病",AE65="事",AE65="x榮18-22"  ),OR(AF65=""), $AP65 =""  ),"18收",  IF(  AND(  OR(  AE65 ="榮14-18",AE65 ="榮10-18",AE65 ="榮06-18",AE65 ="病14-18"  ),OR(  AF65 ="x",AF65="補",AF65="婚",AF65="公",AF65="病",AF65="事",AF65="x"  ), $AP65 =""),"18放早走",  IF(  AND(  OR(  AE65 =""),OR(  AF65 ="x",AF65="補",AF65="婚",AF65="公",AF65="病",AF65="事",AF65="x榮*",AF65="榮",AF65="榮-22"  ), $AP65 =""),"18放",  IF(  AND(  OR(  AE65="當日退伍"  ),OR(  AF65="退伍",AF65="退", AF65=""  ), $AP65 =""),"當日退伍",  IF(AND(  OR(AE65="退",AE65="退伍" ), OR(AF65="退",AF65="退伍" ), $AP65 =""),"退伍","全日勤"  )  )  )  )  )  )  )  )  )  )  ),"")</f>
        <v>全日勤</v>
      </c>
      <c r="AF164" s="65" t="str">
        <f ca="1">IF(   (ROW(BR65)-1)&lt;=暫1!$B$2,           IF(  AND(  OR(  AF65="x",AF65="補"  ), OR(  AG65 ="x",AG65="補",AG65="x榮18-22",AG65="x公18-22",AG65="x榮22-08"  ), $AP65 =""),"全日休",  IF(  AND(  OR(  AF65="x",AF65="病"  ), OR(  AG65 ="病"  ), $AP65 =""),"病(事)假",  IF(  AND(  OR(  AF65="x",AF65="補"  ), OR(  AG65 ="補"  ), $AP65 =""),"補休",  IF(  AND(  OR(  AF65="x",AF65="喪"  ), OR(  AG65 ="喪"  ), $AP65 =""),"喪假",  IF(  AND(  OR(  AF65="x",AF65="婚",AF65="產"  ), OR(  AG65 ="婚",AG65="產"  ), $AP65 =""),"婚(產)假",  IF(  AND(  OR(  AF65="x",AF65="公"  ), OR(  AG65 ="公"  ), $AP65 =""),"公假",  IF(  AND(  OR(  AF65="x",AF65="補",AF65="婚",AF65="公",AF65="病",AF65="事",AF65="x榮18-22"  ),OR(AG65=""), $AP65 =""  ),"18收",  IF(  AND(  OR(  AF65 ="榮14-18",AF65 ="榮10-18",AF65 ="榮06-18",AF65 ="病14-18"  ),OR(  AG65 ="x",AG65="補",AG65="婚",AG65="公",AG65="病",AG65="事",AG65="x"  ), $AP65 =""),"18放早走",  IF(  AND(  OR(  AF65 =""),OR(  AG65 ="x",AG65="補",AG65="婚",AG65="公",AG65="病",AG65="事",AG65="x榮*",AG65="榮",AG65="榮-22"  ), $AP65 =""),"18放",  IF(  AND(  OR(  AF65="當日退伍"  ),OR(  AG65="退伍",AG65="退", AG65=""  ), $AP65 =""),"當日退伍",  IF(AND(  OR(AF65="退",AF65="退伍" ), OR(AG65="退",AG65="退伍" ), $AP65 =""),"退伍","全日勤"  )  )  )  )  )  )  )  )  )  )  ),"")</f>
        <v>18放</v>
      </c>
      <c r="AG164" s="65" t="str">
        <f ca="1">IF(   (ROW(BS65)-1)&lt;=暫1!$B$2,           IF(  AND(  OR(  AG65="x",AG65="補"  ), OR(  AH65 ="x",AH65="補",AH65="x榮18-22",AH65="x公18-22",AH65="x榮22-08"  ), $AP65 =""),"全日休",  IF(  AND(  OR(  AG65="x",AG65="病"  ), OR(  AH65 ="病"  ), $AP65 =""),"病(事)假",  IF(  AND(  OR(  AG65="x",AG65="補"  ), OR(  AH65 ="補"  ), $AP65 =""),"補休",  IF(  AND(  OR(  AG65="x",AG65="喪"  ), OR(  AH65 ="喪"  ), $AP65 =""),"喪假",  IF(  AND(  OR(  AG65="x",AG65="婚",AG65="產"  ), OR(  AH65 ="婚",AH65="產"  ), $AP65 =""),"婚(產)假",  IF(  AND(  OR(  AG65="x",AG65="公"  ), OR(  AH65 ="公"  ), $AP65 =""),"公假",  IF(  AND(  OR(  AG65="x",AG65="補",AG65="婚",AG65="公",AG65="病",AG65="事",AG65="x榮18-22"  ),OR(AH65=""), $AP65 =""  ),"18收",  IF(  AND(  OR(  AG65 ="榮14-18",AG65 ="榮10-18",AG65 ="榮06-18",AG65 ="病14-18"  ),OR(  AH65 ="x",AH65="補",AH65="婚",AH65="公",AH65="病",AH65="事",AH65="x"  ), $AP65 =""),"18放早走",  IF(  AND(  OR(  AG65 =""),OR(  AH65 ="x",AH65="補",AH65="婚",AH65="公",AH65="病",AH65="事",AH65="x榮*",AH65="榮",AH65="榮-22"  ), $AP65 =""),"18放",  IF(  AND(  OR(  AG65="當日退伍"  ),OR(  AH65="退伍",AH65="退", AH65=""  ), $AP65 =""),"當日退伍",  IF(AND(  OR(AG65="退",AG65="退伍" ), OR(AH65="退",AH65="退伍" ), $AP65 =""),"退伍","全日勤"  )  )  )  )  )  )  )  )  )  )  ),"")</f>
        <v>18收</v>
      </c>
      <c r="AH164" s="65"/>
      <c r="AI164" s="65"/>
      <c r="AJ164" s="65"/>
      <c r="AO164" s="75"/>
      <c r="AP164" s="62"/>
      <c r="AU164" s="62"/>
      <c r="AY164" s="62"/>
      <c r="AZ164" s="62"/>
      <c r="BA164" s="62"/>
    </row>
    <row r="165" spans="1:53" ht="25.5" customHeight="1">
      <c r="A165" s="65">
        <f t="shared" si="14"/>
        <v>65</v>
      </c>
      <c r="B165" s="65" t="str">
        <f t="shared" si="15"/>
        <v>黃品傑</v>
      </c>
      <c r="C165" s="65" t="str">
        <f ca="1">IF(   (ROW(AO66)-1)&lt;=暫1!$B$2,           IF(  AND(  OR(  C66="x",C66="補"  ), OR(  D66 ="x",D66="補",D66="x榮18-22",D66="x公18-22",D66="x榮22-08"  ), $AP66 =""),"全日休",  IF(  AND(  OR(  C66="x",C66="病"  ), OR(  D66 ="病"  ), $AP66 =""),"病(事)假",  IF(  AND(  OR(  C66="x",C66="補"  ), OR(  D66 ="補"  ), $AP66 =""),"補休",  IF(  AND(  OR(  C66="x",C66="喪"  ), OR(  D66 ="喪"  ), $AP66 =""),"喪假",  IF(  AND(  OR(  C66="x",C66="婚",C66="產"  ), OR(  D66 ="婚",D66="產"  ), $AP66 =""),"婚(產)假",  IF(  AND(  OR(  C66="x",C66="公"  ), OR(  D66 ="公"  ), $AP66 =""),"公假",  IF(  AND(  OR(  C66="x",C66="補",C66="婚",C66="公",C66="病",C66="事",C66="x榮18-22"  ),OR(D66=""), $AP66 =""  ),"18收",  IF(  AND(  OR(  C66 ="榮14-18",C66 ="榮10-18",C66 ="榮06-18",C66 ="病14-18"  ),OR(  D66 ="x",D66="補",D66="婚",D66="公",D66="病",D66="事",D66="x"  ), $AP66 =""),"18放早走",  IF(  AND(  OR(  C66 =""),OR(  D66 ="x",D66="補",D66="婚",D66="公",D66="病",D66="事",D66="x榮*",D66="榮",D66="榮-22"  ), $AP66 =""),"18放",  IF(  AND(  OR(  C66="當日退伍"  ),OR(  D66="退伍",D66="退", D66=""  ), $AP66 =""),"當日退伍",  IF(AND(  OR(C66="退",C66="退伍" ), OR(D66="退",D66="退伍" ), $AP66 =""),"退伍","全日勤"  )  )  )  )  )  )  )  )  )  )  ),"")</f>
        <v>全日休</v>
      </c>
      <c r="D165" s="65" t="str">
        <f ca="1">IF(   (ROW(AP66)-1)&lt;=暫1!$B$2,           IF(  AND(  OR(  D66="x",D66="補"  ), OR(  E66 ="x",E66="補",E66="x榮18-22",E66="x公18-22",E66="x榮22-08"  ), $AP66 =""),"全日休",  IF(  AND(  OR(  D66="x",D66="病"  ), OR(  E66 ="病"  ), $AP66 =""),"病(事)假",  IF(  AND(  OR(  D66="x",D66="補"  ), OR(  E66 ="補"  ), $AP66 =""),"補休",  IF(  AND(  OR(  D66="x",D66="喪"  ), OR(  E66 ="喪"  ), $AP66 =""),"喪假",  IF(  AND(  OR(  D66="x",D66="婚",D66="產"  ), OR(  E66 ="婚",E66="產"  ), $AP66 =""),"婚(產)假",  IF(  AND(  OR(  D66="x",D66="公"  ), OR(  E66 ="公"  ), $AP66 =""),"公假",  IF(  AND(  OR(  D66="x",D66="補",D66="婚",D66="公",D66="病",D66="事",D66="x榮18-22"  ),OR(E66=""), $AP66 =""  ),"18收",  IF(  AND(  OR(  D66 ="榮14-18",D66 ="榮10-18",D66 ="榮06-18",D66 ="病14-18"  ),OR(  E66 ="x",E66="補",E66="婚",E66="公",E66="病",E66="事",E66="x"  ), $AP66 =""),"18放早走",  IF(  AND(  OR(  D66 =""),OR(  E66 ="x",E66="補",E66="婚",E66="公",E66="病",E66="事",E66="x榮*",E66="榮",E66="榮-22"  ), $AP66 =""),"18放",  IF(  AND(  OR(  D66="當日退伍"  ),OR(  E66="退伍",E66="退", E66=""  ), $AP66 =""),"當日退伍",  IF(AND(  OR(D66="退",D66="退伍" ), OR(E66="退",E66="退伍" ), $AP66 =""),"退伍","全日勤"  )  )  )  )  )  )  )  )  )  )  ),"")</f>
        <v>全日休</v>
      </c>
      <c r="E165" s="65" t="str">
        <f ca="1">IF(   (ROW(AQ66)-1)&lt;=暫1!$B$2,           IF(  AND(  OR(  E66="x",E66="補"  ), OR(  F66 ="x",F66="補",F66="x榮18-22",F66="x公18-22",F66="x榮22-08"  ), $AP66 =""),"全日休",  IF(  AND(  OR(  E66="x",E66="病"  ), OR(  F66 ="病"  ), $AP66 =""),"病(事)假",  IF(  AND(  OR(  E66="x",E66="補"  ), OR(  F66 ="補"  ), $AP66 =""),"補休",  IF(  AND(  OR(  E66="x",E66="喪"  ), OR(  F66 ="喪"  ), $AP66 =""),"喪假",  IF(  AND(  OR(  E66="x",E66="婚",E66="產"  ), OR(  F66 ="婚",F66="產"  ), $AP66 =""),"婚(產)假",  IF(  AND(  OR(  E66="x",E66="公"  ), OR(  F66 ="公"  ), $AP66 =""),"公假",  IF(  AND(  OR(  E66="x",E66="補",E66="婚",E66="公",E66="病",E66="事",E66="x榮18-22"  ),OR(F66=""), $AP66 =""  ),"18收",  IF(  AND(  OR(  E66 ="榮14-18",E66 ="榮10-18",E66 ="榮06-18",E66 ="病14-18"  ),OR(  F66 ="x",F66="補",F66="婚",F66="公",F66="病",F66="事",F66="x"  ), $AP66 =""),"18放早走",  IF(  AND(  OR(  E66 =""),OR(  F66 ="x",F66="補",F66="婚",F66="公",F66="病",F66="事",F66="x榮*",F66="榮",F66="榮-22"  ), $AP66 =""),"18放",  IF(  AND(  OR(  E66="當日退伍"  ),OR(  F66="退伍",F66="退", F66=""  ), $AP66 =""),"當日退伍",  IF(AND(  OR(E66="退",E66="退伍" ), OR(F66="退",F66="退伍" ), $AP66 =""),"退伍","全日勤"  )  )  )  )  )  )  )  )  )  )  ),"")</f>
        <v>全日休</v>
      </c>
      <c r="F165" s="65" t="str">
        <f ca="1">IF(   (ROW(AR66)-1)&lt;=暫1!$B$2,           IF(  AND(  OR(  F66="x",F66="補"  ), OR(  G66 ="x",G66="補",G66="x榮18-22",G66="x公18-22",G66="x榮22-08"  ), $AP66 =""),"全日休",  IF(  AND(  OR(  F66="x",F66="病"  ), OR(  G66 ="病"  ), $AP66 =""),"病(事)假",  IF(  AND(  OR(  F66="x",F66="補"  ), OR(  G66 ="補"  ), $AP66 =""),"補休",  IF(  AND(  OR(  F66="x",F66="喪"  ), OR(  G66 ="喪"  ), $AP66 =""),"喪假",  IF(  AND(  OR(  F66="x",F66="婚",F66="產"  ), OR(  G66 ="婚",G66="產"  ), $AP66 =""),"婚(產)假",  IF(  AND(  OR(  F66="x",F66="公"  ), OR(  G66 ="公"  ), $AP66 =""),"公假",  IF(  AND(  OR(  F66="x",F66="補",F66="婚",F66="公",F66="病",F66="事",F66="x榮18-22"  ),OR(G66=""), $AP66 =""  ),"18收",  IF(  AND(  OR(  F66 ="榮14-18",F66 ="榮10-18",F66 ="榮06-18",F66 ="病14-18"  ),OR(  G66 ="x",G66="補",G66="婚",G66="公",G66="病",G66="事",G66="x"  ), $AP66 =""),"18放早走",  IF(  AND(  OR(  F66 =""),OR(  G66 ="x",G66="補",G66="婚",G66="公",G66="病",G66="事",G66="x榮*",G66="榮",G66="榮-22"  ), $AP66 =""),"18放",  IF(  AND(  OR(  F66="當日退伍"  ),OR(  G66="退伍",G66="退", G66=""  ), $AP66 =""),"當日退伍",  IF(AND(  OR(F66="退",F66="退伍" ), OR(G66="退",G66="退伍" ), $AP66 =""),"退伍","全日勤"  )  )  )  )  )  )  )  )  )  )  ),"")</f>
        <v>18收</v>
      </c>
      <c r="G165" s="65" t="str">
        <f ca="1">IF(   (ROW(AS66)-1)&lt;=暫1!$B$2,           IF(  AND(  OR(  G66="x",G66="補"  ), OR(  H66 ="x",H66="補",H66="x榮18-22",H66="x公18-22",H66="x榮22-08"  ), $AP66 =""),"全日休",  IF(  AND(  OR(  G66="x",G66="病"  ), OR(  H66 ="病"  ), $AP66 =""),"病(事)假",  IF(  AND(  OR(  G66="x",G66="補"  ), OR(  H66 ="補"  ), $AP66 =""),"補休",  IF(  AND(  OR(  G66="x",G66="喪"  ), OR(  H66 ="喪"  ), $AP66 =""),"喪假",  IF(  AND(  OR(  G66="x",G66="婚",G66="產"  ), OR(  H66 ="婚",H66="產"  ), $AP66 =""),"婚(產)假",  IF(  AND(  OR(  G66="x",G66="公"  ), OR(  H66 ="公"  ), $AP66 =""),"公假",  IF(  AND(  OR(  G66="x",G66="補",G66="婚",G66="公",G66="病",G66="事",G66="x榮18-22"  ),OR(H66=""), $AP66 =""  ),"18收",  IF(  AND(  OR(  G66 ="榮14-18",G66 ="榮10-18",G66 ="榮06-18",G66 ="病14-18"  ),OR(  H66 ="x",H66="補",H66="婚",H66="公",H66="病",H66="事",H66="x"  ), $AP66 =""),"18放早走",  IF(  AND(  OR(  G66 =""),OR(  H66 ="x",H66="補",H66="婚",H66="公",H66="病",H66="事",H66="x榮*",H66="榮",H66="榮-22"  ), $AP66 =""),"18放",  IF(  AND(  OR(  G66="當日退伍"  ),OR(  H66="退伍",H66="退", H66=""  ), $AP66 =""),"當日退伍",  IF(AND(  OR(G66="退",G66="退伍" ), OR(H66="退",H66="退伍" ), $AP66 =""),"退伍","全日勤"  )  )  )  )  )  )  )  )  )  )  ),"")</f>
        <v>全日勤</v>
      </c>
      <c r="H165" s="65" t="str">
        <f ca="1">IF(   (ROW(AT66)-1)&lt;=暫1!$B$2,           IF(  AND(  OR(  H66="x",H66="補"  ), OR(  I66 ="x",I66="補",I66="x榮18-22",I66="x公18-22",I66="x榮22-08"  ), $AP66 =""),"全日休",  IF(  AND(  OR(  H66="x",H66="病"  ), OR(  I66 ="病"  ), $AP66 =""),"病(事)假",  IF(  AND(  OR(  H66="x",H66="補"  ), OR(  I66 ="補"  ), $AP66 =""),"補休",  IF(  AND(  OR(  H66="x",H66="喪"  ), OR(  I66 ="喪"  ), $AP66 =""),"喪假",  IF(  AND(  OR(  H66="x",H66="婚",H66="產"  ), OR(  I66 ="婚",I66="產"  ), $AP66 =""),"婚(產)假",  IF(  AND(  OR(  H66="x",H66="公"  ), OR(  I66 ="公"  ), $AP66 =""),"公假",  IF(  AND(  OR(  H66="x",H66="補",H66="婚",H66="公",H66="病",H66="事",H66="x榮18-22"  ),OR(I66=""), $AP66 =""  ),"18收",  IF(  AND(  OR(  H66 ="榮14-18",H66 ="榮10-18",H66 ="榮06-18",H66 ="病14-18"  ),OR(  I66 ="x",I66="補",I66="婚",I66="公",I66="病",I66="事",I66="x"  ), $AP66 =""),"18放早走",  IF(  AND(  OR(  H66 =""),OR(  I66 ="x",I66="補",I66="婚",I66="公",I66="病",I66="事",I66="x榮*",I66="榮",I66="榮-22"  ), $AP66 =""),"18放",  IF(  AND(  OR(  H66="當日退伍"  ),OR(  I66="退伍",I66="退", I66=""  ), $AP66 =""),"當日退伍",  IF(AND(  OR(H66="退",H66="退伍" ), OR(I66="退",I66="退伍" ), $AP66 =""),"退伍","全日勤"  )  )  )  )  )  )  )  )  )  )  ),"")</f>
        <v>全日勤</v>
      </c>
      <c r="I165" s="65" t="str">
        <f ca="1">IF(   (ROW(AU66)-1)&lt;=暫1!$B$2,           IF(  AND(  OR(  I66="x",I66="補"  ), OR(  J66 ="x",J66="補",J66="x榮18-22",J66="x公18-22",J66="x榮22-08"  ), $AP66 =""),"全日休",  IF(  AND(  OR(  I66="x",I66="病"  ), OR(  J66 ="病"  ), $AP66 =""),"病(事)假",  IF(  AND(  OR(  I66="x",I66="補"  ), OR(  J66 ="補"  ), $AP66 =""),"補休",  IF(  AND(  OR(  I66="x",I66="喪"  ), OR(  J66 ="喪"  ), $AP66 =""),"喪假",  IF(  AND(  OR(  I66="x",I66="婚",I66="產"  ), OR(  J66 ="婚",J66="產"  ), $AP66 =""),"婚(產)假",  IF(  AND(  OR(  I66="x",I66="公"  ), OR(  J66 ="公"  ), $AP66 =""),"公假",  IF(  AND(  OR(  I66="x",I66="補",I66="婚",I66="公",I66="病",I66="事",I66="x榮18-22"  ),OR(J66=""), $AP66 =""  ),"18收",  IF(  AND(  OR(  I66 ="榮14-18",I66 ="榮10-18",I66 ="榮06-18",I66 ="病14-18"  ),OR(  J66 ="x",J66="補",J66="婚",J66="公",J66="病",J66="事",J66="x"  ), $AP66 =""),"18放早走",  IF(  AND(  OR(  I66 =""),OR(  J66 ="x",J66="補",J66="婚",J66="公",J66="病",J66="事",J66="x榮*",J66="榮",J66="榮-22"  ), $AP66 =""),"18放",  IF(  AND(  OR(  I66="當日退伍"  ),OR(  J66="退伍",J66="退", J66=""  ), $AP66 =""),"當日退伍",  IF(AND(  OR(I66="退",I66="退伍" ), OR(J66="退",J66="退伍" ), $AP66 =""),"退伍","全日勤"  )  )  )  )  )  )  )  )  )  )  ),"")</f>
        <v>全日勤</v>
      </c>
      <c r="J165" s="65" t="str">
        <f ca="1">IF(   (ROW(AV66)-1)&lt;=暫1!$B$2,           IF(  AND(  OR(  J66="x",J66="補"  ), OR(  K66 ="x",K66="補",K66="x榮18-22",K66="x公18-22",K66="x榮22-08"  ), $AP66 =""),"全日休",  IF(  AND(  OR(  J66="x",J66="病"  ), OR(  K66 ="病"  ), $AP66 =""),"病(事)假",  IF(  AND(  OR(  J66="x",J66="補"  ), OR(  K66 ="補"  ), $AP66 =""),"補休",  IF(  AND(  OR(  J66="x",J66="喪"  ), OR(  K66 ="喪"  ), $AP66 =""),"喪假",  IF(  AND(  OR(  J66="x",J66="婚",J66="產"  ), OR(  K66 ="婚",K66="產"  ), $AP66 =""),"婚(產)假",  IF(  AND(  OR(  J66="x",J66="公"  ), OR(  K66 ="公"  ), $AP66 =""),"公假",  IF(  AND(  OR(  J66="x",J66="補",J66="婚",J66="公",J66="病",J66="事",J66="x榮18-22"  ),OR(K66=""), $AP66 =""  ),"18收",  IF(  AND(  OR(  J66 ="榮14-18",J66 ="榮10-18",J66 ="榮06-18",J66 ="病14-18"  ),OR(  K66 ="x",K66="補",K66="婚",K66="公",K66="病",K66="事",K66="x"  ), $AP66 =""),"18放早走",  IF(  AND(  OR(  J66 =""),OR(  K66 ="x",K66="補",K66="婚",K66="公",K66="病",K66="事",K66="x榮*",K66="榮",K66="榮-22"  ), $AP66 =""),"18放",  IF(  AND(  OR(  J66="當日退伍"  ),OR(  K66="退伍",K66="退", K66=""  ), $AP66 =""),"當日退伍",  IF(AND(  OR(J66="退",J66="退伍" ), OR(K66="退",K66="退伍" ), $AP66 =""),"退伍","全日勤"  )  )  )  )  )  )  )  )  )  )  ),"")</f>
        <v>全日勤</v>
      </c>
      <c r="K165" s="65" t="str">
        <f ca="1">IF(   (ROW(AW66)-1)&lt;=暫1!$B$2,           IF(  AND(  OR(  K66="x",K66="補"  ), OR(  L66 ="x",L66="補",L66="x榮18-22",L66="x公18-22",L66="x榮22-08"  ), $AP66 =""),"全日休",  IF(  AND(  OR(  K66="x",K66="病"  ), OR(  L66 ="病"  ), $AP66 =""),"病(事)假",  IF(  AND(  OR(  K66="x",K66="補"  ), OR(  L66 ="補"  ), $AP66 =""),"補休",  IF(  AND(  OR(  K66="x",K66="喪"  ), OR(  L66 ="喪"  ), $AP66 =""),"喪假",  IF(  AND(  OR(  K66="x",K66="婚",K66="產"  ), OR(  L66 ="婚",L66="產"  ), $AP66 =""),"婚(產)假",  IF(  AND(  OR(  K66="x",K66="公"  ), OR(  L66 ="公"  ), $AP66 =""),"公假",  IF(  AND(  OR(  K66="x",K66="補",K66="婚",K66="公",K66="病",K66="事",K66="x榮18-22"  ),OR(L66=""), $AP66 =""  ),"18收",  IF(  AND(  OR(  K66 ="榮14-18",K66 ="榮10-18",K66 ="榮06-18",K66 ="病14-18"  ),OR(  L66 ="x",L66="補",L66="婚",L66="公",L66="病",L66="事",L66="x"  ), $AP66 =""),"18放早走",  IF(  AND(  OR(  K66 =""),OR(  L66 ="x",L66="補",L66="婚",L66="公",L66="病",L66="事",L66="x榮*",L66="榮",L66="榮-22"  ), $AP66 =""),"18放",  IF(  AND(  OR(  K66="當日退伍"  ),OR(  L66="退伍",L66="退", L66=""  ), $AP66 =""),"當日退伍",  IF(AND(  OR(K66="退",K66="退伍" ), OR(L66="退",L66="退伍" ), $AP66 =""),"退伍","全日勤"  )  )  )  )  )  )  )  )  )  )  ),"")</f>
        <v>全日勤</v>
      </c>
      <c r="L165" s="65" t="str">
        <f ca="1">IF(   (ROW(AX66)-1)&lt;=暫1!$B$2,           IF(  AND(  OR(  L66="x",L66="補"  ), OR(  M66 ="x",M66="補",M66="x榮18-22",M66="x公18-22",M66="x榮22-08"  ), $AP66 =""),"全日休",  IF(  AND(  OR(  L66="x",L66="病"  ), OR(  M66 ="病"  ), $AP66 =""),"病(事)假",  IF(  AND(  OR(  L66="x",L66="補"  ), OR(  M66 ="補"  ), $AP66 =""),"補休",  IF(  AND(  OR(  L66="x",L66="喪"  ), OR(  M66 ="喪"  ), $AP66 =""),"喪假",  IF(  AND(  OR(  L66="x",L66="婚",L66="產"  ), OR(  M66 ="婚",M66="產"  ), $AP66 =""),"婚(產)假",  IF(  AND(  OR(  L66="x",L66="公"  ), OR(  M66 ="公"  ), $AP66 =""),"公假",  IF(  AND(  OR(  L66="x",L66="補",L66="婚",L66="公",L66="病",L66="事",L66="x榮18-22"  ),OR(M66=""), $AP66 =""  ),"18收",  IF(  AND(  OR(  L66 ="榮14-18",L66 ="榮10-18",L66 ="榮06-18",L66 ="病14-18"  ),OR(  M66 ="x",M66="補",M66="婚",M66="公",M66="病",M66="事",M66="x"  ), $AP66 =""),"18放早走",  IF(  AND(  OR(  L66 =""),OR(  M66 ="x",M66="補",M66="婚",M66="公",M66="病",M66="事",M66="x榮*",M66="榮",M66="榮-22"  ), $AP66 =""),"18放",  IF(  AND(  OR(  L66="當日退伍"  ),OR(  M66="退伍",M66="退", M66=""  ), $AP66 =""),"當日退伍",  IF(AND(  OR(L66="退",L66="退伍" ), OR(M66="退",M66="退伍" ), $AP66 =""),"退伍","全日勤"  )  )  )  )  )  )  )  )  )  )  ),"")</f>
        <v>全日勤</v>
      </c>
      <c r="M165" s="65" t="str">
        <f ca="1">IF(   (ROW(AY66)-1)&lt;=暫1!$B$2,           IF(  AND(  OR(  M66="x",M66="補"  ), OR(  N66 ="x",N66="補",N66="x榮18-22",N66="x公18-22",N66="x榮22-08"  ), $AP66 =""),"全日休",  IF(  AND(  OR(  M66="x",M66="病"  ), OR(  N66 ="病"  ), $AP66 =""),"病(事)假",  IF(  AND(  OR(  M66="x",M66="補"  ), OR(  N66 ="補"  ), $AP66 =""),"補休",  IF(  AND(  OR(  M66="x",M66="喪"  ), OR(  N66 ="喪"  ), $AP66 =""),"喪假",  IF(  AND(  OR(  M66="x",M66="婚",M66="產"  ), OR(  N66 ="婚",N66="產"  ), $AP66 =""),"婚(產)假",  IF(  AND(  OR(  M66="x",M66="公"  ), OR(  N66 ="公"  ), $AP66 =""),"公假",  IF(  AND(  OR(  M66="x",M66="補",M66="婚",M66="公",M66="病",M66="事",M66="x榮18-22"  ),OR(N66=""), $AP66 =""  ),"18收",  IF(  AND(  OR(  M66 ="榮14-18",M66 ="榮10-18",M66 ="榮06-18",M66 ="病14-18"  ),OR(  N66 ="x",N66="補",N66="婚",N66="公",N66="病",N66="事",N66="x"  ), $AP66 =""),"18放早走",  IF(  AND(  OR(  M66 =""),OR(  N66 ="x",N66="補",N66="婚",N66="公",N66="病",N66="事",N66="x榮*",N66="榮",N66="榮-22"  ), $AP66 =""),"18放",  IF(  AND(  OR(  M66="當日退伍"  ),OR(  N66="退伍",N66="退", N66=""  ), $AP66 =""),"當日退伍",  IF(AND(  OR(M66="退",M66="退伍" ), OR(N66="退",N66="退伍" ), $AP66 =""),"退伍","全日勤"  )  )  )  )  )  )  )  )  )  )  ),"")</f>
        <v>全日勤</v>
      </c>
      <c r="N165" s="65" t="str">
        <f ca="1">IF(   (ROW(AZ66)-1)&lt;=暫1!$B$2,           IF(  AND(  OR(  N66="x",N66="補"  ), OR(  O66 ="x",O66="補",O66="x榮18-22",O66="x公18-22",O66="x榮22-08"  ), $AP66 =""),"全日休",  IF(  AND(  OR(  N66="x",N66="病"  ), OR(  O66 ="病"  ), $AP66 =""),"病(事)假",  IF(  AND(  OR(  N66="x",N66="補"  ), OR(  O66 ="補"  ), $AP66 =""),"補休",  IF(  AND(  OR(  N66="x",N66="喪"  ), OR(  O66 ="喪"  ), $AP66 =""),"喪假",  IF(  AND(  OR(  N66="x",N66="婚",N66="產"  ), OR(  O66 ="婚",O66="產"  ), $AP66 =""),"婚(產)假",  IF(  AND(  OR(  N66="x",N66="公"  ), OR(  O66 ="公"  ), $AP66 =""),"公假",  IF(  AND(  OR(  N66="x",N66="補",N66="婚",N66="公",N66="病",N66="事",N66="x榮18-22"  ),OR(O66=""), $AP66 =""  ),"18收",  IF(  AND(  OR(  N66 ="榮14-18",N66 ="榮10-18",N66 ="榮06-18",N66 ="病14-18"  ),OR(  O66 ="x",O66="補",O66="婚",O66="公",O66="病",O66="事",O66="x"  ), $AP66 =""),"18放早走",  IF(  AND(  OR(  N66 =""),OR(  O66 ="x",O66="補",O66="婚",O66="公",O66="病",O66="事",O66="x榮*",O66="榮",O66="榮-22"  ), $AP66 =""),"18放",  IF(  AND(  OR(  N66="當日退伍"  ),OR(  O66="退伍",O66="退", O66=""  ), $AP66 =""),"當日退伍",  IF(AND(  OR(N66="退",N66="退伍" ), OR(O66="退",O66="退伍" ), $AP66 =""),"退伍","全日勤"  )  )  )  )  )  )  )  )  )  )  ),"")</f>
        <v>全日勤</v>
      </c>
      <c r="O165" s="65" t="str">
        <f ca="1">IF(   (ROW(BA66)-1)&lt;=暫1!$B$2,           IF(  AND(  OR(  O66="x",O66="補"  ), OR(  P66 ="x",P66="補",P66="x榮18-22",P66="x公18-22",P66="x榮22-08"  ), $AP66 =""),"全日休",  IF(  AND(  OR(  O66="x",O66="病"  ), OR(  P66 ="病"  ), $AP66 =""),"病(事)假",  IF(  AND(  OR(  O66="x",O66="補"  ), OR(  P66 ="補"  ), $AP66 =""),"補休",  IF(  AND(  OR(  O66="x",O66="喪"  ), OR(  P66 ="喪"  ), $AP66 =""),"喪假",  IF(  AND(  OR(  O66="x",O66="婚",O66="產"  ), OR(  P66 ="婚",P66="產"  ), $AP66 =""),"婚(產)假",  IF(  AND(  OR(  O66="x",O66="公"  ), OR(  P66 ="公"  ), $AP66 =""),"公假",  IF(  AND(  OR(  O66="x",O66="補",O66="婚",O66="公",O66="病",O66="事",O66="x榮18-22"  ),OR(P66=""), $AP66 =""  ),"18收",  IF(  AND(  OR(  O66 ="榮14-18",O66 ="榮10-18",O66 ="榮06-18",O66 ="病14-18"  ),OR(  P66 ="x",P66="補",P66="婚",P66="公",P66="病",P66="事",P66="x"  ), $AP66 =""),"18放早走",  IF(  AND(  OR(  O66 =""),OR(  P66 ="x",P66="補",P66="婚",P66="公",P66="病",P66="事",P66="x榮*",P66="榮",P66="榮-22"  ), $AP66 =""),"18放",  IF(  AND(  OR(  O66="當日退伍"  ),OR(  P66="退伍",P66="退", P66=""  ), $AP66 =""),"當日退伍",  IF(AND(  OR(O66="退",O66="退伍" ), OR(P66="退",P66="退伍" ), $AP66 =""),"退伍","全日勤"  )  )  )  )  )  )  )  )  )  )  ),"")</f>
        <v>全日勤</v>
      </c>
      <c r="P165" s="65" t="str">
        <f ca="1">IF(   (ROW(BB66)-1)&lt;=暫1!$B$2,           IF(  AND(  OR(  P66="x",P66="補"  ), OR(  Q66 ="x",Q66="補",Q66="x榮18-22",Q66="x公18-22",Q66="x榮22-08"  ), $AP66 =""),"全日休",  IF(  AND(  OR(  P66="x",P66="病"  ), OR(  Q66 ="病"  ), $AP66 =""),"病(事)假",  IF(  AND(  OR(  P66="x",P66="補"  ), OR(  Q66 ="補"  ), $AP66 =""),"補休",  IF(  AND(  OR(  P66="x",P66="喪"  ), OR(  Q66 ="喪"  ), $AP66 =""),"喪假",  IF(  AND(  OR(  P66="x",P66="婚",P66="產"  ), OR(  Q66 ="婚",Q66="產"  ), $AP66 =""),"婚(產)假",  IF(  AND(  OR(  P66="x",P66="公"  ), OR(  Q66 ="公"  ), $AP66 =""),"公假",  IF(  AND(  OR(  P66="x",P66="補",P66="婚",P66="公",P66="病",P66="事",P66="x榮18-22"  ),OR(Q66=""), $AP66 =""  ),"18收",  IF(  AND(  OR(  P66 ="榮14-18",P66 ="榮10-18",P66 ="榮06-18",P66 ="病14-18"  ),OR(  Q66 ="x",Q66="補",Q66="婚",Q66="公",Q66="病",Q66="事",Q66="x"  ), $AP66 =""),"18放早走",  IF(  AND(  OR(  P66 =""),OR(  Q66 ="x",Q66="補",Q66="婚",Q66="公",Q66="病",Q66="事",Q66="x榮*",Q66="榮",Q66="榮-22"  ), $AP66 =""),"18放",  IF(  AND(  OR(  P66="當日退伍"  ),OR(  Q66="退伍",Q66="退", Q66=""  ), $AP66 =""),"當日退伍",  IF(AND(  OR(P66="退",P66="退伍" ), OR(Q66="退",Q66="退伍" ), $AP66 =""),"退伍","全日勤"  )  )  )  )  )  )  )  )  )  )  ),"")</f>
        <v>全日勤</v>
      </c>
      <c r="Q165" s="65" t="str">
        <f ca="1">IF(   (ROW(BC66)-1)&lt;=暫1!$B$2,           IF(  AND(  OR(  Q66="x",Q66="補"  ), OR(  R66 ="x",R66="補",R66="x榮18-22",R66="x公18-22",R66="x榮22-08"  ), $AP66 =""),"全日休",  IF(  AND(  OR(  Q66="x",Q66="病"  ), OR(  R66 ="病"  ), $AP66 =""),"病(事)假",  IF(  AND(  OR(  Q66="x",Q66="補"  ), OR(  R66 ="補"  ), $AP66 =""),"補休",  IF(  AND(  OR(  Q66="x",Q66="喪"  ), OR(  R66 ="喪"  ), $AP66 =""),"喪假",  IF(  AND(  OR(  Q66="x",Q66="婚",Q66="產"  ), OR(  R66 ="婚",R66="產"  ), $AP66 =""),"婚(產)假",  IF(  AND(  OR(  Q66="x",Q66="公"  ), OR(  R66 ="公"  ), $AP66 =""),"公假",  IF(  AND(  OR(  Q66="x",Q66="補",Q66="婚",Q66="公",Q66="病",Q66="事",Q66="x榮18-22"  ),OR(R66=""), $AP66 =""  ),"18收",  IF(  AND(  OR(  Q66 ="榮14-18",Q66 ="榮10-18",Q66 ="榮06-18",Q66 ="病14-18"  ),OR(  R66 ="x",R66="補",R66="婚",R66="公",R66="病",R66="事",R66="x"  ), $AP66 =""),"18放早走",  IF(  AND(  OR(  Q66 =""),OR(  R66 ="x",R66="補",R66="婚",R66="公",R66="病",R66="事",R66="x榮*",R66="榮",R66="榮-22"  ), $AP66 =""),"18放",  IF(  AND(  OR(  Q66="當日退伍"  ),OR(  R66="退伍",R66="退", R66=""  ), $AP66 =""),"當日退伍",  IF(AND(  OR(Q66="退",Q66="退伍" ), OR(R66="退",R66="退伍" ), $AP66 =""),"退伍","全日勤"  )  )  )  )  )  )  )  )  )  )  ),"")</f>
        <v>18放</v>
      </c>
      <c r="R165" s="65" t="str">
        <f ca="1">IF(   (ROW(BD66)-1)&lt;=暫1!$B$2,           IF(  AND(  OR(  R66="x",R66="補"  ), OR(  S66 ="x",S66="補",S66="x榮18-22",S66="x公18-22",S66="x榮22-08"  ), $AP66 =""),"全日休",  IF(  AND(  OR(  R66="x",R66="病"  ), OR(  S66 ="病"  ), $AP66 =""),"病(事)假",  IF(  AND(  OR(  R66="x",R66="補"  ), OR(  S66 ="補"  ), $AP66 =""),"補休",  IF(  AND(  OR(  R66="x",R66="喪"  ), OR(  S66 ="喪"  ), $AP66 =""),"喪假",  IF(  AND(  OR(  R66="x",R66="婚",R66="產"  ), OR(  S66 ="婚",S66="產"  ), $AP66 =""),"婚(產)假",  IF(  AND(  OR(  R66="x",R66="公"  ), OR(  S66 ="公"  ), $AP66 =""),"公假",  IF(  AND(  OR(  R66="x",R66="補",R66="婚",R66="公",R66="病",R66="事",R66="x榮18-22"  ),OR(S66=""), $AP66 =""  ),"18收",  IF(  AND(  OR(  R66 ="榮14-18",R66 ="榮10-18",R66 ="榮06-18",R66 ="病14-18"  ),OR(  S66 ="x",S66="補",S66="婚",S66="公",S66="病",S66="事",S66="x"  ), $AP66 =""),"18放早走",  IF(  AND(  OR(  R66 =""),OR(  S66 ="x",S66="補",S66="婚",S66="公",S66="病",S66="事",S66="x榮*",S66="榮",S66="榮-22"  ), $AP66 =""),"18放",  IF(  AND(  OR(  R66="當日退伍"  ),OR(  S66="退伍",S66="退", S66=""  ), $AP66 =""),"當日退伍",  IF(AND(  OR(R66="退",R66="退伍" ), OR(S66="退",S66="退伍" ), $AP66 =""),"退伍","全日勤"  )  )  )  )  )  )  )  )  )  )  ),"")</f>
        <v>全日休</v>
      </c>
      <c r="S165" s="65" t="str">
        <f ca="1">IF(   (ROW(BE66)-1)&lt;=暫1!$B$2,           IF(  AND(  OR(  S66="x",S66="補"  ), OR(  T66 ="x",T66="補",T66="x榮18-22",T66="x公18-22",T66="x榮22-08"  ), $AP66 =""),"全日休",  IF(  AND(  OR(  S66="x",S66="病"  ), OR(  T66 ="病"  ), $AP66 =""),"病(事)假",  IF(  AND(  OR(  S66="x",S66="補"  ), OR(  T66 ="補"  ), $AP66 =""),"補休",  IF(  AND(  OR(  S66="x",S66="喪"  ), OR(  T66 ="喪"  ), $AP66 =""),"喪假",  IF(  AND(  OR(  S66="x",S66="婚",S66="產"  ), OR(  T66 ="婚",T66="產"  ), $AP66 =""),"婚(產)假",  IF(  AND(  OR(  S66="x",S66="公"  ), OR(  T66 ="公"  ), $AP66 =""),"公假",  IF(  AND(  OR(  S66="x",S66="補",S66="婚",S66="公",S66="病",S66="事",S66="x榮18-22"  ),OR(T66=""), $AP66 =""  ),"18收",  IF(  AND(  OR(  S66 ="榮14-18",S66 ="榮10-18",S66 ="榮06-18",S66 ="病14-18"  ),OR(  T66 ="x",T66="補",T66="婚",T66="公",T66="病",T66="事",T66="x"  ), $AP66 =""),"18放早走",  IF(  AND(  OR(  S66 =""),OR(  T66 ="x",T66="補",T66="婚",T66="公",T66="病",T66="事",T66="x榮*",T66="榮",T66="榮-22"  ), $AP66 =""),"18放",  IF(  AND(  OR(  S66="當日退伍"  ),OR(  T66="退伍",T66="退", T66=""  ), $AP66 =""),"當日退伍",  IF(AND(  OR(S66="退",S66="退伍" ), OR(T66="退",T66="退伍" ), $AP66 =""),"退伍","全日勤"  )  )  )  )  )  )  )  )  )  )  ),"")</f>
        <v>18收</v>
      </c>
      <c r="T165" s="65" t="str">
        <f ca="1">IF(   (ROW(BF66)-1)&lt;=暫1!$B$2,           IF(  AND(  OR(  T66="x",T66="補"  ), OR(  U66 ="x",U66="補",U66="x榮18-22",U66="x公18-22",U66="x榮22-08"  ), $AP66 =""),"全日休",  IF(  AND(  OR(  T66="x",T66="病"  ), OR(  U66 ="病"  ), $AP66 =""),"病(事)假",  IF(  AND(  OR(  T66="x",T66="補"  ), OR(  U66 ="補"  ), $AP66 =""),"補休",  IF(  AND(  OR(  T66="x",T66="喪"  ), OR(  U66 ="喪"  ), $AP66 =""),"喪假",  IF(  AND(  OR(  T66="x",T66="婚",T66="產"  ), OR(  U66 ="婚",U66="產"  ), $AP66 =""),"婚(產)假",  IF(  AND(  OR(  T66="x",T66="公"  ), OR(  U66 ="公"  ), $AP66 =""),"公假",  IF(  AND(  OR(  T66="x",T66="補",T66="婚",T66="公",T66="病",T66="事",T66="x榮18-22"  ),OR(U66=""), $AP66 =""  ),"18收",  IF(  AND(  OR(  T66 ="榮14-18",T66 ="榮10-18",T66 ="榮06-18",T66 ="病14-18"  ),OR(  U66 ="x",U66="補",U66="婚",U66="公",U66="病",U66="事",U66="x"  ), $AP66 =""),"18放早走",  IF(  AND(  OR(  T66 =""),OR(  U66 ="x",U66="補",U66="婚",U66="公",U66="病",U66="事",U66="x榮*",U66="榮",U66="榮-22"  ), $AP66 =""),"18放",  IF(  AND(  OR(  T66="當日退伍"  ),OR(  U66="退伍",U66="退", U66=""  ), $AP66 =""),"當日退伍",  IF(AND(  OR(T66="退",T66="退伍" ), OR(U66="退",U66="退伍" ), $AP66 =""),"退伍","全日勤"  )  )  )  )  )  )  )  )  )  )  ),"")</f>
        <v>全日勤</v>
      </c>
      <c r="U165" s="65" t="str">
        <f ca="1">IF(   (ROW(BG66)-1)&lt;=暫1!$B$2,           IF(  AND(  OR(  U66="x",U66="補"  ), OR(  V66 ="x",V66="補",V66="x榮18-22",V66="x公18-22",V66="x榮22-08"  ), $AP66 =""),"全日休",  IF(  AND(  OR(  U66="x",U66="病"  ), OR(  V66 ="病"  ), $AP66 =""),"病(事)假",  IF(  AND(  OR(  U66="x",U66="補"  ), OR(  V66 ="補"  ), $AP66 =""),"補休",  IF(  AND(  OR(  U66="x",U66="喪"  ), OR(  V66 ="喪"  ), $AP66 =""),"喪假",  IF(  AND(  OR(  U66="x",U66="婚",U66="產"  ), OR(  V66 ="婚",V66="產"  ), $AP66 =""),"婚(產)假",  IF(  AND(  OR(  U66="x",U66="公"  ), OR(  V66 ="公"  ), $AP66 =""),"公假",  IF(  AND(  OR(  U66="x",U66="補",U66="婚",U66="公",U66="病",U66="事",U66="x榮18-22"  ),OR(V66=""), $AP66 =""  ),"18收",  IF(  AND(  OR(  U66 ="榮14-18",U66 ="榮10-18",U66 ="榮06-18",U66 ="病14-18"  ),OR(  V66 ="x",V66="補",V66="婚",V66="公",V66="病",V66="事",V66="x"  ), $AP66 =""),"18放早走",  IF(  AND(  OR(  U66 =""),OR(  V66 ="x",V66="補",V66="婚",V66="公",V66="病",V66="事",V66="x榮*",V66="榮",V66="榮-22"  ), $AP66 =""),"18放",  IF(  AND(  OR(  U66="當日退伍"  ),OR(  V66="退伍",V66="退", V66=""  ), $AP66 =""),"當日退伍",  IF(AND(  OR(U66="退",U66="退伍" ), OR(V66="退",V66="退伍" ), $AP66 =""),"退伍","全日勤"  )  )  )  )  )  )  )  )  )  )  ),"")</f>
        <v>18放</v>
      </c>
      <c r="V165" s="65" t="str">
        <f ca="1">IF(   (ROW(BH66)-1)&lt;=暫1!$B$2,           IF(  AND(  OR(  V66="x",V66="補"  ), OR(  W66 ="x",W66="補",W66="x榮18-22",W66="x公18-22",W66="x榮22-08"  ), $AP66 =""),"全日休",  IF(  AND(  OR(  V66="x",V66="病"  ), OR(  W66 ="病"  ), $AP66 =""),"病(事)假",  IF(  AND(  OR(  V66="x",V66="補"  ), OR(  W66 ="補"  ), $AP66 =""),"補休",  IF(  AND(  OR(  V66="x",V66="喪"  ), OR(  W66 ="喪"  ), $AP66 =""),"喪假",  IF(  AND(  OR(  V66="x",V66="婚",V66="產"  ), OR(  W66 ="婚",W66="產"  ), $AP66 =""),"婚(產)假",  IF(  AND(  OR(  V66="x",V66="公"  ), OR(  W66 ="公"  ), $AP66 =""),"公假",  IF(  AND(  OR(  V66="x",V66="補",V66="婚",V66="公",V66="病",V66="事",V66="x榮18-22"  ),OR(W66=""), $AP66 =""  ),"18收",  IF(  AND(  OR(  V66 ="榮14-18",V66 ="榮10-18",V66 ="榮06-18",V66 ="病14-18"  ),OR(  W66 ="x",W66="補",W66="婚",W66="公",W66="病",W66="事",W66="x"  ), $AP66 =""),"18放早走",  IF(  AND(  OR(  V66 =""),OR(  W66 ="x",W66="補",W66="婚",W66="公",W66="病",W66="事",W66="x榮*",W66="榮",W66="榮-22"  ), $AP66 =""),"18放",  IF(  AND(  OR(  V66="當日退伍"  ),OR(  W66="退伍",W66="退", W66=""  ), $AP66 =""),"當日退伍",  IF(AND(  OR(V66="退",V66="退伍" ), OR(W66="退",W66="退伍" ), $AP66 =""),"退伍","全日勤"  )  )  )  )  )  )  )  )  )  )  ),"")</f>
        <v>18收</v>
      </c>
      <c r="W165" s="65" t="str">
        <f ca="1">IF(   (ROW(BI66)-1)&lt;=暫1!$B$2,           IF(  AND(  OR(  W66="x",W66="補"  ), OR(  X66 ="x",X66="補",X66="x榮18-22",X66="x公18-22",X66="x榮22-08"  ), $AP66 =""),"全日休",  IF(  AND(  OR(  W66="x",W66="病"  ), OR(  X66 ="病"  ), $AP66 =""),"病(事)假",  IF(  AND(  OR(  W66="x",W66="補"  ), OR(  X66 ="補"  ), $AP66 =""),"補休",  IF(  AND(  OR(  W66="x",W66="喪"  ), OR(  X66 ="喪"  ), $AP66 =""),"喪假",  IF(  AND(  OR(  W66="x",W66="婚",W66="產"  ), OR(  X66 ="婚",X66="產"  ), $AP66 =""),"婚(產)假",  IF(  AND(  OR(  W66="x",W66="公"  ), OR(  X66 ="公"  ), $AP66 =""),"公假",  IF(  AND(  OR(  W66="x",W66="補",W66="婚",W66="公",W66="病",W66="事",W66="x榮18-22"  ),OR(X66=""), $AP66 =""  ),"18收",  IF(  AND(  OR(  W66 ="榮14-18",W66 ="榮10-18",W66 ="榮06-18",W66 ="病14-18"  ),OR(  X66 ="x",X66="補",X66="婚",X66="公",X66="病",X66="事",X66="x"  ), $AP66 =""),"18放早走",  IF(  AND(  OR(  W66 =""),OR(  X66 ="x",X66="補",X66="婚",X66="公",X66="病",X66="事",X66="x榮*",X66="榮",X66="榮-22"  ), $AP66 =""),"18放",  IF(  AND(  OR(  W66="當日退伍"  ),OR(  X66="退伍",X66="退", X66=""  ), $AP66 =""),"當日退伍",  IF(AND(  OR(W66="退",W66="退伍" ), OR(X66="退",X66="退伍" ), $AP66 =""),"退伍","全日勤"  )  )  )  )  )  )  )  )  )  )  ),"")</f>
        <v>全日勤</v>
      </c>
      <c r="X165" s="65" t="str">
        <f ca="1">IF(   (ROW(BJ66)-1)&lt;=暫1!$B$2,           IF(  AND(  OR(  X66="x",X66="補"  ), OR(  Y66 ="x",Y66="補",Y66="x榮18-22",Y66="x公18-22",Y66="x榮22-08"  ), $AP66 =""),"全日休",  IF(  AND(  OR(  X66="x",X66="病"  ), OR(  Y66 ="病"  ), $AP66 =""),"病(事)假",  IF(  AND(  OR(  X66="x",X66="補"  ), OR(  Y66 ="補"  ), $AP66 =""),"補休",  IF(  AND(  OR(  X66="x",X66="喪"  ), OR(  Y66 ="喪"  ), $AP66 =""),"喪假",  IF(  AND(  OR(  X66="x",X66="婚",X66="產"  ), OR(  Y66 ="婚",Y66="產"  ), $AP66 =""),"婚(產)假",  IF(  AND(  OR(  X66="x",X66="公"  ), OR(  Y66 ="公"  ), $AP66 =""),"公假",  IF(  AND(  OR(  X66="x",X66="補",X66="婚",X66="公",X66="病",X66="事",X66="x榮18-22"  ),OR(Y66=""), $AP66 =""  ),"18收",  IF(  AND(  OR(  X66 ="榮14-18",X66 ="榮10-18",X66 ="榮06-18",X66 ="病14-18"  ),OR(  Y66 ="x",Y66="補",Y66="婚",Y66="公",Y66="病",Y66="事",Y66="x"  ), $AP66 =""),"18放早走",  IF(  AND(  OR(  X66 =""),OR(  Y66 ="x",Y66="補",Y66="婚",Y66="公",Y66="病",Y66="事",Y66="x榮*",Y66="榮",Y66="榮-22"  ), $AP66 =""),"18放",  IF(  AND(  OR(  X66="當日退伍"  ),OR(  Y66="退伍",Y66="退", Y66=""  ), $AP66 =""),"當日退伍",  IF(AND(  OR(X66="退",X66="退伍" ), OR(Y66="退",Y66="退伍" ), $AP66 =""),"退伍","全日勤"  )  )  )  )  )  )  )  )  )  )  ),"")</f>
        <v>全日勤</v>
      </c>
      <c r="Y165" s="65" t="str">
        <f ca="1">IF(   (ROW(BK66)-1)&lt;=暫1!$B$2,           IF(  AND(  OR(  Y66="x",Y66="補"  ), OR(  Z66 ="x",Z66="補",Z66="x榮18-22",Z66="x公18-22",Z66="x榮22-08"  ), $AP66 =""),"全日休",  IF(  AND(  OR(  Y66="x",Y66="病"  ), OR(  Z66 ="病"  ), $AP66 =""),"病(事)假",  IF(  AND(  OR(  Y66="x",Y66="補"  ), OR(  Z66 ="補"  ), $AP66 =""),"補休",  IF(  AND(  OR(  Y66="x",Y66="喪"  ), OR(  Z66 ="喪"  ), $AP66 =""),"喪假",  IF(  AND(  OR(  Y66="x",Y66="婚",Y66="產"  ), OR(  Z66 ="婚",Z66="產"  ), $AP66 =""),"婚(產)假",  IF(  AND(  OR(  Y66="x",Y66="公"  ), OR(  Z66 ="公"  ), $AP66 =""),"公假",  IF(  AND(  OR(  Y66="x",Y66="補",Y66="婚",Y66="公",Y66="病",Y66="事",Y66="x榮18-22"  ),OR(Z66=""), $AP66 =""  ),"18收",  IF(  AND(  OR(  Y66 ="榮14-18",Y66 ="榮10-18",Y66 ="榮06-18",Y66 ="病14-18"  ),OR(  Z66 ="x",Z66="補",Z66="婚",Z66="公",Z66="病",Z66="事",Z66="x"  ), $AP66 =""),"18放早走",  IF(  AND(  OR(  Y66 =""),OR(  Z66 ="x",Z66="補",Z66="婚",Z66="公",Z66="病",Z66="事",Z66="x榮*",Z66="榮",Z66="榮-22"  ), $AP66 =""),"18放",  IF(  AND(  OR(  Y66="當日退伍"  ),OR(  Z66="退伍",Z66="退", Z66=""  ), $AP66 =""),"當日退伍",  IF(AND(  OR(Y66="退",Y66="退伍" ), OR(Z66="退",Z66="退伍" ), $AP66 =""),"退伍","全日勤"  )  )  )  )  )  )  )  )  )  )  ),"")</f>
        <v>全日勤</v>
      </c>
      <c r="Z165" s="65" t="str">
        <f ca="1">IF(   (ROW(BL66)-1)&lt;=暫1!$B$2,           IF(  AND(  OR(  Z66="x",Z66="補"  ), OR(  AA66 ="x",AA66="補",AA66="x榮18-22",AA66="x公18-22",AA66="x榮22-08"  ), $AP66 =""),"全日休",  IF(  AND(  OR(  Z66="x",Z66="病"  ), OR(  AA66 ="病"  ), $AP66 =""),"病(事)假",  IF(  AND(  OR(  Z66="x",Z66="補"  ), OR(  AA66 ="補"  ), $AP66 =""),"補休",  IF(  AND(  OR(  Z66="x",Z66="喪"  ), OR(  AA66 ="喪"  ), $AP66 =""),"喪假",  IF(  AND(  OR(  Z66="x",Z66="婚",Z66="產"  ), OR(  AA66 ="婚",AA66="產"  ), $AP66 =""),"婚(產)假",  IF(  AND(  OR(  Z66="x",Z66="公"  ), OR(  AA66 ="公"  ), $AP66 =""),"公假",  IF(  AND(  OR(  Z66="x",Z66="補",Z66="婚",Z66="公",Z66="病",Z66="事",Z66="x榮18-22"  ),OR(AA66=""), $AP66 =""  ),"18收",  IF(  AND(  OR(  Z66 ="榮14-18",Z66 ="榮10-18",Z66 ="榮06-18",Z66 ="病14-18"  ),OR(  AA66 ="x",AA66="補",AA66="婚",AA66="公",AA66="病",AA66="事",AA66="x"  ), $AP66 =""),"18放早走",  IF(  AND(  OR(  Z66 =""),OR(  AA66 ="x",AA66="補",AA66="婚",AA66="公",AA66="病",AA66="事",AA66="x榮*",AA66="榮",AA66="榮-22"  ), $AP66 =""),"18放",  IF(  AND(  OR(  Z66="當日退伍"  ),OR(  AA66="退伍",AA66="退", AA66=""  ), $AP66 =""),"當日退伍",  IF(AND(  OR(Z66="退",Z66="退伍" ), OR(AA66="退",AA66="退伍" ), $AP66 =""),"退伍","全日勤"  )  )  )  )  )  )  )  )  )  )  ),"")</f>
        <v>全日勤</v>
      </c>
      <c r="AA165" s="65" t="str">
        <f ca="1">IF(   (ROW(BM66)-1)&lt;=暫1!$B$2,           IF(  AND(  OR(  AA66="x",AA66="補"  ), OR(  AB66 ="x",AB66="補",AB66="x榮18-22",AB66="x公18-22",AB66="x榮22-08"  ), $AP66 =""),"全日休",  IF(  AND(  OR(  AA66="x",AA66="病"  ), OR(  AB66 ="病"  ), $AP66 =""),"病(事)假",  IF(  AND(  OR(  AA66="x",AA66="補"  ), OR(  AB66 ="補"  ), $AP66 =""),"補休",  IF(  AND(  OR(  AA66="x",AA66="喪"  ), OR(  AB66 ="喪"  ), $AP66 =""),"喪假",  IF(  AND(  OR(  AA66="x",AA66="婚",AA66="產"  ), OR(  AB66 ="婚",AB66="產"  ), $AP66 =""),"婚(產)假",  IF(  AND(  OR(  AA66="x",AA66="公"  ), OR(  AB66 ="公"  ), $AP66 =""),"公假",  IF(  AND(  OR(  AA66="x",AA66="補",AA66="婚",AA66="公",AA66="病",AA66="事",AA66="x榮18-22"  ),OR(AB66=""), $AP66 =""  ),"18收",  IF(  AND(  OR(  AA66 ="榮14-18",AA66 ="榮10-18",AA66 ="榮06-18",AA66 ="病14-18"  ),OR(  AB66 ="x",AB66="補",AB66="婚",AB66="公",AB66="病",AB66="事",AB66="x"  ), $AP66 =""),"18放早走",  IF(  AND(  OR(  AA66 =""),OR(  AB66 ="x",AB66="補",AB66="婚",AB66="公",AB66="病",AB66="事",AB66="x榮*",AB66="榮",AB66="榮-22"  ), $AP66 =""),"18放",  IF(  AND(  OR(  AA66="當日退伍"  ),OR(  AB66="退伍",AB66="退", AB66=""  ), $AP66 =""),"當日退伍",  IF(AND(  OR(AA66="退",AA66="退伍" ), OR(AB66="退",AB66="退伍" ), $AP66 =""),"退伍","全日勤"  )  )  )  )  )  )  )  )  )  )  ),"")</f>
        <v>18收</v>
      </c>
      <c r="AB165" s="65" t="str">
        <f ca="1">IF(   (ROW(BN66)-1)&lt;=暫1!$B$2,           IF(  AND(  OR(  AB66="x",AB66="補"  ), OR(  AC66 ="x",AC66="補",AC66="x榮18-22",AC66="x公18-22",AC66="x榮22-08"  ), $AP66 =""),"全日休",  IF(  AND(  OR(  AB66="x",AB66="病"  ), OR(  AC66 ="病"  ), $AP66 =""),"病(事)假",  IF(  AND(  OR(  AB66="x",AB66="補"  ), OR(  AC66 ="補"  ), $AP66 =""),"補休",  IF(  AND(  OR(  AB66="x",AB66="喪"  ), OR(  AC66 ="喪"  ), $AP66 =""),"喪假",  IF(  AND(  OR(  AB66="x",AB66="婚",AB66="產"  ), OR(  AC66 ="婚",AC66="產"  ), $AP66 =""),"婚(產)假",  IF(  AND(  OR(  AB66="x",AB66="公"  ), OR(  AC66 ="公"  ), $AP66 =""),"公假",  IF(  AND(  OR(  AB66="x",AB66="補",AB66="婚",AB66="公",AB66="病",AB66="事",AB66="x榮18-22"  ),OR(AC66=""), $AP66 =""  ),"18收",  IF(  AND(  OR(  AB66 ="榮14-18",AB66 ="榮10-18",AB66 ="榮06-18",AB66 ="病14-18"  ),OR(  AC66 ="x",AC66="補",AC66="婚",AC66="公",AC66="病",AC66="事",AC66="x"  ), $AP66 =""),"18放早走",  IF(  AND(  OR(  AB66 =""),OR(  AC66 ="x",AC66="補",AC66="婚",AC66="公",AC66="病",AC66="事",AC66="x榮*",AC66="榮",AC66="榮-22"  ), $AP66 =""),"18放",  IF(  AND(  OR(  AB66="當日退伍"  ),OR(  AC66="退伍",AC66="退", AC66=""  ), $AP66 =""),"當日退伍",  IF(AND(  OR(AB66="退",AB66="退伍" ), OR(AC66="退",AC66="退伍" ), $AP66 =""),"退伍","全日勤"  )  )  )  )  )  )  )  )  )  )  ),"")</f>
        <v>全日勤</v>
      </c>
      <c r="AC165" s="65" t="str">
        <f ca="1">IF(   (ROW(BO66)-1)&lt;=暫1!$B$2,           IF(  AND(  OR(  AC66="x",AC66="補"  ), OR(  AD66 ="x",AD66="補",AD66="x榮18-22",AD66="x公18-22",AD66="x榮22-08"  ), $AP66 =""),"全日休",  IF(  AND(  OR(  AC66="x",AC66="病"  ), OR(  AD66 ="病"  ), $AP66 =""),"病(事)假",  IF(  AND(  OR(  AC66="x",AC66="補"  ), OR(  AD66 ="補"  ), $AP66 =""),"補休",  IF(  AND(  OR(  AC66="x",AC66="喪"  ), OR(  AD66 ="喪"  ), $AP66 =""),"喪假",  IF(  AND(  OR(  AC66="x",AC66="婚",AC66="產"  ), OR(  AD66 ="婚",AD66="產"  ), $AP66 =""),"婚(產)假",  IF(  AND(  OR(  AC66="x",AC66="公"  ), OR(  AD66 ="公"  ), $AP66 =""),"公假",  IF(  AND(  OR(  AC66="x",AC66="補",AC66="婚",AC66="公",AC66="病",AC66="事",AC66="x榮18-22"  ),OR(AD66=""), $AP66 =""  ),"18收",  IF(  AND(  OR(  AC66 ="榮14-18",AC66 ="榮10-18",AC66 ="榮06-18",AC66 ="病14-18"  ),OR(  AD66 ="x",AD66="補",AD66="婚",AD66="公",AD66="病",AD66="事",AD66="x"  ), $AP66 =""),"18放早走",  IF(  AND(  OR(  AC66 =""),OR(  AD66 ="x",AD66="補",AD66="婚",AD66="公",AD66="病",AD66="事",AD66="x榮*",AD66="榮",AD66="榮-22"  ), $AP66 =""),"18放",  IF(  AND(  OR(  AC66="當日退伍"  ),OR(  AD66="退伍",AD66="退", AD66=""  ), $AP66 =""),"當日退伍",  IF(AND(  OR(AC66="退",AC66="退伍" ), OR(AD66="退",AD66="退伍" ), $AP66 =""),"退伍","全日勤"  )  )  )  )  )  )  )  )  )  )  ),"")</f>
        <v>全日勤</v>
      </c>
      <c r="AD165" s="65" t="str">
        <f ca="1">IF(   (ROW(BP66)-1)&lt;=暫1!$B$2,           IF(  AND(  OR(  AD66="x",AD66="補"  ), OR(  AE66 ="x",AE66="補",AE66="x榮18-22",AE66="x公18-22",AE66="x榮22-08"  ), $AP66 =""),"全日休",  IF(  AND(  OR(  AD66="x",AD66="病"  ), OR(  AE66 ="病"  ), $AP66 =""),"病(事)假",  IF(  AND(  OR(  AD66="x",AD66="補"  ), OR(  AE66 ="補"  ), $AP66 =""),"補休",  IF(  AND(  OR(  AD66="x",AD66="喪"  ), OR(  AE66 ="喪"  ), $AP66 =""),"喪假",  IF(  AND(  OR(  AD66="x",AD66="婚",AD66="產"  ), OR(  AE66 ="婚",AE66="產"  ), $AP66 =""),"婚(產)假",  IF(  AND(  OR(  AD66="x",AD66="公"  ), OR(  AE66 ="公"  ), $AP66 =""),"公假",  IF(  AND(  OR(  AD66="x",AD66="補",AD66="婚",AD66="公",AD66="病",AD66="事",AD66="x榮18-22"  ),OR(AE66=""), $AP66 =""  ),"18收",  IF(  AND(  OR(  AD66 ="榮14-18",AD66 ="榮10-18",AD66 ="榮06-18",AD66 ="病14-18"  ),OR(  AE66 ="x",AE66="補",AE66="婚",AE66="公",AE66="病",AE66="事",AE66="x"  ), $AP66 =""),"18放早走",  IF(  AND(  OR(  AD66 =""),OR(  AE66 ="x",AE66="補",AE66="婚",AE66="公",AE66="病",AE66="事",AE66="x榮*",AE66="榮",AE66="榮-22"  ), $AP66 =""),"18放",  IF(  AND(  OR(  AD66="當日退伍"  ),OR(  AE66="退伍",AE66="退", AE66=""  ), $AP66 =""),"當日退伍",  IF(AND(  OR(AD66="退",AD66="退伍" ), OR(AE66="退",AE66="退伍" ), $AP66 =""),"退伍","全日勤"  )  )  )  )  )  )  )  )  )  )  ),"")</f>
        <v>全日勤</v>
      </c>
      <c r="AE165" s="65" t="str">
        <f ca="1">IF(   (ROW(BQ66)-1)&lt;=暫1!$B$2,           IF(  AND(  OR(  AE66="x",AE66="補"  ), OR(  AF66 ="x",AF66="補",AF66="x榮18-22",AF66="x公18-22",AF66="x榮22-08"  ), $AP66 =""),"全日休",  IF(  AND(  OR(  AE66="x",AE66="病"  ), OR(  AF66 ="病"  ), $AP66 =""),"病(事)假",  IF(  AND(  OR(  AE66="x",AE66="補"  ), OR(  AF66 ="補"  ), $AP66 =""),"補休",  IF(  AND(  OR(  AE66="x",AE66="喪"  ), OR(  AF66 ="喪"  ), $AP66 =""),"喪假",  IF(  AND(  OR(  AE66="x",AE66="婚",AE66="產"  ), OR(  AF66 ="婚",AF66="產"  ), $AP66 =""),"婚(產)假",  IF(  AND(  OR(  AE66="x",AE66="公"  ), OR(  AF66 ="公"  ), $AP66 =""),"公假",  IF(  AND(  OR(  AE66="x",AE66="補",AE66="婚",AE66="公",AE66="病",AE66="事",AE66="x榮18-22"  ),OR(AF66=""), $AP66 =""  ),"18收",  IF(  AND(  OR(  AE66 ="榮14-18",AE66 ="榮10-18",AE66 ="榮06-18",AE66 ="病14-18"  ),OR(  AF66 ="x",AF66="補",AF66="婚",AF66="公",AF66="病",AF66="事",AF66="x"  ), $AP66 =""),"18放早走",  IF(  AND(  OR(  AE66 =""),OR(  AF66 ="x",AF66="補",AF66="婚",AF66="公",AF66="病",AF66="事",AF66="x榮*",AF66="榮",AF66="榮-22"  ), $AP66 =""),"18放",  IF(  AND(  OR(  AE66="當日退伍"  ),OR(  AF66="退伍",AF66="退", AF66=""  ), $AP66 =""),"當日退伍",  IF(AND(  OR(AE66="退",AE66="退伍" ), OR(AF66="退",AF66="退伍" ), $AP66 =""),"退伍","全日勤"  )  )  )  )  )  )  )  )  )  )  ),"")</f>
        <v>18放早走</v>
      </c>
      <c r="AF165" s="65" t="str">
        <f ca="1">IF(   (ROW(BR66)-1)&lt;=暫1!$B$2,           IF(  AND(  OR(  AF66="x",AF66="補"  ), OR(  AG66 ="x",AG66="補",AG66="x榮18-22",AG66="x公18-22",AG66="x榮22-08"  ), $AP66 =""),"全日休",  IF(  AND(  OR(  AF66="x",AF66="病"  ), OR(  AG66 ="病"  ), $AP66 =""),"病(事)假",  IF(  AND(  OR(  AF66="x",AF66="補"  ), OR(  AG66 ="補"  ), $AP66 =""),"補休",  IF(  AND(  OR(  AF66="x",AF66="喪"  ), OR(  AG66 ="喪"  ), $AP66 =""),"喪假",  IF(  AND(  OR(  AF66="x",AF66="婚",AF66="產"  ), OR(  AG66 ="婚",AG66="產"  ), $AP66 =""),"婚(產)假",  IF(  AND(  OR(  AF66="x",AF66="公"  ), OR(  AG66 ="公"  ), $AP66 =""),"公假",  IF(  AND(  OR(  AF66="x",AF66="補",AF66="婚",AF66="公",AF66="病",AF66="事",AF66="x榮18-22"  ),OR(AG66=""), $AP66 =""  ),"18收",  IF(  AND(  OR(  AF66 ="榮14-18",AF66 ="榮10-18",AF66 ="榮06-18",AF66 ="病14-18"  ),OR(  AG66 ="x",AG66="補",AG66="婚",AG66="公",AG66="病",AG66="事",AG66="x"  ), $AP66 =""),"18放早走",  IF(  AND(  OR(  AF66 =""),OR(  AG66 ="x",AG66="補",AG66="婚",AG66="公",AG66="病",AG66="事",AG66="x榮*",AG66="榮",AG66="榮-22"  ), $AP66 =""),"18放",  IF(  AND(  OR(  AF66="當日退伍"  ),OR(  AG66="退伍",AG66="退", AG66=""  ), $AP66 =""),"當日退伍",  IF(AND(  OR(AF66="退",AF66="退伍" ), OR(AG66="退",AG66="退伍" ), $AP66 =""),"退伍","全日勤"  )  )  )  )  )  )  )  )  )  )  ),"")</f>
        <v>全日休</v>
      </c>
      <c r="AG165" s="65" t="str">
        <f ca="1">IF(   (ROW(BS66)-1)&lt;=暫1!$B$2,           IF(  AND(  OR(  AG66="x",AG66="補"  ), OR(  AH66 ="x",AH66="補",AH66="x榮18-22",AH66="x公18-22",AH66="x榮22-08"  ), $AP66 =""),"全日休",  IF(  AND(  OR(  AG66="x",AG66="病"  ), OR(  AH66 ="病"  ), $AP66 =""),"病(事)假",  IF(  AND(  OR(  AG66="x",AG66="補"  ), OR(  AH66 ="補"  ), $AP66 =""),"補休",  IF(  AND(  OR(  AG66="x",AG66="喪"  ), OR(  AH66 ="喪"  ), $AP66 =""),"喪假",  IF(  AND(  OR(  AG66="x",AG66="婚",AG66="產"  ), OR(  AH66 ="婚",AH66="產"  ), $AP66 =""),"婚(產)假",  IF(  AND(  OR(  AG66="x",AG66="公"  ), OR(  AH66 ="公"  ), $AP66 =""),"公假",  IF(  AND(  OR(  AG66="x",AG66="補",AG66="婚",AG66="公",AG66="病",AG66="事",AG66="x榮18-22"  ),OR(AH66=""), $AP66 =""  ),"18收",  IF(  AND(  OR(  AG66 ="榮14-18",AG66 ="榮10-18",AG66 ="榮06-18",AG66 ="病14-18"  ),OR(  AH66 ="x",AH66="補",AH66="婚",AH66="公",AH66="病",AH66="事",AH66="x"  ), $AP66 =""),"18放早走",  IF(  AND(  OR(  AG66 =""),OR(  AH66 ="x",AH66="補",AH66="婚",AH66="公",AH66="病",AH66="事",AH66="x榮*",AH66="榮",AH66="榮-22"  ), $AP66 =""),"18放",  IF(  AND(  OR(  AG66="當日退伍"  ),OR(  AH66="退伍",AH66="退", AH66=""  ), $AP66 =""),"當日退伍",  IF(AND(  OR(AG66="退",AG66="退伍" ), OR(AH66="退",AH66="退伍" ), $AP66 =""),"退伍","全日勤"  )  )  )  )  )  )  )  )  )  )  ),"")</f>
        <v>18收</v>
      </c>
      <c r="AH165" s="65"/>
      <c r="AI165" s="65"/>
      <c r="AJ165" s="65"/>
      <c r="AO165" s="75"/>
      <c r="AP165" s="62"/>
      <c r="AU165" s="62"/>
      <c r="AY165" s="62"/>
      <c r="AZ165" s="62"/>
      <c r="BA165" s="62"/>
    </row>
    <row r="166" spans="1:53" ht="25.5" customHeight="1">
      <c r="A166" s="65">
        <f t="shared" ref="A166:B172" si="16">A67</f>
        <v>66</v>
      </c>
      <c r="B166" s="65" t="str">
        <f t="shared" si="16"/>
        <v>張曙霖</v>
      </c>
      <c r="C166" s="65" t="str">
        <f ca="1">IF(   (ROW(AO67)-1)&lt;=暫1!$B$2,           IF(  AND(  OR(  C67="x",C67="補"  ), OR(  D67 ="x",D67="補",D67="x榮18-22",D67="x公18-22",D67="x榮22-08"  ), $AP67 =""),"全日休",  IF(  AND(  OR(  C67="x",C67="病"  ), OR(  D67 ="病"  ), $AP67 =""),"病(事)假",  IF(  AND(  OR(  C67="x",C67="補"  ), OR(  D67 ="補"  ), $AP67 =""),"補休",  IF(  AND(  OR(  C67="x",C67="喪"  ), OR(  D67 ="喪"  ), $AP67 =""),"喪假",  IF(  AND(  OR(  C67="x",C67="婚",C67="產"  ), OR(  D67 ="婚",D67="產"  ), $AP67 =""),"婚(產)假",  IF(  AND(  OR(  C67="x",C67="公"  ), OR(  D67 ="公"  ), $AP67 =""),"公假",  IF(  AND(  OR(  C67="x",C67="補",C67="婚",C67="公",C67="病",C67="事",C67="x榮18-22"  ),OR(D67=""), $AP67 =""  ),"18收",  IF(  AND(  OR(  C67 ="榮14-18",C67 ="榮10-18",C67 ="榮06-18",C67 ="病14-18"  ),OR(  D67 ="x",D67="補",D67="婚",D67="公",D67="病",D67="事",D67="x"  ), $AP67 =""),"18放早走",  IF(  AND(  OR(  C67 =""),OR(  D67 ="x",D67="補",D67="婚",D67="公",D67="病",D67="事",D67="x榮*",D67="榮",D67="榮-22"  ), $AP67 =""),"18放",  IF(  AND(  OR(  C67="當日退伍"  ),OR(  D67="退伍",D67="退", D67=""  ), $AP67 =""),"當日退伍",  IF(AND(  OR(C67="退",C67="退伍" ), OR(D67="退",D67="退伍" ), $AP67 =""),"退伍","全日勤"  )  )  )  )  )  )  )  )  )  )  ),"")</f>
        <v>全日勤</v>
      </c>
      <c r="D166" s="65" t="str">
        <f ca="1">IF(   (ROW(AP67)-1)&lt;=暫1!$B$2,           IF(  AND(  OR(  D67="x",D67="補"  ), OR(  E67 ="x",E67="補",E67="x榮18-22",E67="x公18-22",E67="x榮22-08"  ), $AP67 =""),"全日休",  IF(  AND(  OR(  D67="x",D67="病"  ), OR(  E67 ="病"  ), $AP67 =""),"病(事)假",  IF(  AND(  OR(  D67="x",D67="補"  ), OR(  E67 ="補"  ), $AP67 =""),"補休",  IF(  AND(  OR(  D67="x",D67="喪"  ), OR(  E67 ="喪"  ), $AP67 =""),"喪假",  IF(  AND(  OR(  D67="x",D67="婚",D67="產"  ), OR(  E67 ="婚",E67="產"  ), $AP67 =""),"婚(產)假",  IF(  AND(  OR(  D67="x",D67="公"  ), OR(  E67 ="公"  ), $AP67 =""),"公假",  IF(  AND(  OR(  D67="x",D67="補",D67="婚",D67="公",D67="病",D67="事",D67="x榮18-22"  ),OR(E67=""), $AP67 =""  ),"18收",  IF(  AND(  OR(  D67 ="榮14-18",D67 ="榮10-18",D67 ="榮06-18",D67 ="病14-18"  ),OR(  E67 ="x",E67="補",E67="婚",E67="公",E67="病",E67="事",E67="x"  ), $AP67 =""),"18放早走",  IF(  AND(  OR(  D67 =""),OR(  E67 ="x",E67="補",E67="婚",E67="公",E67="病",E67="事",E67="x榮*",E67="榮",E67="榮-22"  ), $AP67 =""),"18放",  IF(  AND(  OR(  D67="當日退伍"  ),OR(  E67="退伍",E67="退", E67=""  ), $AP67 =""),"當日退伍",  IF(AND(  OR(D67="退",D67="退伍" ), OR(E67="退",E67="退伍" ), $AP67 =""),"退伍","全日勤"  )  )  )  )  )  )  )  )  )  )  ),"")</f>
        <v>全日勤</v>
      </c>
      <c r="E166" s="65" t="str">
        <f ca="1">IF(   (ROW(AQ67)-1)&lt;=暫1!$B$2,           IF(  AND(  OR(  E67="x",E67="補"  ), OR(  F67 ="x",F67="補",F67="x榮18-22",F67="x公18-22",F67="x榮22-08"  ), $AP67 =""),"全日休",  IF(  AND(  OR(  E67="x",E67="病"  ), OR(  F67 ="病"  ), $AP67 =""),"病(事)假",  IF(  AND(  OR(  E67="x",E67="補"  ), OR(  F67 ="補"  ), $AP67 =""),"補休",  IF(  AND(  OR(  E67="x",E67="喪"  ), OR(  F67 ="喪"  ), $AP67 =""),"喪假",  IF(  AND(  OR(  E67="x",E67="婚",E67="產"  ), OR(  F67 ="婚",F67="產"  ), $AP67 =""),"婚(產)假",  IF(  AND(  OR(  E67="x",E67="公"  ), OR(  F67 ="公"  ), $AP67 =""),"公假",  IF(  AND(  OR(  E67="x",E67="補",E67="婚",E67="公",E67="病",E67="事",E67="x榮18-22"  ),OR(F67=""), $AP67 =""  ),"18收",  IF(  AND(  OR(  E67 ="榮14-18",E67 ="榮10-18",E67 ="榮06-18",E67 ="病14-18"  ),OR(  F67 ="x",F67="補",F67="婚",F67="公",F67="病",F67="事",F67="x"  ), $AP67 =""),"18放早走",  IF(  AND(  OR(  E67 =""),OR(  F67 ="x",F67="補",F67="婚",F67="公",F67="病",F67="事",F67="x榮*",F67="榮",F67="榮-22"  ), $AP67 =""),"18放",  IF(  AND(  OR(  E67="當日退伍"  ),OR(  F67="退伍",F67="退", F67=""  ), $AP67 =""),"當日退伍",  IF(AND(  OR(E67="退",E67="退伍" ), OR(F67="退",F67="退伍" ), $AP67 =""),"退伍","全日勤"  )  )  )  )  )  )  )  )  )  )  ),"")</f>
        <v>18放</v>
      </c>
      <c r="F166" s="65" t="str">
        <f ca="1">IF(   (ROW(AR67)-1)&lt;=暫1!$B$2,           IF(  AND(  OR(  F67="x",F67="補"  ), OR(  G67 ="x",G67="補",G67="x榮18-22",G67="x公18-22",G67="x榮22-08"  ), $AP67 =""),"全日休",  IF(  AND(  OR(  F67="x",F67="病"  ), OR(  G67 ="病"  ), $AP67 =""),"病(事)假",  IF(  AND(  OR(  F67="x",F67="補"  ), OR(  G67 ="補"  ), $AP67 =""),"補休",  IF(  AND(  OR(  F67="x",F67="喪"  ), OR(  G67 ="喪"  ), $AP67 =""),"喪假",  IF(  AND(  OR(  F67="x",F67="婚",F67="產"  ), OR(  G67 ="婚",G67="產"  ), $AP67 =""),"婚(產)假",  IF(  AND(  OR(  F67="x",F67="公"  ), OR(  G67 ="公"  ), $AP67 =""),"公假",  IF(  AND(  OR(  F67="x",F67="補",F67="婚",F67="公",F67="病",F67="事",F67="x榮18-22"  ),OR(G67=""), $AP67 =""  ),"18收",  IF(  AND(  OR(  F67 ="榮14-18",F67 ="榮10-18",F67 ="榮06-18",F67 ="病14-18"  ),OR(  G67 ="x",G67="補",G67="婚",G67="公",G67="病",G67="事",G67="x"  ), $AP67 =""),"18放早走",  IF(  AND(  OR(  F67 =""),OR(  G67 ="x",G67="補",G67="婚",G67="公",G67="病",G67="事",G67="x榮*",G67="榮",G67="榮-22"  ), $AP67 =""),"18放",  IF(  AND(  OR(  F67="當日退伍"  ),OR(  G67="退伍",G67="退", G67=""  ), $AP67 =""),"當日退伍",  IF(AND(  OR(F67="退",F67="退伍" ), OR(G67="退",G67="退伍" ), $AP67 =""),"退伍","全日勤"  )  )  )  )  )  )  )  )  )  )  ),"")</f>
        <v>全日休</v>
      </c>
      <c r="G166" s="65" t="str">
        <f ca="1">IF(   (ROW(AS67)-1)&lt;=暫1!$B$2,           IF(  AND(  OR(  G67="x",G67="補"  ), OR(  H67 ="x",H67="補",H67="x榮18-22",H67="x公18-22",H67="x榮22-08"  ), $AP67 =""),"全日休",  IF(  AND(  OR(  G67="x",G67="病"  ), OR(  H67 ="病"  ), $AP67 =""),"病(事)假",  IF(  AND(  OR(  G67="x",G67="補"  ), OR(  H67 ="補"  ), $AP67 =""),"補休",  IF(  AND(  OR(  G67="x",G67="喪"  ), OR(  H67 ="喪"  ), $AP67 =""),"喪假",  IF(  AND(  OR(  G67="x",G67="婚",G67="產"  ), OR(  H67 ="婚",H67="產"  ), $AP67 =""),"婚(產)假",  IF(  AND(  OR(  G67="x",G67="公"  ), OR(  H67 ="公"  ), $AP67 =""),"公假",  IF(  AND(  OR(  G67="x",G67="補",G67="婚",G67="公",G67="病",G67="事",G67="x榮18-22"  ),OR(H67=""), $AP67 =""  ),"18收",  IF(  AND(  OR(  G67 ="榮14-18",G67 ="榮10-18",G67 ="榮06-18",G67 ="病14-18"  ),OR(  H67 ="x",H67="補",H67="婚",H67="公",H67="病",H67="事",H67="x"  ), $AP67 =""),"18放早走",  IF(  AND(  OR(  G67 =""),OR(  H67 ="x",H67="補",H67="婚",H67="公",H67="病",H67="事",H67="x榮*",H67="榮",H67="榮-22"  ), $AP67 =""),"18放",  IF(  AND(  OR(  G67="當日退伍"  ),OR(  H67="退伍",H67="退", H67=""  ), $AP67 =""),"當日退伍",  IF(AND(  OR(G67="退",G67="退伍" ), OR(H67="退",H67="退伍" ), $AP67 =""),"退伍","全日勤"  )  )  )  )  )  )  )  )  )  )  ),"")</f>
        <v>18收</v>
      </c>
      <c r="H166" s="65" t="str">
        <f ca="1">IF(   (ROW(AT67)-1)&lt;=暫1!$B$2,           IF(  AND(  OR(  H67="x",H67="補"  ), OR(  I67 ="x",I67="補",I67="x榮18-22",I67="x公18-22",I67="x榮22-08"  ), $AP67 =""),"全日休",  IF(  AND(  OR(  H67="x",H67="病"  ), OR(  I67 ="病"  ), $AP67 =""),"病(事)假",  IF(  AND(  OR(  H67="x",H67="補"  ), OR(  I67 ="補"  ), $AP67 =""),"補休",  IF(  AND(  OR(  H67="x",H67="喪"  ), OR(  I67 ="喪"  ), $AP67 =""),"喪假",  IF(  AND(  OR(  H67="x",H67="婚",H67="產"  ), OR(  I67 ="婚",I67="產"  ), $AP67 =""),"婚(產)假",  IF(  AND(  OR(  H67="x",H67="公"  ), OR(  I67 ="公"  ), $AP67 =""),"公假",  IF(  AND(  OR(  H67="x",H67="補",H67="婚",H67="公",H67="病",H67="事",H67="x榮18-22"  ),OR(I67=""), $AP67 =""  ),"18收",  IF(  AND(  OR(  H67 ="榮14-18",H67 ="榮10-18",H67 ="榮06-18",H67 ="病14-18"  ),OR(  I67 ="x",I67="補",I67="婚",I67="公",I67="病",I67="事",I67="x"  ), $AP67 =""),"18放早走",  IF(  AND(  OR(  H67 =""),OR(  I67 ="x",I67="補",I67="婚",I67="公",I67="病",I67="事",I67="x榮*",I67="榮",I67="榮-22"  ), $AP67 =""),"18放",  IF(  AND(  OR(  H67="當日退伍"  ),OR(  I67="退伍",I67="退", I67=""  ), $AP67 =""),"當日退伍",  IF(AND(  OR(H67="退",H67="退伍" ), OR(I67="退",I67="退伍" ), $AP67 =""),"退伍","全日勤"  )  )  )  )  )  )  )  )  )  )  ),"")</f>
        <v>全日勤</v>
      </c>
      <c r="I166" s="65" t="str">
        <f ca="1">IF(   (ROW(AU67)-1)&lt;=暫1!$B$2,           IF(  AND(  OR(  I67="x",I67="補"  ), OR(  J67 ="x",J67="補",J67="x榮18-22",J67="x公18-22",J67="x榮22-08"  ), $AP67 =""),"全日休",  IF(  AND(  OR(  I67="x",I67="病"  ), OR(  J67 ="病"  ), $AP67 =""),"病(事)假",  IF(  AND(  OR(  I67="x",I67="補"  ), OR(  J67 ="補"  ), $AP67 =""),"補休",  IF(  AND(  OR(  I67="x",I67="喪"  ), OR(  J67 ="喪"  ), $AP67 =""),"喪假",  IF(  AND(  OR(  I67="x",I67="婚",I67="產"  ), OR(  J67 ="婚",J67="產"  ), $AP67 =""),"婚(產)假",  IF(  AND(  OR(  I67="x",I67="公"  ), OR(  J67 ="公"  ), $AP67 =""),"公假",  IF(  AND(  OR(  I67="x",I67="補",I67="婚",I67="公",I67="病",I67="事",I67="x榮18-22"  ),OR(J67=""), $AP67 =""  ),"18收",  IF(  AND(  OR(  I67 ="榮14-18",I67 ="榮10-18",I67 ="榮06-18",I67 ="病14-18"  ),OR(  J67 ="x",J67="補",J67="婚",J67="公",J67="病",J67="事",J67="x"  ), $AP67 =""),"18放早走",  IF(  AND(  OR(  I67 =""),OR(  J67 ="x",J67="補",J67="婚",J67="公",J67="病",J67="事",J67="x榮*",J67="榮",J67="榮-22"  ), $AP67 =""),"18放",  IF(  AND(  OR(  I67="當日退伍"  ),OR(  J67="退伍",J67="退", J67=""  ), $AP67 =""),"當日退伍",  IF(AND(  OR(I67="退",I67="退伍" ), OR(J67="退",J67="退伍" ), $AP67 =""),"退伍","全日勤"  )  )  )  )  )  )  )  )  )  )  ),"")</f>
        <v>全日勤</v>
      </c>
      <c r="J166" s="65" t="str">
        <f ca="1">IF(   (ROW(AV67)-1)&lt;=暫1!$B$2,           IF(  AND(  OR(  J67="x",J67="補"  ), OR(  K67 ="x",K67="補",K67="x榮18-22",K67="x公18-22",K67="x榮22-08"  ), $AP67 =""),"全日休",  IF(  AND(  OR(  J67="x",J67="病"  ), OR(  K67 ="病"  ), $AP67 =""),"病(事)假",  IF(  AND(  OR(  J67="x",J67="補"  ), OR(  K67 ="補"  ), $AP67 =""),"補休",  IF(  AND(  OR(  J67="x",J67="喪"  ), OR(  K67 ="喪"  ), $AP67 =""),"喪假",  IF(  AND(  OR(  J67="x",J67="婚",J67="產"  ), OR(  K67 ="婚",K67="產"  ), $AP67 =""),"婚(產)假",  IF(  AND(  OR(  J67="x",J67="公"  ), OR(  K67 ="公"  ), $AP67 =""),"公假",  IF(  AND(  OR(  J67="x",J67="補",J67="婚",J67="公",J67="病",J67="事",J67="x榮18-22"  ),OR(K67=""), $AP67 =""  ),"18收",  IF(  AND(  OR(  J67 ="榮14-18",J67 ="榮10-18",J67 ="榮06-18",J67 ="病14-18"  ),OR(  K67 ="x",K67="補",K67="婚",K67="公",K67="病",K67="事",K67="x"  ), $AP67 =""),"18放早走",  IF(  AND(  OR(  J67 =""),OR(  K67 ="x",K67="補",K67="婚",K67="公",K67="病",K67="事",K67="x榮*",K67="榮",K67="榮-22"  ), $AP67 =""),"18放",  IF(  AND(  OR(  J67="當日退伍"  ),OR(  K67="退伍",K67="退", K67=""  ), $AP67 =""),"當日退伍",  IF(AND(  OR(J67="退",J67="退伍" ), OR(K67="退",K67="退伍" ), $AP67 =""),"退伍","全日勤"  )  )  )  )  )  )  )  )  )  )  ),"")</f>
        <v>全日勤</v>
      </c>
      <c r="K166" s="65" t="str">
        <f ca="1">IF(   (ROW(AW67)-1)&lt;=暫1!$B$2,           IF(  AND(  OR(  K67="x",K67="補"  ), OR(  L67 ="x",L67="補",L67="x榮18-22",L67="x公18-22",L67="x榮22-08"  ), $AP67 =""),"全日休",  IF(  AND(  OR(  K67="x",K67="病"  ), OR(  L67 ="病"  ), $AP67 =""),"病(事)假",  IF(  AND(  OR(  K67="x",K67="補"  ), OR(  L67 ="補"  ), $AP67 =""),"補休",  IF(  AND(  OR(  K67="x",K67="喪"  ), OR(  L67 ="喪"  ), $AP67 =""),"喪假",  IF(  AND(  OR(  K67="x",K67="婚",K67="產"  ), OR(  L67 ="婚",L67="產"  ), $AP67 =""),"婚(產)假",  IF(  AND(  OR(  K67="x",K67="公"  ), OR(  L67 ="公"  ), $AP67 =""),"公假",  IF(  AND(  OR(  K67="x",K67="補",K67="婚",K67="公",K67="病",K67="事",K67="x榮18-22"  ),OR(L67=""), $AP67 =""  ),"18收",  IF(  AND(  OR(  K67 ="榮14-18",K67 ="榮10-18",K67 ="榮06-18",K67 ="病14-18"  ),OR(  L67 ="x",L67="補",L67="婚",L67="公",L67="病",L67="事",L67="x"  ), $AP67 =""),"18放早走",  IF(  AND(  OR(  K67 =""),OR(  L67 ="x",L67="補",L67="婚",L67="公",L67="病",L67="事",L67="x榮*",L67="榮",L67="榮-22"  ), $AP67 =""),"18放",  IF(  AND(  OR(  K67="當日退伍"  ),OR(  L67="退伍",L67="退", L67=""  ), $AP67 =""),"當日退伍",  IF(AND(  OR(K67="退",K67="退伍" ), OR(L67="退",L67="退伍" ), $AP67 =""),"退伍","全日勤"  )  )  )  )  )  )  )  )  )  )  ),"")</f>
        <v>全日勤</v>
      </c>
      <c r="L166" s="65" t="str">
        <f ca="1">IF(   (ROW(AX67)-1)&lt;=暫1!$B$2,           IF(  AND(  OR(  L67="x",L67="補"  ), OR(  M67 ="x",M67="補",M67="x榮18-22",M67="x公18-22",M67="x榮22-08"  ), $AP67 =""),"全日休",  IF(  AND(  OR(  L67="x",L67="病"  ), OR(  M67 ="病"  ), $AP67 =""),"病(事)假",  IF(  AND(  OR(  L67="x",L67="補"  ), OR(  M67 ="補"  ), $AP67 =""),"補休",  IF(  AND(  OR(  L67="x",L67="喪"  ), OR(  M67 ="喪"  ), $AP67 =""),"喪假",  IF(  AND(  OR(  L67="x",L67="婚",L67="產"  ), OR(  M67 ="婚",M67="產"  ), $AP67 =""),"婚(產)假",  IF(  AND(  OR(  L67="x",L67="公"  ), OR(  M67 ="公"  ), $AP67 =""),"公假",  IF(  AND(  OR(  L67="x",L67="補",L67="婚",L67="公",L67="病",L67="事",L67="x榮18-22"  ),OR(M67=""), $AP67 =""  ),"18收",  IF(  AND(  OR(  L67 ="榮14-18",L67 ="榮10-18",L67 ="榮06-18",L67 ="病14-18"  ),OR(  M67 ="x",M67="補",M67="婚",M67="公",M67="病",M67="事",M67="x"  ), $AP67 =""),"18放早走",  IF(  AND(  OR(  L67 =""),OR(  M67 ="x",M67="補",M67="婚",M67="公",M67="病",M67="事",M67="x榮*",M67="榮",M67="榮-22"  ), $AP67 =""),"18放",  IF(  AND(  OR(  L67="當日退伍"  ),OR(  M67="退伍",M67="退", M67=""  ), $AP67 =""),"當日退伍",  IF(AND(  OR(L67="退",L67="退伍" ), OR(M67="退",M67="退伍" ), $AP67 =""),"退伍","全日勤"  )  )  )  )  )  )  )  )  )  )  ),"")</f>
        <v>18放</v>
      </c>
      <c r="M166" s="65" t="str">
        <f ca="1">IF(   (ROW(AY67)-1)&lt;=暫1!$B$2,           IF(  AND(  OR(  M67="x",M67="補"  ), OR(  N67 ="x",N67="補",N67="x榮18-22",N67="x公18-22",N67="x榮22-08"  ), $AP67 =""),"全日休",  IF(  AND(  OR(  M67="x",M67="病"  ), OR(  N67 ="病"  ), $AP67 =""),"病(事)假",  IF(  AND(  OR(  M67="x",M67="補"  ), OR(  N67 ="補"  ), $AP67 =""),"補休",  IF(  AND(  OR(  M67="x",M67="喪"  ), OR(  N67 ="喪"  ), $AP67 =""),"喪假",  IF(  AND(  OR(  M67="x",M67="婚",M67="產"  ), OR(  N67 ="婚",N67="產"  ), $AP67 =""),"婚(產)假",  IF(  AND(  OR(  M67="x",M67="公"  ), OR(  N67 ="公"  ), $AP67 =""),"公假",  IF(  AND(  OR(  M67="x",M67="補",M67="婚",M67="公",M67="病",M67="事",M67="x榮18-22"  ),OR(N67=""), $AP67 =""  ),"18收",  IF(  AND(  OR(  M67 ="榮14-18",M67 ="榮10-18",M67 ="榮06-18",M67 ="病14-18"  ),OR(  N67 ="x",N67="補",N67="婚",N67="公",N67="病",N67="事",N67="x"  ), $AP67 =""),"18放早走",  IF(  AND(  OR(  M67 =""),OR(  N67 ="x",N67="補",N67="婚",N67="公",N67="病",N67="事",N67="x榮*",N67="榮",N67="榮-22"  ), $AP67 =""),"18放",  IF(  AND(  OR(  M67="當日退伍"  ),OR(  N67="退伍",N67="退", N67=""  ), $AP67 =""),"當日退伍",  IF(AND(  OR(M67="退",M67="退伍" ), OR(N67="退",N67="退伍" ), $AP67 =""),"退伍","全日勤"  )  )  )  )  )  )  )  )  )  )  ),"")</f>
        <v>全日休</v>
      </c>
      <c r="N166" s="65" t="str">
        <f ca="1">IF(   (ROW(AZ67)-1)&lt;=暫1!$B$2,           IF(  AND(  OR(  N67="x",N67="補"  ), OR(  O67 ="x",O67="補",O67="x榮18-22",O67="x公18-22",O67="x榮22-08"  ), $AP67 =""),"全日休",  IF(  AND(  OR(  N67="x",N67="病"  ), OR(  O67 ="病"  ), $AP67 =""),"病(事)假",  IF(  AND(  OR(  N67="x",N67="補"  ), OR(  O67 ="補"  ), $AP67 =""),"補休",  IF(  AND(  OR(  N67="x",N67="喪"  ), OR(  O67 ="喪"  ), $AP67 =""),"喪假",  IF(  AND(  OR(  N67="x",N67="婚",N67="產"  ), OR(  O67 ="婚",O67="產"  ), $AP67 =""),"婚(產)假",  IF(  AND(  OR(  N67="x",N67="公"  ), OR(  O67 ="公"  ), $AP67 =""),"公假",  IF(  AND(  OR(  N67="x",N67="補",N67="婚",N67="公",N67="病",N67="事",N67="x榮18-22"  ),OR(O67=""), $AP67 =""  ),"18收",  IF(  AND(  OR(  N67 ="榮14-18",N67 ="榮10-18",N67 ="榮06-18",N67 ="病14-18"  ),OR(  O67 ="x",O67="補",O67="婚",O67="公",O67="病",O67="事",O67="x"  ), $AP67 =""),"18放早走",  IF(  AND(  OR(  N67 =""),OR(  O67 ="x",O67="補",O67="婚",O67="公",O67="病",O67="事",O67="x榮*",O67="榮",O67="榮-22"  ), $AP67 =""),"18放",  IF(  AND(  OR(  N67="當日退伍"  ),OR(  O67="退伍",O67="退", O67=""  ), $AP67 =""),"當日退伍",  IF(AND(  OR(N67="退",N67="退伍" ), OR(O67="退",O67="退伍" ), $AP67 =""),"退伍","全日勤"  )  )  )  )  )  )  )  )  )  )  ),"")</f>
        <v>18收</v>
      </c>
      <c r="O166" s="65" t="str">
        <f ca="1">IF(   (ROW(BA67)-1)&lt;=暫1!$B$2,           IF(  AND(  OR(  O67="x",O67="補"  ), OR(  P67 ="x",P67="補",P67="x榮18-22",P67="x公18-22",P67="x榮22-08"  ), $AP67 =""),"全日休",  IF(  AND(  OR(  O67="x",O67="病"  ), OR(  P67 ="病"  ), $AP67 =""),"病(事)假",  IF(  AND(  OR(  O67="x",O67="補"  ), OR(  P67 ="補"  ), $AP67 =""),"補休",  IF(  AND(  OR(  O67="x",O67="喪"  ), OR(  P67 ="喪"  ), $AP67 =""),"喪假",  IF(  AND(  OR(  O67="x",O67="婚",O67="產"  ), OR(  P67 ="婚",P67="產"  ), $AP67 =""),"婚(產)假",  IF(  AND(  OR(  O67="x",O67="公"  ), OR(  P67 ="公"  ), $AP67 =""),"公假",  IF(  AND(  OR(  O67="x",O67="補",O67="婚",O67="公",O67="病",O67="事",O67="x榮18-22"  ),OR(P67=""), $AP67 =""  ),"18收",  IF(  AND(  OR(  O67 ="榮14-18",O67 ="榮10-18",O67 ="榮06-18",O67 ="病14-18"  ),OR(  P67 ="x",P67="補",P67="婚",P67="公",P67="病",P67="事",P67="x"  ), $AP67 =""),"18放早走",  IF(  AND(  OR(  O67 =""),OR(  P67 ="x",P67="補",P67="婚",P67="公",P67="病",P67="事",P67="x榮*",P67="榮",P67="榮-22"  ), $AP67 =""),"18放",  IF(  AND(  OR(  O67="當日退伍"  ),OR(  P67="退伍",P67="退", P67=""  ), $AP67 =""),"當日退伍",  IF(AND(  OR(O67="退",O67="退伍" ), OR(P67="退",P67="退伍" ), $AP67 =""),"退伍","全日勤"  )  )  )  )  )  )  )  )  )  )  ),"")</f>
        <v>全日勤</v>
      </c>
      <c r="P166" s="65" t="str">
        <f ca="1">IF(   (ROW(BB67)-1)&lt;=暫1!$B$2,           IF(  AND(  OR(  P67="x",P67="補"  ), OR(  Q67 ="x",Q67="補",Q67="x榮18-22",Q67="x公18-22",Q67="x榮22-08"  ), $AP67 =""),"全日休",  IF(  AND(  OR(  P67="x",P67="病"  ), OR(  Q67 ="病"  ), $AP67 =""),"病(事)假",  IF(  AND(  OR(  P67="x",P67="補"  ), OR(  Q67 ="補"  ), $AP67 =""),"補休",  IF(  AND(  OR(  P67="x",P67="喪"  ), OR(  Q67 ="喪"  ), $AP67 =""),"喪假",  IF(  AND(  OR(  P67="x",P67="婚",P67="產"  ), OR(  Q67 ="婚",Q67="產"  ), $AP67 =""),"婚(產)假",  IF(  AND(  OR(  P67="x",P67="公"  ), OR(  Q67 ="公"  ), $AP67 =""),"公假",  IF(  AND(  OR(  P67="x",P67="補",P67="婚",P67="公",P67="病",P67="事",P67="x榮18-22"  ),OR(Q67=""), $AP67 =""  ),"18收",  IF(  AND(  OR(  P67 ="榮14-18",P67 ="榮10-18",P67 ="榮06-18",P67 ="病14-18"  ),OR(  Q67 ="x",Q67="補",Q67="婚",Q67="公",Q67="病",Q67="事",Q67="x"  ), $AP67 =""),"18放早走",  IF(  AND(  OR(  P67 =""),OR(  Q67 ="x",Q67="補",Q67="婚",Q67="公",Q67="病",Q67="事",Q67="x榮*",Q67="榮",Q67="榮-22"  ), $AP67 =""),"18放",  IF(  AND(  OR(  P67="當日退伍"  ),OR(  Q67="退伍",Q67="退", Q67=""  ), $AP67 =""),"當日退伍",  IF(AND(  OR(P67="退",P67="退伍" ), OR(Q67="退",Q67="退伍" ), $AP67 =""),"退伍","全日勤"  )  )  )  )  )  )  )  )  )  )  ),"")</f>
        <v>全日勤</v>
      </c>
      <c r="Q166" s="65" t="str">
        <f ca="1">IF(   (ROW(BC67)-1)&lt;=暫1!$B$2,           IF(  AND(  OR(  Q67="x",Q67="補"  ), OR(  R67 ="x",R67="補",R67="x榮18-22",R67="x公18-22",R67="x榮22-08"  ), $AP67 =""),"全日休",  IF(  AND(  OR(  Q67="x",Q67="病"  ), OR(  R67 ="病"  ), $AP67 =""),"病(事)假",  IF(  AND(  OR(  Q67="x",Q67="補"  ), OR(  R67 ="補"  ), $AP67 =""),"補休",  IF(  AND(  OR(  Q67="x",Q67="喪"  ), OR(  R67 ="喪"  ), $AP67 =""),"喪假",  IF(  AND(  OR(  Q67="x",Q67="婚",Q67="產"  ), OR(  R67 ="婚",R67="產"  ), $AP67 =""),"婚(產)假",  IF(  AND(  OR(  Q67="x",Q67="公"  ), OR(  R67 ="公"  ), $AP67 =""),"公假",  IF(  AND(  OR(  Q67="x",Q67="補",Q67="婚",Q67="公",Q67="病",Q67="事",Q67="x榮18-22"  ),OR(R67=""), $AP67 =""  ),"18收",  IF(  AND(  OR(  Q67 ="榮14-18",Q67 ="榮10-18",Q67 ="榮06-18",Q67 ="病14-18"  ),OR(  R67 ="x",R67="補",R67="婚",R67="公",R67="病",R67="事",R67="x"  ), $AP67 =""),"18放早走",  IF(  AND(  OR(  Q67 =""),OR(  R67 ="x",R67="補",R67="婚",R67="公",R67="病",R67="事",R67="x榮*",R67="榮",R67="榮-22"  ), $AP67 =""),"18放",  IF(  AND(  OR(  Q67="當日退伍"  ),OR(  R67="退伍",R67="退", R67=""  ), $AP67 =""),"當日退伍",  IF(AND(  OR(Q67="退",Q67="退伍" ), OR(R67="退",R67="退伍" ), $AP67 =""),"退伍","全日勤"  )  )  )  )  )  )  )  )  )  )  ),"")</f>
        <v>全日勤</v>
      </c>
      <c r="R166" s="65" t="str">
        <f ca="1">IF(   (ROW(BD67)-1)&lt;=暫1!$B$2,           IF(  AND(  OR(  R67="x",R67="補"  ), OR(  S67 ="x",S67="補",S67="x榮18-22",S67="x公18-22",S67="x榮22-08"  ), $AP67 =""),"全日休",  IF(  AND(  OR(  R67="x",R67="病"  ), OR(  S67 ="病"  ), $AP67 =""),"病(事)假",  IF(  AND(  OR(  R67="x",R67="補"  ), OR(  S67 ="補"  ), $AP67 =""),"補休",  IF(  AND(  OR(  R67="x",R67="喪"  ), OR(  S67 ="喪"  ), $AP67 =""),"喪假",  IF(  AND(  OR(  R67="x",R67="婚",R67="產"  ), OR(  S67 ="婚",S67="產"  ), $AP67 =""),"婚(產)假",  IF(  AND(  OR(  R67="x",R67="公"  ), OR(  S67 ="公"  ), $AP67 =""),"公假",  IF(  AND(  OR(  R67="x",R67="補",R67="婚",R67="公",R67="病",R67="事",R67="x榮18-22"  ),OR(S67=""), $AP67 =""  ),"18收",  IF(  AND(  OR(  R67 ="榮14-18",R67 ="榮10-18",R67 ="榮06-18",R67 ="病14-18"  ),OR(  S67 ="x",S67="補",S67="婚",S67="公",S67="病",S67="事",S67="x"  ), $AP67 =""),"18放早走",  IF(  AND(  OR(  R67 =""),OR(  S67 ="x",S67="補",S67="婚",S67="公",S67="病",S67="事",S67="x榮*",S67="榮",S67="榮-22"  ), $AP67 =""),"18放",  IF(  AND(  OR(  R67="當日退伍"  ),OR(  S67="退伍",S67="退", S67=""  ), $AP67 =""),"當日退伍",  IF(AND(  OR(R67="退",R67="退伍" ), OR(S67="退",S67="退伍" ), $AP67 =""),"退伍","全日勤"  )  )  )  )  )  )  )  )  )  )  ),"")</f>
        <v>全日勤</v>
      </c>
      <c r="S166" s="65" t="str">
        <f ca="1">IF(   (ROW(BE67)-1)&lt;=暫1!$B$2,           IF(  AND(  OR(  S67="x",S67="補"  ), OR(  T67 ="x",T67="補",T67="x榮18-22",T67="x公18-22",T67="x榮22-08"  ), $AP67 =""),"全日休",  IF(  AND(  OR(  S67="x",S67="病"  ), OR(  T67 ="病"  ), $AP67 =""),"病(事)假",  IF(  AND(  OR(  S67="x",S67="補"  ), OR(  T67 ="補"  ), $AP67 =""),"補休",  IF(  AND(  OR(  S67="x",S67="喪"  ), OR(  T67 ="喪"  ), $AP67 =""),"喪假",  IF(  AND(  OR(  S67="x",S67="婚",S67="產"  ), OR(  T67 ="婚",T67="產"  ), $AP67 =""),"婚(產)假",  IF(  AND(  OR(  S67="x",S67="公"  ), OR(  T67 ="公"  ), $AP67 =""),"公假",  IF(  AND(  OR(  S67="x",S67="補",S67="婚",S67="公",S67="病",S67="事",S67="x榮18-22"  ),OR(T67=""), $AP67 =""  ),"18收",  IF(  AND(  OR(  S67 ="榮14-18",S67 ="榮10-18",S67 ="榮06-18",S67 ="病14-18"  ),OR(  T67 ="x",T67="補",T67="婚",T67="公",T67="病",T67="事",T67="x"  ), $AP67 =""),"18放早走",  IF(  AND(  OR(  S67 =""),OR(  T67 ="x",T67="補",T67="婚",T67="公",T67="病",T67="事",T67="x榮*",T67="榮",T67="榮-22"  ), $AP67 =""),"18放",  IF(  AND(  OR(  S67="當日退伍"  ),OR(  T67="退伍",T67="退", T67=""  ), $AP67 =""),"當日退伍",  IF(AND(  OR(S67="退",S67="退伍" ), OR(T67="退",T67="退伍" ), $AP67 =""),"退伍","全日勤"  )  )  )  )  )  )  )  )  )  )  ),"")</f>
        <v>18放</v>
      </c>
      <c r="T166" s="65" t="str">
        <f ca="1">IF(   (ROW(BF67)-1)&lt;=暫1!$B$2,           IF(  AND(  OR(  T67="x",T67="補"  ), OR(  U67 ="x",U67="補",U67="x榮18-22",U67="x公18-22",U67="x榮22-08"  ), $AP67 =""),"全日休",  IF(  AND(  OR(  T67="x",T67="病"  ), OR(  U67 ="病"  ), $AP67 =""),"病(事)假",  IF(  AND(  OR(  T67="x",T67="補"  ), OR(  U67 ="補"  ), $AP67 =""),"補休",  IF(  AND(  OR(  T67="x",T67="喪"  ), OR(  U67 ="喪"  ), $AP67 =""),"喪假",  IF(  AND(  OR(  T67="x",T67="婚",T67="產"  ), OR(  U67 ="婚",U67="產"  ), $AP67 =""),"婚(產)假",  IF(  AND(  OR(  T67="x",T67="公"  ), OR(  U67 ="公"  ), $AP67 =""),"公假",  IF(  AND(  OR(  T67="x",T67="補",T67="婚",T67="公",T67="病",T67="事",T67="x榮18-22"  ),OR(U67=""), $AP67 =""  ),"18收",  IF(  AND(  OR(  T67 ="榮14-18",T67 ="榮10-18",T67 ="榮06-18",T67 ="病14-18"  ),OR(  U67 ="x",U67="補",U67="婚",U67="公",U67="病",U67="事",U67="x"  ), $AP67 =""),"18放早走",  IF(  AND(  OR(  T67 =""),OR(  U67 ="x",U67="補",U67="婚",U67="公",U67="病",U67="事",U67="x榮*",U67="榮",U67="榮-22"  ), $AP67 =""),"18放",  IF(  AND(  OR(  T67="當日退伍"  ),OR(  U67="退伍",U67="退", U67=""  ), $AP67 =""),"當日退伍",  IF(AND(  OR(T67="退",T67="退伍" ), OR(U67="退",U67="退伍" ), $AP67 =""),"退伍","全日勤"  )  )  )  )  )  )  )  )  )  )  ),"")</f>
        <v>全日休</v>
      </c>
      <c r="U166" s="65" t="str">
        <f ca="1">IF(   (ROW(BG67)-1)&lt;=暫1!$B$2,           IF(  AND(  OR(  U67="x",U67="補"  ), OR(  V67 ="x",V67="補",V67="x榮18-22",V67="x公18-22",V67="x榮22-08"  ), $AP67 =""),"全日休",  IF(  AND(  OR(  U67="x",U67="病"  ), OR(  V67 ="病"  ), $AP67 =""),"病(事)假",  IF(  AND(  OR(  U67="x",U67="補"  ), OR(  V67 ="補"  ), $AP67 =""),"補休",  IF(  AND(  OR(  U67="x",U67="喪"  ), OR(  V67 ="喪"  ), $AP67 =""),"喪假",  IF(  AND(  OR(  U67="x",U67="婚",U67="產"  ), OR(  V67 ="婚",V67="產"  ), $AP67 =""),"婚(產)假",  IF(  AND(  OR(  U67="x",U67="公"  ), OR(  V67 ="公"  ), $AP67 =""),"公假",  IF(  AND(  OR(  U67="x",U67="補",U67="婚",U67="公",U67="病",U67="事",U67="x榮18-22"  ),OR(V67=""), $AP67 =""  ),"18收",  IF(  AND(  OR(  U67 ="榮14-18",U67 ="榮10-18",U67 ="榮06-18",U67 ="病14-18"  ),OR(  V67 ="x",V67="補",V67="婚",V67="公",V67="病",V67="事",V67="x"  ), $AP67 =""),"18放早走",  IF(  AND(  OR(  U67 =""),OR(  V67 ="x",V67="補",V67="婚",V67="公",V67="病",V67="事",V67="x榮*",V67="榮",V67="榮-22"  ), $AP67 =""),"18放",  IF(  AND(  OR(  U67="當日退伍"  ),OR(  V67="退伍",V67="退", V67=""  ), $AP67 =""),"當日退伍",  IF(AND(  OR(U67="退",U67="退伍" ), OR(V67="退",V67="退伍" ), $AP67 =""),"退伍","全日勤"  )  )  )  )  )  )  )  )  )  )  ),"")</f>
        <v>全日勤</v>
      </c>
      <c r="V166" s="65" t="str">
        <f ca="1">IF(   (ROW(BH67)-1)&lt;=暫1!$B$2,           IF(  AND(  OR(  V67="x",V67="補"  ), OR(  W67 ="x",W67="補",W67="x榮18-22",W67="x公18-22",W67="x榮22-08"  ), $AP67 =""),"全日休",  IF(  AND(  OR(  V67="x",V67="病"  ), OR(  W67 ="病"  ), $AP67 =""),"病(事)假",  IF(  AND(  OR(  V67="x",V67="補"  ), OR(  W67 ="補"  ), $AP67 =""),"補休",  IF(  AND(  OR(  V67="x",V67="喪"  ), OR(  W67 ="喪"  ), $AP67 =""),"喪假",  IF(  AND(  OR(  V67="x",V67="婚",V67="產"  ), OR(  W67 ="婚",W67="產"  ), $AP67 =""),"婚(產)假",  IF(  AND(  OR(  V67="x",V67="公"  ), OR(  W67 ="公"  ), $AP67 =""),"公假",  IF(  AND(  OR(  V67="x",V67="補",V67="婚",V67="公",V67="病",V67="事",V67="x榮18-22"  ),OR(W67=""), $AP67 =""  ),"18收",  IF(  AND(  OR(  V67 ="榮14-18",V67 ="榮10-18",V67 ="榮06-18",V67 ="病14-18"  ),OR(  W67 ="x",W67="補",W67="婚",W67="公",W67="病",W67="事",W67="x"  ), $AP67 =""),"18放早走",  IF(  AND(  OR(  V67 =""),OR(  W67 ="x",W67="補",W67="婚",W67="公",W67="病",W67="事",W67="x榮*",W67="榮",W67="榮-22"  ), $AP67 =""),"18放",  IF(  AND(  OR(  V67="當日退伍"  ),OR(  W67="退伍",W67="退", W67=""  ), $AP67 =""),"當日退伍",  IF(AND(  OR(V67="退",V67="退伍" ), OR(W67="退",W67="退伍" ), $AP67 =""),"退伍","全日勤"  )  )  )  )  )  )  )  )  )  )  ),"")</f>
        <v>全日勤</v>
      </c>
      <c r="W166" s="65" t="str">
        <f ca="1">IF(   (ROW(BI67)-1)&lt;=暫1!$B$2,           IF(  AND(  OR(  W67="x",W67="補"  ), OR(  X67 ="x",X67="補",X67="x榮18-22",X67="x公18-22",X67="x榮22-08"  ), $AP67 =""),"全日休",  IF(  AND(  OR(  W67="x",W67="病"  ), OR(  X67 ="病"  ), $AP67 =""),"病(事)假",  IF(  AND(  OR(  W67="x",W67="補"  ), OR(  X67 ="補"  ), $AP67 =""),"補休",  IF(  AND(  OR(  W67="x",W67="喪"  ), OR(  X67 ="喪"  ), $AP67 =""),"喪假",  IF(  AND(  OR(  W67="x",W67="婚",W67="產"  ), OR(  X67 ="婚",X67="產"  ), $AP67 =""),"婚(產)假",  IF(  AND(  OR(  W67="x",W67="公"  ), OR(  X67 ="公"  ), $AP67 =""),"公假",  IF(  AND(  OR(  W67="x",W67="補",W67="婚",W67="公",W67="病",W67="事",W67="x榮18-22"  ),OR(X67=""), $AP67 =""  ),"18收",  IF(  AND(  OR(  W67 ="榮14-18",W67 ="榮10-18",W67 ="榮06-18",W67 ="病14-18"  ),OR(  X67 ="x",X67="補",X67="婚",X67="公",X67="病",X67="事",X67="x"  ), $AP67 =""),"18放早走",  IF(  AND(  OR(  W67 =""),OR(  X67 ="x",X67="補",X67="婚",X67="公",X67="病",X67="事",X67="x榮*",X67="榮",X67="榮-22"  ), $AP67 =""),"18放",  IF(  AND(  OR(  W67="當日退伍"  ),OR(  X67="退伍",X67="退", X67=""  ), $AP67 =""),"當日退伍",  IF(AND(  OR(W67="退",W67="退伍" ), OR(X67="退",X67="退伍" ), $AP67 =""),"退伍","全日勤"  )  )  )  )  )  )  )  )  )  )  ),"")</f>
        <v>全日勤</v>
      </c>
      <c r="X166" s="65" t="str">
        <f ca="1">IF(   (ROW(BJ67)-1)&lt;=暫1!$B$2,           IF(  AND(  OR(  X67="x",X67="補"  ), OR(  Y67 ="x",Y67="補",Y67="x榮18-22",Y67="x公18-22",Y67="x榮22-08"  ), $AP67 =""),"全日休",  IF(  AND(  OR(  X67="x",X67="病"  ), OR(  Y67 ="病"  ), $AP67 =""),"病(事)假",  IF(  AND(  OR(  X67="x",X67="補"  ), OR(  Y67 ="補"  ), $AP67 =""),"補休",  IF(  AND(  OR(  X67="x",X67="喪"  ), OR(  Y67 ="喪"  ), $AP67 =""),"喪假",  IF(  AND(  OR(  X67="x",X67="婚",X67="產"  ), OR(  Y67 ="婚",Y67="產"  ), $AP67 =""),"婚(產)假",  IF(  AND(  OR(  X67="x",X67="公"  ), OR(  Y67 ="公"  ), $AP67 =""),"公假",  IF(  AND(  OR(  X67="x",X67="補",X67="婚",X67="公",X67="病",X67="事",X67="x榮18-22"  ),OR(Y67=""), $AP67 =""  ),"18收",  IF(  AND(  OR(  X67 ="榮14-18",X67 ="榮10-18",X67 ="榮06-18",X67 ="病14-18"  ),OR(  Y67 ="x",Y67="補",Y67="婚",Y67="公",Y67="病",Y67="事",Y67="x"  ), $AP67 =""),"18放早走",  IF(  AND(  OR(  X67 =""),OR(  Y67 ="x",Y67="補",Y67="婚",Y67="公",Y67="病",Y67="事",Y67="x榮*",Y67="榮",Y67="榮-22"  ), $AP67 =""),"18放",  IF(  AND(  OR(  X67="當日退伍"  ),OR(  Y67="退伍",Y67="退", Y67=""  ), $AP67 =""),"當日退伍",  IF(AND(  OR(X67="退",X67="退伍" ), OR(Y67="退",Y67="退伍" ), $AP67 =""),"退伍","全日勤"  )  )  )  )  )  )  )  )  )  )  ),"")</f>
        <v>全日勤</v>
      </c>
      <c r="Y166" s="65" t="str">
        <f ca="1">IF(   (ROW(BK67)-1)&lt;=暫1!$B$2,           IF(  AND(  OR(  Y67="x",Y67="補"  ), OR(  Z67 ="x",Z67="補",Z67="x榮18-22",Z67="x公18-22",Z67="x榮22-08"  ), $AP67 =""),"全日休",  IF(  AND(  OR(  Y67="x",Y67="病"  ), OR(  Z67 ="病"  ), $AP67 =""),"病(事)假",  IF(  AND(  OR(  Y67="x",Y67="補"  ), OR(  Z67 ="補"  ), $AP67 =""),"補休",  IF(  AND(  OR(  Y67="x",Y67="喪"  ), OR(  Z67 ="喪"  ), $AP67 =""),"喪假",  IF(  AND(  OR(  Y67="x",Y67="婚",Y67="產"  ), OR(  Z67 ="婚",Z67="產"  ), $AP67 =""),"婚(產)假",  IF(  AND(  OR(  Y67="x",Y67="公"  ), OR(  Z67 ="公"  ), $AP67 =""),"公假",  IF(  AND(  OR(  Y67="x",Y67="補",Y67="婚",Y67="公",Y67="病",Y67="事",Y67="x榮18-22"  ),OR(Z67=""), $AP67 =""  ),"18收",  IF(  AND(  OR(  Y67 ="榮14-18",Y67 ="榮10-18",Y67 ="榮06-18",Y67 ="病14-18"  ),OR(  Z67 ="x",Z67="補",Z67="婚",Z67="公",Z67="病",Z67="事",Z67="x"  ), $AP67 =""),"18放早走",  IF(  AND(  OR(  Y67 =""),OR(  Z67 ="x",Z67="補",Z67="婚",Z67="公",Z67="病",Z67="事",Z67="x榮*",Z67="榮",Z67="榮-22"  ), $AP67 =""),"18放",  IF(  AND(  OR(  Y67="當日退伍"  ),OR(  Z67="退伍",Z67="退", Z67=""  ), $AP67 =""),"當日退伍",  IF(AND(  OR(Y67="退",Y67="退伍" ), OR(Z67="退",Z67="退伍" ), $AP67 =""),"退伍","全日勤"  )  )  )  )  )  )  )  )  )  )  ),"")</f>
        <v>全日勤</v>
      </c>
      <c r="Z166" s="65" t="str">
        <f ca="1">IF(   (ROW(BL67)-1)&lt;=暫1!$B$2,           IF(  AND(  OR(  Z67="x",Z67="補"  ), OR(  AA67 ="x",AA67="補",AA67="x榮18-22",AA67="x公18-22",AA67="x榮22-08"  ), $AP67 =""),"全日休",  IF(  AND(  OR(  Z67="x",Z67="病"  ), OR(  AA67 ="病"  ), $AP67 =""),"病(事)假",  IF(  AND(  OR(  Z67="x",Z67="補"  ), OR(  AA67 ="補"  ), $AP67 =""),"補休",  IF(  AND(  OR(  Z67="x",Z67="喪"  ), OR(  AA67 ="喪"  ), $AP67 =""),"喪假",  IF(  AND(  OR(  Z67="x",Z67="婚",Z67="產"  ), OR(  AA67 ="婚",AA67="產"  ), $AP67 =""),"婚(產)假",  IF(  AND(  OR(  Z67="x",Z67="公"  ), OR(  AA67 ="公"  ), $AP67 =""),"公假",  IF(  AND(  OR(  Z67="x",Z67="補",Z67="婚",Z67="公",Z67="病",Z67="事",Z67="x榮18-22"  ),OR(AA67=""), $AP67 =""  ),"18收",  IF(  AND(  OR(  Z67 ="榮14-18",Z67 ="榮10-18",Z67 ="榮06-18",Z67 ="病14-18"  ),OR(  AA67 ="x",AA67="補",AA67="婚",AA67="公",AA67="病",AA67="事",AA67="x"  ), $AP67 =""),"18放早走",  IF(  AND(  OR(  Z67 =""),OR(  AA67 ="x",AA67="補",AA67="婚",AA67="公",AA67="病",AA67="事",AA67="x榮*",AA67="榮",AA67="榮-22"  ), $AP67 =""),"18放",  IF(  AND(  OR(  Z67="當日退伍"  ),OR(  AA67="退伍",AA67="退", AA67=""  ), $AP67 =""),"當日退伍",  IF(AND(  OR(Z67="退",Z67="退伍" ), OR(AA67="退",AA67="退伍" ), $AP67 =""),"退伍","全日勤"  )  )  )  )  )  )  )  )  )  )  ),"")</f>
        <v>全日勤</v>
      </c>
      <c r="AA166" s="65" t="str">
        <f ca="1">IF(   (ROW(BM67)-1)&lt;=暫1!$B$2,           IF(  AND(  OR(  AA67="x",AA67="補"  ), OR(  AB67 ="x",AB67="補",AB67="x榮18-22",AB67="x公18-22",AB67="x榮22-08"  ), $AP67 =""),"全日休",  IF(  AND(  OR(  AA67="x",AA67="病"  ), OR(  AB67 ="病"  ), $AP67 =""),"病(事)假",  IF(  AND(  OR(  AA67="x",AA67="補"  ), OR(  AB67 ="補"  ), $AP67 =""),"補休",  IF(  AND(  OR(  AA67="x",AA67="喪"  ), OR(  AB67 ="喪"  ), $AP67 =""),"喪假",  IF(  AND(  OR(  AA67="x",AA67="婚",AA67="產"  ), OR(  AB67 ="婚",AB67="產"  ), $AP67 =""),"婚(產)假",  IF(  AND(  OR(  AA67="x",AA67="公"  ), OR(  AB67 ="公"  ), $AP67 =""),"公假",  IF(  AND(  OR(  AA67="x",AA67="補",AA67="婚",AA67="公",AA67="病",AA67="事",AA67="x榮18-22"  ),OR(AB67=""), $AP67 =""  ),"18收",  IF(  AND(  OR(  AA67 ="榮14-18",AA67 ="榮10-18",AA67 ="榮06-18",AA67 ="病14-18"  ),OR(  AB67 ="x",AB67="補",AB67="婚",AB67="公",AB67="病",AB67="事",AB67="x"  ), $AP67 =""),"18放早走",  IF(  AND(  OR(  AA67 =""),OR(  AB67 ="x",AB67="補",AB67="婚",AB67="公",AB67="病",AB67="事",AB67="x榮*",AB67="榮",AB67="榮-22"  ), $AP67 =""),"18放",  IF(  AND(  OR(  AA67="當日退伍"  ),OR(  AB67="退伍",AB67="退", AB67=""  ), $AP67 =""),"當日退伍",  IF(AND(  OR(AA67="退",AA67="退伍" ), OR(AB67="退",AB67="退伍" ), $AP67 =""),"退伍","全日勤"  )  )  )  )  )  )  )  )  )  )  ),"")</f>
        <v>全日休</v>
      </c>
      <c r="AB166" s="65" t="str">
        <f ca="1">IF(   (ROW(BN67)-1)&lt;=暫1!$B$2,           IF(  AND(  OR(  AB67="x",AB67="補"  ), OR(  AC67 ="x",AC67="補",AC67="x榮18-22",AC67="x公18-22",AC67="x榮22-08"  ), $AP67 =""),"全日休",  IF(  AND(  OR(  AB67="x",AB67="病"  ), OR(  AC67 ="病"  ), $AP67 =""),"病(事)假",  IF(  AND(  OR(  AB67="x",AB67="補"  ), OR(  AC67 ="補"  ), $AP67 =""),"補休",  IF(  AND(  OR(  AB67="x",AB67="喪"  ), OR(  AC67 ="喪"  ), $AP67 =""),"喪假",  IF(  AND(  OR(  AB67="x",AB67="婚",AB67="產"  ), OR(  AC67 ="婚",AC67="產"  ), $AP67 =""),"婚(產)假",  IF(  AND(  OR(  AB67="x",AB67="公"  ), OR(  AC67 ="公"  ), $AP67 =""),"公假",  IF(  AND(  OR(  AB67="x",AB67="補",AB67="婚",AB67="公",AB67="病",AB67="事",AB67="x榮18-22"  ),OR(AC67=""), $AP67 =""  ),"18收",  IF(  AND(  OR(  AB67 ="榮14-18",AB67 ="榮10-18",AB67 ="榮06-18",AB67 ="病14-18"  ),OR(  AC67 ="x",AC67="補",AC67="婚",AC67="公",AC67="病",AC67="事",AC67="x"  ), $AP67 =""),"18放早走",  IF(  AND(  OR(  AB67 =""),OR(  AC67 ="x",AC67="補",AC67="婚",AC67="公",AC67="病",AC67="事",AC67="x榮*",AC67="榮",AC67="榮-22"  ), $AP67 =""),"18放",  IF(  AND(  OR(  AB67="當日退伍"  ),OR(  AC67="退伍",AC67="退", AC67=""  ), $AP67 =""),"當日退伍",  IF(AND(  OR(AB67="退",AB67="退伍" ), OR(AC67="退",AC67="退伍" ), $AP67 =""),"退伍","全日勤"  )  )  )  )  )  )  )  )  )  )  ),"")</f>
        <v>全日休</v>
      </c>
      <c r="AC166" s="65" t="str">
        <f ca="1">IF(   (ROW(BO67)-1)&lt;=暫1!$B$2,           IF(  AND(  OR(  AC67="x",AC67="補"  ), OR(  AD67 ="x",AD67="補",AD67="x榮18-22",AD67="x公18-22",AD67="x榮22-08"  ), $AP67 =""),"全日休",  IF(  AND(  OR(  AC67="x",AC67="病"  ), OR(  AD67 ="病"  ), $AP67 =""),"病(事)假",  IF(  AND(  OR(  AC67="x",AC67="補"  ), OR(  AD67 ="補"  ), $AP67 =""),"補休",  IF(  AND(  OR(  AC67="x",AC67="喪"  ), OR(  AD67 ="喪"  ), $AP67 =""),"喪假",  IF(  AND(  OR(  AC67="x",AC67="婚",AC67="產"  ), OR(  AD67 ="婚",AD67="產"  ), $AP67 =""),"婚(產)假",  IF(  AND(  OR(  AC67="x",AC67="公"  ), OR(  AD67 ="公"  ), $AP67 =""),"公假",  IF(  AND(  OR(  AC67="x",AC67="補",AC67="婚",AC67="公",AC67="病",AC67="事",AC67="x榮18-22"  ),OR(AD67=""), $AP67 =""  ),"18收",  IF(  AND(  OR(  AC67 ="榮14-18",AC67 ="榮10-18",AC67 ="榮06-18",AC67 ="病14-18"  ),OR(  AD67 ="x",AD67="補",AD67="婚",AD67="公",AD67="病",AD67="事",AD67="x"  ), $AP67 =""),"18放早走",  IF(  AND(  OR(  AC67 =""),OR(  AD67 ="x",AD67="補",AD67="婚",AD67="公",AD67="病",AD67="事",AD67="x榮*",AD67="榮",AD67="榮-22"  ), $AP67 =""),"18放",  IF(  AND(  OR(  AC67="當日退伍"  ),OR(  AD67="退伍",AD67="退", AD67=""  ), $AP67 =""),"當日退伍",  IF(AND(  OR(AC67="退",AC67="退伍" ), OR(AD67="退",AD67="退伍" ), $AP67 =""),"退伍","全日勤"  )  )  )  )  )  )  )  )  )  )  ),"")</f>
        <v>全日休</v>
      </c>
      <c r="AD166" s="65" t="str">
        <f ca="1">IF(   (ROW(BP67)-1)&lt;=暫1!$B$2,           IF(  AND(  OR(  AD67="x",AD67="補"  ), OR(  AE67 ="x",AE67="補",AE67="x榮18-22",AE67="x公18-22",AE67="x榮22-08"  ), $AP67 =""),"全日休",  IF(  AND(  OR(  AD67="x",AD67="病"  ), OR(  AE67 ="病"  ), $AP67 =""),"病(事)假",  IF(  AND(  OR(  AD67="x",AD67="補"  ), OR(  AE67 ="補"  ), $AP67 =""),"補休",  IF(  AND(  OR(  AD67="x",AD67="喪"  ), OR(  AE67 ="喪"  ), $AP67 =""),"喪假",  IF(  AND(  OR(  AD67="x",AD67="婚",AD67="產"  ), OR(  AE67 ="婚",AE67="產"  ), $AP67 =""),"婚(產)假",  IF(  AND(  OR(  AD67="x",AD67="公"  ), OR(  AE67 ="公"  ), $AP67 =""),"公假",  IF(  AND(  OR(  AD67="x",AD67="補",AD67="婚",AD67="公",AD67="病",AD67="事",AD67="x榮18-22"  ),OR(AE67=""), $AP67 =""  ),"18收",  IF(  AND(  OR(  AD67 ="榮14-18",AD67 ="榮10-18",AD67 ="榮06-18",AD67 ="病14-18"  ),OR(  AE67 ="x",AE67="補",AE67="婚",AE67="公",AE67="病",AE67="事",AE67="x"  ), $AP67 =""),"18放早走",  IF(  AND(  OR(  AD67 =""),OR(  AE67 ="x",AE67="補",AE67="婚",AE67="公",AE67="病",AE67="事",AE67="x榮*",AE67="榮",AE67="榮-22"  ), $AP67 =""),"18放",  IF(  AND(  OR(  AD67="當日退伍"  ),OR(  AE67="退伍",AE67="退", AE67=""  ), $AP67 =""),"當日退伍",  IF(AND(  OR(AD67="退",AD67="退伍" ), OR(AE67="退",AE67="退伍" ), $AP67 =""),"退伍","全日勤"  )  )  )  )  )  )  )  )  )  )  ),"")</f>
        <v>全日休</v>
      </c>
      <c r="AE166" s="65" t="str">
        <f ca="1">IF(   (ROW(BQ67)-1)&lt;=暫1!$B$2,           IF(  AND(  OR(  AE67="x",AE67="補"  ), OR(  AF67 ="x",AF67="補",AF67="x榮18-22",AF67="x公18-22",AF67="x榮22-08"  ), $AP67 =""),"全日休",  IF(  AND(  OR(  AE67="x",AE67="病"  ), OR(  AF67 ="病"  ), $AP67 =""),"病(事)假",  IF(  AND(  OR(  AE67="x",AE67="補"  ), OR(  AF67 ="補"  ), $AP67 =""),"補休",  IF(  AND(  OR(  AE67="x",AE67="喪"  ), OR(  AF67 ="喪"  ), $AP67 =""),"喪假",  IF(  AND(  OR(  AE67="x",AE67="婚",AE67="產"  ), OR(  AF67 ="婚",AF67="產"  ), $AP67 =""),"婚(產)假",  IF(  AND(  OR(  AE67="x",AE67="公"  ), OR(  AF67 ="公"  ), $AP67 =""),"公假",  IF(  AND(  OR(  AE67="x",AE67="補",AE67="婚",AE67="公",AE67="病",AE67="事",AE67="x榮18-22"  ),OR(AF67=""), $AP67 =""  ),"18收",  IF(  AND(  OR(  AE67 ="榮14-18",AE67 ="榮10-18",AE67 ="榮06-18",AE67 ="病14-18"  ),OR(  AF67 ="x",AF67="補",AF67="婚",AF67="公",AF67="病",AF67="事",AF67="x"  ), $AP67 =""),"18放早走",  IF(  AND(  OR(  AE67 =""),OR(  AF67 ="x",AF67="補",AF67="婚",AF67="公",AF67="病",AF67="事",AF67="x榮*",AF67="榮",AF67="榮-22"  ), $AP67 =""),"18放",  IF(  AND(  OR(  AE67="當日退伍"  ),OR(  AF67="退伍",AF67="退", AF67=""  ), $AP67 =""),"當日退伍",  IF(AND(  OR(AE67="退",AE67="退伍" ), OR(AF67="退",AF67="退伍" ), $AP67 =""),"退伍","全日勤"  )  )  )  )  )  )  )  )  )  )  ),"")</f>
        <v>全日休</v>
      </c>
      <c r="AF166" s="65" t="str">
        <f ca="1">IF(   (ROW(BR67)-1)&lt;=暫1!$B$2,           IF(  AND(  OR(  AF67="x",AF67="補"  ), OR(  AG67 ="x",AG67="補",AG67="x榮18-22",AG67="x公18-22",AG67="x榮22-08"  ), $AP67 =""),"全日休",  IF(  AND(  OR(  AF67="x",AF67="病"  ), OR(  AG67 ="病"  ), $AP67 =""),"病(事)假",  IF(  AND(  OR(  AF67="x",AF67="補"  ), OR(  AG67 ="補"  ), $AP67 =""),"補休",  IF(  AND(  OR(  AF67="x",AF67="喪"  ), OR(  AG67 ="喪"  ), $AP67 =""),"喪假",  IF(  AND(  OR(  AF67="x",AF67="婚",AF67="產"  ), OR(  AG67 ="婚",AG67="產"  ), $AP67 =""),"婚(產)假",  IF(  AND(  OR(  AF67="x",AF67="公"  ), OR(  AG67 ="公"  ), $AP67 =""),"公假",  IF(  AND(  OR(  AF67="x",AF67="補",AF67="婚",AF67="公",AF67="病",AF67="事",AF67="x榮18-22"  ),OR(AG67=""), $AP67 =""  ),"18收",  IF(  AND(  OR(  AF67 ="榮14-18",AF67 ="榮10-18",AF67 ="榮06-18",AF67 ="病14-18"  ),OR(  AG67 ="x",AG67="補",AG67="婚",AG67="公",AG67="病",AG67="事",AG67="x"  ), $AP67 =""),"18放早走",  IF(  AND(  OR(  AF67 =""),OR(  AG67 ="x",AG67="補",AG67="婚",AG67="公",AG67="病",AG67="事",AG67="x榮*",AG67="榮",AG67="榮-22"  ), $AP67 =""),"18放",  IF(  AND(  OR(  AF67="當日退伍"  ),OR(  AG67="退伍",AG67="退", AG67=""  ), $AP67 =""),"當日退伍",  IF(AND(  OR(AF67="退",AF67="退伍" ), OR(AG67="退",AG67="退伍" ), $AP67 =""),"退伍","全日勤"  )  )  )  )  )  )  )  )  )  )  ),"")</f>
        <v>全日休</v>
      </c>
      <c r="AG166" s="65" t="str">
        <f ca="1">IF(   (ROW(BS67)-1)&lt;=暫1!$B$2,           IF(  AND(  OR(  AG67="x",AG67="補"  ), OR(  AH67 ="x",AH67="補",AH67="x榮18-22",AH67="x公18-22",AH67="x榮22-08"  ), $AP67 =""),"全日休",  IF(  AND(  OR(  AG67="x",AG67="病"  ), OR(  AH67 ="病"  ), $AP67 =""),"病(事)假",  IF(  AND(  OR(  AG67="x",AG67="補"  ), OR(  AH67 ="補"  ), $AP67 =""),"補休",  IF(  AND(  OR(  AG67="x",AG67="喪"  ), OR(  AH67 ="喪"  ), $AP67 =""),"喪假",  IF(  AND(  OR(  AG67="x",AG67="婚",AG67="產"  ), OR(  AH67 ="婚",AH67="產"  ), $AP67 =""),"婚(產)假",  IF(  AND(  OR(  AG67="x",AG67="公"  ), OR(  AH67 ="公"  ), $AP67 =""),"公假",  IF(  AND(  OR(  AG67="x",AG67="補",AG67="婚",AG67="公",AG67="病",AG67="事",AG67="x榮18-22"  ),OR(AH67=""), $AP67 =""  ),"18收",  IF(  AND(  OR(  AG67 ="榮14-18",AG67 ="榮10-18",AG67 ="榮06-18",AG67 ="病14-18"  ),OR(  AH67 ="x",AH67="補",AH67="婚",AH67="公",AH67="病",AH67="事",AH67="x"  ), $AP67 =""),"18放早走",  IF(  AND(  OR(  AG67 =""),OR(  AH67 ="x",AH67="補",AH67="婚",AH67="公",AH67="病",AH67="事",AH67="x榮*",AH67="榮",AH67="榮-22"  ), $AP67 =""),"18放",  IF(  AND(  OR(  AG67="當日退伍"  ),OR(  AH67="退伍",AH67="退", AH67=""  ), $AP67 =""),"當日退伍",  IF(AND(  OR(AG67="退",AG67="退伍" ), OR(AH67="退",AH67="退伍" ), $AP67 =""),"退伍","全日勤"  )  )  )  )  )  )  )  )  )  )  ),"")</f>
        <v>18收</v>
      </c>
      <c r="AH166" s="65"/>
      <c r="AI166" s="65"/>
      <c r="AJ166" s="65"/>
      <c r="AO166" s="75"/>
      <c r="AP166" s="62"/>
      <c r="AU166" s="62"/>
      <c r="AY166" s="62"/>
      <c r="AZ166" s="62"/>
      <c r="BA166" s="62"/>
    </row>
    <row r="167" spans="1:53" ht="25.5" customHeight="1">
      <c r="A167" s="65">
        <f t="shared" si="16"/>
        <v>67</v>
      </c>
      <c r="B167" s="65" t="str">
        <f t="shared" ref="B167" si="17">B68</f>
        <v/>
      </c>
      <c r="C167" s="65"/>
      <c r="D167" s="65"/>
      <c r="E167" s="65"/>
      <c r="F167" s="65"/>
      <c r="G167" s="65"/>
      <c r="H167" s="65"/>
      <c r="I167" s="65"/>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O167" s="75"/>
      <c r="AP167" s="62"/>
      <c r="AU167" s="62"/>
      <c r="AY167" s="62"/>
      <c r="AZ167" s="62"/>
      <c r="BA167" s="62"/>
    </row>
    <row r="168" spans="1:53" ht="25.5" customHeight="1">
      <c r="A168" s="65">
        <f t="shared" si="16"/>
        <v>68</v>
      </c>
      <c r="B168" s="65" t="str">
        <f t="shared" ref="B168" si="18">B69</f>
        <v/>
      </c>
      <c r="C168" s="65"/>
      <c r="D168" s="65"/>
      <c r="E168" s="65"/>
      <c r="F168" s="65"/>
      <c r="G168" s="65"/>
      <c r="H168" s="65"/>
      <c r="I168" s="65"/>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O168" s="75"/>
      <c r="AP168" s="62"/>
      <c r="AU168" s="62"/>
      <c r="AY168" s="62"/>
      <c r="AZ168" s="62"/>
      <c r="BA168" s="62"/>
    </row>
    <row r="169" spans="1:53" ht="25.5" customHeight="1">
      <c r="A169" s="65">
        <f t="shared" si="16"/>
        <v>69</v>
      </c>
      <c r="B169" s="65" t="str">
        <f t="shared" ref="B169" si="19">B70</f>
        <v/>
      </c>
      <c r="C169" s="65"/>
      <c r="D169" s="65"/>
      <c r="E169" s="65"/>
      <c r="F169" s="65"/>
      <c r="G169" s="65"/>
      <c r="H169" s="65"/>
      <c r="I169" s="65"/>
      <c r="J169" s="65"/>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O169" s="75"/>
      <c r="AP169" s="62"/>
      <c r="AU169" s="62"/>
      <c r="AY169" s="62"/>
      <c r="AZ169" s="62"/>
      <c r="BA169" s="62"/>
    </row>
    <row r="170" spans="1:53" ht="25.5" customHeight="1">
      <c r="A170" s="65">
        <f t="shared" si="16"/>
        <v>70</v>
      </c>
      <c r="B170" s="65" t="str">
        <f t="shared" ref="B170" si="20">B71</f>
        <v/>
      </c>
      <c r="C170" s="65"/>
      <c r="D170" s="65"/>
      <c r="E170" s="65"/>
      <c r="F170" s="65"/>
      <c r="G170" s="65"/>
      <c r="H170" s="65"/>
      <c r="I170" s="65"/>
      <c r="J170" s="65"/>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O170" s="75"/>
      <c r="AP170" s="62"/>
      <c r="AU170" s="62"/>
      <c r="AY170" s="62"/>
      <c r="AZ170" s="62"/>
      <c r="BA170" s="62"/>
    </row>
    <row r="171" spans="1:53" ht="25.5" customHeight="1">
      <c r="A171" s="65">
        <f t="shared" si="16"/>
        <v>71</v>
      </c>
      <c r="B171" s="65" t="str">
        <f t="shared" ref="B171" si="21">B72</f>
        <v/>
      </c>
      <c r="C171" s="65"/>
      <c r="D171" s="65"/>
      <c r="E171" s="65"/>
      <c r="F171" s="65"/>
      <c r="G171" s="65"/>
      <c r="H171" s="65"/>
      <c r="I171" s="65"/>
      <c r="J171" s="65"/>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O171" s="75"/>
      <c r="AP171" s="62"/>
      <c r="AU171" s="62"/>
      <c r="AY171" s="62"/>
      <c r="AZ171" s="62"/>
      <c r="BA171" s="62"/>
    </row>
    <row r="172" spans="1:53" ht="25.5" customHeight="1">
      <c r="A172" s="65">
        <f t="shared" si="16"/>
        <v>72</v>
      </c>
      <c r="B172" s="65" t="str">
        <f t="shared" ref="B172" si="22">B73</f>
        <v/>
      </c>
      <c r="C172" s="65"/>
      <c r="D172" s="65"/>
      <c r="E172" s="65"/>
      <c r="F172" s="65"/>
      <c r="G172" s="65"/>
      <c r="H172" s="65"/>
      <c r="I172" s="65"/>
      <c r="J172" s="65"/>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O172" s="75"/>
      <c r="AP172" s="62"/>
      <c r="AU172" s="62"/>
      <c r="AY172" s="62"/>
      <c r="AZ172" s="62"/>
      <c r="BA172" s="62"/>
    </row>
    <row r="173" spans="1:53" ht="25.5" customHeight="1">
      <c r="A173" s="65"/>
      <c r="B173" s="65"/>
      <c r="C173" s="65"/>
      <c r="D173" s="65"/>
      <c r="E173" s="65"/>
      <c r="F173" s="65"/>
      <c r="G173" s="65"/>
      <c r="H173" s="65"/>
      <c r="I173" s="65"/>
      <c r="J173" s="65"/>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O173" s="75"/>
      <c r="AP173" s="62"/>
      <c r="AU173" s="62"/>
      <c r="AY173" s="62"/>
      <c r="AZ173" s="62"/>
      <c r="BA173" s="62"/>
    </row>
    <row r="174" spans="1:53" ht="25.5" customHeight="1">
      <c r="A174" s="65"/>
      <c r="B174" s="65"/>
      <c r="C174" s="65"/>
      <c r="D174" s="65"/>
      <c r="E174" s="65"/>
      <c r="F174" s="65"/>
      <c r="G174" s="65"/>
      <c r="H174" s="65"/>
      <c r="I174" s="65"/>
      <c r="J174" s="65"/>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O174" s="75"/>
      <c r="AP174" s="62"/>
      <c r="AU174" s="62"/>
      <c r="AY174" s="62"/>
      <c r="AZ174" s="62"/>
      <c r="BA174" s="62"/>
    </row>
    <row r="175" spans="1:53" ht="25.5" customHeight="1">
      <c r="A175" s="65"/>
      <c r="B175" s="65"/>
      <c r="C175" s="65"/>
      <c r="D175" s="65"/>
      <c r="E175" s="65"/>
      <c r="F175" s="65"/>
      <c r="G175" s="65"/>
      <c r="H175" s="65"/>
      <c r="I175" s="65"/>
      <c r="J175" s="65"/>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O175" s="75"/>
      <c r="AP175" s="62"/>
      <c r="AU175" s="62"/>
      <c r="AY175" s="62"/>
      <c r="AZ175" s="62"/>
      <c r="BA175" s="62"/>
    </row>
    <row r="176" spans="1:53" ht="25.5" customHeight="1">
      <c r="A176" s="65"/>
      <c r="B176" s="65"/>
      <c r="C176" s="65"/>
      <c r="D176" s="65"/>
      <c r="E176" s="65"/>
      <c r="F176" s="65"/>
      <c r="G176" s="65"/>
      <c r="H176" s="65"/>
      <c r="I176" s="65"/>
      <c r="J176" s="65"/>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O176" s="75"/>
      <c r="AP176" s="62"/>
      <c r="AU176" s="62"/>
      <c r="AY176" s="62"/>
      <c r="AZ176" s="62"/>
      <c r="BA176" s="62"/>
    </row>
    <row r="177" spans="1:55" ht="25.5" customHeight="1">
      <c r="A177" s="65"/>
      <c r="B177" s="65"/>
      <c r="C177" s="65"/>
      <c r="D177" s="65"/>
      <c r="E177" s="65"/>
      <c r="F177" s="65"/>
      <c r="G177" s="65"/>
      <c r="H177" s="65"/>
      <c r="I177" s="65"/>
      <c r="J177" s="65"/>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O177" s="75"/>
      <c r="AP177" s="62"/>
      <c r="AU177" s="62"/>
      <c r="AY177" s="62"/>
      <c r="AZ177" s="62"/>
      <c r="BA177" s="62"/>
    </row>
    <row r="178" spans="1:55" ht="25.5" customHeight="1">
      <c r="A178" s="65"/>
      <c r="B178" s="65"/>
      <c r="C178" s="65"/>
      <c r="D178" s="65"/>
      <c r="E178" s="65"/>
      <c r="F178" s="65"/>
      <c r="G178" s="65"/>
      <c r="H178" s="65"/>
      <c r="I178" s="65"/>
      <c r="J178" s="65"/>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O178" s="75"/>
      <c r="AP178" s="62"/>
      <c r="AU178" s="62"/>
      <c r="AY178" s="62"/>
      <c r="AZ178" s="62"/>
      <c r="BA178" s="62"/>
    </row>
    <row r="179" spans="1:55" ht="25.5" customHeight="1">
      <c r="A179" s="65"/>
      <c r="B179" s="65"/>
      <c r="C179" s="65"/>
      <c r="D179" s="65"/>
      <c r="E179" s="65"/>
      <c r="F179" s="65"/>
      <c r="G179" s="65"/>
      <c r="H179" s="65"/>
      <c r="I179" s="65"/>
      <c r="J179" s="65"/>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O179" s="75"/>
      <c r="AP179" s="62"/>
      <c r="AU179" s="62"/>
      <c r="AY179" s="62"/>
      <c r="AZ179" s="62"/>
      <c r="BA179" s="62"/>
    </row>
    <row r="180" spans="1:55" ht="25.5" customHeight="1">
      <c r="A180" s="65"/>
      <c r="B180" s="65"/>
      <c r="C180" s="65"/>
      <c r="D180" s="65"/>
      <c r="E180" s="65"/>
      <c r="F180" s="65"/>
      <c r="G180" s="65"/>
      <c r="H180" s="65"/>
      <c r="I180" s="65"/>
      <c r="J180" s="65"/>
      <c r="K180" s="65"/>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65"/>
      <c r="AI180" s="65"/>
      <c r="AJ180" s="65"/>
      <c r="AO180" s="75"/>
      <c r="AP180" s="62"/>
      <c r="AU180" s="62"/>
      <c r="AY180" s="62"/>
      <c r="AZ180" s="62"/>
      <c r="BA180" s="62"/>
    </row>
    <row r="181" spans="1:55" ht="25.5" customHeight="1">
      <c r="A181" s="65"/>
      <c r="B181" s="65"/>
      <c r="C181" s="65"/>
      <c r="D181" s="65"/>
      <c r="E181" s="65"/>
      <c r="F181" s="65"/>
      <c r="G181" s="65"/>
      <c r="H181" s="65"/>
      <c r="I181" s="65"/>
      <c r="J181" s="65"/>
      <c r="K181" s="65"/>
      <c r="L181" s="65"/>
      <c r="M181" s="65"/>
      <c r="N181" s="65"/>
      <c r="O181" s="65"/>
      <c r="P181" s="65"/>
      <c r="Q181" s="65"/>
      <c r="R181" s="65"/>
      <c r="S181" s="65"/>
      <c r="T181" s="65"/>
      <c r="U181" s="65"/>
      <c r="V181" s="65"/>
      <c r="W181" s="65"/>
      <c r="X181" s="65"/>
      <c r="Y181" s="65"/>
      <c r="Z181" s="65"/>
      <c r="AA181" s="65"/>
      <c r="AB181" s="65"/>
      <c r="AC181" s="65"/>
      <c r="AD181" s="65"/>
      <c r="AE181" s="65"/>
      <c r="AF181" s="65"/>
      <c r="AG181" s="65"/>
      <c r="AH181" s="65"/>
      <c r="AI181" s="65"/>
      <c r="AJ181" s="65"/>
      <c r="AO181" s="75"/>
      <c r="AP181" s="62"/>
      <c r="AU181" s="62"/>
      <c r="AY181" s="62"/>
      <c r="AZ181" s="62"/>
      <c r="BA181" s="62"/>
    </row>
    <row r="182" spans="1:55" ht="25.5" customHeight="1">
      <c r="A182" s="65"/>
      <c r="B182" s="65"/>
      <c r="C182" s="65"/>
      <c r="D182" s="65"/>
      <c r="E182" s="65"/>
      <c r="F182" s="65"/>
      <c r="G182" s="65"/>
      <c r="H182" s="65"/>
      <c r="I182" s="65"/>
      <c r="J182" s="65"/>
      <c r="K182" s="65"/>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O182" s="75"/>
      <c r="AP182" s="62"/>
      <c r="AU182" s="62"/>
      <c r="AY182" s="62"/>
      <c r="AZ182" s="62"/>
      <c r="BA182" s="62"/>
    </row>
    <row r="183" spans="1:55" ht="25.5" customHeight="1">
      <c r="A183" s="65"/>
      <c r="B183" s="65"/>
      <c r="C183" s="65"/>
      <c r="D183" s="65"/>
      <c r="E183" s="65"/>
      <c r="F183" s="65"/>
      <c r="G183" s="65"/>
      <c r="H183" s="65"/>
      <c r="I183" s="65"/>
      <c r="J183" s="65"/>
      <c r="K183" s="65"/>
      <c r="L183" s="65"/>
      <c r="M183" s="65"/>
      <c r="N183" s="65"/>
      <c r="O183" s="65"/>
      <c r="P183" s="65"/>
      <c r="Q183" s="65"/>
      <c r="R183" s="65"/>
      <c r="S183" s="65"/>
      <c r="T183" s="65"/>
      <c r="U183" s="65"/>
      <c r="V183" s="65"/>
      <c r="W183" s="65"/>
      <c r="X183" s="65"/>
      <c r="Y183" s="65"/>
      <c r="Z183" s="65"/>
      <c r="AA183" s="65"/>
      <c r="AB183" s="65"/>
      <c r="AC183" s="65"/>
      <c r="AD183" s="65"/>
      <c r="AE183" s="65"/>
      <c r="AF183" s="65"/>
      <c r="AG183" s="65"/>
      <c r="AH183" s="65"/>
      <c r="AI183" s="65"/>
      <c r="AJ183" s="65"/>
      <c r="AO183" s="75"/>
      <c r="AP183" s="62"/>
      <c r="AU183" s="62"/>
      <c r="AY183" s="62"/>
      <c r="AZ183" s="62"/>
      <c r="BA183" s="62"/>
    </row>
    <row r="184" spans="1:55" ht="25.5" customHeight="1">
      <c r="A184" s="65"/>
      <c r="B184" s="65"/>
      <c r="C184" s="65"/>
      <c r="D184" s="65"/>
      <c r="E184" s="65"/>
      <c r="F184" s="65"/>
      <c r="G184" s="65"/>
      <c r="H184" s="65"/>
      <c r="I184" s="65"/>
      <c r="J184" s="65"/>
      <c r="K184" s="65"/>
      <c r="L184" s="65"/>
      <c r="M184" s="65"/>
      <c r="N184" s="65"/>
      <c r="O184" s="65"/>
      <c r="P184" s="65"/>
      <c r="Q184" s="65"/>
      <c r="R184" s="65"/>
      <c r="S184" s="65"/>
      <c r="T184" s="65"/>
      <c r="U184" s="65"/>
      <c r="V184" s="65"/>
      <c r="W184" s="65"/>
      <c r="X184" s="65"/>
      <c r="Y184" s="65"/>
      <c r="Z184" s="65"/>
      <c r="AA184" s="65"/>
      <c r="AB184" s="65"/>
      <c r="AC184" s="65"/>
      <c r="AD184" s="65"/>
      <c r="AE184" s="65"/>
      <c r="AF184" s="65"/>
      <c r="AG184" s="65"/>
      <c r="AH184" s="65"/>
      <c r="AI184" s="65"/>
      <c r="AJ184" s="65"/>
      <c r="AO184" s="75"/>
      <c r="AP184" s="62"/>
      <c r="AU184" s="62"/>
      <c r="AY184" s="62"/>
      <c r="AZ184" s="62"/>
      <c r="BA184" s="62"/>
    </row>
    <row r="185" spans="1:55" ht="25.5" customHeight="1">
      <c r="A185" s="65"/>
      <c r="B185" s="65"/>
      <c r="C185" s="65"/>
      <c r="D185" s="65"/>
      <c r="E185" s="65"/>
      <c r="F185" s="65"/>
      <c r="G185" s="65"/>
      <c r="H185" s="65"/>
      <c r="I185" s="65"/>
      <c r="J185" s="65"/>
      <c r="K185" s="65"/>
      <c r="L185" s="65"/>
      <c r="M185" s="65"/>
      <c r="N185" s="65"/>
      <c r="O185" s="65"/>
      <c r="P185" s="65"/>
      <c r="Q185" s="65"/>
      <c r="R185" s="65"/>
      <c r="S185" s="65"/>
      <c r="T185" s="65"/>
      <c r="U185" s="65"/>
      <c r="V185" s="65"/>
      <c r="W185" s="65"/>
      <c r="X185" s="65"/>
      <c r="Y185" s="65"/>
      <c r="Z185" s="65"/>
      <c r="AA185" s="65"/>
      <c r="AB185" s="65"/>
      <c r="AC185" s="65"/>
      <c r="AD185" s="65"/>
      <c r="AE185" s="65"/>
      <c r="AF185" s="65"/>
      <c r="AG185" s="65"/>
      <c r="AH185" s="65"/>
      <c r="AI185" s="65"/>
      <c r="AJ185" s="65"/>
      <c r="AO185" s="75"/>
      <c r="AP185" s="62"/>
      <c r="AU185" s="62"/>
      <c r="AY185" s="62"/>
      <c r="AZ185" s="62"/>
      <c r="BA185" s="62"/>
    </row>
    <row r="186" spans="1:55" ht="25.5" customHeight="1">
      <c r="A186" s="65"/>
      <c r="B186" s="65"/>
      <c r="C186" s="65"/>
      <c r="D186" s="65"/>
      <c r="E186" s="65"/>
      <c r="F186" s="65"/>
      <c r="G186" s="65"/>
      <c r="H186" s="65"/>
      <c r="I186" s="65"/>
      <c r="J186" s="65"/>
      <c r="K186" s="65"/>
      <c r="L186" s="65"/>
      <c r="M186" s="65"/>
      <c r="N186" s="65"/>
      <c r="O186" s="65"/>
      <c r="P186" s="65"/>
      <c r="Q186" s="65"/>
      <c r="R186" s="65"/>
      <c r="S186" s="65"/>
      <c r="T186" s="65"/>
      <c r="U186" s="65"/>
      <c r="V186" s="65"/>
      <c r="W186" s="65"/>
      <c r="X186" s="65"/>
      <c r="Y186" s="65"/>
      <c r="Z186" s="65"/>
      <c r="AA186" s="65"/>
      <c r="AB186" s="65"/>
      <c r="AC186" s="65"/>
      <c r="AD186" s="65"/>
      <c r="AE186" s="65"/>
      <c r="AF186" s="65"/>
      <c r="AG186" s="65"/>
      <c r="AH186" s="65"/>
      <c r="AI186" s="65"/>
      <c r="AJ186" s="65"/>
      <c r="AO186" s="75"/>
      <c r="AP186" s="62"/>
      <c r="AU186" s="62"/>
      <c r="AY186" s="62"/>
      <c r="AZ186" s="62"/>
      <c r="BA186" s="62"/>
    </row>
    <row r="187" spans="1:55" ht="25.5" customHeight="1">
      <c r="A187" s="65"/>
      <c r="B187" s="65"/>
      <c r="C187" s="65"/>
      <c r="D187" s="65"/>
      <c r="E187" s="65"/>
      <c r="F187" s="65"/>
      <c r="G187" s="65"/>
      <c r="H187" s="65"/>
      <c r="I187" s="65"/>
      <c r="J187" s="65"/>
      <c r="K187" s="65"/>
      <c r="L187" s="65"/>
      <c r="M187" s="65"/>
      <c r="N187" s="65"/>
      <c r="O187" s="65"/>
      <c r="P187" s="65"/>
      <c r="Q187" s="65"/>
      <c r="R187" s="65"/>
      <c r="S187" s="65"/>
      <c r="T187" s="65"/>
      <c r="U187" s="65"/>
      <c r="V187" s="65"/>
      <c r="W187" s="65"/>
      <c r="X187" s="65"/>
      <c r="Y187" s="65"/>
      <c r="Z187" s="65"/>
      <c r="AA187" s="65"/>
      <c r="AB187" s="65"/>
      <c r="AC187" s="65"/>
      <c r="AD187" s="65"/>
      <c r="AE187" s="65"/>
      <c r="AF187" s="65"/>
      <c r="AG187" s="65"/>
      <c r="AH187" s="65"/>
      <c r="AI187" s="65"/>
      <c r="AJ187" s="65"/>
      <c r="AO187" s="75"/>
      <c r="AP187" s="62"/>
      <c r="AU187" s="62"/>
      <c r="AY187" s="62"/>
      <c r="AZ187" s="62"/>
      <c r="BA187" s="62"/>
    </row>
    <row r="188" spans="1:55" ht="25.5" customHeight="1">
      <c r="A188" s="65"/>
      <c r="B188" s="65"/>
      <c r="C188" s="65"/>
      <c r="D188" s="65"/>
      <c r="E188" s="65"/>
      <c r="F188" s="65"/>
      <c r="G188" s="65"/>
      <c r="H188" s="65"/>
      <c r="I188" s="65"/>
      <c r="J188" s="65"/>
      <c r="K188" s="65"/>
      <c r="L188" s="65"/>
      <c r="M188" s="65"/>
      <c r="N188" s="65"/>
      <c r="O188" s="65"/>
      <c r="P188" s="65"/>
      <c r="Q188" s="65"/>
      <c r="R188" s="65"/>
      <c r="S188" s="65"/>
      <c r="T188" s="65"/>
      <c r="U188" s="65"/>
      <c r="V188" s="65"/>
      <c r="W188" s="65"/>
      <c r="X188" s="65"/>
      <c r="Y188" s="65"/>
      <c r="Z188" s="65"/>
      <c r="AA188" s="65"/>
      <c r="AB188" s="65"/>
      <c r="AC188" s="65"/>
      <c r="AD188" s="65"/>
      <c r="AE188" s="65"/>
      <c r="AF188" s="65"/>
      <c r="AG188" s="65"/>
      <c r="AH188" s="65"/>
      <c r="AI188" s="65"/>
      <c r="AJ188" s="65"/>
      <c r="AO188" s="75"/>
      <c r="AP188" s="62"/>
      <c r="AU188" s="62"/>
      <c r="AY188" s="62"/>
      <c r="AZ188" s="62"/>
      <c r="BA188" s="62"/>
    </row>
    <row r="189" spans="1:55" ht="25.5" customHeight="1">
      <c r="A189" s="65"/>
      <c r="B189" s="65"/>
      <c r="C189" s="65"/>
      <c r="D189" s="65"/>
      <c r="E189" s="65"/>
      <c r="F189" s="65"/>
      <c r="G189" s="65"/>
      <c r="H189" s="65"/>
      <c r="I189" s="65"/>
      <c r="J189" s="65"/>
      <c r="K189" s="65"/>
      <c r="L189" s="65"/>
      <c r="M189" s="65"/>
      <c r="N189" s="65"/>
      <c r="O189" s="65"/>
      <c r="P189" s="65"/>
      <c r="Q189" s="65"/>
      <c r="R189" s="65"/>
      <c r="S189" s="65"/>
      <c r="T189" s="65"/>
      <c r="U189" s="65"/>
      <c r="V189" s="65"/>
      <c r="W189" s="65"/>
      <c r="X189" s="65"/>
      <c r="Y189" s="65"/>
      <c r="Z189" s="65"/>
      <c r="AA189" s="65"/>
      <c r="AB189" s="65"/>
      <c r="AC189" s="65"/>
      <c r="AD189" s="65"/>
      <c r="AE189" s="65"/>
      <c r="AF189" s="65"/>
      <c r="AG189" s="65"/>
      <c r="AH189" s="65"/>
      <c r="AI189" s="65"/>
      <c r="AJ189" s="65"/>
      <c r="AO189" s="75"/>
      <c r="AP189" s="62"/>
      <c r="AU189" s="62"/>
      <c r="AY189" s="62"/>
      <c r="AZ189" s="62"/>
      <c r="BA189" s="62"/>
    </row>
    <row r="190" spans="1:55" ht="25.5" customHeight="1">
      <c r="A190" s="65"/>
      <c r="B190" s="65"/>
      <c r="C190" s="65"/>
      <c r="D190" s="65"/>
      <c r="E190" s="65"/>
      <c r="F190" s="65"/>
      <c r="G190" s="65"/>
      <c r="H190" s="65"/>
      <c r="I190" s="65"/>
      <c r="J190" s="65"/>
      <c r="K190" s="65"/>
      <c r="L190" s="65"/>
      <c r="M190" s="65"/>
      <c r="N190" s="65"/>
      <c r="O190" s="65"/>
      <c r="P190" s="65"/>
      <c r="Q190" s="65"/>
      <c r="R190" s="65"/>
      <c r="S190" s="65"/>
      <c r="T190" s="65"/>
      <c r="U190" s="65"/>
      <c r="V190" s="65"/>
      <c r="W190" s="65"/>
      <c r="X190" s="65"/>
      <c r="Y190" s="65"/>
      <c r="Z190" s="65"/>
      <c r="AA190" s="65"/>
      <c r="AB190" s="65"/>
      <c r="AC190" s="65"/>
      <c r="AD190" s="65"/>
      <c r="AE190" s="65"/>
      <c r="AF190" s="65"/>
      <c r="AG190" s="65"/>
      <c r="AH190" s="65"/>
      <c r="AI190" s="65"/>
      <c r="AJ190" s="65"/>
      <c r="AO190" s="75"/>
      <c r="AP190" s="62"/>
      <c r="AU190" s="62"/>
      <c r="AY190" s="62"/>
      <c r="AZ190" s="62"/>
      <c r="BA190" s="62"/>
    </row>
    <row r="191" spans="1:55" s="268" customFormat="1" ht="25.5" customHeight="1">
      <c r="A191" s="65"/>
      <c r="B191" s="65"/>
      <c r="C191" s="65"/>
      <c r="D191" s="65"/>
      <c r="E191" s="65"/>
      <c r="F191" s="65"/>
      <c r="G191" s="65"/>
      <c r="H191" s="65"/>
      <c r="I191" s="65"/>
      <c r="J191" s="65"/>
      <c r="K191" s="65"/>
      <c r="L191" s="65"/>
      <c r="M191" s="65"/>
      <c r="N191" s="65"/>
      <c r="O191" s="65"/>
      <c r="P191" s="65"/>
      <c r="Q191" s="65"/>
      <c r="R191" s="65"/>
      <c r="S191" s="65"/>
      <c r="T191" s="65"/>
      <c r="U191" s="65"/>
      <c r="V191" s="65"/>
      <c r="W191" s="65"/>
      <c r="X191" s="65"/>
      <c r="Y191" s="65"/>
      <c r="Z191" s="65"/>
      <c r="AA191" s="65"/>
      <c r="AB191" s="65"/>
      <c r="AC191" s="65"/>
      <c r="AD191" s="65"/>
      <c r="AE191" s="65"/>
      <c r="AF191" s="65"/>
      <c r="AG191" s="65"/>
      <c r="AH191" s="65"/>
      <c r="AI191" s="65"/>
      <c r="AJ191" s="65"/>
      <c r="AO191" s="269"/>
      <c r="AV191" s="270"/>
      <c r="BB191" s="270"/>
      <c r="BC191" s="270"/>
    </row>
    <row r="192" spans="1:55" s="268" customFormat="1" ht="25.5" customHeight="1">
      <c r="A192" s="201"/>
      <c r="B192" s="201"/>
      <c r="C192" s="201"/>
      <c r="D192" s="201"/>
      <c r="E192" s="201"/>
      <c r="F192" s="201"/>
      <c r="G192" s="201"/>
      <c r="H192" s="201"/>
      <c r="I192" s="201"/>
      <c r="J192" s="201"/>
      <c r="K192" s="201"/>
      <c r="L192" s="201"/>
      <c r="M192" s="201"/>
      <c r="N192" s="201"/>
      <c r="O192" s="201"/>
      <c r="P192" s="201"/>
      <c r="Q192" s="201"/>
      <c r="R192" s="201"/>
      <c r="S192" s="201"/>
      <c r="T192" s="201"/>
      <c r="U192" s="201"/>
      <c r="V192" s="201"/>
      <c r="W192" s="201"/>
      <c r="X192" s="201"/>
      <c r="Y192" s="201"/>
      <c r="Z192" s="201"/>
      <c r="AA192" s="201"/>
      <c r="AB192" s="201"/>
      <c r="AC192" s="201"/>
      <c r="AD192" s="201"/>
      <c r="AE192" s="201"/>
      <c r="AF192" s="201"/>
      <c r="AG192" s="201"/>
      <c r="AH192" s="201"/>
      <c r="AI192" s="201"/>
      <c r="AJ192" s="201"/>
      <c r="AO192" s="269"/>
      <c r="AV192" s="270"/>
      <c r="BB192" s="270"/>
      <c r="BC192" s="270"/>
    </row>
    <row r="193" spans="1:55" ht="25.5" customHeight="1">
      <c r="AO193" s="75"/>
      <c r="AP193" s="62"/>
      <c r="AU193" s="62"/>
      <c r="AY193" s="62"/>
      <c r="AZ193" s="62"/>
      <c r="BA193" s="62"/>
    </row>
    <row r="194" spans="1:55" ht="25.5" customHeight="1">
      <c r="AO194" s="75"/>
      <c r="AP194" s="62"/>
      <c r="AU194" s="62"/>
      <c r="AY194" s="62"/>
      <c r="AZ194" s="62"/>
      <c r="BA194" s="62"/>
    </row>
    <row r="195" spans="1:55" ht="25.5" customHeight="1">
      <c r="A195" s="202"/>
      <c r="B195" s="202"/>
      <c r="C195" s="202"/>
      <c r="D195" s="202"/>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c r="AA195" s="202"/>
      <c r="AB195" s="202"/>
      <c r="AC195" s="202"/>
      <c r="AD195" s="202"/>
      <c r="AE195" s="202"/>
      <c r="AF195" s="202"/>
      <c r="AG195" s="202"/>
      <c r="AH195" s="202"/>
      <c r="AI195" s="202"/>
      <c r="AJ195" s="202"/>
      <c r="AO195" s="75"/>
      <c r="AP195" s="62"/>
      <c r="AU195" s="62"/>
      <c r="AY195" s="62"/>
      <c r="AZ195" s="62"/>
      <c r="BA195" s="62"/>
    </row>
    <row r="196" spans="1:55" ht="25.5" customHeight="1">
      <c r="A196" s="202"/>
      <c r="B196" s="202"/>
      <c r="C196" s="202"/>
      <c r="D196" s="202"/>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c r="AA196" s="202"/>
      <c r="AB196" s="202"/>
      <c r="AC196" s="202"/>
      <c r="AD196" s="202"/>
      <c r="AE196" s="202"/>
      <c r="AF196" s="202"/>
      <c r="AG196" s="202"/>
      <c r="AH196" s="202"/>
      <c r="AI196" s="202"/>
      <c r="AJ196" s="202"/>
      <c r="AO196" s="75"/>
      <c r="AP196" s="62"/>
      <c r="AU196" s="62"/>
      <c r="AY196" s="62"/>
      <c r="AZ196" s="62"/>
      <c r="BA196" s="62"/>
    </row>
    <row r="197" spans="1:55" s="201" customFormat="1" ht="25.5" customHeight="1">
      <c r="A197" s="202"/>
      <c r="B197" s="202"/>
      <c r="C197" s="202"/>
      <c r="D197" s="202"/>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c r="AA197" s="202"/>
      <c r="AB197" s="202"/>
      <c r="AC197" s="202"/>
      <c r="AD197" s="202"/>
      <c r="AE197" s="202"/>
      <c r="AF197" s="202"/>
      <c r="AG197" s="202"/>
      <c r="AH197" s="202"/>
      <c r="AI197" s="202"/>
      <c r="AJ197" s="202"/>
      <c r="AO197" s="203"/>
      <c r="AV197" s="204"/>
      <c r="BB197" s="204"/>
      <c r="BC197" s="204"/>
    </row>
    <row r="198" spans="1:55" s="201" customFormat="1" ht="25.5" customHeight="1">
      <c r="A198" s="202"/>
      <c r="B198" s="202"/>
      <c r="C198" s="202"/>
      <c r="D198" s="202"/>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c r="AA198" s="202"/>
      <c r="AB198" s="202"/>
      <c r="AC198" s="202"/>
      <c r="AD198" s="202"/>
      <c r="AE198" s="202"/>
      <c r="AF198" s="202"/>
      <c r="AG198" s="202"/>
      <c r="AH198" s="202"/>
      <c r="AI198" s="202"/>
      <c r="AJ198" s="202"/>
      <c r="AO198" s="203"/>
      <c r="AV198" s="204"/>
      <c r="BB198" s="204"/>
      <c r="BC198" s="204"/>
    </row>
    <row r="199" spans="1:55" ht="25.5" customHeight="1">
      <c r="A199" s="202" t="s">
        <v>355</v>
      </c>
      <c r="B199" s="202"/>
      <c r="C199" s="202"/>
      <c r="D199" s="202"/>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c r="AA199" s="202"/>
      <c r="AB199" s="202"/>
      <c r="AC199" s="202"/>
      <c r="AD199" s="202"/>
      <c r="AE199" s="202"/>
      <c r="AF199" s="202"/>
      <c r="AG199" s="202"/>
      <c r="AH199" s="202"/>
      <c r="AI199" s="202"/>
      <c r="AJ199" s="202"/>
      <c r="AO199" s="75"/>
      <c r="AP199" s="62"/>
      <c r="AU199" s="62"/>
      <c r="AY199" s="62"/>
      <c r="AZ199" s="62"/>
      <c r="BA199" s="62"/>
    </row>
    <row r="200" spans="1:55" ht="25.5" customHeight="1">
      <c r="A200" s="65" t="str">
        <f t="shared" ref="A200:AG200" si="23">A100</f>
        <v>番號</v>
      </c>
      <c r="B200" s="65" t="str">
        <f t="shared" si="23"/>
        <v xml:space="preserve"> 姓名</v>
      </c>
      <c r="C200" s="340">
        <f t="shared" ca="1" si="23"/>
        <v>44531</v>
      </c>
      <c r="D200" s="340">
        <f t="shared" ca="1" si="23"/>
        <v>44532</v>
      </c>
      <c r="E200" s="340">
        <f t="shared" ca="1" si="23"/>
        <v>44533</v>
      </c>
      <c r="F200" s="340">
        <f t="shared" ca="1" si="23"/>
        <v>44534</v>
      </c>
      <c r="G200" s="340">
        <f t="shared" ca="1" si="23"/>
        <v>44535</v>
      </c>
      <c r="H200" s="340">
        <f t="shared" ca="1" si="23"/>
        <v>44536</v>
      </c>
      <c r="I200" s="340">
        <f t="shared" ca="1" si="23"/>
        <v>44537</v>
      </c>
      <c r="J200" s="340">
        <f t="shared" ca="1" si="23"/>
        <v>44538</v>
      </c>
      <c r="K200" s="340">
        <f t="shared" ca="1" si="23"/>
        <v>44539</v>
      </c>
      <c r="L200" s="340">
        <f t="shared" ca="1" si="23"/>
        <v>44540</v>
      </c>
      <c r="M200" s="340">
        <f t="shared" ca="1" si="23"/>
        <v>44541</v>
      </c>
      <c r="N200" s="340">
        <f t="shared" ca="1" si="23"/>
        <v>44542</v>
      </c>
      <c r="O200" s="340">
        <f t="shared" ca="1" si="23"/>
        <v>44543</v>
      </c>
      <c r="P200" s="340">
        <f t="shared" ca="1" si="23"/>
        <v>44544</v>
      </c>
      <c r="Q200" s="340">
        <f t="shared" ca="1" si="23"/>
        <v>44545</v>
      </c>
      <c r="R200" s="340">
        <f t="shared" ca="1" si="23"/>
        <v>44546</v>
      </c>
      <c r="S200" s="340">
        <f t="shared" ca="1" si="23"/>
        <v>44547</v>
      </c>
      <c r="T200" s="340">
        <f t="shared" ca="1" si="23"/>
        <v>44548</v>
      </c>
      <c r="U200" s="340">
        <f t="shared" ca="1" si="23"/>
        <v>44549</v>
      </c>
      <c r="V200" s="340">
        <f t="shared" ca="1" si="23"/>
        <v>44550</v>
      </c>
      <c r="W200" s="340">
        <f t="shared" ca="1" si="23"/>
        <v>44551</v>
      </c>
      <c r="X200" s="340">
        <f t="shared" ca="1" si="23"/>
        <v>44552</v>
      </c>
      <c r="Y200" s="340">
        <f t="shared" ca="1" si="23"/>
        <v>44553</v>
      </c>
      <c r="Z200" s="340">
        <f t="shared" ca="1" si="23"/>
        <v>44554</v>
      </c>
      <c r="AA200" s="340">
        <f t="shared" ca="1" si="23"/>
        <v>44555</v>
      </c>
      <c r="AB200" s="340">
        <f t="shared" ca="1" si="23"/>
        <v>44556</v>
      </c>
      <c r="AC200" s="340">
        <f t="shared" ca="1" si="23"/>
        <v>44557</v>
      </c>
      <c r="AD200" s="340">
        <f t="shared" ca="1" si="23"/>
        <v>44558</v>
      </c>
      <c r="AE200" s="340">
        <f t="shared" ca="1" si="23"/>
        <v>44559</v>
      </c>
      <c r="AF200" s="340">
        <f t="shared" ca="1" si="23"/>
        <v>44560</v>
      </c>
      <c r="AG200" s="340">
        <f t="shared" ca="1" si="23"/>
        <v>44561</v>
      </c>
      <c r="AH200" s="65"/>
      <c r="AI200" s="65"/>
      <c r="AJ200" s="65"/>
      <c r="AO200" s="75"/>
      <c r="AP200" s="62"/>
      <c r="AU200" s="62"/>
      <c r="AY200" s="62"/>
      <c r="AZ200" s="62"/>
      <c r="BA200" s="62"/>
    </row>
    <row r="201" spans="1:55" ht="25.5" customHeight="1">
      <c r="A201" s="65">
        <f t="shared" ref="A201:B220" si="24">A101</f>
        <v>1</v>
      </c>
      <c r="B201" s="65" t="str">
        <f t="shared" si="24"/>
        <v>呂浩維</v>
      </c>
      <c r="C201" s="65">
        <f t="shared" ref="C201:AG201" ca="1" si="25">IF(  OR(  LEN(C200)=2,LEN(C200)=3  ),  CONCATENATE(  "",IF(  OR(  C101=$A$199,C101="18放"  ),$A201,"")  ),IF(  OR(  C101=$A$199,C101="18放"  ),$A201,"")  )</f>
        <v>1</v>
      </c>
      <c r="D201" s="65">
        <f t="shared" ca="1" si="25"/>
        <v>1</v>
      </c>
      <c r="E201" s="65">
        <f t="shared" ca="1" si="25"/>
        <v>1</v>
      </c>
      <c r="F201" s="65">
        <f t="shared" ca="1" si="25"/>
        <v>1</v>
      </c>
      <c r="G201" s="65">
        <f t="shared" ca="1" si="25"/>
        <v>1</v>
      </c>
      <c r="H201" s="65">
        <f t="shared" ca="1" si="25"/>
        <v>1</v>
      </c>
      <c r="I201" s="65">
        <f t="shared" ca="1" si="25"/>
        <v>1</v>
      </c>
      <c r="J201" s="65">
        <f t="shared" ca="1" si="25"/>
        <v>1</v>
      </c>
      <c r="K201" s="65">
        <f t="shared" ca="1" si="25"/>
        <v>1</v>
      </c>
      <c r="L201" s="65">
        <f t="shared" ca="1" si="25"/>
        <v>1</v>
      </c>
      <c r="M201" s="65">
        <f t="shared" ca="1" si="25"/>
        <v>1</v>
      </c>
      <c r="N201" s="65">
        <f t="shared" ca="1" si="25"/>
        <v>1</v>
      </c>
      <c r="O201" s="65">
        <f t="shared" ca="1" si="25"/>
        <v>1</v>
      </c>
      <c r="P201" s="65">
        <f t="shared" ca="1" si="25"/>
        <v>1</v>
      </c>
      <c r="Q201" s="65">
        <f t="shared" ca="1" si="25"/>
        <v>1</v>
      </c>
      <c r="R201" s="65">
        <f t="shared" ca="1" si="25"/>
        <v>1</v>
      </c>
      <c r="S201" s="65">
        <f t="shared" ca="1" si="25"/>
        <v>1</v>
      </c>
      <c r="T201" s="65">
        <f t="shared" ca="1" si="25"/>
        <v>1</v>
      </c>
      <c r="U201" s="65">
        <f t="shared" ca="1" si="25"/>
        <v>1</v>
      </c>
      <c r="V201" s="65">
        <f t="shared" ca="1" si="25"/>
        <v>1</v>
      </c>
      <c r="W201" s="65">
        <f t="shared" ca="1" si="25"/>
        <v>1</v>
      </c>
      <c r="X201" s="65">
        <f t="shared" ca="1" si="25"/>
        <v>1</v>
      </c>
      <c r="Y201" s="65">
        <f t="shared" ca="1" si="25"/>
        <v>1</v>
      </c>
      <c r="Z201" s="65">
        <f t="shared" ca="1" si="25"/>
        <v>1</v>
      </c>
      <c r="AA201" s="65" t="str">
        <f t="shared" ca="1" si="25"/>
        <v/>
      </c>
      <c r="AB201" s="65" t="str">
        <f t="shared" ca="1" si="25"/>
        <v/>
      </c>
      <c r="AC201" s="65" t="str">
        <f t="shared" ca="1" si="25"/>
        <v/>
      </c>
      <c r="AD201" s="65">
        <f t="shared" ca="1" si="25"/>
        <v>1</v>
      </c>
      <c r="AE201" s="65">
        <f t="shared" ca="1" si="25"/>
        <v>1</v>
      </c>
      <c r="AF201" s="65">
        <f t="shared" ca="1" si="25"/>
        <v>1</v>
      </c>
      <c r="AG201" s="65">
        <f t="shared" ca="1" si="25"/>
        <v>1</v>
      </c>
      <c r="AH201" s="65"/>
      <c r="AI201" s="65"/>
      <c r="AJ201" s="65"/>
      <c r="AO201" s="75"/>
      <c r="AP201" s="62"/>
      <c r="AU201" s="62"/>
      <c r="AY201" s="62"/>
      <c r="AZ201" s="62"/>
      <c r="BA201" s="62"/>
    </row>
    <row r="202" spans="1:55" ht="25.5" customHeight="1">
      <c r="A202" s="65">
        <f t="shared" si="24"/>
        <v>2</v>
      </c>
      <c r="B202" s="65" t="str">
        <f t="shared" si="24"/>
        <v>謝禮全</v>
      </c>
      <c r="C202" s="65" t="str">
        <f ca="1">IF(  AND(LEN(C201)&gt;=1,C201&lt;&gt;".",OR(COUNTIF(C102:C$191,"*全日勤*")&gt;0,COUNTIF(C102:C$191,"*18放*")&gt;0)),  CONCATENATE(  ".",IF(OR(C102=$A$199,C102="18放"),$A202,"")  ),IF(  OR(C102=$A$199,C102="18放"),$A202,"")  )</f>
        <v>.2</v>
      </c>
      <c r="D202" s="65" t="str">
        <f ca="1">IF(  AND(LEN(D201)&gt;=1,D201&lt;&gt;".",OR(COUNTIF(D102:D$191,"*全日勤*")&gt;0,COUNTIF(D102:D$191,"*18放*")&gt;0)),  CONCATENATE(  ".",IF(OR(D102=$A$199,D102="18放"),$A202,"")  ),IF(  OR(D102=$A$199,D102="18放"),$A202,"")  )</f>
        <v>.2</v>
      </c>
      <c r="E202" s="65" t="str">
        <f ca="1">IF(  AND(LEN(E201)&gt;=1,E201&lt;&gt;".",OR(COUNTIF(E102:E$191,"*全日勤*")&gt;0,COUNTIF(E102:E$191,"*18放*")&gt;0)),  CONCATENATE(  ".",IF(OR(E102=$A$199,E102="18放"),$A202,"")  ),IF(  OR(E102=$A$199,E102="18放"),$A202,"")  )</f>
        <v>.2</v>
      </c>
      <c r="F202" s="65" t="str">
        <f ca="1">IF(  AND(LEN(F201)&gt;=1,F201&lt;&gt;".",OR(COUNTIF(F102:F$191,"*全日勤*")&gt;0,COUNTIF(F102:F$191,"*18放*")&gt;0)),  CONCATENATE(  ".",IF(OR(F102=$A$199,F102="18放"),$A202,"")  ),IF(  OR(F102=$A$199,F102="18放"),$A202,"")  )</f>
        <v>.2</v>
      </c>
      <c r="G202" s="65" t="str">
        <f ca="1">IF(  AND(LEN(G201)&gt;=1,G201&lt;&gt;".",OR(COUNTIF(G102:G$191,"*全日勤*")&gt;0,COUNTIF(G102:G$191,"*18放*")&gt;0)),  CONCATENATE(  ".",IF(OR(G102=$A$199,G102="18放"),$A202,"")  ),IF(  OR(G102=$A$199,G102="18放"),$A202,"")  )</f>
        <v>.2</v>
      </c>
      <c r="H202" s="65" t="str">
        <f ca="1">IF(  AND(LEN(H201)&gt;=1,H201&lt;&gt;".",OR(COUNTIF(H102:H$191,"*全日勤*")&gt;0,COUNTIF(H102:H$191,"*18放*")&gt;0)),  CONCATENATE(  ".",IF(OR(H102=$A$199,H102="18放"),$A202,"")  ),IF(  OR(H102=$A$199,H102="18放"),$A202,"")  )</f>
        <v>.2</v>
      </c>
      <c r="I202" s="65" t="str">
        <f ca="1">IF(  AND(LEN(I201)&gt;=1,I201&lt;&gt;".",OR(COUNTIF(I102:I$191,"*全日勤*")&gt;0,COUNTIF(I102:I$191,"*18放*")&gt;0)),  CONCATENATE(  ".",IF(OR(I102=$A$199,I102="18放"),$A202,"")  ),IF(  OR(I102=$A$199,I102="18放"),$A202,"")  )</f>
        <v>.2</v>
      </c>
      <c r="J202" s="65" t="str">
        <f ca="1">IF(  AND(LEN(J201)&gt;=1,J201&lt;&gt;".",OR(COUNTIF(J102:J$191,"*全日勤*")&gt;0,COUNTIF(J102:J$191,"*18放*")&gt;0)),  CONCATENATE(  ".",IF(OR(J102=$A$199,J102="18放"),$A202,"")  ),IF(  OR(J102=$A$199,J102="18放"),$A202,"")  )</f>
        <v>.2</v>
      </c>
      <c r="K202" s="65" t="str">
        <f ca="1">IF(  AND(LEN(K201)&gt;=1,K201&lt;&gt;".",OR(COUNTIF(K102:K$191,"*全日勤*")&gt;0,COUNTIF(K102:K$191,"*18放*")&gt;0)),  CONCATENATE(  ".",IF(OR(K102=$A$199,K102="18放"),$A202,"")  ),IF(  OR(K102=$A$199,K102="18放"),$A202,"")  )</f>
        <v>.2</v>
      </c>
      <c r="L202" s="65" t="str">
        <f ca="1">IF(  AND(LEN(L201)&gt;=1,L201&lt;&gt;".",OR(COUNTIF(L102:L$191,"*全日勤*")&gt;0,COUNTIF(L102:L$191,"*18放*")&gt;0)),  CONCATENATE(  ".",IF(OR(L102=$A$199,L102="18放"),$A202,"")  ),IF(  OR(L102=$A$199,L102="18放"),$A202,"")  )</f>
        <v>.2</v>
      </c>
      <c r="M202" s="65" t="str">
        <f ca="1">IF(  AND(LEN(M201)&gt;=1,M201&lt;&gt;".",OR(COUNTIF(M102:M$191,"*全日勤*")&gt;0,COUNTIF(M102:M$191,"*18放*")&gt;0)),  CONCATENATE(  ".",IF(OR(M102=$A$199,M102="18放"),$A202,"")  ),IF(  OR(M102=$A$199,M102="18放"),$A202,"")  )</f>
        <v>.2</v>
      </c>
      <c r="N202" s="65" t="str">
        <f ca="1">IF(  AND(LEN(N201)&gt;=1,N201&lt;&gt;".",OR(COUNTIF(N102:N$191,"*全日勤*")&gt;0,COUNTIF(N102:N$191,"*18放*")&gt;0)),  CONCATENATE(  ".",IF(OR(N102=$A$199,N102="18放"),$A202,"")  ),IF(  OR(N102=$A$199,N102="18放"),$A202,"")  )</f>
        <v>.2</v>
      </c>
      <c r="O202" s="65" t="str">
        <f ca="1">IF(  AND(LEN(O201)&gt;=1,O201&lt;&gt;".",OR(COUNTIF(O102:O$191,"*全日勤*")&gt;0,COUNTIF(O102:O$191,"*18放*")&gt;0)),  CONCATENATE(  ".",IF(OR(O102=$A$199,O102="18放"),$A202,"")  ),IF(  OR(O102=$A$199,O102="18放"),$A202,"")  )</f>
        <v>.2</v>
      </c>
      <c r="P202" s="65" t="str">
        <f ca="1">IF(  AND(LEN(P201)&gt;=1,P201&lt;&gt;".",OR(COUNTIF(P102:P$191,"*全日勤*")&gt;0,COUNTIF(P102:P$191,"*18放*")&gt;0)),  CONCATENATE(  ".",IF(OR(P102=$A$199,P102="18放"),$A202,"")  ),IF(  OR(P102=$A$199,P102="18放"),$A202,"")  )</f>
        <v>.2</v>
      </c>
      <c r="Q202" s="65" t="str">
        <f ca="1">IF(  AND(LEN(Q201)&gt;=1,Q201&lt;&gt;".",OR(COUNTIF(Q102:Q$191,"*全日勤*")&gt;0,COUNTIF(Q102:Q$191,"*18放*")&gt;0)),  CONCATENATE(  ".",IF(OR(Q102=$A$199,Q102="18放"),$A202,"")  ),IF(  OR(Q102=$A$199,Q102="18放"),$A202,"")  )</f>
        <v>.2</v>
      </c>
      <c r="R202" s="65" t="str">
        <f ca="1">IF(  AND(LEN(R201)&gt;=1,R201&lt;&gt;".",OR(COUNTIF(R102:R$191,"*全日勤*")&gt;0,COUNTIF(R102:R$191,"*18放*")&gt;0)),  CONCATENATE(  ".",IF(OR(R102=$A$199,R102="18放"),$A202,"")  ),IF(  OR(R102=$A$199,R102="18放"),$A202,"")  )</f>
        <v>.2</v>
      </c>
      <c r="S202" s="65" t="str">
        <f ca="1">IF(  AND(LEN(S201)&gt;=1,S201&lt;&gt;".",OR(COUNTIF(S102:S$191,"*全日勤*")&gt;0,COUNTIF(S102:S$191,"*18放*")&gt;0)),  CONCATENATE(  ".",IF(OR(S102=$A$199,S102="18放"),$A202,"")  ),IF(  OR(S102=$A$199,S102="18放"),$A202,"")  )</f>
        <v>.2</v>
      </c>
      <c r="T202" s="65" t="str">
        <f ca="1">IF(  AND(LEN(T201)&gt;=1,T201&lt;&gt;".",OR(COUNTIF(T102:T$191,"*全日勤*")&gt;0,COUNTIF(T102:T$191,"*18放*")&gt;0)),  CONCATENATE(  ".",IF(OR(T102=$A$199,T102="18放"),$A202,"")  ),IF(  OR(T102=$A$199,T102="18放"),$A202,"")  )</f>
        <v>.2</v>
      </c>
      <c r="U202" s="65" t="str">
        <f ca="1">IF(  AND(LEN(U201)&gt;=1,U201&lt;&gt;".",OR(COUNTIF(U102:U$191,"*全日勤*")&gt;0,COUNTIF(U102:U$191,"*18放*")&gt;0)),  CONCATENATE(  ".",IF(OR(U102=$A$199,U102="18放"),$A202,"")  ),IF(  OR(U102=$A$199,U102="18放"),$A202,"")  )</f>
        <v>.2</v>
      </c>
      <c r="V202" s="65" t="str">
        <f ca="1">IF(  AND(LEN(V201)&gt;=1,V201&lt;&gt;".",OR(COUNTIF(V102:V$191,"*全日勤*")&gt;0,COUNTIF(V102:V$191,"*18放*")&gt;0)),  CONCATENATE(  ".",IF(OR(V102=$A$199,V102="18放"),$A202,"")  ),IF(  OR(V102=$A$199,V102="18放"),$A202,"")  )</f>
        <v>.2</v>
      </c>
      <c r="W202" s="65" t="str">
        <f ca="1">IF(  AND(LEN(W201)&gt;=1,W201&lt;&gt;".",OR(COUNTIF(W102:W$191,"*全日勤*")&gt;0,COUNTIF(W102:W$191,"*18放*")&gt;0)),  CONCATENATE(  ".",IF(OR(W102=$A$199,W102="18放"),$A202,"")  ),IF(  OR(W102=$A$199,W102="18放"),$A202,"")  )</f>
        <v>.2</v>
      </c>
      <c r="X202" s="65" t="str">
        <f ca="1">IF(  AND(LEN(X201)&gt;=1,X201&lt;&gt;".",OR(COUNTIF(X102:X$191,"*全日勤*")&gt;0,COUNTIF(X102:X$191,"*18放*")&gt;0)),  CONCATENATE(  ".",IF(OR(X102=$A$199,X102="18放"),$A202,"")  ),IF(  OR(X102=$A$199,X102="18放"),$A202,"")  )</f>
        <v>.2</v>
      </c>
      <c r="Y202" s="65" t="str">
        <f ca="1">IF(  AND(LEN(Y201)&gt;=1,Y201&lt;&gt;".",OR(COUNTIF(Y102:Y$191,"*全日勤*")&gt;0,COUNTIF(Y102:Y$191,"*18放*")&gt;0)),  CONCATENATE(  ".",IF(OR(Y102=$A$199,Y102="18放"),$A202,"")  ),IF(  OR(Y102=$A$199,Y102="18放"),$A202,"")  )</f>
        <v>.2</v>
      </c>
      <c r="Z202" s="65" t="str">
        <f ca="1">IF(  AND(LEN(Z201)&gt;=1,Z201&lt;&gt;".",OR(COUNTIF(Z102:Z$191,"*全日勤*")&gt;0,COUNTIF(Z102:Z$191,"*18放*")&gt;0)),  CONCATENATE(  ".",IF(OR(Z102=$A$199,Z102="18放"),$A202,"")  ),IF(  OR(Z102=$A$199,Z102="18放"),$A202,"")  )</f>
        <v>.2</v>
      </c>
      <c r="AA202" s="65" t="str">
        <f ca="1">IF(  AND(LEN(AA201)&gt;=1,AA201&lt;&gt;".",OR(COUNTIF(AA102:AA$191,"*全日勤*")&gt;0,COUNTIF(AA102:AA$191,"*18放*")&gt;0)),  CONCATENATE(  ".",IF(OR(AA102=$A$199,AA102="18放"),$A202,"")  ),IF(  OR(AA102=$A$199,AA102="18放"),$A202,"")  )</f>
        <v/>
      </c>
      <c r="AB202" s="65" t="str">
        <f ca="1">IF(  AND(LEN(AB201)&gt;=1,AB201&lt;&gt;".",OR(COUNTIF(AB102:AB$191,"*全日勤*")&gt;0,COUNTIF(AB102:AB$191,"*18放*")&gt;0)),  CONCATENATE(  ".",IF(OR(AB102=$A$199,AB102="18放"),$A202,"")  ),IF(  OR(AB102=$A$199,AB102="18放"),$A202,"")  )</f>
        <v/>
      </c>
      <c r="AC202" s="65" t="str">
        <f ca="1">IF(  AND(LEN(AC201)&gt;=1,AC201&lt;&gt;".",OR(COUNTIF(AC102:AC$191,"*全日勤*")&gt;0,COUNTIF(AC102:AC$191,"*18放*")&gt;0)),  CONCATENATE(  ".",IF(OR(AC102=$A$199,AC102="18放"),$A202,"")  ),IF(  OR(AC102=$A$199,AC102="18放"),$A202,"")  )</f>
        <v/>
      </c>
      <c r="AD202" s="65" t="str">
        <f ca="1">IF(  AND(LEN(AD201)&gt;=1,AD201&lt;&gt;".",OR(COUNTIF(AD102:AD$191,"*全日勤*")&gt;0,COUNTIF(AD102:AD$191,"*18放*")&gt;0)),  CONCATENATE(  ".",IF(OR(AD102=$A$199,AD102="18放"),$A202,"")  ),IF(  OR(AD102=$A$199,AD102="18放"),$A202,"")  )</f>
        <v>.</v>
      </c>
      <c r="AE202" s="65" t="str">
        <f ca="1">IF(  AND(LEN(AE201)&gt;=1,AE201&lt;&gt;".",OR(COUNTIF(AE102:AE$191,"*全日勤*")&gt;0,COUNTIF(AE102:AE$191,"*18放*")&gt;0)),  CONCATENATE(  ".",IF(OR(AE102=$A$199,AE102="18放"),$A202,"")  ),IF(  OR(AE102=$A$199,AE102="18放"),$A202,"")  )</f>
        <v>.2</v>
      </c>
      <c r="AF202" s="65" t="str">
        <f ca="1">IF(  AND(LEN(AF201)&gt;=1,AF201&lt;&gt;".",OR(COUNTIF(AF102:AF$191,"*全日勤*")&gt;0,COUNTIF(AF102:AF$191,"*18放*")&gt;0)),  CONCATENATE(  ".",IF(OR(AF102=$A$199,AF102="18放"),$A202,"")  ),IF(  OR(AF102=$A$199,AF102="18放"),$A202,"")  )</f>
        <v>.2</v>
      </c>
      <c r="AG202" s="65" t="str">
        <f ca="1">IF(  AND(LEN(AG201)&gt;=1,AG201&lt;&gt;".",OR(COUNTIF(AG102:AG$191,"*全日勤*")&gt;0,COUNTIF(AG102:AG$191,"*18放*")&gt;0)),  CONCATENATE(  ".",IF(OR(AG102=$A$199,AG102="18放"),$A202,"")  ),IF(  OR(AG102=$A$199,AG102="18放"),$A202,"")  )</f>
        <v>.2</v>
      </c>
      <c r="AH202" s="65"/>
      <c r="AI202" s="65"/>
      <c r="AJ202" s="65"/>
      <c r="AO202" s="75"/>
      <c r="AP202" s="62"/>
      <c r="AU202" s="62"/>
      <c r="AY202" s="62"/>
      <c r="AZ202" s="62"/>
      <c r="BA202" s="62"/>
    </row>
    <row r="203" spans="1:55" ht="25.5" customHeight="1">
      <c r="A203" s="65">
        <f t="shared" si="24"/>
        <v>3</v>
      </c>
      <c r="B203" s="65" t="str">
        <f t="shared" si="24"/>
        <v>彭揚凱</v>
      </c>
      <c r="C203" s="65" t="str">
        <f ca="1">IF(  AND(LEN(C202)&gt;=1,C202&lt;&gt;".",OR(COUNTIF(C103:C$191,"*全日勤*")&gt;0,COUNTIF(C103:C$191,"*18放*")&gt;0)),  CONCATENATE(  ".",IF(OR(C103=$A$199,C103="18放"),$A203,"")  ),IF(  OR(C103=$A$199,C103="18放"),$A203,"")  )</f>
        <v>.3</v>
      </c>
      <c r="D203" s="65" t="str">
        <f ca="1">IF(  AND(LEN(D202)&gt;=1,D202&lt;&gt;".",OR(COUNTIF(D103:D$191,"*全日勤*")&gt;0,COUNTIF(D103:D$191,"*18放*")&gt;0)),  CONCATENATE(  ".",IF(OR(D103=$A$199,D103="18放"),$A203,"")  ),IF(  OR(D103=$A$199,D103="18放"),$A203,"")  )</f>
        <v>.3</v>
      </c>
      <c r="E203" s="65" t="str">
        <f ca="1">IF(  AND(LEN(E202)&gt;=1,E202&lt;&gt;".",OR(COUNTIF(E103:E$191,"*全日勤*")&gt;0,COUNTIF(E103:E$191,"*18放*")&gt;0)),  CONCATENATE(  ".",IF(OR(E103=$A$199,E103="18放"),$A203,"")  ),IF(  OR(E103=$A$199,E103="18放"),$A203,"")  )</f>
        <v>.3</v>
      </c>
      <c r="F203" s="65" t="str">
        <f ca="1">IF(  AND(LEN(F202)&gt;=1,F202&lt;&gt;".",OR(COUNTIF(F103:F$191,"*全日勤*")&gt;0,COUNTIF(F103:F$191,"*18放*")&gt;0)),  CONCATENATE(  ".",IF(OR(F103=$A$199,F103="18放"),$A203,"")  ),IF(  OR(F103=$A$199,F103="18放"),$A203,"")  )</f>
        <v>.3</v>
      </c>
      <c r="G203" s="65" t="str">
        <f ca="1">IF(  AND(LEN(G202)&gt;=1,G202&lt;&gt;".",OR(COUNTIF(G103:G$191,"*全日勤*")&gt;0,COUNTIF(G103:G$191,"*18放*")&gt;0)),  CONCATENATE(  ".",IF(OR(G103=$A$199,G103="18放"),$A203,"")  ),IF(  OR(G103=$A$199,G103="18放"),$A203,"")  )</f>
        <v>.3</v>
      </c>
      <c r="H203" s="65" t="str">
        <f ca="1">IF(  AND(LEN(H202)&gt;=1,H202&lt;&gt;".",OR(COUNTIF(H103:H$191,"*全日勤*")&gt;0,COUNTIF(H103:H$191,"*18放*")&gt;0)),  CONCATENATE(  ".",IF(OR(H103=$A$199,H103="18放"),$A203,"")  ),IF(  OR(H103=$A$199,H103="18放"),$A203,"")  )</f>
        <v>.3</v>
      </c>
      <c r="I203" s="65" t="str">
        <f ca="1">IF(  AND(LEN(I202)&gt;=1,I202&lt;&gt;".",OR(COUNTIF(I103:I$191,"*全日勤*")&gt;0,COUNTIF(I103:I$191,"*18放*")&gt;0)),  CONCATENATE(  ".",IF(OR(I103=$A$199,I103="18放"),$A203,"")  ),IF(  OR(I103=$A$199,I103="18放"),$A203,"")  )</f>
        <v>.3</v>
      </c>
      <c r="J203" s="65" t="str">
        <f ca="1">IF(  AND(LEN(J202)&gt;=1,J202&lt;&gt;".",OR(COUNTIF(J103:J$191,"*全日勤*")&gt;0,COUNTIF(J103:J$191,"*18放*")&gt;0)),  CONCATENATE(  ".",IF(OR(J103=$A$199,J103="18放"),$A203,"")  ),IF(  OR(J103=$A$199,J103="18放"),$A203,"")  )</f>
        <v>.3</v>
      </c>
      <c r="K203" s="65" t="str">
        <f ca="1">IF(  AND(LEN(K202)&gt;=1,K202&lt;&gt;".",OR(COUNTIF(K103:K$191,"*全日勤*")&gt;0,COUNTIF(K103:K$191,"*18放*")&gt;0)),  CONCATENATE(  ".",IF(OR(K103=$A$199,K103="18放"),$A203,"")  ),IF(  OR(K103=$A$199,K103="18放"),$A203,"")  )</f>
        <v>.3</v>
      </c>
      <c r="L203" s="65" t="str">
        <f ca="1">IF(  AND(LEN(L202)&gt;=1,L202&lt;&gt;".",OR(COUNTIF(L103:L$191,"*全日勤*")&gt;0,COUNTIF(L103:L$191,"*18放*")&gt;0)),  CONCATENATE(  ".",IF(OR(L103=$A$199,L103="18放"),$A203,"")  ),IF(  OR(L103=$A$199,L103="18放"),$A203,"")  )</f>
        <v>.3</v>
      </c>
      <c r="M203" s="65" t="str">
        <f ca="1">IF(  AND(LEN(M202)&gt;=1,M202&lt;&gt;".",OR(COUNTIF(M103:M$191,"*全日勤*")&gt;0,COUNTIF(M103:M$191,"*18放*")&gt;0)),  CONCATENATE(  ".",IF(OR(M103=$A$199,M103="18放"),$A203,"")  ),IF(  OR(M103=$A$199,M103="18放"),$A203,"")  )</f>
        <v>.3</v>
      </c>
      <c r="N203" s="65" t="str">
        <f ca="1">IF(  AND(LEN(N202)&gt;=1,N202&lt;&gt;".",OR(COUNTIF(N103:N$191,"*全日勤*")&gt;0,COUNTIF(N103:N$191,"*18放*")&gt;0)),  CONCATENATE(  ".",IF(OR(N103=$A$199,N103="18放"),$A203,"")  ),IF(  OR(N103=$A$199,N103="18放"),$A203,"")  )</f>
        <v>.3</v>
      </c>
      <c r="O203" s="65" t="str">
        <f ca="1">IF(  AND(LEN(O202)&gt;=1,O202&lt;&gt;".",OR(COUNTIF(O103:O$191,"*全日勤*")&gt;0,COUNTIF(O103:O$191,"*18放*")&gt;0)),  CONCATENATE(  ".",IF(OR(O103=$A$199,O103="18放"),$A203,"")  ),IF(  OR(O103=$A$199,O103="18放"),$A203,"")  )</f>
        <v>.3</v>
      </c>
      <c r="P203" s="65" t="str">
        <f ca="1">IF(  AND(LEN(P202)&gt;=1,P202&lt;&gt;".",OR(COUNTIF(P103:P$191,"*全日勤*")&gt;0,COUNTIF(P103:P$191,"*18放*")&gt;0)),  CONCATENATE(  ".",IF(OR(P103=$A$199,P103="18放"),$A203,"")  ),IF(  OR(P103=$A$199,P103="18放"),$A203,"")  )</f>
        <v>.3</v>
      </c>
      <c r="Q203" s="65" t="str">
        <f ca="1">IF(  AND(LEN(Q202)&gt;=1,Q202&lt;&gt;".",OR(COUNTIF(Q103:Q$191,"*全日勤*")&gt;0,COUNTIF(Q103:Q$191,"*18放*")&gt;0)),  CONCATENATE(  ".",IF(OR(Q103=$A$199,Q103="18放"),$A203,"")  ),IF(  OR(Q103=$A$199,Q103="18放"),$A203,"")  )</f>
        <v>.3</v>
      </c>
      <c r="R203" s="65" t="str">
        <f ca="1">IF(  AND(LEN(R202)&gt;=1,R202&lt;&gt;".",OR(COUNTIF(R103:R$191,"*全日勤*")&gt;0,COUNTIF(R103:R$191,"*18放*")&gt;0)),  CONCATENATE(  ".",IF(OR(R103=$A$199,R103="18放"),$A203,"")  ),IF(  OR(R103=$A$199,R103="18放"),$A203,"")  )</f>
        <v>.3</v>
      </c>
      <c r="S203" s="65" t="str">
        <f ca="1">IF(  AND(LEN(S202)&gt;=1,S202&lt;&gt;".",OR(COUNTIF(S103:S$191,"*全日勤*")&gt;0,COUNTIF(S103:S$191,"*18放*")&gt;0)),  CONCATENATE(  ".",IF(OR(S103=$A$199,S103="18放"),$A203,"")  ),IF(  OR(S103=$A$199,S103="18放"),$A203,"")  )</f>
        <v>.3</v>
      </c>
      <c r="T203" s="65" t="str">
        <f ca="1">IF(  AND(LEN(T202)&gt;=1,T202&lt;&gt;".",OR(COUNTIF(T103:T$191,"*全日勤*")&gt;0,COUNTIF(T103:T$191,"*18放*")&gt;0)),  CONCATENATE(  ".",IF(OR(T103=$A$199,T103="18放"),$A203,"")  ),IF(  OR(T103=$A$199,T103="18放"),$A203,"")  )</f>
        <v>.3</v>
      </c>
      <c r="U203" s="65" t="str">
        <f ca="1">IF(  AND(LEN(U202)&gt;=1,U202&lt;&gt;".",OR(COUNTIF(U103:U$191,"*全日勤*")&gt;0,COUNTIF(U103:U$191,"*18放*")&gt;0)),  CONCATENATE(  ".",IF(OR(U103=$A$199,U103="18放"),$A203,"")  ),IF(  OR(U103=$A$199,U103="18放"),$A203,"")  )</f>
        <v>.3</v>
      </c>
      <c r="V203" s="65" t="str">
        <f ca="1">IF(  AND(LEN(V202)&gt;=1,V202&lt;&gt;".",OR(COUNTIF(V103:V$191,"*全日勤*")&gt;0,COUNTIF(V103:V$191,"*18放*")&gt;0)),  CONCATENATE(  ".",IF(OR(V103=$A$199,V103="18放"),$A203,"")  ),IF(  OR(V103=$A$199,V103="18放"),$A203,"")  )</f>
        <v>.3</v>
      </c>
      <c r="W203" s="65" t="str">
        <f ca="1">IF(  AND(LEN(W202)&gt;=1,W202&lt;&gt;".",OR(COUNTIF(W103:W$191,"*全日勤*")&gt;0,COUNTIF(W103:W$191,"*18放*")&gt;0)),  CONCATENATE(  ".",IF(OR(W103=$A$199,W103="18放"),$A203,"")  ),IF(  OR(W103=$A$199,W103="18放"),$A203,"")  )</f>
        <v>.3</v>
      </c>
      <c r="X203" s="65" t="str">
        <f ca="1">IF(  AND(LEN(X202)&gt;=1,X202&lt;&gt;".",OR(COUNTIF(X103:X$191,"*全日勤*")&gt;0,COUNTIF(X103:X$191,"*18放*")&gt;0)),  CONCATENATE(  ".",IF(OR(X103=$A$199,X103="18放"),$A203,"")  ),IF(  OR(X103=$A$199,X103="18放"),$A203,"")  )</f>
        <v>.3</v>
      </c>
      <c r="Y203" s="65" t="str">
        <f ca="1">IF(  AND(LEN(Y202)&gt;=1,Y202&lt;&gt;".",OR(COUNTIF(Y103:Y$191,"*全日勤*")&gt;0,COUNTIF(Y103:Y$191,"*18放*")&gt;0)),  CONCATENATE(  ".",IF(OR(Y103=$A$199,Y103="18放"),$A203,"")  ),IF(  OR(Y103=$A$199,Y103="18放"),$A203,"")  )</f>
        <v>.3</v>
      </c>
      <c r="Z203" s="65" t="str">
        <f ca="1">IF(  AND(LEN(Z202)&gt;=1,Z202&lt;&gt;".",OR(COUNTIF(Z103:Z$191,"*全日勤*")&gt;0,COUNTIF(Z103:Z$191,"*18放*")&gt;0)),  CONCATENATE(  ".",IF(OR(Z103=$A$199,Z103="18放"),$A203,"")  ),IF(  OR(Z103=$A$199,Z103="18放"),$A203,"")  )</f>
        <v>.3</v>
      </c>
      <c r="AA203" s="65" t="str">
        <f ca="1">IF(  AND(LEN(AA202)&gt;=1,AA202&lt;&gt;".",OR(COUNTIF(AA103:AA$191,"*全日勤*")&gt;0,COUNTIF(AA103:AA$191,"*18放*")&gt;0)),  CONCATENATE(  ".",IF(OR(AA103=$A$199,AA103="18放"),$A203,"")  ),IF(  OR(AA103=$A$199,AA103="18放"),$A203,"")  )</f>
        <v/>
      </c>
      <c r="AB203" s="65" t="str">
        <f ca="1">IF(  AND(LEN(AB202)&gt;=1,AB202&lt;&gt;".",OR(COUNTIF(AB103:AB$191,"*全日勤*")&gt;0,COUNTIF(AB103:AB$191,"*18放*")&gt;0)),  CONCATENATE(  ".",IF(OR(AB103=$A$199,AB103="18放"),$A203,"")  ),IF(  OR(AB103=$A$199,AB103="18放"),$A203,"")  )</f>
        <v/>
      </c>
      <c r="AC203" s="65" t="str">
        <f ca="1">IF(  AND(LEN(AC202)&gt;=1,AC202&lt;&gt;".",OR(COUNTIF(AC103:AC$191,"*全日勤*")&gt;0,COUNTIF(AC103:AC$191,"*18放*")&gt;0)),  CONCATENATE(  ".",IF(OR(AC103=$A$199,AC103="18放"),$A203,"")  ),IF(  OR(AC103=$A$199,AC103="18放"),$A203,"")  )</f>
        <v/>
      </c>
      <c r="AD203" s="65" t="str">
        <f ca="1">IF(  AND(LEN(AD202)&gt;=1,AD202&lt;&gt;".",OR(COUNTIF(AD103:AD$191,"*全日勤*")&gt;0,COUNTIF(AD103:AD$191,"*18放*")&gt;0)),  CONCATENATE(  ".",IF(OR(AD103=$A$199,AD103="18放"),$A203,"")  ),IF(  OR(AD103=$A$199,AD103="18放"),$A203,"")  )</f>
        <v/>
      </c>
      <c r="AE203" s="65" t="str">
        <f ca="1">IF(  AND(LEN(AE202)&gt;=1,AE202&lt;&gt;".",OR(COUNTIF(AE103:AE$191,"*全日勤*")&gt;0,COUNTIF(AE103:AE$191,"*18放*")&gt;0)),  CONCATENATE(  ".",IF(OR(AE103=$A$199,AE103="18放"),$A203,"")  ),IF(  OR(AE103=$A$199,AE103="18放"),$A203,"")  )</f>
        <v>.3</v>
      </c>
      <c r="AF203" s="65" t="str">
        <f ca="1">IF(  AND(LEN(AF202)&gt;=1,AF202&lt;&gt;".",OR(COUNTIF(AF103:AF$191,"*全日勤*")&gt;0,COUNTIF(AF103:AF$191,"*18放*")&gt;0)),  CONCATENATE(  ".",IF(OR(AF103=$A$199,AF103="18放"),$A203,"")  ),IF(  OR(AF103=$A$199,AF103="18放"),$A203,"")  )</f>
        <v>.3</v>
      </c>
      <c r="AG203" s="65" t="str">
        <f ca="1">IF(  AND(LEN(AG202)&gt;=1,AG202&lt;&gt;".",OR(COUNTIF(AG103:AG$191,"*全日勤*")&gt;0,COUNTIF(AG103:AG$191,"*18放*")&gt;0)),  CONCATENATE(  ".",IF(OR(AG103=$A$199,AG103="18放"),$A203,"")  ),IF(  OR(AG103=$A$199,AG103="18放"),$A203,"")  )</f>
        <v>.3</v>
      </c>
      <c r="AH203" s="65"/>
      <c r="AI203" s="65"/>
      <c r="AJ203" s="65"/>
      <c r="AO203" s="75"/>
      <c r="AP203" s="62"/>
      <c r="AU203" s="62"/>
      <c r="AY203" s="62"/>
      <c r="AZ203" s="62"/>
      <c r="BA203" s="62"/>
    </row>
    <row r="204" spans="1:55" ht="25.5" customHeight="1">
      <c r="A204" s="65">
        <f t="shared" si="24"/>
        <v>4</v>
      </c>
      <c r="B204" s="65" t="str">
        <f t="shared" si="24"/>
        <v>張顥</v>
      </c>
      <c r="C204" s="65" t="str">
        <f ca="1">IF(  AND(LEN(C203)&gt;=1,C203&lt;&gt;".",OR(COUNTIF(C104:C$191,"*全日勤*")&gt;0,COUNTIF(C104:C$191,"*18放*")&gt;0)),  CONCATENATE(  ".",IF(OR(C104=$A$199,C104="18放"),$A204,"")  ),IF(  OR(C104=$A$199,C104="18放"),$A204,"")  )</f>
        <v>.4</v>
      </c>
      <c r="D204" s="65" t="str">
        <f ca="1">IF(  AND(LEN(D203)&gt;=1,D203&lt;&gt;".",OR(COUNTIF(D104:D$191,"*全日勤*")&gt;0,COUNTIF(D104:D$191,"*18放*")&gt;0)),  CONCATENATE(  ".",IF(OR(D104=$A$199,D104="18放"),$A204,"")  ),IF(  OR(D104=$A$199,D104="18放"),$A204,"")  )</f>
        <v>.4</v>
      </c>
      <c r="E204" s="65" t="str">
        <f ca="1">IF(  AND(LEN(E203)&gt;=1,E203&lt;&gt;".",OR(COUNTIF(E104:E$191,"*全日勤*")&gt;0,COUNTIF(E104:E$191,"*18放*")&gt;0)),  CONCATENATE(  ".",IF(OR(E104=$A$199,E104="18放"),$A204,"")  ),IF(  OR(E104=$A$199,E104="18放"),$A204,"")  )</f>
        <v>.4</v>
      </c>
      <c r="F204" s="65" t="str">
        <f ca="1">IF(  AND(LEN(F203)&gt;=1,F203&lt;&gt;".",OR(COUNTIF(F104:F$191,"*全日勤*")&gt;0,COUNTIF(F104:F$191,"*18放*")&gt;0)),  CONCATENATE(  ".",IF(OR(F104=$A$199,F104="18放"),$A204,"")  ),IF(  OR(F104=$A$199,F104="18放"),$A204,"")  )</f>
        <v>.4</v>
      </c>
      <c r="G204" s="65" t="str">
        <f ca="1">IF(  AND(LEN(G203)&gt;=1,G203&lt;&gt;".",OR(COUNTIF(G104:G$191,"*全日勤*")&gt;0,COUNTIF(G104:G$191,"*18放*")&gt;0)),  CONCATENATE(  ".",IF(OR(G104=$A$199,G104="18放"),$A204,"")  ),IF(  OR(G104=$A$199,G104="18放"),$A204,"")  )</f>
        <v>.4</v>
      </c>
      <c r="H204" s="65" t="str">
        <f ca="1">IF(  AND(LEN(H203)&gt;=1,H203&lt;&gt;".",OR(COUNTIF(H104:H$191,"*全日勤*")&gt;0,COUNTIF(H104:H$191,"*18放*")&gt;0)),  CONCATENATE(  ".",IF(OR(H104=$A$199,H104="18放"),$A204,"")  ),IF(  OR(H104=$A$199,H104="18放"),$A204,"")  )</f>
        <v>.4</v>
      </c>
      <c r="I204" s="65" t="str">
        <f ca="1">IF(  AND(LEN(I203)&gt;=1,I203&lt;&gt;".",OR(COUNTIF(I104:I$191,"*全日勤*")&gt;0,COUNTIF(I104:I$191,"*18放*")&gt;0)),  CONCATENATE(  ".",IF(OR(I104=$A$199,I104="18放"),$A204,"")  ),IF(  OR(I104=$A$199,I104="18放"),$A204,"")  )</f>
        <v>.4</v>
      </c>
      <c r="J204" s="65" t="str">
        <f ca="1">IF(  AND(LEN(J203)&gt;=1,J203&lt;&gt;".",OR(COUNTIF(J104:J$191,"*全日勤*")&gt;0,COUNTIF(J104:J$191,"*18放*")&gt;0)),  CONCATENATE(  ".",IF(OR(J104=$A$199,J104="18放"),$A204,"")  ),IF(  OR(J104=$A$199,J104="18放"),$A204,"")  )</f>
        <v>.4</v>
      </c>
      <c r="K204" s="65" t="str">
        <f ca="1">IF(  AND(LEN(K203)&gt;=1,K203&lt;&gt;".",OR(COUNTIF(K104:K$191,"*全日勤*")&gt;0,COUNTIF(K104:K$191,"*18放*")&gt;0)),  CONCATENATE(  ".",IF(OR(K104=$A$199,K104="18放"),$A204,"")  ),IF(  OR(K104=$A$199,K104="18放"),$A204,"")  )</f>
        <v>.4</v>
      </c>
      <c r="L204" s="65" t="str">
        <f ca="1">IF(  AND(LEN(L203)&gt;=1,L203&lt;&gt;".",OR(COUNTIF(L104:L$191,"*全日勤*")&gt;0,COUNTIF(L104:L$191,"*18放*")&gt;0)),  CONCATENATE(  ".",IF(OR(L104=$A$199,L104="18放"),$A204,"")  ),IF(  OR(L104=$A$199,L104="18放"),$A204,"")  )</f>
        <v>.4</v>
      </c>
      <c r="M204" s="65" t="str">
        <f ca="1">IF(  AND(LEN(M203)&gt;=1,M203&lt;&gt;".",OR(COUNTIF(M104:M$191,"*全日勤*")&gt;0,COUNTIF(M104:M$191,"*18放*")&gt;0)),  CONCATENATE(  ".",IF(OR(M104=$A$199,M104="18放"),$A204,"")  ),IF(  OR(M104=$A$199,M104="18放"),$A204,"")  )</f>
        <v>.4</v>
      </c>
      <c r="N204" s="65" t="str">
        <f ca="1">IF(  AND(LEN(N203)&gt;=1,N203&lt;&gt;".",OR(COUNTIF(N104:N$191,"*全日勤*")&gt;0,COUNTIF(N104:N$191,"*18放*")&gt;0)),  CONCATENATE(  ".",IF(OR(N104=$A$199,N104="18放"),$A204,"")  ),IF(  OR(N104=$A$199,N104="18放"),$A204,"")  )</f>
        <v>.4</v>
      </c>
      <c r="O204" s="65" t="str">
        <f ca="1">IF(  AND(LEN(O203)&gt;=1,O203&lt;&gt;".",OR(COUNTIF(O104:O$191,"*全日勤*")&gt;0,COUNTIF(O104:O$191,"*18放*")&gt;0)),  CONCATENATE(  ".",IF(OR(O104=$A$199,O104="18放"),$A204,"")  ),IF(  OR(O104=$A$199,O104="18放"),$A204,"")  )</f>
        <v>.4</v>
      </c>
      <c r="P204" s="65" t="str">
        <f ca="1">IF(  AND(LEN(P203)&gt;=1,P203&lt;&gt;".",OR(COUNTIF(P104:P$191,"*全日勤*")&gt;0,COUNTIF(P104:P$191,"*18放*")&gt;0)),  CONCATENATE(  ".",IF(OR(P104=$A$199,P104="18放"),$A204,"")  ),IF(  OR(P104=$A$199,P104="18放"),$A204,"")  )</f>
        <v>.4</v>
      </c>
      <c r="Q204" s="65" t="str">
        <f ca="1">IF(  AND(LEN(Q203)&gt;=1,Q203&lt;&gt;".",OR(COUNTIF(Q104:Q$191,"*全日勤*")&gt;0,COUNTIF(Q104:Q$191,"*18放*")&gt;0)),  CONCATENATE(  ".",IF(OR(Q104=$A$199,Q104="18放"),$A204,"")  ),IF(  OR(Q104=$A$199,Q104="18放"),$A204,"")  )</f>
        <v>.4</v>
      </c>
      <c r="R204" s="65" t="str">
        <f ca="1">IF(  AND(LEN(R203)&gt;=1,R203&lt;&gt;".",OR(COUNTIF(R104:R$191,"*全日勤*")&gt;0,COUNTIF(R104:R$191,"*18放*")&gt;0)),  CONCATENATE(  ".",IF(OR(R104=$A$199,R104="18放"),$A204,"")  ),IF(  OR(R104=$A$199,R104="18放"),$A204,"")  )</f>
        <v>.4</v>
      </c>
      <c r="S204" s="65" t="str">
        <f ca="1">IF(  AND(LEN(S203)&gt;=1,S203&lt;&gt;".",OR(COUNTIF(S104:S$191,"*全日勤*")&gt;0,COUNTIF(S104:S$191,"*18放*")&gt;0)),  CONCATENATE(  ".",IF(OR(S104=$A$199,S104="18放"),$A204,"")  ),IF(  OR(S104=$A$199,S104="18放"),$A204,"")  )</f>
        <v>.4</v>
      </c>
      <c r="T204" s="65" t="str">
        <f ca="1">IF(  AND(LEN(T203)&gt;=1,T203&lt;&gt;".",OR(COUNTIF(T104:T$191,"*全日勤*")&gt;0,COUNTIF(T104:T$191,"*18放*")&gt;0)),  CONCATENATE(  ".",IF(OR(T104=$A$199,T104="18放"),$A204,"")  ),IF(  OR(T104=$A$199,T104="18放"),$A204,"")  )</f>
        <v>.4</v>
      </c>
      <c r="U204" s="65" t="str">
        <f ca="1">IF(  AND(LEN(U203)&gt;=1,U203&lt;&gt;".",OR(COUNTIF(U104:U$191,"*全日勤*")&gt;0,COUNTIF(U104:U$191,"*18放*")&gt;0)),  CONCATENATE(  ".",IF(OR(U104=$A$199,U104="18放"),$A204,"")  ),IF(  OR(U104=$A$199,U104="18放"),$A204,"")  )</f>
        <v>.4</v>
      </c>
      <c r="V204" s="65" t="str">
        <f ca="1">IF(  AND(LEN(V203)&gt;=1,V203&lt;&gt;".",OR(COUNTIF(V104:V$191,"*全日勤*")&gt;0,COUNTIF(V104:V$191,"*18放*")&gt;0)),  CONCATENATE(  ".",IF(OR(V104=$A$199,V104="18放"),$A204,"")  ),IF(  OR(V104=$A$199,V104="18放"),$A204,"")  )</f>
        <v>.4</v>
      </c>
      <c r="W204" s="65" t="str">
        <f ca="1">IF(  AND(LEN(W203)&gt;=1,W203&lt;&gt;".",OR(COUNTIF(W104:W$191,"*全日勤*")&gt;0,COUNTIF(W104:W$191,"*18放*")&gt;0)),  CONCATENATE(  ".",IF(OR(W104=$A$199,W104="18放"),$A204,"")  ),IF(  OR(W104=$A$199,W104="18放"),$A204,"")  )</f>
        <v>.4</v>
      </c>
      <c r="X204" s="65" t="str">
        <f ca="1">IF(  AND(LEN(X203)&gt;=1,X203&lt;&gt;".",OR(COUNTIF(X104:X$191,"*全日勤*")&gt;0,COUNTIF(X104:X$191,"*18放*")&gt;0)),  CONCATENATE(  ".",IF(OR(X104=$A$199,X104="18放"),$A204,"")  ),IF(  OR(X104=$A$199,X104="18放"),$A204,"")  )</f>
        <v>.4</v>
      </c>
      <c r="Y204" s="65" t="str">
        <f ca="1">IF(  AND(LEN(Y203)&gt;=1,Y203&lt;&gt;".",OR(COUNTIF(Y104:Y$191,"*全日勤*")&gt;0,COUNTIF(Y104:Y$191,"*18放*")&gt;0)),  CONCATENATE(  ".",IF(OR(Y104=$A$199,Y104="18放"),$A204,"")  ),IF(  OR(Y104=$A$199,Y104="18放"),$A204,"")  )</f>
        <v>.4</v>
      </c>
      <c r="Z204" s="65" t="str">
        <f ca="1">IF(  AND(LEN(Z203)&gt;=1,Z203&lt;&gt;".",OR(COUNTIF(Z104:Z$191,"*全日勤*")&gt;0,COUNTIF(Z104:Z$191,"*18放*")&gt;0)),  CONCATENATE(  ".",IF(OR(Z104=$A$199,Z104="18放"),$A204,"")  ),IF(  OR(Z104=$A$199,Z104="18放"),$A204,"")  )</f>
        <v>.4</v>
      </c>
      <c r="AA204" s="65" t="str">
        <f ca="1">IF(  AND(LEN(AA203)&gt;=1,AA203&lt;&gt;".",OR(COUNTIF(AA104:AA$191,"*全日勤*")&gt;0,COUNTIF(AA104:AA$191,"*18放*")&gt;0)),  CONCATENATE(  ".",IF(OR(AA104=$A$199,AA104="18放"),$A204,"")  ),IF(  OR(AA104=$A$199,AA104="18放"),$A204,"")  )</f>
        <v/>
      </c>
      <c r="AB204" s="65" t="str">
        <f ca="1">IF(  AND(LEN(AB203)&gt;=1,AB203&lt;&gt;".",OR(COUNTIF(AB104:AB$191,"*全日勤*")&gt;0,COUNTIF(AB104:AB$191,"*18放*")&gt;0)),  CONCATENATE(  ".",IF(OR(AB104=$A$199,AB104="18放"),$A204,"")  ),IF(  OR(AB104=$A$199,AB104="18放"),$A204,"")  )</f>
        <v/>
      </c>
      <c r="AC204" s="65" t="str">
        <f ca="1">IF(  AND(LEN(AC203)&gt;=1,AC203&lt;&gt;".",OR(COUNTIF(AC104:AC$191,"*全日勤*")&gt;0,COUNTIF(AC104:AC$191,"*18放*")&gt;0)),  CONCATENATE(  ".",IF(OR(AC104=$A$199,AC104="18放"),$A204,"")  ),IF(  OR(AC104=$A$199,AC104="18放"),$A204,"")  )</f>
        <v/>
      </c>
      <c r="AD204" s="65" t="str">
        <f ca="1">IF(  AND(LEN(AD203)&gt;=1,AD203&lt;&gt;".",OR(COUNTIF(AD104:AD$191,"*全日勤*")&gt;0,COUNTIF(AD104:AD$191,"*18放*")&gt;0)),  CONCATENATE(  ".",IF(OR(AD104=$A$199,AD104="18放"),$A204,"")  ),IF(  OR(AD104=$A$199,AD104="18放"),$A204,"")  )</f>
        <v/>
      </c>
      <c r="AE204" s="65" t="str">
        <f ca="1">IF(  AND(LEN(AE203)&gt;=1,AE203&lt;&gt;".",OR(COUNTIF(AE104:AE$191,"*全日勤*")&gt;0,COUNTIF(AE104:AE$191,"*18放*")&gt;0)),  CONCATENATE(  ".",IF(OR(AE104=$A$199,AE104="18放"),$A204,"")  ),IF(  OR(AE104=$A$199,AE104="18放"),$A204,"")  )</f>
        <v>.4</v>
      </c>
      <c r="AF204" s="65" t="str">
        <f ca="1">IF(  AND(LEN(AF203)&gt;=1,AF203&lt;&gt;".",OR(COUNTIF(AF104:AF$191,"*全日勤*")&gt;0,COUNTIF(AF104:AF$191,"*18放*")&gt;0)),  CONCATENATE(  ".",IF(OR(AF104=$A$199,AF104="18放"),$A204,"")  ),IF(  OR(AF104=$A$199,AF104="18放"),$A204,"")  )</f>
        <v>.4</v>
      </c>
      <c r="AG204" s="65" t="str">
        <f ca="1">IF(  AND(LEN(AG203)&gt;=1,AG203&lt;&gt;".",OR(COUNTIF(AG104:AG$191,"*全日勤*")&gt;0,COUNTIF(AG104:AG$191,"*18放*")&gt;0)),  CONCATENATE(  ".",IF(OR(AG104=$A$199,AG104="18放"),$A204,"")  ),IF(  OR(AG104=$A$199,AG104="18放"),$A204,"")  )</f>
        <v>.4</v>
      </c>
      <c r="AH204" s="65"/>
      <c r="AI204" s="65"/>
      <c r="AJ204" s="65"/>
      <c r="AO204" s="75"/>
      <c r="AP204" s="62"/>
      <c r="AU204" s="62"/>
      <c r="AY204" s="62"/>
      <c r="AZ204" s="62"/>
      <c r="BA204" s="62"/>
    </row>
    <row r="205" spans="1:55" ht="25.5" customHeight="1">
      <c r="A205" s="65">
        <f t="shared" si="24"/>
        <v>5</v>
      </c>
      <c r="B205" s="65" t="str">
        <f t="shared" si="24"/>
        <v>李沛諺</v>
      </c>
      <c r="C205" s="65" t="str">
        <f ca="1">IF(  AND(LEN(C204)&gt;=1,C204&lt;&gt;".",OR(COUNTIF(C105:C$191,"*全日勤*")&gt;0,COUNTIF(C105:C$191,"*18放*")&gt;0)),  CONCATENATE(  ".",IF(OR(C105=$A$199,C105="18放"),$A205,"")  ),IF(  OR(C105=$A$199,C105="18放"),$A205,"")  )</f>
        <v>.5</v>
      </c>
      <c r="D205" s="65" t="str">
        <f ca="1">IF(  AND(LEN(D204)&gt;=1,D204&lt;&gt;".",OR(COUNTIF(D105:D$191,"*全日勤*")&gt;0,COUNTIF(D105:D$191,"*18放*")&gt;0)),  CONCATENATE(  ".",IF(OR(D105=$A$199,D105="18放"),$A205,"")  ),IF(  OR(D105=$A$199,D105="18放"),$A205,"")  )</f>
        <v>.5</v>
      </c>
      <c r="E205" s="65" t="str">
        <f ca="1">IF(  AND(LEN(E204)&gt;=1,E204&lt;&gt;".",OR(COUNTIF(E105:E$191,"*全日勤*")&gt;0,COUNTIF(E105:E$191,"*18放*")&gt;0)),  CONCATENATE(  ".",IF(OR(E105=$A$199,E105="18放"),$A205,"")  ),IF(  OR(E105=$A$199,E105="18放"),$A205,"")  )</f>
        <v>.5</v>
      </c>
      <c r="F205" s="65" t="str">
        <f ca="1">IF(  AND(LEN(F204)&gt;=1,F204&lt;&gt;".",OR(COUNTIF(F105:F$191,"*全日勤*")&gt;0,COUNTIF(F105:F$191,"*18放*")&gt;0)),  CONCATENATE(  ".",IF(OR(F105=$A$199,F105="18放"),$A205,"")  ),IF(  OR(F105=$A$199,F105="18放"),$A205,"")  )</f>
        <v>.5</v>
      </c>
      <c r="G205" s="65" t="str">
        <f ca="1">IF(  AND(LEN(G204)&gt;=1,G204&lt;&gt;".",OR(COUNTIF(G105:G$191,"*全日勤*")&gt;0,COUNTIF(G105:G$191,"*18放*")&gt;0)),  CONCATENATE(  ".",IF(OR(G105=$A$199,G105="18放"),$A205,"")  ),IF(  OR(G105=$A$199,G105="18放"),$A205,"")  )</f>
        <v>.5</v>
      </c>
      <c r="H205" s="65" t="str">
        <f ca="1">IF(  AND(LEN(H204)&gt;=1,H204&lt;&gt;".",OR(COUNTIF(H105:H$191,"*全日勤*")&gt;0,COUNTIF(H105:H$191,"*18放*")&gt;0)),  CONCATENATE(  ".",IF(OR(H105=$A$199,H105="18放"),$A205,"")  ),IF(  OR(H105=$A$199,H105="18放"),$A205,"")  )</f>
        <v>.5</v>
      </c>
      <c r="I205" s="65" t="str">
        <f ca="1">IF(  AND(LEN(I204)&gt;=1,I204&lt;&gt;".",OR(COUNTIF(I105:I$191,"*全日勤*")&gt;0,COUNTIF(I105:I$191,"*18放*")&gt;0)),  CONCATENATE(  ".",IF(OR(I105=$A$199,I105="18放"),$A205,"")  ),IF(  OR(I105=$A$199,I105="18放"),$A205,"")  )</f>
        <v>.5</v>
      </c>
      <c r="J205" s="65" t="str">
        <f ca="1">IF(  AND(LEN(J204)&gt;=1,J204&lt;&gt;".",OR(COUNTIF(J105:J$191,"*全日勤*")&gt;0,COUNTIF(J105:J$191,"*18放*")&gt;0)),  CONCATENATE(  ".",IF(OR(J105=$A$199,J105="18放"),$A205,"")  ),IF(  OR(J105=$A$199,J105="18放"),$A205,"")  )</f>
        <v>.5</v>
      </c>
      <c r="K205" s="65" t="str">
        <f ca="1">IF(  AND(LEN(K204)&gt;=1,K204&lt;&gt;".",OR(COUNTIF(K105:K$191,"*全日勤*")&gt;0,COUNTIF(K105:K$191,"*18放*")&gt;0)),  CONCATENATE(  ".",IF(OR(K105=$A$199,K105="18放"),$A205,"")  ),IF(  OR(K105=$A$199,K105="18放"),$A205,"")  )</f>
        <v>.5</v>
      </c>
      <c r="L205" s="65" t="str">
        <f ca="1">IF(  AND(LEN(L204)&gt;=1,L204&lt;&gt;".",OR(COUNTIF(L105:L$191,"*全日勤*")&gt;0,COUNTIF(L105:L$191,"*18放*")&gt;0)),  CONCATENATE(  ".",IF(OR(L105=$A$199,L105="18放"),$A205,"")  ),IF(  OR(L105=$A$199,L105="18放"),$A205,"")  )</f>
        <v>.5</v>
      </c>
      <c r="M205" s="65" t="str">
        <f ca="1">IF(  AND(LEN(M204)&gt;=1,M204&lt;&gt;".",OR(COUNTIF(M105:M$191,"*全日勤*")&gt;0,COUNTIF(M105:M$191,"*18放*")&gt;0)),  CONCATENATE(  ".",IF(OR(M105=$A$199,M105="18放"),$A205,"")  ),IF(  OR(M105=$A$199,M105="18放"),$A205,"")  )</f>
        <v>.5</v>
      </c>
      <c r="N205" s="65" t="str">
        <f ca="1">IF(  AND(LEN(N204)&gt;=1,N204&lt;&gt;".",OR(COUNTIF(N105:N$191,"*全日勤*")&gt;0,COUNTIF(N105:N$191,"*18放*")&gt;0)),  CONCATENATE(  ".",IF(OR(N105=$A$199,N105="18放"),$A205,"")  ),IF(  OR(N105=$A$199,N105="18放"),$A205,"")  )</f>
        <v>.5</v>
      </c>
      <c r="O205" s="65" t="str">
        <f ca="1">IF(  AND(LEN(O204)&gt;=1,O204&lt;&gt;".",OR(COUNTIF(O105:O$191,"*全日勤*")&gt;0,COUNTIF(O105:O$191,"*18放*")&gt;0)),  CONCATENATE(  ".",IF(OR(O105=$A$199,O105="18放"),$A205,"")  ),IF(  OR(O105=$A$199,O105="18放"),$A205,"")  )</f>
        <v>.5</v>
      </c>
      <c r="P205" s="65" t="str">
        <f ca="1">IF(  AND(LEN(P204)&gt;=1,P204&lt;&gt;".",OR(COUNTIF(P105:P$191,"*全日勤*")&gt;0,COUNTIF(P105:P$191,"*18放*")&gt;0)),  CONCATENATE(  ".",IF(OR(P105=$A$199,P105="18放"),$A205,"")  ),IF(  OR(P105=$A$199,P105="18放"),$A205,"")  )</f>
        <v>.5</v>
      </c>
      <c r="Q205" s="65" t="str">
        <f ca="1">IF(  AND(LEN(Q204)&gt;=1,Q204&lt;&gt;".",OR(COUNTIF(Q105:Q$191,"*全日勤*")&gt;0,COUNTIF(Q105:Q$191,"*18放*")&gt;0)),  CONCATENATE(  ".",IF(OR(Q105=$A$199,Q105="18放"),$A205,"")  ),IF(  OR(Q105=$A$199,Q105="18放"),$A205,"")  )</f>
        <v>.5</v>
      </c>
      <c r="R205" s="65" t="str">
        <f ca="1">IF(  AND(LEN(R204)&gt;=1,R204&lt;&gt;".",OR(COUNTIF(R105:R$191,"*全日勤*")&gt;0,COUNTIF(R105:R$191,"*18放*")&gt;0)),  CONCATENATE(  ".",IF(OR(R105=$A$199,R105="18放"),$A205,"")  ),IF(  OR(R105=$A$199,R105="18放"),$A205,"")  )</f>
        <v>.5</v>
      </c>
      <c r="S205" s="65" t="str">
        <f ca="1">IF(  AND(LEN(S204)&gt;=1,S204&lt;&gt;".",OR(COUNTIF(S105:S$191,"*全日勤*")&gt;0,COUNTIF(S105:S$191,"*18放*")&gt;0)),  CONCATENATE(  ".",IF(OR(S105=$A$199,S105="18放"),$A205,"")  ),IF(  OR(S105=$A$199,S105="18放"),$A205,"")  )</f>
        <v>.5</v>
      </c>
      <c r="T205" s="65" t="str">
        <f ca="1">IF(  AND(LEN(T204)&gt;=1,T204&lt;&gt;".",OR(COUNTIF(T105:T$191,"*全日勤*")&gt;0,COUNTIF(T105:T$191,"*18放*")&gt;0)),  CONCATENATE(  ".",IF(OR(T105=$A$199,T105="18放"),$A205,"")  ),IF(  OR(T105=$A$199,T105="18放"),$A205,"")  )</f>
        <v>.5</v>
      </c>
      <c r="U205" s="65" t="str">
        <f ca="1">IF(  AND(LEN(U204)&gt;=1,U204&lt;&gt;".",OR(COUNTIF(U105:U$191,"*全日勤*")&gt;0,COUNTIF(U105:U$191,"*18放*")&gt;0)),  CONCATENATE(  ".",IF(OR(U105=$A$199,U105="18放"),$A205,"")  ),IF(  OR(U105=$A$199,U105="18放"),$A205,"")  )</f>
        <v>.5</v>
      </c>
      <c r="V205" s="65" t="str">
        <f ca="1">IF(  AND(LEN(V204)&gt;=1,V204&lt;&gt;".",OR(COUNTIF(V105:V$191,"*全日勤*")&gt;0,COUNTIF(V105:V$191,"*18放*")&gt;0)),  CONCATENATE(  ".",IF(OR(V105=$A$199,V105="18放"),$A205,"")  ),IF(  OR(V105=$A$199,V105="18放"),$A205,"")  )</f>
        <v>.5</v>
      </c>
      <c r="W205" s="65" t="str">
        <f ca="1">IF(  AND(LEN(W204)&gt;=1,W204&lt;&gt;".",OR(COUNTIF(W105:W$191,"*全日勤*")&gt;0,COUNTIF(W105:W$191,"*18放*")&gt;0)),  CONCATENATE(  ".",IF(OR(W105=$A$199,W105="18放"),$A205,"")  ),IF(  OR(W105=$A$199,W105="18放"),$A205,"")  )</f>
        <v>.5</v>
      </c>
      <c r="X205" s="65" t="str">
        <f ca="1">IF(  AND(LEN(X204)&gt;=1,X204&lt;&gt;".",OR(COUNTIF(X105:X$191,"*全日勤*")&gt;0,COUNTIF(X105:X$191,"*18放*")&gt;0)),  CONCATENATE(  ".",IF(OR(X105=$A$199,X105="18放"),$A205,"")  ),IF(  OR(X105=$A$199,X105="18放"),$A205,"")  )</f>
        <v>.5</v>
      </c>
      <c r="Y205" s="65" t="str">
        <f ca="1">IF(  AND(LEN(Y204)&gt;=1,Y204&lt;&gt;".",OR(COUNTIF(Y105:Y$191,"*全日勤*")&gt;0,COUNTIF(Y105:Y$191,"*18放*")&gt;0)),  CONCATENATE(  ".",IF(OR(Y105=$A$199,Y105="18放"),$A205,"")  ),IF(  OR(Y105=$A$199,Y105="18放"),$A205,"")  )</f>
        <v>.5</v>
      </c>
      <c r="Z205" s="65" t="str">
        <f ca="1">IF(  AND(LEN(Z204)&gt;=1,Z204&lt;&gt;".",OR(COUNTIF(Z105:Z$191,"*全日勤*")&gt;0,COUNTIF(Z105:Z$191,"*18放*")&gt;0)),  CONCATENATE(  ".",IF(OR(Z105=$A$199,Z105="18放"),$A205,"")  ),IF(  OR(Z105=$A$199,Z105="18放"),$A205,"")  )</f>
        <v>.5</v>
      </c>
      <c r="AA205" s="65" t="str">
        <f ca="1">IF(  AND(LEN(AA204)&gt;=1,AA204&lt;&gt;".",OR(COUNTIF(AA105:AA$191,"*全日勤*")&gt;0,COUNTIF(AA105:AA$191,"*18放*")&gt;0)),  CONCATENATE(  ".",IF(OR(AA105=$A$199,AA105="18放"),$A205,"")  ),IF(  OR(AA105=$A$199,AA105="18放"),$A205,"")  )</f>
        <v/>
      </c>
      <c r="AB205" s="65" t="str">
        <f ca="1">IF(  AND(LEN(AB204)&gt;=1,AB204&lt;&gt;".",OR(COUNTIF(AB105:AB$191,"*全日勤*")&gt;0,COUNTIF(AB105:AB$191,"*18放*")&gt;0)),  CONCATENATE(  ".",IF(OR(AB105=$A$199,AB105="18放"),$A205,"")  ),IF(  OR(AB105=$A$199,AB105="18放"),$A205,"")  )</f>
        <v/>
      </c>
      <c r="AC205" s="65" t="str">
        <f ca="1">IF(  AND(LEN(AC204)&gt;=1,AC204&lt;&gt;".",OR(COUNTIF(AC105:AC$191,"*全日勤*")&gt;0,COUNTIF(AC105:AC$191,"*18放*")&gt;0)),  CONCATENATE(  ".",IF(OR(AC105=$A$199,AC105="18放"),$A205,"")  ),IF(  OR(AC105=$A$199,AC105="18放"),$A205,"")  )</f>
        <v/>
      </c>
      <c r="AD205" s="65">
        <f ca="1">IF(  AND(LEN(AD204)&gt;=1,AD204&lt;&gt;".",OR(COUNTIF(AD105:AD$191,"*全日勤*")&gt;0,COUNTIF(AD105:AD$191,"*18放*")&gt;0)),  CONCATENATE(  ".",IF(OR(AD105=$A$199,AD105="18放"),$A205,"")  ),IF(  OR(AD105=$A$199,AD105="18放"),$A205,"")  )</f>
        <v>5</v>
      </c>
      <c r="AE205" s="65" t="str">
        <f ca="1">IF(  AND(LEN(AE204)&gt;=1,AE204&lt;&gt;".",OR(COUNTIF(AE105:AE$191,"*全日勤*")&gt;0,COUNTIF(AE105:AE$191,"*18放*")&gt;0)),  CONCATENATE(  ".",IF(OR(AE105=$A$199,AE105="18放"),$A205,"")  ),IF(  OR(AE105=$A$199,AE105="18放"),$A205,"")  )</f>
        <v>.5</v>
      </c>
      <c r="AF205" s="65" t="str">
        <f ca="1">IF(  AND(LEN(AF204)&gt;=1,AF204&lt;&gt;".",OR(COUNTIF(AF105:AF$191,"*全日勤*")&gt;0,COUNTIF(AF105:AF$191,"*18放*")&gt;0)),  CONCATENATE(  ".",IF(OR(AF105=$A$199,AF105="18放"),$A205,"")  ),IF(  OR(AF105=$A$199,AF105="18放"),$A205,"")  )</f>
        <v>.5</v>
      </c>
      <c r="AG205" s="65" t="str">
        <f ca="1">IF(  AND(LEN(AG204)&gt;=1,AG204&lt;&gt;".",OR(COUNTIF(AG105:AG$191,"*全日勤*")&gt;0,COUNTIF(AG105:AG$191,"*18放*")&gt;0)),  CONCATENATE(  ".",IF(OR(AG105=$A$199,AG105="18放"),$A205,"")  ),IF(  OR(AG105=$A$199,AG105="18放"),$A205,"")  )</f>
        <v>.</v>
      </c>
      <c r="AH205" s="65"/>
      <c r="AI205" s="65"/>
      <c r="AJ205" s="65"/>
      <c r="AO205" s="75"/>
      <c r="AP205" s="62"/>
      <c r="AU205" s="62"/>
      <c r="AY205" s="62"/>
      <c r="AZ205" s="62"/>
      <c r="BA205" s="62"/>
    </row>
    <row r="206" spans="1:55" ht="25.5" customHeight="1">
      <c r="A206" s="65">
        <f t="shared" si="24"/>
        <v>6</v>
      </c>
      <c r="B206" s="65" t="str">
        <f t="shared" si="24"/>
        <v>陳宣齊</v>
      </c>
      <c r="C206" s="65" t="str">
        <f ca="1">IF(  AND(LEN(C205)&gt;=1,C205&lt;&gt;".",OR(COUNTIF(C106:C$191,"*全日勤*")&gt;0,COUNTIF(C106:C$191,"*18放*")&gt;0)),  CONCATENATE(  ".",IF(OR(C106=$A$199,C106="18放"),$A206,"")  ),IF(  OR(C106=$A$199,C106="18放"),$A206,"")  )</f>
        <v>.6</v>
      </c>
      <c r="D206" s="65" t="str">
        <f ca="1">IF(  AND(LEN(D205)&gt;=1,D205&lt;&gt;".",OR(COUNTIF(D106:D$191,"*全日勤*")&gt;0,COUNTIF(D106:D$191,"*18放*")&gt;0)),  CONCATENATE(  ".",IF(OR(D106=$A$199,D106="18放"),$A206,"")  ),IF(  OR(D106=$A$199,D106="18放"),$A206,"")  )</f>
        <v>.6</v>
      </c>
      <c r="E206" s="65" t="str">
        <f ca="1">IF(  AND(LEN(E205)&gt;=1,E205&lt;&gt;".",OR(COUNTIF(E106:E$191,"*全日勤*")&gt;0,COUNTIF(E106:E$191,"*18放*")&gt;0)),  CONCATENATE(  ".",IF(OR(E106=$A$199,E106="18放"),$A206,"")  ),IF(  OR(E106=$A$199,E106="18放"),$A206,"")  )</f>
        <v>.6</v>
      </c>
      <c r="F206" s="65" t="str">
        <f ca="1">IF(  AND(LEN(F205)&gt;=1,F205&lt;&gt;".",OR(COUNTIF(F106:F$191,"*全日勤*")&gt;0,COUNTIF(F106:F$191,"*18放*")&gt;0)),  CONCATENATE(  ".",IF(OR(F106=$A$199,F106="18放"),$A206,"")  ),IF(  OR(F106=$A$199,F106="18放"),$A206,"")  )</f>
        <v>.6</v>
      </c>
      <c r="G206" s="65" t="str">
        <f ca="1">IF(  AND(LEN(G205)&gt;=1,G205&lt;&gt;".",OR(COUNTIF(G106:G$191,"*全日勤*")&gt;0,COUNTIF(G106:G$191,"*18放*")&gt;0)),  CONCATENATE(  ".",IF(OR(G106=$A$199,G106="18放"),$A206,"")  ),IF(  OR(G106=$A$199,G106="18放"),$A206,"")  )</f>
        <v>.6</v>
      </c>
      <c r="H206" s="65" t="str">
        <f ca="1">IF(  AND(LEN(H205)&gt;=1,H205&lt;&gt;".",OR(COUNTIF(H106:H$191,"*全日勤*")&gt;0,COUNTIF(H106:H$191,"*18放*")&gt;0)),  CONCATENATE(  ".",IF(OR(H106=$A$199,H106="18放"),$A206,"")  ),IF(  OR(H106=$A$199,H106="18放"),$A206,"")  )</f>
        <v>.6</v>
      </c>
      <c r="I206" s="65" t="str">
        <f ca="1">IF(  AND(LEN(I205)&gt;=1,I205&lt;&gt;".",OR(COUNTIF(I106:I$191,"*全日勤*")&gt;0,COUNTIF(I106:I$191,"*18放*")&gt;0)),  CONCATENATE(  ".",IF(OR(I106=$A$199,I106="18放"),$A206,"")  ),IF(  OR(I106=$A$199,I106="18放"),$A206,"")  )</f>
        <v>.6</v>
      </c>
      <c r="J206" s="65" t="str">
        <f ca="1">IF(  AND(LEN(J205)&gt;=1,J205&lt;&gt;".",OR(COUNTIF(J106:J$191,"*全日勤*")&gt;0,COUNTIF(J106:J$191,"*18放*")&gt;0)),  CONCATENATE(  ".",IF(OR(J106=$A$199,J106="18放"),$A206,"")  ),IF(  OR(J106=$A$199,J106="18放"),$A206,"")  )</f>
        <v>.6</v>
      </c>
      <c r="K206" s="65" t="str">
        <f ca="1">IF(  AND(LEN(K205)&gt;=1,K205&lt;&gt;".",OR(COUNTIF(K106:K$191,"*全日勤*")&gt;0,COUNTIF(K106:K$191,"*18放*")&gt;0)),  CONCATENATE(  ".",IF(OR(K106=$A$199,K106="18放"),$A206,"")  ),IF(  OR(K106=$A$199,K106="18放"),$A206,"")  )</f>
        <v>.6</v>
      </c>
      <c r="L206" s="65" t="str">
        <f ca="1">IF(  AND(LEN(L205)&gt;=1,L205&lt;&gt;".",OR(COUNTIF(L106:L$191,"*全日勤*")&gt;0,COUNTIF(L106:L$191,"*18放*")&gt;0)),  CONCATENATE(  ".",IF(OR(L106=$A$199,L106="18放"),$A206,"")  ),IF(  OR(L106=$A$199,L106="18放"),$A206,"")  )</f>
        <v>.6</v>
      </c>
      <c r="M206" s="65" t="str">
        <f ca="1">IF(  AND(LEN(M205)&gt;=1,M205&lt;&gt;".",OR(COUNTIF(M106:M$191,"*全日勤*")&gt;0,COUNTIF(M106:M$191,"*18放*")&gt;0)),  CONCATENATE(  ".",IF(OR(M106=$A$199,M106="18放"),$A206,"")  ),IF(  OR(M106=$A$199,M106="18放"),$A206,"")  )</f>
        <v>.6</v>
      </c>
      <c r="N206" s="65" t="str">
        <f ca="1">IF(  AND(LEN(N205)&gt;=1,N205&lt;&gt;".",OR(COUNTIF(N106:N$191,"*全日勤*")&gt;0,COUNTIF(N106:N$191,"*18放*")&gt;0)),  CONCATENATE(  ".",IF(OR(N106=$A$199,N106="18放"),$A206,"")  ),IF(  OR(N106=$A$199,N106="18放"),$A206,"")  )</f>
        <v>.6</v>
      </c>
      <c r="O206" s="65" t="str">
        <f ca="1">IF(  AND(LEN(O205)&gt;=1,O205&lt;&gt;".",OR(COUNTIF(O106:O$191,"*全日勤*")&gt;0,COUNTIF(O106:O$191,"*18放*")&gt;0)),  CONCATENATE(  ".",IF(OR(O106=$A$199,O106="18放"),$A206,"")  ),IF(  OR(O106=$A$199,O106="18放"),$A206,"")  )</f>
        <v>.6</v>
      </c>
      <c r="P206" s="65" t="str">
        <f ca="1">IF(  AND(LEN(P205)&gt;=1,P205&lt;&gt;".",OR(COUNTIF(P106:P$191,"*全日勤*")&gt;0,COUNTIF(P106:P$191,"*18放*")&gt;0)),  CONCATENATE(  ".",IF(OR(P106=$A$199,P106="18放"),$A206,"")  ),IF(  OR(P106=$A$199,P106="18放"),$A206,"")  )</f>
        <v>.6</v>
      </c>
      <c r="Q206" s="65" t="str">
        <f ca="1">IF(  AND(LEN(Q205)&gt;=1,Q205&lt;&gt;".",OR(COUNTIF(Q106:Q$191,"*全日勤*")&gt;0,COUNTIF(Q106:Q$191,"*18放*")&gt;0)),  CONCATENATE(  ".",IF(OR(Q106=$A$199,Q106="18放"),$A206,"")  ),IF(  OR(Q106=$A$199,Q106="18放"),$A206,"")  )</f>
        <v>.6</v>
      </c>
      <c r="R206" s="65" t="str">
        <f ca="1">IF(  AND(LEN(R205)&gt;=1,R205&lt;&gt;".",OR(COUNTIF(R106:R$191,"*全日勤*")&gt;0,COUNTIF(R106:R$191,"*18放*")&gt;0)),  CONCATENATE(  ".",IF(OR(R106=$A$199,R106="18放"),$A206,"")  ),IF(  OR(R106=$A$199,R106="18放"),$A206,"")  )</f>
        <v>.6</v>
      </c>
      <c r="S206" s="65" t="str">
        <f ca="1">IF(  AND(LEN(S205)&gt;=1,S205&lt;&gt;".",OR(COUNTIF(S106:S$191,"*全日勤*")&gt;0,COUNTIF(S106:S$191,"*18放*")&gt;0)),  CONCATENATE(  ".",IF(OR(S106=$A$199,S106="18放"),$A206,"")  ),IF(  OR(S106=$A$199,S106="18放"),$A206,"")  )</f>
        <v>.6</v>
      </c>
      <c r="T206" s="65" t="str">
        <f ca="1">IF(  AND(LEN(T205)&gt;=1,T205&lt;&gt;".",OR(COUNTIF(T106:T$191,"*全日勤*")&gt;0,COUNTIF(T106:T$191,"*18放*")&gt;0)),  CONCATENATE(  ".",IF(OR(T106=$A$199,T106="18放"),$A206,"")  ),IF(  OR(T106=$A$199,T106="18放"),$A206,"")  )</f>
        <v>.6</v>
      </c>
      <c r="U206" s="65" t="str">
        <f ca="1">IF(  AND(LEN(U205)&gt;=1,U205&lt;&gt;".",OR(COUNTIF(U106:U$191,"*全日勤*")&gt;0,COUNTIF(U106:U$191,"*18放*")&gt;0)),  CONCATENATE(  ".",IF(OR(U106=$A$199,U106="18放"),$A206,"")  ),IF(  OR(U106=$A$199,U106="18放"),$A206,"")  )</f>
        <v>.6</v>
      </c>
      <c r="V206" s="65" t="str">
        <f ca="1">IF(  AND(LEN(V205)&gt;=1,V205&lt;&gt;".",OR(COUNTIF(V106:V$191,"*全日勤*")&gt;0,COUNTIF(V106:V$191,"*18放*")&gt;0)),  CONCATENATE(  ".",IF(OR(V106=$A$199,V106="18放"),$A206,"")  ),IF(  OR(V106=$A$199,V106="18放"),$A206,"")  )</f>
        <v>.6</v>
      </c>
      <c r="W206" s="65" t="str">
        <f ca="1">IF(  AND(LEN(W205)&gt;=1,W205&lt;&gt;".",OR(COUNTIF(W106:W$191,"*全日勤*")&gt;0,COUNTIF(W106:W$191,"*18放*")&gt;0)),  CONCATENATE(  ".",IF(OR(W106=$A$199,W106="18放"),$A206,"")  ),IF(  OR(W106=$A$199,W106="18放"),$A206,"")  )</f>
        <v>.6</v>
      </c>
      <c r="X206" s="65" t="str">
        <f ca="1">IF(  AND(LEN(X205)&gt;=1,X205&lt;&gt;".",OR(COUNTIF(X106:X$191,"*全日勤*")&gt;0,COUNTIF(X106:X$191,"*18放*")&gt;0)),  CONCATENATE(  ".",IF(OR(X106=$A$199,X106="18放"),$A206,"")  ),IF(  OR(X106=$A$199,X106="18放"),$A206,"")  )</f>
        <v>.6</v>
      </c>
      <c r="Y206" s="65" t="str">
        <f ca="1">IF(  AND(LEN(Y205)&gt;=1,Y205&lt;&gt;".",OR(COUNTIF(Y106:Y$191,"*全日勤*")&gt;0,COUNTIF(Y106:Y$191,"*18放*")&gt;0)),  CONCATENATE(  ".",IF(OR(Y106=$A$199,Y106="18放"),$A206,"")  ),IF(  OR(Y106=$A$199,Y106="18放"),$A206,"")  )</f>
        <v>.6</v>
      </c>
      <c r="Z206" s="65" t="str">
        <f ca="1">IF(  AND(LEN(Z205)&gt;=1,Z205&lt;&gt;".",OR(COUNTIF(Z106:Z$191,"*全日勤*")&gt;0,COUNTIF(Z106:Z$191,"*18放*")&gt;0)),  CONCATENATE(  ".",IF(OR(Z106=$A$199,Z106="18放"),$A206,"")  ),IF(  OR(Z106=$A$199,Z106="18放"),$A206,"")  )</f>
        <v>.6</v>
      </c>
      <c r="AA206" s="65" t="str">
        <f ca="1">IF(  AND(LEN(AA205)&gt;=1,AA205&lt;&gt;".",OR(COUNTIF(AA106:AA$191,"*全日勤*")&gt;0,COUNTIF(AA106:AA$191,"*18放*")&gt;0)),  CONCATENATE(  ".",IF(OR(AA106=$A$199,AA106="18放"),$A206,"")  ),IF(  OR(AA106=$A$199,AA106="18放"),$A206,"")  )</f>
        <v/>
      </c>
      <c r="AB206" s="65" t="str">
        <f ca="1">IF(  AND(LEN(AB205)&gt;=1,AB205&lt;&gt;".",OR(COUNTIF(AB106:AB$191,"*全日勤*")&gt;0,COUNTIF(AB106:AB$191,"*18放*")&gt;0)),  CONCATENATE(  ".",IF(OR(AB106=$A$199,AB106="18放"),$A206,"")  ),IF(  OR(AB106=$A$199,AB106="18放"),$A206,"")  )</f>
        <v/>
      </c>
      <c r="AC206" s="65" t="str">
        <f ca="1">IF(  AND(LEN(AC205)&gt;=1,AC205&lt;&gt;".",OR(COUNTIF(AC106:AC$191,"*全日勤*")&gt;0,COUNTIF(AC106:AC$191,"*18放*")&gt;0)),  CONCATENATE(  ".",IF(OR(AC106=$A$199,AC106="18放"),$A206,"")  ),IF(  OR(AC106=$A$199,AC106="18放"),$A206,"")  )</f>
        <v/>
      </c>
      <c r="AD206" s="65" t="str">
        <f ca="1">IF(  AND(LEN(AD205)&gt;=1,AD205&lt;&gt;".",OR(COUNTIF(AD106:AD$191,"*全日勤*")&gt;0,COUNTIF(AD106:AD$191,"*18放*")&gt;0)),  CONCATENATE(  ".",IF(OR(AD106=$A$199,AD106="18放"),$A206,"")  ),IF(  OR(AD106=$A$199,AD106="18放"),$A206,"")  )</f>
        <v>.6</v>
      </c>
      <c r="AE206" s="65" t="str">
        <f ca="1">IF(  AND(LEN(AE205)&gt;=1,AE205&lt;&gt;".",OR(COUNTIF(AE106:AE$191,"*全日勤*")&gt;0,COUNTIF(AE106:AE$191,"*18放*")&gt;0)),  CONCATENATE(  ".",IF(OR(AE106=$A$199,AE106="18放"),$A206,"")  ),IF(  OR(AE106=$A$199,AE106="18放"),$A206,"")  )</f>
        <v>.6</v>
      </c>
      <c r="AF206" s="65" t="str">
        <f ca="1">IF(  AND(LEN(AF205)&gt;=1,AF205&lt;&gt;".",OR(COUNTIF(AF106:AF$191,"*全日勤*")&gt;0,COUNTIF(AF106:AF$191,"*18放*")&gt;0)),  CONCATENATE(  ".",IF(OR(AF106=$A$199,AF106="18放"),$A206,"")  ),IF(  OR(AF106=$A$199,AF106="18放"),$A206,"")  )</f>
        <v>.6</v>
      </c>
      <c r="AG206" s="65" t="str">
        <f ca="1">IF(  AND(LEN(AG205)&gt;=1,AG205&lt;&gt;".",OR(COUNTIF(AG106:AG$191,"*全日勤*")&gt;0,COUNTIF(AG106:AG$191,"*18放*")&gt;0)),  CONCATENATE(  ".",IF(OR(AG106=$A$199,AG106="18放"),$A206,"")  ),IF(  OR(AG106=$A$199,AG106="18放"),$A206,"")  )</f>
        <v/>
      </c>
      <c r="AH206" s="65"/>
      <c r="AI206" s="65"/>
      <c r="AJ206" s="65"/>
      <c r="AO206" s="75"/>
      <c r="AP206" s="62"/>
      <c r="AU206" s="62"/>
      <c r="AY206" s="62"/>
      <c r="AZ206" s="62"/>
      <c r="BA206" s="62"/>
    </row>
    <row r="207" spans="1:55" ht="25.5" customHeight="1">
      <c r="A207" s="65">
        <f t="shared" si="24"/>
        <v>7</v>
      </c>
      <c r="B207" s="65" t="str">
        <f t="shared" si="24"/>
        <v>鄭謙泰</v>
      </c>
      <c r="C207" s="65" t="str">
        <f ca="1">IF(  AND(LEN(C206)&gt;=1,C206&lt;&gt;".",OR(COUNTIF(C107:C$191,"*全日勤*")&gt;0,COUNTIF(C107:C$191,"*18放*")&gt;0)),  CONCATENATE(  ".",IF(OR(C107=$A$199,C107="18放"),$A207,"")  ),IF(  OR(C107=$A$199,C107="18放"),$A207,"")  )</f>
        <v>.7</v>
      </c>
      <c r="D207" s="65" t="str">
        <f ca="1">IF(  AND(LEN(D206)&gt;=1,D206&lt;&gt;".",OR(COUNTIF(D107:D$191,"*全日勤*")&gt;0,COUNTIF(D107:D$191,"*18放*")&gt;0)),  CONCATENATE(  ".",IF(OR(D107=$A$199,D107="18放"),$A207,"")  ),IF(  OR(D107=$A$199,D107="18放"),$A207,"")  )</f>
        <v>.7</v>
      </c>
      <c r="E207" s="65" t="str">
        <f ca="1">IF(  AND(LEN(E206)&gt;=1,E206&lt;&gt;".",OR(COUNTIF(E107:E$191,"*全日勤*")&gt;0,COUNTIF(E107:E$191,"*18放*")&gt;0)),  CONCATENATE(  ".",IF(OR(E107=$A$199,E107="18放"),$A207,"")  ),IF(  OR(E107=$A$199,E107="18放"),$A207,"")  )</f>
        <v>.7</v>
      </c>
      <c r="F207" s="65" t="str">
        <f ca="1">IF(  AND(LEN(F206)&gt;=1,F206&lt;&gt;".",OR(COUNTIF(F107:F$191,"*全日勤*")&gt;0,COUNTIF(F107:F$191,"*18放*")&gt;0)),  CONCATENATE(  ".",IF(OR(F107=$A$199,F107="18放"),$A207,"")  ),IF(  OR(F107=$A$199,F107="18放"),$A207,"")  )</f>
        <v>.7</v>
      </c>
      <c r="G207" s="65" t="str">
        <f ca="1">IF(  AND(LEN(G206)&gt;=1,G206&lt;&gt;".",OR(COUNTIF(G107:G$191,"*全日勤*")&gt;0,COUNTIF(G107:G$191,"*18放*")&gt;0)),  CONCATENATE(  ".",IF(OR(G107=$A$199,G107="18放"),$A207,"")  ),IF(  OR(G107=$A$199,G107="18放"),$A207,"")  )</f>
        <v>.7</v>
      </c>
      <c r="H207" s="65" t="str">
        <f ca="1">IF(  AND(LEN(H206)&gt;=1,H206&lt;&gt;".",OR(COUNTIF(H107:H$191,"*全日勤*")&gt;0,COUNTIF(H107:H$191,"*18放*")&gt;0)),  CONCATENATE(  ".",IF(OR(H107=$A$199,H107="18放"),$A207,"")  ),IF(  OR(H107=$A$199,H107="18放"),$A207,"")  )</f>
        <v>.7</v>
      </c>
      <c r="I207" s="65" t="str">
        <f ca="1">IF(  AND(LEN(I206)&gt;=1,I206&lt;&gt;".",OR(COUNTIF(I107:I$191,"*全日勤*")&gt;0,COUNTIF(I107:I$191,"*18放*")&gt;0)),  CONCATENATE(  ".",IF(OR(I107=$A$199,I107="18放"),$A207,"")  ),IF(  OR(I107=$A$199,I107="18放"),$A207,"")  )</f>
        <v>.7</v>
      </c>
      <c r="J207" s="65" t="str">
        <f ca="1">IF(  AND(LEN(J206)&gt;=1,J206&lt;&gt;".",OR(COUNTIF(J107:J$191,"*全日勤*")&gt;0,COUNTIF(J107:J$191,"*18放*")&gt;0)),  CONCATENATE(  ".",IF(OR(J107=$A$199,J107="18放"),$A207,"")  ),IF(  OR(J107=$A$199,J107="18放"),$A207,"")  )</f>
        <v>.7</v>
      </c>
      <c r="K207" s="65" t="str">
        <f ca="1">IF(  AND(LEN(K206)&gt;=1,K206&lt;&gt;".",OR(COUNTIF(K107:K$191,"*全日勤*")&gt;0,COUNTIF(K107:K$191,"*18放*")&gt;0)),  CONCATENATE(  ".",IF(OR(K107=$A$199,K107="18放"),$A207,"")  ),IF(  OR(K107=$A$199,K107="18放"),$A207,"")  )</f>
        <v>.7</v>
      </c>
      <c r="L207" s="65" t="str">
        <f ca="1">IF(  AND(LEN(L206)&gt;=1,L206&lt;&gt;".",OR(COUNTIF(L107:L$191,"*全日勤*")&gt;0,COUNTIF(L107:L$191,"*18放*")&gt;0)),  CONCATENATE(  ".",IF(OR(L107=$A$199,L107="18放"),$A207,"")  ),IF(  OR(L107=$A$199,L107="18放"),$A207,"")  )</f>
        <v>.7</v>
      </c>
      <c r="M207" s="65" t="str">
        <f ca="1">IF(  AND(LEN(M206)&gt;=1,M206&lt;&gt;".",OR(COUNTIF(M107:M$191,"*全日勤*")&gt;0,COUNTIF(M107:M$191,"*18放*")&gt;0)),  CONCATENATE(  ".",IF(OR(M107=$A$199,M107="18放"),$A207,"")  ),IF(  OR(M107=$A$199,M107="18放"),$A207,"")  )</f>
        <v>.7</v>
      </c>
      <c r="N207" s="65" t="str">
        <f ca="1">IF(  AND(LEN(N206)&gt;=1,N206&lt;&gt;".",OR(COUNTIF(N107:N$191,"*全日勤*")&gt;0,COUNTIF(N107:N$191,"*18放*")&gt;0)),  CONCATENATE(  ".",IF(OR(N107=$A$199,N107="18放"),$A207,"")  ),IF(  OR(N107=$A$199,N107="18放"),$A207,"")  )</f>
        <v>.7</v>
      </c>
      <c r="O207" s="65" t="str">
        <f ca="1">IF(  AND(LEN(O206)&gt;=1,O206&lt;&gt;".",OR(COUNTIF(O107:O$191,"*全日勤*")&gt;0,COUNTIF(O107:O$191,"*18放*")&gt;0)),  CONCATENATE(  ".",IF(OR(O107=$A$199,O107="18放"),$A207,"")  ),IF(  OR(O107=$A$199,O107="18放"),$A207,"")  )</f>
        <v>.7</v>
      </c>
      <c r="P207" s="65" t="str">
        <f ca="1">IF(  AND(LEN(P206)&gt;=1,P206&lt;&gt;".",OR(COUNTIF(P107:P$191,"*全日勤*")&gt;0,COUNTIF(P107:P$191,"*18放*")&gt;0)),  CONCATENATE(  ".",IF(OR(P107=$A$199,P107="18放"),$A207,"")  ),IF(  OR(P107=$A$199,P107="18放"),$A207,"")  )</f>
        <v>.7</v>
      </c>
      <c r="Q207" s="65" t="str">
        <f ca="1">IF(  AND(LEN(Q206)&gt;=1,Q206&lt;&gt;".",OR(COUNTIF(Q107:Q$191,"*全日勤*")&gt;0,COUNTIF(Q107:Q$191,"*18放*")&gt;0)),  CONCATENATE(  ".",IF(OR(Q107=$A$199,Q107="18放"),$A207,"")  ),IF(  OR(Q107=$A$199,Q107="18放"),$A207,"")  )</f>
        <v>.7</v>
      </c>
      <c r="R207" s="65" t="str">
        <f ca="1">IF(  AND(LEN(R206)&gt;=1,R206&lt;&gt;".",OR(COUNTIF(R107:R$191,"*全日勤*")&gt;0,COUNTIF(R107:R$191,"*18放*")&gt;0)),  CONCATENATE(  ".",IF(OR(R107=$A$199,R107="18放"),$A207,"")  ),IF(  OR(R107=$A$199,R107="18放"),$A207,"")  )</f>
        <v>.7</v>
      </c>
      <c r="S207" s="65" t="str">
        <f ca="1">IF(  AND(LEN(S206)&gt;=1,S206&lt;&gt;".",OR(COUNTIF(S107:S$191,"*全日勤*")&gt;0,COUNTIF(S107:S$191,"*18放*")&gt;0)),  CONCATENATE(  ".",IF(OR(S107=$A$199,S107="18放"),$A207,"")  ),IF(  OR(S107=$A$199,S107="18放"),$A207,"")  )</f>
        <v>.7</v>
      </c>
      <c r="T207" s="65" t="str">
        <f ca="1">IF(  AND(LEN(T206)&gt;=1,T206&lt;&gt;".",OR(COUNTIF(T107:T$191,"*全日勤*")&gt;0,COUNTIF(T107:T$191,"*18放*")&gt;0)),  CONCATENATE(  ".",IF(OR(T107=$A$199,T107="18放"),$A207,"")  ),IF(  OR(T107=$A$199,T107="18放"),$A207,"")  )</f>
        <v>.7</v>
      </c>
      <c r="U207" s="65" t="str">
        <f ca="1">IF(  AND(LEN(U206)&gt;=1,U206&lt;&gt;".",OR(COUNTIF(U107:U$191,"*全日勤*")&gt;0,COUNTIF(U107:U$191,"*18放*")&gt;0)),  CONCATENATE(  ".",IF(OR(U107=$A$199,U107="18放"),$A207,"")  ),IF(  OR(U107=$A$199,U107="18放"),$A207,"")  )</f>
        <v>.7</v>
      </c>
      <c r="V207" s="65" t="str">
        <f ca="1">IF(  AND(LEN(V206)&gt;=1,V206&lt;&gt;".",OR(COUNTIF(V107:V$191,"*全日勤*")&gt;0,COUNTIF(V107:V$191,"*18放*")&gt;0)),  CONCATENATE(  ".",IF(OR(V107=$A$199,V107="18放"),$A207,"")  ),IF(  OR(V107=$A$199,V107="18放"),$A207,"")  )</f>
        <v>.7</v>
      </c>
      <c r="W207" s="65" t="str">
        <f ca="1">IF(  AND(LEN(W206)&gt;=1,W206&lt;&gt;".",OR(COUNTIF(W107:W$191,"*全日勤*")&gt;0,COUNTIF(W107:W$191,"*18放*")&gt;0)),  CONCATENATE(  ".",IF(OR(W107=$A$199,W107="18放"),$A207,"")  ),IF(  OR(W107=$A$199,W107="18放"),$A207,"")  )</f>
        <v>.7</v>
      </c>
      <c r="X207" s="65" t="str">
        <f ca="1">IF(  AND(LEN(X206)&gt;=1,X206&lt;&gt;".",OR(COUNTIF(X107:X$191,"*全日勤*")&gt;0,COUNTIF(X107:X$191,"*18放*")&gt;0)),  CONCATENATE(  ".",IF(OR(X107=$A$199,X107="18放"),$A207,"")  ),IF(  OR(X107=$A$199,X107="18放"),$A207,"")  )</f>
        <v>.7</v>
      </c>
      <c r="Y207" s="65" t="str">
        <f ca="1">IF(  AND(LEN(Y206)&gt;=1,Y206&lt;&gt;".",OR(COUNTIF(Y107:Y$191,"*全日勤*")&gt;0,COUNTIF(Y107:Y$191,"*18放*")&gt;0)),  CONCATENATE(  ".",IF(OR(Y107=$A$199,Y107="18放"),$A207,"")  ),IF(  OR(Y107=$A$199,Y107="18放"),$A207,"")  )</f>
        <v>.7</v>
      </c>
      <c r="Z207" s="65" t="str">
        <f ca="1">IF(  AND(LEN(Z206)&gt;=1,Z206&lt;&gt;".",OR(COUNTIF(Z107:Z$191,"*全日勤*")&gt;0,COUNTIF(Z107:Z$191,"*18放*")&gt;0)),  CONCATENATE(  ".",IF(OR(Z107=$A$199,Z107="18放"),$A207,"")  ),IF(  OR(Z107=$A$199,Z107="18放"),$A207,"")  )</f>
        <v>.7</v>
      </c>
      <c r="AA207" s="65" t="str">
        <f ca="1">IF(  AND(LEN(AA206)&gt;=1,AA206&lt;&gt;".",OR(COUNTIF(AA107:AA$191,"*全日勤*")&gt;0,COUNTIF(AA107:AA$191,"*18放*")&gt;0)),  CONCATENATE(  ".",IF(OR(AA107=$A$199,AA107="18放"),$A207,"")  ),IF(  OR(AA107=$A$199,AA107="18放"),$A207,"")  )</f>
        <v/>
      </c>
      <c r="AB207" s="65" t="str">
        <f ca="1">IF(  AND(LEN(AB206)&gt;=1,AB206&lt;&gt;".",OR(COUNTIF(AB107:AB$191,"*全日勤*")&gt;0,COUNTIF(AB107:AB$191,"*18放*")&gt;0)),  CONCATENATE(  ".",IF(OR(AB107=$A$199,AB107="18放"),$A207,"")  ),IF(  OR(AB107=$A$199,AB107="18放"),$A207,"")  )</f>
        <v/>
      </c>
      <c r="AC207" s="65" t="str">
        <f ca="1">IF(  AND(LEN(AC206)&gt;=1,AC206&lt;&gt;".",OR(COUNTIF(AC107:AC$191,"*全日勤*")&gt;0,COUNTIF(AC107:AC$191,"*18放*")&gt;0)),  CONCATENATE(  ".",IF(OR(AC107=$A$199,AC107="18放"),$A207,"")  ),IF(  OR(AC107=$A$199,AC107="18放"),$A207,"")  )</f>
        <v/>
      </c>
      <c r="AD207" s="65" t="str">
        <f ca="1">IF(  AND(LEN(AD206)&gt;=1,AD206&lt;&gt;".",OR(COUNTIF(AD107:AD$191,"*全日勤*")&gt;0,COUNTIF(AD107:AD$191,"*18放*")&gt;0)),  CONCATENATE(  ".",IF(OR(AD107=$A$199,AD107="18放"),$A207,"")  ),IF(  OR(AD107=$A$199,AD107="18放"),$A207,"")  )</f>
        <v>.7</v>
      </c>
      <c r="AE207" s="65" t="str">
        <f ca="1">IF(  AND(LEN(AE206)&gt;=1,AE206&lt;&gt;".",OR(COUNTIF(AE107:AE$191,"*全日勤*")&gt;0,COUNTIF(AE107:AE$191,"*18放*")&gt;0)),  CONCATENATE(  ".",IF(OR(AE107=$A$199,AE107="18放"),$A207,"")  ),IF(  OR(AE107=$A$199,AE107="18放"),$A207,"")  )</f>
        <v>.7</v>
      </c>
      <c r="AF207" s="65" t="str">
        <f ca="1">IF(  AND(LEN(AF206)&gt;=1,AF206&lt;&gt;".",OR(COUNTIF(AF107:AF$191,"*全日勤*")&gt;0,COUNTIF(AF107:AF$191,"*18放*")&gt;0)),  CONCATENATE(  ".",IF(OR(AF107=$A$199,AF107="18放"),$A207,"")  ),IF(  OR(AF107=$A$199,AF107="18放"),$A207,"")  )</f>
        <v>.7</v>
      </c>
      <c r="AG207" s="65" t="str">
        <f ca="1">IF(  AND(LEN(AG206)&gt;=1,AG206&lt;&gt;".",OR(COUNTIF(AG107:AG$191,"*全日勤*")&gt;0,COUNTIF(AG107:AG$191,"*18放*")&gt;0)),  CONCATENATE(  ".",IF(OR(AG107=$A$199,AG107="18放"),$A207,"")  ),IF(  OR(AG107=$A$199,AG107="18放"),$A207,"")  )</f>
        <v/>
      </c>
      <c r="AH207" s="65"/>
      <c r="AI207" s="65"/>
      <c r="AJ207" s="65"/>
      <c r="AO207" s="75"/>
      <c r="AP207" s="62"/>
      <c r="AU207" s="62"/>
      <c r="AY207" s="62"/>
      <c r="AZ207" s="62"/>
      <c r="BA207" s="62"/>
    </row>
    <row r="208" spans="1:55" ht="25.5" customHeight="1">
      <c r="A208" s="65">
        <f t="shared" si="24"/>
        <v>8</v>
      </c>
      <c r="B208" s="65" t="str">
        <f t="shared" si="24"/>
        <v>徐意凱</v>
      </c>
      <c r="C208" s="65" t="str">
        <f ca="1">IF(  AND(LEN(C207)&gt;=1,C207&lt;&gt;".",OR(COUNTIF(C108:C$191,"*全日勤*")&gt;0,COUNTIF(C108:C$191,"*18放*")&gt;0)),  CONCATENATE(  ".",IF(OR(C108=$A$199,C108="18放"),$A208,"")  ),IF(  OR(C108=$A$199,C108="18放"),$A208,"")  )</f>
        <v>.8</v>
      </c>
      <c r="D208" s="65" t="str">
        <f ca="1">IF(  AND(LEN(D207)&gt;=1,D207&lt;&gt;".",OR(COUNTIF(D108:D$191,"*全日勤*")&gt;0,COUNTIF(D108:D$191,"*18放*")&gt;0)),  CONCATENATE(  ".",IF(OR(D108=$A$199,D108="18放"),$A208,"")  ),IF(  OR(D108=$A$199,D108="18放"),$A208,"")  )</f>
        <v>.8</v>
      </c>
      <c r="E208" s="65" t="str">
        <f ca="1">IF(  AND(LEN(E207)&gt;=1,E207&lt;&gt;".",OR(COUNTIF(E108:E$191,"*全日勤*")&gt;0,COUNTIF(E108:E$191,"*18放*")&gt;0)),  CONCATENATE(  ".",IF(OR(E108=$A$199,E108="18放"),$A208,"")  ),IF(  OR(E108=$A$199,E108="18放"),$A208,"")  )</f>
        <v>.8</v>
      </c>
      <c r="F208" s="65" t="str">
        <f ca="1">IF(  AND(LEN(F207)&gt;=1,F207&lt;&gt;".",OR(COUNTIF(F108:F$191,"*全日勤*")&gt;0,COUNTIF(F108:F$191,"*18放*")&gt;0)),  CONCATENATE(  ".",IF(OR(F108=$A$199,F108="18放"),$A208,"")  ),IF(  OR(F108=$A$199,F108="18放"),$A208,"")  )</f>
        <v>.8</v>
      </c>
      <c r="G208" s="65" t="str">
        <f ca="1">IF(  AND(LEN(G207)&gt;=1,G207&lt;&gt;".",OR(COUNTIF(G108:G$191,"*全日勤*")&gt;0,COUNTIF(G108:G$191,"*18放*")&gt;0)),  CONCATENATE(  ".",IF(OR(G108=$A$199,G108="18放"),$A208,"")  ),IF(  OR(G108=$A$199,G108="18放"),$A208,"")  )</f>
        <v>.8</v>
      </c>
      <c r="H208" s="65" t="str">
        <f ca="1">IF(  AND(LEN(H207)&gt;=1,H207&lt;&gt;".",OR(COUNTIF(H108:H$191,"*全日勤*")&gt;0,COUNTIF(H108:H$191,"*18放*")&gt;0)),  CONCATENATE(  ".",IF(OR(H108=$A$199,H108="18放"),$A208,"")  ),IF(  OR(H108=$A$199,H108="18放"),$A208,"")  )</f>
        <v>.8</v>
      </c>
      <c r="I208" s="65" t="str">
        <f ca="1">IF(  AND(LEN(I207)&gt;=1,I207&lt;&gt;".",OR(COUNTIF(I108:I$191,"*全日勤*")&gt;0,COUNTIF(I108:I$191,"*18放*")&gt;0)),  CONCATENATE(  ".",IF(OR(I108=$A$199,I108="18放"),$A208,"")  ),IF(  OR(I108=$A$199,I108="18放"),$A208,"")  )</f>
        <v>.8</v>
      </c>
      <c r="J208" s="65" t="str">
        <f ca="1">IF(  AND(LEN(J207)&gt;=1,J207&lt;&gt;".",OR(COUNTIF(J108:J$191,"*全日勤*")&gt;0,COUNTIF(J108:J$191,"*18放*")&gt;0)),  CONCATENATE(  ".",IF(OR(J108=$A$199,J108="18放"),$A208,"")  ),IF(  OR(J108=$A$199,J108="18放"),$A208,"")  )</f>
        <v>.8</v>
      </c>
      <c r="K208" s="65" t="str">
        <f ca="1">IF(  AND(LEN(K207)&gt;=1,K207&lt;&gt;".",OR(COUNTIF(K108:K$191,"*全日勤*")&gt;0,COUNTIF(K108:K$191,"*18放*")&gt;0)),  CONCATENATE(  ".",IF(OR(K108=$A$199,K108="18放"),$A208,"")  ),IF(  OR(K108=$A$199,K108="18放"),$A208,"")  )</f>
        <v>.8</v>
      </c>
      <c r="L208" s="65" t="str">
        <f ca="1">IF(  AND(LEN(L207)&gt;=1,L207&lt;&gt;".",OR(COUNTIF(L108:L$191,"*全日勤*")&gt;0,COUNTIF(L108:L$191,"*18放*")&gt;0)),  CONCATENATE(  ".",IF(OR(L108=$A$199,L108="18放"),$A208,"")  ),IF(  OR(L108=$A$199,L108="18放"),$A208,"")  )</f>
        <v>.8</v>
      </c>
      <c r="M208" s="65" t="str">
        <f ca="1">IF(  AND(LEN(M207)&gt;=1,M207&lt;&gt;".",OR(COUNTIF(M108:M$191,"*全日勤*")&gt;0,COUNTIF(M108:M$191,"*18放*")&gt;0)),  CONCATENATE(  ".",IF(OR(M108=$A$199,M108="18放"),$A208,"")  ),IF(  OR(M108=$A$199,M108="18放"),$A208,"")  )</f>
        <v>.8</v>
      </c>
      <c r="N208" s="65" t="str">
        <f ca="1">IF(  AND(LEN(N207)&gt;=1,N207&lt;&gt;".",OR(COUNTIF(N108:N$191,"*全日勤*")&gt;0,COUNTIF(N108:N$191,"*18放*")&gt;0)),  CONCATENATE(  ".",IF(OR(N108=$A$199,N108="18放"),$A208,"")  ),IF(  OR(N108=$A$199,N108="18放"),$A208,"")  )</f>
        <v>.8</v>
      </c>
      <c r="O208" s="65" t="str">
        <f ca="1">IF(  AND(LEN(O207)&gt;=1,O207&lt;&gt;".",OR(COUNTIF(O108:O$191,"*全日勤*")&gt;0,COUNTIF(O108:O$191,"*18放*")&gt;0)),  CONCATENATE(  ".",IF(OR(O108=$A$199,O108="18放"),$A208,"")  ),IF(  OR(O108=$A$199,O108="18放"),$A208,"")  )</f>
        <v>.8</v>
      </c>
      <c r="P208" s="65" t="str">
        <f ca="1">IF(  AND(LEN(P207)&gt;=1,P207&lt;&gt;".",OR(COUNTIF(P108:P$191,"*全日勤*")&gt;0,COUNTIF(P108:P$191,"*18放*")&gt;0)),  CONCATENATE(  ".",IF(OR(P108=$A$199,P108="18放"),$A208,"")  ),IF(  OR(P108=$A$199,P108="18放"),$A208,"")  )</f>
        <v>.8</v>
      </c>
      <c r="Q208" s="65" t="str">
        <f ca="1">IF(  AND(LEN(Q207)&gt;=1,Q207&lt;&gt;".",OR(COUNTIF(Q108:Q$191,"*全日勤*")&gt;0,COUNTIF(Q108:Q$191,"*18放*")&gt;0)),  CONCATENATE(  ".",IF(OR(Q108=$A$199,Q108="18放"),$A208,"")  ),IF(  OR(Q108=$A$199,Q108="18放"),$A208,"")  )</f>
        <v>.8</v>
      </c>
      <c r="R208" s="65" t="str">
        <f ca="1">IF(  AND(LEN(R207)&gt;=1,R207&lt;&gt;".",OR(COUNTIF(R108:R$191,"*全日勤*")&gt;0,COUNTIF(R108:R$191,"*18放*")&gt;0)),  CONCATENATE(  ".",IF(OR(R108=$A$199,R108="18放"),$A208,"")  ),IF(  OR(R108=$A$199,R108="18放"),$A208,"")  )</f>
        <v>.8</v>
      </c>
      <c r="S208" s="65" t="str">
        <f ca="1">IF(  AND(LEN(S207)&gt;=1,S207&lt;&gt;".",OR(COUNTIF(S108:S$191,"*全日勤*")&gt;0,COUNTIF(S108:S$191,"*18放*")&gt;0)),  CONCATENATE(  ".",IF(OR(S108=$A$199,S108="18放"),$A208,"")  ),IF(  OR(S108=$A$199,S108="18放"),$A208,"")  )</f>
        <v>.8</v>
      </c>
      <c r="T208" s="65" t="str">
        <f ca="1">IF(  AND(LEN(T207)&gt;=1,T207&lt;&gt;".",OR(COUNTIF(T108:T$191,"*全日勤*")&gt;0,COUNTIF(T108:T$191,"*18放*")&gt;0)),  CONCATENATE(  ".",IF(OR(T108=$A$199,T108="18放"),$A208,"")  ),IF(  OR(T108=$A$199,T108="18放"),$A208,"")  )</f>
        <v>.8</v>
      </c>
      <c r="U208" s="65" t="str">
        <f ca="1">IF(  AND(LEN(U207)&gt;=1,U207&lt;&gt;".",OR(COUNTIF(U108:U$191,"*全日勤*")&gt;0,COUNTIF(U108:U$191,"*18放*")&gt;0)),  CONCATENATE(  ".",IF(OR(U108=$A$199,U108="18放"),$A208,"")  ),IF(  OR(U108=$A$199,U108="18放"),$A208,"")  )</f>
        <v>.8</v>
      </c>
      <c r="V208" s="65" t="str">
        <f ca="1">IF(  AND(LEN(V207)&gt;=1,V207&lt;&gt;".",OR(COUNTIF(V108:V$191,"*全日勤*")&gt;0,COUNTIF(V108:V$191,"*18放*")&gt;0)),  CONCATENATE(  ".",IF(OR(V108=$A$199,V108="18放"),$A208,"")  ),IF(  OR(V108=$A$199,V108="18放"),$A208,"")  )</f>
        <v>.8</v>
      </c>
      <c r="W208" s="65" t="str">
        <f ca="1">IF(  AND(LEN(W207)&gt;=1,W207&lt;&gt;".",OR(COUNTIF(W108:W$191,"*全日勤*")&gt;0,COUNTIF(W108:W$191,"*18放*")&gt;0)),  CONCATENATE(  ".",IF(OR(W108=$A$199,W108="18放"),$A208,"")  ),IF(  OR(W108=$A$199,W108="18放"),$A208,"")  )</f>
        <v>.8</v>
      </c>
      <c r="X208" s="65" t="str">
        <f ca="1">IF(  AND(LEN(X207)&gt;=1,X207&lt;&gt;".",OR(COUNTIF(X108:X$191,"*全日勤*")&gt;0,COUNTIF(X108:X$191,"*18放*")&gt;0)),  CONCATENATE(  ".",IF(OR(X108=$A$199,X108="18放"),$A208,"")  ),IF(  OR(X108=$A$199,X108="18放"),$A208,"")  )</f>
        <v>.8</v>
      </c>
      <c r="Y208" s="65" t="str">
        <f ca="1">IF(  AND(LEN(Y207)&gt;=1,Y207&lt;&gt;".",OR(COUNTIF(Y108:Y$191,"*全日勤*")&gt;0,COUNTIF(Y108:Y$191,"*18放*")&gt;0)),  CONCATENATE(  ".",IF(OR(Y108=$A$199,Y108="18放"),$A208,"")  ),IF(  OR(Y108=$A$199,Y108="18放"),$A208,"")  )</f>
        <v>.8</v>
      </c>
      <c r="Z208" s="65" t="str">
        <f ca="1">IF(  AND(LEN(Z207)&gt;=1,Z207&lt;&gt;".",OR(COUNTIF(Z108:Z$191,"*全日勤*")&gt;0,COUNTIF(Z108:Z$191,"*18放*")&gt;0)),  CONCATENATE(  ".",IF(OR(Z108=$A$199,Z108="18放"),$A208,"")  ),IF(  OR(Z108=$A$199,Z108="18放"),$A208,"")  )</f>
        <v>.8</v>
      </c>
      <c r="AA208" s="65" t="str">
        <f ca="1">IF(  AND(LEN(AA207)&gt;=1,AA207&lt;&gt;".",OR(COUNTIF(AA108:AA$191,"*全日勤*")&gt;0,COUNTIF(AA108:AA$191,"*18放*")&gt;0)),  CONCATENATE(  ".",IF(OR(AA108=$A$199,AA108="18放"),$A208,"")  ),IF(  OR(AA108=$A$199,AA108="18放"),$A208,"")  )</f>
        <v/>
      </c>
      <c r="AB208" s="65" t="str">
        <f ca="1">IF(  AND(LEN(AB207)&gt;=1,AB207&lt;&gt;".",OR(COUNTIF(AB108:AB$191,"*全日勤*")&gt;0,COUNTIF(AB108:AB$191,"*18放*")&gt;0)),  CONCATENATE(  ".",IF(OR(AB108=$A$199,AB108="18放"),$A208,"")  ),IF(  OR(AB108=$A$199,AB108="18放"),$A208,"")  )</f>
        <v/>
      </c>
      <c r="AC208" s="65" t="str">
        <f ca="1">IF(  AND(LEN(AC207)&gt;=1,AC207&lt;&gt;".",OR(COUNTIF(AC108:AC$191,"*全日勤*")&gt;0,COUNTIF(AC108:AC$191,"*18放*")&gt;0)),  CONCATENATE(  ".",IF(OR(AC108=$A$199,AC108="18放"),$A208,"")  ),IF(  OR(AC108=$A$199,AC108="18放"),$A208,"")  )</f>
        <v/>
      </c>
      <c r="AD208" s="65" t="str">
        <f ca="1">IF(  AND(LEN(AD207)&gt;=1,AD207&lt;&gt;".",OR(COUNTIF(AD108:AD$191,"*全日勤*")&gt;0,COUNTIF(AD108:AD$191,"*18放*")&gt;0)),  CONCATENATE(  ".",IF(OR(AD108=$A$199,AD108="18放"),$A208,"")  ),IF(  OR(AD108=$A$199,AD108="18放"),$A208,"")  )</f>
        <v>.8</v>
      </c>
      <c r="AE208" s="65" t="str">
        <f ca="1">IF(  AND(LEN(AE207)&gt;=1,AE207&lt;&gt;".",OR(COUNTIF(AE108:AE$191,"*全日勤*")&gt;0,COUNTIF(AE108:AE$191,"*18放*")&gt;0)),  CONCATENATE(  ".",IF(OR(AE108=$A$199,AE108="18放"),$A208,"")  ),IF(  OR(AE108=$A$199,AE108="18放"),$A208,"")  )</f>
        <v>.8</v>
      </c>
      <c r="AF208" s="65" t="str">
        <f ca="1">IF(  AND(LEN(AF207)&gt;=1,AF207&lt;&gt;".",OR(COUNTIF(AF108:AF$191,"*全日勤*")&gt;0,COUNTIF(AF108:AF$191,"*18放*")&gt;0)),  CONCATENATE(  ".",IF(OR(AF108=$A$199,AF108="18放"),$A208,"")  ),IF(  OR(AF108=$A$199,AF108="18放"),$A208,"")  )</f>
        <v>.8</v>
      </c>
      <c r="AG208" s="65" t="str">
        <f ca="1">IF(  AND(LEN(AG207)&gt;=1,AG207&lt;&gt;".",OR(COUNTIF(AG108:AG$191,"*全日勤*")&gt;0,COUNTIF(AG108:AG$191,"*18放*")&gt;0)),  CONCATENATE(  ".",IF(OR(AG108=$A$199,AG108="18放"),$A208,"")  ),IF(  OR(AG108=$A$199,AG108="18放"),$A208,"")  )</f>
        <v/>
      </c>
      <c r="AH208" s="65"/>
      <c r="AI208" s="65"/>
      <c r="AJ208" s="65"/>
      <c r="AO208" s="75"/>
      <c r="AP208" s="62"/>
      <c r="AU208" s="62"/>
      <c r="AY208" s="62"/>
      <c r="AZ208" s="62"/>
      <c r="BA208" s="62"/>
    </row>
    <row r="209" spans="1:53" ht="25.5" customHeight="1">
      <c r="A209" s="65">
        <f t="shared" si="24"/>
        <v>9</v>
      </c>
      <c r="B209" s="65" t="str">
        <f t="shared" si="24"/>
        <v>黃聖淵</v>
      </c>
      <c r="C209" s="65" t="str">
        <f ca="1">IF(  AND(LEN(C208)&gt;=1,C208&lt;&gt;".",OR(COUNTIF(C109:C$191,"*全日勤*")&gt;0,COUNTIF(C109:C$191,"*18放*")&gt;0)),  CONCATENATE(  ".",IF(OR(C109=$A$199,C109="18放"),$A209,"")  ),IF(  OR(C109=$A$199,C109="18放"),$A209,"")  )</f>
        <v>.9</v>
      </c>
      <c r="D209" s="65" t="str">
        <f ca="1">IF(  AND(LEN(D208)&gt;=1,D208&lt;&gt;".",OR(COUNTIF(D109:D$191,"*全日勤*")&gt;0,COUNTIF(D109:D$191,"*18放*")&gt;0)),  CONCATENATE(  ".",IF(OR(D109=$A$199,D109="18放"),$A209,"")  ),IF(  OR(D109=$A$199,D109="18放"),$A209,"")  )</f>
        <v>.9</v>
      </c>
      <c r="E209" s="65" t="str">
        <f ca="1">IF(  AND(LEN(E208)&gt;=1,E208&lt;&gt;".",OR(COUNTIF(E109:E$191,"*全日勤*")&gt;0,COUNTIF(E109:E$191,"*18放*")&gt;0)),  CONCATENATE(  ".",IF(OR(E109=$A$199,E109="18放"),$A209,"")  ),IF(  OR(E109=$A$199,E109="18放"),$A209,"")  )</f>
        <v>.9</v>
      </c>
      <c r="F209" s="65" t="str">
        <f ca="1">IF(  AND(LEN(F208)&gt;=1,F208&lt;&gt;".",OR(COUNTIF(F109:F$191,"*全日勤*")&gt;0,COUNTIF(F109:F$191,"*18放*")&gt;0)),  CONCATENATE(  ".",IF(OR(F109=$A$199,F109="18放"),$A209,"")  ),IF(  OR(F109=$A$199,F109="18放"),$A209,"")  )</f>
        <v>.9</v>
      </c>
      <c r="G209" s="65" t="str">
        <f ca="1">IF(  AND(LEN(G208)&gt;=1,G208&lt;&gt;".",OR(COUNTIF(G109:G$191,"*全日勤*")&gt;0,COUNTIF(G109:G$191,"*18放*")&gt;0)),  CONCATENATE(  ".",IF(OR(G109=$A$199,G109="18放"),$A209,"")  ),IF(  OR(G109=$A$199,G109="18放"),$A209,"")  )</f>
        <v>.9</v>
      </c>
      <c r="H209" s="65" t="str">
        <f ca="1">IF(  AND(LEN(H208)&gt;=1,H208&lt;&gt;".",OR(COUNTIF(H109:H$191,"*全日勤*")&gt;0,COUNTIF(H109:H$191,"*18放*")&gt;0)),  CONCATENATE(  ".",IF(OR(H109=$A$199,H109="18放"),$A209,"")  ),IF(  OR(H109=$A$199,H109="18放"),$A209,"")  )</f>
        <v>.9</v>
      </c>
      <c r="I209" s="65" t="str">
        <f ca="1">IF(  AND(LEN(I208)&gt;=1,I208&lt;&gt;".",OR(COUNTIF(I109:I$191,"*全日勤*")&gt;0,COUNTIF(I109:I$191,"*18放*")&gt;0)),  CONCATENATE(  ".",IF(OR(I109=$A$199,I109="18放"),$A209,"")  ),IF(  OR(I109=$A$199,I109="18放"),$A209,"")  )</f>
        <v>.9</v>
      </c>
      <c r="J209" s="65" t="str">
        <f ca="1">IF(  AND(LEN(J208)&gt;=1,J208&lt;&gt;".",OR(COUNTIF(J109:J$191,"*全日勤*")&gt;0,COUNTIF(J109:J$191,"*18放*")&gt;0)),  CONCATENATE(  ".",IF(OR(J109=$A$199,J109="18放"),$A209,"")  ),IF(  OR(J109=$A$199,J109="18放"),$A209,"")  )</f>
        <v>.9</v>
      </c>
      <c r="K209" s="65" t="str">
        <f ca="1">IF(  AND(LEN(K208)&gt;=1,K208&lt;&gt;".",OR(COUNTIF(K109:K$191,"*全日勤*")&gt;0,COUNTIF(K109:K$191,"*18放*")&gt;0)),  CONCATENATE(  ".",IF(OR(K109=$A$199,K109="18放"),$A209,"")  ),IF(  OR(K109=$A$199,K109="18放"),$A209,"")  )</f>
        <v>.9</v>
      </c>
      <c r="L209" s="65" t="str">
        <f ca="1">IF(  AND(LEN(L208)&gt;=1,L208&lt;&gt;".",OR(COUNTIF(L109:L$191,"*全日勤*")&gt;0,COUNTIF(L109:L$191,"*18放*")&gt;0)),  CONCATENATE(  ".",IF(OR(L109=$A$199,L109="18放"),$A209,"")  ),IF(  OR(L109=$A$199,L109="18放"),$A209,"")  )</f>
        <v>.9</v>
      </c>
      <c r="M209" s="65" t="str">
        <f ca="1">IF(  AND(LEN(M208)&gt;=1,M208&lt;&gt;".",OR(COUNTIF(M109:M$191,"*全日勤*")&gt;0,COUNTIF(M109:M$191,"*18放*")&gt;0)),  CONCATENATE(  ".",IF(OR(M109=$A$199,M109="18放"),$A209,"")  ),IF(  OR(M109=$A$199,M109="18放"),$A209,"")  )</f>
        <v>.9</v>
      </c>
      <c r="N209" s="65" t="str">
        <f ca="1">IF(  AND(LEN(N208)&gt;=1,N208&lt;&gt;".",OR(COUNTIF(N109:N$191,"*全日勤*")&gt;0,COUNTIF(N109:N$191,"*18放*")&gt;0)),  CONCATENATE(  ".",IF(OR(N109=$A$199,N109="18放"),$A209,"")  ),IF(  OR(N109=$A$199,N109="18放"),$A209,"")  )</f>
        <v>.9</v>
      </c>
      <c r="O209" s="65" t="str">
        <f ca="1">IF(  AND(LEN(O208)&gt;=1,O208&lt;&gt;".",OR(COUNTIF(O109:O$191,"*全日勤*")&gt;0,COUNTIF(O109:O$191,"*18放*")&gt;0)),  CONCATENATE(  ".",IF(OR(O109=$A$199,O109="18放"),$A209,"")  ),IF(  OR(O109=$A$199,O109="18放"),$A209,"")  )</f>
        <v>.9</v>
      </c>
      <c r="P209" s="65" t="str">
        <f ca="1">IF(  AND(LEN(P208)&gt;=1,P208&lt;&gt;".",OR(COUNTIF(P109:P$191,"*全日勤*")&gt;0,COUNTIF(P109:P$191,"*18放*")&gt;0)),  CONCATENATE(  ".",IF(OR(P109=$A$199,P109="18放"),$A209,"")  ),IF(  OR(P109=$A$199,P109="18放"),$A209,"")  )</f>
        <v>.9</v>
      </c>
      <c r="Q209" s="65" t="str">
        <f ca="1">IF(  AND(LEN(Q208)&gt;=1,Q208&lt;&gt;".",OR(COUNTIF(Q109:Q$191,"*全日勤*")&gt;0,COUNTIF(Q109:Q$191,"*18放*")&gt;0)),  CONCATENATE(  ".",IF(OR(Q109=$A$199,Q109="18放"),$A209,"")  ),IF(  OR(Q109=$A$199,Q109="18放"),$A209,"")  )</f>
        <v>.9</v>
      </c>
      <c r="R209" s="65" t="str">
        <f ca="1">IF(  AND(LEN(R208)&gt;=1,R208&lt;&gt;".",OR(COUNTIF(R109:R$191,"*全日勤*")&gt;0,COUNTIF(R109:R$191,"*18放*")&gt;0)),  CONCATENATE(  ".",IF(OR(R109=$A$199,R109="18放"),$A209,"")  ),IF(  OR(R109=$A$199,R109="18放"),$A209,"")  )</f>
        <v>.9</v>
      </c>
      <c r="S209" s="65" t="str">
        <f ca="1">IF(  AND(LEN(S208)&gt;=1,S208&lt;&gt;".",OR(COUNTIF(S109:S$191,"*全日勤*")&gt;0,COUNTIF(S109:S$191,"*18放*")&gt;0)),  CONCATENATE(  ".",IF(OR(S109=$A$199,S109="18放"),$A209,"")  ),IF(  OR(S109=$A$199,S109="18放"),$A209,"")  )</f>
        <v>.9</v>
      </c>
      <c r="T209" s="65" t="str">
        <f ca="1">IF(  AND(LEN(T208)&gt;=1,T208&lt;&gt;".",OR(COUNTIF(T109:T$191,"*全日勤*")&gt;0,COUNTIF(T109:T$191,"*18放*")&gt;0)),  CONCATENATE(  ".",IF(OR(T109=$A$199,T109="18放"),$A209,"")  ),IF(  OR(T109=$A$199,T109="18放"),$A209,"")  )</f>
        <v>.9</v>
      </c>
      <c r="U209" s="65" t="str">
        <f ca="1">IF(  AND(LEN(U208)&gt;=1,U208&lt;&gt;".",OR(COUNTIF(U109:U$191,"*全日勤*")&gt;0,COUNTIF(U109:U$191,"*18放*")&gt;0)),  CONCATENATE(  ".",IF(OR(U109=$A$199,U109="18放"),$A209,"")  ),IF(  OR(U109=$A$199,U109="18放"),$A209,"")  )</f>
        <v>.9</v>
      </c>
      <c r="V209" s="65" t="str">
        <f ca="1">IF(  AND(LEN(V208)&gt;=1,V208&lt;&gt;".",OR(COUNTIF(V109:V$191,"*全日勤*")&gt;0,COUNTIF(V109:V$191,"*18放*")&gt;0)),  CONCATENATE(  ".",IF(OR(V109=$A$199,V109="18放"),$A209,"")  ),IF(  OR(V109=$A$199,V109="18放"),$A209,"")  )</f>
        <v>.9</v>
      </c>
      <c r="W209" s="65" t="str">
        <f ca="1">IF(  AND(LEN(W208)&gt;=1,W208&lt;&gt;".",OR(COUNTIF(W109:W$191,"*全日勤*")&gt;0,COUNTIF(W109:W$191,"*18放*")&gt;0)),  CONCATENATE(  ".",IF(OR(W109=$A$199,W109="18放"),$A209,"")  ),IF(  OR(W109=$A$199,W109="18放"),$A209,"")  )</f>
        <v>.9</v>
      </c>
      <c r="X209" s="65" t="str">
        <f ca="1">IF(  AND(LEN(X208)&gt;=1,X208&lt;&gt;".",OR(COUNTIF(X109:X$191,"*全日勤*")&gt;0,COUNTIF(X109:X$191,"*18放*")&gt;0)),  CONCATENATE(  ".",IF(OR(X109=$A$199,X109="18放"),$A209,"")  ),IF(  OR(X109=$A$199,X109="18放"),$A209,"")  )</f>
        <v>.9</v>
      </c>
      <c r="Y209" s="65" t="str">
        <f ca="1">IF(  AND(LEN(Y208)&gt;=1,Y208&lt;&gt;".",OR(COUNTIF(Y109:Y$191,"*全日勤*")&gt;0,COUNTIF(Y109:Y$191,"*18放*")&gt;0)),  CONCATENATE(  ".",IF(OR(Y109=$A$199,Y109="18放"),$A209,"")  ),IF(  OR(Y109=$A$199,Y109="18放"),$A209,"")  )</f>
        <v>.9</v>
      </c>
      <c r="Z209" s="65" t="str">
        <f ca="1">IF(  AND(LEN(Z208)&gt;=1,Z208&lt;&gt;".",OR(COUNTIF(Z109:Z$191,"*全日勤*")&gt;0,COUNTIF(Z109:Z$191,"*18放*")&gt;0)),  CONCATENATE(  ".",IF(OR(Z109=$A$199,Z109="18放"),$A209,"")  ),IF(  OR(Z109=$A$199,Z109="18放"),$A209,"")  )</f>
        <v>.9</v>
      </c>
      <c r="AA209" s="65" t="str">
        <f ca="1">IF(  AND(LEN(AA208)&gt;=1,AA208&lt;&gt;".",OR(COUNTIF(AA109:AA$191,"*全日勤*")&gt;0,COUNTIF(AA109:AA$191,"*18放*")&gt;0)),  CONCATENATE(  ".",IF(OR(AA109=$A$199,AA109="18放"),$A209,"")  ),IF(  OR(AA109=$A$199,AA109="18放"),$A209,"")  )</f>
        <v/>
      </c>
      <c r="AB209" s="65" t="str">
        <f ca="1">IF(  AND(LEN(AB208)&gt;=1,AB208&lt;&gt;".",OR(COUNTIF(AB109:AB$191,"*全日勤*")&gt;0,COUNTIF(AB109:AB$191,"*18放*")&gt;0)),  CONCATENATE(  ".",IF(OR(AB109=$A$199,AB109="18放"),$A209,"")  ),IF(  OR(AB109=$A$199,AB109="18放"),$A209,"")  )</f>
        <v/>
      </c>
      <c r="AC209" s="65" t="str">
        <f ca="1">IF(  AND(LEN(AC208)&gt;=1,AC208&lt;&gt;".",OR(COUNTIF(AC109:AC$191,"*全日勤*")&gt;0,COUNTIF(AC109:AC$191,"*18放*")&gt;0)),  CONCATENATE(  ".",IF(OR(AC109=$A$199,AC109="18放"),$A209,"")  ),IF(  OR(AC109=$A$199,AC109="18放"),$A209,"")  )</f>
        <v/>
      </c>
      <c r="AD209" s="65" t="str">
        <f ca="1">IF(  AND(LEN(AD208)&gt;=1,AD208&lt;&gt;".",OR(COUNTIF(AD109:AD$191,"*全日勤*")&gt;0,COUNTIF(AD109:AD$191,"*18放*")&gt;0)),  CONCATENATE(  ".",IF(OR(AD109=$A$199,AD109="18放"),$A209,"")  ),IF(  OR(AD109=$A$199,AD109="18放"),$A209,"")  )</f>
        <v>.</v>
      </c>
      <c r="AE209" s="65" t="str">
        <f ca="1">IF(  AND(LEN(AE208)&gt;=1,AE208&lt;&gt;".",OR(COUNTIF(AE109:AE$191,"*全日勤*")&gt;0,COUNTIF(AE109:AE$191,"*18放*")&gt;0)),  CONCATENATE(  ".",IF(OR(AE109=$A$199,AE109="18放"),$A209,"")  ),IF(  OR(AE109=$A$199,AE109="18放"),$A209,"")  )</f>
        <v>.9</v>
      </c>
      <c r="AF209" s="65" t="str">
        <f ca="1">IF(  AND(LEN(AF208)&gt;=1,AF208&lt;&gt;".",OR(COUNTIF(AF109:AF$191,"*全日勤*")&gt;0,COUNTIF(AF109:AF$191,"*18放*")&gt;0)),  CONCATENATE(  ".",IF(OR(AF109=$A$199,AF109="18放"),$A209,"")  ),IF(  OR(AF109=$A$199,AF109="18放"),$A209,"")  )</f>
        <v>.9</v>
      </c>
      <c r="AG209" s="65">
        <f ca="1">IF(  AND(LEN(AG208)&gt;=1,AG208&lt;&gt;".",OR(COUNTIF(AG109:AG$191,"*全日勤*")&gt;0,COUNTIF(AG109:AG$191,"*18放*")&gt;0)),  CONCATENATE(  ".",IF(OR(AG109=$A$199,AG109="18放"),$A209,"")  ),IF(  OR(AG109=$A$199,AG109="18放"),$A209,"")  )</f>
        <v>9</v>
      </c>
      <c r="AH209" s="65"/>
      <c r="AI209" s="65"/>
      <c r="AJ209" s="65"/>
      <c r="AO209" s="75"/>
      <c r="AP209" s="62"/>
      <c r="AU209" s="62"/>
      <c r="AY209" s="62"/>
      <c r="AZ209" s="62"/>
      <c r="BA209" s="62"/>
    </row>
    <row r="210" spans="1:53">
      <c r="A210" s="65">
        <f t="shared" si="24"/>
        <v>10</v>
      </c>
      <c r="B210" s="65" t="str">
        <f t="shared" si="24"/>
        <v>翁皓威</v>
      </c>
      <c r="C210" s="65" t="str">
        <f ca="1">IF(  AND(LEN(C209)&gt;=1,C209&lt;&gt;".",OR(COUNTIF(C110:C$191,"*全日勤*")&gt;0,COUNTIF(C110:C$191,"*18放*")&gt;0)),  CONCATENATE(  ".",IF(OR(C110=$A$199,C110="18放"),$A210,"")  ),IF(  OR(C110=$A$199,C110="18放"),$A210,"")  )</f>
        <v>.10</v>
      </c>
      <c r="D210" s="65" t="str">
        <f ca="1">IF(  AND(LEN(D209)&gt;=1,D209&lt;&gt;".",OR(COUNTIF(D110:D$191,"*全日勤*")&gt;0,COUNTIF(D110:D$191,"*18放*")&gt;0)),  CONCATENATE(  ".",IF(OR(D110=$A$199,D110="18放"),$A210,"")  ),IF(  OR(D110=$A$199,D110="18放"),$A210,"")  )</f>
        <v>.10</v>
      </c>
      <c r="E210" s="65" t="str">
        <f ca="1">IF(  AND(LEN(E209)&gt;=1,E209&lt;&gt;".",OR(COUNTIF(E110:E$191,"*全日勤*")&gt;0,COUNTIF(E110:E$191,"*18放*")&gt;0)),  CONCATENATE(  ".",IF(OR(E110=$A$199,E110="18放"),$A210,"")  ),IF(  OR(E110=$A$199,E110="18放"),$A210,"")  )</f>
        <v>.10</v>
      </c>
      <c r="F210" s="65" t="str">
        <f ca="1">IF(  AND(LEN(F209)&gt;=1,F209&lt;&gt;".",OR(COUNTIF(F110:F$191,"*全日勤*")&gt;0,COUNTIF(F110:F$191,"*18放*")&gt;0)),  CONCATENATE(  ".",IF(OR(F110=$A$199,F110="18放"),$A210,"")  ),IF(  OR(F110=$A$199,F110="18放"),$A210,"")  )</f>
        <v>.10</v>
      </c>
      <c r="G210" s="65" t="str">
        <f ca="1">IF(  AND(LEN(G209)&gt;=1,G209&lt;&gt;".",OR(COUNTIF(G110:G$191,"*全日勤*")&gt;0,COUNTIF(G110:G$191,"*18放*")&gt;0)),  CONCATENATE(  ".",IF(OR(G110=$A$199,G110="18放"),$A210,"")  ),IF(  OR(G110=$A$199,G110="18放"),$A210,"")  )</f>
        <v>.10</v>
      </c>
      <c r="H210" s="65" t="str">
        <f ca="1">IF(  AND(LEN(H209)&gt;=1,H209&lt;&gt;".",OR(COUNTIF(H110:H$191,"*全日勤*")&gt;0,COUNTIF(H110:H$191,"*18放*")&gt;0)),  CONCATENATE(  ".",IF(OR(H110=$A$199,H110="18放"),$A210,"")  ),IF(  OR(H110=$A$199,H110="18放"),$A210,"")  )</f>
        <v>.10</v>
      </c>
      <c r="I210" s="65" t="str">
        <f ca="1">IF(  AND(LEN(I209)&gt;=1,I209&lt;&gt;".",OR(COUNTIF(I110:I$191,"*全日勤*")&gt;0,COUNTIF(I110:I$191,"*18放*")&gt;0)),  CONCATENATE(  ".",IF(OR(I110=$A$199,I110="18放"),$A210,"")  ),IF(  OR(I110=$A$199,I110="18放"),$A210,"")  )</f>
        <v>.10</v>
      </c>
      <c r="J210" s="65" t="str">
        <f ca="1">IF(  AND(LEN(J209)&gt;=1,J209&lt;&gt;".",OR(COUNTIF(J110:J$191,"*全日勤*")&gt;0,COUNTIF(J110:J$191,"*18放*")&gt;0)),  CONCATENATE(  ".",IF(OR(J110=$A$199,J110="18放"),$A210,"")  ),IF(  OR(J110=$A$199,J110="18放"),$A210,"")  )</f>
        <v>.10</v>
      </c>
      <c r="K210" s="65" t="str">
        <f ca="1">IF(  AND(LEN(K209)&gt;=1,K209&lt;&gt;".",OR(COUNTIF(K110:K$191,"*全日勤*")&gt;0,COUNTIF(K110:K$191,"*18放*")&gt;0)),  CONCATENATE(  ".",IF(OR(K110=$A$199,K110="18放"),$A210,"")  ),IF(  OR(K110=$A$199,K110="18放"),$A210,"")  )</f>
        <v>.10</v>
      </c>
      <c r="L210" s="65" t="str">
        <f ca="1">IF(  AND(LEN(L209)&gt;=1,L209&lt;&gt;".",OR(COUNTIF(L110:L$191,"*全日勤*")&gt;0,COUNTIF(L110:L$191,"*18放*")&gt;0)),  CONCATENATE(  ".",IF(OR(L110=$A$199,L110="18放"),$A210,"")  ),IF(  OR(L110=$A$199,L110="18放"),$A210,"")  )</f>
        <v>.10</v>
      </c>
      <c r="M210" s="65" t="str">
        <f ca="1">IF(  AND(LEN(M209)&gt;=1,M209&lt;&gt;".",OR(COUNTIF(M110:M$191,"*全日勤*")&gt;0,COUNTIF(M110:M$191,"*18放*")&gt;0)),  CONCATENATE(  ".",IF(OR(M110=$A$199,M110="18放"),$A210,"")  ),IF(  OR(M110=$A$199,M110="18放"),$A210,"")  )</f>
        <v>.10</v>
      </c>
      <c r="N210" s="65" t="str">
        <f ca="1">IF(  AND(LEN(N209)&gt;=1,N209&lt;&gt;".",OR(COUNTIF(N110:N$191,"*全日勤*")&gt;0,COUNTIF(N110:N$191,"*18放*")&gt;0)),  CONCATENATE(  ".",IF(OR(N110=$A$199,N110="18放"),$A210,"")  ),IF(  OR(N110=$A$199,N110="18放"),$A210,"")  )</f>
        <v>.10</v>
      </c>
      <c r="O210" s="65" t="str">
        <f ca="1">IF(  AND(LEN(O209)&gt;=1,O209&lt;&gt;".",OR(COUNTIF(O110:O$191,"*全日勤*")&gt;0,COUNTIF(O110:O$191,"*18放*")&gt;0)),  CONCATENATE(  ".",IF(OR(O110=$A$199,O110="18放"),$A210,"")  ),IF(  OR(O110=$A$199,O110="18放"),$A210,"")  )</f>
        <v>.10</v>
      </c>
      <c r="P210" s="65" t="str">
        <f ca="1">IF(  AND(LEN(P209)&gt;=1,P209&lt;&gt;".",OR(COUNTIF(P110:P$191,"*全日勤*")&gt;0,COUNTIF(P110:P$191,"*18放*")&gt;0)),  CONCATENATE(  ".",IF(OR(P110=$A$199,P110="18放"),$A210,"")  ),IF(  OR(P110=$A$199,P110="18放"),$A210,"")  )</f>
        <v>.10</v>
      </c>
      <c r="Q210" s="65" t="str">
        <f ca="1">IF(  AND(LEN(Q209)&gt;=1,Q209&lt;&gt;".",OR(COUNTIF(Q110:Q$191,"*全日勤*")&gt;0,COUNTIF(Q110:Q$191,"*18放*")&gt;0)),  CONCATENATE(  ".",IF(OR(Q110=$A$199,Q110="18放"),$A210,"")  ),IF(  OR(Q110=$A$199,Q110="18放"),$A210,"")  )</f>
        <v>.10</v>
      </c>
      <c r="R210" s="65" t="str">
        <f ca="1">IF(  AND(LEN(R209)&gt;=1,R209&lt;&gt;".",OR(COUNTIF(R110:R$191,"*全日勤*")&gt;0,COUNTIF(R110:R$191,"*18放*")&gt;0)),  CONCATENATE(  ".",IF(OR(R110=$A$199,R110="18放"),$A210,"")  ),IF(  OR(R110=$A$199,R110="18放"),$A210,"")  )</f>
        <v>.10</v>
      </c>
      <c r="S210" s="65" t="str">
        <f ca="1">IF(  AND(LEN(S209)&gt;=1,S209&lt;&gt;".",OR(COUNTIF(S110:S$191,"*全日勤*")&gt;0,COUNTIF(S110:S$191,"*18放*")&gt;0)),  CONCATENATE(  ".",IF(OR(S110=$A$199,S110="18放"),$A210,"")  ),IF(  OR(S110=$A$199,S110="18放"),$A210,"")  )</f>
        <v>.10</v>
      </c>
      <c r="T210" s="65" t="str">
        <f ca="1">IF(  AND(LEN(T209)&gt;=1,T209&lt;&gt;".",OR(COUNTIF(T110:T$191,"*全日勤*")&gt;0,COUNTIF(T110:T$191,"*18放*")&gt;0)),  CONCATENATE(  ".",IF(OR(T110=$A$199,T110="18放"),$A210,"")  ),IF(  OR(T110=$A$199,T110="18放"),$A210,"")  )</f>
        <v>.10</v>
      </c>
      <c r="U210" s="65" t="str">
        <f ca="1">IF(  AND(LEN(U209)&gt;=1,U209&lt;&gt;".",OR(COUNTIF(U110:U$191,"*全日勤*")&gt;0,COUNTIF(U110:U$191,"*18放*")&gt;0)),  CONCATENATE(  ".",IF(OR(U110=$A$199,U110="18放"),$A210,"")  ),IF(  OR(U110=$A$199,U110="18放"),$A210,"")  )</f>
        <v>.10</v>
      </c>
      <c r="V210" s="65" t="str">
        <f ca="1">IF(  AND(LEN(V209)&gt;=1,V209&lt;&gt;".",OR(COUNTIF(V110:V$191,"*全日勤*")&gt;0,COUNTIF(V110:V$191,"*18放*")&gt;0)),  CONCATENATE(  ".",IF(OR(V110=$A$199,V110="18放"),$A210,"")  ),IF(  OR(V110=$A$199,V110="18放"),$A210,"")  )</f>
        <v>.10</v>
      </c>
      <c r="W210" s="65" t="str">
        <f ca="1">IF(  AND(LEN(W209)&gt;=1,W209&lt;&gt;".",OR(COUNTIF(W110:W$191,"*全日勤*")&gt;0,COUNTIF(W110:W$191,"*18放*")&gt;0)),  CONCATENATE(  ".",IF(OR(W110=$A$199,W110="18放"),$A210,"")  ),IF(  OR(W110=$A$199,W110="18放"),$A210,"")  )</f>
        <v>.10</v>
      </c>
      <c r="X210" s="65" t="str">
        <f ca="1">IF(  AND(LEN(X209)&gt;=1,X209&lt;&gt;".",OR(COUNTIF(X110:X$191,"*全日勤*")&gt;0,COUNTIF(X110:X$191,"*18放*")&gt;0)),  CONCATENATE(  ".",IF(OR(X110=$A$199,X110="18放"),$A210,"")  ),IF(  OR(X110=$A$199,X110="18放"),$A210,"")  )</f>
        <v>.10</v>
      </c>
      <c r="Y210" s="65" t="str">
        <f ca="1">IF(  AND(LEN(Y209)&gt;=1,Y209&lt;&gt;".",OR(COUNTIF(Y110:Y$191,"*全日勤*")&gt;0,COUNTIF(Y110:Y$191,"*18放*")&gt;0)),  CONCATENATE(  ".",IF(OR(Y110=$A$199,Y110="18放"),$A210,"")  ),IF(  OR(Y110=$A$199,Y110="18放"),$A210,"")  )</f>
        <v>.10</v>
      </c>
      <c r="Z210" s="65" t="str">
        <f ca="1">IF(  AND(LEN(Z209)&gt;=1,Z209&lt;&gt;".",OR(COUNTIF(Z110:Z$191,"*全日勤*")&gt;0,COUNTIF(Z110:Z$191,"*18放*")&gt;0)),  CONCATENATE(  ".",IF(OR(Z110=$A$199,Z110="18放"),$A210,"")  ),IF(  OR(Z110=$A$199,Z110="18放"),$A210,"")  )</f>
        <v>.10</v>
      </c>
      <c r="AA210" s="65" t="str">
        <f ca="1">IF(  AND(LEN(AA209)&gt;=1,AA209&lt;&gt;".",OR(COUNTIF(AA110:AA$191,"*全日勤*")&gt;0,COUNTIF(AA110:AA$191,"*18放*")&gt;0)),  CONCATENATE(  ".",IF(OR(AA110=$A$199,AA110="18放"),$A210,"")  ),IF(  OR(AA110=$A$199,AA110="18放"),$A210,"")  )</f>
        <v/>
      </c>
      <c r="AB210" s="65" t="str">
        <f ca="1">IF(  AND(LEN(AB209)&gt;=1,AB209&lt;&gt;".",OR(COUNTIF(AB110:AB$191,"*全日勤*")&gt;0,COUNTIF(AB110:AB$191,"*18放*")&gt;0)),  CONCATENATE(  ".",IF(OR(AB110=$A$199,AB110="18放"),$A210,"")  ),IF(  OR(AB110=$A$199,AB110="18放"),$A210,"")  )</f>
        <v/>
      </c>
      <c r="AC210" s="65" t="str">
        <f ca="1">IF(  AND(LEN(AC209)&gt;=1,AC209&lt;&gt;".",OR(COUNTIF(AC110:AC$191,"*全日勤*")&gt;0,COUNTIF(AC110:AC$191,"*18放*")&gt;0)),  CONCATENATE(  ".",IF(OR(AC110=$A$199,AC110="18放"),$A210,"")  ),IF(  OR(AC110=$A$199,AC110="18放"),$A210,"")  )</f>
        <v/>
      </c>
      <c r="AD210" s="65">
        <f ca="1">IF(  AND(LEN(AD209)&gt;=1,AD209&lt;&gt;".",OR(COUNTIF(AD110:AD$191,"*全日勤*")&gt;0,COUNTIF(AD110:AD$191,"*18放*")&gt;0)),  CONCATENATE(  ".",IF(OR(AD110=$A$199,AD110="18放"),$A210,"")  ),IF(  OR(AD110=$A$199,AD110="18放"),$A210,"")  )</f>
        <v>10</v>
      </c>
      <c r="AE210" s="65" t="str">
        <f ca="1">IF(  AND(LEN(AE209)&gt;=1,AE209&lt;&gt;".",OR(COUNTIF(AE110:AE$191,"*全日勤*")&gt;0,COUNTIF(AE110:AE$191,"*18放*")&gt;0)),  CONCATENATE(  ".",IF(OR(AE110=$A$199,AE110="18放"),$A210,"")  ),IF(  OR(AE110=$A$199,AE110="18放"),$A210,"")  )</f>
        <v>.10</v>
      </c>
      <c r="AF210" s="65" t="str">
        <f ca="1">IF(  AND(LEN(AF209)&gt;=1,AF209&lt;&gt;".",OR(COUNTIF(AF110:AF$191,"*全日勤*")&gt;0,COUNTIF(AF110:AF$191,"*18放*")&gt;0)),  CONCATENATE(  ".",IF(OR(AF110=$A$199,AF110="18放"),$A210,"")  ),IF(  OR(AF110=$A$199,AF110="18放"),$A210,"")  )</f>
        <v>.10</v>
      </c>
      <c r="AG210" s="65" t="str">
        <f ca="1">IF(  AND(LEN(AG209)&gt;=1,AG209&lt;&gt;".",OR(COUNTIF(AG110:AG$191,"*全日勤*")&gt;0,COUNTIF(AG110:AG$191,"*18放*")&gt;0)),  CONCATENATE(  ".",IF(OR(AG110=$A$199,AG110="18放"),$A210,"")  ),IF(  OR(AG110=$A$199,AG110="18放"),$A210,"")  )</f>
        <v>.10</v>
      </c>
      <c r="AH210" s="65"/>
      <c r="AI210" s="65"/>
      <c r="AJ210" s="65"/>
      <c r="AO210" s="75"/>
      <c r="AP210" s="62"/>
      <c r="AU210" s="62"/>
      <c r="AY210" s="62"/>
      <c r="AZ210" s="62"/>
      <c r="BA210" s="62"/>
    </row>
    <row r="211" spans="1:53">
      <c r="A211" s="65">
        <f t="shared" si="24"/>
        <v>11</v>
      </c>
      <c r="B211" s="65" t="str">
        <f t="shared" si="24"/>
        <v>楊育鵬</v>
      </c>
      <c r="C211" s="65" t="str">
        <f ca="1">IF(  AND(LEN(C210)&gt;=1,C210&lt;&gt;".",OR(COUNTIF(C111:C$191,"*全日勤*")&gt;0,COUNTIF(C111:C$191,"*18放*")&gt;0)),  CONCATENATE(  ".",IF(OR(C111=$A$199,C111="18放"),$A211,"")  ),IF(  OR(C111=$A$199,C111="18放"),$A211,"")  )</f>
        <v>.11</v>
      </c>
      <c r="D211" s="65" t="str">
        <f ca="1">IF(  AND(LEN(D210)&gt;=1,D210&lt;&gt;".",OR(COUNTIF(D111:D$191,"*全日勤*")&gt;0,COUNTIF(D111:D$191,"*18放*")&gt;0)),  CONCATENATE(  ".",IF(OR(D111=$A$199,D111="18放"),$A211,"")  ),IF(  OR(D111=$A$199,D111="18放"),$A211,"")  )</f>
        <v>.11</v>
      </c>
      <c r="E211" s="65" t="str">
        <f ca="1">IF(  AND(LEN(E210)&gt;=1,E210&lt;&gt;".",OR(COUNTIF(E111:E$191,"*全日勤*")&gt;0,COUNTIF(E111:E$191,"*18放*")&gt;0)),  CONCATENATE(  ".",IF(OR(E111=$A$199,E111="18放"),$A211,"")  ),IF(  OR(E111=$A$199,E111="18放"),$A211,"")  )</f>
        <v>.11</v>
      </c>
      <c r="F211" s="65" t="str">
        <f ca="1">IF(  AND(LEN(F210)&gt;=1,F210&lt;&gt;".",OR(COUNTIF(F111:F$191,"*全日勤*")&gt;0,COUNTIF(F111:F$191,"*18放*")&gt;0)),  CONCATENATE(  ".",IF(OR(F111=$A$199,F111="18放"),$A211,"")  ),IF(  OR(F111=$A$199,F111="18放"),$A211,"")  )</f>
        <v>.11</v>
      </c>
      <c r="G211" s="65" t="str">
        <f ca="1">IF(  AND(LEN(G210)&gt;=1,G210&lt;&gt;".",OR(COUNTIF(G111:G$191,"*全日勤*")&gt;0,COUNTIF(G111:G$191,"*18放*")&gt;0)),  CONCATENATE(  ".",IF(OR(G111=$A$199,G111="18放"),$A211,"")  ),IF(  OR(G111=$A$199,G111="18放"),$A211,"")  )</f>
        <v>.11</v>
      </c>
      <c r="H211" s="65" t="str">
        <f ca="1">IF(  AND(LEN(H210)&gt;=1,H210&lt;&gt;".",OR(COUNTIF(H111:H$191,"*全日勤*")&gt;0,COUNTIF(H111:H$191,"*18放*")&gt;0)),  CONCATENATE(  ".",IF(OR(H111=$A$199,H111="18放"),$A211,"")  ),IF(  OR(H111=$A$199,H111="18放"),$A211,"")  )</f>
        <v>.11</v>
      </c>
      <c r="I211" s="65" t="str">
        <f ca="1">IF(  AND(LEN(I210)&gt;=1,I210&lt;&gt;".",OR(COUNTIF(I111:I$191,"*全日勤*")&gt;0,COUNTIF(I111:I$191,"*18放*")&gt;0)),  CONCATENATE(  ".",IF(OR(I111=$A$199,I111="18放"),$A211,"")  ),IF(  OR(I111=$A$199,I111="18放"),$A211,"")  )</f>
        <v>.11</v>
      </c>
      <c r="J211" s="65" t="str">
        <f ca="1">IF(  AND(LEN(J210)&gt;=1,J210&lt;&gt;".",OR(COUNTIF(J111:J$191,"*全日勤*")&gt;0,COUNTIF(J111:J$191,"*18放*")&gt;0)),  CONCATENATE(  ".",IF(OR(J111=$A$199,J111="18放"),$A211,"")  ),IF(  OR(J111=$A$199,J111="18放"),$A211,"")  )</f>
        <v>.11</v>
      </c>
      <c r="K211" s="65" t="str">
        <f ca="1">IF(  AND(LEN(K210)&gt;=1,K210&lt;&gt;".",OR(COUNTIF(K111:K$191,"*全日勤*")&gt;0,COUNTIF(K111:K$191,"*18放*")&gt;0)),  CONCATENATE(  ".",IF(OR(K111=$A$199,K111="18放"),$A211,"")  ),IF(  OR(K111=$A$199,K111="18放"),$A211,"")  )</f>
        <v>.11</v>
      </c>
      <c r="L211" s="65" t="str">
        <f ca="1">IF(  AND(LEN(L210)&gt;=1,L210&lt;&gt;".",OR(COUNTIF(L111:L$191,"*全日勤*")&gt;0,COUNTIF(L111:L$191,"*18放*")&gt;0)),  CONCATENATE(  ".",IF(OR(L111=$A$199,L111="18放"),$A211,"")  ),IF(  OR(L111=$A$199,L111="18放"),$A211,"")  )</f>
        <v>.11</v>
      </c>
      <c r="M211" s="65" t="str">
        <f ca="1">IF(  AND(LEN(M210)&gt;=1,M210&lt;&gt;".",OR(COUNTIF(M111:M$191,"*全日勤*")&gt;0,COUNTIF(M111:M$191,"*18放*")&gt;0)),  CONCATENATE(  ".",IF(OR(M111=$A$199,M111="18放"),$A211,"")  ),IF(  OR(M111=$A$199,M111="18放"),$A211,"")  )</f>
        <v>.11</v>
      </c>
      <c r="N211" s="65" t="str">
        <f ca="1">IF(  AND(LEN(N210)&gt;=1,N210&lt;&gt;".",OR(COUNTIF(N111:N$191,"*全日勤*")&gt;0,COUNTIF(N111:N$191,"*18放*")&gt;0)),  CONCATENATE(  ".",IF(OR(N111=$A$199,N111="18放"),$A211,"")  ),IF(  OR(N111=$A$199,N111="18放"),$A211,"")  )</f>
        <v>.11</v>
      </c>
      <c r="O211" s="65" t="str">
        <f ca="1">IF(  AND(LEN(O210)&gt;=1,O210&lt;&gt;".",OR(COUNTIF(O111:O$191,"*全日勤*")&gt;0,COUNTIF(O111:O$191,"*18放*")&gt;0)),  CONCATENATE(  ".",IF(OR(O111=$A$199,O111="18放"),$A211,"")  ),IF(  OR(O111=$A$199,O111="18放"),$A211,"")  )</f>
        <v>.11</v>
      </c>
      <c r="P211" s="65" t="str">
        <f ca="1">IF(  AND(LEN(P210)&gt;=1,P210&lt;&gt;".",OR(COUNTIF(P111:P$191,"*全日勤*")&gt;0,COUNTIF(P111:P$191,"*18放*")&gt;0)),  CONCATENATE(  ".",IF(OR(P111=$A$199,P111="18放"),$A211,"")  ),IF(  OR(P111=$A$199,P111="18放"),$A211,"")  )</f>
        <v>.11</v>
      </c>
      <c r="Q211" s="65" t="str">
        <f ca="1">IF(  AND(LEN(Q210)&gt;=1,Q210&lt;&gt;".",OR(COUNTIF(Q111:Q$191,"*全日勤*")&gt;0,COUNTIF(Q111:Q$191,"*18放*")&gt;0)),  CONCATENATE(  ".",IF(OR(Q111=$A$199,Q111="18放"),$A211,"")  ),IF(  OR(Q111=$A$199,Q111="18放"),$A211,"")  )</f>
        <v>.11</v>
      </c>
      <c r="R211" s="65" t="str">
        <f ca="1">IF(  AND(LEN(R210)&gt;=1,R210&lt;&gt;".",OR(COUNTIF(R111:R$191,"*全日勤*")&gt;0,COUNTIF(R111:R$191,"*18放*")&gt;0)),  CONCATENATE(  ".",IF(OR(R111=$A$199,R111="18放"),$A211,"")  ),IF(  OR(R111=$A$199,R111="18放"),$A211,"")  )</f>
        <v>.11</v>
      </c>
      <c r="S211" s="65" t="str">
        <f ca="1">IF(  AND(LEN(S210)&gt;=1,S210&lt;&gt;".",OR(COUNTIF(S111:S$191,"*全日勤*")&gt;0,COUNTIF(S111:S$191,"*18放*")&gt;0)),  CONCATENATE(  ".",IF(OR(S111=$A$199,S111="18放"),$A211,"")  ),IF(  OR(S111=$A$199,S111="18放"),$A211,"")  )</f>
        <v>.11</v>
      </c>
      <c r="T211" s="65" t="str">
        <f ca="1">IF(  AND(LEN(T210)&gt;=1,T210&lt;&gt;".",OR(COUNTIF(T111:T$191,"*全日勤*")&gt;0,COUNTIF(T111:T$191,"*18放*")&gt;0)),  CONCATENATE(  ".",IF(OR(T111=$A$199,T111="18放"),$A211,"")  ),IF(  OR(T111=$A$199,T111="18放"),$A211,"")  )</f>
        <v>.11</v>
      </c>
      <c r="U211" s="65" t="str">
        <f ca="1">IF(  AND(LEN(U210)&gt;=1,U210&lt;&gt;".",OR(COUNTIF(U111:U$191,"*全日勤*")&gt;0,COUNTIF(U111:U$191,"*18放*")&gt;0)),  CONCATENATE(  ".",IF(OR(U111=$A$199,U111="18放"),$A211,"")  ),IF(  OR(U111=$A$199,U111="18放"),$A211,"")  )</f>
        <v>.11</v>
      </c>
      <c r="V211" s="65" t="str">
        <f ca="1">IF(  AND(LEN(V210)&gt;=1,V210&lt;&gt;".",OR(COUNTIF(V111:V$191,"*全日勤*")&gt;0,COUNTIF(V111:V$191,"*18放*")&gt;0)),  CONCATENATE(  ".",IF(OR(V111=$A$199,V111="18放"),$A211,"")  ),IF(  OR(V111=$A$199,V111="18放"),$A211,"")  )</f>
        <v>.11</v>
      </c>
      <c r="W211" s="65" t="str">
        <f ca="1">IF(  AND(LEN(W210)&gt;=1,W210&lt;&gt;".",OR(COUNTIF(W111:W$191,"*全日勤*")&gt;0,COUNTIF(W111:W$191,"*18放*")&gt;0)),  CONCATENATE(  ".",IF(OR(W111=$A$199,W111="18放"),$A211,"")  ),IF(  OR(W111=$A$199,W111="18放"),$A211,"")  )</f>
        <v>.11</v>
      </c>
      <c r="X211" s="65" t="str">
        <f ca="1">IF(  AND(LEN(X210)&gt;=1,X210&lt;&gt;".",OR(COUNTIF(X111:X$191,"*全日勤*")&gt;0,COUNTIF(X111:X$191,"*18放*")&gt;0)),  CONCATENATE(  ".",IF(OR(X111=$A$199,X111="18放"),$A211,"")  ),IF(  OR(X111=$A$199,X111="18放"),$A211,"")  )</f>
        <v>.11</v>
      </c>
      <c r="Y211" s="65" t="str">
        <f ca="1">IF(  AND(LEN(Y210)&gt;=1,Y210&lt;&gt;".",OR(COUNTIF(Y111:Y$191,"*全日勤*")&gt;0,COUNTIF(Y111:Y$191,"*18放*")&gt;0)),  CONCATENATE(  ".",IF(OR(Y111=$A$199,Y111="18放"),$A211,"")  ),IF(  OR(Y111=$A$199,Y111="18放"),$A211,"")  )</f>
        <v>.11</v>
      </c>
      <c r="Z211" s="65" t="str">
        <f ca="1">IF(  AND(LEN(Z210)&gt;=1,Z210&lt;&gt;".",OR(COUNTIF(Z111:Z$191,"*全日勤*")&gt;0,COUNTIF(Z111:Z$191,"*18放*")&gt;0)),  CONCATENATE(  ".",IF(OR(Z111=$A$199,Z111="18放"),$A211,"")  ),IF(  OR(Z111=$A$199,Z111="18放"),$A211,"")  )</f>
        <v>.11</v>
      </c>
      <c r="AA211" s="65" t="str">
        <f ca="1">IF(  AND(LEN(AA210)&gt;=1,AA210&lt;&gt;".",OR(COUNTIF(AA111:AA$191,"*全日勤*")&gt;0,COUNTIF(AA111:AA$191,"*18放*")&gt;0)),  CONCATENATE(  ".",IF(OR(AA111=$A$199,AA111="18放"),$A211,"")  ),IF(  OR(AA111=$A$199,AA111="18放"),$A211,"")  )</f>
        <v/>
      </c>
      <c r="AB211" s="65" t="str">
        <f ca="1">IF(  AND(LEN(AB210)&gt;=1,AB210&lt;&gt;".",OR(COUNTIF(AB111:AB$191,"*全日勤*")&gt;0,COUNTIF(AB111:AB$191,"*18放*")&gt;0)),  CONCATENATE(  ".",IF(OR(AB111=$A$199,AB111="18放"),$A211,"")  ),IF(  OR(AB111=$A$199,AB111="18放"),$A211,"")  )</f>
        <v/>
      </c>
      <c r="AC211" s="65" t="str">
        <f ca="1">IF(  AND(LEN(AC210)&gt;=1,AC210&lt;&gt;".",OR(COUNTIF(AC111:AC$191,"*全日勤*")&gt;0,COUNTIF(AC111:AC$191,"*18放*")&gt;0)),  CONCATENATE(  ".",IF(OR(AC111=$A$199,AC111="18放"),$A211,"")  ),IF(  OR(AC111=$A$199,AC111="18放"),$A211,"")  )</f>
        <v/>
      </c>
      <c r="AD211" s="65" t="str">
        <f ca="1">IF(  AND(LEN(AD210)&gt;=1,AD210&lt;&gt;".",OR(COUNTIF(AD111:AD$191,"*全日勤*")&gt;0,COUNTIF(AD111:AD$191,"*18放*")&gt;0)),  CONCATENATE(  ".",IF(OR(AD111=$A$199,AD111="18放"),$A211,"")  ),IF(  OR(AD111=$A$199,AD111="18放"),$A211,"")  )</f>
        <v>.</v>
      </c>
      <c r="AE211" s="65" t="str">
        <f ca="1">IF(  AND(LEN(AE210)&gt;=1,AE210&lt;&gt;".",OR(COUNTIF(AE111:AE$191,"*全日勤*")&gt;0,COUNTIF(AE111:AE$191,"*18放*")&gt;0)),  CONCATENATE(  ".",IF(OR(AE111=$A$199,AE111="18放"),$A211,"")  ),IF(  OR(AE111=$A$199,AE111="18放"),$A211,"")  )</f>
        <v>.11</v>
      </c>
      <c r="AF211" s="65" t="str">
        <f ca="1">IF(  AND(LEN(AF210)&gt;=1,AF210&lt;&gt;".",OR(COUNTIF(AF111:AF$191,"*全日勤*")&gt;0,COUNTIF(AF111:AF$191,"*18放*")&gt;0)),  CONCATENATE(  ".",IF(OR(AF111=$A$199,AF111="18放"),$A211,"")  ),IF(  OR(AF111=$A$199,AF111="18放"),$A211,"")  )</f>
        <v>.11</v>
      </c>
      <c r="AG211" s="65" t="str">
        <f ca="1">IF(  AND(LEN(AG210)&gt;=1,AG210&lt;&gt;".",OR(COUNTIF(AG111:AG$191,"*全日勤*")&gt;0,COUNTIF(AG111:AG$191,"*18放*")&gt;0)),  CONCATENATE(  ".",IF(OR(AG111=$A$199,AG111="18放"),$A211,"")  ),IF(  OR(AG111=$A$199,AG111="18放"),$A211,"")  )</f>
        <v>.11</v>
      </c>
      <c r="AH211" s="65"/>
      <c r="AI211" s="65"/>
      <c r="AJ211" s="65"/>
      <c r="AO211" s="75"/>
      <c r="AP211" s="62"/>
      <c r="AU211" s="62"/>
      <c r="AY211" s="62"/>
      <c r="AZ211" s="62"/>
      <c r="BA211" s="62"/>
    </row>
    <row r="212" spans="1:53">
      <c r="A212" s="65">
        <f t="shared" si="24"/>
        <v>12</v>
      </c>
      <c r="B212" s="65" t="str">
        <f t="shared" si="24"/>
        <v>張德富</v>
      </c>
      <c r="C212" s="65" t="str">
        <f ca="1">IF(  AND(LEN(C211)&gt;=1,C211&lt;&gt;".",OR(COUNTIF(C112:C$191,"*全日勤*")&gt;0,COUNTIF(C112:C$191,"*18放*")&gt;0)),  CONCATENATE(  ".",IF(OR(C112=$A$199,C112="18放"),$A212,"")  ),IF(  OR(C112=$A$199,C112="18放"),$A212,"")  )</f>
        <v>.12</v>
      </c>
      <c r="D212" s="65" t="str">
        <f ca="1">IF(  AND(LEN(D211)&gt;=1,D211&lt;&gt;".",OR(COUNTIF(D112:D$191,"*全日勤*")&gt;0,COUNTIF(D112:D$191,"*18放*")&gt;0)),  CONCATENATE(  ".",IF(OR(D112=$A$199,D112="18放"),$A212,"")  ),IF(  OR(D112=$A$199,D112="18放"),$A212,"")  )</f>
        <v>.12</v>
      </c>
      <c r="E212" s="65" t="str">
        <f ca="1">IF(  AND(LEN(E211)&gt;=1,E211&lt;&gt;".",OR(COUNTIF(E112:E$191,"*全日勤*")&gt;0,COUNTIF(E112:E$191,"*18放*")&gt;0)),  CONCATENATE(  ".",IF(OR(E112=$A$199,E112="18放"),$A212,"")  ),IF(  OR(E112=$A$199,E112="18放"),$A212,"")  )</f>
        <v>.12</v>
      </c>
      <c r="F212" s="65" t="str">
        <f ca="1">IF(  AND(LEN(F211)&gt;=1,F211&lt;&gt;".",OR(COUNTIF(F112:F$191,"*全日勤*")&gt;0,COUNTIF(F112:F$191,"*18放*")&gt;0)),  CONCATENATE(  ".",IF(OR(F112=$A$199,F112="18放"),$A212,"")  ),IF(  OR(F112=$A$199,F112="18放"),$A212,"")  )</f>
        <v>.12</v>
      </c>
      <c r="G212" s="65" t="str">
        <f ca="1">IF(  AND(LEN(G211)&gt;=1,G211&lt;&gt;".",OR(COUNTIF(G112:G$191,"*全日勤*")&gt;0,COUNTIF(G112:G$191,"*18放*")&gt;0)),  CONCATENATE(  ".",IF(OR(G112=$A$199,G112="18放"),$A212,"")  ),IF(  OR(G112=$A$199,G112="18放"),$A212,"")  )</f>
        <v>.12</v>
      </c>
      <c r="H212" s="65" t="str">
        <f ca="1">IF(  AND(LEN(H211)&gt;=1,H211&lt;&gt;".",OR(COUNTIF(H112:H$191,"*全日勤*")&gt;0,COUNTIF(H112:H$191,"*18放*")&gt;0)),  CONCATENATE(  ".",IF(OR(H112=$A$199,H112="18放"),$A212,"")  ),IF(  OR(H112=$A$199,H112="18放"),$A212,"")  )</f>
        <v>.12</v>
      </c>
      <c r="I212" s="65" t="str">
        <f ca="1">IF(  AND(LEN(I211)&gt;=1,I211&lt;&gt;".",OR(COUNTIF(I112:I$191,"*全日勤*")&gt;0,COUNTIF(I112:I$191,"*18放*")&gt;0)),  CONCATENATE(  ".",IF(OR(I112=$A$199,I112="18放"),$A212,"")  ),IF(  OR(I112=$A$199,I112="18放"),$A212,"")  )</f>
        <v>.12</v>
      </c>
      <c r="J212" s="65" t="str">
        <f ca="1">IF(  AND(LEN(J211)&gt;=1,J211&lt;&gt;".",OR(COUNTIF(J112:J$191,"*全日勤*")&gt;0,COUNTIF(J112:J$191,"*18放*")&gt;0)),  CONCATENATE(  ".",IF(OR(J112=$A$199,J112="18放"),$A212,"")  ),IF(  OR(J112=$A$199,J112="18放"),$A212,"")  )</f>
        <v>.12</v>
      </c>
      <c r="K212" s="65" t="str">
        <f ca="1">IF(  AND(LEN(K211)&gt;=1,K211&lt;&gt;".",OR(COUNTIF(K112:K$191,"*全日勤*")&gt;0,COUNTIF(K112:K$191,"*18放*")&gt;0)),  CONCATENATE(  ".",IF(OR(K112=$A$199,K112="18放"),$A212,"")  ),IF(  OR(K112=$A$199,K112="18放"),$A212,"")  )</f>
        <v>.12</v>
      </c>
      <c r="L212" s="65" t="str">
        <f ca="1">IF(  AND(LEN(L211)&gt;=1,L211&lt;&gt;".",OR(COUNTIF(L112:L$191,"*全日勤*")&gt;0,COUNTIF(L112:L$191,"*18放*")&gt;0)),  CONCATENATE(  ".",IF(OR(L112=$A$199,L112="18放"),$A212,"")  ),IF(  OR(L112=$A$199,L112="18放"),$A212,"")  )</f>
        <v>.12</v>
      </c>
      <c r="M212" s="65" t="str">
        <f ca="1">IF(  AND(LEN(M211)&gt;=1,M211&lt;&gt;".",OR(COUNTIF(M112:M$191,"*全日勤*")&gt;0,COUNTIF(M112:M$191,"*18放*")&gt;0)),  CONCATENATE(  ".",IF(OR(M112=$A$199,M112="18放"),$A212,"")  ),IF(  OR(M112=$A$199,M112="18放"),$A212,"")  )</f>
        <v>.12</v>
      </c>
      <c r="N212" s="65" t="str">
        <f ca="1">IF(  AND(LEN(N211)&gt;=1,N211&lt;&gt;".",OR(COUNTIF(N112:N$191,"*全日勤*")&gt;0,COUNTIF(N112:N$191,"*18放*")&gt;0)),  CONCATENATE(  ".",IF(OR(N112=$A$199,N112="18放"),$A212,"")  ),IF(  OR(N112=$A$199,N112="18放"),$A212,"")  )</f>
        <v>.12</v>
      </c>
      <c r="O212" s="65" t="str">
        <f ca="1">IF(  AND(LEN(O211)&gt;=1,O211&lt;&gt;".",OR(COUNTIF(O112:O$191,"*全日勤*")&gt;0,COUNTIF(O112:O$191,"*18放*")&gt;0)),  CONCATENATE(  ".",IF(OR(O112=$A$199,O112="18放"),$A212,"")  ),IF(  OR(O112=$A$199,O112="18放"),$A212,"")  )</f>
        <v>.12</v>
      </c>
      <c r="P212" s="65" t="str">
        <f ca="1">IF(  AND(LEN(P211)&gt;=1,P211&lt;&gt;".",OR(COUNTIF(P112:P$191,"*全日勤*")&gt;0,COUNTIF(P112:P$191,"*18放*")&gt;0)),  CONCATENATE(  ".",IF(OR(P112=$A$199,P112="18放"),$A212,"")  ),IF(  OR(P112=$A$199,P112="18放"),$A212,"")  )</f>
        <v>.12</v>
      </c>
      <c r="Q212" s="65" t="str">
        <f ca="1">IF(  AND(LEN(Q211)&gt;=1,Q211&lt;&gt;".",OR(COUNTIF(Q112:Q$191,"*全日勤*")&gt;0,COUNTIF(Q112:Q$191,"*18放*")&gt;0)),  CONCATENATE(  ".",IF(OR(Q112=$A$199,Q112="18放"),$A212,"")  ),IF(  OR(Q112=$A$199,Q112="18放"),$A212,"")  )</f>
        <v>.12</v>
      </c>
      <c r="R212" s="65" t="str">
        <f ca="1">IF(  AND(LEN(R211)&gt;=1,R211&lt;&gt;".",OR(COUNTIF(R112:R$191,"*全日勤*")&gt;0,COUNTIF(R112:R$191,"*18放*")&gt;0)),  CONCATENATE(  ".",IF(OR(R112=$A$199,R112="18放"),$A212,"")  ),IF(  OR(R112=$A$199,R112="18放"),$A212,"")  )</f>
        <v>.12</v>
      </c>
      <c r="S212" s="65" t="str">
        <f ca="1">IF(  AND(LEN(S211)&gt;=1,S211&lt;&gt;".",OR(COUNTIF(S112:S$191,"*全日勤*")&gt;0,COUNTIF(S112:S$191,"*18放*")&gt;0)),  CONCATENATE(  ".",IF(OR(S112=$A$199,S112="18放"),$A212,"")  ),IF(  OR(S112=$A$199,S112="18放"),$A212,"")  )</f>
        <v>.12</v>
      </c>
      <c r="T212" s="65" t="str">
        <f ca="1">IF(  AND(LEN(T211)&gt;=1,T211&lt;&gt;".",OR(COUNTIF(T112:T$191,"*全日勤*")&gt;0,COUNTIF(T112:T$191,"*18放*")&gt;0)),  CONCATENATE(  ".",IF(OR(T112=$A$199,T112="18放"),$A212,"")  ),IF(  OR(T112=$A$199,T112="18放"),$A212,"")  )</f>
        <v>.12</v>
      </c>
      <c r="U212" s="65" t="str">
        <f ca="1">IF(  AND(LEN(U211)&gt;=1,U211&lt;&gt;".",OR(COUNTIF(U112:U$191,"*全日勤*")&gt;0,COUNTIF(U112:U$191,"*18放*")&gt;0)),  CONCATENATE(  ".",IF(OR(U112=$A$199,U112="18放"),$A212,"")  ),IF(  OR(U112=$A$199,U112="18放"),$A212,"")  )</f>
        <v>.12</v>
      </c>
      <c r="V212" s="65" t="str">
        <f ca="1">IF(  AND(LEN(V211)&gt;=1,V211&lt;&gt;".",OR(COUNTIF(V112:V$191,"*全日勤*")&gt;0,COUNTIF(V112:V$191,"*18放*")&gt;0)),  CONCATENATE(  ".",IF(OR(V112=$A$199,V112="18放"),$A212,"")  ),IF(  OR(V112=$A$199,V112="18放"),$A212,"")  )</f>
        <v>.12</v>
      </c>
      <c r="W212" s="65" t="str">
        <f ca="1">IF(  AND(LEN(W211)&gt;=1,W211&lt;&gt;".",OR(COUNTIF(W112:W$191,"*全日勤*")&gt;0,COUNTIF(W112:W$191,"*18放*")&gt;0)),  CONCATENATE(  ".",IF(OR(W112=$A$199,W112="18放"),$A212,"")  ),IF(  OR(W112=$A$199,W112="18放"),$A212,"")  )</f>
        <v>.12</v>
      </c>
      <c r="X212" s="65" t="str">
        <f ca="1">IF(  AND(LEN(X211)&gt;=1,X211&lt;&gt;".",OR(COUNTIF(X112:X$191,"*全日勤*")&gt;0,COUNTIF(X112:X$191,"*18放*")&gt;0)),  CONCATENATE(  ".",IF(OR(X112=$A$199,X112="18放"),$A212,"")  ),IF(  OR(X112=$A$199,X112="18放"),$A212,"")  )</f>
        <v>.12</v>
      </c>
      <c r="Y212" s="65" t="str">
        <f ca="1">IF(  AND(LEN(Y211)&gt;=1,Y211&lt;&gt;".",OR(COUNTIF(Y112:Y$191,"*全日勤*")&gt;0,COUNTIF(Y112:Y$191,"*18放*")&gt;0)),  CONCATENATE(  ".",IF(OR(Y112=$A$199,Y112="18放"),$A212,"")  ),IF(  OR(Y112=$A$199,Y112="18放"),$A212,"")  )</f>
        <v>.12</v>
      </c>
      <c r="Z212" s="65" t="str">
        <f ca="1">IF(  AND(LEN(Z211)&gt;=1,Z211&lt;&gt;".",OR(COUNTIF(Z112:Z$191,"*全日勤*")&gt;0,COUNTIF(Z112:Z$191,"*18放*")&gt;0)),  CONCATENATE(  ".",IF(OR(Z112=$A$199,Z112="18放"),$A212,"")  ),IF(  OR(Z112=$A$199,Z112="18放"),$A212,"")  )</f>
        <v>.12</v>
      </c>
      <c r="AA212" s="65" t="str">
        <f ca="1">IF(  AND(LEN(AA211)&gt;=1,AA211&lt;&gt;".",OR(COUNTIF(AA112:AA$191,"*全日勤*")&gt;0,COUNTIF(AA112:AA$191,"*18放*")&gt;0)),  CONCATENATE(  ".",IF(OR(AA112=$A$199,AA112="18放"),$A212,"")  ),IF(  OR(AA112=$A$199,AA112="18放"),$A212,"")  )</f>
        <v/>
      </c>
      <c r="AB212" s="65" t="str">
        <f ca="1">IF(  AND(LEN(AB211)&gt;=1,AB211&lt;&gt;".",OR(COUNTIF(AB112:AB$191,"*全日勤*")&gt;0,COUNTIF(AB112:AB$191,"*18放*")&gt;0)),  CONCATENATE(  ".",IF(OR(AB112=$A$199,AB112="18放"),$A212,"")  ),IF(  OR(AB112=$A$199,AB112="18放"),$A212,"")  )</f>
        <v/>
      </c>
      <c r="AC212" s="65" t="str">
        <f ca="1">IF(  AND(LEN(AC211)&gt;=1,AC211&lt;&gt;".",OR(COUNTIF(AC112:AC$191,"*全日勤*")&gt;0,COUNTIF(AC112:AC$191,"*18放*")&gt;0)),  CONCATENATE(  ".",IF(OR(AC112=$A$199,AC112="18放"),$A212,"")  ),IF(  OR(AC112=$A$199,AC112="18放"),$A212,"")  )</f>
        <v/>
      </c>
      <c r="AD212" s="65" t="str">
        <f ca="1">IF(  AND(LEN(AD211)&gt;=1,AD211&lt;&gt;".",OR(COUNTIF(AD112:AD$191,"*全日勤*")&gt;0,COUNTIF(AD112:AD$191,"*18放*")&gt;0)),  CONCATENATE(  ".",IF(OR(AD112=$A$199,AD112="18放"),$A212,"")  ),IF(  OR(AD112=$A$199,AD112="18放"),$A212,"")  )</f>
        <v/>
      </c>
      <c r="AE212" s="65" t="str">
        <f ca="1">IF(  AND(LEN(AE211)&gt;=1,AE211&lt;&gt;".",OR(COUNTIF(AE112:AE$191,"*全日勤*")&gt;0,COUNTIF(AE112:AE$191,"*18放*")&gt;0)),  CONCATENATE(  ".",IF(OR(AE112=$A$199,AE112="18放"),$A212,"")  ),IF(  OR(AE112=$A$199,AE112="18放"),$A212,"")  )</f>
        <v>.12</v>
      </c>
      <c r="AF212" s="65" t="str">
        <f ca="1">IF(  AND(LEN(AF211)&gt;=1,AF211&lt;&gt;".",OR(COUNTIF(AF112:AF$191,"*全日勤*")&gt;0,COUNTIF(AF112:AF$191,"*18放*")&gt;0)),  CONCATENATE(  ".",IF(OR(AF112=$A$199,AF112="18放"),$A212,"")  ),IF(  OR(AF112=$A$199,AF112="18放"),$A212,"")  )</f>
        <v>.12</v>
      </c>
      <c r="AG212" s="65" t="str">
        <f ca="1">IF(  AND(LEN(AG211)&gt;=1,AG211&lt;&gt;".",OR(COUNTIF(AG112:AG$191,"*全日勤*")&gt;0,COUNTIF(AG112:AG$191,"*18放*")&gt;0)),  CONCATENATE(  ".",IF(OR(AG112=$A$199,AG112="18放"),$A212,"")  ),IF(  OR(AG112=$A$199,AG112="18放"),$A212,"")  )</f>
        <v>.12</v>
      </c>
      <c r="AH212" s="65"/>
      <c r="AI212" s="65"/>
      <c r="AJ212" s="65"/>
      <c r="AO212" s="75"/>
      <c r="AP212" s="62"/>
      <c r="AU212" s="62"/>
      <c r="AY212" s="62"/>
      <c r="AZ212" s="62"/>
      <c r="BA212" s="62"/>
    </row>
    <row r="213" spans="1:53">
      <c r="A213" s="65">
        <f t="shared" si="24"/>
        <v>13</v>
      </c>
      <c r="B213" s="65" t="str">
        <f t="shared" si="24"/>
        <v>柯俊亦</v>
      </c>
      <c r="C213" s="65" t="str">
        <f ca="1">IF(  AND(LEN(C212)&gt;=1,C212&lt;&gt;".",OR(COUNTIF(C113:C$191,"*全日勤*")&gt;0,COUNTIF(C113:C$191,"*18放*")&gt;0)),  CONCATENATE(  ".",IF(OR(C113=$A$199,C113="18放"),$A213,"")  ),IF(  OR(C113=$A$199,C113="18放"),$A213,"")  )</f>
        <v>.13</v>
      </c>
      <c r="D213" s="65" t="str">
        <f ca="1">IF(  AND(LEN(D212)&gt;=1,D212&lt;&gt;".",OR(COUNTIF(D113:D$191,"*全日勤*")&gt;0,COUNTIF(D113:D$191,"*18放*")&gt;0)),  CONCATENATE(  ".",IF(OR(D113=$A$199,D113="18放"),$A213,"")  ),IF(  OR(D113=$A$199,D113="18放"),$A213,"")  )</f>
        <v>.13</v>
      </c>
      <c r="E213" s="65" t="str">
        <f ca="1">IF(  AND(LEN(E212)&gt;=1,E212&lt;&gt;".",OR(COUNTIF(E113:E$191,"*全日勤*")&gt;0,COUNTIF(E113:E$191,"*18放*")&gt;0)),  CONCATENATE(  ".",IF(OR(E113=$A$199,E113="18放"),$A213,"")  ),IF(  OR(E113=$A$199,E113="18放"),$A213,"")  )</f>
        <v>.13</v>
      </c>
      <c r="F213" s="65" t="str">
        <f ca="1">IF(  AND(LEN(F212)&gt;=1,F212&lt;&gt;".",OR(COUNTIF(F113:F$191,"*全日勤*")&gt;0,COUNTIF(F113:F$191,"*18放*")&gt;0)),  CONCATENATE(  ".",IF(OR(F113=$A$199,F113="18放"),$A213,"")  ),IF(  OR(F113=$A$199,F113="18放"),$A213,"")  )</f>
        <v>.13</v>
      </c>
      <c r="G213" s="65" t="str">
        <f ca="1">IF(  AND(LEN(G212)&gt;=1,G212&lt;&gt;".",OR(COUNTIF(G113:G$191,"*全日勤*")&gt;0,COUNTIF(G113:G$191,"*18放*")&gt;0)),  CONCATENATE(  ".",IF(OR(G113=$A$199,G113="18放"),$A213,"")  ),IF(  OR(G113=$A$199,G113="18放"),$A213,"")  )</f>
        <v>.13</v>
      </c>
      <c r="H213" s="65" t="str">
        <f ca="1">IF(  AND(LEN(H212)&gt;=1,H212&lt;&gt;".",OR(COUNTIF(H113:H$191,"*全日勤*")&gt;0,COUNTIF(H113:H$191,"*18放*")&gt;0)),  CONCATENATE(  ".",IF(OR(H113=$A$199,H113="18放"),$A213,"")  ),IF(  OR(H113=$A$199,H113="18放"),$A213,"")  )</f>
        <v>.13</v>
      </c>
      <c r="I213" s="65" t="str">
        <f ca="1">IF(  AND(LEN(I212)&gt;=1,I212&lt;&gt;".",OR(COUNTIF(I113:I$191,"*全日勤*")&gt;0,COUNTIF(I113:I$191,"*18放*")&gt;0)),  CONCATENATE(  ".",IF(OR(I113=$A$199,I113="18放"),$A213,"")  ),IF(  OR(I113=$A$199,I113="18放"),$A213,"")  )</f>
        <v>.13</v>
      </c>
      <c r="J213" s="65" t="str">
        <f ca="1">IF(  AND(LEN(J212)&gt;=1,J212&lt;&gt;".",OR(COUNTIF(J113:J$191,"*全日勤*")&gt;0,COUNTIF(J113:J$191,"*18放*")&gt;0)),  CONCATENATE(  ".",IF(OR(J113=$A$199,J113="18放"),$A213,"")  ),IF(  OR(J113=$A$199,J113="18放"),$A213,"")  )</f>
        <v>.13</v>
      </c>
      <c r="K213" s="65" t="str">
        <f ca="1">IF(  AND(LEN(K212)&gt;=1,K212&lt;&gt;".",OR(COUNTIF(K113:K$191,"*全日勤*")&gt;0,COUNTIF(K113:K$191,"*18放*")&gt;0)),  CONCATENATE(  ".",IF(OR(K113=$A$199,K113="18放"),$A213,"")  ),IF(  OR(K113=$A$199,K113="18放"),$A213,"")  )</f>
        <v>.13</v>
      </c>
      <c r="L213" s="65" t="str">
        <f ca="1">IF(  AND(LEN(L212)&gt;=1,L212&lt;&gt;".",OR(COUNTIF(L113:L$191,"*全日勤*")&gt;0,COUNTIF(L113:L$191,"*18放*")&gt;0)),  CONCATENATE(  ".",IF(OR(L113=$A$199,L113="18放"),$A213,"")  ),IF(  OR(L113=$A$199,L113="18放"),$A213,"")  )</f>
        <v>.13</v>
      </c>
      <c r="M213" s="65" t="str">
        <f ca="1">IF(  AND(LEN(M212)&gt;=1,M212&lt;&gt;".",OR(COUNTIF(M113:M$191,"*全日勤*")&gt;0,COUNTIF(M113:M$191,"*18放*")&gt;0)),  CONCATENATE(  ".",IF(OR(M113=$A$199,M113="18放"),$A213,"")  ),IF(  OR(M113=$A$199,M113="18放"),$A213,"")  )</f>
        <v>.13</v>
      </c>
      <c r="N213" s="65" t="str">
        <f ca="1">IF(  AND(LEN(N212)&gt;=1,N212&lt;&gt;".",OR(COUNTIF(N113:N$191,"*全日勤*")&gt;0,COUNTIF(N113:N$191,"*18放*")&gt;0)),  CONCATENATE(  ".",IF(OR(N113=$A$199,N113="18放"),$A213,"")  ),IF(  OR(N113=$A$199,N113="18放"),$A213,"")  )</f>
        <v>.13</v>
      </c>
      <c r="O213" s="65" t="str">
        <f ca="1">IF(  AND(LEN(O212)&gt;=1,O212&lt;&gt;".",OR(COUNTIF(O113:O$191,"*全日勤*")&gt;0,COUNTIF(O113:O$191,"*18放*")&gt;0)),  CONCATENATE(  ".",IF(OR(O113=$A$199,O113="18放"),$A213,"")  ),IF(  OR(O113=$A$199,O113="18放"),$A213,"")  )</f>
        <v>.13</v>
      </c>
      <c r="P213" s="65" t="str">
        <f ca="1">IF(  AND(LEN(P212)&gt;=1,P212&lt;&gt;".",OR(COUNTIF(P113:P$191,"*全日勤*")&gt;0,COUNTIF(P113:P$191,"*18放*")&gt;0)),  CONCATENATE(  ".",IF(OR(P113=$A$199,P113="18放"),$A213,"")  ),IF(  OR(P113=$A$199,P113="18放"),$A213,"")  )</f>
        <v>.13</v>
      </c>
      <c r="Q213" s="65" t="str">
        <f ca="1">IF(  AND(LEN(Q212)&gt;=1,Q212&lt;&gt;".",OR(COUNTIF(Q113:Q$191,"*全日勤*")&gt;0,COUNTIF(Q113:Q$191,"*18放*")&gt;0)),  CONCATENATE(  ".",IF(OR(Q113=$A$199,Q113="18放"),$A213,"")  ),IF(  OR(Q113=$A$199,Q113="18放"),$A213,"")  )</f>
        <v>.13</v>
      </c>
      <c r="R213" s="65" t="str">
        <f ca="1">IF(  AND(LEN(R212)&gt;=1,R212&lt;&gt;".",OR(COUNTIF(R113:R$191,"*全日勤*")&gt;0,COUNTIF(R113:R$191,"*18放*")&gt;0)),  CONCATENATE(  ".",IF(OR(R113=$A$199,R113="18放"),$A213,"")  ),IF(  OR(R113=$A$199,R113="18放"),$A213,"")  )</f>
        <v>.13</v>
      </c>
      <c r="S213" s="65" t="str">
        <f ca="1">IF(  AND(LEN(S212)&gt;=1,S212&lt;&gt;".",OR(COUNTIF(S113:S$191,"*全日勤*")&gt;0,COUNTIF(S113:S$191,"*18放*")&gt;0)),  CONCATENATE(  ".",IF(OR(S113=$A$199,S113="18放"),$A213,"")  ),IF(  OR(S113=$A$199,S113="18放"),$A213,"")  )</f>
        <v>.13</v>
      </c>
      <c r="T213" s="65" t="str">
        <f ca="1">IF(  AND(LEN(T212)&gt;=1,T212&lt;&gt;".",OR(COUNTIF(T113:T$191,"*全日勤*")&gt;0,COUNTIF(T113:T$191,"*18放*")&gt;0)),  CONCATENATE(  ".",IF(OR(T113=$A$199,T113="18放"),$A213,"")  ),IF(  OR(T113=$A$199,T113="18放"),$A213,"")  )</f>
        <v>.13</v>
      </c>
      <c r="U213" s="65" t="str">
        <f ca="1">IF(  AND(LEN(U212)&gt;=1,U212&lt;&gt;".",OR(COUNTIF(U113:U$191,"*全日勤*")&gt;0,COUNTIF(U113:U$191,"*18放*")&gt;0)),  CONCATENATE(  ".",IF(OR(U113=$A$199,U113="18放"),$A213,"")  ),IF(  OR(U113=$A$199,U113="18放"),$A213,"")  )</f>
        <v>.13</v>
      </c>
      <c r="V213" s="65" t="str">
        <f ca="1">IF(  AND(LEN(V212)&gt;=1,V212&lt;&gt;".",OR(COUNTIF(V113:V$191,"*全日勤*")&gt;0,COUNTIF(V113:V$191,"*18放*")&gt;0)),  CONCATENATE(  ".",IF(OR(V113=$A$199,V113="18放"),$A213,"")  ),IF(  OR(V113=$A$199,V113="18放"),$A213,"")  )</f>
        <v>.13</v>
      </c>
      <c r="W213" s="65" t="str">
        <f ca="1">IF(  AND(LEN(W212)&gt;=1,W212&lt;&gt;".",OR(COUNTIF(W113:W$191,"*全日勤*")&gt;0,COUNTIF(W113:W$191,"*18放*")&gt;0)),  CONCATENATE(  ".",IF(OR(W113=$A$199,W113="18放"),$A213,"")  ),IF(  OR(W113=$A$199,W113="18放"),$A213,"")  )</f>
        <v>.13</v>
      </c>
      <c r="X213" s="65" t="str">
        <f ca="1">IF(  AND(LEN(X212)&gt;=1,X212&lt;&gt;".",OR(COUNTIF(X113:X$191,"*全日勤*")&gt;0,COUNTIF(X113:X$191,"*18放*")&gt;0)),  CONCATENATE(  ".",IF(OR(X113=$A$199,X113="18放"),$A213,"")  ),IF(  OR(X113=$A$199,X113="18放"),$A213,"")  )</f>
        <v>.13</v>
      </c>
      <c r="Y213" s="65" t="str">
        <f ca="1">IF(  AND(LEN(Y212)&gt;=1,Y212&lt;&gt;".",OR(COUNTIF(Y113:Y$191,"*全日勤*")&gt;0,COUNTIF(Y113:Y$191,"*18放*")&gt;0)),  CONCATENATE(  ".",IF(OR(Y113=$A$199,Y113="18放"),$A213,"")  ),IF(  OR(Y113=$A$199,Y113="18放"),$A213,"")  )</f>
        <v>.13</v>
      </c>
      <c r="Z213" s="65" t="str">
        <f ca="1">IF(  AND(LEN(Z212)&gt;=1,Z212&lt;&gt;".",OR(COUNTIF(Z113:Z$191,"*全日勤*")&gt;0,COUNTIF(Z113:Z$191,"*18放*")&gt;0)),  CONCATENATE(  ".",IF(OR(Z113=$A$199,Z113="18放"),$A213,"")  ),IF(  OR(Z113=$A$199,Z113="18放"),$A213,"")  )</f>
        <v>.13</v>
      </c>
      <c r="AA213" s="65" t="str">
        <f ca="1">IF(  AND(LEN(AA212)&gt;=1,AA212&lt;&gt;".",OR(COUNTIF(AA113:AA$191,"*全日勤*")&gt;0,COUNTIF(AA113:AA$191,"*18放*")&gt;0)),  CONCATENATE(  ".",IF(OR(AA113=$A$199,AA113="18放"),$A213,"")  ),IF(  OR(AA113=$A$199,AA113="18放"),$A213,"")  )</f>
        <v/>
      </c>
      <c r="AB213" s="65" t="str">
        <f ca="1">IF(  AND(LEN(AB212)&gt;=1,AB212&lt;&gt;".",OR(COUNTIF(AB113:AB$191,"*全日勤*")&gt;0,COUNTIF(AB113:AB$191,"*18放*")&gt;0)),  CONCATENATE(  ".",IF(OR(AB113=$A$199,AB113="18放"),$A213,"")  ),IF(  OR(AB113=$A$199,AB113="18放"),$A213,"")  )</f>
        <v/>
      </c>
      <c r="AC213" s="65" t="str">
        <f ca="1">IF(  AND(LEN(AC212)&gt;=1,AC212&lt;&gt;".",OR(COUNTIF(AC113:AC$191,"*全日勤*")&gt;0,COUNTIF(AC113:AC$191,"*18放*")&gt;0)),  CONCATENATE(  ".",IF(OR(AC113=$A$199,AC113="18放"),$A213,"")  ),IF(  OR(AC113=$A$199,AC113="18放"),$A213,"")  )</f>
        <v/>
      </c>
      <c r="AD213" s="65">
        <f ca="1">IF(  AND(LEN(AD212)&gt;=1,AD212&lt;&gt;".",OR(COUNTIF(AD113:AD$191,"*全日勤*")&gt;0,COUNTIF(AD113:AD$191,"*18放*")&gt;0)),  CONCATENATE(  ".",IF(OR(AD113=$A$199,AD113="18放"),$A213,"")  ),IF(  OR(AD113=$A$199,AD113="18放"),$A213,"")  )</f>
        <v>13</v>
      </c>
      <c r="AE213" s="65" t="str">
        <f ca="1">IF(  AND(LEN(AE212)&gt;=1,AE212&lt;&gt;".",OR(COUNTIF(AE113:AE$191,"*全日勤*")&gt;0,COUNTIF(AE113:AE$191,"*18放*")&gt;0)),  CONCATENATE(  ".",IF(OR(AE113=$A$199,AE113="18放"),$A213,"")  ),IF(  OR(AE113=$A$199,AE113="18放"),$A213,"")  )</f>
        <v>.13</v>
      </c>
      <c r="AF213" s="65" t="str">
        <f ca="1">IF(  AND(LEN(AF212)&gt;=1,AF212&lt;&gt;".",OR(COUNTIF(AF113:AF$191,"*全日勤*")&gt;0,COUNTIF(AF113:AF$191,"*18放*")&gt;0)),  CONCATENATE(  ".",IF(OR(AF113=$A$199,AF113="18放"),$A213,"")  ),IF(  OR(AF113=$A$199,AF113="18放"),$A213,"")  )</f>
        <v>.13</v>
      </c>
      <c r="AG213" s="65" t="str">
        <f ca="1">IF(  AND(LEN(AG212)&gt;=1,AG212&lt;&gt;".",OR(COUNTIF(AG113:AG$191,"*全日勤*")&gt;0,COUNTIF(AG113:AG$191,"*18放*")&gt;0)),  CONCATENATE(  ".",IF(OR(AG113=$A$199,AG113="18放"),$A213,"")  ),IF(  OR(AG113=$A$199,AG113="18放"),$A213,"")  )</f>
        <v>.</v>
      </c>
      <c r="AH213" s="65"/>
      <c r="AI213" s="65"/>
      <c r="AJ213" s="65"/>
      <c r="AO213" s="75"/>
      <c r="AP213" s="62"/>
      <c r="AU213" s="62"/>
      <c r="AY213" s="62"/>
      <c r="AZ213" s="62"/>
      <c r="BA213" s="62"/>
    </row>
    <row r="214" spans="1:53">
      <c r="A214" s="65">
        <f t="shared" si="24"/>
        <v>14</v>
      </c>
      <c r="B214" s="65" t="str">
        <f t="shared" si="24"/>
        <v>周季濓</v>
      </c>
      <c r="C214" s="65" t="str">
        <f ca="1">IF(  AND(LEN(C213)&gt;=1,C213&lt;&gt;".",OR(COUNTIF(C114:C$191,"*全日勤*")&gt;0,COUNTIF(C114:C$191,"*18放*")&gt;0)),  CONCATENATE(  ".",IF(OR(C114=$A$199,C114="18放"),$A214,"")  ),IF(  OR(C114=$A$199,C114="18放"),$A214,"")  )</f>
        <v>.14</v>
      </c>
      <c r="D214" s="65" t="str">
        <f ca="1">IF(  AND(LEN(D213)&gt;=1,D213&lt;&gt;".",OR(COUNTIF(D114:D$191,"*全日勤*")&gt;0,COUNTIF(D114:D$191,"*18放*")&gt;0)),  CONCATENATE(  ".",IF(OR(D114=$A$199,D114="18放"),$A214,"")  ),IF(  OR(D114=$A$199,D114="18放"),$A214,"")  )</f>
        <v>.14</v>
      </c>
      <c r="E214" s="65" t="str">
        <f ca="1">IF(  AND(LEN(E213)&gt;=1,E213&lt;&gt;".",OR(COUNTIF(E114:E$191,"*全日勤*")&gt;0,COUNTIF(E114:E$191,"*18放*")&gt;0)),  CONCATENATE(  ".",IF(OR(E114=$A$199,E114="18放"),$A214,"")  ),IF(  OR(E114=$A$199,E114="18放"),$A214,"")  )</f>
        <v>.14</v>
      </c>
      <c r="F214" s="65" t="str">
        <f ca="1">IF(  AND(LEN(F213)&gt;=1,F213&lt;&gt;".",OR(COUNTIF(F114:F$191,"*全日勤*")&gt;0,COUNTIF(F114:F$191,"*18放*")&gt;0)),  CONCATENATE(  ".",IF(OR(F114=$A$199,F114="18放"),$A214,"")  ),IF(  OR(F114=$A$199,F114="18放"),$A214,"")  )</f>
        <v>.14</v>
      </c>
      <c r="G214" s="65" t="str">
        <f ca="1">IF(  AND(LEN(G213)&gt;=1,G213&lt;&gt;".",OR(COUNTIF(G114:G$191,"*全日勤*")&gt;0,COUNTIF(G114:G$191,"*18放*")&gt;0)),  CONCATENATE(  ".",IF(OR(G114=$A$199,G114="18放"),$A214,"")  ),IF(  OR(G114=$A$199,G114="18放"),$A214,"")  )</f>
        <v>.14</v>
      </c>
      <c r="H214" s="65" t="str">
        <f ca="1">IF(  AND(LEN(H213)&gt;=1,H213&lt;&gt;".",OR(COUNTIF(H114:H$191,"*全日勤*")&gt;0,COUNTIF(H114:H$191,"*18放*")&gt;0)),  CONCATENATE(  ".",IF(OR(H114=$A$199,H114="18放"),$A214,"")  ),IF(  OR(H114=$A$199,H114="18放"),$A214,"")  )</f>
        <v>.14</v>
      </c>
      <c r="I214" s="65" t="str">
        <f ca="1">IF(  AND(LEN(I213)&gt;=1,I213&lt;&gt;".",OR(COUNTIF(I114:I$191,"*全日勤*")&gt;0,COUNTIF(I114:I$191,"*18放*")&gt;0)),  CONCATENATE(  ".",IF(OR(I114=$A$199,I114="18放"),$A214,"")  ),IF(  OR(I114=$A$199,I114="18放"),$A214,"")  )</f>
        <v>.14</v>
      </c>
      <c r="J214" s="65" t="str">
        <f ca="1">IF(  AND(LEN(J213)&gt;=1,J213&lt;&gt;".",OR(COUNTIF(J114:J$191,"*全日勤*")&gt;0,COUNTIF(J114:J$191,"*18放*")&gt;0)),  CONCATENATE(  ".",IF(OR(J114=$A$199,J114="18放"),$A214,"")  ),IF(  OR(J114=$A$199,J114="18放"),$A214,"")  )</f>
        <v>.14</v>
      </c>
      <c r="K214" s="65" t="str">
        <f ca="1">IF(  AND(LEN(K213)&gt;=1,K213&lt;&gt;".",OR(COUNTIF(K114:K$191,"*全日勤*")&gt;0,COUNTIF(K114:K$191,"*18放*")&gt;0)),  CONCATENATE(  ".",IF(OR(K114=$A$199,K114="18放"),$A214,"")  ),IF(  OR(K114=$A$199,K114="18放"),$A214,"")  )</f>
        <v>.14</v>
      </c>
      <c r="L214" s="65" t="str">
        <f ca="1">IF(  AND(LEN(L213)&gt;=1,L213&lt;&gt;".",OR(COUNTIF(L114:L$191,"*全日勤*")&gt;0,COUNTIF(L114:L$191,"*18放*")&gt;0)),  CONCATENATE(  ".",IF(OR(L114=$A$199,L114="18放"),$A214,"")  ),IF(  OR(L114=$A$199,L114="18放"),$A214,"")  )</f>
        <v>.14</v>
      </c>
      <c r="M214" s="65" t="str">
        <f ca="1">IF(  AND(LEN(M213)&gt;=1,M213&lt;&gt;".",OR(COUNTIF(M114:M$191,"*全日勤*")&gt;0,COUNTIF(M114:M$191,"*18放*")&gt;0)),  CONCATENATE(  ".",IF(OR(M114=$A$199,M114="18放"),$A214,"")  ),IF(  OR(M114=$A$199,M114="18放"),$A214,"")  )</f>
        <v>.14</v>
      </c>
      <c r="N214" s="65" t="str">
        <f ca="1">IF(  AND(LEN(N213)&gt;=1,N213&lt;&gt;".",OR(COUNTIF(N114:N$191,"*全日勤*")&gt;0,COUNTIF(N114:N$191,"*18放*")&gt;0)),  CONCATENATE(  ".",IF(OR(N114=$A$199,N114="18放"),$A214,"")  ),IF(  OR(N114=$A$199,N114="18放"),$A214,"")  )</f>
        <v>.14</v>
      </c>
      <c r="O214" s="65" t="str">
        <f ca="1">IF(  AND(LEN(O213)&gt;=1,O213&lt;&gt;".",OR(COUNTIF(O114:O$191,"*全日勤*")&gt;0,COUNTIF(O114:O$191,"*18放*")&gt;0)),  CONCATENATE(  ".",IF(OR(O114=$A$199,O114="18放"),$A214,"")  ),IF(  OR(O114=$A$199,O114="18放"),$A214,"")  )</f>
        <v>.14</v>
      </c>
      <c r="P214" s="65" t="str">
        <f ca="1">IF(  AND(LEN(P213)&gt;=1,P213&lt;&gt;".",OR(COUNTIF(P114:P$191,"*全日勤*")&gt;0,COUNTIF(P114:P$191,"*18放*")&gt;0)),  CONCATENATE(  ".",IF(OR(P114=$A$199,P114="18放"),$A214,"")  ),IF(  OR(P114=$A$199,P114="18放"),$A214,"")  )</f>
        <v>.14</v>
      </c>
      <c r="Q214" s="65" t="str">
        <f ca="1">IF(  AND(LEN(Q213)&gt;=1,Q213&lt;&gt;".",OR(COUNTIF(Q114:Q$191,"*全日勤*")&gt;0,COUNTIF(Q114:Q$191,"*18放*")&gt;0)),  CONCATENATE(  ".",IF(OR(Q114=$A$199,Q114="18放"),$A214,"")  ),IF(  OR(Q114=$A$199,Q114="18放"),$A214,"")  )</f>
        <v>.14</v>
      </c>
      <c r="R214" s="65" t="str">
        <f ca="1">IF(  AND(LEN(R213)&gt;=1,R213&lt;&gt;".",OR(COUNTIF(R114:R$191,"*全日勤*")&gt;0,COUNTIF(R114:R$191,"*18放*")&gt;0)),  CONCATENATE(  ".",IF(OR(R114=$A$199,R114="18放"),$A214,"")  ),IF(  OR(R114=$A$199,R114="18放"),$A214,"")  )</f>
        <v>.14</v>
      </c>
      <c r="S214" s="65" t="str">
        <f ca="1">IF(  AND(LEN(S213)&gt;=1,S213&lt;&gt;".",OR(COUNTIF(S114:S$191,"*全日勤*")&gt;0,COUNTIF(S114:S$191,"*18放*")&gt;0)),  CONCATENATE(  ".",IF(OR(S114=$A$199,S114="18放"),$A214,"")  ),IF(  OR(S114=$A$199,S114="18放"),$A214,"")  )</f>
        <v>.14</v>
      </c>
      <c r="T214" s="65" t="str">
        <f ca="1">IF(  AND(LEN(T213)&gt;=1,T213&lt;&gt;".",OR(COUNTIF(T114:T$191,"*全日勤*")&gt;0,COUNTIF(T114:T$191,"*18放*")&gt;0)),  CONCATENATE(  ".",IF(OR(T114=$A$199,T114="18放"),$A214,"")  ),IF(  OR(T114=$A$199,T114="18放"),$A214,"")  )</f>
        <v>.14</v>
      </c>
      <c r="U214" s="65" t="str">
        <f ca="1">IF(  AND(LEN(U213)&gt;=1,U213&lt;&gt;".",OR(COUNTIF(U114:U$191,"*全日勤*")&gt;0,COUNTIF(U114:U$191,"*18放*")&gt;0)),  CONCATENATE(  ".",IF(OR(U114=$A$199,U114="18放"),$A214,"")  ),IF(  OR(U114=$A$199,U114="18放"),$A214,"")  )</f>
        <v>.14</v>
      </c>
      <c r="V214" s="65" t="str">
        <f ca="1">IF(  AND(LEN(V213)&gt;=1,V213&lt;&gt;".",OR(COUNTIF(V114:V$191,"*全日勤*")&gt;0,COUNTIF(V114:V$191,"*18放*")&gt;0)),  CONCATENATE(  ".",IF(OR(V114=$A$199,V114="18放"),$A214,"")  ),IF(  OR(V114=$A$199,V114="18放"),$A214,"")  )</f>
        <v>.14</v>
      </c>
      <c r="W214" s="65" t="str">
        <f ca="1">IF(  AND(LEN(W213)&gt;=1,W213&lt;&gt;".",OR(COUNTIF(W114:W$191,"*全日勤*")&gt;0,COUNTIF(W114:W$191,"*18放*")&gt;0)),  CONCATENATE(  ".",IF(OR(W114=$A$199,W114="18放"),$A214,"")  ),IF(  OR(W114=$A$199,W114="18放"),$A214,"")  )</f>
        <v>.14</v>
      </c>
      <c r="X214" s="65" t="str">
        <f ca="1">IF(  AND(LEN(X213)&gt;=1,X213&lt;&gt;".",OR(COUNTIF(X114:X$191,"*全日勤*")&gt;0,COUNTIF(X114:X$191,"*18放*")&gt;0)),  CONCATENATE(  ".",IF(OR(X114=$A$199,X114="18放"),$A214,"")  ),IF(  OR(X114=$A$199,X114="18放"),$A214,"")  )</f>
        <v>.14</v>
      </c>
      <c r="Y214" s="65" t="str">
        <f ca="1">IF(  AND(LEN(Y213)&gt;=1,Y213&lt;&gt;".",OR(COUNTIF(Y114:Y$191,"*全日勤*")&gt;0,COUNTIF(Y114:Y$191,"*18放*")&gt;0)),  CONCATENATE(  ".",IF(OR(Y114=$A$199,Y114="18放"),$A214,"")  ),IF(  OR(Y114=$A$199,Y114="18放"),$A214,"")  )</f>
        <v>.14</v>
      </c>
      <c r="Z214" s="65" t="str">
        <f ca="1">IF(  AND(LEN(Z213)&gt;=1,Z213&lt;&gt;".",OR(COUNTIF(Z114:Z$191,"*全日勤*")&gt;0,COUNTIF(Z114:Z$191,"*18放*")&gt;0)),  CONCATENATE(  ".",IF(OR(Z114=$A$199,Z114="18放"),$A214,"")  ),IF(  OR(Z114=$A$199,Z114="18放"),$A214,"")  )</f>
        <v>.14</v>
      </c>
      <c r="AA214" s="65" t="str">
        <f ca="1">IF(  AND(LEN(AA213)&gt;=1,AA213&lt;&gt;".",OR(COUNTIF(AA114:AA$191,"*全日勤*")&gt;0,COUNTIF(AA114:AA$191,"*18放*")&gt;0)),  CONCATENATE(  ".",IF(OR(AA114=$A$199,AA114="18放"),$A214,"")  ),IF(  OR(AA114=$A$199,AA114="18放"),$A214,"")  )</f>
        <v/>
      </c>
      <c r="AB214" s="65" t="str">
        <f ca="1">IF(  AND(LEN(AB213)&gt;=1,AB213&lt;&gt;".",OR(COUNTIF(AB114:AB$191,"*全日勤*")&gt;0,COUNTIF(AB114:AB$191,"*18放*")&gt;0)),  CONCATENATE(  ".",IF(OR(AB114=$A$199,AB114="18放"),$A214,"")  ),IF(  OR(AB114=$A$199,AB114="18放"),$A214,"")  )</f>
        <v/>
      </c>
      <c r="AC214" s="65" t="str">
        <f ca="1">IF(  AND(LEN(AC213)&gt;=1,AC213&lt;&gt;".",OR(COUNTIF(AC114:AC$191,"*全日勤*")&gt;0,COUNTIF(AC114:AC$191,"*18放*")&gt;0)),  CONCATENATE(  ".",IF(OR(AC114=$A$199,AC114="18放"),$A214,"")  ),IF(  OR(AC114=$A$199,AC114="18放"),$A214,"")  )</f>
        <v/>
      </c>
      <c r="AD214" s="65" t="str">
        <f ca="1">IF(  AND(LEN(AD213)&gt;=1,AD213&lt;&gt;".",OR(COUNTIF(AD114:AD$191,"*全日勤*")&gt;0,COUNTIF(AD114:AD$191,"*18放*")&gt;0)),  CONCATENATE(  ".",IF(OR(AD114=$A$199,AD114="18放"),$A214,"")  ),IF(  OR(AD114=$A$199,AD114="18放"),$A214,"")  )</f>
        <v>.14</v>
      </c>
      <c r="AE214" s="65" t="str">
        <f ca="1">IF(  AND(LEN(AE213)&gt;=1,AE213&lt;&gt;".",OR(COUNTIF(AE114:AE$191,"*全日勤*")&gt;0,COUNTIF(AE114:AE$191,"*18放*")&gt;0)),  CONCATENATE(  ".",IF(OR(AE114=$A$199,AE114="18放"),$A214,"")  ),IF(  OR(AE114=$A$199,AE114="18放"),$A214,"")  )</f>
        <v>.14</v>
      </c>
      <c r="AF214" s="65" t="str">
        <f ca="1">IF(  AND(LEN(AF213)&gt;=1,AF213&lt;&gt;".",OR(COUNTIF(AF114:AF$191,"*全日勤*")&gt;0,COUNTIF(AF114:AF$191,"*18放*")&gt;0)),  CONCATENATE(  ".",IF(OR(AF114=$A$199,AF114="18放"),$A214,"")  ),IF(  OR(AF114=$A$199,AF114="18放"),$A214,"")  )</f>
        <v>.14</v>
      </c>
      <c r="AG214" s="65" t="str">
        <f ca="1">IF(  AND(LEN(AG213)&gt;=1,AG213&lt;&gt;".",OR(COUNTIF(AG114:AG$191,"*全日勤*")&gt;0,COUNTIF(AG114:AG$191,"*18放*")&gt;0)),  CONCATENATE(  ".",IF(OR(AG114=$A$199,AG114="18放"),$A214,"")  ),IF(  OR(AG114=$A$199,AG114="18放"),$A214,"")  )</f>
        <v/>
      </c>
      <c r="AH214" s="65"/>
      <c r="AI214" s="65"/>
      <c r="AJ214" s="65"/>
      <c r="AO214" s="75"/>
      <c r="AP214" s="62"/>
      <c r="AU214" s="62"/>
      <c r="AY214" s="62"/>
      <c r="AZ214" s="62"/>
      <c r="BA214" s="62"/>
    </row>
    <row r="215" spans="1:53">
      <c r="A215" s="65">
        <f t="shared" si="24"/>
        <v>15</v>
      </c>
      <c r="B215" s="65" t="str">
        <f t="shared" si="24"/>
        <v>許修銘</v>
      </c>
      <c r="C215" s="65" t="str">
        <f ca="1">IF(  AND(LEN(C214)&gt;=1,C214&lt;&gt;".",OR(COUNTIF(C115:C$191,"*全日勤*")&gt;0,COUNTIF(C115:C$191,"*18放*")&gt;0)),  CONCATENATE(  ".",IF(OR(C115=$A$199,C115="18放"),$A215,"")  ),IF(  OR(C115=$A$199,C115="18放"),$A215,"")  )</f>
        <v>.15</v>
      </c>
      <c r="D215" s="65" t="str">
        <f ca="1">IF(  AND(LEN(D214)&gt;=1,D214&lt;&gt;".",OR(COUNTIF(D115:D$191,"*全日勤*")&gt;0,COUNTIF(D115:D$191,"*18放*")&gt;0)),  CONCATENATE(  ".",IF(OR(D115=$A$199,D115="18放"),$A215,"")  ),IF(  OR(D115=$A$199,D115="18放"),$A215,"")  )</f>
        <v>.15</v>
      </c>
      <c r="E215" s="65" t="str">
        <f ca="1">IF(  AND(LEN(E214)&gt;=1,E214&lt;&gt;".",OR(COUNTIF(E115:E$191,"*全日勤*")&gt;0,COUNTIF(E115:E$191,"*18放*")&gt;0)),  CONCATENATE(  ".",IF(OR(E115=$A$199,E115="18放"),$A215,"")  ),IF(  OR(E115=$A$199,E115="18放"),$A215,"")  )</f>
        <v>.15</v>
      </c>
      <c r="F215" s="65" t="str">
        <f ca="1">IF(  AND(LEN(F214)&gt;=1,F214&lt;&gt;".",OR(COUNTIF(F115:F$191,"*全日勤*")&gt;0,COUNTIF(F115:F$191,"*18放*")&gt;0)),  CONCATENATE(  ".",IF(OR(F115=$A$199,F115="18放"),$A215,"")  ),IF(  OR(F115=$A$199,F115="18放"),$A215,"")  )</f>
        <v>.15</v>
      </c>
      <c r="G215" s="65" t="str">
        <f ca="1">IF(  AND(LEN(G214)&gt;=1,G214&lt;&gt;".",OR(COUNTIF(G115:G$191,"*全日勤*")&gt;0,COUNTIF(G115:G$191,"*18放*")&gt;0)),  CONCATENATE(  ".",IF(OR(G115=$A$199,G115="18放"),$A215,"")  ),IF(  OR(G115=$A$199,G115="18放"),$A215,"")  )</f>
        <v>.15</v>
      </c>
      <c r="H215" s="65" t="str">
        <f ca="1">IF(  AND(LEN(H214)&gt;=1,H214&lt;&gt;".",OR(COUNTIF(H115:H$191,"*全日勤*")&gt;0,COUNTIF(H115:H$191,"*18放*")&gt;0)),  CONCATENATE(  ".",IF(OR(H115=$A$199,H115="18放"),$A215,"")  ),IF(  OR(H115=$A$199,H115="18放"),$A215,"")  )</f>
        <v>.15</v>
      </c>
      <c r="I215" s="65" t="str">
        <f ca="1">IF(  AND(LEN(I214)&gt;=1,I214&lt;&gt;".",OR(COUNTIF(I115:I$191,"*全日勤*")&gt;0,COUNTIF(I115:I$191,"*18放*")&gt;0)),  CONCATENATE(  ".",IF(OR(I115=$A$199,I115="18放"),$A215,"")  ),IF(  OR(I115=$A$199,I115="18放"),$A215,"")  )</f>
        <v>.15</v>
      </c>
      <c r="J215" s="65" t="str">
        <f ca="1">IF(  AND(LEN(J214)&gt;=1,J214&lt;&gt;".",OR(COUNTIF(J115:J$191,"*全日勤*")&gt;0,COUNTIF(J115:J$191,"*18放*")&gt;0)),  CONCATENATE(  ".",IF(OR(J115=$A$199,J115="18放"),$A215,"")  ),IF(  OR(J115=$A$199,J115="18放"),$A215,"")  )</f>
        <v>.15</v>
      </c>
      <c r="K215" s="65" t="str">
        <f ca="1">IF(  AND(LEN(K214)&gt;=1,K214&lt;&gt;".",OR(COUNTIF(K115:K$191,"*全日勤*")&gt;0,COUNTIF(K115:K$191,"*18放*")&gt;0)),  CONCATENATE(  ".",IF(OR(K115=$A$199,K115="18放"),$A215,"")  ),IF(  OR(K115=$A$199,K115="18放"),$A215,"")  )</f>
        <v>.15</v>
      </c>
      <c r="L215" s="65" t="str">
        <f ca="1">IF(  AND(LEN(L214)&gt;=1,L214&lt;&gt;".",OR(COUNTIF(L115:L$191,"*全日勤*")&gt;0,COUNTIF(L115:L$191,"*18放*")&gt;0)),  CONCATENATE(  ".",IF(OR(L115=$A$199,L115="18放"),$A215,"")  ),IF(  OR(L115=$A$199,L115="18放"),$A215,"")  )</f>
        <v>.15</v>
      </c>
      <c r="M215" s="65" t="str">
        <f ca="1">IF(  AND(LEN(M214)&gt;=1,M214&lt;&gt;".",OR(COUNTIF(M115:M$191,"*全日勤*")&gt;0,COUNTIF(M115:M$191,"*18放*")&gt;0)),  CONCATENATE(  ".",IF(OR(M115=$A$199,M115="18放"),$A215,"")  ),IF(  OR(M115=$A$199,M115="18放"),$A215,"")  )</f>
        <v>.15</v>
      </c>
      <c r="N215" s="65" t="str">
        <f ca="1">IF(  AND(LEN(N214)&gt;=1,N214&lt;&gt;".",OR(COUNTIF(N115:N$191,"*全日勤*")&gt;0,COUNTIF(N115:N$191,"*18放*")&gt;0)),  CONCATENATE(  ".",IF(OR(N115=$A$199,N115="18放"),$A215,"")  ),IF(  OR(N115=$A$199,N115="18放"),$A215,"")  )</f>
        <v>.15</v>
      </c>
      <c r="O215" s="65" t="str">
        <f ca="1">IF(  AND(LEN(O214)&gt;=1,O214&lt;&gt;".",OR(COUNTIF(O115:O$191,"*全日勤*")&gt;0,COUNTIF(O115:O$191,"*18放*")&gt;0)),  CONCATENATE(  ".",IF(OR(O115=$A$199,O115="18放"),$A215,"")  ),IF(  OR(O115=$A$199,O115="18放"),$A215,"")  )</f>
        <v>.15</v>
      </c>
      <c r="P215" s="65" t="str">
        <f ca="1">IF(  AND(LEN(P214)&gt;=1,P214&lt;&gt;".",OR(COUNTIF(P115:P$191,"*全日勤*")&gt;0,COUNTIF(P115:P$191,"*18放*")&gt;0)),  CONCATENATE(  ".",IF(OR(P115=$A$199,P115="18放"),$A215,"")  ),IF(  OR(P115=$A$199,P115="18放"),$A215,"")  )</f>
        <v>.15</v>
      </c>
      <c r="Q215" s="65" t="str">
        <f ca="1">IF(  AND(LEN(Q214)&gt;=1,Q214&lt;&gt;".",OR(COUNTIF(Q115:Q$191,"*全日勤*")&gt;0,COUNTIF(Q115:Q$191,"*18放*")&gt;0)),  CONCATENATE(  ".",IF(OR(Q115=$A$199,Q115="18放"),$A215,"")  ),IF(  OR(Q115=$A$199,Q115="18放"),$A215,"")  )</f>
        <v>.15</v>
      </c>
      <c r="R215" s="65" t="str">
        <f ca="1">IF(  AND(LEN(R214)&gt;=1,R214&lt;&gt;".",OR(COUNTIF(R115:R$191,"*全日勤*")&gt;0,COUNTIF(R115:R$191,"*18放*")&gt;0)),  CONCATENATE(  ".",IF(OR(R115=$A$199,R115="18放"),$A215,"")  ),IF(  OR(R115=$A$199,R115="18放"),$A215,"")  )</f>
        <v>.15</v>
      </c>
      <c r="S215" s="65" t="str">
        <f ca="1">IF(  AND(LEN(S214)&gt;=1,S214&lt;&gt;".",OR(COUNTIF(S115:S$191,"*全日勤*")&gt;0,COUNTIF(S115:S$191,"*18放*")&gt;0)),  CONCATENATE(  ".",IF(OR(S115=$A$199,S115="18放"),$A215,"")  ),IF(  OR(S115=$A$199,S115="18放"),$A215,"")  )</f>
        <v>.15</v>
      </c>
      <c r="T215" s="65" t="str">
        <f ca="1">IF(  AND(LEN(T214)&gt;=1,T214&lt;&gt;".",OR(COUNTIF(T115:T$191,"*全日勤*")&gt;0,COUNTIF(T115:T$191,"*18放*")&gt;0)),  CONCATENATE(  ".",IF(OR(T115=$A$199,T115="18放"),$A215,"")  ),IF(  OR(T115=$A$199,T115="18放"),$A215,"")  )</f>
        <v>.15</v>
      </c>
      <c r="U215" s="65" t="str">
        <f ca="1">IF(  AND(LEN(U214)&gt;=1,U214&lt;&gt;".",OR(COUNTIF(U115:U$191,"*全日勤*")&gt;0,COUNTIF(U115:U$191,"*18放*")&gt;0)),  CONCATENATE(  ".",IF(OR(U115=$A$199,U115="18放"),$A215,"")  ),IF(  OR(U115=$A$199,U115="18放"),$A215,"")  )</f>
        <v>.15</v>
      </c>
      <c r="V215" s="65" t="str">
        <f ca="1">IF(  AND(LEN(V214)&gt;=1,V214&lt;&gt;".",OR(COUNTIF(V115:V$191,"*全日勤*")&gt;0,COUNTIF(V115:V$191,"*18放*")&gt;0)),  CONCATENATE(  ".",IF(OR(V115=$A$199,V115="18放"),$A215,"")  ),IF(  OR(V115=$A$199,V115="18放"),$A215,"")  )</f>
        <v>.15</v>
      </c>
      <c r="W215" s="65" t="str">
        <f ca="1">IF(  AND(LEN(W214)&gt;=1,W214&lt;&gt;".",OR(COUNTIF(W115:W$191,"*全日勤*")&gt;0,COUNTIF(W115:W$191,"*18放*")&gt;0)),  CONCATENATE(  ".",IF(OR(W115=$A$199,W115="18放"),$A215,"")  ),IF(  OR(W115=$A$199,W115="18放"),$A215,"")  )</f>
        <v>.15</v>
      </c>
      <c r="X215" s="65" t="str">
        <f ca="1">IF(  AND(LEN(X214)&gt;=1,X214&lt;&gt;".",OR(COUNTIF(X115:X$191,"*全日勤*")&gt;0,COUNTIF(X115:X$191,"*18放*")&gt;0)),  CONCATENATE(  ".",IF(OR(X115=$A$199,X115="18放"),$A215,"")  ),IF(  OR(X115=$A$199,X115="18放"),$A215,"")  )</f>
        <v>.15</v>
      </c>
      <c r="Y215" s="65" t="str">
        <f ca="1">IF(  AND(LEN(Y214)&gt;=1,Y214&lt;&gt;".",OR(COUNTIF(Y115:Y$191,"*全日勤*")&gt;0,COUNTIF(Y115:Y$191,"*18放*")&gt;0)),  CONCATENATE(  ".",IF(OR(Y115=$A$199,Y115="18放"),$A215,"")  ),IF(  OR(Y115=$A$199,Y115="18放"),$A215,"")  )</f>
        <v>.15</v>
      </c>
      <c r="Z215" s="65" t="str">
        <f ca="1">IF(  AND(LEN(Z214)&gt;=1,Z214&lt;&gt;".",OR(COUNTIF(Z115:Z$191,"*全日勤*")&gt;0,COUNTIF(Z115:Z$191,"*18放*")&gt;0)),  CONCATENATE(  ".",IF(OR(Z115=$A$199,Z115="18放"),$A215,"")  ),IF(  OR(Z115=$A$199,Z115="18放"),$A215,"")  )</f>
        <v>.15</v>
      </c>
      <c r="AA215" s="65" t="str">
        <f ca="1">IF(  AND(LEN(AA214)&gt;=1,AA214&lt;&gt;".",OR(COUNTIF(AA115:AA$191,"*全日勤*")&gt;0,COUNTIF(AA115:AA$191,"*18放*")&gt;0)),  CONCATENATE(  ".",IF(OR(AA115=$A$199,AA115="18放"),$A215,"")  ),IF(  OR(AA115=$A$199,AA115="18放"),$A215,"")  )</f>
        <v/>
      </c>
      <c r="AB215" s="65" t="str">
        <f ca="1">IF(  AND(LEN(AB214)&gt;=1,AB214&lt;&gt;".",OR(COUNTIF(AB115:AB$191,"*全日勤*")&gt;0,COUNTIF(AB115:AB$191,"*18放*")&gt;0)),  CONCATENATE(  ".",IF(OR(AB115=$A$199,AB115="18放"),$A215,"")  ),IF(  OR(AB115=$A$199,AB115="18放"),$A215,"")  )</f>
        <v/>
      </c>
      <c r="AC215" s="65" t="str">
        <f ca="1">IF(  AND(LEN(AC214)&gt;=1,AC214&lt;&gt;".",OR(COUNTIF(AC115:AC$191,"*全日勤*")&gt;0,COUNTIF(AC115:AC$191,"*18放*")&gt;0)),  CONCATENATE(  ".",IF(OR(AC115=$A$199,AC115="18放"),$A215,"")  ),IF(  OR(AC115=$A$199,AC115="18放"),$A215,"")  )</f>
        <v/>
      </c>
      <c r="AD215" s="65" t="str">
        <f ca="1">IF(  AND(LEN(AD214)&gt;=1,AD214&lt;&gt;".",OR(COUNTIF(AD115:AD$191,"*全日勤*")&gt;0,COUNTIF(AD115:AD$191,"*18放*")&gt;0)),  CONCATENATE(  ".",IF(OR(AD115=$A$199,AD115="18放"),$A215,"")  ),IF(  OR(AD115=$A$199,AD115="18放"),$A215,"")  )</f>
        <v>.15</v>
      </c>
      <c r="AE215" s="65" t="str">
        <f ca="1">IF(  AND(LEN(AE214)&gt;=1,AE214&lt;&gt;".",OR(COUNTIF(AE115:AE$191,"*全日勤*")&gt;0,COUNTIF(AE115:AE$191,"*18放*")&gt;0)),  CONCATENATE(  ".",IF(OR(AE115=$A$199,AE115="18放"),$A215,"")  ),IF(  OR(AE115=$A$199,AE115="18放"),$A215,"")  )</f>
        <v>.15</v>
      </c>
      <c r="AF215" s="65" t="str">
        <f ca="1">IF(  AND(LEN(AF214)&gt;=1,AF214&lt;&gt;".",OR(COUNTIF(AF115:AF$191,"*全日勤*")&gt;0,COUNTIF(AF115:AF$191,"*18放*")&gt;0)),  CONCATENATE(  ".",IF(OR(AF115=$A$199,AF115="18放"),$A215,"")  ),IF(  OR(AF115=$A$199,AF115="18放"),$A215,"")  )</f>
        <v>.15</v>
      </c>
      <c r="AG215" s="65" t="str">
        <f ca="1">IF(  AND(LEN(AG214)&gt;=1,AG214&lt;&gt;".",OR(COUNTIF(AG115:AG$191,"*全日勤*")&gt;0,COUNTIF(AG115:AG$191,"*18放*")&gt;0)),  CONCATENATE(  ".",IF(OR(AG115=$A$199,AG115="18放"),$A215,"")  ),IF(  OR(AG115=$A$199,AG115="18放"),$A215,"")  )</f>
        <v/>
      </c>
      <c r="AH215" s="65"/>
      <c r="AI215" s="65"/>
      <c r="AJ215" s="65"/>
      <c r="AO215" s="75"/>
      <c r="AP215" s="62"/>
      <c r="AU215" s="62"/>
      <c r="AY215" s="62"/>
      <c r="AZ215" s="62"/>
      <c r="BA215" s="62"/>
    </row>
    <row r="216" spans="1:53">
      <c r="A216" s="65">
        <f t="shared" si="24"/>
        <v>16</v>
      </c>
      <c r="B216" s="65" t="str">
        <f t="shared" si="24"/>
        <v>郭文凱</v>
      </c>
      <c r="C216" s="65" t="str">
        <f ca="1">IF(  AND(LEN(C215)&gt;=1,C215&lt;&gt;".",OR(COUNTIF(C116:C$191,"*全日勤*")&gt;0,COUNTIF(C116:C$191,"*18放*")&gt;0)),  CONCATENATE(  ".",IF(OR(C116=$A$199,C116="18放"),$A216,"")  ),IF(  OR(C116=$A$199,C116="18放"),$A216,"")  )</f>
        <v>.16</v>
      </c>
      <c r="D216" s="65" t="str">
        <f ca="1">IF(  AND(LEN(D215)&gt;=1,D215&lt;&gt;".",OR(COUNTIF(D116:D$191,"*全日勤*")&gt;0,COUNTIF(D116:D$191,"*18放*")&gt;0)),  CONCATENATE(  ".",IF(OR(D116=$A$199,D116="18放"),$A216,"")  ),IF(  OR(D116=$A$199,D116="18放"),$A216,"")  )</f>
        <v>.16</v>
      </c>
      <c r="E216" s="65" t="str">
        <f ca="1">IF(  AND(LEN(E215)&gt;=1,E215&lt;&gt;".",OR(COUNTIF(E116:E$191,"*全日勤*")&gt;0,COUNTIF(E116:E$191,"*18放*")&gt;0)),  CONCATENATE(  ".",IF(OR(E116=$A$199,E116="18放"),$A216,"")  ),IF(  OR(E116=$A$199,E116="18放"),$A216,"")  )</f>
        <v>.16</v>
      </c>
      <c r="F216" s="65" t="str">
        <f ca="1">IF(  AND(LEN(F215)&gt;=1,F215&lt;&gt;".",OR(COUNTIF(F116:F$191,"*全日勤*")&gt;0,COUNTIF(F116:F$191,"*18放*")&gt;0)),  CONCATENATE(  ".",IF(OR(F116=$A$199,F116="18放"),$A216,"")  ),IF(  OR(F116=$A$199,F116="18放"),$A216,"")  )</f>
        <v>.16</v>
      </c>
      <c r="G216" s="65" t="str">
        <f ca="1">IF(  AND(LEN(G215)&gt;=1,G215&lt;&gt;".",OR(COUNTIF(G116:G$191,"*全日勤*")&gt;0,COUNTIF(G116:G$191,"*18放*")&gt;0)),  CONCATENATE(  ".",IF(OR(G116=$A$199,G116="18放"),$A216,"")  ),IF(  OR(G116=$A$199,G116="18放"),$A216,"")  )</f>
        <v>.16</v>
      </c>
      <c r="H216" s="65" t="str">
        <f ca="1">IF(  AND(LEN(H215)&gt;=1,H215&lt;&gt;".",OR(COUNTIF(H116:H$191,"*全日勤*")&gt;0,COUNTIF(H116:H$191,"*18放*")&gt;0)),  CONCATENATE(  ".",IF(OR(H116=$A$199,H116="18放"),$A216,"")  ),IF(  OR(H116=$A$199,H116="18放"),$A216,"")  )</f>
        <v>.16</v>
      </c>
      <c r="I216" s="65" t="str">
        <f ca="1">IF(  AND(LEN(I215)&gt;=1,I215&lt;&gt;".",OR(COUNTIF(I116:I$191,"*全日勤*")&gt;0,COUNTIF(I116:I$191,"*18放*")&gt;0)),  CONCATENATE(  ".",IF(OR(I116=$A$199,I116="18放"),$A216,"")  ),IF(  OR(I116=$A$199,I116="18放"),$A216,"")  )</f>
        <v>.16</v>
      </c>
      <c r="J216" s="65" t="str">
        <f ca="1">IF(  AND(LEN(J215)&gt;=1,J215&lt;&gt;".",OR(COUNTIF(J116:J$191,"*全日勤*")&gt;0,COUNTIF(J116:J$191,"*18放*")&gt;0)),  CONCATENATE(  ".",IF(OR(J116=$A$199,J116="18放"),$A216,"")  ),IF(  OR(J116=$A$199,J116="18放"),$A216,"")  )</f>
        <v>.16</v>
      </c>
      <c r="K216" s="65" t="str">
        <f ca="1">IF(  AND(LEN(K215)&gt;=1,K215&lt;&gt;".",OR(COUNTIF(K116:K$191,"*全日勤*")&gt;0,COUNTIF(K116:K$191,"*18放*")&gt;0)),  CONCATENATE(  ".",IF(OR(K116=$A$199,K116="18放"),$A216,"")  ),IF(  OR(K116=$A$199,K116="18放"),$A216,"")  )</f>
        <v>.16</v>
      </c>
      <c r="L216" s="65" t="str">
        <f ca="1">IF(  AND(LEN(L215)&gt;=1,L215&lt;&gt;".",OR(COUNTIF(L116:L$191,"*全日勤*")&gt;0,COUNTIF(L116:L$191,"*18放*")&gt;0)),  CONCATENATE(  ".",IF(OR(L116=$A$199,L116="18放"),$A216,"")  ),IF(  OR(L116=$A$199,L116="18放"),$A216,"")  )</f>
        <v>.16</v>
      </c>
      <c r="M216" s="65" t="str">
        <f ca="1">IF(  AND(LEN(M215)&gt;=1,M215&lt;&gt;".",OR(COUNTIF(M116:M$191,"*全日勤*")&gt;0,COUNTIF(M116:M$191,"*18放*")&gt;0)),  CONCATENATE(  ".",IF(OR(M116=$A$199,M116="18放"),$A216,"")  ),IF(  OR(M116=$A$199,M116="18放"),$A216,"")  )</f>
        <v>.16</v>
      </c>
      <c r="N216" s="65" t="str">
        <f ca="1">IF(  AND(LEN(N215)&gt;=1,N215&lt;&gt;".",OR(COUNTIF(N116:N$191,"*全日勤*")&gt;0,COUNTIF(N116:N$191,"*18放*")&gt;0)),  CONCATENATE(  ".",IF(OR(N116=$A$199,N116="18放"),$A216,"")  ),IF(  OR(N116=$A$199,N116="18放"),$A216,"")  )</f>
        <v>.16</v>
      </c>
      <c r="O216" s="65" t="str">
        <f ca="1">IF(  AND(LEN(O215)&gt;=1,O215&lt;&gt;".",OR(COUNTIF(O116:O$191,"*全日勤*")&gt;0,COUNTIF(O116:O$191,"*18放*")&gt;0)),  CONCATENATE(  ".",IF(OR(O116=$A$199,O116="18放"),$A216,"")  ),IF(  OR(O116=$A$199,O116="18放"),$A216,"")  )</f>
        <v>.16</v>
      </c>
      <c r="P216" s="65" t="str">
        <f ca="1">IF(  AND(LEN(P215)&gt;=1,P215&lt;&gt;".",OR(COUNTIF(P116:P$191,"*全日勤*")&gt;0,COUNTIF(P116:P$191,"*18放*")&gt;0)),  CONCATENATE(  ".",IF(OR(P116=$A$199,P116="18放"),$A216,"")  ),IF(  OR(P116=$A$199,P116="18放"),$A216,"")  )</f>
        <v>.16</v>
      </c>
      <c r="Q216" s="65" t="str">
        <f ca="1">IF(  AND(LEN(Q215)&gt;=1,Q215&lt;&gt;".",OR(COUNTIF(Q116:Q$191,"*全日勤*")&gt;0,COUNTIF(Q116:Q$191,"*18放*")&gt;0)),  CONCATENATE(  ".",IF(OR(Q116=$A$199,Q116="18放"),$A216,"")  ),IF(  OR(Q116=$A$199,Q116="18放"),$A216,"")  )</f>
        <v>.16</v>
      </c>
      <c r="R216" s="65" t="str">
        <f ca="1">IF(  AND(LEN(R215)&gt;=1,R215&lt;&gt;".",OR(COUNTIF(R116:R$191,"*全日勤*")&gt;0,COUNTIF(R116:R$191,"*18放*")&gt;0)),  CONCATENATE(  ".",IF(OR(R116=$A$199,R116="18放"),$A216,"")  ),IF(  OR(R116=$A$199,R116="18放"),$A216,"")  )</f>
        <v>.16</v>
      </c>
      <c r="S216" s="65" t="str">
        <f ca="1">IF(  AND(LEN(S215)&gt;=1,S215&lt;&gt;".",OR(COUNTIF(S116:S$191,"*全日勤*")&gt;0,COUNTIF(S116:S$191,"*18放*")&gt;0)),  CONCATENATE(  ".",IF(OR(S116=$A$199,S116="18放"),$A216,"")  ),IF(  OR(S116=$A$199,S116="18放"),$A216,"")  )</f>
        <v>.16</v>
      </c>
      <c r="T216" s="65" t="str">
        <f ca="1">IF(  AND(LEN(T215)&gt;=1,T215&lt;&gt;".",OR(COUNTIF(T116:T$191,"*全日勤*")&gt;0,COUNTIF(T116:T$191,"*18放*")&gt;0)),  CONCATENATE(  ".",IF(OR(T116=$A$199,T116="18放"),$A216,"")  ),IF(  OR(T116=$A$199,T116="18放"),$A216,"")  )</f>
        <v>.16</v>
      </c>
      <c r="U216" s="65" t="str">
        <f ca="1">IF(  AND(LEN(U215)&gt;=1,U215&lt;&gt;".",OR(COUNTIF(U116:U$191,"*全日勤*")&gt;0,COUNTIF(U116:U$191,"*18放*")&gt;0)),  CONCATENATE(  ".",IF(OR(U116=$A$199,U116="18放"),$A216,"")  ),IF(  OR(U116=$A$199,U116="18放"),$A216,"")  )</f>
        <v>.16</v>
      </c>
      <c r="V216" s="65" t="str">
        <f ca="1">IF(  AND(LEN(V215)&gt;=1,V215&lt;&gt;".",OR(COUNTIF(V116:V$191,"*全日勤*")&gt;0,COUNTIF(V116:V$191,"*18放*")&gt;0)),  CONCATENATE(  ".",IF(OR(V116=$A$199,V116="18放"),$A216,"")  ),IF(  OR(V116=$A$199,V116="18放"),$A216,"")  )</f>
        <v>.16</v>
      </c>
      <c r="W216" s="65" t="str">
        <f ca="1">IF(  AND(LEN(W215)&gt;=1,W215&lt;&gt;".",OR(COUNTIF(W116:W$191,"*全日勤*")&gt;0,COUNTIF(W116:W$191,"*18放*")&gt;0)),  CONCATENATE(  ".",IF(OR(W116=$A$199,W116="18放"),$A216,"")  ),IF(  OR(W116=$A$199,W116="18放"),$A216,"")  )</f>
        <v>.16</v>
      </c>
      <c r="X216" s="65" t="str">
        <f ca="1">IF(  AND(LEN(X215)&gt;=1,X215&lt;&gt;".",OR(COUNTIF(X116:X$191,"*全日勤*")&gt;0,COUNTIF(X116:X$191,"*18放*")&gt;0)),  CONCATENATE(  ".",IF(OR(X116=$A$199,X116="18放"),$A216,"")  ),IF(  OR(X116=$A$199,X116="18放"),$A216,"")  )</f>
        <v>.16</v>
      </c>
      <c r="Y216" s="65" t="str">
        <f ca="1">IF(  AND(LEN(Y215)&gt;=1,Y215&lt;&gt;".",OR(COUNTIF(Y116:Y$191,"*全日勤*")&gt;0,COUNTIF(Y116:Y$191,"*18放*")&gt;0)),  CONCATENATE(  ".",IF(OR(Y116=$A$199,Y116="18放"),$A216,"")  ),IF(  OR(Y116=$A$199,Y116="18放"),$A216,"")  )</f>
        <v>.16</v>
      </c>
      <c r="Z216" s="65" t="str">
        <f ca="1">IF(  AND(LEN(Z215)&gt;=1,Z215&lt;&gt;".",OR(COUNTIF(Z116:Z$191,"*全日勤*")&gt;0,COUNTIF(Z116:Z$191,"*18放*")&gt;0)),  CONCATENATE(  ".",IF(OR(Z116=$A$199,Z116="18放"),$A216,"")  ),IF(  OR(Z116=$A$199,Z116="18放"),$A216,"")  )</f>
        <v>.16</v>
      </c>
      <c r="AA216" s="65" t="str">
        <f ca="1">IF(  AND(LEN(AA215)&gt;=1,AA215&lt;&gt;".",OR(COUNTIF(AA116:AA$191,"*全日勤*")&gt;0,COUNTIF(AA116:AA$191,"*18放*")&gt;0)),  CONCATENATE(  ".",IF(OR(AA116=$A$199,AA116="18放"),$A216,"")  ),IF(  OR(AA116=$A$199,AA116="18放"),$A216,"")  )</f>
        <v/>
      </c>
      <c r="AB216" s="65" t="str">
        <f ca="1">IF(  AND(LEN(AB215)&gt;=1,AB215&lt;&gt;".",OR(COUNTIF(AB116:AB$191,"*全日勤*")&gt;0,COUNTIF(AB116:AB$191,"*18放*")&gt;0)),  CONCATENATE(  ".",IF(OR(AB116=$A$199,AB116="18放"),$A216,"")  ),IF(  OR(AB116=$A$199,AB116="18放"),$A216,"")  )</f>
        <v/>
      </c>
      <c r="AC216" s="65" t="str">
        <f ca="1">IF(  AND(LEN(AC215)&gt;=1,AC215&lt;&gt;".",OR(COUNTIF(AC116:AC$191,"*全日勤*")&gt;0,COUNTIF(AC116:AC$191,"*18放*")&gt;0)),  CONCATENATE(  ".",IF(OR(AC116=$A$199,AC116="18放"),$A216,"")  ),IF(  OR(AC116=$A$199,AC116="18放"),$A216,"")  )</f>
        <v/>
      </c>
      <c r="AD216" s="65" t="str">
        <f ca="1">IF(  AND(LEN(AD215)&gt;=1,AD215&lt;&gt;".",OR(COUNTIF(AD116:AD$191,"*全日勤*")&gt;0,COUNTIF(AD116:AD$191,"*18放*")&gt;0)),  CONCATENATE(  ".",IF(OR(AD116=$A$199,AD116="18放"),$A216,"")  ),IF(  OR(AD116=$A$199,AD116="18放"),$A216,"")  )</f>
        <v>.</v>
      </c>
      <c r="AE216" s="65" t="str">
        <f ca="1">IF(  AND(LEN(AE215)&gt;=1,AE215&lt;&gt;".",OR(COUNTIF(AE116:AE$191,"*全日勤*")&gt;0,COUNTIF(AE116:AE$191,"*18放*")&gt;0)),  CONCATENATE(  ".",IF(OR(AE116=$A$199,AE116="18放"),$A216,"")  ),IF(  OR(AE116=$A$199,AE116="18放"),$A216,"")  )</f>
        <v>.16</v>
      </c>
      <c r="AF216" s="65" t="str">
        <f ca="1">IF(  AND(LEN(AF215)&gt;=1,AF215&lt;&gt;".",OR(COUNTIF(AF116:AF$191,"*全日勤*")&gt;0,COUNTIF(AF116:AF$191,"*18放*")&gt;0)),  CONCATENATE(  ".",IF(OR(AF116=$A$199,AF116="18放"),$A216,"")  ),IF(  OR(AF116=$A$199,AF116="18放"),$A216,"")  )</f>
        <v>.16</v>
      </c>
      <c r="AG216" s="65">
        <f ca="1">IF(  AND(LEN(AG215)&gt;=1,AG215&lt;&gt;".",OR(COUNTIF(AG116:AG$191,"*全日勤*")&gt;0,COUNTIF(AG116:AG$191,"*18放*")&gt;0)),  CONCATENATE(  ".",IF(OR(AG116=$A$199,AG116="18放"),$A216,"")  ),IF(  OR(AG116=$A$199,AG116="18放"),$A216,"")  )</f>
        <v>16</v>
      </c>
      <c r="AH216" s="65"/>
      <c r="AI216" s="65"/>
      <c r="AJ216" s="65"/>
      <c r="AO216" s="75"/>
      <c r="AP216" s="62"/>
      <c r="AU216" s="62"/>
      <c r="AY216" s="62"/>
      <c r="AZ216" s="62"/>
      <c r="BA216" s="62"/>
    </row>
    <row r="217" spans="1:53">
      <c r="A217" s="65">
        <f t="shared" si="24"/>
        <v>17</v>
      </c>
      <c r="B217" s="65" t="str">
        <f t="shared" si="24"/>
        <v>邱楷然</v>
      </c>
      <c r="C217" s="65" t="str">
        <f ca="1">IF(  AND(LEN(C216)&gt;=1,C216&lt;&gt;".",OR(COUNTIF(C117:C$191,"*全日勤*")&gt;0,COUNTIF(C117:C$191,"*18放*")&gt;0)),  CONCATENATE(  ".",IF(OR(C117=$A$199,C117="18放"),$A217,"")  ),IF(  OR(C117=$A$199,C117="18放"),$A217,"")  )</f>
        <v>.17</v>
      </c>
      <c r="D217" s="65" t="str">
        <f ca="1">IF(  AND(LEN(D216)&gt;=1,D216&lt;&gt;".",OR(COUNTIF(D117:D$191,"*全日勤*")&gt;0,COUNTIF(D117:D$191,"*18放*")&gt;0)),  CONCATENATE(  ".",IF(OR(D117=$A$199,D117="18放"),$A217,"")  ),IF(  OR(D117=$A$199,D117="18放"),$A217,"")  )</f>
        <v>.17</v>
      </c>
      <c r="E217" s="65" t="str">
        <f ca="1">IF(  AND(LEN(E216)&gt;=1,E216&lt;&gt;".",OR(COUNTIF(E117:E$191,"*全日勤*")&gt;0,COUNTIF(E117:E$191,"*18放*")&gt;0)),  CONCATENATE(  ".",IF(OR(E117=$A$199,E117="18放"),$A217,"")  ),IF(  OR(E117=$A$199,E117="18放"),$A217,"")  )</f>
        <v>.17</v>
      </c>
      <c r="F217" s="65" t="str">
        <f ca="1">IF(  AND(LEN(F216)&gt;=1,F216&lt;&gt;".",OR(COUNTIF(F117:F$191,"*全日勤*")&gt;0,COUNTIF(F117:F$191,"*18放*")&gt;0)),  CONCATENATE(  ".",IF(OR(F117=$A$199,F117="18放"),$A217,"")  ),IF(  OR(F117=$A$199,F117="18放"),$A217,"")  )</f>
        <v>.17</v>
      </c>
      <c r="G217" s="65" t="str">
        <f ca="1">IF(  AND(LEN(G216)&gt;=1,G216&lt;&gt;".",OR(COUNTIF(G117:G$191,"*全日勤*")&gt;0,COUNTIF(G117:G$191,"*18放*")&gt;0)),  CONCATENATE(  ".",IF(OR(G117=$A$199,G117="18放"),$A217,"")  ),IF(  OR(G117=$A$199,G117="18放"),$A217,"")  )</f>
        <v>.17</v>
      </c>
      <c r="H217" s="65" t="str">
        <f ca="1">IF(  AND(LEN(H216)&gt;=1,H216&lt;&gt;".",OR(COUNTIF(H117:H$191,"*全日勤*")&gt;0,COUNTIF(H117:H$191,"*18放*")&gt;0)),  CONCATENATE(  ".",IF(OR(H117=$A$199,H117="18放"),$A217,"")  ),IF(  OR(H117=$A$199,H117="18放"),$A217,"")  )</f>
        <v>.17</v>
      </c>
      <c r="I217" s="65" t="str">
        <f ca="1">IF(  AND(LEN(I216)&gt;=1,I216&lt;&gt;".",OR(COUNTIF(I117:I$191,"*全日勤*")&gt;0,COUNTIF(I117:I$191,"*18放*")&gt;0)),  CONCATENATE(  ".",IF(OR(I117=$A$199,I117="18放"),$A217,"")  ),IF(  OR(I117=$A$199,I117="18放"),$A217,"")  )</f>
        <v>.17</v>
      </c>
      <c r="J217" s="65" t="str">
        <f ca="1">IF(  AND(LEN(J216)&gt;=1,J216&lt;&gt;".",OR(COUNTIF(J117:J$191,"*全日勤*")&gt;0,COUNTIF(J117:J$191,"*18放*")&gt;0)),  CONCATENATE(  ".",IF(OR(J117=$A$199,J117="18放"),$A217,"")  ),IF(  OR(J117=$A$199,J117="18放"),$A217,"")  )</f>
        <v>.17</v>
      </c>
      <c r="K217" s="65" t="str">
        <f ca="1">IF(  AND(LEN(K216)&gt;=1,K216&lt;&gt;".",OR(COUNTIF(K117:K$191,"*全日勤*")&gt;0,COUNTIF(K117:K$191,"*18放*")&gt;0)),  CONCATENATE(  ".",IF(OR(K117=$A$199,K117="18放"),$A217,"")  ),IF(  OR(K117=$A$199,K117="18放"),$A217,"")  )</f>
        <v>.17</v>
      </c>
      <c r="L217" s="65" t="str">
        <f ca="1">IF(  AND(LEN(L216)&gt;=1,L216&lt;&gt;".",OR(COUNTIF(L117:L$191,"*全日勤*")&gt;0,COUNTIF(L117:L$191,"*18放*")&gt;0)),  CONCATENATE(  ".",IF(OR(L117=$A$199,L117="18放"),$A217,"")  ),IF(  OR(L117=$A$199,L117="18放"),$A217,"")  )</f>
        <v>.17</v>
      </c>
      <c r="M217" s="65" t="str">
        <f ca="1">IF(  AND(LEN(M216)&gt;=1,M216&lt;&gt;".",OR(COUNTIF(M117:M$191,"*全日勤*")&gt;0,COUNTIF(M117:M$191,"*18放*")&gt;0)),  CONCATENATE(  ".",IF(OR(M117=$A$199,M117="18放"),$A217,"")  ),IF(  OR(M117=$A$199,M117="18放"),$A217,"")  )</f>
        <v>.17</v>
      </c>
      <c r="N217" s="65" t="str">
        <f ca="1">IF(  AND(LEN(N216)&gt;=1,N216&lt;&gt;".",OR(COUNTIF(N117:N$191,"*全日勤*")&gt;0,COUNTIF(N117:N$191,"*18放*")&gt;0)),  CONCATENATE(  ".",IF(OR(N117=$A$199,N117="18放"),$A217,"")  ),IF(  OR(N117=$A$199,N117="18放"),$A217,"")  )</f>
        <v>.17</v>
      </c>
      <c r="O217" s="65" t="str">
        <f ca="1">IF(  AND(LEN(O216)&gt;=1,O216&lt;&gt;".",OR(COUNTIF(O117:O$191,"*全日勤*")&gt;0,COUNTIF(O117:O$191,"*18放*")&gt;0)),  CONCATENATE(  ".",IF(OR(O117=$A$199,O117="18放"),$A217,"")  ),IF(  OR(O117=$A$199,O117="18放"),$A217,"")  )</f>
        <v>.17</v>
      </c>
      <c r="P217" s="65" t="str">
        <f ca="1">IF(  AND(LEN(P216)&gt;=1,P216&lt;&gt;".",OR(COUNTIF(P117:P$191,"*全日勤*")&gt;0,COUNTIF(P117:P$191,"*18放*")&gt;0)),  CONCATENATE(  ".",IF(OR(P117=$A$199,P117="18放"),$A217,"")  ),IF(  OR(P117=$A$199,P117="18放"),$A217,"")  )</f>
        <v>.17</v>
      </c>
      <c r="Q217" s="65" t="str">
        <f ca="1">IF(  AND(LEN(Q216)&gt;=1,Q216&lt;&gt;".",OR(COUNTIF(Q117:Q$191,"*全日勤*")&gt;0,COUNTIF(Q117:Q$191,"*18放*")&gt;0)),  CONCATENATE(  ".",IF(OR(Q117=$A$199,Q117="18放"),$A217,"")  ),IF(  OR(Q117=$A$199,Q117="18放"),$A217,"")  )</f>
        <v>.17</v>
      </c>
      <c r="R217" s="65" t="str">
        <f ca="1">IF(  AND(LEN(R216)&gt;=1,R216&lt;&gt;".",OR(COUNTIF(R117:R$191,"*全日勤*")&gt;0,COUNTIF(R117:R$191,"*18放*")&gt;0)),  CONCATENATE(  ".",IF(OR(R117=$A$199,R117="18放"),$A217,"")  ),IF(  OR(R117=$A$199,R117="18放"),$A217,"")  )</f>
        <v>.17</v>
      </c>
      <c r="S217" s="65" t="str">
        <f ca="1">IF(  AND(LEN(S216)&gt;=1,S216&lt;&gt;".",OR(COUNTIF(S117:S$191,"*全日勤*")&gt;0,COUNTIF(S117:S$191,"*18放*")&gt;0)),  CONCATENATE(  ".",IF(OR(S117=$A$199,S117="18放"),$A217,"")  ),IF(  OR(S117=$A$199,S117="18放"),$A217,"")  )</f>
        <v>.17</v>
      </c>
      <c r="T217" s="65" t="str">
        <f ca="1">IF(  AND(LEN(T216)&gt;=1,T216&lt;&gt;".",OR(COUNTIF(T117:T$191,"*全日勤*")&gt;0,COUNTIF(T117:T$191,"*18放*")&gt;0)),  CONCATENATE(  ".",IF(OR(T117=$A$199,T117="18放"),$A217,"")  ),IF(  OR(T117=$A$199,T117="18放"),$A217,"")  )</f>
        <v>.17</v>
      </c>
      <c r="U217" s="65" t="str">
        <f ca="1">IF(  AND(LEN(U216)&gt;=1,U216&lt;&gt;".",OR(COUNTIF(U117:U$191,"*全日勤*")&gt;0,COUNTIF(U117:U$191,"*18放*")&gt;0)),  CONCATENATE(  ".",IF(OR(U117=$A$199,U117="18放"),$A217,"")  ),IF(  OR(U117=$A$199,U117="18放"),$A217,"")  )</f>
        <v>.17</v>
      </c>
      <c r="V217" s="65" t="str">
        <f ca="1">IF(  AND(LEN(V216)&gt;=1,V216&lt;&gt;".",OR(COUNTIF(V117:V$191,"*全日勤*")&gt;0,COUNTIF(V117:V$191,"*18放*")&gt;0)),  CONCATENATE(  ".",IF(OR(V117=$A$199,V117="18放"),$A217,"")  ),IF(  OR(V117=$A$199,V117="18放"),$A217,"")  )</f>
        <v>.17</v>
      </c>
      <c r="W217" s="65" t="str">
        <f ca="1">IF(  AND(LEN(W216)&gt;=1,W216&lt;&gt;".",OR(COUNTIF(W117:W$191,"*全日勤*")&gt;0,COUNTIF(W117:W$191,"*18放*")&gt;0)),  CONCATENATE(  ".",IF(OR(W117=$A$199,W117="18放"),$A217,"")  ),IF(  OR(W117=$A$199,W117="18放"),$A217,"")  )</f>
        <v>.17</v>
      </c>
      <c r="X217" s="65" t="str">
        <f ca="1">IF(  AND(LEN(X216)&gt;=1,X216&lt;&gt;".",OR(COUNTIF(X117:X$191,"*全日勤*")&gt;0,COUNTIF(X117:X$191,"*18放*")&gt;0)),  CONCATENATE(  ".",IF(OR(X117=$A$199,X117="18放"),$A217,"")  ),IF(  OR(X117=$A$199,X117="18放"),$A217,"")  )</f>
        <v>.17</v>
      </c>
      <c r="Y217" s="65" t="str">
        <f ca="1">IF(  AND(LEN(Y216)&gt;=1,Y216&lt;&gt;".",OR(COUNTIF(Y117:Y$191,"*全日勤*")&gt;0,COUNTIF(Y117:Y$191,"*18放*")&gt;0)),  CONCATENATE(  ".",IF(OR(Y117=$A$199,Y117="18放"),$A217,"")  ),IF(  OR(Y117=$A$199,Y117="18放"),$A217,"")  )</f>
        <v>.17</v>
      </c>
      <c r="Z217" s="65" t="str">
        <f ca="1">IF(  AND(LEN(Z216)&gt;=1,Z216&lt;&gt;".",OR(COUNTIF(Z117:Z$191,"*全日勤*")&gt;0,COUNTIF(Z117:Z$191,"*18放*")&gt;0)),  CONCATENATE(  ".",IF(OR(Z117=$A$199,Z117="18放"),$A217,"")  ),IF(  OR(Z117=$A$199,Z117="18放"),$A217,"")  )</f>
        <v>.17</v>
      </c>
      <c r="AA217" s="65" t="str">
        <f ca="1">IF(  AND(LEN(AA216)&gt;=1,AA216&lt;&gt;".",OR(COUNTIF(AA117:AA$191,"*全日勤*")&gt;0,COUNTIF(AA117:AA$191,"*18放*")&gt;0)),  CONCATENATE(  ".",IF(OR(AA117=$A$199,AA117="18放"),$A217,"")  ),IF(  OR(AA117=$A$199,AA117="18放"),$A217,"")  )</f>
        <v/>
      </c>
      <c r="AB217" s="65" t="str">
        <f ca="1">IF(  AND(LEN(AB216)&gt;=1,AB216&lt;&gt;".",OR(COUNTIF(AB117:AB$191,"*全日勤*")&gt;0,COUNTIF(AB117:AB$191,"*18放*")&gt;0)),  CONCATENATE(  ".",IF(OR(AB117=$A$199,AB117="18放"),$A217,"")  ),IF(  OR(AB117=$A$199,AB117="18放"),$A217,"")  )</f>
        <v/>
      </c>
      <c r="AC217" s="65" t="str">
        <f ca="1">IF(  AND(LEN(AC216)&gt;=1,AC216&lt;&gt;".",OR(COUNTIF(AC117:AC$191,"*全日勤*")&gt;0,COUNTIF(AC117:AC$191,"*18放*")&gt;0)),  CONCATENATE(  ".",IF(OR(AC117=$A$199,AC117="18放"),$A217,"")  ),IF(  OR(AC117=$A$199,AC117="18放"),$A217,"")  )</f>
        <v/>
      </c>
      <c r="AD217" s="65">
        <f ca="1">IF(  AND(LEN(AD216)&gt;=1,AD216&lt;&gt;".",OR(COUNTIF(AD117:AD$191,"*全日勤*")&gt;0,COUNTIF(AD117:AD$191,"*18放*")&gt;0)),  CONCATENATE(  ".",IF(OR(AD117=$A$199,AD117="18放"),$A217,"")  ),IF(  OR(AD117=$A$199,AD117="18放"),$A217,"")  )</f>
        <v>17</v>
      </c>
      <c r="AE217" s="65" t="str">
        <f ca="1">IF(  AND(LEN(AE216)&gt;=1,AE216&lt;&gt;".",OR(COUNTIF(AE117:AE$191,"*全日勤*")&gt;0,COUNTIF(AE117:AE$191,"*18放*")&gt;0)),  CONCATENATE(  ".",IF(OR(AE117=$A$199,AE117="18放"),$A217,"")  ),IF(  OR(AE117=$A$199,AE117="18放"),$A217,"")  )</f>
        <v>.17</v>
      </c>
      <c r="AF217" s="65" t="str">
        <f ca="1">IF(  AND(LEN(AF216)&gt;=1,AF216&lt;&gt;".",OR(COUNTIF(AF117:AF$191,"*全日勤*")&gt;0,COUNTIF(AF117:AF$191,"*18放*")&gt;0)),  CONCATENATE(  ".",IF(OR(AF117=$A$199,AF117="18放"),$A217,"")  ),IF(  OR(AF117=$A$199,AF117="18放"),$A217,"")  )</f>
        <v>.17</v>
      </c>
      <c r="AG217" s="65" t="str">
        <f ca="1">IF(  AND(LEN(AG216)&gt;=1,AG216&lt;&gt;".",OR(COUNTIF(AG117:AG$191,"*全日勤*")&gt;0,COUNTIF(AG117:AG$191,"*18放*")&gt;0)),  CONCATENATE(  ".",IF(OR(AG117=$A$199,AG117="18放"),$A217,"")  ),IF(  OR(AG117=$A$199,AG117="18放"),$A217,"")  )</f>
        <v>.</v>
      </c>
      <c r="AH217" s="65"/>
      <c r="AI217" s="65"/>
      <c r="AJ217" s="65"/>
      <c r="AO217" s="75"/>
      <c r="AP217" s="62"/>
      <c r="AU217" s="62"/>
      <c r="AY217" s="62"/>
      <c r="AZ217" s="62"/>
      <c r="BA217" s="62"/>
    </row>
    <row r="218" spans="1:53">
      <c r="A218" s="65">
        <f t="shared" si="24"/>
        <v>18</v>
      </c>
      <c r="B218" s="65" t="str">
        <f t="shared" si="24"/>
        <v>楊承澔</v>
      </c>
      <c r="C218" s="65" t="str">
        <f ca="1">IF(  AND(LEN(C217)&gt;=1,C217&lt;&gt;".",OR(COUNTIF(C118:C$191,"*全日勤*")&gt;0,COUNTIF(C118:C$191,"*18放*")&gt;0)),  CONCATENATE(  ".",IF(OR(C118=$A$199,C118="18放"),$A218,"")  ),IF(  OR(C118=$A$199,C118="18放"),$A218,"")  )</f>
        <v>.18</v>
      </c>
      <c r="D218" s="65" t="str">
        <f ca="1">IF(  AND(LEN(D217)&gt;=1,D217&lt;&gt;".",OR(COUNTIF(D118:D$191,"*全日勤*")&gt;0,COUNTIF(D118:D$191,"*18放*")&gt;0)),  CONCATENATE(  ".",IF(OR(D118=$A$199,D118="18放"),$A218,"")  ),IF(  OR(D118=$A$199,D118="18放"),$A218,"")  )</f>
        <v>.18</v>
      </c>
      <c r="E218" s="65" t="str">
        <f ca="1">IF(  AND(LEN(E217)&gt;=1,E217&lt;&gt;".",OR(COUNTIF(E118:E$191,"*全日勤*")&gt;0,COUNTIF(E118:E$191,"*18放*")&gt;0)),  CONCATENATE(  ".",IF(OR(E118=$A$199,E118="18放"),$A218,"")  ),IF(  OR(E118=$A$199,E118="18放"),$A218,"")  )</f>
        <v>.18</v>
      </c>
      <c r="F218" s="65" t="str">
        <f ca="1">IF(  AND(LEN(F217)&gt;=1,F217&lt;&gt;".",OR(COUNTIF(F118:F$191,"*全日勤*")&gt;0,COUNTIF(F118:F$191,"*18放*")&gt;0)),  CONCATENATE(  ".",IF(OR(F118=$A$199,F118="18放"),$A218,"")  ),IF(  OR(F118=$A$199,F118="18放"),$A218,"")  )</f>
        <v>.18</v>
      </c>
      <c r="G218" s="65" t="str">
        <f ca="1">IF(  AND(LEN(G217)&gt;=1,G217&lt;&gt;".",OR(COUNTIF(G118:G$191,"*全日勤*")&gt;0,COUNTIF(G118:G$191,"*18放*")&gt;0)),  CONCATENATE(  ".",IF(OR(G118=$A$199,G118="18放"),$A218,"")  ),IF(  OR(G118=$A$199,G118="18放"),$A218,"")  )</f>
        <v>.18</v>
      </c>
      <c r="H218" s="65" t="str">
        <f ca="1">IF(  AND(LEN(H217)&gt;=1,H217&lt;&gt;".",OR(COUNTIF(H118:H$191,"*全日勤*")&gt;0,COUNTIF(H118:H$191,"*18放*")&gt;0)),  CONCATENATE(  ".",IF(OR(H118=$A$199,H118="18放"),$A218,"")  ),IF(  OR(H118=$A$199,H118="18放"),$A218,"")  )</f>
        <v>.18</v>
      </c>
      <c r="I218" s="65" t="str">
        <f ca="1">IF(  AND(LEN(I217)&gt;=1,I217&lt;&gt;".",OR(COUNTIF(I118:I$191,"*全日勤*")&gt;0,COUNTIF(I118:I$191,"*18放*")&gt;0)),  CONCATENATE(  ".",IF(OR(I118=$A$199,I118="18放"),$A218,"")  ),IF(  OR(I118=$A$199,I118="18放"),$A218,"")  )</f>
        <v>.18</v>
      </c>
      <c r="J218" s="65" t="str">
        <f ca="1">IF(  AND(LEN(J217)&gt;=1,J217&lt;&gt;".",OR(COUNTIF(J118:J$191,"*全日勤*")&gt;0,COUNTIF(J118:J$191,"*18放*")&gt;0)),  CONCATENATE(  ".",IF(OR(J118=$A$199,J118="18放"),$A218,"")  ),IF(  OR(J118=$A$199,J118="18放"),$A218,"")  )</f>
        <v>.18</v>
      </c>
      <c r="K218" s="65" t="str">
        <f ca="1">IF(  AND(LEN(K217)&gt;=1,K217&lt;&gt;".",OR(COUNTIF(K118:K$191,"*全日勤*")&gt;0,COUNTIF(K118:K$191,"*18放*")&gt;0)),  CONCATENATE(  ".",IF(OR(K118=$A$199,K118="18放"),$A218,"")  ),IF(  OR(K118=$A$199,K118="18放"),$A218,"")  )</f>
        <v>.18</v>
      </c>
      <c r="L218" s="65" t="str">
        <f ca="1">IF(  AND(LEN(L217)&gt;=1,L217&lt;&gt;".",OR(COUNTIF(L118:L$191,"*全日勤*")&gt;0,COUNTIF(L118:L$191,"*18放*")&gt;0)),  CONCATENATE(  ".",IF(OR(L118=$A$199,L118="18放"),$A218,"")  ),IF(  OR(L118=$A$199,L118="18放"),$A218,"")  )</f>
        <v>.18</v>
      </c>
      <c r="M218" s="65" t="str">
        <f ca="1">IF(  AND(LEN(M217)&gt;=1,M217&lt;&gt;".",OR(COUNTIF(M118:M$191,"*全日勤*")&gt;0,COUNTIF(M118:M$191,"*18放*")&gt;0)),  CONCATENATE(  ".",IF(OR(M118=$A$199,M118="18放"),$A218,"")  ),IF(  OR(M118=$A$199,M118="18放"),$A218,"")  )</f>
        <v>.18</v>
      </c>
      <c r="N218" s="65" t="str">
        <f ca="1">IF(  AND(LEN(N217)&gt;=1,N217&lt;&gt;".",OR(COUNTIF(N118:N$191,"*全日勤*")&gt;0,COUNTIF(N118:N$191,"*18放*")&gt;0)),  CONCATENATE(  ".",IF(OR(N118=$A$199,N118="18放"),$A218,"")  ),IF(  OR(N118=$A$199,N118="18放"),$A218,"")  )</f>
        <v>.18</v>
      </c>
      <c r="O218" s="65" t="str">
        <f ca="1">IF(  AND(LEN(O217)&gt;=1,O217&lt;&gt;".",OR(COUNTIF(O118:O$191,"*全日勤*")&gt;0,COUNTIF(O118:O$191,"*18放*")&gt;0)),  CONCATENATE(  ".",IF(OR(O118=$A$199,O118="18放"),$A218,"")  ),IF(  OR(O118=$A$199,O118="18放"),$A218,"")  )</f>
        <v>.18</v>
      </c>
      <c r="P218" s="65" t="str">
        <f ca="1">IF(  AND(LEN(P217)&gt;=1,P217&lt;&gt;".",OR(COUNTIF(P118:P$191,"*全日勤*")&gt;0,COUNTIF(P118:P$191,"*18放*")&gt;0)),  CONCATENATE(  ".",IF(OR(P118=$A$199,P118="18放"),$A218,"")  ),IF(  OR(P118=$A$199,P118="18放"),$A218,"")  )</f>
        <v>.18</v>
      </c>
      <c r="Q218" s="65" t="str">
        <f ca="1">IF(  AND(LEN(Q217)&gt;=1,Q217&lt;&gt;".",OR(COUNTIF(Q118:Q$191,"*全日勤*")&gt;0,COUNTIF(Q118:Q$191,"*18放*")&gt;0)),  CONCATENATE(  ".",IF(OR(Q118=$A$199,Q118="18放"),$A218,"")  ),IF(  OR(Q118=$A$199,Q118="18放"),$A218,"")  )</f>
        <v>.18</v>
      </c>
      <c r="R218" s="65" t="str">
        <f ca="1">IF(  AND(LEN(R217)&gt;=1,R217&lt;&gt;".",OR(COUNTIF(R118:R$191,"*全日勤*")&gt;0,COUNTIF(R118:R$191,"*18放*")&gt;0)),  CONCATENATE(  ".",IF(OR(R118=$A$199,R118="18放"),$A218,"")  ),IF(  OR(R118=$A$199,R118="18放"),$A218,"")  )</f>
        <v>.18</v>
      </c>
      <c r="S218" s="65" t="str">
        <f ca="1">IF(  AND(LEN(S217)&gt;=1,S217&lt;&gt;".",OR(COUNTIF(S118:S$191,"*全日勤*")&gt;0,COUNTIF(S118:S$191,"*18放*")&gt;0)),  CONCATENATE(  ".",IF(OR(S118=$A$199,S118="18放"),$A218,"")  ),IF(  OR(S118=$A$199,S118="18放"),$A218,"")  )</f>
        <v>.18</v>
      </c>
      <c r="T218" s="65" t="str">
        <f ca="1">IF(  AND(LEN(T217)&gt;=1,T217&lt;&gt;".",OR(COUNTIF(T118:T$191,"*全日勤*")&gt;0,COUNTIF(T118:T$191,"*18放*")&gt;0)),  CONCATENATE(  ".",IF(OR(T118=$A$199,T118="18放"),$A218,"")  ),IF(  OR(T118=$A$199,T118="18放"),$A218,"")  )</f>
        <v>.18</v>
      </c>
      <c r="U218" s="65" t="str">
        <f ca="1">IF(  AND(LEN(U217)&gt;=1,U217&lt;&gt;".",OR(COUNTIF(U118:U$191,"*全日勤*")&gt;0,COUNTIF(U118:U$191,"*18放*")&gt;0)),  CONCATENATE(  ".",IF(OR(U118=$A$199,U118="18放"),$A218,"")  ),IF(  OR(U118=$A$199,U118="18放"),$A218,"")  )</f>
        <v>.18</v>
      </c>
      <c r="V218" s="65" t="str">
        <f ca="1">IF(  AND(LEN(V217)&gt;=1,V217&lt;&gt;".",OR(COUNTIF(V118:V$191,"*全日勤*")&gt;0,COUNTIF(V118:V$191,"*18放*")&gt;0)),  CONCATENATE(  ".",IF(OR(V118=$A$199,V118="18放"),$A218,"")  ),IF(  OR(V118=$A$199,V118="18放"),$A218,"")  )</f>
        <v>.18</v>
      </c>
      <c r="W218" s="65" t="str">
        <f ca="1">IF(  AND(LEN(W217)&gt;=1,W217&lt;&gt;".",OR(COUNTIF(W118:W$191,"*全日勤*")&gt;0,COUNTIF(W118:W$191,"*18放*")&gt;0)),  CONCATENATE(  ".",IF(OR(W118=$A$199,W118="18放"),$A218,"")  ),IF(  OR(W118=$A$199,W118="18放"),$A218,"")  )</f>
        <v>.18</v>
      </c>
      <c r="X218" s="65" t="str">
        <f ca="1">IF(  AND(LEN(X217)&gt;=1,X217&lt;&gt;".",OR(COUNTIF(X118:X$191,"*全日勤*")&gt;0,COUNTIF(X118:X$191,"*18放*")&gt;0)),  CONCATENATE(  ".",IF(OR(X118=$A$199,X118="18放"),$A218,"")  ),IF(  OR(X118=$A$199,X118="18放"),$A218,"")  )</f>
        <v>.18</v>
      </c>
      <c r="Y218" s="65" t="str">
        <f ca="1">IF(  AND(LEN(Y217)&gt;=1,Y217&lt;&gt;".",OR(COUNTIF(Y118:Y$191,"*全日勤*")&gt;0,COUNTIF(Y118:Y$191,"*18放*")&gt;0)),  CONCATENATE(  ".",IF(OR(Y118=$A$199,Y118="18放"),$A218,"")  ),IF(  OR(Y118=$A$199,Y118="18放"),$A218,"")  )</f>
        <v>.18</v>
      </c>
      <c r="Z218" s="65" t="str">
        <f ca="1">IF(  AND(LEN(Z217)&gt;=1,Z217&lt;&gt;".",OR(COUNTIF(Z118:Z$191,"*全日勤*")&gt;0,COUNTIF(Z118:Z$191,"*18放*")&gt;0)),  CONCATENATE(  ".",IF(OR(Z118=$A$199,Z118="18放"),$A218,"")  ),IF(  OR(Z118=$A$199,Z118="18放"),$A218,"")  )</f>
        <v>.18</v>
      </c>
      <c r="AA218" s="65" t="str">
        <f ca="1">IF(  AND(LEN(AA217)&gt;=1,AA217&lt;&gt;".",OR(COUNTIF(AA118:AA$191,"*全日勤*")&gt;0,COUNTIF(AA118:AA$191,"*18放*")&gt;0)),  CONCATENATE(  ".",IF(OR(AA118=$A$199,AA118="18放"),$A218,"")  ),IF(  OR(AA118=$A$199,AA118="18放"),$A218,"")  )</f>
        <v/>
      </c>
      <c r="AB218" s="65" t="str">
        <f ca="1">IF(  AND(LEN(AB217)&gt;=1,AB217&lt;&gt;".",OR(COUNTIF(AB118:AB$191,"*全日勤*")&gt;0,COUNTIF(AB118:AB$191,"*18放*")&gt;0)),  CONCATENATE(  ".",IF(OR(AB118=$A$199,AB118="18放"),$A218,"")  ),IF(  OR(AB118=$A$199,AB118="18放"),$A218,"")  )</f>
        <v/>
      </c>
      <c r="AC218" s="65" t="str">
        <f ca="1">IF(  AND(LEN(AC217)&gt;=1,AC217&lt;&gt;".",OR(COUNTIF(AC118:AC$191,"*全日勤*")&gt;0,COUNTIF(AC118:AC$191,"*18放*")&gt;0)),  CONCATENATE(  ".",IF(OR(AC118=$A$199,AC118="18放"),$A218,"")  ),IF(  OR(AC118=$A$199,AC118="18放"),$A218,"")  )</f>
        <v/>
      </c>
      <c r="AD218" s="65" t="str">
        <f ca="1">IF(  AND(LEN(AD217)&gt;=1,AD217&lt;&gt;".",OR(COUNTIF(AD118:AD$191,"*全日勤*")&gt;0,COUNTIF(AD118:AD$191,"*18放*")&gt;0)),  CONCATENATE(  ".",IF(OR(AD118=$A$199,AD118="18放"),$A218,"")  ),IF(  OR(AD118=$A$199,AD118="18放"),$A218,"")  )</f>
        <v>.</v>
      </c>
      <c r="AE218" s="65" t="str">
        <f ca="1">IF(  AND(LEN(AE217)&gt;=1,AE217&lt;&gt;".",OR(COUNTIF(AE118:AE$191,"*全日勤*")&gt;0,COUNTIF(AE118:AE$191,"*18放*")&gt;0)),  CONCATENATE(  ".",IF(OR(AE118=$A$199,AE118="18放"),$A218,"")  ),IF(  OR(AE118=$A$199,AE118="18放"),$A218,"")  )</f>
        <v>.18</v>
      </c>
      <c r="AF218" s="65" t="str">
        <f ca="1">IF(  AND(LEN(AF217)&gt;=1,AF217&lt;&gt;".",OR(COUNTIF(AF118:AF$191,"*全日勤*")&gt;0,COUNTIF(AF118:AF$191,"*18放*")&gt;0)),  CONCATENATE(  ".",IF(OR(AF118=$A$199,AF118="18放"),$A218,"")  ),IF(  OR(AF118=$A$199,AF118="18放"),$A218,"")  )</f>
        <v>.18</v>
      </c>
      <c r="AG218" s="65">
        <f ca="1">IF(  AND(LEN(AG217)&gt;=1,AG217&lt;&gt;".",OR(COUNTIF(AG118:AG$191,"*全日勤*")&gt;0,COUNTIF(AG118:AG$191,"*18放*")&gt;0)),  CONCATENATE(  ".",IF(OR(AG118=$A$199,AG118="18放"),$A218,"")  ),IF(  OR(AG118=$A$199,AG118="18放"),$A218,"")  )</f>
        <v>18</v>
      </c>
      <c r="AH218" s="65"/>
      <c r="AI218" s="65"/>
      <c r="AJ218" s="65"/>
      <c r="AO218" s="75"/>
      <c r="AP218" s="62"/>
      <c r="AU218" s="62"/>
      <c r="AY218" s="62"/>
      <c r="AZ218" s="62"/>
      <c r="BA218" s="62"/>
    </row>
    <row r="219" spans="1:53">
      <c r="A219" s="65">
        <f t="shared" si="24"/>
        <v>19</v>
      </c>
      <c r="B219" s="65" t="str">
        <f t="shared" si="24"/>
        <v>吳政銓</v>
      </c>
      <c r="C219" s="65" t="str">
        <f ca="1">IF(  AND(LEN(C218)&gt;=1,C218&lt;&gt;".",OR(COUNTIF(C119:C$191,"*全日勤*")&gt;0,COUNTIF(C119:C$191,"*18放*")&gt;0)),  CONCATENATE(  ".",IF(OR(C119=$A$199,C119="18放"),$A219,"")  ),IF(  OR(C119=$A$199,C119="18放"),$A219,"")  )</f>
        <v>.19</v>
      </c>
      <c r="D219" s="65" t="str">
        <f ca="1">IF(  AND(LEN(D218)&gt;=1,D218&lt;&gt;".",OR(COUNTIF(D119:D$191,"*全日勤*")&gt;0,COUNTIF(D119:D$191,"*18放*")&gt;0)),  CONCATENATE(  ".",IF(OR(D119=$A$199,D119="18放"),$A219,"")  ),IF(  OR(D119=$A$199,D119="18放"),$A219,"")  )</f>
        <v>.19</v>
      </c>
      <c r="E219" s="65" t="str">
        <f ca="1">IF(  AND(LEN(E218)&gt;=1,E218&lt;&gt;".",OR(COUNTIF(E119:E$191,"*全日勤*")&gt;0,COUNTIF(E119:E$191,"*18放*")&gt;0)),  CONCATENATE(  ".",IF(OR(E119=$A$199,E119="18放"),$A219,"")  ),IF(  OR(E119=$A$199,E119="18放"),$A219,"")  )</f>
        <v>.19</v>
      </c>
      <c r="F219" s="65" t="str">
        <f ca="1">IF(  AND(LEN(F218)&gt;=1,F218&lt;&gt;".",OR(COUNTIF(F119:F$191,"*全日勤*")&gt;0,COUNTIF(F119:F$191,"*18放*")&gt;0)),  CONCATENATE(  ".",IF(OR(F119=$A$199,F119="18放"),$A219,"")  ),IF(  OR(F119=$A$199,F119="18放"),$A219,"")  )</f>
        <v>.19</v>
      </c>
      <c r="G219" s="65" t="str">
        <f ca="1">IF(  AND(LEN(G218)&gt;=1,G218&lt;&gt;".",OR(COUNTIF(G119:G$191,"*全日勤*")&gt;0,COUNTIF(G119:G$191,"*18放*")&gt;0)),  CONCATENATE(  ".",IF(OR(G119=$A$199,G119="18放"),$A219,"")  ),IF(  OR(G119=$A$199,G119="18放"),$A219,"")  )</f>
        <v>.19</v>
      </c>
      <c r="H219" s="65" t="str">
        <f ca="1">IF(  AND(LEN(H218)&gt;=1,H218&lt;&gt;".",OR(COUNTIF(H119:H$191,"*全日勤*")&gt;0,COUNTIF(H119:H$191,"*18放*")&gt;0)),  CONCATENATE(  ".",IF(OR(H119=$A$199,H119="18放"),$A219,"")  ),IF(  OR(H119=$A$199,H119="18放"),$A219,"")  )</f>
        <v>.19</v>
      </c>
      <c r="I219" s="65" t="str">
        <f ca="1">IF(  AND(LEN(I218)&gt;=1,I218&lt;&gt;".",OR(COUNTIF(I119:I$191,"*全日勤*")&gt;0,COUNTIF(I119:I$191,"*18放*")&gt;0)),  CONCATENATE(  ".",IF(OR(I119=$A$199,I119="18放"),$A219,"")  ),IF(  OR(I119=$A$199,I119="18放"),$A219,"")  )</f>
        <v>.19</v>
      </c>
      <c r="J219" s="65" t="str">
        <f ca="1">IF(  AND(LEN(J218)&gt;=1,J218&lt;&gt;".",OR(COUNTIF(J119:J$191,"*全日勤*")&gt;0,COUNTIF(J119:J$191,"*18放*")&gt;0)),  CONCATENATE(  ".",IF(OR(J119=$A$199,J119="18放"),$A219,"")  ),IF(  OR(J119=$A$199,J119="18放"),$A219,"")  )</f>
        <v>.19</v>
      </c>
      <c r="K219" s="65" t="str">
        <f ca="1">IF(  AND(LEN(K218)&gt;=1,K218&lt;&gt;".",OR(COUNTIF(K119:K$191,"*全日勤*")&gt;0,COUNTIF(K119:K$191,"*18放*")&gt;0)),  CONCATENATE(  ".",IF(OR(K119=$A$199,K119="18放"),$A219,"")  ),IF(  OR(K119=$A$199,K119="18放"),$A219,"")  )</f>
        <v>.19</v>
      </c>
      <c r="L219" s="65" t="str">
        <f ca="1">IF(  AND(LEN(L218)&gt;=1,L218&lt;&gt;".",OR(COUNTIF(L119:L$191,"*全日勤*")&gt;0,COUNTIF(L119:L$191,"*18放*")&gt;0)),  CONCATENATE(  ".",IF(OR(L119=$A$199,L119="18放"),$A219,"")  ),IF(  OR(L119=$A$199,L119="18放"),$A219,"")  )</f>
        <v>.19</v>
      </c>
      <c r="M219" s="65" t="str">
        <f ca="1">IF(  AND(LEN(M218)&gt;=1,M218&lt;&gt;".",OR(COUNTIF(M119:M$191,"*全日勤*")&gt;0,COUNTIF(M119:M$191,"*18放*")&gt;0)),  CONCATENATE(  ".",IF(OR(M119=$A$199,M119="18放"),$A219,"")  ),IF(  OR(M119=$A$199,M119="18放"),$A219,"")  )</f>
        <v>.19</v>
      </c>
      <c r="N219" s="65" t="str">
        <f ca="1">IF(  AND(LEN(N218)&gt;=1,N218&lt;&gt;".",OR(COUNTIF(N119:N$191,"*全日勤*")&gt;0,COUNTIF(N119:N$191,"*18放*")&gt;0)),  CONCATENATE(  ".",IF(OR(N119=$A$199,N119="18放"),$A219,"")  ),IF(  OR(N119=$A$199,N119="18放"),$A219,"")  )</f>
        <v>.19</v>
      </c>
      <c r="O219" s="65" t="str">
        <f ca="1">IF(  AND(LEN(O218)&gt;=1,O218&lt;&gt;".",OR(COUNTIF(O119:O$191,"*全日勤*")&gt;0,COUNTIF(O119:O$191,"*18放*")&gt;0)),  CONCATENATE(  ".",IF(OR(O119=$A$199,O119="18放"),$A219,"")  ),IF(  OR(O119=$A$199,O119="18放"),$A219,"")  )</f>
        <v>.19</v>
      </c>
      <c r="P219" s="65" t="str">
        <f ca="1">IF(  AND(LEN(P218)&gt;=1,P218&lt;&gt;".",OR(COUNTIF(P119:P$191,"*全日勤*")&gt;0,COUNTIF(P119:P$191,"*18放*")&gt;0)),  CONCATENATE(  ".",IF(OR(P119=$A$199,P119="18放"),$A219,"")  ),IF(  OR(P119=$A$199,P119="18放"),$A219,"")  )</f>
        <v>.19</v>
      </c>
      <c r="Q219" s="65" t="str">
        <f ca="1">IF(  AND(LEN(Q218)&gt;=1,Q218&lt;&gt;".",OR(COUNTIF(Q119:Q$191,"*全日勤*")&gt;0,COUNTIF(Q119:Q$191,"*18放*")&gt;0)),  CONCATENATE(  ".",IF(OR(Q119=$A$199,Q119="18放"),$A219,"")  ),IF(  OR(Q119=$A$199,Q119="18放"),$A219,"")  )</f>
        <v>.19</v>
      </c>
      <c r="R219" s="65" t="str">
        <f ca="1">IF(  AND(LEN(R218)&gt;=1,R218&lt;&gt;".",OR(COUNTIF(R119:R$191,"*全日勤*")&gt;0,COUNTIF(R119:R$191,"*18放*")&gt;0)),  CONCATENATE(  ".",IF(OR(R119=$A$199,R119="18放"),$A219,"")  ),IF(  OR(R119=$A$199,R119="18放"),$A219,"")  )</f>
        <v>.19</v>
      </c>
      <c r="S219" s="65" t="str">
        <f ca="1">IF(  AND(LEN(S218)&gt;=1,S218&lt;&gt;".",OR(COUNTIF(S119:S$191,"*全日勤*")&gt;0,COUNTIF(S119:S$191,"*18放*")&gt;0)),  CONCATENATE(  ".",IF(OR(S119=$A$199,S119="18放"),$A219,"")  ),IF(  OR(S119=$A$199,S119="18放"),$A219,"")  )</f>
        <v>.19</v>
      </c>
      <c r="T219" s="65" t="str">
        <f ca="1">IF(  AND(LEN(T218)&gt;=1,T218&lt;&gt;".",OR(COUNTIF(T119:T$191,"*全日勤*")&gt;0,COUNTIF(T119:T$191,"*18放*")&gt;0)),  CONCATENATE(  ".",IF(OR(T119=$A$199,T119="18放"),$A219,"")  ),IF(  OR(T119=$A$199,T119="18放"),$A219,"")  )</f>
        <v>.19</v>
      </c>
      <c r="U219" s="65" t="str">
        <f ca="1">IF(  AND(LEN(U218)&gt;=1,U218&lt;&gt;".",OR(COUNTIF(U119:U$191,"*全日勤*")&gt;0,COUNTIF(U119:U$191,"*18放*")&gt;0)),  CONCATENATE(  ".",IF(OR(U119=$A$199,U119="18放"),$A219,"")  ),IF(  OR(U119=$A$199,U119="18放"),$A219,"")  )</f>
        <v>.19</v>
      </c>
      <c r="V219" s="65" t="str">
        <f ca="1">IF(  AND(LEN(V218)&gt;=1,V218&lt;&gt;".",OR(COUNTIF(V119:V$191,"*全日勤*")&gt;0,COUNTIF(V119:V$191,"*18放*")&gt;0)),  CONCATENATE(  ".",IF(OR(V119=$A$199,V119="18放"),$A219,"")  ),IF(  OR(V119=$A$199,V119="18放"),$A219,"")  )</f>
        <v>.19</v>
      </c>
      <c r="W219" s="65" t="str">
        <f ca="1">IF(  AND(LEN(W218)&gt;=1,W218&lt;&gt;".",OR(COUNTIF(W119:W$191,"*全日勤*")&gt;0,COUNTIF(W119:W$191,"*18放*")&gt;0)),  CONCATENATE(  ".",IF(OR(W119=$A$199,W119="18放"),$A219,"")  ),IF(  OR(W119=$A$199,W119="18放"),$A219,"")  )</f>
        <v>.19</v>
      </c>
      <c r="X219" s="65" t="str">
        <f ca="1">IF(  AND(LEN(X218)&gt;=1,X218&lt;&gt;".",OR(COUNTIF(X119:X$191,"*全日勤*")&gt;0,COUNTIF(X119:X$191,"*18放*")&gt;0)),  CONCATENATE(  ".",IF(OR(X119=$A$199,X119="18放"),$A219,"")  ),IF(  OR(X119=$A$199,X119="18放"),$A219,"")  )</f>
        <v>.19</v>
      </c>
      <c r="Y219" s="65" t="str">
        <f ca="1">IF(  AND(LEN(Y218)&gt;=1,Y218&lt;&gt;".",OR(COUNTIF(Y119:Y$191,"*全日勤*")&gt;0,COUNTIF(Y119:Y$191,"*18放*")&gt;0)),  CONCATENATE(  ".",IF(OR(Y119=$A$199,Y119="18放"),$A219,"")  ),IF(  OR(Y119=$A$199,Y119="18放"),$A219,"")  )</f>
        <v>.19</v>
      </c>
      <c r="Z219" s="65" t="str">
        <f ca="1">IF(  AND(LEN(Z218)&gt;=1,Z218&lt;&gt;".",OR(COUNTIF(Z119:Z$191,"*全日勤*")&gt;0,COUNTIF(Z119:Z$191,"*18放*")&gt;0)),  CONCATENATE(  ".",IF(OR(Z119=$A$199,Z119="18放"),$A219,"")  ),IF(  OR(Z119=$A$199,Z119="18放"),$A219,"")  )</f>
        <v>.19</v>
      </c>
      <c r="AA219" s="65" t="str">
        <f ca="1">IF(  AND(LEN(AA218)&gt;=1,AA218&lt;&gt;".",OR(COUNTIF(AA119:AA$191,"*全日勤*")&gt;0,COUNTIF(AA119:AA$191,"*18放*")&gt;0)),  CONCATENATE(  ".",IF(OR(AA119=$A$199,AA119="18放"),$A219,"")  ),IF(  OR(AA119=$A$199,AA119="18放"),$A219,"")  )</f>
        <v/>
      </c>
      <c r="AB219" s="65" t="str">
        <f ca="1">IF(  AND(LEN(AB218)&gt;=1,AB218&lt;&gt;".",OR(COUNTIF(AB119:AB$191,"*全日勤*")&gt;0,COUNTIF(AB119:AB$191,"*18放*")&gt;0)),  CONCATENATE(  ".",IF(OR(AB119=$A$199,AB119="18放"),$A219,"")  ),IF(  OR(AB119=$A$199,AB119="18放"),$A219,"")  )</f>
        <v/>
      </c>
      <c r="AC219" s="65" t="str">
        <f ca="1">IF(  AND(LEN(AC218)&gt;=1,AC218&lt;&gt;".",OR(COUNTIF(AC119:AC$191,"*全日勤*")&gt;0,COUNTIF(AC119:AC$191,"*18放*")&gt;0)),  CONCATENATE(  ".",IF(OR(AC119=$A$199,AC119="18放"),$A219,"")  ),IF(  OR(AC119=$A$199,AC119="18放"),$A219,"")  )</f>
        <v/>
      </c>
      <c r="AD219" s="65">
        <f ca="1">IF(  AND(LEN(AD218)&gt;=1,AD218&lt;&gt;".",OR(COUNTIF(AD119:AD$191,"*全日勤*")&gt;0,COUNTIF(AD119:AD$191,"*18放*")&gt;0)),  CONCATENATE(  ".",IF(OR(AD119=$A$199,AD119="18放"),$A219,"")  ),IF(  OR(AD119=$A$199,AD119="18放"),$A219,"")  )</f>
        <v>19</v>
      </c>
      <c r="AE219" s="65" t="str">
        <f ca="1">IF(  AND(LEN(AE218)&gt;=1,AE218&lt;&gt;".",OR(COUNTIF(AE119:AE$191,"*全日勤*")&gt;0,COUNTIF(AE119:AE$191,"*18放*")&gt;0)),  CONCATENATE(  ".",IF(OR(AE119=$A$199,AE119="18放"),$A219,"")  ),IF(  OR(AE119=$A$199,AE119="18放"),$A219,"")  )</f>
        <v>.19</v>
      </c>
      <c r="AF219" s="65" t="str">
        <f ca="1">IF(  AND(LEN(AF218)&gt;=1,AF218&lt;&gt;".",OR(COUNTIF(AF119:AF$191,"*全日勤*")&gt;0,COUNTIF(AF119:AF$191,"*18放*")&gt;0)),  CONCATENATE(  ".",IF(OR(AF119=$A$199,AF119="18放"),$A219,"")  ),IF(  OR(AF119=$A$199,AF119="18放"),$A219,"")  )</f>
        <v>.19</v>
      </c>
      <c r="AG219" s="65" t="str">
        <f ca="1">IF(  AND(LEN(AG218)&gt;=1,AG218&lt;&gt;".",OR(COUNTIF(AG119:AG$191,"*全日勤*")&gt;0,COUNTIF(AG119:AG$191,"*18放*")&gt;0)),  CONCATENATE(  ".",IF(OR(AG119=$A$199,AG119="18放"),$A219,"")  ),IF(  OR(AG119=$A$199,AG119="18放"),$A219,"")  )</f>
        <v>.</v>
      </c>
      <c r="AH219" s="65"/>
      <c r="AI219" s="65"/>
      <c r="AJ219" s="65"/>
      <c r="AO219" s="75"/>
      <c r="AP219" s="62"/>
      <c r="AU219" s="62"/>
      <c r="AY219" s="62"/>
      <c r="AZ219" s="62"/>
      <c r="BA219" s="62"/>
    </row>
    <row r="220" spans="1:53">
      <c r="A220" s="65">
        <f t="shared" si="24"/>
        <v>20</v>
      </c>
      <c r="B220" s="65" t="str">
        <f t="shared" si="24"/>
        <v>呂承翰</v>
      </c>
      <c r="C220" s="65" t="str">
        <f ca="1">IF(  AND(LEN(C219)&gt;=1,C219&lt;&gt;".",OR(COUNTIF(C120:C$191,"*全日勤*")&gt;0,COUNTIF(C120:C$191,"*18放*")&gt;0)),  CONCATENATE(  ".",IF(OR(C120=$A$199,C120="18放"),$A220,"")  ),IF(  OR(C120=$A$199,C120="18放"),$A220,"")  )</f>
        <v>.20</v>
      </c>
      <c r="D220" s="65" t="str">
        <f ca="1">IF(  AND(LEN(D219)&gt;=1,D219&lt;&gt;".",OR(COUNTIF(D120:D$191,"*全日勤*")&gt;0,COUNTIF(D120:D$191,"*18放*")&gt;0)),  CONCATENATE(  ".",IF(OR(D120=$A$199,D120="18放"),$A220,"")  ),IF(  OR(D120=$A$199,D120="18放"),$A220,"")  )</f>
        <v>.20</v>
      </c>
      <c r="E220" s="65" t="str">
        <f ca="1">IF(  AND(LEN(E219)&gt;=1,E219&lt;&gt;".",OR(COUNTIF(E120:E$191,"*全日勤*")&gt;0,COUNTIF(E120:E$191,"*18放*")&gt;0)),  CONCATENATE(  ".",IF(OR(E120=$A$199,E120="18放"),$A220,"")  ),IF(  OR(E120=$A$199,E120="18放"),$A220,"")  )</f>
        <v>.20</v>
      </c>
      <c r="F220" s="65" t="str">
        <f ca="1">IF(  AND(LEN(F219)&gt;=1,F219&lt;&gt;".",OR(COUNTIF(F120:F$191,"*全日勤*")&gt;0,COUNTIF(F120:F$191,"*18放*")&gt;0)),  CONCATENATE(  ".",IF(OR(F120=$A$199,F120="18放"),$A220,"")  ),IF(  OR(F120=$A$199,F120="18放"),$A220,"")  )</f>
        <v>.20</v>
      </c>
      <c r="G220" s="65" t="str">
        <f ca="1">IF(  AND(LEN(G219)&gt;=1,G219&lt;&gt;".",OR(COUNTIF(G120:G$191,"*全日勤*")&gt;0,COUNTIF(G120:G$191,"*18放*")&gt;0)),  CONCATENATE(  ".",IF(OR(G120=$A$199,G120="18放"),$A220,"")  ),IF(  OR(G120=$A$199,G120="18放"),$A220,"")  )</f>
        <v>.20</v>
      </c>
      <c r="H220" s="65" t="str">
        <f ca="1">IF(  AND(LEN(H219)&gt;=1,H219&lt;&gt;".",OR(COUNTIF(H120:H$191,"*全日勤*")&gt;0,COUNTIF(H120:H$191,"*18放*")&gt;0)),  CONCATENATE(  ".",IF(OR(H120=$A$199,H120="18放"),$A220,"")  ),IF(  OR(H120=$A$199,H120="18放"),$A220,"")  )</f>
        <v>.20</v>
      </c>
      <c r="I220" s="65" t="str">
        <f ca="1">IF(  AND(LEN(I219)&gt;=1,I219&lt;&gt;".",OR(COUNTIF(I120:I$191,"*全日勤*")&gt;0,COUNTIF(I120:I$191,"*18放*")&gt;0)),  CONCATENATE(  ".",IF(OR(I120=$A$199,I120="18放"),$A220,"")  ),IF(  OR(I120=$A$199,I120="18放"),$A220,"")  )</f>
        <v>.20</v>
      </c>
      <c r="J220" s="65" t="str">
        <f ca="1">IF(  AND(LEN(J219)&gt;=1,J219&lt;&gt;".",OR(COUNTIF(J120:J$191,"*全日勤*")&gt;0,COUNTIF(J120:J$191,"*18放*")&gt;0)),  CONCATENATE(  ".",IF(OR(J120=$A$199,J120="18放"),$A220,"")  ),IF(  OR(J120=$A$199,J120="18放"),$A220,"")  )</f>
        <v>.20</v>
      </c>
      <c r="K220" s="65" t="str">
        <f ca="1">IF(  AND(LEN(K219)&gt;=1,K219&lt;&gt;".",OR(COUNTIF(K120:K$191,"*全日勤*")&gt;0,COUNTIF(K120:K$191,"*18放*")&gt;0)),  CONCATENATE(  ".",IF(OR(K120=$A$199,K120="18放"),$A220,"")  ),IF(  OR(K120=$A$199,K120="18放"),$A220,"")  )</f>
        <v>.20</v>
      </c>
      <c r="L220" s="65" t="str">
        <f ca="1">IF(  AND(LEN(L219)&gt;=1,L219&lt;&gt;".",OR(COUNTIF(L120:L$191,"*全日勤*")&gt;0,COUNTIF(L120:L$191,"*18放*")&gt;0)),  CONCATENATE(  ".",IF(OR(L120=$A$199,L120="18放"),$A220,"")  ),IF(  OR(L120=$A$199,L120="18放"),$A220,"")  )</f>
        <v>.20</v>
      </c>
      <c r="M220" s="65" t="str">
        <f ca="1">IF(  AND(LEN(M219)&gt;=1,M219&lt;&gt;".",OR(COUNTIF(M120:M$191,"*全日勤*")&gt;0,COUNTIF(M120:M$191,"*18放*")&gt;0)),  CONCATENATE(  ".",IF(OR(M120=$A$199,M120="18放"),$A220,"")  ),IF(  OR(M120=$A$199,M120="18放"),$A220,"")  )</f>
        <v>.20</v>
      </c>
      <c r="N220" s="65" t="str">
        <f ca="1">IF(  AND(LEN(N219)&gt;=1,N219&lt;&gt;".",OR(COUNTIF(N120:N$191,"*全日勤*")&gt;0,COUNTIF(N120:N$191,"*18放*")&gt;0)),  CONCATENATE(  ".",IF(OR(N120=$A$199,N120="18放"),$A220,"")  ),IF(  OR(N120=$A$199,N120="18放"),$A220,"")  )</f>
        <v>.20</v>
      </c>
      <c r="O220" s="65" t="str">
        <f ca="1">IF(  AND(LEN(O219)&gt;=1,O219&lt;&gt;".",OR(COUNTIF(O120:O$191,"*全日勤*")&gt;0,COUNTIF(O120:O$191,"*18放*")&gt;0)),  CONCATENATE(  ".",IF(OR(O120=$A$199,O120="18放"),$A220,"")  ),IF(  OR(O120=$A$199,O120="18放"),$A220,"")  )</f>
        <v>.20</v>
      </c>
      <c r="P220" s="65" t="str">
        <f ca="1">IF(  AND(LEN(P219)&gt;=1,P219&lt;&gt;".",OR(COUNTIF(P120:P$191,"*全日勤*")&gt;0,COUNTIF(P120:P$191,"*18放*")&gt;0)),  CONCATENATE(  ".",IF(OR(P120=$A$199,P120="18放"),$A220,"")  ),IF(  OR(P120=$A$199,P120="18放"),$A220,"")  )</f>
        <v>.20</v>
      </c>
      <c r="Q220" s="65" t="str">
        <f ca="1">IF(  AND(LEN(Q219)&gt;=1,Q219&lt;&gt;".",OR(COUNTIF(Q120:Q$191,"*全日勤*")&gt;0,COUNTIF(Q120:Q$191,"*18放*")&gt;0)),  CONCATENATE(  ".",IF(OR(Q120=$A$199,Q120="18放"),$A220,"")  ),IF(  OR(Q120=$A$199,Q120="18放"),$A220,"")  )</f>
        <v>.20</v>
      </c>
      <c r="R220" s="65" t="str">
        <f ca="1">IF(  AND(LEN(R219)&gt;=1,R219&lt;&gt;".",OR(COUNTIF(R120:R$191,"*全日勤*")&gt;0,COUNTIF(R120:R$191,"*18放*")&gt;0)),  CONCATENATE(  ".",IF(OR(R120=$A$199,R120="18放"),$A220,"")  ),IF(  OR(R120=$A$199,R120="18放"),$A220,"")  )</f>
        <v>.20</v>
      </c>
      <c r="S220" s="65" t="str">
        <f ca="1">IF(  AND(LEN(S219)&gt;=1,S219&lt;&gt;".",OR(COUNTIF(S120:S$191,"*全日勤*")&gt;0,COUNTIF(S120:S$191,"*18放*")&gt;0)),  CONCATENATE(  ".",IF(OR(S120=$A$199,S120="18放"),$A220,"")  ),IF(  OR(S120=$A$199,S120="18放"),$A220,"")  )</f>
        <v>.20</v>
      </c>
      <c r="T220" s="65" t="str">
        <f ca="1">IF(  AND(LEN(T219)&gt;=1,T219&lt;&gt;".",OR(COUNTIF(T120:T$191,"*全日勤*")&gt;0,COUNTIF(T120:T$191,"*18放*")&gt;0)),  CONCATENATE(  ".",IF(OR(T120=$A$199,T120="18放"),$A220,"")  ),IF(  OR(T120=$A$199,T120="18放"),$A220,"")  )</f>
        <v>.20</v>
      </c>
      <c r="U220" s="65" t="str">
        <f ca="1">IF(  AND(LEN(U219)&gt;=1,U219&lt;&gt;".",OR(COUNTIF(U120:U$191,"*全日勤*")&gt;0,COUNTIF(U120:U$191,"*18放*")&gt;0)),  CONCATENATE(  ".",IF(OR(U120=$A$199,U120="18放"),$A220,"")  ),IF(  OR(U120=$A$199,U120="18放"),$A220,"")  )</f>
        <v>.20</v>
      </c>
      <c r="V220" s="65" t="str">
        <f ca="1">IF(  AND(LEN(V219)&gt;=1,V219&lt;&gt;".",OR(COUNTIF(V120:V$191,"*全日勤*")&gt;0,COUNTIF(V120:V$191,"*18放*")&gt;0)),  CONCATENATE(  ".",IF(OR(V120=$A$199,V120="18放"),$A220,"")  ),IF(  OR(V120=$A$199,V120="18放"),$A220,"")  )</f>
        <v>.20</v>
      </c>
      <c r="W220" s="65" t="str">
        <f ca="1">IF(  AND(LEN(W219)&gt;=1,W219&lt;&gt;".",OR(COUNTIF(W120:W$191,"*全日勤*")&gt;0,COUNTIF(W120:W$191,"*18放*")&gt;0)),  CONCATENATE(  ".",IF(OR(W120=$A$199,W120="18放"),$A220,"")  ),IF(  OR(W120=$A$199,W120="18放"),$A220,"")  )</f>
        <v>.20</v>
      </c>
      <c r="X220" s="65" t="str">
        <f ca="1">IF(  AND(LEN(X219)&gt;=1,X219&lt;&gt;".",OR(COUNTIF(X120:X$191,"*全日勤*")&gt;0,COUNTIF(X120:X$191,"*18放*")&gt;0)),  CONCATENATE(  ".",IF(OR(X120=$A$199,X120="18放"),$A220,"")  ),IF(  OR(X120=$A$199,X120="18放"),$A220,"")  )</f>
        <v>.20</v>
      </c>
      <c r="Y220" s="65" t="str">
        <f ca="1">IF(  AND(LEN(Y219)&gt;=1,Y219&lt;&gt;".",OR(COUNTIF(Y120:Y$191,"*全日勤*")&gt;0,COUNTIF(Y120:Y$191,"*18放*")&gt;0)),  CONCATENATE(  ".",IF(OR(Y120=$A$199,Y120="18放"),$A220,"")  ),IF(  OR(Y120=$A$199,Y120="18放"),$A220,"")  )</f>
        <v>.20</v>
      </c>
      <c r="Z220" s="65" t="str">
        <f ca="1">IF(  AND(LEN(Z219)&gt;=1,Z219&lt;&gt;".",OR(COUNTIF(Z120:Z$191,"*全日勤*")&gt;0,COUNTIF(Z120:Z$191,"*18放*")&gt;0)),  CONCATENATE(  ".",IF(OR(Z120=$A$199,Z120="18放"),$A220,"")  ),IF(  OR(Z120=$A$199,Z120="18放"),$A220,"")  )</f>
        <v>.20</v>
      </c>
      <c r="AA220" s="65" t="str">
        <f ca="1">IF(  AND(LEN(AA219)&gt;=1,AA219&lt;&gt;".",OR(COUNTIF(AA120:AA$191,"*全日勤*")&gt;0,COUNTIF(AA120:AA$191,"*18放*")&gt;0)),  CONCATENATE(  ".",IF(OR(AA120=$A$199,AA120="18放"),$A220,"")  ),IF(  OR(AA120=$A$199,AA120="18放"),$A220,"")  )</f>
        <v/>
      </c>
      <c r="AB220" s="65" t="str">
        <f ca="1">IF(  AND(LEN(AB219)&gt;=1,AB219&lt;&gt;".",OR(COUNTIF(AB120:AB$191,"*全日勤*")&gt;0,COUNTIF(AB120:AB$191,"*18放*")&gt;0)),  CONCATENATE(  ".",IF(OR(AB120=$A$199,AB120="18放"),$A220,"")  ),IF(  OR(AB120=$A$199,AB120="18放"),$A220,"")  )</f>
        <v/>
      </c>
      <c r="AC220" s="65" t="str">
        <f ca="1">IF(  AND(LEN(AC219)&gt;=1,AC219&lt;&gt;".",OR(COUNTIF(AC120:AC$191,"*全日勤*")&gt;0,COUNTIF(AC120:AC$191,"*18放*")&gt;0)),  CONCATENATE(  ".",IF(OR(AC120=$A$199,AC120="18放"),$A220,"")  ),IF(  OR(AC120=$A$199,AC120="18放"),$A220,"")  )</f>
        <v/>
      </c>
      <c r="AD220" s="65" t="str">
        <f ca="1">IF(  AND(LEN(AD219)&gt;=1,AD219&lt;&gt;".",OR(COUNTIF(AD120:AD$191,"*全日勤*")&gt;0,COUNTIF(AD120:AD$191,"*18放*")&gt;0)),  CONCATENATE(  ".",IF(OR(AD120=$A$199,AD120="18放"),$A220,"")  ),IF(  OR(AD120=$A$199,AD120="18放"),$A220,"")  )</f>
        <v>.20</v>
      </c>
      <c r="AE220" s="65" t="str">
        <f ca="1">IF(  AND(LEN(AE219)&gt;=1,AE219&lt;&gt;".",OR(COUNTIF(AE120:AE$191,"*全日勤*")&gt;0,COUNTIF(AE120:AE$191,"*18放*")&gt;0)),  CONCATENATE(  ".",IF(OR(AE120=$A$199,AE120="18放"),$A220,"")  ),IF(  OR(AE120=$A$199,AE120="18放"),$A220,"")  )</f>
        <v>.20</v>
      </c>
      <c r="AF220" s="65" t="str">
        <f ca="1">IF(  AND(LEN(AF219)&gt;=1,AF219&lt;&gt;".",OR(COUNTIF(AF120:AF$191,"*全日勤*")&gt;0,COUNTIF(AF120:AF$191,"*18放*")&gt;0)),  CONCATENATE(  ".",IF(OR(AF120=$A$199,AF120="18放"),$A220,"")  ),IF(  OR(AF120=$A$199,AF120="18放"),$A220,"")  )</f>
        <v>.20</v>
      </c>
      <c r="AG220" s="65" t="str">
        <f ca="1">IF(  AND(LEN(AG219)&gt;=1,AG219&lt;&gt;".",OR(COUNTIF(AG120:AG$191,"*全日勤*")&gt;0,COUNTIF(AG120:AG$191,"*18放*")&gt;0)),  CONCATENATE(  ".",IF(OR(AG120=$A$199,AG120="18放"),$A220,"")  ),IF(  OR(AG120=$A$199,AG120="18放"),$A220,"")  )</f>
        <v/>
      </c>
      <c r="AH220" s="65"/>
      <c r="AI220" s="65"/>
      <c r="AJ220" s="65"/>
    </row>
    <row r="221" spans="1:53">
      <c r="A221" s="65">
        <f t="shared" ref="A221:B240" si="26">A121</f>
        <v>21</v>
      </c>
      <c r="B221" s="65" t="str">
        <f t="shared" si="26"/>
        <v>王治皓</v>
      </c>
      <c r="C221" s="65" t="str">
        <f ca="1">IF(  AND(LEN(C220)&gt;=1,C220&lt;&gt;".",OR(COUNTIF(C121:C$191,"*全日勤*")&gt;0,COUNTIF(C121:C$191,"*18放*")&gt;0)),  CONCATENATE(  ".",IF(OR(C121=$A$199,C121="18放"),$A221,"")  ),IF(  OR(C121=$A$199,C121="18放"),$A221,"")  )</f>
        <v>.21</v>
      </c>
      <c r="D221" s="65" t="str">
        <f ca="1">IF(  AND(LEN(D220)&gt;=1,D220&lt;&gt;".",OR(COUNTIF(D121:D$191,"*全日勤*")&gt;0,COUNTIF(D121:D$191,"*18放*")&gt;0)),  CONCATENATE(  ".",IF(OR(D121=$A$199,D121="18放"),$A221,"")  ),IF(  OR(D121=$A$199,D121="18放"),$A221,"")  )</f>
        <v>.21</v>
      </c>
      <c r="E221" s="65" t="str">
        <f ca="1">IF(  AND(LEN(E220)&gt;=1,E220&lt;&gt;".",OR(COUNTIF(E121:E$191,"*全日勤*")&gt;0,COUNTIF(E121:E$191,"*18放*")&gt;0)),  CONCATENATE(  ".",IF(OR(E121=$A$199,E121="18放"),$A221,"")  ),IF(  OR(E121=$A$199,E121="18放"),$A221,"")  )</f>
        <v>.21</v>
      </c>
      <c r="F221" s="65" t="str">
        <f ca="1">IF(  AND(LEN(F220)&gt;=1,F220&lt;&gt;".",OR(COUNTIF(F121:F$191,"*全日勤*")&gt;0,COUNTIF(F121:F$191,"*18放*")&gt;0)),  CONCATENATE(  ".",IF(OR(F121=$A$199,F121="18放"),$A221,"")  ),IF(  OR(F121=$A$199,F121="18放"),$A221,"")  )</f>
        <v>.21</v>
      </c>
      <c r="G221" s="65" t="str">
        <f ca="1">IF(  AND(LEN(G220)&gt;=1,G220&lt;&gt;".",OR(COUNTIF(G121:G$191,"*全日勤*")&gt;0,COUNTIF(G121:G$191,"*18放*")&gt;0)),  CONCATENATE(  ".",IF(OR(G121=$A$199,G121="18放"),$A221,"")  ),IF(  OR(G121=$A$199,G121="18放"),$A221,"")  )</f>
        <v>.21</v>
      </c>
      <c r="H221" s="65" t="str">
        <f ca="1">IF(  AND(LEN(H220)&gt;=1,H220&lt;&gt;".",OR(COUNTIF(H121:H$191,"*全日勤*")&gt;0,COUNTIF(H121:H$191,"*18放*")&gt;0)),  CONCATENATE(  ".",IF(OR(H121=$A$199,H121="18放"),$A221,"")  ),IF(  OR(H121=$A$199,H121="18放"),$A221,"")  )</f>
        <v>.21</v>
      </c>
      <c r="I221" s="65" t="str">
        <f ca="1">IF(  AND(LEN(I220)&gt;=1,I220&lt;&gt;".",OR(COUNTIF(I121:I$191,"*全日勤*")&gt;0,COUNTIF(I121:I$191,"*18放*")&gt;0)),  CONCATENATE(  ".",IF(OR(I121=$A$199,I121="18放"),$A221,"")  ),IF(  OR(I121=$A$199,I121="18放"),$A221,"")  )</f>
        <v>.21</v>
      </c>
      <c r="J221" s="65" t="str">
        <f ca="1">IF(  AND(LEN(J220)&gt;=1,J220&lt;&gt;".",OR(COUNTIF(J121:J$191,"*全日勤*")&gt;0,COUNTIF(J121:J$191,"*18放*")&gt;0)),  CONCATENATE(  ".",IF(OR(J121=$A$199,J121="18放"),$A221,"")  ),IF(  OR(J121=$A$199,J121="18放"),$A221,"")  )</f>
        <v>.21</v>
      </c>
      <c r="K221" s="65" t="str">
        <f ca="1">IF(  AND(LEN(K220)&gt;=1,K220&lt;&gt;".",OR(COUNTIF(K121:K$191,"*全日勤*")&gt;0,COUNTIF(K121:K$191,"*18放*")&gt;0)),  CONCATENATE(  ".",IF(OR(K121=$A$199,K121="18放"),$A221,"")  ),IF(  OR(K121=$A$199,K121="18放"),$A221,"")  )</f>
        <v>.21</v>
      </c>
      <c r="L221" s="65" t="str">
        <f ca="1">IF(  AND(LEN(L220)&gt;=1,L220&lt;&gt;".",OR(COUNTIF(L121:L$191,"*全日勤*")&gt;0,COUNTIF(L121:L$191,"*18放*")&gt;0)),  CONCATENATE(  ".",IF(OR(L121=$A$199,L121="18放"),$A221,"")  ),IF(  OR(L121=$A$199,L121="18放"),$A221,"")  )</f>
        <v>.21</v>
      </c>
      <c r="M221" s="65" t="str">
        <f ca="1">IF(  AND(LEN(M220)&gt;=1,M220&lt;&gt;".",OR(COUNTIF(M121:M$191,"*全日勤*")&gt;0,COUNTIF(M121:M$191,"*18放*")&gt;0)),  CONCATENATE(  ".",IF(OR(M121=$A$199,M121="18放"),$A221,"")  ),IF(  OR(M121=$A$199,M121="18放"),$A221,"")  )</f>
        <v>.21</v>
      </c>
      <c r="N221" s="65" t="str">
        <f ca="1">IF(  AND(LEN(N220)&gt;=1,N220&lt;&gt;".",OR(COUNTIF(N121:N$191,"*全日勤*")&gt;0,COUNTIF(N121:N$191,"*18放*")&gt;0)),  CONCATENATE(  ".",IF(OR(N121=$A$199,N121="18放"),$A221,"")  ),IF(  OR(N121=$A$199,N121="18放"),$A221,"")  )</f>
        <v>.21</v>
      </c>
      <c r="O221" s="65" t="str">
        <f ca="1">IF(  AND(LEN(O220)&gt;=1,O220&lt;&gt;".",OR(COUNTIF(O121:O$191,"*全日勤*")&gt;0,COUNTIF(O121:O$191,"*18放*")&gt;0)),  CONCATENATE(  ".",IF(OR(O121=$A$199,O121="18放"),$A221,"")  ),IF(  OR(O121=$A$199,O121="18放"),$A221,"")  )</f>
        <v>.21</v>
      </c>
      <c r="P221" s="65" t="str">
        <f ca="1">IF(  AND(LEN(P220)&gt;=1,P220&lt;&gt;".",OR(COUNTIF(P121:P$191,"*全日勤*")&gt;0,COUNTIF(P121:P$191,"*18放*")&gt;0)),  CONCATENATE(  ".",IF(OR(P121=$A$199,P121="18放"),$A221,"")  ),IF(  OR(P121=$A$199,P121="18放"),$A221,"")  )</f>
        <v>.21</v>
      </c>
      <c r="Q221" s="65" t="str">
        <f ca="1">IF(  AND(LEN(Q220)&gt;=1,Q220&lt;&gt;".",OR(COUNTIF(Q121:Q$191,"*全日勤*")&gt;0,COUNTIF(Q121:Q$191,"*18放*")&gt;0)),  CONCATENATE(  ".",IF(OR(Q121=$A$199,Q121="18放"),$A221,"")  ),IF(  OR(Q121=$A$199,Q121="18放"),$A221,"")  )</f>
        <v>.21</v>
      </c>
      <c r="R221" s="65" t="str">
        <f ca="1">IF(  AND(LEN(R220)&gt;=1,R220&lt;&gt;".",OR(COUNTIF(R121:R$191,"*全日勤*")&gt;0,COUNTIF(R121:R$191,"*18放*")&gt;0)),  CONCATENATE(  ".",IF(OR(R121=$A$199,R121="18放"),$A221,"")  ),IF(  OR(R121=$A$199,R121="18放"),$A221,"")  )</f>
        <v>.21</v>
      </c>
      <c r="S221" s="65" t="str">
        <f ca="1">IF(  AND(LEN(S220)&gt;=1,S220&lt;&gt;".",OR(COUNTIF(S121:S$191,"*全日勤*")&gt;0,COUNTIF(S121:S$191,"*18放*")&gt;0)),  CONCATENATE(  ".",IF(OR(S121=$A$199,S121="18放"),$A221,"")  ),IF(  OR(S121=$A$199,S121="18放"),$A221,"")  )</f>
        <v>.21</v>
      </c>
      <c r="T221" s="65" t="str">
        <f ca="1">IF(  AND(LEN(T220)&gt;=1,T220&lt;&gt;".",OR(COUNTIF(T121:T$191,"*全日勤*")&gt;0,COUNTIF(T121:T$191,"*18放*")&gt;0)),  CONCATENATE(  ".",IF(OR(T121=$A$199,T121="18放"),$A221,"")  ),IF(  OR(T121=$A$199,T121="18放"),$A221,"")  )</f>
        <v>.21</v>
      </c>
      <c r="U221" s="65" t="str">
        <f ca="1">IF(  AND(LEN(U220)&gt;=1,U220&lt;&gt;".",OR(COUNTIF(U121:U$191,"*全日勤*")&gt;0,COUNTIF(U121:U$191,"*18放*")&gt;0)),  CONCATENATE(  ".",IF(OR(U121=$A$199,U121="18放"),$A221,"")  ),IF(  OR(U121=$A$199,U121="18放"),$A221,"")  )</f>
        <v>.21</v>
      </c>
      <c r="V221" s="65" t="str">
        <f ca="1">IF(  AND(LEN(V220)&gt;=1,V220&lt;&gt;".",OR(COUNTIF(V121:V$191,"*全日勤*")&gt;0,COUNTIF(V121:V$191,"*18放*")&gt;0)),  CONCATENATE(  ".",IF(OR(V121=$A$199,V121="18放"),$A221,"")  ),IF(  OR(V121=$A$199,V121="18放"),$A221,"")  )</f>
        <v>.21</v>
      </c>
      <c r="W221" s="65" t="str">
        <f ca="1">IF(  AND(LEN(W220)&gt;=1,W220&lt;&gt;".",OR(COUNTIF(W121:W$191,"*全日勤*")&gt;0,COUNTIF(W121:W$191,"*18放*")&gt;0)),  CONCATENATE(  ".",IF(OR(W121=$A$199,W121="18放"),$A221,"")  ),IF(  OR(W121=$A$199,W121="18放"),$A221,"")  )</f>
        <v>.21</v>
      </c>
      <c r="X221" s="65" t="str">
        <f ca="1">IF(  AND(LEN(X220)&gt;=1,X220&lt;&gt;".",OR(COUNTIF(X121:X$191,"*全日勤*")&gt;0,COUNTIF(X121:X$191,"*18放*")&gt;0)),  CONCATENATE(  ".",IF(OR(X121=$A$199,X121="18放"),$A221,"")  ),IF(  OR(X121=$A$199,X121="18放"),$A221,"")  )</f>
        <v>.21</v>
      </c>
      <c r="Y221" s="65" t="str">
        <f ca="1">IF(  AND(LEN(Y220)&gt;=1,Y220&lt;&gt;".",OR(COUNTIF(Y121:Y$191,"*全日勤*")&gt;0,COUNTIF(Y121:Y$191,"*18放*")&gt;0)),  CONCATENATE(  ".",IF(OR(Y121=$A$199,Y121="18放"),$A221,"")  ),IF(  OR(Y121=$A$199,Y121="18放"),$A221,"")  )</f>
        <v>.21</v>
      </c>
      <c r="Z221" s="65" t="str">
        <f ca="1">IF(  AND(LEN(Z220)&gt;=1,Z220&lt;&gt;".",OR(COUNTIF(Z121:Z$191,"*全日勤*")&gt;0,COUNTIF(Z121:Z$191,"*18放*")&gt;0)),  CONCATENATE(  ".",IF(OR(Z121=$A$199,Z121="18放"),$A221,"")  ),IF(  OR(Z121=$A$199,Z121="18放"),$A221,"")  )</f>
        <v>.21</v>
      </c>
      <c r="AA221" s="65" t="str">
        <f ca="1">IF(  AND(LEN(AA220)&gt;=1,AA220&lt;&gt;".",OR(COUNTIF(AA121:AA$191,"*全日勤*")&gt;0,COUNTIF(AA121:AA$191,"*18放*")&gt;0)),  CONCATENATE(  ".",IF(OR(AA121=$A$199,AA121="18放"),$A221,"")  ),IF(  OR(AA121=$A$199,AA121="18放"),$A221,"")  )</f>
        <v/>
      </c>
      <c r="AB221" s="65" t="str">
        <f ca="1">IF(  AND(LEN(AB220)&gt;=1,AB220&lt;&gt;".",OR(COUNTIF(AB121:AB$191,"*全日勤*")&gt;0,COUNTIF(AB121:AB$191,"*18放*")&gt;0)),  CONCATENATE(  ".",IF(OR(AB121=$A$199,AB121="18放"),$A221,"")  ),IF(  OR(AB121=$A$199,AB121="18放"),$A221,"")  )</f>
        <v/>
      </c>
      <c r="AC221" s="65" t="str">
        <f ca="1">IF(  AND(LEN(AC220)&gt;=1,AC220&lt;&gt;".",OR(COUNTIF(AC121:AC$191,"*全日勤*")&gt;0,COUNTIF(AC121:AC$191,"*18放*")&gt;0)),  CONCATENATE(  ".",IF(OR(AC121=$A$199,AC121="18放"),$A221,"")  ),IF(  OR(AC121=$A$199,AC121="18放"),$A221,"")  )</f>
        <v/>
      </c>
      <c r="AD221" s="65" t="str">
        <f ca="1">IF(  AND(LEN(AD220)&gt;=1,AD220&lt;&gt;".",OR(COUNTIF(AD121:AD$191,"*全日勤*")&gt;0,COUNTIF(AD121:AD$191,"*18放*")&gt;0)),  CONCATENATE(  ".",IF(OR(AD121=$A$199,AD121="18放"),$A221,"")  ),IF(  OR(AD121=$A$199,AD121="18放"),$A221,"")  )</f>
        <v>.21</v>
      </c>
      <c r="AE221" s="65" t="str">
        <f ca="1">IF(  AND(LEN(AE220)&gt;=1,AE220&lt;&gt;".",OR(COUNTIF(AE121:AE$191,"*全日勤*")&gt;0,COUNTIF(AE121:AE$191,"*18放*")&gt;0)),  CONCATENATE(  ".",IF(OR(AE121=$A$199,AE121="18放"),$A221,"")  ),IF(  OR(AE121=$A$199,AE121="18放"),$A221,"")  )</f>
        <v>.21</v>
      </c>
      <c r="AF221" s="65" t="str">
        <f ca="1">IF(  AND(LEN(AF220)&gt;=1,AF220&lt;&gt;".",OR(COUNTIF(AF121:AF$191,"*全日勤*")&gt;0,COUNTIF(AF121:AF$191,"*18放*")&gt;0)),  CONCATENATE(  ".",IF(OR(AF121=$A$199,AF121="18放"),$A221,"")  ),IF(  OR(AF121=$A$199,AF121="18放"),$A221,"")  )</f>
        <v>.21</v>
      </c>
      <c r="AG221" s="65">
        <f ca="1">IF(  AND(LEN(AG220)&gt;=1,AG220&lt;&gt;".",OR(COUNTIF(AG121:AG$191,"*全日勤*")&gt;0,COUNTIF(AG121:AG$191,"*18放*")&gt;0)),  CONCATENATE(  ".",IF(OR(AG121=$A$199,AG121="18放"),$A221,"")  ),IF(  OR(AG121=$A$199,AG121="18放"),$A221,"")  )</f>
        <v>21</v>
      </c>
      <c r="AH221" s="65"/>
      <c r="AI221" s="65"/>
      <c r="AJ221" s="65"/>
    </row>
    <row r="222" spans="1:53">
      <c r="A222" s="65">
        <f t="shared" si="26"/>
        <v>22</v>
      </c>
      <c r="B222" s="65" t="str">
        <f t="shared" si="26"/>
        <v>曾宏瑜</v>
      </c>
      <c r="C222" s="65" t="str">
        <f ca="1">IF(  AND(LEN(C221)&gt;=1,C221&lt;&gt;".",OR(COUNTIF(C122:C$191,"*全日勤*")&gt;0,COUNTIF(C122:C$191,"*18放*")&gt;0)),  CONCATENATE(  ".",IF(OR(C122=$A$199,C122="18放"),$A222,"")  ),IF(  OR(C122=$A$199,C122="18放"),$A222,"")  )</f>
        <v>.22</v>
      </c>
      <c r="D222" s="65" t="str">
        <f ca="1">IF(  AND(LEN(D221)&gt;=1,D221&lt;&gt;".",OR(COUNTIF(D122:D$191,"*全日勤*")&gt;0,COUNTIF(D122:D$191,"*18放*")&gt;0)),  CONCATENATE(  ".",IF(OR(D122=$A$199,D122="18放"),$A222,"")  ),IF(  OR(D122=$A$199,D122="18放"),$A222,"")  )</f>
        <v>.22</v>
      </c>
      <c r="E222" s="65" t="str">
        <f ca="1">IF(  AND(LEN(E221)&gt;=1,E221&lt;&gt;".",OR(COUNTIF(E122:E$191,"*全日勤*")&gt;0,COUNTIF(E122:E$191,"*18放*")&gt;0)),  CONCATENATE(  ".",IF(OR(E122=$A$199,E122="18放"),$A222,"")  ),IF(  OR(E122=$A$199,E122="18放"),$A222,"")  )</f>
        <v>.22</v>
      </c>
      <c r="F222" s="65" t="str">
        <f ca="1">IF(  AND(LEN(F221)&gt;=1,F221&lt;&gt;".",OR(COUNTIF(F122:F$191,"*全日勤*")&gt;0,COUNTIF(F122:F$191,"*18放*")&gt;0)),  CONCATENATE(  ".",IF(OR(F122=$A$199,F122="18放"),$A222,"")  ),IF(  OR(F122=$A$199,F122="18放"),$A222,"")  )</f>
        <v>.22</v>
      </c>
      <c r="G222" s="65" t="str">
        <f ca="1">IF(  AND(LEN(G221)&gt;=1,G221&lt;&gt;".",OR(COUNTIF(G122:G$191,"*全日勤*")&gt;0,COUNTIF(G122:G$191,"*18放*")&gt;0)),  CONCATENATE(  ".",IF(OR(G122=$A$199,G122="18放"),$A222,"")  ),IF(  OR(G122=$A$199,G122="18放"),$A222,"")  )</f>
        <v>.22</v>
      </c>
      <c r="H222" s="65" t="str">
        <f ca="1">IF(  AND(LEN(H221)&gt;=1,H221&lt;&gt;".",OR(COUNTIF(H122:H$191,"*全日勤*")&gt;0,COUNTIF(H122:H$191,"*18放*")&gt;0)),  CONCATENATE(  ".",IF(OR(H122=$A$199,H122="18放"),$A222,"")  ),IF(  OR(H122=$A$199,H122="18放"),$A222,"")  )</f>
        <v>.22</v>
      </c>
      <c r="I222" s="65" t="str">
        <f ca="1">IF(  AND(LEN(I221)&gt;=1,I221&lt;&gt;".",OR(COUNTIF(I122:I$191,"*全日勤*")&gt;0,COUNTIF(I122:I$191,"*18放*")&gt;0)),  CONCATENATE(  ".",IF(OR(I122=$A$199,I122="18放"),$A222,"")  ),IF(  OR(I122=$A$199,I122="18放"),$A222,"")  )</f>
        <v>.22</v>
      </c>
      <c r="J222" s="65" t="str">
        <f ca="1">IF(  AND(LEN(J221)&gt;=1,J221&lt;&gt;".",OR(COUNTIF(J122:J$191,"*全日勤*")&gt;0,COUNTIF(J122:J$191,"*18放*")&gt;0)),  CONCATENATE(  ".",IF(OR(J122=$A$199,J122="18放"),$A222,"")  ),IF(  OR(J122=$A$199,J122="18放"),$A222,"")  )</f>
        <v>.22</v>
      </c>
      <c r="K222" s="65" t="str">
        <f ca="1">IF(  AND(LEN(K221)&gt;=1,K221&lt;&gt;".",OR(COUNTIF(K122:K$191,"*全日勤*")&gt;0,COUNTIF(K122:K$191,"*18放*")&gt;0)),  CONCATENATE(  ".",IF(OR(K122=$A$199,K122="18放"),$A222,"")  ),IF(  OR(K122=$A$199,K122="18放"),$A222,"")  )</f>
        <v>.22</v>
      </c>
      <c r="L222" s="65" t="str">
        <f ca="1">IF(  AND(LEN(L221)&gt;=1,L221&lt;&gt;".",OR(COUNTIF(L122:L$191,"*全日勤*")&gt;0,COUNTIF(L122:L$191,"*18放*")&gt;0)),  CONCATENATE(  ".",IF(OR(L122=$A$199,L122="18放"),$A222,"")  ),IF(  OR(L122=$A$199,L122="18放"),$A222,"")  )</f>
        <v>.22</v>
      </c>
      <c r="M222" s="65" t="str">
        <f ca="1">IF(  AND(LEN(M221)&gt;=1,M221&lt;&gt;".",OR(COUNTIF(M122:M$191,"*全日勤*")&gt;0,COUNTIF(M122:M$191,"*18放*")&gt;0)),  CONCATENATE(  ".",IF(OR(M122=$A$199,M122="18放"),$A222,"")  ),IF(  OR(M122=$A$199,M122="18放"),$A222,"")  )</f>
        <v>.22</v>
      </c>
      <c r="N222" s="65" t="str">
        <f ca="1">IF(  AND(LEN(N221)&gt;=1,N221&lt;&gt;".",OR(COUNTIF(N122:N$191,"*全日勤*")&gt;0,COUNTIF(N122:N$191,"*18放*")&gt;0)),  CONCATENATE(  ".",IF(OR(N122=$A$199,N122="18放"),$A222,"")  ),IF(  OR(N122=$A$199,N122="18放"),$A222,"")  )</f>
        <v>.22</v>
      </c>
      <c r="O222" s="65" t="str">
        <f ca="1">IF(  AND(LEN(O221)&gt;=1,O221&lt;&gt;".",OR(COUNTIF(O122:O$191,"*全日勤*")&gt;0,COUNTIF(O122:O$191,"*18放*")&gt;0)),  CONCATENATE(  ".",IF(OR(O122=$A$199,O122="18放"),$A222,"")  ),IF(  OR(O122=$A$199,O122="18放"),$A222,"")  )</f>
        <v>.22</v>
      </c>
      <c r="P222" s="65" t="str">
        <f ca="1">IF(  AND(LEN(P221)&gt;=1,P221&lt;&gt;".",OR(COUNTIF(P122:P$191,"*全日勤*")&gt;0,COUNTIF(P122:P$191,"*18放*")&gt;0)),  CONCATENATE(  ".",IF(OR(P122=$A$199,P122="18放"),$A222,"")  ),IF(  OR(P122=$A$199,P122="18放"),$A222,"")  )</f>
        <v>.22</v>
      </c>
      <c r="Q222" s="65" t="str">
        <f ca="1">IF(  AND(LEN(Q221)&gt;=1,Q221&lt;&gt;".",OR(COUNTIF(Q122:Q$191,"*全日勤*")&gt;0,COUNTIF(Q122:Q$191,"*18放*")&gt;0)),  CONCATENATE(  ".",IF(OR(Q122=$A$199,Q122="18放"),$A222,"")  ),IF(  OR(Q122=$A$199,Q122="18放"),$A222,"")  )</f>
        <v>.22</v>
      </c>
      <c r="R222" s="65" t="str">
        <f ca="1">IF(  AND(LEN(R221)&gt;=1,R221&lt;&gt;".",OR(COUNTIF(R122:R$191,"*全日勤*")&gt;0,COUNTIF(R122:R$191,"*18放*")&gt;0)),  CONCATENATE(  ".",IF(OR(R122=$A$199,R122="18放"),$A222,"")  ),IF(  OR(R122=$A$199,R122="18放"),$A222,"")  )</f>
        <v>.22</v>
      </c>
      <c r="S222" s="65" t="str">
        <f ca="1">IF(  AND(LEN(S221)&gt;=1,S221&lt;&gt;".",OR(COUNTIF(S122:S$191,"*全日勤*")&gt;0,COUNTIF(S122:S$191,"*18放*")&gt;0)),  CONCATENATE(  ".",IF(OR(S122=$A$199,S122="18放"),$A222,"")  ),IF(  OR(S122=$A$199,S122="18放"),$A222,"")  )</f>
        <v>.22</v>
      </c>
      <c r="T222" s="65" t="str">
        <f ca="1">IF(  AND(LEN(T221)&gt;=1,T221&lt;&gt;".",OR(COUNTIF(T122:T$191,"*全日勤*")&gt;0,COUNTIF(T122:T$191,"*18放*")&gt;0)),  CONCATENATE(  ".",IF(OR(T122=$A$199,T122="18放"),$A222,"")  ),IF(  OR(T122=$A$199,T122="18放"),$A222,"")  )</f>
        <v>.22</v>
      </c>
      <c r="U222" s="65" t="str">
        <f ca="1">IF(  AND(LEN(U221)&gt;=1,U221&lt;&gt;".",OR(COUNTIF(U122:U$191,"*全日勤*")&gt;0,COUNTIF(U122:U$191,"*18放*")&gt;0)),  CONCATENATE(  ".",IF(OR(U122=$A$199,U122="18放"),$A222,"")  ),IF(  OR(U122=$A$199,U122="18放"),$A222,"")  )</f>
        <v>.22</v>
      </c>
      <c r="V222" s="65" t="str">
        <f ca="1">IF(  AND(LEN(V221)&gt;=1,V221&lt;&gt;".",OR(COUNTIF(V122:V$191,"*全日勤*")&gt;0,COUNTIF(V122:V$191,"*18放*")&gt;0)),  CONCATENATE(  ".",IF(OR(V122=$A$199,V122="18放"),$A222,"")  ),IF(  OR(V122=$A$199,V122="18放"),$A222,"")  )</f>
        <v>.22</v>
      </c>
      <c r="W222" s="65" t="str">
        <f ca="1">IF(  AND(LEN(W221)&gt;=1,W221&lt;&gt;".",OR(COUNTIF(W122:W$191,"*全日勤*")&gt;0,COUNTIF(W122:W$191,"*18放*")&gt;0)),  CONCATENATE(  ".",IF(OR(W122=$A$199,W122="18放"),$A222,"")  ),IF(  OR(W122=$A$199,W122="18放"),$A222,"")  )</f>
        <v>.22</v>
      </c>
      <c r="X222" s="65" t="str">
        <f ca="1">IF(  AND(LEN(X221)&gt;=1,X221&lt;&gt;".",OR(COUNTIF(X122:X$191,"*全日勤*")&gt;0,COUNTIF(X122:X$191,"*18放*")&gt;0)),  CONCATENATE(  ".",IF(OR(X122=$A$199,X122="18放"),$A222,"")  ),IF(  OR(X122=$A$199,X122="18放"),$A222,"")  )</f>
        <v>.22</v>
      </c>
      <c r="Y222" s="65" t="str">
        <f ca="1">IF(  AND(LEN(Y221)&gt;=1,Y221&lt;&gt;".",OR(COUNTIF(Y122:Y$191,"*全日勤*")&gt;0,COUNTIF(Y122:Y$191,"*18放*")&gt;0)),  CONCATENATE(  ".",IF(OR(Y122=$A$199,Y122="18放"),$A222,"")  ),IF(  OR(Y122=$A$199,Y122="18放"),$A222,"")  )</f>
        <v>.22</v>
      </c>
      <c r="Z222" s="65" t="str">
        <f ca="1">IF(  AND(LEN(Z221)&gt;=1,Z221&lt;&gt;".",OR(COUNTIF(Z122:Z$191,"*全日勤*")&gt;0,COUNTIF(Z122:Z$191,"*18放*")&gt;0)),  CONCATENATE(  ".",IF(OR(Z122=$A$199,Z122="18放"),$A222,"")  ),IF(  OR(Z122=$A$199,Z122="18放"),$A222,"")  )</f>
        <v>.22</v>
      </c>
      <c r="AA222" s="65" t="str">
        <f ca="1">IF(  AND(LEN(AA221)&gt;=1,AA221&lt;&gt;".",OR(COUNTIF(AA122:AA$191,"*全日勤*")&gt;0,COUNTIF(AA122:AA$191,"*18放*")&gt;0)),  CONCATENATE(  ".",IF(OR(AA122=$A$199,AA122="18放"),$A222,"")  ),IF(  OR(AA122=$A$199,AA122="18放"),$A222,"")  )</f>
        <v/>
      </c>
      <c r="AB222" s="65" t="str">
        <f ca="1">IF(  AND(LEN(AB221)&gt;=1,AB221&lt;&gt;".",OR(COUNTIF(AB122:AB$191,"*全日勤*")&gt;0,COUNTIF(AB122:AB$191,"*18放*")&gt;0)),  CONCATENATE(  ".",IF(OR(AB122=$A$199,AB122="18放"),$A222,"")  ),IF(  OR(AB122=$A$199,AB122="18放"),$A222,"")  )</f>
        <v/>
      </c>
      <c r="AC222" s="65" t="str">
        <f ca="1">IF(  AND(LEN(AC221)&gt;=1,AC221&lt;&gt;".",OR(COUNTIF(AC122:AC$191,"*全日勤*")&gt;0,COUNTIF(AC122:AC$191,"*18放*")&gt;0)),  CONCATENATE(  ".",IF(OR(AC122=$A$199,AC122="18放"),$A222,"")  ),IF(  OR(AC122=$A$199,AC122="18放"),$A222,"")  )</f>
        <v/>
      </c>
      <c r="AD222" s="65" t="str">
        <f ca="1">IF(  AND(LEN(AD221)&gt;=1,AD221&lt;&gt;".",OR(COUNTIF(AD122:AD$191,"*全日勤*")&gt;0,COUNTIF(AD122:AD$191,"*18放*")&gt;0)),  CONCATENATE(  ".",IF(OR(AD122=$A$199,AD122="18放"),$A222,"")  ),IF(  OR(AD122=$A$199,AD122="18放"),$A222,"")  )</f>
        <v>.22</v>
      </c>
      <c r="AE222" s="65" t="str">
        <f ca="1">IF(  AND(LEN(AE221)&gt;=1,AE221&lt;&gt;".",OR(COUNTIF(AE122:AE$191,"*全日勤*")&gt;0,COUNTIF(AE122:AE$191,"*18放*")&gt;0)),  CONCATENATE(  ".",IF(OR(AE122=$A$199,AE122="18放"),$A222,"")  ),IF(  OR(AE122=$A$199,AE122="18放"),$A222,"")  )</f>
        <v>.22</v>
      </c>
      <c r="AF222" s="65" t="str">
        <f ca="1">IF(  AND(LEN(AF221)&gt;=1,AF221&lt;&gt;".",OR(COUNTIF(AF122:AF$191,"*全日勤*")&gt;0,COUNTIF(AF122:AF$191,"*18放*")&gt;0)),  CONCATENATE(  ".",IF(OR(AF122=$A$199,AF122="18放"),$A222,"")  ),IF(  OR(AF122=$A$199,AF122="18放"),$A222,"")  )</f>
        <v>.22</v>
      </c>
      <c r="AG222" s="65" t="str">
        <f ca="1">IF(  AND(LEN(AG221)&gt;=1,AG221&lt;&gt;".",OR(COUNTIF(AG122:AG$191,"*全日勤*")&gt;0,COUNTIF(AG122:AG$191,"*18放*")&gt;0)),  CONCATENATE(  ".",IF(OR(AG122=$A$199,AG122="18放"),$A222,"")  ),IF(  OR(AG122=$A$199,AG122="18放"),$A222,"")  )</f>
        <v>.</v>
      </c>
      <c r="AH222" s="65"/>
      <c r="AI222" s="65"/>
      <c r="AJ222" s="65"/>
    </row>
    <row r="223" spans="1:53">
      <c r="A223" s="65">
        <f t="shared" si="26"/>
        <v>23</v>
      </c>
      <c r="B223" s="65" t="str">
        <f t="shared" si="26"/>
        <v>林宏曄</v>
      </c>
      <c r="C223" s="65" t="str">
        <f ca="1">IF(  AND(LEN(C222)&gt;=1,C222&lt;&gt;".",OR(COUNTIF(C123:C$191,"*全日勤*")&gt;0,COUNTIF(C123:C$191,"*18放*")&gt;0)),  CONCATENATE(  ".",IF(OR(C123=$A$199,C123="18放"),$A223,"")  ),IF(  OR(C123=$A$199,C123="18放"),$A223,"")  )</f>
        <v>.</v>
      </c>
      <c r="D223" s="65" t="str">
        <f ca="1">IF(  AND(LEN(D222)&gt;=1,D222&lt;&gt;".",OR(COUNTIF(D123:D$191,"*全日勤*")&gt;0,COUNTIF(D123:D$191,"*18放*")&gt;0)),  CONCATENATE(  ".",IF(OR(D123=$A$199,D123="18放"),$A223,"")  ),IF(  OR(D123=$A$199,D123="18放"),$A223,"")  )</f>
        <v>.</v>
      </c>
      <c r="E223" s="65" t="str">
        <f ca="1">IF(  AND(LEN(E222)&gt;=1,E222&lt;&gt;".",OR(COUNTIF(E123:E$191,"*全日勤*")&gt;0,COUNTIF(E123:E$191,"*18放*")&gt;0)),  CONCATENATE(  ".",IF(OR(E123=$A$199,E123="18放"),$A223,"")  ),IF(  OR(E123=$A$199,E123="18放"),$A223,"")  )</f>
        <v>.23</v>
      </c>
      <c r="F223" s="65" t="str">
        <f ca="1">IF(  AND(LEN(F222)&gt;=1,F222&lt;&gt;".",OR(COUNTIF(F123:F$191,"*全日勤*")&gt;0,COUNTIF(F123:F$191,"*18放*")&gt;0)),  CONCATENATE(  ".",IF(OR(F123=$A$199,F123="18放"),$A223,"")  ),IF(  OR(F123=$A$199,F123="18放"),$A223,"")  )</f>
        <v>.23</v>
      </c>
      <c r="G223" s="65" t="str">
        <f ca="1">IF(  AND(LEN(G222)&gt;=1,G222&lt;&gt;".",OR(COUNTIF(G123:G$191,"*全日勤*")&gt;0,COUNTIF(G123:G$191,"*18放*")&gt;0)),  CONCATENATE(  ".",IF(OR(G123=$A$199,G123="18放"),$A223,"")  ),IF(  OR(G123=$A$199,G123="18放"),$A223,"")  )</f>
        <v>.23</v>
      </c>
      <c r="H223" s="65" t="str">
        <f ca="1">IF(  AND(LEN(H222)&gt;=1,H222&lt;&gt;".",OR(COUNTIF(H123:H$191,"*全日勤*")&gt;0,COUNTIF(H123:H$191,"*18放*")&gt;0)),  CONCATENATE(  ".",IF(OR(H123=$A$199,H123="18放"),$A223,"")  ),IF(  OR(H123=$A$199,H123="18放"),$A223,"")  )</f>
        <v>.23</v>
      </c>
      <c r="I223" s="65" t="str">
        <f ca="1">IF(  AND(LEN(I222)&gt;=1,I222&lt;&gt;".",OR(COUNTIF(I123:I$191,"*全日勤*")&gt;0,COUNTIF(I123:I$191,"*18放*")&gt;0)),  CONCATENATE(  ".",IF(OR(I123=$A$199,I123="18放"),$A223,"")  ),IF(  OR(I123=$A$199,I123="18放"),$A223,"")  )</f>
        <v>.23</v>
      </c>
      <c r="J223" s="65" t="str">
        <f ca="1">IF(  AND(LEN(J222)&gt;=1,J222&lt;&gt;".",OR(COUNTIF(J123:J$191,"*全日勤*")&gt;0,COUNTIF(J123:J$191,"*18放*")&gt;0)),  CONCATENATE(  ".",IF(OR(J123=$A$199,J123="18放"),$A223,"")  ),IF(  OR(J123=$A$199,J123="18放"),$A223,"")  )</f>
        <v>.23</v>
      </c>
      <c r="K223" s="65" t="str">
        <f ca="1">IF(  AND(LEN(K222)&gt;=1,K222&lt;&gt;".",OR(COUNTIF(K123:K$191,"*全日勤*")&gt;0,COUNTIF(K123:K$191,"*18放*")&gt;0)),  CONCATENATE(  ".",IF(OR(K123=$A$199,K123="18放"),$A223,"")  ),IF(  OR(K123=$A$199,K123="18放"),$A223,"")  )</f>
        <v>.23</v>
      </c>
      <c r="L223" s="65" t="str">
        <f ca="1">IF(  AND(LEN(L222)&gt;=1,L222&lt;&gt;".",OR(COUNTIF(L123:L$191,"*全日勤*")&gt;0,COUNTIF(L123:L$191,"*18放*")&gt;0)),  CONCATENATE(  ".",IF(OR(L123=$A$199,L123="18放"),$A223,"")  ),IF(  OR(L123=$A$199,L123="18放"),$A223,"")  )</f>
        <v>.23</v>
      </c>
      <c r="M223" s="65" t="str">
        <f ca="1">IF(  AND(LEN(M222)&gt;=1,M222&lt;&gt;".",OR(COUNTIF(M123:M$191,"*全日勤*")&gt;0,COUNTIF(M123:M$191,"*18放*")&gt;0)),  CONCATENATE(  ".",IF(OR(M123=$A$199,M123="18放"),$A223,"")  ),IF(  OR(M123=$A$199,M123="18放"),$A223,"")  )</f>
        <v>.23</v>
      </c>
      <c r="N223" s="65" t="str">
        <f ca="1">IF(  AND(LEN(N222)&gt;=1,N222&lt;&gt;".",OR(COUNTIF(N123:N$191,"*全日勤*")&gt;0,COUNTIF(N123:N$191,"*18放*")&gt;0)),  CONCATENATE(  ".",IF(OR(N123=$A$199,N123="18放"),$A223,"")  ),IF(  OR(N123=$A$199,N123="18放"),$A223,"")  )</f>
        <v>.23</v>
      </c>
      <c r="O223" s="65" t="str">
        <f ca="1">IF(  AND(LEN(O222)&gt;=1,O222&lt;&gt;".",OR(COUNTIF(O123:O$191,"*全日勤*")&gt;0,COUNTIF(O123:O$191,"*18放*")&gt;0)),  CONCATENATE(  ".",IF(OR(O123=$A$199,O123="18放"),$A223,"")  ),IF(  OR(O123=$A$199,O123="18放"),$A223,"")  )</f>
        <v>.23</v>
      </c>
      <c r="P223" s="65" t="str">
        <f ca="1">IF(  AND(LEN(P222)&gt;=1,P222&lt;&gt;".",OR(COUNTIF(P123:P$191,"*全日勤*")&gt;0,COUNTIF(P123:P$191,"*18放*")&gt;0)),  CONCATENATE(  ".",IF(OR(P123=$A$199,P123="18放"),$A223,"")  ),IF(  OR(P123=$A$199,P123="18放"),$A223,"")  )</f>
        <v>.23</v>
      </c>
      <c r="Q223" s="65" t="str">
        <f ca="1">IF(  AND(LEN(Q222)&gt;=1,Q222&lt;&gt;".",OR(COUNTIF(Q123:Q$191,"*全日勤*")&gt;0,COUNTIF(Q123:Q$191,"*18放*")&gt;0)),  CONCATENATE(  ".",IF(OR(Q123=$A$199,Q123="18放"),$A223,"")  ),IF(  OR(Q123=$A$199,Q123="18放"),$A223,"")  )</f>
        <v>.23</v>
      </c>
      <c r="R223" s="65" t="str">
        <f ca="1">IF(  AND(LEN(R222)&gt;=1,R222&lt;&gt;".",OR(COUNTIF(R123:R$191,"*全日勤*")&gt;0,COUNTIF(R123:R$191,"*18放*")&gt;0)),  CONCATENATE(  ".",IF(OR(R123=$A$199,R123="18放"),$A223,"")  ),IF(  OR(R123=$A$199,R123="18放"),$A223,"")  )</f>
        <v>.</v>
      </c>
      <c r="S223" s="65" t="str">
        <f ca="1">IF(  AND(LEN(S222)&gt;=1,S222&lt;&gt;".",OR(COUNTIF(S123:S$191,"*全日勤*")&gt;0,COUNTIF(S123:S$191,"*18放*")&gt;0)),  CONCATENATE(  ".",IF(OR(S123=$A$199,S123="18放"),$A223,"")  ),IF(  OR(S123=$A$199,S123="18放"),$A223,"")  )</f>
        <v>.</v>
      </c>
      <c r="T223" s="65" t="str">
        <f ca="1">IF(  AND(LEN(T222)&gt;=1,T222&lt;&gt;".",OR(COUNTIF(T123:T$191,"*全日勤*")&gt;0,COUNTIF(T123:T$191,"*18放*")&gt;0)),  CONCATENATE(  ".",IF(OR(T123=$A$199,T123="18放"),$A223,"")  ),IF(  OR(T123=$A$199,T123="18放"),$A223,"")  )</f>
        <v>.23</v>
      </c>
      <c r="U223" s="65" t="str">
        <f ca="1">IF(  AND(LEN(U222)&gt;=1,U222&lt;&gt;".",OR(COUNTIF(U123:U$191,"*全日勤*")&gt;0,COUNTIF(U123:U$191,"*18放*")&gt;0)),  CONCATENATE(  ".",IF(OR(U123=$A$199,U123="18放"),$A223,"")  ),IF(  OR(U123=$A$199,U123="18放"),$A223,"")  )</f>
        <v>.23</v>
      </c>
      <c r="V223" s="65" t="str">
        <f ca="1">IF(  AND(LEN(V222)&gt;=1,V222&lt;&gt;".",OR(COUNTIF(V123:V$191,"*全日勤*")&gt;0,COUNTIF(V123:V$191,"*18放*")&gt;0)),  CONCATENATE(  ".",IF(OR(V123=$A$199,V123="18放"),$A223,"")  ),IF(  OR(V123=$A$199,V123="18放"),$A223,"")  )</f>
        <v>.23</v>
      </c>
      <c r="W223" s="65" t="str">
        <f ca="1">IF(  AND(LEN(W222)&gt;=1,W222&lt;&gt;".",OR(COUNTIF(W123:W$191,"*全日勤*")&gt;0,COUNTIF(W123:W$191,"*18放*")&gt;0)),  CONCATENATE(  ".",IF(OR(W123=$A$199,W123="18放"),$A223,"")  ),IF(  OR(W123=$A$199,W123="18放"),$A223,"")  )</f>
        <v>.23</v>
      </c>
      <c r="X223" s="65" t="str">
        <f ca="1">IF(  AND(LEN(X222)&gt;=1,X222&lt;&gt;".",OR(COUNTIF(X123:X$191,"*全日勤*")&gt;0,COUNTIF(X123:X$191,"*18放*")&gt;0)),  CONCATENATE(  ".",IF(OR(X123=$A$199,X123="18放"),$A223,"")  ),IF(  OR(X123=$A$199,X123="18放"),$A223,"")  )</f>
        <v>.</v>
      </c>
      <c r="Y223" s="65" t="str">
        <f ca="1">IF(  AND(LEN(Y222)&gt;=1,Y222&lt;&gt;".",OR(COUNTIF(Y123:Y$191,"*全日勤*")&gt;0,COUNTIF(Y123:Y$191,"*18放*")&gt;0)),  CONCATENATE(  ".",IF(OR(Y123=$A$199,Y123="18放"),$A223,"")  ),IF(  OR(Y123=$A$199,Y123="18放"),$A223,"")  )</f>
        <v>.</v>
      </c>
      <c r="Z223" s="65" t="str">
        <f ca="1">IF(  AND(LEN(Z222)&gt;=1,Z222&lt;&gt;".",OR(COUNTIF(Z123:Z$191,"*全日勤*")&gt;0,COUNTIF(Z123:Z$191,"*18放*")&gt;0)),  CONCATENATE(  ".",IF(OR(Z123=$A$199,Z123="18放"),$A223,"")  ),IF(  OR(Z123=$A$199,Z123="18放"),$A223,"")  )</f>
        <v>.</v>
      </c>
      <c r="AA223" s="65">
        <f ca="1">IF(  AND(LEN(AA222)&gt;=1,AA222&lt;&gt;".",OR(COUNTIF(AA123:AA$191,"*全日勤*")&gt;0,COUNTIF(AA123:AA$191,"*18放*")&gt;0)),  CONCATENATE(  ".",IF(OR(AA123=$A$199,AA123="18放"),$A223,"")  ),IF(  OR(AA123=$A$199,AA123="18放"),$A223,"")  )</f>
        <v>23</v>
      </c>
      <c r="AB223" s="65">
        <f ca="1">IF(  AND(LEN(AB222)&gt;=1,AB222&lt;&gt;".",OR(COUNTIF(AB123:AB$191,"*全日勤*")&gt;0,COUNTIF(AB123:AB$191,"*18放*")&gt;0)),  CONCATENATE(  ".",IF(OR(AB123=$A$199,AB123="18放"),$A223,"")  ),IF(  OR(AB123=$A$199,AB123="18放"),$A223,"")  )</f>
        <v>23</v>
      </c>
      <c r="AC223" s="65">
        <f ca="1">IF(  AND(LEN(AC222)&gt;=1,AC222&lt;&gt;".",OR(COUNTIF(AC123:AC$191,"*全日勤*")&gt;0,COUNTIF(AC123:AC$191,"*18放*")&gt;0)),  CONCATENATE(  ".",IF(OR(AC123=$A$199,AC123="18放"),$A223,"")  ),IF(  OR(AC123=$A$199,AC123="18放"),$A223,"")  )</f>
        <v>23</v>
      </c>
      <c r="AD223" s="65" t="str">
        <f ca="1">IF(  AND(LEN(AD222)&gt;=1,AD222&lt;&gt;".",OR(COUNTIF(AD123:AD$191,"*全日勤*")&gt;0,COUNTIF(AD123:AD$191,"*18放*")&gt;0)),  CONCATENATE(  ".",IF(OR(AD123=$A$199,AD123="18放"),$A223,"")  ),IF(  OR(AD123=$A$199,AD123="18放"),$A223,"")  )</f>
        <v>.23</v>
      </c>
      <c r="AE223" s="65" t="str">
        <f ca="1">IF(  AND(LEN(AE222)&gt;=1,AE222&lt;&gt;".",OR(COUNTIF(AE123:AE$191,"*全日勤*")&gt;0,COUNTIF(AE123:AE$191,"*18放*")&gt;0)),  CONCATENATE(  ".",IF(OR(AE123=$A$199,AE123="18放"),$A223,"")  ),IF(  OR(AE123=$A$199,AE123="18放"),$A223,"")  )</f>
        <v>.</v>
      </c>
      <c r="AF223" s="65" t="str">
        <f ca="1">IF(  AND(LEN(AF222)&gt;=1,AF222&lt;&gt;".",OR(COUNTIF(AF123:AF$191,"*全日勤*")&gt;0,COUNTIF(AF123:AF$191,"*18放*")&gt;0)),  CONCATENATE(  ".",IF(OR(AF123=$A$199,AF123="18放"),$A223,"")  ),IF(  OR(AF123=$A$199,AF123="18放"),$A223,"")  )</f>
        <v>.</v>
      </c>
      <c r="AG223" s="65">
        <f ca="1">IF(  AND(LEN(AG222)&gt;=1,AG222&lt;&gt;".",OR(COUNTIF(AG123:AG$191,"*全日勤*")&gt;0,COUNTIF(AG123:AG$191,"*18放*")&gt;0)),  CONCATENATE(  ".",IF(OR(AG123=$A$199,AG123="18放"),$A223,"")  ),IF(  OR(AG123=$A$199,AG123="18放"),$A223,"")  )</f>
        <v>23</v>
      </c>
      <c r="AH223" s="65"/>
      <c r="AI223" s="65"/>
      <c r="AJ223" s="65"/>
    </row>
    <row r="224" spans="1:53">
      <c r="A224" s="65">
        <f t="shared" si="26"/>
        <v>24</v>
      </c>
      <c r="B224" s="65" t="str">
        <f t="shared" si="26"/>
        <v>陳柏庾</v>
      </c>
      <c r="C224" s="65">
        <f ca="1">IF(  AND(LEN(C223)&gt;=1,C223&lt;&gt;".",OR(COUNTIF(C124:C$191,"*全日勤*")&gt;0,COUNTIF(C124:C$191,"*18放*")&gt;0)),  CONCATENATE(  ".",IF(OR(C124=$A$199,C124="18放"),$A224,"")  ),IF(  OR(C124=$A$199,C124="18放"),$A224,"")  )</f>
        <v>24</v>
      </c>
      <c r="D224" s="65">
        <f ca="1">IF(  AND(LEN(D223)&gt;=1,D223&lt;&gt;".",OR(COUNTIF(D124:D$191,"*全日勤*")&gt;0,COUNTIF(D124:D$191,"*18放*")&gt;0)),  CONCATENATE(  ".",IF(OR(D124=$A$199,D124="18放"),$A224,"")  ),IF(  OR(D124=$A$199,D124="18放"),$A224,"")  )</f>
        <v>24</v>
      </c>
      <c r="E224" s="65" t="str">
        <f ca="1">IF(  AND(LEN(E223)&gt;=1,E223&lt;&gt;".",OR(COUNTIF(E124:E$191,"*全日勤*")&gt;0,COUNTIF(E124:E$191,"*18放*")&gt;0)),  CONCATENATE(  ".",IF(OR(E124=$A$199,E124="18放"),$A224,"")  ),IF(  OR(E124=$A$199,E124="18放"),$A224,"")  )</f>
        <v>.</v>
      </c>
      <c r="F224" s="65" t="str">
        <f ca="1">IF(  AND(LEN(F223)&gt;=1,F223&lt;&gt;".",OR(COUNTIF(F124:F$191,"*全日勤*")&gt;0,COUNTIF(F124:F$191,"*18放*")&gt;0)),  CONCATENATE(  ".",IF(OR(F124=$A$199,F124="18放"),$A224,"")  ),IF(  OR(F124=$A$199,F124="18放"),$A224,"")  )</f>
        <v>.</v>
      </c>
      <c r="G224" s="65" t="str">
        <f ca="1">IF(  AND(LEN(G223)&gt;=1,G223&lt;&gt;".",OR(COUNTIF(G124:G$191,"*全日勤*")&gt;0,COUNTIF(G124:G$191,"*18放*")&gt;0)),  CONCATENATE(  ".",IF(OR(G124=$A$199,G124="18放"),$A224,"")  ),IF(  OR(G124=$A$199,G124="18放"),$A224,"")  )</f>
        <v>.</v>
      </c>
      <c r="H224" s="65" t="str">
        <f ca="1">IF(  AND(LEN(H223)&gt;=1,H223&lt;&gt;".",OR(COUNTIF(H124:H$191,"*全日勤*")&gt;0,COUNTIF(H124:H$191,"*18放*")&gt;0)),  CONCATENATE(  ".",IF(OR(H124=$A$199,H124="18放"),$A224,"")  ),IF(  OR(H124=$A$199,H124="18放"),$A224,"")  )</f>
        <v>.24</v>
      </c>
      <c r="I224" s="65" t="str">
        <f ca="1">IF(  AND(LEN(I223)&gt;=1,I223&lt;&gt;".",OR(COUNTIF(I124:I$191,"*全日勤*")&gt;0,COUNTIF(I124:I$191,"*18放*")&gt;0)),  CONCATENATE(  ".",IF(OR(I124=$A$199,I124="18放"),$A224,"")  ),IF(  OR(I124=$A$199,I124="18放"),$A224,"")  )</f>
        <v>.24</v>
      </c>
      <c r="J224" s="65" t="str">
        <f ca="1">IF(  AND(LEN(J223)&gt;=1,J223&lt;&gt;".",OR(COUNTIF(J124:J$191,"*全日勤*")&gt;0,COUNTIF(J124:J$191,"*18放*")&gt;0)),  CONCATENATE(  ".",IF(OR(J124=$A$199,J124="18放"),$A224,"")  ),IF(  OR(J124=$A$199,J124="18放"),$A224,"")  )</f>
        <v>.24</v>
      </c>
      <c r="K224" s="65" t="str">
        <f ca="1">IF(  AND(LEN(K223)&gt;=1,K223&lt;&gt;".",OR(COUNTIF(K124:K$191,"*全日勤*")&gt;0,COUNTIF(K124:K$191,"*18放*")&gt;0)),  CONCATENATE(  ".",IF(OR(K124=$A$199,K124="18放"),$A224,"")  ),IF(  OR(K124=$A$199,K124="18放"),$A224,"")  )</f>
        <v>.24</v>
      </c>
      <c r="L224" s="65" t="str">
        <f ca="1">IF(  AND(LEN(L223)&gt;=1,L223&lt;&gt;".",OR(COUNTIF(L124:L$191,"*全日勤*")&gt;0,COUNTIF(L124:L$191,"*18放*")&gt;0)),  CONCATENATE(  ".",IF(OR(L124=$A$199,L124="18放"),$A224,"")  ),IF(  OR(L124=$A$199,L124="18放"),$A224,"")  )</f>
        <v>.24</v>
      </c>
      <c r="M224" s="65" t="str">
        <f ca="1">IF(  AND(LEN(M223)&gt;=1,M223&lt;&gt;".",OR(COUNTIF(M124:M$191,"*全日勤*")&gt;0,COUNTIF(M124:M$191,"*18放*")&gt;0)),  CONCATENATE(  ".",IF(OR(M124=$A$199,M124="18放"),$A224,"")  ),IF(  OR(M124=$A$199,M124="18放"),$A224,"")  )</f>
        <v>.</v>
      </c>
      <c r="N224" s="65" t="str">
        <f ca="1">IF(  AND(LEN(N223)&gt;=1,N223&lt;&gt;".",OR(COUNTIF(N124:N$191,"*全日勤*")&gt;0,COUNTIF(N124:N$191,"*18放*")&gt;0)),  CONCATENATE(  ".",IF(OR(N124=$A$199,N124="18放"),$A224,"")  ),IF(  OR(N124=$A$199,N124="18放"),$A224,"")  )</f>
        <v>.</v>
      </c>
      <c r="O224" s="65" t="str">
        <f ca="1">IF(  AND(LEN(O223)&gt;=1,O223&lt;&gt;".",OR(COUNTIF(O124:O$191,"*全日勤*")&gt;0,COUNTIF(O124:O$191,"*18放*")&gt;0)),  CONCATENATE(  ".",IF(OR(O124=$A$199,O124="18放"),$A224,"")  ),IF(  OR(O124=$A$199,O124="18放"),$A224,"")  )</f>
        <v>.</v>
      </c>
      <c r="P224" s="65" t="str">
        <f ca="1">IF(  AND(LEN(P223)&gt;=1,P223&lt;&gt;".",OR(COUNTIF(P124:P$191,"*全日勤*")&gt;0,COUNTIF(P124:P$191,"*18放*")&gt;0)),  CONCATENATE(  ".",IF(OR(P124=$A$199,P124="18放"),$A224,"")  ),IF(  OR(P124=$A$199,P124="18放"),$A224,"")  )</f>
        <v>.24</v>
      </c>
      <c r="Q224" s="65" t="str">
        <f ca="1">IF(  AND(LEN(Q223)&gt;=1,Q223&lt;&gt;".",OR(COUNTIF(Q124:Q$191,"*全日勤*")&gt;0,COUNTIF(Q124:Q$191,"*18放*")&gt;0)),  CONCATENATE(  ".",IF(OR(Q124=$A$199,Q124="18放"),$A224,"")  ),IF(  OR(Q124=$A$199,Q124="18放"),$A224,"")  )</f>
        <v>.24</v>
      </c>
      <c r="R224" s="65">
        <f ca="1">IF(  AND(LEN(R223)&gt;=1,R223&lt;&gt;".",OR(COUNTIF(R124:R$191,"*全日勤*")&gt;0,COUNTIF(R124:R$191,"*18放*")&gt;0)),  CONCATENATE(  ".",IF(OR(R124=$A$199,R124="18放"),$A224,"")  ),IF(  OR(R124=$A$199,R124="18放"),$A224,"")  )</f>
        <v>24</v>
      </c>
      <c r="S224" s="65">
        <f ca="1">IF(  AND(LEN(S223)&gt;=1,S223&lt;&gt;".",OR(COUNTIF(S124:S$191,"*全日勤*")&gt;0,COUNTIF(S124:S$191,"*18放*")&gt;0)),  CONCATENATE(  ".",IF(OR(S124=$A$199,S124="18放"),$A224,"")  ),IF(  OR(S124=$A$199,S124="18放"),$A224,"")  )</f>
        <v>24</v>
      </c>
      <c r="T224" s="65" t="str">
        <f ca="1">IF(  AND(LEN(T223)&gt;=1,T223&lt;&gt;".",OR(COUNTIF(T124:T$191,"*全日勤*")&gt;0,COUNTIF(T124:T$191,"*18放*")&gt;0)),  CONCATENATE(  ".",IF(OR(T124=$A$199,T124="18放"),$A224,"")  ),IF(  OR(T124=$A$199,T124="18放"),$A224,"")  )</f>
        <v>.24</v>
      </c>
      <c r="U224" s="65" t="str">
        <f ca="1">IF(  AND(LEN(U223)&gt;=1,U223&lt;&gt;".",OR(COUNTIF(U124:U$191,"*全日勤*")&gt;0,COUNTIF(U124:U$191,"*18放*")&gt;0)),  CONCATENATE(  ".",IF(OR(U124=$A$199,U124="18放"),$A224,"")  ),IF(  OR(U124=$A$199,U124="18放"),$A224,"")  )</f>
        <v>.24</v>
      </c>
      <c r="V224" s="65" t="str">
        <f ca="1">IF(  AND(LEN(V223)&gt;=1,V223&lt;&gt;".",OR(COUNTIF(V124:V$191,"*全日勤*")&gt;0,COUNTIF(V124:V$191,"*18放*")&gt;0)),  CONCATENATE(  ".",IF(OR(V124=$A$199,V124="18放"),$A224,"")  ),IF(  OR(V124=$A$199,V124="18放"),$A224,"")  )</f>
        <v>.24</v>
      </c>
      <c r="W224" s="65" t="str">
        <f ca="1">IF(  AND(LEN(W223)&gt;=1,W223&lt;&gt;".",OR(COUNTIF(W124:W$191,"*全日勤*")&gt;0,COUNTIF(W124:W$191,"*18放*")&gt;0)),  CONCATENATE(  ".",IF(OR(W124=$A$199,W124="18放"),$A224,"")  ),IF(  OR(W124=$A$199,W124="18放"),$A224,"")  )</f>
        <v>.24</v>
      </c>
      <c r="X224" s="65">
        <f ca="1">IF(  AND(LEN(X223)&gt;=1,X223&lt;&gt;".",OR(COUNTIF(X124:X$191,"*全日勤*")&gt;0,COUNTIF(X124:X$191,"*18放*")&gt;0)),  CONCATENATE(  ".",IF(OR(X124=$A$199,X124="18放"),$A224,"")  ),IF(  OR(X124=$A$199,X124="18放"),$A224,"")  )</f>
        <v>24</v>
      </c>
      <c r="Y224" s="65" t="str">
        <f ca="1">IF(  AND(LEN(Y223)&gt;=1,Y223&lt;&gt;".",OR(COUNTIF(Y124:Y$191,"*全日勤*")&gt;0,COUNTIF(Y124:Y$191,"*18放*")&gt;0)),  CONCATENATE(  ".",IF(OR(Y124=$A$199,Y124="18放"),$A224,"")  ),IF(  OR(Y124=$A$199,Y124="18放"),$A224,"")  )</f>
        <v/>
      </c>
      <c r="Z224" s="65" t="str">
        <f ca="1">IF(  AND(LEN(Z223)&gt;=1,Z223&lt;&gt;".",OR(COUNTIF(Z124:Z$191,"*全日勤*")&gt;0,COUNTIF(Z124:Z$191,"*18放*")&gt;0)),  CONCATENATE(  ".",IF(OR(Z124=$A$199,Z124="18放"),$A224,"")  ),IF(  OR(Z124=$A$199,Z124="18放"),$A224,"")  )</f>
        <v/>
      </c>
      <c r="AA224" s="65" t="str">
        <f ca="1">IF(  AND(LEN(AA223)&gt;=1,AA223&lt;&gt;".",OR(COUNTIF(AA124:AA$191,"*全日勤*")&gt;0,COUNTIF(AA124:AA$191,"*18放*")&gt;0)),  CONCATENATE(  ".",IF(OR(AA124=$A$199,AA124="18放"),$A224,"")  ),IF(  OR(AA124=$A$199,AA124="18放"),$A224,"")  )</f>
        <v>.</v>
      </c>
      <c r="AB224" s="65" t="str">
        <f ca="1">IF(  AND(LEN(AB223)&gt;=1,AB223&lt;&gt;".",OR(COUNTIF(AB124:AB$191,"*全日勤*")&gt;0,COUNTIF(AB124:AB$191,"*18放*")&gt;0)),  CONCATENATE(  ".",IF(OR(AB124=$A$199,AB124="18放"),$A224,"")  ),IF(  OR(AB124=$A$199,AB124="18放"),$A224,"")  )</f>
        <v>.24</v>
      </c>
      <c r="AC224" s="65" t="str">
        <f ca="1">IF(  AND(LEN(AC223)&gt;=1,AC223&lt;&gt;".",OR(COUNTIF(AC124:AC$191,"*全日勤*")&gt;0,COUNTIF(AC124:AC$191,"*18放*")&gt;0)),  CONCATENATE(  ".",IF(OR(AC124=$A$199,AC124="18放"),$A224,"")  ),IF(  OR(AC124=$A$199,AC124="18放"),$A224,"")  )</f>
        <v>.24</v>
      </c>
      <c r="AD224" s="65" t="str">
        <f ca="1">IF(  AND(LEN(AD223)&gt;=1,AD223&lt;&gt;".",OR(COUNTIF(AD124:AD$191,"*全日勤*")&gt;0,COUNTIF(AD124:AD$191,"*18放*")&gt;0)),  CONCATENATE(  ".",IF(OR(AD124=$A$199,AD124="18放"),$A224,"")  ),IF(  OR(AD124=$A$199,AD124="18放"),$A224,"")  )</f>
        <v>.24</v>
      </c>
      <c r="AE224" s="65">
        <f ca="1">IF(  AND(LEN(AE223)&gt;=1,AE223&lt;&gt;".",OR(COUNTIF(AE124:AE$191,"*全日勤*")&gt;0,COUNTIF(AE124:AE$191,"*18放*")&gt;0)),  CONCATENATE(  ".",IF(OR(AE124=$A$199,AE124="18放"),$A224,"")  ),IF(  OR(AE124=$A$199,AE124="18放"),$A224,"")  )</f>
        <v>24</v>
      </c>
      <c r="AF224" s="65">
        <f ca="1">IF(  AND(LEN(AF223)&gt;=1,AF223&lt;&gt;".",OR(COUNTIF(AF124:AF$191,"*全日勤*")&gt;0,COUNTIF(AF124:AF$191,"*18放*")&gt;0)),  CONCATENATE(  ".",IF(OR(AF124=$A$199,AF124="18放"),$A224,"")  ),IF(  OR(AF124=$A$199,AF124="18放"),$A224,"")  )</f>
        <v>24</v>
      </c>
      <c r="AG224" s="65" t="str">
        <f ca="1">IF(  AND(LEN(AG223)&gt;=1,AG223&lt;&gt;".",OR(COUNTIF(AG124:AG$191,"*全日勤*")&gt;0,COUNTIF(AG124:AG$191,"*18放*")&gt;0)),  CONCATENATE(  ".",IF(OR(AG124=$A$199,AG124="18放"),$A224,"")  ),IF(  OR(AG124=$A$199,AG124="18放"),$A224,"")  )</f>
        <v>.24</v>
      </c>
      <c r="AH224" s="65"/>
      <c r="AI224" s="65"/>
      <c r="AJ224" s="65"/>
    </row>
    <row r="225" spans="1:36">
      <c r="A225" s="65">
        <f t="shared" si="26"/>
        <v>25</v>
      </c>
      <c r="B225" s="65" t="str">
        <f t="shared" si="26"/>
        <v>鄭楚平</v>
      </c>
      <c r="C225" s="65" t="str">
        <f ca="1">IF(  AND(LEN(C224)&gt;=1,C224&lt;&gt;".",OR(COUNTIF(C125:C$191,"*全日勤*")&gt;0,COUNTIF(C125:C$191,"*18放*")&gt;0)),  CONCATENATE(  ".",IF(OR(C125=$A$199,C125="18放"),$A225,"")  ),IF(  OR(C125=$A$199,C125="18放"),$A225,"")  )</f>
        <v>.25</v>
      </c>
      <c r="D225" s="65" t="str">
        <f ca="1">IF(  AND(LEN(D224)&gt;=1,D224&lt;&gt;".",OR(COUNTIF(D125:D$191,"*全日勤*")&gt;0,COUNTIF(D125:D$191,"*18放*")&gt;0)),  CONCATENATE(  ".",IF(OR(D125=$A$199,D125="18放"),$A225,"")  ),IF(  OR(D125=$A$199,D125="18放"),$A225,"")  )</f>
        <v>.25</v>
      </c>
      <c r="E225" s="65">
        <f ca="1">IF(  AND(LEN(E224)&gt;=1,E224&lt;&gt;".",OR(COUNTIF(E125:E$191,"*全日勤*")&gt;0,COUNTIF(E125:E$191,"*18放*")&gt;0)),  CONCATENATE(  ".",IF(OR(E125=$A$199,E125="18放"),$A225,"")  ),IF(  OR(E125=$A$199,E125="18放"),$A225,"")  )</f>
        <v>25</v>
      </c>
      <c r="F225" s="65">
        <f ca="1">IF(  AND(LEN(F224)&gt;=1,F224&lt;&gt;".",OR(COUNTIF(F125:F$191,"*全日勤*")&gt;0,COUNTIF(F125:F$191,"*18放*")&gt;0)),  CONCATENATE(  ".",IF(OR(F125=$A$199,F125="18放"),$A225,"")  ),IF(  OR(F125=$A$199,F125="18放"),$A225,"")  )</f>
        <v>25</v>
      </c>
      <c r="G225" s="65">
        <f ca="1">IF(  AND(LEN(G224)&gt;=1,G224&lt;&gt;".",OR(COUNTIF(G125:G$191,"*全日勤*")&gt;0,COUNTIF(G125:G$191,"*18放*")&gt;0)),  CONCATENATE(  ".",IF(OR(G125=$A$199,G125="18放"),$A225,"")  ),IF(  OR(G125=$A$199,G125="18放"),$A225,"")  )</f>
        <v>25</v>
      </c>
      <c r="H225" s="65" t="str">
        <f ca="1">IF(  AND(LEN(H224)&gt;=1,H224&lt;&gt;".",OR(COUNTIF(H125:H$191,"*全日勤*")&gt;0,COUNTIF(H125:H$191,"*18放*")&gt;0)),  CONCATENATE(  ".",IF(OR(H125=$A$199,H125="18放"),$A225,"")  ),IF(  OR(H125=$A$199,H125="18放"),$A225,"")  )</f>
        <v>.</v>
      </c>
      <c r="I225" s="65" t="str">
        <f ca="1">IF(  AND(LEN(I224)&gt;=1,I224&lt;&gt;".",OR(COUNTIF(I125:I$191,"*全日勤*")&gt;0,COUNTIF(I125:I$191,"*18放*")&gt;0)),  CONCATENATE(  ".",IF(OR(I125=$A$199,I125="18放"),$A225,"")  ),IF(  OR(I125=$A$199,I125="18放"),$A225,"")  )</f>
        <v>.</v>
      </c>
      <c r="J225" s="65" t="str">
        <f ca="1">IF(  AND(LEN(J224)&gt;=1,J224&lt;&gt;".",OR(COUNTIF(J125:J$191,"*全日勤*")&gt;0,COUNTIF(J125:J$191,"*18放*")&gt;0)),  CONCATENATE(  ".",IF(OR(J125=$A$199,J125="18放"),$A225,"")  ),IF(  OR(J125=$A$199,J125="18放"),$A225,"")  )</f>
        <v>.25</v>
      </c>
      <c r="K225" s="65" t="str">
        <f ca="1">IF(  AND(LEN(K224)&gt;=1,K224&lt;&gt;".",OR(COUNTIF(K125:K$191,"*全日勤*")&gt;0,COUNTIF(K125:K$191,"*18放*")&gt;0)),  CONCATENATE(  ".",IF(OR(K125=$A$199,K125="18放"),$A225,"")  ),IF(  OR(K125=$A$199,K125="18放"),$A225,"")  )</f>
        <v>.25</v>
      </c>
      <c r="L225" s="65" t="str">
        <f ca="1">IF(  AND(LEN(L224)&gt;=1,L224&lt;&gt;".",OR(COUNTIF(L125:L$191,"*全日勤*")&gt;0,COUNTIF(L125:L$191,"*18放*")&gt;0)),  CONCATENATE(  ".",IF(OR(L125=$A$199,L125="18放"),$A225,"")  ),IF(  OR(L125=$A$199,L125="18放"),$A225,"")  )</f>
        <v>.25</v>
      </c>
      <c r="M225" s="65">
        <f ca="1">IF(  AND(LEN(M224)&gt;=1,M224&lt;&gt;".",OR(COUNTIF(M125:M$191,"*全日勤*")&gt;0,COUNTIF(M125:M$191,"*18放*")&gt;0)),  CONCATENATE(  ".",IF(OR(M125=$A$199,M125="18放"),$A225,"")  ),IF(  OR(M125=$A$199,M125="18放"),$A225,"")  )</f>
        <v>25</v>
      </c>
      <c r="N225" s="65">
        <f ca="1">IF(  AND(LEN(N224)&gt;=1,N224&lt;&gt;".",OR(COUNTIF(N125:N$191,"*全日勤*")&gt;0,COUNTIF(N125:N$191,"*18放*")&gt;0)),  CONCATENATE(  ".",IF(OR(N125=$A$199,N125="18放"),$A225,"")  ),IF(  OR(N125=$A$199,N125="18放"),$A225,"")  )</f>
        <v>25</v>
      </c>
      <c r="O225" s="65" t="str">
        <f ca="1">IF(  AND(LEN(O224)&gt;=1,O224&lt;&gt;".",OR(COUNTIF(O125:O$191,"*全日勤*")&gt;0,COUNTIF(O125:O$191,"*18放*")&gt;0)),  CONCATENATE(  ".",IF(OR(O125=$A$199,O125="18放"),$A225,"")  ),IF(  OR(O125=$A$199,O125="18放"),$A225,"")  )</f>
        <v/>
      </c>
      <c r="P225" s="65" t="str">
        <f ca="1">IF(  AND(LEN(P224)&gt;=1,P224&lt;&gt;".",OR(COUNTIF(P125:P$191,"*全日勤*")&gt;0,COUNTIF(P125:P$191,"*18放*")&gt;0)),  CONCATENATE(  ".",IF(OR(P125=$A$199,P125="18放"),$A225,"")  ),IF(  OR(P125=$A$199,P125="18放"),$A225,"")  )</f>
        <v>.</v>
      </c>
      <c r="Q225" s="65" t="str">
        <f ca="1">IF(  AND(LEN(Q224)&gt;=1,Q224&lt;&gt;".",OR(COUNTIF(Q125:Q$191,"*全日勤*")&gt;0,COUNTIF(Q125:Q$191,"*18放*")&gt;0)),  CONCATENATE(  ".",IF(OR(Q125=$A$199,Q125="18放"),$A225,"")  ),IF(  OR(Q125=$A$199,Q125="18放"),$A225,"")  )</f>
        <v>.25</v>
      </c>
      <c r="R225" s="65" t="str">
        <f ca="1">IF(  AND(LEN(R224)&gt;=1,R224&lt;&gt;".",OR(COUNTIF(R125:R$191,"*全日勤*")&gt;0,COUNTIF(R125:R$191,"*18放*")&gt;0)),  CONCATENATE(  ".",IF(OR(R125=$A$199,R125="18放"),$A225,"")  ),IF(  OR(R125=$A$199,R125="18放"),$A225,"")  )</f>
        <v>.25</v>
      </c>
      <c r="S225" s="65" t="str">
        <f ca="1">IF(  AND(LEN(S224)&gt;=1,S224&lt;&gt;".",OR(COUNTIF(S125:S$191,"*全日勤*")&gt;0,COUNTIF(S125:S$191,"*18放*")&gt;0)),  CONCATENATE(  ".",IF(OR(S125=$A$199,S125="18放"),$A225,"")  ),IF(  OR(S125=$A$199,S125="18放"),$A225,"")  )</f>
        <v>.25</v>
      </c>
      <c r="T225" s="65" t="str">
        <f ca="1">IF(  AND(LEN(T224)&gt;=1,T224&lt;&gt;".",OR(COUNTIF(T125:T$191,"*全日勤*")&gt;0,COUNTIF(T125:T$191,"*18放*")&gt;0)),  CONCATENATE(  ".",IF(OR(T125=$A$199,T125="18放"),$A225,"")  ),IF(  OR(T125=$A$199,T125="18放"),$A225,"")  )</f>
        <v>.</v>
      </c>
      <c r="U225" s="65" t="str">
        <f ca="1">IF(  AND(LEN(U224)&gt;=1,U224&lt;&gt;".",OR(COUNTIF(U125:U$191,"*全日勤*")&gt;0,COUNTIF(U125:U$191,"*18放*")&gt;0)),  CONCATENATE(  ".",IF(OR(U125=$A$199,U125="18放"),$A225,"")  ),IF(  OR(U125=$A$199,U125="18放"),$A225,"")  )</f>
        <v>.</v>
      </c>
      <c r="V225" s="65" t="str">
        <f ca="1">IF(  AND(LEN(V224)&gt;=1,V224&lt;&gt;".",OR(COUNTIF(V125:V$191,"*全日勤*")&gt;0,COUNTIF(V125:V$191,"*18放*")&gt;0)),  CONCATENATE(  ".",IF(OR(V125=$A$199,V125="18放"),$A225,"")  ),IF(  OR(V125=$A$199,V125="18放"),$A225,"")  )</f>
        <v>.25</v>
      </c>
      <c r="W225" s="65" t="str">
        <f ca="1">IF(  AND(LEN(W224)&gt;=1,W224&lt;&gt;".",OR(COUNTIF(W125:W$191,"*全日勤*")&gt;0,COUNTIF(W125:W$191,"*18放*")&gt;0)),  CONCATENATE(  ".",IF(OR(W125=$A$199,W125="18放"),$A225,"")  ),IF(  OR(W125=$A$199,W125="18放"),$A225,"")  )</f>
        <v>.25</v>
      </c>
      <c r="X225" s="65" t="str">
        <f ca="1">IF(  AND(LEN(X224)&gt;=1,X224&lt;&gt;".",OR(COUNTIF(X125:X$191,"*全日勤*")&gt;0,COUNTIF(X125:X$191,"*18放*")&gt;0)),  CONCATENATE(  ".",IF(OR(X125=$A$199,X125="18放"),$A225,"")  ),IF(  OR(X125=$A$199,X125="18放"),$A225,"")  )</f>
        <v>.25</v>
      </c>
      <c r="Y225" s="65">
        <f ca="1">IF(  AND(LEN(Y224)&gt;=1,Y224&lt;&gt;".",OR(COUNTIF(Y125:Y$191,"*全日勤*")&gt;0,COUNTIF(Y125:Y$191,"*18放*")&gt;0)),  CONCATENATE(  ".",IF(OR(Y125=$A$199,Y125="18放"),$A225,"")  ),IF(  OR(Y125=$A$199,Y125="18放"),$A225,"")  )</f>
        <v>25</v>
      </c>
      <c r="Z225" s="65" t="str">
        <f ca="1">IF(  AND(LEN(Z224)&gt;=1,Z224&lt;&gt;".",OR(COUNTIF(Z125:Z$191,"*全日勤*")&gt;0,COUNTIF(Z125:Z$191,"*18放*")&gt;0)),  CONCATENATE(  ".",IF(OR(Z125=$A$199,Z125="18放"),$A225,"")  ),IF(  OR(Z125=$A$199,Z125="18放"),$A225,"")  )</f>
        <v/>
      </c>
      <c r="AA225" s="65" t="str">
        <f ca="1">IF(  AND(LEN(AA224)&gt;=1,AA224&lt;&gt;".",OR(COUNTIF(AA125:AA$191,"*全日勤*")&gt;0,COUNTIF(AA125:AA$191,"*18放*")&gt;0)),  CONCATENATE(  ".",IF(OR(AA125=$A$199,AA125="18放"),$A225,"")  ),IF(  OR(AA125=$A$199,AA125="18放"),$A225,"")  )</f>
        <v/>
      </c>
      <c r="AB225" s="65" t="str">
        <f ca="1">IF(  AND(LEN(AB224)&gt;=1,AB224&lt;&gt;".",OR(COUNTIF(AB125:AB$191,"*全日勤*")&gt;0,COUNTIF(AB125:AB$191,"*18放*")&gt;0)),  CONCATENATE(  ".",IF(OR(AB125=$A$199,AB125="18放"),$A225,"")  ),IF(  OR(AB125=$A$199,AB125="18放"),$A225,"")  )</f>
        <v>.</v>
      </c>
      <c r="AC225" s="65" t="str">
        <f ca="1">IF(  AND(LEN(AC224)&gt;=1,AC224&lt;&gt;".",OR(COUNTIF(AC125:AC$191,"*全日勤*")&gt;0,COUNTIF(AC125:AC$191,"*18放*")&gt;0)),  CONCATENATE(  ".",IF(OR(AC125=$A$199,AC125="18放"),$A225,"")  ),IF(  OR(AC125=$A$199,AC125="18放"),$A225,"")  )</f>
        <v>.25</v>
      </c>
      <c r="AD225" s="65" t="str">
        <f ca="1">IF(  AND(LEN(AD224)&gt;=1,AD224&lt;&gt;".",OR(COUNTIF(AD125:AD$191,"*全日勤*")&gt;0,COUNTIF(AD125:AD$191,"*18放*")&gt;0)),  CONCATENATE(  ".",IF(OR(AD125=$A$199,AD125="18放"),$A225,"")  ),IF(  OR(AD125=$A$199,AD125="18放"),$A225,"")  )</f>
        <v>.25</v>
      </c>
      <c r="AE225" s="65" t="str">
        <f ca="1">IF(  AND(LEN(AE224)&gt;=1,AE224&lt;&gt;".",OR(COUNTIF(AE125:AE$191,"*全日勤*")&gt;0,COUNTIF(AE125:AE$191,"*18放*")&gt;0)),  CONCATENATE(  ".",IF(OR(AE125=$A$199,AE125="18放"),$A225,"")  ),IF(  OR(AE125=$A$199,AE125="18放"),$A225,"")  )</f>
        <v>.25</v>
      </c>
      <c r="AF225" s="65" t="str">
        <f ca="1">IF(  AND(LEN(AF224)&gt;=1,AF224&lt;&gt;".",OR(COUNTIF(AF125:AF$191,"*全日勤*")&gt;0,COUNTIF(AF125:AF$191,"*18放*")&gt;0)),  CONCATENATE(  ".",IF(OR(AF125=$A$199,AF125="18放"),$A225,"")  ),IF(  OR(AF125=$A$199,AF125="18放"),$A225,"")  )</f>
        <v>.25</v>
      </c>
      <c r="AG225" s="65" t="str">
        <f ca="1">IF(  AND(LEN(AG224)&gt;=1,AG224&lt;&gt;".",OR(COUNTIF(AG125:AG$191,"*全日勤*")&gt;0,COUNTIF(AG125:AG$191,"*18放*")&gt;0)),  CONCATENATE(  ".",IF(OR(AG125=$A$199,AG125="18放"),$A225,"")  ),IF(  OR(AG125=$A$199,AG125="18放"),$A225,"")  )</f>
        <v>.25</v>
      </c>
      <c r="AH225" s="65"/>
      <c r="AI225" s="65"/>
      <c r="AJ225" s="65"/>
    </row>
    <row r="226" spans="1:36">
      <c r="A226" s="65">
        <f t="shared" si="26"/>
        <v>26</v>
      </c>
      <c r="B226" s="65" t="str">
        <f t="shared" si="26"/>
        <v>陳澤銓</v>
      </c>
      <c r="C226" s="65" t="str">
        <f ca="1">IF(  AND(LEN(C225)&gt;=1,C225&lt;&gt;".",OR(COUNTIF(C126:C$191,"*全日勤*")&gt;0,COUNTIF(C126:C$191,"*18放*")&gt;0)),  CONCATENATE(  ".",IF(OR(C126=$A$199,C126="18放"),$A226,"")  ),IF(  OR(C126=$A$199,C126="18放"),$A226,"")  )</f>
        <v>.26</v>
      </c>
      <c r="D226" s="65" t="str">
        <f ca="1">IF(  AND(LEN(D225)&gt;=1,D225&lt;&gt;".",OR(COUNTIF(D126:D$191,"*全日勤*")&gt;0,COUNTIF(D126:D$191,"*18放*")&gt;0)),  CONCATENATE(  ".",IF(OR(D126=$A$199,D126="18放"),$A226,"")  ),IF(  OR(D126=$A$199,D126="18放"),$A226,"")  )</f>
        <v>.26</v>
      </c>
      <c r="E226" s="65" t="str">
        <f ca="1">IF(  AND(LEN(E225)&gt;=1,E225&lt;&gt;".",OR(COUNTIF(E126:E$191,"*全日勤*")&gt;0,COUNTIF(E126:E$191,"*18放*")&gt;0)),  CONCATENATE(  ".",IF(OR(E126=$A$199,E126="18放"),$A226,"")  ),IF(  OR(E126=$A$199,E126="18放"),$A226,"")  )</f>
        <v>.26</v>
      </c>
      <c r="F226" s="65" t="str">
        <f ca="1">IF(  AND(LEN(F225)&gt;=1,F225&lt;&gt;".",OR(COUNTIF(F126:F$191,"*全日勤*")&gt;0,COUNTIF(F126:F$191,"*18放*")&gt;0)),  CONCATENATE(  ".",IF(OR(F126=$A$199,F126="18放"),$A226,"")  ),IF(  OR(F126=$A$199,F126="18放"),$A226,"")  )</f>
        <v>.</v>
      </c>
      <c r="G226" s="65" t="str">
        <f ca="1">IF(  AND(LEN(G225)&gt;=1,G225&lt;&gt;".",OR(COUNTIF(G126:G$191,"*全日勤*")&gt;0,COUNTIF(G126:G$191,"*18放*")&gt;0)),  CONCATENATE(  ".",IF(OR(G126=$A$199,G126="18放"),$A226,"")  ),IF(  OR(G126=$A$199,G126="18放"),$A226,"")  )</f>
        <v>.</v>
      </c>
      <c r="H226" s="65">
        <f ca="1">IF(  AND(LEN(H225)&gt;=1,H225&lt;&gt;".",OR(COUNTIF(H126:H$191,"*全日勤*")&gt;0,COUNTIF(H126:H$191,"*18放*")&gt;0)),  CONCATENATE(  ".",IF(OR(H126=$A$199,H126="18放"),$A226,"")  ),IF(  OR(H126=$A$199,H126="18放"),$A226,"")  )</f>
        <v>26</v>
      </c>
      <c r="I226" s="65">
        <f ca="1">IF(  AND(LEN(I225)&gt;=1,I225&lt;&gt;".",OR(COUNTIF(I126:I$191,"*全日勤*")&gt;0,COUNTIF(I126:I$191,"*18放*")&gt;0)),  CONCATENATE(  ".",IF(OR(I126=$A$199,I126="18放"),$A226,"")  ),IF(  OR(I126=$A$199,I126="18放"),$A226,"")  )</f>
        <v>26</v>
      </c>
      <c r="J226" s="65" t="str">
        <f ca="1">IF(  AND(LEN(J225)&gt;=1,J225&lt;&gt;".",OR(COUNTIF(J126:J$191,"*全日勤*")&gt;0,COUNTIF(J126:J$191,"*18放*")&gt;0)),  CONCATENATE(  ".",IF(OR(J126=$A$199,J126="18放"),$A226,"")  ),IF(  OR(J126=$A$199,J126="18放"),$A226,"")  )</f>
        <v>.26</v>
      </c>
      <c r="K226" s="65" t="str">
        <f ca="1">IF(  AND(LEN(K225)&gt;=1,K225&lt;&gt;".",OR(COUNTIF(K126:K$191,"*全日勤*")&gt;0,COUNTIF(K126:K$191,"*18放*")&gt;0)),  CONCATENATE(  ".",IF(OR(K126=$A$199,K126="18放"),$A226,"")  ),IF(  OR(K126=$A$199,K126="18放"),$A226,"")  )</f>
        <v>.26</v>
      </c>
      <c r="L226" s="65" t="str">
        <f ca="1">IF(  AND(LEN(L225)&gt;=1,L225&lt;&gt;".",OR(COUNTIF(L126:L$191,"*全日勤*")&gt;0,COUNTIF(L126:L$191,"*18放*")&gt;0)),  CONCATENATE(  ".",IF(OR(L126=$A$199,L126="18放"),$A226,"")  ),IF(  OR(L126=$A$199,L126="18放"),$A226,"")  )</f>
        <v>.26</v>
      </c>
      <c r="M226" s="65" t="str">
        <f ca="1">IF(  AND(LEN(M225)&gt;=1,M225&lt;&gt;".",OR(COUNTIF(M126:M$191,"*全日勤*")&gt;0,COUNTIF(M126:M$191,"*18放*")&gt;0)),  CONCATENATE(  ".",IF(OR(M126=$A$199,M126="18放"),$A226,"")  ),IF(  OR(M126=$A$199,M126="18放"),$A226,"")  )</f>
        <v>.</v>
      </c>
      <c r="N226" s="65" t="str">
        <f ca="1">IF(  AND(LEN(N225)&gt;=1,N225&lt;&gt;".",OR(COUNTIF(N126:N$191,"*全日勤*")&gt;0,COUNTIF(N126:N$191,"*18放*")&gt;0)),  CONCATENATE(  ".",IF(OR(N126=$A$199,N126="18放"),$A226,"")  ),IF(  OR(N126=$A$199,N126="18放"),$A226,"")  )</f>
        <v>.</v>
      </c>
      <c r="O226" s="65" t="str">
        <f ca="1">IF(  AND(LEN(O225)&gt;=1,O225&lt;&gt;".",OR(COUNTIF(O126:O$191,"*全日勤*")&gt;0,COUNTIF(O126:O$191,"*18放*")&gt;0)),  CONCATENATE(  ".",IF(OR(O126=$A$199,O126="18放"),$A226,"")  ),IF(  OR(O126=$A$199,O126="18放"),$A226,"")  )</f>
        <v/>
      </c>
      <c r="P226" s="65">
        <f ca="1">IF(  AND(LEN(P225)&gt;=1,P225&lt;&gt;".",OR(COUNTIF(P126:P$191,"*全日勤*")&gt;0,COUNTIF(P126:P$191,"*18放*")&gt;0)),  CONCATENATE(  ".",IF(OR(P126=$A$199,P126="18放"),$A226,"")  ),IF(  OR(P126=$A$199,P126="18放"),$A226,"")  )</f>
        <v>26</v>
      </c>
      <c r="Q226" s="65" t="str">
        <f ca="1">IF(  AND(LEN(Q225)&gt;=1,Q225&lt;&gt;".",OR(COUNTIF(Q126:Q$191,"*全日勤*")&gt;0,COUNTIF(Q126:Q$191,"*18放*")&gt;0)),  CONCATENATE(  ".",IF(OR(Q126=$A$199,Q126="18放"),$A226,"")  ),IF(  OR(Q126=$A$199,Q126="18放"),$A226,"")  )</f>
        <v>.26</v>
      </c>
      <c r="R226" s="65" t="str">
        <f ca="1">IF(  AND(LEN(R225)&gt;=1,R225&lt;&gt;".",OR(COUNTIF(R126:R$191,"*全日勤*")&gt;0,COUNTIF(R126:R$191,"*18放*")&gt;0)),  CONCATENATE(  ".",IF(OR(R126=$A$199,R126="18放"),$A226,"")  ),IF(  OR(R126=$A$199,R126="18放"),$A226,"")  )</f>
        <v>.26</v>
      </c>
      <c r="S226" s="65" t="str">
        <f ca="1">IF(  AND(LEN(S225)&gt;=1,S225&lt;&gt;".",OR(COUNTIF(S126:S$191,"*全日勤*")&gt;0,COUNTIF(S126:S$191,"*18放*")&gt;0)),  CONCATENATE(  ".",IF(OR(S126=$A$199,S126="18放"),$A226,"")  ),IF(  OR(S126=$A$199,S126="18放"),$A226,"")  )</f>
        <v>.26</v>
      </c>
      <c r="T226" s="65">
        <f ca="1">IF(  AND(LEN(T225)&gt;=1,T225&lt;&gt;".",OR(COUNTIF(T126:T$191,"*全日勤*")&gt;0,COUNTIF(T126:T$191,"*18放*")&gt;0)),  CONCATENATE(  ".",IF(OR(T126=$A$199,T126="18放"),$A226,"")  ),IF(  OR(T126=$A$199,T126="18放"),$A226,"")  )</f>
        <v>26</v>
      </c>
      <c r="U226" s="65" t="str">
        <f ca="1">IF(  AND(LEN(U225)&gt;=1,U225&lt;&gt;".",OR(COUNTIF(U126:U$191,"*全日勤*")&gt;0,COUNTIF(U126:U$191,"*18放*")&gt;0)),  CONCATENATE(  ".",IF(OR(U126=$A$199,U126="18放"),$A226,"")  ),IF(  OR(U126=$A$199,U126="18放"),$A226,"")  )</f>
        <v/>
      </c>
      <c r="V226" s="65" t="str">
        <f ca="1">IF(  AND(LEN(V225)&gt;=1,V225&lt;&gt;".",OR(COUNTIF(V126:V$191,"*全日勤*")&gt;0,COUNTIF(V126:V$191,"*18放*")&gt;0)),  CONCATENATE(  ".",IF(OR(V126=$A$199,V126="18放"),$A226,"")  ),IF(  OR(V126=$A$199,V126="18放"),$A226,"")  )</f>
        <v>.</v>
      </c>
      <c r="W226" s="65" t="str">
        <f ca="1">IF(  AND(LEN(W225)&gt;=1,W225&lt;&gt;".",OR(COUNTIF(W126:W$191,"*全日勤*")&gt;0,COUNTIF(W126:W$191,"*18放*")&gt;0)),  CONCATENATE(  ".",IF(OR(W126=$A$199,W126="18放"),$A226,"")  ),IF(  OR(W126=$A$199,W126="18放"),$A226,"")  )</f>
        <v>.26</v>
      </c>
      <c r="X226" s="65" t="str">
        <f ca="1">IF(  AND(LEN(X225)&gt;=1,X225&lt;&gt;".",OR(COUNTIF(X126:X$191,"*全日勤*")&gt;0,COUNTIF(X126:X$191,"*18放*")&gt;0)),  CONCATENATE(  ".",IF(OR(X126=$A$199,X126="18放"),$A226,"")  ),IF(  OR(X126=$A$199,X126="18放"),$A226,"")  )</f>
        <v>.26</v>
      </c>
      <c r="Y226" s="65" t="str">
        <f ca="1">IF(  AND(LEN(Y225)&gt;=1,Y225&lt;&gt;".",OR(COUNTIF(Y126:Y$191,"*全日勤*")&gt;0,COUNTIF(Y126:Y$191,"*18放*")&gt;0)),  CONCATENATE(  ".",IF(OR(Y126=$A$199,Y126="18放"),$A226,"")  ),IF(  OR(Y126=$A$199,Y126="18放"),$A226,"")  )</f>
        <v>.26</v>
      </c>
      <c r="Z226" s="65">
        <f ca="1">IF(  AND(LEN(Z225)&gt;=1,Z225&lt;&gt;".",OR(COUNTIF(Z126:Z$191,"*全日勤*")&gt;0,COUNTIF(Z126:Z$191,"*18放*")&gt;0)),  CONCATENATE(  ".",IF(OR(Z126=$A$199,Z126="18放"),$A226,"")  ),IF(  OR(Z126=$A$199,Z126="18放"),$A226,"")  )</f>
        <v>26</v>
      </c>
      <c r="AA226" s="65" t="str">
        <f ca="1">IF(  AND(LEN(AA225)&gt;=1,AA225&lt;&gt;".",OR(COUNTIF(AA126:AA$191,"*全日勤*")&gt;0,COUNTIF(AA126:AA$191,"*18放*")&gt;0)),  CONCATENATE(  ".",IF(OR(AA126=$A$199,AA126="18放"),$A226,"")  ),IF(  OR(AA126=$A$199,AA126="18放"),$A226,"")  )</f>
        <v/>
      </c>
      <c r="AB226" s="65" t="str">
        <f ca="1">IF(  AND(LEN(AB225)&gt;=1,AB225&lt;&gt;".",OR(COUNTIF(AB126:AB$191,"*全日勤*")&gt;0,COUNTIF(AB126:AB$191,"*18放*")&gt;0)),  CONCATENATE(  ".",IF(OR(AB126=$A$199,AB126="18放"),$A226,"")  ),IF(  OR(AB126=$A$199,AB126="18放"),$A226,"")  )</f>
        <v/>
      </c>
      <c r="AC226" s="65" t="str">
        <f ca="1">IF(  AND(LEN(AC225)&gt;=1,AC225&lt;&gt;".",OR(COUNTIF(AC126:AC$191,"*全日勤*")&gt;0,COUNTIF(AC126:AC$191,"*18放*")&gt;0)),  CONCATENATE(  ".",IF(OR(AC126=$A$199,AC126="18放"),$A226,"")  ),IF(  OR(AC126=$A$199,AC126="18放"),$A226,"")  )</f>
        <v>.26</v>
      </c>
      <c r="AD226" s="65" t="str">
        <f ca="1">IF(  AND(LEN(AD225)&gt;=1,AD225&lt;&gt;".",OR(COUNTIF(AD126:AD$191,"*全日勤*")&gt;0,COUNTIF(AD126:AD$191,"*18放*")&gt;0)),  CONCATENATE(  ".",IF(OR(AD126=$A$199,AD126="18放"),$A226,"")  ),IF(  OR(AD126=$A$199,AD126="18放"),$A226,"")  )</f>
        <v>.26</v>
      </c>
      <c r="AE226" s="65" t="str">
        <f ca="1">IF(  AND(LEN(AE225)&gt;=1,AE225&lt;&gt;".",OR(COUNTIF(AE126:AE$191,"*全日勤*")&gt;0,COUNTIF(AE126:AE$191,"*18放*")&gt;0)),  CONCATENATE(  ".",IF(OR(AE126=$A$199,AE126="18放"),$A226,"")  ),IF(  OR(AE126=$A$199,AE126="18放"),$A226,"")  )</f>
        <v>.26</v>
      </c>
      <c r="AF226" s="65" t="str">
        <f ca="1">IF(  AND(LEN(AF225)&gt;=1,AF225&lt;&gt;".",OR(COUNTIF(AF126:AF$191,"*全日勤*")&gt;0,COUNTIF(AF126:AF$191,"*18放*")&gt;0)),  CONCATENATE(  ".",IF(OR(AF126=$A$199,AF126="18放"),$A226,"")  ),IF(  OR(AF126=$A$199,AF126="18放"),$A226,"")  )</f>
        <v>.26</v>
      </c>
      <c r="AG226" s="65" t="str">
        <f ca="1">IF(  AND(LEN(AG225)&gt;=1,AG225&lt;&gt;".",OR(COUNTIF(AG126:AG$191,"*全日勤*")&gt;0,COUNTIF(AG126:AG$191,"*18放*")&gt;0)),  CONCATENATE(  ".",IF(OR(AG126=$A$199,AG126="18放"),$A226,"")  ),IF(  OR(AG126=$A$199,AG126="18放"),$A226,"")  )</f>
        <v>.</v>
      </c>
      <c r="AH226" s="65"/>
      <c r="AI226" s="65"/>
      <c r="AJ226" s="65"/>
    </row>
    <row r="227" spans="1:36">
      <c r="A227" s="65">
        <f t="shared" si="26"/>
        <v>27</v>
      </c>
      <c r="B227" s="65" t="str">
        <f t="shared" si="26"/>
        <v>洪秉洋</v>
      </c>
      <c r="C227" s="65" t="str">
        <f ca="1">IF(  AND(LEN(C226)&gt;=1,C226&lt;&gt;".",OR(COUNTIF(C127:C$191,"*全日勤*")&gt;0,COUNTIF(C127:C$191,"*18放*")&gt;0)),  CONCATENATE(  ".",IF(OR(C127=$A$199,C127="18放"),$A227,"")  ),IF(  OR(C127=$A$199,C127="18放"),$A227,"")  )</f>
        <v>.27</v>
      </c>
      <c r="D227" s="65" t="str">
        <f ca="1">IF(  AND(LEN(D226)&gt;=1,D226&lt;&gt;".",OR(COUNTIF(D127:D$191,"*全日勤*")&gt;0,COUNTIF(D127:D$191,"*18放*")&gt;0)),  CONCATENATE(  ".",IF(OR(D127=$A$199,D127="18放"),$A227,"")  ),IF(  OR(D127=$A$199,D127="18放"),$A227,"")  )</f>
        <v>.27</v>
      </c>
      <c r="E227" s="65" t="str">
        <f ca="1">IF(  AND(LEN(E226)&gt;=1,E226&lt;&gt;".",OR(COUNTIF(E127:E$191,"*全日勤*")&gt;0,COUNTIF(E127:E$191,"*18放*")&gt;0)),  CONCATENATE(  ".",IF(OR(E127=$A$199,E127="18放"),$A227,"")  ),IF(  OR(E127=$A$199,E127="18放"),$A227,"")  )</f>
        <v>.27</v>
      </c>
      <c r="F227" s="65">
        <f ca="1">IF(  AND(LEN(F226)&gt;=1,F226&lt;&gt;".",OR(COUNTIF(F127:F$191,"*全日勤*")&gt;0,COUNTIF(F127:F$191,"*18放*")&gt;0)),  CONCATENATE(  ".",IF(OR(F127=$A$199,F127="18放"),$A227,"")  ),IF(  OR(F127=$A$199,F127="18放"),$A227,"")  )</f>
        <v>27</v>
      </c>
      <c r="G227" s="65">
        <f ca="1">IF(  AND(LEN(G226)&gt;=1,G226&lt;&gt;".",OR(COUNTIF(G127:G$191,"*全日勤*")&gt;0,COUNTIF(G127:G$191,"*18放*")&gt;0)),  CONCATENATE(  ".",IF(OR(G127=$A$199,G127="18放"),$A227,"")  ),IF(  OR(G127=$A$199,G127="18放"),$A227,"")  )</f>
        <v>27</v>
      </c>
      <c r="H227" s="65" t="str">
        <f ca="1">IF(  AND(LEN(H226)&gt;=1,H226&lt;&gt;".",OR(COUNTIF(H127:H$191,"*全日勤*")&gt;0,COUNTIF(H127:H$191,"*18放*")&gt;0)),  CONCATENATE(  ".",IF(OR(H127=$A$199,H127="18放"),$A227,"")  ),IF(  OR(H127=$A$199,H127="18放"),$A227,"")  )</f>
        <v>.</v>
      </c>
      <c r="I227" s="65" t="str">
        <f ca="1">IF(  AND(LEN(I226)&gt;=1,I226&lt;&gt;".",OR(COUNTIF(I127:I$191,"*全日勤*")&gt;0,COUNTIF(I127:I$191,"*18放*")&gt;0)),  CONCATENATE(  ".",IF(OR(I127=$A$199,I127="18放"),$A227,"")  ),IF(  OR(I127=$A$199,I127="18放"),$A227,"")  )</f>
        <v>.</v>
      </c>
      <c r="J227" s="65" t="str">
        <f ca="1">IF(  AND(LEN(J226)&gt;=1,J226&lt;&gt;".",OR(COUNTIF(J127:J$191,"*全日勤*")&gt;0,COUNTIF(J127:J$191,"*18放*")&gt;0)),  CONCATENATE(  ".",IF(OR(J127=$A$199,J127="18放"),$A227,"")  ),IF(  OR(J127=$A$199,J127="18放"),$A227,"")  )</f>
        <v>.27</v>
      </c>
      <c r="K227" s="65" t="str">
        <f ca="1">IF(  AND(LEN(K226)&gt;=1,K226&lt;&gt;".",OR(COUNTIF(K127:K$191,"*全日勤*")&gt;0,COUNTIF(K127:K$191,"*18放*")&gt;0)),  CONCATENATE(  ".",IF(OR(K127=$A$199,K127="18放"),$A227,"")  ),IF(  OR(K127=$A$199,K127="18放"),$A227,"")  )</f>
        <v>.27</v>
      </c>
      <c r="L227" s="65" t="str">
        <f ca="1">IF(  AND(LEN(L226)&gt;=1,L226&lt;&gt;".",OR(COUNTIF(L127:L$191,"*全日勤*")&gt;0,COUNTIF(L127:L$191,"*18放*")&gt;0)),  CONCATENATE(  ".",IF(OR(L127=$A$199,L127="18放"),$A227,"")  ),IF(  OR(L127=$A$199,L127="18放"),$A227,"")  )</f>
        <v>.27</v>
      </c>
      <c r="M227" s="65">
        <f ca="1">IF(  AND(LEN(M226)&gt;=1,M226&lt;&gt;".",OR(COUNTIF(M127:M$191,"*全日勤*")&gt;0,COUNTIF(M127:M$191,"*18放*")&gt;0)),  CONCATENATE(  ".",IF(OR(M127=$A$199,M127="18放"),$A227,"")  ),IF(  OR(M127=$A$199,M127="18放"),$A227,"")  )</f>
        <v>27</v>
      </c>
      <c r="N227" s="65">
        <f ca="1">IF(  AND(LEN(N226)&gt;=1,N226&lt;&gt;".",OR(COUNTIF(N127:N$191,"*全日勤*")&gt;0,COUNTIF(N127:N$191,"*18放*")&gt;0)),  CONCATENATE(  ".",IF(OR(N127=$A$199,N127="18放"),$A227,"")  ),IF(  OR(N127=$A$199,N127="18放"),$A227,"")  )</f>
        <v>27</v>
      </c>
      <c r="O227" s="65" t="str">
        <f ca="1">IF(  AND(LEN(O226)&gt;=1,O226&lt;&gt;".",OR(COUNTIF(O127:O$191,"*全日勤*")&gt;0,COUNTIF(O127:O$191,"*18放*")&gt;0)),  CONCATENATE(  ".",IF(OR(O127=$A$199,O127="18放"),$A227,"")  ),IF(  OR(O127=$A$199,O127="18放"),$A227,"")  )</f>
        <v/>
      </c>
      <c r="P227" s="65" t="str">
        <f ca="1">IF(  AND(LEN(P226)&gt;=1,P226&lt;&gt;".",OR(COUNTIF(P127:P$191,"*全日勤*")&gt;0,COUNTIF(P127:P$191,"*18放*")&gt;0)),  CONCATENATE(  ".",IF(OR(P127=$A$199,P127="18放"),$A227,"")  ),IF(  OR(P127=$A$199,P127="18放"),$A227,"")  )</f>
        <v>.</v>
      </c>
      <c r="Q227" s="65" t="str">
        <f ca="1">IF(  AND(LEN(Q226)&gt;=1,Q226&lt;&gt;".",OR(COUNTIF(Q127:Q$191,"*全日勤*")&gt;0,COUNTIF(Q127:Q$191,"*18放*")&gt;0)),  CONCATENATE(  ".",IF(OR(Q127=$A$199,Q127="18放"),$A227,"")  ),IF(  OR(Q127=$A$199,Q127="18放"),$A227,"")  )</f>
        <v>.27</v>
      </c>
      <c r="R227" s="65" t="str">
        <f ca="1">IF(  AND(LEN(R226)&gt;=1,R226&lt;&gt;".",OR(COUNTIF(R127:R$191,"*全日勤*")&gt;0,COUNTIF(R127:R$191,"*18放*")&gt;0)),  CONCATENATE(  ".",IF(OR(R127=$A$199,R127="18放"),$A227,"")  ),IF(  OR(R127=$A$199,R127="18放"),$A227,"")  )</f>
        <v>.27</v>
      </c>
      <c r="S227" s="65" t="str">
        <f ca="1">IF(  AND(LEN(S226)&gt;=1,S226&lt;&gt;".",OR(COUNTIF(S127:S$191,"*全日勤*")&gt;0,COUNTIF(S127:S$191,"*18放*")&gt;0)),  CONCATENATE(  ".",IF(OR(S127=$A$199,S127="18放"),$A227,"")  ),IF(  OR(S127=$A$199,S127="18放"),$A227,"")  )</f>
        <v>.27</v>
      </c>
      <c r="T227" s="65" t="str">
        <f ca="1">IF(  AND(LEN(T226)&gt;=1,T226&lt;&gt;".",OR(COUNTIF(T127:T$191,"*全日勤*")&gt;0,COUNTIF(T127:T$191,"*18放*")&gt;0)),  CONCATENATE(  ".",IF(OR(T127=$A$199,T127="18放"),$A227,"")  ),IF(  OR(T127=$A$199,T127="18放"),$A227,"")  )</f>
        <v>.</v>
      </c>
      <c r="U227" s="65">
        <f ca="1">IF(  AND(LEN(U226)&gt;=1,U226&lt;&gt;".",OR(COUNTIF(U127:U$191,"*全日勤*")&gt;0,COUNTIF(U127:U$191,"*18放*")&gt;0)),  CONCATENATE(  ".",IF(OR(U127=$A$199,U127="18放"),$A227,"")  ),IF(  OR(U127=$A$199,U127="18放"),$A227,"")  )</f>
        <v>27</v>
      </c>
      <c r="V227" s="65">
        <f ca="1">IF(  AND(LEN(V226)&gt;=1,V226&lt;&gt;".",OR(COUNTIF(V127:V$191,"*全日勤*")&gt;0,COUNTIF(V127:V$191,"*18放*")&gt;0)),  CONCATENATE(  ".",IF(OR(V127=$A$199,V127="18放"),$A227,"")  ),IF(  OR(V127=$A$199,V127="18放"),$A227,"")  )</f>
        <v>27</v>
      </c>
      <c r="W227" s="65" t="str">
        <f ca="1">IF(  AND(LEN(W226)&gt;=1,W226&lt;&gt;".",OR(COUNTIF(W127:W$191,"*全日勤*")&gt;0,COUNTIF(W127:W$191,"*18放*")&gt;0)),  CONCATENATE(  ".",IF(OR(W127=$A$199,W127="18放"),$A227,"")  ),IF(  OR(W127=$A$199,W127="18放"),$A227,"")  )</f>
        <v>.27</v>
      </c>
      <c r="X227" s="65" t="str">
        <f ca="1">IF(  AND(LEN(X226)&gt;=1,X226&lt;&gt;".",OR(COUNTIF(X127:X$191,"*全日勤*")&gt;0,COUNTIF(X127:X$191,"*18放*")&gt;0)),  CONCATENATE(  ".",IF(OR(X127=$A$199,X127="18放"),$A227,"")  ),IF(  OR(X127=$A$199,X127="18放"),$A227,"")  )</f>
        <v>.27</v>
      </c>
      <c r="Y227" s="65" t="str">
        <f ca="1">IF(  AND(LEN(Y226)&gt;=1,Y226&lt;&gt;".",OR(COUNTIF(Y127:Y$191,"*全日勤*")&gt;0,COUNTIF(Y127:Y$191,"*18放*")&gt;0)),  CONCATENATE(  ".",IF(OR(Y127=$A$199,Y127="18放"),$A227,"")  ),IF(  OR(Y127=$A$199,Y127="18放"),$A227,"")  )</f>
        <v>.27</v>
      </c>
      <c r="Z227" s="65" t="str">
        <f ca="1">IF(  AND(LEN(Z226)&gt;=1,Z226&lt;&gt;".",OR(COUNTIF(Z127:Z$191,"*全日勤*")&gt;0,COUNTIF(Z127:Z$191,"*18放*")&gt;0)),  CONCATENATE(  ".",IF(OR(Z127=$A$199,Z127="18放"),$A227,"")  ),IF(  OR(Z127=$A$199,Z127="18放"),$A227,"")  )</f>
        <v>.27</v>
      </c>
      <c r="AA227" s="65">
        <f ca="1">IF(  AND(LEN(AA226)&gt;=1,AA226&lt;&gt;".",OR(COUNTIF(AA127:AA$191,"*全日勤*")&gt;0,COUNTIF(AA127:AA$191,"*18放*")&gt;0)),  CONCATENATE(  ".",IF(OR(AA127=$A$199,AA127="18放"),$A227,"")  ),IF(  OR(AA127=$A$199,AA127="18放"),$A227,"")  )</f>
        <v>27</v>
      </c>
      <c r="AB227" s="65">
        <f ca="1">IF(  AND(LEN(AB226)&gt;=1,AB226&lt;&gt;".",OR(COUNTIF(AB127:AB$191,"*全日勤*")&gt;0,COUNTIF(AB127:AB$191,"*18放*")&gt;0)),  CONCATENATE(  ".",IF(OR(AB127=$A$199,AB127="18放"),$A227,"")  ),IF(  OR(AB127=$A$199,AB127="18放"),$A227,"")  )</f>
        <v>27</v>
      </c>
      <c r="AC227" s="65" t="str">
        <f ca="1">IF(  AND(LEN(AC226)&gt;=1,AC226&lt;&gt;".",OR(COUNTIF(AC127:AC$191,"*全日勤*")&gt;0,COUNTIF(AC127:AC$191,"*18放*")&gt;0)),  CONCATENATE(  ".",IF(OR(AC127=$A$199,AC127="18放"),$A227,"")  ),IF(  OR(AC127=$A$199,AC127="18放"),$A227,"")  )</f>
        <v>.</v>
      </c>
      <c r="AD227" s="65" t="str">
        <f ca="1">IF(  AND(LEN(AD226)&gt;=1,AD226&lt;&gt;".",OR(COUNTIF(AD127:AD$191,"*全日勤*")&gt;0,COUNTIF(AD127:AD$191,"*18放*")&gt;0)),  CONCATENATE(  ".",IF(OR(AD127=$A$199,AD127="18放"),$A227,"")  ),IF(  OR(AD127=$A$199,AD127="18放"),$A227,"")  )</f>
        <v>.</v>
      </c>
      <c r="AE227" s="65" t="str">
        <f ca="1">IF(  AND(LEN(AE226)&gt;=1,AE226&lt;&gt;".",OR(COUNTIF(AE127:AE$191,"*全日勤*")&gt;0,COUNTIF(AE127:AE$191,"*18放*")&gt;0)),  CONCATENATE(  ".",IF(OR(AE127=$A$199,AE127="18放"),$A227,"")  ),IF(  OR(AE127=$A$199,AE127="18放"),$A227,"")  )</f>
        <v>.27</v>
      </c>
      <c r="AF227" s="65" t="str">
        <f ca="1">IF(  AND(LEN(AF226)&gt;=1,AF226&lt;&gt;".",OR(COUNTIF(AF127:AF$191,"*全日勤*")&gt;0,COUNTIF(AF127:AF$191,"*18放*")&gt;0)),  CONCATENATE(  ".",IF(OR(AF127=$A$199,AF127="18放"),$A227,"")  ),IF(  OR(AF127=$A$199,AF127="18放"),$A227,"")  )</f>
        <v>.27</v>
      </c>
      <c r="AG227" s="65">
        <f ca="1">IF(  AND(LEN(AG226)&gt;=1,AG226&lt;&gt;".",OR(COUNTIF(AG127:AG$191,"*全日勤*")&gt;0,COUNTIF(AG127:AG$191,"*18放*")&gt;0)),  CONCATENATE(  ".",IF(OR(AG127=$A$199,AG127="18放"),$A227,"")  ),IF(  OR(AG127=$A$199,AG127="18放"),$A227,"")  )</f>
        <v>27</v>
      </c>
      <c r="AH227" s="65"/>
      <c r="AI227" s="65"/>
      <c r="AJ227" s="65"/>
    </row>
    <row r="228" spans="1:36">
      <c r="A228" s="65">
        <f t="shared" si="26"/>
        <v>28</v>
      </c>
      <c r="B228" s="65" t="str">
        <f t="shared" si="26"/>
        <v>朱鈞澤</v>
      </c>
      <c r="C228" s="65" t="str">
        <f ca="1">IF(  AND(LEN(C227)&gt;=1,C227&lt;&gt;".",OR(COUNTIF(C128:C$191,"*全日勤*")&gt;0,COUNTIF(C128:C$191,"*18放*")&gt;0)),  CONCATENATE(  ".",IF(OR(C128=$A$199,C128="18放"),$A228,"")  ),IF(  OR(C128=$A$199,C128="18放"),$A228,"")  )</f>
        <v>.</v>
      </c>
      <c r="D228" s="65" t="str">
        <f ca="1">IF(  AND(LEN(D227)&gt;=1,D227&lt;&gt;".",OR(COUNTIF(D128:D$191,"*全日勤*")&gt;0,COUNTIF(D128:D$191,"*18放*")&gt;0)),  CONCATENATE(  ".",IF(OR(D128=$A$199,D128="18放"),$A228,"")  ),IF(  OR(D128=$A$199,D128="18放"),$A228,"")  )</f>
        <v>.28</v>
      </c>
      <c r="E228" s="65" t="str">
        <f ca="1">IF(  AND(LEN(E227)&gt;=1,E227&lt;&gt;".",OR(COUNTIF(E128:E$191,"*全日勤*")&gt;0,COUNTIF(E128:E$191,"*18放*")&gt;0)),  CONCATENATE(  ".",IF(OR(E128=$A$199,E128="18放"),$A228,"")  ),IF(  OR(E128=$A$199,E128="18放"),$A228,"")  )</f>
        <v>.28</v>
      </c>
      <c r="F228" s="65" t="str">
        <f ca="1">IF(  AND(LEN(F227)&gt;=1,F227&lt;&gt;".",OR(COUNTIF(F128:F$191,"*全日勤*")&gt;0,COUNTIF(F128:F$191,"*18放*")&gt;0)),  CONCATENATE(  ".",IF(OR(F128=$A$199,F128="18放"),$A228,"")  ),IF(  OR(F128=$A$199,F128="18放"),$A228,"")  )</f>
        <v>.28</v>
      </c>
      <c r="G228" s="65" t="str">
        <f ca="1">IF(  AND(LEN(G227)&gt;=1,G227&lt;&gt;".",OR(COUNTIF(G128:G$191,"*全日勤*")&gt;0,COUNTIF(G128:G$191,"*18放*")&gt;0)),  CONCATENATE(  ".",IF(OR(G128=$A$199,G128="18放"),$A228,"")  ),IF(  OR(G128=$A$199,G128="18放"),$A228,"")  )</f>
        <v>.</v>
      </c>
      <c r="H228" s="65" t="str">
        <f ca="1">IF(  AND(LEN(H227)&gt;=1,H227&lt;&gt;".",OR(COUNTIF(H128:H$191,"*全日勤*")&gt;0,COUNTIF(H128:H$191,"*18放*")&gt;0)),  CONCATENATE(  ".",IF(OR(H128=$A$199,H128="18放"),$A228,"")  ),IF(  OR(H128=$A$199,H128="18放"),$A228,"")  )</f>
        <v/>
      </c>
      <c r="I228" s="65">
        <f ca="1">IF(  AND(LEN(I227)&gt;=1,I227&lt;&gt;".",OR(COUNTIF(I128:I$191,"*全日勤*")&gt;0,COUNTIF(I128:I$191,"*18放*")&gt;0)),  CONCATENATE(  ".",IF(OR(I128=$A$199,I128="18放"),$A228,"")  ),IF(  OR(I128=$A$199,I128="18放"),$A228,"")  )</f>
        <v>28</v>
      </c>
      <c r="J228" s="65" t="str">
        <f ca="1">IF(  AND(LEN(J227)&gt;=1,J227&lt;&gt;".",OR(COUNTIF(J128:J$191,"*全日勤*")&gt;0,COUNTIF(J128:J$191,"*18放*")&gt;0)),  CONCATENATE(  ".",IF(OR(J128=$A$199,J128="18放"),$A228,"")  ),IF(  OR(J128=$A$199,J128="18放"),$A228,"")  )</f>
        <v>.28</v>
      </c>
      <c r="K228" s="65" t="str">
        <f ca="1">IF(  AND(LEN(K227)&gt;=1,K227&lt;&gt;".",OR(COUNTIF(K128:K$191,"*全日勤*")&gt;0,COUNTIF(K128:K$191,"*18放*")&gt;0)),  CONCATENATE(  ".",IF(OR(K128=$A$199,K128="18放"),$A228,"")  ),IF(  OR(K128=$A$199,K128="18放"),$A228,"")  )</f>
        <v>.28</v>
      </c>
      <c r="L228" s="65" t="str">
        <f ca="1">IF(  AND(LEN(L227)&gt;=1,L227&lt;&gt;".",OR(COUNTIF(L128:L$191,"*全日勤*")&gt;0,COUNTIF(L128:L$191,"*18放*")&gt;0)),  CONCATENATE(  ".",IF(OR(L128=$A$199,L128="18放"),$A228,"")  ),IF(  OR(L128=$A$199,L128="18放"),$A228,"")  )</f>
        <v>.28</v>
      </c>
      <c r="M228" s="65" t="str">
        <f ca="1">IF(  AND(LEN(M227)&gt;=1,M227&lt;&gt;".",OR(COUNTIF(M128:M$191,"*全日勤*")&gt;0,COUNTIF(M128:M$191,"*18放*")&gt;0)),  CONCATENATE(  ".",IF(OR(M128=$A$199,M128="18放"),$A228,"")  ),IF(  OR(M128=$A$199,M128="18放"),$A228,"")  )</f>
        <v>.</v>
      </c>
      <c r="N228" s="65" t="str">
        <f ca="1">IF(  AND(LEN(N227)&gt;=1,N227&lt;&gt;".",OR(COUNTIF(N128:N$191,"*全日勤*")&gt;0,COUNTIF(N128:N$191,"*18放*")&gt;0)),  CONCATENATE(  ".",IF(OR(N128=$A$199,N128="18放"),$A228,"")  ),IF(  OR(N128=$A$199,N128="18放"),$A228,"")  )</f>
        <v>.28</v>
      </c>
      <c r="O228" s="65">
        <f ca="1">IF(  AND(LEN(O227)&gt;=1,O227&lt;&gt;".",OR(COUNTIF(O128:O$191,"*全日勤*")&gt;0,COUNTIF(O128:O$191,"*18放*")&gt;0)),  CONCATENATE(  ".",IF(OR(O128=$A$199,O128="18放"),$A228,"")  ),IF(  OR(O128=$A$199,O128="18放"),$A228,"")  )</f>
        <v>28</v>
      </c>
      <c r="P228" s="65" t="str">
        <f ca="1">IF(  AND(LEN(P227)&gt;=1,P227&lt;&gt;".",OR(COUNTIF(P128:P$191,"*全日勤*")&gt;0,COUNTIF(P128:P$191,"*18放*")&gt;0)),  CONCATENATE(  ".",IF(OR(P128=$A$199,P128="18放"),$A228,"")  ),IF(  OR(P128=$A$199,P128="18放"),$A228,"")  )</f>
        <v/>
      </c>
      <c r="Q228" s="65" t="str">
        <f ca="1">IF(  AND(LEN(Q227)&gt;=1,Q227&lt;&gt;".",OR(COUNTIF(Q128:Q$191,"*全日勤*")&gt;0,COUNTIF(Q128:Q$191,"*18放*")&gt;0)),  CONCATENATE(  ".",IF(OR(Q128=$A$199,Q128="18放"),$A228,"")  ),IF(  OR(Q128=$A$199,Q128="18放"),$A228,"")  )</f>
        <v>.28</v>
      </c>
      <c r="R228" s="65" t="str">
        <f ca="1">IF(  AND(LEN(R227)&gt;=1,R227&lt;&gt;".",OR(COUNTIF(R128:R$191,"*全日勤*")&gt;0,COUNTIF(R128:R$191,"*18放*")&gt;0)),  CONCATENATE(  ".",IF(OR(R128=$A$199,R128="18放"),$A228,"")  ),IF(  OR(R128=$A$199,R128="18放"),$A228,"")  )</f>
        <v>.28</v>
      </c>
      <c r="S228" s="65" t="str">
        <f ca="1">IF(  AND(LEN(S227)&gt;=1,S227&lt;&gt;".",OR(COUNTIF(S128:S$191,"*全日勤*")&gt;0,COUNTIF(S128:S$191,"*18放*")&gt;0)),  CONCATENATE(  ".",IF(OR(S128=$A$199,S128="18放"),$A228,"")  ),IF(  OR(S128=$A$199,S128="18放"),$A228,"")  )</f>
        <v>.28</v>
      </c>
      <c r="T228" s="65" t="str">
        <f ca="1">IF(  AND(LEN(T227)&gt;=1,T227&lt;&gt;".",OR(COUNTIF(T128:T$191,"*全日勤*")&gt;0,COUNTIF(T128:T$191,"*18放*")&gt;0)),  CONCATENATE(  ".",IF(OR(T128=$A$199,T128="18放"),$A228,"")  ),IF(  OR(T128=$A$199,T128="18放"),$A228,"")  )</f>
        <v/>
      </c>
      <c r="U228" s="65" t="str">
        <f ca="1">IF(  AND(LEN(U227)&gt;=1,U227&lt;&gt;".",OR(COUNTIF(U128:U$191,"*全日勤*")&gt;0,COUNTIF(U128:U$191,"*18放*")&gt;0)),  CONCATENATE(  ".",IF(OR(U128=$A$199,U128="18放"),$A228,"")  ),IF(  OR(U128=$A$199,U128="18放"),$A228,"")  )</f>
        <v>.</v>
      </c>
      <c r="V228" s="65" t="str">
        <f ca="1">IF(  AND(LEN(V227)&gt;=1,V227&lt;&gt;".",OR(COUNTIF(V128:V$191,"*全日勤*")&gt;0,COUNTIF(V128:V$191,"*18放*")&gt;0)),  CONCATENATE(  ".",IF(OR(V128=$A$199,V128="18放"),$A228,"")  ),IF(  OR(V128=$A$199,V128="18放"),$A228,"")  )</f>
        <v>.28</v>
      </c>
      <c r="W228" s="65" t="str">
        <f ca="1">IF(  AND(LEN(W227)&gt;=1,W227&lt;&gt;".",OR(COUNTIF(W128:W$191,"*全日勤*")&gt;0,COUNTIF(W128:W$191,"*18放*")&gt;0)),  CONCATENATE(  ".",IF(OR(W128=$A$199,W128="18放"),$A228,"")  ),IF(  OR(W128=$A$199,W128="18放"),$A228,"")  )</f>
        <v>.28</v>
      </c>
      <c r="X228" s="65" t="str">
        <f ca="1">IF(  AND(LEN(X227)&gt;=1,X227&lt;&gt;".",OR(COUNTIF(X128:X$191,"*全日勤*")&gt;0,COUNTIF(X128:X$191,"*18放*")&gt;0)),  CONCATENATE(  ".",IF(OR(X128=$A$199,X128="18放"),$A228,"")  ),IF(  OR(X128=$A$199,X128="18放"),$A228,"")  )</f>
        <v>.28</v>
      </c>
      <c r="Y228" s="65" t="str">
        <f ca="1">IF(  AND(LEN(Y227)&gt;=1,Y227&lt;&gt;".",OR(COUNTIF(Y128:Y$191,"*全日勤*")&gt;0,COUNTIF(Y128:Y$191,"*18放*")&gt;0)),  CONCATENATE(  ".",IF(OR(Y128=$A$199,Y128="18放"),$A228,"")  ),IF(  OR(Y128=$A$199,Y128="18放"),$A228,"")  )</f>
        <v>.28</v>
      </c>
      <c r="Z228" s="65" t="str">
        <f ca="1">IF(  AND(LEN(Z227)&gt;=1,Z227&lt;&gt;".",OR(COUNTIF(Z128:Z$191,"*全日勤*")&gt;0,COUNTIF(Z128:Z$191,"*18放*")&gt;0)),  CONCATENATE(  ".",IF(OR(Z128=$A$199,Z128="18放"),$A228,"")  ),IF(  OR(Z128=$A$199,Z128="18放"),$A228,"")  )</f>
        <v>.28</v>
      </c>
      <c r="AA228" s="65" t="str">
        <f ca="1">IF(  AND(LEN(AA227)&gt;=1,AA227&lt;&gt;".",OR(COUNTIF(AA128:AA$191,"*全日勤*")&gt;0,COUNTIF(AA128:AA$191,"*18放*")&gt;0)),  CONCATENATE(  ".",IF(OR(AA128=$A$199,AA128="18放"),$A228,"")  ),IF(  OR(AA128=$A$199,AA128="18放"),$A228,"")  )</f>
        <v>.</v>
      </c>
      <c r="AB228" s="65" t="str">
        <f ca="1">IF(  AND(LEN(AB227)&gt;=1,AB227&lt;&gt;".",OR(COUNTIF(AB128:AB$191,"*全日勤*")&gt;0,COUNTIF(AB128:AB$191,"*18放*")&gt;0)),  CONCATENATE(  ".",IF(OR(AB128=$A$199,AB128="18放"),$A228,"")  ),IF(  OR(AB128=$A$199,AB128="18放"),$A228,"")  )</f>
        <v>.</v>
      </c>
      <c r="AC228" s="65" t="str">
        <f ca="1">IF(  AND(LEN(AC227)&gt;=1,AC227&lt;&gt;".",OR(COUNTIF(AC128:AC$191,"*全日勤*")&gt;0,COUNTIF(AC128:AC$191,"*18放*")&gt;0)),  CONCATENATE(  ".",IF(OR(AC128=$A$199,AC128="18放"),$A228,"")  ),IF(  OR(AC128=$A$199,AC128="18放"),$A228,"")  )</f>
        <v/>
      </c>
      <c r="AD228" s="65" t="str">
        <f ca="1">IF(  AND(LEN(AD227)&gt;=1,AD227&lt;&gt;".",OR(COUNTIF(AD128:AD$191,"*全日勤*")&gt;0,COUNTIF(AD128:AD$191,"*18放*")&gt;0)),  CONCATENATE(  ".",IF(OR(AD128=$A$199,AD128="18放"),$A228,"")  ),IF(  OR(AD128=$A$199,AD128="18放"),$A228,"")  )</f>
        <v/>
      </c>
      <c r="AE228" s="65" t="str">
        <f ca="1">IF(  AND(LEN(AE227)&gt;=1,AE227&lt;&gt;".",OR(COUNTIF(AE128:AE$191,"*全日勤*")&gt;0,COUNTIF(AE128:AE$191,"*18放*")&gt;0)),  CONCATENATE(  ".",IF(OR(AE128=$A$199,AE128="18放"),$A228,"")  ),IF(  OR(AE128=$A$199,AE128="18放"),$A228,"")  )</f>
        <v>.28</v>
      </c>
      <c r="AF228" s="65" t="str">
        <f ca="1">IF(  AND(LEN(AF227)&gt;=1,AF227&lt;&gt;".",OR(COUNTIF(AF128:AF$191,"*全日勤*")&gt;0,COUNTIF(AF128:AF$191,"*18放*")&gt;0)),  CONCATENATE(  ".",IF(OR(AF128=$A$199,AF128="18放"),$A228,"")  ),IF(  OR(AF128=$A$199,AF128="18放"),$A228,"")  )</f>
        <v>.28</v>
      </c>
      <c r="AG228" s="65" t="str">
        <f ca="1">IF(  AND(LEN(AG227)&gt;=1,AG227&lt;&gt;".",OR(COUNTIF(AG128:AG$191,"*全日勤*")&gt;0,COUNTIF(AG128:AG$191,"*18放*")&gt;0)),  CONCATENATE(  ".",IF(OR(AG128=$A$199,AG128="18放"),$A228,"")  ),IF(  OR(AG128=$A$199,AG128="18放"),$A228,"")  )</f>
        <v>.28</v>
      </c>
      <c r="AH228" s="65"/>
      <c r="AI228" s="65"/>
      <c r="AJ228" s="65"/>
    </row>
    <row r="229" spans="1:36">
      <c r="A229" s="65">
        <f t="shared" si="26"/>
        <v>29</v>
      </c>
      <c r="B229" s="65" t="str">
        <f t="shared" si="26"/>
        <v>馬宇廷</v>
      </c>
      <c r="C229" s="65">
        <f ca="1">IF(  AND(LEN(C228)&gt;=1,C228&lt;&gt;".",OR(COUNTIF(C129:C$191,"*全日勤*")&gt;0,COUNTIF(C129:C$191,"*18放*")&gt;0)),  CONCATENATE(  ".",IF(OR(C129=$A$199,C129="18放"),$A229,"")  ),IF(  OR(C129=$A$199,C129="18放"),$A229,"")  )</f>
        <v>29</v>
      </c>
      <c r="D229" s="65" t="str">
        <f ca="1">IF(  AND(LEN(D228)&gt;=1,D228&lt;&gt;".",OR(COUNTIF(D129:D$191,"*全日勤*")&gt;0,COUNTIF(D129:D$191,"*18放*")&gt;0)),  CONCATENATE(  ".",IF(OR(D129=$A$199,D129="18放"),$A229,"")  ),IF(  OR(D129=$A$199,D129="18放"),$A229,"")  )</f>
        <v>.29</v>
      </c>
      <c r="E229" s="65" t="str">
        <f ca="1">IF(  AND(LEN(E228)&gt;=1,E228&lt;&gt;".",OR(COUNTIF(E129:E$191,"*全日勤*")&gt;0,COUNTIF(E129:E$191,"*18放*")&gt;0)),  CONCATENATE(  ".",IF(OR(E129=$A$199,E129="18放"),$A229,"")  ),IF(  OR(E129=$A$199,E129="18放"),$A229,"")  )</f>
        <v>.29</v>
      </c>
      <c r="F229" s="65" t="str">
        <f ca="1">IF(  AND(LEN(F228)&gt;=1,F228&lt;&gt;".",OR(COUNTIF(F129:F$191,"*全日勤*")&gt;0,COUNTIF(F129:F$191,"*18放*")&gt;0)),  CONCATENATE(  ".",IF(OR(F129=$A$199,F129="18放"),$A229,"")  ),IF(  OR(F129=$A$199,F129="18放"),$A229,"")  )</f>
        <v>.</v>
      </c>
      <c r="G229" s="65" t="str">
        <f ca="1">IF(  AND(LEN(G228)&gt;=1,G228&lt;&gt;".",OR(COUNTIF(G129:G$191,"*全日勤*")&gt;0,COUNTIF(G129:G$191,"*18放*")&gt;0)),  CONCATENATE(  ".",IF(OR(G129=$A$199,G129="18放"),$A229,"")  ),IF(  OR(G129=$A$199,G129="18放"),$A229,"")  )</f>
        <v/>
      </c>
      <c r="H229" s="65">
        <f ca="1">IF(  AND(LEN(H228)&gt;=1,H228&lt;&gt;".",OR(COUNTIF(H129:H$191,"*全日勤*")&gt;0,COUNTIF(H129:H$191,"*18放*")&gt;0)),  CONCATENATE(  ".",IF(OR(H129=$A$199,H129="18放"),$A229,"")  ),IF(  OR(H129=$A$199,H129="18放"),$A229,"")  )</f>
        <v>29</v>
      </c>
      <c r="I229" s="65" t="str">
        <f ca="1">IF(  AND(LEN(I228)&gt;=1,I228&lt;&gt;".",OR(COUNTIF(I129:I$191,"*全日勤*")&gt;0,COUNTIF(I129:I$191,"*18放*")&gt;0)),  CONCATENATE(  ".",IF(OR(I129=$A$199,I129="18放"),$A229,"")  ),IF(  OR(I129=$A$199,I129="18放"),$A229,"")  )</f>
        <v>.29</v>
      </c>
      <c r="J229" s="65" t="str">
        <f ca="1">IF(  AND(LEN(J228)&gt;=1,J228&lt;&gt;".",OR(COUNTIF(J129:J$191,"*全日勤*")&gt;0,COUNTIF(J129:J$191,"*18放*")&gt;0)),  CONCATENATE(  ".",IF(OR(J129=$A$199,J129="18放"),$A229,"")  ),IF(  OR(J129=$A$199,J129="18放"),$A229,"")  )</f>
        <v>.29</v>
      </c>
      <c r="K229" s="65" t="str">
        <f ca="1">IF(  AND(LEN(K228)&gt;=1,K228&lt;&gt;".",OR(COUNTIF(K129:K$191,"*全日勤*")&gt;0,COUNTIF(K129:K$191,"*18放*")&gt;0)),  CONCATENATE(  ".",IF(OR(K129=$A$199,K129="18放"),$A229,"")  ),IF(  OR(K129=$A$199,K129="18放"),$A229,"")  )</f>
        <v>.29</v>
      </c>
      <c r="L229" s="65" t="str">
        <f ca="1">IF(  AND(LEN(L228)&gt;=1,L228&lt;&gt;".",OR(COUNTIF(L129:L$191,"*全日勤*")&gt;0,COUNTIF(L129:L$191,"*18放*")&gt;0)),  CONCATENATE(  ".",IF(OR(L129=$A$199,L129="18放"),$A229,"")  ),IF(  OR(L129=$A$199,L129="18放"),$A229,"")  )</f>
        <v>.29</v>
      </c>
      <c r="M229" s="65" t="str">
        <f ca="1">IF(  AND(LEN(M228)&gt;=1,M228&lt;&gt;".",OR(COUNTIF(M129:M$191,"*全日勤*")&gt;0,COUNTIF(M129:M$191,"*18放*")&gt;0)),  CONCATENATE(  ".",IF(OR(M129=$A$199,M129="18放"),$A229,"")  ),IF(  OR(M129=$A$199,M129="18放"),$A229,"")  )</f>
        <v/>
      </c>
      <c r="N229" s="65" t="str">
        <f ca="1">IF(  AND(LEN(N228)&gt;=1,N228&lt;&gt;".",OR(COUNTIF(N129:N$191,"*全日勤*")&gt;0,COUNTIF(N129:N$191,"*18放*")&gt;0)),  CONCATENATE(  ".",IF(OR(N129=$A$199,N129="18放"),$A229,"")  ),IF(  OR(N129=$A$199,N129="18放"),$A229,"")  )</f>
        <v>.</v>
      </c>
      <c r="O229" s="65" t="str">
        <f ca="1">IF(  AND(LEN(O228)&gt;=1,O228&lt;&gt;".",OR(COUNTIF(O129:O$191,"*全日勤*")&gt;0,COUNTIF(O129:O$191,"*18放*")&gt;0)),  CONCATENATE(  ".",IF(OR(O129=$A$199,O129="18放"),$A229,"")  ),IF(  OR(O129=$A$199,O129="18放"),$A229,"")  )</f>
        <v>.29</v>
      </c>
      <c r="P229" s="65">
        <f ca="1">IF(  AND(LEN(P228)&gt;=1,P228&lt;&gt;".",OR(COUNTIF(P129:P$191,"*全日勤*")&gt;0,COUNTIF(P129:P$191,"*18放*")&gt;0)),  CONCATENATE(  ".",IF(OR(P129=$A$199,P129="18放"),$A229,"")  ),IF(  OR(P129=$A$199,P129="18放"),$A229,"")  )</f>
        <v>29</v>
      </c>
      <c r="Q229" s="65" t="str">
        <f ca="1">IF(  AND(LEN(Q228)&gt;=1,Q228&lt;&gt;".",OR(COUNTIF(Q129:Q$191,"*全日勤*")&gt;0,COUNTIF(Q129:Q$191,"*18放*")&gt;0)),  CONCATENATE(  ".",IF(OR(Q129=$A$199,Q129="18放"),$A229,"")  ),IF(  OR(Q129=$A$199,Q129="18放"),$A229,"")  )</f>
        <v>.29</v>
      </c>
      <c r="R229" s="65" t="str">
        <f ca="1">IF(  AND(LEN(R228)&gt;=1,R228&lt;&gt;".",OR(COUNTIF(R129:R$191,"*全日勤*")&gt;0,COUNTIF(R129:R$191,"*18放*")&gt;0)),  CONCATENATE(  ".",IF(OR(R129=$A$199,R129="18放"),$A229,"")  ),IF(  OR(R129=$A$199,R129="18放"),$A229,"")  )</f>
        <v>.29</v>
      </c>
      <c r="S229" s="65" t="str">
        <f ca="1">IF(  AND(LEN(S228)&gt;=1,S228&lt;&gt;".",OR(COUNTIF(S129:S$191,"*全日勤*")&gt;0,COUNTIF(S129:S$191,"*18放*")&gt;0)),  CONCATENATE(  ".",IF(OR(S129=$A$199,S129="18放"),$A229,"")  ),IF(  OR(S129=$A$199,S129="18放"),$A229,"")  )</f>
        <v>.29</v>
      </c>
      <c r="T229" s="65" t="str">
        <f ca="1">IF(  AND(LEN(T228)&gt;=1,T228&lt;&gt;".",OR(COUNTIF(T129:T$191,"*全日勤*")&gt;0,COUNTIF(T129:T$191,"*18放*")&gt;0)),  CONCATENATE(  ".",IF(OR(T129=$A$199,T129="18放"),$A229,"")  ),IF(  OR(T129=$A$199,T129="18放"),$A229,"")  )</f>
        <v/>
      </c>
      <c r="U229" s="65" t="str">
        <f ca="1">IF(  AND(LEN(U228)&gt;=1,U228&lt;&gt;".",OR(COUNTIF(U129:U$191,"*全日勤*")&gt;0,COUNTIF(U129:U$191,"*18放*")&gt;0)),  CONCATENATE(  ".",IF(OR(U129=$A$199,U129="18放"),$A229,"")  ),IF(  OR(U129=$A$199,U129="18放"),$A229,"")  )</f>
        <v/>
      </c>
      <c r="V229" s="65" t="str">
        <f ca="1">IF(  AND(LEN(V228)&gt;=1,V228&lt;&gt;".",OR(COUNTIF(V129:V$191,"*全日勤*")&gt;0,COUNTIF(V129:V$191,"*18放*")&gt;0)),  CONCATENATE(  ".",IF(OR(V129=$A$199,V129="18放"),$A229,"")  ),IF(  OR(V129=$A$199,V129="18放"),$A229,"")  )</f>
        <v>.29</v>
      </c>
      <c r="W229" s="65" t="str">
        <f ca="1">IF(  AND(LEN(W228)&gt;=1,W228&lt;&gt;".",OR(COUNTIF(W129:W$191,"*全日勤*")&gt;0,COUNTIF(W129:W$191,"*18放*")&gt;0)),  CONCATENATE(  ".",IF(OR(W129=$A$199,W129="18放"),$A229,"")  ),IF(  OR(W129=$A$199,W129="18放"),$A229,"")  )</f>
        <v>.29</v>
      </c>
      <c r="X229" s="65" t="str">
        <f ca="1">IF(  AND(LEN(X228)&gt;=1,X228&lt;&gt;".",OR(COUNTIF(X129:X$191,"*全日勤*")&gt;0,COUNTIF(X129:X$191,"*18放*")&gt;0)),  CONCATENATE(  ".",IF(OR(X129=$A$199,X129="18放"),$A229,"")  ),IF(  OR(X129=$A$199,X129="18放"),$A229,"")  )</f>
        <v>.29</v>
      </c>
      <c r="Y229" s="65" t="str">
        <f ca="1">IF(  AND(LEN(Y228)&gt;=1,Y228&lt;&gt;".",OR(COUNTIF(Y129:Y$191,"*全日勤*")&gt;0,COUNTIF(Y129:Y$191,"*18放*")&gt;0)),  CONCATENATE(  ".",IF(OR(Y129=$A$199,Y129="18放"),$A229,"")  ),IF(  OR(Y129=$A$199,Y129="18放"),$A229,"")  )</f>
        <v>.29</v>
      </c>
      <c r="Z229" s="65" t="str">
        <f ca="1">IF(  AND(LEN(Z228)&gt;=1,Z228&lt;&gt;".",OR(COUNTIF(Z129:Z$191,"*全日勤*")&gt;0,COUNTIF(Z129:Z$191,"*18放*")&gt;0)),  CONCATENATE(  ".",IF(OR(Z129=$A$199,Z129="18放"),$A229,"")  ),IF(  OR(Z129=$A$199,Z129="18放"),$A229,"")  )</f>
        <v>.29</v>
      </c>
      <c r="AA229" s="65" t="str">
        <f ca="1">IF(  AND(LEN(AA228)&gt;=1,AA228&lt;&gt;".",OR(COUNTIF(AA129:AA$191,"*全日勤*")&gt;0,COUNTIF(AA129:AA$191,"*18放*")&gt;0)),  CONCATENATE(  ".",IF(OR(AA129=$A$199,AA129="18放"),$A229,"")  ),IF(  OR(AA129=$A$199,AA129="18放"),$A229,"")  )</f>
        <v/>
      </c>
      <c r="AB229" s="65" t="str">
        <f ca="1">IF(  AND(LEN(AB228)&gt;=1,AB228&lt;&gt;".",OR(COUNTIF(AB129:AB$191,"*全日勤*")&gt;0,COUNTIF(AB129:AB$191,"*18放*")&gt;0)),  CONCATENATE(  ".",IF(OR(AB129=$A$199,AB129="18放"),$A229,"")  ),IF(  OR(AB129=$A$199,AB129="18放"),$A229,"")  )</f>
        <v/>
      </c>
      <c r="AC229" s="65">
        <f ca="1">IF(  AND(LEN(AC228)&gt;=1,AC228&lt;&gt;".",OR(COUNTIF(AC129:AC$191,"*全日勤*")&gt;0,COUNTIF(AC129:AC$191,"*18放*")&gt;0)),  CONCATENATE(  ".",IF(OR(AC129=$A$199,AC129="18放"),$A229,"")  ),IF(  OR(AC129=$A$199,AC129="18放"),$A229,"")  )</f>
        <v>29</v>
      </c>
      <c r="AD229" s="65">
        <f ca="1">IF(  AND(LEN(AD228)&gt;=1,AD228&lt;&gt;".",OR(COUNTIF(AD129:AD$191,"*全日勤*")&gt;0,COUNTIF(AD129:AD$191,"*18放*")&gt;0)),  CONCATENATE(  ".",IF(OR(AD129=$A$199,AD129="18放"),$A229,"")  ),IF(  OR(AD129=$A$199,AD129="18放"),$A229,"")  )</f>
        <v>29</v>
      </c>
      <c r="AE229" s="65" t="str">
        <f ca="1">IF(  AND(LEN(AE228)&gt;=1,AE228&lt;&gt;".",OR(COUNTIF(AE129:AE$191,"*全日勤*")&gt;0,COUNTIF(AE129:AE$191,"*18放*")&gt;0)),  CONCATENATE(  ".",IF(OR(AE129=$A$199,AE129="18放"),$A229,"")  ),IF(  OR(AE129=$A$199,AE129="18放"),$A229,"")  )</f>
        <v>.29</v>
      </c>
      <c r="AF229" s="65" t="str">
        <f ca="1">IF(  AND(LEN(AF228)&gt;=1,AF228&lt;&gt;".",OR(COUNTIF(AF129:AF$191,"*全日勤*")&gt;0,COUNTIF(AF129:AF$191,"*18放*")&gt;0)),  CONCATENATE(  ".",IF(OR(AF129=$A$199,AF129="18放"),$A229,"")  ),IF(  OR(AF129=$A$199,AF129="18放"),$A229,"")  )</f>
        <v>.29</v>
      </c>
      <c r="AG229" s="65" t="str">
        <f ca="1">IF(  AND(LEN(AG228)&gt;=1,AG228&lt;&gt;".",OR(COUNTIF(AG129:AG$191,"*全日勤*")&gt;0,COUNTIF(AG129:AG$191,"*18放*")&gt;0)),  CONCATENATE(  ".",IF(OR(AG129=$A$199,AG129="18放"),$A229,"")  ),IF(  OR(AG129=$A$199,AG129="18放"),$A229,"")  )</f>
        <v>.</v>
      </c>
      <c r="AH229" s="65"/>
      <c r="AI229" s="65"/>
      <c r="AJ229" s="65"/>
    </row>
    <row r="230" spans="1:36">
      <c r="A230" s="65">
        <f t="shared" si="26"/>
        <v>30</v>
      </c>
      <c r="B230" s="65" t="str">
        <f t="shared" si="26"/>
        <v>劉家禎</v>
      </c>
      <c r="C230" s="65" t="str">
        <f ca="1">IF(  AND(LEN(C229)&gt;=1,C229&lt;&gt;".",OR(COUNTIF(C130:C$191,"*全日勤*")&gt;0,COUNTIF(C130:C$191,"*18放*")&gt;0)),  CONCATENATE(  ".",IF(OR(C130=$A$199,C130="18放"),$A230,"")  ),IF(  OR(C130=$A$199,C130="18放"),$A230,"")  )</f>
        <v>.30</v>
      </c>
      <c r="D230" s="65" t="str">
        <f ca="1">IF(  AND(LEN(D229)&gt;=1,D229&lt;&gt;".",OR(COUNTIF(D130:D$191,"*全日勤*")&gt;0,COUNTIF(D130:D$191,"*18放*")&gt;0)),  CONCATENATE(  ".",IF(OR(D130=$A$199,D130="18放"),$A230,"")  ),IF(  OR(D130=$A$199,D130="18放"),$A230,"")  )</f>
        <v>.30</v>
      </c>
      <c r="E230" s="65" t="str">
        <f ca="1">IF(  AND(LEN(E229)&gt;=1,E229&lt;&gt;".",OR(COUNTIF(E130:E$191,"*全日勤*")&gt;0,COUNTIF(E130:E$191,"*18放*")&gt;0)),  CONCATENATE(  ".",IF(OR(E130=$A$199,E130="18放"),$A230,"")  ),IF(  OR(E130=$A$199,E130="18放"),$A230,"")  )</f>
        <v>.30</v>
      </c>
      <c r="F230" s="65">
        <f ca="1">IF(  AND(LEN(F229)&gt;=1,F229&lt;&gt;".",OR(COUNTIF(F130:F$191,"*全日勤*")&gt;0,COUNTIF(F130:F$191,"*18放*")&gt;0)),  CONCATENATE(  ".",IF(OR(F130=$A$199,F130="18放"),$A230,"")  ),IF(  OR(F130=$A$199,F130="18放"),$A230,"")  )</f>
        <v>30</v>
      </c>
      <c r="G230" s="65">
        <f ca="1">IF(  AND(LEN(G229)&gt;=1,G229&lt;&gt;".",OR(COUNTIF(G130:G$191,"*全日勤*")&gt;0,COUNTIF(G130:G$191,"*18放*")&gt;0)),  CONCATENATE(  ".",IF(OR(G130=$A$199,G130="18放"),$A230,"")  ),IF(  OR(G130=$A$199,G130="18放"),$A230,"")  )</f>
        <v>30</v>
      </c>
      <c r="H230" s="65" t="str">
        <f ca="1">IF(  AND(LEN(H229)&gt;=1,H229&lt;&gt;".",OR(COUNTIF(H130:H$191,"*全日勤*")&gt;0,COUNTIF(H130:H$191,"*18放*")&gt;0)),  CONCATENATE(  ".",IF(OR(H130=$A$199,H130="18放"),$A230,"")  ),IF(  OR(H130=$A$199,H130="18放"),$A230,"")  )</f>
        <v>.30</v>
      </c>
      <c r="I230" s="65" t="str">
        <f ca="1">IF(  AND(LEN(I229)&gt;=1,I229&lt;&gt;".",OR(COUNTIF(I130:I$191,"*全日勤*")&gt;0,COUNTIF(I130:I$191,"*18放*")&gt;0)),  CONCATENATE(  ".",IF(OR(I130=$A$199,I130="18放"),$A230,"")  ),IF(  OR(I130=$A$199,I130="18放"),$A230,"")  )</f>
        <v>.</v>
      </c>
      <c r="J230" s="65" t="str">
        <f ca="1">IF(  AND(LEN(J229)&gt;=1,J229&lt;&gt;".",OR(COUNTIF(J130:J$191,"*全日勤*")&gt;0,COUNTIF(J130:J$191,"*18放*")&gt;0)),  CONCATENATE(  ".",IF(OR(J130=$A$199,J130="18放"),$A230,"")  ),IF(  OR(J130=$A$199,J130="18放"),$A230,"")  )</f>
        <v>.</v>
      </c>
      <c r="K230" s="65" t="str">
        <f ca="1">IF(  AND(LEN(K229)&gt;=1,K229&lt;&gt;".",OR(COUNTIF(K130:K$191,"*全日勤*")&gt;0,COUNTIF(K130:K$191,"*18放*")&gt;0)),  CONCATENATE(  ".",IF(OR(K130=$A$199,K130="18放"),$A230,"")  ),IF(  OR(K130=$A$199,K130="18放"),$A230,"")  )</f>
        <v>.30</v>
      </c>
      <c r="L230" s="65" t="str">
        <f ca="1">IF(  AND(LEN(L229)&gt;=1,L229&lt;&gt;".",OR(COUNTIF(L130:L$191,"*全日勤*")&gt;0,COUNTIF(L130:L$191,"*18放*")&gt;0)),  CONCATENATE(  ".",IF(OR(L130=$A$199,L130="18放"),$A230,"")  ),IF(  OR(L130=$A$199,L130="18放"),$A230,"")  )</f>
        <v>.30</v>
      </c>
      <c r="M230" s="65">
        <f ca="1">IF(  AND(LEN(M229)&gt;=1,M229&lt;&gt;".",OR(COUNTIF(M130:M$191,"*全日勤*")&gt;0,COUNTIF(M130:M$191,"*18放*")&gt;0)),  CONCATENATE(  ".",IF(OR(M130=$A$199,M130="18放"),$A230,"")  ),IF(  OR(M130=$A$199,M130="18放"),$A230,"")  )</f>
        <v>30</v>
      </c>
      <c r="N230" s="65">
        <f ca="1">IF(  AND(LEN(N229)&gt;=1,N229&lt;&gt;".",OR(COUNTIF(N130:N$191,"*全日勤*")&gt;0,COUNTIF(N130:N$191,"*18放*")&gt;0)),  CONCATENATE(  ".",IF(OR(N130=$A$199,N130="18放"),$A230,"")  ),IF(  OR(N130=$A$199,N130="18放"),$A230,"")  )</f>
        <v>30</v>
      </c>
      <c r="O230" s="65" t="str">
        <f ca="1">IF(  AND(LEN(O229)&gt;=1,O229&lt;&gt;".",OR(COUNTIF(O130:O$191,"*全日勤*")&gt;0,COUNTIF(O130:O$191,"*18放*")&gt;0)),  CONCATENATE(  ".",IF(OR(O130=$A$199,O130="18放"),$A230,"")  ),IF(  OR(O130=$A$199,O130="18放"),$A230,"")  )</f>
        <v>.</v>
      </c>
      <c r="P230" s="65" t="str">
        <f ca="1">IF(  AND(LEN(P229)&gt;=1,P229&lt;&gt;".",OR(COUNTIF(P130:P$191,"*全日勤*")&gt;0,COUNTIF(P130:P$191,"*18放*")&gt;0)),  CONCATENATE(  ".",IF(OR(P130=$A$199,P130="18放"),$A230,"")  ),IF(  OR(P130=$A$199,P130="18放"),$A230,"")  )</f>
        <v>.</v>
      </c>
      <c r="Q230" s="65" t="str">
        <f ca="1">IF(  AND(LEN(Q229)&gt;=1,Q229&lt;&gt;".",OR(COUNTIF(Q130:Q$191,"*全日勤*")&gt;0,COUNTIF(Q130:Q$191,"*18放*")&gt;0)),  CONCATENATE(  ".",IF(OR(Q130=$A$199,Q130="18放"),$A230,"")  ),IF(  OR(Q130=$A$199,Q130="18放"),$A230,"")  )</f>
        <v>.30</v>
      </c>
      <c r="R230" s="65" t="str">
        <f ca="1">IF(  AND(LEN(R229)&gt;=1,R229&lt;&gt;".",OR(COUNTIF(R130:R$191,"*全日勤*")&gt;0,COUNTIF(R130:R$191,"*18放*")&gt;0)),  CONCATENATE(  ".",IF(OR(R130=$A$199,R130="18放"),$A230,"")  ),IF(  OR(R130=$A$199,R130="18放"),$A230,"")  )</f>
        <v>.30</v>
      </c>
      <c r="S230" s="65" t="str">
        <f ca="1">IF(  AND(LEN(S229)&gt;=1,S229&lt;&gt;".",OR(COUNTIF(S130:S$191,"*全日勤*")&gt;0,COUNTIF(S130:S$191,"*18放*")&gt;0)),  CONCATENATE(  ".",IF(OR(S130=$A$199,S130="18放"),$A230,"")  ),IF(  OR(S130=$A$199,S130="18放"),$A230,"")  )</f>
        <v>.30</v>
      </c>
      <c r="T230" s="65">
        <f ca="1">IF(  AND(LEN(T229)&gt;=1,T229&lt;&gt;".",OR(COUNTIF(T130:T$191,"*全日勤*")&gt;0,COUNTIF(T130:T$191,"*18放*")&gt;0)),  CONCATENATE(  ".",IF(OR(T130=$A$199,T130="18放"),$A230,"")  ),IF(  OR(T130=$A$199,T130="18放"),$A230,"")  )</f>
        <v>30</v>
      </c>
      <c r="U230" s="65">
        <f ca="1">IF(  AND(LEN(U229)&gt;=1,U229&lt;&gt;".",OR(COUNTIF(U130:U$191,"*全日勤*")&gt;0,COUNTIF(U130:U$191,"*18放*")&gt;0)),  CONCATENATE(  ".",IF(OR(U130=$A$199,U130="18放"),$A230,"")  ),IF(  OR(U130=$A$199,U130="18放"),$A230,"")  )</f>
        <v>30</v>
      </c>
      <c r="V230" s="65" t="str">
        <f ca="1">IF(  AND(LEN(V229)&gt;=1,V229&lt;&gt;".",OR(COUNTIF(V130:V$191,"*全日勤*")&gt;0,COUNTIF(V130:V$191,"*18放*")&gt;0)),  CONCATENATE(  ".",IF(OR(V130=$A$199,V130="18放"),$A230,"")  ),IF(  OR(V130=$A$199,V130="18放"),$A230,"")  )</f>
        <v>.30</v>
      </c>
      <c r="W230" s="65" t="str">
        <f ca="1">IF(  AND(LEN(W229)&gt;=1,W229&lt;&gt;".",OR(COUNTIF(W130:W$191,"*全日勤*")&gt;0,COUNTIF(W130:W$191,"*18放*")&gt;0)),  CONCATENATE(  ".",IF(OR(W130=$A$199,W130="18放"),$A230,"")  ),IF(  OR(W130=$A$199,W130="18放"),$A230,"")  )</f>
        <v>.</v>
      </c>
      <c r="X230" s="65" t="str">
        <f ca="1">IF(  AND(LEN(X229)&gt;=1,X229&lt;&gt;".",OR(COUNTIF(X130:X$191,"*全日勤*")&gt;0,COUNTIF(X130:X$191,"*18放*")&gt;0)),  CONCATENATE(  ".",IF(OR(X130=$A$199,X130="18放"),$A230,"")  ),IF(  OR(X130=$A$199,X130="18放"),$A230,"")  )</f>
        <v>.</v>
      </c>
      <c r="Y230" s="65" t="str">
        <f ca="1">IF(  AND(LEN(Y229)&gt;=1,Y229&lt;&gt;".",OR(COUNTIF(Y130:Y$191,"*全日勤*")&gt;0,COUNTIF(Y130:Y$191,"*18放*")&gt;0)),  CONCATENATE(  ".",IF(OR(Y130=$A$199,Y130="18放"),$A230,"")  ),IF(  OR(Y130=$A$199,Y130="18放"),$A230,"")  )</f>
        <v>.</v>
      </c>
      <c r="Z230" s="65" t="str">
        <f ca="1">IF(  AND(LEN(Z229)&gt;=1,Z229&lt;&gt;".",OR(COUNTIF(Z130:Z$191,"*全日勤*")&gt;0,COUNTIF(Z130:Z$191,"*18放*")&gt;0)),  CONCATENATE(  ".",IF(OR(Z130=$A$199,Z130="18放"),$A230,"")  ),IF(  OR(Z130=$A$199,Z130="18放"),$A230,"")  )</f>
        <v>.30</v>
      </c>
      <c r="AA230" s="65">
        <f ca="1">IF(  AND(LEN(AA229)&gt;=1,AA229&lt;&gt;".",OR(COUNTIF(AA130:AA$191,"*全日勤*")&gt;0,COUNTIF(AA130:AA$191,"*18放*")&gt;0)),  CONCATENATE(  ".",IF(OR(AA130=$A$199,AA130="18放"),$A230,"")  ),IF(  OR(AA130=$A$199,AA130="18放"),$A230,"")  )</f>
        <v>30</v>
      </c>
      <c r="AB230" s="65">
        <f ca="1">IF(  AND(LEN(AB229)&gt;=1,AB229&lt;&gt;".",OR(COUNTIF(AB130:AB$191,"*全日勤*")&gt;0,COUNTIF(AB130:AB$191,"*18放*")&gt;0)),  CONCATENATE(  ".",IF(OR(AB130=$A$199,AB130="18放"),$A230,"")  ),IF(  OR(AB130=$A$199,AB130="18放"),$A230,"")  )</f>
        <v>30</v>
      </c>
      <c r="AC230" s="65" t="str">
        <f ca="1">IF(  AND(LEN(AC229)&gt;=1,AC229&lt;&gt;".",OR(COUNTIF(AC130:AC$191,"*全日勤*")&gt;0,COUNTIF(AC130:AC$191,"*18放*")&gt;0)),  CONCATENATE(  ".",IF(OR(AC130=$A$199,AC130="18放"),$A230,"")  ),IF(  OR(AC130=$A$199,AC130="18放"),$A230,"")  )</f>
        <v>.30</v>
      </c>
      <c r="AD230" s="65" t="str">
        <f ca="1">IF(  AND(LEN(AD229)&gt;=1,AD229&lt;&gt;".",OR(COUNTIF(AD130:AD$191,"*全日勤*")&gt;0,COUNTIF(AD130:AD$191,"*18放*")&gt;0)),  CONCATENATE(  ".",IF(OR(AD130=$A$199,AD130="18放"),$A230,"")  ),IF(  OR(AD130=$A$199,AD130="18放"),$A230,"")  )</f>
        <v>.</v>
      </c>
      <c r="AE230" s="65" t="str">
        <f ca="1">IF(  AND(LEN(AE229)&gt;=1,AE229&lt;&gt;".",OR(COUNTIF(AE130:AE$191,"*全日勤*")&gt;0,COUNTIF(AE130:AE$191,"*18放*")&gt;0)),  CONCATENATE(  ".",IF(OR(AE130=$A$199,AE130="18放"),$A230,"")  ),IF(  OR(AE130=$A$199,AE130="18放"),$A230,"")  )</f>
        <v>.</v>
      </c>
      <c r="AF230" s="65" t="str">
        <f ca="1">IF(  AND(LEN(AF229)&gt;=1,AF229&lt;&gt;".",OR(COUNTIF(AF130:AF$191,"*全日勤*")&gt;0,COUNTIF(AF130:AF$191,"*18放*")&gt;0)),  CONCATENATE(  ".",IF(OR(AF130=$A$199,AF130="18放"),$A230,"")  ),IF(  OR(AF130=$A$199,AF130="18放"),$A230,"")  )</f>
        <v>.30</v>
      </c>
      <c r="AG230" s="65">
        <f ca="1">IF(  AND(LEN(AG229)&gt;=1,AG229&lt;&gt;".",OR(COUNTIF(AG130:AG$191,"*全日勤*")&gt;0,COUNTIF(AG130:AG$191,"*18放*")&gt;0)),  CONCATENATE(  ".",IF(OR(AG130=$A$199,AG130="18放"),$A230,"")  ),IF(  OR(AG130=$A$199,AG130="18放"),$A230,"")  )</f>
        <v>30</v>
      </c>
      <c r="AH230" s="65"/>
      <c r="AI230" s="65"/>
      <c r="AJ230" s="65"/>
    </row>
    <row r="231" spans="1:36">
      <c r="A231" s="65">
        <f t="shared" si="26"/>
        <v>31</v>
      </c>
      <c r="B231" s="65" t="str">
        <f t="shared" si="26"/>
        <v>廖武頎</v>
      </c>
      <c r="C231" s="65" t="str">
        <f ca="1">IF(  AND(LEN(C230)&gt;=1,C230&lt;&gt;".",OR(COUNTIF(C131:C$191,"*全日勤*")&gt;0,COUNTIF(C131:C$191,"*18放*")&gt;0)),  CONCATENATE(  ".",IF(OR(C131=$A$199,C131="18放"),$A231,"")  ),IF(  OR(C131=$A$199,C131="18放"),$A231,"")  )</f>
        <v>.31</v>
      </c>
      <c r="D231" s="65" t="str">
        <f ca="1">IF(  AND(LEN(D230)&gt;=1,D230&lt;&gt;".",OR(COUNTIF(D131:D$191,"*全日勤*")&gt;0,COUNTIF(D131:D$191,"*18放*")&gt;0)),  CONCATENATE(  ".",IF(OR(D131=$A$199,D131="18放"),$A231,"")  ),IF(  OR(D131=$A$199,D131="18放"),$A231,"")  )</f>
        <v>.</v>
      </c>
      <c r="E231" s="65" t="str">
        <f ca="1">IF(  AND(LEN(E230)&gt;=1,E230&lt;&gt;".",OR(COUNTIF(E131:E$191,"*全日勤*")&gt;0,COUNTIF(E131:E$191,"*18放*")&gt;0)),  CONCATENATE(  ".",IF(OR(E131=$A$199,E131="18放"),$A231,"")  ),IF(  OR(E131=$A$199,E131="18放"),$A231,"")  )</f>
        <v>.</v>
      </c>
      <c r="F231" s="65" t="str">
        <f ca="1">IF(  AND(LEN(F230)&gt;=1,F230&lt;&gt;".",OR(COUNTIF(F131:F$191,"*全日勤*")&gt;0,COUNTIF(F131:F$191,"*18放*")&gt;0)),  CONCATENATE(  ".",IF(OR(F131=$A$199,F131="18放"),$A231,"")  ),IF(  OR(F131=$A$199,F131="18放"),$A231,"")  )</f>
        <v>.31</v>
      </c>
      <c r="G231" s="65" t="str">
        <f ca="1">IF(  AND(LEN(G230)&gt;=1,G230&lt;&gt;".",OR(COUNTIF(G131:G$191,"*全日勤*")&gt;0,COUNTIF(G131:G$191,"*18放*")&gt;0)),  CONCATENATE(  ".",IF(OR(G131=$A$199,G131="18放"),$A231,"")  ),IF(  OR(G131=$A$199,G131="18放"),$A231,"")  )</f>
        <v>.31</v>
      </c>
      <c r="H231" s="65" t="str">
        <f ca="1">IF(  AND(LEN(H230)&gt;=1,H230&lt;&gt;".",OR(COUNTIF(H131:H$191,"*全日勤*")&gt;0,COUNTIF(H131:H$191,"*18放*")&gt;0)),  CONCATENATE(  ".",IF(OR(H131=$A$199,H131="18放"),$A231,"")  ),IF(  OR(H131=$A$199,H131="18放"),$A231,"")  )</f>
        <v>.31</v>
      </c>
      <c r="I231" s="65">
        <f ca="1">IF(  AND(LEN(I230)&gt;=1,I230&lt;&gt;".",OR(COUNTIF(I131:I$191,"*全日勤*")&gt;0,COUNTIF(I131:I$191,"*18放*")&gt;0)),  CONCATENATE(  ".",IF(OR(I131=$A$199,I131="18放"),$A231,"")  ),IF(  OR(I131=$A$199,I131="18放"),$A231,"")  )</f>
        <v>31</v>
      </c>
      <c r="J231" s="65">
        <f ca="1">IF(  AND(LEN(J230)&gt;=1,J230&lt;&gt;".",OR(COUNTIF(J131:J$191,"*全日勤*")&gt;0,COUNTIF(J131:J$191,"*18放*")&gt;0)),  CONCATENATE(  ".",IF(OR(J131=$A$199,J131="18放"),$A231,"")  ),IF(  OR(J131=$A$199,J131="18放"),$A231,"")  )</f>
        <v>31</v>
      </c>
      <c r="K231" s="65" t="str">
        <f ca="1">IF(  AND(LEN(K230)&gt;=1,K230&lt;&gt;".",OR(COUNTIF(K131:K$191,"*全日勤*")&gt;0,COUNTIF(K131:K$191,"*18放*")&gt;0)),  CONCATENATE(  ".",IF(OR(K131=$A$199,K131="18放"),$A231,"")  ),IF(  OR(K131=$A$199,K131="18放"),$A231,"")  )</f>
        <v>.</v>
      </c>
      <c r="L231" s="65" t="str">
        <f ca="1">IF(  AND(LEN(L230)&gt;=1,L230&lt;&gt;".",OR(COUNTIF(L131:L$191,"*全日勤*")&gt;0,COUNTIF(L131:L$191,"*18放*")&gt;0)),  CONCATENATE(  ".",IF(OR(L131=$A$199,L131="18放"),$A231,"")  ),IF(  OR(L131=$A$199,L131="18放"),$A231,"")  )</f>
        <v>.</v>
      </c>
      <c r="M231" s="65" t="str">
        <f ca="1">IF(  AND(LEN(M230)&gt;=1,M230&lt;&gt;".",OR(COUNTIF(M131:M$191,"*全日勤*")&gt;0,COUNTIF(M131:M$191,"*18放*")&gt;0)),  CONCATENATE(  ".",IF(OR(M131=$A$199,M131="18放"),$A231,"")  ),IF(  OR(M131=$A$199,M131="18放"),$A231,"")  )</f>
        <v>.31</v>
      </c>
      <c r="N231" s="65" t="str">
        <f ca="1">IF(  AND(LEN(N230)&gt;=1,N230&lt;&gt;".",OR(COUNTIF(N131:N$191,"*全日勤*")&gt;0,COUNTIF(N131:N$191,"*18放*")&gt;0)),  CONCATENATE(  ".",IF(OR(N131=$A$199,N131="18放"),$A231,"")  ),IF(  OR(N131=$A$199,N131="18放"),$A231,"")  )</f>
        <v>.31</v>
      </c>
      <c r="O231" s="65">
        <f ca="1">IF(  AND(LEN(O230)&gt;=1,O230&lt;&gt;".",OR(COUNTIF(O131:O$191,"*全日勤*")&gt;0,COUNTIF(O131:O$191,"*18放*")&gt;0)),  CONCATENATE(  ".",IF(OR(O131=$A$199,O131="18放"),$A231,"")  ),IF(  OR(O131=$A$199,O131="18放"),$A231,"")  )</f>
        <v>31</v>
      </c>
      <c r="P231" s="65">
        <f ca="1">IF(  AND(LEN(P230)&gt;=1,P230&lt;&gt;".",OR(COUNTIF(P131:P$191,"*全日勤*")&gt;0,COUNTIF(P131:P$191,"*18放*")&gt;0)),  CONCATENATE(  ".",IF(OR(P131=$A$199,P131="18放"),$A231,"")  ),IF(  OR(P131=$A$199,P131="18放"),$A231,"")  )</f>
        <v>31</v>
      </c>
      <c r="Q231" s="65" t="str">
        <f ca="1">IF(  AND(LEN(Q230)&gt;=1,Q230&lt;&gt;".",OR(COUNTIF(Q131:Q$191,"*全日勤*")&gt;0,COUNTIF(Q131:Q$191,"*18放*")&gt;0)),  CONCATENATE(  ".",IF(OR(Q131=$A$199,Q131="18放"),$A231,"")  ),IF(  OR(Q131=$A$199,Q131="18放"),$A231,"")  )</f>
        <v>.31</v>
      </c>
      <c r="R231" s="65" t="str">
        <f ca="1">IF(  AND(LEN(R230)&gt;=1,R230&lt;&gt;".",OR(COUNTIF(R131:R$191,"*全日勤*")&gt;0,COUNTIF(R131:R$191,"*18放*")&gt;0)),  CONCATENATE(  ".",IF(OR(R131=$A$199,R131="18放"),$A231,"")  ),IF(  OR(R131=$A$199,R131="18放"),$A231,"")  )</f>
        <v>.31</v>
      </c>
      <c r="S231" s="65" t="str">
        <f ca="1">IF(  AND(LEN(S230)&gt;=1,S230&lt;&gt;".",OR(COUNTIF(S131:S$191,"*全日勤*")&gt;0,COUNTIF(S131:S$191,"*18放*")&gt;0)),  CONCATENATE(  ".",IF(OR(S131=$A$199,S131="18放"),$A231,"")  ),IF(  OR(S131=$A$199,S131="18放"),$A231,"")  )</f>
        <v>.31</v>
      </c>
      <c r="T231" s="65" t="str">
        <f ca="1">IF(  AND(LEN(T230)&gt;=1,T230&lt;&gt;".",OR(COUNTIF(T131:T$191,"*全日勤*")&gt;0,COUNTIF(T131:T$191,"*18放*")&gt;0)),  CONCATENATE(  ".",IF(OR(T131=$A$199,T131="18放"),$A231,"")  ),IF(  OR(T131=$A$199,T131="18放"),$A231,"")  )</f>
        <v>.</v>
      </c>
      <c r="U231" s="65" t="str">
        <f ca="1">IF(  AND(LEN(U230)&gt;=1,U230&lt;&gt;".",OR(COUNTIF(U131:U$191,"*全日勤*")&gt;0,COUNTIF(U131:U$191,"*18放*")&gt;0)),  CONCATENATE(  ".",IF(OR(U131=$A$199,U131="18放"),$A231,"")  ),IF(  OR(U131=$A$199,U131="18放"),$A231,"")  )</f>
        <v>.</v>
      </c>
      <c r="V231" s="65" t="str">
        <f ca="1">IF(  AND(LEN(V230)&gt;=1,V230&lt;&gt;".",OR(COUNTIF(V131:V$191,"*全日勤*")&gt;0,COUNTIF(V131:V$191,"*18放*")&gt;0)),  CONCATENATE(  ".",IF(OR(V131=$A$199,V131="18放"),$A231,"")  ),IF(  OR(V131=$A$199,V131="18放"),$A231,"")  )</f>
        <v>.</v>
      </c>
      <c r="W231" s="65">
        <f ca="1">IF(  AND(LEN(W230)&gt;=1,W230&lt;&gt;".",OR(COUNTIF(W131:W$191,"*全日勤*")&gt;0,COUNTIF(W131:W$191,"*18放*")&gt;0)),  CONCATENATE(  ".",IF(OR(W131=$A$199,W131="18放"),$A231,"")  ),IF(  OR(W131=$A$199,W131="18放"),$A231,"")  )</f>
        <v>31</v>
      </c>
      <c r="X231" s="65">
        <f ca="1">IF(  AND(LEN(X230)&gt;=1,X230&lt;&gt;".",OR(COUNTIF(X131:X$191,"*全日勤*")&gt;0,COUNTIF(X131:X$191,"*18放*")&gt;0)),  CONCATENATE(  ".",IF(OR(X131=$A$199,X131="18放"),$A231,"")  ),IF(  OR(X131=$A$199,X131="18放"),$A231,"")  )</f>
        <v>31</v>
      </c>
      <c r="Y231" s="65">
        <f ca="1">IF(  AND(LEN(Y230)&gt;=1,Y230&lt;&gt;".",OR(COUNTIF(Y131:Y$191,"*全日勤*")&gt;0,COUNTIF(Y131:Y$191,"*18放*")&gt;0)),  CONCATENATE(  ".",IF(OR(Y131=$A$199,Y131="18放"),$A231,"")  ),IF(  OR(Y131=$A$199,Y131="18放"),$A231,"")  )</f>
        <v>31</v>
      </c>
      <c r="Z231" s="65" t="str">
        <f ca="1">IF(  AND(LEN(Z230)&gt;=1,Z230&lt;&gt;".",OR(COUNTIF(Z131:Z$191,"*全日勤*")&gt;0,COUNTIF(Z131:Z$191,"*18放*")&gt;0)),  CONCATENATE(  ".",IF(OR(Z131=$A$199,Z131="18放"),$A231,"")  ),IF(  OR(Z131=$A$199,Z131="18放"),$A231,"")  )</f>
        <v>.31</v>
      </c>
      <c r="AA231" s="65" t="str">
        <f ca="1">IF(  AND(LEN(AA230)&gt;=1,AA230&lt;&gt;".",OR(COUNTIF(AA131:AA$191,"*全日勤*")&gt;0,COUNTIF(AA131:AA$191,"*18放*")&gt;0)),  CONCATENATE(  ".",IF(OR(AA131=$A$199,AA131="18放"),$A231,"")  ),IF(  OR(AA131=$A$199,AA131="18放"),$A231,"")  )</f>
        <v>.31</v>
      </c>
      <c r="AB231" s="65" t="str">
        <f ca="1">IF(  AND(LEN(AB230)&gt;=1,AB230&lt;&gt;".",OR(COUNTIF(AB131:AB$191,"*全日勤*")&gt;0,COUNTIF(AB131:AB$191,"*18放*")&gt;0)),  CONCATENATE(  ".",IF(OR(AB131=$A$199,AB131="18放"),$A231,"")  ),IF(  OR(AB131=$A$199,AB131="18放"),$A231,"")  )</f>
        <v>.31</v>
      </c>
      <c r="AC231" s="65" t="str">
        <f ca="1">IF(  AND(LEN(AC230)&gt;=1,AC230&lt;&gt;".",OR(COUNTIF(AC131:AC$191,"*全日勤*")&gt;0,COUNTIF(AC131:AC$191,"*18放*")&gt;0)),  CONCATENATE(  ".",IF(OR(AC131=$A$199,AC131="18放"),$A231,"")  ),IF(  OR(AC131=$A$199,AC131="18放"),$A231,"")  )</f>
        <v>.</v>
      </c>
      <c r="AD231" s="65" t="str">
        <f ca="1">IF(  AND(LEN(AD230)&gt;=1,AD230&lt;&gt;".",OR(COUNTIF(AD131:AD$191,"*全日勤*")&gt;0,COUNTIF(AD131:AD$191,"*18放*")&gt;0)),  CONCATENATE(  ".",IF(OR(AD131=$A$199,AD131="18放"),$A231,"")  ),IF(  OR(AD131=$A$199,AD131="18放"),$A231,"")  )</f>
        <v/>
      </c>
      <c r="AE231" s="65">
        <f ca="1">IF(  AND(LEN(AE230)&gt;=1,AE230&lt;&gt;".",OR(COUNTIF(AE131:AE$191,"*全日勤*")&gt;0,COUNTIF(AE131:AE$191,"*18放*")&gt;0)),  CONCATENATE(  ".",IF(OR(AE131=$A$199,AE131="18放"),$A231,"")  ),IF(  OR(AE131=$A$199,AE131="18放"),$A231,"")  )</f>
        <v>31</v>
      </c>
      <c r="AF231" s="65" t="str">
        <f ca="1">IF(  AND(LEN(AF230)&gt;=1,AF230&lt;&gt;".",OR(COUNTIF(AF131:AF$191,"*全日勤*")&gt;0,COUNTIF(AF131:AF$191,"*18放*")&gt;0)),  CONCATENATE(  ".",IF(OR(AF131=$A$199,AF131="18放"),$A231,"")  ),IF(  OR(AF131=$A$199,AF131="18放"),$A231,"")  )</f>
        <v>.31</v>
      </c>
      <c r="AG231" s="65" t="str">
        <f ca="1">IF(  AND(LEN(AG230)&gt;=1,AG230&lt;&gt;".",OR(COUNTIF(AG131:AG$191,"*全日勤*")&gt;0,COUNTIF(AG131:AG$191,"*18放*")&gt;0)),  CONCATENATE(  ".",IF(OR(AG131=$A$199,AG131="18放"),$A231,"")  ),IF(  OR(AG131=$A$199,AG131="18放"),$A231,"")  )</f>
        <v>.31</v>
      </c>
      <c r="AH231" s="65"/>
      <c r="AI231" s="65"/>
      <c r="AJ231" s="65"/>
    </row>
    <row r="232" spans="1:36">
      <c r="A232" s="65">
        <f t="shared" si="26"/>
        <v>32</v>
      </c>
      <c r="B232" s="65" t="str">
        <f t="shared" si="26"/>
        <v>李璟霖</v>
      </c>
      <c r="C232" s="65" t="str">
        <f ca="1">IF(  AND(LEN(C231)&gt;=1,C231&lt;&gt;".",OR(COUNTIF(C132:C$191,"*全日勤*")&gt;0,COUNTIF(C132:C$191,"*18放*")&gt;0)),  CONCATENATE(  ".",IF(OR(C132=$A$199,C132="18放"),$A232,"")  ),IF(  OR(C132=$A$199,C132="18放"),$A232,"")  )</f>
        <v>.</v>
      </c>
      <c r="D232" s="65" t="str">
        <f ca="1">IF(  AND(LEN(D231)&gt;=1,D231&lt;&gt;".",OR(COUNTIF(D132:D$191,"*全日勤*")&gt;0,COUNTIF(D132:D$191,"*18放*")&gt;0)),  CONCATENATE(  ".",IF(OR(D132=$A$199,D132="18放"),$A232,"")  ),IF(  OR(D132=$A$199,D132="18放"),$A232,"")  )</f>
        <v/>
      </c>
      <c r="E232" s="65" t="str">
        <f ca="1">IF(  AND(LEN(E231)&gt;=1,E231&lt;&gt;".",OR(COUNTIF(E132:E$191,"*全日勤*")&gt;0,COUNTIF(E132:E$191,"*18放*")&gt;0)),  CONCATENATE(  ".",IF(OR(E132=$A$199,E132="18放"),$A232,"")  ),IF(  OR(E132=$A$199,E132="18放"),$A232,"")  )</f>
        <v/>
      </c>
      <c r="F232" s="65" t="str">
        <f ca="1">IF(  AND(LEN(F231)&gt;=1,F231&lt;&gt;".",OR(COUNTIF(F132:F$191,"*全日勤*")&gt;0,COUNTIF(F132:F$191,"*18放*")&gt;0)),  CONCATENATE(  ".",IF(OR(F132=$A$199,F132="18放"),$A232,"")  ),IF(  OR(F132=$A$199,F132="18放"),$A232,"")  )</f>
        <v>.32</v>
      </c>
      <c r="G232" s="65" t="str">
        <f ca="1">IF(  AND(LEN(G231)&gt;=1,G231&lt;&gt;".",OR(COUNTIF(G132:G$191,"*全日勤*")&gt;0,COUNTIF(G132:G$191,"*18放*")&gt;0)),  CONCATENATE(  ".",IF(OR(G132=$A$199,G132="18放"),$A232,"")  ),IF(  OR(G132=$A$199,G132="18放"),$A232,"")  )</f>
        <v>.32</v>
      </c>
      <c r="H232" s="65" t="str">
        <f ca="1">IF(  AND(LEN(H231)&gt;=1,H231&lt;&gt;".",OR(COUNTIF(H132:H$191,"*全日勤*")&gt;0,COUNTIF(H132:H$191,"*18放*")&gt;0)),  CONCATENATE(  ".",IF(OR(H132=$A$199,H132="18放"),$A232,"")  ),IF(  OR(H132=$A$199,H132="18放"),$A232,"")  )</f>
        <v>.32</v>
      </c>
      <c r="I232" s="65" t="str">
        <f ca="1">IF(  AND(LEN(I231)&gt;=1,I231&lt;&gt;".",OR(COUNTIF(I132:I$191,"*全日勤*")&gt;0,COUNTIF(I132:I$191,"*18放*")&gt;0)),  CONCATENATE(  ".",IF(OR(I132=$A$199,I132="18放"),$A232,"")  ),IF(  OR(I132=$A$199,I132="18放"),$A232,"")  )</f>
        <v>.32</v>
      </c>
      <c r="J232" s="65" t="str">
        <f ca="1">IF(  AND(LEN(J231)&gt;=1,J231&lt;&gt;".",OR(COUNTIF(J132:J$191,"*全日勤*")&gt;0,COUNTIF(J132:J$191,"*18放*")&gt;0)),  CONCATENATE(  ".",IF(OR(J132=$A$199,J132="18放"),$A232,"")  ),IF(  OR(J132=$A$199,J132="18放"),$A232,"")  )</f>
        <v>.32</v>
      </c>
      <c r="K232" s="65">
        <f ca="1">IF(  AND(LEN(K231)&gt;=1,K231&lt;&gt;".",OR(COUNTIF(K132:K$191,"*全日勤*")&gt;0,COUNTIF(K132:K$191,"*18放*")&gt;0)),  CONCATENATE(  ".",IF(OR(K132=$A$199,K132="18放"),$A232,"")  ),IF(  OR(K132=$A$199,K132="18放"),$A232,"")  )</f>
        <v>32</v>
      </c>
      <c r="L232" s="65">
        <f ca="1">IF(  AND(LEN(L231)&gt;=1,L231&lt;&gt;".",OR(COUNTIF(L132:L$191,"*全日勤*")&gt;0,COUNTIF(L132:L$191,"*18放*")&gt;0)),  CONCATENATE(  ".",IF(OR(L132=$A$199,L132="18放"),$A232,"")  ),IF(  OR(L132=$A$199,L132="18放"),$A232,"")  )</f>
        <v>32</v>
      </c>
      <c r="M232" s="65" t="str">
        <f ca="1">IF(  AND(LEN(M231)&gt;=1,M231&lt;&gt;".",OR(COUNTIF(M132:M$191,"*全日勤*")&gt;0,COUNTIF(M132:M$191,"*18放*")&gt;0)),  CONCATENATE(  ".",IF(OR(M132=$A$199,M132="18放"),$A232,"")  ),IF(  OR(M132=$A$199,M132="18放"),$A232,"")  )</f>
        <v>.</v>
      </c>
      <c r="N232" s="65" t="str">
        <f ca="1">IF(  AND(LEN(N231)&gt;=1,N231&lt;&gt;".",OR(COUNTIF(N132:N$191,"*全日勤*")&gt;0,COUNTIF(N132:N$191,"*18放*")&gt;0)),  CONCATENATE(  ".",IF(OR(N132=$A$199,N132="18放"),$A232,"")  ),IF(  OR(N132=$A$199,N132="18放"),$A232,"")  )</f>
        <v>.</v>
      </c>
      <c r="O232" s="65" t="str">
        <f ca="1">IF(  AND(LEN(O231)&gt;=1,O231&lt;&gt;".",OR(COUNTIF(O132:O$191,"*全日勤*")&gt;0,COUNTIF(O132:O$191,"*18放*")&gt;0)),  CONCATENATE(  ".",IF(OR(O132=$A$199,O132="18放"),$A232,"")  ),IF(  OR(O132=$A$199,O132="18放"),$A232,"")  )</f>
        <v>.</v>
      </c>
      <c r="P232" s="65" t="str">
        <f ca="1">IF(  AND(LEN(P231)&gt;=1,P231&lt;&gt;".",OR(COUNTIF(P132:P$191,"*全日勤*")&gt;0,COUNTIF(P132:P$191,"*18放*")&gt;0)),  CONCATENATE(  ".",IF(OR(P132=$A$199,P132="18放"),$A232,"")  ),IF(  OR(P132=$A$199,P132="18放"),$A232,"")  )</f>
        <v>.32</v>
      </c>
      <c r="Q232" s="65" t="str">
        <f ca="1">IF(  AND(LEN(Q231)&gt;=1,Q231&lt;&gt;".",OR(COUNTIF(Q132:Q$191,"*全日勤*")&gt;0,COUNTIF(Q132:Q$191,"*18放*")&gt;0)),  CONCATENATE(  ".",IF(OR(Q132=$A$199,Q132="18放"),$A232,"")  ),IF(  OR(Q132=$A$199,Q132="18放"),$A232,"")  )</f>
        <v>.32</v>
      </c>
      <c r="R232" s="65" t="str">
        <f ca="1">IF(  AND(LEN(R231)&gt;=1,R231&lt;&gt;".",OR(COUNTIF(R132:R$191,"*全日勤*")&gt;0,COUNTIF(R132:R$191,"*18放*")&gt;0)),  CONCATENATE(  ".",IF(OR(R132=$A$199,R132="18放"),$A232,"")  ),IF(  OR(R132=$A$199,R132="18放"),$A232,"")  )</f>
        <v>.32</v>
      </c>
      <c r="S232" s="65" t="str">
        <f ca="1">IF(  AND(LEN(S231)&gt;=1,S231&lt;&gt;".",OR(COUNTIF(S132:S$191,"*全日勤*")&gt;0,COUNTIF(S132:S$191,"*18放*")&gt;0)),  CONCATENATE(  ".",IF(OR(S132=$A$199,S132="18放"),$A232,"")  ),IF(  OR(S132=$A$199,S132="18放"),$A232,"")  )</f>
        <v>.32</v>
      </c>
      <c r="T232" s="65">
        <f ca="1">IF(  AND(LEN(T231)&gt;=1,T231&lt;&gt;".",OR(COUNTIF(T132:T$191,"*全日勤*")&gt;0,COUNTIF(T132:T$191,"*18放*")&gt;0)),  CONCATENATE(  ".",IF(OR(T132=$A$199,T132="18放"),$A232,"")  ),IF(  OR(T132=$A$199,T132="18放"),$A232,"")  )</f>
        <v>32</v>
      </c>
      <c r="U232" s="65">
        <f ca="1">IF(  AND(LEN(U231)&gt;=1,U231&lt;&gt;".",OR(COUNTIF(U132:U$191,"*全日勤*")&gt;0,COUNTIF(U132:U$191,"*18放*")&gt;0)),  CONCATENATE(  ".",IF(OR(U132=$A$199,U132="18放"),$A232,"")  ),IF(  OR(U132=$A$199,U132="18放"),$A232,"")  )</f>
        <v>32</v>
      </c>
      <c r="V232" s="65">
        <f ca="1">IF(  AND(LEN(V231)&gt;=1,V231&lt;&gt;".",OR(COUNTIF(V132:V$191,"*全日勤*")&gt;0,COUNTIF(V132:V$191,"*18放*")&gt;0)),  CONCATENATE(  ".",IF(OR(V132=$A$199,V132="18放"),$A232,"")  ),IF(  OR(V132=$A$199,V132="18放"),$A232,"")  )</f>
        <v>32</v>
      </c>
      <c r="W232" s="65" t="str">
        <f ca="1">IF(  AND(LEN(W231)&gt;=1,W231&lt;&gt;".",OR(COUNTIF(W132:W$191,"*全日勤*")&gt;0,COUNTIF(W132:W$191,"*18放*")&gt;0)),  CONCATENATE(  ".",IF(OR(W132=$A$199,W132="18放"),$A232,"")  ),IF(  OR(W132=$A$199,W132="18放"),$A232,"")  )</f>
        <v>.32</v>
      </c>
      <c r="X232" s="65" t="str">
        <f ca="1">IF(  AND(LEN(X231)&gt;=1,X231&lt;&gt;".",OR(COUNTIF(X132:X$191,"*全日勤*")&gt;0,COUNTIF(X132:X$191,"*18放*")&gt;0)),  CONCATENATE(  ".",IF(OR(X132=$A$199,X132="18放"),$A232,"")  ),IF(  OR(X132=$A$199,X132="18放"),$A232,"")  )</f>
        <v>.</v>
      </c>
      <c r="Y232" s="65" t="str">
        <f ca="1">IF(  AND(LEN(Y231)&gt;=1,Y231&lt;&gt;".",OR(COUNTIF(Y132:Y$191,"*全日勤*")&gt;0,COUNTIF(Y132:Y$191,"*18放*")&gt;0)),  CONCATENATE(  ".",IF(OR(Y132=$A$199,Y132="18放"),$A232,"")  ),IF(  OR(Y132=$A$199,Y132="18放"),$A232,"")  )</f>
        <v>.</v>
      </c>
      <c r="Z232" s="65" t="str">
        <f ca="1">IF(  AND(LEN(Z231)&gt;=1,Z231&lt;&gt;".",OR(COUNTIF(Z132:Z$191,"*全日勤*")&gt;0,COUNTIF(Z132:Z$191,"*18放*")&gt;0)),  CONCATENATE(  ".",IF(OR(Z132=$A$199,Z132="18放"),$A232,"")  ),IF(  OR(Z132=$A$199,Z132="18放"),$A232,"")  )</f>
        <v>.</v>
      </c>
      <c r="AA232" s="65" t="str">
        <f ca="1">IF(  AND(LEN(AA231)&gt;=1,AA231&lt;&gt;".",OR(COUNTIF(AA132:AA$191,"*全日勤*")&gt;0,COUNTIF(AA132:AA$191,"*18放*")&gt;0)),  CONCATENATE(  ".",IF(OR(AA132=$A$199,AA132="18放"),$A232,"")  ),IF(  OR(AA132=$A$199,AA132="18放"),$A232,"")  )</f>
        <v>.32</v>
      </c>
      <c r="AB232" s="65" t="str">
        <f ca="1">IF(  AND(LEN(AB231)&gt;=1,AB231&lt;&gt;".",OR(COUNTIF(AB132:AB$191,"*全日勤*")&gt;0,COUNTIF(AB132:AB$191,"*18放*")&gt;0)),  CONCATENATE(  ".",IF(OR(AB132=$A$199,AB132="18放"),$A232,"")  ),IF(  OR(AB132=$A$199,AB132="18放"),$A232,"")  )</f>
        <v>.32</v>
      </c>
      <c r="AC232" s="65">
        <f ca="1">IF(  AND(LEN(AC231)&gt;=1,AC231&lt;&gt;".",OR(COUNTIF(AC132:AC$191,"*全日勤*")&gt;0,COUNTIF(AC132:AC$191,"*18放*")&gt;0)),  CONCATENATE(  ".",IF(OR(AC132=$A$199,AC132="18放"),$A232,"")  ),IF(  OR(AC132=$A$199,AC132="18放"),$A232,"")  )</f>
        <v>32</v>
      </c>
      <c r="AD232" s="65">
        <f ca="1">IF(  AND(LEN(AD231)&gt;=1,AD231&lt;&gt;".",OR(COUNTIF(AD132:AD$191,"*全日勤*")&gt;0,COUNTIF(AD132:AD$191,"*18放*")&gt;0)),  CONCATENATE(  ".",IF(OR(AD132=$A$199,AD132="18放"),$A232,"")  ),IF(  OR(AD132=$A$199,AD132="18放"),$A232,"")  )</f>
        <v>32</v>
      </c>
      <c r="AE232" s="65" t="str">
        <f ca="1">IF(  AND(LEN(AE231)&gt;=1,AE231&lt;&gt;".",OR(COUNTIF(AE132:AE$191,"*全日勤*")&gt;0,COUNTIF(AE132:AE$191,"*18放*")&gt;0)),  CONCATENATE(  ".",IF(OR(AE132=$A$199,AE132="18放"),$A232,"")  ),IF(  OR(AE132=$A$199,AE132="18放"),$A232,"")  )</f>
        <v>.32</v>
      </c>
      <c r="AF232" s="65" t="str">
        <f ca="1">IF(  AND(LEN(AF231)&gt;=1,AF231&lt;&gt;".",OR(COUNTIF(AF132:AF$191,"*全日勤*")&gt;0,COUNTIF(AF132:AF$191,"*18放*")&gt;0)),  CONCATENATE(  ".",IF(OR(AF132=$A$199,AF132="18放"),$A232,"")  ),IF(  OR(AF132=$A$199,AF132="18放"),$A232,"")  )</f>
        <v>.32</v>
      </c>
      <c r="AG232" s="65" t="str">
        <f ca="1">IF(  AND(LEN(AG231)&gt;=1,AG231&lt;&gt;".",OR(COUNTIF(AG132:AG$191,"*全日勤*")&gt;0,COUNTIF(AG132:AG$191,"*18放*")&gt;0)),  CONCATENATE(  ".",IF(OR(AG132=$A$199,AG132="18放"),$A232,"")  ),IF(  OR(AG132=$A$199,AG132="18放"),$A232,"")  )</f>
        <v>.32</v>
      </c>
      <c r="AH232" s="65"/>
      <c r="AI232" s="65"/>
      <c r="AJ232" s="65"/>
    </row>
    <row r="233" spans="1:36">
      <c r="A233" s="65">
        <f t="shared" si="26"/>
        <v>33</v>
      </c>
      <c r="B233" s="65" t="str">
        <f t="shared" si="26"/>
        <v>董勁亨</v>
      </c>
      <c r="C233" s="65">
        <f ca="1">IF(  AND(LEN(C232)&gt;=1,C232&lt;&gt;".",OR(COUNTIF(C133:C$191,"*全日勤*")&gt;0,COUNTIF(C133:C$191,"*18放*")&gt;0)),  CONCATENATE(  ".",IF(OR(C133=$A$199,C133="18放"),$A233,"")  ),IF(  OR(C133=$A$199,C133="18放"),$A233,"")  )</f>
        <v>33</v>
      </c>
      <c r="D233" s="65">
        <f ca="1">IF(  AND(LEN(D232)&gt;=1,D232&lt;&gt;".",OR(COUNTIF(D133:D$191,"*全日勤*")&gt;0,COUNTIF(D133:D$191,"*18放*")&gt;0)),  CONCATENATE(  ".",IF(OR(D133=$A$199,D133="18放"),$A233,"")  ),IF(  OR(D133=$A$199,D133="18放"),$A233,"")  )</f>
        <v>33</v>
      </c>
      <c r="E233" s="65" t="str">
        <f ca="1">IF(  AND(LEN(E232)&gt;=1,E232&lt;&gt;".",OR(COUNTIF(E133:E$191,"*全日勤*")&gt;0,COUNTIF(E133:E$191,"*18放*")&gt;0)),  CONCATENATE(  ".",IF(OR(E133=$A$199,E133="18放"),$A233,"")  ),IF(  OR(E133=$A$199,E133="18放"),$A233,"")  )</f>
        <v/>
      </c>
      <c r="F233" s="65" t="str">
        <f ca="1">IF(  AND(LEN(F232)&gt;=1,F232&lt;&gt;".",OR(COUNTIF(F133:F$191,"*全日勤*")&gt;0,COUNTIF(F133:F$191,"*18放*")&gt;0)),  CONCATENATE(  ".",IF(OR(F133=$A$199,F133="18放"),$A233,"")  ),IF(  OR(F133=$A$199,F133="18放"),$A233,"")  )</f>
        <v>.</v>
      </c>
      <c r="G233" s="65" t="str">
        <f ca="1">IF(  AND(LEN(G232)&gt;=1,G232&lt;&gt;".",OR(COUNTIF(G133:G$191,"*全日勤*")&gt;0,COUNTIF(G133:G$191,"*18放*")&gt;0)),  CONCATENATE(  ".",IF(OR(G133=$A$199,G133="18放"),$A233,"")  ),IF(  OR(G133=$A$199,G133="18放"),$A233,"")  )</f>
        <v>.</v>
      </c>
      <c r="H233" s="65" t="str">
        <f ca="1">IF(  AND(LEN(H232)&gt;=1,H232&lt;&gt;".",OR(COUNTIF(H133:H$191,"*全日勤*")&gt;0,COUNTIF(H133:H$191,"*18放*")&gt;0)),  CONCATENATE(  ".",IF(OR(H133=$A$199,H133="18放"),$A233,"")  ),IF(  OR(H133=$A$199,H133="18放"),$A233,"")  )</f>
        <v>.33</v>
      </c>
      <c r="I233" s="65" t="str">
        <f ca="1">IF(  AND(LEN(I232)&gt;=1,I232&lt;&gt;".",OR(COUNTIF(I133:I$191,"*全日勤*")&gt;0,COUNTIF(I133:I$191,"*18放*")&gt;0)),  CONCATENATE(  ".",IF(OR(I133=$A$199,I133="18放"),$A233,"")  ),IF(  OR(I133=$A$199,I133="18放"),$A233,"")  )</f>
        <v>.33</v>
      </c>
      <c r="J233" s="65" t="str">
        <f ca="1">IF(  AND(LEN(J232)&gt;=1,J232&lt;&gt;".",OR(COUNTIF(J133:J$191,"*全日勤*")&gt;0,COUNTIF(J133:J$191,"*18放*")&gt;0)),  CONCATENATE(  ".",IF(OR(J133=$A$199,J133="18放"),$A233,"")  ),IF(  OR(J133=$A$199,J133="18放"),$A233,"")  )</f>
        <v>.33</v>
      </c>
      <c r="K233" s="65" t="str">
        <f ca="1">IF(  AND(LEN(K232)&gt;=1,K232&lt;&gt;".",OR(COUNTIF(K133:K$191,"*全日勤*")&gt;0,COUNTIF(K133:K$191,"*18放*")&gt;0)),  CONCATENATE(  ".",IF(OR(K133=$A$199,K133="18放"),$A233,"")  ),IF(  OR(K133=$A$199,K133="18放"),$A233,"")  )</f>
        <v>.33</v>
      </c>
      <c r="L233" s="65" t="str">
        <f ca="1">IF(  AND(LEN(L232)&gt;=1,L232&lt;&gt;".",OR(COUNTIF(L133:L$191,"*全日勤*")&gt;0,COUNTIF(L133:L$191,"*18放*")&gt;0)),  CONCATENATE(  ".",IF(OR(L133=$A$199,L133="18放"),$A233,"")  ),IF(  OR(L133=$A$199,L133="18放"),$A233,"")  )</f>
        <v>.33</v>
      </c>
      <c r="M233" s="65">
        <f ca="1">IF(  AND(LEN(M232)&gt;=1,M232&lt;&gt;".",OR(COUNTIF(M133:M$191,"*全日勤*")&gt;0,COUNTIF(M133:M$191,"*18放*")&gt;0)),  CONCATENATE(  ".",IF(OR(M133=$A$199,M133="18放"),$A233,"")  ),IF(  OR(M133=$A$199,M133="18放"),$A233,"")  )</f>
        <v>33</v>
      </c>
      <c r="N233" s="65">
        <f ca="1">IF(  AND(LEN(N232)&gt;=1,N232&lt;&gt;".",OR(COUNTIF(N133:N$191,"*全日勤*")&gt;0,COUNTIF(N133:N$191,"*18放*")&gt;0)),  CONCATENATE(  ".",IF(OR(N133=$A$199,N133="18放"),$A233,"")  ),IF(  OR(N133=$A$199,N133="18放"),$A233,"")  )</f>
        <v>33</v>
      </c>
      <c r="O233" s="65">
        <f ca="1">IF(  AND(LEN(O232)&gt;=1,O232&lt;&gt;".",OR(COUNTIF(O133:O$191,"*全日勤*")&gt;0,COUNTIF(O133:O$191,"*18放*")&gt;0)),  CONCATENATE(  ".",IF(OR(O133=$A$199,O133="18放"),$A233,"")  ),IF(  OR(O133=$A$199,O133="18放"),$A233,"")  )</f>
        <v>33</v>
      </c>
      <c r="P233" s="65" t="str">
        <f ca="1">IF(  AND(LEN(P232)&gt;=1,P232&lt;&gt;".",OR(COUNTIF(P133:P$191,"*全日勤*")&gt;0,COUNTIF(P133:P$191,"*18放*")&gt;0)),  CONCATENATE(  ".",IF(OR(P133=$A$199,P133="18放"),$A233,"")  ),IF(  OR(P133=$A$199,P133="18放"),$A233,"")  )</f>
        <v>.33</v>
      </c>
      <c r="Q233" s="65" t="str">
        <f ca="1">IF(  AND(LEN(Q232)&gt;=1,Q232&lt;&gt;".",OR(COUNTIF(Q133:Q$191,"*全日勤*")&gt;0,COUNTIF(Q133:Q$191,"*18放*")&gt;0)),  CONCATENATE(  ".",IF(OR(Q133=$A$199,Q133="18放"),$A233,"")  ),IF(  OR(Q133=$A$199,Q133="18放"),$A233,"")  )</f>
        <v>.33</v>
      </c>
      <c r="R233" s="65" t="str">
        <f ca="1">IF(  AND(LEN(R232)&gt;=1,R232&lt;&gt;".",OR(COUNTIF(R133:R$191,"*全日勤*")&gt;0,COUNTIF(R133:R$191,"*18放*")&gt;0)),  CONCATENATE(  ".",IF(OR(R133=$A$199,R133="18放"),$A233,"")  ),IF(  OR(R133=$A$199,R133="18放"),$A233,"")  )</f>
        <v>.33</v>
      </c>
      <c r="S233" s="65" t="str">
        <f ca="1">IF(  AND(LEN(S232)&gt;=1,S232&lt;&gt;".",OR(COUNTIF(S133:S$191,"*全日勤*")&gt;0,COUNTIF(S133:S$191,"*18放*")&gt;0)),  CONCATENATE(  ".",IF(OR(S133=$A$199,S133="18放"),$A233,"")  ),IF(  OR(S133=$A$199,S133="18放"),$A233,"")  )</f>
        <v>.</v>
      </c>
      <c r="T233" s="65" t="str">
        <f ca="1">IF(  AND(LEN(T232)&gt;=1,T232&lt;&gt;".",OR(COUNTIF(T133:T$191,"*全日勤*")&gt;0,COUNTIF(T133:T$191,"*18放*")&gt;0)),  CONCATENATE(  ".",IF(OR(T133=$A$199,T133="18放"),$A233,"")  ),IF(  OR(T133=$A$199,T133="18放"),$A233,"")  )</f>
        <v>.</v>
      </c>
      <c r="U233" s="65" t="str">
        <f ca="1">IF(  AND(LEN(U232)&gt;=1,U232&lt;&gt;".",OR(COUNTIF(U133:U$191,"*全日勤*")&gt;0,COUNTIF(U133:U$191,"*18放*")&gt;0)),  CONCATENATE(  ".",IF(OR(U133=$A$199,U133="18放"),$A233,"")  ),IF(  OR(U133=$A$199,U133="18放"),$A233,"")  )</f>
        <v>.33</v>
      </c>
      <c r="V233" s="65" t="str">
        <f ca="1">IF(  AND(LEN(V232)&gt;=1,V232&lt;&gt;".",OR(COUNTIF(V133:V$191,"*全日勤*")&gt;0,COUNTIF(V133:V$191,"*18放*")&gt;0)),  CONCATENATE(  ".",IF(OR(V133=$A$199,V133="18放"),$A233,"")  ),IF(  OR(V133=$A$199,V133="18放"),$A233,"")  )</f>
        <v>.33</v>
      </c>
      <c r="W233" s="65" t="str">
        <f ca="1">IF(  AND(LEN(W232)&gt;=1,W232&lt;&gt;".",OR(COUNTIF(W133:W$191,"*全日勤*")&gt;0,COUNTIF(W133:W$191,"*18放*")&gt;0)),  CONCATENATE(  ".",IF(OR(W133=$A$199,W133="18放"),$A233,"")  ),IF(  OR(W133=$A$199,W133="18放"),$A233,"")  )</f>
        <v>.33</v>
      </c>
      <c r="X233" s="65">
        <f ca="1">IF(  AND(LEN(X232)&gt;=1,X232&lt;&gt;".",OR(COUNTIF(X133:X$191,"*全日勤*")&gt;0,COUNTIF(X133:X$191,"*18放*")&gt;0)),  CONCATENATE(  ".",IF(OR(X133=$A$199,X133="18放"),$A233,"")  ),IF(  OR(X133=$A$199,X133="18放"),$A233,"")  )</f>
        <v>33</v>
      </c>
      <c r="Y233" s="65">
        <f ca="1">IF(  AND(LEN(Y232)&gt;=1,Y232&lt;&gt;".",OR(COUNTIF(Y133:Y$191,"*全日勤*")&gt;0,COUNTIF(Y133:Y$191,"*18放*")&gt;0)),  CONCATENATE(  ".",IF(OR(Y133=$A$199,Y133="18放"),$A233,"")  ),IF(  OR(Y133=$A$199,Y133="18放"),$A233,"")  )</f>
        <v>33</v>
      </c>
      <c r="Z233" s="65">
        <f ca="1">IF(  AND(LEN(Z232)&gt;=1,Z232&lt;&gt;".",OR(COUNTIF(Z133:Z$191,"*全日勤*")&gt;0,COUNTIF(Z133:Z$191,"*18放*")&gt;0)),  CONCATENATE(  ".",IF(OR(Z133=$A$199,Z133="18放"),$A233,"")  ),IF(  OR(Z133=$A$199,Z133="18放"),$A233,"")  )</f>
        <v>33</v>
      </c>
      <c r="AA233" s="65" t="str">
        <f ca="1">IF(  AND(LEN(AA232)&gt;=1,AA232&lt;&gt;".",OR(COUNTIF(AA133:AA$191,"*全日勤*")&gt;0,COUNTIF(AA133:AA$191,"*18放*")&gt;0)),  CONCATENATE(  ".",IF(OR(AA133=$A$199,AA133="18放"),$A233,"")  ),IF(  OR(AA133=$A$199,AA133="18放"),$A233,"")  )</f>
        <v>.33</v>
      </c>
      <c r="AB233" s="65" t="str">
        <f ca="1">IF(  AND(LEN(AB232)&gt;=1,AB232&lt;&gt;".",OR(COUNTIF(AB133:AB$191,"*全日勤*")&gt;0,COUNTIF(AB133:AB$191,"*18放*")&gt;0)),  CONCATENATE(  ".",IF(OR(AB133=$A$199,AB133="18放"),$A233,"")  ),IF(  OR(AB133=$A$199,AB133="18放"),$A233,"")  )</f>
        <v>.33</v>
      </c>
      <c r="AC233" s="65" t="str">
        <f ca="1">IF(  AND(LEN(AC232)&gt;=1,AC232&lt;&gt;".",OR(COUNTIF(AC133:AC$191,"*全日勤*")&gt;0,COUNTIF(AC133:AC$191,"*18放*")&gt;0)),  CONCATENATE(  ".",IF(OR(AC133=$A$199,AC133="18放"),$A233,"")  ),IF(  OR(AC133=$A$199,AC133="18放"),$A233,"")  )</f>
        <v>.</v>
      </c>
      <c r="AD233" s="65" t="str">
        <f ca="1">IF(  AND(LEN(AD232)&gt;=1,AD232&lt;&gt;".",OR(COUNTIF(AD133:AD$191,"*全日勤*")&gt;0,COUNTIF(AD133:AD$191,"*18放*")&gt;0)),  CONCATENATE(  ".",IF(OR(AD133=$A$199,AD133="18放"),$A233,"")  ),IF(  OR(AD133=$A$199,AD133="18放"),$A233,"")  )</f>
        <v>.</v>
      </c>
      <c r="AE233" s="65" t="str">
        <f ca="1">IF(  AND(LEN(AE232)&gt;=1,AE232&lt;&gt;".",OR(COUNTIF(AE133:AE$191,"*全日勤*")&gt;0,COUNTIF(AE133:AE$191,"*18放*")&gt;0)),  CONCATENATE(  ".",IF(OR(AE133=$A$199,AE133="18放"),$A233,"")  ),IF(  OR(AE133=$A$199,AE133="18放"),$A233,"")  )</f>
        <v>.</v>
      </c>
      <c r="AF233" s="65" t="str">
        <f ca="1">IF(  AND(LEN(AF232)&gt;=1,AF232&lt;&gt;".",OR(COUNTIF(AF133:AF$191,"*全日勤*")&gt;0,COUNTIF(AF133:AF$191,"*18放*")&gt;0)),  CONCATENATE(  ".",IF(OR(AF133=$A$199,AF133="18放"),$A233,"")  ),IF(  OR(AF133=$A$199,AF133="18放"),$A233,"")  )</f>
        <v>.</v>
      </c>
      <c r="AG233" s="65" t="str">
        <f ca="1">IF(  AND(LEN(AG232)&gt;=1,AG232&lt;&gt;".",OR(COUNTIF(AG133:AG$191,"*全日勤*")&gt;0,COUNTIF(AG133:AG$191,"*18放*")&gt;0)),  CONCATENATE(  ".",IF(OR(AG133=$A$199,AG133="18放"),$A233,"")  ),IF(  OR(AG133=$A$199,AG133="18放"),$A233,"")  )</f>
        <v>.33</v>
      </c>
      <c r="AH233" s="65"/>
      <c r="AI233" s="65"/>
      <c r="AJ233" s="65"/>
    </row>
    <row r="234" spans="1:36">
      <c r="A234" s="65">
        <f t="shared" si="26"/>
        <v>34</v>
      </c>
      <c r="B234" s="65" t="str">
        <f t="shared" si="26"/>
        <v>黃慕陽</v>
      </c>
      <c r="C234" s="65" t="str">
        <f ca="1">IF(  AND(LEN(C233)&gt;=1,C233&lt;&gt;".",OR(COUNTIF(C134:C$191,"*全日勤*")&gt;0,COUNTIF(C134:C$191,"*18放*")&gt;0)),  CONCATENATE(  ".",IF(OR(C134=$A$199,C134="18放"),$A234,"")  ),IF(  OR(C134=$A$199,C134="18放"),$A234,"")  )</f>
        <v>.34</v>
      </c>
      <c r="D234" s="65" t="str">
        <f ca="1">IF(  AND(LEN(D233)&gt;=1,D233&lt;&gt;".",OR(COUNTIF(D134:D$191,"*全日勤*")&gt;0,COUNTIF(D134:D$191,"*18放*")&gt;0)),  CONCATENATE(  ".",IF(OR(D134=$A$199,D134="18放"),$A234,"")  ),IF(  OR(D134=$A$199,D134="18放"),$A234,"")  )</f>
        <v>.34</v>
      </c>
      <c r="E234" s="65">
        <f ca="1">IF(  AND(LEN(E233)&gt;=1,E233&lt;&gt;".",OR(COUNTIF(E134:E$191,"*全日勤*")&gt;0,COUNTIF(E134:E$191,"*18放*")&gt;0)),  CONCATENATE(  ".",IF(OR(E134=$A$199,E134="18放"),$A234,"")  ),IF(  OR(E134=$A$199,E134="18放"),$A234,"")  )</f>
        <v>34</v>
      </c>
      <c r="F234" s="65">
        <f ca="1">IF(  AND(LEN(F233)&gt;=1,F233&lt;&gt;".",OR(COUNTIF(F134:F$191,"*全日勤*")&gt;0,COUNTIF(F134:F$191,"*18放*")&gt;0)),  CONCATENATE(  ".",IF(OR(F134=$A$199,F134="18放"),$A234,"")  ),IF(  OR(F134=$A$199,F134="18放"),$A234,"")  )</f>
        <v>34</v>
      </c>
      <c r="G234" s="65">
        <f ca="1">IF(  AND(LEN(G233)&gt;=1,G233&lt;&gt;".",OR(COUNTIF(G134:G$191,"*全日勤*")&gt;0,COUNTIF(G134:G$191,"*18放*")&gt;0)),  CONCATENATE(  ".",IF(OR(G134=$A$199,G134="18放"),$A234,"")  ),IF(  OR(G134=$A$199,G134="18放"),$A234,"")  )</f>
        <v>34</v>
      </c>
      <c r="H234" s="65" t="str">
        <f ca="1">IF(  AND(LEN(H233)&gt;=1,H233&lt;&gt;".",OR(COUNTIF(H134:H$191,"*全日勤*")&gt;0,COUNTIF(H134:H$191,"*18放*")&gt;0)),  CONCATENATE(  ".",IF(OR(H134=$A$199,H134="18放"),$A234,"")  ),IF(  OR(H134=$A$199,H134="18放"),$A234,"")  )</f>
        <v>.</v>
      </c>
      <c r="I234" s="65" t="str">
        <f ca="1">IF(  AND(LEN(I233)&gt;=1,I233&lt;&gt;".",OR(COUNTIF(I134:I$191,"*全日勤*")&gt;0,COUNTIF(I134:I$191,"*18放*")&gt;0)),  CONCATENATE(  ".",IF(OR(I134=$A$199,I134="18放"),$A234,"")  ),IF(  OR(I134=$A$199,I134="18放"),$A234,"")  )</f>
        <v>.</v>
      </c>
      <c r="J234" s="65" t="str">
        <f ca="1">IF(  AND(LEN(J233)&gt;=1,J233&lt;&gt;".",OR(COUNTIF(J134:J$191,"*全日勤*")&gt;0,COUNTIF(J134:J$191,"*18放*")&gt;0)),  CONCATENATE(  ".",IF(OR(J134=$A$199,J134="18放"),$A234,"")  ),IF(  OR(J134=$A$199,J134="18放"),$A234,"")  )</f>
        <v>.</v>
      </c>
      <c r="K234" s="65" t="str">
        <f ca="1">IF(  AND(LEN(K233)&gt;=1,K233&lt;&gt;".",OR(COUNTIF(K134:K$191,"*全日勤*")&gt;0,COUNTIF(K134:K$191,"*18放*")&gt;0)),  CONCATENATE(  ".",IF(OR(K134=$A$199,K134="18放"),$A234,"")  ),IF(  OR(K134=$A$199,K134="18放"),$A234,"")  )</f>
        <v>.</v>
      </c>
      <c r="L234" s="65" t="str">
        <f ca="1">IF(  AND(LEN(L233)&gt;=1,L233&lt;&gt;".",OR(COUNTIF(L134:L$191,"*全日勤*")&gt;0,COUNTIF(L134:L$191,"*18放*")&gt;0)),  CONCATENATE(  ".",IF(OR(L134=$A$199,L134="18放"),$A234,"")  ),IF(  OR(L134=$A$199,L134="18放"),$A234,"")  )</f>
        <v>.34</v>
      </c>
      <c r="M234" s="65" t="str">
        <f ca="1">IF(  AND(LEN(M233)&gt;=1,M233&lt;&gt;".",OR(COUNTIF(M134:M$191,"*全日勤*")&gt;0,COUNTIF(M134:M$191,"*18放*")&gt;0)),  CONCATENATE(  ".",IF(OR(M134=$A$199,M134="18放"),$A234,"")  ),IF(  OR(M134=$A$199,M134="18放"),$A234,"")  )</f>
        <v>.34</v>
      </c>
      <c r="N234" s="65" t="str">
        <f ca="1">IF(  AND(LEN(N233)&gt;=1,N233&lt;&gt;".",OR(COUNTIF(N134:N$191,"*全日勤*")&gt;0,COUNTIF(N134:N$191,"*18放*")&gt;0)),  CONCATENATE(  ".",IF(OR(N134=$A$199,N134="18放"),$A234,"")  ),IF(  OR(N134=$A$199,N134="18放"),$A234,"")  )</f>
        <v>.34</v>
      </c>
      <c r="O234" s="65" t="str">
        <f ca="1">IF(  AND(LEN(O233)&gt;=1,O233&lt;&gt;".",OR(COUNTIF(O134:O$191,"*全日勤*")&gt;0,COUNTIF(O134:O$191,"*18放*")&gt;0)),  CONCATENATE(  ".",IF(OR(O134=$A$199,O134="18放"),$A234,"")  ),IF(  OR(O134=$A$199,O134="18放"),$A234,"")  )</f>
        <v>.34</v>
      </c>
      <c r="P234" s="65" t="str">
        <f ca="1">IF(  AND(LEN(P233)&gt;=1,P233&lt;&gt;".",OR(COUNTIF(P134:P$191,"*全日勤*")&gt;0,COUNTIF(P134:P$191,"*18放*")&gt;0)),  CONCATENATE(  ".",IF(OR(P134=$A$199,P134="18放"),$A234,"")  ),IF(  OR(P134=$A$199,P134="18放"),$A234,"")  )</f>
        <v>.34</v>
      </c>
      <c r="Q234" s="65" t="str">
        <f ca="1">IF(  AND(LEN(Q233)&gt;=1,Q233&lt;&gt;".",OR(COUNTIF(Q134:Q$191,"*全日勤*")&gt;0,COUNTIF(Q134:Q$191,"*18放*")&gt;0)),  CONCATENATE(  ".",IF(OR(Q134=$A$199,Q134="18放"),$A234,"")  ),IF(  OR(Q134=$A$199,Q134="18放"),$A234,"")  )</f>
        <v>.34</v>
      </c>
      <c r="R234" s="65" t="str">
        <f ca="1">IF(  AND(LEN(R233)&gt;=1,R233&lt;&gt;".",OR(COUNTIF(R134:R$191,"*全日勤*")&gt;0,COUNTIF(R134:R$191,"*18放*")&gt;0)),  CONCATENATE(  ".",IF(OR(R134=$A$199,R134="18放"),$A234,"")  ),IF(  OR(R134=$A$199,R134="18放"),$A234,"")  )</f>
        <v>.34</v>
      </c>
      <c r="S234" s="65">
        <f ca="1">IF(  AND(LEN(S233)&gt;=1,S233&lt;&gt;".",OR(COUNTIF(S134:S$191,"*全日勤*")&gt;0,COUNTIF(S134:S$191,"*18放*")&gt;0)),  CONCATENATE(  ".",IF(OR(S134=$A$199,S134="18放"),$A234,"")  ),IF(  OR(S134=$A$199,S134="18放"),$A234,"")  )</f>
        <v>34</v>
      </c>
      <c r="T234" s="65">
        <f ca="1">IF(  AND(LEN(T233)&gt;=1,T233&lt;&gt;".",OR(COUNTIF(T134:T$191,"*全日勤*")&gt;0,COUNTIF(T134:T$191,"*18放*")&gt;0)),  CONCATENATE(  ".",IF(OR(T134=$A$199,T134="18放"),$A234,"")  ),IF(  OR(T134=$A$199,T134="18放"),$A234,"")  )</f>
        <v>34</v>
      </c>
      <c r="U234" s="65" t="str">
        <f ca="1">IF(  AND(LEN(U233)&gt;=1,U233&lt;&gt;".",OR(COUNTIF(U134:U$191,"*全日勤*")&gt;0,COUNTIF(U134:U$191,"*18放*")&gt;0)),  CONCATENATE(  ".",IF(OR(U134=$A$199,U134="18放"),$A234,"")  ),IF(  OR(U134=$A$199,U134="18放"),$A234,"")  )</f>
        <v>.34</v>
      </c>
      <c r="V234" s="65" t="str">
        <f ca="1">IF(  AND(LEN(V233)&gt;=1,V233&lt;&gt;".",OR(COUNTIF(V134:V$191,"*全日勤*")&gt;0,COUNTIF(V134:V$191,"*18放*")&gt;0)),  CONCATENATE(  ".",IF(OR(V134=$A$199,V134="18放"),$A234,"")  ),IF(  OR(V134=$A$199,V134="18放"),$A234,"")  )</f>
        <v>.34</v>
      </c>
      <c r="W234" s="65" t="str">
        <f ca="1">IF(  AND(LEN(W233)&gt;=1,W233&lt;&gt;".",OR(COUNTIF(W134:W$191,"*全日勤*")&gt;0,COUNTIF(W134:W$191,"*18放*")&gt;0)),  CONCATENATE(  ".",IF(OR(W134=$A$199,W134="18放"),$A234,"")  ),IF(  OR(W134=$A$199,W134="18放"),$A234,"")  )</f>
        <v>.34</v>
      </c>
      <c r="X234" s="65" t="str">
        <f ca="1">IF(  AND(LEN(X233)&gt;=1,X233&lt;&gt;".",OR(COUNTIF(X134:X$191,"*全日勤*")&gt;0,COUNTIF(X134:X$191,"*18放*")&gt;0)),  CONCATENATE(  ".",IF(OR(X134=$A$199,X134="18放"),$A234,"")  ),IF(  OR(X134=$A$199,X134="18放"),$A234,"")  )</f>
        <v>.34</v>
      </c>
      <c r="Y234" s="65" t="str">
        <f ca="1">IF(  AND(LEN(Y233)&gt;=1,Y233&lt;&gt;".",OR(COUNTIF(Y134:Y$191,"*全日勤*")&gt;0,COUNTIF(Y134:Y$191,"*18放*")&gt;0)),  CONCATENATE(  ".",IF(OR(Y134=$A$199,Y134="18放"),$A234,"")  ),IF(  OR(Y134=$A$199,Y134="18放"),$A234,"")  )</f>
        <v>.</v>
      </c>
      <c r="Z234" s="65" t="str">
        <f ca="1">IF(  AND(LEN(Z233)&gt;=1,Z233&lt;&gt;".",OR(COUNTIF(Z134:Z$191,"*全日勤*")&gt;0,COUNTIF(Z134:Z$191,"*18放*")&gt;0)),  CONCATENATE(  ".",IF(OR(Z134=$A$199,Z134="18放"),$A234,"")  ),IF(  OR(Z134=$A$199,Z134="18放"),$A234,"")  )</f>
        <v>.</v>
      </c>
      <c r="AA234" s="65" t="str">
        <f ca="1">IF(  AND(LEN(AA233)&gt;=1,AA233&lt;&gt;".",OR(COUNTIF(AA134:AA$191,"*全日勤*")&gt;0,COUNTIF(AA134:AA$191,"*18放*")&gt;0)),  CONCATENATE(  ".",IF(OR(AA134=$A$199,AA134="18放"),$A234,"")  ),IF(  OR(AA134=$A$199,AA134="18放"),$A234,"")  )</f>
        <v>.</v>
      </c>
      <c r="AB234" s="65" t="str">
        <f ca="1">IF(  AND(LEN(AB233)&gt;=1,AB233&lt;&gt;".",OR(COUNTIF(AB134:AB$191,"*全日勤*")&gt;0,COUNTIF(AB134:AB$191,"*18放*")&gt;0)),  CONCATENATE(  ".",IF(OR(AB134=$A$199,AB134="18放"),$A234,"")  ),IF(  OR(AB134=$A$199,AB134="18放"),$A234,"")  )</f>
        <v>.</v>
      </c>
      <c r="AC234" s="65" t="str">
        <f ca="1">IF(  AND(LEN(AC233)&gt;=1,AC233&lt;&gt;".",OR(COUNTIF(AC134:AC$191,"*全日勤*")&gt;0,COUNTIF(AC134:AC$191,"*18放*")&gt;0)),  CONCATENATE(  ".",IF(OR(AC134=$A$199,AC134="18放"),$A234,"")  ),IF(  OR(AC134=$A$199,AC134="18放"),$A234,"")  )</f>
        <v/>
      </c>
      <c r="AD234" s="65">
        <f ca="1">IF(  AND(LEN(AD233)&gt;=1,AD233&lt;&gt;".",OR(COUNTIF(AD134:AD$191,"*全日勤*")&gt;0,COUNTIF(AD134:AD$191,"*18放*")&gt;0)),  CONCATENATE(  ".",IF(OR(AD134=$A$199,AD134="18放"),$A234,"")  ),IF(  OR(AD134=$A$199,AD134="18放"),$A234,"")  )</f>
        <v>34</v>
      </c>
      <c r="AE234" s="65">
        <f ca="1">IF(  AND(LEN(AE233)&gt;=1,AE233&lt;&gt;".",OR(COUNTIF(AE134:AE$191,"*全日勤*")&gt;0,COUNTIF(AE134:AE$191,"*18放*")&gt;0)),  CONCATENATE(  ".",IF(OR(AE134=$A$199,AE134="18放"),$A234,"")  ),IF(  OR(AE134=$A$199,AE134="18放"),$A234,"")  )</f>
        <v>34</v>
      </c>
      <c r="AF234" s="65">
        <f ca="1">IF(  AND(LEN(AF233)&gt;=1,AF233&lt;&gt;".",OR(COUNTIF(AF134:AF$191,"*全日勤*")&gt;0,COUNTIF(AF134:AF$191,"*18放*")&gt;0)),  CONCATENATE(  ".",IF(OR(AF134=$A$199,AF134="18放"),$A234,"")  ),IF(  OR(AF134=$A$199,AF134="18放"),$A234,"")  )</f>
        <v>34</v>
      </c>
      <c r="AG234" s="65" t="str">
        <f ca="1">IF(  AND(LEN(AG233)&gt;=1,AG233&lt;&gt;".",OR(COUNTIF(AG134:AG$191,"*全日勤*")&gt;0,COUNTIF(AG134:AG$191,"*18放*")&gt;0)),  CONCATENATE(  ".",IF(OR(AG134=$A$199,AG134="18放"),$A234,"")  ),IF(  OR(AG134=$A$199,AG134="18放"),$A234,"")  )</f>
        <v>.34</v>
      </c>
      <c r="AH234" s="65"/>
      <c r="AI234" s="65"/>
      <c r="AJ234" s="65"/>
    </row>
    <row r="235" spans="1:36">
      <c r="A235" s="65">
        <f t="shared" si="26"/>
        <v>35</v>
      </c>
      <c r="B235" s="65" t="str">
        <f t="shared" si="26"/>
        <v>楊昕翰</v>
      </c>
      <c r="C235" s="65" t="str">
        <f ca="1">IF(  AND(LEN(C234)&gt;=1,C234&lt;&gt;".",OR(COUNTIF(C135:C$191,"*全日勤*")&gt;0,COUNTIF(C135:C$191,"*18放*")&gt;0)),  CONCATENATE(  ".",IF(OR(C135=$A$199,C135="18放"),$A235,"")  ),IF(  OR(C135=$A$199,C135="18放"),$A235,"")  )</f>
        <v>.35</v>
      </c>
      <c r="D235" s="65" t="str">
        <f ca="1">IF(  AND(LEN(D234)&gt;=1,D234&lt;&gt;".",OR(COUNTIF(D135:D$191,"*全日勤*")&gt;0,COUNTIF(D135:D$191,"*18放*")&gt;0)),  CONCATENATE(  ".",IF(OR(D135=$A$199,D135="18放"),$A235,"")  ),IF(  OR(D135=$A$199,D135="18放"),$A235,"")  )</f>
        <v>.35</v>
      </c>
      <c r="E235" s="65" t="str">
        <f ca="1">IF(  AND(LEN(E234)&gt;=1,E234&lt;&gt;".",OR(COUNTIF(E135:E$191,"*全日勤*")&gt;0,COUNTIF(E135:E$191,"*18放*")&gt;0)),  CONCATENATE(  ".",IF(OR(E135=$A$199,E135="18放"),$A235,"")  ),IF(  OR(E135=$A$199,E135="18放"),$A235,"")  )</f>
        <v>.35</v>
      </c>
      <c r="F235" s="65" t="str">
        <f ca="1">IF(  AND(LEN(F234)&gt;=1,F234&lt;&gt;".",OR(COUNTIF(F135:F$191,"*全日勤*")&gt;0,COUNTIF(F135:F$191,"*18放*")&gt;0)),  CONCATENATE(  ".",IF(OR(F135=$A$199,F135="18放"),$A235,"")  ),IF(  OR(F135=$A$199,F135="18放"),$A235,"")  )</f>
        <v>.35</v>
      </c>
      <c r="G235" s="65" t="str">
        <f ca="1">IF(  AND(LEN(G234)&gt;=1,G234&lt;&gt;".",OR(COUNTIF(G135:G$191,"*全日勤*")&gt;0,COUNTIF(G135:G$191,"*18放*")&gt;0)),  CONCATENATE(  ".",IF(OR(G135=$A$199,G135="18放"),$A235,"")  ),IF(  OR(G135=$A$199,G135="18放"),$A235,"")  )</f>
        <v>.35</v>
      </c>
      <c r="H235" s="65">
        <f ca="1">IF(  AND(LEN(H234)&gt;=1,H234&lt;&gt;".",OR(COUNTIF(H135:H$191,"*全日勤*")&gt;0,COUNTIF(H135:H$191,"*18放*")&gt;0)),  CONCATENATE(  ".",IF(OR(H135=$A$199,H135="18放"),$A235,"")  ),IF(  OR(H135=$A$199,H135="18放"),$A235,"")  )</f>
        <v>35</v>
      </c>
      <c r="I235" s="65" t="str">
        <f ca="1">IF(  AND(LEN(I234)&gt;=1,I234&lt;&gt;".",OR(COUNTIF(I135:I$191,"*全日勤*")&gt;0,COUNTIF(I135:I$191,"*18放*")&gt;0)),  CONCATENATE(  ".",IF(OR(I135=$A$199,I135="18放"),$A235,"")  ),IF(  OR(I135=$A$199,I135="18放"),$A235,"")  )</f>
        <v/>
      </c>
      <c r="J235" s="65" t="str">
        <f ca="1">IF(  AND(LEN(J234)&gt;=1,J234&lt;&gt;".",OR(COUNTIF(J135:J$191,"*全日勤*")&gt;0,COUNTIF(J135:J$191,"*18放*")&gt;0)),  CONCATENATE(  ".",IF(OR(J135=$A$199,J135="18放"),$A235,"")  ),IF(  OR(J135=$A$199,J135="18放"),$A235,"")  )</f>
        <v/>
      </c>
      <c r="K235" s="65" t="str">
        <f ca="1">IF(  AND(LEN(K234)&gt;=1,K234&lt;&gt;".",OR(COUNTIF(K135:K$191,"*全日勤*")&gt;0,COUNTIF(K135:K$191,"*18放*")&gt;0)),  CONCATENATE(  ".",IF(OR(K135=$A$199,K135="18放"),$A235,"")  ),IF(  OR(K135=$A$199,K135="18放"),$A235,"")  )</f>
        <v/>
      </c>
      <c r="L235" s="65" t="str">
        <f ca="1">IF(  AND(LEN(L234)&gt;=1,L234&lt;&gt;".",OR(COUNTIF(L135:L$191,"*全日勤*")&gt;0,COUNTIF(L135:L$191,"*18放*")&gt;0)),  CONCATENATE(  ".",IF(OR(L135=$A$199,L135="18放"),$A235,"")  ),IF(  OR(L135=$A$199,L135="18放"),$A235,"")  )</f>
        <v>.</v>
      </c>
      <c r="M235" s="65" t="str">
        <f ca="1">IF(  AND(LEN(M234)&gt;=1,M234&lt;&gt;".",OR(COUNTIF(M135:M$191,"*全日勤*")&gt;0,COUNTIF(M135:M$191,"*18放*")&gt;0)),  CONCATENATE(  ".",IF(OR(M135=$A$199,M135="18放"),$A235,"")  ),IF(  OR(M135=$A$199,M135="18放"),$A235,"")  )</f>
        <v>.</v>
      </c>
      <c r="N235" s="65" t="str">
        <f ca="1">IF(  AND(LEN(N234)&gt;=1,N234&lt;&gt;".",OR(COUNTIF(N135:N$191,"*全日勤*")&gt;0,COUNTIF(N135:N$191,"*18放*")&gt;0)),  CONCATENATE(  ".",IF(OR(N135=$A$199,N135="18放"),$A235,"")  ),IF(  OR(N135=$A$199,N135="18放"),$A235,"")  )</f>
        <v>.35</v>
      </c>
      <c r="O235" s="65" t="str">
        <f ca="1">IF(  AND(LEN(O234)&gt;=1,O234&lt;&gt;".",OR(COUNTIF(O135:O$191,"*全日勤*")&gt;0,COUNTIF(O135:O$191,"*18放*")&gt;0)),  CONCATENATE(  ".",IF(OR(O135=$A$199,O135="18放"),$A235,"")  ),IF(  OR(O135=$A$199,O135="18放"),$A235,"")  )</f>
        <v>.35</v>
      </c>
      <c r="P235" s="65" t="str">
        <f ca="1">IF(  AND(LEN(P234)&gt;=1,P234&lt;&gt;".",OR(COUNTIF(P135:P$191,"*全日勤*")&gt;0,COUNTIF(P135:P$191,"*18放*")&gt;0)),  CONCATENATE(  ".",IF(OR(P135=$A$199,P135="18放"),$A235,"")  ),IF(  OR(P135=$A$199,P135="18放"),$A235,"")  )</f>
        <v>.35</v>
      </c>
      <c r="Q235" s="65" t="str">
        <f ca="1">IF(  AND(LEN(Q234)&gt;=1,Q234&lt;&gt;".",OR(COUNTIF(Q135:Q$191,"*全日勤*")&gt;0,COUNTIF(Q135:Q$191,"*18放*")&gt;0)),  CONCATENATE(  ".",IF(OR(Q135=$A$199,Q135="18放"),$A235,"")  ),IF(  OR(Q135=$A$199,Q135="18放"),$A235,"")  )</f>
        <v>.35</v>
      </c>
      <c r="R235" s="65" t="str">
        <f ca="1">IF(  AND(LEN(R234)&gt;=1,R234&lt;&gt;".",OR(COUNTIF(R135:R$191,"*全日勤*")&gt;0,COUNTIF(R135:R$191,"*18放*")&gt;0)),  CONCATENATE(  ".",IF(OR(R135=$A$199,R135="18放"),$A235,"")  ),IF(  OR(R135=$A$199,R135="18放"),$A235,"")  )</f>
        <v>.35</v>
      </c>
      <c r="S235" s="65" t="str">
        <f ca="1">IF(  AND(LEN(S234)&gt;=1,S234&lt;&gt;".",OR(COUNTIF(S135:S$191,"*全日勤*")&gt;0,COUNTIF(S135:S$191,"*18放*")&gt;0)),  CONCATENATE(  ".",IF(OR(S135=$A$199,S135="18放"),$A235,"")  ),IF(  OR(S135=$A$199,S135="18放"),$A235,"")  )</f>
        <v>.35</v>
      </c>
      <c r="T235" s="65" t="str">
        <f ca="1">IF(  AND(LEN(T234)&gt;=1,T234&lt;&gt;".",OR(COUNTIF(T135:T$191,"*全日勤*")&gt;0,COUNTIF(T135:T$191,"*18放*")&gt;0)),  CONCATENATE(  ".",IF(OR(T135=$A$199,T135="18放"),$A235,"")  ),IF(  OR(T135=$A$199,T135="18放"),$A235,"")  )</f>
        <v>.35</v>
      </c>
      <c r="U235" s="65" t="str">
        <f ca="1">IF(  AND(LEN(U234)&gt;=1,U234&lt;&gt;".",OR(COUNTIF(U135:U$191,"*全日勤*")&gt;0,COUNTIF(U135:U$191,"*18放*")&gt;0)),  CONCATENATE(  ".",IF(OR(U135=$A$199,U135="18放"),$A235,"")  ),IF(  OR(U135=$A$199,U135="18放"),$A235,"")  )</f>
        <v>.35</v>
      </c>
      <c r="V235" s="65" t="str">
        <f ca="1">IF(  AND(LEN(V234)&gt;=1,V234&lt;&gt;".",OR(COUNTIF(V135:V$191,"*全日勤*")&gt;0,COUNTIF(V135:V$191,"*18放*")&gt;0)),  CONCATENATE(  ".",IF(OR(V135=$A$199,V135="18放"),$A235,"")  ),IF(  OR(V135=$A$199,V135="18放"),$A235,"")  )</f>
        <v>.</v>
      </c>
      <c r="W235" s="65" t="str">
        <f ca="1">IF(  AND(LEN(W234)&gt;=1,W234&lt;&gt;".",OR(COUNTIF(W135:W$191,"*全日勤*")&gt;0,COUNTIF(W135:W$191,"*18放*")&gt;0)),  CONCATENATE(  ".",IF(OR(W135=$A$199,W135="18放"),$A235,"")  ),IF(  OR(W135=$A$199,W135="18放"),$A235,"")  )</f>
        <v>.</v>
      </c>
      <c r="X235" s="65" t="str">
        <f ca="1">IF(  AND(LEN(X234)&gt;=1,X234&lt;&gt;".",OR(COUNTIF(X135:X$191,"*全日勤*")&gt;0,COUNTIF(X135:X$191,"*18放*")&gt;0)),  CONCATENATE(  ".",IF(OR(X135=$A$199,X135="18放"),$A235,"")  ),IF(  OR(X135=$A$199,X135="18放"),$A235,"")  )</f>
        <v>.</v>
      </c>
      <c r="Y235" s="65" t="str">
        <f ca="1">IF(  AND(LEN(Y234)&gt;=1,Y234&lt;&gt;".",OR(COUNTIF(Y135:Y$191,"*全日勤*")&gt;0,COUNTIF(Y135:Y$191,"*18放*")&gt;0)),  CONCATENATE(  ".",IF(OR(Y135=$A$199,Y135="18放"),$A235,"")  ),IF(  OR(Y135=$A$199,Y135="18放"),$A235,"")  )</f>
        <v/>
      </c>
      <c r="Z235" s="65" t="str">
        <f ca="1">IF(  AND(LEN(Z234)&gt;=1,Z234&lt;&gt;".",OR(COUNTIF(Z135:Z$191,"*全日勤*")&gt;0,COUNTIF(Z135:Z$191,"*18放*")&gt;0)),  CONCATENATE(  ".",IF(OR(Z135=$A$199,Z135="18放"),$A235,"")  ),IF(  OR(Z135=$A$199,Z135="18放"),$A235,"")  )</f>
        <v/>
      </c>
      <c r="AA235" s="65">
        <f ca="1">IF(  AND(LEN(AA234)&gt;=1,AA234&lt;&gt;".",OR(COUNTIF(AA135:AA$191,"*全日勤*")&gt;0,COUNTIF(AA135:AA$191,"*18放*")&gt;0)),  CONCATENATE(  ".",IF(OR(AA135=$A$199,AA135="18放"),$A235,"")  ),IF(  OR(AA135=$A$199,AA135="18放"),$A235,"")  )</f>
        <v>35</v>
      </c>
      <c r="AB235" s="65">
        <f ca="1">IF(  AND(LEN(AB234)&gt;=1,AB234&lt;&gt;".",OR(COUNTIF(AB135:AB$191,"*全日勤*")&gt;0,COUNTIF(AB135:AB$191,"*18放*")&gt;0)),  CONCATENATE(  ".",IF(OR(AB135=$A$199,AB135="18放"),$A235,"")  ),IF(  OR(AB135=$A$199,AB135="18放"),$A235,"")  )</f>
        <v>35</v>
      </c>
      <c r="AC235" s="65">
        <f ca="1">IF(  AND(LEN(AC234)&gt;=1,AC234&lt;&gt;".",OR(COUNTIF(AC135:AC$191,"*全日勤*")&gt;0,COUNTIF(AC135:AC$191,"*18放*")&gt;0)),  CONCATENATE(  ".",IF(OR(AC135=$A$199,AC135="18放"),$A235,"")  ),IF(  OR(AC135=$A$199,AC135="18放"),$A235,"")  )</f>
        <v>35</v>
      </c>
      <c r="AD235" s="65" t="str">
        <f ca="1">IF(  AND(LEN(AD234)&gt;=1,AD234&lt;&gt;".",OR(COUNTIF(AD135:AD$191,"*全日勤*")&gt;0,COUNTIF(AD135:AD$191,"*18放*")&gt;0)),  CONCATENATE(  ".",IF(OR(AD135=$A$199,AD135="18放"),$A235,"")  ),IF(  OR(AD135=$A$199,AD135="18放"),$A235,"")  )</f>
        <v>.35</v>
      </c>
      <c r="AE235" s="65" t="str">
        <f ca="1">IF(  AND(LEN(AE234)&gt;=1,AE234&lt;&gt;".",OR(COUNTIF(AE135:AE$191,"*全日勤*")&gt;0,COUNTIF(AE135:AE$191,"*18放*")&gt;0)),  CONCATENATE(  ".",IF(OR(AE135=$A$199,AE135="18放"),$A235,"")  ),IF(  OR(AE135=$A$199,AE135="18放"),$A235,"")  )</f>
        <v>.35</v>
      </c>
      <c r="AF235" s="65" t="str">
        <f ca="1">IF(  AND(LEN(AF234)&gt;=1,AF234&lt;&gt;".",OR(COUNTIF(AF135:AF$191,"*全日勤*")&gt;0,COUNTIF(AF135:AF$191,"*18放*")&gt;0)),  CONCATENATE(  ".",IF(OR(AF135=$A$199,AF135="18放"),$A235,"")  ),IF(  OR(AF135=$A$199,AF135="18放"),$A235,"")  )</f>
        <v>.35</v>
      </c>
      <c r="AG235" s="65" t="str">
        <f ca="1">IF(  AND(LEN(AG234)&gt;=1,AG234&lt;&gt;".",OR(COUNTIF(AG135:AG$191,"*全日勤*")&gt;0,COUNTIF(AG135:AG$191,"*18放*")&gt;0)),  CONCATENATE(  ".",IF(OR(AG135=$A$199,AG135="18放"),$A235,"")  ),IF(  OR(AG135=$A$199,AG135="18放"),$A235,"")  )</f>
        <v>.35</v>
      </c>
      <c r="AH235" s="65"/>
      <c r="AI235" s="65"/>
      <c r="AJ235" s="65"/>
    </row>
    <row r="236" spans="1:36">
      <c r="A236" s="65">
        <f t="shared" si="26"/>
        <v>36</v>
      </c>
      <c r="B236" s="65" t="str">
        <f t="shared" si="26"/>
        <v>林廷翰</v>
      </c>
      <c r="C236" s="65" t="str">
        <f ca="1">IF(  AND(LEN(C235)&gt;=1,C235&lt;&gt;".",OR(COUNTIF(C136:C$191,"*全日勤*")&gt;0,COUNTIF(C136:C$191,"*18放*")&gt;0)),  CONCATENATE(  ".",IF(OR(C136=$A$199,C136="18放"),$A236,"")  ),IF(  OR(C136=$A$199,C136="18放"),$A236,"")  )</f>
        <v>.36</v>
      </c>
      <c r="D236" s="65" t="str">
        <f ca="1">IF(  AND(LEN(D235)&gt;=1,D235&lt;&gt;".",OR(COUNTIF(D136:D$191,"*全日勤*")&gt;0,COUNTIF(D136:D$191,"*18放*")&gt;0)),  CONCATENATE(  ".",IF(OR(D136=$A$199,D136="18放"),$A236,"")  ),IF(  OR(D136=$A$199,D136="18放"),$A236,"")  )</f>
        <v>.36</v>
      </c>
      <c r="E236" s="65" t="str">
        <f ca="1">IF(  AND(LEN(E235)&gt;=1,E235&lt;&gt;".",OR(COUNTIF(E136:E$191,"*全日勤*")&gt;0,COUNTIF(E136:E$191,"*18放*")&gt;0)),  CONCATENATE(  ".",IF(OR(E136=$A$199,E136="18放"),$A236,"")  ),IF(  OR(E136=$A$199,E136="18放"),$A236,"")  )</f>
        <v>.36</v>
      </c>
      <c r="F236" s="65" t="str">
        <f ca="1">IF(  AND(LEN(F235)&gt;=1,F235&lt;&gt;".",OR(COUNTIF(F136:F$191,"*全日勤*")&gt;0,COUNTIF(F136:F$191,"*18放*")&gt;0)),  CONCATENATE(  ".",IF(OR(F136=$A$199,F136="18放"),$A236,"")  ),IF(  OR(F136=$A$199,F136="18放"),$A236,"")  )</f>
        <v>.</v>
      </c>
      <c r="G236" s="65" t="str">
        <f ca="1">IF(  AND(LEN(G235)&gt;=1,G235&lt;&gt;".",OR(COUNTIF(G136:G$191,"*全日勤*")&gt;0,COUNTIF(G136:G$191,"*18放*")&gt;0)),  CONCATENATE(  ".",IF(OR(G136=$A$199,G136="18放"),$A236,"")  ),IF(  OR(G136=$A$199,G136="18放"),$A236,"")  )</f>
        <v>.</v>
      </c>
      <c r="H236" s="65" t="str">
        <f ca="1">IF(  AND(LEN(H235)&gt;=1,H235&lt;&gt;".",OR(COUNTIF(H136:H$191,"*全日勤*")&gt;0,COUNTIF(H136:H$191,"*18放*")&gt;0)),  CONCATENATE(  ".",IF(OR(H136=$A$199,H136="18放"),$A236,"")  ),IF(  OR(H136=$A$199,H136="18放"),$A236,"")  )</f>
        <v>.36</v>
      </c>
      <c r="I236" s="65">
        <f ca="1">IF(  AND(LEN(I235)&gt;=1,I235&lt;&gt;".",OR(COUNTIF(I136:I$191,"*全日勤*")&gt;0,COUNTIF(I136:I$191,"*18放*")&gt;0)),  CONCATENATE(  ".",IF(OR(I136=$A$199,I136="18放"),$A236,"")  ),IF(  OR(I136=$A$199,I136="18放"),$A236,"")  )</f>
        <v>36</v>
      </c>
      <c r="J236" s="65">
        <f ca="1">IF(  AND(LEN(J235)&gt;=1,J235&lt;&gt;".",OR(COUNTIF(J136:J$191,"*全日勤*")&gt;0,COUNTIF(J136:J$191,"*18放*")&gt;0)),  CONCATENATE(  ".",IF(OR(J136=$A$199,J136="18放"),$A236,"")  ),IF(  OR(J136=$A$199,J136="18放"),$A236,"")  )</f>
        <v>36</v>
      </c>
      <c r="K236" s="65">
        <f ca="1">IF(  AND(LEN(K235)&gt;=1,K235&lt;&gt;".",OR(COUNTIF(K136:K$191,"*全日勤*")&gt;0,COUNTIF(K136:K$191,"*18放*")&gt;0)),  CONCATENATE(  ".",IF(OR(K136=$A$199,K136="18放"),$A236,"")  ),IF(  OR(K136=$A$199,K136="18放"),$A236,"")  )</f>
        <v>36</v>
      </c>
      <c r="L236" s="65">
        <f ca="1">IF(  AND(LEN(L235)&gt;=1,L235&lt;&gt;".",OR(COUNTIF(L136:L$191,"*全日勤*")&gt;0,COUNTIF(L136:L$191,"*18放*")&gt;0)),  CONCATENATE(  ".",IF(OR(L136=$A$199,L136="18放"),$A236,"")  ),IF(  OR(L136=$A$199,L136="18放"),$A236,"")  )</f>
        <v>36</v>
      </c>
      <c r="M236" s="65">
        <f ca="1">IF(  AND(LEN(M235)&gt;=1,M235&lt;&gt;".",OR(COUNTIF(M136:M$191,"*全日勤*")&gt;0,COUNTIF(M136:M$191,"*18放*")&gt;0)),  CONCATENATE(  ".",IF(OR(M136=$A$199,M136="18放"),$A236,"")  ),IF(  OR(M136=$A$199,M136="18放"),$A236,"")  )</f>
        <v>36</v>
      </c>
      <c r="N236" s="65" t="str">
        <f ca="1">IF(  AND(LEN(N235)&gt;=1,N235&lt;&gt;".",OR(COUNTIF(N136:N$191,"*全日勤*")&gt;0,COUNTIF(N136:N$191,"*18放*")&gt;0)),  CONCATENATE(  ".",IF(OR(N136=$A$199,N136="18放"),$A236,"")  ),IF(  OR(N136=$A$199,N136="18放"),$A236,"")  )</f>
        <v>.36</v>
      </c>
      <c r="O236" s="65" t="str">
        <f ca="1">IF(  AND(LEN(O235)&gt;=1,O235&lt;&gt;".",OR(COUNTIF(O136:O$191,"*全日勤*")&gt;0,COUNTIF(O136:O$191,"*18放*")&gt;0)),  CONCATENATE(  ".",IF(OR(O136=$A$199,O136="18放"),$A236,"")  ),IF(  OR(O136=$A$199,O136="18放"),$A236,"")  )</f>
        <v>.36</v>
      </c>
      <c r="P236" s="65" t="str">
        <f ca="1">IF(  AND(LEN(P235)&gt;=1,P235&lt;&gt;".",OR(COUNTIF(P136:P$191,"*全日勤*")&gt;0,COUNTIF(P136:P$191,"*18放*")&gt;0)),  CONCATENATE(  ".",IF(OR(P136=$A$199,P136="18放"),$A236,"")  ),IF(  OR(P136=$A$199,P136="18放"),$A236,"")  )</f>
        <v>.36</v>
      </c>
      <c r="Q236" s="65" t="str">
        <f ca="1">IF(  AND(LEN(Q235)&gt;=1,Q235&lt;&gt;".",OR(COUNTIF(Q136:Q$191,"*全日勤*")&gt;0,COUNTIF(Q136:Q$191,"*18放*")&gt;0)),  CONCATENATE(  ".",IF(OR(Q136=$A$199,Q136="18放"),$A236,"")  ),IF(  OR(Q136=$A$199,Q136="18放"),$A236,"")  )</f>
        <v>.36</v>
      </c>
      <c r="R236" s="65" t="str">
        <f ca="1">IF(  AND(LEN(R235)&gt;=1,R235&lt;&gt;".",OR(COUNTIF(R136:R$191,"*全日勤*")&gt;0,COUNTIF(R136:R$191,"*18放*")&gt;0)),  CONCATENATE(  ".",IF(OR(R136=$A$199,R136="18放"),$A236,"")  ),IF(  OR(R136=$A$199,R136="18放"),$A236,"")  )</f>
        <v>.36</v>
      </c>
      <c r="S236" s="65" t="str">
        <f ca="1">IF(  AND(LEN(S235)&gt;=1,S235&lt;&gt;".",OR(COUNTIF(S136:S$191,"*全日勤*")&gt;0,COUNTIF(S136:S$191,"*18放*")&gt;0)),  CONCATENATE(  ".",IF(OR(S136=$A$199,S136="18放"),$A236,"")  ),IF(  OR(S136=$A$199,S136="18放"),$A236,"")  )</f>
        <v>.36</v>
      </c>
      <c r="T236" s="65" t="str">
        <f ca="1">IF(  AND(LEN(T235)&gt;=1,T235&lt;&gt;".",OR(COUNTIF(T136:T$191,"*全日勤*")&gt;0,COUNTIF(T136:T$191,"*18放*")&gt;0)),  CONCATENATE(  ".",IF(OR(T136=$A$199,T136="18放"),$A236,"")  ),IF(  OR(T136=$A$199,T136="18放"),$A236,"")  )</f>
        <v>.</v>
      </c>
      <c r="U236" s="65" t="str">
        <f ca="1">IF(  AND(LEN(U235)&gt;=1,U235&lt;&gt;".",OR(COUNTIF(U136:U$191,"*全日勤*")&gt;0,COUNTIF(U136:U$191,"*18放*")&gt;0)),  CONCATENATE(  ".",IF(OR(U136=$A$199,U136="18放"),$A236,"")  ),IF(  OR(U136=$A$199,U136="18放"),$A236,"")  )</f>
        <v>.</v>
      </c>
      <c r="V236" s="65">
        <f ca="1">IF(  AND(LEN(V235)&gt;=1,V235&lt;&gt;".",OR(COUNTIF(V136:V$191,"*全日勤*")&gt;0,COUNTIF(V136:V$191,"*18放*")&gt;0)),  CONCATENATE(  ".",IF(OR(V136=$A$199,V136="18放"),$A236,"")  ),IF(  OR(V136=$A$199,V136="18放"),$A236,"")  )</f>
        <v>36</v>
      </c>
      <c r="W236" s="65">
        <f ca="1">IF(  AND(LEN(W235)&gt;=1,W235&lt;&gt;".",OR(COUNTIF(W136:W$191,"*全日勤*")&gt;0,COUNTIF(W136:W$191,"*18放*")&gt;0)),  CONCATENATE(  ".",IF(OR(W136=$A$199,W136="18放"),$A236,"")  ),IF(  OR(W136=$A$199,W136="18放"),$A236,"")  )</f>
        <v>36</v>
      </c>
      <c r="X236" s="65">
        <f ca="1">IF(  AND(LEN(X235)&gt;=1,X235&lt;&gt;".",OR(COUNTIF(X136:X$191,"*全日勤*")&gt;0,COUNTIF(X136:X$191,"*18放*")&gt;0)),  CONCATENATE(  ".",IF(OR(X136=$A$199,X136="18放"),$A236,"")  ),IF(  OR(X136=$A$199,X136="18放"),$A236,"")  )</f>
        <v>36</v>
      </c>
      <c r="Y236" s="65">
        <f ca="1">IF(  AND(LEN(Y235)&gt;=1,Y235&lt;&gt;".",OR(COUNTIF(Y136:Y$191,"*全日勤*")&gt;0,COUNTIF(Y136:Y$191,"*18放*")&gt;0)),  CONCATENATE(  ".",IF(OR(Y136=$A$199,Y136="18放"),$A236,"")  ),IF(  OR(Y136=$A$199,Y136="18放"),$A236,"")  )</f>
        <v>36</v>
      </c>
      <c r="Z236" s="65">
        <f ca="1">IF(  AND(LEN(Z235)&gt;=1,Z235&lt;&gt;".",OR(COUNTIF(Z136:Z$191,"*全日勤*")&gt;0,COUNTIF(Z136:Z$191,"*18放*")&gt;0)),  CONCATENATE(  ".",IF(OR(Z136=$A$199,Z136="18放"),$A236,"")  ),IF(  OR(Z136=$A$199,Z136="18放"),$A236,"")  )</f>
        <v>36</v>
      </c>
      <c r="AA236" s="65" t="str">
        <f ca="1">IF(  AND(LEN(AA235)&gt;=1,AA235&lt;&gt;".",OR(COUNTIF(AA136:AA$191,"*全日勤*")&gt;0,COUNTIF(AA136:AA$191,"*18放*")&gt;0)),  CONCATENATE(  ".",IF(OR(AA136=$A$199,AA136="18放"),$A236,"")  ),IF(  OR(AA136=$A$199,AA136="18放"),$A236,"")  )</f>
        <v>.36</v>
      </c>
      <c r="AB236" s="65" t="str">
        <f ca="1">IF(  AND(LEN(AB235)&gt;=1,AB235&lt;&gt;".",OR(COUNTIF(AB136:AB$191,"*全日勤*")&gt;0,COUNTIF(AB136:AB$191,"*18放*")&gt;0)),  CONCATENATE(  ".",IF(OR(AB136=$A$199,AB136="18放"),$A236,"")  ),IF(  OR(AB136=$A$199,AB136="18放"),$A236,"")  )</f>
        <v>.</v>
      </c>
      <c r="AC236" s="65" t="str">
        <f ca="1">IF(  AND(LEN(AC235)&gt;=1,AC235&lt;&gt;".",OR(COUNTIF(AC136:AC$191,"*全日勤*")&gt;0,COUNTIF(AC136:AC$191,"*18放*")&gt;0)),  CONCATENATE(  ".",IF(OR(AC136=$A$199,AC136="18放"),$A236,"")  ),IF(  OR(AC136=$A$199,AC136="18放"),$A236,"")  )</f>
        <v>.</v>
      </c>
      <c r="AD236" s="65" t="str">
        <f ca="1">IF(  AND(LEN(AD235)&gt;=1,AD235&lt;&gt;".",OR(COUNTIF(AD136:AD$191,"*全日勤*")&gt;0,COUNTIF(AD136:AD$191,"*18放*")&gt;0)),  CONCATENATE(  ".",IF(OR(AD136=$A$199,AD136="18放"),$A236,"")  ),IF(  OR(AD136=$A$199,AD136="18放"),$A236,"")  )</f>
        <v>.</v>
      </c>
      <c r="AE236" s="65" t="str">
        <f ca="1">IF(  AND(LEN(AE235)&gt;=1,AE235&lt;&gt;".",OR(COUNTIF(AE136:AE$191,"*全日勤*")&gt;0,COUNTIF(AE136:AE$191,"*18放*")&gt;0)),  CONCATENATE(  ".",IF(OR(AE136=$A$199,AE136="18放"),$A236,"")  ),IF(  OR(AE136=$A$199,AE136="18放"),$A236,"")  )</f>
        <v>.36</v>
      </c>
      <c r="AF236" s="65" t="str">
        <f ca="1">IF(  AND(LEN(AF235)&gt;=1,AF235&lt;&gt;".",OR(COUNTIF(AF136:AF$191,"*全日勤*")&gt;0,COUNTIF(AF136:AF$191,"*18放*")&gt;0)),  CONCATENATE(  ".",IF(OR(AF136=$A$199,AF136="18放"),$A236,"")  ),IF(  OR(AF136=$A$199,AF136="18放"),$A236,"")  )</f>
        <v>.36</v>
      </c>
      <c r="AG236" s="65" t="str">
        <f ca="1">IF(  AND(LEN(AG235)&gt;=1,AG235&lt;&gt;".",OR(COUNTIF(AG136:AG$191,"*全日勤*")&gt;0,COUNTIF(AG136:AG$191,"*18放*")&gt;0)),  CONCATENATE(  ".",IF(OR(AG136=$A$199,AG136="18放"),$A236,"")  ),IF(  OR(AG136=$A$199,AG136="18放"),$A236,"")  )</f>
        <v>.36</v>
      </c>
      <c r="AH236" s="65"/>
      <c r="AI236" s="65"/>
      <c r="AJ236" s="65"/>
    </row>
    <row r="237" spans="1:36">
      <c r="A237" s="65">
        <f t="shared" si="26"/>
        <v>37</v>
      </c>
      <c r="B237" s="65" t="str">
        <f t="shared" si="26"/>
        <v>李冠億</v>
      </c>
      <c r="C237" s="65" t="str">
        <f ca="1">IF(  AND(LEN(C236)&gt;=1,C236&lt;&gt;".",OR(COUNTIF(C137:C$191,"*全日勤*")&gt;0,COUNTIF(C137:C$191,"*18放*")&gt;0)),  CONCATENATE(  ".",IF(OR(C137=$A$199,C137="18放"),$A237,"")  ),IF(  OR(C137=$A$199,C137="18放"),$A237,"")  )</f>
        <v>.37</v>
      </c>
      <c r="D237" s="65" t="str">
        <f ca="1">IF(  AND(LEN(D236)&gt;=1,D236&lt;&gt;".",OR(COUNTIF(D137:D$191,"*全日勤*")&gt;0,COUNTIF(D137:D$191,"*18放*")&gt;0)),  CONCATENATE(  ".",IF(OR(D137=$A$199,D137="18放"),$A237,"")  ),IF(  OR(D137=$A$199,D137="18放"),$A237,"")  )</f>
        <v>.37</v>
      </c>
      <c r="E237" s="65" t="str">
        <f ca="1">IF(  AND(LEN(E236)&gt;=1,E236&lt;&gt;".",OR(COUNTIF(E137:E$191,"*全日勤*")&gt;0,COUNTIF(E137:E$191,"*18放*")&gt;0)),  CONCATENATE(  ".",IF(OR(E137=$A$199,E137="18放"),$A237,"")  ),IF(  OR(E137=$A$199,E137="18放"),$A237,"")  )</f>
        <v>.37</v>
      </c>
      <c r="F237" s="65">
        <f ca="1">IF(  AND(LEN(F236)&gt;=1,F236&lt;&gt;".",OR(COUNTIF(F137:F$191,"*全日勤*")&gt;0,COUNTIF(F137:F$191,"*18放*")&gt;0)),  CONCATENATE(  ".",IF(OR(F137=$A$199,F137="18放"),$A237,"")  ),IF(  OR(F137=$A$199,F137="18放"),$A237,"")  )</f>
        <v>37</v>
      </c>
      <c r="G237" s="65">
        <f ca="1">IF(  AND(LEN(G236)&gt;=1,G236&lt;&gt;".",OR(COUNTIF(G137:G$191,"*全日勤*")&gt;0,COUNTIF(G137:G$191,"*18放*")&gt;0)),  CONCATENATE(  ".",IF(OR(G137=$A$199,G137="18放"),$A237,"")  ),IF(  OR(G137=$A$199,G137="18放"),$A237,"")  )</f>
        <v>37</v>
      </c>
      <c r="H237" s="65" t="str">
        <f ca="1">IF(  AND(LEN(H236)&gt;=1,H236&lt;&gt;".",OR(COUNTIF(H137:H$191,"*全日勤*")&gt;0,COUNTIF(H137:H$191,"*18放*")&gt;0)),  CONCATENATE(  ".",IF(OR(H137=$A$199,H137="18放"),$A237,"")  ),IF(  OR(H137=$A$199,H137="18放"),$A237,"")  )</f>
        <v>.</v>
      </c>
      <c r="I237" s="65" t="str">
        <f ca="1">IF(  AND(LEN(I236)&gt;=1,I236&lt;&gt;".",OR(COUNTIF(I137:I$191,"*全日勤*")&gt;0,COUNTIF(I137:I$191,"*18放*")&gt;0)),  CONCATENATE(  ".",IF(OR(I137=$A$199,I137="18放"),$A237,"")  ),IF(  OR(I137=$A$199,I137="18放"),$A237,"")  )</f>
        <v>.</v>
      </c>
      <c r="J237" s="65" t="str">
        <f ca="1">IF(  AND(LEN(J236)&gt;=1,J236&lt;&gt;".",OR(COUNTIF(J137:J$191,"*全日勤*")&gt;0,COUNTIF(J137:J$191,"*18放*")&gt;0)),  CONCATENATE(  ".",IF(OR(J137=$A$199,J137="18放"),$A237,"")  ),IF(  OR(J137=$A$199,J137="18放"),$A237,"")  )</f>
        <v>.37</v>
      </c>
      <c r="K237" s="65" t="str">
        <f ca="1">IF(  AND(LEN(K236)&gt;=1,K236&lt;&gt;".",OR(COUNTIF(K137:K$191,"*全日勤*")&gt;0,COUNTIF(K137:K$191,"*18放*")&gt;0)),  CONCATENATE(  ".",IF(OR(K137=$A$199,K137="18放"),$A237,"")  ),IF(  OR(K137=$A$199,K137="18放"),$A237,"")  )</f>
        <v>.37</v>
      </c>
      <c r="L237" s="65" t="str">
        <f ca="1">IF(  AND(LEN(L236)&gt;=1,L236&lt;&gt;".",OR(COUNTIF(L137:L$191,"*全日勤*")&gt;0,COUNTIF(L137:L$191,"*18放*")&gt;0)),  CONCATENATE(  ".",IF(OR(L137=$A$199,L137="18放"),$A237,"")  ),IF(  OR(L137=$A$199,L137="18放"),$A237,"")  )</f>
        <v>.37</v>
      </c>
      <c r="M237" s="65" t="str">
        <f ca="1">IF(  AND(LEN(M236)&gt;=1,M236&lt;&gt;".",OR(COUNTIF(M137:M$191,"*全日勤*")&gt;0,COUNTIF(M137:M$191,"*18放*")&gt;0)),  CONCATENATE(  ".",IF(OR(M137=$A$199,M137="18放"),$A237,"")  ),IF(  OR(M137=$A$199,M137="18放"),$A237,"")  )</f>
        <v>.37</v>
      </c>
      <c r="N237" s="65" t="str">
        <f ca="1">IF(  AND(LEN(N236)&gt;=1,N236&lt;&gt;".",OR(COUNTIF(N137:N$191,"*全日勤*")&gt;0,COUNTIF(N137:N$191,"*18放*")&gt;0)),  CONCATENATE(  ".",IF(OR(N137=$A$199,N137="18放"),$A237,"")  ),IF(  OR(N137=$A$199,N137="18放"),$A237,"")  )</f>
        <v>.</v>
      </c>
      <c r="O237" s="65" t="str">
        <f ca="1">IF(  AND(LEN(O236)&gt;=1,O236&lt;&gt;".",OR(COUNTIF(O137:O$191,"*全日勤*")&gt;0,COUNTIF(O137:O$191,"*18放*")&gt;0)),  CONCATENATE(  ".",IF(OR(O137=$A$199,O137="18放"),$A237,"")  ),IF(  OR(O137=$A$199,O137="18放"),$A237,"")  )</f>
        <v>.</v>
      </c>
      <c r="P237" s="65" t="str">
        <f ca="1">IF(  AND(LEN(P236)&gt;=1,P236&lt;&gt;".",OR(COUNTIF(P137:P$191,"*全日勤*")&gt;0,COUNTIF(P137:P$191,"*18放*")&gt;0)),  CONCATENATE(  ".",IF(OR(P137=$A$199,P137="18放"),$A237,"")  ),IF(  OR(P137=$A$199,P137="18放"),$A237,"")  )</f>
        <v>.37</v>
      </c>
      <c r="Q237" s="65" t="str">
        <f ca="1">IF(  AND(LEN(Q236)&gt;=1,Q236&lt;&gt;".",OR(COUNTIF(Q137:Q$191,"*全日勤*")&gt;0,COUNTIF(Q137:Q$191,"*18放*")&gt;0)),  CONCATENATE(  ".",IF(OR(Q137=$A$199,Q137="18放"),$A237,"")  ),IF(  OR(Q137=$A$199,Q137="18放"),$A237,"")  )</f>
        <v>.37</v>
      </c>
      <c r="R237" s="65" t="str">
        <f ca="1">IF(  AND(LEN(R236)&gt;=1,R236&lt;&gt;".",OR(COUNTIF(R137:R$191,"*全日勤*")&gt;0,COUNTIF(R137:R$191,"*18放*")&gt;0)),  CONCATENATE(  ".",IF(OR(R137=$A$199,R137="18放"),$A237,"")  ),IF(  OR(R137=$A$199,R137="18放"),$A237,"")  )</f>
        <v>.37</v>
      </c>
      <c r="S237" s="65" t="str">
        <f ca="1">IF(  AND(LEN(S236)&gt;=1,S236&lt;&gt;".",OR(COUNTIF(S137:S$191,"*全日勤*")&gt;0,COUNTIF(S137:S$191,"*18放*")&gt;0)),  CONCATENATE(  ".",IF(OR(S137=$A$199,S137="18放"),$A237,"")  ),IF(  OR(S137=$A$199,S137="18放"),$A237,"")  )</f>
        <v>.37</v>
      </c>
      <c r="T237" s="65">
        <f ca="1">IF(  AND(LEN(T236)&gt;=1,T236&lt;&gt;".",OR(COUNTIF(T137:T$191,"*全日勤*")&gt;0,COUNTIF(T137:T$191,"*18放*")&gt;0)),  CONCATENATE(  ".",IF(OR(T137=$A$199,T137="18放"),$A237,"")  ),IF(  OR(T137=$A$199,T137="18放"),$A237,"")  )</f>
        <v>37</v>
      </c>
      <c r="U237" s="65" t="str">
        <f ca="1">IF(  AND(LEN(U236)&gt;=1,U236&lt;&gt;".",OR(COUNTIF(U137:U$191,"*全日勤*")&gt;0,COUNTIF(U137:U$191,"*18放*")&gt;0)),  CONCATENATE(  ".",IF(OR(U137=$A$199,U137="18放"),$A237,"")  ),IF(  OR(U137=$A$199,U137="18放"),$A237,"")  )</f>
        <v/>
      </c>
      <c r="V237" s="65" t="str">
        <f ca="1">IF(  AND(LEN(V236)&gt;=1,V236&lt;&gt;".",OR(COUNTIF(V137:V$191,"*全日勤*")&gt;0,COUNTIF(V137:V$191,"*18放*")&gt;0)),  CONCATENATE(  ".",IF(OR(V137=$A$199,V137="18放"),$A237,"")  ),IF(  OR(V137=$A$199,V137="18放"),$A237,"")  )</f>
        <v>.</v>
      </c>
      <c r="W237" s="65" t="str">
        <f ca="1">IF(  AND(LEN(W236)&gt;=1,W236&lt;&gt;".",OR(COUNTIF(W137:W$191,"*全日勤*")&gt;0,COUNTIF(W137:W$191,"*18放*")&gt;0)),  CONCATENATE(  ".",IF(OR(W137=$A$199,W137="18放"),$A237,"")  ),IF(  OR(W137=$A$199,W137="18放"),$A237,"")  )</f>
        <v>.37</v>
      </c>
      <c r="X237" s="65" t="str">
        <f ca="1">IF(  AND(LEN(X236)&gt;=1,X236&lt;&gt;".",OR(COUNTIF(X137:X$191,"*全日勤*")&gt;0,COUNTIF(X137:X$191,"*18放*")&gt;0)),  CONCATENATE(  ".",IF(OR(X137=$A$199,X137="18放"),$A237,"")  ),IF(  OR(X137=$A$199,X137="18放"),$A237,"")  )</f>
        <v>.37</v>
      </c>
      <c r="Y237" s="65" t="str">
        <f ca="1">IF(  AND(LEN(Y236)&gt;=1,Y236&lt;&gt;".",OR(COUNTIF(Y137:Y$191,"*全日勤*")&gt;0,COUNTIF(Y137:Y$191,"*18放*")&gt;0)),  CONCATENATE(  ".",IF(OR(Y137=$A$199,Y137="18放"),$A237,"")  ),IF(  OR(Y137=$A$199,Y137="18放"),$A237,"")  )</f>
        <v>.37</v>
      </c>
      <c r="Z237" s="65" t="str">
        <f ca="1">IF(  AND(LEN(Z236)&gt;=1,Z236&lt;&gt;".",OR(COUNTIF(Z137:Z$191,"*全日勤*")&gt;0,COUNTIF(Z137:Z$191,"*18放*")&gt;0)),  CONCATENATE(  ".",IF(OR(Z137=$A$199,Z137="18放"),$A237,"")  ),IF(  OR(Z137=$A$199,Z137="18放"),$A237,"")  )</f>
        <v>.37</v>
      </c>
      <c r="AA237" s="65" t="str">
        <f ca="1">IF(  AND(LEN(AA236)&gt;=1,AA236&lt;&gt;".",OR(COUNTIF(AA137:AA$191,"*全日勤*")&gt;0,COUNTIF(AA137:AA$191,"*18放*")&gt;0)),  CONCATENATE(  ".",IF(OR(AA137=$A$199,AA137="18放"),$A237,"")  ),IF(  OR(AA137=$A$199,AA137="18放"),$A237,"")  )</f>
        <v>.37</v>
      </c>
      <c r="AB237" s="65">
        <f ca="1">IF(  AND(LEN(AB236)&gt;=1,AB236&lt;&gt;".",OR(COUNTIF(AB137:AB$191,"*全日勤*")&gt;0,COUNTIF(AB137:AB$191,"*18放*")&gt;0)),  CONCATENATE(  ".",IF(OR(AB137=$A$199,AB137="18放"),$A237,"")  ),IF(  OR(AB137=$A$199,AB137="18放"),$A237,"")  )</f>
        <v>37</v>
      </c>
      <c r="AC237" s="65">
        <f ca="1">IF(  AND(LEN(AC236)&gt;=1,AC236&lt;&gt;".",OR(COUNTIF(AC137:AC$191,"*全日勤*")&gt;0,COUNTIF(AC137:AC$191,"*18放*")&gt;0)),  CONCATENATE(  ".",IF(OR(AC137=$A$199,AC137="18放"),$A237,"")  ),IF(  OR(AC137=$A$199,AC137="18放"),$A237,"")  )</f>
        <v>37</v>
      </c>
      <c r="AD237" s="65">
        <f ca="1">IF(  AND(LEN(AD236)&gt;=1,AD236&lt;&gt;".",OR(COUNTIF(AD137:AD$191,"*全日勤*")&gt;0,COUNTIF(AD137:AD$191,"*18放*")&gt;0)),  CONCATENATE(  ".",IF(OR(AD137=$A$199,AD137="18放"),$A237,"")  ),IF(  OR(AD137=$A$199,AD137="18放"),$A237,"")  )</f>
        <v>37</v>
      </c>
      <c r="AE237" s="65" t="str">
        <f ca="1">IF(  AND(LEN(AE236)&gt;=1,AE236&lt;&gt;".",OR(COUNTIF(AE137:AE$191,"*全日勤*")&gt;0,COUNTIF(AE137:AE$191,"*18放*")&gt;0)),  CONCATENATE(  ".",IF(OR(AE137=$A$199,AE137="18放"),$A237,"")  ),IF(  OR(AE137=$A$199,AE137="18放"),$A237,"")  )</f>
        <v>.</v>
      </c>
      <c r="AF237" s="65" t="str">
        <f ca="1">IF(  AND(LEN(AF236)&gt;=1,AF236&lt;&gt;".",OR(COUNTIF(AF137:AF$191,"*全日勤*")&gt;0,COUNTIF(AF137:AF$191,"*18放*")&gt;0)),  CONCATENATE(  ".",IF(OR(AF137=$A$199,AF137="18放"),$A237,"")  ),IF(  OR(AF137=$A$199,AF137="18放"),$A237,"")  )</f>
        <v>.</v>
      </c>
      <c r="AG237" s="65" t="str">
        <f ca="1">IF(  AND(LEN(AG236)&gt;=1,AG236&lt;&gt;".",OR(COUNTIF(AG137:AG$191,"*全日勤*")&gt;0,COUNTIF(AG137:AG$191,"*18放*")&gt;0)),  CONCATENATE(  ".",IF(OR(AG137=$A$199,AG137="18放"),$A237,"")  ),IF(  OR(AG137=$A$199,AG137="18放"),$A237,"")  )</f>
        <v>.</v>
      </c>
      <c r="AH237" s="65"/>
      <c r="AI237" s="65"/>
      <c r="AJ237" s="65"/>
    </row>
    <row r="238" spans="1:36">
      <c r="A238" s="65">
        <f t="shared" si="26"/>
        <v>38</v>
      </c>
      <c r="B238" s="65" t="str">
        <f t="shared" si="26"/>
        <v>佘尚恩</v>
      </c>
      <c r="C238" s="65" t="str">
        <f ca="1">IF(  AND(LEN(C237)&gt;=1,C237&lt;&gt;".",OR(COUNTIF(C138:C$191,"*全日勤*")&gt;0,COUNTIF(C138:C$191,"*18放*")&gt;0)),  CONCATENATE(  ".",IF(OR(C138=$A$199,C138="18放"),$A238,"")  ),IF(  OR(C138=$A$199,C138="18放"),$A238,"")  )</f>
        <v>.</v>
      </c>
      <c r="D238" s="65" t="str">
        <f ca="1">IF(  AND(LEN(D237)&gt;=1,D237&lt;&gt;".",OR(COUNTIF(D138:D$191,"*全日勤*")&gt;0,COUNTIF(D138:D$191,"*18放*")&gt;0)),  CONCATENATE(  ".",IF(OR(D138=$A$199,D138="18放"),$A238,"")  ),IF(  OR(D138=$A$199,D138="18放"),$A238,"")  )</f>
        <v>.</v>
      </c>
      <c r="E238" s="65" t="str">
        <f ca="1">IF(  AND(LEN(E237)&gt;=1,E237&lt;&gt;".",OR(COUNTIF(E138:E$191,"*全日勤*")&gt;0,COUNTIF(E138:E$191,"*18放*")&gt;0)),  CONCATENATE(  ".",IF(OR(E138=$A$199,E138="18放"),$A238,"")  ),IF(  OR(E138=$A$199,E138="18放"),$A238,"")  )</f>
        <v>.</v>
      </c>
      <c r="F238" s="65" t="str">
        <f ca="1">IF(  AND(LEN(F237)&gt;=1,F237&lt;&gt;".",OR(COUNTIF(F138:F$191,"*全日勤*")&gt;0,COUNTIF(F138:F$191,"*18放*")&gt;0)),  CONCATENATE(  ".",IF(OR(F138=$A$199,F138="18放"),$A238,"")  ),IF(  OR(F138=$A$199,F138="18放"),$A238,"")  )</f>
        <v>.38</v>
      </c>
      <c r="G238" s="65" t="str">
        <f ca="1">IF(  AND(LEN(G237)&gt;=1,G237&lt;&gt;".",OR(COUNTIF(G138:G$191,"*全日勤*")&gt;0,COUNTIF(G138:G$191,"*18放*")&gt;0)),  CONCATENATE(  ".",IF(OR(G138=$A$199,G138="18放"),$A238,"")  ),IF(  OR(G138=$A$199,G138="18放"),$A238,"")  )</f>
        <v>.38</v>
      </c>
      <c r="H238" s="65">
        <f ca="1">IF(  AND(LEN(H237)&gt;=1,H237&lt;&gt;".",OR(COUNTIF(H138:H$191,"*全日勤*")&gt;0,COUNTIF(H138:H$191,"*18放*")&gt;0)),  CONCATENATE(  ".",IF(OR(H138=$A$199,H138="18放"),$A238,"")  ),IF(  OR(H138=$A$199,H138="18放"),$A238,"")  )</f>
        <v>38</v>
      </c>
      <c r="I238" s="65">
        <f ca="1">IF(  AND(LEN(I237)&gt;=1,I237&lt;&gt;".",OR(COUNTIF(I138:I$191,"*全日勤*")&gt;0,COUNTIF(I138:I$191,"*18放*")&gt;0)),  CONCATENATE(  ".",IF(OR(I138=$A$199,I138="18放"),$A238,"")  ),IF(  OR(I138=$A$199,I138="18放"),$A238,"")  )</f>
        <v>38</v>
      </c>
      <c r="J238" s="65" t="str">
        <f ca="1">IF(  AND(LEN(J237)&gt;=1,J237&lt;&gt;".",OR(COUNTIF(J138:J$191,"*全日勤*")&gt;0,COUNTIF(J138:J$191,"*18放*")&gt;0)),  CONCATENATE(  ".",IF(OR(J138=$A$199,J138="18放"),$A238,"")  ),IF(  OR(J138=$A$199,J138="18放"),$A238,"")  )</f>
        <v>.38</v>
      </c>
      <c r="K238" s="65" t="str">
        <f ca="1">IF(  AND(LEN(K237)&gt;=1,K237&lt;&gt;".",OR(COUNTIF(K138:K$191,"*全日勤*")&gt;0,COUNTIF(K138:K$191,"*18放*")&gt;0)),  CONCATENATE(  ".",IF(OR(K138=$A$199,K138="18放"),$A238,"")  ),IF(  OR(K138=$A$199,K138="18放"),$A238,"")  )</f>
        <v>.38</v>
      </c>
      <c r="L238" s="65" t="str">
        <f ca="1">IF(  AND(LEN(L237)&gt;=1,L237&lt;&gt;".",OR(COUNTIF(L138:L$191,"*全日勤*")&gt;0,COUNTIF(L138:L$191,"*18放*")&gt;0)),  CONCATENATE(  ".",IF(OR(L138=$A$199,L138="18放"),$A238,"")  ),IF(  OR(L138=$A$199,L138="18放"),$A238,"")  )</f>
        <v>.38</v>
      </c>
      <c r="M238" s="65" t="str">
        <f ca="1">IF(  AND(LEN(M237)&gt;=1,M237&lt;&gt;".",OR(COUNTIF(M138:M$191,"*全日勤*")&gt;0,COUNTIF(M138:M$191,"*18放*")&gt;0)),  CONCATENATE(  ".",IF(OR(M138=$A$199,M138="18放"),$A238,"")  ),IF(  OR(M138=$A$199,M138="18放"),$A238,"")  )</f>
        <v>.38</v>
      </c>
      <c r="N238" s="65">
        <f ca="1">IF(  AND(LEN(N237)&gt;=1,N237&lt;&gt;".",OR(COUNTIF(N138:N$191,"*全日勤*")&gt;0,COUNTIF(N138:N$191,"*18放*")&gt;0)),  CONCATENATE(  ".",IF(OR(N138=$A$199,N138="18放"),$A238,"")  ),IF(  OR(N138=$A$199,N138="18放"),$A238,"")  )</f>
        <v>38</v>
      </c>
      <c r="O238" s="65">
        <f ca="1">IF(  AND(LEN(O237)&gt;=1,O237&lt;&gt;".",OR(COUNTIF(O138:O$191,"*全日勤*")&gt;0,COUNTIF(O138:O$191,"*18放*")&gt;0)),  CONCATENATE(  ".",IF(OR(O138=$A$199,O138="18放"),$A238,"")  ),IF(  OR(O138=$A$199,O138="18放"),$A238,"")  )</f>
        <v>38</v>
      </c>
      <c r="P238" s="65" t="str">
        <f ca="1">IF(  AND(LEN(P237)&gt;=1,P237&lt;&gt;".",OR(COUNTIF(P138:P$191,"*全日勤*")&gt;0,COUNTIF(P138:P$191,"*18放*")&gt;0)),  CONCATENATE(  ".",IF(OR(P138=$A$199,P138="18放"),$A238,"")  ),IF(  OR(P138=$A$199,P138="18放"),$A238,"")  )</f>
        <v>.38</v>
      </c>
      <c r="Q238" s="65" t="str">
        <f ca="1">IF(  AND(LEN(Q237)&gt;=1,Q237&lt;&gt;".",OR(COUNTIF(Q138:Q$191,"*全日勤*")&gt;0,COUNTIF(Q138:Q$191,"*18放*")&gt;0)),  CONCATENATE(  ".",IF(OR(Q138=$A$199,Q138="18放"),$A238,"")  ),IF(  OR(Q138=$A$199,Q138="18放"),$A238,"")  )</f>
        <v>.38</v>
      </c>
      <c r="R238" s="65" t="str">
        <f ca="1">IF(  AND(LEN(R237)&gt;=1,R237&lt;&gt;".",OR(COUNTIF(R138:R$191,"*全日勤*")&gt;0,COUNTIF(R138:R$191,"*18放*")&gt;0)),  CONCATENATE(  ".",IF(OR(R138=$A$199,R138="18放"),$A238,"")  ),IF(  OR(R138=$A$199,R138="18放"),$A238,"")  )</f>
        <v>.</v>
      </c>
      <c r="S238" s="65" t="str">
        <f ca="1">IF(  AND(LEN(S237)&gt;=1,S237&lt;&gt;".",OR(COUNTIF(S138:S$191,"*全日勤*")&gt;0,COUNTIF(S138:S$191,"*18放*")&gt;0)),  CONCATENATE(  ".",IF(OR(S138=$A$199,S138="18放"),$A238,"")  ),IF(  OR(S138=$A$199,S138="18放"),$A238,"")  )</f>
        <v>.</v>
      </c>
      <c r="T238" s="65" t="str">
        <f ca="1">IF(  AND(LEN(T237)&gt;=1,T237&lt;&gt;".",OR(COUNTIF(T138:T$191,"*全日勤*")&gt;0,COUNTIF(T138:T$191,"*18放*")&gt;0)),  CONCATENATE(  ".",IF(OR(T138=$A$199,T138="18放"),$A238,"")  ),IF(  OR(T138=$A$199,T138="18放"),$A238,"")  )</f>
        <v>.</v>
      </c>
      <c r="U238" s="65">
        <f ca="1">IF(  AND(LEN(U237)&gt;=1,U237&lt;&gt;".",OR(COUNTIF(U138:U$191,"*全日勤*")&gt;0,COUNTIF(U138:U$191,"*18放*")&gt;0)),  CONCATENATE(  ".",IF(OR(U138=$A$199,U138="18放"),$A238,"")  ),IF(  OR(U138=$A$199,U138="18放"),$A238,"")  )</f>
        <v>38</v>
      </c>
      <c r="V238" s="65">
        <f ca="1">IF(  AND(LEN(V237)&gt;=1,V237&lt;&gt;".",OR(COUNTIF(V138:V$191,"*全日勤*")&gt;0,COUNTIF(V138:V$191,"*18放*")&gt;0)),  CONCATENATE(  ".",IF(OR(V138=$A$199,V138="18放"),$A238,"")  ),IF(  OR(V138=$A$199,V138="18放"),$A238,"")  )</f>
        <v>38</v>
      </c>
      <c r="W238" s="65" t="str">
        <f ca="1">IF(  AND(LEN(W237)&gt;=1,W237&lt;&gt;".",OR(COUNTIF(W138:W$191,"*全日勤*")&gt;0,COUNTIF(W138:W$191,"*18放*")&gt;0)),  CONCATENATE(  ".",IF(OR(W138=$A$199,W138="18放"),$A238,"")  ),IF(  OR(W138=$A$199,W138="18放"),$A238,"")  )</f>
        <v>.38</v>
      </c>
      <c r="X238" s="65" t="str">
        <f ca="1">IF(  AND(LEN(X237)&gt;=1,X237&lt;&gt;".",OR(COUNTIF(X138:X$191,"*全日勤*")&gt;0,COUNTIF(X138:X$191,"*18放*")&gt;0)),  CONCATENATE(  ".",IF(OR(X138=$A$199,X138="18放"),$A238,"")  ),IF(  OR(X138=$A$199,X138="18放"),$A238,"")  )</f>
        <v>.38</v>
      </c>
      <c r="Y238" s="65" t="str">
        <f ca="1">IF(  AND(LEN(Y237)&gt;=1,Y237&lt;&gt;".",OR(COUNTIF(Y138:Y$191,"*全日勤*")&gt;0,COUNTIF(Y138:Y$191,"*18放*")&gt;0)),  CONCATENATE(  ".",IF(OR(Y138=$A$199,Y138="18放"),$A238,"")  ),IF(  OR(Y138=$A$199,Y138="18放"),$A238,"")  )</f>
        <v>.38</v>
      </c>
      <c r="Z238" s="65" t="str">
        <f ca="1">IF(  AND(LEN(Z237)&gt;=1,Z237&lt;&gt;".",OR(COUNTIF(Z138:Z$191,"*全日勤*")&gt;0,COUNTIF(Z138:Z$191,"*18放*")&gt;0)),  CONCATENATE(  ".",IF(OR(Z138=$A$199,Z138="18放"),$A238,"")  ),IF(  OR(Z138=$A$199,Z138="18放"),$A238,"")  )</f>
        <v>.38</v>
      </c>
      <c r="AA238" s="65" t="str">
        <f ca="1">IF(  AND(LEN(AA237)&gt;=1,AA237&lt;&gt;".",OR(COUNTIF(AA138:AA$191,"*全日勤*")&gt;0,COUNTIF(AA138:AA$191,"*18放*")&gt;0)),  CONCATENATE(  ".",IF(OR(AA138=$A$199,AA138="18放"),$A238,"")  ),IF(  OR(AA138=$A$199,AA138="18放"),$A238,"")  )</f>
        <v>.38</v>
      </c>
      <c r="AB238" s="65" t="str">
        <f ca="1">IF(  AND(LEN(AB237)&gt;=1,AB237&lt;&gt;".",OR(COUNTIF(AB138:AB$191,"*全日勤*")&gt;0,COUNTIF(AB138:AB$191,"*18放*")&gt;0)),  CONCATENATE(  ".",IF(OR(AB138=$A$199,AB138="18放"),$A238,"")  ),IF(  OR(AB138=$A$199,AB138="18放"),$A238,"")  )</f>
        <v>.38</v>
      </c>
      <c r="AC238" s="65" t="str">
        <f ca="1">IF(  AND(LEN(AC237)&gt;=1,AC237&lt;&gt;".",OR(COUNTIF(AC138:AC$191,"*全日勤*")&gt;0,COUNTIF(AC138:AC$191,"*18放*")&gt;0)),  CONCATENATE(  ".",IF(OR(AC138=$A$199,AC138="18放"),$A238,"")  ),IF(  OR(AC138=$A$199,AC138="18放"),$A238,"")  )</f>
        <v>.</v>
      </c>
      <c r="AD238" s="65" t="str">
        <f ca="1">IF(  AND(LEN(AD237)&gt;=1,AD237&lt;&gt;".",OR(COUNTIF(AD138:AD$191,"*全日勤*")&gt;0,COUNTIF(AD138:AD$191,"*18放*")&gt;0)),  CONCATENATE(  ".",IF(OR(AD138=$A$199,AD138="18放"),$A238,"")  ),IF(  OR(AD138=$A$199,AD138="18放"),$A238,"")  )</f>
        <v>.</v>
      </c>
      <c r="AE238" s="65" t="str">
        <f ca="1">IF(  AND(LEN(AE237)&gt;=1,AE237&lt;&gt;".",OR(COUNTIF(AE138:AE$191,"*全日勤*")&gt;0,COUNTIF(AE138:AE$191,"*18放*")&gt;0)),  CONCATENATE(  ".",IF(OR(AE138=$A$199,AE138="18放"),$A238,"")  ),IF(  OR(AE138=$A$199,AE138="18放"),$A238,"")  )</f>
        <v/>
      </c>
      <c r="AF238" s="65">
        <f ca="1">IF(  AND(LEN(AF237)&gt;=1,AF237&lt;&gt;".",OR(COUNTIF(AF138:AF$191,"*全日勤*")&gt;0,COUNTIF(AF138:AF$191,"*18放*")&gt;0)),  CONCATENATE(  ".",IF(OR(AF138=$A$199,AF138="18放"),$A238,"")  ),IF(  OR(AF138=$A$199,AF138="18放"),$A238,"")  )</f>
        <v>38</v>
      </c>
      <c r="AG238" s="65">
        <f ca="1">IF(  AND(LEN(AG237)&gt;=1,AG237&lt;&gt;".",OR(COUNTIF(AG138:AG$191,"*全日勤*")&gt;0,COUNTIF(AG138:AG$191,"*18放*")&gt;0)),  CONCATENATE(  ".",IF(OR(AG138=$A$199,AG138="18放"),$A238,"")  ),IF(  OR(AG138=$A$199,AG138="18放"),$A238,"")  )</f>
        <v>38</v>
      </c>
      <c r="AH238" s="65"/>
      <c r="AI238" s="65"/>
      <c r="AJ238" s="65"/>
    </row>
    <row r="239" spans="1:36">
      <c r="A239" s="65">
        <f t="shared" si="26"/>
        <v>39</v>
      </c>
      <c r="B239" s="65" t="str">
        <f t="shared" si="26"/>
        <v>葉家豪</v>
      </c>
      <c r="C239" s="65">
        <f ca="1">IF(  AND(LEN(C238)&gt;=1,C238&lt;&gt;".",OR(COUNTIF(C139:C$191,"*全日勤*")&gt;0,COUNTIF(C139:C$191,"*18放*")&gt;0)),  CONCATENATE(  ".",IF(OR(C139=$A$199,C139="18放"),$A239,"")  ),IF(  OR(C139=$A$199,C139="18放"),$A239,"")  )</f>
        <v>39</v>
      </c>
      <c r="D239" s="65" t="str">
        <f ca="1">IF(  AND(LEN(D238)&gt;=1,D238&lt;&gt;".",OR(COUNTIF(D139:D$191,"*全日勤*")&gt;0,COUNTIF(D139:D$191,"*18放*")&gt;0)),  CONCATENATE(  ".",IF(OR(D139=$A$199,D139="18放"),$A239,"")  ),IF(  OR(D139=$A$199,D139="18放"),$A239,"")  )</f>
        <v/>
      </c>
      <c r="E239" s="65" t="str">
        <f ca="1">IF(  AND(LEN(E238)&gt;=1,E238&lt;&gt;".",OR(COUNTIF(E139:E$191,"*全日勤*")&gt;0,COUNTIF(E139:E$191,"*18放*")&gt;0)),  CONCATENATE(  ".",IF(OR(E139=$A$199,E139="18放"),$A239,"")  ),IF(  OR(E139=$A$199,E139="18放"),$A239,"")  )</f>
        <v/>
      </c>
      <c r="F239" s="65" t="str">
        <f ca="1">IF(  AND(LEN(F238)&gt;=1,F238&lt;&gt;".",OR(COUNTIF(F139:F$191,"*全日勤*")&gt;0,COUNTIF(F139:F$191,"*18放*")&gt;0)),  CONCATENATE(  ".",IF(OR(F139=$A$199,F139="18放"),$A239,"")  ),IF(  OR(F139=$A$199,F139="18放"),$A239,"")  )</f>
        <v>.39</v>
      </c>
      <c r="G239" s="65" t="str">
        <f ca="1">IF(  AND(LEN(G238)&gt;=1,G238&lt;&gt;".",OR(COUNTIF(G139:G$191,"*全日勤*")&gt;0,COUNTIF(G139:G$191,"*18放*")&gt;0)),  CONCATENATE(  ".",IF(OR(G139=$A$199,G139="18放"),$A239,"")  ),IF(  OR(G139=$A$199,G139="18放"),$A239,"")  )</f>
        <v>.39</v>
      </c>
      <c r="H239" s="65" t="str">
        <f ca="1">IF(  AND(LEN(H238)&gt;=1,H238&lt;&gt;".",OR(COUNTIF(H139:H$191,"*全日勤*")&gt;0,COUNTIF(H139:H$191,"*18放*")&gt;0)),  CONCATENATE(  ".",IF(OR(H139=$A$199,H139="18放"),$A239,"")  ),IF(  OR(H139=$A$199,H139="18放"),$A239,"")  )</f>
        <v>.39</v>
      </c>
      <c r="I239" s="65" t="str">
        <f ca="1">IF(  AND(LEN(I238)&gt;=1,I238&lt;&gt;".",OR(COUNTIF(I139:I$191,"*全日勤*")&gt;0,COUNTIF(I139:I$191,"*18放*")&gt;0)),  CONCATENATE(  ".",IF(OR(I139=$A$199,I139="18放"),$A239,"")  ),IF(  OR(I139=$A$199,I139="18放"),$A239,"")  )</f>
        <v>.39</v>
      </c>
      <c r="J239" s="65" t="str">
        <f ca="1">IF(  AND(LEN(J238)&gt;=1,J238&lt;&gt;".",OR(COUNTIF(J139:J$191,"*全日勤*")&gt;0,COUNTIF(J139:J$191,"*18放*")&gt;0)),  CONCATENATE(  ".",IF(OR(J139=$A$199,J139="18放"),$A239,"")  ),IF(  OR(J139=$A$199,J139="18放"),$A239,"")  )</f>
        <v>.39</v>
      </c>
      <c r="K239" s="65" t="str">
        <f ca="1">IF(  AND(LEN(K238)&gt;=1,K238&lt;&gt;".",OR(COUNTIF(K139:K$191,"*全日勤*")&gt;0,COUNTIF(K139:K$191,"*18放*")&gt;0)),  CONCATENATE(  ".",IF(OR(K139=$A$199,K139="18放"),$A239,"")  ),IF(  OR(K139=$A$199,K139="18放"),$A239,"")  )</f>
        <v>.</v>
      </c>
      <c r="L239" s="65" t="str">
        <f ca="1">IF(  AND(LEN(L238)&gt;=1,L238&lt;&gt;".",OR(COUNTIF(L139:L$191,"*全日勤*")&gt;0,COUNTIF(L139:L$191,"*18放*")&gt;0)),  CONCATENATE(  ".",IF(OR(L139=$A$199,L139="18放"),$A239,"")  ),IF(  OR(L139=$A$199,L139="18放"),$A239,"")  )</f>
        <v>.</v>
      </c>
      <c r="M239" s="65" t="str">
        <f ca="1">IF(  AND(LEN(M238)&gt;=1,M238&lt;&gt;".",OR(COUNTIF(M139:M$191,"*全日勤*")&gt;0,COUNTIF(M139:M$191,"*18放*")&gt;0)),  CONCATENATE(  ".",IF(OR(M139=$A$199,M139="18放"),$A239,"")  ),IF(  OR(M139=$A$199,M139="18放"),$A239,"")  )</f>
        <v>.39</v>
      </c>
      <c r="N239" s="65" t="str">
        <f ca="1">IF(  AND(LEN(N238)&gt;=1,N238&lt;&gt;".",OR(COUNTIF(N139:N$191,"*全日勤*")&gt;0,COUNTIF(N139:N$191,"*18放*")&gt;0)),  CONCATENATE(  ".",IF(OR(N139=$A$199,N139="18放"),$A239,"")  ),IF(  OR(N139=$A$199,N139="18放"),$A239,"")  )</f>
        <v>.39</v>
      </c>
      <c r="O239" s="65" t="str">
        <f ca="1">IF(  AND(LEN(O238)&gt;=1,O238&lt;&gt;".",OR(COUNTIF(O139:O$191,"*全日勤*")&gt;0,COUNTIF(O139:O$191,"*18放*")&gt;0)),  CONCATENATE(  ".",IF(OR(O139=$A$199,O139="18放"),$A239,"")  ),IF(  OR(O139=$A$199,O139="18放"),$A239,"")  )</f>
        <v>.39</v>
      </c>
      <c r="P239" s="65" t="str">
        <f ca="1">IF(  AND(LEN(P238)&gt;=1,P238&lt;&gt;".",OR(COUNTIF(P139:P$191,"*全日勤*")&gt;0,COUNTIF(P139:P$191,"*18放*")&gt;0)),  CONCATENATE(  ".",IF(OR(P139=$A$199,P139="18放"),$A239,"")  ),IF(  OR(P139=$A$199,P139="18放"),$A239,"")  )</f>
        <v>.39</v>
      </c>
      <c r="Q239" s="65" t="str">
        <f ca="1">IF(  AND(LEN(Q238)&gt;=1,Q238&lt;&gt;".",OR(COUNTIF(Q139:Q$191,"*全日勤*")&gt;0,COUNTIF(Q139:Q$191,"*18放*")&gt;0)),  CONCATENATE(  ".",IF(OR(Q139=$A$199,Q139="18放"),$A239,"")  ),IF(  OR(Q139=$A$199,Q139="18放"),$A239,"")  )</f>
        <v>.39</v>
      </c>
      <c r="R239" s="65" t="str">
        <f ca="1">IF(  AND(LEN(R238)&gt;=1,R238&lt;&gt;".",OR(COUNTIF(R139:R$191,"*全日勤*")&gt;0,COUNTIF(R139:R$191,"*18放*")&gt;0)),  CONCATENATE(  ".",IF(OR(R139=$A$199,R139="18放"),$A239,"")  ),IF(  OR(R139=$A$199,R139="18放"),$A239,"")  )</f>
        <v/>
      </c>
      <c r="S239" s="65" t="str">
        <f ca="1">IF(  AND(LEN(S238)&gt;=1,S238&lt;&gt;".",OR(COUNTIF(S139:S$191,"*全日勤*")&gt;0,COUNTIF(S139:S$191,"*18放*")&gt;0)),  CONCATENATE(  ".",IF(OR(S139=$A$199,S139="18放"),$A239,"")  ),IF(  OR(S139=$A$199,S139="18放"),$A239,"")  )</f>
        <v/>
      </c>
      <c r="T239" s="65">
        <f ca="1">IF(  AND(LEN(T238)&gt;=1,T238&lt;&gt;".",OR(COUNTIF(T139:T$191,"*全日勤*")&gt;0,COUNTIF(T139:T$191,"*18放*")&gt;0)),  CONCATENATE(  ".",IF(OR(T139=$A$199,T139="18放"),$A239,"")  ),IF(  OR(T139=$A$199,T139="18放"),$A239,"")  )</f>
        <v>39</v>
      </c>
      <c r="U239" s="65" t="str">
        <f ca="1">IF(  AND(LEN(U238)&gt;=1,U238&lt;&gt;".",OR(COUNTIF(U139:U$191,"*全日勤*")&gt;0,COUNTIF(U139:U$191,"*18放*")&gt;0)),  CONCATENATE(  ".",IF(OR(U139=$A$199,U139="18放"),$A239,"")  ),IF(  OR(U139=$A$199,U139="18放"),$A239,"")  )</f>
        <v>.39</v>
      </c>
      <c r="V239" s="65" t="str">
        <f ca="1">IF(  AND(LEN(V238)&gt;=1,V238&lt;&gt;".",OR(COUNTIF(V139:V$191,"*全日勤*")&gt;0,COUNTIF(V139:V$191,"*18放*")&gt;0)),  CONCATENATE(  ".",IF(OR(V139=$A$199,V139="18放"),$A239,"")  ),IF(  OR(V139=$A$199,V139="18放"),$A239,"")  )</f>
        <v>.39</v>
      </c>
      <c r="W239" s="65" t="str">
        <f ca="1">IF(  AND(LEN(W238)&gt;=1,W238&lt;&gt;".",OR(COUNTIF(W139:W$191,"*全日勤*")&gt;0,COUNTIF(W139:W$191,"*18放*")&gt;0)),  CONCATENATE(  ".",IF(OR(W139=$A$199,W139="18放"),$A239,"")  ),IF(  OR(W139=$A$199,W139="18放"),$A239,"")  )</f>
        <v>.39</v>
      </c>
      <c r="X239" s="65" t="str">
        <f ca="1">IF(  AND(LEN(X238)&gt;=1,X238&lt;&gt;".",OR(COUNTIF(X139:X$191,"*全日勤*")&gt;0,COUNTIF(X139:X$191,"*18放*")&gt;0)),  CONCATENATE(  ".",IF(OR(X139=$A$199,X139="18放"),$A239,"")  ),IF(  OR(X139=$A$199,X139="18放"),$A239,"")  )</f>
        <v>.39</v>
      </c>
      <c r="Y239" s="65" t="str">
        <f ca="1">IF(  AND(LEN(Y238)&gt;=1,Y238&lt;&gt;".",OR(COUNTIF(Y139:Y$191,"*全日勤*")&gt;0,COUNTIF(Y139:Y$191,"*18放*")&gt;0)),  CONCATENATE(  ".",IF(OR(Y139=$A$199,Y139="18放"),$A239,"")  ),IF(  OR(Y139=$A$199,Y139="18放"),$A239,"")  )</f>
        <v>.</v>
      </c>
      <c r="Z239" s="65" t="str">
        <f ca="1">IF(  AND(LEN(Z238)&gt;=1,Z238&lt;&gt;".",OR(COUNTIF(Z139:Z$191,"*全日勤*")&gt;0,COUNTIF(Z139:Z$191,"*18放*")&gt;0)),  CONCATENATE(  ".",IF(OR(Z139=$A$199,Z139="18放"),$A239,"")  ),IF(  OR(Z139=$A$199,Z139="18放"),$A239,"")  )</f>
        <v>.</v>
      </c>
      <c r="AA239" s="65" t="str">
        <f ca="1">IF(  AND(LEN(AA238)&gt;=1,AA238&lt;&gt;".",OR(COUNTIF(AA139:AA$191,"*全日勤*")&gt;0,COUNTIF(AA139:AA$191,"*18放*")&gt;0)),  CONCATENATE(  ".",IF(OR(AA139=$A$199,AA139="18放"),$A239,"")  ),IF(  OR(AA139=$A$199,AA139="18放"),$A239,"")  )</f>
        <v>.39</v>
      </c>
      <c r="AB239" s="65" t="str">
        <f ca="1">IF(  AND(LEN(AB238)&gt;=1,AB238&lt;&gt;".",OR(COUNTIF(AB139:AB$191,"*全日勤*")&gt;0,COUNTIF(AB139:AB$191,"*18放*")&gt;0)),  CONCATENATE(  ".",IF(OR(AB139=$A$199,AB139="18放"),$A239,"")  ),IF(  OR(AB139=$A$199,AB139="18放"),$A239,"")  )</f>
        <v>.39</v>
      </c>
      <c r="AC239" s="65">
        <f ca="1">IF(  AND(LEN(AC238)&gt;=1,AC238&lt;&gt;".",OR(COUNTIF(AC139:AC$191,"*全日勤*")&gt;0,COUNTIF(AC139:AC$191,"*18放*")&gt;0)),  CONCATENATE(  ".",IF(OR(AC139=$A$199,AC139="18放"),$A239,"")  ),IF(  OR(AC139=$A$199,AC139="18放"),$A239,"")  )</f>
        <v>39</v>
      </c>
      <c r="AD239" s="65">
        <f ca="1">IF(  AND(LEN(AD238)&gt;=1,AD238&lt;&gt;".",OR(COUNTIF(AD139:AD$191,"*全日勤*")&gt;0,COUNTIF(AD139:AD$191,"*18放*")&gt;0)),  CONCATENATE(  ".",IF(OR(AD139=$A$199,AD139="18放"),$A239,"")  ),IF(  OR(AD139=$A$199,AD139="18放"),$A239,"")  )</f>
        <v>39</v>
      </c>
      <c r="AE239" s="65">
        <f ca="1">IF(  AND(LEN(AE238)&gt;=1,AE238&lt;&gt;".",OR(COUNTIF(AE139:AE$191,"*全日勤*")&gt;0,COUNTIF(AE139:AE$191,"*18放*")&gt;0)),  CONCATENATE(  ".",IF(OR(AE139=$A$199,AE139="18放"),$A239,"")  ),IF(  OR(AE139=$A$199,AE139="18放"),$A239,"")  )</f>
        <v>39</v>
      </c>
      <c r="AF239" s="65" t="str">
        <f ca="1">IF(  AND(LEN(AF238)&gt;=1,AF238&lt;&gt;".",OR(COUNTIF(AF139:AF$191,"*全日勤*")&gt;0,COUNTIF(AF139:AF$191,"*18放*")&gt;0)),  CONCATENATE(  ".",IF(OR(AF139=$A$199,AF139="18放"),$A239,"")  ),IF(  OR(AF139=$A$199,AF139="18放"),$A239,"")  )</f>
        <v>.</v>
      </c>
      <c r="AG239" s="65" t="str">
        <f ca="1">IF(  AND(LEN(AG238)&gt;=1,AG238&lt;&gt;".",OR(COUNTIF(AG139:AG$191,"*全日勤*")&gt;0,COUNTIF(AG139:AG$191,"*18放*")&gt;0)),  CONCATENATE(  ".",IF(OR(AG139=$A$199,AG139="18放"),$A239,"")  ),IF(  OR(AG139=$A$199,AG139="18放"),$A239,"")  )</f>
        <v>.</v>
      </c>
      <c r="AH239" s="65"/>
      <c r="AI239" s="65"/>
      <c r="AJ239" s="65"/>
    </row>
    <row r="240" spans="1:36">
      <c r="A240" s="65">
        <f t="shared" si="26"/>
        <v>40</v>
      </c>
      <c r="B240" s="65" t="str">
        <f t="shared" si="26"/>
        <v>鄭智謙</v>
      </c>
      <c r="C240" s="65" t="str">
        <f ca="1">IF(  AND(LEN(C239)&gt;=1,C239&lt;&gt;".",OR(COUNTIF(C140:C$191,"*全日勤*")&gt;0,COUNTIF(C140:C$191,"*18放*")&gt;0)),  CONCATENATE(  ".",IF(OR(C140=$A$199,C140="18放"),$A240,"")  ),IF(  OR(C140=$A$199,C140="18放"),$A240,"")  )</f>
        <v>.</v>
      </c>
      <c r="D240" s="65" t="str">
        <f ca="1">IF(  AND(LEN(D239)&gt;=1,D239&lt;&gt;".",OR(COUNTIF(D140:D$191,"*全日勤*")&gt;0,COUNTIF(D140:D$191,"*18放*")&gt;0)),  CONCATENATE(  ".",IF(OR(D140=$A$199,D140="18放"),$A240,"")  ),IF(  OR(D140=$A$199,D140="18放"),$A240,"")  )</f>
        <v/>
      </c>
      <c r="E240" s="65">
        <f ca="1">IF(  AND(LEN(E239)&gt;=1,E239&lt;&gt;".",OR(COUNTIF(E140:E$191,"*全日勤*")&gt;0,COUNTIF(E140:E$191,"*18放*")&gt;0)),  CONCATENATE(  ".",IF(OR(E140=$A$199,E140="18放"),$A240,"")  ),IF(  OR(E140=$A$199,E140="18放"),$A240,"")  )</f>
        <v>40</v>
      </c>
      <c r="F240" s="65" t="str">
        <f ca="1">IF(  AND(LEN(F239)&gt;=1,F239&lt;&gt;".",OR(COUNTIF(F140:F$191,"*全日勤*")&gt;0,COUNTIF(F140:F$191,"*18放*")&gt;0)),  CONCATENATE(  ".",IF(OR(F140=$A$199,F140="18放"),$A240,"")  ),IF(  OR(F140=$A$199,F140="18放"),$A240,"")  )</f>
        <v>.40</v>
      </c>
      <c r="G240" s="65" t="str">
        <f ca="1">IF(  AND(LEN(G239)&gt;=1,G239&lt;&gt;".",OR(COUNTIF(G140:G$191,"*全日勤*")&gt;0,COUNTIF(G140:G$191,"*18放*")&gt;0)),  CONCATENATE(  ".",IF(OR(G140=$A$199,G140="18放"),$A240,"")  ),IF(  OR(G140=$A$199,G140="18放"),$A240,"")  )</f>
        <v>.40</v>
      </c>
      <c r="H240" s="65" t="str">
        <f ca="1">IF(  AND(LEN(H239)&gt;=1,H239&lt;&gt;".",OR(COUNTIF(H140:H$191,"*全日勤*")&gt;0,COUNTIF(H140:H$191,"*18放*")&gt;0)),  CONCATENATE(  ".",IF(OR(H140=$A$199,H140="18放"),$A240,"")  ),IF(  OR(H140=$A$199,H140="18放"),$A240,"")  )</f>
        <v>.40</v>
      </c>
      <c r="I240" s="65" t="str">
        <f ca="1">IF(  AND(LEN(I239)&gt;=1,I239&lt;&gt;".",OR(COUNTIF(I140:I$191,"*全日勤*")&gt;0,COUNTIF(I140:I$191,"*18放*")&gt;0)),  CONCATENATE(  ".",IF(OR(I140=$A$199,I140="18放"),$A240,"")  ),IF(  OR(I140=$A$199,I140="18放"),$A240,"")  )</f>
        <v>.40</v>
      </c>
      <c r="J240" s="65" t="str">
        <f ca="1">IF(  AND(LEN(J239)&gt;=1,J239&lt;&gt;".",OR(COUNTIF(J140:J$191,"*全日勤*")&gt;0,COUNTIF(J140:J$191,"*18放*")&gt;0)),  CONCATENATE(  ".",IF(OR(J140=$A$199,J140="18放"),$A240,"")  ),IF(  OR(J140=$A$199,J140="18放"),$A240,"")  )</f>
        <v>.40</v>
      </c>
      <c r="K240" s="65" t="str">
        <f ca="1">IF(  AND(LEN(K239)&gt;=1,K239&lt;&gt;".",OR(COUNTIF(K140:K$191,"*全日勤*")&gt;0,COUNTIF(K140:K$191,"*18放*")&gt;0)),  CONCATENATE(  ".",IF(OR(K140=$A$199,K140="18放"),$A240,"")  ),IF(  OR(K140=$A$199,K140="18放"),$A240,"")  )</f>
        <v/>
      </c>
      <c r="L240" s="65" t="str">
        <f ca="1">IF(  AND(LEN(L239)&gt;=1,L239&lt;&gt;".",OR(COUNTIF(L140:L$191,"*全日勤*")&gt;0,COUNTIF(L140:L$191,"*18放*")&gt;0)),  CONCATENATE(  ".",IF(OR(L140=$A$199,L140="18放"),$A240,"")  ),IF(  OR(L140=$A$199,L140="18放"),$A240,"")  )</f>
        <v/>
      </c>
      <c r="M240" s="65" t="str">
        <f ca="1">IF(  AND(LEN(M239)&gt;=1,M239&lt;&gt;".",OR(COUNTIF(M140:M$191,"*全日勤*")&gt;0,COUNTIF(M140:M$191,"*18放*")&gt;0)),  CONCATENATE(  ".",IF(OR(M140=$A$199,M140="18放"),$A240,"")  ),IF(  OR(M140=$A$199,M140="18放"),$A240,"")  )</f>
        <v>.</v>
      </c>
      <c r="N240" s="65" t="str">
        <f ca="1">IF(  AND(LEN(N239)&gt;=1,N239&lt;&gt;".",OR(COUNTIF(N140:N$191,"*全日勤*")&gt;0,COUNTIF(N140:N$191,"*18放*")&gt;0)),  CONCATENATE(  ".",IF(OR(N140=$A$199,N140="18放"),$A240,"")  ),IF(  OR(N140=$A$199,N140="18放"),$A240,"")  )</f>
        <v>.40</v>
      </c>
      <c r="O240" s="65" t="str">
        <f ca="1">IF(  AND(LEN(O239)&gt;=1,O239&lt;&gt;".",OR(COUNTIF(O140:O$191,"*全日勤*")&gt;0,COUNTIF(O140:O$191,"*18放*")&gt;0)),  CONCATENATE(  ".",IF(OR(O140=$A$199,O140="18放"),$A240,"")  ),IF(  OR(O140=$A$199,O140="18放"),$A240,"")  )</f>
        <v>.40</v>
      </c>
      <c r="P240" s="65" t="str">
        <f ca="1">IF(  AND(LEN(P239)&gt;=1,P239&lt;&gt;".",OR(COUNTIF(P140:P$191,"*全日勤*")&gt;0,COUNTIF(P140:P$191,"*18放*")&gt;0)),  CONCATENATE(  ".",IF(OR(P140=$A$199,P140="18放"),$A240,"")  ),IF(  OR(P140=$A$199,P140="18放"),$A240,"")  )</f>
        <v>.40</v>
      </c>
      <c r="Q240" s="65" t="str">
        <f ca="1">IF(  AND(LEN(Q239)&gt;=1,Q239&lt;&gt;".",OR(COUNTIF(Q140:Q$191,"*全日勤*")&gt;0,COUNTIF(Q140:Q$191,"*18放*")&gt;0)),  CONCATENATE(  ".",IF(OR(Q140=$A$199,Q140="18放"),$A240,"")  ),IF(  OR(Q140=$A$199,Q140="18放"),$A240,"")  )</f>
        <v>.40</v>
      </c>
      <c r="R240" s="65">
        <f ca="1">IF(  AND(LEN(R239)&gt;=1,R239&lt;&gt;".",OR(COUNTIF(R140:R$191,"*全日勤*")&gt;0,COUNTIF(R140:R$191,"*18放*")&gt;0)),  CONCATENATE(  ".",IF(OR(R140=$A$199,R140="18放"),$A240,"")  ),IF(  OR(R140=$A$199,R140="18放"),$A240,"")  )</f>
        <v>40</v>
      </c>
      <c r="S240" s="65">
        <f ca="1">IF(  AND(LEN(S239)&gt;=1,S239&lt;&gt;".",OR(COUNTIF(S140:S$191,"*全日勤*")&gt;0,COUNTIF(S140:S$191,"*18放*")&gt;0)),  CONCATENATE(  ".",IF(OR(S140=$A$199,S140="18放"),$A240,"")  ),IF(  OR(S140=$A$199,S140="18放"),$A240,"")  )</f>
        <v>40</v>
      </c>
      <c r="T240" s="65" t="str">
        <f ca="1">IF(  AND(LEN(T239)&gt;=1,T239&lt;&gt;".",OR(COUNTIF(T140:T$191,"*全日勤*")&gt;0,COUNTIF(T140:T$191,"*18放*")&gt;0)),  CONCATENATE(  ".",IF(OR(T140=$A$199,T140="18放"),$A240,"")  ),IF(  OR(T140=$A$199,T140="18放"),$A240,"")  )</f>
        <v>.40</v>
      </c>
      <c r="U240" s="65" t="str">
        <f ca="1">IF(  AND(LEN(U239)&gt;=1,U239&lt;&gt;".",OR(COUNTIF(U140:U$191,"*全日勤*")&gt;0,COUNTIF(U140:U$191,"*18放*")&gt;0)),  CONCATENATE(  ".",IF(OR(U140=$A$199,U140="18放"),$A240,"")  ),IF(  OR(U140=$A$199,U140="18放"),$A240,"")  )</f>
        <v>.40</v>
      </c>
      <c r="V240" s="65" t="str">
        <f ca="1">IF(  AND(LEN(V239)&gt;=1,V239&lt;&gt;".",OR(COUNTIF(V140:V$191,"*全日勤*")&gt;0,COUNTIF(V140:V$191,"*18放*")&gt;0)),  CONCATENATE(  ".",IF(OR(V140=$A$199,V140="18放"),$A240,"")  ),IF(  OR(V140=$A$199,V140="18放"),$A240,"")  )</f>
        <v>.</v>
      </c>
      <c r="W240" s="65" t="str">
        <f ca="1">IF(  AND(LEN(W239)&gt;=1,W239&lt;&gt;".",OR(COUNTIF(W140:W$191,"*全日勤*")&gt;0,COUNTIF(W140:W$191,"*18放*")&gt;0)),  CONCATENATE(  ".",IF(OR(W140=$A$199,W140="18放"),$A240,"")  ),IF(  OR(W140=$A$199,W140="18放"),$A240,"")  )</f>
        <v>.</v>
      </c>
      <c r="X240" s="65" t="str">
        <f ca="1">IF(  AND(LEN(X239)&gt;=1,X239&lt;&gt;".",OR(COUNTIF(X140:X$191,"*全日勤*")&gt;0,COUNTIF(X140:X$191,"*18放*")&gt;0)),  CONCATENATE(  ".",IF(OR(X140=$A$199,X140="18放"),$A240,"")  ),IF(  OR(X140=$A$199,X140="18放"),$A240,"")  )</f>
        <v>.</v>
      </c>
      <c r="Y240" s="65" t="str">
        <f ca="1">IF(  AND(LEN(Y239)&gt;=1,Y239&lt;&gt;".",OR(COUNTIF(Y140:Y$191,"*全日勤*")&gt;0,COUNTIF(Y140:Y$191,"*18放*")&gt;0)),  CONCATENATE(  ".",IF(OR(Y140=$A$199,Y140="18放"),$A240,"")  ),IF(  OR(Y140=$A$199,Y140="18放"),$A240,"")  )</f>
        <v/>
      </c>
      <c r="Z240" s="65" t="str">
        <f ca="1">IF(  AND(LEN(Z239)&gt;=1,Z239&lt;&gt;".",OR(COUNTIF(Z140:Z$191,"*全日勤*")&gt;0,COUNTIF(Z140:Z$191,"*18放*")&gt;0)),  CONCATENATE(  ".",IF(OR(Z140=$A$199,Z140="18放"),$A240,"")  ),IF(  OR(Z140=$A$199,Z140="18放"),$A240,"")  )</f>
        <v/>
      </c>
      <c r="AA240" s="65" t="str">
        <f ca="1">IF(  AND(LEN(AA239)&gt;=1,AA239&lt;&gt;".",OR(COUNTIF(AA140:AA$191,"*全日勤*")&gt;0,COUNTIF(AA140:AA$191,"*18放*")&gt;0)),  CONCATENATE(  ".",IF(OR(AA140=$A$199,AA140="18放"),$A240,"")  ),IF(  OR(AA140=$A$199,AA140="18放"),$A240,"")  )</f>
        <v>.</v>
      </c>
      <c r="AB240" s="65" t="str">
        <f ca="1">IF(  AND(LEN(AB239)&gt;=1,AB239&lt;&gt;".",OR(COUNTIF(AB140:AB$191,"*全日勤*")&gt;0,COUNTIF(AB140:AB$191,"*18放*")&gt;0)),  CONCATENATE(  ".",IF(OR(AB140=$A$199,AB140="18放"),$A240,"")  ),IF(  OR(AB140=$A$199,AB140="18放"),$A240,"")  )</f>
        <v>.</v>
      </c>
      <c r="AC240" s="65" t="str">
        <f ca="1">IF(  AND(LEN(AC239)&gt;=1,AC239&lt;&gt;".",OR(COUNTIF(AC140:AC$191,"*全日勤*")&gt;0,COUNTIF(AC140:AC$191,"*18放*")&gt;0)),  CONCATENATE(  ".",IF(OR(AC140=$A$199,AC140="18放"),$A240,"")  ),IF(  OR(AC140=$A$199,AC140="18放"),$A240,"")  )</f>
        <v>.</v>
      </c>
      <c r="AD240" s="65" t="str">
        <f ca="1">IF(  AND(LEN(AD239)&gt;=1,AD239&lt;&gt;".",OR(COUNTIF(AD140:AD$191,"*全日勤*")&gt;0,COUNTIF(AD140:AD$191,"*18放*")&gt;0)),  CONCATENATE(  ".",IF(OR(AD140=$A$199,AD140="18放"),$A240,"")  ),IF(  OR(AD140=$A$199,AD140="18放"),$A240,"")  )</f>
        <v>.</v>
      </c>
      <c r="AE240" s="65" t="str">
        <f ca="1">IF(  AND(LEN(AE239)&gt;=1,AE239&lt;&gt;".",OR(COUNTIF(AE140:AE$191,"*全日勤*")&gt;0,COUNTIF(AE140:AE$191,"*18放*")&gt;0)),  CONCATENATE(  ".",IF(OR(AE140=$A$199,AE140="18放"),$A240,"")  ),IF(  OR(AE140=$A$199,AE140="18放"),$A240,"")  )</f>
        <v>.40</v>
      </c>
      <c r="AF240" s="65">
        <f ca="1">IF(  AND(LEN(AF239)&gt;=1,AF239&lt;&gt;".",OR(COUNTIF(AF140:AF$191,"*全日勤*")&gt;0,COUNTIF(AF140:AF$191,"*18放*")&gt;0)),  CONCATENATE(  ".",IF(OR(AF140=$A$199,AF140="18放"),$A240,"")  ),IF(  OR(AF140=$A$199,AF140="18放"),$A240,"")  )</f>
        <v>40</v>
      </c>
      <c r="AG240" s="65">
        <f ca="1">IF(  AND(LEN(AG239)&gt;=1,AG239&lt;&gt;".",OR(COUNTIF(AG140:AG$191,"*全日勤*")&gt;0,COUNTIF(AG140:AG$191,"*18放*")&gt;0)),  CONCATENATE(  ".",IF(OR(AG140=$A$199,AG140="18放"),$A240,"")  ),IF(  OR(AG140=$A$199,AG140="18放"),$A240,"")  )</f>
        <v>40</v>
      </c>
      <c r="AH240" s="65"/>
      <c r="AI240" s="65"/>
      <c r="AJ240" s="65"/>
    </row>
    <row r="241" spans="1:36">
      <c r="A241" s="65">
        <f t="shared" ref="A241:B244" si="27">A141</f>
        <v>41</v>
      </c>
      <c r="B241" s="65" t="str">
        <f t="shared" si="27"/>
        <v>王敍安</v>
      </c>
      <c r="C241" s="65">
        <f ca="1">IF(  AND(LEN(C240)&gt;=1,C240&lt;&gt;".",OR(COUNTIF(C141:C$191,"*全日勤*")&gt;0,COUNTIF(C141:C$191,"*18放*")&gt;0)),  CONCATENATE(  ".",IF(OR(C141=$A$199,C141="18放"),$A241,"")  ),IF(  OR(C141=$A$199,C141="18放"),$A241,"")  )</f>
        <v>41</v>
      </c>
      <c r="D241" s="65">
        <f ca="1">IF(  AND(LEN(D240)&gt;=1,D240&lt;&gt;".",OR(COUNTIF(D141:D$191,"*全日勤*")&gt;0,COUNTIF(D141:D$191,"*18放*")&gt;0)),  CONCATENATE(  ".",IF(OR(D141=$A$199,D141="18放"),$A241,"")  ),IF(  OR(D141=$A$199,D141="18放"),$A241,"")  )</f>
        <v>41</v>
      </c>
      <c r="E241" s="65" t="str">
        <f ca="1">IF(  AND(LEN(E240)&gt;=1,E240&lt;&gt;".",OR(COUNTIF(E141:E$191,"*全日勤*")&gt;0,COUNTIF(E141:E$191,"*18放*")&gt;0)),  CONCATENATE(  ".",IF(OR(E141=$A$199,E141="18放"),$A241,"")  ),IF(  OR(E141=$A$199,E141="18放"),$A241,"")  )</f>
        <v>.41</v>
      </c>
      <c r="F241" s="65" t="str">
        <f ca="1">IF(  AND(LEN(F240)&gt;=1,F240&lt;&gt;".",OR(COUNTIF(F141:F$191,"*全日勤*")&gt;0,COUNTIF(F141:F$191,"*18放*")&gt;0)),  CONCATENATE(  ".",IF(OR(F141=$A$199,F141="18放"),$A241,"")  ),IF(  OR(F141=$A$199,F141="18放"),$A241,"")  )</f>
        <v>.</v>
      </c>
      <c r="G241" s="65" t="str">
        <f ca="1">IF(  AND(LEN(G240)&gt;=1,G240&lt;&gt;".",OR(COUNTIF(G141:G$191,"*全日勤*")&gt;0,COUNTIF(G141:G$191,"*18放*")&gt;0)),  CONCATENATE(  ".",IF(OR(G141=$A$199,G141="18放"),$A241,"")  ),IF(  OR(G141=$A$199,G141="18放"),$A241,"")  )</f>
        <v>.41</v>
      </c>
      <c r="H241" s="65" t="str">
        <f ca="1">IF(  AND(LEN(H240)&gt;=1,H240&lt;&gt;".",OR(COUNTIF(H141:H$191,"*全日勤*")&gt;0,COUNTIF(H141:H$191,"*18放*")&gt;0)),  CONCATENATE(  ".",IF(OR(H141=$A$199,H141="18放"),$A241,"")  ),IF(  OR(H141=$A$199,H141="18放"),$A241,"")  )</f>
        <v>.41</v>
      </c>
      <c r="I241" s="65" t="str">
        <f ca="1">IF(  AND(LEN(I240)&gt;=1,I240&lt;&gt;".",OR(COUNTIF(I141:I$191,"*全日勤*")&gt;0,COUNTIF(I141:I$191,"*18放*")&gt;0)),  CONCATENATE(  ".",IF(OR(I141=$A$199,I141="18放"),$A241,"")  ),IF(  OR(I141=$A$199,I141="18放"),$A241,"")  )</f>
        <v>.41</v>
      </c>
      <c r="J241" s="65" t="str">
        <f ca="1">IF(  AND(LEN(J240)&gt;=1,J240&lt;&gt;".",OR(COUNTIF(J141:J$191,"*全日勤*")&gt;0,COUNTIF(J141:J$191,"*18放*")&gt;0)),  CONCATENATE(  ".",IF(OR(J141=$A$199,J141="18放"),$A241,"")  ),IF(  OR(J141=$A$199,J141="18放"),$A241,"")  )</f>
        <v>.41</v>
      </c>
      <c r="K241" s="65">
        <f ca="1">IF(  AND(LEN(K240)&gt;=1,K240&lt;&gt;".",OR(COUNTIF(K141:K$191,"*全日勤*")&gt;0,COUNTIF(K141:K$191,"*18放*")&gt;0)),  CONCATENATE(  ".",IF(OR(K141=$A$199,K141="18放"),$A241,"")  ),IF(  OR(K141=$A$199,K141="18放"),$A241,"")  )</f>
        <v>41</v>
      </c>
      <c r="L241" s="65">
        <f ca="1">IF(  AND(LEN(L240)&gt;=1,L240&lt;&gt;".",OR(COUNTIF(L141:L$191,"*全日勤*")&gt;0,COUNTIF(L141:L$191,"*18放*")&gt;0)),  CONCATENATE(  ".",IF(OR(L141=$A$199,L141="18放"),$A241,"")  ),IF(  OR(L141=$A$199,L141="18放"),$A241,"")  )</f>
        <v>41</v>
      </c>
      <c r="M241" s="65" t="str">
        <f ca="1">IF(  AND(LEN(M240)&gt;=1,M240&lt;&gt;".",OR(COUNTIF(M141:M$191,"*全日勤*")&gt;0,COUNTIF(M141:M$191,"*18放*")&gt;0)),  CONCATENATE(  ".",IF(OR(M141=$A$199,M141="18放"),$A241,"")  ),IF(  OR(M141=$A$199,M141="18放"),$A241,"")  )</f>
        <v/>
      </c>
      <c r="N241" s="65" t="str">
        <f ca="1">IF(  AND(LEN(N240)&gt;=1,N240&lt;&gt;".",OR(COUNTIF(N141:N$191,"*全日勤*")&gt;0,COUNTIF(N141:N$191,"*18放*")&gt;0)),  CONCATENATE(  ".",IF(OR(N141=$A$199,N141="18放"),$A241,"")  ),IF(  OR(N141=$A$199,N141="18放"),$A241,"")  )</f>
        <v>.</v>
      </c>
      <c r="O241" s="65" t="str">
        <f ca="1">IF(  AND(LEN(O240)&gt;=1,O240&lt;&gt;".",OR(COUNTIF(O141:O$191,"*全日勤*")&gt;0,COUNTIF(O141:O$191,"*18放*")&gt;0)),  CONCATENATE(  ".",IF(OR(O141=$A$199,O141="18放"),$A241,"")  ),IF(  OR(O141=$A$199,O141="18放"),$A241,"")  )</f>
        <v>.</v>
      </c>
      <c r="P241" s="65" t="str">
        <f ca="1">IF(  AND(LEN(P240)&gt;=1,P240&lt;&gt;".",OR(COUNTIF(P141:P$191,"*全日勤*")&gt;0,COUNTIF(P141:P$191,"*18放*")&gt;0)),  CONCATENATE(  ".",IF(OR(P141=$A$199,P141="18放"),$A241,"")  ),IF(  OR(P141=$A$199,P141="18放"),$A241,"")  )</f>
        <v>.41</v>
      </c>
      <c r="Q241" s="65" t="str">
        <f ca="1">IF(  AND(LEN(Q240)&gt;=1,Q240&lt;&gt;".",OR(COUNTIF(Q141:Q$191,"*全日勤*")&gt;0,COUNTIF(Q141:Q$191,"*18放*")&gt;0)),  CONCATENATE(  ".",IF(OR(Q141=$A$199,Q141="18放"),$A241,"")  ),IF(  OR(Q141=$A$199,Q141="18放"),$A241,"")  )</f>
        <v>.41</v>
      </c>
      <c r="R241" s="65" t="str">
        <f ca="1">IF(  AND(LEN(R240)&gt;=1,R240&lt;&gt;".",OR(COUNTIF(R141:R$191,"*全日勤*")&gt;0,COUNTIF(R141:R$191,"*18放*")&gt;0)),  CONCATENATE(  ".",IF(OR(R141=$A$199,R141="18放"),$A241,"")  ),IF(  OR(R141=$A$199,R141="18放"),$A241,"")  )</f>
        <v>.41</v>
      </c>
      <c r="S241" s="65" t="str">
        <f ca="1">IF(  AND(LEN(S240)&gt;=1,S240&lt;&gt;".",OR(COUNTIF(S141:S$191,"*全日勤*")&gt;0,COUNTIF(S141:S$191,"*18放*")&gt;0)),  CONCATENATE(  ".",IF(OR(S141=$A$199,S141="18放"),$A241,"")  ),IF(  OR(S141=$A$199,S141="18放"),$A241,"")  )</f>
        <v>.41</v>
      </c>
      <c r="T241" s="65" t="str">
        <f ca="1">IF(  AND(LEN(T240)&gt;=1,T240&lt;&gt;".",OR(COUNTIF(T141:T$191,"*全日勤*")&gt;0,COUNTIF(T141:T$191,"*18放*")&gt;0)),  CONCATENATE(  ".",IF(OR(T141=$A$199,T141="18放"),$A241,"")  ),IF(  OR(T141=$A$199,T141="18放"),$A241,"")  )</f>
        <v>.</v>
      </c>
      <c r="U241" s="65" t="str">
        <f ca="1">IF(  AND(LEN(U240)&gt;=1,U240&lt;&gt;".",OR(COUNTIF(U141:U$191,"*全日勤*")&gt;0,COUNTIF(U141:U$191,"*18放*")&gt;0)),  CONCATENATE(  ".",IF(OR(U141=$A$199,U141="18放"),$A241,"")  ),IF(  OR(U141=$A$199,U141="18放"),$A241,"")  )</f>
        <v>.</v>
      </c>
      <c r="V241" s="65" t="str">
        <f ca="1">IF(  AND(LEN(V240)&gt;=1,V240&lt;&gt;".",OR(COUNTIF(V141:V$191,"*全日勤*")&gt;0,COUNTIF(V141:V$191,"*18放*")&gt;0)),  CONCATENATE(  ".",IF(OR(V141=$A$199,V141="18放"),$A241,"")  ),IF(  OR(V141=$A$199,V141="18放"),$A241,"")  )</f>
        <v/>
      </c>
      <c r="W241" s="65">
        <f ca="1">IF(  AND(LEN(W240)&gt;=1,W240&lt;&gt;".",OR(COUNTIF(W141:W$191,"*全日勤*")&gt;0,COUNTIF(W141:W$191,"*18放*")&gt;0)),  CONCATENATE(  ".",IF(OR(W141=$A$199,W141="18放"),$A241,"")  ),IF(  OR(W141=$A$199,W141="18放"),$A241,"")  )</f>
        <v>41</v>
      </c>
      <c r="X241" s="65">
        <f ca="1">IF(  AND(LEN(X240)&gt;=1,X240&lt;&gt;".",OR(COUNTIF(X141:X$191,"*全日勤*")&gt;0,COUNTIF(X141:X$191,"*18放*")&gt;0)),  CONCATENATE(  ".",IF(OR(X141=$A$199,X141="18放"),$A241,"")  ),IF(  OR(X141=$A$199,X141="18放"),$A241,"")  )</f>
        <v>41</v>
      </c>
      <c r="Y241" s="65">
        <f ca="1">IF(  AND(LEN(Y240)&gt;=1,Y240&lt;&gt;".",OR(COUNTIF(Y141:Y$191,"*全日勤*")&gt;0,COUNTIF(Y141:Y$191,"*18放*")&gt;0)),  CONCATENATE(  ".",IF(OR(Y141=$A$199,Y141="18放"),$A241,"")  ),IF(  OR(Y141=$A$199,Y141="18放"),$A241,"")  )</f>
        <v>41</v>
      </c>
      <c r="Z241" s="65">
        <f ca="1">IF(  AND(LEN(Z240)&gt;=1,Z240&lt;&gt;".",OR(COUNTIF(Z141:Z$191,"*全日勤*")&gt;0,COUNTIF(Z141:Z$191,"*18放*")&gt;0)),  CONCATENATE(  ".",IF(OR(Z141=$A$199,Z141="18放"),$A241,"")  ),IF(  OR(Z141=$A$199,Z141="18放"),$A241,"")  )</f>
        <v>41</v>
      </c>
      <c r="AA241" s="65" t="str">
        <f ca="1">IF(  AND(LEN(AA240)&gt;=1,AA240&lt;&gt;".",OR(COUNTIF(AA141:AA$191,"*全日勤*")&gt;0,COUNTIF(AA141:AA$191,"*18放*")&gt;0)),  CONCATENATE(  ".",IF(OR(AA141=$A$199,AA141="18放"),$A241,"")  ),IF(  OR(AA141=$A$199,AA141="18放"),$A241,"")  )</f>
        <v/>
      </c>
      <c r="AB241" s="65" t="str">
        <f ca="1">IF(  AND(LEN(AB240)&gt;=1,AB240&lt;&gt;".",OR(COUNTIF(AB141:AB$191,"*全日勤*")&gt;0,COUNTIF(AB141:AB$191,"*18放*")&gt;0)),  CONCATENATE(  ".",IF(OR(AB141=$A$199,AB141="18放"),$A241,"")  ),IF(  OR(AB141=$A$199,AB141="18放"),$A241,"")  )</f>
        <v/>
      </c>
      <c r="AC241" s="65" t="str">
        <f ca="1">IF(  AND(LEN(AC240)&gt;=1,AC240&lt;&gt;".",OR(COUNTIF(AC141:AC$191,"*全日勤*")&gt;0,COUNTIF(AC141:AC$191,"*18放*")&gt;0)),  CONCATENATE(  ".",IF(OR(AC141=$A$199,AC141="18放"),$A241,"")  ),IF(  OR(AC141=$A$199,AC141="18放"),$A241,"")  )</f>
        <v/>
      </c>
      <c r="AD241" s="65">
        <f ca="1">IF(  AND(LEN(AD240)&gt;=1,AD240&lt;&gt;".",OR(COUNTIF(AD141:AD$191,"*全日勤*")&gt;0,COUNTIF(AD141:AD$191,"*18放*")&gt;0)),  CONCATENATE(  ".",IF(OR(AD141=$A$199,AD141="18放"),$A241,"")  ),IF(  OR(AD141=$A$199,AD141="18放"),$A241,"")  )</f>
        <v>41</v>
      </c>
      <c r="AE241" s="65" t="str">
        <f ca="1">IF(  AND(LEN(AE240)&gt;=1,AE240&lt;&gt;".",OR(COUNTIF(AE141:AE$191,"*全日勤*")&gt;0,COUNTIF(AE141:AE$191,"*18放*")&gt;0)),  CONCATENATE(  ".",IF(OR(AE141=$A$199,AE141="18放"),$A241,"")  ),IF(  OR(AE141=$A$199,AE141="18放"),$A241,"")  )</f>
        <v>.41</v>
      </c>
      <c r="AF241" s="65" t="str">
        <f ca="1">IF(  AND(LEN(AF240)&gt;=1,AF240&lt;&gt;".",OR(COUNTIF(AF141:AF$191,"*全日勤*")&gt;0,COUNTIF(AF141:AF$191,"*18放*")&gt;0)),  CONCATENATE(  ".",IF(OR(AF141=$A$199,AF141="18放"),$A241,"")  ),IF(  OR(AF141=$A$199,AF141="18放"),$A241,"")  )</f>
        <v>.41</v>
      </c>
      <c r="AG241" s="65" t="str">
        <f ca="1">IF(  AND(LEN(AG240)&gt;=1,AG240&lt;&gt;".",OR(COUNTIF(AG141:AG$191,"*全日勤*")&gt;0,COUNTIF(AG141:AG$191,"*18放*")&gt;0)),  CONCATENATE(  ".",IF(OR(AG141=$A$199,AG141="18放"),$A241,"")  ),IF(  OR(AG141=$A$199,AG141="18放"),$A241,"")  )</f>
        <v>.</v>
      </c>
      <c r="AH241" s="65"/>
      <c r="AI241" s="65"/>
      <c r="AJ241" s="65"/>
    </row>
    <row r="242" spans="1:36">
      <c r="A242" s="65">
        <f t="shared" si="27"/>
        <v>42</v>
      </c>
      <c r="B242" s="65" t="str">
        <f t="shared" si="27"/>
        <v>鄭凱文</v>
      </c>
      <c r="C242" s="65" t="str">
        <f ca="1">IF(  AND(LEN(C241)&gt;=1,C241&lt;&gt;".",OR(COUNTIF(C142:C$191,"*全日勤*")&gt;0,COUNTIF(C142:C$191,"*18放*")&gt;0)),  CONCATENATE(  ".",IF(OR(C142=$A$199,C142="18放"),$A242,"")  ),IF(  OR(C142=$A$199,C142="18放"),$A242,"")  )</f>
        <v>.42</v>
      </c>
      <c r="D242" s="65" t="str">
        <f ca="1">IF(  AND(LEN(D241)&gt;=1,D241&lt;&gt;".",OR(COUNTIF(D142:D$191,"*全日勤*")&gt;0,COUNTIF(D142:D$191,"*18放*")&gt;0)),  CONCATENATE(  ".",IF(OR(D142=$A$199,D142="18放"),$A242,"")  ),IF(  OR(D142=$A$199,D142="18放"),$A242,"")  )</f>
        <v>.42</v>
      </c>
      <c r="E242" s="65" t="str">
        <f ca="1">IF(  AND(LEN(E241)&gt;=1,E241&lt;&gt;".",OR(COUNTIF(E142:E$191,"*全日勤*")&gt;0,COUNTIF(E142:E$191,"*18放*")&gt;0)),  CONCATENATE(  ".",IF(OR(E142=$A$199,E142="18放"),$A242,"")  ),IF(  OR(E142=$A$199,E142="18放"),$A242,"")  )</f>
        <v>.42</v>
      </c>
      <c r="F242" s="65">
        <f ca="1">IF(  AND(LEN(F241)&gt;=1,F241&lt;&gt;".",OR(COUNTIF(F142:F$191,"*全日勤*")&gt;0,COUNTIF(F142:F$191,"*18放*")&gt;0)),  CONCATENATE(  ".",IF(OR(F142=$A$199,F142="18放"),$A242,"")  ),IF(  OR(F142=$A$199,F142="18放"),$A242,"")  )</f>
        <v>42</v>
      </c>
      <c r="G242" s="65" t="str">
        <f ca="1">IF(  AND(LEN(G241)&gt;=1,G241&lt;&gt;".",OR(COUNTIF(G142:G$191,"*全日勤*")&gt;0,COUNTIF(G142:G$191,"*18放*")&gt;0)),  CONCATENATE(  ".",IF(OR(G142=$A$199,G142="18放"),$A242,"")  ),IF(  OR(G142=$A$199,G142="18放"),$A242,"")  )</f>
        <v>.42</v>
      </c>
      <c r="H242" s="65" t="str">
        <f ca="1">IF(  AND(LEN(H241)&gt;=1,H241&lt;&gt;".",OR(COUNTIF(H142:H$191,"*全日勤*")&gt;0,COUNTIF(H142:H$191,"*18放*")&gt;0)),  CONCATENATE(  ".",IF(OR(H142=$A$199,H142="18放"),$A242,"")  ),IF(  OR(H142=$A$199,H142="18放"),$A242,"")  )</f>
        <v>.</v>
      </c>
      <c r="I242" s="65" t="str">
        <f ca="1">IF(  AND(LEN(I241)&gt;=1,I241&lt;&gt;".",OR(COUNTIF(I142:I$191,"*全日勤*")&gt;0,COUNTIF(I142:I$191,"*18放*")&gt;0)),  CONCATENATE(  ".",IF(OR(I142=$A$199,I142="18放"),$A242,"")  ),IF(  OR(I142=$A$199,I142="18放"),$A242,"")  )</f>
        <v>.</v>
      </c>
      <c r="J242" s="65" t="str">
        <f ca="1">IF(  AND(LEN(J241)&gt;=1,J241&lt;&gt;".",OR(COUNTIF(J142:J$191,"*全日勤*")&gt;0,COUNTIF(J142:J$191,"*18放*")&gt;0)),  CONCATENATE(  ".",IF(OR(J142=$A$199,J142="18放"),$A242,"")  ),IF(  OR(J142=$A$199,J142="18放"),$A242,"")  )</f>
        <v>.42</v>
      </c>
      <c r="K242" s="65" t="str">
        <f ca="1">IF(  AND(LEN(K241)&gt;=1,K241&lt;&gt;".",OR(COUNTIF(K142:K$191,"*全日勤*")&gt;0,COUNTIF(K142:K$191,"*18放*")&gt;0)),  CONCATENATE(  ".",IF(OR(K142=$A$199,K142="18放"),$A242,"")  ),IF(  OR(K142=$A$199,K142="18放"),$A242,"")  )</f>
        <v>.42</v>
      </c>
      <c r="L242" s="65" t="str">
        <f ca="1">IF(  AND(LEN(L241)&gt;=1,L241&lt;&gt;".",OR(COUNTIF(L142:L$191,"*全日勤*")&gt;0,COUNTIF(L142:L$191,"*18放*")&gt;0)),  CONCATENATE(  ".",IF(OR(L142=$A$199,L142="18放"),$A242,"")  ),IF(  OR(L142=$A$199,L142="18放"),$A242,"")  )</f>
        <v>.42</v>
      </c>
      <c r="M242" s="65">
        <f ca="1">IF(  AND(LEN(M241)&gt;=1,M241&lt;&gt;".",OR(COUNTIF(M142:M$191,"*全日勤*")&gt;0,COUNTIF(M142:M$191,"*18放*")&gt;0)),  CONCATENATE(  ".",IF(OR(M142=$A$199,M142="18放"),$A242,"")  ),IF(  OR(M142=$A$199,M142="18放"),$A242,"")  )</f>
        <v>42</v>
      </c>
      <c r="N242" s="65" t="str">
        <f ca="1">IF(  AND(LEN(N241)&gt;=1,N241&lt;&gt;".",OR(COUNTIF(N142:N$191,"*全日勤*")&gt;0,COUNTIF(N142:N$191,"*18放*")&gt;0)),  CONCATENATE(  ".",IF(OR(N142=$A$199,N142="18放"),$A242,"")  ),IF(  OR(N142=$A$199,N142="18放"),$A242,"")  )</f>
        <v/>
      </c>
      <c r="O242" s="65" t="str">
        <f ca="1">IF(  AND(LEN(O241)&gt;=1,O241&lt;&gt;".",OR(COUNTIF(O142:O$191,"*全日勤*")&gt;0,COUNTIF(O142:O$191,"*18放*")&gt;0)),  CONCATENATE(  ".",IF(OR(O142=$A$199,O142="18放"),$A242,"")  ),IF(  OR(O142=$A$199,O142="18放"),$A242,"")  )</f>
        <v/>
      </c>
      <c r="P242" s="65" t="str">
        <f ca="1">IF(  AND(LEN(P241)&gt;=1,P241&lt;&gt;".",OR(COUNTIF(P142:P$191,"*全日勤*")&gt;0,COUNTIF(P142:P$191,"*18放*")&gt;0)),  CONCATENATE(  ".",IF(OR(P142=$A$199,P142="18放"),$A242,"")  ),IF(  OR(P142=$A$199,P142="18放"),$A242,"")  )</f>
        <v>.42</v>
      </c>
      <c r="Q242" s="65" t="str">
        <f ca="1">IF(  AND(LEN(Q241)&gt;=1,Q241&lt;&gt;".",OR(COUNTIF(Q142:Q$191,"*全日勤*")&gt;0,COUNTIF(Q142:Q$191,"*18放*")&gt;0)),  CONCATENATE(  ".",IF(OR(Q142=$A$199,Q142="18放"),$A242,"")  ),IF(  OR(Q142=$A$199,Q142="18放"),$A242,"")  )</f>
        <v>.42</v>
      </c>
      <c r="R242" s="65" t="str">
        <f ca="1">IF(  AND(LEN(R241)&gt;=1,R241&lt;&gt;".",OR(COUNTIF(R142:R$191,"*全日勤*")&gt;0,COUNTIF(R142:R$191,"*18放*")&gt;0)),  CONCATENATE(  ".",IF(OR(R142=$A$199,R142="18放"),$A242,"")  ),IF(  OR(R142=$A$199,R142="18放"),$A242,"")  )</f>
        <v>.42</v>
      </c>
      <c r="S242" s="65" t="str">
        <f ca="1">IF(  AND(LEN(S241)&gt;=1,S241&lt;&gt;".",OR(COUNTIF(S142:S$191,"*全日勤*")&gt;0,COUNTIF(S142:S$191,"*18放*")&gt;0)),  CONCATENATE(  ".",IF(OR(S142=$A$199,S142="18放"),$A242,"")  ),IF(  OR(S142=$A$199,S142="18放"),$A242,"")  )</f>
        <v>.42</v>
      </c>
      <c r="T242" s="65">
        <f ca="1">IF(  AND(LEN(T241)&gt;=1,T241&lt;&gt;".",OR(COUNTIF(T142:T$191,"*全日勤*")&gt;0,COUNTIF(T142:T$191,"*18放*")&gt;0)),  CONCATENATE(  ".",IF(OR(T142=$A$199,T142="18放"),$A242,"")  ),IF(  OR(T142=$A$199,T142="18放"),$A242,"")  )</f>
        <v>42</v>
      </c>
      <c r="U242" s="65" t="str">
        <f ca="1">IF(  AND(LEN(U241)&gt;=1,U241&lt;&gt;".",OR(COUNTIF(U142:U$191,"*全日勤*")&gt;0,COUNTIF(U142:U$191,"*18放*")&gt;0)),  CONCATENATE(  ".",IF(OR(U142=$A$199,U142="18放"),$A242,"")  ),IF(  OR(U142=$A$199,U142="18放"),$A242,"")  )</f>
        <v/>
      </c>
      <c r="V242" s="65" t="str">
        <f ca="1">IF(  AND(LEN(V241)&gt;=1,V241&lt;&gt;".",OR(COUNTIF(V142:V$191,"*全日勤*")&gt;0,COUNTIF(V142:V$191,"*18放*")&gt;0)),  CONCATENATE(  ".",IF(OR(V142=$A$199,V142="18放"),$A242,"")  ),IF(  OR(V142=$A$199,V142="18放"),$A242,"")  )</f>
        <v/>
      </c>
      <c r="W242" s="65" t="str">
        <f ca="1">IF(  AND(LEN(W241)&gt;=1,W241&lt;&gt;".",OR(COUNTIF(W142:W$191,"*全日勤*")&gt;0,COUNTIF(W142:W$191,"*18放*")&gt;0)),  CONCATENATE(  ".",IF(OR(W142=$A$199,W142="18放"),$A242,"")  ),IF(  OR(W142=$A$199,W142="18放"),$A242,"")  )</f>
        <v>.</v>
      </c>
      <c r="X242" s="65" t="str">
        <f ca="1">IF(  AND(LEN(X241)&gt;=1,X241&lt;&gt;".",OR(COUNTIF(X142:X$191,"*全日勤*")&gt;0,COUNTIF(X142:X$191,"*18放*")&gt;0)),  CONCATENATE(  ".",IF(OR(X142=$A$199,X142="18放"),$A242,"")  ),IF(  OR(X142=$A$199,X142="18放"),$A242,"")  )</f>
        <v>.42</v>
      </c>
      <c r="Y242" s="65" t="str">
        <f ca="1">IF(  AND(LEN(Y241)&gt;=1,Y241&lt;&gt;".",OR(COUNTIF(Y142:Y$191,"*全日勤*")&gt;0,COUNTIF(Y142:Y$191,"*18放*")&gt;0)),  CONCATENATE(  ".",IF(OR(Y142=$A$199,Y142="18放"),$A242,"")  ),IF(  OR(Y142=$A$199,Y142="18放"),$A242,"")  )</f>
        <v>.42</v>
      </c>
      <c r="Z242" s="65" t="str">
        <f ca="1">IF(  AND(LEN(Z241)&gt;=1,Z241&lt;&gt;".",OR(COUNTIF(Z142:Z$191,"*全日勤*")&gt;0,COUNTIF(Z142:Z$191,"*18放*")&gt;0)),  CONCATENATE(  ".",IF(OR(Z142=$A$199,Z142="18放"),$A242,"")  ),IF(  OR(Z142=$A$199,Z142="18放"),$A242,"")  )</f>
        <v>.42</v>
      </c>
      <c r="AA242" s="65">
        <f ca="1">IF(  AND(LEN(AA241)&gt;=1,AA241&lt;&gt;".",OR(COUNTIF(AA142:AA$191,"*全日勤*")&gt;0,COUNTIF(AA142:AA$191,"*18放*")&gt;0)),  CONCATENATE(  ".",IF(OR(AA142=$A$199,AA142="18放"),$A242,"")  ),IF(  OR(AA142=$A$199,AA142="18放"),$A242,"")  )</f>
        <v>42</v>
      </c>
      <c r="AB242" s="65">
        <f ca="1">IF(  AND(LEN(AB241)&gt;=1,AB241&lt;&gt;".",OR(COUNTIF(AB142:AB$191,"*全日勤*")&gt;0,COUNTIF(AB142:AB$191,"*18放*")&gt;0)),  CONCATENATE(  ".",IF(OR(AB142=$A$199,AB142="18放"),$A242,"")  ),IF(  OR(AB142=$A$199,AB142="18放"),$A242,"")  )</f>
        <v>42</v>
      </c>
      <c r="AC242" s="65">
        <f ca="1">IF(  AND(LEN(AC241)&gt;=1,AC241&lt;&gt;".",OR(COUNTIF(AC142:AC$191,"*全日勤*")&gt;0,COUNTIF(AC142:AC$191,"*18放*")&gt;0)),  CONCATENATE(  ".",IF(OR(AC142=$A$199,AC142="18放"),$A242,"")  ),IF(  OR(AC142=$A$199,AC142="18放"),$A242,"")  )</f>
        <v>42</v>
      </c>
      <c r="AD242" s="65" t="str">
        <f ca="1">IF(  AND(LEN(AD241)&gt;=1,AD241&lt;&gt;".",OR(COUNTIF(AD142:AD$191,"*全日勤*")&gt;0,COUNTIF(AD142:AD$191,"*18放*")&gt;0)),  CONCATENATE(  ".",IF(OR(AD142=$A$199,AD142="18放"),$A242,"")  ),IF(  OR(AD142=$A$199,AD142="18放"),$A242,"")  )</f>
        <v>.42</v>
      </c>
      <c r="AE242" s="65" t="str">
        <f ca="1">IF(  AND(LEN(AE241)&gt;=1,AE241&lt;&gt;".",OR(COUNTIF(AE142:AE$191,"*全日勤*")&gt;0,COUNTIF(AE142:AE$191,"*18放*")&gt;0)),  CONCATENATE(  ".",IF(OR(AE142=$A$199,AE142="18放"),$A242,"")  ),IF(  OR(AE142=$A$199,AE142="18放"),$A242,"")  )</f>
        <v>.42</v>
      </c>
      <c r="AF242" s="65" t="str">
        <f ca="1">IF(  AND(LEN(AF241)&gt;=1,AF241&lt;&gt;".",OR(COUNTIF(AF142:AF$191,"*全日勤*")&gt;0,COUNTIF(AF142:AF$191,"*18放*")&gt;0)),  CONCATENATE(  ".",IF(OR(AF142=$A$199,AF142="18放"),$A242,"")  ),IF(  OR(AF142=$A$199,AF142="18放"),$A242,"")  )</f>
        <v>.</v>
      </c>
      <c r="AG242" s="65" t="str">
        <f ca="1">IF(  AND(LEN(AG241)&gt;=1,AG241&lt;&gt;".",OR(COUNTIF(AG142:AG$191,"*全日勤*")&gt;0,COUNTIF(AG142:AG$191,"*18放*")&gt;0)),  CONCATENATE(  ".",IF(OR(AG142=$A$199,AG142="18放"),$A242,"")  ),IF(  OR(AG142=$A$199,AG142="18放"),$A242,"")  )</f>
        <v/>
      </c>
      <c r="AH242" s="65"/>
      <c r="AI242" s="65"/>
      <c r="AJ242" s="65"/>
    </row>
    <row r="243" spans="1:36">
      <c r="A243" s="65">
        <f t="shared" si="27"/>
        <v>43</v>
      </c>
      <c r="B243" s="65" t="str">
        <f t="shared" si="27"/>
        <v>蔡政倫</v>
      </c>
      <c r="C243" s="65" t="str">
        <f ca="1">IF(  AND(LEN(C242)&gt;=1,C242&lt;&gt;".",OR(COUNTIF(C143:C$191,"*全日勤*")&gt;0,COUNTIF(C143:C$191,"*18放*")&gt;0)),  CONCATENATE(  ".",IF(OR(C143=$A$199,C143="18放"),$A243,"")  ),IF(  OR(C143=$A$199,C143="18放"),$A243,"")  )</f>
        <v>.43</v>
      </c>
      <c r="D243" s="65" t="str">
        <f ca="1">IF(  AND(LEN(D242)&gt;=1,D242&lt;&gt;".",OR(COUNTIF(D143:D$191,"*全日勤*")&gt;0,COUNTIF(D143:D$191,"*18放*")&gt;0)),  CONCATENATE(  ".",IF(OR(D143=$A$199,D143="18放"),$A243,"")  ),IF(  OR(D143=$A$199,D143="18放"),$A243,"")  )</f>
        <v>.43</v>
      </c>
      <c r="E243" s="65" t="str">
        <f ca="1">IF(  AND(LEN(E242)&gt;=1,E242&lt;&gt;".",OR(COUNTIF(E143:E$191,"*全日勤*")&gt;0,COUNTIF(E143:E$191,"*18放*")&gt;0)),  CONCATENATE(  ".",IF(OR(E143=$A$199,E143="18放"),$A243,"")  ),IF(  OR(E143=$A$199,E143="18放"),$A243,"")  )</f>
        <v>.43</v>
      </c>
      <c r="F243" s="65" t="str">
        <f ca="1">IF(  AND(LEN(F242)&gt;=1,F242&lt;&gt;".",OR(COUNTIF(F143:F$191,"*全日勤*")&gt;0,COUNTIF(F143:F$191,"*18放*")&gt;0)),  CONCATENATE(  ".",IF(OR(F143=$A$199,F143="18放"),$A243,"")  ),IF(  OR(F143=$A$199,F143="18放"),$A243,"")  )</f>
        <v>.</v>
      </c>
      <c r="G243" s="65" t="str">
        <f ca="1">IF(  AND(LEN(G242)&gt;=1,G242&lt;&gt;".",OR(COUNTIF(G143:G$191,"*全日勤*")&gt;0,COUNTIF(G143:G$191,"*18放*")&gt;0)),  CONCATENATE(  ".",IF(OR(G143=$A$199,G143="18放"),$A243,"")  ),IF(  OR(G143=$A$199,G143="18放"),$A243,"")  )</f>
        <v>.</v>
      </c>
      <c r="H243" s="65">
        <f ca="1">IF(  AND(LEN(H242)&gt;=1,H242&lt;&gt;".",OR(COUNTIF(H143:H$191,"*全日勤*")&gt;0,COUNTIF(H143:H$191,"*18放*")&gt;0)),  CONCATENATE(  ".",IF(OR(H143=$A$199,H143="18放"),$A243,"")  ),IF(  OR(H143=$A$199,H143="18放"),$A243,"")  )</f>
        <v>43</v>
      </c>
      <c r="I243" s="65">
        <f ca="1">IF(  AND(LEN(I242)&gt;=1,I242&lt;&gt;".",OR(COUNTIF(I143:I$191,"*全日勤*")&gt;0,COUNTIF(I143:I$191,"*18放*")&gt;0)),  CONCATENATE(  ".",IF(OR(I143=$A$199,I143="18放"),$A243,"")  ),IF(  OR(I143=$A$199,I143="18放"),$A243,"")  )</f>
        <v>43</v>
      </c>
      <c r="J243" s="65" t="str">
        <f ca="1">IF(  AND(LEN(J242)&gt;=1,J242&lt;&gt;".",OR(COUNTIF(J143:J$191,"*全日勤*")&gt;0,COUNTIF(J143:J$191,"*18放*")&gt;0)),  CONCATENATE(  ".",IF(OR(J143=$A$199,J143="18放"),$A243,"")  ),IF(  OR(J143=$A$199,J143="18放"),$A243,"")  )</f>
        <v>.43</v>
      </c>
      <c r="K243" s="65" t="str">
        <f ca="1">IF(  AND(LEN(K242)&gt;=1,K242&lt;&gt;".",OR(COUNTIF(K143:K$191,"*全日勤*")&gt;0,COUNTIF(K143:K$191,"*18放*")&gt;0)),  CONCATENATE(  ".",IF(OR(K143=$A$199,K143="18放"),$A243,"")  ),IF(  OR(K143=$A$199,K143="18放"),$A243,"")  )</f>
        <v>.43</v>
      </c>
      <c r="L243" s="65" t="str">
        <f ca="1">IF(  AND(LEN(L242)&gt;=1,L242&lt;&gt;".",OR(COUNTIF(L143:L$191,"*全日勤*")&gt;0,COUNTIF(L143:L$191,"*18放*")&gt;0)),  CONCATENATE(  ".",IF(OR(L143=$A$199,L143="18放"),$A243,"")  ),IF(  OR(L143=$A$199,L143="18放"),$A243,"")  )</f>
        <v>.43</v>
      </c>
      <c r="M243" s="65" t="str">
        <f ca="1">IF(  AND(LEN(M242)&gt;=1,M242&lt;&gt;".",OR(COUNTIF(M143:M$191,"*全日勤*")&gt;0,COUNTIF(M143:M$191,"*18放*")&gt;0)),  CONCATENATE(  ".",IF(OR(M143=$A$199,M143="18放"),$A243,"")  ),IF(  OR(M143=$A$199,M143="18放"),$A243,"")  )</f>
        <v>.43</v>
      </c>
      <c r="N243" s="65">
        <f ca="1">IF(  AND(LEN(N242)&gt;=1,N242&lt;&gt;".",OR(COUNTIF(N143:N$191,"*全日勤*")&gt;0,COUNTIF(N143:N$191,"*18放*")&gt;0)),  CONCATENATE(  ".",IF(OR(N143=$A$199,N143="18放"),$A243,"")  ),IF(  OR(N143=$A$199,N143="18放"),$A243,"")  )</f>
        <v>43</v>
      </c>
      <c r="O243" s="65" t="str">
        <f ca="1">IF(  AND(LEN(O242)&gt;=1,O242&lt;&gt;".",OR(COUNTIF(O143:O$191,"*全日勤*")&gt;0,COUNTIF(O143:O$191,"*18放*")&gt;0)),  CONCATENATE(  ".",IF(OR(O143=$A$199,O143="18放"),$A243,"")  ),IF(  OR(O143=$A$199,O143="18放"),$A243,"")  )</f>
        <v/>
      </c>
      <c r="P243" s="65" t="str">
        <f ca="1">IF(  AND(LEN(P242)&gt;=1,P242&lt;&gt;".",OR(COUNTIF(P143:P$191,"*全日勤*")&gt;0,COUNTIF(P143:P$191,"*18放*")&gt;0)),  CONCATENATE(  ".",IF(OR(P143=$A$199,P143="18放"),$A243,"")  ),IF(  OR(P143=$A$199,P143="18放"),$A243,"")  )</f>
        <v>.</v>
      </c>
      <c r="Q243" s="65" t="str">
        <f ca="1">IF(  AND(LEN(Q242)&gt;=1,Q242&lt;&gt;".",OR(COUNTIF(Q143:Q$191,"*全日勤*")&gt;0,COUNTIF(Q143:Q$191,"*18放*")&gt;0)),  CONCATENATE(  ".",IF(OR(Q143=$A$199,Q143="18放"),$A243,"")  ),IF(  OR(Q143=$A$199,Q143="18放"),$A243,"")  )</f>
        <v>.43</v>
      </c>
      <c r="R243" s="65" t="str">
        <f ca="1">IF(  AND(LEN(R242)&gt;=1,R242&lt;&gt;".",OR(COUNTIF(R143:R$191,"*全日勤*")&gt;0,COUNTIF(R143:R$191,"*18放*")&gt;0)),  CONCATENATE(  ".",IF(OR(R143=$A$199,R143="18放"),$A243,"")  ),IF(  OR(R143=$A$199,R143="18放"),$A243,"")  )</f>
        <v>.43</v>
      </c>
      <c r="S243" s="65" t="str">
        <f ca="1">IF(  AND(LEN(S242)&gt;=1,S242&lt;&gt;".",OR(COUNTIF(S143:S$191,"*全日勤*")&gt;0,COUNTIF(S143:S$191,"*18放*")&gt;0)),  CONCATENATE(  ".",IF(OR(S143=$A$199,S143="18放"),$A243,"")  ),IF(  OR(S143=$A$199,S143="18放"),$A243,"")  )</f>
        <v>.43</v>
      </c>
      <c r="T243" s="65" t="str">
        <f ca="1">IF(  AND(LEN(T242)&gt;=1,T242&lt;&gt;".",OR(COUNTIF(T143:T$191,"*全日勤*")&gt;0,COUNTIF(T143:T$191,"*18放*")&gt;0)),  CONCATENATE(  ".",IF(OR(T143=$A$199,T143="18放"),$A243,"")  ),IF(  OR(T143=$A$199,T143="18放"),$A243,"")  )</f>
        <v>.</v>
      </c>
      <c r="U243" s="65" t="str">
        <f ca="1">IF(  AND(LEN(U242)&gt;=1,U242&lt;&gt;".",OR(COUNTIF(U143:U$191,"*全日勤*")&gt;0,COUNTIF(U143:U$191,"*18放*")&gt;0)),  CONCATENATE(  ".",IF(OR(U143=$A$199,U143="18放"),$A243,"")  ),IF(  OR(U143=$A$199,U143="18放"),$A243,"")  )</f>
        <v/>
      </c>
      <c r="V243" s="65">
        <f ca="1">IF(  AND(LEN(V242)&gt;=1,V242&lt;&gt;".",OR(COUNTIF(V143:V$191,"*全日勤*")&gt;0,COUNTIF(V143:V$191,"*18放*")&gt;0)),  CONCATENATE(  ".",IF(OR(V143=$A$199,V143="18放"),$A243,"")  ),IF(  OR(V143=$A$199,V143="18放"),$A243,"")  )</f>
        <v>43</v>
      </c>
      <c r="W243" s="65">
        <f ca="1">IF(  AND(LEN(W242)&gt;=1,W242&lt;&gt;".",OR(COUNTIF(W143:W$191,"*全日勤*")&gt;0,COUNTIF(W143:W$191,"*18放*")&gt;0)),  CONCATENATE(  ".",IF(OR(W143=$A$199,W143="18放"),$A243,"")  ),IF(  OR(W143=$A$199,W143="18放"),$A243,"")  )</f>
        <v>43</v>
      </c>
      <c r="X243" s="65" t="str">
        <f ca="1">IF(  AND(LEN(X242)&gt;=1,X242&lt;&gt;".",OR(COUNTIF(X143:X$191,"*全日勤*")&gt;0,COUNTIF(X143:X$191,"*18放*")&gt;0)),  CONCATENATE(  ".",IF(OR(X143=$A$199,X143="18放"),$A243,"")  ),IF(  OR(X143=$A$199,X143="18放"),$A243,"")  )</f>
        <v>.43</v>
      </c>
      <c r="Y243" s="65" t="str">
        <f ca="1">IF(  AND(LEN(Y242)&gt;=1,Y242&lt;&gt;".",OR(COUNTIF(Y143:Y$191,"*全日勤*")&gt;0,COUNTIF(Y143:Y$191,"*18放*")&gt;0)),  CONCATENATE(  ".",IF(OR(Y143=$A$199,Y143="18放"),$A243,"")  ),IF(  OR(Y143=$A$199,Y143="18放"),$A243,"")  )</f>
        <v>.43</v>
      </c>
      <c r="Z243" s="65" t="str">
        <f ca="1">IF(  AND(LEN(Z242)&gt;=1,Z242&lt;&gt;".",OR(COUNTIF(Z143:Z$191,"*全日勤*")&gt;0,COUNTIF(Z143:Z$191,"*18放*")&gt;0)),  CONCATENATE(  ".",IF(OR(Z143=$A$199,Z143="18放"),$A243,"")  ),IF(  OR(Z143=$A$199,Z143="18放"),$A243,"")  )</f>
        <v>.43</v>
      </c>
      <c r="AA243" s="65" t="str">
        <f ca="1">IF(  AND(LEN(AA242)&gt;=1,AA242&lt;&gt;".",OR(COUNTIF(AA143:AA$191,"*全日勤*")&gt;0,COUNTIF(AA143:AA$191,"*18放*")&gt;0)),  CONCATENATE(  ".",IF(OR(AA143=$A$199,AA143="18放"),$A243,"")  ),IF(  OR(AA143=$A$199,AA143="18放"),$A243,"")  )</f>
        <v>.</v>
      </c>
      <c r="AB243" s="65" t="str">
        <f ca="1">IF(  AND(LEN(AB242)&gt;=1,AB242&lt;&gt;".",OR(COUNTIF(AB143:AB$191,"*全日勤*")&gt;0,COUNTIF(AB143:AB$191,"*18放*")&gt;0)),  CONCATENATE(  ".",IF(OR(AB143=$A$199,AB143="18放"),$A243,"")  ),IF(  OR(AB143=$A$199,AB143="18放"),$A243,"")  )</f>
        <v>.</v>
      </c>
      <c r="AC243" s="65" t="str">
        <f ca="1">IF(  AND(LEN(AC242)&gt;=1,AC242&lt;&gt;".",OR(COUNTIF(AC143:AC$191,"*全日勤*")&gt;0,COUNTIF(AC143:AC$191,"*18放*")&gt;0)),  CONCATENATE(  ".",IF(OR(AC143=$A$199,AC143="18放"),$A243,"")  ),IF(  OR(AC143=$A$199,AC143="18放"),$A243,"")  )</f>
        <v>.43</v>
      </c>
      <c r="AD243" s="65" t="str">
        <f ca="1">IF(  AND(LEN(AD242)&gt;=1,AD242&lt;&gt;".",OR(COUNTIF(AD143:AD$191,"*全日勤*")&gt;0,COUNTIF(AD143:AD$191,"*18放*")&gt;0)),  CONCATENATE(  ".",IF(OR(AD143=$A$199,AD143="18放"),$A243,"")  ),IF(  OR(AD143=$A$199,AD143="18放"),$A243,"")  )</f>
        <v>.43</v>
      </c>
      <c r="AE243" s="65" t="str">
        <f ca="1">IF(  AND(LEN(AE242)&gt;=1,AE242&lt;&gt;".",OR(COUNTIF(AE143:AE$191,"*全日勤*")&gt;0,COUNTIF(AE143:AE$191,"*18放*")&gt;0)),  CONCATENATE(  ".",IF(OR(AE143=$A$199,AE143="18放"),$A243,"")  ),IF(  OR(AE143=$A$199,AE143="18放"),$A243,"")  )</f>
        <v>.43</v>
      </c>
      <c r="AF243" s="65">
        <f ca="1">IF(  AND(LEN(AF242)&gt;=1,AF242&lt;&gt;".",OR(COUNTIF(AF143:AF$191,"*全日勤*")&gt;0,COUNTIF(AF143:AF$191,"*18放*")&gt;0)),  CONCATENATE(  ".",IF(OR(AF143=$A$199,AF143="18放"),$A243,"")  ),IF(  OR(AF143=$A$199,AF143="18放"),$A243,"")  )</f>
        <v>43</v>
      </c>
      <c r="AG243" s="65" t="str">
        <f ca="1">IF(  AND(LEN(AG242)&gt;=1,AG242&lt;&gt;".",OR(COUNTIF(AG143:AG$191,"*全日勤*")&gt;0,COUNTIF(AG143:AG$191,"*18放*")&gt;0)),  CONCATENATE(  ".",IF(OR(AG143=$A$199,AG143="18放"),$A243,"")  ),IF(  OR(AG143=$A$199,AG143="18放"),$A243,"")  )</f>
        <v/>
      </c>
      <c r="AH243" s="65"/>
      <c r="AI243" s="65"/>
      <c r="AJ243" s="65"/>
    </row>
    <row r="244" spans="1:36">
      <c r="A244" s="65">
        <f t="shared" si="27"/>
        <v>44</v>
      </c>
      <c r="B244" s="65" t="str">
        <f t="shared" si="27"/>
        <v>陳宏洋</v>
      </c>
      <c r="C244" s="65" t="str">
        <f ca="1">IF(  AND(LEN(C243)&gt;=1,C243&lt;&gt;".",OR(COUNTIF(C144:C$191,"*全日勤*")&gt;0,COUNTIF(C144:C$191,"*18放*")&gt;0)),  CONCATENATE(  ".",IF(OR(C144=$A$199,C144="18放"),$A244,"")  ),IF(  OR(C144=$A$199,C144="18放"),$A244,"")  )</f>
        <v>.44</v>
      </c>
      <c r="D244" s="65" t="str">
        <f ca="1">IF(  AND(LEN(D243)&gt;=1,D243&lt;&gt;".",OR(COUNTIF(D144:D$191,"*全日勤*")&gt;0,COUNTIF(D144:D$191,"*18放*")&gt;0)),  CONCATENATE(  ".",IF(OR(D144=$A$199,D144="18放"),$A244,"")  ),IF(  OR(D144=$A$199,D144="18放"),$A244,"")  )</f>
        <v>.44</v>
      </c>
      <c r="E244" s="65" t="str">
        <f ca="1">IF(  AND(LEN(E243)&gt;=1,E243&lt;&gt;".",OR(COUNTIF(E144:E$191,"*全日勤*")&gt;0,COUNTIF(E144:E$191,"*18放*")&gt;0)),  CONCATENATE(  ".",IF(OR(E144=$A$199,E144="18放"),$A244,"")  ),IF(  OR(E144=$A$199,E144="18放"),$A244,"")  )</f>
        <v>.44</v>
      </c>
      <c r="F244" s="65" t="str">
        <f ca="1">IF(  AND(LEN(F243)&gt;=1,F243&lt;&gt;".",OR(COUNTIF(F144:F$191,"*全日勤*")&gt;0,COUNTIF(F144:F$191,"*18放*")&gt;0)),  CONCATENATE(  ".",IF(OR(F144=$A$199,F144="18放"),$A244,"")  ),IF(  OR(F144=$A$199,F144="18放"),$A244,"")  )</f>
        <v/>
      </c>
      <c r="G244" s="65" t="str">
        <f ca="1">IF(  AND(LEN(G243)&gt;=1,G243&lt;&gt;".",OR(COUNTIF(G144:G$191,"*全日勤*")&gt;0,COUNTIF(G144:G$191,"*18放*")&gt;0)),  CONCATENATE(  ".",IF(OR(G144=$A$199,G144="18放"),$A244,"")  ),IF(  OR(G144=$A$199,G144="18放"),$A244,"")  )</f>
        <v/>
      </c>
      <c r="H244" s="65" t="str">
        <f ca="1">IF(  AND(LEN(H243)&gt;=1,H243&lt;&gt;".",OR(COUNTIF(H144:H$191,"*全日勤*")&gt;0,COUNTIF(H144:H$191,"*18放*")&gt;0)),  CONCATENATE(  ".",IF(OR(H144=$A$199,H144="18放"),$A244,"")  ),IF(  OR(H144=$A$199,H144="18放"),$A244,"")  )</f>
        <v>.44</v>
      </c>
      <c r="I244" s="65" t="str">
        <f ca="1">IF(  AND(LEN(I243)&gt;=1,I243&lt;&gt;".",OR(COUNTIF(I144:I$191,"*全日勤*")&gt;0,COUNTIF(I144:I$191,"*18放*")&gt;0)),  CONCATENATE(  ".",IF(OR(I144=$A$199,I144="18放"),$A244,"")  ),IF(  OR(I144=$A$199,I144="18放"),$A244,"")  )</f>
        <v>.44</v>
      </c>
      <c r="J244" s="65" t="str">
        <f ca="1">IF(  AND(LEN(J243)&gt;=1,J243&lt;&gt;".",OR(COUNTIF(J144:J$191,"*全日勤*")&gt;0,COUNTIF(J144:J$191,"*18放*")&gt;0)),  CONCATENATE(  ".",IF(OR(J144=$A$199,J144="18放"),$A244,"")  ),IF(  OR(J144=$A$199,J144="18放"),$A244,"")  )</f>
        <v>.44</v>
      </c>
      <c r="K244" s="65" t="str">
        <f ca="1">IF(  AND(LEN(K243)&gt;=1,K243&lt;&gt;".",OR(COUNTIF(K144:K$191,"*全日勤*")&gt;0,COUNTIF(K144:K$191,"*18放*")&gt;0)),  CONCATENATE(  ".",IF(OR(K144=$A$199,K144="18放"),$A244,"")  ),IF(  OR(K144=$A$199,K144="18放"),$A244,"")  )</f>
        <v>.44</v>
      </c>
      <c r="L244" s="65" t="str">
        <f ca="1">IF(  AND(LEN(L243)&gt;=1,L243&lt;&gt;".",OR(COUNTIF(L144:L$191,"*全日勤*")&gt;0,COUNTIF(L144:L$191,"*18放*")&gt;0)),  CONCATENATE(  ".",IF(OR(L144=$A$199,L144="18放"),$A244,"")  ),IF(  OR(L144=$A$199,L144="18放"),$A244,"")  )</f>
        <v>.44</v>
      </c>
      <c r="M244" s="65" t="str">
        <f ca="1">IF(  AND(LEN(M243)&gt;=1,M243&lt;&gt;".",OR(COUNTIF(M144:M$191,"*全日勤*")&gt;0,COUNTIF(M144:M$191,"*18放*")&gt;0)),  CONCATENATE(  ".",IF(OR(M144=$A$199,M144="18放"),$A244,"")  ),IF(  OR(M144=$A$199,M144="18放"),$A244,"")  )</f>
        <v>.</v>
      </c>
      <c r="N244" s="65" t="str">
        <f ca="1">IF(  AND(LEN(N243)&gt;=1,N243&lt;&gt;".",OR(COUNTIF(N144:N$191,"*全日勤*")&gt;0,COUNTIF(N144:N$191,"*18放*")&gt;0)),  CONCATENATE(  ".",IF(OR(N144=$A$199,N144="18放"),$A244,"")  ),IF(  OR(N144=$A$199,N144="18放"),$A244,"")  )</f>
        <v>.</v>
      </c>
      <c r="O244" s="65">
        <f ca="1">IF(  AND(LEN(O243)&gt;=1,O243&lt;&gt;".",OR(COUNTIF(O144:O$191,"*全日勤*")&gt;0,COUNTIF(O144:O$191,"*18放*")&gt;0)),  CONCATENATE(  ".",IF(OR(O144=$A$199,O144="18放"),$A244,"")  ),IF(  OR(O144=$A$199,O144="18放"),$A244,"")  )</f>
        <v>44</v>
      </c>
      <c r="P244" s="65">
        <f ca="1">IF(  AND(LEN(P243)&gt;=1,P243&lt;&gt;".",OR(COUNTIF(P144:P$191,"*全日勤*")&gt;0,COUNTIF(P144:P$191,"*18放*")&gt;0)),  CONCATENATE(  ".",IF(OR(P144=$A$199,P144="18放"),$A244,"")  ),IF(  OR(P144=$A$199,P144="18放"),$A244,"")  )</f>
        <v>44</v>
      </c>
      <c r="Q244" s="65" t="str">
        <f ca="1">IF(  AND(LEN(Q243)&gt;=1,Q243&lt;&gt;".",OR(COUNTIF(Q144:Q$191,"*全日勤*")&gt;0,COUNTIF(Q144:Q$191,"*18放*")&gt;0)),  CONCATENATE(  ".",IF(OR(Q144=$A$199,Q144="18放"),$A244,"")  ),IF(  OR(Q144=$A$199,Q144="18放"),$A244,"")  )</f>
        <v>.44</v>
      </c>
      <c r="R244" s="65" t="str">
        <f ca="1">IF(  AND(LEN(R243)&gt;=1,R243&lt;&gt;".",OR(COUNTIF(R144:R$191,"*全日勤*")&gt;0,COUNTIF(R144:R$191,"*18放*")&gt;0)),  CONCATENATE(  ".",IF(OR(R144=$A$199,R144="18放"),$A244,"")  ),IF(  OR(R144=$A$199,R144="18放"),$A244,"")  )</f>
        <v>.44</v>
      </c>
      <c r="S244" s="65" t="str">
        <f ca="1">IF(  AND(LEN(S243)&gt;=1,S243&lt;&gt;".",OR(COUNTIF(S144:S$191,"*全日勤*")&gt;0,COUNTIF(S144:S$191,"*18放*")&gt;0)),  CONCATENATE(  ".",IF(OR(S144=$A$199,S144="18放"),$A244,"")  ),IF(  OR(S144=$A$199,S144="18放"),$A244,"")  )</f>
        <v>.44</v>
      </c>
      <c r="T244" s="65" t="str">
        <f ca="1">IF(  AND(LEN(T243)&gt;=1,T243&lt;&gt;".",OR(COUNTIF(T144:T$191,"*全日勤*")&gt;0,COUNTIF(T144:T$191,"*18放*")&gt;0)),  CONCATENATE(  ".",IF(OR(T144=$A$199,T144="18放"),$A244,"")  ),IF(  OR(T144=$A$199,T144="18放"),$A244,"")  )</f>
        <v/>
      </c>
      <c r="U244" s="65" t="str">
        <f ca="1">IF(  AND(LEN(U243)&gt;=1,U243&lt;&gt;".",OR(COUNTIF(U144:U$191,"*全日勤*")&gt;0,COUNTIF(U144:U$191,"*18放*")&gt;0)),  CONCATENATE(  ".",IF(OR(U144=$A$199,U144="18放"),$A244,"")  ),IF(  OR(U144=$A$199,U144="18放"),$A244,"")  )</f>
        <v/>
      </c>
      <c r="V244" s="65" t="str">
        <f ca="1">IF(  AND(LEN(V243)&gt;=1,V243&lt;&gt;".",OR(COUNTIF(V144:V$191,"*全日勤*")&gt;0,COUNTIF(V144:V$191,"*18放*")&gt;0)),  CONCATENATE(  ".",IF(OR(V144=$A$199,V144="18放"),$A244,"")  ),IF(  OR(V144=$A$199,V144="18放"),$A244,"")  )</f>
        <v>.44</v>
      </c>
      <c r="W244" s="65" t="str">
        <f ca="1">IF(  AND(LEN(W243)&gt;=1,W243&lt;&gt;".",OR(COUNTIF(W144:W$191,"*全日勤*")&gt;0,COUNTIF(W144:W$191,"*18放*")&gt;0)),  CONCATENATE(  ".",IF(OR(W144=$A$199,W144="18放"),$A244,"")  ),IF(  OR(W144=$A$199,W144="18放"),$A244,"")  )</f>
        <v>.44</v>
      </c>
      <c r="X244" s="65" t="str">
        <f ca="1">IF(  AND(LEN(X243)&gt;=1,X243&lt;&gt;".",OR(COUNTIF(X144:X$191,"*全日勤*")&gt;0,COUNTIF(X144:X$191,"*18放*")&gt;0)),  CONCATENATE(  ".",IF(OR(X144=$A$199,X144="18放"),$A244,"")  ),IF(  OR(X144=$A$199,X144="18放"),$A244,"")  )</f>
        <v>.44</v>
      </c>
      <c r="Y244" s="65" t="str">
        <f ca="1">IF(  AND(LEN(Y243)&gt;=1,Y243&lt;&gt;".",OR(COUNTIF(Y144:Y$191,"*全日勤*")&gt;0,COUNTIF(Y144:Y$191,"*18放*")&gt;0)),  CONCATENATE(  ".",IF(OR(Y144=$A$199,Y144="18放"),$A244,"")  ),IF(  OR(Y144=$A$199,Y144="18放"),$A244,"")  )</f>
        <v>.44</v>
      </c>
      <c r="Z244" s="65" t="str">
        <f ca="1">IF(  AND(LEN(Z243)&gt;=1,Z243&lt;&gt;".",OR(COUNTIF(Z144:Z$191,"*全日勤*")&gt;0,COUNTIF(Z144:Z$191,"*18放*")&gt;0)),  CONCATENATE(  ".",IF(OR(Z144=$A$199,Z144="18放"),$A244,"")  ),IF(  OR(Z144=$A$199,Z144="18放"),$A244,"")  )</f>
        <v>.44</v>
      </c>
      <c r="AA244" s="65" t="str">
        <f ca="1">IF(  AND(LEN(AA243)&gt;=1,AA243&lt;&gt;".",OR(COUNTIF(AA144:AA$191,"*全日勤*")&gt;0,COUNTIF(AA144:AA$191,"*18放*")&gt;0)),  CONCATENATE(  ".",IF(OR(AA144=$A$199,AA144="18放"),$A244,"")  ),IF(  OR(AA144=$A$199,AA144="18放"),$A244,"")  )</f>
        <v/>
      </c>
      <c r="AB244" s="65" t="str">
        <f ca="1">IF(  AND(LEN(AB243)&gt;=1,AB243&lt;&gt;".",OR(COUNTIF(AB144:AB$191,"*全日勤*")&gt;0,COUNTIF(AB144:AB$191,"*18放*")&gt;0)),  CONCATENATE(  ".",IF(OR(AB144=$A$199,AB144="18放"),$A244,"")  ),IF(  OR(AB144=$A$199,AB144="18放"),$A244,"")  )</f>
        <v/>
      </c>
      <c r="AC244" s="65" t="str">
        <f ca="1">IF(  AND(LEN(AC243)&gt;=1,AC243&lt;&gt;".",OR(COUNTIF(AC144:AC$191,"*全日勤*")&gt;0,COUNTIF(AC144:AC$191,"*18放*")&gt;0)),  CONCATENATE(  ".",IF(OR(AC144=$A$199,AC144="18放"),$A244,"")  ),IF(  OR(AC144=$A$199,AC144="18放"),$A244,"")  )</f>
        <v>.44</v>
      </c>
      <c r="AD244" s="65" t="str">
        <f ca="1">IF(  AND(LEN(AD243)&gt;=1,AD243&lt;&gt;".",OR(COUNTIF(AD144:AD$191,"*全日勤*")&gt;0,COUNTIF(AD144:AD$191,"*18放*")&gt;0)),  CONCATENATE(  ".",IF(OR(AD144=$A$199,AD144="18放"),$A244,"")  ),IF(  OR(AD144=$A$199,AD144="18放"),$A244,"")  )</f>
        <v>.44</v>
      </c>
      <c r="AE244" s="65" t="str">
        <f ca="1">IF(  AND(LEN(AE243)&gt;=1,AE243&lt;&gt;".",OR(COUNTIF(AE144:AE$191,"*全日勤*")&gt;0,COUNTIF(AE144:AE$191,"*18放*")&gt;0)),  CONCATENATE(  ".",IF(OR(AE144=$A$199,AE144="18放"),$A244,"")  ),IF(  OR(AE144=$A$199,AE144="18放"),$A244,"")  )</f>
        <v>.44</v>
      </c>
      <c r="AF244" s="65" t="str">
        <f ca="1">IF(  AND(LEN(AF243)&gt;=1,AF243&lt;&gt;".",OR(COUNTIF(AF144:AF$191,"*全日勤*")&gt;0,COUNTIF(AF144:AF$191,"*18放*")&gt;0)),  CONCATENATE(  ".",IF(OR(AF144=$A$199,AF144="18放"),$A244,"")  ),IF(  OR(AF144=$A$199,AF144="18放"),$A244,"")  )</f>
        <v>.</v>
      </c>
      <c r="AG244" s="65" t="str">
        <f ca="1">IF(  AND(LEN(AG243)&gt;=1,AG243&lt;&gt;".",OR(COUNTIF(AG144:AG$191,"*全日勤*")&gt;0,COUNTIF(AG144:AG$191,"*18放*")&gt;0)),  CONCATENATE(  ".",IF(OR(AG144=$A$199,AG144="18放"),$A244,"")  ),IF(  OR(AG144=$A$199,AG144="18放"),$A244,"")  )</f>
        <v/>
      </c>
      <c r="AH244" s="65"/>
      <c r="AI244" s="65"/>
      <c r="AJ244" s="65"/>
    </row>
    <row r="245" spans="1:36">
      <c r="A245" s="65">
        <f t="shared" ref="A245:B272" si="28">A145</f>
        <v>45</v>
      </c>
      <c r="B245" s="65" t="str">
        <f t="shared" si="28"/>
        <v>邱昱銘</v>
      </c>
      <c r="C245" s="65" t="str">
        <f ca="1">IF(  AND(LEN(C244)&gt;=1,C244&lt;&gt;".",OR(COUNTIF(C145:C$191,"*全日勤*")&gt;0,COUNTIF(C145:C$191,"*18放*")&gt;0)),  CONCATENATE(  ".",IF(OR(C145=$A$199,C145="18放"),$A245,"")  ),IF(  OR(C145=$A$199,C145="18放"),$A245,"")  )</f>
        <v>.45</v>
      </c>
      <c r="D245" s="65" t="str">
        <f ca="1">IF(  AND(LEN(D244)&gt;=1,D244&lt;&gt;".",OR(COUNTIF(D145:D$191,"*全日勤*")&gt;0,COUNTIF(D145:D$191,"*18放*")&gt;0)),  CONCATENATE(  ".",IF(OR(D145=$A$199,D145="18放"),$A245,"")  ),IF(  OR(D145=$A$199,D145="18放"),$A245,"")  )</f>
        <v>.45</v>
      </c>
      <c r="E245" s="65" t="str">
        <f ca="1">IF(  AND(LEN(E244)&gt;=1,E244&lt;&gt;".",OR(COUNTIF(E145:E$191,"*全日勤*")&gt;0,COUNTIF(E145:E$191,"*18放*")&gt;0)),  CONCATENATE(  ".",IF(OR(E145=$A$199,E145="18放"),$A245,"")  ),IF(  OR(E145=$A$199,E145="18放"),$A245,"")  )</f>
        <v>.45</v>
      </c>
      <c r="F245" s="65">
        <f ca="1">IF(  AND(LEN(F244)&gt;=1,F244&lt;&gt;".",OR(COUNTIF(F145:F$191,"*全日勤*")&gt;0,COUNTIF(F145:F$191,"*18放*")&gt;0)),  CONCATENATE(  ".",IF(OR(F145=$A$199,F145="18放"),$A245,"")  ),IF(  OR(F145=$A$199,F145="18放"),$A245,"")  )</f>
        <v>45</v>
      </c>
      <c r="G245" s="65" t="str">
        <f ca="1">IF(  AND(LEN(G244)&gt;=1,G244&lt;&gt;".",OR(COUNTIF(G145:G$191,"*全日勤*")&gt;0,COUNTIF(G145:G$191,"*18放*")&gt;0)),  CONCATENATE(  ".",IF(OR(G145=$A$199,G145="18放"),$A245,"")  ),IF(  OR(G145=$A$199,G145="18放"),$A245,"")  )</f>
        <v/>
      </c>
      <c r="H245" s="65" t="str">
        <f ca="1">IF(  AND(LEN(H244)&gt;=1,H244&lt;&gt;".",OR(COUNTIF(H145:H$191,"*全日勤*")&gt;0,COUNTIF(H145:H$191,"*18放*")&gt;0)),  CONCATENATE(  ".",IF(OR(H145=$A$199,H145="18放"),$A245,"")  ),IF(  OR(H145=$A$199,H145="18放"),$A245,"")  )</f>
        <v>.</v>
      </c>
      <c r="I245" s="65" t="str">
        <f ca="1">IF(  AND(LEN(I244)&gt;=1,I244&lt;&gt;".",OR(COUNTIF(I145:I$191,"*全日勤*")&gt;0,COUNTIF(I145:I$191,"*18放*")&gt;0)),  CONCATENATE(  ".",IF(OR(I145=$A$199,I145="18放"),$A245,"")  ),IF(  OR(I145=$A$199,I145="18放"),$A245,"")  )</f>
        <v>.</v>
      </c>
      <c r="J245" s="65" t="str">
        <f ca="1">IF(  AND(LEN(J244)&gt;=1,J244&lt;&gt;".",OR(COUNTIF(J145:J$191,"*全日勤*")&gt;0,COUNTIF(J145:J$191,"*18放*")&gt;0)),  CONCATENATE(  ".",IF(OR(J145=$A$199,J145="18放"),$A245,"")  ),IF(  OR(J145=$A$199,J145="18放"),$A245,"")  )</f>
        <v>.45</v>
      </c>
      <c r="K245" s="65" t="str">
        <f ca="1">IF(  AND(LEN(K244)&gt;=1,K244&lt;&gt;".",OR(COUNTIF(K145:K$191,"*全日勤*")&gt;0,COUNTIF(K145:K$191,"*18放*")&gt;0)),  CONCATENATE(  ".",IF(OR(K145=$A$199,K145="18放"),$A245,"")  ),IF(  OR(K145=$A$199,K145="18放"),$A245,"")  )</f>
        <v>.45</v>
      </c>
      <c r="L245" s="65" t="str">
        <f ca="1">IF(  AND(LEN(L244)&gt;=1,L244&lt;&gt;".",OR(COUNTIF(L145:L$191,"*全日勤*")&gt;0,COUNTIF(L145:L$191,"*18放*")&gt;0)),  CONCATENATE(  ".",IF(OR(L145=$A$199,L145="18放"),$A245,"")  ),IF(  OR(L145=$A$199,L145="18放"),$A245,"")  )</f>
        <v>.45</v>
      </c>
      <c r="M245" s="65">
        <f ca="1">IF(  AND(LEN(M244)&gt;=1,M244&lt;&gt;".",OR(COUNTIF(M145:M$191,"*全日勤*")&gt;0,COUNTIF(M145:M$191,"*18放*")&gt;0)),  CONCATENATE(  ".",IF(OR(M145=$A$199,M145="18放"),$A245,"")  ),IF(  OR(M145=$A$199,M145="18放"),$A245,"")  )</f>
        <v>45</v>
      </c>
      <c r="N245" s="65">
        <f ca="1">IF(  AND(LEN(N244)&gt;=1,N244&lt;&gt;".",OR(COUNTIF(N145:N$191,"*全日勤*")&gt;0,COUNTIF(N145:N$191,"*18放*")&gt;0)),  CONCATENATE(  ".",IF(OR(N145=$A$199,N145="18放"),$A245,"")  ),IF(  OR(N145=$A$199,N145="18放"),$A245,"")  )</f>
        <v>45</v>
      </c>
      <c r="O245" s="65" t="str">
        <f ca="1">IF(  AND(LEN(O244)&gt;=1,O244&lt;&gt;".",OR(COUNTIF(O145:O$191,"*全日勤*")&gt;0,COUNTIF(O145:O$191,"*18放*")&gt;0)),  CONCATENATE(  ".",IF(OR(O145=$A$199,O145="18放"),$A245,"")  ),IF(  OR(O145=$A$199,O145="18放"),$A245,"")  )</f>
        <v>.45</v>
      </c>
      <c r="P245" s="65" t="str">
        <f ca="1">IF(  AND(LEN(P244)&gt;=1,P244&lt;&gt;".",OR(COUNTIF(P145:P$191,"*全日勤*")&gt;0,COUNTIF(P145:P$191,"*18放*")&gt;0)),  CONCATENATE(  ".",IF(OR(P145=$A$199,P145="18放"),$A245,"")  ),IF(  OR(P145=$A$199,P145="18放"),$A245,"")  )</f>
        <v>.45</v>
      </c>
      <c r="Q245" s="65" t="str">
        <f ca="1">IF(  AND(LEN(Q244)&gt;=1,Q244&lt;&gt;".",OR(COUNTIF(Q145:Q$191,"*全日勤*")&gt;0,COUNTIF(Q145:Q$191,"*18放*")&gt;0)),  CONCATENATE(  ".",IF(OR(Q145=$A$199,Q145="18放"),$A245,"")  ),IF(  OR(Q145=$A$199,Q145="18放"),$A245,"")  )</f>
        <v>.45</v>
      </c>
      <c r="R245" s="65" t="str">
        <f ca="1">IF(  AND(LEN(R244)&gt;=1,R244&lt;&gt;".",OR(COUNTIF(R145:R$191,"*全日勤*")&gt;0,COUNTIF(R145:R$191,"*18放*")&gt;0)),  CONCATENATE(  ".",IF(OR(R145=$A$199,R145="18放"),$A245,"")  ),IF(  OR(R145=$A$199,R145="18放"),$A245,"")  )</f>
        <v>.45</v>
      </c>
      <c r="S245" s="65" t="str">
        <f ca="1">IF(  AND(LEN(S244)&gt;=1,S244&lt;&gt;".",OR(COUNTIF(S145:S$191,"*全日勤*")&gt;0,COUNTIF(S145:S$191,"*18放*")&gt;0)),  CONCATENATE(  ".",IF(OR(S145=$A$199,S145="18放"),$A245,"")  ),IF(  OR(S145=$A$199,S145="18放"),$A245,"")  )</f>
        <v>.</v>
      </c>
      <c r="T245" s="65" t="str">
        <f ca="1">IF(  AND(LEN(T244)&gt;=1,T244&lt;&gt;".",OR(COUNTIF(T145:T$191,"*全日勤*")&gt;0,COUNTIF(T145:T$191,"*18放*")&gt;0)),  CONCATENATE(  ".",IF(OR(T145=$A$199,T145="18放"),$A245,"")  ),IF(  OR(T145=$A$199,T145="18放"),$A245,"")  )</f>
        <v/>
      </c>
      <c r="U245" s="65" t="str">
        <f ca="1">IF(  AND(LEN(U244)&gt;=1,U244&lt;&gt;".",OR(COUNTIF(U145:U$191,"*全日勤*")&gt;0,COUNTIF(U145:U$191,"*18放*")&gt;0)),  CONCATENATE(  ".",IF(OR(U145=$A$199,U145="18放"),$A245,"")  ),IF(  OR(U145=$A$199,U145="18放"),$A245,"")  )</f>
        <v/>
      </c>
      <c r="V245" s="65" t="str">
        <f ca="1">IF(  AND(LEN(V244)&gt;=1,V244&lt;&gt;".",OR(COUNTIF(V145:V$191,"*全日勤*")&gt;0,COUNTIF(V145:V$191,"*18放*")&gt;0)),  CONCATENATE(  ".",IF(OR(V145=$A$199,V145="18放"),$A245,"")  ),IF(  OR(V145=$A$199,V145="18放"),$A245,"")  )</f>
        <v>.</v>
      </c>
      <c r="W245" s="65" t="str">
        <f ca="1">IF(  AND(LEN(W244)&gt;=1,W244&lt;&gt;".",OR(COUNTIF(W145:W$191,"*全日勤*")&gt;0,COUNTIF(W145:W$191,"*18放*")&gt;0)),  CONCATENATE(  ".",IF(OR(W145=$A$199,W145="18放"),$A245,"")  ),IF(  OR(W145=$A$199,W145="18放"),$A245,"")  )</f>
        <v>.45</v>
      </c>
      <c r="X245" s="65" t="str">
        <f ca="1">IF(  AND(LEN(X244)&gt;=1,X244&lt;&gt;".",OR(COUNTIF(X145:X$191,"*全日勤*")&gt;0,COUNTIF(X145:X$191,"*18放*")&gt;0)),  CONCATENATE(  ".",IF(OR(X145=$A$199,X145="18放"),$A245,"")  ),IF(  OR(X145=$A$199,X145="18放"),$A245,"")  )</f>
        <v>.45</v>
      </c>
      <c r="Y245" s="65" t="str">
        <f ca="1">IF(  AND(LEN(Y244)&gt;=1,Y244&lt;&gt;".",OR(COUNTIF(Y145:Y$191,"*全日勤*")&gt;0,COUNTIF(Y145:Y$191,"*18放*")&gt;0)),  CONCATENATE(  ".",IF(OR(Y145=$A$199,Y145="18放"),$A245,"")  ),IF(  OR(Y145=$A$199,Y145="18放"),$A245,"")  )</f>
        <v>.45</v>
      </c>
      <c r="Z245" s="65" t="str">
        <f ca="1">IF(  AND(LEN(Z244)&gt;=1,Z244&lt;&gt;".",OR(COUNTIF(Z145:Z$191,"*全日勤*")&gt;0,COUNTIF(Z145:Z$191,"*18放*")&gt;0)),  CONCATENATE(  ".",IF(OR(Z145=$A$199,Z145="18放"),$A245,"")  ),IF(  OR(Z145=$A$199,Z145="18放"),$A245,"")  )</f>
        <v>.45</v>
      </c>
      <c r="AA245" s="65">
        <f ca="1">IF(  AND(LEN(AA244)&gt;=1,AA244&lt;&gt;".",OR(COUNTIF(AA145:AA$191,"*全日勤*")&gt;0,COUNTIF(AA145:AA$191,"*18放*")&gt;0)),  CONCATENATE(  ".",IF(OR(AA145=$A$199,AA145="18放"),$A245,"")  ),IF(  OR(AA145=$A$199,AA145="18放"),$A245,"")  )</f>
        <v>45</v>
      </c>
      <c r="AB245" s="65" t="str">
        <f ca="1">IF(  AND(LEN(AB244)&gt;=1,AB244&lt;&gt;".",OR(COUNTIF(AB145:AB$191,"*全日勤*")&gt;0,COUNTIF(AB145:AB$191,"*18放*")&gt;0)),  CONCATENATE(  ".",IF(OR(AB145=$A$199,AB145="18放"),$A245,"")  ),IF(  OR(AB145=$A$199,AB145="18放"),$A245,"")  )</f>
        <v/>
      </c>
      <c r="AC245" s="65" t="str">
        <f ca="1">IF(  AND(LEN(AC244)&gt;=1,AC244&lt;&gt;".",OR(COUNTIF(AC145:AC$191,"*全日勤*")&gt;0,COUNTIF(AC145:AC$191,"*18放*")&gt;0)),  CONCATENATE(  ".",IF(OR(AC145=$A$199,AC145="18放"),$A245,"")  ),IF(  OR(AC145=$A$199,AC145="18放"),$A245,"")  )</f>
        <v>.</v>
      </c>
      <c r="AD245" s="65" t="str">
        <f ca="1">IF(  AND(LEN(AD244)&gt;=1,AD244&lt;&gt;".",OR(COUNTIF(AD145:AD$191,"*全日勤*")&gt;0,COUNTIF(AD145:AD$191,"*18放*")&gt;0)),  CONCATENATE(  ".",IF(OR(AD145=$A$199,AD145="18放"),$A245,"")  ),IF(  OR(AD145=$A$199,AD145="18放"),$A245,"")  )</f>
        <v>.45</v>
      </c>
      <c r="AE245" s="65" t="str">
        <f ca="1">IF(  AND(LEN(AE244)&gt;=1,AE244&lt;&gt;".",OR(COUNTIF(AE145:AE$191,"*全日勤*")&gt;0,COUNTIF(AE145:AE$191,"*18放*")&gt;0)),  CONCATENATE(  ".",IF(OR(AE145=$A$199,AE145="18放"),$A245,"")  ),IF(  OR(AE145=$A$199,AE145="18放"),$A245,"")  )</f>
        <v>.45</v>
      </c>
      <c r="AF245" s="65">
        <f ca="1">IF(  AND(LEN(AF244)&gt;=1,AF244&lt;&gt;".",OR(COUNTIF(AF145:AF$191,"*全日勤*")&gt;0,COUNTIF(AF145:AF$191,"*18放*")&gt;0)),  CONCATENATE(  ".",IF(OR(AF145=$A$199,AF145="18放"),$A245,"")  ),IF(  OR(AF145=$A$199,AF145="18放"),$A245,"")  )</f>
        <v>45</v>
      </c>
      <c r="AG245" s="65" t="str">
        <f ca="1">IF(  AND(LEN(AG244)&gt;=1,AG244&lt;&gt;".",OR(COUNTIF(AG145:AG$191,"*全日勤*")&gt;0,COUNTIF(AG145:AG$191,"*18放*")&gt;0)),  CONCATENATE(  ".",IF(OR(AG145=$A$199,AG145="18放"),$A245,"")  ),IF(  OR(AG145=$A$199,AG145="18放"),$A245,"")  )</f>
        <v/>
      </c>
      <c r="AH245" s="65"/>
      <c r="AI245" s="65"/>
      <c r="AJ245" s="65"/>
    </row>
    <row r="246" spans="1:36">
      <c r="A246" s="65">
        <f t="shared" si="28"/>
        <v>46</v>
      </c>
      <c r="B246" s="65" t="str">
        <f t="shared" si="28"/>
        <v>李政聰</v>
      </c>
      <c r="C246" s="65" t="str">
        <f ca="1">IF(  AND(LEN(C245)&gt;=1,C245&lt;&gt;".",OR(COUNTIF(C146:C$191,"*全日勤*")&gt;0,COUNTIF(C146:C$191,"*18放*")&gt;0)),  CONCATENATE(  ".",IF(OR(C146=$A$199,C146="18放"),$A246,"")  ),IF(  OR(C146=$A$199,C146="18放"),$A246,"")  )</f>
        <v>.46</v>
      </c>
      <c r="D246" s="65" t="str">
        <f ca="1">IF(  AND(LEN(D245)&gt;=1,D245&lt;&gt;".",OR(COUNTIF(D146:D$191,"*全日勤*")&gt;0,COUNTIF(D146:D$191,"*18放*")&gt;0)),  CONCATENATE(  ".",IF(OR(D146=$A$199,D146="18放"),$A246,"")  ),IF(  OR(D146=$A$199,D146="18放"),$A246,"")  )</f>
        <v>.46</v>
      </c>
      <c r="E246" s="65" t="str">
        <f ca="1">IF(  AND(LEN(E245)&gt;=1,E245&lt;&gt;".",OR(COUNTIF(E146:E$191,"*全日勤*")&gt;0,COUNTIF(E146:E$191,"*18放*")&gt;0)),  CONCATENATE(  ".",IF(OR(E146=$A$199,E146="18放"),$A246,"")  ),IF(  OR(E146=$A$199,E146="18放"),$A246,"")  )</f>
        <v>.46</v>
      </c>
      <c r="F246" s="65" t="str">
        <f ca="1">IF(  AND(LEN(F245)&gt;=1,F245&lt;&gt;".",OR(COUNTIF(F146:F$191,"*全日勤*")&gt;0,COUNTIF(F146:F$191,"*18放*")&gt;0)),  CONCATENATE(  ".",IF(OR(F146=$A$199,F146="18放"),$A246,"")  ),IF(  OR(F146=$A$199,F146="18放"),$A246,"")  )</f>
        <v>.</v>
      </c>
      <c r="G246" s="65" t="str">
        <f ca="1">IF(  AND(LEN(G245)&gt;=1,G245&lt;&gt;".",OR(COUNTIF(G146:G$191,"*全日勤*")&gt;0,COUNTIF(G146:G$191,"*18放*")&gt;0)),  CONCATENATE(  ".",IF(OR(G146=$A$199,G146="18放"),$A246,"")  ),IF(  OR(G146=$A$199,G146="18放"),$A246,"")  )</f>
        <v/>
      </c>
      <c r="H246" s="65">
        <f ca="1">IF(  AND(LEN(H245)&gt;=1,H245&lt;&gt;".",OR(COUNTIF(H146:H$191,"*全日勤*")&gt;0,COUNTIF(H146:H$191,"*18放*")&gt;0)),  CONCATENATE(  ".",IF(OR(H146=$A$199,H146="18放"),$A246,"")  ),IF(  OR(H146=$A$199,H146="18放"),$A246,"")  )</f>
        <v>46</v>
      </c>
      <c r="I246" s="65">
        <f ca="1">IF(  AND(LEN(I245)&gt;=1,I245&lt;&gt;".",OR(COUNTIF(I146:I$191,"*全日勤*")&gt;0,COUNTIF(I146:I$191,"*18放*")&gt;0)),  CONCATENATE(  ".",IF(OR(I146=$A$199,I146="18放"),$A246,"")  ),IF(  OR(I146=$A$199,I146="18放"),$A246,"")  )</f>
        <v>46</v>
      </c>
      <c r="J246" s="65" t="str">
        <f ca="1">IF(  AND(LEN(J245)&gt;=1,J245&lt;&gt;".",OR(COUNTIF(J146:J$191,"*全日勤*")&gt;0,COUNTIF(J146:J$191,"*18放*")&gt;0)),  CONCATENATE(  ".",IF(OR(J146=$A$199,J146="18放"),$A246,"")  ),IF(  OR(J146=$A$199,J146="18放"),$A246,"")  )</f>
        <v>.46</v>
      </c>
      <c r="K246" s="65" t="str">
        <f ca="1">IF(  AND(LEN(K245)&gt;=1,K245&lt;&gt;".",OR(COUNTIF(K146:K$191,"*全日勤*")&gt;0,COUNTIF(K146:K$191,"*18放*")&gt;0)),  CONCATENATE(  ".",IF(OR(K146=$A$199,K146="18放"),$A246,"")  ),IF(  OR(K146=$A$199,K146="18放"),$A246,"")  )</f>
        <v>.46</v>
      </c>
      <c r="L246" s="65" t="str">
        <f ca="1">IF(  AND(LEN(L245)&gt;=1,L245&lt;&gt;".",OR(COUNTIF(L146:L$191,"*全日勤*")&gt;0,COUNTIF(L146:L$191,"*18放*")&gt;0)),  CONCATENATE(  ".",IF(OR(L146=$A$199,L146="18放"),$A246,"")  ),IF(  OR(L146=$A$199,L146="18放"),$A246,"")  )</f>
        <v>.46</v>
      </c>
      <c r="M246" s="65" t="str">
        <f ca="1">IF(  AND(LEN(M245)&gt;=1,M245&lt;&gt;".",OR(COUNTIF(M146:M$191,"*全日勤*")&gt;0,COUNTIF(M146:M$191,"*18放*")&gt;0)),  CONCATENATE(  ".",IF(OR(M146=$A$199,M146="18放"),$A246,"")  ),IF(  OR(M146=$A$199,M146="18放"),$A246,"")  )</f>
        <v>.</v>
      </c>
      <c r="N246" s="65" t="str">
        <f ca="1">IF(  AND(LEN(N245)&gt;=1,N245&lt;&gt;".",OR(COUNTIF(N146:N$191,"*全日勤*")&gt;0,COUNTIF(N146:N$191,"*18放*")&gt;0)),  CONCATENATE(  ".",IF(OR(N146=$A$199,N146="18放"),$A246,"")  ),IF(  OR(N146=$A$199,N146="18放"),$A246,"")  )</f>
        <v>.</v>
      </c>
      <c r="O246" s="65" t="str">
        <f ca="1">IF(  AND(LEN(O245)&gt;=1,O245&lt;&gt;".",OR(COUNTIF(O146:O$191,"*全日勤*")&gt;0,COUNTIF(O146:O$191,"*18放*")&gt;0)),  CONCATENATE(  ".",IF(OR(O146=$A$199,O146="18放"),$A246,"")  ),IF(  OR(O146=$A$199,O146="18放"),$A246,"")  )</f>
        <v>.46</v>
      </c>
      <c r="P246" s="65" t="str">
        <f ca="1">IF(  AND(LEN(P245)&gt;=1,P245&lt;&gt;".",OR(COUNTIF(P146:P$191,"*全日勤*")&gt;0,COUNTIF(P146:P$191,"*18放*")&gt;0)),  CONCATENATE(  ".",IF(OR(P146=$A$199,P146="18放"),$A246,"")  ),IF(  OR(P146=$A$199,P146="18放"),$A246,"")  )</f>
        <v>.46</v>
      </c>
      <c r="Q246" s="65" t="str">
        <f ca="1">IF(  AND(LEN(Q245)&gt;=1,Q245&lt;&gt;".",OR(COUNTIF(Q146:Q$191,"*全日勤*")&gt;0,COUNTIF(Q146:Q$191,"*18放*")&gt;0)),  CONCATENATE(  ".",IF(OR(Q146=$A$199,Q146="18放"),$A246,"")  ),IF(  OR(Q146=$A$199,Q146="18放"),$A246,"")  )</f>
        <v>.46</v>
      </c>
      <c r="R246" s="65" t="str">
        <f ca="1">IF(  AND(LEN(R245)&gt;=1,R245&lt;&gt;".",OR(COUNTIF(R146:R$191,"*全日勤*")&gt;0,COUNTIF(R146:R$191,"*18放*")&gt;0)),  CONCATENATE(  ".",IF(OR(R146=$A$199,R146="18放"),$A246,"")  ),IF(  OR(R146=$A$199,R146="18放"),$A246,"")  )</f>
        <v>.46</v>
      </c>
      <c r="S246" s="65">
        <f ca="1">IF(  AND(LEN(S245)&gt;=1,S245&lt;&gt;".",OR(COUNTIF(S146:S$191,"*全日勤*")&gt;0,COUNTIF(S146:S$191,"*18放*")&gt;0)),  CONCATENATE(  ".",IF(OR(S146=$A$199,S146="18放"),$A246,"")  ),IF(  OR(S146=$A$199,S146="18放"),$A246,"")  )</f>
        <v>46</v>
      </c>
      <c r="T246" s="65" t="str">
        <f ca="1">IF(  AND(LEN(T245)&gt;=1,T245&lt;&gt;".",OR(COUNTIF(T146:T$191,"*全日勤*")&gt;0,COUNTIF(T146:T$191,"*18放*")&gt;0)),  CONCATENATE(  ".",IF(OR(T146=$A$199,T146="18放"),$A246,"")  ),IF(  OR(T146=$A$199,T146="18放"),$A246,"")  )</f>
        <v/>
      </c>
      <c r="U246" s="65" t="str">
        <f ca="1">IF(  AND(LEN(U245)&gt;=1,U245&lt;&gt;".",OR(COUNTIF(U146:U$191,"*全日勤*")&gt;0,COUNTIF(U146:U$191,"*18放*")&gt;0)),  CONCATENATE(  ".",IF(OR(U146=$A$199,U146="18放"),$A246,"")  ),IF(  OR(U146=$A$199,U146="18放"),$A246,"")  )</f>
        <v/>
      </c>
      <c r="V246" s="65">
        <f ca="1">IF(  AND(LEN(V245)&gt;=1,V245&lt;&gt;".",OR(COUNTIF(V146:V$191,"*全日勤*")&gt;0,COUNTIF(V146:V$191,"*18放*")&gt;0)),  CONCATENATE(  ".",IF(OR(V146=$A$199,V146="18放"),$A246,"")  ),IF(  OR(V146=$A$199,V146="18放"),$A246,"")  )</f>
        <v>46</v>
      </c>
      <c r="W246" s="65" t="str">
        <f ca="1">IF(  AND(LEN(W245)&gt;=1,W245&lt;&gt;".",OR(COUNTIF(W146:W$191,"*全日勤*")&gt;0,COUNTIF(W146:W$191,"*18放*")&gt;0)),  CONCATENATE(  ".",IF(OR(W146=$A$199,W146="18放"),$A246,"")  ),IF(  OR(W146=$A$199,W146="18放"),$A246,"")  )</f>
        <v>.46</v>
      </c>
      <c r="X246" s="65" t="str">
        <f ca="1">IF(  AND(LEN(X245)&gt;=1,X245&lt;&gt;".",OR(COUNTIF(X146:X$191,"*全日勤*")&gt;0,COUNTIF(X146:X$191,"*18放*")&gt;0)),  CONCATENATE(  ".",IF(OR(X146=$A$199,X146="18放"),$A246,"")  ),IF(  OR(X146=$A$199,X146="18放"),$A246,"")  )</f>
        <v>.46</v>
      </c>
      <c r="Y246" s="65" t="str">
        <f ca="1">IF(  AND(LEN(Y245)&gt;=1,Y245&lt;&gt;".",OR(COUNTIF(Y146:Y$191,"*全日勤*")&gt;0,COUNTIF(Y146:Y$191,"*18放*")&gt;0)),  CONCATENATE(  ".",IF(OR(Y146=$A$199,Y146="18放"),$A246,"")  ),IF(  OR(Y146=$A$199,Y146="18放"),$A246,"")  )</f>
        <v>.46</v>
      </c>
      <c r="Z246" s="65" t="str">
        <f ca="1">IF(  AND(LEN(Z245)&gt;=1,Z245&lt;&gt;".",OR(COUNTIF(Z146:Z$191,"*全日勤*")&gt;0,COUNTIF(Z146:Z$191,"*18放*")&gt;0)),  CONCATENATE(  ".",IF(OR(Z146=$A$199,Z146="18放"),$A246,"")  ),IF(  OR(Z146=$A$199,Z146="18放"),$A246,"")  )</f>
        <v>.46</v>
      </c>
      <c r="AA246" s="65" t="str">
        <f ca="1">IF(  AND(LEN(AA245)&gt;=1,AA245&lt;&gt;".",OR(COUNTIF(AA146:AA$191,"*全日勤*")&gt;0,COUNTIF(AA146:AA$191,"*18放*")&gt;0)),  CONCATENATE(  ".",IF(OR(AA146=$A$199,AA146="18放"),$A246,"")  ),IF(  OR(AA146=$A$199,AA146="18放"),$A246,"")  )</f>
        <v>.46</v>
      </c>
      <c r="AB246" s="65" t="str">
        <f ca="1">IF(  AND(LEN(AB245)&gt;=1,AB245&lt;&gt;".",OR(COUNTIF(AB146:AB$191,"*全日勤*")&gt;0,COUNTIF(AB146:AB$191,"*18放*")&gt;0)),  CONCATENATE(  ".",IF(OR(AB146=$A$199,AB146="18放"),$A246,"")  ),IF(  OR(AB146=$A$199,AB146="18放"),$A246,"")  )</f>
        <v/>
      </c>
      <c r="AC246" s="65" t="str">
        <f ca="1">IF(  AND(LEN(AC245)&gt;=1,AC245&lt;&gt;".",OR(COUNTIF(AC146:AC$191,"*全日勤*")&gt;0,COUNTIF(AC146:AC$191,"*18放*")&gt;0)),  CONCATENATE(  ".",IF(OR(AC146=$A$199,AC146="18放"),$A246,"")  ),IF(  OR(AC146=$A$199,AC146="18放"),$A246,"")  )</f>
        <v/>
      </c>
      <c r="AD246" s="65" t="str">
        <f ca="1">IF(  AND(LEN(AD245)&gt;=1,AD245&lt;&gt;".",OR(COUNTIF(AD146:AD$191,"*全日勤*")&gt;0,COUNTIF(AD146:AD$191,"*18放*")&gt;0)),  CONCATENATE(  ".",IF(OR(AD146=$A$199,AD146="18放"),$A246,"")  ),IF(  OR(AD146=$A$199,AD146="18放"),$A246,"")  )</f>
        <v>.46</v>
      </c>
      <c r="AE246" s="65" t="str">
        <f ca="1">IF(  AND(LEN(AE245)&gt;=1,AE245&lt;&gt;".",OR(COUNTIF(AE146:AE$191,"*全日勤*")&gt;0,COUNTIF(AE146:AE$191,"*18放*")&gt;0)),  CONCATENATE(  ".",IF(OR(AE146=$A$199,AE146="18放"),$A246,"")  ),IF(  OR(AE146=$A$199,AE146="18放"),$A246,"")  )</f>
        <v>.46</v>
      </c>
      <c r="AF246" s="65" t="str">
        <f ca="1">IF(  AND(LEN(AF245)&gt;=1,AF245&lt;&gt;".",OR(COUNTIF(AF146:AF$191,"*全日勤*")&gt;0,COUNTIF(AF146:AF$191,"*18放*")&gt;0)),  CONCATENATE(  ".",IF(OR(AF146=$A$199,AF146="18放"),$A246,"")  ),IF(  OR(AF146=$A$199,AF146="18放"),$A246,"")  )</f>
        <v>.</v>
      </c>
      <c r="AG246" s="65" t="str">
        <f ca="1">IF(  AND(LEN(AG245)&gt;=1,AG245&lt;&gt;".",OR(COUNTIF(AG146:AG$191,"*全日勤*")&gt;0,COUNTIF(AG146:AG$191,"*18放*")&gt;0)),  CONCATENATE(  ".",IF(OR(AG146=$A$199,AG146="18放"),$A246,"")  ),IF(  OR(AG146=$A$199,AG146="18放"),$A246,"")  )</f>
        <v/>
      </c>
      <c r="AH246" s="65"/>
      <c r="AI246" s="65"/>
      <c r="AJ246" s="65"/>
    </row>
    <row r="247" spans="1:36">
      <c r="A247" s="65">
        <f t="shared" si="28"/>
        <v>47</v>
      </c>
      <c r="B247" s="65" t="str">
        <f t="shared" si="28"/>
        <v>何奕諠</v>
      </c>
      <c r="C247" s="65" t="str">
        <f ca="1">IF(  AND(LEN(C246)&gt;=1,C246&lt;&gt;".",OR(COUNTIF(C147:C$191,"*全日勤*")&gt;0,COUNTIF(C147:C$191,"*18放*")&gt;0)),  CONCATENATE(  ".",IF(OR(C147=$A$199,C147="18放"),$A247,"")  ),IF(  OR(C147=$A$199,C147="18放"),$A247,"")  )</f>
        <v>.47</v>
      </c>
      <c r="D247" s="65" t="str">
        <f ca="1">IF(  AND(LEN(D246)&gt;=1,D246&lt;&gt;".",OR(COUNTIF(D147:D$191,"*全日勤*")&gt;0,COUNTIF(D147:D$191,"*18放*")&gt;0)),  CONCATENATE(  ".",IF(OR(D147=$A$199,D147="18放"),$A247,"")  ),IF(  OR(D147=$A$199,D147="18放"),$A247,"")  )</f>
        <v>.47</v>
      </c>
      <c r="E247" s="65" t="str">
        <f ca="1">IF(  AND(LEN(E246)&gt;=1,E246&lt;&gt;".",OR(COUNTIF(E147:E$191,"*全日勤*")&gt;0,COUNTIF(E147:E$191,"*18放*")&gt;0)),  CONCATENATE(  ".",IF(OR(E147=$A$199,E147="18放"),$A247,"")  ),IF(  OR(E147=$A$199,E147="18放"),$A247,"")  )</f>
        <v>.47</v>
      </c>
      <c r="F247" s="65" t="str">
        <f ca="1">IF(  AND(LEN(F246)&gt;=1,F246&lt;&gt;".",OR(COUNTIF(F147:F$191,"*全日勤*")&gt;0,COUNTIF(F147:F$191,"*18放*")&gt;0)),  CONCATENATE(  ".",IF(OR(F147=$A$199,F147="18放"),$A247,"")  ),IF(  OR(F147=$A$199,F147="18放"),$A247,"")  )</f>
        <v/>
      </c>
      <c r="G247" s="65" t="str">
        <f ca="1">IF(  AND(LEN(G246)&gt;=1,G246&lt;&gt;".",OR(COUNTIF(G147:G$191,"*全日勤*")&gt;0,COUNTIF(G147:G$191,"*18放*")&gt;0)),  CONCATENATE(  ".",IF(OR(G147=$A$199,G147="18放"),$A247,"")  ),IF(  OR(G147=$A$199,G147="18放"),$A247,"")  )</f>
        <v/>
      </c>
      <c r="H247" s="65" t="str">
        <f ca="1">IF(  AND(LEN(H246)&gt;=1,H246&lt;&gt;".",OR(COUNTIF(H147:H$191,"*全日勤*")&gt;0,COUNTIF(H147:H$191,"*18放*")&gt;0)),  CONCATENATE(  ".",IF(OR(H147=$A$199,H147="18放"),$A247,"")  ),IF(  OR(H147=$A$199,H147="18放"),$A247,"")  )</f>
        <v>.47</v>
      </c>
      <c r="I247" s="65" t="str">
        <f ca="1">IF(  AND(LEN(I246)&gt;=1,I246&lt;&gt;".",OR(COUNTIF(I147:I$191,"*全日勤*")&gt;0,COUNTIF(I147:I$191,"*18放*")&gt;0)),  CONCATENATE(  ".",IF(OR(I147=$A$199,I147="18放"),$A247,"")  ),IF(  OR(I147=$A$199,I147="18放"),$A247,"")  )</f>
        <v>.47</v>
      </c>
      <c r="J247" s="65" t="str">
        <f ca="1">IF(  AND(LEN(J246)&gt;=1,J246&lt;&gt;".",OR(COUNTIF(J147:J$191,"*全日勤*")&gt;0,COUNTIF(J147:J$191,"*18放*")&gt;0)),  CONCATENATE(  ".",IF(OR(J147=$A$199,J147="18放"),$A247,"")  ),IF(  OR(J147=$A$199,J147="18放"),$A247,"")  )</f>
        <v>.47</v>
      </c>
      <c r="K247" s="65" t="str">
        <f ca="1">IF(  AND(LEN(K246)&gt;=1,K246&lt;&gt;".",OR(COUNTIF(K147:K$191,"*全日勤*")&gt;0,COUNTIF(K147:K$191,"*18放*")&gt;0)),  CONCATENATE(  ".",IF(OR(K147=$A$199,K147="18放"),$A247,"")  ),IF(  OR(K147=$A$199,K147="18放"),$A247,"")  )</f>
        <v>.47</v>
      </c>
      <c r="L247" s="65" t="str">
        <f ca="1">IF(  AND(LEN(L246)&gt;=1,L246&lt;&gt;".",OR(COUNTIF(L147:L$191,"*全日勤*")&gt;0,COUNTIF(L147:L$191,"*18放*")&gt;0)),  CONCATENATE(  ".",IF(OR(L147=$A$199,L147="18放"),$A247,"")  ),IF(  OR(L147=$A$199,L147="18放"),$A247,"")  )</f>
        <v>.47</v>
      </c>
      <c r="M247" s="65">
        <f ca="1">IF(  AND(LEN(M246)&gt;=1,M246&lt;&gt;".",OR(COUNTIF(M147:M$191,"*全日勤*")&gt;0,COUNTIF(M147:M$191,"*18放*")&gt;0)),  CONCATENATE(  ".",IF(OR(M147=$A$199,M147="18放"),$A247,"")  ),IF(  OR(M147=$A$199,M147="18放"),$A247,"")  )</f>
        <v>47</v>
      </c>
      <c r="N247" s="65">
        <f ca="1">IF(  AND(LEN(N246)&gt;=1,N246&lt;&gt;".",OR(COUNTIF(N147:N$191,"*全日勤*")&gt;0,COUNTIF(N147:N$191,"*18放*")&gt;0)),  CONCATENATE(  ".",IF(OR(N147=$A$199,N147="18放"),$A247,"")  ),IF(  OR(N147=$A$199,N147="18放"),$A247,"")  )</f>
        <v>47</v>
      </c>
      <c r="O247" s="65" t="str">
        <f ca="1">IF(  AND(LEN(O246)&gt;=1,O246&lt;&gt;".",OR(COUNTIF(O147:O$191,"*全日勤*")&gt;0,COUNTIF(O147:O$191,"*18放*")&gt;0)),  CONCATENATE(  ".",IF(OR(O147=$A$199,O147="18放"),$A247,"")  ),IF(  OR(O147=$A$199,O147="18放"),$A247,"")  )</f>
        <v>.</v>
      </c>
      <c r="P247" s="65" t="str">
        <f ca="1">IF(  AND(LEN(P246)&gt;=1,P246&lt;&gt;".",OR(COUNTIF(P147:P$191,"*全日勤*")&gt;0,COUNTIF(P147:P$191,"*18放*")&gt;0)),  CONCATENATE(  ".",IF(OR(P147=$A$199,P147="18放"),$A247,"")  ),IF(  OR(P147=$A$199,P147="18放"),$A247,"")  )</f>
        <v>.</v>
      </c>
      <c r="Q247" s="65" t="str">
        <f ca="1">IF(  AND(LEN(Q246)&gt;=1,Q246&lt;&gt;".",OR(COUNTIF(Q147:Q$191,"*全日勤*")&gt;0,COUNTIF(Q147:Q$191,"*18放*")&gt;0)),  CONCATENATE(  ".",IF(OR(Q147=$A$199,Q147="18放"),$A247,"")  ),IF(  OR(Q147=$A$199,Q147="18放"),$A247,"")  )</f>
        <v>.47</v>
      </c>
      <c r="R247" s="65" t="str">
        <f ca="1">IF(  AND(LEN(R246)&gt;=1,R246&lt;&gt;".",OR(COUNTIF(R147:R$191,"*全日勤*")&gt;0,COUNTIF(R147:R$191,"*18放*")&gt;0)),  CONCATENATE(  ".",IF(OR(R147=$A$199,R147="18放"),$A247,"")  ),IF(  OR(R147=$A$199,R147="18放"),$A247,"")  )</f>
        <v>.47</v>
      </c>
      <c r="S247" s="65" t="str">
        <f ca="1">IF(  AND(LEN(S246)&gt;=1,S246&lt;&gt;".",OR(COUNTIF(S147:S$191,"*全日勤*")&gt;0,COUNTIF(S147:S$191,"*18放*")&gt;0)),  CONCATENATE(  ".",IF(OR(S147=$A$199,S147="18放"),$A247,"")  ),IF(  OR(S147=$A$199,S147="18放"),$A247,"")  )</f>
        <v>.47</v>
      </c>
      <c r="T247" s="65">
        <f ca="1">IF(  AND(LEN(T246)&gt;=1,T246&lt;&gt;".",OR(COUNTIF(T147:T$191,"*全日勤*")&gt;0,COUNTIF(T147:T$191,"*18放*")&gt;0)),  CONCATENATE(  ".",IF(OR(T147=$A$199,T147="18放"),$A247,"")  ),IF(  OR(T147=$A$199,T147="18放"),$A247,"")  )</f>
        <v>47</v>
      </c>
      <c r="U247" s="65">
        <f ca="1">IF(  AND(LEN(U246)&gt;=1,U246&lt;&gt;".",OR(COUNTIF(U147:U$191,"*全日勤*")&gt;0,COUNTIF(U147:U$191,"*18放*")&gt;0)),  CONCATENATE(  ".",IF(OR(U147=$A$199,U147="18放"),$A247,"")  ),IF(  OR(U147=$A$199,U147="18放"),$A247,"")  )</f>
        <v>47</v>
      </c>
      <c r="V247" s="65" t="str">
        <f ca="1">IF(  AND(LEN(V246)&gt;=1,V246&lt;&gt;".",OR(COUNTIF(V147:V$191,"*全日勤*")&gt;0,COUNTIF(V147:V$191,"*18放*")&gt;0)),  CONCATENATE(  ".",IF(OR(V147=$A$199,V147="18放"),$A247,"")  ),IF(  OR(V147=$A$199,V147="18放"),$A247,"")  )</f>
        <v>.</v>
      </c>
      <c r="W247" s="65" t="str">
        <f ca="1">IF(  AND(LEN(W246)&gt;=1,W246&lt;&gt;".",OR(COUNTIF(W147:W$191,"*全日勤*")&gt;0,COUNTIF(W147:W$191,"*18放*")&gt;0)),  CONCATENATE(  ".",IF(OR(W147=$A$199,W147="18放"),$A247,"")  ),IF(  OR(W147=$A$199,W147="18放"),$A247,"")  )</f>
        <v>.</v>
      </c>
      <c r="X247" s="65" t="str">
        <f ca="1">IF(  AND(LEN(X246)&gt;=1,X246&lt;&gt;".",OR(COUNTIF(X147:X$191,"*全日勤*")&gt;0,COUNTIF(X147:X$191,"*18放*")&gt;0)),  CONCATENATE(  ".",IF(OR(X147=$A$199,X147="18放"),$A247,"")  ),IF(  OR(X147=$A$199,X147="18放"),$A247,"")  )</f>
        <v>.</v>
      </c>
      <c r="Y247" s="65" t="str">
        <f ca="1">IF(  AND(LEN(Y246)&gt;=1,Y246&lt;&gt;".",OR(COUNTIF(Y147:Y$191,"*全日勤*")&gt;0,COUNTIF(Y147:Y$191,"*18放*")&gt;0)),  CONCATENATE(  ".",IF(OR(Y147=$A$199,Y147="18放"),$A247,"")  ),IF(  OR(Y147=$A$199,Y147="18放"),$A247,"")  )</f>
        <v>.47</v>
      </c>
      <c r="Z247" s="65" t="str">
        <f ca="1">IF(  AND(LEN(Z246)&gt;=1,Z246&lt;&gt;".",OR(COUNTIF(Z147:Z$191,"*全日勤*")&gt;0,COUNTIF(Z147:Z$191,"*18放*")&gt;0)),  CONCATENATE(  ".",IF(OR(Z147=$A$199,Z147="18放"),$A247,"")  ),IF(  OR(Z147=$A$199,Z147="18放"),$A247,"")  )</f>
        <v>.47</v>
      </c>
      <c r="AA247" s="65" t="str">
        <f ca="1">IF(  AND(LEN(AA246)&gt;=1,AA246&lt;&gt;".",OR(COUNTIF(AA147:AA$191,"*全日勤*")&gt;0,COUNTIF(AA147:AA$191,"*18放*")&gt;0)),  CONCATENATE(  ".",IF(OR(AA147=$A$199,AA147="18放"),$A247,"")  ),IF(  OR(AA147=$A$199,AA147="18放"),$A247,"")  )</f>
        <v>.47</v>
      </c>
      <c r="AB247" s="65">
        <f ca="1">IF(  AND(LEN(AB246)&gt;=1,AB246&lt;&gt;".",OR(COUNTIF(AB147:AB$191,"*全日勤*")&gt;0,COUNTIF(AB147:AB$191,"*18放*")&gt;0)),  CONCATENATE(  ".",IF(OR(AB147=$A$199,AB147="18放"),$A247,"")  ),IF(  OR(AB147=$A$199,AB147="18放"),$A247,"")  )</f>
        <v>47</v>
      </c>
      <c r="AC247" s="65">
        <f ca="1">IF(  AND(LEN(AC246)&gt;=1,AC246&lt;&gt;".",OR(COUNTIF(AC147:AC$191,"*全日勤*")&gt;0,COUNTIF(AC147:AC$191,"*18放*")&gt;0)),  CONCATENATE(  ".",IF(OR(AC147=$A$199,AC147="18放"),$A247,"")  ),IF(  OR(AC147=$A$199,AC147="18放"),$A247,"")  )</f>
        <v>47</v>
      </c>
      <c r="AD247" s="65" t="str">
        <f ca="1">IF(  AND(LEN(AD246)&gt;=1,AD246&lt;&gt;".",OR(COUNTIF(AD147:AD$191,"*全日勤*")&gt;0,COUNTIF(AD147:AD$191,"*18放*")&gt;0)),  CONCATENATE(  ".",IF(OR(AD147=$A$199,AD147="18放"),$A247,"")  ),IF(  OR(AD147=$A$199,AD147="18放"),$A247,"")  )</f>
        <v>.47</v>
      </c>
      <c r="AE247" s="65" t="str">
        <f ca="1">IF(  AND(LEN(AE246)&gt;=1,AE246&lt;&gt;".",OR(COUNTIF(AE147:AE$191,"*全日勤*")&gt;0,COUNTIF(AE147:AE$191,"*18放*")&gt;0)),  CONCATENATE(  ".",IF(OR(AE147=$A$199,AE147="18放"),$A247,"")  ),IF(  OR(AE147=$A$199,AE147="18放"),$A247,"")  )</f>
        <v>.</v>
      </c>
      <c r="AF247" s="65" t="str">
        <f ca="1">IF(  AND(LEN(AF246)&gt;=1,AF246&lt;&gt;".",OR(COUNTIF(AF147:AF$191,"*全日勤*")&gt;0,COUNTIF(AF147:AF$191,"*18放*")&gt;0)),  CONCATENATE(  ".",IF(OR(AF147=$A$199,AF147="18放"),$A247,"")  ),IF(  OR(AF147=$A$199,AF147="18放"),$A247,"")  )</f>
        <v/>
      </c>
      <c r="AG247" s="65">
        <f ca="1">IF(  AND(LEN(AG246)&gt;=1,AG246&lt;&gt;".",OR(COUNTIF(AG147:AG$191,"*全日勤*")&gt;0,COUNTIF(AG147:AG$191,"*18放*")&gt;0)),  CONCATENATE(  ".",IF(OR(AG147=$A$199,AG147="18放"),$A247,"")  ),IF(  OR(AG147=$A$199,AG147="18放"),$A247,"")  )</f>
        <v>47</v>
      </c>
      <c r="AH247" s="65"/>
      <c r="AI247" s="65"/>
      <c r="AJ247" s="65"/>
    </row>
    <row r="248" spans="1:36">
      <c r="A248" s="65">
        <f t="shared" si="28"/>
        <v>48</v>
      </c>
      <c r="B248" s="65" t="str">
        <f t="shared" si="28"/>
        <v>洪長昇</v>
      </c>
      <c r="C248" s="65" t="str">
        <f ca="1">IF(  AND(LEN(C247)&gt;=1,C247&lt;&gt;".",OR(COUNTIF(C148:C$191,"*全日勤*")&gt;0,COUNTIF(C148:C$191,"*18放*")&gt;0)),  CONCATENATE(  ".",IF(OR(C148=$A$199,C148="18放"),$A248,"")  ),IF(  OR(C148=$A$199,C148="18放"),$A248,"")  )</f>
        <v>.48</v>
      </c>
      <c r="D248" s="65" t="str">
        <f ca="1">IF(  AND(LEN(D247)&gt;=1,D247&lt;&gt;".",OR(COUNTIF(D148:D$191,"*全日勤*")&gt;0,COUNTIF(D148:D$191,"*18放*")&gt;0)),  CONCATENATE(  ".",IF(OR(D148=$A$199,D148="18放"),$A248,"")  ),IF(  OR(D148=$A$199,D148="18放"),$A248,"")  )</f>
        <v>.48</v>
      </c>
      <c r="E248" s="65" t="str">
        <f ca="1">IF(  AND(LEN(E247)&gt;=1,E247&lt;&gt;".",OR(COUNTIF(E148:E$191,"*全日勤*")&gt;0,COUNTIF(E148:E$191,"*18放*")&gt;0)),  CONCATENATE(  ".",IF(OR(E148=$A$199,E148="18放"),$A248,"")  ),IF(  OR(E148=$A$199,E148="18放"),$A248,"")  )</f>
        <v>.48</v>
      </c>
      <c r="F248" s="65" t="str">
        <f ca="1">IF(  AND(LEN(F247)&gt;=1,F247&lt;&gt;".",OR(COUNTIF(F148:F$191,"*全日勤*")&gt;0,COUNTIF(F148:F$191,"*18放*")&gt;0)),  CONCATENATE(  ".",IF(OR(F148=$A$199,F148="18放"),$A248,"")  ),IF(  OR(F148=$A$199,F148="18放"),$A248,"")  )</f>
        <v/>
      </c>
      <c r="G248" s="65" t="str">
        <f ca="1">IF(  AND(LEN(G247)&gt;=1,G247&lt;&gt;".",OR(COUNTIF(G148:G$191,"*全日勤*")&gt;0,COUNTIF(G148:G$191,"*18放*")&gt;0)),  CONCATENATE(  ".",IF(OR(G148=$A$199,G148="18放"),$A248,"")  ),IF(  OR(G148=$A$199,G148="18放"),$A248,"")  )</f>
        <v/>
      </c>
      <c r="H248" s="65" t="str">
        <f ca="1">IF(  AND(LEN(H247)&gt;=1,H247&lt;&gt;".",OR(COUNTIF(H148:H$191,"*全日勤*")&gt;0,COUNTIF(H148:H$191,"*18放*")&gt;0)),  CONCATENATE(  ".",IF(OR(H148=$A$199,H148="18放"),$A248,"")  ),IF(  OR(H148=$A$199,H148="18放"),$A248,"")  )</f>
        <v>.48</v>
      </c>
      <c r="I248" s="65" t="str">
        <f ca="1">IF(  AND(LEN(I247)&gt;=1,I247&lt;&gt;".",OR(COUNTIF(I148:I$191,"*全日勤*")&gt;0,COUNTIF(I148:I$191,"*18放*")&gt;0)),  CONCATENATE(  ".",IF(OR(I148=$A$199,I148="18放"),$A248,"")  ),IF(  OR(I148=$A$199,I148="18放"),$A248,"")  )</f>
        <v>.48</v>
      </c>
      <c r="J248" s="65" t="str">
        <f ca="1">IF(  AND(LEN(J247)&gt;=1,J247&lt;&gt;".",OR(COUNTIF(J148:J$191,"*全日勤*")&gt;0,COUNTIF(J148:J$191,"*18放*")&gt;0)),  CONCATENATE(  ".",IF(OR(J148=$A$199,J148="18放"),$A248,"")  ),IF(  OR(J148=$A$199,J148="18放"),$A248,"")  )</f>
        <v>.48</v>
      </c>
      <c r="K248" s="65" t="str">
        <f ca="1">IF(  AND(LEN(K247)&gt;=1,K247&lt;&gt;".",OR(COUNTIF(K148:K$191,"*全日勤*")&gt;0,COUNTIF(K148:K$191,"*18放*")&gt;0)),  CONCATENATE(  ".",IF(OR(K148=$A$199,K148="18放"),$A248,"")  ),IF(  OR(K148=$A$199,K148="18放"),$A248,"")  )</f>
        <v>.48</v>
      </c>
      <c r="L248" s="65" t="str">
        <f ca="1">IF(  AND(LEN(L247)&gt;=1,L247&lt;&gt;".",OR(COUNTIF(L148:L$191,"*全日勤*")&gt;0,COUNTIF(L148:L$191,"*18放*")&gt;0)),  CONCATENATE(  ".",IF(OR(L148=$A$199,L148="18放"),$A248,"")  ),IF(  OR(L148=$A$199,L148="18放"),$A248,"")  )</f>
        <v>.48</v>
      </c>
      <c r="M248" s="65" t="str">
        <f ca="1">IF(  AND(LEN(M247)&gt;=1,M247&lt;&gt;".",OR(COUNTIF(M148:M$191,"*全日勤*")&gt;0,COUNTIF(M148:M$191,"*18放*")&gt;0)),  CONCATENATE(  ".",IF(OR(M148=$A$199,M148="18放"),$A248,"")  ),IF(  OR(M148=$A$199,M148="18放"),$A248,"")  )</f>
        <v>.</v>
      </c>
      <c r="N248" s="65" t="str">
        <f ca="1">IF(  AND(LEN(N247)&gt;=1,N247&lt;&gt;".",OR(COUNTIF(N148:N$191,"*全日勤*")&gt;0,COUNTIF(N148:N$191,"*18放*")&gt;0)),  CONCATENATE(  ".",IF(OR(N148=$A$199,N148="18放"),$A248,"")  ),IF(  OR(N148=$A$199,N148="18放"),$A248,"")  )</f>
        <v>.</v>
      </c>
      <c r="O248" s="65">
        <f ca="1">IF(  AND(LEN(O247)&gt;=1,O247&lt;&gt;".",OR(COUNTIF(O148:O$191,"*全日勤*")&gt;0,COUNTIF(O148:O$191,"*18放*")&gt;0)),  CONCATENATE(  ".",IF(OR(O148=$A$199,O148="18放"),$A248,"")  ),IF(  OR(O148=$A$199,O148="18放"),$A248,"")  )</f>
        <v>48</v>
      </c>
      <c r="P248" s="65">
        <f ca="1">IF(  AND(LEN(P247)&gt;=1,P247&lt;&gt;".",OR(COUNTIF(P148:P$191,"*全日勤*")&gt;0,COUNTIF(P148:P$191,"*18放*")&gt;0)),  CONCATENATE(  ".",IF(OR(P148=$A$199,P148="18放"),$A248,"")  ),IF(  OR(P148=$A$199,P148="18放"),$A248,"")  )</f>
        <v>48</v>
      </c>
      <c r="Q248" s="65" t="str">
        <f ca="1">IF(  AND(LEN(Q247)&gt;=1,Q247&lt;&gt;".",OR(COUNTIF(Q148:Q$191,"*全日勤*")&gt;0,COUNTIF(Q148:Q$191,"*18放*")&gt;0)),  CONCATENATE(  ".",IF(OR(Q148=$A$199,Q148="18放"),$A248,"")  ),IF(  OR(Q148=$A$199,Q148="18放"),$A248,"")  )</f>
        <v>.48</v>
      </c>
      <c r="R248" s="65" t="str">
        <f ca="1">IF(  AND(LEN(R247)&gt;=1,R247&lt;&gt;".",OR(COUNTIF(R148:R$191,"*全日勤*")&gt;0,COUNTIF(R148:R$191,"*18放*")&gt;0)),  CONCATENATE(  ".",IF(OR(R148=$A$199,R148="18放"),$A248,"")  ),IF(  OR(R148=$A$199,R148="18放"),$A248,"")  )</f>
        <v>.48</v>
      </c>
      <c r="S248" s="65" t="str">
        <f ca="1">IF(  AND(LEN(S247)&gt;=1,S247&lt;&gt;".",OR(COUNTIF(S148:S$191,"*全日勤*")&gt;0,COUNTIF(S148:S$191,"*18放*")&gt;0)),  CONCATENATE(  ".",IF(OR(S148=$A$199,S148="18放"),$A248,"")  ),IF(  OR(S148=$A$199,S148="18放"),$A248,"")  )</f>
        <v>.48</v>
      </c>
      <c r="T248" s="65" t="str">
        <f ca="1">IF(  AND(LEN(T247)&gt;=1,T247&lt;&gt;".",OR(COUNTIF(T148:T$191,"*全日勤*")&gt;0,COUNTIF(T148:T$191,"*18放*")&gt;0)),  CONCATENATE(  ".",IF(OR(T148=$A$199,T148="18放"),$A248,"")  ),IF(  OR(T148=$A$199,T148="18放"),$A248,"")  )</f>
        <v>.</v>
      </c>
      <c r="U248" s="65" t="str">
        <f ca="1">IF(  AND(LEN(U247)&gt;=1,U247&lt;&gt;".",OR(COUNTIF(U148:U$191,"*全日勤*")&gt;0,COUNTIF(U148:U$191,"*18放*")&gt;0)),  CONCATENATE(  ".",IF(OR(U148=$A$199,U148="18放"),$A248,"")  ),IF(  OR(U148=$A$199,U148="18放"),$A248,"")  )</f>
        <v>.</v>
      </c>
      <c r="V248" s="65">
        <f ca="1">IF(  AND(LEN(V247)&gt;=1,V247&lt;&gt;".",OR(COUNTIF(V148:V$191,"*全日勤*")&gt;0,COUNTIF(V148:V$191,"*18放*")&gt;0)),  CONCATENATE(  ".",IF(OR(V148=$A$199,V148="18放"),$A248,"")  ),IF(  OR(V148=$A$199,V148="18放"),$A248,"")  )</f>
        <v>48</v>
      </c>
      <c r="W248" s="65">
        <f ca="1">IF(  AND(LEN(W247)&gt;=1,W247&lt;&gt;".",OR(COUNTIF(W148:W$191,"*全日勤*")&gt;0,COUNTIF(W148:W$191,"*18放*")&gt;0)),  CONCATENATE(  ".",IF(OR(W148=$A$199,W148="18放"),$A248,"")  ),IF(  OR(W148=$A$199,W148="18放"),$A248,"")  )</f>
        <v>48</v>
      </c>
      <c r="X248" s="65">
        <f ca="1">IF(  AND(LEN(X247)&gt;=1,X247&lt;&gt;".",OR(COUNTIF(X148:X$191,"*全日勤*")&gt;0,COUNTIF(X148:X$191,"*18放*")&gt;0)),  CONCATENATE(  ".",IF(OR(X148=$A$199,X148="18放"),$A248,"")  ),IF(  OR(X148=$A$199,X148="18放"),$A248,"")  )</f>
        <v>48</v>
      </c>
      <c r="Y248" s="65" t="str">
        <f ca="1">IF(  AND(LEN(Y247)&gt;=1,Y247&lt;&gt;".",OR(COUNTIF(Y148:Y$191,"*全日勤*")&gt;0,COUNTIF(Y148:Y$191,"*18放*")&gt;0)),  CONCATENATE(  ".",IF(OR(Y148=$A$199,Y148="18放"),$A248,"")  ),IF(  OR(Y148=$A$199,Y148="18放"),$A248,"")  )</f>
        <v>.48</v>
      </c>
      <c r="Z248" s="65" t="str">
        <f ca="1">IF(  AND(LEN(Z247)&gt;=1,Z247&lt;&gt;".",OR(COUNTIF(Z148:Z$191,"*全日勤*")&gt;0,COUNTIF(Z148:Z$191,"*18放*")&gt;0)),  CONCATENATE(  ".",IF(OR(Z148=$A$199,Z148="18放"),$A248,"")  ),IF(  OR(Z148=$A$199,Z148="18放"),$A248,"")  )</f>
        <v>.48</v>
      </c>
      <c r="AA248" s="65" t="str">
        <f ca="1">IF(  AND(LEN(AA247)&gt;=1,AA247&lt;&gt;".",OR(COUNTIF(AA148:AA$191,"*全日勤*")&gt;0,COUNTIF(AA148:AA$191,"*18放*")&gt;0)),  CONCATENATE(  ".",IF(OR(AA148=$A$199,AA148="18放"),$A248,"")  ),IF(  OR(AA148=$A$199,AA148="18放"),$A248,"")  )</f>
        <v>.</v>
      </c>
      <c r="AB248" s="65" t="str">
        <f ca="1">IF(  AND(LEN(AB247)&gt;=1,AB247&lt;&gt;".",OR(COUNTIF(AB148:AB$191,"*全日勤*")&gt;0,COUNTIF(AB148:AB$191,"*18放*")&gt;0)),  CONCATENATE(  ".",IF(OR(AB148=$A$199,AB148="18放"),$A248,"")  ),IF(  OR(AB148=$A$199,AB148="18放"),$A248,"")  )</f>
        <v>.</v>
      </c>
      <c r="AC248" s="65" t="str">
        <f ca="1">IF(  AND(LEN(AC247)&gt;=1,AC247&lt;&gt;".",OR(COUNTIF(AC148:AC$191,"*全日勤*")&gt;0,COUNTIF(AC148:AC$191,"*18放*")&gt;0)),  CONCATENATE(  ".",IF(OR(AC148=$A$199,AC148="18放"),$A248,"")  ),IF(  OR(AC148=$A$199,AC148="18放"),$A248,"")  )</f>
        <v>.48</v>
      </c>
      <c r="AD248" s="65" t="str">
        <f ca="1">IF(  AND(LEN(AD247)&gt;=1,AD247&lt;&gt;".",OR(COUNTIF(AD148:AD$191,"*全日勤*")&gt;0,COUNTIF(AD148:AD$191,"*18放*")&gt;0)),  CONCATENATE(  ".",IF(OR(AD148=$A$199,AD148="18放"),$A248,"")  ),IF(  OR(AD148=$A$199,AD148="18放"),$A248,"")  )</f>
        <v>.48</v>
      </c>
      <c r="AE248" s="65">
        <f ca="1">IF(  AND(LEN(AE247)&gt;=1,AE247&lt;&gt;".",OR(COUNTIF(AE148:AE$191,"*全日勤*")&gt;0,COUNTIF(AE148:AE$191,"*18放*")&gt;0)),  CONCATENATE(  ".",IF(OR(AE148=$A$199,AE148="18放"),$A248,"")  ),IF(  OR(AE148=$A$199,AE148="18放"),$A248,"")  )</f>
        <v>48</v>
      </c>
      <c r="AF248" s="65" t="str">
        <f ca="1">IF(  AND(LEN(AF247)&gt;=1,AF247&lt;&gt;".",OR(COUNTIF(AF148:AF$191,"*全日勤*")&gt;0,COUNTIF(AF148:AF$191,"*18放*")&gt;0)),  CONCATENATE(  ".",IF(OR(AF148=$A$199,AF148="18放"),$A248,"")  ),IF(  OR(AF148=$A$199,AF148="18放"),$A248,"")  )</f>
        <v/>
      </c>
      <c r="AG248" s="65" t="str">
        <f ca="1">IF(  AND(LEN(AG247)&gt;=1,AG247&lt;&gt;".",OR(COUNTIF(AG148:AG$191,"*全日勤*")&gt;0,COUNTIF(AG148:AG$191,"*18放*")&gt;0)),  CONCATENATE(  ".",IF(OR(AG148=$A$199,AG148="18放"),$A248,"")  ),IF(  OR(AG148=$A$199,AG148="18放"),$A248,"")  )</f>
        <v>.</v>
      </c>
      <c r="AH248" s="65"/>
      <c r="AI248" s="65"/>
      <c r="AJ248" s="65"/>
    </row>
    <row r="249" spans="1:36">
      <c r="A249" s="65">
        <f t="shared" si="28"/>
        <v>49</v>
      </c>
      <c r="B249" s="65" t="str">
        <f t="shared" si="28"/>
        <v>劉威志</v>
      </c>
      <c r="C249" s="65" t="str">
        <f ca="1">IF(  AND(LEN(C248)&gt;=1,C248&lt;&gt;".",OR(COUNTIF(C149:C$191,"*全日勤*")&gt;0,COUNTIF(C149:C$191,"*18放*")&gt;0)),  CONCATENATE(  ".",IF(OR(C149=$A$199,C149="18放"),$A249,"")  ),IF(  OR(C149=$A$199,C149="18放"),$A249,"")  )</f>
        <v>.49</v>
      </c>
      <c r="D249" s="65" t="str">
        <f ca="1">IF(  AND(LEN(D248)&gt;=1,D248&lt;&gt;".",OR(COUNTIF(D149:D$191,"*全日勤*")&gt;0,COUNTIF(D149:D$191,"*18放*")&gt;0)),  CONCATENATE(  ".",IF(OR(D149=$A$199,D149="18放"),$A249,"")  ),IF(  OR(D149=$A$199,D149="18放"),$A249,"")  )</f>
        <v>.49</v>
      </c>
      <c r="E249" s="65" t="str">
        <f ca="1">IF(  AND(LEN(E248)&gt;=1,E248&lt;&gt;".",OR(COUNTIF(E149:E$191,"*全日勤*")&gt;0,COUNTIF(E149:E$191,"*18放*")&gt;0)),  CONCATENATE(  ".",IF(OR(E149=$A$199,E149="18放"),$A249,"")  ),IF(  OR(E149=$A$199,E149="18放"),$A249,"")  )</f>
        <v>.49</v>
      </c>
      <c r="F249" s="65" t="str">
        <f ca="1">IF(  AND(LEN(F248)&gt;=1,F248&lt;&gt;".",OR(COUNTIF(F149:F$191,"*全日勤*")&gt;0,COUNTIF(F149:F$191,"*18放*")&gt;0)),  CONCATENATE(  ".",IF(OR(F149=$A$199,F149="18放"),$A249,"")  ),IF(  OR(F149=$A$199,F149="18放"),$A249,"")  )</f>
        <v/>
      </c>
      <c r="G249" s="65" t="str">
        <f ca="1">IF(  AND(LEN(G248)&gt;=1,G248&lt;&gt;".",OR(COUNTIF(G149:G$191,"*全日勤*")&gt;0,COUNTIF(G149:G$191,"*18放*")&gt;0)),  CONCATENATE(  ".",IF(OR(G149=$A$199,G149="18放"),$A249,"")  ),IF(  OR(G149=$A$199,G149="18放"),$A249,"")  )</f>
        <v/>
      </c>
      <c r="H249" s="65" t="str">
        <f ca="1">IF(  AND(LEN(H248)&gt;=1,H248&lt;&gt;".",OR(COUNTIF(H149:H$191,"*全日勤*")&gt;0,COUNTIF(H149:H$191,"*18放*")&gt;0)),  CONCATENATE(  ".",IF(OR(H149=$A$199,H149="18放"),$A249,"")  ),IF(  OR(H149=$A$199,H149="18放"),$A249,"")  )</f>
        <v>.</v>
      </c>
      <c r="I249" s="65" t="str">
        <f ca="1">IF(  AND(LEN(I248)&gt;=1,I248&lt;&gt;".",OR(COUNTIF(I149:I$191,"*全日勤*")&gt;0,COUNTIF(I149:I$191,"*18放*")&gt;0)),  CONCATENATE(  ".",IF(OR(I149=$A$199,I149="18放"),$A249,"")  ),IF(  OR(I149=$A$199,I149="18放"),$A249,"")  )</f>
        <v>.49</v>
      </c>
      <c r="J249" s="65" t="str">
        <f ca="1">IF(  AND(LEN(J248)&gt;=1,J248&lt;&gt;".",OR(COUNTIF(J149:J$191,"*全日勤*")&gt;0,COUNTIF(J149:J$191,"*18放*")&gt;0)),  CONCATENATE(  ".",IF(OR(J149=$A$199,J149="18放"),$A249,"")  ),IF(  OR(J149=$A$199,J149="18放"),$A249,"")  )</f>
        <v>.49</v>
      </c>
      <c r="K249" s="65" t="str">
        <f ca="1">IF(  AND(LEN(K248)&gt;=1,K248&lt;&gt;".",OR(COUNTIF(K149:K$191,"*全日勤*")&gt;0,COUNTIF(K149:K$191,"*18放*")&gt;0)),  CONCATENATE(  ".",IF(OR(K149=$A$199,K149="18放"),$A249,"")  ),IF(  OR(K149=$A$199,K149="18放"),$A249,"")  )</f>
        <v>.49</v>
      </c>
      <c r="L249" s="65" t="str">
        <f ca="1">IF(  AND(LEN(L248)&gt;=1,L248&lt;&gt;".",OR(COUNTIF(L149:L$191,"*全日勤*")&gt;0,COUNTIF(L149:L$191,"*18放*")&gt;0)),  CONCATENATE(  ".",IF(OR(L149=$A$199,L149="18放"),$A249,"")  ),IF(  OR(L149=$A$199,L149="18放"),$A249,"")  )</f>
        <v>.49</v>
      </c>
      <c r="M249" s="65" t="str">
        <f ca="1">IF(  AND(LEN(M248)&gt;=1,M248&lt;&gt;".",OR(COUNTIF(M149:M$191,"*全日勤*")&gt;0,COUNTIF(M149:M$191,"*18放*")&gt;0)),  CONCATENATE(  ".",IF(OR(M149=$A$199,M149="18放"),$A249,"")  ),IF(  OR(M149=$A$199,M149="18放"),$A249,"")  )</f>
        <v/>
      </c>
      <c r="N249" s="65" t="str">
        <f ca="1">IF(  AND(LEN(N248)&gt;=1,N248&lt;&gt;".",OR(COUNTIF(N149:N$191,"*全日勤*")&gt;0,COUNTIF(N149:N$191,"*18放*")&gt;0)),  CONCATENATE(  ".",IF(OR(N149=$A$199,N149="18放"),$A249,"")  ),IF(  OR(N149=$A$199,N149="18放"),$A249,"")  )</f>
        <v/>
      </c>
      <c r="O249" s="65" t="str">
        <f ca="1">IF(  AND(LEN(O248)&gt;=1,O248&lt;&gt;".",OR(COUNTIF(O149:O$191,"*全日勤*")&gt;0,COUNTIF(O149:O$191,"*18放*")&gt;0)),  CONCATENATE(  ".",IF(OR(O149=$A$199,O149="18放"),$A249,"")  ),IF(  OR(O149=$A$199,O149="18放"),$A249,"")  )</f>
        <v>.49</v>
      </c>
      <c r="P249" s="65" t="str">
        <f ca="1">IF(  AND(LEN(P248)&gt;=1,P248&lt;&gt;".",OR(COUNTIF(P149:P$191,"*全日勤*")&gt;0,COUNTIF(P149:P$191,"*18放*")&gt;0)),  CONCATENATE(  ".",IF(OR(P149=$A$199,P149="18放"),$A249,"")  ),IF(  OR(P149=$A$199,P149="18放"),$A249,"")  )</f>
        <v>.49</v>
      </c>
      <c r="Q249" s="65" t="str">
        <f ca="1">IF(  AND(LEN(Q248)&gt;=1,Q248&lt;&gt;".",OR(COUNTIF(Q149:Q$191,"*全日勤*")&gt;0,COUNTIF(Q149:Q$191,"*18放*")&gt;0)),  CONCATENATE(  ".",IF(OR(Q149=$A$199,Q149="18放"),$A249,"")  ),IF(  OR(Q149=$A$199,Q149="18放"),$A249,"")  )</f>
        <v>.49</v>
      </c>
      <c r="R249" s="65" t="str">
        <f ca="1">IF(  AND(LEN(R248)&gt;=1,R248&lt;&gt;".",OR(COUNTIF(R149:R$191,"*全日勤*")&gt;0,COUNTIF(R149:R$191,"*18放*")&gt;0)),  CONCATENATE(  ".",IF(OR(R149=$A$199,R149="18放"),$A249,"")  ),IF(  OR(R149=$A$199,R149="18放"),$A249,"")  )</f>
        <v>.49</v>
      </c>
      <c r="S249" s="65" t="str">
        <f ca="1">IF(  AND(LEN(S248)&gt;=1,S248&lt;&gt;".",OR(COUNTIF(S149:S$191,"*全日勤*")&gt;0,COUNTIF(S149:S$191,"*18放*")&gt;0)),  CONCATENATE(  ".",IF(OR(S149=$A$199,S149="18放"),$A249,"")  ),IF(  OR(S149=$A$199,S149="18放"),$A249,"")  )</f>
        <v>.49</v>
      </c>
      <c r="T249" s="65" t="str">
        <f ca="1">IF(  AND(LEN(T248)&gt;=1,T248&lt;&gt;".",OR(COUNTIF(T149:T$191,"*全日勤*")&gt;0,COUNTIF(T149:T$191,"*18放*")&gt;0)),  CONCATENATE(  ".",IF(OR(T149=$A$199,T149="18放"),$A249,"")  ),IF(  OR(T149=$A$199,T149="18放"),$A249,"")  )</f>
        <v/>
      </c>
      <c r="U249" s="65" t="str">
        <f ca="1">IF(  AND(LEN(U248)&gt;=1,U248&lt;&gt;".",OR(COUNTIF(U149:U$191,"*全日勤*")&gt;0,COUNTIF(U149:U$191,"*18放*")&gt;0)),  CONCATENATE(  ".",IF(OR(U149=$A$199,U149="18放"),$A249,"")  ),IF(  OR(U149=$A$199,U149="18放"),$A249,"")  )</f>
        <v/>
      </c>
      <c r="V249" s="65" t="str">
        <f ca="1">IF(  AND(LEN(V248)&gt;=1,V248&lt;&gt;".",OR(COUNTIF(V149:V$191,"*全日勤*")&gt;0,COUNTIF(V149:V$191,"*18放*")&gt;0)),  CONCATENATE(  ".",IF(OR(V149=$A$199,V149="18放"),$A249,"")  ),IF(  OR(V149=$A$199,V149="18放"),$A249,"")  )</f>
        <v>.</v>
      </c>
      <c r="W249" s="65" t="str">
        <f ca="1">IF(  AND(LEN(W248)&gt;=1,W248&lt;&gt;".",OR(COUNTIF(W149:W$191,"*全日勤*")&gt;0,COUNTIF(W149:W$191,"*18放*")&gt;0)),  CONCATENATE(  ".",IF(OR(W149=$A$199,W149="18放"),$A249,"")  ),IF(  OR(W149=$A$199,W149="18放"),$A249,"")  )</f>
        <v>.49</v>
      </c>
      <c r="X249" s="65" t="str">
        <f ca="1">IF(  AND(LEN(X248)&gt;=1,X248&lt;&gt;".",OR(COUNTIF(X149:X$191,"*全日勤*")&gt;0,COUNTIF(X149:X$191,"*18放*")&gt;0)),  CONCATENATE(  ".",IF(OR(X149=$A$199,X149="18放"),$A249,"")  ),IF(  OR(X149=$A$199,X149="18放"),$A249,"")  )</f>
        <v>.49</v>
      </c>
      <c r="Y249" s="65" t="str">
        <f ca="1">IF(  AND(LEN(Y248)&gt;=1,Y248&lt;&gt;".",OR(COUNTIF(Y149:Y$191,"*全日勤*")&gt;0,COUNTIF(Y149:Y$191,"*18放*")&gt;0)),  CONCATENATE(  ".",IF(OR(Y149=$A$199,Y149="18放"),$A249,"")  ),IF(  OR(Y149=$A$199,Y149="18放"),$A249,"")  )</f>
        <v>.49</v>
      </c>
      <c r="Z249" s="65" t="str">
        <f ca="1">IF(  AND(LEN(Z248)&gt;=1,Z248&lt;&gt;".",OR(COUNTIF(Z149:Z$191,"*全日勤*")&gt;0,COUNTIF(Z149:Z$191,"*18放*")&gt;0)),  CONCATENATE(  ".",IF(OR(Z149=$A$199,Z149="18放"),$A249,"")  ),IF(  OR(Z149=$A$199,Z149="18放"),$A249,"")  )</f>
        <v>.49</v>
      </c>
      <c r="AA249" s="65">
        <f ca="1">IF(  AND(LEN(AA248)&gt;=1,AA248&lt;&gt;".",OR(COUNTIF(AA149:AA$191,"*全日勤*")&gt;0,COUNTIF(AA149:AA$191,"*18放*")&gt;0)),  CONCATENATE(  ".",IF(OR(AA149=$A$199,AA149="18放"),$A249,"")  ),IF(  OR(AA149=$A$199,AA149="18放"),$A249,"")  )</f>
        <v>49</v>
      </c>
      <c r="AB249" s="65" t="str">
        <f ca="1">IF(  AND(LEN(AB248)&gt;=1,AB248&lt;&gt;".",OR(COUNTIF(AB149:AB$191,"*全日勤*")&gt;0,COUNTIF(AB149:AB$191,"*18放*")&gt;0)),  CONCATENATE(  ".",IF(OR(AB149=$A$199,AB149="18放"),$A249,"")  ),IF(  OR(AB149=$A$199,AB149="18放"),$A249,"")  )</f>
        <v/>
      </c>
      <c r="AC249" s="65" t="str">
        <f ca="1">IF(  AND(LEN(AC248)&gt;=1,AC248&lt;&gt;".",OR(COUNTIF(AC149:AC$191,"*全日勤*")&gt;0,COUNTIF(AC149:AC$191,"*18放*")&gt;0)),  CONCATENATE(  ".",IF(OR(AC149=$A$199,AC149="18放"),$A249,"")  ),IF(  OR(AC149=$A$199,AC149="18放"),$A249,"")  )</f>
        <v>.</v>
      </c>
      <c r="AD249" s="65" t="str">
        <f ca="1">IF(  AND(LEN(AD248)&gt;=1,AD248&lt;&gt;".",OR(COUNTIF(AD149:AD$191,"*全日勤*")&gt;0,COUNTIF(AD149:AD$191,"*18放*")&gt;0)),  CONCATENATE(  ".",IF(OR(AD149=$A$199,AD149="18放"),$A249,"")  ),IF(  OR(AD149=$A$199,AD149="18放"),$A249,"")  )</f>
        <v>.49</v>
      </c>
      <c r="AE249" s="65" t="str">
        <f ca="1">IF(  AND(LEN(AE248)&gt;=1,AE248&lt;&gt;".",OR(COUNTIF(AE149:AE$191,"*全日勤*")&gt;0,COUNTIF(AE149:AE$191,"*18放*")&gt;0)),  CONCATENATE(  ".",IF(OR(AE149=$A$199,AE149="18放"),$A249,"")  ),IF(  OR(AE149=$A$199,AE149="18放"),$A249,"")  )</f>
        <v>.49</v>
      </c>
      <c r="AF249" s="65">
        <f ca="1">IF(  AND(LEN(AF248)&gt;=1,AF248&lt;&gt;".",OR(COUNTIF(AF149:AF$191,"*全日勤*")&gt;0,COUNTIF(AF149:AF$191,"*18放*")&gt;0)),  CONCATENATE(  ".",IF(OR(AF149=$A$199,AF149="18放"),$A249,"")  ),IF(  OR(AF149=$A$199,AF149="18放"),$A249,"")  )</f>
        <v>49</v>
      </c>
      <c r="AG249" s="65">
        <f ca="1">IF(  AND(LEN(AG248)&gt;=1,AG248&lt;&gt;".",OR(COUNTIF(AG149:AG$191,"*全日勤*")&gt;0,COUNTIF(AG149:AG$191,"*18放*")&gt;0)),  CONCATENATE(  ".",IF(OR(AG149=$A$199,AG149="18放"),$A249,"")  ),IF(  OR(AG149=$A$199,AG149="18放"),$A249,"")  )</f>
        <v>49</v>
      </c>
      <c r="AH249" s="65"/>
      <c r="AI249" s="65"/>
      <c r="AJ249" s="65"/>
    </row>
    <row r="250" spans="1:36">
      <c r="A250" s="65">
        <f t="shared" si="28"/>
        <v>50</v>
      </c>
      <c r="B250" s="65" t="str">
        <f t="shared" si="28"/>
        <v>梁展碩</v>
      </c>
      <c r="C250" s="65" t="str">
        <f ca="1">IF(  AND(LEN(C249)&gt;=1,C249&lt;&gt;".",OR(COUNTIF(C150:C$191,"*全日勤*")&gt;0,COUNTIF(C150:C$191,"*18放*")&gt;0)),  CONCATENATE(  ".",IF(OR(C150=$A$199,C150="18放"),$A250,"")  ),IF(  OR(C150=$A$199,C150="18放"),$A250,"")  )</f>
        <v>.50</v>
      </c>
      <c r="D250" s="65" t="str">
        <f ca="1">IF(  AND(LEN(D249)&gt;=1,D249&lt;&gt;".",OR(COUNTIF(D150:D$191,"*全日勤*")&gt;0,COUNTIF(D150:D$191,"*18放*")&gt;0)),  CONCATENATE(  ".",IF(OR(D150=$A$199,D150="18放"),$A250,"")  ),IF(  OR(D150=$A$199,D150="18放"),$A250,"")  )</f>
        <v>.</v>
      </c>
      <c r="E250" s="65" t="str">
        <f ca="1">IF(  AND(LEN(E249)&gt;=1,E249&lt;&gt;".",OR(COUNTIF(E150:E$191,"*全日勤*")&gt;0,COUNTIF(E150:E$191,"*18放*")&gt;0)),  CONCATENATE(  ".",IF(OR(E150=$A$199,E150="18放"),$A250,"")  ),IF(  OR(E150=$A$199,E150="18放"),$A250,"")  )</f>
        <v>.</v>
      </c>
      <c r="F250" s="65" t="str">
        <f ca="1">IF(  AND(LEN(F249)&gt;=1,F249&lt;&gt;".",OR(COUNTIF(F150:F$191,"*全日勤*")&gt;0,COUNTIF(F150:F$191,"*18放*")&gt;0)),  CONCATENATE(  ".",IF(OR(F150=$A$199,F150="18放"),$A250,"")  ),IF(  OR(F150=$A$199,F150="18放"),$A250,"")  )</f>
        <v/>
      </c>
      <c r="G250" s="65" t="str">
        <f ca="1">IF(  AND(LEN(G249)&gt;=1,G249&lt;&gt;".",OR(COUNTIF(G150:G$191,"*全日勤*")&gt;0,COUNTIF(G150:G$191,"*18放*")&gt;0)),  CONCATENATE(  ".",IF(OR(G150=$A$199,G150="18放"),$A250,"")  ),IF(  OR(G150=$A$199,G150="18放"),$A250,"")  )</f>
        <v/>
      </c>
      <c r="H250" s="65">
        <f ca="1">IF(  AND(LEN(H249)&gt;=1,H249&lt;&gt;".",OR(COUNTIF(H150:H$191,"*全日勤*")&gt;0,COUNTIF(H150:H$191,"*18放*")&gt;0)),  CONCATENATE(  ".",IF(OR(H150=$A$199,H150="18放"),$A250,"")  ),IF(  OR(H150=$A$199,H150="18放"),$A250,"")  )</f>
        <v>50</v>
      </c>
      <c r="I250" s="65" t="str">
        <f ca="1">IF(  AND(LEN(I249)&gt;=1,I249&lt;&gt;".",OR(COUNTIF(I150:I$191,"*全日勤*")&gt;0,COUNTIF(I150:I$191,"*18放*")&gt;0)),  CONCATENATE(  ".",IF(OR(I150=$A$199,I150="18放"),$A250,"")  ),IF(  OR(I150=$A$199,I150="18放"),$A250,"")  )</f>
        <v>.50</v>
      </c>
      <c r="J250" s="65" t="str">
        <f ca="1">IF(  AND(LEN(J249)&gt;=1,J249&lt;&gt;".",OR(COUNTIF(J150:J$191,"*全日勤*")&gt;0,COUNTIF(J150:J$191,"*18放*")&gt;0)),  CONCATENATE(  ".",IF(OR(J150=$A$199,J150="18放"),$A250,"")  ),IF(  OR(J150=$A$199,J150="18放"),$A250,"")  )</f>
        <v>.50</v>
      </c>
      <c r="K250" s="65" t="str">
        <f ca="1">IF(  AND(LEN(K249)&gt;=1,K249&lt;&gt;".",OR(COUNTIF(K150:K$191,"*全日勤*")&gt;0,COUNTIF(K150:K$191,"*18放*")&gt;0)),  CONCATENATE(  ".",IF(OR(K150=$A$199,K150="18放"),$A250,"")  ),IF(  OR(K150=$A$199,K150="18放"),$A250,"")  )</f>
        <v>.50</v>
      </c>
      <c r="L250" s="65" t="str">
        <f ca="1">IF(  AND(LEN(L249)&gt;=1,L249&lt;&gt;".",OR(COUNTIF(L150:L$191,"*全日勤*")&gt;0,COUNTIF(L150:L$191,"*18放*")&gt;0)),  CONCATENATE(  ".",IF(OR(L150=$A$199,L150="18放"),$A250,"")  ),IF(  OR(L150=$A$199,L150="18放"),$A250,"")  )</f>
        <v>.50</v>
      </c>
      <c r="M250" s="65">
        <f ca="1">IF(  AND(LEN(M249)&gt;=1,M249&lt;&gt;".",OR(COUNTIF(M150:M$191,"*全日勤*")&gt;0,COUNTIF(M150:M$191,"*18放*")&gt;0)),  CONCATENATE(  ".",IF(OR(M150=$A$199,M150="18放"),$A250,"")  ),IF(  OR(M150=$A$199,M150="18放"),$A250,"")  )</f>
        <v>50</v>
      </c>
      <c r="N250" s="65" t="str">
        <f ca="1">IF(  AND(LEN(N249)&gt;=1,N249&lt;&gt;".",OR(COUNTIF(N150:N$191,"*全日勤*")&gt;0,COUNTIF(N150:N$191,"*18放*")&gt;0)),  CONCATENATE(  ".",IF(OR(N150=$A$199,N150="18放"),$A250,"")  ),IF(  OR(N150=$A$199,N150="18放"),$A250,"")  )</f>
        <v/>
      </c>
      <c r="O250" s="65" t="str">
        <f ca="1">IF(  AND(LEN(O249)&gt;=1,O249&lt;&gt;".",OR(COUNTIF(O150:O$191,"*全日勤*")&gt;0,COUNTIF(O150:O$191,"*18放*")&gt;0)),  CONCATENATE(  ".",IF(OR(O150=$A$199,O150="18放"),$A250,"")  ),IF(  OR(O150=$A$199,O150="18放"),$A250,"")  )</f>
        <v>.</v>
      </c>
      <c r="P250" s="65" t="str">
        <f ca="1">IF(  AND(LEN(P249)&gt;=1,P249&lt;&gt;".",OR(COUNTIF(P150:P$191,"*全日勤*")&gt;0,COUNTIF(P150:P$191,"*18放*")&gt;0)),  CONCATENATE(  ".",IF(OR(P150=$A$199,P150="18放"),$A250,"")  ),IF(  OR(P150=$A$199,P150="18放"),$A250,"")  )</f>
        <v>.</v>
      </c>
      <c r="Q250" s="65" t="str">
        <f ca="1">IF(  AND(LEN(Q249)&gt;=1,Q249&lt;&gt;".",OR(COUNTIF(Q150:Q$191,"*全日勤*")&gt;0,COUNTIF(Q150:Q$191,"*18放*")&gt;0)),  CONCATENATE(  ".",IF(OR(Q150=$A$199,Q150="18放"),$A250,"")  ),IF(  OR(Q150=$A$199,Q150="18放"),$A250,"")  )</f>
        <v>.50</v>
      </c>
      <c r="R250" s="65" t="str">
        <f ca="1">IF(  AND(LEN(R249)&gt;=1,R249&lt;&gt;".",OR(COUNTIF(R150:R$191,"*全日勤*")&gt;0,COUNTIF(R150:R$191,"*18放*")&gt;0)),  CONCATENATE(  ".",IF(OR(R150=$A$199,R150="18放"),$A250,"")  ),IF(  OR(R150=$A$199,R150="18放"),$A250,"")  )</f>
        <v>.50</v>
      </c>
      <c r="S250" s="65" t="str">
        <f ca="1">IF(  AND(LEN(S249)&gt;=1,S249&lt;&gt;".",OR(COUNTIF(S150:S$191,"*全日勤*")&gt;0,COUNTIF(S150:S$191,"*18放*")&gt;0)),  CONCATENATE(  ".",IF(OR(S150=$A$199,S150="18放"),$A250,"")  ),IF(  OR(S150=$A$199,S150="18放"),$A250,"")  )</f>
        <v>.50</v>
      </c>
      <c r="T250" s="65">
        <f ca="1">IF(  AND(LEN(T249)&gt;=1,T249&lt;&gt;".",OR(COUNTIF(T150:T$191,"*全日勤*")&gt;0,COUNTIF(T150:T$191,"*18放*")&gt;0)),  CONCATENATE(  ".",IF(OR(T150=$A$199,T150="18放"),$A250,"")  ),IF(  OR(T150=$A$199,T150="18放"),$A250,"")  )</f>
        <v>50</v>
      </c>
      <c r="U250" s="65">
        <f ca="1">IF(  AND(LEN(U249)&gt;=1,U249&lt;&gt;".",OR(COUNTIF(U150:U$191,"*全日勤*")&gt;0,COUNTIF(U150:U$191,"*18放*")&gt;0)),  CONCATENATE(  ".",IF(OR(U150=$A$199,U150="18放"),$A250,"")  ),IF(  OR(U150=$A$199,U150="18放"),$A250,"")  )</f>
        <v>50</v>
      </c>
      <c r="V250" s="65">
        <f ca="1">IF(  AND(LEN(V249)&gt;=1,V249&lt;&gt;".",OR(COUNTIF(V150:V$191,"*全日勤*")&gt;0,COUNTIF(V150:V$191,"*18放*")&gt;0)),  CONCATENATE(  ".",IF(OR(V150=$A$199,V150="18放"),$A250,"")  ),IF(  OR(V150=$A$199,V150="18放"),$A250,"")  )</f>
        <v>50</v>
      </c>
      <c r="W250" s="65" t="str">
        <f ca="1">IF(  AND(LEN(W249)&gt;=1,W249&lt;&gt;".",OR(COUNTIF(W150:W$191,"*全日勤*")&gt;0,COUNTIF(W150:W$191,"*18放*")&gt;0)),  CONCATENATE(  ".",IF(OR(W150=$A$199,W150="18放"),$A250,"")  ),IF(  OR(W150=$A$199,W150="18放"),$A250,"")  )</f>
        <v>.50</v>
      </c>
      <c r="X250" s="65" t="str">
        <f ca="1">IF(  AND(LEN(X249)&gt;=1,X249&lt;&gt;".",OR(COUNTIF(X150:X$191,"*全日勤*")&gt;0,COUNTIF(X150:X$191,"*18放*")&gt;0)),  CONCATENATE(  ".",IF(OR(X150=$A$199,X150="18放"),$A250,"")  ),IF(  OR(X150=$A$199,X150="18放"),$A250,"")  )</f>
        <v>.50</v>
      </c>
      <c r="Y250" s="65" t="str">
        <f ca="1">IF(  AND(LEN(Y249)&gt;=1,Y249&lt;&gt;".",OR(COUNTIF(Y150:Y$191,"*全日勤*")&gt;0,COUNTIF(Y150:Y$191,"*18放*")&gt;0)),  CONCATENATE(  ".",IF(OR(Y150=$A$199,Y150="18放"),$A250,"")  ),IF(  OR(Y150=$A$199,Y150="18放"),$A250,"")  )</f>
        <v>.</v>
      </c>
      <c r="Z250" s="65" t="str">
        <f ca="1">IF(  AND(LEN(Z249)&gt;=1,Z249&lt;&gt;".",OR(COUNTIF(Z150:Z$191,"*全日勤*")&gt;0,COUNTIF(Z150:Z$191,"*18放*")&gt;0)),  CONCATENATE(  ".",IF(OR(Z150=$A$199,Z150="18放"),$A250,"")  ),IF(  OR(Z150=$A$199,Z150="18放"),$A250,"")  )</f>
        <v>.</v>
      </c>
      <c r="AA250" s="65" t="str">
        <f ca="1">IF(  AND(LEN(AA249)&gt;=1,AA249&lt;&gt;".",OR(COUNTIF(AA150:AA$191,"*全日勤*")&gt;0,COUNTIF(AA150:AA$191,"*18放*")&gt;0)),  CONCATENATE(  ".",IF(OR(AA150=$A$199,AA150="18放"),$A250,"")  ),IF(  OR(AA150=$A$199,AA150="18放"),$A250,"")  )</f>
        <v>.</v>
      </c>
      <c r="AB250" s="65" t="str">
        <f ca="1">IF(  AND(LEN(AB249)&gt;=1,AB249&lt;&gt;".",OR(COUNTIF(AB150:AB$191,"*全日勤*")&gt;0,COUNTIF(AB150:AB$191,"*18放*")&gt;0)),  CONCATENATE(  ".",IF(OR(AB150=$A$199,AB150="18放"),$A250,"")  ),IF(  OR(AB150=$A$199,AB150="18放"),$A250,"")  )</f>
        <v/>
      </c>
      <c r="AC250" s="65">
        <f ca="1">IF(  AND(LEN(AC249)&gt;=1,AC249&lt;&gt;".",OR(COUNTIF(AC150:AC$191,"*全日勤*")&gt;0,COUNTIF(AC150:AC$191,"*18放*")&gt;0)),  CONCATENATE(  ".",IF(OR(AC150=$A$199,AC150="18放"),$A250,"")  ),IF(  OR(AC150=$A$199,AC150="18放"),$A250,"")  )</f>
        <v>50</v>
      </c>
      <c r="AD250" s="65" t="str">
        <f ca="1">IF(  AND(LEN(AD249)&gt;=1,AD249&lt;&gt;".",OR(COUNTIF(AD150:AD$191,"*全日勤*")&gt;0,COUNTIF(AD150:AD$191,"*18放*")&gt;0)),  CONCATENATE(  ".",IF(OR(AD150=$A$199,AD150="18放"),$A250,"")  ),IF(  OR(AD150=$A$199,AD150="18放"),$A250,"")  )</f>
        <v>.50</v>
      </c>
      <c r="AE250" s="65" t="str">
        <f ca="1">IF(  AND(LEN(AE249)&gt;=1,AE249&lt;&gt;".",OR(COUNTIF(AE150:AE$191,"*全日勤*")&gt;0,COUNTIF(AE150:AE$191,"*18放*")&gt;0)),  CONCATENATE(  ".",IF(OR(AE150=$A$199,AE150="18放"),$A250,"")  ),IF(  OR(AE150=$A$199,AE150="18放"),$A250,"")  )</f>
        <v>.50</v>
      </c>
      <c r="AF250" s="65" t="str">
        <f ca="1">IF(  AND(LEN(AF249)&gt;=1,AF249&lt;&gt;".",OR(COUNTIF(AF150:AF$191,"*全日勤*")&gt;0,COUNTIF(AF150:AF$191,"*18放*")&gt;0)),  CONCATENATE(  ".",IF(OR(AF150=$A$199,AF150="18放"),$A250,"")  ),IF(  OR(AF150=$A$199,AF150="18放"),$A250,"")  )</f>
        <v>.50</v>
      </c>
      <c r="AG250" s="65" t="str">
        <f ca="1">IF(  AND(LEN(AG249)&gt;=1,AG249&lt;&gt;".",OR(COUNTIF(AG150:AG$191,"*全日勤*")&gt;0,COUNTIF(AG150:AG$191,"*18放*")&gt;0)),  CONCATENATE(  ".",IF(OR(AG150=$A$199,AG150="18放"),$A250,"")  ),IF(  OR(AG150=$A$199,AG150="18放"),$A250,"")  )</f>
        <v>.50</v>
      </c>
      <c r="AH250" s="65"/>
      <c r="AI250" s="65"/>
      <c r="AJ250" s="65"/>
    </row>
    <row r="251" spans="1:36">
      <c r="A251" s="65">
        <f t="shared" si="28"/>
        <v>51</v>
      </c>
      <c r="B251" s="65" t="str">
        <f t="shared" si="28"/>
        <v>楊瑞麟</v>
      </c>
      <c r="C251" s="65" t="str">
        <f ca="1">IF(  AND(LEN(C250)&gt;=1,C250&lt;&gt;".",OR(COUNTIF(C151:C$191,"*全日勤*")&gt;0,COUNTIF(C151:C$191,"*18放*")&gt;0)),  CONCATENATE(  ".",IF(OR(C151=$A$199,C151="18放"),$A251,"")  ),IF(  OR(C151=$A$199,C151="18放"),$A251,"")  )</f>
        <v>.51</v>
      </c>
      <c r="D251" s="65">
        <f ca="1">IF(  AND(LEN(D250)&gt;=1,D250&lt;&gt;".",OR(COUNTIF(D151:D$191,"*全日勤*")&gt;0,COUNTIF(D151:D$191,"*18放*")&gt;0)),  CONCATENATE(  ".",IF(OR(D151=$A$199,D151="18放"),$A251,"")  ),IF(  OR(D151=$A$199,D151="18放"),$A251,"")  )</f>
        <v>51</v>
      </c>
      <c r="E251" s="65">
        <f ca="1">IF(  AND(LEN(E250)&gt;=1,E250&lt;&gt;".",OR(COUNTIF(E151:E$191,"*全日勤*")&gt;0,COUNTIF(E151:E$191,"*18放*")&gt;0)),  CONCATENATE(  ".",IF(OR(E151=$A$199,E151="18放"),$A251,"")  ),IF(  OR(E151=$A$199,E151="18放"),$A251,"")  )</f>
        <v>51</v>
      </c>
      <c r="F251" s="65">
        <f ca="1">IF(  AND(LEN(F250)&gt;=1,F250&lt;&gt;".",OR(COUNTIF(F151:F$191,"*全日勤*")&gt;0,COUNTIF(F151:F$191,"*18放*")&gt;0)),  CONCATENATE(  ".",IF(OR(F151=$A$199,F151="18放"),$A251,"")  ),IF(  OR(F151=$A$199,F151="18放"),$A251,"")  )</f>
        <v>51</v>
      </c>
      <c r="G251" s="65">
        <f ca="1">IF(  AND(LEN(G250)&gt;=1,G250&lt;&gt;".",OR(COUNTIF(G151:G$191,"*全日勤*")&gt;0,COUNTIF(G151:G$191,"*18放*")&gt;0)),  CONCATENATE(  ".",IF(OR(G151=$A$199,G151="18放"),$A251,"")  ),IF(  OR(G151=$A$199,G151="18放"),$A251,"")  )</f>
        <v>51</v>
      </c>
      <c r="H251" s="65" t="str">
        <f ca="1">IF(  AND(LEN(H250)&gt;=1,H250&lt;&gt;".",OR(COUNTIF(H151:H$191,"*全日勤*")&gt;0,COUNTIF(H151:H$191,"*18放*")&gt;0)),  CONCATENATE(  ".",IF(OR(H151=$A$199,H151="18放"),$A251,"")  ),IF(  OR(H151=$A$199,H151="18放"),$A251,"")  )</f>
        <v>.51</v>
      </c>
      <c r="I251" s="65" t="str">
        <f ca="1">IF(  AND(LEN(I250)&gt;=1,I250&lt;&gt;".",OR(COUNTIF(I151:I$191,"*全日勤*")&gt;0,COUNTIF(I151:I$191,"*18放*")&gt;0)),  CONCATENATE(  ".",IF(OR(I151=$A$199,I151="18放"),$A251,"")  ),IF(  OR(I151=$A$199,I151="18放"),$A251,"")  )</f>
        <v>.51</v>
      </c>
      <c r="J251" s="65" t="str">
        <f ca="1">IF(  AND(LEN(J250)&gt;=1,J250&lt;&gt;".",OR(COUNTIF(J151:J$191,"*全日勤*")&gt;0,COUNTIF(J151:J$191,"*18放*")&gt;0)),  CONCATENATE(  ".",IF(OR(J151=$A$199,J151="18放"),$A251,"")  ),IF(  OR(J151=$A$199,J151="18放"),$A251,"")  )</f>
        <v>.51</v>
      </c>
      <c r="K251" s="65" t="str">
        <f ca="1">IF(  AND(LEN(K250)&gt;=1,K250&lt;&gt;".",OR(COUNTIF(K151:K$191,"*全日勤*")&gt;0,COUNTIF(K151:K$191,"*18放*")&gt;0)),  CONCATENATE(  ".",IF(OR(K151=$A$199,K151="18放"),$A251,"")  ),IF(  OR(K151=$A$199,K151="18放"),$A251,"")  )</f>
        <v>.51</v>
      </c>
      <c r="L251" s="65" t="str">
        <f ca="1">IF(  AND(LEN(L250)&gt;=1,L250&lt;&gt;".",OR(COUNTIF(L151:L$191,"*全日勤*")&gt;0,COUNTIF(L151:L$191,"*18放*")&gt;0)),  CONCATENATE(  ".",IF(OR(L151=$A$199,L151="18放"),$A251,"")  ),IF(  OR(L151=$A$199,L151="18放"),$A251,"")  )</f>
        <v>.51</v>
      </c>
      <c r="M251" s="65" t="str">
        <f ca="1">IF(  AND(LEN(M250)&gt;=1,M250&lt;&gt;".",OR(COUNTIF(M151:M$191,"*全日勤*")&gt;0,COUNTIF(M151:M$191,"*18放*")&gt;0)),  CONCATENATE(  ".",IF(OR(M151=$A$199,M151="18放"),$A251,"")  ),IF(  OR(M151=$A$199,M151="18放"),$A251,"")  )</f>
        <v>.</v>
      </c>
      <c r="N251" s="65" t="str">
        <f ca="1">IF(  AND(LEN(N250)&gt;=1,N250&lt;&gt;".",OR(COUNTIF(N151:N$191,"*全日勤*")&gt;0,COUNTIF(N151:N$191,"*18放*")&gt;0)),  CONCATENATE(  ".",IF(OR(N151=$A$199,N151="18放"),$A251,"")  ),IF(  OR(N151=$A$199,N151="18放"),$A251,"")  )</f>
        <v/>
      </c>
      <c r="O251" s="65" t="str">
        <f ca="1">IF(  AND(LEN(O250)&gt;=1,O250&lt;&gt;".",OR(COUNTIF(O151:O$191,"*全日勤*")&gt;0,COUNTIF(O151:O$191,"*18放*")&gt;0)),  CONCATENATE(  ".",IF(OR(O151=$A$199,O151="18放"),$A251,"")  ),IF(  OR(O151=$A$199,O151="18放"),$A251,"")  )</f>
        <v/>
      </c>
      <c r="P251" s="65" t="str">
        <f ca="1">IF(  AND(LEN(P250)&gt;=1,P250&lt;&gt;".",OR(COUNTIF(P151:P$191,"*全日勤*")&gt;0,COUNTIF(P151:P$191,"*18放*")&gt;0)),  CONCATENATE(  ".",IF(OR(P151=$A$199,P151="18放"),$A251,"")  ),IF(  OR(P151=$A$199,P151="18放"),$A251,"")  )</f>
        <v/>
      </c>
      <c r="Q251" s="65" t="str">
        <f ca="1">IF(  AND(LEN(Q250)&gt;=1,Q250&lt;&gt;".",OR(COUNTIF(Q151:Q$191,"*全日勤*")&gt;0,COUNTIF(Q151:Q$191,"*18放*")&gt;0)),  CONCATENATE(  ".",IF(OR(Q151=$A$199,Q151="18放"),$A251,"")  ),IF(  OR(Q151=$A$199,Q151="18放"),$A251,"")  )</f>
        <v>.51</v>
      </c>
      <c r="R251" s="65" t="str">
        <f ca="1">IF(  AND(LEN(R250)&gt;=1,R250&lt;&gt;".",OR(COUNTIF(R151:R$191,"*全日勤*")&gt;0,COUNTIF(R151:R$191,"*18放*")&gt;0)),  CONCATENATE(  ".",IF(OR(R151=$A$199,R151="18放"),$A251,"")  ),IF(  OR(R151=$A$199,R151="18放"),$A251,"")  )</f>
        <v>.51</v>
      </c>
      <c r="S251" s="65" t="str">
        <f ca="1">IF(  AND(LEN(S250)&gt;=1,S250&lt;&gt;".",OR(COUNTIF(S151:S$191,"*全日勤*")&gt;0,COUNTIF(S151:S$191,"*18放*")&gt;0)),  CONCATENATE(  ".",IF(OR(S151=$A$199,S151="18放"),$A251,"")  ),IF(  OR(S151=$A$199,S151="18放"),$A251,"")  )</f>
        <v>.51</v>
      </c>
      <c r="T251" s="65" t="str">
        <f ca="1">IF(  AND(LEN(T250)&gt;=1,T250&lt;&gt;".",OR(COUNTIF(T151:T$191,"*全日勤*")&gt;0,COUNTIF(T151:T$191,"*18放*")&gt;0)),  CONCATENATE(  ".",IF(OR(T151=$A$199,T151="18放"),$A251,"")  ),IF(  OR(T151=$A$199,T151="18放"),$A251,"")  )</f>
        <v>.51</v>
      </c>
      <c r="U251" s="65" t="str">
        <f ca="1">IF(  AND(LEN(U250)&gt;=1,U250&lt;&gt;".",OR(COUNTIF(U151:U$191,"*全日勤*")&gt;0,COUNTIF(U151:U$191,"*18放*")&gt;0)),  CONCATENATE(  ".",IF(OR(U151=$A$199,U151="18放"),$A251,"")  ),IF(  OR(U151=$A$199,U151="18放"),$A251,"")  )</f>
        <v>.51</v>
      </c>
      <c r="V251" s="65" t="str">
        <f ca="1">IF(  AND(LEN(V250)&gt;=1,V250&lt;&gt;".",OR(COUNTIF(V151:V$191,"*全日勤*")&gt;0,COUNTIF(V151:V$191,"*18放*")&gt;0)),  CONCATENATE(  ".",IF(OR(V151=$A$199,V151="18放"),$A251,"")  ),IF(  OR(V151=$A$199,V151="18放"),$A251,"")  )</f>
        <v>.51</v>
      </c>
      <c r="W251" s="65" t="str">
        <f ca="1">IF(  AND(LEN(W250)&gt;=1,W250&lt;&gt;".",OR(COUNTIF(W151:W$191,"*全日勤*")&gt;0,COUNTIF(W151:W$191,"*18放*")&gt;0)),  CONCATENATE(  ".",IF(OR(W151=$A$199,W151="18放"),$A251,"")  ),IF(  OR(W151=$A$199,W151="18放"),$A251,"")  )</f>
        <v>.51</v>
      </c>
      <c r="X251" s="65" t="str">
        <f ca="1">IF(  AND(LEN(X250)&gt;=1,X250&lt;&gt;".",OR(COUNTIF(X151:X$191,"*全日勤*")&gt;0,COUNTIF(X151:X$191,"*18放*")&gt;0)),  CONCATENATE(  ".",IF(OR(X151=$A$199,X151="18放"),$A251,"")  ),IF(  OR(X151=$A$199,X151="18放"),$A251,"")  )</f>
        <v>.51</v>
      </c>
      <c r="Y251" s="65">
        <f ca="1">IF(  AND(LEN(Y250)&gt;=1,Y250&lt;&gt;".",OR(COUNTIF(Y151:Y$191,"*全日勤*")&gt;0,COUNTIF(Y151:Y$191,"*18放*")&gt;0)),  CONCATENATE(  ".",IF(OR(Y151=$A$199,Y151="18放"),$A251,"")  ),IF(  OR(Y151=$A$199,Y151="18放"),$A251,"")  )</f>
        <v>51</v>
      </c>
      <c r="Z251" s="65" t="str">
        <f ca="1">IF(  AND(LEN(Z250)&gt;=1,Z250&lt;&gt;".",OR(COUNTIF(Z151:Z$191,"*全日勤*")&gt;0,COUNTIF(Z151:Z$191,"*18放*")&gt;0)),  CONCATENATE(  ".",IF(OR(Z151=$A$199,Z151="18放"),$A251,"")  ),IF(  OR(Z151=$A$199,Z151="18放"),$A251,"")  )</f>
        <v/>
      </c>
      <c r="AA251" s="65" t="str">
        <f ca="1">IF(  AND(LEN(AA250)&gt;=1,AA250&lt;&gt;".",OR(COUNTIF(AA151:AA$191,"*全日勤*")&gt;0,COUNTIF(AA151:AA$191,"*18放*")&gt;0)),  CONCATENATE(  ".",IF(OR(AA151=$A$199,AA151="18放"),$A251,"")  ),IF(  OR(AA151=$A$199,AA151="18放"),$A251,"")  )</f>
        <v/>
      </c>
      <c r="AB251" s="65" t="str">
        <f ca="1">IF(  AND(LEN(AB250)&gt;=1,AB250&lt;&gt;".",OR(COUNTIF(AB151:AB$191,"*全日勤*")&gt;0,COUNTIF(AB151:AB$191,"*18放*")&gt;0)),  CONCATENATE(  ".",IF(OR(AB151=$A$199,AB151="18放"),$A251,"")  ),IF(  OR(AB151=$A$199,AB151="18放"),$A251,"")  )</f>
        <v/>
      </c>
      <c r="AC251" s="65" t="str">
        <f ca="1">IF(  AND(LEN(AC250)&gt;=1,AC250&lt;&gt;".",OR(COUNTIF(AC151:AC$191,"*全日勤*")&gt;0,COUNTIF(AC151:AC$191,"*18放*")&gt;0)),  CONCATENATE(  ".",IF(OR(AC151=$A$199,AC151="18放"),$A251,"")  ),IF(  OR(AC151=$A$199,AC151="18放"),$A251,"")  )</f>
        <v>.</v>
      </c>
      <c r="AD251" s="65" t="str">
        <f ca="1">IF(  AND(LEN(AD250)&gt;=1,AD250&lt;&gt;".",OR(COUNTIF(AD151:AD$191,"*全日勤*")&gt;0,COUNTIF(AD151:AD$191,"*18放*")&gt;0)),  CONCATENATE(  ".",IF(OR(AD151=$A$199,AD151="18放"),$A251,"")  ),IF(  OR(AD151=$A$199,AD151="18放"),$A251,"")  )</f>
        <v>.</v>
      </c>
      <c r="AE251" s="65" t="str">
        <f ca="1">IF(  AND(LEN(AE250)&gt;=1,AE250&lt;&gt;".",OR(COUNTIF(AE151:AE$191,"*全日勤*")&gt;0,COUNTIF(AE151:AE$191,"*18放*")&gt;0)),  CONCATENATE(  ".",IF(OR(AE151=$A$199,AE151="18放"),$A251,"")  ),IF(  OR(AE151=$A$199,AE151="18放"),$A251,"")  )</f>
        <v>.51</v>
      </c>
      <c r="AF251" s="65" t="str">
        <f ca="1">IF(  AND(LEN(AF250)&gt;=1,AF250&lt;&gt;".",OR(COUNTIF(AF151:AF$191,"*全日勤*")&gt;0,COUNTIF(AF151:AF$191,"*18放*")&gt;0)),  CONCATENATE(  ".",IF(OR(AF151=$A$199,AF151="18放"),$A251,"")  ),IF(  OR(AF151=$A$199,AF151="18放"),$A251,"")  )</f>
        <v>.51</v>
      </c>
      <c r="AG251" s="65" t="str">
        <f ca="1">IF(  AND(LEN(AG250)&gt;=1,AG250&lt;&gt;".",OR(COUNTIF(AG151:AG$191,"*全日勤*")&gt;0,COUNTIF(AG151:AG$191,"*18放*")&gt;0)),  CONCATENATE(  ".",IF(OR(AG151=$A$199,AG151="18放"),$A251,"")  ),IF(  OR(AG151=$A$199,AG151="18放"),$A251,"")  )</f>
        <v>.51</v>
      </c>
      <c r="AH251" s="65"/>
      <c r="AI251" s="65"/>
      <c r="AJ251" s="65"/>
    </row>
    <row r="252" spans="1:36">
      <c r="A252" s="65">
        <f t="shared" si="28"/>
        <v>52</v>
      </c>
      <c r="B252" s="65" t="str">
        <f t="shared" si="28"/>
        <v>林晉弘</v>
      </c>
      <c r="C252" s="65" t="str">
        <f ca="1">IF(  AND(LEN(C251)&gt;=1,C251&lt;&gt;".",OR(COUNTIF(C152:C$191,"*全日勤*")&gt;0,COUNTIF(C152:C$191,"*18放*")&gt;0)),  CONCATENATE(  ".",IF(OR(C152=$A$199,C152="18放"),$A252,"")  ),IF(  OR(C152=$A$199,C152="18放"),$A252,"")  )</f>
        <v>.52</v>
      </c>
      <c r="D252" s="65" t="str">
        <f ca="1">IF(  AND(LEN(D251)&gt;=1,D251&lt;&gt;".",OR(COUNTIF(D152:D$191,"*全日勤*")&gt;0,COUNTIF(D152:D$191,"*18放*")&gt;0)),  CONCATENATE(  ".",IF(OR(D152=$A$199,D152="18放"),$A252,"")  ),IF(  OR(D152=$A$199,D152="18放"),$A252,"")  )</f>
        <v>.52</v>
      </c>
      <c r="E252" s="65" t="str">
        <f ca="1">IF(  AND(LEN(E251)&gt;=1,E251&lt;&gt;".",OR(COUNTIF(E152:E$191,"*全日勤*")&gt;0,COUNTIF(E152:E$191,"*18放*")&gt;0)),  CONCATENATE(  ".",IF(OR(E152=$A$199,E152="18放"),$A252,"")  ),IF(  OR(E152=$A$199,E152="18放"),$A252,"")  )</f>
        <v>.52</v>
      </c>
      <c r="F252" s="65" t="str">
        <f ca="1">IF(  AND(LEN(F251)&gt;=1,F251&lt;&gt;".",OR(COUNTIF(F152:F$191,"*全日勤*")&gt;0,COUNTIF(F152:F$191,"*18放*")&gt;0)),  CONCATENATE(  ".",IF(OR(F152=$A$199,F152="18放"),$A252,"")  ),IF(  OR(F152=$A$199,F152="18放"),$A252,"")  )</f>
        <v>.52</v>
      </c>
      <c r="G252" s="65" t="str">
        <f ca="1">IF(  AND(LEN(G251)&gt;=1,G251&lt;&gt;".",OR(COUNTIF(G152:G$191,"*全日勤*")&gt;0,COUNTIF(G152:G$191,"*18放*")&gt;0)),  CONCATENATE(  ".",IF(OR(G152=$A$199,G152="18放"),$A252,"")  ),IF(  OR(G152=$A$199,G152="18放"),$A252,"")  )</f>
        <v>.52</v>
      </c>
      <c r="H252" s="65" t="str">
        <f ca="1">IF(  AND(LEN(H251)&gt;=1,H251&lt;&gt;".",OR(COUNTIF(H152:H$191,"*全日勤*")&gt;0,COUNTIF(H152:H$191,"*18放*")&gt;0)),  CONCATENATE(  ".",IF(OR(H152=$A$199,H152="18放"),$A252,"")  ),IF(  OR(H152=$A$199,H152="18放"),$A252,"")  )</f>
        <v>.52</v>
      </c>
      <c r="I252" s="65" t="str">
        <f ca="1">IF(  AND(LEN(I251)&gt;=1,I251&lt;&gt;".",OR(COUNTIF(I152:I$191,"*全日勤*")&gt;0,COUNTIF(I152:I$191,"*18放*")&gt;0)),  CONCATENATE(  ".",IF(OR(I152=$A$199,I152="18放"),$A252,"")  ),IF(  OR(I152=$A$199,I152="18放"),$A252,"")  )</f>
        <v>.52</v>
      </c>
      <c r="J252" s="65" t="str">
        <f ca="1">IF(  AND(LEN(J251)&gt;=1,J251&lt;&gt;".",OR(COUNTIF(J152:J$191,"*全日勤*")&gt;0,COUNTIF(J152:J$191,"*18放*")&gt;0)),  CONCATENATE(  ".",IF(OR(J152=$A$199,J152="18放"),$A252,"")  ),IF(  OR(J152=$A$199,J152="18放"),$A252,"")  )</f>
        <v>.52</v>
      </c>
      <c r="K252" s="65" t="str">
        <f ca="1">IF(  AND(LEN(K251)&gt;=1,K251&lt;&gt;".",OR(COUNTIF(K152:K$191,"*全日勤*")&gt;0,COUNTIF(K152:K$191,"*18放*")&gt;0)),  CONCATENATE(  ".",IF(OR(K152=$A$199,K152="18放"),$A252,"")  ),IF(  OR(K152=$A$199,K152="18放"),$A252,"")  )</f>
        <v>.</v>
      </c>
      <c r="L252" s="65" t="str">
        <f ca="1">IF(  AND(LEN(L251)&gt;=1,L251&lt;&gt;".",OR(COUNTIF(L152:L$191,"*全日勤*")&gt;0,COUNTIF(L152:L$191,"*18放*")&gt;0)),  CONCATENATE(  ".",IF(OR(L152=$A$199,L152="18放"),$A252,"")  ),IF(  OR(L152=$A$199,L152="18放"),$A252,"")  )</f>
        <v>.</v>
      </c>
      <c r="M252" s="65">
        <f ca="1">IF(  AND(LEN(M251)&gt;=1,M251&lt;&gt;".",OR(COUNTIF(M152:M$191,"*全日勤*")&gt;0,COUNTIF(M152:M$191,"*18放*")&gt;0)),  CONCATENATE(  ".",IF(OR(M152=$A$199,M152="18放"),$A252,"")  ),IF(  OR(M152=$A$199,M152="18放"),$A252,"")  )</f>
        <v>52</v>
      </c>
      <c r="N252" s="65">
        <f ca="1">IF(  AND(LEN(N251)&gt;=1,N251&lt;&gt;".",OR(COUNTIF(N152:N$191,"*全日勤*")&gt;0,COUNTIF(N152:N$191,"*18放*")&gt;0)),  CONCATENATE(  ".",IF(OR(N152=$A$199,N152="18放"),$A252,"")  ),IF(  OR(N152=$A$199,N152="18放"),$A252,"")  )</f>
        <v>52</v>
      </c>
      <c r="O252" s="65">
        <f ca="1">IF(  AND(LEN(O251)&gt;=1,O251&lt;&gt;".",OR(COUNTIF(O152:O$191,"*全日勤*")&gt;0,COUNTIF(O152:O$191,"*18放*")&gt;0)),  CONCATENATE(  ".",IF(OR(O152=$A$199,O152="18放"),$A252,"")  ),IF(  OR(O152=$A$199,O152="18放"),$A252,"")  )</f>
        <v>52</v>
      </c>
      <c r="P252" s="65">
        <f ca="1">IF(  AND(LEN(P251)&gt;=1,P251&lt;&gt;".",OR(COUNTIF(P152:P$191,"*全日勤*")&gt;0,COUNTIF(P152:P$191,"*18放*")&gt;0)),  CONCATENATE(  ".",IF(OR(P152=$A$199,P152="18放"),$A252,"")  ),IF(  OR(P152=$A$199,P152="18放"),$A252,"")  )</f>
        <v>52</v>
      </c>
      <c r="Q252" s="65" t="str">
        <f ca="1">IF(  AND(LEN(Q251)&gt;=1,Q251&lt;&gt;".",OR(COUNTIF(Q152:Q$191,"*全日勤*")&gt;0,COUNTIF(Q152:Q$191,"*18放*")&gt;0)),  CONCATENATE(  ".",IF(OR(Q152=$A$199,Q152="18放"),$A252,"")  ),IF(  OR(Q152=$A$199,Q152="18放"),$A252,"")  )</f>
        <v>.52</v>
      </c>
      <c r="R252" s="65" t="str">
        <f ca="1">IF(  AND(LEN(R251)&gt;=1,R251&lt;&gt;".",OR(COUNTIF(R152:R$191,"*全日勤*")&gt;0,COUNTIF(R152:R$191,"*18放*")&gt;0)),  CONCATENATE(  ".",IF(OR(R152=$A$199,R152="18放"),$A252,"")  ),IF(  OR(R152=$A$199,R152="18放"),$A252,"")  )</f>
        <v>.</v>
      </c>
      <c r="S252" s="65" t="str">
        <f ca="1">IF(  AND(LEN(S251)&gt;=1,S251&lt;&gt;".",OR(COUNTIF(S152:S$191,"*全日勤*")&gt;0,COUNTIF(S152:S$191,"*18放*")&gt;0)),  CONCATENATE(  ".",IF(OR(S152=$A$199,S152="18放"),$A252,"")  ),IF(  OR(S152=$A$199,S152="18放"),$A252,"")  )</f>
        <v>.</v>
      </c>
      <c r="T252" s="65" t="str">
        <f ca="1">IF(  AND(LEN(T251)&gt;=1,T251&lt;&gt;".",OR(COUNTIF(T152:T$191,"*全日勤*")&gt;0,COUNTIF(T152:T$191,"*18放*")&gt;0)),  CONCATENATE(  ".",IF(OR(T152=$A$199,T152="18放"),$A252,"")  ),IF(  OR(T152=$A$199,T152="18放"),$A252,"")  )</f>
        <v>.52</v>
      </c>
      <c r="U252" s="65" t="str">
        <f ca="1">IF(  AND(LEN(U251)&gt;=1,U251&lt;&gt;".",OR(COUNTIF(U152:U$191,"*全日勤*")&gt;0,COUNTIF(U152:U$191,"*18放*")&gt;0)),  CONCATENATE(  ".",IF(OR(U152=$A$199,U152="18放"),$A252,"")  ),IF(  OR(U152=$A$199,U152="18放"),$A252,"")  )</f>
        <v>.52</v>
      </c>
      <c r="V252" s="65" t="str">
        <f ca="1">IF(  AND(LEN(V251)&gt;=1,V251&lt;&gt;".",OR(COUNTIF(V152:V$191,"*全日勤*")&gt;0,COUNTIF(V152:V$191,"*18放*")&gt;0)),  CONCATENATE(  ".",IF(OR(V152=$A$199,V152="18放"),$A252,"")  ),IF(  OR(V152=$A$199,V152="18放"),$A252,"")  )</f>
        <v>.52</v>
      </c>
      <c r="W252" s="65" t="str">
        <f ca="1">IF(  AND(LEN(W251)&gt;=1,W251&lt;&gt;".",OR(COUNTIF(W152:W$191,"*全日勤*")&gt;0,COUNTIF(W152:W$191,"*18放*")&gt;0)),  CONCATENATE(  ".",IF(OR(W152=$A$199,W152="18放"),$A252,"")  ),IF(  OR(W152=$A$199,W152="18放"),$A252,"")  )</f>
        <v>.52</v>
      </c>
      <c r="X252" s="65" t="str">
        <f ca="1">IF(  AND(LEN(X251)&gt;=1,X251&lt;&gt;".",OR(COUNTIF(X152:X$191,"*全日勤*")&gt;0,COUNTIF(X152:X$191,"*18放*")&gt;0)),  CONCATENATE(  ".",IF(OR(X152=$A$199,X152="18放"),$A252,"")  ),IF(  OR(X152=$A$199,X152="18放"),$A252,"")  )</f>
        <v>.</v>
      </c>
      <c r="Y252" s="65" t="str">
        <f ca="1">IF(  AND(LEN(Y251)&gt;=1,Y251&lt;&gt;".",OR(COUNTIF(Y152:Y$191,"*全日勤*")&gt;0,COUNTIF(Y152:Y$191,"*18放*")&gt;0)),  CONCATENATE(  ".",IF(OR(Y152=$A$199,Y152="18放"),$A252,"")  ),IF(  OR(Y152=$A$199,Y152="18放"),$A252,"")  )</f>
        <v>.</v>
      </c>
      <c r="Z252" s="65" t="str">
        <f ca="1">IF(  AND(LEN(Z251)&gt;=1,Z251&lt;&gt;".",OR(COUNTIF(Z152:Z$191,"*全日勤*")&gt;0,COUNTIF(Z152:Z$191,"*18放*")&gt;0)),  CONCATENATE(  ".",IF(OR(Z152=$A$199,Z152="18放"),$A252,"")  ),IF(  OR(Z152=$A$199,Z152="18放"),$A252,"")  )</f>
        <v/>
      </c>
      <c r="AA252" s="65">
        <f ca="1">IF(  AND(LEN(AA251)&gt;=1,AA251&lt;&gt;".",OR(COUNTIF(AA152:AA$191,"*全日勤*")&gt;0,COUNTIF(AA152:AA$191,"*18放*")&gt;0)),  CONCATENATE(  ".",IF(OR(AA152=$A$199,AA152="18放"),$A252,"")  ),IF(  OR(AA152=$A$199,AA152="18放"),$A252,"")  )</f>
        <v>52</v>
      </c>
      <c r="AB252" s="65">
        <f ca="1">IF(  AND(LEN(AB251)&gt;=1,AB251&lt;&gt;".",OR(COUNTIF(AB152:AB$191,"*全日勤*")&gt;0,COUNTIF(AB152:AB$191,"*18放*")&gt;0)),  CONCATENATE(  ".",IF(OR(AB152=$A$199,AB152="18放"),$A252,"")  ),IF(  OR(AB152=$A$199,AB152="18放"),$A252,"")  )</f>
        <v>52</v>
      </c>
      <c r="AC252" s="65">
        <f ca="1">IF(  AND(LEN(AC251)&gt;=1,AC251&lt;&gt;".",OR(COUNTIF(AC152:AC$191,"*全日勤*")&gt;0,COUNTIF(AC152:AC$191,"*18放*")&gt;0)),  CONCATENATE(  ".",IF(OR(AC152=$A$199,AC152="18放"),$A252,"")  ),IF(  OR(AC152=$A$199,AC152="18放"),$A252,"")  )</f>
        <v>52</v>
      </c>
      <c r="AD252" s="65">
        <f ca="1">IF(  AND(LEN(AD251)&gt;=1,AD251&lt;&gt;".",OR(COUNTIF(AD152:AD$191,"*全日勤*")&gt;0,COUNTIF(AD152:AD$191,"*18放*")&gt;0)),  CONCATENATE(  ".",IF(OR(AD152=$A$199,AD152="18放"),$A252,"")  ),IF(  OR(AD152=$A$199,AD152="18放"),$A252,"")  )</f>
        <v>52</v>
      </c>
      <c r="AE252" s="65" t="str">
        <f ca="1">IF(  AND(LEN(AE251)&gt;=1,AE251&lt;&gt;".",OR(COUNTIF(AE152:AE$191,"*全日勤*")&gt;0,COUNTIF(AE152:AE$191,"*18放*")&gt;0)),  CONCATENATE(  ".",IF(OR(AE152=$A$199,AE152="18放"),$A252,"")  ),IF(  OR(AE152=$A$199,AE152="18放"),$A252,"")  )</f>
        <v>.</v>
      </c>
      <c r="AF252" s="65" t="str">
        <f ca="1">IF(  AND(LEN(AF251)&gt;=1,AF251&lt;&gt;".",OR(COUNTIF(AF152:AF$191,"*全日勤*")&gt;0,COUNTIF(AF152:AF$191,"*18放*")&gt;0)),  CONCATENATE(  ".",IF(OR(AF152=$A$199,AF152="18放"),$A252,"")  ),IF(  OR(AF152=$A$199,AF152="18放"),$A252,"")  )</f>
        <v>.</v>
      </c>
      <c r="AG252" s="65" t="str">
        <f ca="1">IF(  AND(LEN(AG251)&gt;=1,AG251&lt;&gt;".",OR(COUNTIF(AG152:AG$191,"*全日勤*")&gt;0,COUNTIF(AG152:AG$191,"*18放*")&gt;0)),  CONCATENATE(  ".",IF(OR(AG152=$A$199,AG152="18放"),$A252,"")  ),IF(  OR(AG152=$A$199,AG152="18放"),$A252,"")  )</f>
        <v>.</v>
      </c>
      <c r="AH252" s="65"/>
      <c r="AI252" s="65"/>
      <c r="AJ252" s="65"/>
    </row>
    <row r="253" spans="1:36">
      <c r="A253" s="65">
        <f t="shared" si="28"/>
        <v>53</v>
      </c>
      <c r="B253" s="65" t="str">
        <f t="shared" si="28"/>
        <v>蔡政倫</v>
      </c>
      <c r="C253" s="65" t="str">
        <f ca="1">IF(  AND(LEN(C252)&gt;=1,C252&lt;&gt;".",OR(COUNTIF(C153:C$191,"*全日勤*")&gt;0,COUNTIF(C153:C$191,"*18放*")&gt;0)),  CONCATENATE(  ".",IF(OR(C153=$A$199,C153="18放"),$A253,"")  ),IF(  OR(C153=$A$199,C153="18放"),$A253,"")  )</f>
        <v>.</v>
      </c>
      <c r="D253" s="65" t="str">
        <f ca="1">IF(  AND(LEN(D252)&gt;=1,D252&lt;&gt;".",OR(COUNTIF(D153:D$191,"*全日勤*")&gt;0,COUNTIF(D153:D$191,"*18放*")&gt;0)),  CONCATENATE(  ".",IF(OR(D153=$A$199,D153="18放"),$A253,"")  ),IF(  OR(D153=$A$199,D153="18放"),$A253,"")  )</f>
        <v>.</v>
      </c>
      <c r="E253" s="65" t="str">
        <f ca="1">IF(  AND(LEN(E252)&gt;=1,E252&lt;&gt;".",OR(COUNTIF(E153:E$191,"*全日勤*")&gt;0,COUNTIF(E153:E$191,"*18放*")&gt;0)),  CONCATENATE(  ".",IF(OR(E153=$A$199,E153="18放"),$A253,"")  ),IF(  OR(E153=$A$199,E153="18放"),$A253,"")  )</f>
        <v>.53</v>
      </c>
      <c r="F253" s="65" t="str">
        <f ca="1">IF(  AND(LEN(F252)&gt;=1,F252&lt;&gt;".",OR(COUNTIF(F153:F$191,"*全日勤*")&gt;0,COUNTIF(F153:F$191,"*18放*")&gt;0)),  CONCATENATE(  ".",IF(OR(F153=$A$199,F153="18放"),$A253,"")  ),IF(  OR(F153=$A$199,F153="18放"),$A253,"")  )</f>
        <v>.53</v>
      </c>
      <c r="G253" s="65" t="str">
        <f ca="1">IF(  AND(LEN(G252)&gt;=1,G252&lt;&gt;".",OR(COUNTIF(G153:G$191,"*全日勤*")&gt;0,COUNTIF(G153:G$191,"*18放*")&gt;0)),  CONCATENATE(  ".",IF(OR(G153=$A$199,G153="18放"),$A253,"")  ),IF(  OR(G153=$A$199,G153="18放"),$A253,"")  )</f>
        <v>.53</v>
      </c>
      <c r="H253" s="65" t="str">
        <f ca="1">IF(  AND(LEN(H252)&gt;=1,H252&lt;&gt;".",OR(COUNTIF(H153:H$191,"*全日勤*")&gt;0,COUNTIF(H153:H$191,"*18放*")&gt;0)),  CONCATENATE(  ".",IF(OR(H153=$A$199,H153="18放"),$A253,"")  ),IF(  OR(H153=$A$199,H153="18放"),$A253,"")  )</f>
        <v>.53</v>
      </c>
      <c r="I253" s="65" t="str">
        <f ca="1">IF(  AND(LEN(I252)&gt;=1,I252&lt;&gt;".",OR(COUNTIF(I153:I$191,"*全日勤*")&gt;0,COUNTIF(I153:I$191,"*18放*")&gt;0)),  CONCATENATE(  ".",IF(OR(I153=$A$199,I153="18放"),$A253,"")  ),IF(  OR(I153=$A$199,I153="18放"),$A253,"")  )</f>
        <v>.53</v>
      </c>
      <c r="J253" s="65" t="str">
        <f ca="1">IF(  AND(LEN(J252)&gt;=1,J252&lt;&gt;".",OR(COUNTIF(J153:J$191,"*全日勤*")&gt;0,COUNTIF(J153:J$191,"*18放*")&gt;0)),  CONCATENATE(  ".",IF(OR(J153=$A$199,J153="18放"),$A253,"")  ),IF(  OR(J153=$A$199,J153="18放"),$A253,"")  )</f>
        <v>.53</v>
      </c>
      <c r="K253" s="65">
        <f ca="1">IF(  AND(LEN(K252)&gt;=1,K252&lt;&gt;".",OR(COUNTIF(K153:K$191,"*全日勤*")&gt;0,COUNTIF(K153:K$191,"*18放*")&gt;0)),  CONCATENATE(  ".",IF(OR(K153=$A$199,K153="18放"),$A253,"")  ),IF(  OR(K153=$A$199,K153="18放"),$A253,"")  )</f>
        <v>53</v>
      </c>
      <c r="L253" s="65">
        <f ca="1">IF(  AND(LEN(L252)&gt;=1,L252&lt;&gt;".",OR(COUNTIF(L153:L$191,"*全日勤*")&gt;0,COUNTIF(L153:L$191,"*18放*")&gt;0)),  CONCATENATE(  ".",IF(OR(L153=$A$199,L153="18放"),$A253,"")  ),IF(  OR(L153=$A$199,L153="18放"),$A253,"")  )</f>
        <v>53</v>
      </c>
      <c r="M253" s="65" t="str">
        <f ca="1">IF(  AND(LEN(M252)&gt;=1,M252&lt;&gt;".",OR(COUNTIF(M153:M$191,"*全日勤*")&gt;0,COUNTIF(M153:M$191,"*18放*")&gt;0)),  CONCATENATE(  ".",IF(OR(M153=$A$199,M153="18放"),$A253,"")  ),IF(  OR(M153=$A$199,M153="18放"),$A253,"")  )</f>
        <v>.53</v>
      </c>
      <c r="N253" s="65" t="str">
        <f ca="1">IF(  AND(LEN(N252)&gt;=1,N252&lt;&gt;".",OR(COUNTIF(N153:N$191,"*全日勤*")&gt;0,COUNTIF(N153:N$191,"*18放*")&gt;0)),  CONCATENATE(  ".",IF(OR(N153=$A$199,N153="18放"),$A253,"")  ),IF(  OR(N153=$A$199,N153="18放"),$A253,"")  )</f>
        <v>.</v>
      </c>
      <c r="O253" s="65" t="str">
        <f ca="1">IF(  AND(LEN(O252)&gt;=1,O252&lt;&gt;".",OR(COUNTIF(O153:O$191,"*全日勤*")&gt;0,COUNTIF(O153:O$191,"*18放*")&gt;0)),  CONCATENATE(  ".",IF(OR(O153=$A$199,O153="18放"),$A253,"")  ),IF(  OR(O153=$A$199,O153="18放"),$A253,"")  )</f>
        <v>.</v>
      </c>
      <c r="P253" s="65" t="str">
        <f ca="1">IF(  AND(LEN(P252)&gt;=1,P252&lt;&gt;".",OR(COUNTIF(P153:P$191,"*全日勤*")&gt;0,COUNTIF(P153:P$191,"*18放*")&gt;0)),  CONCATENATE(  ".",IF(OR(P153=$A$199,P153="18放"),$A253,"")  ),IF(  OR(P153=$A$199,P153="18放"),$A253,"")  )</f>
        <v>.</v>
      </c>
      <c r="Q253" s="65" t="str">
        <f ca="1">IF(  AND(LEN(Q252)&gt;=1,Q252&lt;&gt;".",OR(COUNTIF(Q153:Q$191,"*全日勤*")&gt;0,COUNTIF(Q153:Q$191,"*18放*")&gt;0)),  CONCATENATE(  ".",IF(OR(Q153=$A$199,Q153="18放"),$A253,"")  ),IF(  OR(Q153=$A$199,Q153="18放"),$A253,"")  )</f>
        <v>.53</v>
      </c>
      <c r="R253" s="65">
        <f ca="1">IF(  AND(LEN(R252)&gt;=1,R252&lt;&gt;".",OR(COUNTIF(R153:R$191,"*全日勤*")&gt;0,COUNTIF(R153:R$191,"*18放*")&gt;0)),  CONCATENATE(  ".",IF(OR(R153=$A$199,R153="18放"),$A253,"")  ),IF(  OR(R153=$A$199,R153="18放"),$A253,"")  )</f>
        <v>53</v>
      </c>
      <c r="S253" s="65">
        <f ca="1">IF(  AND(LEN(S252)&gt;=1,S252&lt;&gt;".",OR(COUNTIF(S153:S$191,"*全日勤*")&gt;0,COUNTIF(S153:S$191,"*18放*")&gt;0)),  CONCATENATE(  ".",IF(OR(S153=$A$199,S153="18放"),$A253,"")  ),IF(  OR(S153=$A$199,S153="18放"),$A253,"")  )</f>
        <v>53</v>
      </c>
      <c r="T253" s="65" t="str">
        <f ca="1">IF(  AND(LEN(T252)&gt;=1,T252&lt;&gt;".",OR(COUNTIF(T153:T$191,"*全日勤*")&gt;0,COUNTIF(T153:T$191,"*18放*")&gt;0)),  CONCATENATE(  ".",IF(OR(T153=$A$199,T153="18放"),$A253,"")  ),IF(  OR(T153=$A$199,T153="18放"),$A253,"")  )</f>
        <v>.53</v>
      </c>
      <c r="U253" s="65" t="str">
        <f ca="1">IF(  AND(LEN(U252)&gt;=1,U252&lt;&gt;".",OR(COUNTIF(U153:U$191,"*全日勤*")&gt;0,COUNTIF(U153:U$191,"*18放*")&gt;0)),  CONCATENATE(  ".",IF(OR(U153=$A$199,U153="18放"),$A253,"")  ),IF(  OR(U153=$A$199,U153="18放"),$A253,"")  )</f>
        <v>.53</v>
      </c>
      <c r="V253" s="65" t="str">
        <f ca="1">IF(  AND(LEN(V252)&gt;=1,V252&lt;&gt;".",OR(COUNTIF(V153:V$191,"*全日勤*")&gt;0,COUNTIF(V153:V$191,"*18放*")&gt;0)),  CONCATENATE(  ".",IF(OR(V153=$A$199,V153="18放"),$A253,"")  ),IF(  OR(V153=$A$199,V153="18放"),$A253,"")  )</f>
        <v>.53</v>
      </c>
      <c r="W253" s="65" t="str">
        <f ca="1">IF(  AND(LEN(W252)&gt;=1,W252&lt;&gt;".",OR(COUNTIF(W153:W$191,"*全日勤*")&gt;0,COUNTIF(W153:W$191,"*18放*")&gt;0)),  CONCATENATE(  ".",IF(OR(W153=$A$199,W153="18放"),$A253,"")  ),IF(  OR(W153=$A$199,W153="18放"),$A253,"")  )</f>
        <v>.53</v>
      </c>
      <c r="X253" s="65">
        <f ca="1">IF(  AND(LEN(X252)&gt;=1,X252&lt;&gt;".",OR(COUNTIF(X153:X$191,"*全日勤*")&gt;0,COUNTIF(X153:X$191,"*18放*")&gt;0)),  CONCATENATE(  ".",IF(OR(X153=$A$199,X153="18放"),$A253,"")  ),IF(  OR(X153=$A$199,X153="18放"),$A253,"")  )</f>
        <v>53</v>
      </c>
      <c r="Y253" s="65">
        <f ca="1">IF(  AND(LEN(Y252)&gt;=1,Y252&lt;&gt;".",OR(COUNTIF(Y153:Y$191,"*全日勤*")&gt;0,COUNTIF(Y153:Y$191,"*18放*")&gt;0)),  CONCATENATE(  ".",IF(OR(Y153=$A$199,Y153="18放"),$A253,"")  ),IF(  OR(Y153=$A$199,Y153="18放"),$A253,"")  )</f>
        <v>53</v>
      </c>
      <c r="Z253" s="65" t="str">
        <f ca="1">IF(  AND(LEN(Z252)&gt;=1,Z252&lt;&gt;".",OR(COUNTIF(Z153:Z$191,"*全日勤*")&gt;0,COUNTIF(Z153:Z$191,"*18放*")&gt;0)),  CONCATENATE(  ".",IF(OR(Z153=$A$199,Z153="18放"),$A253,"")  ),IF(  OR(Z153=$A$199,Z153="18放"),$A253,"")  )</f>
        <v/>
      </c>
      <c r="AA253" s="65" t="str">
        <f ca="1">IF(  AND(LEN(AA252)&gt;=1,AA252&lt;&gt;".",OR(COUNTIF(AA153:AA$191,"*全日勤*")&gt;0,COUNTIF(AA153:AA$191,"*18放*")&gt;0)),  CONCATENATE(  ".",IF(OR(AA153=$A$199,AA153="18放"),$A253,"")  ),IF(  OR(AA153=$A$199,AA153="18放"),$A253,"")  )</f>
        <v>.</v>
      </c>
      <c r="AB253" s="65" t="str">
        <f ca="1">IF(  AND(LEN(AB252)&gt;=1,AB252&lt;&gt;".",OR(COUNTIF(AB153:AB$191,"*全日勤*")&gt;0,COUNTIF(AB153:AB$191,"*18放*")&gt;0)),  CONCATENATE(  ".",IF(OR(AB153=$A$199,AB153="18放"),$A253,"")  ),IF(  OR(AB153=$A$199,AB153="18放"),$A253,"")  )</f>
        <v>.</v>
      </c>
      <c r="AC253" s="65" t="str">
        <f ca="1">IF(  AND(LEN(AC252)&gt;=1,AC252&lt;&gt;".",OR(COUNTIF(AC153:AC$191,"*全日勤*")&gt;0,COUNTIF(AC153:AC$191,"*18放*")&gt;0)),  CONCATENATE(  ".",IF(OR(AC153=$A$199,AC153="18放"),$A253,"")  ),IF(  OR(AC153=$A$199,AC153="18放"),$A253,"")  )</f>
        <v>.</v>
      </c>
      <c r="AD253" s="65" t="str">
        <f ca="1">IF(  AND(LEN(AD252)&gt;=1,AD252&lt;&gt;".",OR(COUNTIF(AD153:AD$191,"*全日勤*")&gt;0,COUNTIF(AD153:AD$191,"*18放*")&gt;0)),  CONCATENATE(  ".",IF(OR(AD153=$A$199,AD153="18放"),$A253,"")  ),IF(  OR(AD153=$A$199,AD153="18放"),$A253,"")  )</f>
        <v>.53</v>
      </c>
      <c r="AE253" s="65">
        <f ca="1">IF(  AND(LEN(AE252)&gt;=1,AE252&lt;&gt;".",OR(COUNTIF(AE153:AE$191,"*全日勤*")&gt;0,COUNTIF(AE153:AE$191,"*18放*")&gt;0)),  CONCATENATE(  ".",IF(OR(AE153=$A$199,AE153="18放"),$A253,"")  ),IF(  OR(AE153=$A$199,AE153="18放"),$A253,"")  )</f>
        <v>53</v>
      </c>
      <c r="AF253" s="65">
        <f ca="1">IF(  AND(LEN(AF252)&gt;=1,AF252&lt;&gt;".",OR(COUNTIF(AF153:AF$191,"*全日勤*")&gt;0,COUNTIF(AF153:AF$191,"*18放*")&gt;0)),  CONCATENATE(  ".",IF(OR(AF153=$A$199,AF153="18放"),$A253,"")  ),IF(  OR(AF153=$A$199,AF153="18放"),$A253,"")  )</f>
        <v>53</v>
      </c>
      <c r="AG253" s="65">
        <f ca="1">IF(  AND(LEN(AG252)&gt;=1,AG252&lt;&gt;".",OR(COUNTIF(AG153:AG$191,"*全日勤*")&gt;0,COUNTIF(AG153:AG$191,"*18放*")&gt;0)),  CONCATENATE(  ".",IF(OR(AG153=$A$199,AG153="18放"),$A253,"")  ),IF(  OR(AG153=$A$199,AG153="18放"),$A253,"")  )</f>
        <v>53</v>
      </c>
      <c r="AH253" s="65"/>
      <c r="AI253" s="65"/>
      <c r="AJ253" s="65"/>
    </row>
    <row r="254" spans="1:36">
      <c r="A254" s="65">
        <f t="shared" si="28"/>
        <v>54</v>
      </c>
      <c r="B254" s="65" t="str">
        <f t="shared" si="28"/>
        <v>鄭品豪</v>
      </c>
      <c r="C254" s="65">
        <f ca="1">IF(  AND(LEN(C253)&gt;=1,C253&lt;&gt;".",OR(COUNTIF(C154:C$191,"*全日勤*")&gt;0,COUNTIF(C154:C$191,"*18放*")&gt;0)),  CONCATENATE(  ".",IF(OR(C154=$A$199,C154="18放"),$A254,"")  ),IF(  OR(C154=$A$199,C154="18放"),$A254,"")  )</f>
        <v>54</v>
      </c>
      <c r="D254" s="65">
        <f ca="1">IF(  AND(LEN(D253)&gt;=1,D253&lt;&gt;".",OR(COUNTIF(D154:D$191,"*全日勤*")&gt;0,COUNTIF(D154:D$191,"*18放*")&gt;0)),  CONCATENATE(  ".",IF(OR(D154=$A$199,D154="18放"),$A254,"")  ),IF(  OR(D154=$A$199,D154="18放"),$A254,"")  )</f>
        <v>54</v>
      </c>
      <c r="E254" s="65" t="str">
        <f ca="1">IF(  AND(LEN(E253)&gt;=1,E253&lt;&gt;".",OR(COUNTIF(E154:E$191,"*全日勤*")&gt;0,COUNTIF(E154:E$191,"*18放*")&gt;0)),  CONCATENATE(  ".",IF(OR(E154=$A$199,E154="18放"),$A254,"")  ),IF(  OR(E154=$A$199,E154="18放"),$A254,"")  )</f>
        <v>.</v>
      </c>
      <c r="F254" s="65" t="str">
        <f ca="1">IF(  AND(LEN(F253)&gt;=1,F253&lt;&gt;".",OR(COUNTIF(F154:F$191,"*全日勤*")&gt;0,COUNTIF(F154:F$191,"*18放*")&gt;0)),  CONCATENATE(  ".",IF(OR(F154=$A$199,F154="18放"),$A254,"")  ),IF(  OR(F154=$A$199,F154="18放"),$A254,"")  )</f>
        <v>.</v>
      </c>
      <c r="G254" s="65" t="str">
        <f ca="1">IF(  AND(LEN(G253)&gt;=1,G253&lt;&gt;".",OR(COUNTIF(G154:G$191,"*全日勤*")&gt;0,COUNTIF(G154:G$191,"*18放*")&gt;0)),  CONCATENATE(  ".",IF(OR(G154=$A$199,G154="18放"),$A254,"")  ),IF(  OR(G154=$A$199,G154="18放"),$A254,"")  )</f>
        <v>.</v>
      </c>
      <c r="H254" s="65" t="str">
        <f ca="1">IF(  AND(LEN(H253)&gt;=1,H253&lt;&gt;".",OR(COUNTIF(H154:H$191,"*全日勤*")&gt;0,COUNTIF(H154:H$191,"*18放*")&gt;0)),  CONCATENATE(  ".",IF(OR(H154=$A$199,H154="18放"),$A254,"")  ),IF(  OR(H154=$A$199,H154="18放"),$A254,"")  )</f>
        <v>.54</v>
      </c>
      <c r="I254" s="65" t="str">
        <f ca="1">IF(  AND(LEN(I253)&gt;=1,I253&lt;&gt;".",OR(COUNTIF(I154:I$191,"*全日勤*")&gt;0,COUNTIF(I154:I$191,"*18放*")&gt;0)),  CONCATENATE(  ".",IF(OR(I154=$A$199,I154="18放"),$A254,"")  ),IF(  OR(I154=$A$199,I154="18放"),$A254,"")  )</f>
        <v>.54</v>
      </c>
      <c r="J254" s="65" t="str">
        <f ca="1">IF(  AND(LEN(J253)&gt;=1,J253&lt;&gt;".",OR(COUNTIF(J154:J$191,"*全日勤*")&gt;0,COUNTIF(J154:J$191,"*18放*")&gt;0)),  CONCATENATE(  ".",IF(OR(J154=$A$199,J154="18放"),$A254,"")  ),IF(  OR(J154=$A$199,J154="18放"),$A254,"")  )</f>
        <v>.54</v>
      </c>
      <c r="K254" s="65" t="str">
        <f ca="1">IF(  AND(LEN(K253)&gt;=1,K253&lt;&gt;".",OR(COUNTIF(K154:K$191,"*全日勤*")&gt;0,COUNTIF(K154:K$191,"*18放*")&gt;0)),  CONCATENATE(  ".",IF(OR(K154=$A$199,K154="18放"),$A254,"")  ),IF(  OR(K154=$A$199,K154="18放"),$A254,"")  )</f>
        <v>.</v>
      </c>
      <c r="L254" s="65" t="str">
        <f ca="1">IF(  AND(LEN(L253)&gt;=1,L253&lt;&gt;".",OR(COUNTIF(L154:L$191,"*全日勤*")&gt;0,COUNTIF(L154:L$191,"*18放*")&gt;0)),  CONCATENATE(  ".",IF(OR(L154=$A$199,L154="18放"),$A254,"")  ),IF(  OR(L154=$A$199,L154="18放"),$A254,"")  )</f>
        <v>.54</v>
      </c>
      <c r="M254" s="65" t="str">
        <f ca="1">IF(  AND(LEN(M253)&gt;=1,M253&lt;&gt;".",OR(COUNTIF(M154:M$191,"*全日勤*")&gt;0,COUNTIF(M154:M$191,"*18放*")&gt;0)),  CONCATENATE(  ".",IF(OR(M154=$A$199,M154="18放"),$A254,"")  ),IF(  OR(M154=$A$199,M154="18放"),$A254,"")  )</f>
        <v>.</v>
      </c>
      <c r="N254" s="65" t="str">
        <f ca="1">IF(  AND(LEN(N253)&gt;=1,N253&lt;&gt;".",OR(COUNTIF(N154:N$191,"*全日勤*")&gt;0,COUNTIF(N154:N$191,"*18放*")&gt;0)),  CONCATENATE(  ".",IF(OR(N154=$A$199,N154="18放"),$A254,"")  ),IF(  OR(N154=$A$199,N154="18放"),$A254,"")  )</f>
        <v/>
      </c>
      <c r="O254" s="65" t="str">
        <f ca="1">IF(  AND(LEN(O253)&gt;=1,O253&lt;&gt;".",OR(COUNTIF(O154:O$191,"*全日勤*")&gt;0,COUNTIF(O154:O$191,"*18放*")&gt;0)),  CONCATENATE(  ".",IF(OR(O154=$A$199,O154="18放"),$A254,"")  ),IF(  OR(O154=$A$199,O154="18放"),$A254,"")  )</f>
        <v/>
      </c>
      <c r="P254" s="65">
        <f ca="1">IF(  AND(LEN(P253)&gt;=1,P253&lt;&gt;".",OR(COUNTIF(P154:P$191,"*全日勤*")&gt;0,COUNTIF(P154:P$191,"*18放*")&gt;0)),  CONCATENATE(  ".",IF(OR(P154=$A$199,P154="18放"),$A254,"")  ),IF(  OR(P154=$A$199,P154="18放"),$A254,"")  )</f>
        <v>54</v>
      </c>
      <c r="Q254" s="65" t="str">
        <f ca="1">IF(  AND(LEN(Q253)&gt;=1,Q253&lt;&gt;".",OR(COUNTIF(Q154:Q$191,"*全日勤*")&gt;0,COUNTIF(Q154:Q$191,"*18放*")&gt;0)),  CONCATENATE(  ".",IF(OR(Q154=$A$199,Q154="18放"),$A254,"")  ),IF(  OR(Q154=$A$199,Q154="18放"),$A254,"")  )</f>
        <v>.54</v>
      </c>
      <c r="R254" s="65" t="str">
        <f ca="1">IF(  AND(LEN(R253)&gt;=1,R253&lt;&gt;".",OR(COUNTIF(R154:R$191,"*全日勤*")&gt;0,COUNTIF(R154:R$191,"*18放*")&gt;0)),  CONCATENATE(  ".",IF(OR(R154=$A$199,R154="18放"),$A254,"")  ),IF(  OR(R154=$A$199,R154="18放"),$A254,"")  )</f>
        <v>.54</v>
      </c>
      <c r="S254" s="65" t="str">
        <f ca="1">IF(  AND(LEN(S253)&gt;=1,S253&lt;&gt;".",OR(COUNTIF(S154:S$191,"*全日勤*")&gt;0,COUNTIF(S154:S$191,"*18放*")&gt;0)),  CONCATENATE(  ".",IF(OR(S154=$A$199,S154="18放"),$A254,"")  ),IF(  OR(S154=$A$199,S154="18放"),$A254,"")  )</f>
        <v>.54</v>
      </c>
      <c r="T254" s="65" t="str">
        <f ca="1">IF(  AND(LEN(T253)&gt;=1,T253&lt;&gt;".",OR(COUNTIF(T154:T$191,"*全日勤*")&gt;0,COUNTIF(T154:T$191,"*18放*")&gt;0)),  CONCATENATE(  ".",IF(OR(T154=$A$199,T154="18放"),$A254,"")  ),IF(  OR(T154=$A$199,T154="18放"),$A254,"")  )</f>
        <v>.54</v>
      </c>
      <c r="U254" s="65" t="str">
        <f ca="1">IF(  AND(LEN(U253)&gt;=1,U253&lt;&gt;".",OR(COUNTIF(U154:U$191,"*全日勤*")&gt;0,COUNTIF(U154:U$191,"*18放*")&gt;0)),  CONCATENATE(  ".",IF(OR(U154=$A$199,U154="18放"),$A254,"")  ),IF(  OR(U154=$A$199,U154="18放"),$A254,"")  )</f>
        <v>.54</v>
      </c>
      <c r="V254" s="65" t="str">
        <f ca="1">IF(  AND(LEN(V253)&gt;=1,V253&lt;&gt;".",OR(COUNTIF(V154:V$191,"*全日勤*")&gt;0,COUNTIF(V154:V$191,"*18放*")&gt;0)),  CONCATENATE(  ".",IF(OR(V154=$A$199,V154="18放"),$A254,"")  ),IF(  OR(V154=$A$199,V154="18放"),$A254,"")  )</f>
        <v>.54</v>
      </c>
      <c r="W254" s="65" t="str">
        <f ca="1">IF(  AND(LEN(W253)&gt;=1,W253&lt;&gt;".",OR(COUNTIF(W154:W$191,"*全日勤*")&gt;0,COUNTIF(W154:W$191,"*18放*")&gt;0)),  CONCATENATE(  ".",IF(OR(W154=$A$199,W154="18放"),$A254,"")  ),IF(  OR(W154=$A$199,W154="18放"),$A254,"")  )</f>
        <v>.</v>
      </c>
      <c r="X254" s="65" t="str">
        <f ca="1">IF(  AND(LEN(X253)&gt;=1,X253&lt;&gt;".",OR(COUNTIF(X154:X$191,"*全日勤*")&gt;0,COUNTIF(X154:X$191,"*18放*")&gt;0)),  CONCATENATE(  ".",IF(OR(X154=$A$199,X154="18放"),$A254,"")  ),IF(  OR(X154=$A$199,X154="18放"),$A254,"")  )</f>
        <v>.</v>
      </c>
      <c r="Y254" s="65" t="str">
        <f ca="1">IF(  AND(LEN(Y253)&gt;=1,Y253&lt;&gt;".",OR(COUNTIF(Y154:Y$191,"*全日勤*")&gt;0,COUNTIF(Y154:Y$191,"*18放*")&gt;0)),  CONCATENATE(  ".",IF(OR(Y154=$A$199,Y154="18放"),$A254,"")  ),IF(  OR(Y154=$A$199,Y154="18放"),$A254,"")  )</f>
        <v>.</v>
      </c>
      <c r="Z254" s="65">
        <f ca="1">IF(  AND(LEN(Z253)&gt;=1,Z253&lt;&gt;".",OR(COUNTIF(Z154:Z$191,"*全日勤*")&gt;0,COUNTIF(Z154:Z$191,"*18放*")&gt;0)),  CONCATENATE(  ".",IF(OR(Z154=$A$199,Z154="18放"),$A254,"")  ),IF(  OR(Z154=$A$199,Z154="18放"),$A254,"")  )</f>
        <v>54</v>
      </c>
      <c r="AA254" s="65">
        <f ca="1">IF(  AND(LEN(AA253)&gt;=1,AA253&lt;&gt;".",OR(COUNTIF(AA154:AA$191,"*全日勤*")&gt;0,COUNTIF(AA154:AA$191,"*18放*")&gt;0)),  CONCATENATE(  ".",IF(OR(AA154=$A$199,AA154="18放"),$A254,"")  ),IF(  OR(AA154=$A$199,AA154="18放"),$A254,"")  )</f>
        <v>54</v>
      </c>
      <c r="AB254" s="65">
        <f ca="1">IF(  AND(LEN(AB253)&gt;=1,AB253&lt;&gt;".",OR(COUNTIF(AB154:AB$191,"*全日勤*")&gt;0,COUNTIF(AB154:AB$191,"*18放*")&gt;0)),  CONCATENATE(  ".",IF(OR(AB154=$A$199,AB154="18放"),$A254,"")  ),IF(  OR(AB154=$A$199,AB154="18放"),$A254,"")  )</f>
        <v>54</v>
      </c>
      <c r="AC254" s="65">
        <f ca="1">IF(  AND(LEN(AC253)&gt;=1,AC253&lt;&gt;".",OR(COUNTIF(AC154:AC$191,"*全日勤*")&gt;0,COUNTIF(AC154:AC$191,"*18放*")&gt;0)),  CONCATENATE(  ".",IF(OR(AC154=$A$199,AC154="18放"),$A254,"")  ),IF(  OR(AC154=$A$199,AC154="18放"),$A254,"")  )</f>
        <v>54</v>
      </c>
      <c r="AD254" s="65" t="str">
        <f ca="1">IF(  AND(LEN(AD253)&gt;=1,AD253&lt;&gt;".",OR(COUNTIF(AD154:AD$191,"*全日勤*")&gt;0,COUNTIF(AD154:AD$191,"*18放*")&gt;0)),  CONCATENATE(  ".",IF(OR(AD154=$A$199,AD154="18放"),$A254,"")  ),IF(  OR(AD154=$A$199,AD154="18放"),$A254,"")  )</f>
        <v>.54</v>
      </c>
      <c r="AE254" s="65" t="str">
        <f ca="1">IF(  AND(LEN(AE253)&gt;=1,AE253&lt;&gt;".",OR(COUNTIF(AE154:AE$191,"*全日勤*")&gt;0,COUNTIF(AE154:AE$191,"*18放*")&gt;0)),  CONCATENATE(  ".",IF(OR(AE154=$A$199,AE154="18放"),$A254,"")  ),IF(  OR(AE154=$A$199,AE154="18放"),$A254,"")  )</f>
        <v>.</v>
      </c>
      <c r="AF254" s="65" t="str">
        <f ca="1">IF(  AND(LEN(AF253)&gt;=1,AF253&lt;&gt;".",OR(COUNTIF(AF154:AF$191,"*全日勤*")&gt;0,COUNTIF(AF154:AF$191,"*18放*")&gt;0)),  CONCATENATE(  ".",IF(OR(AF154=$A$199,AF154="18放"),$A254,"")  ),IF(  OR(AF154=$A$199,AF154="18放"),$A254,"")  )</f>
        <v>.54</v>
      </c>
      <c r="AG254" s="65" t="str">
        <f ca="1">IF(  AND(LEN(AG253)&gt;=1,AG253&lt;&gt;".",OR(COUNTIF(AG154:AG$191,"*全日勤*")&gt;0,COUNTIF(AG154:AG$191,"*18放*")&gt;0)),  CONCATENATE(  ".",IF(OR(AG154=$A$199,AG154="18放"),$A254,"")  ),IF(  OR(AG154=$A$199,AG154="18放"),$A254,"")  )</f>
        <v>.</v>
      </c>
      <c r="AH254" s="65"/>
      <c r="AI254" s="65"/>
      <c r="AJ254" s="65"/>
    </row>
    <row r="255" spans="1:36">
      <c r="A255" s="65">
        <f t="shared" si="28"/>
        <v>55</v>
      </c>
      <c r="B255" s="65" t="str">
        <f t="shared" si="28"/>
        <v>張恩齊</v>
      </c>
      <c r="C255" s="65" t="str">
        <f ca="1">IF(  AND(LEN(C254)&gt;=1,C254&lt;&gt;".",OR(COUNTIF(C155:C$191,"*全日勤*")&gt;0,COUNTIF(C155:C$191,"*18放*")&gt;0)),  CONCATENATE(  ".",IF(OR(C155=$A$199,C155="18放"),$A255,"")  ),IF(  OR(C155=$A$199,C155="18放"),$A255,"")  )</f>
        <v>.55</v>
      </c>
      <c r="D255" s="65" t="str">
        <f ca="1">IF(  AND(LEN(D254)&gt;=1,D254&lt;&gt;".",OR(COUNTIF(D155:D$191,"*全日勤*")&gt;0,COUNTIF(D155:D$191,"*18放*")&gt;0)),  CONCATENATE(  ".",IF(OR(D155=$A$199,D155="18放"),$A255,"")  ),IF(  OR(D155=$A$199,D155="18放"),$A255,"")  )</f>
        <v>.55</v>
      </c>
      <c r="E255" s="65">
        <f ca="1">IF(  AND(LEN(E254)&gt;=1,E254&lt;&gt;".",OR(COUNTIF(E155:E$191,"*全日勤*")&gt;0,COUNTIF(E155:E$191,"*18放*")&gt;0)),  CONCATENATE(  ".",IF(OR(E155=$A$199,E155="18放"),$A255,"")  ),IF(  OR(E155=$A$199,E155="18放"),$A255,"")  )</f>
        <v>55</v>
      </c>
      <c r="F255" s="65" t="str">
        <f ca="1">IF(  AND(LEN(F254)&gt;=1,F254&lt;&gt;".",OR(COUNTIF(F155:F$191,"*全日勤*")&gt;0,COUNTIF(F155:F$191,"*18放*")&gt;0)),  CONCATENATE(  ".",IF(OR(F155=$A$199,F155="18放"),$A255,"")  ),IF(  OR(F155=$A$199,F155="18放"),$A255,"")  )</f>
        <v/>
      </c>
      <c r="G255" s="65" t="str">
        <f ca="1">IF(  AND(LEN(G254)&gt;=1,G254&lt;&gt;".",OR(COUNTIF(G155:G$191,"*全日勤*")&gt;0,COUNTIF(G155:G$191,"*18放*")&gt;0)),  CONCATENATE(  ".",IF(OR(G155=$A$199,G155="18放"),$A255,"")  ),IF(  OR(G155=$A$199,G155="18放"),$A255,"")  )</f>
        <v/>
      </c>
      <c r="H255" s="65" t="str">
        <f ca="1">IF(  AND(LEN(H254)&gt;=1,H254&lt;&gt;".",OR(COUNTIF(H155:H$191,"*全日勤*")&gt;0,COUNTIF(H155:H$191,"*18放*")&gt;0)),  CONCATENATE(  ".",IF(OR(H155=$A$199,H155="18放"),$A255,"")  ),IF(  OR(H155=$A$199,H155="18放"),$A255,"")  )</f>
        <v>.55</v>
      </c>
      <c r="I255" s="65" t="str">
        <f ca="1">IF(  AND(LEN(I254)&gt;=1,I254&lt;&gt;".",OR(COUNTIF(I155:I$191,"*全日勤*")&gt;0,COUNTIF(I155:I$191,"*18放*")&gt;0)),  CONCATENATE(  ".",IF(OR(I155=$A$199,I155="18放"),$A255,"")  ),IF(  OR(I155=$A$199,I155="18放"),$A255,"")  )</f>
        <v>.55</v>
      </c>
      <c r="J255" s="65" t="str">
        <f ca="1">IF(  AND(LEN(J254)&gt;=1,J254&lt;&gt;".",OR(COUNTIF(J155:J$191,"*全日勤*")&gt;0,COUNTIF(J155:J$191,"*18放*")&gt;0)),  CONCATENATE(  ".",IF(OR(J155=$A$199,J155="18放"),$A255,"")  ),IF(  OR(J155=$A$199,J155="18放"),$A255,"")  )</f>
        <v>.55</v>
      </c>
      <c r="K255" s="65">
        <f ca="1">IF(  AND(LEN(K254)&gt;=1,K254&lt;&gt;".",OR(COUNTIF(K155:K$191,"*全日勤*")&gt;0,COUNTIF(K155:K$191,"*18放*")&gt;0)),  CONCATENATE(  ".",IF(OR(K155=$A$199,K155="18放"),$A255,"")  ),IF(  OR(K155=$A$199,K155="18放"),$A255,"")  )</f>
        <v>55</v>
      </c>
      <c r="L255" s="65" t="str">
        <f ca="1">IF(  AND(LEN(L254)&gt;=1,L254&lt;&gt;".",OR(COUNTIF(L155:L$191,"*全日勤*")&gt;0,COUNTIF(L155:L$191,"*18放*")&gt;0)),  CONCATENATE(  ".",IF(OR(L155=$A$199,L155="18放"),$A255,"")  ),IF(  OR(L155=$A$199,L155="18放"),$A255,"")  )</f>
        <v>.55</v>
      </c>
      <c r="M255" s="65" t="str">
        <f ca="1">IF(  AND(LEN(M254)&gt;=1,M254&lt;&gt;".",OR(COUNTIF(M155:M$191,"*全日勤*")&gt;0,COUNTIF(M155:M$191,"*18放*")&gt;0)),  CONCATENATE(  ".",IF(OR(M155=$A$199,M155="18放"),$A255,"")  ),IF(  OR(M155=$A$199,M155="18放"),$A255,"")  )</f>
        <v/>
      </c>
      <c r="N255" s="65" t="str">
        <f ca="1">IF(  AND(LEN(N254)&gt;=1,N254&lt;&gt;".",OR(COUNTIF(N155:N$191,"*全日勤*")&gt;0,COUNTIF(N155:N$191,"*18放*")&gt;0)),  CONCATENATE(  ".",IF(OR(N155=$A$199,N155="18放"),$A255,"")  ),IF(  OR(N155=$A$199,N155="18放"),$A255,"")  )</f>
        <v/>
      </c>
      <c r="O255" s="65">
        <f ca="1">IF(  AND(LEN(O254)&gt;=1,O254&lt;&gt;".",OR(COUNTIF(O155:O$191,"*全日勤*")&gt;0,COUNTIF(O155:O$191,"*18放*")&gt;0)),  CONCATENATE(  ".",IF(OR(O155=$A$199,O155="18放"),$A255,"")  ),IF(  OR(O155=$A$199,O155="18放"),$A255,"")  )</f>
        <v>55</v>
      </c>
      <c r="P255" s="65" t="str">
        <f ca="1">IF(  AND(LEN(P254)&gt;=1,P254&lt;&gt;".",OR(COUNTIF(P155:P$191,"*全日勤*")&gt;0,COUNTIF(P155:P$191,"*18放*")&gt;0)),  CONCATENATE(  ".",IF(OR(P155=$A$199,P155="18放"),$A255,"")  ),IF(  OR(P155=$A$199,P155="18放"),$A255,"")  )</f>
        <v>.55</v>
      </c>
      <c r="Q255" s="65" t="str">
        <f ca="1">IF(  AND(LEN(Q254)&gt;=1,Q254&lt;&gt;".",OR(COUNTIF(Q155:Q$191,"*全日勤*")&gt;0,COUNTIF(Q155:Q$191,"*18放*")&gt;0)),  CONCATENATE(  ".",IF(OR(Q155=$A$199,Q155="18放"),$A255,"")  ),IF(  OR(Q155=$A$199,Q155="18放"),$A255,"")  )</f>
        <v>.55</v>
      </c>
      <c r="R255" s="65" t="str">
        <f ca="1">IF(  AND(LEN(R254)&gt;=1,R254&lt;&gt;".",OR(COUNTIF(R155:R$191,"*全日勤*")&gt;0,COUNTIF(R155:R$191,"*18放*")&gt;0)),  CONCATENATE(  ".",IF(OR(R155=$A$199,R155="18放"),$A255,"")  ),IF(  OR(R155=$A$199,R155="18放"),$A255,"")  )</f>
        <v>.55</v>
      </c>
      <c r="S255" s="65" t="str">
        <f ca="1">IF(  AND(LEN(S254)&gt;=1,S254&lt;&gt;".",OR(COUNTIF(S155:S$191,"*全日勤*")&gt;0,COUNTIF(S155:S$191,"*18放*")&gt;0)),  CONCATENATE(  ".",IF(OR(S155=$A$199,S155="18放"),$A255,"")  ),IF(  OR(S155=$A$199,S155="18放"),$A255,"")  )</f>
        <v>.55</v>
      </c>
      <c r="T255" s="65" t="str">
        <f ca="1">IF(  AND(LEN(T254)&gt;=1,T254&lt;&gt;".",OR(COUNTIF(T155:T$191,"*全日勤*")&gt;0,COUNTIF(T155:T$191,"*18放*")&gt;0)),  CONCATENATE(  ".",IF(OR(T155=$A$199,T155="18放"),$A255,"")  ),IF(  OR(T155=$A$199,T155="18放"),$A255,"")  )</f>
        <v>.</v>
      </c>
      <c r="U255" s="65" t="str">
        <f ca="1">IF(  AND(LEN(U254)&gt;=1,U254&lt;&gt;".",OR(COUNTIF(U155:U$191,"*全日勤*")&gt;0,COUNTIF(U155:U$191,"*18放*")&gt;0)),  CONCATENATE(  ".",IF(OR(U155=$A$199,U155="18放"),$A255,"")  ),IF(  OR(U155=$A$199,U155="18放"),$A255,"")  )</f>
        <v>.</v>
      </c>
      <c r="V255" s="65" t="str">
        <f ca="1">IF(  AND(LEN(V254)&gt;=1,V254&lt;&gt;".",OR(COUNTIF(V155:V$191,"*全日勤*")&gt;0,COUNTIF(V155:V$191,"*18放*")&gt;0)),  CONCATENATE(  ".",IF(OR(V155=$A$199,V155="18放"),$A255,"")  ),IF(  OR(V155=$A$199,V155="18放"),$A255,"")  )</f>
        <v>.55</v>
      </c>
      <c r="W255" s="65">
        <f ca="1">IF(  AND(LEN(W254)&gt;=1,W254&lt;&gt;".",OR(COUNTIF(W155:W$191,"*全日勤*")&gt;0,COUNTIF(W155:W$191,"*18放*")&gt;0)),  CONCATENATE(  ".",IF(OR(W155=$A$199,W155="18放"),$A255,"")  ),IF(  OR(W155=$A$199,W155="18放"),$A255,"")  )</f>
        <v>55</v>
      </c>
      <c r="X255" s="65">
        <f ca="1">IF(  AND(LEN(X254)&gt;=1,X254&lt;&gt;".",OR(COUNTIF(X155:X$191,"*全日勤*")&gt;0,COUNTIF(X155:X$191,"*18放*")&gt;0)),  CONCATENATE(  ".",IF(OR(X155=$A$199,X155="18放"),$A255,"")  ),IF(  OR(X155=$A$199,X155="18放"),$A255,"")  )</f>
        <v>55</v>
      </c>
      <c r="Y255" s="65">
        <f ca="1">IF(  AND(LEN(Y254)&gt;=1,Y254&lt;&gt;".",OR(COUNTIF(Y155:Y$191,"*全日勤*")&gt;0,COUNTIF(Y155:Y$191,"*18放*")&gt;0)),  CONCATENATE(  ".",IF(OR(Y155=$A$199,Y155="18放"),$A255,"")  ),IF(  OR(Y155=$A$199,Y155="18放"),$A255,"")  )</f>
        <v>55</v>
      </c>
      <c r="Z255" s="65" t="str">
        <f ca="1">IF(  AND(LEN(Z254)&gt;=1,Z254&lt;&gt;".",OR(COUNTIF(Z155:Z$191,"*全日勤*")&gt;0,COUNTIF(Z155:Z$191,"*18放*")&gt;0)),  CONCATENATE(  ".",IF(OR(Z155=$A$199,Z155="18放"),$A255,"")  ),IF(  OR(Z155=$A$199,Z155="18放"),$A255,"")  )</f>
        <v>.</v>
      </c>
      <c r="AA255" s="65" t="str">
        <f ca="1">IF(  AND(LEN(AA254)&gt;=1,AA254&lt;&gt;".",OR(COUNTIF(AA155:AA$191,"*全日勤*")&gt;0,COUNTIF(AA155:AA$191,"*18放*")&gt;0)),  CONCATENATE(  ".",IF(OR(AA155=$A$199,AA155="18放"),$A255,"")  ),IF(  OR(AA155=$A$199,AA155="18放"),$A255,"")  )</f>
        <v>.</v>
      </c>
      <c r="AB255" s="65" t="str">
        <f ca="1">IF(  AND(LEN(AB254)&gt;=1,AB254&lt;&gt;".",OR(COUNTIF(AB155:AB$191,"*全日勤*")&gt;0,COUNTIF(AB155:AB$191,"*18放*")&gt;0)),  CONCATENATE(  ".",IF(OR(AB155=$A$199,AB155="18放"),$A255,"")  ),IF(  OR(AB155=$A$199,AB155="18放"),$A255,"")  )</f>
        <v>.55</v>
      </c>
      <c r="AC255" s="65" t="str">
        <f ca="1">IF(  AND(LEN(AC254)&gt;=1,AC254&lt;&gt;".",OR(COUNTIF(AC155:AC$191,"*全日勤*")&gt;0,COUNTIF(AC155:AC$191,"*18放*")&gt;0)),  CONCATENATE(  ".",IF(OR(AC155=$A$199,AC155="18放"),$A255,"")  ),IF(  OR(AC155=$A$199,AC155="18放"),$A255,"")  )</f>
        <v>.55</v>
      </c>
      <c r="AD255" s="65" t="str">
        <f ca="1">IF(  AND(LEN(AD254)&gt;=1,AD254&lt;&gt;".",OR(COUNTIF(AD155:AD$191,"*全日勤*")&gt;0,COUNTIF(AD155:AD$191,"*18放*")&gt;0)),  CONCATENATE(  ".",IF(OR(AD155=$A$199,AD155="18放"),$A255,"")  ),IF(  OR(AD155=$A$199,AD155="18放"),$A255,"")  )</f>
        <v>.55</v>
      </c>
      <c r="AE255" s="65">
        <f ca="1">IF(  AND(LEN(AE254)&gt;=1,AE254&lt;&gt;".",OR(COUNTIF(AE155:AE$191,"*全日勤*")&gt;0,COUNTIF(AE155:AE$191,"*18放*")&gt;0)),  CONCATENATE(  ".",IF(OR(AE155=$A$199,AE155="18放"),$A255,"")  ),IF(  OR(AE155=$A$199,AE155="18放"),$A255,"")  )</f>
        <v>55</v>
      </c>
      <c r="AF255" s="65" t="str">
        <f ca="1">IF(  AND(LEN(AF254)&gt;=1,AF254&lt;&gt;".",OR(COUNTIF(AF155:AF$191,"*全日勤*")&gt;0,COUNTIF(AF155:AF$191,"*18放*")&gt;0)),  CONCATENATE(  ".",IF(OR(AF155=$A$199,AF155="18放"),$A255,"")  ),IF(  OR(AF155=$A$199,AF155="18放"),$A255,"")  )</f>
        <v>.</v>
      </c>
      <c r="AG255" s="65" t="str">
        <f ca="1">IF(  AND(LEN(AG254)&gt;=1,AG254&lt;&gt;".",OR(COUNTIF(AG155:AG$191,"*全日勤*")&gt;0,COUNTIF(AG155:AG$191,"*18放*")&gt;0)),  CONCATENATE(  ".",IF(OR(AG155=$A$199,AG155="18放"),$A255,"")  ),IF(  OR(AG155=$A$199,AG155="18放"),$A255,"")  )</f>
        <v/>
      </c>
      <c r="AH255" s="65"/>
      <c r="AI255" s="65"/>
      <c r="AJ255" s="65"/>
    </row>
    <row r="256" spans="1:36">
      <c r="A256" s="65">
        <f t="shared" si="28"/>
        <v>56</v>
      </c>
      <c r="B256" s="65" t="str">
        <f t="shared" si="28"/>
        <v>許翊呈</v>
      </c>
      <c r="C256" s="65" t="str">
        <f ca="1">IF(  AND(LEN(C255)&gt;=1,C255&lt;&gt;".",OR(COUNTIF(C156:C$191,"*全日勤*")&gt;0,COUNTIF(C156:C$191,"*18放*")&gt;0)),  CONCATENATE(  ".",IF(OR(C156=$A$199,C156="18放"),$A256,"")  ),IF(  OR(C156=$A$199,C156="18放"),$A256,"")  )</f>
        <v>.56</v>
      </c>
      <c r="D256" s="65" t="str">
        <f ca="1">IF(  AND(LEN(D255)&gt;=1,D255&lt;&gt;".",OR(COUNTIF(D156:D$191,"*全日勤*")&gt;0,COUNTIF(D156:D$191,"*18放*")&gt;0)),  CONCATENATE(  ".",IF(OR(D156=$A$199,D156="18放"),$A256,"")  ),IF(  OR(D156=$A$199,D156="18放"),$A256,"")  )</f>
        <v>.56</v>
      </c>
      <c r="E256" s="65" t="str">
        <f ca="1">IF(  AND(LEN(E255)&gt;=1,E255&lt;&gt;".",OR(COUNTIF(E156:E$191,"*全日勤*")&gt;0,COUNTIF(E156:E$191,"*18放*")&gt;0)),  CONCATENATE(  ".",IF(OR(E156=$A$199,E156="18放"),$A256,"")  ),IF(  OR(E156=$A$199,E156="18放"),$A256,"")  )</f>
        <v>.56</v>
      </c>
      <c r="F256" s="65">
        <f ca="1">IF(  AND(LEN(F255)&gt;=1,F255&lt;&gt;".",OR(COUNTIF(F156:F$191,"*全日勤*")&gt;0,COUNTIF(F156:F$191,"*18放*")&gt;0)),  CONCATENATE(  ".",IF(OR(F156=$A$199,F156="18放"),$A256,"")  ),IF(  OR(F156=$A$199,F156="18放"),$A256,"")  )</f>
        <v>56</v>
      </c>
      <c r="G256" s="65">
        <f ca="1">IF(  AND(LEN(G255)&gt;=1,G255&lt;&gt;".",OR(COUNTIF(G156:G$191,"*全日勤*")&gt;0,COUNTIF(G156:G$191,"*18放*")&gt;0)),  CONCATENATE(  ".",IF(OR(G156=$A$199,G156="18放"),$A256,"")  ),IF(  OR(G156=$A$199,G156="18放"),$A256,"")  )</f>
        <v>56</v>
      </c>
      <c r="H256" s="65" t="str">
        <f ca="1">IF(  AND(LEN(H255)&gt;=1,H255&lt;&gt;".",OR(COUNTIF(H156:H$191,"*全日勤*")&gt;0,COUNTIF(H156:H$191,"*18放*")&gt;0)),  CONCATENATE(  ".",IF(OR(H156=$A$199,H156="18放"),$A256,"")  ),IF(  OR(H156=$A$199,H156="18放"),$A256,"")  )</f>
        <v>.56</v>
      </c>
      <c r="I256" s="65" t="str">
        <f ca="1">IF(  AND(LEN(I255)&gt;=1,I255&lt;&gt;".",OR(COUNTIF(I156:I$191,"*全日勤*")&gt;0,COUNTIF(I156:I$191,"*18放*")&gt;0)),  CONCATENATE(  ".",IF(OR(I156=$A$199,I156="18放"),$A256,"")  ),IF(  OR(I156=$A$199,I156="18放"),$A256,"")  )</f>
        <v>.56</v>
      </c>
      <c r="J256" s="65" t="str">
        <f ca="1">IF(  AND(LEN(J255)&gt;=1,J255&lt;&gt;".",OR(COUNTIF(J156:J$191,"*全日勤*")&gt;0,COUNTIF(J156:J$191,"*18放*")&gt;0)),  CONCATENATE(  ".",IF(OR(J156=$A$199,J156="18放"),$A256,"")  ),IF(  OR(J156=$A$199,J156="18放"),$A256,"")  )</f>
        <v>.56</v>
      </c>
      <c r="K256" s="65" t="str">
        <f ca="1">IF(  AND(LEN(K255)&gt;=1,K255&lt;&gt;".",OR(COUNTIF(K156:K$191,"*全日勤*")&gt;0,COUNTIF(K156:K$191,"*18放*")&gt;0)),  CONCATENATE(  ".",IF(OR(K156=$A$199,K156="18放"),$A256,"")  ),IF(  OR(K156=$A$199,K156="18放"),$A256,"")  )</f>
        <v>.56</v>
      </c>
      <c r="L256" s="65" t="str">
        <f ca="1">IF(  AND(LEN(L255)&gt;=1,L255&lt;&gt;".",OR(COUNTIF(L156:L$191,"*全日勤*")&gt;0,COUNTIF(L156:L$191,"*18放*")&gt;0)),  CONCATENATE(  ".",IF(OR(L156=$A$199,L156="18放"),$A256,"")  ),IF(  OR(L156=$A$199,L156="18放"),$A256,"")  )</f>
        <v>.</v>
      </c>
      <c r="M256" s="65" t="str">
        <f ca="1">IF(  AND(LEN(M255)&gt;=1,M255&lt;&gt;".",OR(COUNTIF(M156:M$191,"*全日勤*")&gt;0,COUNTIF(M156:M$191,"*18放*")&gt;0)),  CONCATENATE(  ".",IF(OR(M156=$A$199,M156="18放"),$A256,"")  ),IF(  OR(M156=$A$199,M156="18放"),$A256,"")  )</f>
        <v/>
      </c>
      <c r="N256" s="65">
        <f ca="1">IF(  AND(LEN(N255)&gt;=1,N255&lt;&gt;".",OR(COUNTIF(N156:N$191,"*全日勤*")&gt;0,COUNTIF(N156:N$191,"*18放*")&gt;0)),  CONCATENATE(  ".",IF(OR(N156=$A$199,N156="18放"),$A256,"")  ),IF(  OR(N156=$A$199,N156="18放"),$A256,"")  )</f>
        <v>56</v>
      </c>
      <c r="O256" s="65" t="str">
        <f ca="1">IF(  AND(LEN(O255)&gt;=1,O255&lt;&gt;".",OR(COUNTIF(O156:O$191,"*全日勤*")&gt;0,COUNTIF(O156:O$191,"*18放*")&gt;0)),  CONCATENATE(  ".",IF(OR(O156=$A$199,O156="18放"),$A256,"")  ),IF(  OR(O156=$A$199,O156="18放"),$A256,"")  )</f>
        <v>.56</v>
      </c>
      <c r="P256" s="65" t="str">
        <f ca="1">IF(  AND(LEN(P255)&gt;=1,P255&lt;&gt;".",OR(COUNTIF(P156:P$191,"*全日勤*")&gt;0,COUNTIF(P156:P$191,"*18放*")&gt;0)),  CONCATENATE(  ".",IF(OR(P156=$A$199,P156="18放"),$A256,"")  ),IF(  OR(P156=$A$199,P156="18放"),$A256,"")  )</f>
        <v>.56</v>
      </c>
      <c r="Q256" s="65" t="str">
        <f ca="1">IF(  AND(LEN(Q255)&gt;=1,Q255&lt;&gt;".",OR(COUNTIF(Q156:Q$191,"*全日勤*")&gt;0,COUNTIF(Q156:Q$191,"*18放*")&gt;0)),  CONCATENATE(  ".",IF(OR(Q156=$A$199,Q156="18放"),$A256,"")  ),IF(  OR(Q156=$A$199,Q156="18放"),$A256,"")  )</f>
        <v>.56</v>
      </c>
      <c r="R256" s="65" t="str">
        <f ca="1">IF(  AND(LEN(R255)&gt;=1,R255&lt;&gt;".",OR(COUNTIF(R156:R$191,"*全日勤*")&gt;0,COUNTIF(R156:R$191,"*18放*")&gt;0)),  CONCATENATE(  ".",IF(OR(R156=$A$199,R156="18放"),$A256,"")  ),IF(  OR(R156=$A$199,R156="18放"),$A256,"")  )</f>
        <v>.56</v>
      </c>
      <c r="S256" s="65" t="str">
        <f ca="1">IF(  AND(LEN(S255)&gt;=1,S255&lt;&gt;".",OR(COUNTIF(S156:S$191,"*全日勤*")&gt;0,COUNTIF(S156:S$191,"*18放*")&gt;0)),  CONCATENATE(  ".",IF(OR(S156=$A$199,S156="18放"),$A256,"")  ),IF(  OR(S156=$A$199,S156="18放"),$A256,"")  )</f>
        <v>.</v>
      </c>
      <c r="T256" s="65" t="str">
        <f ca="1">IF(  AND(LEN(T255)&gt;=1,T255&lt;&gt;".",OR(COUNTIF(T156:T$191,"*全日勤*")&gt;0,COUNTIF(T156:T$191,"*18放*")&gt;0)),  CONCATENATE(  ".",IF(OR(T156=$A$199,T156="18放"),$A256,"")  ),IF(  OR(T156=$A$199,T156="18放"),$A256,"")  )</f>
        <v/>
      </c>
      <c r="U256" s="65">
        <f ca="1">IF(  AND(LEN(U255)&gt;=1,U255&lt;&gt;".",OR(COUNTIF(U156:U$191,"*全日勤*")&gt;0,COUNTIF(U156:U$191,"*18放*")&gt;0)),  CONCATENATE(  ".",IF(OR(U156=$A$199,U156="18放"),$A256,"")  ),IF(  OR(U156=$A$199,U156="18放"),$A256,"")  )</f>
        <v>56</v>
      </c>
      <c r="V256" s="65" t="str">
        <f ca="1">IF(  AND(LEN(V255)&gt;=1,V255&lt;&gt;".",OR(COUNTIF(V156:V$191,"*全日勤*")&gt;0,COUNTIF(V156:V$191,"*18放*")&gt;0)),  CONCATENATE(  ".",IF(OR(V156=$A$199,V156="18放"),$A256,"")  ),IF(  OR(V156=$A$199,V156="18放"),$A256,"")  )</f>
        <v>.56</v>
      </c>
      <c r="W256" s="65" t="str">
        <f ca="1">IF(  AND(LEN(W255)&gt;=1,W255&lt;&gt;".",OR(COUNTIF(W156:W$191,"*全日勤*")&gt;0,COUNTIF(W156:W$191,"*18放*")&gt;0)),  CONCATENATE(  ".",IF(OR(W156=$A$199,W156="18放"),$A256,"")  ),IF(  OR(W156=$A$199,W156="18放"),$A256,"")  )</f>
        <v>.</v>
      </c>
      <c r="X256" s="65" t="str">
        <f ca="1">IF(  AND(LEN(X255)&gt;=1,X255&lt;&gt;".",OR(COUNTIF(X156:X$191,"*全日勤*")&gt;0,COUNTIF(X156:X$191,"*18放*")&gt;0)),  CONCATENATE(  ".",IF(OR(X156=$A$199,X156="18放"),$A256,"")  ),IF(  OR(X156=$A$199,X156="18放"),$A256,"")  )</f>
        <v>.</v>
      </c>
      <c r="Y256" s="65" t="str">
        <f ca="1">IF(  AND(LEN(Y255)&gt;=1,Y255&lt;&gt;".",OR(COUNTIF(Y156:Y$191,"*全日勤*")&gt;0,COUNTIF(Y156:Y$191,"*18放*")&gt;0)),  CONCATENATE(  ".",IF(OR(Y156=$A$199,Y156="18放"),$A256,"")  ),IF(  OR(Y156=$A$199,Y156="18放"),$A256,"")  )</f>
        <v>.</v>
      </c>
      <c r="Z256" s="65" t="str">
        <f ca="1">IF(  AND(LEN(Z255)&gt;=1,Z255&lt;&gt;".",OR(COUNTIF(Z156:Z$191,"*全日勤*")&gt;0,COUNTIF(Z156:Z$191,"*18放*")&gt;0)),  CONCATENATE(  ".",IF(OR(Z156=$A$199,Z156="18放"),$A256,"")  ),IF(  OR(Z156=$A$199,Z156="18放"),$A256,"")  )</f>
        <v/>
      </c>
      <c r="AA256" s="65" t="str">
        <f ca="1">IF(  AND(LEN(AA255)&gt;=1,AA255&lt;&gt;".",OR(COUNTIF(AA156:AA$191,"*全日勤*")&gt;0,COUNTIF(AA156:AA$191,"*18放*")&gt;0)),  CONCATENATE(  ".",IF(OR(AA156=$A$199,AA156="18放"),$A256,"")  ),IF(  OR(AA156=$A$199,AA156="18放"),$A256,"")  )</f>
        <v/>
      </c>
      <c r="AB256" s="65" t="str">
        <f ca="1">IF(  AND(LEN(AB255)&gt;=1,AB255&lt;&gt;".",OR(COUNTIF(AB156:AB$191,"*全日勤*")&gt;0,COUNTIF(AB156:AB$191,"*18放*")&gt;0)),  CONCATENATE(  ".",IF(OR(AB156=$A$199,AB156="18放"),$A256,"")  ),IF(  OR(AB156=$A$199,AB156="18放"),$A256,"")  )</f>
        <v>.56</v>
      </c>
      <c r="AC256" s="65" t="str">
        <f ca="1">IF(  AND(LEN(AC255)&gt;=1,AC255&lt;&gt;".",OR(COUNTIF(AC156:AC$191,"*全日勤*")&gt;0,COUNTIF(AC156:AC$191,"*18放*")&gt;0)),  CONCATENATE(  ".",IF(OR(AC156=$A$199,AC156="18放"),$A256,"")  ),IF(  OR(AC156=$A$199,AC156="18放"),$A256,"")  )</f>
        <v>.56</v>
      </c>
      <c r="AD256" s="65" t="str">
        <f ca="1">IF(  AND(LEN(AD255)&gt;=1,AD255&lt;&gt;".",OR(COUNTIF(AD156:AD$191,"*全日勤*")&gt;0,COUNTIF(AD156:AD$191,"*18放*")&gt;0)),  CONCATENATE(  ".",IF(OR(AD156=$A$199,AD156="18放"),$A256,"")  ),IF(  OR(AD156=$A$199,AD156="18放"),$A256,"")  )</f>
        <v>.56</v>
      </c>
      <c r="AE256" s="65" t="str">
        <f ca="1">IF(  AND(LEN(AE255)&gt;=1,AE255&lt;&gt;".",OR(COUNTIF(AE156:AE$191,"*全日勤*")&gt;0,COUNTIF(AE156:AE$191,"*18放*")&gt;0)),  CONCATENATE(  ".",IF(OR(AE156=$A$199,AE156="18放"),$A256,"")  ),IF(  OR(AE156=$A$199,AE156="18放"),$A256,"")  )</f>
        <v>.</v>
      </c>
      <c r="AF256" s="65" t="str">
        <f ca="1">IF(  AND(LEN(AF255)&gt;=1,AF255&lt;&gt;".",OR(COUNTIF(AF156:AF$191,"*全日勤*")&gt;0,COUNTIF(AF156:AF$191,"*18放*")&gt;0)),  CONCATENATE(  ".",IF(OR(AF156=$A$199,AF156="18放"),$A256,"")  ),IF(  OR(AF156=$A$199,AF156="18放"),$A256,"")  )</f>
        <v/>
      </c>
      <c r="AG256" s="65" t="str">
        <f ca="1">IF(  AND(LEN(AG255)&gt;=1,AG255&lt;&gt;".",OR(COUNTIF(AG156:AG$191,"*全日勤*")&gt;0,COUNTIF(AG156:AG$191,"*18放*")&gt;0)),  CONCATENATE(  ".",IF(OR(AG156=$A$199,AG156="18放"),$A256,"")  ),IF(  OR(AG156=$A$199,AG156="18放"),$A256,"")  )</f>
        <v/>
      </c>
      <c r="AH256" s="65"/>
      <c r="AI256" s="65"/>
      <c r="AJ256" s="65"/>
    </row>
    <row r="257" spans="1:36">
      <c r="A257" s="65">
        <f t="shared" si="28"/>
        <v>57</v>
      </c>
      <c r="B257" s="65" t="str">
        <f t="shared" si="28"/>
        <v>周承澔</v>
      </c>
      <c r="C257" s="65" t="str">
        <f ca="1">IF(  AND(LEN(C256)&gt;=1,C256&lt;&gt;".",OR(COUNTIF(C157:C$191,"*全日勤*")&gt;0,COUNTIF(C157:C$191,"*18放*")&gt;0)),  CONCATENATE(  ".",IF(OR(C157=$A$199,C157="18放"),$A257,"")  ),IF(  OR(C157=$A$199,C157="18放"),$A257,"")  )</f>
        <v>.57</v>
      </c>
      <c r="D257" s="65" t="str">
        <f ca="1">IF(  AND(LEN(D256)&gt;=1,D256&lt;&gt;".",OR(COUNTIF(D157:D$191,"*全日勤*")&gt;0,COUNTIF(D157:D$191,"*18放*")&gt;0)),  CONCATENATE(  ".",IF(OR(D157=$A$199,D157="18放"),$A257,"")  ),IF(  OR(D157=$A$199,D157="18放"),$A257,"")  )</f>
        <v>.57</v>
      </c>
      <c r="E257" s="65" t="str">
        <f ca="1">IF(  AND(LEN(E256)&gt;=1,E256&lt;&gt;".",OR(COUNTIF(E157:E$191,"*全日勤*")&gt;0,COUNTIF(E157:E$191,"*18放*")&gt;0)),  CONCATENATE(  ".",IF(OR(E157=$A$199,E157="18放"),$A257,"")  ),IF(  OR(E157=$A$199,E157="18放"),$A257,"")  )</f>
        <v>.57</v>
      </c>
      <c r="F257" s="65" t="str">
        <f ca="1">IF(  AND(LEN(F256)&gt;=1,F256&lt;&gt;".",OR(COUNTIF(F157:F$191,"*全日勤*")&gt;0,COUNTIF(F157:F$191,"*18放*")&gt;0)),  CONCATENATE(  ".",IF(OR(F157=$A$199,F157="18放"),$A257,"")  ),IF(  OR(F157=$A$199,F157="18放"),$A257,"")  )</f>
        <v>.57</v>
      </c>
      <c r="G257" s="65" t="str">
        <f ca="1">IF(  AND(LEN(G256)&gt;=1,G256&lt;&gt;".",OR(COUNTIF(G157:G$191,"*全日勤*")&gt;0,COUNTIF(G157:G$191,"*18放*")&gt;0)),  CONCATENATE(  ".",IF(OR(G157=$A$199,G157="18放"),$A257,"")  ),IF(  OR(G157=$A$199,G157="18放"),$A257,"")  )</f>
        <v>.57</v>
      </c>
      <c r="H257" s="65" t="str">
        <f ca="1">IF(  AND(LEN(H256)&gt;=1,H256&lt;&gt;".",OR(COUNTIF(H157:H$191,"*全日勤*")&gt;0,COUNTIF(H157:H$191,"*18放*")&gt;0)),  CONCATENATE(  ".",IF(OR(H157=$A$199,H157="18放"),$A257,"")  ),IF(  OR(H157=$A$199,H157="18放"),$A257,"")  )</f>
        <v>.57</v>
      </c>
      <c r="I257" s="65" t="str">
        <f ca="1">IF(  AND(LEN(I256)&gt;=1,I256&lt;&gt;".",OR(COUNTIF(I157:I$191,"*全日勤*")&gt;0,COUNTIF(I157:I$191,"*18放*")&gt;0)),  CONCATENATE(  ".",IF(OR(I157=$A$199,I157="18放"),$A257,"")  ),IF(  OR(I157=$A$199,I157="18放"),$A257,"")  )</f>
        <v>.</v>
      </c>
      <c r="J257" s="65" t="str">
        <f ca="1">IF(  AND(LEN(J256)&gt;=1,J256&lt;&gt;".",OR(COUNTIF(J157:J$191,"*全日勤*")&gt;0,COUNTIF(J157:J$191,"*18放*")&gt;0)),  CONCATENATE(  ".",IF(OR(J157=$A$199,J157="18放"),$A257,"")  ),IF(  OR(J157=$A$199,J157="18放"),$A257,"")  )</f>
        <v>.</v>
      </c>
      <c r="K257" s="65" t="str">
        <f ca="1">IF(  AND(LEN(K256)&gt;=1,K256&lt;&gt;".",OR(COUNTIF(K157:K$191,"*全日勤*")&gt;0,COUNTIF(K157:K$191,"*18放*")&gt;0)),  CONCATENATE(  ".",IF(OR(K157=$A$199,K157="18放"),$A257,"")  ),IF(  OR(K157=$A$199,K157="18放"),$A257,"")  )</f>
        <v>.57</v>
      </c>
      <c r="L257" s="65">
        <f ca="1">IF(  AND(LEN(L256)&gt;=1,L256&lt;&gt;".",OR(COUNTIF(L157:L$191,"*全日勤*")&gt;0,COUNTIF(L157:L$191,"*18放*")&gt;0)),  CONCATENATE(  ".",IF(OR(L157=$A$199,L157="18放"),$A257,"")  ),IF(  OR(L157=$A$199,L157="18放"),$A257,"")  )</f>
        <v>57</v>
      </c>
      <c r="M257" s="65" t="str">
        <f ca="1">IF(  AND(LEN(M256)&gt;=1,M256&lt;&gt;".",OR(COUNTIF(M157:M$191,"*全日勤*")&gt;0,COUNTIF(M157:M$191,"*18放*")&gt;0)),  CONCATENATE(  ".",IF(OR(M157=$A$199,M157="18放"),$A257,"")  ),IF(  OR(M157=$A$199,M157="18放"),$A257,"")  )</f>
        <v/>
      </c>
      <c r="N257" s="65" t="str">
        <f ca="1">IF(  AND(LEN(N256)&gt;=1,N256&lt;&gt;".",OR(COUNTIF(N157:N$191,"*全日勤*")&gt;0,COUNTIF(N157:N$191,"*18放*")&gt;0)),  CONCATENATE(  ".",IF(OR(N157=$A$199,N157="18放"),$A257,"")  ),IF(  OR(N157=$A$199,N157="18放"),$A257,"")  )</f>
        <v>.</v>
      </c>
      <c r="O257" s="65" t="str">
        <f ca="1">IF(  AND(LEN(O256)&gt;=1,O256&lt;&gt;".",OR(COUNTIF(O157:O$191,"*全日勤*")&gt;0,COUNTIF(O157:O$191,"*18放*")&gt;0)),  CONCATENATE(  ".",IF(OR(O157=$A$199,O157="18放"),$A257,"")  ),IF(  OR(O157=$A$199,O157="18放"),$A257,"")  )</f>
        <v>.57</v>
      </c>
      <c r="P257" s="65" t="str">
        <f ca="1">IF(  AND(LEN(P256)&gt;=1,P256&lt;&gt;".",OR(COUNTIF(P157:P$191,"*全日勤*")&gt;0,COUNTIF(P157:P$191,"*18放*")&gt;0)),  CONCATENATE(  ".",IF(OR(P157=$A$199,P157="18放"),$A257,"")  ),IF(  OR(P157=$A$199,P157="18放"),$A257,"")  )</f>
        <v>.57</v>
      </c>
      <c r="Q257" s="65" t="str">
        <f ca="1">IF(  AND(LEN(Q256)&gt;=1,Q256&lt;&gt;".",OR(COUNTIF(Q157:Q$191,"*全日勤*")&gt;0,COUNTIF(Q157:Q$191,"*18放*")&gt;0)),  CONCATENATE(  ".",IF(OR(Q157=$A$199,Q157="18放"),$A257,"")  ),IF(  OR(Q157=$A$199,Q157="18放"),$A257,"")  )</f>
        <v>.57</v>
      </c>
      <c r="R257" s="65" t="str">
        <f ca="1">IF(  AND(LEN(R256)&gt;=1,R256&lt;&gt;".",OR(COUNTIF(R157:R$191,"*全日勤*")&gt;0,COUNTIF(R157:R$191,"*18放*")&gt;0)),  CONCATENATE(  ".",IF(OR(R157=$A$199,R157="18放"),$A257,"")  ),IF(  OR(R157=$A$199,R157="18放"),$A257,"")  )</f>
        <v>.57</v>
      </c>
      <c r="S257" s="65">
        <f ca="1">IF(  AND(LEN(S256)&gt;=1,S256&lt;&gt;".",OR(COUNTIF(S157:S$191,"*全日勤*")&gt;0,COUNTIF(S157:S$191,"*18放*")&gt;0)),  CONCATENATE(  ".",IF(OR(S157=$A$199,S157="18放"),$A257,"")  ),IF(  OR(S157=$A$199,S157="18放"),$A257,"")  )</f>
        <v>57</v>
      </c>
      <c r="T257" s="65" t="str">
        <f ca="1">IF(  AND(LEN(T256)&gt;=1,T256&lt;&gt;".",OR(COUNTIF(T157:T$191,"*全日勤*")&gt;0,COUNTIF(T157:T$191,"*18放*")&gt;0)),  CONCATENATE(  ".",IF(OR(T157=$A$199,T157="18放"),$A257,"")  ),IF(  OR(T157=$A$199,T157="18放"),$A257,"")  )</f>
        <v/>
      </c>
      <c r="U257" s="65" t="str">
        <f ca="1">IF(  AND(LEN(U256)&gt;=1,U256&lt;&gt;".",OR(COUNTIF(U157:U$191,"*全日勤*")&gt;0,COUNTIF(U157:U$191,"*18放*")&gt;0)),  CONCATENATE(  ".",IF(OR(U157=$A$199,U157="18放"),$A257,"")  ),IF(  OR(U157=$A$199,U157="18放"),$A257,"")  )</f>
        <v>.</v>
      </c>
      <c r="V257" s="65" t="str">
        <f ca="1">IF(  AND(LEN(V256)&gt;=1,V256&lt;&gt;".",OR(COUNTIF(V157:V$191,"*全日勤*")&gt;0,COUNTIF(V157:V$191,"*18放*")&gt;0)),  CONCATENATE(  ".",IF(OR(V157=$A$199,V157="18放"),$A257,"")  ),IF(  OR(V157=$A$199,V157="18放"),$A257,"")  )</f>
        <v>.57</v>
      </c>
      <c r="W257" s="65">
        <f ca="1">IF(  AND(LEN(W256)&gt;=1,W256&lt;&gt;".",OR(COUNTIF(W157:W$191,"*全日勤*")&gt;0,COUNTIF(W157:W$191,"*18放*")&gt;0)),  CONCATENATE(  ".",IF(OR(W157=$A$199,W157="18放"),$A257,"")  ),IF(  OR(W157=$A$199,W157="18放"),$A257,"")  )</f>
        <v>57</v>
      </c>
      <c r="X257" s="65">
        <f ca="1">IF(  AND(LEN(X256)&gt;=1,X256&lt;&gt;".",OR(COUNTIF(X157:X$191,"*全日勤*")&gt;0,COUNTIF(X157:X$191,"*18放*")&gt;0)),  CONCATENATE(  ".",IF(OR(X157=$A$199,X157="18放"),$A257,"")  ),IF(  OR(X157=$A$199,X157="18放"),$A257,"")  )</f>
        <v>57</v>
      </c>
      <c r="Y257" s="65">
        <f ca="1">IF(  AND(LEN(Y256)&gt;=1,Y256&lt;&gt;".",OR(COUNTIF(Y157:Y$191,"*全日勤*")&gt;0,COUNTIF(Y157:Y$191,"*18放*")&gt;0)),  CONCATENATE(  ".",IF(OR(Y157=$A$199,Y157="18放"),$A257,"")  ),IF(  OR(Y157=$A$199,Y157="18放"),$A257,"")  )</f>
        <v>57</v>
      </c>
      <c r="Z257" s="65">
        <f ca="1">IF(  AND(LEN(Z256)&gt;=1,Z256&lt;&gt;".",OR(COUNTIF(Z157:Z$191,"*全日勤*")&gt;0,COUNTIF(Z157:Z$191,"*18放*")&gt;0)),  CONCATENATE(  ".",IF(OR(Z157=$A$199,Z157="18放"),$A257,"")  ),IF(  OR(Z157=$A$199,Z157="18放"),$A257,"")  )</f>
        <v>57</v>
      </c>
      <c r="AA257" s="65">
        <f ca="1">IF(  AND(LEN(AA256)&gt;=1,AA256&lt;&gt;".",OR(COUNTIF(AA157:AA$191,"*全日勤*")&gt;0,COUNTIF(AA157:AA$191,"*18放*")&gt;0)),  CONCATENATE(  ".",IF(OR(AA157=$A$199,AA157="18放"),$A257,"")  ),IF(  OR(AA157=$A$199,AA157="18放"),$A257,"")  )</f>
        <v>57</v>
      </c>
      <c r="AB257" s="65" t="str">
        <f ca="1">IF(  AND(LEN(AB256)&gt;=1,AB256&lt;&gt;".",OR(COUNTIF(AB157:AB$191,"*全日勤*")&gt;0,COUNTIF(AB157:AB$191,"*18放*")&gt;0)),  CONCATENATE(  ".",IF(OR(AB157=$A$199,AB157="18放"),$A257,"")  ),IF(  OR(AB157=$A$199,AB157="18放"),$A257,"")  )</f>
        <v>.57</v>
      </c>
      <c r="AC257" s="65" t="str">
        <f ca="1">IF(  AND(LEN(AC256)&gt;=1,AC256&lt;&gt;".",OR(COUNTIF(AC157:AC$191,"*全日勤*")&gt;0,COUNTIF(AC157:AC$191,"*18放*")&gt;0)),  CONCATENATE(  ".",IF(OR(AC157=$A$199,AC157="18放"),$A257,"")  ),IF(  OR(AC157=$A$199,AC157="18放"),$A257,"")  )</f>
        <v>.57</v>
      </c>
      <c r="AD257" s="65" t="str">
        <f ca="1">IF(  AND(LEN(AD256)&gt;=1,AD256&lt;&gt;".",OR(COUNTIF(AD157:AD$191,"*全日勤*")&gt;0,COUNTIF(AD157:AD$191,"*18放*")&gt;0)),  CONCATENATE(  ".",IF(OR(AD157=$A$199,AD157="18放"),$A257,"")  ),IF(  OR(AD157=$A$199,AD157="18放"),$A257,"")  )</f>
        <v>.57</v>
      </c>
      <c r="AE257" s="65" t="str">
        <f ca="1">IF(  AND(LEN(AE256)&gt;=1,AE256&lt;&gt;".",OR(COUNTIF(AE157:AE$191,"*全日勤*")&gt;0,COUNTIF(AE157:AE$191,"*18放*")&gt;0)),  CONCATENATE(  ".",IF(OR(AE157=$A$199,AE157="18放"),$A257,"")  ),IF(  OR(AE157=$A$199,AE157="18放"),$A257,"")  )</f>
        <v/>
      </c>
      <c r="AF257" s="65" t="str">
        <f ca="1">IF(  AND(LEN(AF256)&gt;=1,AF256&lt;&gt;".",OR(COUNTIF(AF157:AF$191,"*全日勤*")&gt;0,COUNTIF(AF157:AF$191,"*18放*")&gt;0)),  CONCATENATE(  ".",IF(OR(AF157=$A$199,AF157="18放"),$A257,"")  ),IF(  OR(AF157=$A$199,AF157="18放"),$A257,"")  )</f>
        <v/>
      </c>
      <c r="AG257" s="65" t="str">
        <f ca="1">IF(  AND(LEN(AG256)&gt;=1,AG256&lt;&gt;".",OR(COUNTIF(AG157:AG$191,"*全日勤*")&gt;0,COUNTIF(AG157:AG$191,"*18放*")&gt;0)),  CONCATENATE(  ".",IF(OR(AG157=$A$199,AG157="18放"),$A257,"")  ),IF(  OR(AG157=$A$199,AG157="18放"),$A257,"")  )</f>
        <v/>
      </c>
      <c r="AH257" s="65"/>
      <c r="AI257" s="65"/>
      <c r="AJ257" s="65"/>
    </row>
    <row r="258" spans="1:36">
      <c r="A258" s="65">
        <f t="shared" si="28"/>
        <v>58</v>
      </c>
      <c r="B258" s="65" t="str">
        <f t="shared" si="28"/>
        <v>蕭敬哲</v>
      </c>
      <c r="C258" s="65" t="str">
        <f ca="1">IF(  AND(LEN(C257)&gt;=1,C257&lt;&gt;".",OR(COUNTIF(C158:C$191,"*全日勤*")&gt;0,COUNTIF(C158:C$191,"*18放*")&gt;0)),  CONCATENATE(  ".",IF(OR(C158=$A$199,C158="18放"),$A258,"")  ),IF(  OR(C158=$A$199,C158="18放"),$A258,"")  )</f>
        <v>.58</v>
      </c>
      <c r="D258" s="65" t="str">
        <f ca="1">IF(  AND(LEN(D257)&gt;=1,D257&lt;&gt;".",OR(COUNTIF(D158:D$191,"*全日勤*")&gt;0,COUNTIF(D158:D$191,"*18放*")&gt;0)),  CONCATENATE(  ".",IF(OR(D158=$A$199,D158="18放"),$A258,"")  ),IF(  OR(D158=$A$199,D158="18放"),$A258,"")  )</f>
        <v>.58</v>
      </c>
      <c r="E258" s="65" t="str">
        <f ca="1">IF(  AND(LEN(E257)&gt;=1,E257&lt;&gt;".",OR(COUNTIF(E158:E$191,"*全日勤*")&gt;0,COUNTIF(E158:E$191,"*18放*")&gt;0)),  CONCATENATE(  ".",IF(OR(E158=$A$199,E158="18放"),$A258,"")  ),IF(  OR(E158=$A$199,E158="18放"),$A258,"")  )</f>
        <v>.58</v>
      </c>
      <c r="F258" s="65" t="str">
        <f ca="1">IF(  AND(LEN(F257)&gt;=1,F257&lt;&gt;".",OR(COUNTIF(F158:F$191,"*全日勤*")&gt;0,COUNTIF(F158:F$191,"*18放*")&gt;0)),  CONCATENATE(  ".",IF(OR(F158=$A$199,F158="18放"),$A258,"")  ),IF(  OR(F158=$A$199,F158="18放"),$A258,"")  )</f>
        <v>.58</v>
      </c>
      <c r="G258" s="65" t="str">
        <f ca="1">IF(  AND(LEN(G257)&gt;=1,G257&lt;&gt;".",OR(COUNTIF(G158:G$191,"*全日勤*")&gt;0,COUNTIF(G158:G$191,"*18放*")&gt;0)),  CONCATENATE(  ".",IF(OR(G158=$A$199,G158="18放"),$A258,"")  ),IF(  OR(G158=$A$199,G158="18放"),$A258,"")  )</f>
        <v>.58</v>
      </c>
      <c r="H258" s="65" t="str">
        <f ca="1">IF(  AND(LEN(H257)&gt;=1,H257&lt;&gt;".",OR(COUNTIF(H158:H$191,"*全日勤*")&gt;0,COUNTIF(H158:H$191,"*18放*")&gt;0)),  CONCATENATE(  ".",IF(OR(H158=$A$199,H158="18放"),$A258,"")  ),IF(  OR(H158=$A$199,H158="18放"),$A258,"")  )</f>
        <v>.58</v>
      </c>
      <c r="I258" s="65" t="str">
        <f ca="1">IF(  AND(LEN(I257)&gt;=1,I257&lt;&gt;".",OR(COUNTIF(I158:I$191,"*全日勤*")&gt;0,COUNTIF(I158:I$191,"*18放*")&gt;0)),  CONCATENATE(  ".",IF(OR(I158=$A$199,I158="18放"),$A258,"")  ),IF(  OR(I158=$A$199,I158="18放"),$A258,"")  )</f>
        <v/>
      </c>
      <c r="J258" s="65" t="str">
        <f ca="1">IF(  AND(LEN(J257)&gt;=1,J257&lt;&gt;".",OR(COUNTIF(J158:J$191,"*全日勤*")&gt;0,COUNTIF(J158:J$191,"*18放*")&gt;0)),  CONCATENATE(  ".",IF(OR(J158=$A$199,J158="18放"),$A258,"")  ),IF(  OR(J158=$A$199,J158="18放"),$A258,"")  )</f>
        <v/>
      </c>
      <c r="K258" s="65" t="str">
        <f ca="1">IF(  AND(LEN(K257)&gt;=1,K257&lt;&gt;".",OR(COUNTIF(K158:K$191,"*全日勤*")&gt;0,COUNTIF(K158:K$191,"*18放*")&gt;0)),  CONCATENATE(  ".",IF(OR(K158=$A$199,K158="18放"),$A258,"")  ),IF(  OR(K158=$A$199,K158="18放"),$A258,"")  )</f>
        <v>.</v>
      </c>
      <c r="L258" s="65" t="str">
        <f ca="1">IF(  AND(LEN(L257)&gt;=1,L257&lt;&gt;".",OR(COUNTIF(L158:L$191,"*全日勤*")&gt;0,COUNTIF(L158:L$191,"*18放*")&gt;0)),  CONCATENATE(  ".",IF(OR(L158=$A$199,L158="18放"),$A258,"")  ),IF(  OR(L158=$A$199,L158="18放"),$A258,"")  )</f>
        <v>.58</v>
      </c>
      <c r="M258" s="65">
        <f ca="1">IF(  AND(LEN(M257)&gt;=1,M257&lt;&gt;".",OR(COUNTIF(M158:M$191,"*全日勤*")&gt;0,COUNTIF(M158:M$191,"*18放*")&gt;0)),  CONCATENATE(  ".",IF(OR(M158=$A$199,M158="18放"),$A258,"")  ),IF(  OR(M158=$A$199,M158="18放"),$A258,"")  )</f>
        <v>58</v>
      </c>
      <c r="N258" s="65">
        <f ca="1">IF(  AND(LEN(N257)&gt;=1,N257&lt;&gt;".",OR(COUNTIF(N158:N$191,"*全日勤*")&gt;0,COUNTIF(N158:N$191,"*18放*")&gt;0)),  CONCATENATE(  ".",IF(OR(N158=$A$199,N158="18放"),$A258,"")  ),IF(  OR(N158=$A$199,N158="18放"),$A258,"")  )</f>
        <v>58</v>
      </c>
      <c r="O258" s="65" t="str">
        <f ca="1">IF(  AND(LEN(O257)&gt;=1,O257&lt;&gt;".",OR(COUNTIF(O158:O$191,"*全日勤*")&gt;0,COUNTIF(O158:O$191,"*18放*")&gt;0)),  CONCATENATE(  ".",IF(OR(O158=$A$199,O158="18放"),$A258,"")  ),IF(  OR(O158=$A$199,O158="18放"),$A258,"")  )</f>
        <v>.58</v>
      </c>
      <c r="P258" s="65" t="str">
        <f ca="1">IF(  AND(LEN(P257)&gt;=1,P257&lt;&gt;".",OR(COUNTIF(P158:P$191,"*全日勤*")&gt;0,COUNTIF(P158:P$191,"*18放*")&gt;0)),  CONCATENATE(  ".",IF(OR(P158=$A$199,P158="18放"),$A258,"")  ),IF(  OR(P158=$A$199,P158="18放"),$A258,"")  )</f>
        <v>.58</v>
      </c>
      <c r="Q258" s="65" t="str">
        <f ca="1">IF(  AND(LEN(Q257)&gt;=1,Q257&lt;&gt;".",OR(COUNTIF(Q158:Q$191,"*全日勤*")&gt;0,COUNTIF(Q158:Q$191,"*18放*")&gt;0)),  CONCATENATE(  ".",IF(OR(Q158=$A$199,Q158="18放"),$A258,"")  ),IF(  OR(Q158=$A$199,Q158="18放"),$A258,"")  )</f>
        <v>.58</v>
      </c>
      <c r="R258" s="65" t="str">
        <f ca="1">IF(  AND(LEN(R257)&gt;=1,R257&lt;&gt;".",OR(COUNTIF(R158:R$191,"*全日勤*")&gt;0,COUNTIF(R158:R$191,"*18放*")&gt;0)),  CONCATENATE(  ".",IF(OR(R158=$A$199,R158="18放"),$A258,"")  ),IF(  OR(R158=$A$199,R158="18放"),$A258,"")  )</f>
        <v>.58</v>
      </c>
      <c r="S258" s="65" t="str">
        <f ca="1">IF(  AND(LEN(S257)&gt;=1,S257&lt;&gt;".",OR(COUNTIF(S158:S$191,"*全日勤*")&gt;0,COUNTIF(S158:S$191,"*18放*")&gt;0)),  CONCATENATE(  ".",IF(OR(S158=$A$199,S158="18放"),$A258,"")  ),IF(  OR(S158=$A$199,S158="18放"),$A258,"")  )</f>
        <v>.58</v>
      </c>
      <c r="T258" s="65">
        <f ca="1">IF(  AND(LEN(T257)&gt;=1,T257&lt;&gt;".",OR(COUNTIF(T158:T$191,"*全日勤*")&gt;0,COUNTIF(T158:T$191,"*18放*")&gt;0)),  CONCATENATE(  ".",IF(OR(T158=$A$199,T158="18放"),$A258,"")  ),IF(  OR(T158=$A$199,T158="18放"),$A258,"")  )</f>
        <v>58</v>
      </c>
      <c r="U258" s="65">
        <f ca="1">IF(  AND(LEN(U257)&gt;=1,U257&lt;&gt;".",OR(COUNTIF(U158:U$191,"*全日勤*")&gt;0,COUNTIF(U158:U$191,"*18放*")&gt;0)),  CONCATENATE(  ".",IF(OR(U158=$A$199,U158="18放"),$A258,"")  ),IF(  OR(U158=$A$199,U158="18放"),$A258,"")  )</f>
        <v>58</v>
      </c>
      <c r="V258" s="65" t="str">
        <f ca="1">IF(  AND(LEN(V257)&gt;=1,V257&lt;&gt;".",OR(COUNTIF(V158:V$191,"*全日勤*")&gt;0,COUNTIF(V158:V$191,"*18放*")&gt;0)),  CONCATENATE(  ".",IF(OR(V158=$A$199,V158="18放"),$A258,"")  ),IF(  OR(V158=$A$199,V158="18放"),$A258,"")  )</f>
        <v>.58</v>
      </c>
      <c r="W258" s="65" t="str">
        <f ca="1">IF(  AND(LEN(W257)&gt;=1,W257&lt;&gt;".",OR(COUNTIF(W158:W$191,"*全日勤*")&gt;0,COUNTIF(W158:W$191,"*18放*")&gt;0)),  CONCATENATE(  ".",IF(OR(W158=$A$199,W158="18放"),$A258,"")  ),IF(  OR(W158=$A$199,W158="18放"),$A258,"")  )</f>
        <v>.</v>
      </c>
      <c r="X258" s="65" t="str">
        <f ca="1">IF(  AND(LEN(X257)&gt;=1,X257&lt;&gt;".",OR(COUNTIF(X158:X$191,"*全日勤*")&gt;0,COUNTIF(X158:X$191,"*18放*")&gt;0)),  CONCATENATE(  ".",IF(OR(X158=$A$199,X158="18放"),$A258,"")  ),IF(  OR(X158=$A$199,X158="18放"),$A258,"")  )</f>
        <v>.</v>
      </c>
      <c r="Y258" s="65" t="str">
        <f ca="1">IF(  AND(LEN(Y257)&gt;=1,Y257&lt;&gt;".",OR(COUNTIF(Y158:Y$191,"*全日勤*")&gt;0,COUNTIF(Y158:Y$191,"*18放*")&gt;0)),  CONCATENATE(  ".",IF(OR(Y158=$A$199,Y158="18放"),$A258,"")  ),IF(  OR(Y158=$A$199,Y158="18放"),$A258,"")  )</f>
        <v>.</v>
      </c>
      <c r="Z258" s="65" t="str">
        <f ca="1">IF(  AND(LEN(Z257)&gt;=1,Z257&lt;&gt;".",OR(COUNTIF(Z158:Z$191,"*全日勤*")&gt;0,COUNTIF(Z158:Z$191,"*18放*")&gt;0)),  CONCATENATE(  ".",IF(OR(Z158=$A$199,Z158="18放"),$A258,"")  ),IF(  OR(Z158=$A$199,Z158="18放"),$A258,"")  )</f>
        <v>.58</v>
      </c>
      <c r="AA258" s="65" t="str">
        <f ca="1">IF(  AND(LEN(AA257)&gt;=1,AA257&lt;&gt;".",OR(COUNTIF(AA158:AA$191,"*全日勤*")&gt;0,COUNTIF(AA158:AA$191,"*18放*")&gt;0)),  CONCATENATE(  ".",IF(OR(AA158=$A$199,AA158="18放"),$A258,"")  ),IF(  OR(AA158=$A$199,AA158="18放"),$A258,"")  )</f>
        <v>.</v>
      </c>
      <c r="AB258" s="65" t="str">
        <f ca="1">IF(  AND(LEN(AB257)&gt;=1,AB257&lt;&gt;".",OR(COUNTIF(AB158:AB$191,"*全日勤*")&gt;0,COUNTIF(AB158:AB$191,"*18放*")&gt;0)),  CONCATENATE(  ".",IF(OR(AB158=$A$199,AB158="18放"),$A258,"")  ),IF(  OR(AB158=$A$199,AB158="18放"),$A258,"")  )</f>
        <v>.58</v>
      </c>
      <c r="AC258" s="65" t="str">
        <f ca="1">IF(  AND(LEN(AC257)&gt;=1,AC257&lt;&gt;".",OR(COUNTIF(AC158:AC$191,"*全日勤*")&gt;0,COUNTIF(AC158:AC$191,"*18放*")&gt;0)),  CONCATENATE(  ".",IF(OR(AC158=$A$199,AC158="18放"),$A258,"")  ),IF(  OR(AC158=$A$199,AC158="18放"),$A258,"")  )</f>
        <v>.58</v>
      </c>
      <c r="AD258" s="65" t="str">
        <f ca="1">IF(  AND(LEN(AD257)&gt;=1,AD257&lt;&gt;".",OR(COUNTIF(AD158:AD$191,"*全日勤*")&gt;0,COUNTIF(AD158:AD$191,"*18放*")&gt;0)),  CONCATENATE(  ".",IF(OR(AD158=$A$199,AD158="18放"),$A258,"")  ),IF(  OR(AD158=$A$199,AD158="18放"),$A258,"")  )</f>
        <v>.</v>
      </c>
      <c r="AE258" s="65" t="str">
        <f ca="1">IF(  AND(LEN(AE257)&gt;=1,AE257&lt;&gt;".",OR(COUNTIF(AE158:AE$191,"*全日勤*")&gt;0,COUNTIF(AE158:AE$191,"*18放*")&gt;0)),  CONCATENATE(  ".",IF(OR(AE158=$A$199,AE158="18放"),$A258,"")  ),IF(  OR(AE158=$A$199,AE158="18放"),$A258,"")  )</f>
        <v/>
      </c>
      <c r="AF258" s="65" t="str">
        <f ca="1">IF(  AND(LEN(AF257)&gt;=1,AF257&lt;&gt;".",OR(COUNTIF(AF158:AF$191,"*全日勤*")&gt;0,COUNTIF(AF158:AF$191,"*18放*")&gt;0)),  CONCATENATE(  ".",IF(OR(AF158=$A$199,AF158="18放"),$A258,"")  ),IF(  OR(AF158=$A$199,AF158="18放"),$A258,"")  )</f>
        <v/>
      </c>
      <c r="AG258" s="65">
        <f ca="1">IF(  AND(LEN(AG257)&gt;=1,AG257&lt;&gt;".",OR(COUNTIF(AG158:AG$191,"*全日勤*")&gt;0,COUNTIF(AG158:AG$191,"*18放*")&gt;0)),  CONCATENATE(  ".",IF(OR(AG158=$A$199,AG158="18放"),$A258,"")  ),IF(  OR(AG158=$A$199,AG158="18放"),$A258,"")  )</f>
        <v>58</v>
      </c>
      <c r="AH258" s="65"/>
      <c r="AI258" s="65"/>
      <c r="AJ258" s="65"/>
    </row>
    <row r="259" spans="1:36">
      <c r="A259" s="65">
        <f t="shared" si="28"/>
        <v>59</v>
      </c>
      <c r="B259" s="65" t="str">
        <f t="shared" si="28"/>
        <v>陳奕欣</v>
      </c>
      <c r="C259" s="65" t="str">
        <f ca="1">IF(  AND(LEN(C258)&gt;=1,C258&lt;&gt;".",OR(COUNTIF(C159:C$191,"*全日勤*")&gt;0,COUNTIF(C159:C$191,"*18放*")&gt;0)),  CONCATENATE(  ".",IF(OR(C159=$A$199,C159="18放"),$A259,"")  ),IF(  OR(C159=$A$199,C159="18放"),$A259,"")  )</f>
        <v>.59</v>
      </c>
      <c r="D259" s="65" t="str">
        <f ca="1">IF(  AND(LEN(D258)&gt;=1,D258&lt;&gt;".",OR(COUNTIF(D159:D$191,"*全日勤*")&gt;0,COUNTIF(D159:D$191,"*18放*")&gt;0)),  CONCATENATE(  ".",IF(OR(D159=$A$199,D159="18放"),$A259,"")  ),IF(  OR(D159=$A$199,D159="18放"),$A259,"")  )</f>
        <v>.59</v>
      </c>
      <c r="E259" s="65" t="str">
        <f ca="1">IF(  AND(LEN(E258)&gt;=1,E258&lt;&gt;".",OR(COUNTIF(E159:E$191,"*全日勤*")&gt;0,COUNTIF(E159:E$191,"*18放*")&gt;0)),  CONCATENATE(  ".",IF(OR(E159=$A$199,E159="18放"),$A259,"")  ),IF(  OR(E159=$A$199,E159="18放"),$A259,"")  )</f>
        <v>.59</v>
      </c>
      <c r="F259" s="65" t="str">
        <f ca="1">IF(  AND(LEN(F258)&gt;=1,F258&lt;&gt;".",OR(COUNTIF(F159:F$191,"*全日勤*")&gt;0,COUNTIF(F159:F$191,"*18放*")&gt;0)),  CONCATENATE(  ".",IF(OR(F159=$A$199,F159="18放"),$A259,"")  ),IF(  OR(F159=$A$199,F159="18放"),$A259,"")  )</f>
        <v>.</v>
      </c>
      <c r="G259" s="65" t="str">
        <f ca="1">IF(  AND(LEN(G258)&gt;=1,G258&lt;&gt;".",OR(COUNTIF(G159:G$191,"*全日勤*")&gt;0,COUNTIF(G159:G$191,"*18放*")&gt;0)),  CONCATENATE(  ".",IF(OR(G159=$A$199,G159="18放"),$A259,"")  ),IF(  OR(G159=$A$199,G159="18放"),$A259,"")  )</f>
        <v>.</v>
      </c>
      <c r="H259" s="65" t="str">
        <f ca="1">IF(  AND(LEN(H258)&gt;=1,H258&lt;&gt;".",OR(COUNTIF(H159:H$191,"*全日勤*")&gt;0,COUNTIF(H159:H$191,"*18放*")&gt;0)),  CONCATENATE(  ".",IF(OR(H159=$A$199,H159="18放"),$A259,"")  ),IF(  OR(H159=$A$199,H159="18放"),$A259,"")  )</f>
        <v>.</v>
      </c>
      <c r="I259" s="65">
        <f ca="1">IF(  AND(LEN(I258)&gt;=1,I258&lt;&gt;".",OR(COUNTIF(I159:I$191,"*全日勤*")&gt;0,COUNTIF(I159:I$191,"*18放*")&gt;0)),  CONCATENATE(  ".",IF(OR(I159=$A$199,I159="18放"),$A259,"")  ),IF(  OR(I159=$A$199,I159="18放"),$A259,"")  )</f>
        <v>59</v>
      </c>
      <c r="J259" s="65">
        <f ca="1">IF(  AND(LEN(J258)&gt;=1,J258&lt;&gt;".",OR(COUNTIF(J159:J$191,"*全日勤*")&gt;0,COUNTIF(J159:J$191,"*18放*")&gt;0)),  CONCATENATE(  ".",IF(OR(J159=$A$199,J159="18放"),$A259,"")  ),IF(  OR(J159=$A$199,J159="18放"),$A259,"")  )</f>
        <v>59</v>
      </c>
      <c r="K259" s="65">
        <f ca="1">IF(  AND(LEN(K258)&gt;=1,K258&lt;&gt;".",OR(COUNTIF(K159:K$191,"*全日勤*")&gt;0,COUNTIF(K159:K$191,"*18放*")&gt;0)),  CONCATENATE(  ".",IF(OR(K159=$A$199,K159="18放"),$A259,"")  ),IF(  OR(K159=$A$199,K159="18放"),$A259,"")  )</f>
        <v>59</v>
      </c>
      <c r="L259" s="65" t="str">
        <f ca="1">IF(  AND(LEN(L258)&gt;=1,L258&lt;&gt;".",OR(COUNTIF(L159:L$191,"*全日勤*")&gt;0,COUNTIF(L159:L$191,"*18放*")&gt;0)),  CONCATENATE(  ".",IF(OR(L159=$A$199,L159="18放"),$A259,"")  ),IF(  OR(L159=$A$199,L159="18放"),$A259,"")  )</f>
        <v>.</v>
      </c>
      <c r="M259" s="65" t="str">
        <f ca="1">IF(  AND(LEN(M258)&gt;=1,M258&lt;&gt;".",OR(COUNTIF(M159:M$191,"*全日勤*")&gt;0,COUNTIF(M159:M$191,"*18放*")&gt;0)),  CONCATENATE(  ".",IF(OR(M159=$A$199,M159="18放"),$A259,"")  ),IF(  OR(M159=$A$199,M159="18放"),$A259,"")  )</f>
        <v>.</v>
      </c>
      <c r="N259" s="65" t="str">
        <f ca="1">IF(  AND(LEN(N258)&gt;=1,N258&lt;&gt;".",OR(COUNTIF(N159:N$191,"*全日勤*")&gt;0,COUNTIF(N159:N$191,"*18放*")&gt;0)),  CONCATENATE(  ".",IF(OR(N159=$A$199,N159="18放"),$A259,"")  ),IF(  OR(N159=$A$199,N159="18放"),$A259,"")  )</f>
        <v>.</v>
      </c>
      <c r="O259" s="65" t="str">
        <f ca="1">IF(  AND(LEN(O258)&gt;=1,O258&lt;&gt;".",OR(COUNTIF(O159:O$191,"*全日勤*")&gt;0,COUNTIF(O159:O$191,"*18放*")&gt;0)),  CONCATENATE(  ".",IF(OR(O159=$A$199,O159="18放"),$A259,"")  ),IF(  OR(O159=$A$199,O159="18放"),$A259,"")  )</f>
        <v>.59</v>
      </c>
      <c r="P259" s="65" t="str">
        <f ca="1">IF(  AND(LEN(P258)&gt;=1,P258&lt;&gt;".",OR(COUNTIF(P159:P$191,"*全日勤*")&gt;0,COUNTIF(P159:P$191,"*18放*")&gt;0)),  CONCATENATE(  ".",IF(OR(P159=$A$199,P159="18放"),$A259,"")  ),IF(  OR(P159=$A$199,P159="18放"),$A259,"")  )</f>
        <v>.59</v>
      </c>
      <c r="Q259" s="65" t="str">
        <f ca="1">IF(  AND(LEN(Q258)&gt;=1,Q258&lt;&gt;".",OR(COUNTIF(Q159:Q$191,"*全日勤*")&gt;0,COUNTIF(Q159:Q$191,"*18放*")&gt;0)),  CONCATENATE(  ".",IF(OR(Q159=$A$199,Q159="18放"),$A259,"")  ),IF(  OR(Q159=$A$199,Q159="18放"),$A259,"")  )</f>
        <v>.59</v>
      </c>
      <c r="R259" s="65" t="str">
        <f ca="1">IF(  AND(LEN(R258)&gt;=1,R258&lt;&gt;".",OR(COUNTIF(R159:R$191,"*全日勤*")&gt;0,COUNTIF(R159:R$191,"*18放*")&gt;0)),  CONCATENATE(  ".",IF(OR(R159=$A$199,R159="18放"),$A259,"")  ),IF(  OR(R159=$A$199,R159="18放"),$A259,"")  )</f>
        <v>.59</v>
      </c>
      <c r="S259" s="65" t="str">
        <f ca="1">IF(  AND(LEN(S258)&gt;=1,S258&lt;&gt;".",OR(COUNTIF(S159:S$191,"*全日勤*")&gt;0,COUNTIF(S159:S$191,"*18放*")&gt;0)),  CONCATENATE(  ".",IF(OR(S159=$A$199,S159="18放"),$A259,"")  ),IF(  OR(S159=$A$199,S159="18放"),$A259,"")  )</f>
        <v>.</v>
      </c>
      <c r="T259" s="65" t="str">
        <f ca="1">IF(  AND(LEN(T258)&gt;=1,T258&lt;&gt;".",OR(COUNTIF(T159:T$191,"*全日勤*")&gt;0,COUNTIF(T159:T$191,"*18放*")&gt;0)),  CONCATENATE(  ".",IF(OR(T159=$A$199,T159="18放"),$A259,"")  ),IF(  OR(T159=$A$199,T159="18放"),$A259,"")  )</f>
        <v>.</v>
      </c>
      <c r="U259" s="65" t="str">
        <f ca="1">IF(  AND(LEN(U258)&gt;=1,U258&lt;&gt;".",OR(COUNTIF(U159:U$191,"*全日勤*")&gt;0,COUNTIF(U159:U$191,"*18放*")&gt;0)),  CONCATENATE(  ".",IF(OR(U159=$A$199,U159="18放"),$A259,"")  ),IF(  OR(U159=$A$199,U159="18放"),$A259,"")  )</f>
        <v>.</v>
      </c>
      <c r="V259" s="65" t="str">
        <f ca="1">IF(  AND(LEN(V258)&gt;=1,V258&lt;&gt;".",OR(COUNTIF(V159:V$191,"*全日勤*")&gt;0,COUNTIF(V159:V$191,"*18放*")&gt;0)),  CONCATENATE(  ".",IF(OR(V159=$A$199,V159="18放"),$A259,"")  ),IF(  OR(V159=$A$199,V159="18放"),$A259,"")  )</f>
        <v>.59</v>
      </c>
      <c r="W259" s="65">
        <f ca="1">IF(  AND(LEN(W258)&gt;=1,W258&lt;&gt;".",OR(COUNTIF(W159:W$191,"*全日勤*")&gt;0,COUNTIF(W159:W$191,"*18放*")&gt;0)),  CONCATENATE(  ".",IF(OR(W159=$A$199,W159="18放"),$A259,"")  ),IF(  OR(W159=$A$199,W159="18放"),$A259,"")  )</f>
        <v>59</v>
      </c>
      <c r="X259" s="65">
        <f ca="1">IF(  AND(LEN(X258)&gt;=1,X258&lt;&gt;".",OR(COUNTIF(X159:X$191,"*全日勤*")&gt;0,COUNTIF(X159:X$191,"*18放*")&gt;0)),  CONCATENATE(  ".",IF(OR(X159=$A$199,X159="18放"),$A259,"")  ),IF(  OR(X159=$A$199,X159="18放"),$A259,"")  )</f>
        <v>59</v>
      </c>
      <c r="Y259" s="65">
        <f ca="1">IF(  AND(LEN(Y258)&gt;=1,Y258&lt;&gt;".",OR(COUNTIF(Y159:Y$191,"*全日勤*")&gt;0,COUNTIF(Y159:Y$191,"*18放*")&gt;0)),  CONCATENATE(  ".",IF(OR(Y159=$A$199,Y159="18放"),$A259,"")  ),IF(  OR(Y159=$A$199,Y159="18放"),$A259,"")  )</f>
        <v>59</v>
      </c>
      <c r="Z259" s="65" t="str">
        <f ca="1">IF(  AND(LEN(Z258)&gt;=1,Z258&lt;&gt;".",OR(COUNTIF(Z159:Z$191,"*全日勤*")&gt;0,COUNTIF(Z159:Z$191,"*18放*")&gt;0)),  CONCATENATE(  ".",IF(OR(Z159=$A$199,Z159="18放"),$A259,"")  ),IF(  OR(Z159=$A$199,Z159="18放"),$A259,"")  )</f>
        <v>.59</v>
      </c>
      <c r="AA259" s="65" t="str">
        <f ca="1">IF(  AND(LEN(AA258)&gt;=1,AA258&lt;&gt;".",OR(COUNTIF(AA159:AA$191,"*全日勤*")&gt;0,COUNTIF(AA159:AA$191,"*18放*")&gt;0)),  CONCATENATE(  ".",IF(OR(AA159=$A$199,AA159="18放"),$A259,"")  ),IF(  OR(AA159=$A$199,AA159="18放"),$A259,"")  )</f>
        <v/>
      </c>
      <c r="AB259" s="65" t="str">
        <f ca="1">IF(  AND(LEN(AB258)&gt;=1,AB258&lt;&gt;".",OR(COUNTIF(AB159:AB$191,"*全日勤*")&gt;0,COUNTIF(AB159:AB$191,"*18放*")&gt;0)),  CONCATENATE(  ".",IF(OR(AB159=$A$199,AB159="18放"),$A259,"")  ),IF(  OR(AB159=$A$199,AB159="18放"),$A259,"")  )</f>
        <v>.59</v>
      </c>
      <c r="AC259" s="65" t="str">
        <f ca="1">IF(  AND(LEN(AC258)&gt;=1,AC258&lt;&gt;".",OR(COUNTIF(AC159:AC$191,"*全日勤*")&gt;0,COUNTIF(AC159:AC$191,"*18放*")&gt;0)),  CONCATENATE(  ".",IF(OR(AC159=$A$199,AC159="18放"),$A259,"")  ),IF(  OR(AC159=$A$199,AC159="18放"),$A259,"")  )</f>
        <v>.59</v>
      </c>
      <c r="AD259" s="65">
        <f ca="1">IF(  AND(LEN(AD258)&gt;=1,AD258&lt;&gt;".",OR(COUNTIF(AD159:AD$191,"*全日勤*")&gt;0,COUNTIF(AD159:AD$191,"*18放*")&gt;0)),  CONCATENATE(  ".",IF(OR(AD159=$A$199,AD159="18放"),$A259,"")  ),IF(  OR(AD159=$A$199,AD159="18放"),$A259,"")  )</f>
        <v>59</v>
      </c>
      <c r="AE259" s="65">
        <f ca="1">IF(  AND(LEN(AE258)&gt;=1,AE258&lt;&gt;".",OR(COUNTIF(AE159:AE$191,"*全日勤*")&gt;0,COUNTIF(AE159:AE$191,"*18放*")&gt;0)),  CONCATENATE(  ".",IF(OR(AE159=$A$199,AE159="18放"),$A259,"")  ),IF(  OR(AE159=$A$199,AE159="18放"),$A259,"")  )</f>
        <v>59</v>
      </c>
      <c r="AF259" s="65">
        <f ca="1">IF(  AND(LEN(AF258)&gt;=1,AF258&lt;&gt;".",OR(COUNTIF(AF159:AF$191,"*全日勤*")&gt;0,COUNTIF(AF159:AF$191,"*18放*")&gt;0)),  CONCATENATE(  ".",IF(OR(AF159=$A$199,AF159="18放"),$A259,"")  ),IF(  OR(AF159=$A$199,AF159="18放"),$A259,"")  )</f>
        <v>59</v>
      </c>
      <c r="AG259" s="65" t="str">
        <f ca="1">IF(  AND(LEN(AG258)&gt;=1,AG258&lt;&gt;".",OR(COUNTIF(AG159:AG$191,"*全日勤*")&gt;0,COUNTIF(AG159:AG$191,"*18放*")&gt;0)),  CONCATENATE(  ".",IF(OR(AG159=$A$199,AG159="18放"),$A259,"")  ),IF(  OR(AG159=$A$199,AG159="18放"),$A259,"")  )</f>
        <v>.</v>
      </c>
      <c r="AH259" s="65"/>
      <c r="AI259" s="65"/>
      <c r="AJ259" s="65"/>
    </row>
    <row r="260" spans="1:36">
      <c r="A260" s="65">
        <f t="shared" si="28"/>
        <v>60</v>
      </c>
      <c r="B260" s="65" t="str">
        <f t="shared" si="28"/>
        <v>阮成山</v>
      </c>
      <c r="C260" s="65" t="str">
        <f ca="1">IF(  AND(LEN(C259)&gt;=1,C259&lt;&gt;".",OR(COUNTIF(C160:C$191,"*全日勤*")&gt;0,COUNTIF(C160:C$191,"*18放*")&gt;0)),  CONCATENATE(  ".",IF(OR(C160=$A$199,C160="18放"),$A260,"")  ),IF(  OR(C160=$A$199,C160="18放"),$A260,"")  )</f>
        <v>.</v>
      </c>
      <c r="D260" s="65" t="str">
        <f ca="1">IF(  AND(LEN(D259)&gt;=1,D259&lt;&gt;".",OR(COUNTIF(D160:D$191,"*全日勤*")&gt;0,COUNTIF(D160:D$191,"*18放*")&gt;0)),  CONCATENATE(  ".",IF(OR(D160=$A$199,D160="18放"),$A260,"")  ),IF(  OR(D160=$A$199,D160="18放"),$A260,"")  )</f>
        <v>.</v>
      </c>
      <c r="E260" s="65" t="str">
        <f ca="1">IF(  AND(LEN(E259)&gt;=1,E259&lt;&gt;".",OR(COUNTIF(E160:E$191,"*全日勤*")&gt;0,COUNTIF(E160:E$191,"*18放*")&gt;0)),  CONCATENATE(  ".",IF(OR(E160=$A$199,E160="18放"),$A260,"")  ),IF(  OR(E160=$A$199,E160="18放"),$A260,"")  )</f>
        <v>.60</v>
      </c>
      <c r="F260" s="65" t="str">
        <f ca="1">IF(  AND(LEN(F259)&gt;=1,F259&lt;&gt;".",OR(COUNTIF(F160:F$191,"*全日勤*")&gt;0,COUNTIF(F160:F$191,"*18放*")&gt;0)),  CONCATENATE(  ".",IF(OR(F160=$A$199,F160="18放"),$A260,"")  ),IF(  OR(F160=$A$199,F160="18放"),$A260,"")  )</f>
        <v/>
      </c>
      <c r="G260" s="65" t="str">
        <f ca="1">IF(  AND(LEN(G259)&gt;=1,G259&lt;&gt;".",OR(COUNTIF(G160:G$191,"*全日勤*")&gt;0,COUNTIF(G160:G$191,"*18放*")&gt;0)),  CONCATENATE(  ".",IF(OR(G160=$A$199,G160="18放"),$A260,"")  ),IF(  OR(G160=$A$199,G160="18放"),$A260,"")  )</f>
        <v/>
      </c>
      <c r="H260" s="65" t="str">
        <f ca="1">IF(  AND(LEN(H259)&gt;=1,H259&lt;&gt;".",OR(COUNTIF(H160:H$191,"*全日勤*")&gt;0,COUNTIF(H160:H$191,"*18放*")&gt;0)),  CONCATENATE(  ".",IF(OR(H160=$A$199,H160="18放"),$A260,"")  ),IF(  OR(H160=$A$199,H160="18放"),$A260,"")  )</f>
        <v/>
      </c>
      <c r="I260" s="65" t="str">
        <f ca="1">IF(  AND(LEN(I259)&gt;=1,I259&lt;&gt;".",OR(COUNTIF(I160:I$191,"*全日勤*")&gt;0,COUNTIF(I160:I$191,"*18放*")&gt;0)),  CONCATENATE(  ".",IF(OR(I160=$A$199,I160="18放"),$A260,"")  ),IF(  OR(I160=$A$199,I160="18放"),$A260,"")  )</f>
        <v>.60</v>
      </c>
      <c r="J260" s="65" t="str">
        <f ca="1">IF(  AND(LEN(J259)&gt;=1,J259&lt;&gt;".",OR(COUNTIF(J160:J$191,"*全日勤*")&gt;0,COUNTIF(J160:J$191,"*18放*")&gt;0)),  CONCATENATE(  ".",IF(OR(J160=$A$199,J160="18放"),$A260,"")  ),IF(  OR(J160=$A$199,J160="18放"),$A260,"")  )</f>
        <v>.60</v>
      </c>
      <c r="K260" s="65" t="str">
        <f ca="1">IF(  AND(LEN(K259)&gt;=1,K259&lt;&gt;".",OR(COUNTIF(K160:K$191,"*全日勤*")&gt;0,COUNTIF(K160:K$191,"*18放*")&gt;0)),  CONCATENATE(  ".",IF(OR(K160=$A$199,K160="18放"),$A260,"")  ),IF(  OR(K160=$A$199,K160="18放"),$A260,"")  )</f>
        <v>.60</v>
      </c>
      <c r="L260" s="65" t="str">
        <f ca="1">IF(  AND(LEN(L259)&gt;=1,L259&lt;&gt;".",OR(COUNTIF(L160:L$191,"*全日勤*")&gt;0,COUNTIF(L160:L$191,"*18放*")&gt;0)),  CONCATENATE(  ".",IF(OR(L160=$A$199,L160="18放"),$A260,"")  ),IF(  OR(L160=$A$199,L160="18放"),$A260,"")  )</f>
        <v/>
      </c>
      <c r="M260" s="65">
        <f ca="1">IF(  AND(LEN(M259)&gt;=1,M259&lt;&gt;".",OR(COUNTIF(M160:M$191,"*全日勤*")&gt;0,COUNTIF(M160:M$191,"*18放*")&gt;0)),  CONCATENATE(  ".",IF(OR(M160=$A$199,M160="18放"),$A260,"")  ),IF(  OR(M160=$A$199,M160="18放"),$A260,"")  )</f>
        <v>60</v>
      </c>
      <c r="N260" s="65">
        <f ca="1">IF(  AND(LEN(N259)&gt;=1,N259&lt;&gt;".",OR(COUNTIF(N160:N$191,"*全日勤*")&gt;0,COUNTIF(N160:N$191,"*18放*")&gt;0)),  CONCATENATE(  ".",IF(OR(N160=$A$199,N160="18放"),$A260,"")  ),IF(  OR(N160=$A$199,N160="18放"),$A260,"")  )</f>
        <v>60</v>
      </c>
      <c r="O260" s="65" t="str">
        <f ca="1">IF(  AND(LEN(O259)&gt;=1,O259&lt;&gt;".",OR(COUNTIF(O160:O$191,"*全日勤*")&gt;0,COUNTIF(O160:O$191,"*18放*")&gt;0)),  CONCATENATE(  ".",IF(OR(O160=$A$199,O160="18放"),$A260,"")  ),IF(  OR(O160=$A$199,O160="18放"),$A260,"")  )</f>
        <v>.60</v>
      </c>
      <c r="P260" s="65" t="str">
        <f ca="1">IF(  AND(LEN(P259)&gt;=1,P259&lt;&gt;".",OR(COUNTIF(P160:P$191,"*全日勤*")&gt;0,COUNTIF(P160:P$191,"*18放*")&gt;0)),  CONCATENATE(  ".",IF(OR(P160=$A$199,P160="18放"),$A260,"")  ),IF(  OR(P160=$A$199,P160="18放"),$A260,"")  )</f>
        <v>.60</v>
      </c>
      <c r="Q260" s="65" t="str">
        <f ca="1">IF(  AND(LEN(Q259)&gt;=1,Q259&lt;&gt;".",OR(COUNTIF(Q160:Q$191,"*全日勤*")&gt;0,COUNTIF(Q160:Q$191,"*18放*")&gt;0)),  CONCATENATE(  ".",IF(OR(Q160=$A$199,Q160="18放"),$A260,"")  ),IF(  OR(Q160=$A$199,Q160="18放"),$A260,"")  )</f>
        <v>.60</v>
      </c>
      <c r="R260" s="65" t="str">
        <f ca="1">IF(  AND(LEN(R259)&gt;=1,R259&lt;&gt;".",OR(COUNTIF(R160:R$191,"*全日勤*")&gt;0,COUNTIF(R160:R$191,"*18放*")&gt;0)),  CONCATENATE(  ".",IF(OR(R160=$A$199,R160="18放"),$A260,"")  ),IF(  OR(R160=$A$199,R160="18放"),$A260,"")  )</f>
        <v>.60</v>
      </c>
      <c r="S260" s="65">
        <f ca="1">IF(  AND(LEN(S259)&gt;=1,S259&lt;&gt;".",OR(COUNTIF(S160:S$191,"*全日勤*")&gt;0,COUNTIF(S160:S$191,"*18放*")&gt;0)),  CONCATENATE(  ".",IF(OR(S160=$A$199,S160="18放"),$A260,"")  ),IF(  OR(S160=$A$199,S160="18放"),$A260,"")  )</f>
        <v>60</v>
      </c>
      <c r="T260" s="65" t="str">
        <f ca="1">IF(  AND(LEN(T259)&gt;=1,T259&lt;&gt;".",OR(COUNTIF(T160:T$191,"*全日勤*")&gt;0,COUNTIF(T160:T$191,"*18放*")&gt;0)),  CONCATENATE(  ".",IF(OR(T160=$A$199,T160="18放"),$A260,"")  ),IF(  OR(T160=$A$199,T160="18放"),$A260,"")  )</f>
        <v/>
      </c>
      <c r="U260" s="65" t="str">
        <f ca="1">IF(  AND(LEN(U259)&gt;=1,U259&lt;&gt;".",OR(COUNTIF(U160:U$191,"*全日勤*")&gt;0,COUNTIF(U160:U$191,"*18放*")&gt;0)),  CONCATENATE(  ".",IF(OR(U160=$A$199,U160="18放"),$A260,"")  ),IF(  OR(U160=$A$199,U160="18放"),$A260,"")  )</f>
        <v/>
      </c>
      <c r="V260" s="65" t="str">
        <f ca="1">IF(  AND(LEN(V259)&gt;=1,V259&lt;&gt;".",OR(COUNTIF(V160:V$191,"*全日勤*")&gt;0,COUNTIF(V160:V$191,"*18放*")&gt;0)),  CONCATENATE(  ".",IF(OR(V160=$A$199,V160="18放"),$A260,"")  ),IF(  OR(V160=$A$199,V160="18放"),$A260,"")  )</f>
        <v>.60</v>
      </c>
      <c r="W260" s="65" t="str">
        <f ca="1">IF(  AND(LEN(W259)&gt;=1,W259&lt;&gt;".",OR(COUNTIF(W160:W$191,"*全日勤*")&gt;0,COUNTIF(W160:W$191,"*18放*")&gt;0)),  CONCATENATE(  ".",IF(OR(W160=$A$199,W160="18放"),$A260,"")  ),IF(  OR(W160=$A$199,W160="18放"),$A260,"")  )</f>
        <v>.60</v>
      </c>
      <c r="X260" s="65" t="str">
        <f ca="1">IF(  AND(LEN(X259)&gt;=1,X259&lt;&gt;".",OR(COUNTIF(X160:X$191,"*全日勤*")&gt;0,COUNTIF(X160:X$191,"*18放*")&gt;0)),  CONCATENATE(  ".",IF(OR(X160=$A$199,X160="18放"),$A260,"")  ),IF(  OR(X160=$A$199,X160="18放"),$A260,"")  )</f>
        <v>.60</v>
      </c>
      <c r="Y260" s="65" t="str">
        <f ca="1">IF(  AND(LEN(Y259)&gt;=1,Y259&lt;&gt;".",OR(COUNTIF(Y160:Y$191,"*全日勤*")&gt;0,COUNTIF(Y160:Y$191,"*18放*")&gt;0)),  CONCATENATE(  ".",IF(OR(Y160=$A$199,Y160="18放"),$A260,"")  ),IF(  OR(Y160=$A$199,Y160="18放"),$A260,"")  )</f>
        <v>.60</v>
      </c>
      <c r="Z260" s="65" t="str">
        <f ca="1">IF(  AND(LEN(Z259)&gt;=1,Z259&lt;&gt;".",OR(COUNTIF(Z160:Z$191,"*全日勤*")&gt;0,COUNTIF(Z160:Z$191,"*18放*")&gt;0)),  CONCATENATE(  ".",IF(OR(Z160=$A$199,Z160="18放"),$A260,"")  ),IF(  OR(Z160=$A$199,Z160="18放"),$A260,"")  )</f>
        <v>.60</v>
      </c>
      <c r="AA260" s="65">
        <f ca="1">IF(  AND(LEN(AA259)&gt;=1,AA259&lt;&gt;".",OR(COUNTIF(AA160:AA$191,"*全日勤*")&gt;0,COUNTIF(AA160:AA$191,"*18放*")&gt;0)),  CONCATENATE(  ".",IF(OR(AA160=$A$199,AA160="18放"),$A260,"")  ),IF(  OR(AA160=$A$199,AA160="18放"),$A260,"")  )</f>
        <v>60</v>
      </c>
      <c r="AB260" s="65" t="str">
        <f ca="1">IF(  AND(LEN(AB259)&gt;=1,AB259&lt;&gt;".",OR(COUNTIF(AB160:AB$191,"*全日勤*")&gt;0,COUNTIF(AB160:AB$191,"*18放*")&gt;0)),  CONCATENATE(  ".",IF(OR(AB160=$A$199,AB160="18放"),$A260,"")  ),IF(  OR(AB160=$A$199,AB160="18放"),$A260,"")  )</f>
        <v>.60</v>
      </c>
      <c r="AC260" s="65" t="str">
        <f ca="1">IF(  AND(LEN(AC259)&gt;=1,AC259&lt;&gt;".",OR(COUNTIF(AC160:AC$191,"*全日勤*")&gt;0,COUNTIF(AC160:AC$191,"*18放*")&gt;0)),  CONCATENATE(  ".",IF(OR(AC160=$A$199,AC160="18放"),$A260,"")  ),IF(  OR(AC160=$A$199,AC160="18放"),$A260,"")  )</f>
        <v>.</v>
      </c>
      <c r="AD260" s="65" t="str">
        <f ca="1">IF(  AND(LEN(AD259)&gt;=1,AD259&lt;&gt;".",OR(COUNTIF(AD160:AD$191,"*全日勤*")&gt;0,COUNTIF(AD160:AD$191,"*18放*")&gt;0)),  CONCATENATE(  ".",IF(OR(AD160=$A$199,AD160="18放"),$A260,"")  ),IF(  OR(AD160=$A$199,AD160="18放"),$A260,"")  )</f>
        <v>.60</v>
      </c>
      <c r="AE260" s="65" t="str">
        <f ca="1">IF(  AND(LEN(AE259)&gt;=1,AE259&lt;&gt;".",OR(COUNTIF(AE160:AE$191,"*全日勤*")&gt;0,COUNTIF(AE160:AE$191,"*18放*")&gt;0)),  CONCATENATE(  ".",IF(OR(AE160=$A$199,AE160="18放"),$A260,"")  ),IF(  OR(AE160=$A$199,AE160="18放"),$A260,"")  )</f>
        <v>.60</v>
      </c>
      <c r="AF260" s="65" t="str">
        <f ca="1">IF(  AND(LEN(AF259)&gt;=1,AF259&lt;&gt;".",OR(COUNTIF(AF160:AF$191,"*全日勤*")&gt;0,COUNTIF(AF160:AF$191,"*18放*")&gt;0)),  CONCATENATE(  ".",IF(OR(AF160=$A$199,AF160="18放"),$A260,"")  ),IF(  OR(AF160=$A$199,AF160="18放"),$A260,"")  )</f>
        <v>.60</v>
      </c>
      <c r="AG260" s="65">
        <f ca="1">IF(  AND(LEN(AG259)&gt;=1,AG259&lt;&gt;".",OR(COUNTIF(AG160:AG$191,"*全日勤*")&gt;0,COUNTIF(AG160:AG$191,"*18放*")&gt;0)),  CONCATENATE(  ".",IF(OR(AG160=$A$199,AG160="18放"),$A260,"")  ),IF(  OR(AG160=$A$199,AG160="18放"),$A260,"")  )</f>
        <v>60</v>
      </c>
      <c r="AH260" s="65"/>
      <c r="AI260" s="65"/>
      <c r="AJ260" s="65"/>
    </row>
    <row r="261" spans="1:36">
      <c r="A261" s="65">
        <f t="shared" si="28"/>
        <v>61</v>
      </c>
      <c r="B261" s="65" t="str">
        <f t="shared" si="28"/>
        <v>唐正瑋</v>
      </c>
      <c r="C261" s="65">
        <f ca="1">IF(  AND(LEN(C260)&gt;=1,C260&lt;&gt;".",OR(COUNTIF(C161:C$191,"*全日勤*")&gt;0,COUNTIF(C161:C$191,"*18放*")&gt;0)),  CONCATENATE(  ".",IF(OR(C161=$A$199,C161="18放"),$A261,"")  ),IF(  OR(C161=$A$199,C161="18放"),$A261,"")  )</f>
        <v>61</v>
      </c>
      <c r="D261" s="65">
        <f ca="1">IF(  AND(LEN(D260)&gt;=1,D260&lt;&gt;".",OR(COUNTIF(D161:D$191,"*全日勤*")&gt;0,COUNTIF(D161:D$191,"*18放*")&gt;0)),  CONCATENATE(  ".",IF(OR(D161=$A$199,D161="18放"),$A261,"")  ),IF(  OR(D161=$A$199,D161="18放"),$A261,"")  )</f>
        <v>61</v>
      </c>
      <c r="E261" s="65" t="str">
        <f ca="1">IF(  AND(LEN(E260)&gt;=1,E260&lt;&gt;".",OR(COUNTIF(E161:E$191,"*全日勤*")&gt;0,COUNTIF(E161:E$191,"*18放*")&gt;0)),  CONCATENATE(  ".",IF(OR(E161=$A$199,E161="18放"),$A261,"")  ),IF(  OR(E161=$A$199,E161="18放"),$A261,"")  )</f>
        <v>.61</v>
      </c>
      <c r="F261" s="65">
        <f ca="1">IF(  AND(LEN(F260)&gt;=1,F260&lt;&gt;".",OR(COUNTIF(F161:F$191,"*全日勤*")&gt;0,COUNTIF(F161:F$191,"*18放*")&gt;0)),  CONCATENATE(  ".",IF(OR(F161=$A$199,F161="18放"),$A261,"")  ),IF(  OR(F161=$A$199,F161="18放"),$A261,"")  )</f>
        <v>61</v>
      </c>
      <c r="G261" s="65">
        <f ca="1">IF(  AND(LEN(G260)&gt;=1,G260&lt;&gt;".",OR(COUNTIF(G161:G$191,"*全日勤*")&gt;0,COUNTIF(G161:G$191,"*18放*")&gt;0)),  CONCATENATE(  ".",IF(OR(G161=$A$199,G161="18放"),$A261,"")  ),IF(  OR(G161=$A$199,G161="18放"),$A261,"")  )</f>
        <v>61</v>
      </c>
      <c r="H261" s="65">
        <f ca="1">IF(  AND(LEN(H260)&gt;=1,H260&lt;&gt;".",OR(COUNTIF(H161:H$191,"*全日勤*")&gt;0,COUNTIF(H161:H$191,"*18放*")&gt;0)),  CONCATENATE(  ".",IF(OR(H161=$A$199,H161="18放"),$A261,"")  ),IF(  OR(H161=$A$199,H161="18放"),$A261,"")  )</f>
        <v>61</v>
      </c>
      <c r="I261" s="65" t="str">
        <f ca="1">IF(  AND(LEN(I260)&gt;=1,I260&lt;&gt;".",OR(COUNTIF(I161:I$191,"*全日勤*")&gt;0,COUNTIF(I161:I$191,"*18放*")&gt;0)),  CONCATENATE(  ".",IF(OR(I161=$A$199,I161="18放"),$A261,"")  ),IF(  OR(I161=$A$199,I161="18放"),$A261,"")  )</f>
        <v>.61</v>
      </c>
      <c r="J261" s="65" t="str">
        <f ca="1">IF(  AND(LEN(J260)&gt;=1,J260&lt;&gt;".",OR(COUNTIF(J161:J$191,"*全日勤*")&gt;0,COUNTIF(J161:J$191,"*18放*")&gt;0)),  CONCATENATE(  ".",IF(OR(J161=$A$199,J161="18放"),$A261,"")  ),IF(  OR(J161=$A$199,J161="18放"),$A261,"")  )</f>
        <v>.61</v>
      </c>
      <c r="K261" s="65" t="str">
        <f ca="1">IF(  AND(LEN(K260)&gt;=1,K260&lt;&gt;".",OR(COUNTIF(K161:K$191,"*全日勤*")&gt;0,COUNTIF(K161:K$191,"*18放*")&gt;0)),  CONCATENATE(  ".",IF(OR(K161=$A$199,K161="18放"),$A261,"")  ),IF(  OR(K161=$A$199,K161="18放"),$A261,"")  )</f>
        <v>.61</v>
      </c>
      <c r="L261" s="65" t="str">
        <f ca="1">IF(  AND(LEN(L260)&gt;=1,L260&lt;&gt;".",OR(COUNTIF(L161:L$191,"*全日勤*")&gt;0,COUNTIF(L161:L$191,"*18放*")&gt;0)),  CONCATENATE(  ".",IF(OR(L161=$A$199,L161="18放"),$A261,"")  ),IF(  OR(L161=$A$199,L161="18放"),$A261,"")  )</f>
        <v/>
      </c>
      <c r="M261" s="65" t="str">
        <f ca="1">IF(  AND(LEN(M260)&gt;=1,M260&lt;&gt;".",OR(COUNTIF(M161:M$191,"*全日勤*")&gt;0,COUNTIF(M161:M$191,"*18放*")&gt;0)),  CONCATENATE(  ".",IF(OR(M161=$A$199,M161="18放"),$A261,"")  ),IF(  OR(M161=$A$199,M161="18放"),$A261,"")  )</f>
        <v>.</v>
      </c>
      <c r="N261" s="65" t="str">
        <f ca="1">IF(  AND(LEN(N260)&gt;=1,N260&lt;&gt;".",OR(COUNTIF(N161:N$191,"*全日勤*")&gt;0,COUNTIF(N161:N$191,"*18放*")&gt;0)),  CONCATENATE(  ".",IF(OR(N161=$A$199,N161="18放"),$A261,"")  ),IF(  OR(N161=$A$199,N161="18放"),$A261,"")  )</f>
        <v>.</v>
      </c>
      <c r="O261" s="65" t="str">
        <f ca="1">IF(  AND(LEN(O260)&gt;=1,O260&lt;&gt;".",OR(COUNTIF(O161:O$191,"*全日勤*")&gt;0,COUNTIF(O161:O$191,"*18放*")&gt;0)),  CONCATENATE(  ".",IF(OR(O161=$A$199,O161="18放"),$A261,"")  ),IF(  OR(O161=$A$199,O161="18放"),$A261,"")  )</f>
        <v>.</v>
      </c>
      <c r="P261" s="65" t="str">
        <f ca="1">IF(  AND(LEN(P260)&gt;=1,P260&lt;&gt;".",OR(COUNTIF(P161:P$191,"*全日勤*")&gt;0,COUNTIF(P161:P$191,"*18放*")&gt;0)),  CONCATENATE(  ".",IF(OR(P161=$A$199,P161="18放"),$A261,"")  ),IF(  OR(P161=$A$199,P161="18放"),$A261,"")  )</f>
        <v>.61</v>
      </c>
      <c r="Q261" s="65" t="str">
        <f ca="1">IF(  AND(LEN(Q260)&gt;=1,Q260&lt;&gt;".",OR(COUNTIF(Q161:Q$191,"*全日勤*")&gt;0,COUNTIF(Q161:Q$191,"*18放*")&gt;0)),  CONCATENATE(  ".",IF(OR(Q161=$A$199,Q161="18放"),$A261,"")  ),IF(  OR(Q161=$A$199,Q161="18放"),$A261,"")  )</f>
        <v>.61</v>
      </c>
      <c r="R261" s="65" t="str">
        <f ca="1">IF(  AND(LEN(R260)&gt;=1,R260&lt;&gt;".",OR(COUNTIF(R161:R$191,"*全日勤*")&gt;0,COUNTIF(R161:R$191,"*18放*")&gt;0)),  CONCATENATE(  ".",IF(OR(R161=$A$199,R161="18放"),$A261,"")  ),IF(  OR(R161=$A$199,R161="18放"),$A261,"")  )</f>
        <v>.61</v>
      </c>
      <c r="S261" s="65" t="str">
        <f ca="1">IF(  AND(LEN(S260)&gt;=1,S260&lt;&gt;".",OR(COUNTIF(S161:S$191,"*全日勤*")&gt;0,COUNTIF(S161:S$191,"*18放*")&gt;0)),  CONCATENATE(  ".",IF(OR(S161=$A$199,S161="18放"),$A261,"")  ),IF(  OR(S161=$A$199,S161="18放"),$A261,"")  )</f>
        <v>.61</v>
      </c>
      <c r="T261" s="65">
        <f ca="1">IF(  AND(LEN(T260)&gt;=1,T260&lt;&gt;".",OR(COUNTIF(T161:T$191,"*全日勤*")&gt;0,COUNTIF(T161:T$191,"*18放*")&gt;0)),  CONCATENATE(  ".",IF(OR(T161=$A$199,T161="18放"),$A261,"")  ),IF(  OR(T161=$A$199,T161="18放"),$A261,"")  )</f>
        <v>61</v>
      </c>
      <c r="U261" s="65">
        <f ca="1">IF(  AND(LEN(U260)&gt;=1,U260&lt;&gt;".",OR(COUNTIF(U161:U$191,"*全日勤*")&gt;0,COUNTIF(U161:U$191,"*18放*")&gt;0)),  CONCATENATE(  ".",IF(OR(U161=$A$199,U161="18放"),$A261,"")  ),IF(  OR(U161=$A$199,U161="18放"),$A261,"")  )</f>
        <v>61</v>
      </c>
      <c r="V261" s="65" t="str">
        <f ca="1">IF(  AND(LEN(V260)&gt;=1,V260&lt;&gt;".",OR(COUNTIF(V161:V$191,"*全日勤*")&gt;0,COUNTIF(V161:V$191,"*18放*")&gt;0)),  CONCATENATE(  ".",IF(OR(V161=$A$199,V161="18放"),$A261,"")  ),IF(  OR(V161=$A$199,V161="18放"),$A261,"")  )</f>
        <v>.61</v>
      </c>
      <c r="W261" s="65" t="str">
        <f ca="1">IF(  AND(LEN(W260)&gt;=1,W260&lt;&gt;".",OR(COUNTIF(W161:W$191,"*全日勤*")&gt;0,COUNTIF(W161:W$191,"*18放*")&gt;0)),  CONCATENATE(  ".",IF(OR(W161=$A$199,W161="18放"),$A261,"")  ),IF(  OR(W161=$A$199,W161="18放"),$A261,"")  )</f>
        <v>.61</v>
      </c>
      <c r="X261" s="65" t="str">
        <f ca="1">IF(  AND(LEN(X260)&gt;=1,X260&lt;&gt;".",OR(COUNTIF(X161:X$191,"*全日勤*")&gt;0,COUNTIF(X161:X$191,"*18放*")&gt;0)),  CONCATENATE(  ".",IF(OR(X161=$A$199,X161="18放"),$A261,"")  ),IF(  OR(X161=$A$199,X161="18放"),$A261,"")  )</f>
        <v>.61</v>
      </c>
      <c r="Y261" s="65" t="str">
        <f ca="1">IF(  AND(LEN(Y260)&gt;=1,Y260&lt;&gt;".",OR(COUNTIF(Y161:Y$191,"*全日勤*")&gt;0,COUNTIF(Y161:Y$191,"*18放*")&gt;0)),  CONCATENATE(  ".",IF(OR(Y161=$A$199,Y161="18放"),$A261,"")  ),IF(  OR(Y161=$A$199,Y161="18放"),$A261,"")  )</f>
        <v>.61</v>
      </c>
      <c r="Z261" s="65" t="str">
        <f ca="1">IF(  AND(LEN(Z260)&gt;=1,Z260&lt;&gt;".",OR(COUNTIF(Z161:Z$191,"*全日勤*")&gt;0,COUNTIF(Z161:Z$191,"*18放*")&gt;0)),  CONCATENATE(  ".",IF(OR(Z161=$A$199,Z161="18放"),$A261,"")  ),IF(  OR(Z161=$A$199,Z161="18放"),$A261,"")  )</f>
        <v>.</v>
      </c>
      <c r="AA261" s="65" t="str">
        <f ca="1">IF(  AND(LEN(AA260)&gt;=1,AA260&lt;&gt;".",OR(COUNTIF(AA161:AA$191,"*全日勤*")&gt;0,COUNTIF(AA161:AA$191,"*18放*")&gt;0)),  CONCATENATE(  ".",IF(OR(AA161=$A$199,AA161="18放"),$A261,"")  ),IF(  OR(AA161=$A$199,AA161="18放"),$A261,"")  )</f>
        <v/>
      </c>
      <c r="AB261" s="65" t="str">
        <f ca="1">IF(  AND(LEN(AB260)&gt;=1,AB260&lt;&gt;".",OR(COUNTIF(AB161:AB$191,"*全日勤*")&gt;0,COUNTIF(AB161:AB$191,"*18放*")&gt;0)),  CONCATENATE(  ".",IF(OR(AB161=$A$199,AB161="18放"),$A261,"")  ),IF(  OR(AB161=$A$199,AB161="18放"),$A261,"")  )</f>
        <v>.</v>
      </c>
      <c r="AC261" s="65" t="str">
        <f ca="1">IF(  AND(LEN(AC260)&gt;=1,AC260&lt;&gt;".",OR(COUNTIF(AC161:AC$191,"*全日勤*")&gt;0,COUNTIF(AC161:AC$191,"*18放*")&gt;0)),  CONCATENATE(  ".",IF(OR(AC161=$A$199,AC161="18放"),$A261,"")  ),IF(  OR(AC161=$A$199,AC161="18放"),$A261,"")  )</f>
        <v/>
      </c>
      <c r="AD261" s="65" t="str">
        <f ca="1">IF(  AND(LEN(AD260)&gt;=1,AD260&lt;&gt;".",OR(COUNTIF(AD161:AD$191,"*全日勤*")&gt;0,COUNTIF(AD161:AD$191,"*18放*")&gt;0)),  CONCATENATE(  ".",IF(OR(AD161=$A$199,AD161="18放"),$A261,"")  ),IF(  OR(AD161=$A$199,AD161="18放"),$A261,"")  )</f>
        <v>.61</v>
      </c>
      <c r="AE261" s="65" t="str">
        <f ca="1">IF(  AND(LEN(AE260)&gt;=1,AE260&lt;&gt;".",OR(COUNTIF(AE161:AE$191,"*全日勤*")&gt;0,COUNTIF(AE161:AE$191,"*18放*")&gt;0)),  CONCATENATE(  ".",IF(OR(AE161=$A$199,AE161="18放"),$A261,"")  ),IF(  OR(AE161=$A$199,AE161="18放"),$A261,"")  )</f>
        <v>.61</v>
      </c>
      <c r="AF261" s="65" t="str">
        <f ca="1">IF(  AND(LEN(AF260)&gt;=1,AF260&lt;&gt;".",OR(COUNTIF(AF161:AF$191,"*全日勤*")&gt;0,COUNTIF(AF161:AF$191,"*18放*")&gt;0)),  CONCATENATE(  ".",IF(OR(AF161=$A$199,AF161="18放"),$A261,"")  ),IF(  OR(AF161=$A$199,AF161="18放"),$A261,"")  )</f>
        <v>.61</v>
      </c>
      <c r="AG261" s="65" t="str">
        <f ca="1">IF(  AND(LEN(AG260)&gt;=1,AG260&lt;&gt;".",OR(COUNTIF(AG161:AG$191,"*全日勤*")&gt;0,COUNTIF(AG161:AG$191,"*18放*")&gt;0)),  CONCATENATE(  ".",IF(OR(AG161=$A$199,AG161="18放"),$A261,"")  ),IF(  OR(AG161=$A$199,AG161="18放"),$A261,"")  )</f>
        <v>.</v>
      </c>
      <c r="AH261" s="65"/>
      <c r="AI261" s="65"/>
      <c r="AJ261" s="65"/>
    </row>
    <row r="262" spans="1:36">
      <c r="A262" s="65">
        <f t="shared" si="28"/>
        <v>62</v>
      </c>
      <c r="B262" s="65" t="str">
        <f t="shared" si="28"/>
        <v>曾慶鈞</v>
      </c>
      <c r="C262" s="65" t="str">
        <f ca="1">IF(  AND(LEN(C261)&gt;=1,C261&lt;&gt;".",OR(COUNTIF(C162:C$191,"*全日勤*")&gt;0,COUNTIF(C162:C$191,"*18放*")&gt;0)),  CONCATENATE(  ".",IF(OR(C162=$A$199,C162="18放"),$A262,"")  ),IF(  OR(C162=$A$199,C162="18放"),$A262,"")  )</f>
        <v>.62</v>
      </c>
      <c r="D262" s="65" t="str">
        <f ca="1">IF(  AND(LEN(D261)&gt;=1,D261&lt;&gt;".",OR(COUNTIF(D162:D$191,"*全日勤*")&gt;0,COUNTIF(D162:D$191,"*18放*")&gt;0)),  CONCATENATE(  ".",IF(OR(D162=$A$199,D162="18放"),$A262,"")  ),IF(  OR(D162=$A$199,D162="18放"),$A262,"")  )</f>
        <v>.62</v>
      </c>
      <c r="E262" s="65" t="str">
        <f ca="1">IF(  AND(LEN(E261)&gt;=1,E261&lt;&gt;".",OR(COUNTIF(E162:E$191,"*全日勤*")&gt;0,COUNTIF(E162:E$191,"*18放*")&gt;0)),  CONCATENATE(  ".",IF(OR(E162=$A$199,E162="18放"),$A262,"")  ),IF(  OR(E162=$A$199,E162="18放"),$A262,"")  )</f>
        <v>.62</v>
      </c>
      <c r="F262" s="65" t="str">
        <f ca="1">IF(  AND(LEN(F261)&gt;=1,F261&lt;&gt;".",OR(COUNTIF(F162:F$191,"*全日勤*")&gt;0,COUNTIF(F162:F$191,"*18放*")&gt;0)),  CONCATENATE(  ".",IF(OR(F162=$A$199,F162="18放"),$A262,"")  ),IF(  OR(F162=$A$199,F162="18放"),$A262,"")  )</f>
        <v/>
      </c>
      <c r="G262" s="65" t="str">
        <f ca="1">IF(  AND(LEN(G261)&gt;=1,G261&lt;&gt;".",OR(COUNTIF(G162:G$191,"*全日勤*")&gt;0,COUNTIF(G162:G$191,"*18放*")&gt;0)),  CONCATENATE(  ".",IF(OR(G162=$A$199,G162="18放"),$A262,"")  ),IF(  OR(G162=$A$199,G162="18放"),$A262,"")  )</f>
        <v>.62</v>
      </c>
      <c r="H262" s="65" t="str">
        <f ca="1">IF(  AND(LEN(H261)&gt;=1,H261&lt;&gt;".",OR(COUNTIF(H162:H$191,"*全日勤*")&gt;0,COUNTIF(H162:H$191,"*18放*")&gt;0)),  CONCATENATE(  ".",IF(OR(H162=$A$199,H162="18放"),$A262,"")  ),IF(  OR(H162=$A$199,H162="18放"),$A262,"")  )</f>
        <v>.62</v>
      </c>
      <c r="I262" s="65" t="str">
        <f ca="1">IF(  AND(LEN(I261)&gt;=1,I261&lt;&gt;".",OR(COUNTIF(I162:I$191,"*全日勤*")&gt;0,COUNTIF(I162:I$191,"*18放*")&gt;0)),  CONCATENATE(  ".",IF(OR(I162=$A$199,I162="18放"),$A262,"")  ),IF(  OR(I162=$A$199,I162="18放"),$A262,"")  )</f>
        <v>.62</v>
      </c>
      <c r="J262" s="65" t="str">
        <f ca="1">IF(  AND(LEN(J261)&gt;=1,J261&lt;&gt;".",OR(COUNTIF(J162:J$191,"*全日勤*")&gt;0,COUNTIF(J162:J$191,"*18放*")&gt;0)),  CONCATENATE(  ".",IF(OR(J162=$A$199,J162="18放"),$A262,"")  ),IF(  OR(J162=$A$199,J162="18放"),$A262,"")  )</f>
        <v>.62</v>
      </c>
      <c r="K262" s="65" t="str">
        <f ca="1">IF(  AND(LEN(K261)&gt;=1,K261&lt;&gt;".",OR(COUNTIF(K162:K$191,"*全日勤*")&gt;0,COUNTIF(K162:K$191,"*18放*")&gt;0)),  CONCATENATE(  ".",IF(OR(K162=$A$199,K162="18放"),$A262,"")  ),IF(  OR(K162=$A$199,K162="18放"),$A262,"")  )</f>
        <v>.62</v>
      </c>
      <c r="L262" s="65">
        <f ca="1">IF(  AND(LEN(L261)&gt;=1,L261&lt;&gt;".",OR(COUNTIF(L162:L$191,"*全日勤*")&gt;0,COUNTIF(L162:L$191,"*18放*")&gt;0)),  CONCATENATE(  ".",IF(OR(L162=$A$199,L162="18放"),$A262,"")  ),IF(  OR(L162=$A$199,L162="18放"),$A262,"")  )</f>
        <v>62</v>
      </c>
      <c r="M262" s="65">
        <f ca="1">IF(  AND(LEN(M261)&gt;=1,M261&lt;&gt;".",OR(COUNTIF(M162:M$191,"*全日勤*")&gt;0,COUNTIF(M162:M$191,"*18放*")&gt;0)),  CONCATENATE(  ".",IF(OR(M162=$A$199,M162="18放"),$A262,"")  ),IF(  OR(M162=$A$199,M162="18放"),$A262,"")  )</f>
        <v>62</v>
      </c>
      <c r="N262" s="65">
        <f ca="1">IF(  AND(LEN(N261)&gt;=1,N261&lt;&gt;".",OR(COUNTIF(N162:N$191,"*全日勤*")&gt;0,COUNTIF(N162:N$191,"*18放*")&gt;0)),  CONCATENATE(  ".",IF(OR(N162=$A$199,N162="18放"),$A262,"")  ),IF(  OR(N162=$A$199,N162="18放"),$A262,"")  )</f>
        <v>62</v>
      </c>
      <c r="O262" s="65">
        <f ca="1">IF(  AND(LEN(O261)&gt;=1,O261&lt;&gt;".",OR(COUNTIF(O162:O$191,"*全日勤*")&gt;0,COUNTIF(O162:O$191,"*18放*")&gt;0)),  CONCATENATE(  ".",IF(OR(O162=$A$199,O162="18放"),$A262,"")  ),IF(  OR(O162=$A$199,O162="18放"),$A262,"")  )</f>
        <v>62</v>
      </c>
      <c r="P262" s="65" t="str">
        <f ca="1">IF(  AND(LEN(P261)&gt;=1,P261&lt;&gt;".",OR(COUNTIF(P162:P$191,"*全日勤*")&gt;0,COUNTIF(P162:P$191,"*18放*")&gt;0)),  CONCATENATE(  ".",IF(OR(P162=$A$199,P162="18放"),$A262,"")  ),IF(  OR(P162=$A$199,P162="18放"),$A262,"")  )</f>
        <v>.62</v>
      </c>
      <c r="Q262" s="65" t="str">
        <f ca="1">IF(  AND(LEN(Q261)&gt;=1,Q261&lt;&gt;".",OR(COUNTIF(Q162:Q$191,"*全日勤*")&gt;0,COUNTIF(Q162:Q$191,"*18放*")&gt;0)),  CONCATENATE(  ".",IF(OR(Q162=$A$199,Q162="18放"),$A262,"")  ),IF(  OR(Q162=$A$199,Q162="18放"),$A262,"")  )</f>
        <v>.62</v>
      </c>
      <c r="R262" s="65" t="str">
        <f ca="1">IF(  AND(LEN(R261)&gt;=1,R261&lt;&gt;".",OR(COUNTIF(R162:R$191,"*全日勤*")&gt;0,COUNTIF(R162:R$191,"*18放*")&gt;0)),  CONCATENATE(  ".",IF(OR(R162=$A$199,R162="18放"),$A262,"")  ),IF(  OR(R162=$A$199,R162="18放"),$A262,"")  )</f>
        <v>.62</v>
      </c>
      <c r="S262" s="65" t="str">
        <f ca="1">IF(  AND(LEN(S261)&gt;=1,S261&lt;&gt;".",OR(COUNTIF(S162:S$191,"*全日勤*")&gt;0,COUNTIF(S162:S$191,"*18放*")&gt;0)),  CONCATENATE(  ".",IF(OR(S162=$A$199,S162="18放"),$A262,"")  ),IF(  OR(S162=$A$199,S162="18放"),$A262,"")  )</f>
        <v>.</v>
      </c>
      <c r="T262" s="65" t="str">
        <f ca="1">IF(  AND(LEN(T261)&gt;=1,T261&lt;&gt;".",OR(COUNTIF(T162:T$191,"*全日勤*")&gt;0,COUNTIF(T162:T$191,"*18放*")&gt;0)),  CONCATENATE(  ".",IF(OR(T162=$A$199,T162="18放"),$A262,"")  ),IF(  OR(T162=$A$199,T162="18放"),$A262,"")  )</f>
        <v>.</v>
      </c>
      <c r="U262" s="65" t="str">
        <f ca="1">IF(  AND(LEN(U261)&gt;=1,U261&lt;&gt;".",OR(COUNTIF(U162:U$191,"*全日勤*")&gt;0,COUNTIF(U162:U$191,"*18放*")&gt;0)),  CONCATENATE(  ".",IF(OR(U162=$A$199,U162="18放"),$A262,"")  ),IF(  OR(U162=$A$199,U162="18放"),$A262,"")  )</f>
        <v>.</v>
      </c>
      <c r="V262" s="65" t="str">
        <f ca="1">IF(  AND(LEN(V261)&gt;=1,V261&lt;&gt;".",OR(COUNTIF(V162:V$191,"*全日勤*")&gt;0,COUNTIF(V162:V$191,"*18放*")&gt;0)),  CONCATENATE(  ".",IF(OR(V162=$A$199,V162="18放"),$A262,"")  ),IF(  OR(V162=$A$199,V162="18放"),$A262,"")  )</f>
        <v>.62</v>
      </c>
      <c r="W262" s="65" t="str">
        <f ca="1">IF(  AND(LEN(W261)&gt;=1,W261&lt;&gt;".",OR(COUNTIF(W162:W$191,"*全日勤*")&gt;0,COUNTIF(W162:W$191,"*18放*")&gt;0)),  CONCATENATE(  ".",IF(OR(W162=$A$199,W162="18放"),$A262,"")  ),IF(  OR(W162=$A$199,W162="18放"),$A262,"")  )</f>
        <v>.62</v>
      </c>
      <c r="X262" s="65" t="str">
        <f ca="1">IF(  AND(LEN(X261)&gt;=1,X261&lt;&gt;".",OR(COUNTIF(X162:X$191,"*全日勤*")&gt;0,COUNTIF(X162:X$191,"*18放*")&gt;0)),  CONCATENATE(  ".",IF(OR(X162=$A$199,X162="18放"),$A262,"")  ),IF(  OR(X162=$A$199,X162="18放"),$A262,"")  )</f>
        <v>.62</v>
      </c>
      <c r="Y262" s="65" t="str">
        <f ca="1">IF(  AND(LEN(Y261)&gt;=1,Y261&lt;&gt;".",OR(COUNTIF(Y162:Y$191,"*全日勤*")&gt;0,COUNTIF(Y162:Y$191,"*18放*")&gt;0)),  CONCATENATE(  ".",IF(OR(Y162=$A$199,Y162="18放"),$A262,"")  ),IF(  OR(Y162=$A$199,Y162="18放"),$A262,"")  )</f>
        <v>.62</v>
      </c>
      <c r="Z262" s="65">
        <f ca="1">IF(  AND(LEN(Z261)&gt;=1,Z261&lt;&gt;".",OR(COUNTIF(Z162:Z$191,"*全日勤*")&gt;0,COUNTIF(Z162:Z$191,"*18放*")&gt;0)),  CONCATENATE(  ".",IF(OR(Z162=$A$199,Z162="18放"),$A262,"")  ),IF(  OR(Z162=$A$199,Z162="18放"),$A262,"")  )</f>
        <v>62</v>
      </c>
      <c r="AA262" s="65" t="str">
        <f ca="1">IF(  AND(LEN(AA261)&gt;=1,AA261&lt;&gt;".",OR(COUNTIF(AA162:AA$191,"*全日勤*")&gt;0,COUNTIF(AA162:AA$191,"*18放*")&gt;0)),  CONCATENATE(  ".",IF(OR(AA162=$A$199,AA162="18放"),$A262,"")  ),IF(  OR(AA162=$A$199,AA162="18放"),$A262,"")  )</f>
        <v/>
      </c>
      <c r="AB262" s="65">
        <f ca="1">IF(  AND(LEN(AB261)&gt;=1,AB261&lt;&gt;".",OR(COUNTIF(AB162:AB$191,"*全日勤*")&gt;0,COUNTIF(AB162:AB$191,"*18放*")&gt;0)),  CONCATENATE(  ".",IF(OR(AB162=$A$199,AB162="18放"),$A262,"")  ),IF(  OR(AB162=$A$199,AB162="18放"),$A262,"")  )</f>
        <v>62</v>
      </c>
      <c r="AC262" s="65">
        <f ca="1">IF(  AND(LEN(AC261)&gt;=1,AC261&lt;&gt;".",OR(COUNTIF(AC162:AC$191,"*全日勤*")&gt;0,COUNTIF(AC162:AC$191,"*18放*")&gt;0)),  CONCATENATE(  ".",IF(OR(AC162=$A$199,AC162="18放"),$A262,"")  ),IF(  OR(AC162=$A$199,AC162="18放"),$A262,"")  )</f>
        <v>62</v>
      </c>
      <c r="AD262" s="65" t="str">
        <f ca="1">IF(  AND(LEN(AD261)&gt;=1,AD261&lt;&gt;".",OR(COUNTIF(AD162:AD$191,"*全日勤*")&gt;0,COUNTIF(AD162:AD$191,"*18放*")&gt;0)),  CONCATENATE(  ".",IF(OR(AD162=$A$199,AD162="18放"),$A262,"")  ),IF(  OR(AD162=$A$199,AD162="18放"),$A262,"")  )</f>
        <v>.62</v>
      </c>
      <c r="AE262" s="65" t="str">
        <f ca="1">IF(  AND(LEN(AE261)&gt;=1,AE261&lt;&gt;".",OR(COUNTIF(AE162:AE$191,"*全日勤*")&gt;0,COUNTIF(AE162:AE$191,"*18放*")&gt;0)),  CONCATENATE(  ".",IF(OR(AE162=$A$199,AE162="18放"),$A262,"")  ),IF(  OR(AE162=$A$199,AE162="18放"),$A262,"")  )</f>
        <v>.62</v>
      </c>
      <c r="AF262" s="65" t="str">
        <f ca="1">IF(  AND(LEN(AF261)&gt;=1,AF261&lt;&gt;".",OR(COUNTIF(AF162:AF$191,"*全日勤*")&gt;0,COUNTIF(AF162:AF$191,"*18放*")&gt;0)),  CONCATENATE(  ".",IF(OR(AF162=$A$199,AF162="18放"),$A262,"")  ),IF(  OR(AF162=$A$199,AF162="18放"),$A262,"")  )</f>
        <v>.62</v>
      </c>
      <c r="AG262" s="65">
        <f ca="1">IF(  AND(LEN(AG261)&gt;=1,AG261&lt;&gt;".",OR(COUNTIF(AG162:AG$191,"*全日勤*")&gt;0,COUNTIF(AG162:AG$191,"*18放*")&gt;0)),  CONCATENATE(  ".",IF(OR(AG162=$A$199,AG162="18放"),$A262,"")  ),IF(  OR(AG162=$A$199,AG162="18放"),$A262,"")  )</f>
        <v>62</v>
      </c>
      <c r="AH262" s="65"/>
      <c r="AI262" s="65"/>
      <c r="AJ262" s="65"/>
    </row>
    <row r="263" spans="1:36">
      <c r="A263" s="65">
        <f t="shared" si="28"/>
        <v>63</v>
      </c>
      <c r="B263" s="65" t="str">
        <f t="shared" si="28"/>
        <v>楊鈞翔</v>
      </c>
      <c r="C263" s="65" t="str">
        <f ca="1">IF(  AND(LEN(C262)&gt;=1,C262&lt;&gt;".",OR(COUNTIF(C163:C$191,"*全日勤*")&gt;0,COUNTIF(C163:C$191,"*18放*")&gt;0)),  CONCATENATE(  ".",IF(OR(C163=$A$199,C163="18放"),$A263,"")  ),IF(  OR(C163=$A$199,C163="18放"),$A263,"")  )</f>
        <v>.63</v>
      </c>
      <c r="D263" s="65" t="str">
        <f ca="1">IF(  AND(LEN(D262)&gt;=1,D262&lt;&gt;".",OR(COUNTIF(D163:D$191,"*全日勤*")&gt;0,COUNTIF(D163:D$191,"*18放*")&gt;0)),  CONCATENATE(  ".",IF(OR(D163=$A$199,D163="18放"),$A263,"")  ),IF(  OR(D163=$A$199,D163="18放"),$A263,"")  )</f>
        <v>.63</v>
      </c>
      <c r="E263" s="65" t="str">
        <f ca="1">IF(  AND(LEN(E262)&gt;=1,E262&lt;&gt;".",OR(COUNTIF(E163:E$191,"*全日勤*")&gt;0,COUNTIF(E163:E$191,"*18放*")&gt;0)),  CONCATENATE(  ".",IF(OR(E163=$A$199,E163="18放"),$A263,"")  ),IF(  OR(E163=$A$199,E163="18放"),$A263,"")  )</f>
        <v>.63</v>
      </c>
      <c r="F263" s="65" t="str">
        <f ca="1">IF(  AND(LEN(F262)&gt;=1,F262&lt;&gt;".",OR(COUNTIF(F163:F$191,"*全日勤*")&gt;0,COUNTIF(F163:F$191,"*18放*")&gt;0)),  CONCATENATE(  ".",IF(OR(F163=$A$199,F163="18放"),$A263,"")  ),IF(  OR(F163=$A$199,F163="18放"),$A263,"")  )</f>
        <v/>
      </c>
      <c r="G263" s="65" t="str">
        <f ca="1">IF(  AND(LEN(G262)&gt;=1,G262&lt;&gt;".",OR(COUNTIF(G163:G$191,"*全日勤*")&gt;0,COUNTIF(G163:G$191,"*18放*")&gt;0)),  CONCATENATE(  ".",IF(OR(G163=$A$199,G163="18放"),$A263,"")  ),IF(  OR(G163=$A$199,G163="18放"),$A263,"")  )</f>
        <v>.</v>
      </c>
      <c r="H263" s="65" t="str">
        <f ca="1">IF(  AND(LEN(H262)&gt;=1,H262&lt;&gt;".",OR(COUNTIF(H163:H$191,"*全日勤*")&gt;0,COUNTIF(H163:H$191,"*18放*")&gt;0)),  CONCATENATE(  ".",IF(OR(H163=$A$199,H163="18放"),$A263,"")  ),IF(  OR(H163=$A$199,H163="18放"),$A263,"")  )</f>
        <v>.63</v>
      </c>
      <c r="I263" s="65" t="str">
        <f ca="1">IF(  AND(LEN(I262)&gt;=1,I262&lt;&gt;".",OR(COUNTIF(I163:I$191,"*全日勤*")&gt;0,COUNTIF(I163:I$191,"*18放*")&gt;0)),  CONCATENATE(  ".",IF(OR(I163=$A$199,I163="18放"),$A263,"")  ),IF(  OR(I163=$A$199,I163="18放"),$A263,"")  )</f>
        <v>.63</v>
      </c>
      <c r="J263" s="65" t="str">
        <f ca="1">IF(  AND(LEN(J262)&gt;=1,J262&lt;&gt;".",OR(COUNTIF(J163:J$191,"*全日勤*")&gt;0,COUNTIF(J163:J$191,"*18放*")&gt;0)),  CONCATENATE(  ".",IF(OR(J163=$A$199,J163="18放"),$A263,"")  ),IF(  OR(J163=$A$199,J163="18放"),$A263,"")  )</f>
        <v>.63</v>
      </c>
      <c r="K263" s="65" t="str">
        <f ca="1">IF(  AND(LEN(K262)&gt;=1,K262&lt;&gt;".",OR(COUNTIF(K163:K$191,"*全日勤*")&gt;0,COUNTIF(K163:K$191,"*18放*")&gt;0)),  CONCATENATE(  ".",IF(OR(K163=$A$199,K163="18放"),$A263,"")  ),IF(  OR(K163=$A$199,K163="18放"),$A263,"")  )</f>
        <v>.63</v>
      </c>
      <c r="L263" s="65" t="str">
        <f ca="1">IF(  AND(LEN(L262)&gt;=1,L262&lt;&gt;".",OR(COUNTIF(L163:L$191,"*全日勤*")&gt;0,COUNTIF(L163:L$191,"*18放*")&gt;0)),  CONCATENATE(  ".",IF(OR(L163=$A$199,L163="18放"),$A263,"")  ),IF(  OR(L163=$A$199,L163="18放"),$A263,"")  )</f>
        <v>.63</v>
      </c>
      <c r="M263" s="65" t="str">
        <f ca="1">IF(  AND(LEN(M262)&gt;=1,M262&lt;&gt;".",OR(COUNTIF(M163:M$191,"*全日勤*")&gt;0,COUNTIF(M163:M$191,"*18放*")&gt;0)),  CONCATENATE(  ".",IF(OR(M163=$A$199,M163="18放"),$A263,"")  ),IF(  OR(M163=$A$199,M163="18放"),$A263,"")  )</f>
        <v>.</v>
      </c>
      <c r="N263" s="65" t="str">
        <f ca="1">IF(  AND(LEN(N262)&gt;=1,N262&lt;&gt;".",OR(COUNTIF(N163:N$191,"*全日勤*")&gt;0,COUNTIF(N163:N$191,"*18放*")&gt;0)),  CONCATENATE(  ".",IF(OR(N163=$A$199,N163="18放"),$A263,"")  ),IF(  OR(N163=$A$199,N163="18放"),$A263,"")  )</f>
        <v>.</v>
      </c>
      <c r="O263" s="65" t="str">
        <f ca="1">IF(  AND(LEN(O262)&gt;=1,O262&lt;&gt;".",OR(COUNTIF(O163:O$191,"*全日勤*")&gt;0,COUNTIF(O163:O$191,"*18放*")&gt;0)),  CONCATENATE(  ".",IF(OR(O163=$A$199,O163="18放"),$A263,"")  ),IF(  OR(O163=$A$199,O163="18放"),$A263,"")  )</f>
        <v>.63</v>
      </c>
      <c r="P263" s="65" t="str">
        <f ca="1">IF(  AND(LEN(P262)&gt;=1,P262&lt;&gt;".",OR(COUNTIF(P163:P$191,"*全日勤*")&gt;0,COUNTIF(P163:P$191,"*18放*")&gt;0)),  CONCATENATE(  ".",IF(OR(P163=$A$199,P163="18放"),$A263,"")  ),IF(  OR(P163=$A$199,P163="18放"),$A263,"")  )</f>
        <v>.63</v>
      </c>
      <c r="Q263" s="65" t="str">
        <f ca="1">IF(  AND(LEN(Q262)&gt;=1,Q262&lt;&gt;".",OR(COUNTIF(Q163:Q$191,"*全日勤*")&gt;0,COUNTIF(Q163:Q$191,"*18放*")&gt;0)),  CONCATENATE(  ".",IF(OR(Q163=$A$199,Q163="18放"),$A263,"")  ),IF(  OR(Q163=$A$199,Q163="18放"),$A263,"")  )</f>
        <v>.63</v>
      </c>
      <c r="R263" s="65" t="str">
        <f ca="1">IF(  AND(LEN(R262)&gt;=1,R262&lt;&gt;".",OR(COUNTIF(R163:R$191,"*全日勤*")&gt;0,COUNTIF(R163:R$191,"*18放*")&gt;0)),  CONCATENATE(  ".",IF(OR(R163=$A$199,R163="18放"),$A263,"")  ),IF(  OR(R163=$A$199,R163="18放"),$A263,"")  )</f>
        <v>.63</v>
      </c>
      <c r="S263" s="65">
        <f ca="1">IF(  AND(LEN(S262)&gt;=1,S262&lt;&gt;".",OR(COUNTIF(S163:S$191,"*全日勤*")&gt;0,COUNTIF(S163:S$191,"*18放*")&gt;0)),  CONCATENATE(  ".",IF(OR(S163=$A$199,S163="18放"),$A263,"")  ),IF(  OR(S163=$A$199,S163="18放"),$A263,"")  )</f>
        <v>63</v>
      </c>
      <c r="T263" s="65" t="str">
        <f ca="1">IF(  AND(LEN(T262)&gt;=1,T262&lt;&gt;".",OR(COUNTIF(T163:T$191,"*全日勤*")&gt;0,COUNTIF(T163:T$191,"*18放*")&gt;0)),  CONCATENATE(  ".",IF(OR(T163=$A$199,T163="18放"),$A263,"")  ),IF(  OR(T163=$A$199,T163="18放"),$A263,"")  )</f>
        <v/>
      </c>
      <c r="U263" s="65" t="str">
        <f ca="1">IF(  AND(LEN(U262)&gt;=1,U262&lt;&gt;".",OR(COUNTIF(U163:U$191,"*全日勤*")&gt;0,COUNTIF(U163:U$191,"*18放*")&gt;0)),  CONCATENATE(  ".",IF(OR(U163=$A$199,U163="18放"),$A263,"")  ),IF(  OR(U163=$A$199,U163="18放"),$A263,"")  )</f>
        <v/>
      </c>
      <c r="V263" s="65" t="str">
        <f ca="1">IF(  AND(LEN(V262)&gt;=1,V262&lt;&gt;".",OR(COUNTIF(V163:V$191,"*全日勤*")&gt;0,COUNTIF(V163:V$191,"*18放*")&gt;0)),  CONCATENATE(  ".",IF(OR(V163=$A$199,V163="18放"),$A263,"")  ),IF(  OR(V163=$A$199,V163="18放"),$A263,"")  )</f>
        <v>.63</v>
      </c>
      <c r="W263" s="65" t="str">
        <f ca="1">IF(  AND(LEN(W262)&gt;=1,W262&lt;&gt;".",OR(COUNTIF(W163:W$191,"*全日勤*")&gt;0,COUNTIF(W163:W$191,"*18放*")&gt;0)),  CONCATENATE(  ".",IF(OR(W163=$A$199,W163="18放"),$A263,"")  ),IF(  OR(W163=$A$199,W163="18放"),$A263,"")  )</f>
        <v>.63</v>
      </c>
      <c r="X263" s="65" t="str">
        <f ca="1">IF(  AND(LEN(X262)&gt;=1,X262&lt;&gt;".",OR(COUNTIF(X163:X$191,"*全日勤*")&gt;0,COUNTIF(X163:X$191,"*18放*")&gt;0)),  CONCATENATE(  ".",IF(OR(X163=$A$199,X163="18放"),$A263,"")  ),IF(  OR(X163=$A$199,X163="18放"),$A263,"")  )</f>
        <v>.63</v>
      </c>
      <c r="Y263" s="65" t="str">
        <f ca="1">IF(  AND(LEN(Y262)&gt;=1,Y262&lt;&gt;".",OR(COUNTIF(Y163:Y$191,"*全日勤*")&gt;0,COUNTIF(Y163:Y$191,"*18放*")&gt;0)),  CONCATENATE(  ".",IF(OR(Y163=$A$199,Y163="18放"),$A263,"")  ),IF(  OR(Y163=$A$199,Y163="18放"),$A263,"")  )</f>
        <v>.63</v>
      </c>
      <c r="Z263" s="65" t="str">
        <f ca="1">IF(  AND(LEN(Z262)&gt;=1,Z262&lt;&gt;".",OR(COUNTIF(Z163:Z$191,"*全日勤*")&gt;0,COUNTIF(Z163:Z$191,"*18放*")&gt;0)),  CONCATENATE(  ".",IF(OR(Z163=$A$199,Z163="18放"),$A263,"")  ),IF(  OR(Z163=$A$199,Z163="18放"),$A263,"")  )</f>
        <v>.</v>
      </c>
      <c r="AA263" s="65" t="str">
        <f ca="1">IF(  AND(LEN(AA262)&gt;=1,AA262&lt;&gt;".",OR(COUNTIF(AA163:AA$191,"*全日勤*")&gt;0,COUNTIF(AA163:AA$191,"*18放*")&gt;0)),  CONCATENATE(  ".",IF(OR(AA163=$A$199,AA163="18放"),$A263,"")  ),IF(  OR(AA163=$A$199,AA163="18放"),$A263,"")  )</f>
        <v/>
      </c>
      <c r="AB263" s="65" t="str">
        <f ca="1">IF(  AND(LEN(AB262)&gt;=1,AB262&lt;&gt;".",OR(COUNTIF(AB163:AB$191,"*全日勤*")&gt;0,COUNTIF(AB163:AB$191,"*18放*")&gt;0)),  CONCATENATE(  ".",IF(OR(AB163=$A$199,AB163="18放"),$A263,"")  ),IF(  OR(AB163=$A$199,AB163="18放"),$A263,"")  )</f>
        <v>.</v>
      </c>
      <c r="AC263" s="65" t="str">
        <f ca="1">IF(  AND(LEN(AC262)&gt;=1,AC262&lt;&gt;".",OR(COUNTIF(AC163:AC$191,"*全日勤*")&gt;0,COUNTIF(AC163:AC$191,"*18放*")&gt;0)),  CONCATENATE(  ".",IF(OR(AC163=$A$199,AC163="18放"),$A263,"")  ),IF(  OR(AC163=$A$199,AC163="18放"),$A263,"")  )</f>
        <v>.63</v>
      </c>
      <c r="AD263" s="65" t="str">
        <f ca="1">IF(  AND(LEN(AD262)&gt;=1,AD262&lt;&gt;".",OR(COUNTIF(AD163:AD$191,"*全日勤*")&gt;0,COUNTIF(AD163:AD$191,"*18放*")&gt;0)),  CONCATENATE(  ".",IF(OR(AD163=$A$199,AD163="18放"),$A263,"")  ),IF(  OR(AD163=$A$199,AD163="18放"),$A263,"")  )</f>
        <v>.63</v>
      </c>
      <c r="AE263" s="65" t="str">
        <f ca="1">IF(  AND(LEN(AE262)&gt;=1,AE262&lt;&gt;".",OR(COUNTIF(AE163:AE$191,"*全日勤*")&gt;0,COUNTIF(AE163:AE$191,"*18放*")&gt;0)),  CONCATENATE(  ".",IF(OR(AE163=$A$199,AE163="18放"),$A263,"")  ),IF(  OR(AE163=$A$199,AE163="18放"),$A263,"")  )</f>
        <v>.63</v>
      </c>
      <c r="AF263" s="65" t="str">
        <f ca="1">IF(  AND(LEN(AF262)&gt;=1,AF262&lt;&gt;".",OR(COUNTIF(AF163:AF$191,"*全日勤*")&gt;0,COUNTIF(AF163:AF$191,"*18放*")&gt;0)),  CONCATENATE(  ".",IF(OR(AF163=$A$199,AF163="18放"),$A263,"")  ),IF(  OR(AF163=$A$199,AF163="18放"),$A263,"")  )</f>
        <v>.63</v>
      </c>
      <c r="AG263" s="65" t="str">
        <f ca="1">IF(  AND(LEN(AG262)&gt;=1,AG262&lt;&gt;".",OR(COUNTIF(AG163:AG$191,"*全日勤*")&gt;0,COUNTIF(AG163:AG$191,"*18放*")&gt;0)),  CONCATENATE(  ".",IF(OR(AG163=$A$199,AG163="18放"),$A263,"")  ),IF(  OR(AG163=$A$199,AG163="18放"),$A263,"")  )</f>
        <v/>
      </c>
      <c r="AH263" s="65"/>
      <c r="AI263" s="65"/>
      <c r="AJ263" s="65"/>
    </row>
    <row r="264" spans="1:36">
      <c r="A264" s="65">
        <f t="shared" si="28"/>
        <v>64</v>
      </c>
      <c r="B264" s="65" t="str">
        <f t="shared" si="28"/>
        <v>邱俊閎</v>
      </c>
      <c r="C264" s="65" t="str">
        <f ca="1">IF(  AND(LEN(C263)&gt;=1,C263&lt;&gt;".",OR(COUNTIF(C164:C$191,"*全日勤*")&gt;0,COUNTIF(C164:C$191,"*18放*")&gt;0)),  CONCATENATE(  ".",IF(OR(C164=$A$199,C164="18放"),$A264,"")  ),IF(  OR(C164=$A$199,C164="18放"),$A264,"")  )</f>
        <v>.64</v>
      </c>
      <c r="D264" s="65" t="str">
        <f ca="1">IF(  AND(LEN(D263)&gt;=1,D263&lt;&gt;".",OR(COUNTIF(D164:D$191,"*全日勤*")&gt;0,COUNTIF(D164:D$191,"*18放*")&gt;0)),  CONCATENATE(  ".",IF(OR(D164=$A$199,D164="18放"),$A264,"")  ),IF(  OR(D164=$A$199,D164="18放"),$A264,"")  )</f>
        <v>.64</v>
      </c>
      <c r="E264" s="65" t="str">
        <f ca="1">IF(  AND(LEN(E263)&gt;=1,E263&lt;&gt;".",OR(COUNTIF(E164:E$191,"*全日勤*")&gt;0,COUNTIF(E164:E$191,"*18放*")&gt;0)),  CONCATENATE(  ".",IF(OR(E164=$A$199,E164="18放"),$A264,"")  ),IF(  OR(E164=$A$199,E164="18放"),$A264,"")  )</f>
        <v>.64</v>
      </c>
      <c r="F264" s="65" t="str">
        <f ca="1">IF(  AND(LEN(F263)&gt;=1,F263&lt;&gt;".",OR(COUNTIF(F164:F$191,"*全日勤*")&gt;0,COUNTIF(F164:F$191,"*18放*")&gt;0)),  CONCATENATE(  ".",IF(OR(F164=$A$199,F164="18放"),$A264,"")  ),IF(  OR(F164=$A$199,F164="18放"),$A264,"")  )</f>
        <v/>
      </c>
      <c r="G264" s="65" t="str">
        <f ca="1">IF(  AND(LEN(G263)&gt;=1,G263&lt;&gt;".",OR(COUNTIF(G164:G$191,"*全日勤*")&gt;0,COUNTIF(G164:G$191,"*18放*")&gt;0)),  CONCATENATE(  ".",IF(OR(G164=$A$199,G164="18放"),$A264,"")  ),IF(  OR(G164=$A$199,G164="18放"),$A264,"")  )</f>
        <v/>
      </c>
      <c r="H264" s="65" t="str">
        <f ca="1">IF(  AND(LEN(H263)&gt;=1,H263&lt;&gt;".",OR(COUNTIF(H164:H$191,"*全日勤*")&gt;0,COUNTIF(H164:H$191,"*18放*")&gt;0)),  CONCATENATE(  ".",IF(OR(H164=$A$199,H164="18放"),$A264,"")  ),IF(  OR(H164=$A$199,H164="18放"),$A264,"")  )</f>
        <v>.64</v>
      </c>
      <c r="I264" s="65" t="str">
        <f ca="1">IF(  AND(LEN(I263)&gt;=1,I263&lt;&gt;".",OR(COUNTIF(I164:I$191,"*全日勤*")&gt;0,COUNTIF(I164:I$191,"*18放*")&gt;0)),  CONCATENATE(  ".",IF(OR(I164=$A$199,I164="18放"),$A264,"")  ),IF(  OR(I164=$A$199,I164="18放"),$A264,"")  )</f>
        <v>.64</v>
      </c>
      <c r="J264" s="65" t="str">
        <f ca="1">IF(  AND(LEN(J263)&gt;=1,J263&lt;&gt;".",OR(COUNTIF(J164:J$191,"*全日勤*")&gt;0,COUNTIF(J164:J$191,"*18放*")&gt;0)),  CONCATENATE(  ".",IF(OR(J164=$A$199,J164="18放"),$A264,"")  ),IF(  OR(J164=$A$199,J164="18放"),$A264,"")  )</f>
        <v>.64</v>
      </c>
      <c r="K264" s="65" t="str">
        <f ca="1">IF(  AND(LEN(K263)&gt;=1,K263&lt;&gt;".",OR(COUNTIF(K164:K$191,"*全日勤*")&gt;0,COUNTIF(K164:K$191,"*18放*")&gt;0)),  CONCATENATE(  ".",IF(OR(K164=$A$199,K164="18放"),$A264,"")  ),IF(  OR(K164=$A$199,K164="18放"),$A264,"")  )</f>
        <v>.</v>
      </c>
      <c r="L264" s="65" t="str">
        <f ca="1">IF(  AND(LEN(L263)&gt;=1,L263&lt;&gt;".",OR(COUNTIF(L164:L$191,"*全日勤*")&gt;0,COUNTIF(L164:L$191,"*18放*")&gt;0)),  CONCATENATE(  ".",IF(OR(L164=$A$199,L164="18放"),$A264,"")  ),IF(  OR(L164=$A$199,L164="18放"),$A264,"")  )</f>
        <v>.</v>
      </c>
      <c r="M264" s="65" t="str">
        <f ca="1">IF(  AND(LEN(M263)&gt;=1,M263&lt;&gt;".",OR(COUNTIF(M164:M$191,"*全日勤*")&gt;0,COUNTIF(M164:M$191,"*18放*")&gt;0)),  CONCATENATE(  ".",IF(OR(M164=$A$199,M164="18放"),$A264,"")  ),IF(  OR(M164=$A$199,M164="18放"),$A264,"")  )</f>
        <v/>
      </c>
      <c r="N264" s="65" t="str">
        <f ca="1">IF(  AND(LEN(N263)&gt;=1,N263&lt;&gt;".",OR(COUNTIF(N164:N$191,"*全日勤*")&gt;0,COUNTIF(N164:N$191,"*18放*")&gt;0)),  CONCATENATE(  ".",IF(OR(N164=$A$199,N164="18放"),$A264,"")  ),IF(  OR(N164=$A$199,N164="18放"),$A264,"")  )</f>
        <v/>
      </c>
      <c r="O264" s="65" t="str">
        <f ca="1">IF(  AND(LEN(O263)&gt;=1,O263&lt;&gt;".",OR(COUNTIF(O164:O$191,"*全日勤*")&gt;0,COUNTIF(O164:O$191,"*18放*")&gt;0)),  CONCATENATE(  ".",IF(OR(O164=$A$199,O164="18放"),$A264,"")  ),IF(  OR(O164=$A$199,O164="18放"),$A264,"")  )</f>
        <v>.</v>
      </c>
      <c r="P264" s="65" t="str">
        <f ca="1">IF(  AND(LEN(P263)&gt;=1,P263&lt;&gt;".",OR(COUNTIF(P164:P$191,"*全日勤*")&gt;0,COUNTIF(P164:P$191,"*18放*")&gt;0)),  CONCATENATE(  ".",IF(OR(P164=$A$199,P164="18放"),$A264,"")  ),IF(  OR(P164=$A$199,P164="18放"),$A264,"")  )</f>
        <v>.64</v>
      </c>
      <c r="Q264" s="65" t="str">
        <f ca="1">IF(  AND(LEN(Q263)&gt;=1,Q263&lt;&gt;".",OR(COUNTIF(Q164:Q$191,"*全日勤*")&gt;0,COUNTIF(Q164:Q$191,"*18放*")&gt;0)),  CONCATENATE(  ".",IF(OR(Q164=$A$199,Q164="18放"),$A264,"")  ),IF(  OR(Q164=$A$199,Q164="18放"),$A264,"")  )</f>
        <v>.64</v>
      </c>
      <c r="R264" s="65" t="str">
        <f ca="1">IF(  AND(LEN(R263)&gt;=1,R263&lt;&gt;".",OR(COUNTIF(R164:R$191,"*全日勤*")&gt;0,COUNTIF(R164:R$191,"*18放*")&gt;0)),  CONCATENATE(  ".",IF(OR(R164=$A$199,R164="18放"),$A264,"")  ),IF(  OR(R164=$A$199,R164="18放"),$A264,"")  )</f>
        <v>.64</v>
      </c>
      <c r="S264" s="65" t="str">
        <f ca="1">IF(  AND(LEN(S263)&gt;=1,S263&lt;&gt;".",OR(COUNTIF(S164:S$191,"*全日勤*")&gt;0,COUNTIF(S164:S$191,"*18放*")&gt;0)),  CONCATENATE(  ".",IF(OR(S164=$A$199,S164="18放"),$A264,"")  ),IF(  OR(S164=$A$199,S164="18放"),$A264,"")  )</f>
        <v>.64</v>
      </c>
      <c r="T264" s="65" t="str">
        <f ca="1">IF(  AND(LEN(T263)&gt;=1,T263&lt;&gt;".",OR(COUNTIF(T164:T$191,"*全日勤*")&gt;0,COUNTIF(T164:T$191,"*18放*")&gt;0)),  CONCATENATE(  ".",IF(OR(T164=$A$199,T164="18放"),$A264,"")  ),IF(  OR(T164=$A$199,T164="18放"),$A264,"")  )</f>
        <v/>
      </c>
      <c r="U264" s="65" t="str">
        <f ca="1">IF(  AND(LEN(U263)&gt;=1,U263&lt;&gt;".",OR(COUNTIF(U164:U$191,"*全日勤*")&gt;0,COUNTIF(U164:U$191,"*18放*")&gt;0)),  CONCATENATE(  ".",IF(OR(U164=$A$199,U164="18放"),$A264,"")  ),IF(  OR(U164=$A$199,U164="18放"),$A264,"")  )</f>
        <v/>
      </c>
      <c r="V264" s="65" t="str">
        <f ca="1">IF(  AND(LEN(V263)&gt;=1,V263&lt;&gt;".",OR(COUNTIF(V164:V$191,"*全日勤*")&gt;0,COUNTIF(V164:V$191,"*18放*")&gt;0)),  CONCATENATE(  ".",IF(OR(V164=$A$199,V164="18放"),$A264,"")  ),IF(  OR(V164=$A$199,V164="18放"),$A264,"")  )</f>
        <v>.64</v>
      </c>
      <c r="W264" s="65" t="str">
        <f ca="1">IF(  AND(LEN(W263)&gt;=1,W263&lt;&gt;".",OR(COUNTIF(W164:W$191,"*全日勤*")&gt;0,COUNTIF(W164:W$191,"*18放*")&gt;0)),  CONCATENATE(  ".",IF(OR(W164=$A$199,W164="18放"),$A264,"")  ),IF(  OR(W164=$A$199,W164="18放"),$A264,"")  )</f>
        <v>.64</v>
      </c>
      <c r="X264" s="65" t="str">
        <f ca="1">IF(  AND(LEN(X263)&gt;=1,X263&lt;&gt;".",OR(COUNTIF(X164:X$191,"*全日勤*")&gt;0,COUNTIF(X164:X$191,"*18放*")&gt;0)),  CONCATENATE(  ".",IF(OR(X164=$A$199,X164="18放"),$A264,"")  ),IF(  OR(X164=$A$199,X164="18放"),$A264,"")  )</f>
        <v>.64</v>
      </c>
      <c r="Y264" s="65" t="str">
        <f ca="1">IF(  AND(LEN(Y263)&gt;=1,Y263&lt;&gt;".",OR(COUNTIF(Y164:Y$191,"*全日勤*")&gt;0,COUNTIF(Y164:Y$191,"*18放*")&gt;0)),  CONCATENATE(  ".",IF(OR(Y164=$A$199,Y164="18放"),$A264,"")  ),IF(  OR(Y164=$A$199,Y164="18放"),$A264,"")  )</f>
        <v>.64</v>
      </c>
      <c r="Z264" s="65">
        <f ca="1">IF(  AND(LEN(Z263)&gt;=1,Z263&lt;&gt;".",OR(COUNTIF(Z164:Z$191,"*全日勤*")&gt;0,COUNTIF(Z164:Z$191,"*18放*")&gt;0)),  CONCATENATE(  ".",IF(OR(Z164=$A$199,Z164="18放"),$A264,"")  ),IF(  OR(Z164=$A$199,Z164="18放"),$A264,"")  )</f>
        <v>64</v>
      </c>
      <c r="AA264" s="65" t="str">
        <f ca="1">IF(  AND(LEN(AA263)&gt;=1,AA263&lt;&gt;".",OR(COUNTIF(AA164:AA$191,"*全日勤*")&gt;0,COUNTIF(AA164:AA$191,"*18放*")&gt;0)),  CONCATENATE(  ".",IF(OR(AA164=$A$199,AA164="18放"),$A264,"")  ),IF(  OR(AA164=$A$199,AA164="18放"),$A264,"")  )</f>
        <v/>
      </c>
      <c r="AB264" s="65" t="str">
        <f ca="1">IF(  AND(LEN(AB263)&gt;=1,AB263&lt;&gt;".",OR(COUNTIF(AB164:AB$191,"*全日勤*")&gt;0,COUNTIF(AB164:AB$191,"*18放*")&gt;0)),  CONCATENATE(  ".",IF(OR(AB164=$A$199,AB164="18放"),$A264,"")  ),IF(  OR(AB164=$A$199,AB164="18放"),$A264,"")  )</f>
        <v/>
      </c>
      <c r="AC264" s="65" t="str">
        <f ca="1">IF(  AND(LEN(AC263)&gt;=1,AC263&lt;&gt;".",OR(COUNTIF(AC164:AC$191,"*全日勤*")&gt;0,COUNTIF(AC164:AC$191,"*18放*")&gt;0)),  CONCATENATE(  ".",IF(OR(AC164=$A$199,AC164="18放"),$A264,"")  ),IF(  OR(AC164=$A$199,AC164="18放"),$A264,"")  )</f>
        <v>.64</v>
      </c>
      <c r="AD264" s="65" t="str">
        <f ca="1">IF(  AND(LEN(AD263)&gt;=1,AD263&lt;&gt;".",OR(COUNTIF(AD164:AD$191,"*全日勤*")&gt;0,COUNTIF(AD164:AD$191,"*18放*")&gt;0)),  CONCATENATE(  ".",IF(OR(AD164=$A$199,AD164="18放"),$A264,"")  ),IF(  OR(AD164=$A$199,AD164="18放"),$A264,"")  )</f>
        <v>.64</v>
      </c>
      <c r="AE264" s="65" t="str">
        <f ca="1">IF(  AND(LEN(AE263)&gt;=1,AE263&lt;&gt;".",OR(COUNTIF(AE164:AE$191,"*全日勤*")&gt;0,COUNTIF(AE164:AE$191,"*18放*")&gt;0)),  CONCATENATE(  ".",IF(OR(AE164=$A$199,AE164="18放"),$A264,"")  ),IF(  OR(AE164=$A$199,AE164="18放"),$A264,"")  )</f>
        <v>.64</v>
      </c>
      <c r="AF264" s="65" t="str">
        <f ca="1">IF(  AND(LEN(AF263)&gt;=1,AF263&lt;&gt;".",OR(COUNTIF(AF164:AF$191,"*全日勤*")&gt;0,COUNTIF(AF164:AF$191,"*18放*")&gt;0)),  CONCATENATE(  ".",IF(OR(AF164=$A$199,AF164="18放"),$A264,"")  ),IF(  OR(AF164=$A$199,AF164="18放"),$A264,"")  )</f>
        <v>.64</v>
      </c>
      <c r="AG264" s="65" t="str">
        <f ca="1">IF(  AND(LEN(AG263)&gt;=1,AG263&lt;&gt;".",OR(COUNTIF(AG164:AG$191,"*全日勤*")&gt;0,COUNTIF(AG164:AG$191,"*18放*")&gt;0)),  CONCATENATE(  ".",IF(OR(AG164=$A$199,AG164="18放"),$A264,"")  ),IF(  OR(AG164=$A$199,AG164="18放"),$A264,"")  )</f>
        <v/>
      </c>
      <c r="AH264" s="65"/>
      <c r="AI264" s="65"/>
      <c r="AJ264" s="65"/>
    </row>
    <row r="265" spans="1:36">
      <c r="A265" s="65">
        <f t="shared" si="28"/>
        <v>65</v>
      </c>
      <c r="B265" s="65" t="str">
        <f t="shared" si="28"/>
        <v>黃品傑</v>
      </c>
      <c r="C265" s="65" t="str">
        <f ca="1">IF(  AND(LEN(C264)&gt;=1,C264&lt;&gt;".",OR(COUNTIF(C165:C$191,"*全日勤*")&gt;0,COUNTIF(C165:C$191,"*18放*")&gt;0)),  CONCATENATE(  ".",IF(OR(C165=$A$199,C165="18放"),$A265,"")  ),IF(  OR(C165=$A$199,C165="18放"),$A265,"")  )</f>
        <v>.</v>
      </c>
      <c r="D265" s="65" t="str">
        <f ca="1">IF(  AND(LEN(D264)&gt;=1,D264&lt;&gt;".",OR(COUNTIF(D165:D$191,"*全日勤*")&gt;0,COUNTIF(D165:D$191,"*18放*")&gt;0)),  CONCATENATE(  ".",IF(OR(D165=$A$199,D165="18放"),$A265,"")  ),IF(  OR(D165=$A$199,D165="18放"),$A265,"")  )</f>
        <v>.</v>
      </c>
      <c r="E265" s="65" t="str">
        <f ca="1">IF(  AND(LEN(E264)&gt;=1,E264&lt;&gt;".",OR(COUNTIF(E165:E$191,"*全日勤*")&gt;0,COUNTIF(E165:E$191,"*18放*")&gt;0)),  CONCATENATE(  ".",IF(OR(E165=$A$199,E165="18放"),$A265,"")  ),IF(  OR(E165=$A$199,E165="18放"),$A265,"")  )</f>
        <v>.</v>
      </c>
      <c r="F265" s="65" t="str">
        <f ca="1">IF(  AND(LEN(F264)&gt;=1,F264&lt;&gt;".",OR(COUNTIF(F165:F$191,"*全日勤*")&gt;0,COUNTIF(F165:F$191,"*18放*")&gt;0)),  CONCATENATE(  ".",IF(OR(F165=$A$199,F165="18放"),$A265,"")  ),IF(  OR(F165=$A$199,F165="18放"),$A265,"")  )</f>
        <v/>
      </c>
      <c r="G265" s="65">
        <f ca="1">IF(  AND(LEN(G264)&gt;=1,G264&lt;&gt;".",OR(COUNTIF(G165:G$191,"*全日勤*")&gt;0,COUNTIF(G165:G$191,"*18放*")&gt;0)),  CONCATENATE(  ".",IF(OR(G165=$A$199,G165="18放"),$A265,"")  ),IF(  OR(G165=$A$199,G165="18放"),$A265,"")  )</f>
        <v>65</v>
      </c>
      <c r="H265" s="65" t="str">
        <f ca="1">IF(  AND(LEN(H264)&gt;=1,H264&lt;&gt;".",OR(COUNTIF(H165:H$191,"*全日勤*")&gt;0,COUNTIF(H165:H$191,"*18放*")&gt;0)),  CONCATENATE(  ".",IF(OR(H165=$A$199,H165="18放"),$A265,"")  ),IF(  OR(H165=$A$199,H165="18放"),$A265,"")  )</f>
        <v>.65</v>
      </c>
      <c r="I265" s="65" t="str">
        <f ca="1">IF(  AND(LEN(I264)&gt;=1,I264&lt;&gt;".",OR(COUNTIF(I165:I$191,"*全日勤*")&gt;0,COUNTIF(I165:I$191,"*18放*")&gt;0)),  CONCATENATE(  ".",IF(OR(I165=$A$199,I165="18放"),$A265,"")  ),IF(  OR(I165=$A$199,I165="18放"),$A265,"")  )</f>
        <v>.65</v>
      </c>
      <c r="J265" s="65" t="str">
        <f ca="1">IF(  AND(LEN(J264)&gt;=1,J264&lt;&gt;".",OR(COUNTIF(J165:J$191,"*全日勤*")&gt;0,COUNTIF(J165:J$191,"*18放*")&gt;0)),  CONCATENATE(  ".",IF(OR(J165=$A$199,J165="18放"),$A265,"")  ),IF(  OR(J165=$A$199,J165="18放"),$A265,"")  )</f>
        <v>.65</v>
      </c>
      <c r="K265" s="65">
        <f ca="1">IF(  AND(LEN(K264)&gt;=1,K264&lt;&gt;".",OR(COUNTIF(K165:K$191,"*全日勤*")&gt;0,COUNTIF(K165:K$191,"*18放*")&gt;0)),  CONCATENATE(  ".",IF(OR(K165=$A$199,K165="18放"),$A265,"")  ),IF(  OR(K165=$A$199,K165="18放"),$A265,"")  )</f>
        <v>65</v>
      </c>
      <c r="L265" s="65">
        <f ca="1">IF(  AND(LEN(L264)&gt;=1,L264&lt;&gt;".",OR(COUNTIF(L165:L$191,"*全日勤*")&gt;0,COUNTIF(L165:L$191,"*18放*")&gt;0)),  CONCATENATE(  ".",IF(OR(L165=$A$199,L165="18放"),$A265,"")  ),IF(  OR(L165=$A$199,L165="18放"),$A265,"")  )</f>
        <v>65</v>
      </c>
      <c r="M265" s="65">
        <f ca="1">IF(  AND(LEN(M264)&gt;=1,M264&lt;&gt;".",OR(COUNTIF(M165:M$191,"*全日勤*")&gt;0,COUNTIF(M165:M$191,"*18放*")&gt;0)),  CONCATENATE(  ".",IF(OR(M165=$A$199,M165="18放"),$A265,"")  ),IF(  OR(M165=$A$199,M165="18放"),$A265,"")  )</f>
        <v>65</v>
      </c>
      <c r="N265" s="65">
        <f ca="1">IF(  AND(LEN(N264)&gt;=1,N264&lt;&gt;".",OR(COUNTIF(N165:N$191,"*全日勤*")&gt;0,COUNTIF(N165:N$191,"*18放*")&gt;0)),  CONCATENATE(  ".",IF(OR(N165=$A$199,N165="18放"),$A265,"")  ),IF(  OR(N165=$A$199,N165="18放"),$A265,"")  )</f>
        <v>65</v>
      </c>
      <c r="O265" s="65">
        <f ca="1">IF(  AND(LEN(O264)&gt;=1,O264&lt;&gt;".",OR(COUNTIF(O165:O$191,"*全日勤*")&gt;0,COUNTIF(O165:O$191,"*18放*")&gt;0)),  CONCATENATE(  ".",IF(OR(O165=$A$199,O165="18放"),$A265,"")  ),IF(  OR(O165=$A$199,O165="18放"),$A265,"")  )</f>
        <v>65</v>
      </c>
      <c r="P265" s="65" t="str">
        <f ca="1">IF(  AND(LEN(P264)&gt;=1,P264&lt;&gt;".",OR(COUNTIF(P165:P$191,"*全日勤*")&gt;0,COUNTIF(P165:P$191,"*18放*")&gt;0)),  CONCATENATE(  ".",IF(OR(P165=$A$199,P165="18放"),$A265,"")  ),IF(  OR(P165=$A$199,P165="18放"),$A265,"")  )</f>
        <v>.65</v>
      </c>
      <c r="Q265" s="65" t="str">
        <f ca="1">IF(  AND(LEN(Q264)&gt;=1,Q264&lt;&gt;".",OR(COUNTIF(Q165:Q$191,"*全日勤*")&gt;0,COUNTIF(Q165:Q$191,"*18放*")&gt;0)),  CONCATENATE(  ".",IF(OR(Q165=$A$199,Q165="18放"),$A265,"")  ),IF(  OR(Q165=$A$199,Q165="18放"),$A265,"")  )</f>
        <v>.65</v>
      </c>
      <c r="R265" s="65" t="str">
        <f ca="1">IF(  AND(LEN(R264)&gt;=1,R264&lt;&gt;".",OR(COUNTIF(R165:R$191,"*全日勤*")&gt;0,COUNTIF(R165:R$191,"*18放*")&gt;0)),  CONCATENATE(  ".",IF(OR(R165=$A$199,R165="18放"),$A265,"")  ),IF(  OR(R165=$A$199,R165="18放"),$A265,"")  )</f>
        <v>.</v>
      </c>
      <c r="S265" s="65" t="str">
        <f ca="1">IF(  AND(LEN(S264)&gt;=1,S264&lt;&gt;".",OR(COUNTIF(S165:S$191,"*全日勤*")&gt;0,COUNTIF(S165:S$191,"*18放*")&gt;0)),  CONCATENATE(  ".",IF(OR(S165=$A$199,S165="18放"),$A265,"")  ),IF(  OR(S165=$A$199,S165="18放"),$A265,"")  )</f>
        <v>.</v>
      </c>
      <c r="T265" s="65">
        <f ca="1">IF(  AND(LEN(T264)&gt;=1,T264&lt;&gt;".",OR(COUNTIF(T165:T$191,"*全日勤*")&gt;0,COUNTIF(T165:T$191,"*18放*")&gt;0)),  CONCATENATE(  ".",IF(OR(T165=$A$199,T165="18放"),$A265,"")  ),IF(  OR(T165=$A$199,T165="18放"),$A265,"")  )</f>
        <v>65</v>
      </c>
      <c r="U265" s="65">
        <f ca="1">IF(  AND(LEN(U264)&gt;=1,U264&lt;&gt;".",OR(COUNTIF(U165:U$191,"*全日勤*")&gt;0,COUNTIF(U165:U$191,"*18放*")&gt;0)),  CONCATENATE(  ".",IF(OR(U165=$A$199,U165="18放"),$A265,"")  ),IF(  OR(U165=$A$199,U165="18放"),$A265,"")  )</f>
        <v>65</v>
      </c>
      <c r="V265" s="65" t="str">
        <f ca="1">IF(  AND(LEN(V264)&gt;=1,V264&lt;&gt;".",OR(COUNTIF(V165:V$191,"*全日勤*")&gt;0,COUNTIF(V165:V$191,"*18放*")&gt;0)),  CONCATENATE(  ".",IF(OR(V165=$A$199,V165="18放"),$A265,"")  ),IF(  OR(V165=$A$199,V165="18放"),$A265,"")  )</f>
        <v>.</v>
      </c>
      <c r="W265" s="65" t="str">
        <f ca="1">IF(  AND(LEN(W264)&gt;=1,W264&lt;&gt;".",OR(COUNTIF(W165:W$191,"*全日勤*")&gt;0,COUNTIF(W165:W$191,"*18放*")&gt;0)),  CONCATENATE(  ".",IF(OR(W165=$A$199,W165="18放"),$A265,"")  ),IF(  OR(W165=$A$199,W165="18放"),$A265,"")  )</f>
        <v>.65</v>
      </c>
      <c r="X265" s="65" t="str">
        <f ca="1">IF(  AND(LEN(X264)&gt;=1,X264&lt;&gt;".",OR(COUNTIF(X165:X$191,"*全日勤*")&gt;0,COUNTIF(X165:X$191,"*18放*")&gt;0)),  CONCATENATE(  ".",IF(OR(X165=$A$199,X165="18放"),$A265,"")  ),IF(  OR(X165=$A$199,X165="18放"),$A265,"")  )</f>
        <v>.65</v>
      </c>
      <c r="Y265" s="65" t="str">
        <f ca="1">IF(  AND(LEN(Y264)&gt;=1,Y264&lt;&gt;".",OR(COUNTIF(Y165:Y$191,"*全日勤*")&gt;0,COUNTIF(Y165:Y$191,"*18放*")&gt;0)),  CONCATENATE(  ".",IF(OR(Y165=$A$199,Y165="18放"),$A265,"")  ),IF(  OR(Y165=$A$199,Y165="18放"),$A265,"")  )</f>
        <v>.65</v>
      </c>
      <c r="Z265" s="65" t="str">
        <f ca="1">IF(  AND(LEN(Z264)&gt;=1,Z264&lt;&gt;".",OR(COUNTIF(Z165:Z$191,"*全日勤*")&gt;0,COUNTIF(Z165:Z$191,"*18放*")&gt;0)),  CONCATENATE(  ".",IF(OR(Z165=$A$199,Z165="18放"),$A265,"")  ),IF(  OR(Z165=$A$199,Z165="18放"),$A265,"")  )</f>
        <v>.65</v>
      </c>
      <c r="AA265" s="65" t="str">
        <f ca="1">IF(  AND(LEN(AA264)&gt;=1,AA264&lt;&gt;".",OR(COUNTIF(AA165:AA$191,"*全日勤*")&gt;0,COUNTIF(AA165:AA$191,"*18放*")&gt;0)),  CONCATENATE(  ".",IF(OR(AA165=$A$199,AA165="18放"),$A265,"")  ),IF(  OR(AA165=$A$199,AA165="18放"),$A265,"")  )</f>
        <v/>
      </c>
      <c r="AB265" s="65">
        <f ca="1">IF(  AND(LEN(AB264)&gt;=1,AB264&lt;&gt;".",OR(COUNTIF(AB165:AB$191,"*全日勤*")&gt;0,COUNTIF(AB165:AB$191,"*18放*")&gt;0)),  CONCATENATE(  ".",IF(OR(AB165=$A$199,AB165="18放"),$A265,"")  ),IF(  OR(AB165=$A$199,AB165="18放"),$A265,"")  )</f>
        <v>65</v>
      </c>
      <c r="AC265" s="65" t="str">
        <f ca="1">IF(  AND(LEN(AC264)&gt;=1,AC264&lt;&gt;".",OR(COUNTIF(AC165:AC$191,"*全日勤*")&gt;0,COUNTIF(AC165:AC$191,"*18放*")&gt;0)),  CONCATENATE(  ".",IF(OR(AC165=$A$199,AC165="18放"),$A265,"")  ),IF(  OR(AC165=$A$199,AC165="18放"),$A265,"")  )</f>
        <v>.65</v>
      </c>
      <c r="AD265" s="65" t="str">
        <f ca="1">IF(  AND(LEN(AD264)&gt;=1,AD264&lt;&gt;".",OR(COUNTIF(AD165:AD$191,"*全日勤*")&gt;0,COUNTIF(AD165:AD$191,"*18放*")&gt;0)),  CONCATENATE(  ".",IF(OR(AD165=$A$199,AD165="18放"),$A265,"")  ),IF(  OR(AD165=$A$199,AD165="18放"),$A265,"")  )</f>
        <v>.65</v>
      </c>
      <c r="AE265" s="65" t="str">
        <f ca="1">IF(  AND(LEN(AE264)&gt;=1,AE264&lt;&gt;".",OR(COUNTIF(AE165:AE$191,"*全日勤*")&gt;0,COUNTIF(AE165:AE$191,"*18放*")&gt;0)),  CONCATENATE(  ".",IF(OR(AE165=$A$199,AE165="18放"),$A265,"")  ),IF(  OR(AE165=$A$199,AE165="18放"),$A265,"")  )</f>
        <v>.</v>
      </c>
      <c r="AF265" s="65" t="str">
        <f ca="1">IF(  AND(LEN(AF264)&gt;=1,AF264&lt;&gt;".",OR(COUNTIF(AF165:AF$191,"*全日勤*")&gt;0,COUNTIF(AF165:AF$191,"*18放*")&gt;0)),  CONCATENATE(  ".",IF(OR(AF165=$A$199,AF165="18放"),$A265,"")  ),IF(  OR(AF165=$A$199,AF165="18放"),$A265,"")  )</f>
        <v/>
      </c>
      <c r="AG265" s="65" t="str">
        <f ca="1">IF(  AND(LEN(AG264)&gt;=1,AG264&lt;&gt;".",OR(COUNTIF(AG165:AG$191,"*全日勤*")&gt;0,COUNTIF(AG165:AG$191,"*18放*")&gt;0)),  CONCATENATE(  ".",IF(OR(AG165=$A$199,AG165="18放"),$A265,"")  ),IF(  OR(AG165=$A$199,AG165="18放"),$A265,"")  )</f>
        <v/>
      </c>
      <c r="AH265" s="65"/>
      <c r="AI265" s="65"/>
      <c r="AJ265" s="65"/>
    </row>
    <row r="266" spans="1:36">
      <c r="A266" s="65">
        <f t="shared" si="28"/>
        <v>66</v>
      </c>
      <c r="B266" s="65" t="str">
        <f t="shared" si="28"/>
        <v>張曙霖</v>
      </c>
      <c r="C266" s="65">
        <f ca="1">IF(  AND(LEN(C265)&gt;=1,C265&lt;&gt;".",OR(COUNTIF(C166:C$191,"*全日勤*")&gt;0,COUNTIF(C166:C$191,"*18放*")&gt;0)),  CONCATENATE(  ".",IF(OR(C166=$A$199,C166="18放"),$A266,"")  ),IF(  OR(C166=$A$199,C166="18放"),$A266,"")  )</f>
        <v>66</v>
      </c>
      <c r="D266" s="65">
        <f ca="1">IF(  AND(LEN(D265)&gt;=1,D265&lt;&gt;".",OR(COUNTIF(D166:D$191,"*全日勤*")&gt;0,COUNTIF(D166:D$191,"*18放*")&gt;0)),  CONCATENATE(  ".",IF(OR(D166=$A$199,D166="18放"),$A266,"")  ),IF(  OR(D166=$A$199,D166="18放"),$A266,"")  )</f>
        <v>66</v>
      </c>
      <c r="E266" s="65">
        <f ca="1">IF(  AND(LEN(E265)&gt;=1,E265&lt;&gt;".",OR(COUNTIF(E166:E$191,"*全日勤*")&gt;0,COUNTIF(E166:E$191,"*18放*")&gt;0)),  CONCATENATE(  ".",IF(OR(E166=$A$199,E166="18放"),$A266,"")  ),IF(  OR(E166=$A$199,E166="18放"),$A266,"")  )</f>
        <v>66</v>
      </c>
      <c r="F266" s="65" t="str">
        <f ca="1">IF(  AND(LEN(F265)&gt;=1,F265&lt;&gt;".",OR(COUNTIF(F166:F$191,"*全日勤*")&gt;0,COUNTIF(F166:F$191,"*18放*")&gt;0)),  CONCATENATE(  ".",IF(OR(F166=$A$199,F166="18放"),$A266,"")  ),IF(  OR(F166=$A$199,F166="18放"),$A266,"")  )</f>
        <v/>
      </c>
      <c r="G266" s="65" t="str">
        <f ca="1">IF(  AND(LEN(G265)&gt;=1,G265&lt;&gt;".",OR(COUNTIF(G166:G$191,"*全日勤*")&gt;0,COUNTIF(G166:G$191,"*18放*")&gt;0)),  CONCATENATE(  ".",IF(OR(G166=$A$199,G166="18放"),$A266,"")  ),IF(  OR(G166=$A$199,G166="18放"),$A266,"")  )</f>
        <v/>
      </c>
      <c r="H266" s="65" t="str">
        <f ca="1">IF(  AND(LEN(H265)&gt;=1,H265&lt;&gt;".",OR(COUNTIF(H166:H$191,"*全日勤*")&gt;0,COUNTIF(H166:H$191,"*18放*")&gt;0)),  CONCATENATE(  ".",IF(OR(H166=$A$199,H166="18放"),$A266,"")  ),IF(  OR(H166=$A$199,H166="18放"),$A266,"")  )</f>
        <v>.66</v>
      </c>
      <c r="I266" s="65" t="str">
        <f ca="1">IF(  AND(LEN(I265)&gt;=1,I265&lt;&gt;".",OR(COUNTIF(I166:I$191,"*全日勤*")&gt;0,COUNTIF(I166:I$191,"*18放*")&gt;0)),  CONCATENATE(  ".",IF(OR(I166=$A$199,I166="18放"),$A266,"")  ),IF(  OR(I166=$A$199,I166="18放"),$A266,"")  )</f>
        <v>.66</v>
      </c>
      <c r="J266" s="65" t="str">
        <f ca="1">IF(  AND(LEN(J265)&gt;=1,J265&lt;&gt;".",OR(COUNTIF(J166:J$191,"*全日勤*")&gt;0,COUNTIF(J166:J$191,"*18放*")&gt;0)),  CONCATENATE(  ".",IF(OR(J166=$A$199,J166="18放"),$A266,"")  ),IF(  OR(J166=$A$199,J166="18放"),$A266,"")  )</f>
        <v>.66</v>
      </c>
      <c r="K266" s="65" t="str">
        <f ca="1">IF(  AND(LEN(K265)&gt;=1,K265&lt;&gt;".",OR(COUNTIF(K166:K$191,"*全日勤*")&gt;0,COUNTIF(K166:K$191,"*18放*")&gt;0)),  CONCATENATE(  ".",IF(OR(K166=$A$199,K166="18放"),$A266,"")  ),IF(  OR(K166=$A$199,K166="18放"),$A266,"")  )</f>
        <v>.66</v>
      </c>
      <c r="L266" s="65" t="str">
        <f ca="1">IF(  AND(LEN(L265)&gt;=1,L265&lt;&gt;".",OR(COUNTIF(L166:L$191,"*全日勤*")&gt;0,COUNTIF(L166:L$191,"*18放*")&gt;0)),  CONCATENATE(  ".",IF(OR(L166=$A$199,L166="18放"),$A266,"")  ),IF(  OR(L166=$A$199,L166="18放"),$A266,"")  )</f>
        <v>.66</v>
      </c>
      <c r="M266" s="65" t="str">
        <f ca="1">IF(  AND(LEN(M265)&gt;=1,M265&lt;&gt;".",OR(COUNTIF(M166:M$191,"*全日勤*")&gt;0,COUNTIF(M166:M$191,"*18放*")&gt;0)),  CONCATENATE(  ".",IF(OR(M166=$A$199,M166="18放"),$A266,"")  ),IF(  OR(M166=$A$199,M166="18放"),$A266,"")  )</f>
        <v/>
      </c>
      <c r="N266" s="65" t="str">
        <f ca="1">IF(  AND(LEN(N265)&gt;=1,N265&lt;&gt;".",OR(COUNTIF(N166:N$191,"*全日勤*")&gt;0,COUNTIF(N166:N$191,"*18放*")&gt;0)),  CONCATENATE(  ".",IF(OR(N166=$A$199,N166="18放"),$A266,"")  ),IF(  OR(N166=$A$199,N166="18放"),$A266,"")  )</f>
        <v/>
      </c>
      <c r="O266" s="65" t="str">
        <f ca="1">IF(  AND(LEN(O265)&gt;=1,O265&lt;&gt;".",OR(COUNTIF(O166:O$191,"*全日勤*")&gt;0,COUNTIF(O166:O$191,"*18放*")&gt;0)),  CONCATENATE(  ".",IF(OR(O166=$A$199,O166="18放"),$A266,"")  ),IF(  OR(O166=$A$199,O166="18放"),$A266,"")  )</f>
        <v>.66</v>
      </c>
      <c r="P266" s="65" t="str">
        <f ca="1">IF(  AND(LEN(P265)&gt;=1,P265&lt;&gt;".",OR(COUNTIF(P166:P$191,"*全日勤*")&gt;0,COUNTIF(P166:P$191,"*18放*")&gt;0)),  CONCATENATE(  ".",IF(OR(P166=$A$199,P166="18放"),$A266,"")  ),IF(  OR(P166=$A$199,P166="18放"),$A266,"")  )</f>
        <v>.66</v>
      </c>
      <c r="Q266" s="65" t="str">
        <f ca="1">IF(  AND(LEN(Q265)&gt;=1,Q265&lt;&gt;".",OR(COUNTIF(Q166:Q$191,"*全日勤*")&gt;0,COUNTIF(Q166:Q$191,"*18放*")&gt;0)),  CONCATENATE(  ".",IF(OR(Q166=$A$199,Q166="18放"),$A266,"")  ),IF(  OR(Q166=$A$199,Q166="18放"),$A266,"")  )</f>
        <v>.66</v>
      </c>
      <c r="R266" s="65">
        <f ca="1">IF(  AND(LEN(R265)&gt;=1,R265&lt;&gt;".",OR(COUNTIF(R166:R$191,"*全日勤*")&gt;0,COUNTIF(R166:R$191,"*18放*")&gt;0)),  CONCATENATE(  ".",IF(OR(R166=$A$199,R166="18放"),$A266,"")  ),IF(  OR(R166=$A$199,R166="18放"),$A266,"")  )</f>
        <v>66</v>
      </c>
      <c r="S266" s="65">
        <f ca="1">IF(  AND(LEN(S265)&gt;=1,S265&lt;&gt;".",OR(COUNTIF(S166:S$191,"*全日勤*")&gt;0,COUNTIF(S166:S$191,"*18放*")&gt;0)),  CONCATENATE(  ".",IF(OR(S166=$A$199,S166="18放"),$A266,"")  ),IF(  OR(S166=$A$199,S166="18放"),$A266,"")  )</f>
        <v>66</v>
      </c>
      <c r="T266" s="65" t="str">
        <f ca="1">IF(  AND(LEN(T265)&gt;=1,T265&lt;&gt;".",OR(COUNTIF(T166:T$191,"*全日勤*")&gt;0,COUNTIF(T166:T$191,"*18放*")&gt;0)),  CONCATENATE(  ".",IF(OR(T166=$A$199,T166="18放"),$A266,"")  ),IF(  OR(T166=$A$199,T166="18放"),$A266,"")  )</f>
        <v/>
      </c>
      <c r="U266" s="65" t="str">
        <f ca="1">IF(  AND(LEN(U265)&gt;=1,U265&lt;&gt;".",OR(COUNTIF(U166:U$191,"*全日勤*")&gt;0,COUNTIF(U166:U$191,"*18放*")&gt;0)),  CONCATENATE(  ".",IF(OR(U166=$A$199,U166="18放"),$A266,"")  ),IF(  OR(U166=$A$199,U166="18放"),$A266,"")  )</f>
        <v>.66</v>
      </c>
      <c r="V266" s="65">
        <f ca="1">IF(  AND(LEN(V265)&gt;=1,V265&lt;&gt;".",OR(COUNTIF(V166:V$191,"*全日勤*")&gt;0,COUNTIF(V166:V$191,"*18放*")&gt;0)),  CONCATENATE(  ".",IF(OR(V166=$A$199,V166="18放"),$A266,"")  ),IF(  OR(V166=$A$199,V166="18放"),$A266,"")  )</f>
        <v>66</v>
      </c>
      <c r="W266" s="65" t="str">
        <f ca="1">IF(  AND(LEN(W265)&gt;=1,W265&lt;&gt;".",OR(COUNTIF(W166:W$191,"*全日勤*")&gt;0,COUNTIF(W166:W$191,"*18放*")&gt;0)),  CONCATENATE(  ".",IF(OR(W166=$A$199,W166="18放"),$A266,"")  ),IF(  OR(W166=$A$199,W166="18放"),$A266,"")  )</f>
        <v>.66</v>
      </c>
      <c r="X266" s="65" t="str">
        <f ca="1">IF(  AND(LEN(X265)&gt;=1,X265&lt;&gt;".",OR(COUNTIF(X166:X$191,"*全日勤*")&gt;0,COUNTIF(X166:X$191,"*18放*")&gt;0)),  CONCATENATE(  ".",IF(OR(X166=$A$199,X166="18放"),$A266,"")  ),IF(  OR(X166=$A$199,X166="18放"),$A266,"")  )</f>
        <v>.66</v>
      </c>
      <c r="Y266" s="65" t="str">
        <f ca="1">IF(  AND(LEN(Y265)&gt;=1,Y265&lt;&gt;".",OR(COUNTIF(Y166:Y$191,"*全日勤*")&gt;0,COUNTIF(Y166:Y$191,"*18放*")&gt;0)),  CONCATENATE(  ".",IF(OR(Y166=$A$199,Y166="18放"),$A266,"")  ),IF(  OR(Y166=$A$199,Y166="18放"),$A266,"")  )</f>
        <v>.66</v>
      </c>
      <c r="Z266" s="65" t="str">
        <f ca="1">IF(  AND(LEN(Z265)&gt;=1,Z265&lt;&gt;".",OR(COUNTIF(Z166:Z$191,"*全日勤*")&gt;0,COUNTIF(Z166:Z$191,"*18放*")&gt;0)),  CONCATENATE(  ".",IF(OR(Z166=$A$199,Z166="18放"),$A266,"")  ),IF(  OR(Z166=$A$199,Z166="18放"),$A266,"")  )</f>
        <v>.66</v>
      </c>
      <c r="AA266" s="65" t="str">
        <f ca="1">IF(  AND(LEN(AA265)&gt;=1,AA265&lt;&gt;".",OR(COUNTIF(AA166:AA$191,"*全日勤*")&gt;0,COUNTIF(AA166:AA$191,"*18放*")&gt;0)),  CONCATENATE(  ".",IF(OR(AA166=$A$199,AA166="18放"),$A266,"")  ),IF(  OR(AA166=$A$199,AA166="18放"),$A266,"")  )</f>
        <v/>
      </c>
      <c r="AB266" s="65" t="str">
        <f ca="1">IF(  AND(LEN(AB265)&gt;=1,AB265&lt;&gt;".",OR(COUNTIF(AB166:AB$191,"*全日勤*")&gt;0,COUNTIF(AB166:AB$191,"*18放*")&gt;0)),  CONCATENATE(  ".",IF(OR(AB166=$A$199,AB166="18放"),$A266,"")  ),IF(  OR(AB166=$A$199,AB166="18放"),$A266,"")  )</f>
        <v/>
      </c>
      <c r="AC266" s="65" t="str">
        <f ca="1">IF(  AND(LEN(AC265)&gt;=1,AC265&lt;&gt;".",OR(COUNTIF(AC166:AC$191,"*全日勤*")&gt;0,COUNTIF(AC166:AC$191,"*18放*")&gt;0)),  CONCATENATE(  ".",IF(OR(AC166=$A$199,AC166="18放"),$A266,"")  ),IF(  OR(AC166=$A$199,AC166="18放"),$A266,"")  )</f>
        <v/>
      </c>
      <c r="AD266" s="65" t="str">
        <f ca="1">IF(  AND(LEN(AD265)&gt;=1,AD265&lt;&gt;".",OR(COUNTIF(AD166:AD$191,"*全日勤*")&gt;0,COUNTIF(AD166:AD$191,"*18放*")&gt;0)),  CONCATENATE(  ".",IF(OR(AD166=$A$199,AD166="18放"),$A266,"")  ),IF(  OR(AD166=$A$199,AD166="18放"),$A266,"")  )</f>
        <v/>
      </c>
      <c r="AE266" s="65" t="str">
        <f ca="1">IF(  AND(LEN(AE265)&gt;=1,AE265&lt;&gt;".",OR(COUNTIF(AE166:AE$191,"*全日勤*")&gt;0,COUNTIF(AE166:AE$191,"*18放*")&gt;0)),  CONCATENATE(  ".",IF(OR(AE166=$A$199,AE166="18放"),$A266,"")  ),IF(  OR(AE166=$A$199,AE166="18放"),$A266,"")  )</f>
        <v/>
      </c>
      <c r="AF266" s="65" t="str">
        <f ca="1">IF(  AND(LEN(AF265)&gt;=1,AF265&lt;&gt;".",OR(COUNTIF(AF166:AF$191,"*全日勤*")&gt;0,COUNTIF(AF166:AF$191,"*18放*")&gt;0)),  CONCATENATE(  ".",IF(OR(AF166=$A$199,AF166="18放"),$A266,"")  ),IF(  OR(AF166=$A$199,AF166="18放"),$A266,"")  )</f>
        <v/>
      </c>
      <c r="AG266" s="65" t="str">
        <f ca="1">IF(  AND(LEN(AG265)&gt;=1,AG265&lt;&gt;".",OR(COUNTIF(AG166:AG$191,"*全日勤*")&gt;0,COUNTIF(AG166:AG$191,"*18放*")&gt;0)),  CONCATENATE(  ".",IF(OR(AG166=$A$199,AG166="18放"),$A266,"")  ),IF(  OR(AG166=$A$199,AG166="18放"),$A266,"")  )</f>
        <v/>
      </c>
      <c r="AH266" s="65"/>
      <c r="AI266" s="65"/>
      <c r="AJ266" s="65"/>
    </row>
    <row r="267" spans="1:36">
      <c r="A267" s="65">
        <f t="shared" si="28"/>
        <v>67</v>
      </c>
      <c r="B267" s="65" t="str">
        <f t="shared" si="28"/>
        <v/>
      </c>
      <c r="C267" s="65" t="str">
        <f ca="1">IF(  AND(LEN(C266)&gt;=1,C266&lt;&gt;".",OR(COUNTIF(C167:C$191,"*全日勤*")&gt;0,COUNTIF(C167:C$191,"*18放*")&gt;0)),  CONCATENATE(  ".",IF(OR(C167=$A$199,C167="18放"),$A267,"")  ),IF(  OR(C167=$A$199,C167="18放"),$A267,"")  )</f>
        <v/>
      </c>
      <c r="D267" s="65" t="str">
        <f ca="1">IF(  AND(LEN(D266)&gt;=1,D266&lt;&gt;".",OR(COUNTIF(D167:D$191,"*全日勤*")&gt;0,COUNTIF(D167:D$191,"*18放*")&gt;0)),  CONCATENATE(  ".",IF(OR(D167=$A$199,D167="18放"),$A267,"")  ),IF(  OR(D167=$A$199,D167="18放"),$A267,"")  )</f>
        <v/>
      </c>
      <c r="E267" s="65" t="str">
        <f ca="1">IF(  AND(LEN(E266)&gt;=1,E266&lt;&gt;".",OR(COUNTIF(E167:E$191,"*全日勤*")&gt;0,COUNTIF(E167:E$191,"*18放*")&gt;0)),  CONCATENATE(  ".",IF(OR(E167=$A$199,E167="18放"),$A267,"")  ),IF(  OR(E167=$A$199,E167="18放"),$A267,"")  )</f>
        <v/>
      </c>
      <c r="F267" s="65" t="str">
        <f ca="1">IF(  AND(LEN(F266)&gt;=1,F266&lt;&gt;".",OR(COUNTIF(F167:F$191,"*全日勤*")&gt;0,COUNTIF(F167:F$191,"*18放*")&gt;0)),  CONCATENATE(  ".",IF(OR(F167=$A$199,F167="18放"),$A267,"")  ),IF(  OR(F167=$A$199,F167="18放"),$A267,"")  )</f>
        <v/>
      </c>
      <c r="G267" s="65" t="str">
        <f ca="1">IF(  AND(LEN(G266)&gt;=1,G266&lt;&gt;".",OR(COUNTIF(G167:G$191,"*全日勤*")&gt;0,COUNTIF(G167:G$191,"*18放*")&gt;0)),  CONCATENATE(  ".",IF(OR(G167=$A$199,G167="18放"),$A267,"")  ),IF(  OR(G167=$A$199,G167="18放"),$A267,"")  )</f>
        <v/>
      </c>
      <c r="H267" s="65" t="str">
        <f ca="1">IF(  AND(LEN(H266)&gt;=1,H266&lt;&gt;".",OR(COUNTIF(H167:H$191,"*全日勤*")&gt;0,COUNTIF(H167:H$191,"*18放*")&gt;0)),  CONCATENATE(  ".",IF(OR(H167=$A$199,H167="18放"),$A267,"")  ),IF(  OR(H167=$A$199,H167="18放"),$A267,"")  )</f>
        <v/>
      </c>
      <c r="I267" s="65" t="str">
        <f ca="1">IF(  AND(LEN(I266)&gt;=1,I266&lt;&gt;".",OR(COUNTIF(I167:I$191,"*全日勤*")&gt;0,COUNTIF(I167:I$191,"*18放*")&gt;0)),  CONCATENATE(  ".",IF(OR(I167=$A$199,I167="18放"),$A267,"")  ),IF(  OR(I167=$A$199,I167="18放"),$A267,"")  )</f>
        <v/>
      </c>
      <c r="J267" s="65" t="str">
        <f ca="1">IF(  AND(LEN(J266)&gt;=1,J266&lt;&gt;".",OR(COUNTIF(J167:J$191,"*全日勤*")&gt;0,COUNTIF(J167:J$191,"*18放*")&gt;0)),  CONCATENATE(  ".",IF(OR(J167=$A$199,J167="18放"),$A267,"")  ),IF(  OR(J167=$A$199,J167="18放"),$A267,"")  )</f>
        <v/>
      </c>
      <c r="K267" s="65" t="str">
        <f ca="1">IF(  AND(LEN(K266)&gt;=1,K266&lt;&gt;".",OR(COUNTIF(K167:K$191,"*全日勤*")&gt;0,COUNTIF(K167:K$191,"*18放*")&gt;0)),  CONCATENATE(  ".",IF(OR(K167=$A$199,K167="18放"),$A267,"")  ),IF(  OR(K167=$A$199,K167="18放"),$A267,"")  )</f>
        <v/>
      </c>
      <c r="L267" s="65" t="str">
        <f ca="1">IF(  AND(LEN(L266)&gt;=1,L266&lt;&gt;".",OR(COUNTIF(L167:L$191,"*全日勤*")&gt;0,COUNTIF(L167:L$191,"*18放*")&gt;0)),  CONCATENATE(  ".",IF(OR(L167=$A$199,L167="18放"),$A267,"")  ),IF(  OR(L167=$A$199,L167="18放"),$A267,"")  )</f>
        <v/>
      </c>
      <c r="M267" s="65" t="str">
        <f ca="1">IF(  AND(LEN(M266)&gt;=1,M266&lt;&gt;".",OR(COUNTIF(M167:M$191,"*全日勤*")&gt;0,COUNTIF(M167:M$191,"*18放*")&gt;0)),  CONCATENATE(  ".",IF(OR(M167=$A$199,M167="18放"),$A267,"")  ),IF(  OR(M167=$A$199,M167="18放"),$A267,"")  )</f>
        <v/>
      </c>
      <c r="N267" s="65" t="str">
        <f ca="1">IF(  AND(LEN(N266)&gt;=1,N266&lt;&gt;".",OR(COUNTIF(N167:N$191,"*全日勤*")&gt;0,COUNTIF(N167:N$191,"*18放*")&gt;0)),  CONCATENATE(  ".",IF(OR(N167=$A$199,N167="18放"),$A267,"")  ),IF(  OR(N167=$A$199,N167="18放"),$A267,"")  )</f>
        <v/>
      </c>
      <c r="O267" s="65" t="str">
        <f ca="1">IF(  AND(LEN(O266)&gt;=1,O266&lt;&gt;".",OR(COUNTIF(O167:O$191,"*全日勤*")&gt;0,COUNTIF(O167:O$191,"*18放*")&gt;0)),  CONCATENATE(  ".",IF(OR(O167=$A$199,O167="18放"),$A267,"")  ),IF(  OR(O167=$A$199,O167="18放"),$A267,"")  )</f>
        <v/>
      </c>
      <c r="P267" s="65" t="str">
        <f ca="1">IF(  AND(LEN(P266)&gt;=1,P266&lt;&gt;".",OR(COUNTIF(P167:P$191,"*全日勤*")&gt;0,COUNTIF(P167:P$191,"*18放*")&gt;0)),  CONCATENATE(  ".",IF(OR(P167=$A$199,P167="18放"),$A267,"")  ),IF(  OR(P167=$A$199,P167="18放"),$A267,"")  )</f>
        <v/>
      </c>
      <c r="Q267" s="65" t="str">
        <f ca="1">IF(  AND(LEN(Q266)&gt;=1,Q266&lt;&gt;".",OR(COUNTIF(Q167:Q$191,"*全日勤*")&gt;0,COUNTIF(Q167:Q$191,"*18放*")&gt;0)),  CONCATENATE(  ".",IF(OR(Q167=$A$199,Q167="18放"),$A267,"")  ),IF(  OR(Q167=$A$199,Q167="18放"),$A267,"")  )</f>
        <v/>
      </c>
      <c r="R267" s="65" t="str">
        <f ca="1">IF(  AND(LEN(R266)&gt;=1,R266&lt;&gt;".",OR(COUNTIF(R167:R$191,"*全日勤*")&gt;0,COUNTIF(R167:R$191,"*18放*")&gt;0)),  CONCATENATE(  ".",IF(OR(R167=$A$199,R167="18放"),$A267,"")  ),IF(  OR(R167=$A$199,R167="18放"),$A267,"")  )</f>
        <v/>
      </c>
      <c r="S267" s="65" t="str">
        <f ca="1">IF(  AND(LEN(S266)&gt;=1,S266&lt;&gt;".",OR(COUNTIF(S167:S$191,"*全日勤*")&gt;0,COUNTIF(S167:S$191,"*18放*")&gt;0)),  CONCATENATE(  ".",IF(OR(S167=$A$199,S167="18放"),$A267,"")  ),IF(  OR(S167=$A$199,S167="18放"),$A267,"")  )</f>
        <v/>
      </c>
      <c r="T267" s="65" t="str">
        <f ca="1">IF(  AND(LEN(T266)&gt;=1,T266&lt;&gt;".",OR(COUNTIF(T167:T$191,"*全日勤*")&gt;0,COUNTIF(T167:T$191,"*18放*")&gt;0)),  CONCATENATE(  ".",IF(OR(T167=$A$199,T167="18放"),$A267,"")  ),IF(  OR(T167=$A$199,T167="18放"),$A267,"")  )</f>
        <v/>
      </c>
      <c r="U267" s="65" t="str">
        <f ca="1">IF(  AND(LEN(U266)&gt;=1,U266&lt;&gt;".",OR(COUNTIF(U167:U$191,"*全日勤*")&gt;0,COUNTIF(U167:U$191,"*18放*")&gt;0)),  CONCATENATE(  ".",IF(OR(U167=$A$199,U167="18放"),$A267,"")  ),IF(  OR(U167=$A$199,U167="18放"),$A267,"")  )</f>
        <v/>
      </c>
      <c r="V267" s="65" t="str">
        <f ca="1">IF(  AND(LEN(V266)&gt;=1,V266&lt;&gt;".",OR(COUNTIF(V167:V$191,"*全日勤*")&gt;0,COUNTIF(V167:V$191,"*18放*")&gt;0)),  CONCATENATE(  ".",IF(OR(V167=$A$199,V167="18放"),$A267,"")  ),IF(  OR(V167=$A$199,V167="18放"),$A267,"")  )</f>
        <v/>
      </c>
      <c r="W267" s="65" t="str">
        <f ca="1">IF(  AND(LEN(W266)&gt;=1,W266&lt;&gt;".",OR(COUNTIF(W167:W$191,"*全日勤*")&gt;0,COUNTIF(W167:W$191,"*18放*")&gt;0)),  CONCATENATE(  ".",IF(OR(W167=$A$199,W167="18放"),$A267,"")  ),IF(  OR(W167=$A$199,W167="18放"),$A267,"")  )</f>
        <v/>
      </c>
      <c r="X267" s="65" t="str">
        <f ca="1">IF(  AND(LEN(X266)&gt;=1,X266&lt;&gt;".",OR(COUNTIF(X167:X$191,"*全日勤*")&gt;0,COUNTIF(X167:X$191,"*18放*")&gt;0)),  CONCATENATE(  ".",IF(OR(X167=$A$199,X167="18放"),$A267,"")  ),IF(  OR(X167=$A$199,X167="18放"),$A267,"")  )</f>
        <v/>
      </c>
      <c r="Y267" s="65" t="str">
        <f ca="1">IF(  AND(LEN(Y266)&gt;=1,Y266&lt;&gt;".",OR(COUNTIF(Y167:Y$191,"*全日勤*")&gt;0,COUNTIF(Y167:Y$191,"*18放*")&gt;0)),  CONCATENATE(  ".",IF(OR(Y167=$A$199,Y167="18放"),$A267,"")  ),IF(  OR(Y167=$A$199,Y167="18放"),$A267,"")  )</f>
        <v/>
      </c>
      <c r="Z267" s="65" t="str">
        <f ca="1">IF(  AND(LEN(Z266)&gt;=1,Z266&lt;&gt;".",OR(COUNTIF(Z167:Z$191,"*全日勤*")&gt;0,COUNTIF(Z167:Z$191,"*18放*")&gt;0)),  CONCATENATE(  ".",IF(OR(Z167=$A$199,Z167="18放"),$A267,"")  ),IF(  OR(Z167=$A$199,Z167="18放"),$A267,"")  )</f>
        <v/>
      </c>
      <c r="AA267" s="65" t="str">
        <f ca="1">IF(  AND(LEN(AA266)&gt;=1,AA266&lt;&gt;".",OR(COUNTIF(AA167:AA$191,"*全日勤*")&gt;0,COUNTIF(AA167:AA$191,"*18放*")&gt;0)),  CONCATENATE(  ".",IF(OR(AA167=$A$199,AA167="18放"),$A267,"")  ),IF(  OR(AA167=$A$199,AA167="18放"),$A267,"")  )</f>
        <v/>
      </c>
      <c r="AB267" s="65" t="str">
        <f ca="1">IF(  AND(LEN(AB266)&gt;=1,AB266&lt;&gt;".",OR(COUNTIF(AB167:AB$191,"*全日勤*")&gt;0,COUNTIF(AB167:AB$191,"*18放*")&gt;0)),  CONCATENATE(  ".",IF(OR(AB167=$A$199,AB167="18放"),$A267,"")  ),IF(  OR(AB167=$A$199,AB167="18放"),$A267,"")  )</f>
        <v/>
      </c>
      <c r="AC267" s="65" t="str">
        <f ca="1">IF(  AND(LEN(AC266)&gt;=1,AC266&lt;&gt;".",OR(COUNTIF(AC167:AC$191,"*全日勤*")&gt;0,COUNTIF(AC167:AC$191,"*18放*")&gt;0)),  CONCATENATE(  ".",IF(OR(AC167=$A$199,AC167="18放"),$A267,"")  ),IF(  OR(AC167=$A$199,AC167="18放"),$A267,"")  )</f>
        <v/>
      </c>
      <c r="AD267" s="65" t="str">
        <f ca="1">IF(  AND(LEN(AD266)&gt;=1,AD266&lt;&gt;".",OR(COUNTIF(AD167:AD$191,"*全日勤*")&gt;0,COUNTIF(AD167:AD$191,"*18放*")&gt;0)),  CONCATENATE(  ".",IF(OR(AD167=$A$199,AD167="18放"),$A267,"")  ),IF(  OR(AD167=$A$199,AD167="18放"),$A267,"")  )</f>
        <v/>
      </c>
      <c r="AE267" s="65" t="str">
        <f ca="1">IF(  AND(LEN(AE266)&gt;=1,AE266&lt;&gt;".",OR(COUNTIF(AE167:AE$191,"*全日勤*")&gt;0,COUNTIF(AE167:AE$191,"*18放*")&gt;0)),  CONCATENATE(  ".",IF(OR(AE167=$A$199,AE167="18放"),$A267,"")  ),IF(  OR(AE167=$A$199,AE167="18放"),$A267,"")  )</f>
        <v/>
      </c>
      <c r="AF267" s="65" t="str">
        <f ca="1">IF(  AND(LEN(AF266)&gt;=1,AF266&lt;&gt;".",OR(COUNTIF(AF167:AF$191,"*全日勤*")&gt;0,COUNTIF(AF167:AF$191,"*18放*")&gt;0)),  CONCATENATE(  ".",IF(OR(AF167=$A$199,AF167="18放"),$A267,"")  ),IF(  OR(AF167=$A$199,AF167="18放"),$A267,"")  )</f>
        <v/>
      </c>
      <c r="AG267" s="65" t="str">
        <f ca="1">IF(  AND(LEN(AG266)&gt;=1,AG266&lt;&gt;".",OR(COUNTIF(AG167:AG$191,"*全日勤*")&gt;0,COUNTIF(AG167:AG$191,"*18放*")&gt;0)),  CONCATENATE(  ".",IF(OR(AG167=$A$199,AG167="18放"),$A267,"")  ),IF(  OR(AG167=$A$199,AG167="18放"),$A267,"")  )</f>
        <v/>
      </c>
      <c r="AH267" s="65"/>
      <c r="AI267" s="65"/>
      <c r="AJ267" s="65"/>
    </row>
    <row r="268" spans="1:36">
      <c r="A268" s="65">
        <f t="shared" si="28"/>
        <v>68</v>
      </c>
      <c r="B268" s="65" t="str">
        <f t="shared" si="28"/>
        <v/>
      </c>
      <c r="C268" s="65" t="str">
        <f ca="1">IF(  AND(LEN(C267)&gt;=1,C267&lt;&gt;".",OR(COUNTIF(C168:C$191,"*全日勤*")&gt;0,COUNTIF(C168:C$191,"*18放*")&gt;0)),  CONCATENATE(  ".",IF(OR(C168=$A$199,C168="18放"),$A268,"")  ),IF(  OR(C168=$A$199,C168="18放"),$A268,"")  )</f>
        <v/>
      </c>
      <c r="D268" s="65" t="str">
        <f ca="1">IF(  AND(LEN(D267)&gt;=1,D267&lt;&gt;".",OR(COUNTIF(D168:D$191,"*全日勤*")&gt;0,COUNTIF(D168:D$191,"*18放*")&gt;0)),  CONCATENATE(  ".",IF(OR(D168=$A$199,D168="18放"),$A268,"")  ),IF(  OR(D168=$A$199,D168="18放"),$A268,"")  )</f>
        <v/>
      </c>
      <c r="E268" s="65" t="str">
        <f ca="1">IF(  AND(LEN(E267)&gt;=1,E267&lt;&gt;".",OR(COUNTIF(E168:E$191,"*全日勤*")&gt;0,COUNTIF(E168:E$191,"*18放*")&gt;0)),  CONCATENATE(  ".",IF(OR(E168=$A$199,E168="18放"),$A268,"")  ),IF(  OR(E168=$A$199,E168="18放"),$A268,"")  )</f>
        <v/>
      </c>
      <c r="F268" s="65" t="str">
        <f ca="1">IF(  AND(LEN(F267)&gt;=1,F267&lt;&gt;".",OR(COUNTIF(F168:F$191,"*全日勤*")&gt;0,COUNTIF(F168:F$191,"*18放*")&gt;0)),  CONCATENATE(  ".",IF(OR(F168=$A$199,F168="18放"),$A268,"")  ),IF(  OR(F168=$A$199,F168="18放"),$A268,"")  )</f>
        <v/>
      </c>
      <c r="G268" s="65" t="str">
        <f ca="1">IF(  AND(LEN(G267)&gt;=1,G267&lt;&gt;".",OR(COUNTIF(G168:G$191,"*全日勤*")&gt;0,COUNTIF(G168:G$191,"*18放*")&gt;0)),  CONCATENATE(  ".",IF(OR(G168=$A$199,G168="18放"),$A268,"")  ),IF(  OR(G168=$A$199,G168="18放"),$A268,"")  )</f>
        <v/>
      </c>
      <c r="H268" s="65" t="str">
        <f ca="1">IF(  AND(LEN(H267)&gt;=1,H267&lt;&gt;".",OR(COUNTIF(H168:H$191,"*全日勤*")&gt;0,COUNTIF(H168:H$191,"*18放*")&gt;0)),  CONCATENATE(  ".",IF(OR(H168=$A$199,H168="18放"),$A268,"")  ),IF(  OR(H168=$A$199,H168="18放"),$A268,"")  )</f>
        <v/>
      </c>
      <c r="I268" s="65" t="str">
        <f ca="1">IF(  AND(LEN(I267)&gt;=1,I267&lt;&gt;".",OR(COUNTIF(I168:I$191,"*全日勤*")&gt;0,COUNTIF(I168:I$191,"*18放*")&gt;0)),  CONCATENATE(  ".",IF(OR(I168=$A$199,I168="18放"),$A268,"")  ),IF(  OR(I168=$A$199,I168="18放"),$A268,"")  )</f>
        <v/>
      </c>
      <c r="J268" s="65" t="str">
        <f ca="1">IF(  AND(LEN(J267)&gt;=1,J267&lt;&gt;".",OR(COUNTIF(J168:J$191,"*全日勤*")&gt;0,COUNTIF(J168:J$191,"*18放*")&gt;0)),  CONCATENATE(  ".",IF(OR(J168=$A$199,J168="18放"),$A268,"")  ),IF(  OR(J168=$A$199,J168="18放"),$A268,"")  )</f>
        <v/>
      </c>
      <c r="K268" s="65" t="str">
        <f ca="1">IF(  AND(LEN(K267)&gt;=1,K267&lt;&gt;".",OR(COUNTIF(K168:K$191,"*全日勤*")&gt;0,COUNTIF(K168:K$191,"*18放*")&gt;0)),  CONCATENATE(  ".",IF(OR(K168=$A$199,K168="18放"),$A268,"")  ),IF(  OR(K168=$A$199,K168="18放"),$A268,"")  )</f>
        <v/>
      </c>
      <c r="L268" s="65" t="str">
        <f ca="1">IF(  AND(LEN(L267)&gt;=1,L267&lt;&gt;".",OR(COUNTIF(L168:L$191,"*全日勤*")&gt;0,COUNTIF(L168:L$191,"*18放*")&gt;0)),  CONCATENATE(  ".",IF(OR(L168=$A$199,L168="18放"),$A268,"")  ),IF(  OR(L168=$A$199,L168="18放"),$A268,"")  )</f>
        <v/>
      </c>
      <c r="M268" s="65" t="str">
        <f ca="1">IF(  AND(LEN(M267)&gt;=1,M267&lt;&gt;".",OR(COUNTIF(M168:M$191,"*全日勤*")&gt;0,COUNTIF(M168:M$191,"*18放*")&gt;0)),  CONCATENATE(  ".",IF(OR(M168=$A$199,M168="18放"),$A268,"")  ),IF(  OR(M168=$A$199,M168="18放"),$A268,"")  )</f>
        <v/>
      </c>
      <c r="N268" s="65" t="str">
        <f ca="1">IF(  AND(LEN(N267)&gt;=1,N267&lt;&gt;".",OR(COUNTIF(N168:N$191,"*全日勤*")&gt;0,COUNTIF(N168:N$191,"*18放*")&gt;0)),  CONCATENATE(  ".",IF(OR(N168=$A$199,N168="18放"),$A268,"")  ),IF(  OR(N168=$A$199,N168="18放"),$A268,"")  )</f>
        <v/>
      </c>
      <c r="O268" s="65" t="str">
        <f ca="1">IF(  AND(LEN(O267)&gt;=1,O267&lt;&gt;".",OR(COUNTIF(O168:O$191,"*全日勤*")&gt;0,COUNTIF(O168:O$191,"*18放*")&gt;0)),  CONCATENATE(  ".",IF(OR(O168=$A$199,O168="18放"),$A268,"")  ),IF(  OR(O168=$A$199,O168="18放"),$A268,"")  )</f>
        <v/>
      </c>
      <c r="P268" s="65" t="str">
        <f ca="1">IF(  AND(LEN(P267)&gt;=1,P267&lt;&gt;".",OR(COUNTIF(P168:P$191,"*全日勤*")&gt;0,COUNTIF(P168:P$191,"*18放*")&gt;0)),  CONCATENATE(  ".",IF(OR(P168=$A$199,P168="18放"),$A268,"")  ),IF(  OR(P168=$A$199,P168="18放"),$A268,"")  )</f>
        <v/>
      </c>
      <c r="Q268" s="65" t="str">
        <f ca="1">IF(  AND(LEN(Q267)&gt;=1,Q267&lt;&gt;".",OR(COUNTIF(Q168:Q$191,"*全日勤*")&gt;0,COUNTIF(Q168:Q$191,"*18放*")&gt;0)),  CONCATENATE(  ".",IF(OR(Q168=$A$199,Q168="18放"),$A268,"")  ),IF(  OR(Q168=$A$199,Q168="18放"),$A268,"")  )</f>
        <v/>
      </c>
      <c r="R268" s="65" t="str">
        <f ca="1">IF(  AND(LEN(R267)&gt;=1,R267&lt;&gt;".",OR(COUNTIF(R168:R$191,"*全日勤*")&gt;0,COUNTIF(R168:R$191,"*18放*")&gt;0)),  CONCATENATE(  ".",IF(OR(R168=$A$199,R168="18放"),$A268,"")  ),IF(  OR(R168=$A$199,R168="18放"),$A268,"")  )</f>
        <v/>
      </c>
      <c r="S268" s="65" t="str">
        <f ca="1">IF(  AND(LEN(S267)&gt;=1,S267&lt;&gt;".",OR(COUNTIF(S168:S$191,"*全日勤*")&gt;0,COUNTIF(S168:S$191,"*18放*")&gt;0)),  CONCATENATE(  ".",IF(OR(S168=$A$199,S168="18放"),$A268,"")  ),IF(  OR(S168=$A$199,S168="18放"),$A268,"")  )</f>
        <v/>
      </c>
      <c r="T268" s="65" t="str">
        <f ca="1">IF(  AND(LEN(T267)&gt;=1,T267&lt;&gt;".",OR(COUNTIF(T168:T$191,"*全日勤*")&gt;0,COUNTIF(T168:T$191,"*18放*")&gt;0)),  CONCATENATE(  ".",IF(OR(T168=$A$199,T168="18放"),$A268,"")  ),IF(  OR(T168=$A$199,T168="18放"),$A268,"")  )</f>
        <v/>
      </c>
      <c r="U268" s="65" t="str">
        <f ca="1">IF(  AND(LEN(U267)&gt;=1,U267&lt;&gt;".",OR(COUNTIF(U168:U$191,"*全日勤*")&gt;0,COUNTIF(U168:U$191,"*18放*")&gt;0)),  CONCATENATE(  ".",IF(OR(U168=$A$199,U168="18放"),$A268,"")  ),IF(  OR(U168=$A$199,U168="18放"),$A268,"")  )</f>
        <v/>
      </c>
      <c r="V268" s="65" t="str">
        <f ca="1">IF(  AND(LEN(V267)&gt;=1,V267&lt;&gt;".",OR(COUNTIF(V168:V$191,"*全日勤*")&gt;0,COUNTIF(V168:V$191,"*18放*")&gt;0)),  CONCATENATE(  ".",IF(OR(V168=$A$199,V168="18放"),$A268,"")  ),IF(  OR(V168=$A$199,V168="18放"),$A268,"")  )</f>
        <v/>
      </c>
      <c r="W268" s="65" t="str">
        <f ca="1">IF(  AND(LEN(W267)&gt;=1,W267&lt;&gt;".",OR(COUNTIF(W168:W$191,"*全日勤*")&gt;0,COUNTIF(W168:W$191,"*18放*")&gt;0)),  CONCATENATE(  ".",IF(OR(W168=$A$199,W168="18放"),$A268,"")  ),IF(  OR(W168=$A$199,W168="18放"),$A268,"")  )</f>
        <v/>
      </c>
      <c r="X268" s="65" t="str">
        <f ca="1">IF(  AND(LEN(X267)&gt;=1,X267&lt;&gt;".",OR(COUNTIF(X168:X$191,"*全日勤*")&gt;0,COUNTIF(X168:X$191,"*18放*")&gt;0)),  CONCATENATE(  ".",IF(OR(X168=$A$199,X168="18放"),$A268,"")  ),IF(  OR(X168=$A$199,X168="18放"),$A268,"")  )</f>
        <v/>
      </c>
      <c r="Y268" s="65" t="str">
        <f ca="1">IF(  AND(LEN(Y267)&gt;=1,Y267&lt;&gt;".",OR(COUNTIF(Y168:Y$191,"*全日勤*")&gt;0,COUNTIF(Y168:Y$191,"*18放*")&gt;0)),  CONCATENATE(  ".",IF(OR(Y168=$A$199,Y168="18放"),$A268,"")  ),IF(  OR(Y168=$A$199,Y168="18放"),$A268,"")  )</f>
        <v/>
      </c>
      <c r="Z268" s="65" t="str">
        <f ca="1">IF(  AND(LEN(Z267)&gt;=1,Z267&lt;&gt;".",OR(COUNTIF(Z168:Z$191,"*全日勤*")&gt;0,COUNTIF(Z168:Z$191,"*18放*")&gt;0)),  CONCATENATE(  ".",IF(OR(Z168=$A$199,Z168="18放"),$A268,"")  ),IF(  OR(Z168=$A$199,Z168="18放"),$A268,"")  )</f>
        <v/>
      </c>
      <c r="AA268" s="65" t="str">
        <f ca="1">IF(  AND(LEN(AA267)&gt;=1,AA267&lt;&gt;".",OR(COUNTIF(AA168:AA$191,"*全日勤*")&gt;0,COUNTIF(AA168:AA$191,"*18放*")&gt;0)),  CONCATENATE(  ".",IF(OR(AA168=$A$199,AA168="18放"),$A268,"")  ),IF(  OR(AA168=$A$199,AA168="18放"),$A268,"")  )</f>
        <v/>
      </c>
      <c r="AB268" s="65" t="str">
        <f ca="1">IF(  AND(LEN(AB267)&gt;=1,AB267&lt;&gt;".",OR(COUNTIF(AB168:AB$191,"*全日勤*")&gt;0,COUNTIF(AB168:AB$191,"*18放*")&gt;0)),  CONCATENATE(  ".",IF(OR(AB168=$A$199,AB168="18放"),$A268,"")  ),IF(  OR(AB168=$A$199,AB168="18放"),$A268,"")  )</f>
        <v/>
      </c>
      <c r="AC268" s="65" t="str">
        <f ca="1">IF(  AND(LEN(AC267)&gt;=1,AC267&lt;&gt;".",OR(COUNTIF(AC168:AC$191,"*全日勤*")&gt;0,COUNTIF(AC168:AC$191,"*18放*")&gt;0)),  CONCATENATE(  ".",IF(OR(AC168=$A$199,AC168="18放"),$A268,"")  ),IF(  OR(AC168=$A$199,AC168="18放"),$A268,"")  )</f>
        <v/>
      </c>
      <c r="AD268" s="65" t="str">
        <f ca="1">IF(  AND(LEN(AD267)&gt;=1,AD267&lt;&gt;".",OR(COUNTIF(AD168:AD$191,"*全日勤*")&gt;0,COUNTIF(AD168:AD$191,"*18放*")&gt;0)),  CONCATENATE(  ".",IF(OR(AD168=$A$199,AD168="18放"),$A268,"")  ),IF(  OR(AD168=$A$199,AD168="18放"),$A268,"")  )</f>
        <v/>
      </c>
      <c r="AE268" s="65" t="str">
        <f ca="1">IF(  AND(LEN(AE267)&gt;=1,AE267&lt;&gt;".",OR(COUNTIF(AE168:AE$191,"*全日勤*")&gt;0,COUNTIF(AE168:AE$191,"*18放*")&gt;0)),  CONCATENATE(  ".",IF(OR(AE168=$A$199,AE168="18放"),$A268,"")  ),IF(  OR(AE168=$A$199,AE168="18放"),$A268,"")  )</f>
        <v/>
      </c>
      <c r="AF268" s="65" t="str">
        <f ca="1">IF(  AND(LEN(AF267)&gt;=1,AF267&lt;&gt;".",OR(COUNTIF(AF168:AF$191,"*全日勤*")&gt;0,COUNTIF(AF168:AF$191,"*18放*")&gt;0)),  CONCATENATE(  ".",IF(OR(AF168=$A$199,AF168="18放"),$A268,"")  ),IF(  OR(AF168=$A$199,AF168="18放"),$A268,"")  )</f>
        <v/>
      </c>
      <c r="AG268" s="65" t="str">
        <f ca="1">IF(  AND(LEN(AG267)&gt;=1,AG267&lt;&gt;".",OR(COUNTIF(AG168:AG$191,"*全日勤*")&gt;0,COUNTIF(AG168:AG$191,"*18放*")&gt;0)),  CONCATENATE(  ".",IF(OR(AG168=$A$199,AG168="18放"),$A268,"")  ),IF(  OR(AG168=$A$199,AG168="18放"),$A268,"")  )</f>
        <v/>
      </c>
      <c r="AH268" s="65"/>
      <c r="AI268" s="65"/>
      <c r="AJ268" s="65"/>
    </row>
    <row r="269" spans="1:36">
      <c r="A269" s="65">
        <f t="shared" si="28"/>
        <v>69</v>
      </c>
      <c r="B269" s="65" t="str">
        <f t="shared" si="28"/>
        <v/>
      </c>
      <c r="C269" s="65" t="str">
        <f ca="1">IF(  AND(LEN(C268)&gt;=1,C268&lt;&gt;".",OR(COUNTIF(C169:C$191,"*全日勤*")&gt;0,COUNTIF(C169:C$191,"*18放*")&gt;0)),  CONCATENATE(  ".",IF(OR(C169=$A$199,C169="18放"),$A269,"")  ),IF(  OR(C169=$A$199,C169="18放"),$A269,"")  )</f>
        <v/>
      </c>
      <c r="D269" s="65" t="str">
        <f ca="1">IF(  AND(LEN(D268)&gt;=1,D268&lt;&gt;".",OR(COUNTIF(D169:D$191,"*全日勤*")&gt;0,COUNTIF(D169:D$191,"*18放*")&gt;0)),  CONCATENATE(  ".",IF(OR(D169=$A$199,D169="18放"),$A269,"")  ),IF(  OR(D169=$A$199,D169="18放"),$A269,"")  )</f>
        <v/>
      </c>
      <c r="E269" s="65" t="str">
        <f ca="1">IF(  AND(LEN(E268)&gt;=1,E268&lt;&gt;".",OR(COUNTIF(E169:E$191,"*全日勤*")&gt;0,COUNTIF(E169:E$191,"*18放*")&gt;0)),  CONCATENATE(  ".",IF(OR(E169=$A$199,E169="18放"),$A269,"")  ),IF(  OR(E169=$A$199,E169="18放"),$A269,"")  )</f>
        <v/>
      </c>
      <c r="F269" s="65" t="str">
        <f ca="1">IF(  AND(LEN(F268)&gt;=1,F268&lt;&gt;".",OR(COUNTIF(F169:F$191,"*全日勤*")&gt;0,COUNTIF(F169:F$191,"*18放*")&gt;0)),  CONCATENATE(  ".",IF(OR(F169=$A$199,F169="18放"),$A269,"")  ),IF(  OR(F169=$A$199,F169="18放"),$A269,"")  )</f>
        <v/>
      </c>
      <c r="G269" s="65" t="str">
        <f ca="1">IF(  AND(LEN(G268)&gt;=1,G268&lt;&gt;".",OR(COUNTIF(G169:G$191,"*全日勤*")&gt;0,COUNTIF(G169:G$191,"*18放*")&gt;0)),  CONCATENATE(  ".",IF(OR(G169=$A$199,G169="18放"),$A269,"")  ),IF(  OR(G169=$A$199,G169="18放"),$A269,"")  )</f>
        <v/>
      </c>
      <c r="H269" s="65" t="str">
        <f ca="1">IF(  AND(LEN(H268)&gt;=1,H268&lt;&gt;".",OR(COUNTIF(H169:H$191,"*全日勤*")&gt;0,COUNTIF(H169:H$191,"*18放*")&gt;0)),  CONCATENATE(  ".",IF(OR(H169=$A$199,H169="18放"),$A269,"")  ),IF(  OR(H169=$A$199,H169="18放"),$A269,"")  )</f>
        <v/>
      </c>
      <c r="I269" s="65" t="str">
        <f ca="1">IF(  AND(LEN(I268)&gt;=1,I268&lt;&gt;".",OR(COUNTIF(I169:I$191,"*全日勤*")&gt;0,COUNTIF(I169:I$191,"*18放*")&gt;0)),  CONCATENATE(  ".",IF(OR(I169=$A$199,I169="18放"),$A269,"")  ),IF(  OR(I169=$A$199,I169="18放"),$A269,"")  )</f>
        <v/>
      </c>
      <c r="J269" s="65" t="str">
        <f ca="1">IF(  AND(LEN(J268)&gt;=1,J268&lt;&gt;".",OR(COUNTIF(J169:J$191,"*全日勤*")&gt;0,COUNTIF(J169:J$191,"*18放*")&gt;0)),  CONCATENATE(  ".",IF(OR(J169=$A$199,J169="18放"),$A269,"")  ),IF(  OR(J169=$A$199,J169="18放"),$A269,"")  )</f>
        <v/>
      </c>
      <c r="K269" s="65" t="str">
        <f ca="1">IF(  AND(LEN(K268)&gt;=1,K268&lt;&gt;".",OR(COUNTIF(K169:K$191,"*全日勤*")&gt;0,COUNTIF(K169:K$191,"*18放*")&gt;0)),  CONCATENATE(  ".",IF(OR(K169=$A$199,K169="18放"),$A269,"")  ),IF(  OR(K169=$A$199,K169="18放"),$A269,"")  )</f>
        <v/>
      </c>
      <c r="L269" s="65" t="str">
        <f ca="1">IF(  AND(LEN(L268)&gt;=1,L268&lt;&gt;".",OR(COUNTIF(L169:L$191,"*全日勤*")&gt;0,COUNTIF(L169:L$191,"*18放*")&gt;0)),  CONCATENATE(  ".",IF(OR(L169=$A$199,L169="18放"),$A269,"")  ),IF(  OR(L169=$A$199,L169="18放"),$A269,"")  )</f>
        <v/>
      </c>
      <c r="M269" s="65" t="str">
        <f ca="1">IF(  AND(LEN(M268)&gt;=1,M268&lt;&gt;".",OR(COUNTIF(M169:M$191,"*全日勤*")&gt;0,COUNTIF(M169:M$191,"*18放*")&gt;0)),  CONCATENATE(  ".",IF(OR(M169=$A$199,M169="18放"),$A269,"")  ),IF(  OR(M169=$A$199,M169="18放"),$A269,"")  )</f>
        <v/>
      </c>
      <c r="N269" s="65" t="str">
        <f ca="1">IF(  AND(LEN(N268)&gt;=1,N268&lt;&gt;".",OR(COUNTIF(N169:N$191,"*全日勤*")&gt;0,COUNTIF(N169:N$191,"*18放*")&gt;0)),  CONCATENATE(  ".",IF(OR(N169=$A$199,N169="18放"),$A269,"")  ),IF(  OR(N169=$A$199,N169="18放"),$A269,"")  )</f>
        <v/>
      </c>
      <c r="O269" s="65" t="str">
        <f ca="1">IF(  AND(LEN(O268)&gt;=1,O268&lt;&gt;".",OR(COUNTIF(O169:O$191,"*全日勤*")&gt;0,COUNTIF(O169:O$191,"*18放*")&gt;0)),  CONCATENATE(  ".",IF(OR(O169=$A$199,O169="18放"),$A269,"")  ),IF(  OR(O169=$A$199,O169="18放"),$A269,"")  )</f>
        <v/>
      </c>
      <c r="P269" s="65" t="str">
        <f ca="1">IF(  AND(LEN(P268)&gt;=1,P268&lt;&gt;".",OR(COUNTIF(P169:P$191,"*全日勤*")&gt;0,COUNTIF(P169:P$191,"*18放*")&gt;0)),  CONCATENATE(  ".",IF(OR(P169=$A$199,P169="18放"),$A269,"")  ),IF(  OR(P169=$A$199,P169="18放"),$A269,"")  )</f>
        <v/>
      </c>
      <c r="Q269" s="65" t="str">
        <f ca="1">IF(  AND(LEN(Q268)&gt;=1,Q268&lt;&gt;".",OR(COUNTIF(Q169:Q$191,"*全日勤*")&gt;0,COUNTIF(Q169:Q$191,"*18放*")&gt;0)),  CONCATENATE(  ".",IF(OR(Q169=$A$199,Q169="18放"),$A269,"")  ),IF(  OR(Q169=$A$199,Q169="18放"),$A269,"")  )</f>
        <v/>
      </c>
      <c r="R269" s="65" t="str">
        <f ca="1">IF(  AND(LEN(R268)&gt;=1,R268&lt;&gt;".",OR(COUNTIF(R169:R$191,"*全日勤*")&gt;0,COUNTIF(R169:R$191,"*18放*")&gt;0)),  CONCATENATE(  ".",IF(OR(R169=$A$199,R169="18放"),$A269,"")  ),IF(  OR(R169=$A$199,R169="18放"),$A269,"")  )</f>
        <v/>
      </c>
      <c r="S269" s="65" t="str">
        <f ca="1">IF(  AND(LEN(S268)&gt;=1,S268&lt;&gt;".",OR(COUNTIF(S169:S$191,"*全日勤*")&gt;0,COUNTIF(S169:S$191,"*18放*")&gt;0)),  CONCATENATE(  ".",IF(OR(S169=$A$199,S169="18放"),$A269,"")  ),IF(  OR(S169=$A$199,S169="18放"),$A269,"")  )</f>
        <v/>
      </c>
      <c r="T269" s="65" t="str">
        <f ca="1">IF(  AND(LEN(T268)&gt;=1,T268&lt;&gt;".",OR(COUNTIF(T169:T$191,"*全日勤*")&gt;0,COUNTIF(T169:T$191,"*18放*")&gt;0)),  CONCATENATE(  ".",IF(OR(T169=$A$199,T169="18放"),$A269,"")  ),IF(  OR(T169=$A$199,T169="18放"),$A269,"")  )</f>
        <v/>
      </c>
      <c r="U269" s="65" t="str">
        <f ca="1">IF(  AND(LEN(U268)&gt;=1,U268&lt;&gt;".",OR(COUNTIF(U169:U$191,"*全日勤*")&gt;0,COUNTIF(U169:U$191,"*18放*")&gt;0)),  CONCATENATE(  ".",IF(OR(U169=$A$199,U169="18放"),$A269,"")  ),IF(  OR(U169=$A$199,U169="18放"),$A269,"")  )</f>
        <v/>
      </c>
      <c r="V269" s="65" t="str">
        <f ca="1">IF(  AND(LEN(V268)&gt;=1,V268&lt;&gt;".",OR(COUNTIF(V169:V$191,"*全日勤*")&gt;0,COUNTIF(V169:V$191,"*18放*")&gt;0)),  CONCATENATE(  ".",IF(OR(V169=$A$199,V169="18放"),$A269,"")  ),IF(  OR(V169=$A$199,V169="18放"),$A269,"")  )</f>
        <v/>
      </c>
      <c r="W269" s="65" t="str">
        <f ca="1">IF(  AND(LEN(W268)&gt;=1,W268&lt;&gt;".",OR(COUNTIF(W169:W$191,"*全日勤*")&gt;0,COUNTIF(W169:W$191,"*18放*")&gt;0)),  CONCATENATE(  ".",IF(OR(W169=$A$199,W169="18放"),$A269,"")  ),IF(  OR(W169=$A$199,W169="18放"),$A269,"")  )</f>
        <v/>
      </c>
      <c r="X269" s="65" t="str">
        <f ca="1">IF(  AND(LEN(X268)&gt;=1,X268&lt;&gt;".",OR(COUNTIF(X169:X$191,"*全日勤*")&gt;0,COUNTIF(X169:X$191,"*18放*")&gt;0)),  CONCATENATE(  ".",IF(OR(X169=$A$199,X169="18放"),$A269,"")  ),IF(  OR(X169=$A$199,X169="18放"),$A269,"")  )</f>
        <v/>
      </c>
      <c r="Y269" s="65" t="str">
        <f ca="1">IF(  AND(LEN(Y268)&gt;=1,Y268&lt;&gt;".",OR(COUNTIF(Y169:Y$191,"*全日勤*")&gt;0,COUNTIF(Y169:Y$191,"*18放*")&gt;0)),  CONCATENATE(  ".",IF(OR(Y169=$A$199,Y169="18放"),$A269,"")  ),IF(  OR(Y169=$A$199,Y169="18放"),$A269,"")  )</f>
        <v/>
      </c>
      <c r="Z269" s="65" t="str">
        <f ca="1">IF(  AND(LEN(Z268)&gt;=1,Z268&lt;&gt;".",OR(COUNTIF(Z169:Z$191,"*全日勤*")&gt;0,COUNTIF(Z169:Z$191,"*18放*")&gt;0)),  CONCATENATE(  ".",IF(OR(Z169=$A$199,Z169="18放"),$A269,"")  ),IF(  OR(Z169=$A$199,Z169="18放"),$A269,"")  )</f>
        <v/>
      </c>
      <c r="AA269" s="65" t="str">
        <f ca="1">IF(  AND(LEN(AA268)&gt;=1,AA268&lt;&gt;".",OR(COUNTIF(AA169:AA$191,"*全日勤*")&gt;0,COUNTIF(AA169:AA$191,"*18放*")&gt;0)),  CONCATENATE(  ".",IF(OR(AA169=$A$199,AA169="18放"),$A269,"")  ),IF(  OR(AA169=$A$199,AA169="18放"),$A269,"")  )</f>
        <v/>
      </c>
      <c r="AB269" s="65" t="str">
        <f ca="1">IF(  AND(LEN(AB268)&gt;=1,AB268&lt;&gt;".",OR(COUNTIF(AB169:AB$191,"*全日勤*")&gt;0,COUNTIF(AB169:AB$191,"*18放*")&gt;0)),  CONCATENATE(  ".",IF(OR(AB169=$A$199,AB169="18放"),$A269,"")  ),IF(  OR(AB169=$A$199,AB169="18放"),$A269,"")  )</f>
        <v/>
      </c>
      <c r="AC269" s="65" t="str">
        <f ca="1">IF(  AND(LEN(AC268)&gt;=1,AC268&lt;&gt;".",OR(COUNTIF(AC169:AC$191,"*全日勤*")&gt;0,COUNTIF(AC169:AC$191,"*18放*")&gt;0)),  CONCATENATE(  ".",IF(OR(AC169=$A$199,AC169="18放"),$A269,"")  ),IF(  OR(AC169=$A$199,AC169="18放"),$A269,"")  )</f>
        <v/>
      </c>
      <c r="AD269" s="65" t="str">
        <f ca="1">IF(  AND(LEN(AD268)&gt;=1,AD268&lt;&gt;".",OR(COUNTIF(AD169:AD$191,"*全日勤*")&gt;0,COUNTIF(AD169:AD$191,"*18放*")&gt;0)),  CONCATENATE(  ".",IF(OR(AD169=$A$199,AD169="18放"),$A269,"")  ),IF(  OR(AD169=$A$199,AD169="18放"),$A269,"")  )</f>
        <v/>
      </c>
      <c r="AE269" s="65" t="str">
        <f ca="1">IF(  AND(LEN(AE268)&gt;=1,AE268&lt;&gt;".",OR(COUNTIF(AE169:AE$191,"*全日勤*")&gt;0,COUNTIF(AE169:AE$191,"*18放*")&gt;0)),  CONCATENATE(  ".",IF(OR(AE169=$A$199,AE169="18放"),$A269,"")  ),IF(  OR(AE169=$A$199,AE169="18放"),$A269,"")  )</f>
        <v/>
      </c>
      <c r="AF269" s="65" t="str">
        <f ca="1">IF(  AND(LEN(AF268)&gt;=1,AF268&lt;&gt;".",OR(COUNTIF(AF169:AF$191,"*全日勤*")&gt;0,COUNTIF(AF169:AF$191,"*18放*")&gt;0)),  CONCATENATE(  ".",IF(OR(AF169=$A$199,AF169="18放"),$A269,"")  ),IF(  OR(AF169=$A$199,AF169="18放"),$A269,"")  )</f>
        <v/>
      </c>
      <c r="AG269" s="65" t="str">
        <f ca="1">IF(  AND(LEN(AG268)&gt;=1,AG268&lt;&gt;".",OR(COUNTIF(AG169:AG$191,"*全日勤*")&gt;0,COUNTIF(AG169:AG$191,"*18放*")&gt;0)),  CONCATENATE(  ".",IF(OR(AG169=$A$199,AG169="18放"),$A269,"")  ),IF(  OR(AG169=$A$199,AG169="18放"),$A269,"")  )</f>
        <v/>
      </c>
      <c r="AH269" s="65"/>
      <c r="AI269" s="65"/>
      <c r="AJ269" s="65"/>
    </row>
    <row r="270" spans="1:36">
      <c r="A270" s="65">
        <f t="shared" si="28"/>
        <v>70</v>
      </c>
      <c r="B270" s="65" t="str">
        <f t="shared" si="28"/>
        <v/>
      </c>
      <c r="C270" s="65" t="str">
        <f ca="1">IF(  AND(LEN(C269)&gt;=1,C269&lt;&gt;".",OR(COUNTIF(C170:C$191,"*全日勤*")&gt;0,COUNTIF(C170:C$191,"*18放*")&gt;0)),  CONCATENATE(  ".",IF(OR(C170=$A$199,C170="18放"),$A270,"")  ),IF(  OR(C170=$A$199,C170="18放"),$A270,"")  )</f>
        <v/>
      </c>
      <c r="D270" s="65" t="str">
        <f ca="1">IF(  AND(LEN(D269)&gt;=1,D269&lt;&gt;".",OR(COUNTIF(D170:D$191,"*全日勤*")&gt;0,COUNTIF(D170:D$191,"*18放*")&gt;0)),  CONCATENATE(  ".",IF(OR(D170=$A$199,D170="18放"),$A270,"")  ),IF(  OR(D170=$A$199,D170="18放"),$A270,"")  )</f>
        <v/>
      </c>
      <c r="E270" s="65" t="str">
        <f ca="1">IF(  AND(LEN(E269)&gt;=1,E269&lt;&gt;".",OR(COUNTIF(E170:E$191,"*全日勤*")&gt;0,COUNTIF(E170:E$191,"*18放*")&gt;0)),  CONCATENATE(  ".",IF(OR(E170=$A$199,E170="18放"),$A270,"")  ),IF(  OR(E170=$A$199,E170="18放"),$A270,"")  )</f>
        <v/>
      </c>
      <c r="F270" s="65" t="str">
        <f ca="1">IF(  AND(LEN(F269)&gt;=1,F269&lt;&gt;".",OR(COUNTIF(F170:F$191,"*全日勤*")&gt;0,COUNTIF(F170:F$191,"*18放*")&gt;0)),  CONCATENATE(  ".",IF(OR(F170=$A$199,F170="18放"),$A270,"")  ),IF(  OR(F170=$A$199,F170="18放"),$A270,"")  )</f>
        <v/>
      </c>
      <c r="G270" s="65" t="str">
        <f ca="1">IF(  AND(LEN(G269)&gt;=1,G269&lt;&gt;".",OR(COUNTIF(G170:G$191,"*全日勤*")&gt;0,COUNTIF(G170:G$191,"*18放*")&gt;0)),  CONCATENATE(  ".",IF(OR(G170=$A$199,G170="18放"),$A270,"")  ),IF(  OR(G170=$A$199,G170="18放"),$A270,"")  )</f>
        <v/>
      </c>
      <c r="H270" s="65" t="str">
        <f ca="1">IF(  AND(LEN(H269)&gt;=1,H269&lt;&gt;".",OR(COUNTIF(H170:H$191,"*全日勤*")&gt;0,COUNTIF(H170:H$191,"*18放*")&gt;0)),  CONCATENATE(  ".",IF(OR(H170=$A$199,H170="18放"),$A270,"")  ),IF(  OR(H170=$A$199,H170="18放"),$A270,"")  )</f>
        <v/>
      </c>
      <c r="I270" s="65" t="str">
        <f ca="1">IF(  AND(LEN(I269)&gt;=1,I269&lt;&gt;".",OR(COUNTIF(I170:I$191,"*全日勤*")&gt;0,COUNTIF(I170:I$191,"*18放*")&gt;0)),  CONCATENATE(  ".",IF(OR(I170=$A$199,I170="18放"),$A270,"")  ),IF(  OR(I170=$A$199,I170="18放"),$A270,"")  )</f>
        <v/>
      </c>
      <c r="J270" s="65" t="str">
        <f ca="1">IF(  AND(LEN(J269)&gt;=1,J269&lt;&gt;".",OR(COUNTIF(J170:J$191,"*全日勤*")&gt;0,COUNTIF(J170:J$191,"*18放*")&gt;0)),  CONCATENATE(  ".",IF(OR(J170=$A$199,J170="18放"),$A270,"")  ),IF(  OR(J170=$A$199,J170="18放"),$A270,"")  )</f>
        <v/>
      </c>
      <c r="K270" s="65" t="str">
        <f ca="1">IF(  AND(LEN(K269)&gt;=1,K269&lt;&gt;".",OR(COUNTIF(K170:K$191,"*全日勤*")&gt;0,COUNTIF(K170:K$191,"*18放*")&gt;0)),  CONCATENATE(  ".",IF(OR(K170=$A$199,K170="18放"),$A270,"")  ),IF(  OR(K170=$A$199,K170="18放"),$A270,"")  )</f>
        <v/>
      </c>
      <c r="L270" s="65" t="str">
        <f ca="1">IF(  AND(LEN(L269)&gt;=1,L269&lt;&gt;".",OR(COUNTIF(L170:L$191,"*全日勤*")&gt;0,COUNTIF(L170:L$191,"*18放*")&gt;0)),  CONCATENATE(  ".",IF(OR(L170=$A$199,L170="18放"),$A270,"")  ),IF(  OR(L170=$A$199,L170="18放"),$A270,"")  )</f>
        <v/>
      </c>
      <c r="M270" s="65" t="str">
        <f ca="1">IF(  AND(LEN(M269)&gt;=1,M269&lt;&gt;".",OR(COUNTIF(M170:M$191,"*全日勤*")&gt;0,COUNTIF(M170:M$191,"*18放*")&gt;0)),  CONCATENATE(  ".",IF(OR(M170=$A$199,M170="18放"),$A270,"")  ),IF(  OR(M170=$A$199,M170="18放"),$A270,"")  )</f>
        <v/>
      </c>
      <c r="N270" s="65" t="str">
        <f ca="1">IF(  AND(LEN(N269)&gt;=1,N269&lt;&gt;".",OR(COUNTIF(N170:N$191,"*全日勤*")&gt;0,COUNTIF(N170:N$191,"*18放*")&gt;0)),  CONCATENATE(  ".",IF(OR(N170=$A$199,N170="18放"),$A270,"")  ),IF(  OR(N170=$A$199,N170="18放"),$A270,"")  )</f>
        <v/>
      </c>
      <c r="O270" s="65" t="str">
        <f ca="1">IF(  AND(LEN(O269)&gt;=1,O269&lt;&gt;".",OR(COUNTIF(O170:O$191,"*全日勤*")&gt;0,COUNTIF(O170:O$191,"*18放*")&gt;0)),  CONCATENATE(  ".",IF(OR(O170=$A$199,O170="18放"),$A270,"")  ),IF(  OR(O170=$A$199,O170="18放"),$A270,"")  )</f>
        <v/>
      </c>
      <c r="P270" s="65" t="str">
        <f ca="1">IF(  AND(LEN(P269)&gt;=1,P269&lt;&gt;".",OR(COUNTIF(P170:P$191,"*全日勤*")&gt;0,COUNTIF(P170:P$191,"*18放*")&gt;0)),  CONCATENATE(  ".",IF(OR(P170=$A$199,P170="18放"),$A270,"")  ),IF(  OR(P170=$A$199,P170="18放"),$A270,"")  )</f>
        <v/>
      </c>
      <c r="Q270" s="65" t="str">
        <f ca="1">IF(  AND(LEN(Q269)&gt;=1,Q269&lt;&gt;".",OR(COUNTIF(Q170:Q$191,"*全日勤*")&gt;0,COUNTIF(Q170:Q$191,"*18放*")&gt;0)),  CONCATENATE(  ".",IF(OR(Q170=$A$199,Q170="18放"),$A270,"")  ),IF(  OR(Q170=$A$199,Q170="18放"),$A270,"")  )</f>
        <v/>
      </c>
      <c r="R270" s="65" t="str">
        <f ca="1">IF(  AND(LEN(R269)&gt;=1,R269&lt;&gt;".",OR(COUNTIF(R170:R$191,"*全日勤*")&gt;0,COUNTIF(R170:R$191,"*18放*")&gt;0)),  CONCATENATE(  ".",IF(OR(R170=$A$199,R170="18放"),$A270,"")  ),IF(  OR(R170=$A$199,R170="18放"),$A270,"")  )</f>
        <v/>
      </c>
      <c r="S270" s="65" t="str">
        <f ca="1">IF(  AND(LEN(S269)&gt;=1,S269&lt;&gt;".",OR(COUNTIF(S170:S$191,"*全日勤*")&gt;0,COUNTIF(S170:S$191,"*18放*")&gt;0)),  CONCATENATE(  ".",IF(OR(S170=$A$199,S170="18放"),$A270,"")  ),IF(  OR(S170=$A$199,S170="18放"),$A270,"")  )</f>
        <v/>
      </c>
      <c r="T270" s="65" t="str">
        <f ca="1">IF(  AND(LEN(T269)&gt;=1,T269&lt;&gt;".",OR(COUNTIF(T170:T$191,"*全日勤*")&gt;0,COUNTIF(T170:T$191,"*18放*")&gt;0)),  CONCATENATE(  ".",IF(OR(T170=$A$199,T170="18放"),$A270,"")  ),IF(  OR(T170=$A$199,T170="18放"),$A270,"")  )</f>
        <v/>
      </c>
      <c r="U270" s="65" t="str">
        <f ca="1">IF(  AND(LEN(U269)&gt;=1,U269&lt;&gt;".",OR(COUNTIF(U170:U$191,"*全日勤*")&gt;0,COUNTIF(U170:U$191,"*18放*")&gt;0)),  CONCATENATE(  ".",IF(OR(U170=$A$199,U170="18放"),$A270,"")  ),IF(  OR(U170=$A$199,U170="18放"),$A270,"")  )</f>
        <v/>
      </c>
      <c r="V270" s="65" t="str">
        <f ca="1">IF(  AND(LEN(V269)&gt;=1,V269&lt;&gt;".",OR(COUNTIF(V170:V$191,"*全日勤*")&gt;0,COUNTIF(V170:V$191,"*18放*")&gt;0)),  CONCATENATE(  ".",IF(OR(V170=$A$199,V170="18放"),$A270,"")  ),IF(  OR(V170=$A$199,V170="18放"),$A270,"")  )</f>
        <v/>
      </c>
      <c r="W270" s="65" t="str">
        <f ca="1">IF(  AND(LEN(W269)&gt;=1,W269&lt;&gt;".",OR(COUNTIF(W170:W$191,"*全日勤*")&gt;0,COUNTIF(W170:W$191,"*18放*")&gt;0)),  CONCATENATE(  ".",IF(OR(W170=$A$199,W170="18放"),$A270,"")  ),IF(  OR(W170=$A$199,W170="18放"),$A270,"")  )</f>
        <v/>
      </c>
      <c r="X270" s="65" t="str">
        <f ca="1">IF(  AND(LEN(X269)&gt;=1,X269&lt;&gt;".",OR(COUNTIF(X170:X$191,"*全日勤*")&gt;0,COUNTIF(X170:X$191,"*18放*")&gt;0)),  CONCATENATE(  ".",IF(OR(X170=$A$199,X170="18放"),$A270,"")  ),IF(  OR(X170=$A$199,X170="18放"),$A270,"")  )</f>
        <v/>
      </c>
      <c r="Y270" s="65" t="str">
        <f ca="1">IF(  AND(LEN(Y269)&gt;=1,Y269&lt;&gt;".",OR(COUNTIF(Y170:Y$191,"*全日勤*")&gt;0,COUNTIF(Y170:Y$191,"*18放*")&gt;0)),  CONCATENATE(  ".",IF(OR(Y170=$A$199,Y170="18放"),$A270,"")  ),IF(  OR(Y170=$A$199,Y170="18放"),$A270,"")  )</f>
        <v/>
      </c>
      <c r="Z270" s="65" t="str">
        <f ca="1">IF(  AND(LEN(Z269)&gt;=1,Z269&lt;&gt;".",OR(COUNTIF(Z170:Z$191,"*全日勤*")&gt;0,COUNTIF(Z170:Z$191,"*18放*")&gt;0)),  CONCATENATE(  ".",IF(OR(Z170=$A$199,Z170="18放"),$A270,"")  ),IF(  OR(Z170=$A$199,Z170="18放"),$A270,"")  )</f>
        <v/>
      </c>
      <c r="AA270" s="65" t="str">
        <f ca="1">IF(  AND(LEN(AA269)&gt;=1,AA269&lt;&gt;".",OR(COUNTIF(AA170:AA$191,"*全日勤*")&gt;0,COUNTIF(AA170:AA$191,"*18放*")&gt;0)),  CONCATENATE(  ".",IF(OR(AA170=$A$199,AA170="18放"),$A270,"")  ),IF(  OR(AA170=$A$199,AA170="18放"),$A270,"")  )</f>
        <v/>
      </c>
      <c r="AB270" s="65" t="str">
        <f ca="1">IF(  AND(LEN(AB269)&gt;=1,AB269&lt;&gt;".",OR(COUNTIF(AB170:AB$191,"*全日勤*")&gt;0,COUNTIF(AB170:AB$191,"*18放*")&gt;0)),  CONCATENATE(  ".",IF(OR(AB170=$A$199,AB170="18放"),$A270,"")  ),IF(  OR(AB170=$A$199,AB170="18放"),$A270,"")  )</f>
        <v/>
      </c>
      <c r="AC270" s="65" t="str">
        <f ca="1">IF(  AND(LEN(AC269)&gt;=1,AC269&lt;&gt;".",OR(COUNTIF(AC170:AC$191,"*全日勤*")&gt;0,COUNTIF(AC170:AC$191,"*18放*")&gt;0)),  CONCATENATE(  ".",IF(OR(AC170=$A$199,AC170="18放"),$A270,"")  ),IF(  OR(AC170=$A$199,AC170="18放"),$A270,"")  )</f>
        <v/>
      </c>
      <c r="AD270" s="65" t="str">
        <f ca="1">IF(  AND(LEN(AD269)&gt;=1,AD269&lt;&gt;".",OR(COUNTIF(AD170:AD$191,"*全日勤*")&gt;0,COUNTIF(AD170:AD$191,"*18放*")&gt;0)),  CONCATENATE(  ".",IF(OR(AD170=$A$199,AD170="18放"),$A270,"")  ),IF(  OR(AD170=$A$199,AD170="18放"),$A270,"")  )</f>
        <v/>
      </c>
      <c r="AE270" s="65" t="str">
        <f ca="1">IF(  AND(LEN(AE269)&gt;=1,AE269&lt;&gt;".",OR(COUNTIF(AE170:AE$191,"*全日勤*")&gt;0,COUNTIF(AE170:AE$191,"*18放*")&gt;0)),  CONCATENATE(  ".",IF(OR(AE170=$A$199,AE170="18放"),$A270,"")  ),IF(  OR(AE170=$A$199,AE170="18放"),$A270,"")  )</f>
        <v/>
      </c>
      <c r="AF270" s="65" t="str">
        <f ca="1">IF(  AND(LEN(AF269)&gt;=1,AF269&lt;&gt;".",OR(COUNTIF(AF170:AF$191,"*全日勤*")&gt;0,COUNTIF(AF170:AF$191,"*18放*")&gt;0)),  CONCATENATE(  ".",IF(OR(AF170=$A$199,AF170="18放"),$A270,"")  ),IF(  OR(AF170=$A$199,AF170="18放"),$A270,"")  )</f>
        <v/>
      </c>
      <c r="AG270" s="65" t="str">
        <f ca="1">IF(  AND(LEN(AG269)&gt;=1,AG269&lt;&gt;".",OR(COUNTIF(AG170:AG$191,"*全日勤*")&gt;0,COUNTIF(AG170:AG$191,"*18放*")&gt;0)),  CONCATENATE(  ".",IF(OR(AG170=$A$199,AG170="18放"),$A270,"")  ),IF(  OR(AG170=$A$199,AG170="18放"),$A270,"")  )</f>
        <v/>
      </c>
      <c r="AH270" s="65"/>
      <c r="AI270" s="65"/>
      <c r="AJ270" s="65"/>
    </row>
    <row r="271" spans="1:36">
      <c r="A271" s="65">
        <f t="shared" si="28"/>
        <v>71</v>
      </c>
      <c r="B271" s="65" t="str">
        <f t="shared" si="28"/>
        <v/>
      </c>
      <c r="C271" s="65" t="str">
        <f ca="1">IF(  AND(LEN(C270)&gt;=1,C270&lt;&gt;".",OR(COUNTIF(C171:C$191,"*全日勤*")&gt;0,COUNTIF(C171:C$191,"*18放*")&gt;0)),  CONCATENATE(  ".",IF(OR(C171=$A$199,C171="18放"),$A271,"")  ),IF(  OR(C171=$A$199,C171="18放"),$A271,"")  )</f>
        <v/>
      </c>
      <c r="D271" s="65" t="str">
        <f ca="1">IF(  AND(LEN(D270)&gt;=1,D270&lt;&gt;".",OR(COUNTIF(D171:D$191,"*全日勤*")&gt;0,COUNTIF(D171:D$191,"*18放*")&gt;0)),  CONCATENATE(  ".",IF(OR(D171=$A$199,D171="18放"),$A271,"")  ),IF(  OR(D171=$A$199,D171="18放"),$A271,"")  )</f>
        <v/>
      </c>
      <c r="E271" s="65" t="str">
        <f ca="1">IF(  AND(LEN(E270)&gt;=1,E270&lt;&gt;".",OR(COUNTIF(E171:E$191,"*全日勤*")&gt;0,COUNTIF(E171:E$191,"*18放*")&gt;0)),  CONCATENATE(  ".",IF(OR(E171=$A$199,E171="18放"),$A271,"")  ),IF(  OR(E171=$A$199,E171="18放"),$A271,"")  )</f>
        <v/>
      </c>
      <c r="F271" s="65" t="str">
        <f ca="1">IF(  AND(LEN(F270)&gt;=1,F270&lt;&gt;".",OR(COUNTIF(F171:F$191,"*全日勤*")&gt;0,COUNTIF(F171:F$191,"*18放*")&gt;0)),  CONCATENATE(  ".",IF(OR(F171=$A$199,F171="18放"),$A271,"")  ),IF(  OR(F171=$A$199,F171="18放"),$A271,"")  )</f>
        <v/>
      </c>
      <c r="G271" s="65" t="str">
        <f ca="1">IF(  AND(LEN(G270)&gt;=1,G270&lt;&gt;".",OR(COUNTIF(G171:G$191,"*全日勤*")&gt;0,COUNTIF(G171:G$191,"*18放*")&gt;0)),  CONCATENATE(  ".",IF(OR(G171=$A$199,G171="18放"),$A271,"")  ),IF(  OR(G171=$A$199,G171="18放"),$A271,"")  )</f>
        <v/>
      </c>
      <c r="H271" s="65" t="str">
        <f ca="1">IF(  AND(LEN(H270)&gt;=1,H270&lt;&gt;".",OR(COUNTIF(H171:H$191,"*全日勤*")&gt;0,COUNTIF(H171:H$191,"*18放*")&gt;0)),  CONCATENATE(  ".",IF(OR(H171=$A$199,H171="18放"),$A271,"")  ),IF(  OR(H171=$A$199,H171="18放"),$A271,"")  )</f>
        <v/>
      </c>
      <c r="I271" s="65" t="str">
        <f ca="1">IF(  AND(LEN(I270)&gt;=1,I270&lt;&gt;".",OR(COUNTIF(I171:I$191,"*全日勤*")&gt;0,COUNTIF(I171:I$191,"*18放*")&gt;0)),  CONCATENATE(  ".",IF(OR(I171=$A$199,I171="18放"),$A271,"")  ),IF(  OR(I171=$A$199,I171="18放"),$A271,"")  )</f>
        <v/>
      </c>
      <c r="J271" s="65" t="str">
        <f ca="1">IF(  AND(LEN(J270)&gt;=1,J270&lt;&gt;".",OR(COUNTIF(J171:J$191,"*全日勤*")&gt;0,COUNTIF(J171:J$191,"*18放*")&gt;0)),  CONCATENATE(  ".",IF(OR(J171=$A$199,J171="18放"),$A271,"")  ),IF(  OR(J171=$A$199,J171="18放"),$A271,"")  )</f>
        <v/>
      </c>
      <c r="K271" s="65" t="str">
        <f ca="1">IF(  AND(LEN(K270)&gt;=1,K270&lt;&gt;".",OR(COUNTIF(K171:K$191,"*全日勤*")&gt;0,COUNTIF(K171:K$191,"*18放*")&gt;0)),  CONCATENATE(  ".",IF(OR(K171=$A$199,K171="18放"),$A271,"")  ),IF(  OR(K171=$A$199,K171="18放"),$A271,"")  )</f>
        <v/>
      </c>
      <c r="L271" s="65" t="str">
        <f ca="1">IF(  AND(LEN(L270)&gt;=1,L270&lt;&gt;".",OR(COUNTIF(L171:L$191,"*全日勤*")&gt;0,COUNTIF(L171:L$191,"*18放*")&gt;0)),  CONCATENATE(  ".",IF(OR(L171=$A$199,L171="18放"),$A271,"")  ),IF(  OR(L171=$A$199,L171="18放"),$A271,"")  )</f>
        <v/>
      </c>
      <c r="M271" s="65" t="str">
        <f ca="1">IF(  AND(LEN(M270)&gt;=1,M270&lt;&gt;".",OR(COUNTIF(M171:M$191,"*全日勤*")&gt;0,COUNTIF(M171:M$191,"*18放*")&gt;0)),  CONCATENATE(  ".",IF(OR(M171=$A$199,M171="18放"),$A271,"")  ),IF(  OR(M171=$A$199,M171="18放"),$A271,"")  )</f>
        <v/>
      </c>
      <c r="N271" s="65" t="str">
        <f ca="1">IF(  AND(LEN(N270)&gt;=1,N270&lt;&gt;".",OR(COUNTIF(N171:N$191,"*全日勤*")&gt;0,COUNTIF(N171:N$191,"*18放*")&gt;0)),  CONCATENATE(  ".",IF(OR(N171=$A$199,N171="18放"),$A271,"")  ),IF(  OR(N171=$A$199,N171="18放"),$A271,"")  )</f>
        <v/>
      </c>
      <c r="O271" s="65" t="str">
        <f ca="1">IF(  AND(LEN(O270)&gt;=1,O270&lt;&gt;".",OR(COUNTIF(O171:O$191,"*全日勤*")&gt;0,COUNTIF(O171:O$191,"*18放*")&gt;0)),  CONCATENATE(  ".",IF(OR(O171=$A$199,O171="18放"),$A271,"")  ),IF(  OR(O171=$A$199,O171="18放"),$A271,"")  )</f>
        <v/>
      </c>
      <c r="P271" s="65" t="str">
        <f ca="1">IF(  AND(LEN(P270)&gt;=1,P270&lt;&gt;".",OR(COUNTIF(P171:P$191,"*全日勤*")&gt;0,COUNTIF(P171:P$191,"*18放*")&gt;0)),  CONCATENATE(  ".",IF(OR(P171=$A$199,P171="18放"),$A271,"")  ),IF(  OR(P171=$A$199,P171="18放"),$A271,"")  )</f>
        <v/>
      </c>
      <c r="Q271" s="65" t="str">
        <f ca="1">IF(  AND(LEN(Q270)&gt;=1,Q270&lt;&gt;".",OR(COUNTIF(Q171:Q$191,"*全日勤*")&gt;0,COUNTIF(Q171:Q$191,"*18放*")&gt;0)),  CONCATENATE(  ".",IF(OR(Q171=$A$199,Q171="18放"),$A271,"")  ),IF(  OR(Q171=$A$199,Q171="18放"),$A271,"")  )</f>
        <v/>
      </c>
      <c r="R271" s="65" t="str">
        <f ca="1">IF(  AND(LEN(R270)&gt;=1,R270&lt;&gt;".",OR(COUNTIF(R171:R$191,"*全日勤*")&gt;0,COUNTIF(R171:R$191,"*18放*")&gt;0)),  CONCATENATE(  ".",IF(OR(R171=$A$199,R171="18放"),$A271,"")  ),IF(  OR(R171=$A$199,R171="18放"),$A271,"")  )</f>
        <v/>
      </c>
      <c r="S271" s="65" t="str">
        <f ca="1">IF(  AND(LEN(S270)&gt;=1,S270&lt;&gt;".",OR(COUNTIF(S171:S$191,"*全日勤*")&gt;0,COUNTIF(S171:S$191,"*18放*")&gt;0)),  CONCATENATE(  ".",IF(OR(S171=$A$199,S171="18放"),$A271,"")  ),IF(  OR(S171=$A$199,S171="18放"),$A271,"")  )</f>
        <v/>
      </c>
      <c r="T271" s="65" t="str">
        <f ca="1">IF(  AND(LEN(T270)&gt;=1,T270&lt;&gt;".",OR(COUNTIF(T171:T$191,"*全日勤*")&gt;0,COUNTIF(T171:T$191,"*18放*")&gt;0)),  CONCATENATE(  ".",IF(OR(T171=$A$199,T171="18放"),$A271,"")  ),IF(  OR(T171=$A$199,T171="18放"),$A271,"")  )</f>
        <v/>
      </c>
      <c r="U271" s="65" t="str">
        <f ca="1">IF(  AND(LEN(U270)&gt;=1,U270&lt;&gt;".",OR(COUNTIF(U171:U$191,"*全日勤*")&gt;0,COUNTIF(U171:U$191,"*18放*")&gt;0)),  CONCATENATE(  ".",IF(OR(U171=$A$199,U171="18放"),$A271,"")  ),IF(  OR(U171=$A$199,U171="18放"),$A271,"")  )</f>
        <v/>
      </c>
      <c r="V271" s="65" t="str">
        <f ca="1">IF(  AND(LEN(V270)&gt;=1,V270&lt;&gt;".",OR(COUNTIF(V171:V$191,"*全日勤*")&gt;0,COUNTIF(V171:V$191,"*18放*")&gt;0)),  CONCATENATE(  ".",IF(OR(V171=$A$199,V171="18放"),$A271,"")  ),IF(  OR(V171=$A$199,V171="18放"),$A271,"")  )</f>
        <v/>
      </c>
      <c r="W271" s="65" t="str">
        <f ca="1">IF(  AND(LEN(W270)&gt;=1,W270&lt;&gt;".",OR(COUNTIF(W171:W$191,"*全日勤*")&gt;0,COUNTIF(W171:W$191,"*18放*")&gt;0)),  CONCATENATE(  ".",IF(OR(W171=$A$199,W171="18放"),$A271,"")  ),IF(  OR(W171=$A$199,W171="18放"),$A271,"")  )</f>
        <v/>
      </c>
      <c r="X271" s="65" t="str">
        <f ca="1">IF(  AND(LEN(X270)&gt;=1,X270&lt;&gt;".",OR(COUNTIF(X171:X$191,"*全日勤*")&gt;0,COUNTIF(X171:X$191,"*18放*")&gt;0)),  CONCATENATE(  ".",IF(OR(X171=$A$199,X171="18放"),$A271,"")  ),IF(  OR(X171=$A$199,X171="18放"),$A271,"")  )</f>
        <v/>
      </c>
      <c r="Y271" s="65" t="str">
        <f ca="1">IF(  AND(LEN(Y270)&gt;=1,Y270&lt;&gt;".",OR(COUNTIF(Y171:Y$191,"*全日勤*")&gt;0,COUNTIF(Y171:Y$191,"*18放*")&gt;0)),  CONCATENATE(  ".",IF(OR(Y171=$A$199,Y171="18放"),$A271,"")  ),IF(  OR(Y171=$A$199,Y171="18放"),$A271,"")  )</f>
        <v/>
      </c>
      <c r="Z271" s="65" t="str">
        <f ca="1">IF(  AND(LEN(Z270)&gt;=1,Z270&lt;&gt;".",OR(COUNTIF(Z171:Z$191,"*全日勤*")&gt;0,COUNTIF(Z171:Z$191,"*18放*")&gt;0)),  CONCATENATE(  ".",IF(OR(Z171=$A$199,Z171="18放"),$A271,"")  ),IF(  OR(Z171=$A$199,Z171="18放"),$A271,"")  )</f>
        <v/>
      </c>
      <c r="AA271" s="65" t="str">
        <f ca="1">IF(  AND(LEN(AA270)&gt;=1,AA270&lt;&gt;".",OR(COUNTIF(AA171:AA$191,"*全日勤*")&gt;0,COUNTIF(AA171:AA$191,"*18放*")&gt;0)),  CONCATENATE(  ".",IF(OR(AA171=$A$199,AA171="18放"),$A271,"")  ),IF(  OR(AA171=$A$199,AA171="18放"),$A271,"")  )</f>
        <v/>
      </c>
      <c r="AB271" s="65" t="str">
        <f ca="1">IF(  AND(LEN(AB270)&gt;=1,AB270&lt;&gt;".",OR(COUNTIF(AB171:AB$191,"*全日勤*")&gt;0,COUNTIF(AB171:AB$191,"*18放*")&gt;0)),  CONCATENATE(  ".",IF(OR(AB171=$A$199,AB171="18放"),$A271,"")  ),IF(  OR(AB171=$A$199,AB171="18放"),$A271,"")  )</f>
        <v/>
      </c>
      <c r="AC271" s="65" t="str">
        <f ca="1">IF(  AND(LEN(AC270)&gt;=1,AC270&lt;&gt;".",OR(COUNTIF(AC171:AC$191,"*全日勤*")&gt;0,COUNTIF(AC171:AC$191,"*18放*")&gt;0)),  CONCATENATE(  ".",IF(OR(AC171=$A$199,AC171="18放"),$A271,"")  ),IF(  OR(AC171=$A$199,AC171="18放"),$A271,"")  )</f>
        <v/>
      </c>
      <c r="AD271" s="65" t="str">
        <f ca="1">IF(  AND(LEN(AD270)&gt;=1,AD270&lt;&gt;".",OR(COUNTIF(AD171:AD$191,"*全日勤*")&gt;0,COUNTIF(AD171:AD$191,"*18放*")&gt;0)),  CONCATENATE(  ".",IF(OR(AD171=$A$199,AD171="18放"),$A271,"")  ),IF(  OR(AD171=$A$199,AD171="18放"),$A271,"")  )</f>
        <v/>
      </c>
      <c r="AE271" s="65" t="str">
        <f ca="1">IF(  AND(LEN(AE270)&gt;=1,AE270&lt;&gt;".",OR(COUNTIF(AE171:AE$191,"*全日勤*")&gt;0,COUNTIF(AE171:AE$191,"*18放*")&gt;0)),  CONCATENATE(  ".",IF(OR(AE171=$A$199,AE171="18放"),$A271,"")  ),IF(  OR(AE171=$A$199,AE171="18放"),$A271,"")  )</f>
        <v/>
      </c>
      <c r="AF271" s="65" t="str">
        <f ca="1">IF(  AND(LEN(AF270)&gt;=1,AF270&lt;&gt;".",OR(COUNTIF(AF171:AF$191,"*全日勤*")&gt;0,COUNTIF(AF171:AF$191,"*18放*")&gt;0)),  CONCATENATE(  ".",IF(OR(AF171=$A$199,AF171="18放"),$A271,"")  ),IF(  OR(AF171=$A$199,AF171="18放"),$A271,"")  )</f>
        <v/>
      </c>
      <c r="AG271" s="65" t="str">
        <f ca="1">IF(  AND(LEN(AG270)&gt;=1,AG270&lt;&gt;".",OR(COUNTIF(AG171:AG$191,"*全日勤*")&gt;0,COUNTIF(AG171:AG$191,"*18放*")&gt;0)),  CONCATENATE(  ".",IF(OR(AG171=$A$199,AG171="18放"),$A271,"")  ),IF(  OR(AG171=$A$199,AG171="18放"),$A271,"")  )</f>
        <v/>
      </c>
      <c r="AH271" s="65"/>
      <c r="AI271" s="65"/>
      <c r="AJ271" s="65"/>
    </row>
    <row r="272" spans="1:36">
      <c r="A272" s="65">
        <f t="shared" si="28"/>
        <v>72</v>
      </c>
      <c r="B272" s="65" t="str">
        <f t="shared" si="28"/>
        <v/>
      </c>
      <c r="C272" s="65" t="str">
        <f ca="1">IF(  AND(LEN(C271)&gt;=1,C271&lt;&gt;".",OR(COUNTIF(C172:C$191,"*全日勤*")&gt;0,COUNTIF(C172:C$191,"*18放*")&gt;0)),  CONCATENATE(  ".",IF(OR(C172=$A$199,C172="18放"),$A272,"")  ),IF(  OR(C172=$A$199,C172="18放"),$A272,"")  )</f>
        <v/>
      </c>
      <c r="D272" s="65" t="str">
        <f ca="1">IF(  AND(LEN(D271)&gt;=1,D271&lt;&gt;".",OR(COUNTIF(D172:D$191,"*全日勤*")&gt;0,COUNTIF(D172:D$191,"*18放*")&gt;0)),  CONCATENATE(  ".",IF(OR(D172=$A$199,D172="18放"),$A272,"")  ),IF(  OR(D172=$A$199,D172="18放"),$A272,"")  )</f>
        <v/>
      </c>
      <c r="E272" s="65" t="str">
        <f ca="1">IF(  AND(LEN(E271)&gt;=1,E271&lt;&gt;".",OR(COUNTIF(E172:E$191,"*全日勤*")&gt;0,COUNTIF(E172:E$191,"*18放*")&gt;0)),  CONCATENATE(  ".",IF(OR(E172=$A$199,E172="18放"),$A272,"")  ),IF(  OR(E172=$A$199,E172="18放"),$A272,"")  )</f>
        <v/>
      </c>
      <c r="F272" s="65" t="str">
        <f ca="1">IF(  AND(LEN(F271)&gt;=1,F271&lt;&gt;".",OR(COUNTIF(F172:F$191,"*全日勤*")&gt;0,COUNTIF(F172:F$191,"*18放*")&gt;0)),  CONCATENATE(  ".",IF(OR(F172=$A$199,F172="18放"),$A272,"")  ),IF(  OR(F172=$A$199,F172="18放"),$A272,"")  )</f>
        <v/>
      </c>
      <c r="G272" s="65" t="str">
        <f ca="1">IF(  AND(LEN(G271)&gt;=1,G271&lt;&gt;".",OR(COUNTIF(G172:G$191,"*全日勤*")&gt;0,COUNTIF(G172:G$191,"*18放*")&gt;0)),  CONCATENATE(  ".",IF(OR(G172=$A$199,G172="18放"),$A272,"")  ),IF(  OR(G172=$A$199,G172="18放"),$A272,"")  )</f>
        <v/>
      </c>
      <c r="H272" s="65" t="str">
        <f ca="1">IF(  AND(LEN(H271)&gt;=1,H271&lt;&gt;".",OR(COUNTIF(H172:H$191,"*全日勤*")&gt;0,COUNTIF(H172:H$191,"*18放*")&gt;0)),  CONCATENATE(  ".",IF(OR(H172=$A$199,H172="18放"),$A272,"")  ),IF(  OR(H172=$A$199,H172="18放"),$A272,"")  )</f>
        <v/>
      </c>
      <c r="I272" s="65" t="str">
        <f ca="1">IF(  AND(LEN(I271)&gt;=1,I271&lt;&gt;".",OR(COUNTIF(I172:I$191,"*全日勤*")&gt;0,COUNTIF(I172:I$191,"*18放*")&gt;0)),  CONCATENATE(  ".",IF(OR(I172=$A$199,I172="18放"),$A272,"")  ),IF(  OR(I172=$A$199,I172="18放"),$A272,"")  )</f>
        <v/>
      </c>
      <c r="J272" s="65" t="str">
        <f ca="1">IF(  AND(LEN(J271)&gt;=1,J271&lt;&gt;".",OR(COUNTIF(J172:J$191,"*全日勤*")&gt;0,COUNTIF(J172:J$191,"*18放*")&gt;0)),  CONCATENATE(  ".",IF(OR(J172=$A$199,J172="18放"),$A272,"")  ),IF(  OR(J172=$A$199,J172="18放"),$A272,"")  )</f>
        <v/>
      </c>
      <c r="K272" s="65" t="str">
        <f ca="1">IF(  AND(LEN(K271)&gt;=1,K271&lt;&gt;".",OR(COUNTIF(K172:K$191,"*全日勤*")&gt;0,COUNTIF(K172:K$191,"*18放*")&gt;0)),  CONCATENATE(  ".",IF(OR(K172=$A$199,K172="18放"),$A272,"")  ),IF(  OR(K172=$A$199,K172="18放"),$A272,"")  )</f>
        <v/>
      </c>
      <c r="L272" s="65" t="str">
        <f ca="1">IF(  AND(LEN(L271)&gt;=1,L271&lt;&gt;".",OR(COUNTIF(L172:L$191,"*全日勤*")&gt;0,COUNTIF(L172:L$191,"*18放*")&gt;0)),  CONCATENATE(  ".",IF(OR(L172=$A$199,L172="18放"),$A272,"")  ),IF(  OR(L172=$A$199,L172="18放"),$A272,"")  )</f>
        <v/>
      </c>
      <c r="M272" s="65" t="str">
        <f ca="1">IF(  AND(LEN(M271)&gt;=1,M271&lt;&gt;".",OR(COUNTIF(M172:M$191,"*全日勤*")&gt;0,COUNTIF(M172:M$191,"*18放*")&gt;0)),  CONCATENATE(  ".",IF(OR(M172=$A$199,M172="18放"),$A272,"")  ),IF(  OR(M172=$A$199,M172="18放"),$A272,"")  )</f>
        <v/>
      </c>
      <c r="N272" s="65" t="str">
        <f ca="1">IF(  AND(LEN(N271)&gt;=1,N271&lt;&gt;".",OR(COUNTIF(N172:N$191,"*全日勤*")&gt;0,COUNTIF(N172:N$191,"*18放*")&gt;0)),  CONCATENATE(  ".",IF(OR(N172=$A$199,N172="18放"),$A272,"")  ),IF(  OR(N172=$A$199,N172="18放"),$A272,"")  )</f>
        <v/>
      </c>
      <c r="O272" s="65" t="str">
        <f ca="1">IF(  AND(LEN(O271)&gt;=1,O271&lt;&gt;".",OR(COUNTIF(O172:O$191,"*全日勤*")&gt;0,COUNTIF(O172:O$191,"*18放*")&gt;0)),  CONCATENATE(  ".",IF(OR(O172=$A$199,O172="18放"),$A272,"")  ),IF(  OR(O172=$A$199,O172="18放"),$A272,"")  )</f>
        <v/>
      </c>
      <c r="P272" s="65" t="str">
        <f ca="1">IF(  AND(LEN(P271)&gt;=1,P271&lt;&gt;".",OR(COUNTIF(P172:P$191,"*全日勤*")&gt;0,COUNTIF(P172:P$191,"*18放*")&gt;0)),  CONCATENATE(  ".",IF(OR(P172=$A$199,P172="18放"),$A272,"")  ),IF(  OR(P172=$A$199,P172="18放"),$A272,"")  )</f>
        <v/>
      </c>
      <c r="Q272" s="65" t="str">
        <f ca="1">IF(  AND(LEN(Q271)&gt;=1,Q271&lt;&gt;".",OR(COUNTIF(Q172:Q$191,"*全日勤*")&gt;0,COUNTIF(Q172:Q$191,"*18放*")&gt;0)),  CONCATENATE(  ".",IF(OR(Q172=$A$199,Q172="18放"),$A272,"")  ),IF(  OR(Q172=$A$199,Q172="18放"),$A272,"")  )</f>
        <v/>
      </c>
      <c r="R272" s="65" t="str">
        <f ca="1">IF(  AND(LEN(R271)&gt;=1,R271&lt;&gt;".",OR(COUNTIF(R172:R$191,"*全日勤*")&gt;0,COUNTIF(R172:R$191,"*18放*")&gt;0)),  CONCATENATE(  ".",IF(OR(R172=$A$199,R172="18放"),$A272,"")  ),IF(  OR(R172=$A$199,R172="18放"),$A272,"")  )</f>
        <v/>
      </c>
      <c r="S272" s="65" t="str">
        <f ca="1">IF(  AND(LEN(S271)&gt;=1,S271&lt;&gt;".",OR(COUNTIF(S172:S$191,"*全日勤*")&gt;0,COUNTIF(S172:S$191,"*18放*")&gt;0)),  CONCATENATE(  ".",IF(OR(S172=$A$199,S172="18放"),$A272,"")  ),IF(  OR(S172=$A$199,S172="18放"),$A272,"")  )</f>
        <v/>
      </c>
      <c r="T272" s="65" t="str">
        <f ca="1">IF(  AND(LEN(T271)&gt;=1,T271&lt;&gt;".",OR(COUNTIF(T172:T$191,"*全日勤*")&gt;0,COUNTIF(T172:T$191,"*18放*")&gt;0)),  CONCATENATE(  ".",IF(OR(T172=$A$199,T172="18放"),$A272,"")  ),IF(  OR(T172=$A$199,T172="18放"),$A272,"")  )</f>
        <v/>
      </c>
      <c r="U272" s="65" t="str">
        <f ca="1">IF(  AND(LEN(U271)&gt;=1,U271&lt;&gt;".",OR(COUNTIF(U172:U$191,"*全日勤*")&gt;0,COUNTIF(U172:U$191,"*18放*")&gt;0)),  CONCATENATE(  ".",IF(OR(U172=$A$199,U172="18放"),$A272,"")  ),IF(  OR(U172=$A$199,U172="18放"),$A272,"")  )</f>
        <v/>
      </c>
      <c r="V272" s="65" t="str">
        <f ca="1">IF(  AND(LEN(V271)&gt;=1,V271&lt;&gt;".",OR(COUNTIF(V172:V$191,"*全日勤*")&gt;0,COUNTIF(V172:V$191,"*18放*")&gt;0)),  CONCATENATE(  ".",IF(OR(V172=$A$199,V172="18放"),$A272,"")  ),IF(  OR(V172=$A$199,V172="18放"),$A272,"")  )</f>
        <v/>
      </c>
      <c r="W272" s="65" t="str">
        <f ca="1">IF(  AND(LEN(W271)&gt;=1,W271&lt;&gt;".",OR(COUNTIF(W172:W$191,"*全日勤*")&gt;0,COUNTIF(W172:W$191,"*18放*")&gt;0)),  CONCATENATE(  ".",IF(OR(W172=$A$199,W172="18放"),$A272,"")  ),IF(  OR(W172=$A$199,W172="18放"),$A272,"")  )</f>
        <v/>
      </c>
      <c r="X272" s="65" t="str">
        <f ca="1">IF(  AND(LEN(X271)&gt;=1,X271&lt;&gt;".",OR(COUNTIF(X172:X$191,"*全日勤*")&gt;0,COUNTIF(X172:X$191,"*18放*")&gt;0)),  CONCATENATE(  ".",IF(OR(X172=$A$199,X172="18放"),$A272,"")  ),IF(  OR(X172=$A$199,X172="18放"),$A272,"")  )</f>
        <v/>
      </c>
      <c r="Y272" s="65" t="str">
        <f ca="1">IF(  AND(LEN(Y271)&gt;=1,Y271&lt;&gt;".",OR(COUNTIF(Y172:Y$191,"*全日勤*")&gt;0,COUNTIF(Y172:Y$191,"*18放*")&gt;0)),  CONCATENATE(  ".",IF(OR(Y172=$A$199,Y172="18放"),$A272,"")  ),IF(  OR(Y172=$A$199,Y172="18放"),$A272,"")  )</f>
        <v/>
      </c>
      <c r="Z272" s="65" t="str">
        <f ca="1">IF(  AND(LEN(Z271)&gt;=1,Z271&lt;&gt;".",OR(COUNTIF(Z172:Z$191,"*全日勤*")&gt;0,COUNTIF(Z172:Z$191,"*18放*")&gt;0)),  CONCATENATE(  ".",IF(OR(Z172=$A$199,Z172="18放"),$A272,"")  ),IF(  OR(Z172=$A$199,Z172="18放"),$A272,"")  )</f>
        <v/>
      </c>
      <c r="AA272" s="65" t="str">
        <f ca="1">IF(  AND(LEN(AA271)&gt;=1,AA271&lt;&gt;".",OR(COUNTIF(AA172:AA$191,"*全日勤*")&gt;0,COUNTIF(AA172:AA$191,"*18放*")&gt;0)),  CONCATENATE(  ".",IF(OR(AA172=$A$199,AA172="18放"),$A272,"")  ),IF(  OR(AA172=$A$199,AA172="18放"),$A272,"")  )</f>
        <v/>
      </c>
      <c r="AB272" s="65" t="str">
        <f ca="1">IF(  AND(LEN(AB271)&gt;=1,AB271&lt;&gt;".",OR(COUNTIF(AB172:AB$191,"*全日勤*")&gt;0,COUNTIF(AB172:AB$191,"*18放*")&gt;0)),  CONCATENATE(  ".",IF(OR(AB172=$A$199,AB172="18放"),$A272,"")  ),IF(  OR(AB172=$A$199,AB172="18放"),$A272,"")  )</f>
        <v/>
      </c>
      <c r="AC272" s="65" t="str">
        <f ca="1">IF(  AND(LEN(AC271)&gt;=1,AC271&lt;&gt;".",OR(COUNTIF(AC172:AC$191,"*全日勤*")&gt;0,COUNTIF(AC172:AC$191,"*18放*")&gt;0)),  CONCATENATE(  ".",IF(OR(AC172=$A$199,AC172="18放"),$A272,"")  ),IF(  OR(AC172=$A$199,AC172="18放"),$A272,"")  )</f>
        <v/>
      </c>
      <c r="AD272" s="65" t="str">
        <f ca="1">IF(  AND(LEN(AD271)&gt;=1,AD271&lt;&gt;".",OR(COUNTIF(AD172:AD$191,"*全日勤*")&gt;0,COUNTIF(AD172:AD$191,"*18放*")&gt;0)),  CONCATENATE(  ".",IF(OR(AD172=$A$199,AD172="18放"),$A272,"")  ),IF(  OR(AD172=$A$199,AD172="18放"),$A272,"")  )</f>
        <v/>
      </c>
      <c r="AE272" s="65" t="str">
        <f ca="1">IF(  AND(LEN(AE271)&gt;=1,AE271&lt;&gt;".",OR(COUNTIF(AE172:AE$191,"*全日勤*")&gt;0,COUNTIF(AE172:AE$191,"*18放*")&gt;0)),  CONCATENATE(  ".",IF(OR(AE172=$A$199,AE172="18放"),$A272,"")  ),IF(  OR(AE172=$A$199,AE172="18放"),$A272,"")  )</f>
        <v/>
      </c>
      <c r="AF272" s="65" t="str">
        <f ca="1">IF(  AND(LEN(AF271)&gt;=1,AF271&lt;&gt;".",OR(COUNTIF(AF172:AF$191,"*全日勤*")&gt;0,COUNTIF(AF172:AF$191,"*18放*")&gt;0)),  CONCATENATE(  ".",IF(OR(AF172=$A$199,AF172="18放"),$A272,"")  ),IF(  OR(AF172=$A$199,AF172="18放"),$A272,"")  )</f>
        <v/>
      </c>
      <c r="AG272" s="65" t="str">
        <f ca="1">IF(  AND(LEN(AG271)&gt;=1,AG271&lt;&gt;".",OR(COUNTIF(AG172:AG$191,"*全日勤*")&gt;0,COUNTIF(AG172:AG$191,"*18放*")&gt;0)),  CONCATENATE(  ".",IF(OR(AG172=$A$199,AG172="18放"),$A272,"")  ),IF(  OR(AG172=$A$199,AG172="18放"),$A272,"")  )</f>
        <v/>
      </c>
      <c r="AH272" s="65"/>
      <c r="AI272" s="65"/>
      <c r="AJ272" s="65"/>
    </row>
    <row r="273" spans="1:36">
      <c r="A273" s="65"/>
      <c r="B273" s="65"/>
      <c r="C273" s="65" t="str">
        <f ca="1">IF(  AND(LEN(C272)&gt;=1,C272&lt;&gt;".",OR(COUNTIF(C173:C$191,"*全日勤*")&gt;0,COUNTIF(C173:C$191,"*18放*")&gt;0)),  CONCATENATE(  ".",IF(OR(C173=$A$199,C173="18放"),$A273,"")  ),IF(  OR(C173=$A$199,C173="18放"),$A273,"")  )</f>
        <v/>
      </c>
      <c r="D273" s="65" t="str">
        <f ca="1">IF(  AND(LEN(D272)&gt;=1,D272&lt;&gt;".",OR(COUNTIF(D173:D$191,"*全日勤*")&gt;0,COUNTIF(D173:D$191,"*18放*")&gt;0)),  CONCATENATE(  ".",IF(OR(D173=$A$199,D173="18放"),$A273,"")  ),IF(  OR(D173=$A$199,D173="18放"),$A273,"")  )</f>
        <v/>
      </c>
      <c r="E273" s="65" t="str">
        <f ca="1">IF(  AND(LEN(E272)&gt;=1,E272&lt;&gt;".",OR(COUNTIF(E173:E$191,"*全日勤*")&gt;0,COUNTIF(E173:E$191,"*18放*")&gt;0)),  CONCATENATE(  ".",IF(OR(E173=$A$199,E173="18放"),$A273,"")  ),IF(  OR(E173=$A$199,E173="18放"),$A273,"")  )</f>
        <v/>
      </c>
      <c r="F273" s="65" t="str">
        <f ca="1">IF(  AND(LEN(F272)&gt;=1,F272&lt;&gt;".",OR(COUNTIF(F173:F$191,"*全日勤*")&gt;0,COUNTIF(F173:F$191,"*18放*")&gt;0)),  CONCATENATE(  ".",IF(OR(F173=$A$199,F173="18放"),$A273,"")  ),IF(  OR(F173=$A$199,F173="18放"),$A273,"")  )</f>
        <v/>
      </c>
      <c r="G273" s="65" t="str">
        <f ca="1">IF(  AND(LEN(G272)&gt;=1,G272&lt;&gt;".",OR(COUNTIF(G173:G$191,"*全日勤*")&gt;0,COUNTIF(G173:G$191,"*18放*")&gt;0)),  CONCATENATE(  ".",IF(OR(G173=$A$199,G173="18放"),$A273,"")  ),IF(  OR(G173=$A$199,G173="18放"),$A273,"")  )</f>
        <v/>
      </c>
      <c r="H273" s="65" t="str">
        <f ca="1">IF(  AND(LEN(H272)&gt;=1,H272&lt;&gt;".",OR(COUNTIF(H173:H$191,"*全日勤*")&gt;0,COUNTIF(H173:H$191,"*18放*")&gt;0)),  CONCATENATE(  ".",IF(OR(H173=$A$199,H173="18放"),$A273,"")  ),IF(  OR(H173=$A$199,H173="18放"),$A273,"")  )</f>
        <v/>
      </c>
      <c r="I273" s="65" t="str">
        <f ca="1">IF(  AND(LEN(I272)&gt;=1,I272&lt;&gt;".",OR(COUNTIF(I173:I$191,"*全日勤*")&gt;0,COUNTIF(I173:I$191,"*18放*")&gt;0)),  CONCATENATE(  ".",IF(OR(I173=$A$199,I173="18放"),$A273,"")  ),IF(  OR(I173=$A$199,I173="18放"),$A273,"")  )</f>
        <v/>
      </c>
      <c r="J273" s="65" t="str">
        <f ca="1">IF(  AND(LEN(J272)&gt;=1,J272&lt;&gt;".",OR(COUNTIF(J173:J$191,"*全日勤*")&gt;0,COUNTIF(J173:J$191,"*18放*")&gt;0)),  CONCATENATE(  ".",IF(OR(J173=$A$199,J173="18放"),$A273,"")  ),IF(  OR(J173=$A$199,J173="18放"),$A273,"")  )</f>
        <v/>
      </c>
      <c r="K273" s="65" t="str">
        <f ca="1">IF(  AND(LEN(K272)&gt;=1,K272&lt;&gt;".",OR(COUNTIF(K173:K$191,"*全日勤*")&gt;0,COUNTIF(K173:K$191,"*18放*")&gt;0)),  CONCATENATE(  ".",IF(OR(K173=$A$199,K173="18放"),$A273,"")  ),IF(  OR(K173=$A$199,K173="18放"),$A273,"")  )</f>
        <v/>
      </c>
      <c r="L273" s="65" t="str">
        <f ca="1">IF(  AND(LEN(L272)&gt;=1,L272&lt;&gt;".",OR(COUNTIF(L173:L$191,"*全日勤*")&gt;0,COUNTIF(L173:L$191,"*18放*")&gt;0)),  CONCATENATE(  ".",IF(OR(L173=$A$199,L173="18放"),$A273,"")  ),IF(  OR(L173=$A$199,L173="18放"),$A273,"")  )</f>
        <v/>
      </c>
      <c r="M273" s="65" t="str">
        <f ca="1">IF(  AND(LEN(M272)&gt;=1,M272&lt;&gt;".",OR(COUNTIF(M173:M$191,"*全日勤*")&gt;0,COUNTIF(M173:M$191,"*18放*")&gt;0)),  CONCATENATE(  ".",IF(OR(M173=$A$199,M173="18放"),$A273,"")  ),IF(  OR(M173=$A$199,M173="18放"),$A273,"")  )</f>
        <v/>
      </c>
      <c r="N273" s="65" t="str">
        <f ca="1">IF(  AND(LEN(N272)&gt;=1,N272&lt;&gt;".",OR(COUNTIF(N173:N$191,"*全日勤*")&gt;0,COUNTIF(N173:N$191,"*18放*")&gt;0)),  CONCATENATE(  ".",IF(OR(N173=$A$199,N173="18放"),$A273,"")  ),IF(  OR(N173=$A$199,N173="18放"),$A273,"")  )</f>
        <v/>
      </c>
      <c r="O273" s="65" t="str">
        <f ca="1">IF(  AND(LEN(O272)&gt;=1,O272&lt;&gt;".",OR(COUNTIF(O173:O$191,"*全日勤*")&gt;0,COUNTIF(O173:O$191,"*18放*")&gt;0)),  CONCATENATE(  ".",IF(OR(O173=$A$199,O173="18放"),$A273,"")  ),IF(  OR(O173=$A$199,O173="18放"),$A273,"")  )</f>
        <v/>
      </c>
      <c r="P273" s="65" t="str">
        <f ca="1">IF(  AND(LEN(P272)&gt;=1,P272&lt;&gt;".",OR(COUNTIF(P173:P$191,"*全日勤*")&gt;0,COUNTIF(P173:P$191,"*18放*")&gt;0)),  CONCATENATE(  ".",IF(OR(P173=$A$199,P173="18放"),$A273,"")  ),IF(  OR(P173=$A$199,P173="18放"),$A273,"")  )</f>
        <v/>
      </c>
      <c r="Q273" s="65" t="str">
        <f ca="1">IF(  AND(LEN(Q272)&gt;=1,Q272&lt;&gt;".",OR(COUNTIF(Q173:Q$191,"*全日勤*")&gt;0,COUNTIF(Q173:Q$191,"*18放*")&gt;0)),  CONCATENATE(  ".",IF(OR(Q173=$A$199,Q173="18放"),$A273,"")  ),IF(  OR(Q173=$A$199,Q173="18放"),$A273,"")  )</f>
        <v/>
      </c>
      <c r="R273" s="65" t="str">
        <f ca="1">IF(  AND(LEN(R272)&gt;=1,R272&lt;&gt;".",OR(COUNTIF(R173:R$191,"*全日勤*")&gt;0,COUNTIF(R173:R$191,"*18放*")&gt;0)),  CONCATENATE(  ".",IF(OR(R173=$A$199,R173="18放"),$A273,"")  ),IF(  OR(R173=$A$199,R173="18放"),$A273,"")  )</f>
        <v/>
      </c>
      <c r="S273" s="65" t="str">
        <f ca="1">IF(  AND(LEN(S272)&gt;=1,S272&lt;&gt;".",OR(COUNTIF(S173:S$191,"*全日勤*")&gt;0,COUNTIF(S173:S$191,"*18放*")&gt;0)),  CONCATENATE(  ".",IF(OR(S173=$A$199,S173="18放"),$A273,"")  ),IF(  OR(S173=$A$199,S173="18放"),$A273,"")  )</f>
        <v/>
      </c>
      <c r="T273" s="65" t="str">
        <f ca="1">IF(  AND(LEN(T272)&gt;=1,T272&lt;&gt;".",OR(COUNTIF(T173:T$191,"*全日勤*")&gt;0,COUNTIF(T173:T$191,"*18放*")&gt;0)),  CONCATENATE(  ".",IF(OR(T173=$A$199,T173="18放"),$A273,"")  ),IF(  OR(T173=$A$199,T173="18放"),$A273,"")  )</f>
        <v/>
      </c>
      <c r="U273" s="65" t="str">
        <f ca="1">IF(  AND(LEN(U272)&gt;=1,U272&lt;&gt;".",OR(COUNTIF(U173:U$191,"*全日勤*")&gt;0,COUNTIF(U173:U$191,"*18放*")&gt;0)),  CONCATENATE(  ".",IF(OR(U173=$A$199,U173="18放"),$A273,"")  ),IF(  OR(U173=$A$199,U173="18放"),$A273,"")  )</f>
        <v/>
      </c>
      <c r="V273" s="65" t="str">
        <f ca="1">IF(  AND(LEN(V272)&gt;=1,V272&lt;&gt;".",OR(COUNTIF(V173:V$191,"*全日勤*")&gt;0,COUNTIF(V173:V$191,"*18放*")&gt;0)),  CONCATENATE(  ".",IF(OR(V173=$A$199,V173="18放"),$A273,"")  ),IF(  OR(V173=$A$199,V173="18放"),$A273,"")  )</f>
        <v/>
      </c>
      <c r="W273" s="65" t="str">
        <f ca="1">IF(  AND(LEN(W272)&gt;=1,W272&lt;&gt;".",OR(COUNTIF(W173:W$191,"*全日勤*")&gt;0,COUNTIF(W173:W$191,"*18放*")&gt;0)),  CONCATENATE(  ".",IF(OR(W173=$A$199,W173="18放"),$A273,"")  ),IF(  OR(W173=$A$199,W173="18放"),$A273,"")  )</f>
        <v/>
      </c>
      <c r="X273" s="65" t="str">
        <f ca="1">IF(  AND(LEN(X272)&gt;=1,X272&lt;&gt;".",OR(COUNTIF(X173:X$191,"*全日勤*")&gt;0,COUNTIF(X173:X$191,"*18放*")&gt;0)),  CONCATENATE(  ".",IF(OR(X173=$A$199,X173="18放"),$A273,"")  ),IF(  OR(X173=$A$199,X173="18放"),$A273,"")  )</f>
        <v/>
      </c>
      <c r="Y273" s="65" t="str">
        <f ca="1">IF(  AND(LEN(Y272)&gt;=1,Y272&lt;&gt;".",OR(COUNTIF(Y173:Y$191,"*全日勤*")&gt;0,COUNTIF(Y173:Y$191,"*18放*")&gt;0)),  CONCATENATE(  ".",IF(OR(Y173=$A$199,Y173="18放"),$A273,"")  ),IF(  OR(Y173=$A$199,Y173="18放"),$A273,"")  )</f>
        <v/>
      </c>
      <c r="Z273" s="65" t="str">
        <f ca="1">IF(  AND(LEN(Z272)&gt;=1,Z272&lt;&gt;".",OR(COUNTIF(Z173:Z$191,"*全日勤*")&gt;0,COUNTIF(Z173:Z$191,"*18放*")&gt;0)),  CONCATENATE(  ".",IF(OR(Z173=$A$199,Z173="18放"),$A273,"")  ),IF(  OR(Z173=$A$199,Z173="18放"),$A273,"")  )</f>
        <v/>
      </c>
      <c r="AA273" s="65" t="str">
        <f ca="1">IF(  AND(LEN(AA272)&gt;=1,AA272&lt;&gt;".",OR(COUNTIF(AA173:AA$191,"*全日勤*")&gt;0,COUNTIF(AA173:AA$191,"*18放*")&gt;0)),  CONCATENATE(  ".",IF(OR(AA173=$A$199,AA173="18放"),$A273,"")  ),IF(  OR(AA173=$A$199,AA173="18放"),$A273,"")  )</f>
        <v/>
      </c>
      <c r="AB273" s="65" t="str">
        <f ca="1">IF(  AND(LEN(AB272)&gt;=1,AB272&lt;&gt;".",OR(COUNTIF(AB173:AB$191,"*全日勤*")&gt;0,COUNTIF(AB173:AB$191,"*18放*")&gt;0)),  CONCATENATE(  ".",IF(OR(AB173=$A$199,AB173="18放"),$A273,"")  ),IF(  OR(AB173=$A$199,AB173="18放"),$A273,"")  )</f>
        <v/>
      </c>
      <c r="AC273" s="65" t="str">
        <f ca="1">IF(  AND(LEN(AC272)&gt;=1,AC272&lt;&gt;".",OR(COUNTIF(AC173:AC$191,"*全日勤*")&gt;0,COUNTIF(AC173:AC$191,"*18放*")&gt;0)),  CONCATENATE(  ".",IF(OR(AC173=$A$199,AC173="18放"),$A273,"")  ),IF(  OR(AC173=$A$199,AC173="18放"),$A273,"")  )</f>
        <v/>
      </c>
      <c r="AD273" s="65" t="str">
        <f ca="1">IF(  AND(LEN(AD272)&gt;=1,AD272&lt;&gt;".",OR(COUNTIF(AD173:AD$191,"*全日勤*")&gt;0,COUNTIF(AD173:AD$191,"*18放*")&gt;0)),  CONCATENATE(  ".",IF(OR(AD173=$A$199,AD173="18放"),$A273,"")  ),IF(  OR(AD173=$A$199,AD173="18放"),$A273,"")  )</f>
        <v/>
      </c>
      <c r="AE273" s="65" t="str">
        <f ca="1">IF(  AND(LEN(AE272)&gt;=1,AE272&lt;&gt;".",OR(COUNTIF(AE173:AE$191,"*全日勤*")&gt;0,COUNTIF(AE173:AE$191,"*18放*")&gt;0)),  CONCATENATE(  ".",IF(OR(AE173=$A$199,AE173="18放"),$A273,"")  ),IF(  OR(AE173=$A$199,AE173="18放"),$A273,"")  )</f>
        <v/>
      </c>
      <c r="AF273" s="65" t="str">
        <f ca="1">IF(  AND(LEN(AF272)&gt;=1,AF272&lt;&gt;".",OR(COUNTIF(AF173:AF$191,"*全日勤*")&gt;0,COUNTIF(AF173:AF$191,"*18放*")&gt;0)),  CONCATENATE(  ".",IF(OR(AF173=$A$199,AF173="18放"),$A273,"")  ),IF(  OR(AF173=$A$199,AF173="18放"),$A273,"")  )</f>
        <v/>
      </c>
      <c r="AG273" s="65" t="str">
        <f ca="1">IF(  AND(LEN(AG272)&gt;=1,AG272&lt;&gt;".",OR(COUNTIF(AG173:AG$191,"*全日勤*")&gt;0,COUNTIF(AG173:AG$191,"*18放*")&gt;0)),  CONCATENATE(  ".",IF(OR(AG173=$A$199,AG173="18放"),$A273,"")  ),IF(  OR(AG173=$A$199,AG173="18放"),$A273,"")  )</f>
        <v/>
      </c>
      <c r="AH273" s="65"/>
      <c r="AI273" s="65"/>
      <c r="AJ273" s="65"/>
    </row>
    <row r="274" spans="1:36">
      <c r="A274" s="65"/>
      <c r="B274" s="65"/>
      <c r="C274" s="65" t="str">
        <f ca="1">IF(  AND(LEN(C273)&gt;=1,C273&lt;&gt;".",OR(COUNTIF(C174:C$191,"*全日勤*")&gt;0,COUNTIF(C174:C$191,"*18放*")&gt;0)),  CONCATENATE(  ".",IF(OR(C174=$A$199,C174="18放"),$A274,"")  ),IF(  OR(C174=$A$199,C174="18放"),$A274,"")  )</f>
        <v/>
      </c>
      <c r="D274" s="65" t="str">
        <f ca="1">IF(  AND(LEN(D273)&gt;=1,D273&lt;&gt;".",OR(COUNTIF(D174:D$191,"*全日勤*")&gt;0,COUNTIF(D174:D$191,"*18放*")&gt;0)),  CONCATENATE(  ".",IF(OR(D174=$A$199,D174="18放"),$A274,"")  ),IF(  OR(D174=$A$199,D174="18放"),$A274,"")  )</f>
        <v/>
      </c>
      <c r="E274" s="65" t="str">
        <f ca="1">IF(  AND(LEN(E273)&gt;=1,E273&lt;&gt;".",OR(COUNTIF(E174:E$191,"*全日勤*")&gt;0,COUNTIF(E174:E$191,"*18放*")&gt;0)),  CONCATENATE(  ".",IF(OR(E174=$A$199,E174="18放"),$A274,"")  ),IF(  OR(E174=$A$199,E174="18放"),$A274,"")  )</f>
        <v/>
      </c>
      <c r="F274" s="65" t="str">
        <f ca="1">IF(  AND(LEN(F273)&gt;=1,F273&lt;&gt;".",OR(COUNTIF(F174:F$191,"*全日勤*")&gt;0,COUNTIF(F174:F$191,"*18放*")&gt;0)),  CONCATENATE(  ".",IF(OR(F174=$A$199,F174="18放"),$A274,"")  ),IF(  OR(F174=$A$199,F174="18放"),$A274,"")  )</f>
        <v/>
      </c>
      <c r="G274" s="65" t="str">
        <f ca="1">IF(  AND(LEN(G273)&gt;=1,G273&lt;&gt;".",OR(COUNTIF(G174:G$191,"*全日勤*")&gt;0,COUNTIF(G174:G$191,"*18放*")&gt;0)),  CONCATENATE(  ".",IF(OR(G174=$A$199,G174="18放"),$A274,"")  ),IF(  OR(G174=$A$199,G174="18放"),$A274,"")  )</f>
        <v/>
      </c>
      <c r="H274" s="65" t="str">
        <f ca="1">IF(  AND(LEN(H273)&gt;=1,H273&lt;&gt;".",OR(COUNTIF(H174:H$191,"*全日勤*")&gt;0,COUNTIF(H174:H$191,"*18放*")&gt;0)),  CONCATENATE(  ".",IF(OR(H174=$A$199,H174="18放"),$A274,"")  ),IF(  OR(H174=$A$199,H174="18放"),$A274,"")  )</f>
        <v/>
      </c>
      <c r="I274" s="65" t="str">
        <f ca="1">IF(  AND(LEN(I273)&gt;=1,I273&lt;&gt;".",OR(COUNTIF(I174:I$191,"*全日勤*")&gt;0,COUNTIF(I174:I$191,"*18放*")&gt;0)),  CONCATENATE(  ".",IF(OR(I174=$A$199,I174="18放"),$A274,"")  ),IF(  OR(I174=$A$199,I174="18放"),$A274,"")  )</f>
        <v/>
      </c>
      <c r="J274" s="65" t="str">
        <f ca="1">IF(  AND(LEN(J273)&gt;=1,J273&lt;&gt;".",OR(COUNTIF(J174:J$191,"*全日勤*")&gt;0,COUNTIF(J174:J$191,"*18放*")&gt;0)),  CONCATENATE(  ".",IF(OR(J174=$A$199,J174="18放"),$A274,"")  ),IF(  OR(J174=$A$199,J174="18放"),$A274,"")  )</f>
        <v/>
      </c>
      <c r="K274" s="65" t="str">
        <f ca="1">IF(  AND(LEN(K273)&gt;=1,K273&lt;&gt;".",OR(COUNTIF(K174:K$191,"*全日勤*")&gt;0,COUNTIF(K174:K$191,"*18放*")&gt;0)),  CONCATENATE(  ".",IF(OR(K174=$A$199,K174="18放"),$A274,"")  ),IF(  OR(K174=$A$199,K174="18放"),$A274,"")  )</f>
        <v/>
      </c>
      <c r="L274" s="65" t="str">
        <f ca="1">IF(  AND(LEN(L273)&gt;=1,L273&lt;&gt;".",OR(COUNTIF(L174:L$191,"*全日勤*")&gt;0,COUNTIF(L174:L$191,"*18放*")&gt;0)),  CONCATENATE(  ".",IF(OR(L174=$A$199,L174="18放"),$A274,"")  ),IF(  OR(L174=$A$199,L174="18放"),$A274,"")  )</f>
        <v/>
      </c>
      <c r="M274" s="65" t="str">
        <f ca="1">IF(  AND(LEN(M273)&gt;=1,M273&lt;&gt;".",OR(COUNTIF(M174:M$191,"*全日勤*")&gt;0,COUNTIF(M174:M$191,"*18放*")&gt;0)),  CONCATENATE(  ".",IF(OR(M174=$A$199,M174="18放"),$A274,"")  ),IF(  OR(M174=$A$199,M174="18放"),$A274,"")  )</f>
        <v/>
      </c>
      <c r="N274" s="65" t="str">
        <f ca="1">IF(  AND(LEN(N273)&gt;=1,N273&lt;&gt;".",OR(COUNTIF(N174:N$191,"*全日勤*")&gt;0,COUNTIF(N174:N$191,"*18放*")&gt;0)),  CONCATENATE(  ".",IF(OR(N174=$A$199,N174="18放"),$A274,"")  ),IF(  OR(N174=$A$199,N174="18放"),$A274,"")  )</f>
        <v/>
      </c>
      <c r="O274" s="65" t="str">
        <f ca="1">IF(  AND(LEN(O273)&gt;=1,O273&lt;&gt;".",OR(COUNTIF(O174:O$191,"*全日勤*")&gt;0,COUNTIF(O174:O$191,"*18放*")&gt;0)),  CONCATENATE(  ".",IF(OR(O174=$A$199,O174="18放"),$A274,"")  ),IF(  OR(O174=$A$199,O174="18放"),$A274,"")  )</f>
        <v/>
      </c>
      <c r="P274" s="65" t="str">
        <f ca="1">IF(  AND(LEN(P273)&gt;=1,P273&lt;&gt;".",OR(COUNTIF(P174:P$191,"*全日勤*")&gt;0,COUNTIF(P174:P$191,"*18放*")&gt;0)),  CONCATENATE(  ".",IF(OR(P174=$A$199,P174="18放"),$A274,"")  ),IF(  OR(P174=$A$199,P174="18放"),$A274,"")  )</f>
        <v/>
      </c>
      <c r="Q274" s="65" t="str">
        <f ca="1">IF(  AND(LEN(Q273)&gt;=1,Q273&lt;&gt;".",OR(COUNTIF(Q174:Q$191,"*全日勤*")&gt;0,COUNTIF(Q174:Q$191,"*18放*")&gt;0)),  CONCATENATE(  ".",IF(OR(Q174=$A$199,Q174="18放"),$A274,"")  ),IF(  OR(Q174=$A$199,Q174="18放"),$A274,"")  )</f>
        <v/>
      </c>
      <c r="R274" s="65" t="str">
        <f ca="1">IF(  AND(LEN(R273)&gt;=1,R273&lt;&gt;".",OR(COUNTIF(R174:R$191,"*全日勤*")&gt;0,COUNTIF(R174:R$191,"*18放*")&gt;0)),  CONCATENATE(  ".",IF(OR(R174=$A$199,R174="18放"),$A274,"")  ),IF(  OR(R174=$A$199,R174="18放"),$A274,"")  )</f>
        <v/>
      </c>
      <c r="S274" s="65" t="str">
        <f ca="1">IF(  AND(LEN(S273)&gt;=1,S273&lt;&gt;".",OR(COUNTIF(S174:S$191,"*全日勤*")&gt;0,COUNTIF(S174:S$191,"*18放*")&gt;0)),  CONCATENATE(  ".",IF(OR(S174=$A$199,S174="18放"),$A274,"")  ),IF(  OR(S174=$A$199,S174="18放"),$A274,"")  )</f>
        <v/>
      </c>
      <c r="T274" s="65" t="str">
        <f ca="1">IF(  AND(LEN(T273)&gt;=1,T273&lt;&gt;".",OR(COUNTIF(T174:T$191,"*全日勤*")&gt;0,COUNTIF(T174:T$191,"*18放*")&gt;0)),  CONCATENATE(  ".",IF(OR(T174=$A$199,T174="18放"),$A274,"")  ),IF(  OR(T174=$A$199,T174="18放"),$A274,"")  )</f>
        <v/>
      </c>
      <c r="U274" s="65" t="str">
        <f ca="1">IF(  AND(LEN(U273)&gt;=1,U273&lt;&gt;".",OR(COUNTIF(U174:U$191,"*全日勤*")&gt;0,COUNTIF(U174:U$191,"*18放*")&gt;0)),  CONCATENATE(  ".",IF(OR(U174=$A$199,U174="18放"),$A274,"")  ),IF(  OR(U174=$A$199,U174="18放"),$A274,"")  )</f>
        <v/>
      </c>
      <c r="V274" s="65" t="str">
        <f ca="1">IF(  AND(LEN(V273)&gt;=1,V273&lt;&gt;".",OR(COUNTIF(V174:V$191,"*全日勤*")&gt;0,COUNTIF(V174:V$191,"*18放*")&gt;0)),  CONCATENATE(  ".",IF(OR(V174=$A$199,V174="18放"),$A274,"")  ),IF(  OR(V174=$A$199,V174="18放"),$A274,"")  )</f>
        <v/>
      </c>
      <c r="W274" s="65" t="str">
        <f ca="1">IF(  AND(LEN(W273)&gt;=1,W273&lt;&gt;".",OR(COUNTIF(W174:W$191,"*全日勤*")&gt;0,COUNTIF(W174:W$191,"*18放*")&gt;0)),  CONCATENATE(  ".",IF(OR(W174=$A$199,W174="18放"),$A274,"")  ),IF(  OR(W174=$A$199,W174="18放"),$A274,"")  )</f>
        <v/>
      </c>
      <c r="X274" s="65" t="str">
        <f ca="1">IF(  AND(LEN(X273)&gt;=1,X273&lt;&gt;".",OR(COUNTIF(X174:X$191,"*全日勤*")&gt;0,COUNTIF(X174:X$191,"*18放*")&gt;0)),  CONCATENATE(  ".",IF(OR(X174=$A$199,X174="18放"),$A274,"")  ),IF(  OR(X174=$A$199,X174="18放"),$A274,"")  )</f>
        <v/>
      </c>
      <c r="Y274" s="65" t="str">
        <f ca="1">IF(  AND(LEN(Y273)&gt;=1,Y273&lt;&gt;".",OR(COUNTIF(Y174:Y$191,"*全日勤*")&gt;0,COUNTIF(Y174:Y$191,"*18放*")&gt;0)),  CONCATENATE(  ".",IF(OR(Y174=$A$199,Y174="18放"),$A274,"")  ),IF(  OR(Y174=$A$199,Y174="18放"),$A274,"")  )</f>
        <v/>
      </c>
      <c r="Z274" s="65" t="str">
        <f ca="1">IF(  AND(LEN(Z273)&gt;=1,Z273&lt;&gt;".",OR(COUNTIF(Z174:Z$191,"*全日勤*")&gt;0,COUNTIF(Z174:Z$191,"*18放*")&gt;0)),  CONCATENATE(  ".",IF(OR(Z174=$A$199,Z174="18放"),$A274,"")  ),IF(  OR(Z174=$A$199,Z174="18放"),$A274,"")  )</f>
        <v/>
      </c>
      <c r="AA274" s="65" t="str">
        <f ca="1">IF(  AND(LEN(AA273)&gt;=1,AA273&lt;&gt;".",OR(COUNTIF(AA174:AA$191,"*全日勤*")&gt;0,COUNTIF(AA174:AA$191,"*18放*")&gt;0)),  CONCATENATE(  ".",IF(OR(AA174=$A$199,AA174="18放"),$A274,"")  ),IF(  OR(AA174=$A$199,AA174="18放"),$A274,"")  )</f>
        <v/>
      </c>
      <c r="AB274" s="65" t="str">
        <f ca="1">IF(  AND(LEN(AB273)&gt;=1,AB273&lt;&gt;".",OR(COUNTIF(AB174:AB$191,"*全日勤*")&gt;0,COUNTIF(AB174:AB$191,"*18放*")&gt;0)),  CONCATENATE(  ".",IF(OR(AB174=$A$199,AB174="18放"),$A274,"")  ),IF(  OR(AB174=$A$199,AB174="18放"),$A274,"")  )</f>
        <v/>
      </c>
      <c r="AC274" s="65" t="str">
        <f ca="1">IF(  AND(LEN(AC273)&gt;=1,AC273&lt;&gt;".",OR(COUNTIF(AC174:AC$191,"*全日勤*")&gt;0,COUNTIF(AC174:AC$191,"*18放*")&gt;0)),  CONCATENATE(  ".",IF(OR(AC174=$A$199,AC174="18放"),$A274,"")  ),IF(  OR(AC174=$A$199,AC174="18放"),$A274,"")  )</f>
        <v/>
      </c>
      <c r="AD274" s="65" t="str">
        <f ca="1">IF(  AND(LEN(AD273)&gt;=1,AD273&lt;&gt;".",OR(COUNTIF(AD174:AD$191,"*全日勤*")&gt;0,COUNTIF(AD174:AD$191,"*18放*")&gt;0)),  CONCATENATE(  ".",IF(OR(AD174=$A$199,AD174="18放"),$A274,"")  ),IF(  OR(AD174=$A$199,AD174="18放"),$A274,"")  )</f>
        <v/>
      </c>
      <c r="AE274" s="65" t="str">
        <f ca="1">IF(  AND(LEN(AE273)&gt;=1,AE273&lt;&gt;".",OR(COUNTIF(AE174:AE$191,"*全日勤*")&gt;0,COUNTIF(AE174:AE$191,"*18放*")&gt;0)),  CONCATENATE(  ".",IF(OR(AE174=$A$199,AE174="18放"),$A274,"")  ),IF(  OR(AE174=$A$199,AE174="18放"),$A274,"")  )</f>
        <v/>
      </c>
      <c r="AF274" s="65" t="str">
        <f ca="1">IF(  AND(LEN(AF273)&gt;=1,AF273&lt;&gt;".",OR(COUNTIF(AF174:AF$191,"*全日勤*")&gt;0,COUNTIF(AF174:AF$191,"*18放*")&gt;0)),  CONCATENATE(  ".",IF(OR(AF174=$A$199,AF174="18放"),$A274,"")  ),IF(  OR(AF174=$A$199,AF174="18放"),$A274,"")  )</f>
        <v/>
      </c>
      <c r="AG274" s="65" t="str">
        <f ca="1">IF(  AND(LEN(AG273)&gt;=1,AG273&lt;&gt;".",OR(COUNTIF(AG174:AG$191,"*全日勤*")&gt;0,COUNTIF(AG174:AG$191,"*18放*")&gt;0)),  CONCATENATE(  ".",IF(OR(AG174=$A$199,AG174="18放"),$A274,"")  ),IF(  OR(AG174=$A$199,AG174="18放"),$A274,"")  )</f>
        <v/>
      </c>
      <c r="AH274" s="65"/>
      <c r="AI274" s="65"/>
      <c r="AJ274" s="65"/>
    </row>
    <row r="275" spans="1:36">
      <c r="A275" s="65"/>
      <c r="B275" s="65"/>
      <c r="C275" s="65" t="str">
        <f ca="1">IF(  AND(LEN(C274)&gt;=1,C274&lt;&gt;".",OR(COUNTIF(C175:C$191,"*全日勤*")&gt;0,COUNTIF(C175:C$191,"*18放*")&gt;0)),  CONCATENATE(  ".",IF(OR(C175=$A$199,C175="18放"),$A275,"")  ),IF(  OR(C175=$A$199,C175="18放"),$A275,"")  )</f>
        <v/>
      </c>
      <c r="D275" s="65" t="str">
        <f ca="1">IF(  AND(LEN(D274)&gt;=1,D274&lt;&gt;".",OR(COUNTIF(D175:D$191,"*全日勤*")&gt;0,COUNTIF(D175:D$191,"*18放*")&gt;0)),  CONCATENATE(  ".",IF(OR(D175=$A$199,D175="18放"),$A275,"")  ),IF(  OR(D175=$A$199,D175="18放"),$A275,"")  )</f>
        <v/>
      </c>
      <c r="E275" s="65" t="str">
        <f ca="1">IF(  AND(LEN(E274)&gt;=1,E274&lt;&gt;".",OR(COUNTIF(E175:E$191,"*全日勤*")&gt;0,COUNTIF(E175:E$191,"*18放*")&gt;0)),  CONCATENATE(  ".",IF(OR(E175=$A$199,E175="18放"),$A275,"")  ),IF(  OR(E175=$A$199,E175="18放"),$A275,"")  )</f>
        <v/>
      </c>
      <c r="F275" s="65" t="str">
        <f ca="1">IF(  AND(LEN(F274)&gt;=1,F274&lt;&gt;".",OR(COUNTIF(F175:F$191,"*全日勤*")&gt;0,COUNTIF(F175:F$191,"*18放*")&gt;0)),  CONCATENATE(  ".",IF(OR(F175=$A$199,F175="18放"),$A275,"")  ),IF(  OR(F175=$A$199,F175="18放"),$A275,"")  )</f>
        <v/>
      </c>
      <c r="G275" s="65" t="str">
        <f ca="1">IF(  AND(LEN(G274)&gt;=1,G274&lt;&gt;".",OR(COUNTIF(G175:G$191,"*全日勤*")&gt;0,COUNTIF(G175:G$191,"*18放*")&gt;0)),  CONCATENATE(  ".",IF(OR(G175=$A$199,G175="18放"),$A275,"")  ),IF(  OR(G175=$A$199,G175="18放"),$A275,"")  )</f>
        <v/>
      </c>
      <c r="H275" s="65" t="str">
        <f ca="1">IF(  AND(LEN(H274)&gt;=1,H274&lt;&gt;".",OR(COUNTIF(H175:H$191,"*全日勤*")&gt;0,COUNTIF(H175:H$191,"*18放*")&gt;0)),  CONCATENATE(  ".",IF(OR(H175=$A$199,H175="18放"),$A275,"")  ),IF(  OR(H175=$A$199,H175="18放"),$A275,"")  )</f>
        <v/>
      </c>
      <c r="I275" s="65" t="str">
        <f ca="1">IF(  AND(LEN(I274)&gt;=1,I274&lt;&gt;".",OR(COUNTIF(I175:I$191,"*全日勤*")&gt;0,COUNTIF(I175:I$191,"*18放*")&gt;0)),  CONCATENATE(  ".",IF(OR(I175=$A$199,I175="18放"),$A275,"")  ),IF(  OR(I175=$A$199,I175="18放"),$A275,"")  )</f>
        <v/>
      </c>
      <c r="J275" s="65" t="str">
        <f ca="1">IF(  AND(LEN(J274)&gt;=1,J274&lt;&gt;".",OR(COUNTIF(J175:J$191,"*全日勤*")&gt;0,COUNTIF(J175:J$191,"*18放*")&gt;0)),  CONCATENATE(  ".",IF(OR(J175=$A$199,J175="18放"),$A275,"")  ),IF(  OR(J175=$A$199,J175="18放"),$A275,"")  )</f>
        <v/>
      </c>
      <c r="K275" s="65" t="str">
        <f ca="1">IF(  AND(LEN(K274)&gt;=1,K274&lt;&gt;".",OR(COUNTIF(K175:K$191,"*全日勤*")&gt;0,COUNTIF(K175:K$191,"*18放*")&gt;0)),  CONCATENATE(  ".",IF(OR(K175=$A$199,K175="18放"),$A275,"")  ),IF(  OR(K175=$A$199,K175="18放"),$A275,"")  )</f>
        <v/>
      </c>
      <c r="L275" s="65" t="str">
        <f ca="1">IF(  AND(LEN(L274)&gt;=1,L274&lt;&gt;".",OR(COUNTIF(L175:L$191,"*全日勤*")&gt;0,COUNTIF(L175:L$191,"*18放*")&gt;0)),  CONCATENATE(  ".",IF(OR(L175=$A$199,L175="18放"),$A275,"")  ),IF(  OR(L175=$A$199,L175="18放"),$A275,"")  )</f>
        <v/>
      </c>
      <c r="M275" s="65" t="str">
        <f ca="1">IF(  AND(LEN(M274)&gt;=1,M274&lt;&gt;".",OR(COUNTIF(M175:M$191,"*全日勤*")&gt;0,COUNTIF(M175:M$191,"*18放*")&gt;0)),  CONCATENATE(  ".",IF(OR(M175=$A$199,M175="18放"),$A275,"")  ),IF(  OR(M175=$A$199,M175="18放"),$A275,"")  )</f>
        <v/>
      </c>
      <c r="N275" s="65" t="str">
        <f ca="1">IF(  AND(LEN(N274)&gt;=1,N274&lt;&gt;".",OR(COUNTIF(N175:N$191,"*全日勤*")&gt;0,COUNTIF(N175:N$191,"*18放*")&gt;0)),  CONCATENATE(  ".",IF(OR(N175=$A$199,N175="18放"),$A275,"")  ),IF(  OR(N175=$A$199,N175="18放"),$A275,"")  )</f>
        <v/>
      </c>
      <c r="O275" s="65" t="str">
        <f ca="1">IF(  AND(LEN(O274)&gt;=1,O274&lt;&gt;".",OR(COUNTIF(O175:O$191,"*全日勤*")&gt;0,COUNTIF(O175:O$191,"*18放*")&gt;0)),  CONCATENATE(  ".",IF(OR(O175=$A$199,O175="18放"),$A275,"")  ),IF(  OR(O175=$A$199,O175="18放"),$A275,"")  )</f>
        <v/>
      </c>
      <c r="P275" s="65" t="str">
        <f ca="1">IF(  AND(LEN(P274)&gt;=1,P274&lt;&gt;".",OR(COUNTIF(P175:P$191,"*全日勤*")&gt;0,COUNTIF(P175:P$191,"*18放*")&gt;0)),  CONCATENATE(  ".",IF(OR(P175=$A$199,P175="18放"),$A275,"")  ),IF(  OR(P175=$A$199,P175="18放"),$A275,"")  )</f>
        <v/>
      </c>
      <c r="Q275" s="65" t="str">
        <f ca="1">IF(  AND(LEN(Q274)&gt;=1,Q274&lt;&gt;".",OR(COUNTIF(Q175:Q$191,"*全日勤*")&gt;0,COUNTIF(Q175:Q$191,"*18放*")&gt;0)),  CONCATENATE(  ".",IF(OR(Q175=$A$199,Q175="18放"),$A275,"")  ),IF(  OR(Q175=$A$199,Q175="18放"),$A275,"")  )</f>
        <v/>
      </c>
      <c r="R275" s="65" t="str">
        <f ca="1">IF(  AND(LEN(R274)&gt;=1,R274&lt;&gt;".",OR(COUNTIF(R175:R$191,"*全日勤*")&gt;0,COUNTIF(R175:R$191,"*18放*")&gt;0)),  CONCATENATE(  ".",IF(OR(R175=$A$199,R175="18放"),$A275,"")  ),IF(  OR(R175=$A$199,R175="18放"),$A275,"")  )</f>
        <v/>
      </c>
      <c r="S275" s="65" t="str">
        <f ca="1">IF(  AND(LEN(S274)&gt;=1,S274&lt;&gt;".",OR(COUNTIF(S175:S$191,"*全日勤*")&gt;0,COUNTIF(S175:S$191,"*18放*")&gt;0)),  CONCATENATE(  ".",IF(OR(S175=$A$199,S175="18放"),$A275,"")  ),IF(  OR(S175=$A$199,S175="18放"),$A275,"")  )</f>
        <v/>
      </c>
      <c r="T275" s="65" t="str">
        <f ca="1">IF(  AND(LEN(T274)&gt;=1,T274&lt;&gt;".",OR(COUNTIF(T175:T$191,"*全日勤*")&gt;0,COUNTIF(T175:T$191,"*18放*")&gt;0)),  CONCATENATE(  ".",IF(OR(T175=$A$199,T175="18放"),$A275,"")  ),IF(  OR(T175=$A$199,T175="18放"),$A275,"")  )</f>
        <v/>
      </c>
      <c r="U275" s="65" t="str">
        <f ca="1">IF(  AND(LEN(U274)&gt;=1,U274&lt;&gt;".",OR(COUNTIF(U175:U$191,"*全日勤*")&gt;0,COUNTIF(U175:U$191,"*18放*")&gt;0)),  CONCATENATE(  ".",IF(OR(U175=$A$199,U175="18放"),$A275,"")  ),IF(  OR(U175=$A$199,U175="18放"),$A275,"")  )</f>
        <v/>
      </c>
      <c r="V275" s="65" t="str">
        <f ca="1">IF(  AND(LEN(V274)&gt;=1,V274&lt;&gt;".",OR(COUNTIF(V175:V$191,"*全日勤*")&gt;0,COUNTIF(V175:V$191,"*18放*")&gt;0)),  CONCATENATE(  ".",IF(OR(V175=$A$199,V175="18放"),$A275,"")  ),IF(  OR(V175=$A$199,V175="18放"),$A275,"")  )</f>
        <v/>
      </c>
      <c r="W275" s="65" t="str">
        <f ca="1">IF(  AND(LEN(W274)&gt;=1,W274&lt;&gt;".",OR(COUNTIF(W175:W$191,"*全日勤*")&gt;0,COUNTIF(W175:W$191,"*18放*")&gt;0)),  CONCATENATE(  ".",IF(OR(W175=$A$199,W175="18放"),$A275,"")  ),IF(  OR(W175=$A$199,W175="18放"),$A275,"")  )</f>
        <v/>
      </c>
      <c r="X275" s="65" t="str">
        <f ca="1">IF(  AND(LEN(X274)&gt;=1,X274&lt;&gt;".",OR(COUNTIF(X175:X$191,"*全日勤*")&gt;0,COUNTIF(X175:X$191,"*18放*")&gt;0)),  CONCATENATE(  ".",IF(OR(X175=$A$199,X175="18放"),$A275,"")  ),IF(  OR(X175=$A$199,X175="18放"),$A275,"")  )</f>
        <v/>
      </c>
      <c r="Y275" s="65" t="str">
        <f ca="1">IF(  AND(LEN(Y274)&gt;=1,Y274&lt;&gt;".",OR(COUNTIF(Y175:Y$191,"*全日勤*")&gt;0,COUNTIF(Y175:Y$191,"*18放*")&gt;0)),  CONCATENATE(  ".",IF(OR(Y175=$A$199,Y175="18放"),$A275,"")  ),IF(  OR(Y175=$A$199,Y175="18放"),$A275,"")  )</f>
        <v/>
      </c>
      <c r="Z275" s="65" t="str">
        <f ca="1">IF(  AND(LEN(Z274)&gt;=1,Z274&lt;&gt;".",OR(COUNTIF(Z175:Z$191,"*全日勤*")&gt;0,COUNTIF(Z175:Z$191,"*18放*")&gt;0)),  CONCATENATE(  ".",IF(OR(Z175=$A$199,Z175="18放"),$A275,"")  ),IF(  OR(Z175=$A$199,Z175="18放"),$A275,"")  )</f>
        <v/>
      </c>
      <c r="AA275" s="65" t="str">
        <f ca="1">IF(  AND(LEN(AA274)&gt;=1,AA274&lt;&gt;".",OR(COUNTIF(AA175:AA$191,"*全日勤*")&gt;0,COUNTIF(AA175:AA$191,"*18放*")&gt;0)),  CONCATENATE(  ".",IF(OR(AA175=$A$199,AA175="18放"),$A275,"")  ),IF(  OR(AA175=$A$199,AA175="18放"),$A275,"")  )</f>
        <v/>
      </c>
      <c r="AB275" s="65" t="str">
        <f ca="1">IF(  AND(LEN(AB274)&gt;=1,AB274&lt;&gt;".",OR(COUNTIF(AB175:AB$191,"*全日勤*")&gt;0,COUNTIF(AB175:AB$191,"*18放*")&gt;0)),  CONCATENATE(  ".",IF(OR(AB175=$A$199,AB175="18放"),$A275,"")  ),IF(  OR(AB175=$A$199,AB175="18放"),$A275,"")  )</f>
        <v/>
      </c>
      <c r="AC275" s="65" t="str">
        <f ca="1">IF(  AND(LEN(AC274)&gt;=1,AC274&lt;&gt;".",OR(COUNTIF(AC175:AC$191,"*全日勤*")&gt;0,COUNTIF(AC175:AC$191,"*18放*")&gt;0)),  CONCATENATE(  ".",IF(OR(AC175=$A$199,AC175="18放"),$A275,"")  ),IF(  OR(AC175=$A$199,AC175="18放"),$A275,"")  )</f>
        <v/>
      </c>
      <c r="AD275" s="65" t="str">
        <f ca="1">IF(  AND(LEN(AD274)&gt;=1,AD274&lt;&gt;".",OR(COUNTIF(AD175:AD$191,"*全日勤*")&gt;0,COUNTIF(AD175:AD$191,"*18放*")&gt;0)),  CONCATENATE(  ".",IF(OR(AD175=$A$199,AD175="18放"),$A275,"")  ),IF(  OR(AD175=$A$199,AD175="18放"),$A275,"")  )</f>
        <v/>
      </c>
      <c r="AE275" s="65" t="str">
        <f ca="1">IF(  AND(LEN(AE274)&gt;=1,AE274&lt;&gt;".",OR(COUNTIF(AE175:AE$191,"*全日勤*")&gt;0,COUNTIF(AE175:AE$191,"*18放*")&gt;0)),  CONCATENATE(  ".",IF(OR(AE175=$A$199,AE175="18放"),$A275,"")  ),IF(  OR(AE175=$A$199,AE175="18放"),$A275,"")  )</f>
        <v/>
      </c>
      <c r="AF275" s="65" t="str">
        <f ca="1">IF(  AND(LEN(AF274)&gt;=1,AF274&lt;&gt;".",OR(COUNTIF(AF175:AF$191,"*全日勤*")&gt;0,COUNTIF(AF175:AF$191,"*18放*")&gt;0)),  CONCATENATE(  ".",IF(OR(AF175=$A$199,AF175="18放"),$A275,"")  ),IF(  OR(AF175=$A$199,AF175="18放"),$A275,"")  )</f>
        <v/>
      </c>
      <c r="AG275" s="65" t="str">
        <f ca="1">IF(  AND(LEN(AG274)&gt;=1,AG274&lt;&gt;".",OR(COUNTIF(AG175:AG$191,"*全日勤*")&gt;0,COUNTIF(AG175:AG$191,"*18放*")&gt;0)),  CONCATENATE(  ".",IF(OR(AG175=$A$199,AG175="18放"),$A275,"")  ),IF(  OR(AG175=$A$199,AG175="18放"),$A275,"")  )</f>
        <v/>
      </c>
      <c r="AH275" s="65"/>
      <c r="AI275" s="65"/>
      <c r="AJ275" s="65"/>
    </row>
    <row r="276" spans="1:36">
      <c r="A276" s="65"/>
      <c r="B276" s="65"/>
      <c r="C276" s="65" t="str">
        <f ca="1">IF(  AND(LEN(C275)&gt;=1,C275&lt;&gt;".",OR(COUNTIF(C176:C$191,"*全日勤*")&gt;0,COUNTIF(C176:C$191,"*18放*")&gt;0)),  CONCATENATE(  ".",IF(OR(C176=$A$199,C176="18放"),$A276,"")  ),IF(  OR(C176=$A$199,C176="18放"),$A276,"")  )</f>
        <v/>
      </c>
      <c r="D276" s="65" t="str">
        <f ca="1">IF(  AND(LEN(D275)&gt;=1,D275&lt;&gt;".",OR(COUNTIF(D176:D$191,"*全日勤*")&gt;0,COUNTIF(D176:D$191,"*18放*")&gt;0)),  CONCATENATE(  ".",IF(OR(D176=$A$199,D176="18放"),$A276,"")  ),IF(  OR(D176=$A$199,D176="18放"),$A276,"")  )</f>
        <v/>
      </c>
      <c r="E276" s="65" t="str">
        <f ca="1">IF(  AND(LEN(E275)&gt;=1,E275&lt;&gt;".",OR(COUNTIF(E176:E$191,"*全日勤*")&gt;0,COUNTIF(E176:E$191,"*18放*")&gt;0)),  CONCATENATE(  ".",IF(OR(E176=$A$199,E176="18放"),$A276,"")  ),IF(  OR(E176=$A$199,E176="18放"),$A276,"")  )</f>
        <v/>
      </c>
      <c r="F276" s="65" t="str">
        <f ca="1">IF(  AND(LEN(F275)&gt;=1,F275&lt;&gt;".",OR(COUNTIF(F176:F$191,"*全日勤*")&gt;0,COUNTIF(F176:F$191,"*18放*")&gt;0)),  CONCATENATE(  ".",IF(OR(F176=$A$199,F176="18放"),$A276,"")  ),IF(  OR(F176=$A$199,F176="18放"),$A276,"")  )</f>
        <v/>
      </c>
      <c r="G276" s="65" t="str">
        <f ca="1">IF(  AND(LEN(G275)&gt;=1,G275&lt;&gt;".",OR(COUNTIF(G176:G$191,"*全日勤*")&gt;0,COUNTIF(G176:G$191,"*18放*")&gt;0)),  CONCATENATE(  ".",IF(OR(G176=$A$199,G176="18放"),$A276,"")  ),IF(  OR(G176=$A$199,G176="18放"),$A276,"")  )</f>
        <v/>
      </c>
      <c r="H276" s="65" t="str">
        <f ca="1">IF(  AND(LEN(H275)&gt;=1,H275&lt;&gt;".",OR(COUNTIF(H176:H$191,"*全日勤*")&gt;0,COUNTIF(H176:H$191,"*18放*")&gt;0)),  CONCATENATE(  ".",IF(OR(H176=$A$199,H176="18放"),$A276,"")  ),IF(  OR(H176=$A$199,H176="18放"),$A276,"")  )</f>
        <v/>
      </c>
      <c r="I276" s="65" t="str">
        <f ca="1">IF(  AND(LEN(I275)&gt;=1,I275&lt;&gt;".",OR(COUNTIF(I176:I$191,"*全日勤*")&gt;0,COUNTIF(I176:I$191,"*18放*")&gt;0)),  CONCATENATE(  ".",IF(OR(I176=$A$199,I176="18放"),$A276,"")  ),IF(  OR(I176=$A$199,I176="18放"),$A276,"")  )</f>
        <v/>
      </c>
      <c r="J276" s="65" t="str">
        <f ca="1">IF(  AND(LEN(J275)&gt;=1,J275&lt;&gt;".",OR(COUNTIF(J176:J$191,"*全日勤*")&gt;0,COUNTIF(J176:J$191,"*18放*")&gt;0)),  CONCATENATE(  ".",IF(OR(J176=$A$199,J176="18放"),$A276,"")  ),IF(  OR(J176=$A$199,J176="18放"),$A276,"")  )</f>
        <v/>
      </c>
      <c r="K276" s="65" t="str">
        <f ca="1">IF(  AND(LEN(K275)&gt;=1,K275&lt;&gt;".",OR(COUNTIF(K176:K$191,"*全日勤*")&gt;0,COUNTIF(K176:K$191,"*18放*")&gt;0)),  CONCATENATE(  ".",IF(OR(K176=$A$199,K176="18放"),$A276,"")  ),IF(  OR(K176=$A$199,K176="18放"),$A276,"")  )</f>
        <v/>
      </c>
      <c r="L276" s="65" t="str">
        <f ca="1">IF(  AND(LEN(L275)&gt;=1,L275&lt;&gt;".",OR(COUNTIF(L176:L$191,"*全日勤*")&gt;0,COUNTIF(L176:L$191,"*18放*")&gt;0)),  CONCATENATE(  ".",IF(OR(L176=$A$199,L176="18放"),$A276,"")  ),IF(  OR(L176=$A$199,L176="18放"),$A276,"")  )</f>
        <v/>
      </c>
      <c r="M276" s="65" t="str">
        <f ca="1">IF(  AND(LEN(M275)&gt;=1,M275&lt;&gt;".",OR(COUNTIF(M176:M$191,"*全日勤*")&gt;0,COUNTIF(M176:M$191,"*18放*")&gt;0)),  CONCATENATE(  ".",IF(OR(M176=$A$199,M176="18放"),$A276,"")  ),IF(  OR(M176=$A$199,M176="18放"),$A276,"")  )</f>
        <v/>
      </c>
      <c r="N276" s="65" t="str">
        <f ca="1">IF(  AND(LEN(N275)&gt;=1,N275&lt;&gt;".",OR(COUNTIF(N176:N$191,"*全日勤*")&gt;0,COUNTIF(N176:N$191,"*18放*")&gt;0)),  CONCATENATE(  ".",IF(OR(N176=$A$199,N176="18放"),$A276,"")  ),IF(  OR(N176=$A$199,N176="18放"),$A276,"")  )</f>
        <v/>
      </c>
      <c r="O276" s="65" t="str">
        <f ca="1">IF(  AND(LEN(O275)&gt;=1,O275&lt;&gt;".",OR(COUNTIF(O176:O$191,"*全日勤*")&gt;0,COUNTIF(O176:O$191,"*18放*")&gt;0)),  CONCATENATE(  ".",IF(OR(O176=$A$199,O176="18放"),$A276,"")  ),IF(  OR(O176=$A$199,O176="18放"),$A276,"")  )</f>
        <v/>
      </c>
      <c r="P276" s="65" t="str">
        <f ca="1">IF(  AND(LEN(P275)&gt;=1,P275&lt;&gt;".",OR(COUNTIF(P176:P$191,"*全日勤*")&gt;0,COUNTIF(P176:P$191,"*18放*")&gt;0)),  CONCATENATE(  ".",IF(OR(P176=$A$199,P176="18放"),$A276,"")  ),IF(  OR(P176=$A$199,P176="18放"),$A276,"")  )</f>
        <v/>
      </c>
      <c r="Q276" s="65" t="str">
        <f ca="1">IF(  AND(LEN(Q275)&gt;=1,Q275&lt;&gt;".",OR(COUNTIF(Q176:Q$191,"*全日勤*")&gt;0,COUNTIF(Q176:Q$191,"*18放*")&gt;0)),  CONCATENATE(  ".",IF(OR(Q176=$A$199,Q176="18放"),$A276,"")  ),IF(  OR(Q176=$A$199,Q176="18放"),$A276,"")  )</f>
        <v/>
      </c>
      <c r="R276" s="65" t="str">
        <f ca="1">IF(  AND(LEN(R275)&gt;=1,R275&lt;&gt;".",OR(COUNTIF(R176:R$191,"*全日勤*")&gt;0,COUNTIF(R176:R$191,"*18放*")&gt;0)),  CONCATENATE(  ".",IF(OR(R176=$A$199,R176="18放"),$A276,"")  ),IF(  OR(R176=$A$199,R176="18放"),$A276,"")  )</f>
        <v/>
      </c>
      <c r="S276" s="65" t="str">
        <f ca="1">IF(  AND(LEN(S275)&gt;=1,S275&lt;&gt;".",OR(COUNTIF(S176:S$191,"*全日勤*")&gt;0,COUNTIF(S176:S$191,"*18放*")&gt;0)),  CONCATENATE(  ".",IF(OR(S176=$A$199,S176="18放"),$A276,"")  ),IF(  OR(S176=$A$199,S176="18放"),$A276,"")  )</f>
        <v/>
      </c>
      <c r="T276" s="65" t="str">
        <f ca="1">IF(  AND(LEN(T275)&gt;=1,T275&lt;&gt;".",OR(COUNTIF(T176:T$191,"*全日勤*")&gt;0,COUNTIF(T176:T$191,"*18放*")&gt;0)),  CONCATENATE(  ".",IF(OR(T176=$A$199,T176="18放"),$A276,"")  ),IF(  OR(T176=$A$199,T176="18放"),$A276,"")  )</f>
        <v/>
      </c>
      <c r="U276" s="65" t="str">
        <f ca="1">IF(  AND(LEN(U275)&gt;=1,U275&lt;&gt;".",OR(COUNTIF(U176:U$191,"*全日勤*")&gt;0,COUNTIF(U176:U$191,"*18放*")&gt;0)),  CONCATENATE(  ".",IF(OR(U176=$A$199,U176="18放"),$A276,"")  ),IF(  OR(U176=$A$199,U176="18放"),$A276,"")  )</f>
        <v/>
      </c>
      <c r="V276" s="65" t="str">
        <f ca="1">IF(  AND(LEN(V275)&gt;=1,V275&lt;&gt;".",OR(COUNTIF(V176:V$191,"*全日勤*")&gt;0,COUNTIF(V176:V$191,"*18放*")&gt;0)),  CONCATENATE(  ".",IF(OR(V176=$A$199,V176="18放"),$A276,"")  ),IF(  OR(V176=$A$199,V176="18放"),$A276,"")  )</f>
        <v/>
      </c>
      <c r="W276" s="65" t="str">
        <f ca="1">IF(  AND(LEN(W275)&gt;=1,W275&lt;&gt;".",OR(COUNTIF(W176:W$191,"*全日勤*")&gt;0,COUNTIF(W176:W$191,"*18放*")&gt;0)),  CONCATENATE(  ".",IF(OR(W176=$A$199,W176="18放"),$A276,"")  ),IF(  OR(W176=$A$199,W176="18放"),$A276,"")  )</f>
        <v/>
      </c>
      <c r="X276" s="65" t="str">
        <f ca="1">IF(  AND(LEN(X275)&gt;=1,X275&lt;&gt;".",OR(COUNTIF(X176:X$191,"*全日勤*")&gt;0,COUNTIF(X176:X$191,"*18放*")&gt;0)),  CONCATENATE(  ".",IF(OR(X176=$A$199,X176="18放"),$A276,"")  ),IF(  OR(X176=$A$199,X176="18放"),$A276,"")  )</f>
        <v/>
      </c>
      <c r="Y276" s="65" t="str">
        <f ca="1">IF(  AND(LEN(Y275)&gt;=1,Y275&lt;&gt;".",OR(COUNTIF(Y176:Y$191,"*全日勤*")&gt;0,COUNTIF(Y176:Y$191,"*18放*")&gt;0)),  CONCATENATE(  ".",IF(OR(Y176=$A$199,Y176="18放"),$A276,"")  ),IF(  OR(Y176=$A$199,Y176="18放"),$A276,"")  )</f>
        <v/>
      </c>
      <c r="Z276" s="65" t="str">
        <f ca="1">IF(  AND(LEN(Z275)&gt;=1,Z275&lt;&gt;".",OR(COUNTIF(Z176:Z$191,"*全日勤*")&gt;0,COUNTIF(Z176:Z$191,"*18放*")&gt;0)),  CONCATENATE(  ".",IF(OR(Z176=$A$199,Z176="18放"),$A276,"")  ),IF(  OR(Z176=$A$199,Z176="18放"),$A276,"")  )</f>
        <v/>
      </c>
      <c r="AA276" s="65" t="str">
        <f ca="1">IF(  AND(LEN(AA275)&gt;=1,AA275&lt;&gt;".",OR(COUNTIF(AA176:AA$191,"*全日勤*")&gt;0,COUNTIF(AA176:AA$191,"*18放*")&gt;0)),  CONCATENATE(  ".",IF(OR(AA176=$A$199,AA176="18放"),$A276,"")  ),IF(  OR(AA176=$A$199,AA176="18放"),$A276,"")  )</f>
        <v/>
      </c>
      <c r="AB276" s="65" t="str">
        <f ca="1">IF(  AND(LEN(AB275)&gt;=1,AB275&lt;&gt;".",OR(COUNTIF(AB176:AB$191,"*全日勤*")&gt;0,COUNTIF(AB176:AB$191,"*18放*")&gt;0)),  CONCATENATE(  ".",IF(OR(AB176=$A$199,AB176="18放"),$A276,"")  ),IF(  OR(AB176=$A$199,AB176="18放"),$A276,"")  )</f>
        <v/>
      </c>
      <c r="AC276" s="65" t="str">
        <f ca="1">IF(  AND(LEN(AC275)&gt;=1,AC275&lt;&gt;".",OR(COUNTIF(AC176:AC$191,"*全日勤*")&gt;0,COUNTIF(AC176:AC$191,"*18放*")&gt;0)),  CONCATENATE(  ".",IF(OR(AC176=$A$199,AC176="18放"),$A276,"")  ),IF(  OR(AC176=$A$199,AC176="18放"),$A276,"")  )</f>
        <v/>
      </c>
      <c r="AD276" s="65" t="str">
        <f ca="1">IF(  AND(LEN(AD275)&gt;=1,AD275&lt;&gt;".",OR(COUNTIF(AD176:AD$191,"*全日勤*")&gt;0,COUNTIF(AD176:AD$191,"*18放*")&gt;0)),  CONCATENATE(  ".",IF(OR(AD176=$A$199,AD176="18放"),$A276,"")  ),IF(  OR(AD176=$A$199,AD176="18放"),$A276,"")  )</f>
        <v/>
      </c>
      <c r="AE276" s="65" t="str">
        <f ca="1">IF(  AND(LEN(AE275)&gt;=1,AE275&lt;&gt;".",OR(COUNTIF(AE176:AE$191,"*全日勤*")&gt;0,COUNTIF(AE176:AE$191,"*18放*")&gt;0)),  CONCATENATE(  ".",IF(OR(AE176=$A$199,AE176="18放"),$A276,"")  ),IF(  OR(AE176=$A$199,AE176="18放"),$A276,"")  )</f>
        <v/>
      </c>
      <c r="AF276" s="65" t="str">
        <f ca="1">IF(  AND(LEN(AF275)&gt;=1,AF275&lt;&gt;".",OR(COUNTIF(AF176:AF$191,"*全日勤*")&gt;0,COUNTIF(AF176:AF$191,"*18放*")&gt;0)),  CONCATENATE(  ".",IF(OR(AF176=$A$199,AF176="18放"),$A276,"")  ),IF(  OR(AF176=$A$199,AF176="18放"),$A276,"")  )</f>
        <v/>
      </c>
      <c r="AG276" s="65" t="str">
        <f ca="1">IF(  AND(LEN(AG275)&gt;=1,AG275&lt;&gt;".",OR(COUNTIF(AG176:AG$191,"*全日勤*")&gt;0,COUNTIF(AG176:AG$191,"*18放*")&gt;0)),  CONCATENATE(  ".",IF(OR(AG176=$A$199,AG176="18放"),$A276,"")  ),IF(  OR(AG176=$A$199,AG176="18放"),$A276,"")  )</f>
        <v/>
      </c>
      <c r="AH276" s="65"/>
      <c r="AI276" s="65"/>
      <c r="AJ276" s="65"/>
    </row>
    <row r="277" spans="1:36">
      <c r="A277" s="65"/>
      <c r="B277" s="65"/>
      <c r="C277" s="65" t="str">
        <f ca="1">IF(  AND(LEN(C276)&gt;=1,C276&lt;&gt;".",OR(COUNTIF(C177:C$191,"*全日勤*")&gt;0,COUNTIF(C177:C$191,"*18放*")&gt;0)),  CONCATENATE(  ".",IF(OR(C177=$A$199,C177="18放"),$A277,"")  ),IF(  OR(C177=$A$199,C177="18放"),$A277,"")  )</f>
        <v/>
      </c>
      <c r="D277" s="65" t="str">
        <f ca="1">IF(  AND(LEN(D276)&gt;=1,D276&lt;&gt;".",OR(COUNTIF(D177:D$191,"*全日勤*")&gt;0,COUNTIF(D177:D$191,"*18放*")&gt;0)),  CONCATENATE(  ".",IF(OR(D177=$A$199,D177="18放"),$A277,"")  ),IF(  OR(D177=$A$199,D177="18放"),$A277,"")  )</f>
        <v/>
      </c>
      <c r="E277" s="65" t="str">
        <f ca="1">IF(  AND(LEN(E276)&gt;=1,E276&lt;&gt;".",OR(COUNTIF(E177:E$191,"*全日勤*")&gt;0,COUNTIF(E177:E$191,"*18放*")&gt;0)),  CONCATENATE(  ".",IF(OR(E177=$A$199,E177="18放"),$A277,"")  ),IF(  OR(E177=$A$199,E177="18放"),$A277,"")  )</f>
        <v/>
      </c>
      <c r="F277" s="65" t="str">
        <f ca="1">IF(  AND(LEN(F276)&gt;=1,F276&lt;&gt;".",OR(COUNTIF(F177:F$191,"*全日勤*")&gt;0,COUNTIF(F177:F$191,"*18放*")&gt;0)),  CONCATENATE(  ".",IF(OR(F177=$A$199,F177="18放"),$A277,"")  ),IF(  OR(F177=$A$199,F177="18放"),$A277,"")  )</f>
        <v/>
      </c>
      <c r="G277" s="65" t="str">
        <f ca="1">IF(  AND(LEN(G276)&gt;=1,G276&lt;&gt;".",OR(COUNTIF(G177:G$191,"*全日勤*")&gt;0,COUNTIF(G177:G$191,"*18放*")&gt;0)),  CONCATENATE(  ".",IF(OR(G177=$A$199,G177="18放"),$A277,"")  ),IF(  OR(G177=$A$199,G177="18放"),$A277,"")  )</f>
        <v/>
      </c>
      <c r="H277" s="65" t="str">
        <f ca="1">IF(  AND(LEN(H276)&gt;=1,H276&lt;&gt;".",OR(COUNTIF(H177:H$191,"*全日勤*")&gt;0,COUNTIF(H177:H$191,"*18放*")&gt;0)),  CONCATENATE(  ".",IF(OR(H177=$A$199,H177="18放"),$A277,"")  ),IF(  OR(H177=$A$199,H177="18放"),$A277,"")  )</f>
        <v/>
      </c>
      <c r="I277" s="65" t="str">
        <f ca="1">IF(  AND(LEN(I276)&gt;=1,I276&lt;&gt;".",OR(COUNTIF(I177:I$191,"*全日勤*")&gt;0,COUNTIF(I177:I$191,"*18放*")&gt;0)),  CONCATENATE(  ".",IF(OR(I177=$A$199,I177="18放"),$A277,"")  ),IF(  OR(I177=$A$199,I177="18放"),$A277,"")  )</f>
        <v/>
      </c>
      <c r="J277" s="65" t="str">
        <f ca="1">IF(  AND(LEN(J276)&gt;=1,J276&lt;&gt;".",OR(COUNTIF(J177:J$191,"*全日勤*")&gt;0,COUNTIF(J177:J$191,"*18放*")&gt;0)),  CONCATENATE(  ".",IF(OR(J177=$A$199,J177="18放"),$A277,"")  ),IF(  OR(J177=$A$199,J177="18放"),$A277,"")  )</f>
        <v/>
      </c>
      <c r="K277" s="65" t="str">
        <f ca="1">IF(  AND(LEN(K276)&gt;=1,K276&lt;&gt;".",OR(COUNTIF(K177:K$191,"*全日勤*")&gt;0,COUNTIF(K177:K$191,"*18放*")&gt;0)),  CONCATENATE(  ".",IF(OR(K177=$A$199,K177="18放"),$A277,"")  ),IF(  OR(K177=$A$199,K177="18放"),$A277,"")  )</f>
        <v/>
      </c>
      <c r="L277" s="65" t="str">
        <f ca="1">IF(  AND(LEN(L276)&gt;=1,L276&lt;&gt;".",OR(COUNTIF(L177:L$191,"*全日勤*")&gt;0,COUNTIF(L177:L$191,"*18放*")&gt;0)),  CONCATENATE(  ".",IF(OR(L177=$A$199,L177="18放"),$A277,"")  ),IF(  OR(L177=$A$199,L177="18放"),$A277,"")  )</f>
        <v/>
      </c>
      <c r="M277" s="65" t="str">
        <f ca="1">IF(  AND(LEN(M276)&gt;=1,M276&lt;&gt;".",OR(COUNTIF(M177:M$191,"*全日勤*")&gt;0,COUNTIF(M177:M$191,"*18放*")&gt;0)),  CONCATENATE(  ".",IF(OR(M177=$A$199,M177="18放"),$A277,"")  ),IF(  OR(M177=$A$199,M177="18放"),$A277,"")  )</f>
        <v/>
      </c>
      <c r="N277" s="65" t="str">
        <f ca="1">IF(  AND(LEN(N276)&gt;=1,N276&lt;&gt;".",OR(COUNTIF(N177:N$191,"*全日勤*")&gt;0,COUNTIF(N177:N$191,"*18放*")&gt;0)),  CONCATENATE(  ".",IF(OR(N177=$A$199,N177="18放"),$A277,"")  ),IF(  OR(N177=$A$199,N177="18放"),$A277,"")  )</f>
        <v/>
      </c>
      <c r="O277" s="65" t="str">
        <f ca="1">IF(  AND(LEN(O276)&gt;=1,O276&lt;&gt;".",OR(COUNTIF(O177:O$191,"*全日勤*")&gt;0,COUNTIF(O177:O$191,"*18放*")&gt;0)),  CONCATENATE(  ".",IF(OR(O177=$A$199,O177="18放"),$A277,"")  ),IF(  OR(O177=$A$199,O177="18放"),$A277,"")  )</f>
        <v/>
      </c>
      <c r="P277" s="65" t="str">
        <f ca="1">IF(  AND(LEN(P276)&gt;=1,P276&lt;&gt;".",OR(COUNTIF(P177:P$191,"*全日勤*")&gt;0,COUNTIF(P177:P$191,"*18放*")&gt;0)),  CONCATENATE(  ".",IF(OR(P177=$A$199,P177="18放"),$A277,"")  ),IF(  OR(P177=$A$199,P177="18放"),$A277,"")  )</f>
        <v/>
      </c>
      <c r="Q277" s="65" t="str">
        <f ca="1">IF(  AND(LEN(Q276)&gt;=1,Q276&lt;&gt;".",OR(COUNTIF(Q177:Q$191,"*全日勤*")&gt;0,COUNTIF(Q177:Q$191,"*18放*")&gt;0)),  CONCATENATE(  ".",IF(OR(Q177=$A$199,Q177="18放"),$A277,"")  ),IF(  OR(Q177=$A$199,Q177="18放"),$A277,"")  )</f>
        <v/>
      </c>
      <c r="R277" s="65" t="str">
        <f ca="1">IF(  AND(LEN(R276)&gt;=1,R276&lt;&gt;".",OR(COUNTIF(R177:R$191,"*全日勤*")&gt;0,COUNTIF(R177:R$191,"*18放*")&gt;0)),  CONCATENATE(  ".",IF(OR(R177=$A$199,R177="18放"),$A277,"")  ),IF(  OR(R177=$A$199,R177="18放"),$A277,"")  )</f>
        <v/>
      </c>
      <c r="S277" s="65" t="str">
        <f ca="1">IF(  AND(LEN(S276)&gt;=1,S276&lt;&gt;".",OR(COUNTIF(S177:S$191,"*全日勤*")&gt;0,COUNTIF(S177:S$191,"*18放*")&gt;0)),  CONCATENATE(  ".",IF(OR(S177=$A$199,S177="18放"),$A277,"")  ),IF(  OR(S177=$A$199,S177="18放"),$A277,"")  )</f>
        <v/>
      </c>
      <c r="T277" s="65" t="str">
        <f ca="1">IF(  AND(LEN(T276)&gt;=1,T276&lt;&gt;".",OR(COUNTIF(T177:T$191,"*全日勤*")&gt;0,COUNTIF(T177:T$191,"*18放*")&gt;0)),  CONCATENATE(  ".",IF(OR(T177=$A$199,T177="18放"),$A277,"")  ),IF(  OR(T177=$A$199,T177="18放"),$A277,"")  )</f>
        <v/>
      </c>
      <c r="U277" s="65" t="str">
        <f ca="1">IF(  AND(LEN(U276)&gt;=1,U276&lt;&gt;".",OR(COUNTIF(U177:U$191,"*全日勤*")&gt;0,COUNTIF(U177:U$191,"*18放*")&gt;0)),  CONCATENATE(  ".",IF(OR(U177=$A$199,U177="18放"),$A277,"")  ),IF(  OR(U177=$A$199,U177="18放"),$A277,"")  )</f>
        <v/>
      </c>
      <c r="V277" s="65" t="str">
        <f ca="1">IF(  AND(LEN(V276)&gt;=1,V276&lt;&gt;".",OR(COUNTIF(V177:V$191,"*全日勤*")&gt;0,COUNTIF(V177:V$191,"*18放*")&gt;0)),  CONCATENATE(  ".",IF(OR(V177=$A$199,V177="18放"),$A277,"")  ),IF(  OR(V177=$A$199,V177="18放"),$A277,"")  )</f>
        <v/>
      </c>
      <c r="W277" s="65" t="str">
        <f ca="1">IF(  AND(LEN(W276)&gt;=1,W276&lt;&gt;".",OR(COUNTIF(W177:W$191,"*全日勤*")&gt;0,COUNTIF(W177:W$191,"*18放*")&gt;0)),  CONCATENATE(  ".",IF(OR(W177=$A$199,W177="18放"),$A277,"")  ),IF(  OR(W177=$A$199,W177="18放"),$A277,"")  )</f>
        <v/>
      </c>
      <c r="X277" s="65" t="str">
        <f ca="1">IF(  AND(LEN(X276)&gt;=1,X276&lt;&gt;".",OR(COUNTIF(X177:X$191,"*全日勤*")&gt;0,COUNTIF(X177:X$191,"*18放*")&gt;0)),  CONCATENATE(  ".",IF(OR(X177=$A$199,X177="18放"),$A277,"")  ),IF(  OR(X177=$A$199,X177="18放"),$A277,"")  )</f>
        <v/>
      </c>
      <c r="Y277" s="65" t="str">
        <f ca="1">IF(  AND(LEN(Y276)&gt;=1,Y276&lt;&gt;".",OR(COUNTIF(Y177:Y$191,"*全日勤*")&gt;0,COUNTIF(Y177:Y$191,"*18放*")&gt;0)),  CONCATENATE(  ".",IF(OR(Y177=$A$199,Y177="18放"),$A277,"")  ),IF(  OR(Y177=$A$199,Y177="18放"),$A277,"")  )</f>
        <v/>
      </c>
      <c r="Z277" s="65" t="str">
        <f ca="1">IF(  AND(LEN(Z276)&gt;=1,Z276&lt;&gt;".",OR(COUNTIF(Z177:Z$191,"*全日勤*")&gt;0,COUNTIF(Z177:Z$191,"*18放*")&gt;0)),  CONCATENATE(  ".",IF(OR(Z177=$A$199,Z177="18放"),$A277,"")  ),IF(  OR(Z177=$A$199,Z177="18放"),$A277,"")  )</f>
        <v/>
      </c>
      <c r="AA277" s="65" t="str">
        <f ca="1">IF(  AND(LEN(AA276)&gt;=1,AA276&lt;&gt;".",OR(COUNTIF(AA177:AA$191,"*全日勤*")&gt;0,COUNTIF(AA177:AA$191,"*18放*")&gt;0)),  CONCATENATE(  ".",IF(OR(AA177=$A$199,AA177="18放"),$A277,"")  ),IF(  OR(AA177=$A$199,AA177="18放"),$A277,"")  )</f>
        <v/>
      </c>
      <c r="AB277" s="65" t="str">
        <f ca="1">IF(  AND(LEN(AB276)&gt;=1,AB276&lt;&gt;".",OR(COUNTIF(AB177:AB$191,"*全日勤*")&gt;0,COUNTIF(AB177:AB$191,"*18放*")&gt;0)),  CONCATENATE(  ".",IF(OR(AB177=$A$199,AB177="18放"),$A277,"")  ),IF(  OR(AB177=$A$199,AB177="18放"),$A277,"")  )</f>
        <v/>
      </c>
      <c r="AC277" s="65" t="str">
        <f ca="1">IF(  AND(LEN(AC276)&gt;=1,AC276&lt;&gt;".",OR(COUNTIF(AC177:AC$191,"*全日勤*")&gt;0,COUNTIF(AC177:AC$191,"*18放*")&gt;0)),  CONCATENATE(  ".",IF(OR(AC177=$A$199,AC177="18放"),$A277,"")  ),IF(  OR(AC177=$A$199,AC177="18放"),$A277,"")  )</f>
        <v/>
      </c>
      <c r="AD277" s="65" t="str">
        <f ca="1">IF(  AND(LEN(AD276)&gt;=1,AD276&lt;&gt;".",OR(COUNTIF(AD177:AD$191,"*全日勤*")&gt;0,COUNTIF(AD177:AD$191,"*18放*")&gt;0)),  CONCATENATE(  ".",IF(OR(AD177=$A$199,AD177="18放"),$A277,"")  ),IF(  OR(AD177=$A$199,AD177="18放"),$A277,"")  )</f>
        <v/>
      </c>
      <c r="AE277" s="65" t="str">
        <f ca="1">IF(  AND(LEN(AE276)&gt;=1,AE276&lt;&gt;".",OR(COUNTIF(AE177:AE$191,"*全日勤*")&gt;0,COUNTIF(AE177:AE$191,"*18放*")&gt;0)),  CONCATENATE(  ".",IF(OR(AE177=$A$199,AE177="18放"),$A277,"")  ),IF(  OR(AE177=$A$199,AE177="18放"),$A277,"")  )</f>
        <v/>
      </c>
      <c r="AF277" s="65" t="str">
        <f ca="1">IF(  AND(LEN(AF276)&gt;=1,AF276&lt;&gt;".",OR(COUNTIF(AF177:AF$191,"*全日勤*")&gt;0,COUNTIF(AF177:AF$191,"*18放*")&gt;0)),  CONCATENATE(  ".",IF(OR(AF177=$A$199,AF177="18放"),$A277,"")  ),IF(  OR(AF177=$A$199,AF177="18放"),$A277,"")  )</f>
        <v/>
      </c>
      <c r="AG277" s="65" t="str">
        <f ca="1">IF(  AND(LEN(AG276)&gt;=1,AG276&lt;&gt;".",OR(COUNTIF(AG177:AG$191,"*全日勤*")&gt;0,COUNTIF(AG177:AG$191,"*18放*")&gt;0)),  CONCATENATE(  ".",IF(OR(AG177=$A$199,AG177="18放"),$A277,"")  ),IF(  OR(AG177=$A$199,AG177="18放"),$A277,"")  )</f>
        <v/>
      </c>
      <c r="AH277" s="65"/>
      <c r="AI277" s="65"/>
      <c r="AJ277" s="65"/>
    </row>
    <row r="278" spans="1:36">
      <c r="A278" s="65"/>
      <c r="B278" s="65"/>
      <c r="C278" s="65" t="str">
        <f ca="1">IF(  AND(LEN(C277)&gt;=1,C277&lt;&gt;".",OR(COUNTIF(C178:C$191,"*全日勤*")&gt;0,COUNTIF(C178:C$191,"*18放*")&gt;0)),  CONCATENATE(  ".",IF(OR(C178=$A$199,C178="18放"),$A278,"")  ),IF(  OR(C178=$A$199,C178="18放"),$A278,"")  )</f>
        <v/>
      </c>
      <c r="D278" s="65" t="str">
        <f ca="1">IF(  AND(LEN(D277)&gt;=1,D277&lt;&gt;".",OR(COUNTIF(D178:D$191,"*全日勤*")&gt;0,COUNTIF(D178:D$191,"*18放*")&gt;0)),  CONCATENATE(  ".",IF(OR(D178=$A$199,D178="18放"),$A278,"")  ),IF(  OR(D178=$A$199,D178="18放"),$A278,"")  )</f>
        <v/>
      </c>
      <c r="E278" s="65" t="str">
        <f ca="1">IF(  AND(LEN(E277)&gt;=1,E277&lt;&gt;".",OR(COUNTIF(E178:E$191,"*全日勤*")&gt;0,COUNTIF(E178:E$191,"*18放*")&gt;0)),  CONCATENATE(  ".",IF(OR(E178=$A$199,E178="18放"),$A278,"")  ),IF(  OR(E178=$A$199,E178="18放"),$A278,"")  )</f>
        <v/>
      </c>
      <c r="F278" s="65" t="str">
        <f ca="1">IF(  AND(LEN(F277)&gt;=1,F277&lt;&gt;".",OR(COUNTIF(F178:F$191,"*全日勤*")&gt;0,COUNTIF(F178:F$191,"*18放*")&gt;0)),  CONCATENATE(  ".",IF(OR(F178=$A$199,F178="18放"),$A278,"")  ),IF(  OR(F178=$A$199,F178="18放"),$A278,"")  )</f>
        <v/>
      </c>
      <c r="G278" s="65" t="str">
        <f ca="1">IF(  AND(LEN(G277)&gt;=1,G277&lt;&gt;".",OR(COUNTIF(G178:G$191,"*全日勤*")&gt;0,COUNTIF(G178:G$191,"*18放*")&gt;0)),  CONCATENATE(  ".",IF(OR(G178=$A$199,G178="18放"),$A278,"")  ),IF(  OR(G178=$A$199,G178="18放"),$A278,"")  )</f>
        <v/>
      </c>
      <c r="H278" s="65" t="str">
        <f ca="1">IF(  AND(LEN(H277)&gt;=1,H277&lt;&gt;".",OR(COUNTIF(H178:H$191,"*全日勤*")&gt;0,COUNTIF(H178:H$191,"*18放*")&gt;0)),  CONCATENATE(  ".",IF(OR(H178=$A$199,H178="18放"),$A278,"")  ),IF(  OR(H178=$A$199,H178="18放"),$A278,"")  )</f>
        <v/>
      </c>
      <c r="I278" s="65" t="str">
        <f ca="1">IF(  AND(LEN(I277)&gt;=1,I277&lt;&gt;".",OR(COUNTIF(I178:I$191,"*全日勤*")&gt;0,COUNTIF(I178:I$191,"*18放*")&gt;0)),  CONCATENATE(  ".",IF(OR(I178=$A$199,I178="18放"),$A278,"")  ),IF(  OR(I178=$A$199,I178="18放"),$A278,"")  )</f>
        <v/>
      </c>
      <c r="J278" s="65" t="str">
        <f ca="1">IF(  AND(LEN(J277)&gt;=1,J277&lt;&gt;".",OR(COUNTIF(J178:J$191,"*全日勤*")&gt;0,COUNTIF(J178:J$191,"*18放*")&gt;0)),  CONCATENATE(  ".",IF(OR(J178=$A$199,J178="18放"),$A278,"")  ),IF(  OR(J178=$A$199,J178="18放"),$A278,"")  )</f>
        <v/>
      </c>
      <c r="K278" s="65" t="str">
        <f ca="1">IF(  AND(LEN(K277)&gt;=1,K277&lt;&gt;".",OR(COUNTIF(K178:K$191,"*全日勤*")&gt;0,COUNTIF(K178:K$191,"*18放*")&gt;0)),  CONCATENATE(  ".",IF(OR(K178=$A$199,K178="18放"),$A278,"")  ),IF(  OR(K178=$A$199,K178="18放"),$A278,"")  )</f>
        <v/>
      </c>
      <c r="L278" s="65" t="str">
        <f ca="1">IF(  AND(LEN(L277)&gt;=1,L277&lt;&gt;".",OR(COUNTIF(L178:L$191,"*全日勤*")&gt;0,COUNTIF(L178:L$191,"*18放*")&gt;0)),  CONCATENATE(  ".",IF(OR(L178=$A$199,L178="18放"),$A278,"")  ),IF(  OR(L178=$A$199,L178="18放"),$A278,"")  )</f>
        <v/>
      </c>
      <c r="M278" s="65" t="str">
        <f ca="1">IF(  AND(LEN(M277)&gt;=1,M277&lt;&gt;".",OR(COUNTIF(M178:M$191,"*全日勤*")&gt;0,COUNTIF(M178:M$191,"*18放*")&gt;0)),  CONCATENATE(  ".",IF(OR(M178=$A$199,M178="18放"),$A278,"")  ),IF(  OR(M178=$A$199,M178="18放"),$A278,"")  )</f>
        <v/>
      </c>
      <c r="N278" s="65" t="str">
        <f ca="1">IF(  AND(LEN(N277)&gt;=1,N277&lt;&gt;".",OR(COUNTIF(N178:N$191,"*全日勤*")&gt;0,COUNTIF(N178:N$191,"*18放*")&gt;0)),  CONCATENATE(  ".",IF(OR(N178=$A$199,N178="18放"),$A278,"")  ),IF(  OR(N178=$A$199,N178="18放"),$A278,"")  )</f>
        <v/>
      </c>
      <c r="O278" s="65" t="str">
        <f ca="1">IF(  AND(LEN(O277)&gt;=1,O277&lt;&gt;".",OR(COUNTIF(O178:O$191,"*全日勤*")&gt;0,COUNTIF(O178:O$191,"*18放*")&gt;0)),  CONCATENATE(  ".",IF(OR(O178=$A$199,O178="18放"),$A278,"")  ),IF(  OR(O178=$A$199,O178="18放"),$A278,"")  )</f>
        <v/>
      </c>
      <c r="P278" s="65" t="str">
        <f ca="1">IF(  AND(LEN(P277)&gt;=1,P277&lt;&gt;".",OR(COUNTIF(P178:P$191,"*全日勤*")&gt;0,COUNTIF(P178:P$191,"*18放*")&gt;0)),  CONCATENATE(  ".",IF(OR(P178=$A$199,P178="18放"),$A278,"")  ),IF(  OR(P178=$A$199,P178="18放"),$A278,"")  )</f>
        <v/>
      </c>
      <c r="Q278" s="65" t="str">
        <f ca="1">IF(  AND(LEN(Q277)&gt;=1,Q277&lt;&gt;".",OR(COUNTIF(Q178:Q$191,"*全日勤*")&gt;0,COUNTIF(Q178:Q$191,"*18放*")&gt;0)),  CONCATENATE(  ".",IF(OR(Q178=$A$199,Q178="18放"),$A278,"")  ),IF(  OR(Q178=$A$199,Q178="18放"),$A278,"")  )</f>
        <v/>
      </c>
      <c r="R278" s="65" t="str">
        <f ca="1">IF(  AND(LEN(R277)&gt;=1,R277&lt;&gt;".",OR(COUNTIF(R178:R$191,"*全日勤*")&gt;0,COUNTIF(R178:R$191,"*18放*")&gt;0)),  CONCATENATE(  ".",IF(OR(R178=$A$199,R178="18放"),$A278,"")  ),IF(  OR(R178=$A$199,R178="18放"),$A278,"")  )</f>
        <v/>
      </c>
      <c r="S278" s="65" t="str">
        <f ca="1">IF(  AND(LEN(S277)&gt;=1,S277&lt;&gt;".",OR(COUNTIF(S178:S$191,"*全日勤*")&gt;0,COUNTIF(S178:S$191,"*18放*")&gt;0)),  CONCATENATE(  ".",IF(OR(S178=$A$199,S178="18放"),$A278,"")  ),IF(  OR(S178=$A$199,S178="18放"),$A278,"")  )</f>
        <v/>
      </c>
      <c r="T278" s="65" t="str">
        <f ca="1">IF(  AND(LEN(T277)&gt;=1,T277&lt;&gt;".",OR(COUNTIF(T178:T$191,"*全日勤*")&gt;0,COUNTIF(T178:T$191,"*18放*")&gt;0)),  CONCATENATE(  ".",IF(OR(T178=$A$199,T178="18放"),$A278,"")  ),IF(  OR(T178=$A$199,T178="18放"),$A278,"")  )</f>
        <v/>
      </c>
      <c r="U278" s="65" t="str">
        <f ca="1">IF(  AND(LEN(U277)&gt;=1,U277&lt;&gt;".",OR(COUNTIF(U178:U$191,"*全日勤*")&gt;0,COUNTIF(U178:U$191,"*18放*")&gt;0)),  CONCATENATE(  ".",IF(OR(U178=$A$199,U178="18放"),$A278,"")  ),IF(  OR(U178=$A$199,U178="18放"),$A278,"")  )</f>
        <v/>
      </c>
      <c r="V278" s="65" t="str">
        <f ca="1">IF(  AND(LEN(V277)&gt;=1,V277&lt;&gt;".",OR(COUNTIF(V178:V$191,"*全日勤*")&gt;0,COUNTIF(V178:V$191,"*18放*")&gt;0)),  CONCATENATE(  ".",IF(OR(V178=$A$199,V178="18放"),$A278,"")  ),IF(  OR(V178=$A$199,V178="18放"),$A278,"")  )</f>
        <v/>
      </c>
      <c r="W278" s="65" t="str">
        <f ca="1">IF(  AND(LEN(W277)&gt;=1,W277&lt;&gt;".",OR(COUNTIF(W178:W$191,"*全日勤*")&gt;0,COUNTIF(W178:W$191,"*18放*")&gt;0)),  CONCATENATE(  ".",IF(OR(W178=$A$199,W178="18放"),$A278,"")  ),IF(  OR(W178=$A$199,W178="18放"),$A278,"")  )</f>
        <v/>
      </c>
      <c r="X278" s="65" t="str">
        <f ca="1">IF(  AND(LEN(X277)&gt;=1,X277&lt;&gt;".",OR(COUNTIF(X178:X$191,"*全日勤*")&gt;0,COUNTIF(X178:X$191,"*18放*")&gt;0)),  CONCATENATE(  ".",IF(OR(X178=$A$199,X178="18放"),$A278,"")  ),IF(  OR(X178=$A$199,X178="18放"),$A278,"")  )</f>
        <v/>
      </c>
      <c r="Y278" s="65" t="str">
        <f ca="1">IF(  AND(LEN(Y277)&gt;=1,Y277&lt;&gt;".",OR(COUNTIF(Y178:Y$191,"*全日勤*")&gt;0,COUNTIF(Y178:Y$191,"*18放*")&gt;0)),  CONCATENATE(  ".",IF(OR(Y178=$A$199,Y178="18放"),$A278,"")  ),IF(  OR(Y178=$A$199,Y178="18放"),$A278,"")  )</f>
        <v/>
      </c>
      <c r="Z278" s="65" t="str">
        <f ca="1">IF(  AND(LEN(Z277)&gt;=1,Z277&lt;&gt;".",OR(COUNTIF(Z178:Z$191,"*全日勤*")&gt;0,COUNTIF(Z178:Z$191,"*18放*")&gt;0)),  CONCATENATE(  ".",IF(OR(Z178=$A$199,Z178="18放"),$A278,"")  ),IF(  OR(Z178=$A$199,Z178="18放"),$A278,"")  )</f>
        <v/>
      </c>
      <c r="AA278" s="65" t="str">
        <f ca="1">IF(  AND(LEN(AA277)&gt;=1,AA277&lt;&gt;".",OR(COUNTIF(AA178:AA$191,"*全日勤*")&gt;0,COUNTIF(AA178:AA$191,"*18放*")&gt;0)),  CONCATENATE(  ".",IF(OR(AA178=$A$199,AA178="18放"),$A278,"")  ),IF(  OR(AA178=$A$199,AA178="18放"),$A278,"")  )</f>
        <v/>
      </c>
      <c r="AB278" s="65" t="str">
        <f ca="1">IF(  AND(LEN(AB277)&gt;=1,AB277&lt;&gt;".",OR(COUNTIF(AB178:AB$191,"*全日勤*")&gt;0,COUNTIF(AB178:AB$191,"*18放*")&gt;0)),  CONCATENATE(  ".",IF(OR(AB178=$A$199,AB178="18放"),$A278,"")  ),IF(  OR(AB178=$A$199,AB178="18放"),$A278,"")  )</f>
        <v/>
      </c>
      <c r="AC278" s="65" t="str">
        <f ca="1">IF(  AND(LEN(AC277)&gt;=1,AC277&lt;&gt;".",OR(COUNTIF(AC178:AC$191,"*全日勤*")&gt;0,COUNTIF(AC178:AC$191,"*18放*")&gt;0)),  CONCATENATE(  ".",IF(OR(AC178=$A$199,AC178="18放"),$A278,"")  ),IF(  OR(AC178=$A$199,AC178="18放"),$A278,"")  )</f>
        <v/>
      </c>
      <c r="AD278" s="65" t="str">
        <f ca="1">IF(  AND(LEN(AD277)&gt;=1,AD277&lt;&gt;".",OR(COUNTIF(AD178:AD$191,"*全日勤*")&gt;0,COUNTIF(AD178:AD$191,"*18放*")&gt;0)),  CONCATENATE(  ".",IF(OR(AD178=$A$199,AD178="18放"),$A278,"")  ),IF(  OR(AD178=$A$199,AD178="18放"),$A278,"")  )</f>
        <v/>
      </c>
      <c r="AE278" s="65" t="str">
        <f ca="1">IF(  AND(LEN(AE277)&gt;=1,AE277&lt;&gt;".",OR(COUNTIF(AE178:AE$191,"*全日勤*")&gt;0,COUNTIF(AE178:AE$191,"*18放*")&gt;0)),  CONCATENATE(  ".",IF(OR(AE178=$A$199,AE178="18放"),$A278,"")  ),IF(  OR(AE178=$A$199,AE178="18放"),$A278,"")  )</f>
        <v/>
      </c>
      <c r="AF278" s="65" t="str">
        <f ca="1">IF(  AND(LEN(AF277)&gt;=1,AF277&lt;&gt;".",OR(COUNTIF(AF178:AF$191,"*全日勤*")&gt;0,COUNTIF(AF178:AF$191,"*18放*")&gt;0)),  CONCATENATE(  ".",IF(OR(AF178=$A$199,AF178="18放"),$A278,"")  ),IF(  OR(AF178=$A$199,AF178="18放"),$A278,"")  )</f>
        <v/>
      </c>
      <c r="AG278" s="65" t="str">
        <f ca="1">IF(  AND(LEN(AG277)&gt;=1,AG277&lt;&gt;".",OR(COUNTIF(AG178:AG$191,"*全日勤*")&gt;0,COUNTIF(AG178:AG$191,"*18放*")&gt;0)),  CONCATENATE(  ".",IF(OR(AG178=$A$199,AG178="18放"),$A278,"")  ),IF(  OR(AG178=$A$199,AG178="18放"),$A278,"")  )</f>
        <v/>
      </c>
      <c r="AH278" s="65"/>
      <c r="AI278" s="65"/>
      <c r="AJ278" s="65"/>
    </row>
    <row r="279" spans="1:36">
      <c r="A279" s="65"/>
      <c r="B279" s="65"/>
      <c r="C279" s="65" t="str">
        <f ca="1">IF(  AND(LEN(C278)&gt;=1,C278&lt;&gt;".",OR(COUNTIF(C179:C$191,"*全日勤*")&gt;0,COUNTIF(C179:C$191,"*18放*")&gt;0)),  CONCATENATE(  ".",IF(OR(C179=$A$199,C179="18放"),$A279,"")  ),IF(  OR(C179=$A$199,C179="18放"),$A279,"")  )</f>
        <v/>
      </c>
      <c r="D279" s="65" t="str">
        <f ca="1">IF(  AND(LEN(D278)&gt;=1,D278&lt;&gt;".",OR(COUNTIF(D179:D$191,"*全日勤*")&gt;0,COUNTIF(D179:D$191,"*18放*")&gt;0)),  CONCATENATE(  ".",IF(OR(D179=$A$199,D179="18放"),$A279,"")  ),IF(  OR(D179=$A$199,D179="18放"),$A279,"")  )</f>
        <v/>
      </c>
      <c r="E279" s="65" t="str">
        <f ca="1">IF(  AND(LEN(E278)&gt;=1,E278&lt;&gt;".",OR(COUNTIF(E179:E$191,"*全日勤*")&gt;0,COUNTIF(E179:E$191,"*18放*")&gt;0)),  CONCATENATE(  ".",IF(OR(E179=$A$199,E179="18放"),$A279,"")  ),IF(  OR(E179=$A$199,E179="18放"),$A279,"")  )</f>
        <v/>
      </c>
      <c r="F279" s="65" t="str">
        <f ca="1">IF(  AND(LEN(F278)&gt;=1,F278&lt;&gt;".",OR(COUNTIF(F179:F$191,"*全日勤*")&gt;0,COUNTIF(F179:F$191,"*18放*")&gt;0)),  CONCATENATE(  ".",IF(OR(F179=$A$199,F179="18放"),$A279,"")  ),IF(  OR(F179=$A$199,F179="18放"),$A279,"")  )</f>
        <v/>
      </c>
      <c r="G279" s="65" t="str">
        <f ca="1">IF(  AND(LEN(G278)&gt;=1,G278&lt;&gt;".",OR(COUNTIF(G179:G$191,"*全日勤*")&gt;0,COUNTIF(G179:G$191,"*18放*")&gt;0)),  CONCATENATE(  ".",IF(OR(G179=$A$199,G179="18放"),$A279,"")  ),IF(  OR(G179=$A$199,G179="18放"),$A279,"")  )</f>
        <v/>
      </c>
      <c r="H279" s="65" t="str">
        <f ca="1">IF(  AND(LEN(H278)&gt;=1,H278&lt;&gt;".",OR(COUNTIF(H179:H$191,"*全日勤*")&gt;0,COUNTIF(H179:H$191,"*18放*")&gt;0)),  CONCATENATE(  ".",IF(OR(H179=$A$199,H179="18放"),$A279,"")  ),IF(  OR(H179=$A$199,H179="18放"),$A279,"")  )</f>
        <v/>
      </c>
      <c r="I279" s="65" t="str">
        <f ca="1">IF(  AND(LEN(I278)&gt;=1,I278&lt;&gt;".",OR(COUNTIF(I179:I$191,"*全日勤*")&gt;0,COUNTIF(I179:I$191,"*18放*")&gt;0)),  CONCATENATE(  ".",IF(OR(I179=$A$199,I179="18放"),$A279,"")  ),IF(  OR(I179=$A$199,I179="18放"),$A279,"")  )</f>
        <v/>
      </c>
      <c r="J279" s="65" t="str">
        <f ca="1">IF(  AND(LEN(J278)&gt;=1,J278&lt;&gt;".",OR(COUNTIF(J179:J$191,"*全日勤*")&gt;0,COUNTIF(J179:J$191,"*18放*")&gt;0)),  CONCATENATE(  ".",IF(OR(J179=$A$199,J179="18放"),$A279,"")  ),IF(  OR(J179=$A$199,J179="18放"),$A279,"")  )</f>
        <v/>
      </c>
      <c r="K279" s="65" t="str">
        <f ca="1">IF(  AND(LEN(K278)&gt;=1,K278&lt;&gt;".",OR(COUNTIF(K179:K$191,"*全日勤*")&gt;0,COUNTIF(K179:K$191,"*18放*")&gt;0)),  CONCATENATE(  ".",IF(OR(K179=$A$199,K179="18放"),$A279,"")  ),IF(  OR(K179=$A$199,K179="18放"),$A279,"")  )</f>
        <v/>
      </c>
      <c r="L279" s="65" t="str">
        <f ca="1">IF(  AND(LEN(L278)&gt;=1,L278&lt;&gt;".",OR(COUNTIF(L179:L$191,"*全日勤*")&gt;0,COUNTIF(L179:L$191,"*18放*")&gt;0)),  CONCATENATE(  ".",IF(OR(L179=$A$199,L179="18放"),$A279,"")  ),IF(  OR(L179=$A$199,L179="18放"),$A279,"")  )</f>
        <v/>
      </c>
      <c r="M279" s="65" t="str">
        <f ca="1">IF(  AND(LEN(M278)&gt;=1,M278&lt;&gt;".",OR(COUNTIF(M179:M$191,"*全日勤*")&gt;0,COUNTIF(M179:M$191,"*18放*")&gt;0)),  CONCATENATE(  ".",IF(OR(M179=$A$199,M179="18放"),$A279,"")  ),IF(  OR(M179=$A$199,M179="18放"),$A279,"")  )</f>
        <v/>
      </c>
      <c r="N279" s="65" t="str">
        <f ca="1">IF(  AND(LEN(N278)&gt;=1,N278&lt;&gt;".",OR(COUNTIF(N179:N$191,"*全日勤*")&gt;0,COUNTIF(N179:N$191,"*18放*")&gt;0)),  CONCATENATE(  ".",IF(OR(N179=$A$199,N179="18放"),$A279,"")  ),IF(  OR(N179=$A$199,N179="18放"),$A279,"")  )</f>
        <v/>
      </c>
      <c r="O279" s="65" t="str">
        <f ca="1">IF(  AND(LEN(O278)&gt;=1,O278&lt;&gt;".",OR(COUNTIF(O179:O$191,"*全日勤*")&gt;0,COUNTIF(O179:O$191,"*18放*")&gt;0)),  CONCATENATE(  ".",IF(OR(O179=$A$199,O179="18放"),$A279,"")  ),IF(  OR(O179=$A$199,O179="18放"),$A279,"")  )</f>
        <v/>
      </c>
      <c r="P279" s="65" t="str">
        <f ca="1">IF(  AND(LEN(P278)&gt;=1,P278&lt;&gt;".",OR(COUNTIF(P179:P$191,"*全日勤*")&gt;0,COUNTIF(P179:P$191,"*18放*")&gt;0)),  CONCATENATE(  ".",IF(OR(P179=$A$199,P179="18放"),$A279,"")  ),IF(  OR(P179=$A$199,P179="18放"),$A279,"")  )</f>
        <v/>
      </c>
      <c r="Q279" s="65" t="str">
        <f ca="1">IF(  AND(LEN(Q278)&gt;=1,Q278&lt;&gt;".",OR(COUNTIF(Q179:Q$191,"*全日勤*")&gt;0,COUNTIF(Q179:Q$191,"*18放*")&gt;0)),  CONCATENATE(  ".",IF(OR(Q179=$A$199,Q179="18放"),$A279,"")  ),IF(  OR(Q179=$A$199,Q179="18放"),$A279,"")  )</f>
        <v/>
      </c>
      <c r="R279" s="65" t="str">
        <f ca="1">IF(  AND(LEN(R278)&gt;=1,R278&lt;&gt;".",OR(COUNTIF(R179:R$191,"*全日勤*")&gt;0,COUNTIF(R179:R$191,"*18放*")&gt;0)),  CONCATENATE(  ".",IF(OR(R179=$A$199,R179="18放"),$A279,"")  ),IF(  OR(R179=$A$199,R179="18放"),$A279,"")  )</f>
        <v/>
      </c>
      <c r="S279" s="65" t="str">
        <f ca="1">IF(  AND(LEN(S278)&gt;=1,S278&lt;&gt;".",OR(COUNTIF(S179:S$191,"*全日勤*")&gt;0,COUNTIF(S179:S$191,"*18放*")&gt;0)),  CONCATENATE(  ".",IF(OR(S179=$A$199,S179="18放"),$A279,"")  ),IF(  OR(S179=$A$199,S179="18放"),$A279,"")  )</f>
        <v/>
      </c>
      <c r="T279" s="65" t="str">
        <f ca="1">IF(  AND(LEN(T278)&gt;=1,T278&lt;&gt;".",OR(COUNTIF(T179:T$191,"*全日勤*")&gt;0,COUNTIF(T179:T$191,"*18放*")&gt;0)),  CONCATENATE(  ".",IF(OR(T179=$A$199,T179="18放"),$A279,"")  ),IF(  OR(T179=$A$199,T179="18放"),$A279,"")  )</f>
        <v/>
      </c>
      <c r="U279" s="65" t="str">
        <f ca="1">IF(  AND(LEN(U278)&gt;=1,U278&lt;&gt;".",OR(COUNTIF(U179:U$191,"*全日勤*")&gt;0,COUNTIF(U179:U$191,"*18放*")&gt;0)),  CONCATENATE(  ".",IF(OR(U179=$A$199,U179="18放"),$A279,"")  ),IF(  OR(U179=$A$199,U179="18放"),$A279,"")  )</f>
        <v/>
      </c>
      <c r="V279" s="65" t="str">
        <f ca="1">IF(  AND(LEN(V278)&gt;=1,V278&lt;&gt;".",OR(COUNTIF(V179:V$191,"*全日勤*")&gt;0,COUNTIF(V179:V$191,"*18放*")&gt;0)),  CONCATENATE(  ".",IF(OR(V179=$A$199,V179="18放"),$A279,"")  ),IF(  OR(V179=$A$199,V179="18放"),$A279,"")  )</f>
        <v/>
      </c>
      <c r="W279" s="65" t="str">
        <f ca="1">IF(  AND(LEN(W278)&gt;=1,W278&lt;&gt;".",OR(COUNTIF(W179:W$191,"*全日勤*")&gt;0,COUNTIF(W179:W$191,"*18放*")&gt;0)),  CONCATENATE(  ".",IF(OR(W179=$A$199,W179="18放"),$A279,"")  ),IF(  OR(W179=$A$199,W179="18放"),$A279,"")  )</f>
        <v/>
      </c>
      <c r="X279" s="65" t="str">
        <f ca="1">IF(  AND(LEN(X278)&gt;=1,X278&lt;&gt;".",OR(COUNTIF(X179:X$191,"*全日勤*")&gt;0,COUNTIF(X179:X$191,"*18放*")&gt;0)),  CONCATENATE(  ".",IF(OR(X179=$A$199,X179="18放"),$A279,"")  ),IF(  OR(X179=$A$199,X179="18放"),$A279,"")  )</f>
        <v/>
      </c>
      <c r="Y279" s="65" t="str">
        <f ca="1">IF(  AND(LEN(Y278)&gt;=1,Y278&lt;&gt;".",OR(COUNTIF(Y179:Y$191,"*全日勤*")&gt;0,COUNTIF(Y179:Y$191,"*18放*")&gt;0)),  CONCATENATE(  ".",IF(OR(Y179=$A$199,Y179="18放"),$A279,"")  ),IF(  OR(Y179=$A$199,Y179="18放"),$A279,"")  )</f>
        <v/>
      </c>
      <c r="Z279" s="65" t="str">
        <f ca="1">IF(  AND(LEN(Z278)&gt;=1,Z278&lt;&gt;".",OR(COUNTIF(Z179:Z$191,"*全日勤*")&gt;0,COUNTIF(Z179:Z$191,"*18放*")&gt;0)),  CONCATENATE(  ".",IF(OR(Z179=$A$199,Z179="18放"),$A279,"")  ),IF(  OR(Z179=$A$199,Z179="18放"),$A279,"")  )</f>
        <v/>
      </c>
      <c r="AA279" s="65" t="str">
        <f ca="1">IF(  AND(LEN(AA278)&gt;=1,AA278&lt;&gt;".",OR(COUNTIF(AA179:AA$191,"*全日勤*")&gt;0,COUNTIF(AA179:AA$191,"*18放*")&gt;0)),  CONCATENATE(  ".",IF(OR(AA179=$A$199,AA179="18放"),$A279,"")  ),IF(  OR(AA179=$A$199,AA179="18放"),$A279,"")  )</f>
        <v/>
      </c>
      <c r="AB279" s="65" t="str">
        <f ca="1">IF(  AND(LEN(AB278)&gt;=1,AB278&lt;&gt;".",OR(COUNTIF(AB179:AB$191,"*全日勤*")&gt;0,COUNTIF(AB179:AB$191,"*18放*")&gt;0)),  CONCATENATE(  ".",IF(OR(AB179=$A$199,AB179="18放"),$A279,"")  ),IF(  OR(AB179=$A$199,AB179="18放"),$A279,"")  )</f>
        <v/>
      </c>
      <c r="AC279" s="65" t="str">
        <f ca="1">IF(  AND(LEN(AC278)&gt;=1,AC278&lt;&gt;".",OR(COUNTIF(AC179:AC$191,"*全日勤*")&gt;0,COUNTIF(AC179:AC$191,"*18放*")&gt;0)),  CONCATENATE(  ".",IF(OR(AC179=$A$199,AC179="18放"),$A279,"")  ),IF(  OR(AC179=$A$199,AC179="18放"),$A279,"")  )</f>
        <v/>
      </c>
      <c r="AD279" s="65" t="str">
        <f ca="1">IF(  AND(LEN(AD278)&gt;=1,AD278&lt;&gt;".",OR(COUNTIF(AD179:AD$191,"*全日勤*")&gt;0,COUNTIF(AD179:AD$191,"*18放*")&gt;0)),  CONCATENATE(  ".",IF(OR(AD179=$A$199,AD179="18放"),$A279,"")  ),IF(  OR(AD179=$A$199,AD179="18放"),$A279,"")  )</f>
        <v/>
      </c>
      <c r="AE279" s="65" t="str">
        <f ca="1">IF(  AND(LEN(AE278)&gt;=1,AE278&lt;&gt;".",OR(COUNTIF(AE179:AE$191,"*全日勤*")&gt;0,COUNTIF(AE179:AE$191,"*18放*")&gt;0)),  CONCATENATE(  ".",IF(OR(AE179=$A$199,AE179="18放"),$A279,"")  ),IF(  OR(AE179=$A$199,AE179="18放"),$A279,"")  )</f>
        <v/>
      </c>
      <c r="AF279" s="65" t="str">
        <f ca="1">IF(  AND(LEN(AF278)&gt;=1,AF278&lt;&gt;".",OR(COUNTIF(AF179:AF$191,"*全日勤*")&gt;0,COUNTIF(AF179:AF$191,"*18放*")&gt;0)),  CONCATENATE(  ".",IF(OR(AF179=$A$199,AF179="18放"),$A279,"")  ),IF(  OR(AF179=$A$199,AF179="18放"),$A279,"")  )</f>
        <v/>
      </c>
      <c r="AG279" s="65" t="str">
        <f ca="1">IF(  AND(LEN(AG278)&gt;=1,AG278&lt;&gt;".",OR(COUNTIF(AG179:AG$191,"*全日勤*")&gt;0,COUNTIF(AG179:AG$191,"*18放*")&gt;0)),  CONCATENATE(  ".",IF(OR(AG179=$A$199,AG179="18放"),$A279,"")  ),IF(  OR(AG179=$A$199,AG179="18放"),$A279,"")  )</f>
        <v/>
      </c>
      <c r="AH279" s="65"/>
      <c r="AI279" s="65"/>
      <c r="AJ279" s="65"/>
    </row>
    <row r="280" spans="1:36">
      <c r="A280" s="65"/>
      <c r="B280" s="65"/>
      <c r="C280" s="65" t="str">
        <f ca="1">IF(  AND(LEN(C279)&gt;=1,C279&lt;&gt;".",OR(COUNTIF(C180:C$191,"*全日勤*")&gt;0,COUNTIF(C180:C$191,"*18放*")&gt;0)),  CONCATENATE(  ".",IF(OR(C180=$A$199,C180="18放"),$A280,"")  ),IF(  OR(C180=$A$199,C180="18放"),$A280,"")  )</f>
        <v/>
      </c>
      <c r="D280" s="65" t="str">
        <f ca="1">IF(  AND(LEN(D279)&gt;=1,D279&lt;&gt;".",OR(COUNTIF(D180:D$191,"*全日勤*")&gt;0,COUNTIF(D180:D$191,"*18放*")&gt;0)),  CONCATENATE(  ".",IF(OR(D180=$A$199,D180="18放"),$A280,"")  ),IF(  OR(D180=$A$199,D180="18放"),$A280,"")  )</f>
        <v/>
      </c>
      <c r="E280" s="65" t="str">
        <f ca="1">IF(  AND(LEN(E279)&gt;=1,E279&lt;&gt;".",OR(COUNTIF(E180:E$191,"*全日勤*")&gt;0,COUNTIF(E180:E$191,"*18放*")&gt;0)),  CONCATENATE(  ".",IF(OR(E180=$A$199,E180="18放"),$A280,"")  ),IF(  OR(E180=$A$199,E180="18放"),$A280,"")  )</f>
        <v/>
      </c>
      <c r="F280" s="65" t="str">
        <f ca="1">IF(  AND(LEN(F279)&gt;=1,F279&lt;&gt;".",OR(COUNTIF(F180:F$191,"*全日勤*")&gt;0,COUNTIF(F180:F$191,"*18放*")&gt;0)),  CONCATENATE(  ".",IF(OR(F180=$A$199,F180="18放"),$A280,"")  ),IF(  OR(F180=$A$199,F180="18放"),$A280,"")  )</f>
        <v/>
      </c>
      <c r="G280" s="65" t="str">
        <f ca="1">IF(  AND(LEN(G279)&gt;=1,G279&lt;&gt;".",OR(COUNTIF(G180:G$191,"*全日勤*")&gt;0,COUNTIF(G180:G$191,"*18放*")&gt;0)),  CONCATENATE(  ".",IF(OR(G180=$A$199,G180="18放"),$A280,"")  ),IF(  OR(G180=$A$199,G180="18放"),$A280,"")  )</f>
        <v/>
      </c>
      <c r="H280" s="65" t="str">
        <f ca="1">IF(  AND(LEN(H279)&gt;=1,H279&lt;&gt;".",OR(COUNTIF(H180:H$191,"*全日勤*")&gt;0,COUNTIF(H180:H$191,"*18放*")&gt;0)),  CONCATENATE(  ".",IF(OR(H180=$A$199,H180="18放"),$A280,"")  ),IF(  OR(H180=$A$199,H180="18放"),$A280,"")  )</f>
        <v/>
      </c>
      <c r="I280" s="65" t="str">
        <f ca="1">IF(  AND(LEN(I279)&gt;=1,I279&lt;&gt;".",OR(COUNTIF(I180:I$191,"*全日勤*")&gt;0,COUNTIF(I180:I$191,"*18放*")&gt;0)),  CONCATENATE(  ".",IF(OR(I180=$A$199,I180="18放"),$A280,"")  ),IF(  OR(I180=$A$199,I180="18放"),$A280,"")  )</f>
        <v/>
      </c>
      <c r="J280" s="65" t="str">
        <f ca="1">IF(  AND(LEN(J279)&gt;=1,J279&lt;&gt;".",OR(COUNTIF(J180:J$191,"*全日勤*")&gt;0,COUNTIF(J180:J$191,"*18放*")&gt;0)),  CONCATENATE(  ".",IF(OR(J180=$A$199,J180="18放"),$A280,"")  ),IF(  OR(J180=$A$199,J180="18放"),$A280,"")  )</f>
        <v/>
      </c>
      <c r="K280" s="65" t="str">
        <f ca="1">IF(  AND(LEN(K279)&gt;=1,K279&lt;&gt;".",OR(COUNTIF(K180:K$191,"*全日勤*")&gt;0,COUNTIF(K180:K$191,"*18放*")&gt;0)),  CONCATENATE(  ".",IF(OR(K180=$A$199,K180="18放"),$A280,"")  ),IF(  OR(K180=$A$199,K180="18放"),$A280,"")  )</f>
        <v/>
      </c>
      <c r="L280" s="65" t="str">
        <f ca="1">IF(  AND(LEN(L279)&gt;=1,L279&lt;&gt;".",OR(COUNTIF(L180:L$191,"*全日勤*")&gt;0,COUNTIF(L180:L$191,"*18放*")&gt;0)),  CONCATENATE(  ".",IF(OR(L180=$A$199,L180="18放"),$A280,"")  ),IF(  OR(L180=$A$199,L180="18放"),$A280,"")  )</f>
        <v/>
      </c>
      <c r="M280" s="65" t="str">
        <f ca="1">IF(  AND(LEN(M279)&gt;=1,M279&lt;&gt;".",OR(COUNTIF(M180:M$191,"*全日勤*")&gt;0,COUNTIF(M180:M$191,"*18放*")&gt;0)),  CONCATENATE(  ".",IF(OR(M180=$A$199,M180="18放"),$A280,"")  ),IF(  OR(M180=$A$199,M180="18放"),$A280,"")  )</f>
        <v/>
      </c>
      <c r="N280" s="65" t="str">
        <f ca="1">IF(  AND(LEN(N279)&gt;=1,N279&lt;&gt;".",OR(COUNTIF(N180:N$191,"*全日勤*")&gt;0,COUNTIF(N180:N$191,"*18放*")&gt;0)),  CONCATENATE(  ".",IF(OR(N180=$A$199,N180="18放"),$A280,"")  ),IF(  OR(N180=$A$199,N180="18放"),$A280,"")  )</f>
        <v/>
      </c>
      <c r="O280" s="65" t="str">
        <f ca="1">IF(  AND(LEN(O279)&gt;=1,O279&lt;&gt;".",OR(COUNTIF(O180:O$191,"*全日勤*")&gt;0,COUNTIF(O180:O$191,"*18放*")&gt;0)),  CONCATENATE(  ".",IF(OR(O180=$A$199,O180="18放"),$A280,"")  ),IF(  OR(O180=$A$199,O180="18放"),$A280,"")  )</f>
        <v/>
      </c>
      <c r="P280" s="65" t="str">
        <f ca="1">IF(  AND(LEN(P279)&gt;=1,P279&lt;&gt;".",OR(COUNTIF(P180:P$191,"*全日勤*")&gt;0,COUNTIF(P180:P$191,"*18放*")&gt;0)),  CONCATENATE(  ".",IF(OR(P180=$A$199,P180="18放"),$A280,"")  ),IF(  OR(P180=$A$199,P180="18放"),$A280,"")  )</f>
        <v/>
      </c>
      <c r="Q280" s="65" t="str">
        <f ca="1">IF(  AND(LEN(Q279)&gt;=1,Q279&lt;&gt;".",OR(COUNTIF(Q180:Q$191,"*全日勤*")&gt;0,COUNTIF(Q180:Q$191,"*18放*")&gt;0)),  CONCATENATE(  ".",IF(OR(Q180=$A$199,Q180="18放"),$A280,"")  ),IF(  OR(Q180=$A$199,Q180="18放"),$A280,"")  )</f>
        <v/>
      </c>
      <c r="R280" s="65" t="str">
        <f ca="1">IF(  AND(LEN(R279)&gt;=1,R279&lt;&gt;".",OR(COUNTIF(R180:R$191,"*全日勤*")&gt;0,COUNTIF(R180:R$191,"*18放*")&gt;0)),  CONCATENATE(  ".",IF(OR(R180=$A$199,R180="18放"),$A280,"")  ),IF(  OR(R180=$A$199,R180="18放"),$A280,"")  )</f>
        <v/>
      </c>
      <c r="S280" s="65" t="str">
        <f ca="1">IF(  AND(LEN(S279)&gt;=1,S279&lt;&gt;".",OR(COUNTIF(S180:S$191,"*全日勤*")&gt;0,COUNTIF(S180:S$191,"*18放*")&gt;0)),  CONCATENATE(  ".",IF(OR(S180=$A$199,S180="18放"),$A280,"")  ),IF(  OR(S180=$A$199,S180="18放"),$A280,"")  )</f>
        <v/>
      </c>
      <c r="T280" s="65" t="str">
        <f ca="1">IF(  AND(LEN(T279)&gt;=1,T279&lt;&gt;".",OR(COUNTIF(T180:T$191,"*全日勤*")&gt;0,COUNTIF(T180:T$191,"*18放*")&gt;0)),  CONCATENATE(  ".",IF(OR(T180=$A$199,T180="18放"),$A280,"")  ),IF(  OR(T180=$A$199,T180="18放"),$A280,"")  )</f>
        <v/>
      </c>
      <c r="U280" s="65" t="str">
        <f ca="1">IF(  AND(LEN(U279)&gt;=1,U279&lt;&gt;".",OR(COUNTIF(U180:U$191,"*全日勤*")&gt;0,COUNTIF(U180:U$191,"*18放*")&gt;0)),  CONCATENATE(  ".",IF(OR(U180=$A$199,U180="18放"),$A280,"")  ),IF(  OR(U180=$A$199,U180="18放"),$A280,"")  )</f>
        <v/>
      </c>
      <c r="V280" s="65" t="str">
        <f ca="1">IF(  AND(LEN(V279)&gt;=1,V279&lt;&gt;".",OR(COUNTIF(V180:V$191,"*全日勤*")&gt;0,COUNTIF(V180:V$191,"*18放*")&gt;0)),  CONCATENATE(  ".",IF(OR(V180=$A$199,V180="18放"),$A280,"")  ),IF(  OR(V180=$A$199,V180="18放"),$A280,"")  )</f>
        <v/>
      </c>
      <c r="W280" s="65" t="str">
        <f ca="1">IF(  AND(LEN(W279)&gt;=1,W279&lt;&gt;".",OR(COUNTIF(W180:W$191,"*全日勤*")&gt;0,COUNTIF(W180:W$191,"*18放*")&gt;0)),  CONCATENATE(  ".",IF(OR(W180=$A$199,W180="18放"),$A280,"")  ),IF(  OR(W180=$A$199,W180="18放"),$A280,"")  )</f>
        <v/>
      </c>
      <c r="X280" s="65" t="str">
        <f ca="1">IF(  AND(LEN(X279)&gt;=1,X279&lt;&gt;".",OR(COUNTIF(X180:X$191,"*全日勤*")&gt;0,COUNTIF(X180:X$191,"*18放*")&gt;0)),  CONCATENATE(  ".",IF(OR(X180=$A$199,X180="18放"),$A280,"")  ),IF(  OR(X180=$A$199,X180="18放"),$A280,"")  )</f>
        <v/>
      </c>
      <c r="Y280" s="65" t="str">
        <f ca="1">IF(  AND(LEN(Y279)&gt;=1,Y279&lt;&gt;".",OR(COUNTIF(Y180:Y$191,"*全日勤*")&gt;0,COUNTIF(Y180:Y$191,"*18放*")&gt;0)),  CONCATENATE(  ".",IF(OR(Y180=$A$199,Y180="18放"),$A280,"")  ),IF(  OR(Y180=$A$199,Y180="18放"),$A280,"")  )</f>
        <v/>
      </c>
      <c r="Z280" s="65" t="str">
        <f ca="1">IF(  AND(LEN(Z279)&gt;=1,Z279&lt;&gt;".",OR(COUNTIF(Z180:Z$191,"*全日勤*")&gt;0,COUNTIF(Z180:Z$191,"*18放*")&gt;0)),  CONCATENATE(  ".",IF(OR(Z180=$A$199,Z180="18放"),$A280,"")  ),IF(  OR(Z180=$A$199,Z180="18放"),$A280,"")  )</f>
        <v/>
      </c>
      <c r="AA280" s="65" t="str">
        <f ca="1">IF(  AND(LEN(AA279)&gt;=1,AA279&lt;&gt;".",OR(COUNTIF(AA180:AA$191,"*全日勤*")&gt;0,COUNTIF(AA180:AA$191,"*18放*")&gt;0)),  CONCATENATE(  ".",IF(OR(AA180=$A$199,AA180="18放"),$A280,"")  ),IF(  OR(AA180=$A$199,AA180="18放"),$A280,"")  )</f>
        <v/>
      </c>
      <c r="AB280" s="65" t="str">
        <f ca="1">IF(  AND(LEN(AB279)&gt;=1,AB279&lt;&gt;".",OR(COUNTIF(AB180:AB$191,"*全日勤*")&gt;0,COUNTIF(AB180:AB$191,"*18放*")&gt;0)),  CONCATENATE(  ".",IF(OR(AB180=$A$199,AB180="18放"),$A280,"")  ),IF(  OR(AB180=$A$199,AB180="18放"),$A280,"")  )</f>
        <v/>
      </c>
      <c r="AC280" s="65" t="str">
        <f ca="1">IF(  AND(LEN(AC279)&gt;=1,AC279&lt;&gt;".",OR(COUNTIF(AC180:AC$191,"*全日勤*")&gt;0,COUNTIF(AC180:AC$191,"*18放*")&gt;0)),  CONCATENATE(  ".",IF(OR(AC180=$A$199,AC180="18放"),$A280,"")  ),IF(  OR(AC180=$A$199,AC180="18放"),$A280,"")  )</f>
        <v/>
      </c>
      <c r="AD280" s="65" t="str">
        <f ca="1">IF(  AND(LEN(AD279)&gt;=1,AD279&lt;&gt;".",OR(COUNTIF(AD180:AD$191,"*全日勤*")&gt;0,COUNTIF(AD180:AD$191,"*18放*")&gt;0)),  CONCATENATE(  ".",IF(OR(AD180=$A$199,AD180="18放"),$A280,"")  ),IF(  OR(AD180=$A$199,AD180="18放"),$A280,"")  )</f>
        <v/>
      </c>
      <c r="AE280" s="65" t="str">
        <f ca="1">IF(  AND(LEN(AE279)&gt;=1,AE279&lt;&gt;".",OR(COUNTIF(AE180:AE$191,"*全日勤*")&gt;0,COUNTIF(AE180:AE$191,"*18放*")&gt;0)),  CONCATENATE(  ".",IF(OR(AE180=$A$199,AE180="18放"),$A280,"")  ),IF(  OR(AE180=$A$199,AE180="18放"),$A280,"")  )</f>
        <v/>
      </c>
      <c r="AF280" s="65" t="str">
        <f ca="1">IF(  AND(LEN(AF279)&gt;=1,AF279&lt;&gt;".",OR(COUNTIF(AF180:AF$191,"*全日勤*")&gt;0,COUNTIF(AF180:AF$191,"*18放*")&gt;0)),  CONCATENATE(  ".",IF(OR(AF180=$A$199,AF180="18放"),$A280,"")  ),IF(  OR(AF180=$A$199,AF180="18放"),$A280,"")  )</f>
        <v/>
      </c>
      <c r="AG280" s="65" t="str">
        <f ca="1">IF(  AND(LEN(AG279)&gt;=1,AG279&lt;&gt;".",OR(COUNTIF(AG180:AG$191,"*全日勤*")&gt;0,COUNTIF(AG180:AG$191,"*18放*")&gt;0)),  CONCATENATE(  ".",IF(OR(AG180=$A$199,AG180="18放"),$A280,"")  ),IF(  OR(AG180=$A$199,AG180="18放"),$A280,"")  )</f>
        <v/>
      </c>
      <c r="AH280" s="65"/>
      <c r="AI280" s="65"/>
      <c r="AJ280" s="65"/>
    </row>
    <row r="281" spans="1:36">
      <c r="A281" s="65"/>
      <c r="B281" s="65"/>
      <c r="C281" s="65" t="str">
        <f ca="1">IF(  AND(LEN(C280)&gt;=1,C280&lt;&gt;".",OR(COUNTIF(C181:C$191,"*全日勤*")&gt;0,COUNTIF(C181:C$191,"*18放*")&gt;0)),  CONCATENATE(  ".",IF(OR(C181=$A$199,C181="18放"),$A281,"")  ),IF(  OR(C181=$A$199,C181="18放"),$A281,"")  )</f>
        <v/>
      </c>
      <c r="D281" s="65" t="str">
        <f ca="1">IF(  AND(LEN(D280)&gt;=1,D280&lt;&gt;".",OR(COUNTIF(D181:D$191,"*全日勤*")&gt;0,COUNTIF(D181:D$191,"*18放*")&gt;0)),  CONCATENATE(  ".",IF(OR(D181=$A$199,D181="18放"),$A281,"")  ),IF(  OR(D181=$A$199,D181="18放"),$A281,"")  )</f>
        <v/>
      </c>
      <c r="E281" s="65" t="str">
        <f ca="1">IF(  AND(LEN(E280)&gt;=1,E280&lt;&gt;".",OR(COUNTIF(E181:E$191,"*全日勤*")&gt;0,COUNTIF(E181:E$191,"*18放*")&gt;0)),  CONCATENATE(  ".",IF(OR(E181=$A$199,E181="18放"),$A281,"")  ),IF(  OR(E181=$A$199,E181="18放"),$A281,"")  )</f>
        <v/>
      </c>
      <c r="F281" s="65" t="str">
        <f ca="1">IF(  AND(LEN(F280)&gt;=1,F280&lt;&gt;".",OR(COUNTIF(F181:F$191,"*全日勤*")&gt;0,COUNTIF(F181:F$191,"*18放*")&gt;0)),  CONCATENATE(  ".",IF(OR(F181=$A$199,F181="18放"),$A281,"")  ),IF(  OR(F181=$A$199,F181="18放"),$A281,"")  )</f>
        <v/>
      </c>
      <c r="G281" s="65" t="str">
        <f ca="1">IF(  AND(LEN(G280)&gt;=1,G280&lt;&gt;".",OR(COUNTIF(G181:G$191,"*全日勤*")&gt;0,COUNTIF(G181:G$191,"*18放*")&gt;0)),  CONCATENATE(  ".",IF(OR(G181=$A$199,G181="18放"),$A281,"")  ),IF(  OR(G181=$A$199,G181="18放"),$A281,"")  )</f>
        <v/>
      </c>
      <c r="H281" s="65" t="str">
        <f ca="1">IF(  AND(LEN(H280)&gt;=1,H280&lt;&gt;".",OR(COUNTIF(H181:H$191,"*全日勤*")&gt;0,COUNTIF(H181:H$191,"*18放*")&gt;0)),  CONCATENATE(  ".",IF(OR(H181=$A$199,H181="18放"),$A281,"")  ),IF(  OR(H181=$A$199,H181="18放"),$A281,"")  )</f>
        <v/>
      </c>
      <c r="I281" s="65" t="str">
        <f ca="1">IF(  AND(LEN(I280)&gt;=1,I280&lt;&gt;".",OR(COUNTIF(I181:I$191,"*全日勤*")&gt;0,COUNTIF(I181:I$191,"*18放*")&gt;0)),  CONCATENATE(  ".",IF(OR(I181=$A$199,I181="18放"),$A281,"")  ),IF(  OR(I181=$A$199,I181="18放"),$A281,"")  )</f>
        <v/>
      </c>
      <c r="J281" s="65" t="str">
        <f ca="1">IF(  AND(LEN(J280)&gt;=1,J280&lt;&gt;".",OR(COUNTIF(J181:J$191,"*全日勤*")&gt;0,COUNTIF(J181:J$191,"*18放*")&gt;0)),  CONCATENATE(  ".",IF(OR(J181=$A$199,J181="18放"),$A281,"")  ),IF(  OR(J181=$A$199,J181="18放"),$A281,"")  )</f>
        <v/>
      </c>
      <c r="K281" s="65" t="str">
        <f ca="1">IF(  AND(LEN(K280)&gt;=1,K280&lt;&gt;".",OR(COUNTIF(K181:K$191,"*全日勤*")&gt;0,COUNTIF(K181:K$191,"*18放*")&gt;0)),  CONCATENATE(  ".",IF(OR(K181=$A$199,K181="18放"),$A281,"")  ),IF(  OR(K181=$A$199,K181="18放"),$A281,"")  )</f>
        <v/>
      </c>
      <c r="L281" s="65" t="str">
        <f ca="1">IF(  AND(LEN(L280)&gt;=1,L280&lt;&gt;".",OR(COUNTIF(L181:L$191,"*全日勤*")&gt;0,COUNTIF(L181:L$191,"*18放*")&gt;0)),  CONCATENATE(  ".",IF(OR(L181=$A$199,L181="18放"),$A281,"")  ),IF(  OR(L181=$A$199,L181="18放"),$A281,"")  )</f>
        <v/>
      </c>
      <c r="M281" s="65" t="str">
        <f ca="1">IF(  AND(LEN(M280)&gt;=1,M280&lt;&gt;".",OR(COUNTIF(M181:M$191,"*全日勤*")&gt;0,COUNTIF(M181:M$191,"*18放*")&gt;0)),  CONCATENATE(  ".",IF(OR(M181=$A$199,M181="18放"),$A281,"")  ),IF(  OR(M181=$A$199,M181="18放"),$A281,"")  )</f>
        <v/>
      </c>
      <c r="N281" s="65" t="str">
        <f ca="1">IF(  AND(LEN(N280)&gt;=1,N280&lt;&gt;".",OR(COUNTIF(N181:N$191,"*全日勤*")&gt;0,COUNTIF(N181:N$191,"*18放*")&gt;0)),  CONCATENATE(  ".",IF(OR(N181=$A$199,N181="18放"),$A281,"")  ),IF(  OR(N181=$A$199,N181="18放"),$A281,"")  )</f>
        <v/>
      </c>
      <c r="O281" s="65" t="str">
        <f ca="1">IF(  AND(LEN(O280)&gt;=1,O280&lt;&gt;".",OR(COUNTIF(O181:O$191,"*全日勤*")&gt;0,COUNTIF(O181:O$191,"*18放*")&gt;0)),  CONCATENATE(  ".",IF(OR(O181=$A$199,O181="18放"),$A281,"")  ),IF(  OR(O181=$A$199,O181="18放"),$A281,"")  )</f>
        <v/>
      </c>
      <c r="P281" s="65" t="str">
        <f ca="1">IF(  AND(LEN(P280)&gt;=1,P280&lt;&gt;".",OR(COUNTIF(P181:P$191,"*全日勤*")&gt;0,COUNTIF(P181:P$191,"*18放*")&gt;0)),  CONCATENATE(  ".",IF(OR(P181=$A$199,P181="18放"),$A281,"")  ),IF(  OR(P181=$A$199,P181="18放"),$A281,"")  )</f>
        <v/>
      </c>
      <c r="Q281" s="65" t="str">
        <f ca="1">IF(  AND(LEN(Q280)&gt;=1,Q280&lt;&gt;".",OR(COUNTIF(Q181:Q$191,"*全日勤*")&gt;0,COUNTIF(Q181:Q$191,"*18放*")&gt;0)),  CONCATENATE(  ".",IF(OR(Q181=$A$199,Q181="18放"),$A281,"")  ),IF(  OR(Q181=$A$199,Q181="18放"),$A281,"")  )</f>
        <v/>
      </c>
      <c r="R281" s="65" t="str">
        <f ca="1">IF(  AND(LEN(R280)&gt;=1,R280&lt;&gt;".",OR(COUNTIF(R181:R$191,"*全日勤*")&gt;0,COUNTIF(R181:R$191,"*18放*")&gt;0)),  CONCATENATE(  ".",IF(OR(R181=$A$199,R181="18放"),$A281,"")  ),IF(  OR(R181=$A$199,R181="18放"),$A281,"")  )</f>
        <v/>
      </c>
      <c r="S281" s="65" t="str">
        <f ca="1">IF(  AND(LEN(S280)&gt;=1,S280&lt;&gt;".",OR(COUNTIF(S181:S$191,"*全日勤*")&gt;0,COUNTIF(S181:S$191,"*18放*")&gt;0)),  CONCATENATE(  ".",IF(OR(S181=$A$199,S181="18放"),$A281,"")  ),IF(  OR(S181=$A$199,S181="18放"),$A281,"")  )</f>
        <v/>
      </c>
      <c r="T281" s="65" t="str">
        <f ca="1">IF(  AND(LEN(T280)&gt;=1,T280&lt;&gt;".",OR(COUNTIF(T181:T$191,"*全日勤*")&gt;0,COUNTIF(T181:T$191,"*18放*")&gt;0)),  CONCATENATE(  ".",IF(OR(T181=$A$199,T181="18放"),$A281,"")  ),IF(  OR(T181=$A$199,T181="18放"),$A281,"")  )</f>
        <v/>
      </c>
      <c r="U281" s="65" t="str">
        <f ca="1">IF(  AND(LEN(U280)&gt;=1,U280&lt;&gt;".",OR(COUNTIF(U181:U$191,"*全日勤*")&gt;0,COUNTIF(U181:U$191,"*18放*")&gt;0)),  CONCATENATE(  ".",IF(OR(U181=$A$199,U181="18放"),$A281,"")  ),IF(  OR(U181=$A$199,U181="18放"),$A281,"")  )</f>
        <v/>
      </c>
      <c r="V281" s="65" t="str">
        <f ca="1">IF(  AND(LEN(V280)&gt;=1,V280&lt;&gt;".",OR(COUNTIF(V181:V$191,"*全日勤*")&gt;0,COUNTIF(V181:V$191,"*18放*")&gt;0)),  CONCATENATE(  ".",IF(OR(V181=$A$199,V181="18放"),$A281,"")  ),IF(  OR(V181=$A$199,V181="18放"),$A281,"")  )</f>
        <v/>
      </c>
      <c r="W281" s="65" t="str">
        <f ca="1">IF(  AND(LEN(W280)&gt;=1,W280&lt;&gt;".",OR(COUNTIF(W181:W$191,"*全日勤*")&gt;0,COUNTIF(W181:W$191,"*18放*")&gt;0)),  CONCATENATE(  ".",IF(OR(W181=$A$199,W181="18放"),$A281,"")  ),IF(  OR(W181=$A$199,W181="18放"),$A281,"")  )</f>
        <v/>
      </c>
      <c r="X281" s="65" t="str">
        <f ca="1">IF(  AND(LEN(X280)&gt;=1,X280&lt;&gt;".",OR(COUNTIF(X181:X$191,"*全日勤*")&gt;0,COUNTIF(X181:X$191,"*18放*")&gt;0)),  CONCATENATE(  ".",IF(OR(X181=$A$199,X181="18放"),$A281,"")  ),IF(  OR(X181=$A$199,X181="18放"),$A281,"")  )</f>
        <v/>
      </c>
      <c r="Y281" s="65" t="str">
        <f ca="1">IF(  AND(LEN(Y280)&gt;=1,Y280&lt;&gt;".",OR(COUNTIF(Y181:Y$191,"*全日勤*")&gt;0,COUNTIF(Y181:Y$191,"*18放*")&gt;0)),  CONCATENATE(  ".",IF(OR(Y181=$A$199,Y181="18放"),$A281,"")  ),IF(  OR(Y181=$A$199,Y181="18放"),$A281,"")  )</f>
        <v/>
      </c>
      <c r="Z281" s="65" t="str">
        <f ca="1">IF(  AND(LEN(Z280)&gt;=1,Z280&lt;&gt;".",OR(COUNTIF(Z181:Z$191,"*全日勤*")&gt;0,COUNTIF(Z181:Z$191,"*18放*")&gt;0)),  CONCATENATE(  ".",IF(OR(Z181=$A$199,Z181="18放"),$A281,"")  ),IF(  OR(Z181=$A$199,Z181="18放"),$A281,"")  )</f>
        <v/>
      </c>
      <c r="AA281" s="65" t="str">
        <f ca="1">IF(  AND(LEN(AA280)&gt;=1,AA280&lt;&gt;".",OR(COUNTIF(AA181:AA$191,"*全日勤*")&gt;0,COUNTIF(AA181:AA$191,"*18放*")&gt;0)),  CONCATENATE(  ".",IF(OR(AA181=$A$199,AA181="18放"),$A281,"")  ),IF(  OR(AA181=$A$199,AA181="18放"),$A281,"")  )</f>
        <v/>
      </c>
      <c r="AB281" s="65" t="str">
        <f ca="1">IF(  AND(LEN(AB280)&gt;=1,AB280&lt;&gt;".",OR(COUNTIF(AB181:AB$191,"*全日勤*")&gt;0,COUNTIF(AB181:AB$191,"*18放*")&gt;0)),  CONCATENATE(  ".",IF(OR(AB181=$A$199,AB181="18放"),$A281,"")  ),IF(  OR(AB181=$A$199,AB181="18放"),$A281,"")  )</f>
        <v/>
      </c>
      <c r="AC281" s="65" t="str">
        <f ca="1">IF(  AND(LEN(AC280)&gt;=1,AC280&lt;&gt;".",OR(COUNTIF(AC181:AC$191,"*全日勤*")&gt;0,COUNTIF(AC181:AC$191,"*18放*")&gt;0)),  CONCATENATE(  ".",IF(OR(AC181=$A$199,AC181="18放"),$A281,"")  ),IF(  OR(AC181=$A$199,AC181="18放"),$A281,"")  )</f>
        <v/>
      </c>
      <c r="AD281" s="65" t="str">
        <f ca="1">IF(  AND(LEN(AD280)&gt;=1,AD280&lt;&gt;".",OR(COUNTIF(AD181:AD$191,"*全日勤*")&gt;0,COUNTIF(AD181:AD$191,"*18放*")&gt;0)),  CONCATENATE(  ".",IF(OR(AD181=$A$199,AD181="18放"),$A281,"")  ),IF(  OR(AD181=$A$199,AD181="18放"),$A281,"")  )</f>
        <v/>
      </c>
      <c r="AE281" s="65" t="str">
        <f ca="1">IF(  AND(LEN(AE280)&gt;=1,AE280&lt;&gt;".",OR(COUNTIF(AE181:AE$191,"*全日勤*")&gt;0,COUNTIF(AE181:AE$191,"*18放*")&gt;0)),  CONCATENATE(  ".",IF(OR(AE181=$A$199,AE181="18放"),$A281,"")  ),IF(  OR(AE181=$A$199,AE181="18放"),$A281,"")  )</f>
        <v/>
      </c>
      <c r="AF281" s="65" t="str">
        <f ca="1">IF(  AND(LEN(AF280)&gt;=1,AF280&lt;&gt;".",OR(COUNTIF(AF181:AF$191,"*全日勤*")&gt;0,COUNTIF(AF181:AF$191,"*18放*")&gt;0)),  CONCATENATE(  ".",IF(OR(AF181=$A$199,AF181="18放"),$A281,"")  ),IF(  OR(AF181=$A$199,AF181="18放"),$A281,"")  )</f>
        <v/>
      </c>
      <c r="AG281" s="65" t="str">
        <f ca="1">IF(  AND(LEN(AG280)&gt;=1,AG280&lt;&gt;".",OR(COUNTIF(AG181:AG$191,"*全日勤*")&gt;0,COUNTIF(AG181:AG$191,"*18放*")&gt;0)),  CONCATENATE(  ".",IF(OR(AG181=$A$199,AG181="18放"),$A281,"")  ),IF(  OR(AG181=$A$199,AG181="18放"),$A281,"")  )</f>
        <v/>
      </c>
      <c r="AH281" s="65"/>
      <c r="AI281" s="65"/>
      <c r="AJ281" s="65"/>
    </row>
    <row r="282" spans="1:36">
      <c r="A282" s="65"/>
      <c r="B282" s="65"/>
      <c r="C282" s="65" t="str">
        <f ca="1">IF(  AND(LEN(C281)&gt;=1,C281&lt;&gt;".",OR(COUNTIF(C182:C$191,"*全日勤*")&gt;0,COUNTIF(C182:C$191,"*18放*")&gt;0)),  CONCATENATE(  ".",IF(OR(C182=$A$199,C182="18放"),$A282,"")  ),IF(  OR(C182=$A$199,C182="18放"),$A282,"")  )</f>
        <v/>
      </c>
      <c r="D282" s="65" t="str">
        <f ca="1">IF(  AND(LEN(D281)&gt;=1,D281&lt;&gt;".",OR(COUNTIF(D182:D$191,"*全日勤*")&gt;0,COUNTIF(D182:D$191,"*18放*")&gt;0)),  CONCATENATE(  ".",IF(OR(D182=$A$199,D182="18放"),$A282,"")  ),IF(  OR(D182=$A$199,D182="18放"),$A282,"")  )</f>
        <v/>
      </c>
      <c r="E282" s="65" t="str">
        <f ca="1">IF(  AND(LEN(E281)&gt;=1,E281&lt;&gt;".",OR(COUNTIF(E182:E$191,"*全日勤*")&gt;0,COUNTIF(E182:E$191,"*18放*")&gt;0)),  CONCATENATE(  ".",IF(OR(E182=$A$199,E182="18放"),$A282,"")  ),IF(  OR(E182=$A$199,E182="18放"),$A282,"")  )</f>
        <v/>
      </c>
      <c r="F282" s="65" t="str">
        <f ca="1">IF(  AND(LEN(F281)&gt;=1,F281&lt;&gt;".",OR(COUNTIF(F182:F$191,"*全日勤*")&gt;0,COUNTIF(F182:F$191,"*18放*")&gt;0)),  CONCATENATE(  ".",IF(OR(F182=$A$199,F182="18放"),$A282,"")  ),IF(  OR(F182=$A$199,F182="18放"),$A282,"")  )</f>
        <v/>
      </c>
      <c r="G282" s="65" t="str">
        <f ca="1">IF(  AND(LEN(G281)&gt;=1,G281&lt;&gt;".",OR(COUNTIF(G182:G$191,"*全日勤*")&gt;0,COUNTIF(G182:G$191,"*18放*")&gt;0)),  CONCATENATE(  ".",IF(OR(G182=$A$199,G182="18放"),$A282,"")  ),IF(  OR(G182=$A$199,G182="18放"),$A282,"")  )</f>
        <v/>
      </c>
      <c r="H282" s="65" t="str">
        <f ca="1">IF(  AND(LEN(H281)&gt;=1,H281&lt;&gt;".",OR(COUNTIF(H182:H$191,"*全日勤*")&gt;0,COUNTIF(H182:H$191,"*18放*")&gt;0)),  CONCATENATE(  ".",IF(OR(H182=$A$199,H182="18放"),$A282,"")  ),IF(  OR(H182=$A$199,H182="18放"),$A282,"")  )</f>
        <v/>
      </c>
      <c r="I282" s="65" t="str">
        <f ca="1">IF(  AND(LEN(I281)&gt;=1,I281&lt;&gt;".",OR(COUNTIF(I182:I$191,"*全日勤*")&gt;0,COUNTIF(I182:I$191,"*18放*")&gt;0)),  CONCATENATE(  ".",IF(OR(I182=$A$199,I182="18放"),$A282,"")  ),IF(  OR(I182=$A$199,I182="18放"),$A282,"")  )</f>
        <v/>
      </c>
      <c r="J282" s="65" t="str">
        <f ca="1">IF(  AND(LEN(J281)&gt;=1,J281&lt;&gt;".",OR(COUNTIF(J182:J$191,"*全日勤*")&gt;0,COUNTIF(J182:J$191,"*18放*")&gt;0)),  CONCATENATE(  ".",IF(OR(J182=$A$199,J182="18放"),$A282,"")  ),IF(  OR(J182=$A$199,J182="18放"),$A282,"")  )</f>
        <v/>
      </c>
      <c r="K282" s="65" t="str">
        <f ca="1">IF(  AND(LEN(K281)&gt;=1,K281&lt;&gt;".",OR(COUNTIF(K182:K$191,"*全日勤*")&gt;0,COUNTIF(K182:K$191,"*18放*")&gt;0)),  CONCATENATE(  ".",IF(OR(K182=$A$199,K182="18放"),$A282,"")  ),IF(  OR(K182=$A$199,K182="18放"),$A282,"")  )</f>
        <v/>
      </c>
      <c r="L282" s="65" t="str">
        <f ca="1">IF(  AND(LEN(L281)&gt;=1,L281&lt;&gt;".",OR(COUNTIF(L182:L$191,"*全日勤*")&gt;0,COUNTIF(L182:L$191,"*18放*")&gt;0)),  CONCATENATE(  ".",IF(OR(L182=$A$199,L182="18放"),$A282,"")  ),IF(  OR(L182=$A$199,L182="18放"),$A282,"")  )</f>
        <v/>
      </c>
      <c r="M282" s="65" t="str">
        <f ca="1">IF(  AND(LEN(M281)&gt;=1,M281&lt;&gt;".",OR(COUNTIF(M182:M$191,"*全日勤*")&gt;0,COUNTIF(M182:M$191,"*18放*")&gt;0)),  CONCATENATE(  ".",IF(OR(M182=$A$199,M182="18放"),$A282,"")  ),IF(  OR(M182=$A$199,M182="18放"),$A282,"")  )</f>
        <v/>
      </c>
      <c r="N282" s="65" t="str">
        <f ca="1">IF(  AND(LEN(N281)&gt;=1,N281&lt;&gt;".",OR(COUNTIF(N182:N$191,"*全日勤*")&gt;0,COUNTIF(N182:N$191,"*18放*")&gt;0)),  CONCATENATE(  ".",IF(OR(N182=$A$199,N182="18放"),$A282,"")  ),IF(  OR(N182=$A$199,N182="18放"),$A282,"")  )</f>
        <v/>
      </c>
      <c r="O282" s="65" t="str">
        <f ca="1">IF(  AND(LEN(O281)&gt;=1,O281&lt;&gt;".",OR(COUNTIF(O182:O$191,"*全日勤*")&gt;0,COUNTIF(O182:O$191,"*18放*")&gt;0)),  CONCATENATE(  ".",IF(OR(O182=$A$199,O182="18放"),$A282,"")  ),IF(  OR(O182=$A$199,O182="18放"),$A282,"")  )</f>
        <v/>
      </c>
      <c r="P282" s="65" t="str">
        <f ca="1">IF(  AND(LEN(P281)&gt;=1,P281&lt;&gt;".",OR(COUNTIF(P182:P$191,"*全日勤*")&gt;0,COUNTIF(P182:P$191,"*18放*")&gt;0)),  CONCATENATE(  ".",IF(OR(P182=$A$199,P182="18放"),$A282,"")  ),IF(  OR(P182=$A$199,P182="18放"),$A282,"")  )</f>
        <v/>
      </c>
      <c r="Q282" s="65" t="str">
        <f ca="1">IF(  AND(LEN(Q281)&gt;=1,Q281&lt;&gt;".",OR(COUNTIF(Q182:Q$191,"*全日勤*")&gt;0,COUNTIF(Q182:Q$191,"*18放*")&gt;0)),  CONCATENATE(  ".",IF(OR(Q182=$A$199,Q182="18放"),$A282,"")  ),IF(  OR(Q182=$A$199,Q182="18放"),$A282,"")  )</f>
        <v/>
      </c>
      <c r="R282" s="65" t="str">
        <f ca="1">IF(  AND(LEN(R281)&gt;=1,R281&lt;&gt;".",OR(COUNTIF(R182:R$191,"*全日勤*")&gt;0,COUNTIF(R182:R$191,"*18放*")&gt;0)),  CONCATENATE(  ".",IF(OR(R182=$A$199,R182="18放"),$A282,"")  ),IF(  OR(R182=$A$199,R182="18放"),$A282,"")  )</f>
        <v/>
      </c>
      <c r="S282" s="65" t="str">
        <f ca="1">IF(  AND(LEN(S281)&gt;=1,S281&lt;&gt;".",OR(COUNTIF(S182:S$191,"*全日勤*")&gt;0,COUNTIF(S182:S$191,"*18放*")&gt;0)),  CONCATENATE(  ".",IF(OR(S182=$A$199,S182="18放"),$A282,"")  ),IF(  OR(S182=$A$199,S182="18放"),$A282,"")  )</f>
        <v/>
      </c>
      <c r="T282" s="65" t="str">
        <f ca="1">IF(  AND(LEN(T281)&gt;=1,T281&lt;&gt;".",OR(COUNTIF(T182:T$191,"*全日勤*")&gt;0,COUNTIF(T182:T$191,"*18放*")&gt;0)),  CONCATENATE(  ".",IF(OR(T182=$A$199,T182="18放"),$A282,"")  ),IF(  OR(T182=$A$199,T182="18放"),$A282,"")  )</f>
        <v/>
      </c>
      <c r="U282" s="65" t="str">
        <f ca="1">IF(  AND(LEN(U281)&gt;=1,U281&lt;&gt;".",OR(COUNTIF(U182:U$191,"*全日勤*")&gt;0,COUNTIF(U182:U$191,"*18放*")&gt;0)),  CONCATENATE(  ".",IF(OR(U182=$A$199,U182="18放"),$A282,"")  ),IF(  OR(U182=$A$199,U182="18放"),$A282,"")  )</f>
        <v/>
      </c>
      <c r="V282" s="65" t="str">
        <f ca="1">IF(  AND(LEN(V281)&gt;=1,V281&lt;&gt;".",OR(COUNTIF(V182:V$191,"*全日勤*")&gt;0,COUNTIF(V182:V$191,"*18放*")&gt;0)),  CONCATENATE(  ".",IF(OR(V182=$A$199,V182="18放"),$A282,"")  ),IF(  OR(V182=$A$199,V182="18放"),$A282,"")  )</f>
        <v/>
      </c>
      <c r="W282" s="65" t="str">
        <f ca="1">IF(  AND(LEN(W281)&gt;=1,W281&lt;&gt;".",OR(COUNTIF(W182:W$191,"*全日勤*")&gt;0,COUNTIF(W182:W$191,"*18放*")&gt;0)),  CONCATENATE(  ".",IF(OR(W182=$A$199,W182="18放"),$A282,"")  ),IF(  OR(W182=$A$199,W182="18放"),$A282,"")  )</f>
        <v/>
      </c>
      <c r="X282" s="65" t="str">
        <f ca="1">IF(  AND(LEN(X281)&gt;=1,X281&lt;&gt;".",OR(COUNTIF(X182:X$191,"*全日勤*")&gt;0,COUNTIF(X182:X$191,"*18放*")&gt;0)),  CONCATENATE(  ".",IF(OR(X182=$A$199,X182="18放"),$A282,"")  ),IF(  OR(X182=$A$199,X182="18放"),$A282,"")  )</f>
        <v/>
      </c>
      <c r="Y282" s="65" t="str">
        <f ca="1">IF(  AND(LEN(Y281)&gt;=1,Y281&lt;&gt;".",OR(COUNTIF(Y182:Y$191,"*全日勤*")&gt;0,COUNTIF(Y182:Y$191,"*18放*")&gt;0)),  CONCATENATE(  ".",IF(OR(Y182=$A$199,Y182="18放"),$A282,"")  ),IF(  OR(Y182=$A$199,Y182="18放"),$A282,"")  )</f>
        <v/>
      </c>
      <c r="Z282" s="65" t="str">
        <f ca="1">IF(  AND(LEN(Z281)&gt;=1,Z281&lt;&gt;".",OR(COUNTIF(Z182:Z$191,"*全日勤*")&gt;0,COUNTIF(Z182:Z$191,"*18放*")&gt;0)),  CONCATENATE(  ".",IF(OR(Z182=$A$199,Z182="18放"),$A282,"")  ),IF(  OR(Z182=$A$199,Z182="18放"),$A282,"")  )</f>
        <v/>
      </c>
      <c r="AA282" s="65" t="str">
        <f ca="1">IF(  AND(LEN(AA281)&gt;=1,AA281&lt;&gt;".",OR(COUNTIF(AA182:AA$191,"*全日勤*")&gt;0,COUNTIF(AA182:AA$191,"*18放*")&gt;0)),  CONCATENATE(  ".",IF(OR(AA182=$A$199,AA182="18放"),$A282,"")  ),IF(  OR(AA182=$A$199,AA182="18放"),$A282,"")  )</f>
        <v/>
      </c>
      <c r="AB282" s="65" t="str">
        <f ca="1">IF(  AND(LEN(AB281)&gt;=1,AB281&lt;&gt;".",OR(COUNTIF(AB182:AB$191,"*全日勤*")&gt;0,COUNTIF(AB182:AB$191,"*18放*")&gt;0)),  CONCATENATE(  ".",IF(OR(AB182=$A$199,AB182="18放"),$A282,"")  ),IF(  OR(AB182=$A$199,AB182="18放"),$A282,"")  )</f>
        <v/>
      </c>
      <c r="AC282" s="65" t="str">
        <f ca="1">IF(  AND(LEN(AC281)&gt;=1,AC281&lt;&gt;".",OR(COUNTIF(AC182:AC$191,"*全日勤*")&gt;0,COUNTIF(AC182:AC$191,"*18放*")&gt;0)),  CONCATENATE(  ".",IF(OR(AC182=$A$199,AC182="18放"),$A282,"")  ),IF(  OR(AC182=$A$199,AC182="18放"),$A282,"")  )</f>
        <v/>
      </c>
      <c r="AD282" s="65" t="str">
        <f ca="1">IF(  AND(LEN(AD281)&gt;=1,AD281&lt;&gt;".",OR(COUNTIF(AD182:AD$191,"*全日勤*")&gt;0,COUNTIF(AD182:AD$191,"*18放*")&gt;0)),  CONCATENATE(  ".",IF(OR(AD182=$A$199,AD182="18放"),$A282,"")  ),IF(  OR(AD182=$A$199,AD182="18放"),$A282,"")  )</f>
        <v/>
      </c>
      <c r="AE282" s="65" t="str">
        <f ca="1">IF(  AND(LEN(AE281)&gt;=1,AE281&lt;&gt;".",OR(COUNTIF(AE182:AE$191,"*全日勤*")&gt;0,COUNTIF(AE182:AE$191,"*18放*")&gt;0)),  CONCATENATE(  ".",IF(OR(AE182=$A$199,AE182="18放"),$A282,"")  ),IF(  OR(AE182=$A$199,AE182="18放"),$A282,"")  )</f>
        <v/>
      </c>
      <c r="AF282" s="65" t="str">
        <f ca="1">IF(  AND(LEN(AF281)&gt;=1,AF281&lt;&gt;".",OR(COUNTIF(AF182:AF$191,"*全日勤*")&gt;0,COUNTIF(AF182:AF$191,"*18放*")&gt;0)),  CONCATENATE(  ".",IF(OR(AF182=$A$199,AF182="18放"),$A282,"")  ),IF(  OR(AF182=$A$199,AF182="18放"),$A282,"")  )</f>
        <v/>
      </c>
      <c r="AG282" s="65" t="str">
        <f ca="1">IF(  AND(LEN(AG281)&gt;=1,AG281&lt;&gt;".",OR(COUNTIF(AG182:AG$191,"*全日勤*")&gt;0,COUNTIF(AG182:AG$191,"*18放*")&gt;0)),  CONCATENATE(  ".",IF(OR(AG182=$A$199,AG182="18放"),$A282,"")  ),IF(  OR(AG182=$A$199,AG182="18放"),$A282,"")  )</f>
        <v/>
      </c>
      <c r="AH282" s="65"/>
      <c r="AI282" s="65"/>
      <c r="AJ282" s="65"/>
    </row>
    <row r="283" spans="1:36">
      <c r="A283" s="65"/>
      <c r="B283" s="65"/>
      <c r="C283" s="65" t="str">
        <f ca="1">IF(  AND(LEN(C282)&gt;=1,C282&lt;&gt;".",OR(COUNTIF(C183:C$191,"*全日勤*")&gt;0,COUNTIF(C183:C$191,"*18放*")&gt;0)),  CONCATENATE(  ".",IF(OR(C183=$A$199,C183="18放"),$A283,"")  ),IF(  OR(C183=$A$199,C183="18放"),$A283,"")  )</f>
        <v/>
      </c>
      <c r="D283" s="65" t="str">
        <f ca="1">IF(  AND(LEN(D282)&gt;=1,D282&lt;&gt;".",OR(COUNTIF(D183:D$191,"*全日勤*")&gt;0,COUNTIF(D183:D$191,"*18放*")&gt;0)),  CONCATENATE(  ".",IF(OR(D183=$A$199,D183="18放"),$A283,"")  ),IF(  OR(D183=$A$199,D183="18放"),$A283,"")  )</f>
        <v/>
      </c>
      <c r="E283" s="65" t="str">
        <f ca="1">IF(  AND(LEN(E282)&gt;=1,E282&lt;&gt;".",OR(COUNTIF(E183:E$191,"*全日勤*")&gt;0,COUNTIF(E183:E$191,"*18放*")&gt;0)),  CONCATENATE(  ".",IF(OR(E183=$A$199,E183="18放"),$A283,"")  ),IF(  OR(E183=$A$199,E183="18放"),$A283,"")  )</f>
        <v/>
      </c>
      <c r="F283" s="65" t="str">
        <f ca="1">IF(  AND(LEN(F282)&gt;=1,F282&lt;&gt;".",OR(COUNTIF(F183:F$191,"*全日勤*")&gt;0,COUNTIF(F183:F$191,"*18放*")&gt;0)),  CONCATENATE(  ".",IF(OR(F183=$A$199,F183="18放"),$A283,"")  ),IF(  OR(F183=$A$199,F183="18放"),$A283,"")  )</f>
        <v/>
      </c>
      <c r="G283" s="65" t="str">
        <f ca="1">IF(  AND(LEN(G282)&gt;=1,G282&lt;&gt;".",OR(COUNTIF(G183:G$191,"*全日勤*")&gt;0,COUNTIF(G183:G$191,"*18放*")&gt;0)),  CONCATENATE(  ".",IF(OR(G183=$A$199,G183="18放"),$A283,"")  ),IF(  OR(G183=$A$199,G183="18放"),$A283,"")  )</f>
        <v/>
      </c>
      <c r="H283" s="65" t="str">
        <f ca="1">IF(  AND(LEN(H282)&gt;=1,H282&lt;&gt;".",OR(COUNTIF(H183:H$191,"*全日勤*")&gt;0,COUNTIF(H183:H$191,"*18放*")&gt;0)),  CONCATENATE(  ".",IF(OR(H183=$A$199,H183="18放"),$A283,"")  ),IF(  OR(H183=$A$199,H183="18放"),$A283,"")  )</f>
        <v/>
      </c>
      <c r="I283" s="65" t="str">
        <f ca="1">IF(  AND(LEN(I282)&gt;=1,I282&lt;&gt;".",OR(COUNTIF(I183:I$191,"*全日勤*")&gt;0,COUNTIF(I183:I$191,"*18放*")&gt;0)),  CONCATENATE(  ".",IF(OR(I183=$A$199,I183="18放"),$A283,"")  ),IF(  OR(I183=$A$199,I183="18放"),$A283,"")  )</f>
        <v/>
      </c>
      <c r="J283" s="65" t="str">
        <f ca="1">IF(  AND(LEN(J282)&gt;=1,J282&lt;&gt;".",OR(COUNTIF(J183:J$191,"*全日勤*")&gt;0,COUNTIF(J183:J$191,"*18放*")&gt;0)),  CONCATENATE(  ".",IF(OR(J183=$A$199,J183="18放"),$A283,"")  ),IF(  OR(J183=$A$199,J183="18放"),$A283,"")  )</f>
        <v/>
      </c>
      <c r="K283" s="65" t="str">
        <f ca="1">IF(  AND(LEN(K282)&gt;=1,K282&lt;&gt;".",OR(COUNTIF(K183:K$191,"*全日勤*")&gt;0,COUNTIF(K183:K$191,"*18放*")&gt;0)),  CONCATENATE(  ".",IF(OR(K183=$A$199,K183="18放"),$A283,"")  ),IF(  OR(K183=$A$199,K183="18放"),$A283,"")  )</f>
        <v/>
      </c>
      <c r="L283" s="65" t="str">
        <f ca="1">IF(  AND(LEN(L282)&gt;=1,L282&lt;&gt;".",OR(COUNTIF(L183:L$191,"*全日勤*")&gt;0,COUNTIF(L183:L$191,"*18放*")&gt;0)),  CONCATENATE(  ".",IF(OR(L183=$A$199,L183="18放"),$A283,"")  ),IF(  OR(L183=$A$199,L183="18放"),$A283,"")  )</f>
        <v/>
      </c>
      <c r="M283" s="65" t="str">
        <f ca="1">IF(  AND(LEN(M282)&gt;=1,M282&lt;&gt;".",OR(COUNTIF(M183:M$191,"*全日勤*")&gt;0,COUNTIF(M183:M$191,"*18放*")&gt;0)),  CONCATENATE(  ".",IF(OR(M183=$A$199,M183="18放"),$A283,"")  ),IF(  OR(M183=$A$199,M183="18放"),$A283,"")  )</f>
        <v/>
      </c>
      <c r="N283" s="65" t="str">
        <f ca="1">IF(  AND(LEN(N282)&gt;=1,N282&lt;&gt;".",OR(COUNTIF(N183:N$191,"*全日勤*")&gt;0,COUNTIF(N183:N$191,"*18放*")&gt;0)),  CONCATENATE(  ".",IF(OR(N183=$A$199,N183="18放"),$A283,"")  ),IF(  OR(N183=$A$199,N183="18放"),$A283,"")  )</f>
        <v/>
      </c>
      <c r="O283" s="65" t="str">
        <f ca="1">IF(  AND(LEN(O282)&gt;=1,O282&lt;&gt;".",OR(COUNTIF(O183:O$191,"*全日勤*")&gt;0,COUNTIF(O183:O$191,"*18放*")&gt;0)),  CONCATENATE(  ".",IF(OR(O183=$A$199,O183="18放"),$A283,"")  ),IF(  OR(O183=$A$199,O183="18放"),$A283,"")  )</f>
        <v/>
      </c>
      <c r="P283" s="65" t="str">
        <f ca="1">IF(  AND(LEN(P282)&gt;=1,P282&lt;&gt;".",OR(COUNTIF(P183:P$191,"*全日勤*")&gt;0,COUNTIF(P183:P$191,"*18放*")&gt;0)),  CONCATENATE(  ".",IF(OR(P183=$A$199,P183="18放"),$A283,"")  ),IF(  OR(P183=$A$199,P183="18放"),$A283,"")  )</f>
        <v/>
      </c>
      <c r="Q283" s="65" t="str">
        <f ca="1">IF(  AND(LEN(Q282)&gt;=1,Q282&lt;&gt;".",OR(COUNTIF(Q183:Q$191,"*全日勤*")&gt;0,COUNTIF(Q183:Q$191,"*18放*")&gt;0)),  CONCATENATE(  ".",IF(OR(Q183=$A$199,Q183="18放"),$A283,"")  ),IF(  OR(Q183=$A$199,Q183="18放"),$A283,"")  )</f>
        <v/>
      </c>
      <c r="R283" s="65" t="str">
        <f ca="1">IF(  AND(LEN(R282)&gt;=1,R282&lt;&gt;".",OR(COUNTIF(R183:R$191,"*全日勤*")&gt;0,COUNTIF(R183:R$191,"*18放*")&gt;0)),  CONCATENATE(  ".",IF(OR(R183=$A$199,R183="18放"),$A283,"")  ),IF(  OR(R183=$A$199,R183="18放"),$A283,"")  )</f>
        <v/>
      </c>
      <c r="S283" s="65" t="str">
        <f ca="1">IF(  AND(LEN(S282)&gt;=1,S282&lt;&gt;".",OR(COUNTIF(S183:S$191,"*全日勤*")&gt;0,COUNTIF(S183:S$191,"*18放*")&gt;0)),  CONCATENATE(  ".",IF(OR(S183=$A$199,S183="18放"),$A283,"")  ),IF(  OR(S183=$A$199,S183="18放"),$A283,"")  )</f>
        <v/>
      </c>
      <c r="T283" s="65" t="str">
        <f ca="1">IF(  AND(LEN(T282)&gt;=1,T282&lt;&gt;".",OR(COUNTIF(T183:T$191,"*全日勤*")&gt;0,COUNTIF(T183:T$191,"*18放*")&gt;0)),  CONCATENATE(  ".",IF(OR(T183=$A$199,T183="18放"),$A283,"")  ),IF(  OR(T183=$A$199,T183="18放"),$A283,"")  )</f>
        <v/>
      </c>
      <c r="U283" s="65" t="str">
        <f ca="1">IF(  AND(LEN(U282)&gt;=1,U282&lt;&gt;".",OR(COUNTIF(U183:U$191,"*全日勤*")&gt;0,COUNTIF(U183:U$191,"*18放*")&gt;0)),  CONCATENATE(  ".",IF(OR(U183=$A$199,U183="18放"),$A283,"")  ),IF(  OR(U183=$A$199,U183="18放"),$A283,"")  )</f>
        <v/>
      </c>
      <c r="V283" s="65" t="str">
        <f ca="1">IF(  AND(LEN(V282)&gt;=1,V282&lt;&gt;".",OR(COUNTIF(V183:V$191,"*全日勤*")&gt;0,COUNTIF(V183:V$191,"*18放*")&gt;0)),  CONCATENATE(  ".",IF(OR(V183=$A$199,V183="18放"),$A283,"")  ),IF(  OR(V183=$A$199,V183="18放"),$A283,"")  )</f>
        <v/>
      </c>
      <c r="W283" s="65" t="str">
        <f ca="1">IF(  AND(LEN(W282)&gt;=1,W282&lt;&gt;".",OR(COUNTIF(W183:W$191,"*全日勤*")&gt;0,COUNTIF(W183:W$191,"*18放*")&gt;0)),  CONCATENATE(  ".",IF(OR(W183=$A$199,W183="18放"),$A283,"")  ),IF(  OR(W183=$A$199,W183="18放"),$A283,"")  )</f>
        <v/>
      </c>
      <c r="X283" s="65" t="str">
        <f ca="1">IF(  AND(LEN(X282)&gt;=1,X282&lt;&gt;".",OR(COUNTIF(X183:X$191,"*全日勤*")&gt;0,COUNTIF(X183:X$191,"*18放*")&gt;0)),  CONCATENATE(  ".",IF(OR(X183=$A$199,X183="18放"),$A283,"")  ),IF(  OR(X183=$A$199,X183="18放"),$A283,"")  )</f>
        <v/>
      </c>
      <c r="Y283" s="65" t="str">
        <f ca="1">IF(  AND(LEN(Y282)&gt;=1,Y282&lt;&gt;".",OR(COUNTIF(Y183:Y$191,"*全日勤*")&gt;0,COUNTIF(Y183:Y$191,"*18放*")&gt;0)),  CONCATENATE(  ".",IF(OR(Y183=$A$199,Y183="18放"),$A283,"")  ),IF(  OR(Y183=$A$199,Y183="18放"),$A283,"")  )</f>
        <v/>
      </c>
      <c r="Z283" s="65" t="str">
        <f ca="1">IF(  AND(LEN(Z282)&gt;=1,Z282&lt;&gt;".",OR(COUNTIF(Z183:Z$191,"*全日勤*")&gt;0,COUNTIF(Z183:Z$191,"*18放*")&gt;0)),  CONCATENATE(  ".",IF(OR(Z183=$A$199,Z183="18放"),$A283,"")  ),IF(  OR(Z183=$A$199,Z183="18放"),$A283,"")  )</f>
        <v/>
      </c>
      <c r="AA283" s="65" t="str">
        <f ca="1">IF(  AND(LEN(AA282)&gt;=1,AA282&lt;&gt;".",OR(COUNTIF(AA183:AA$191,"*全日勤*")&gt;0,COUNTIF(AA183:AA$191,"*18放*")&gt;0)),  CONCATENATE(  ".",IF(OR(AA183=$A$199,AA183="18放"),$A283,"")  ),IF(  OR(AA183=$A$199,AA183="18放"),$A283,"")  )</f>
        <v/>
      </c>
      <c r="AB283" s="65" t="str">
        <f ca="1">IF(  AND(LEN(AB282)&gt;=1,AB282&lt;&gt;".",OR(COUNTIF(AB183:AB$191,"*全日勤*")&gt;0,COUNTIF(AB183:AB$191,"*18放*")&gt;0)),  CONCATENATE(  ".",IF(OR(AB183=$A$199,AB183="18放"),$A283,"")  ),IF(  OR(AB183=$A$199,AB183="18放"),$A283,"")  )</f>
        <v/>
      </c>
      <c r="AC283" s="65" t="str">
        <f ca="1">IF(  AND(LEN(AC282)&gt;=1,AC282&lt;&gt;".",OR(COUNTIF(AC183:AC$191,"*全日勤*")&gt;0,COUNTIF(AC183:AC$191,"*18放*")&gt;0)),  CONCATENATE(  ".",IF(OR(AC183=$A$199,AC183="18放"),$A283,"")  ),IF(  OR(AC183=$A$199,AC183="18放"),$A283,"")  )</f>
        <v/>
      </c>
      <c r="AD283" s="65" t="str">
        <f ca="1">IF(  AND(LEN(AD282)&gt;=1,AD282&lt;&gt;".",OR(COUNTIF(AD183:AD$191,"*全日勤*")&gt;0,COUNTIF(AD183:AD$191,"*18放*")&gt;0)),  CONCATENATE(  ".",IF(OR(AD183=$A$199,AD183="18放"),$A283,"")  ),IF(  OR(AD183=$A$199,AD183="18放"),$A283,"")  )</f>
        <v/>
      </c>
      <c r="AE283" s="65" t="str">
        <f ca="1">IF(  AND(LEN(AE282)&gt;=1,AE282&lt;&gt;".",OR(COUNTIF(AE183:AE$191,"*全日勤*")&gt;0,COUNTIF(AE183:AE$191,"*18放*")&gt;0)),  CONCATENATE(  ".",IF(OR(AE183=$A$199,AE183="18放"),$A283,"")  ),IF(  OR(AE183=$A$199,AE183="18放"),$A283,"")  )</f>
        <v/>
      </c>
      <c r="AF283" s="65" t="str">
        <f ca="1">IF(  AND(LEN(AF282)&gt;=1,AF282&lt;&gt;".",OR(COUNTIF(AF183:AF$191,"*全日勤*")&gt;0,COUNTIF(AF183:AF$191,"*18放*")&gt;0)),  CONCATENATE(  ".",IF(OR(AF183=$A$199,AF183="18放"),$A283,"")  ),IF(  OR(AF183=$A$199,AF183="18放"),$A283,"")  )</f>
        <v/>
      </c>
      <c r="AG283" s="65" t="str">
        <f ca="1">IF(  AND(LEN(AG282)&gt;=1,AG282&lt;&gt;".",OR(COUNTIF(AG183:AG$191,"*全日勤*")&gt;0,COUNTIF(AG183:AG$191,"*18放*")&gt;0)),  CONCATENATE(  ".",IF(OR(AG183=$A$199,AG183="18放"),$A283,"")  ),IF(  OR(AG183=$A$199,AG183="18放"),$A283,"")  )</f>
        <v/>
      </c>
      <c r="AH283" s="65"/>
      <c r="AI283" s="65"/>
      <c r="AJ283" s="65"/>
    </row>
    <row r="284" spans="1:36">
      <c r="A284" s="65"/>
      <c r="B284" s="65"/>
      <c r="C284" s="65" t="str">
        <f ca="1">IF(  AND(LEN(C283)&gt;=1,C283&lt;&gt;".",OR(COUNTIF(C184:C$191,"*全日勤*")&gt;0,COUNTIF(C184:C$191,"*18放*")&gt;0)),  CONCATENATE(  ".",IF(OR(C184=$A$199,C184="18放"),$A284,"")  ),IF(  OR(C184=$A$199,C184="18放"),$A284,"")  )</f>
        <v/>
      </c>
      <c r="D284" s="65" t="str">
        <f ca="1">IF(  AND(LEN(D283)&gt;=1,D283&lt;&gt;".",OR(COUNTIF(D184:D$191,"*全日勤*")&gt;0,COUNTIF(D184:D$191,"*18放*")&gt;0)),  CONCATENATE(  ".",IF(OR(D184=$A$199,D184="18放"),$A284,"")  ),IF(  OR(D184=$A$199,D184="18放"),$A284,"")  )</f>
        <v/>
      </c>
      <c r="E284" s="65" t="str">
        <f ca="1">IF(  AND(LEN(E283)&gt;=1,E283&lt;&gt;".",OR(COUNTIF(E184:E$191,"*全日勤*")&gt;0,COUNTIF(E184:E$191,"*18放*")&gt;0)),  CONCATENATE(  ".",IF(OR(E184=$A$199,E184="18放"),$A284,"")  ),IF(  OR(E184=$A$199,E184="18放"),$A284,"")  )</f>
        <v/>
      </c>
      <c r="F284" s="65" t="str">
        <f ca="1">IF(  AND(LEN(F283)&gt;=1,F283&lt;&gt;".",OR(COUNTIF(F184:F$191,"*全日勤*")&gt;0,COUNTIF(F184:F$191,"*18放*")&gt;0)),  CONCATENATE(  ".",IF(OR(F184=$A$199,F184="18放"),$A284,"")  ),IF(  OR(F184=$A$199,F184="18放"),$A284,"")  )</f>
        <v/>
      </c>
      <c r="G284" s="65" t="str">
        <f ca="1">IF(  AND(LEN(G283)&gt;=1,G283&lt;&gt;".",OR(COUNTIF(G184:G$191,"*全日勤*")&gt;0,COUNTIF(G184:G$191,"*18放*")&gt;0)),  CONCATENATE(  ".",IF(OR(G184=$A$199,G184="18放"),$A284,"")  ),IF(  OR(G184=$A$199,G184="18放"),$A284,"")  )</f>
        <v/>
      </c>
      <c r="H284" s="65" t="str">
        <f ca="1">IF(  AND(LEN(H283)&gt;=1,H283&lt;&gt;".",OR(COUNTIF(H184:H$191,"*全日勤*")&gt;0,COUNTIF(H184:H$191,"*18放*")&gt;0)),  CONCATENATE(  ".",IF(OR(H184=$A$199,H184="18放"),$A284,"")  ),IF(  OR(H184=$A$199,H184="18放"),$A284,"")  )</f>
        <v/>
      </c>
      <c r="I284" s="65" t="str">
        <f ca="1">IF(  AND(LEN(I283)&gt;=1,I283&lt;&gt;".",OR(COUNTIF(I184:I$191,"*全日勤*")&gt;0,COUNTIF(I184:I$191,"*18放*")&gt;0)),  CONCATENATE(  ".",IF(OR(I184=$A$199,I184="18放"),$A284,"")  ),IF(  OR(I184=$A$199,I184="18放"),$A284,"")  )</f>
        <v/>
      </c>
      <c r="J284" s="65" t="str">
        <f ca="1">IF(  AND(LEN(J283)&gt;=1,J283&lt;&gt;".",OR(COUNTIF(J184:J$191,"*全日勤*")&gt;0,COUNTIF(J184:J$191,"*18放*")&gt;0)),  CONCATENATE(  ".",IF(OR(J184=$A$199,J184="18放"),$A284,"")  ),IF(  OR(J184=$A$199,J184="18放"),$A284,"")  )</f>
        <v/>
      </c>
      <c r="K284" s="65" t="str">
        <f ca="1">IF(  AND(LEN(K283)&gt;=1,K283&lt;&gt;".",OR(COUNTIF(K184:K$191,"*全日勤*")&gt;0,COUNTIF(K184:K$191,"*18放*")&gt;0)),  CONCATENATE(  ".",IF(OR(K184=$A$199,K184="18放"),$A284,"")  ),IF(  OR(K184=$A$199,K184="18放"),$A284,"")  )</f>
        <v/>
      </c>
      <c r="L284" s="65" t="str">
        <f ca="1">IF(  AND(LEN(L283)&gt;=1,L283&lt;&gt;".",OR(COUNTIF(L184:L$191,"*全日勤*")&gt;0,COUNTIF(L184:L$191,"*18放*")&gt;0)),  CONCATENATE(  ".",IF(OR(L184=$A$199,L184="18放"),$A284,"")  ),IF(  OR(L184=$A$199,L184="18放"),$A284,"")  )</f>
        <v/>
      </c>
      <c r="M284" s="65" t="str">
        <f ca="1">IF(  AND(LEN(M283)&gt;=1,M283&lt;&gt;".",OR(COUNTIF(M184:M$191,"*全日勤*")&gt;0,COUNTIF(M184:M$191,"*18放*")&gt;0)),  CONCATENATE(  ".",IF(OR(M184=$A$199,M184="18放"),$A284,"")  ),IF(  OR(M184=$A$199,M184="18放"),$A284,"")  )</f>
        <v/>
      </c>
      <c r="N284" s="65" t="str">
        <f ca="1">IF(  AND(LEN(N283)&gt;=1,N283&lt;&gt;".",OR(COUNTIF(N184:N$191,"*全日勤*")&gt;0,COUNTIF(N184:N$191,"*18放*")&gt;0)),  CONCATENATE(  ".",IF(OR(N184=$A$199,N184="18放"),$A284,"")  ),IF(  OR(N184=$A$199,N184="18放"),$A284,"")  )</f>
        <v/>
      </c>
      <c r="O284" s="65" t="str">
        <f ca="1">IF(  AND(LEN(O283)&gt;=1,O283&lt;&gt;".",OR(COUNTIF(O184:O$191,"*全日勤*")&gt;0,COUNTIF(O184:O$191,"*18放*")&gt;0)),  CONCATENATE(  ".",IF(OR(O184=$A$199,O184="18放"),$A284,"")  ),IF(  OR(O184=$A$199,O184="18放"),$A284,"")  )</f>
        <v/>
      </c>
      <c r="P284" s="65" t="str">
        <f ca="1">IF(  AND(LEN(P283)&gt;=1,P283&lt;&gt;".",OR(COUNTIF(P184:P$191,"*全日勤*")&gt;0,COUNTIF(P184:P$191,"*18放*")&gt;0)),  CONCATENATE(  ".",IF(OR(P184=$A$199,P184="18放"),$A284,"")  ),IF(  OR(P184=$A$199,P184="18放"),$A284,"")  )</f>
        <v/>
      </c>
      <c r="Q284" s="65" t="str">
        <f ca="1">IF(  AND(LEN(Q283)&gt;=1,Q283&lt;&gt;".",OR(COUNTIF(Q184:Q$191,"*全日勤*")&gt;0,COUNTIF(Q184:Q$191,"*18放*")&gt;0)),  CONCATENATE(  ".",IF(OR(Q184=$A$199,Q184="18放"),$A284,"")  ),IF(  OR(Q184=$A$199,Q184="18放"),$A284,"")  )</f>
        <v/>
      </c>
      <c r="R284" s="65" t="str">
        <f ca="1">IF(  AND(LEN(R283)&gt;=1,R283&lt;&gt;".",OR(COUNTIF(R184:R$191,"*全日勤*")&gt;0,COUNTIF(R184:R$191,"*18放*")&gt;0)),  CONCATENATE(  ".",IF(OR(R184=$A$199,R184="18放"),$A284,"")  ),IF(  OR(R184=$A$199,R184="18放"),$A284,"")  )</f>
        <v/>
      </c>
      <c r="S284" s="65" t="str">
        <f ca="1">IF(  AND(LEN(S283)&gt;=1,S283&lt;&gt;".",OR(COUNTIF(S184:S$191,"*全日勤*")&gt;0,COUNTIF(S184:S$191,"*18放*")&gt;0)),  CONCATENATE(  ".",IF(OR(S184=$A$199,S184="18放"),$A284,"")  ),IF(  OR(S184=$A$199,S184="18放"),$A284,"")  )</f>
        <v/>
      </c>
      <c r="T284" s="65" t="str">
        <f ca="1">IF(  AND(LEN(T283)&gt;=1,T283&lt;&gt;".",OR(COUNTIF(T184:T$191,"*全日勤*")&gt;0,COUNTIF(T184:T$191,"*18放*")&gt;0)),  CONCATENATE(  ".",IF(OR(T184=$A$199,T184="18放"),$A284,"")  ),IF(  OR(T184=$A$199,T184="18放"),$A284,"")  )</f>
        <v/>
      </c>
      <c r="U284" s="65" t="str">
        <f ca="1">IF(  AND(LEN(U283)&gt;=1,U283&lt;&gt;".",OR(COUNTIF(U184:U$191,"*全日勤*")&gt;0,COUNTIF(U184:U$191,"*18放*")&gt;0)),  CONCATENATE(  ".",IF(OR(U184=$A$199,U184="18放"),$A284,"")  ),IF(  OR(U184=$A$199,U184="18放"),$A284,"")  )</f>
        <v/>
      </c>
      <c r="V284" s="65" t="str">
        <f ca="1">IF(  AND(LEN(V283)&gt;=1,V283&lt;&gt;".",OR(COUNTIF(V184:V$191,"*全日勤*")&gt;0,COUNTIF(V184:V$191,"*18放*")&gt;0)),  CONCATENATE(  ".",IF(OR(V184=$A$199,V184="18放"),$A284,"")  ),IF(  OR(V184=$A$199,V184="18放"),$A284,"")  )</f>
        <v/>
      </c>
      <c r="W284" s="65" t="str">
        <f ca="1">IF(  AND(LEN(W283)&gt;=1,W283&lt;&gt;".",OR(COUNTIF(W184:W$191,"*全日勤*")&gt;0,COUNTIF(W184:W$191,"*18放*")&gt;0)),  CONCATENATE(  ".",IF(OR(W184=$A$199,W184="18放"),$A284,"")  ),IF(  OR(W184=$A$199,W184="18放"),$A284,"")  )</f>
        <v/>
      </c>
      <c r="X284" s="65" t="str">
        <f ca="1">IF(  AND(LEN(X283)&gt;=1,X283&lt;&gt;".",OR(COUNTIF(X184:X$191,"*全日勤*")&gt;0,COUNTIF(X184:X$191,"*18放*")&gt;0)),  CONCATENATE(  ".",IF(OR(X184=$A$199,X184="18放"),$A284,"")  ),IF(  OR(X184=$A$199,X184="18放"),$A284,"")  )</f>
        <v/>
      </c>
      <c r="Y284" s="65" t="str">
        <f ca="1">IF(  AND(LEN(Y283)&gt;=1,Y283&lt;&gt;".",OR(COUNTIF(Y184:Y$191,"*全日勤*")&gt;0,COUNTIF(Y184:Y$191,"*18放*")&gt;0)),  CONCATENATE(  ".",IF(OR(Y184=$A$199,Y184="18放"),$A284,"")  ),IF(  OR(Y184=$A$199,Y184="18放"),$A284,"")  )</f>
        <v/>
      </c>
      <c r="Z284" s="65" t="str">
        <f ca="1">IF(  AND(LEN(Z283)&gt;=1,Z283&lt;&gt;".",OR(COUNTIF(Z184:Z$191,"*全日勤*")&gt;0,COUNTIF(Z184:Z$191,"*18放*")&gt;0)),  CONCATENATE(  ".",IF(OR(Z184=$A$199,Z184="18放"),$A284,"")  ),IF(  OR(Z184=$A$199,Z184="18放"),$A284,"")  )</f>
        <v/>
      </c>
      <c r="AA284" s="65" t="str">
        <f ca="1">IF(  AND(LEN(AA283)&gt;=1,AA283&lt;&gt;".",OR(COUNTIF(AA184:AA$191,"*全日勤*")&gt;0,COUNTIF(AA184:AA$191,"*18放*")&gt;0)),  CONCATENATE(  ".",IF(OR(AA184=$A$199,AA184="18放"),$A284,"")  ),IF(  OR(AA184=$A$199,AA184="18放"),$A284,"")  )</f>
        <v/>
      </c>
      <c r="AB284" s="65" t="str">
        <f ca="1">IF(  AND(LEN(AB283)&gt;=1,AB283&lt;&gt;".",OR(COUNTIF(AB184:AB$191,"*全日勤*")&gt;0,COUNTIF(AB184:AB$191,"*18放*")&gt;0)),  CONCATENATE(  ".",IF(OR(AB184=$A$199,AB184="18放"),$A284,"")  ),IF(  OR(AB184=$A$199,AB184="18放"),$A284,"")  )</f>
        <v/>
      </c>
      <c r="AC284" s="65" t="str">
        <f ca="1">IF(  AND(LEN(AC283)&gt;=1,AC283&lt;&gt;".",OR(COUNTIF(AC184:AC$191,"*全日勤*")&gt;0,COUNTIF(AC184:AC$191,"*18放*")&gt;0)),  CONCATENATE(  ".",IF(OR(AC184=$A$199,AC184="18放"),$A284,"")  ),IF(  OR(AC184=$A$199,AC184="18放"),$A284,"")  )</f>
        <v/>
      </c>
      <c r="AD284" s="65" t="str">
        <f ca="1">IF(  AND(LEN(AD283)&gt;=1,AD283&lt;&gt;".",OR(COUNTIF(AD184:AD$191,"*全日勤*")&gt;0,COUNTIF(AD184:AD$191,"*18放*")&gt;0)),  CONCATENATE(  ".",IF(OR(AD184=$A$199,AD184="18放"),$A284,"")  ),IF(  OR(AD184=$A$199,AD184="18放"),$A284,"")  )</f>
        <v/>
      </c>
      <c r="AE284" s="65" t="str">
        <f ca="1">IF(  AND(LEN(AE283)&gt;=1,AE283&lt;&gt;".",OR(COUNTIF(AE184:AE$191,"*全日勤*")&gt;0,COUNTIF(AE184:AE$191,"*18放*")&gt;0)),  CONCATENATE(  ".",IF(OR(AE184=$A$199,AE184="18放"),$A284,"")  ),IF(  OR(AE184=$A$199,AE184="18放"),$A284,"")  )</f>
        <v/>
      </c>
      <c r="AF284" s="65" t="str">
        <f ca="1">IF(  AND(LEN(AF283)&gt;=1,AF283&lt;&gt;".",OR(COUNTIF(AF184:AF$191,"*全日勤*")&gt;0,COUNTIF(AF184:AF$191,"*18放*")&gt;0)),  CONCATENATE(  ".",IF(OR(AF184=$A$199,AF184="18放"),$A284,"")  ),IF(  OR(AF184=$A$199,AF184="18放"),$A284,"")  )</f>
        <v/>
      </c>
      <c r="AG284" s="65" t="str">
        <f ca="1">IF(  AND(LEN(AG283)&gt;=1,AG283&lt;&gt;".",OR(COUNTIF(AG184:AG$191,"*全日勤*")&gt;0,COUNTIF(AG184:AG$191,"*18放*")&gt;0)),  CONCATENATE(  ".",IF(OR(AG184=$A$199,AG184="18放"),$A284,"")  ),IF(  OR(AG184=$A$199,AG184="18放"),$A284,"")  )</f>
        <v/>
      </c>
      <c r="AH284" s="65"/>
      <c r="AI284" s="65"/>
      <c r="AJ284" s="65"/>
    </row>
    <row r="285" spans="1:36">
      <c r="A285" s="65"/>
      <c r="B285" s="65"/>
      <c r="C285" s="65" t="str">
        <f ca="1">IF(  AND(LEN(C284)&gt;=1,C284&lt;&gt;".",OR(COUNTIF(C185:C$191,"*全日勤*")&gt;0,COUNTIF(C185:C$191,"*18放*")&gt;0)),  CONCATENATE(  ".",IF(OR(C185=$A$199,C185="18放"),$A285,"")  ),IF(  OR(C185=$A$199,C185="18放"),$A285,"")  )</f>
        <v/>
      </c>
      <c r="D285" s="65" t="str">
        <f ca="1">IF(  AND(LEN(D284)&gt;=1,D284&lt;&gt;".",OR(COUNTIF(D185:D$191,"*全日勤*")&gt;0,COUNTIF(D185:D$191,"*18放*")&gt;0)),  CONCATENATE(  ".",IF(OR(D185=$A$199,D185="18放"),$A285,"")  ),IF(  OR(D185=$A$199,D185="18放"),$A285,"")  )</f>
        <v/>
      </c>
      <c r="E285" s="65" t="str">
        <f ca="1">IF(  AND(LEN(E284)&gt;=1,E284&lt;&gt;".",OR(COUNTIF(E185:E$191,"*全日勤*")&gt;0,COUNTIF(E185:E$191,"*18放*")&gt;0)),  CONCATENATE(  ".",IF(OR(E185=$A$199,E185="18放"),$A285,"")  ),IF(  OR(E185=$A$199,E185="18放"),$A285,"")  )</f>
        <v/>
      </c>
      <c r="F285" s="65" t="str">
        <f ca="1">IF(  AND(LEN(F284)&gt;=1,F284&lt;&gt;".",OR(COUNTIF(F185:F$191,"*全日勤*")&gt;0,COUNTIF(F185:F$191,"*18放*")&gt;0)),  CONCATENATE(  ".",IF(OR(F185=$A$199,F185="18放"),$A285,"")  ),IF(  OR(F185=$A$199,F185="18放"),$A285,"")  )</f>
        <v/>
      </c>
      <c r="G285" s="65" t="str">
        <f ca="1">IF(  AND(LEN(G284)&gt;=1,G284&lt;&gt;".",OR(COUNTIF(G185:G$191,"*全日勤*")&gt;0,COUNTIF(G185:G$191,"*18放*")&gt;0)),  CONCATENATE(  ".",IF(OR(G185=$A$199,G185="18放"),$A285,"")  ),IF(  OR(G185=$A$199,G185="18放"),$A285,"")  )</f>
        <v/>
      </c>
      <c r="H285" s="65" t="str">
        <f ca="1">IF(  AND(LEN(H284)&gt;=1,H284&lt;&gt;".",OR(COUNTIF(H185:H$191,"*全日勤*")&gt;0,COUNTIF(H185:H$191,"*18放*")&gt;0)),  CONCATENATE(  ".",IF(OR(H185=$A$199,H185="18放"),$A285,"")  ),IF(  OR(H185=$A$199,H185="18放"),$A285,"")  )</f>
        <v/>
      </c>
      <c r="I285" s="65" t="str">
        <f ca="1">IF(  AND(LEN(I284)&gt;=1,I284&lt;&gt;".",OR(COUNTIF(I185:I$191,"*全日勤*")&gt;0,COUNTIF(I185:I$191,"*18放*")&gt;0)),  CONCATENATE(  ".",IF(OR(I185=$A$199,I185="18放"),$A285,"")  ),IF(  OR(I185=$A$199,I185="18放"),$A285,"")  )</f>
        <v/>
      </c>
      <c r="J285" s="65" t="str">
        <f ca="1">IF(  AND(LEN(J284)&gt;=1,J284&lt;&gt;".",OR(COUNTIF(J185:J$191,"*全日勤*")&gt;0,COUNTIF(J185:J$191,"*18放*")&gt;0)),  CONCATENATE(  ".",IF(OR(J185=$A$199,J185="18放"),$A285,"")  ),IF(  OR(J185=$A$199,J185="18放"),$A285,"")  )</f>
        <v/>
      </c>
      <c r="K285" s="65" t="str">
        <f ca="1">IF(  AND(LEN(K284)&gt;=1,K284&lt;&gt;".",OR(COUNTIF(K185:K$191,"*全日勤*")&gt;0,COUNTIF(K185:K$191,"*18放*")&gt;0)),  CONCATENATE(  ".",IF(OR(K185=$A$199,K185="18放"),$A285,"")  ),IF(  OR(K185=$A$199,K185="18放"),$A285,"")  )</f>
        <v/>
      </c>
      <c r="L285" s="65" t="str">
        <f ca="1">IF(  AND(LEN(L284)&gt;=1,L284&lt;&gt;".",OR(COUNTIF(L185:L$191,"*全日勤*")&gt;0,COUNTIF(L185:L$191,"*18放*")&gt;0)),  CONCATENATE(  ".",IF(OR(L185=$A$199,L185="18放"),$A285,"")  ),IF(  OR(L185=$A$199,L185="18放"),$A285,"")  )</f>
        <v/>
      </c>
      <c r="M285" s="65" t="str">
        <f ca="1">IF(  AND(LEN(M284)&gt;=1,M284&lt;&gt;".",OR(COUNTIF(M185:M$191,"*全日勤*")&gt;0,COUNTIF(M185:M$191,"*18放*")&gt;0)),  CONCATENATE(  ".",IF(OR(M185=$A$199,M185="18放"),$A285,"")  ),IF(  OR(M185=$A$199,M185="18放"),$A285,"")  )</f>
        <v/>
      </c>
      <c r="N285" s="65" t="str">
        <f ca="1">IF(  AND(LEN(N284)&gt;=1,N284&lt;&gt;".",OR(COUNTIF(N185:N$191,"*全日勤*")&gt;0,COUNTIF(N185:N$191,"*18放*")&gt;0)),  CONCATENATE(  ".",IF(OR(N185=$A$199,N185="18放"),$A285,"")  ),IF(  OR(N185=$A$199,N185="18放"),$A285,"")  )</f>
        <v/>
      </c>
      <c r="O285" s="65" t="str">
        <f ca="1">IF(  AND(LEN(O284)&gt;=1,O284&lt;&gt;".",OR(COUNTIF(O185:O$191,"*全日勤*")&gt;0,COUNTIF(O185:O$191,"*18放*")&gt;0)),  CONCATENATE(  ".",IF(OR(O185=$A$199,O185="18放"),$A285,"")  ),IF(  OR(O185=$A$199,O185="18放"),$A285,"")  )</f>
        <v/>
      </c>
      <c r="P285" s="65" t="str">
        <f ca="1">IF(  AND(LEN(P284)&gt;=1,P284&lt;&gt;".",OR(COUNTIF(P185:P$191,"*全日勤*")&gt;0,COUNTIF(P185:P$191,"*18放*")&gt;0)),  CONCATENATE(  ".",IF(OR(P185=$A$199,P185="18放"),$A285,"")  ),IF(  OR(P185=$A$199,P185="18放"),$A285,"")  )</f>
        <v/>
      </c>
      <c r="Q285" s="65" t="str">
        <f ca="1">IF(  AND(LEN(Q284)&gt;=1,Q284&lt;&gt;".",OR(COUNTIF(Q185:Q$191,"*全日勤*")&gt;0,COUNTIF(Q185:Q$191,"*18放*")&gt;0)),  CONCATENATE(  ".",IF(OR(Q185=$A$199,Q185="18放"),$A285,"")  ),IF(  OR(Q185=$A$199,Q185="18放"),$A285,"")  )</f>
        <v/>
      </c>
      <c r="R285" s="65" t="str">
        <f ca="1">IF(  AND(LEN(R284)&gt;=1,R284&lt;&gt;".",OR(COUNTIF(R185:R$191,"*全日勤*")&gt;0,COUNTIF(R185:R$191,"*18放*")&gt;0)),  CONCATENATE(  ".",IF(OR(R185=$A$199,R185="18放"),$A285,"")  ),IF(  OR(R185=$A$199,R185="18放"),$A285,"")  )</f>
        <v/>
      </c>
      <c r="S285" s="65" t="str">
        <f ca="1">IF(  AND(LEN(S284)&gt;=1,S284&lt;&gt;".",OR(COUNTIF(S185:S$191,"*全日勤*")&gt;0,COUNTIF(S185:S$191,"*18放*")&gt;0)),  CONCATENATE(  ".",IF(OR(S185=$A$199,S185="18放"),$A285,"")  ),IF(  OR(S185=$A$199,S185="18放"),$A285,"")  )</f>
        <v/>
      </c>
      <c r="T285" s="65" t="str">
        <f ca="1">IF(  AND(LEN(T284)&gt;=1,T284&lt;&gt;".",OR(COUNTIF(T185:T$191,"*全日勤*")&gt;0,COUNTIF(T185:T$191,"*18放*")&gt;0)),  CONCATENATE(  ".",IF(OR(T185=$A$199,T185="18放"),$A285,"")  ),IF(  OR(T185=$A$199,T185="18放"),$A285,"")  )</f>
        <v/>
      </c>
      <c r="U285" s="65" t="str">
        <f ca="1">IF(  AND(LEN(U284)&gt;=1,U284&lt;&gt;".",OR(COUNTIF(U185:U$191,"*全日勤*")&gt;0,COUNTIF(U185:U$191,"*18放*")&gt;0)),  CONCATENATE(  ".",IF(OR(U185=$A$199,U185="18放"),$A285,"")  ),IF(  OR(U185=$A$199,U185="18放"),$A285,"")  )</f>
        <v/>
      </c>
      <c r="V285" s="65" t="str">
        <f ca="1">IF(  AND(LEN(V284)&gt;=1,V284&lt;&gt;".",OR(COUNTIF(V185:V$191,"*全日勤*")&gt;0,COUNTIF(V185:V$191,"*18放*")&gt;0)),  CONCATENATE(  ".",IF(OR(V185=$A$199,V185="18放"),$A285,"")  ),IF(  OR(V185=$A$199,V185="18放"),$A285,"")  )</f>
        <v/>
      </c>
      <c r="W285" s="65" t="str">
        <f ca="1">IF(  AND(LEN(W284)&gt;=1,W284&lt;&gt;".",OR(COUNTIF(W185:W$191,"*全日勤*")&gt;0,COUNTIF(W185:W$191,"*18放*")&gt;0)),  CONCATENATE(  ".",IF(OR(W185=$A$199,W185="18放"),$A285,"")  ),IF(  OR(W185=$A$199,W185="18放"),$A285,"")  )</f>
        <v/>
      </c>
      <c r="X285" s="65" t="str">
        <f ca="1">IF(  AND(LEN(X284)&gt;=1,X284&lt;&gt;".",OR(COUNTIF(X185:X$191,"*全日勤*")&gt;0,COUNTIF(X185:X$191,"*18放*")&gt;0)),  CONCATENATE(  ".",IF(OR(X185=$A$199,X185="18放"),$A285,"")  ),IF(  OR(X185=$A$199,X185="18放"),$A285,"")  )</f>
        <v/>
      </c>
      <c r="Y285" s="65" t="str">
        <f ca="1">IF(  AND(LEN(Y284)&gt;=1,Y284&lt;&gt;".",OR(COUNTIF(Y185:Y$191,"*全日勤*")&gt;0,COUNTIF(Y185:Y$191,"*18放*")&gt;0)),  CONCATENATE(  ".",IF(OR(Y185=$A$199,Y185="18放"),$A285,"")  ),IF(  OR(Y185=$A$199,Y185="18放"),$A285,"")  )</f>
        <v/>
      </c>
      <c r="Z285" s="65" t="str">
        <f ca="1">IF(  AND(LEN(Z284)&gt;=1,Z284&lt;&gt;".",OR(COUNTIF(Z185:Z$191,"*全日勤*")&gt;0,COUNTIF(Z185:Z$191,"*18放*")&gt;0)),  CONCATENATE(  ".",IF(OR(Z185=$A$199,Z185="18放"),$A285,"")  ),IF(  OR(Z185=$A$199,Z185="18放"),$A285,"")  )</f>
        <v/>
      </c>
      <c r="AA285" s="65" t="str">
        <f ca="1">IF(  AND(LEN(AA284)&gt;=1,AA284&lt;&gt;".",OR(COUNTIF(AA185:AA$191,"*全日勤*")&gt;0,COUNTIF(AA185:AA$191,"*18放*")&gt;0)),  CONCATENATE(  ".",IF(OR(AA185=$A$199,AA185="18放"),$A285,"")  ),IF(  OR(AA185=$A$199,AA185="18放"),$A285,"")  )</f>
        <v/>
      </c>
      <c r="AB285" s="65" t="str">
        <f ca="1">IF(  AND(LEN(AB284)&gt;=1,AB284&lt;&gt;".",OR(COUNTIF(AB185:AB$191,"*全日勤*")&gt;0,COUNTIF(AB185:AB$191,"*18放*")&gt;0)),  CONCATENATE(  ".",IF(OR(AB185=$A$199,AB185="18放"),$A285,"")  ),IF(  OR(AB185=$A$199,AB185="18放"),$A285,"")  )</f>
        <v/>
      </c>
      <c r="AC285" s="65" t="str">
        <f ca="1">IF(  AND(LEN(AC284)&gt;=1,AC284&lt;&gt;".",OR(COUNTIF(AC185:AC$191,"*全日勤*")&gt;0,COUNTIF(AC185:AC$191,"*18放*")&gt;0)),  CONCATENATE(  ".",IF(OR(AC185=$A$199,AC185="18放"),$A285,"")  ),IF(  OR(AC185=$A$199,AC185="18放"),$A285,"")  )</f>
        <v/>
      </c>
      <c r="AD285" s="65" t="str">
        <f ca="1">IF(  AND(LEN(AD284)&gt;=1,AD284&lt;&gt;".",OR(COUNTIF(AD185:AD$191,"*全日勤*")&gt;0,COUNTIF(AD185:AD$191,"*18放*")&gt;0)),  CONCATENATE(  ".",IF(OR(AD185=$A$199,AD185="18放"),$A285,"")  ),IF(  OR(AD185=$A$199,AD185="18放"),$A285,"")  )</f>
        <v/>
      </c>
      <c r="AE285" s="65" t="str">
        <f ca="1">IF(  AND(LEN(AE284)&gt;=1,AE284&lt;&gt;".",OR(COUNTIF(AE185:AE$191,"*全日勤*")&gt;0,COUNTIF(AE185:AE$191,"*18放*")&gt;0)),  CONCATENATE(  ".",IF(OR(AE185=$A$199,AE185="18放"),$A285,"")  ),IF(  OR(AE185=$A$199,AE185="18放"),$A285,"")  )</f>
        <v/>
      </c>
      <c r="AF285" s="65" t="str">
        <f ca="1">IF(  AND(LEN(AF284)&gt;=1,AF284&lt;&gt;".",OR(COUNTIF(AF185:AF$191,"*全日勤*")&gt;0,COUNTIF(AF185:AF$191,"*18放*")&gt;0)),  CONCATENATE(  ".",IF(OR(AF185=$A$199,AF185="18放"),$A285,"")  ),IF(  OR(AF185=$A$199,AF185="18放"),$A285,"")  )</f>
        <v/>
      </c>
      <c r="AG285" s="65" t="str">
        <f ca="1">IF(  AND(LEN(AG284)&gt;=1,AG284&lt;&gt;".",OR(COUNTIF(AG185:AG$191,"*全日勤*")&gt;0,COUNTIF(AG185:AG$191,"*18放*")&gt;0)),  CONCATENATE(  ".",IF(OR(AG185=$A$199,AG185="18放"),$A285,"")  ),IF(  OR(AG185=$A$199,AG185="18放"),$A285,"")  )</f>
        <v/>
      </c>
      <c r="AH285" s="65"/>
      <c r="AI285" s="65"/>
      <c r="AJ285" s="65"/>
    </row>
    <row r="286" spans="1:36">
      <c r="A286" s="65"/>
      <c r="B286" s="65"/>
      <c r="C286" s="65" t="str">
        <f ca="1">IF(  AND(LEN(C285)&gt;=1,C285&lt;&gt;".",OR(COUNTIF(C186:C$191,"*全日勤*")&gt;0,COUNTIF(C186:C$191,"*18放*")&gt;0)),  CONCATENATE(  ".",IF(OR(C186=$A$199,C186="18放"),$A286,"")  ),IF(  OR(C186=$A$199,C186="18放"),$A286,"")  )</f>
        <v/>
      </c>
      <c r="D286" s="65" t="str">
        <f ca="1">IF(  AND(LEN(D285)&gt;=1,D285&lt;&gt;".",OR(COUNTIF(D186:D$191,"*全日勤*")&gt;0,COUNTIF(D186:D$191,"*18放*")&gt;0)),  CONCATENATE(  ".",IF(OR(D186=$A$199,D186="18放"),$A286,"")  ),IF(  OR(D186=$A$199,D186="18放"),$A286,"")  )</f>
        <v/>
      </c>
      <c r="E286" s="65" t="str">
        <f ca="1">IF(  AND(LEN(E285)&gt;=1,E285&lt;&gt;".",OR(COUNTIF(E186:E$191,"*全日勤*")&gt;0,COUNTIF(E186:E$191,"*18放*")&gt;0)),  CONCATENATE(  ".",IF(OR(E186=$A$199,E186="18放"),$A286,"")  ),IF(  OR(E186=$A$199,E186="18放"),$A286,"")  )</f>
        <v/>
      </c>
      <c r="F286" s="65" t="str">
        <f ca="1">IF(  AND(LEN(F285)&gt;=1,F285&lt;&gt;".",OR(COUNTIF(F186:F$191,"*全日勤*")&gt;0,COUNTIF(F186:F$191,"*18放*")&gt;0)),  CONCATENATE(  ".",IF(OR(F186=$A$199,F186="18放"),$A286,"")  ),IF(  OR(F186=$A$199,F186="18放"),$A286,"")  )</f>
        <v/>
      </c>
      <c r="G286" s="65" t="str">
        <f ca="1">IF(  AND(LEN(G285)&gt;=1,G285&lt;&gt;".",OR(COUNTIF(G186:G$191,"*全日勤*")&gt;0,COUNTIF(G186:G$191,"*18放*")&gt;0)),  CONCATENATE(  ".",IF(OR(G186=$A$199,G186="18放"),$A286,"")  ),IF(  OR(G186=$A$199,G186="18放"),$A286,"")  )</f>
        <v/>
      </c>
      <c r="H286" s="65" t="str">
        <f ca="1">IF(  AND(LEN(H285)&gt;=1,H285&lt;&gt;".",OR(COUNTIF(H186:H$191,"*全日勤*")&gt;0,COUNTIF(H186:H$191,"*18放*")&gt;0)),  CONCATENATE(  ".",IF(OR(H186=$A$199,H186="18放"),$A286,"")  ),IF(  OR(H186=$A$199,H186="18放"),$A286,"")  )</f>
        <v/>
      </c>
      <c r="I286" s="65" t="str">
        <f ca="1">IF(  AND(LEN(I285)&gt;=1,I285&lt;&gt;".",OR(COUNTIF(I186:I$191,"*全日勤*")&gt;0,COUNTIF(I186:I$191,"*18放*")&gt;0)),  CONCATENATE(  ".",IF(OR(I186=$A$199,I186="18放"),$A286,"")  ),IF(  OR(I186=$A$199,I186="18放"),$A286,"")  )</f>
        <v/>
      </c>
      <c r="J286" s="65" t="str">
        <f ca="1">IF(  AND(LEN(J285)&gt;=1,J285&lt;&gt;".",OR(COUNTIF(J186:J$191,"*全日勤*")&gt;0,COUNTIF(J186:J$191,"*18放*")&gt;0)),  CONCATENATE(  ".",IF(OR(J186=$A$199,J186="18放"),$A286,"")  ),IF(  OR(J186=$A$199,J186="18放"),$A286,"")  )</f>
        <v/>
      </c>
      <c r="K286" s="65" t="str">
        <f ca="1">IF(  AND(LEN(K285)&gt;=1,K285&lt;&gt;".",OR(COUNTIF(K186:K$191,"*全日勤*")&gt;0,COUNTIF(K186:K$191,"*18放*")&gt;0)),  CONCATENATE(  ".",IF(OR(K186=$A$199,K186="18放"),$A286,"")  ),IF(  OR(K186=$A$199,K186="18放"),$A286,"")  )</f>
        <v/>
      </c>
      <c r="L286" s="65" t="str">
        <f ca="1">IF(  AND(LEN(L285)&gt;=1,L285&lt;&gt;".",OR(COUNTIF(L186:L$191,"*全日勤*")&gt;0,COUNTIF(L186:L$191,"*18放*")&gt;0)),  CONCATENATE(  ".",IF(OR(L186=$A$199,L186="18放"),$A286,"")  ),IF(  OR(L186=$A$199,L186="18放"),$A286,"")  )</f>
        <v/>
      </c>
      <c r="M286" s="65" t="str">
        <f ca="1">IF(  AND(LEN(M285)&gt;=1,M285&lt;&gt;".",OR(COUNTIF(M186:M$191,"*全日勤*")&gt;0,COUNTIF(M186:M$191,"*18放*")&gt;0)),  CONCATENATE(  ".",IF(OR(M186=$A$199,M186="18放"),$A286,"")  ),IF(  OR(M186=$A$199,M186="18放"),$A286,"")  )</f>
        <v/>
      </c>
      <c r="N286" s="65" t="str">
        <f ca="1">IF(  AND(LEN(N285)&gt;=1,N285&lt;&gt;".",OR(COUNTIF(N186:N$191,"*全日勤*")&gt;0,COUNTIF(N186:N$191,"*18放*")&gt;0)),  CONCATENATE(  ".",IF(OR(N186=$A$199,N186="18放"),$A286,"")  ),IF(  OR(N186=$A$199,N186="18放"),$A286,"")  )</f>
        <v/>
      </c>
      <c r="O286" s="65" t="str">
        <f ca="1">IF(  AND(LEN(O285)&gt;=1,O285&lt;&gt;".",OR(COUNTIF(O186:O$191,"*全日勤*")&gt;0,COUNTIF(O186:O$191,"*18放*")&gt;0)),  CONCATENATE(  ".",IF(OR(O186=$A$199,O186="18放"),$A286,"")  ),IF(  OR(O186=$A$199,O186="18放"),$A286,"")  )</f>
        <v/>
      </c>
      <c r="P286" s="65" t="str">
        <f ca="1">IF(  AND(LEN(P285)&gt;=1,P285&lt;&gt;".",OR(COUNTIF(P186:P$191,"*全日勤*")&gt;0,COUNTIF(P186:P$191,"*18放*")&gt;0)),  CONCATENATE(  ".",IF(OR(P186=$A$199,P186="18放"),$A286,"")  ),IF(  OR(P186=$A$199,P186="18放"),$A286,"")  )</f>
        <v/>
      </c>
      <c r="Q286" s="65" t="str">
        <f ca="1">IF(  AND(LEN(Q285)&gt;=1,Q285&lt;&gt;".",OR(COUNTIF(Q186:Q$191,"*全日勤*")&gt;0,COUNTIF(Q186:Q$191,"*18放*")&gt;0)),  CONCATENATE(  ".",IF(OR(Q186=$A$199,Q186="18放"),$A286,"")  ),IF(  OR(Q186=$A$199,Q186="18放"),$A286,"")  )</f>
        <v/>
      </c>
      <c r="R286" s="65" t="str">
        <f ca="1">IF(  AND(LEN(R285)&gt;=1,R285&lt;&gt;".",OR(COUNTIF(R186:R$191,"*全日勤*")&gt;0,COUNTIF(R186:R$191,"*18放*")&gt;0)),  CONCATENATE(  ".",IF(OR(R186=$A$199,R186="18放"),$A286,"")  ),IF(  OR(R186=$A$199,R186="18放"),$A286,"")  )</f>
        <v/>
      </c>
      <c r="S286" s="65" t="str">
        <f ca="1">IF(  AND(LEN(S285)&gt;=1,S285&lt;&gt;".",OR(COUNTIF(S186:S$191,"*全日勤*")&gt;0,COUNTIF(S186:S$191,"*18放*")&gt;0)),  CONCATENATE(  ".",IF(OR(S186=$A$199,S186="18放"),$A286,"")  ),IF(  OR(S186=$A$199,S186="18放"),$A286,"")  )</f>
        <v/>
      </c>
      <c r="T286" s="65" t="str">
        <f ca="1">IF(  AND(LEN(T285)&gt;=1,T285&lt;&gt;".",OR(COUNTIF(T186:T$191,"*全日勤*")&gt;0,COUNTIF(T186:T$191,"*18放*")&gt;0)),  CONCATENATE(  ".",IF(OR(T186=$A$199,T186="18放"),$A286,"")  ),IF(  OR(T186=$A$199,T186="18放"),$A286,"")  )</f>
        <v/>
      </c>
      <c r="U286" s="65" t="str">
        <f ca="1">IF(  AND(LEN(U285)&gt;=1,U285&lt;&gt;".",OR(COUNTIF(U186:U$191,"*全日勤*")&gt;0,COUNTIF(U186:U$191,"*18放*")&gt;0)),  CONCATENATE(  ".",IF(OR(U186=$A$199,U186="18放"),$A286,"")  ),IF(  OR(U186=$A$199,U186="18放"),$A286,"")  )</f>
        <v/>
      </c>
      <c r="V286" s="65" t="str">
        <f ca="1">IF(  AND(LEN(V285)&gt;=1,V285&lt;&gt;".",OR(COUNTIF(V186:V$191,"*全日勤*")&gt;0,COUNTIF(V186:V$191,"*18放*")&gt;0)),  CONCATENATE(  ".",IF(OR(V186=$A$199,V186="18放"),$A286,"")  ),IF(  OR(V186=$A$199,V186="18放"),$A286,"")  )</f>
        <v/>
      </c>
      <c r="W286" s="65" t="str">
        <f ca="1">IF(  AND(LEN(W285)&gt;=1,W285&lt;&gt;".",OR(COUNTIF(W186:W$191,"*全日勤*")&gt;0,COUNTIF(W186:W$191,"*18放*")&gt;0)),  CONCATENATE(  ".",IF(OR(W186=$A$199,W186="18放"),$A286,"")  ),IF(  OR(W186=$A$199,W186="18放"),$A286,"")  )</f>
        <v/>
      </c>
      <c r="X286" s="65" t="str">
        <f ca="1">IF(  AND(LEN(X285)&gt;=1,X285&lt;&gt;".",OR(COUNTIF(X186:X$191,"*全日勤*")&gt;0,COUNTIF(X186:X$191,"*18放*")&gt;0)),  CONCATENATE(  ".",IF(OR(X186=$A$199,X186="18放"),$A286,"")  ),IF(  OR(X186=$A$199,X186="18放"),$A286,"")  )</f>
        <v/>
      </c>
      <c r="Y286" s="65" t="str">
        <f ca="1">IF(  AND(LEN(Y285)&gt;=1,Y285&lt;&gt;".",OR(COUNTIF(Y186:Y$191,"*全日勤*")&gt;0,COUNTIF(Y186:Y$191,"*18放*")&gt;0)),  CONCATENATE(  ".",IF(OR(Y186=$A$199,Y186="18放"),$A286,"")  ),IF(  OR(Y186=$A$199,Y186="18放"),$A286,"")  )</f>
        <v/>
      </c>
      <c r="Z286" s="65" t="str">
        <f ca="1">IF(  AND(LEN(Z285)&gt;=1,Z285&lt;&gt;".",OR(COUNTIF(Z186:Z$191,"*全日勤*")&gt;0,COUNTIF(Z186:Z$191,"*18放*")&gt;0)),  CONCATENATE(  ".",IF(OR(Z186=$A$199,Z186="18放"),$A286,"")  ),IF(  OR(Z186=$A$199,Z186="18放"),$A286,"")  )</f>
        <v/>
      </c>
      <c r="AA286" s="65" t="str">
        <f ca="1">IF(  AND(LEN(AA285)&gt;=1,AA285&lt;&gt;".",OR(COUNTIF(AA186:AA$191,"*全日勤*")&gt;0,COUNTIF(AA186:AA$191,"*18放*")&gt;0)),  CONCATENATE(  ".",IF(OR(AA186=$A$199,AA186="18放"),$A286,"")  ),IF(  OR(AA186=$A$199,AA186="18放"),$A286,"")  )</f>
        <v/>
      </c>
      <c r="AB286" s="65" t="str">
        <f ca="1">IF(  AND(LEN(AB285)&gt;=1,AB285&lt;&gt;".",OR(COUNTIF(AB186:AB$191,"*全日勤*")&gt;0,COUNTIF(AB186:AB$191,"*18放*")&gt;0)),  CONCATENATE(  ".",IF(OR(AB186=$A$199,AB186="18放"),$A286,"")  ),IF(  OR(AB186=$A$199,AB186="18放"),$A286,"")  )</f>
        <v/>
      </c>
      <c r="AC286" s="65" t="str">
        <f ca="1">IF(  AND(LEN(AC285)&gt;=1,AC285&lt;&gt;".",OR(COUNTIF(AC186:AC$191,"*全日勤*")&gt;0,COUNTIF(AC186:AC$191,"*18放*")&gt;0)),  CONCATENATE(  ".",IF(OR(AC186=$A$199,AC186="18放"),$A286,"")  ),IF(  OR(AC186=$A$199,AC186="18放"),$A286,"")  )</f>
        <v/>
      </c>
      <c r="AD286" s="65" t="str">
        <f ca="1">IF(  AND(LEN(AD285)&gt;=1,AD285&lt;&gt;".",OR(COUNTIF(AD186:AD$191,"*全日勤*")&gt;0,COUNTIF(AD186:AD$191,"*18放*")&gt;0)),  CONCATENATE(  ".",IF(OR(AD186=$A$199,AD186="18放"),$A286,"")  ),IF(  OR(AD186=$A$199,AD186="18放"),$A286,"")  )</f>
        <v/>
      </c>
      <c r="AE286" s="65" t="str">
        <f ca="1">IF(  AND(LEN(AE285)&gt;=1,AE285&lt;&gt;".",OR(COUNTIF(AE186:AE$191,"*全日勤*")&gt;0,COUNTIF(AE186:AE$191,"*18放*")&gt;0)),  CONCATENATE(  ".",IF(OR(AE186=$A$199,AE186="18放"),$A286,"")  ),IF(  OR(AE186=$A$199,AE186="18放"),$A286,"")  )</f>
        <v/>
      </c>
      <c r="AF286" s="65" t="str">
        <f ca="1">IF(  AND(LEN(AF285)&gt;=1,AF285&lt;&gt;".",OR(COUNTIF(AF186:AF$191,"*全日勤*")&gt;0,COUNTIF(AF186:AF$191,"*18放*")&gt;0)),  CONCATENATE(  ".",IF(OR(AF186=$A$199,AF186="18放"),$A286,"")  ),IF(  OR(AF186=$A$199,AF186="18放"),$A286,"")  )</f>
        <v/>
      </c>
      <c r="AG286" s="65" t="str">
        <f ca="1">IF(  AND(LEN(AG285)&gt;=1,AG285&lt;&gt;".",OR(COUNTIF(AG186:AG$191,"*全日勤*")&gt;0,COUNTIF(AG186:AG$191,"*18放*")&gt;0)),  CONCATENATE(  ".",IF(OR(AG186=$A$199,AG186="18放"),$A286,"")  ),IF(  OR(AG186=$A$199,AG186="18放"),$A286,"")  )</f>
        <v/>
      </c>
      <c r="AH286" s="65"/>
      <c r="AI286" s="65"/>
      <c r="AJ286" s="65"/>
    </row>
    <row r="287" spans="1:36">
      <c r="A287" s="65"/>
      <c r="B287" s="65"/>
      <c r="C287" s="65" t="str">
        <f ca="1">IF(  AND(LEN(C286)&gt;=1,C286&lt;&gt;".",OR(COUNTIF(C187:C$191,"*全日勤*")&gt;0,COUNTIF(C187:C$191,"*18放*")&gt;0)),  CONCATENATE(  ".",IF(OR(C187=$A$199,C187="18放"),$A287,"")  ),IF(  OR(C187=$A$199,C187="18放"),$A287,"")  )</f>
        <v/>
      </c>
      <c r="D287" s="65" t="str">
        <f ca="1">IF(  AND(LEN(D286)&gt;=1,D286&lt;&gt;".",OR(COUNTIF(D187:D$191,"*全日勤*")&gt;0,COUNTIF(D187:D$191,"*18放*")&gt;0)),  CONCATENATE(  ".",IF(OR(D187=$A$199,D187="18放"),$A287,"")  ),IF(  OR(D187=$A$199,D187="18放"),$A287,"")  )</f>
        <v/>
      </c>
      <c r="E287" s="65" t="str">
        <f ca="1">IF(  AND(LEN(E286)&gt;=1,E286&lt;&gt;".",OR(COUNTIF(E187:E$191,"*全日勤*")&gt;0,COUNTIF(E187:E$191,"*18放*")&gt;0)),  CONCATENATE(  ".",IF(OR(E187=$A$199,E187="18放"),$A287,"")  ),IF(  OR(E187=$A$199,E187="18放"),$A287,"")  )</f>
        <v/>
      </c>
      <c r="F287" s="65" t="str">
        <f ca="1">IF(  AND(LEN(F286)&gt;=1,F286&lt;&gt;".",OR(COUNTIF(F187:F$191,"*全日勤*")&gt;0,COUNTIF(F187:F$191,"*18放*")&gt;0)),  CONCATENATE(  ".",IF(OR(F187=$A$199,F187="18放"),$A287,"")  ),IF(  OR(F187=$A$199,F187="18放"),$A287,"")  )</f>
        <v/>
      </c>
      <c r="G287" s="65" t="str">
        <f ca="1">IF(  AND(LEN(G286)&gt;=1,G286&lt;&gt;".",OR(COUNTIF(G187:G$191,"*全日勤*")&gt;0,COUNTIF(G187:G$191,"*18放*")&gt;0)),  CONCATENATE(  ".",IF(OR(G187=$A$199,G187="18放"),$A287,"")  ),IF(  OR(G187=$A$199,G187="18放"),$A287,"")  )</f>
        <v/>
      </c>
      <c r="H287" s="65" t="str">
        <f ca="1">IF(  AND(LEN(H286)&gt;=1,H286&lt;&gt;".",OR(COUNTIF(H187:H$191,"*全日勤*")&gt;0,COUNTIF(H187:H$191,"*18放*")&gt;0)),  CONCATENATE(  ".",IF(OR(H187=$A$199,H187="18放"),$A287,"")  ),IF(  OR(H187=$A$199,H187="18放"),$A287,"")  )</f>
        <v/>
      </c>
      <c r="I287" s="65" t="str">
        <f ca="1">IF(  AND(LEN(I286)&gt;=1,I286&lt;&gt;".",OR(COUNTIF(I187:I$191,"*全日勤*")&gt;0,COUNTIF(I187:I$191,"*18放*")&gt;0)),  CONCATENATE(  ".",IF(OR(I187=$A$199,I187="18放"),$A287,"")  ),IF(  OR(I187=$A$199,I187="18放"),$A287,"")  )</f>
        <v/>
      </c>
      <c r="J287" s="65" t="str">
        <f ca="1">IF(  AND(LEN(J286)&gt;=1,J286&lt;&gt;".",OR(COUNTIF(J187:J$191,"*全日勤*")&gt;0,COUNTIF(J187:J$191,"*18放*")&gt;0)),  CONCATENATE(  ".",IF(OR(J187=$A$199,J187="18放"),$A287,"")  ),IF(  OR(J187=$A$199,J187="18放"),$A287,"")  )</f>
        <v/>
      </c>
      <c r="K287" s="65" t="str">
        <f ca="1">IF(  AND(LEN(K286)&gt;=1,K286&lt;&gt;".",OR(COUNTIF(K187:K$191,"*全日勤*")&gt;0,COUNTIF(K187:K$191,"*18放*")&gt;0)),  CONCATENATE(  ".",IF(OR(K187=$A$199,K187="18放"),$A287,"")  ),IF(  OR(K187=$A$199,K187="18放"),$A287,"")  )</f>
        <v/>
      </c>
      <c r="L287" s="65" t="str">
        <f ca="1">IF(  AND(LEN(L286)&gt;=1,L286&lt;&gt;".",OR(COUNTIF(L187:L$191,"*全日勤*")&gt;0,COUNTIF(L187:L$191,"*18放*")&gt;0)),  CONCATENATE(  ".",IF(OR(L187=$A$199,L187="18放"),$A287,"")  ),IF(  OR(L187=$A$199,L187="18放"),$A287,"")  )</f>
        <v/>
      </c>
      <c r="M287" s="65" t="str">
        <f ca="1">IF(  AND(LEN(M286)&gt;=1,M286&lt;&gt;".",OR(COUNTIF(M187:M$191,"*全日勤*")&gt;0,COUNTIF(M187:M$191,"*18放*")&gt;0)),  CONCATENATE(  ".",IF(OR(M187=$A$199,M187="18放"),$A287,"")  ),IF(  OR(M187=$A$199,M187="18放"),$A287,"")  )</f>
        <v/>
      </c>
      <c r="N287" s="65" t="str">
        <f ca="1">IF(  AND(LEN(N286)&gt;=1,N286&lt;&gt;".",OR(COUNTIF(N187:N$191,"*全日勤*")&gt;0,COUNTIF(N187:N$191,"*18放*")&gt;0)),  CONCATENATE(  ".",IF(OR(N187=$A$199,N187="18放"),$A287,"")  ),IF(  OR(N187=$A$199,N187="18放"),$A287,"")  )</f>
        <v/>
      </c>
      <c r="O287" s="65" t="str">
        <f ca="1">IF(  AND(LEN(O286)&gt;=1,O286&lt;&gt;".",OR(COUNTIF(O187:O$191,"*全日勤*")&gt;0,COUNTIF(O187:O$191,"*18放*")&gt;0)),  CONCATENATE(  ".",IF(OR(O187=$A$199,O187="18放"),$A287,"")  ),IF(  OR(O187=$A$199,O187="18放"),$A287,"")  )</f>
        <v/>
      </c>
      <c r="P287" s="65" t="str">
        <f ca="1">IF(  AND(LEN(P286)&gt;=1,P286&lt;&gt;".",OR(COUNTIF(P187:P$191,"*全日勤*")&gt;0,COUNTIF(P187:P$191,"*18放*")&gt;0)),  CONCATENATE(  ".",IF(OR(P187=$A$199,P187="18放"),$A287,"")  ),IF(  OR(P187=$A$199,P187="18放"),$A287,"")  )</f>
        <v/>
      </c>
      <c r="Q287" s="65" t="str">
        <f ca="1">IF(  AND(LEN(Q286)&gt;=1,Q286&lt;&gt;".",OR(COUNTIF(Q187:Q$191,"*全日勤*")&gt;0,COUNTIF(Q187:Q$191,"*18放*")&gt;0)),  CONCATENATE(  ".",IF(OR(Q187=$A$199,Q187="18放"),$A287,"")  ),IF(  OR(Q187=$A$199,Q187="18放"),$A287,"")  )</f>
        <v/>
      </c>
      <c r="R287" s="65" t="str">
        <f ca="1">IF(  AND(LEN(R286)&gt;=1,R286&lt;&gt;".",OR(COUNTIF(R187:R$191,"*全日勤*")&gt;0,COUNTIF(R187:R$191,"*18放*")&gt;0)),  CONCATENATE(  ".",IF(OR(R187=$A$199,R187="18放"),$A287,"")  ),IF(  OR(R187=$A$199,R187="18放"),$A287,"")  )</f>
        <v/>
      </c>
      <c r="S287" s="65" t="str">
        <f ca="1">IF(  AND(LEN(S286)&gt;=1,S286&lt;&gt;".",OR(COUNTIF(S187:S$191,"*全日勤*")&gt;0,COUNTIF(S187:S$191,"*18放*")&gt;0)),  CONCATENATE(  ".",IF(OR(S187=$A$199,S187="18放"),$A287,"")  ),IF(  OR(S187=$A$199,S187="18放"),$A287,"")  )</f>
        <v/>
      </c>
      <c r="T287" s="65" t="str">
        <f ca="1">IF(  AND(LEN(T286)&gt;=1,T286&lt;&gt;".",OR(COUNTIF(T187:T$191,"*全日勤*")&gt;0,COUNTIF(T187:T$191,"*18放*")&gt;0)),  CONCATENATE(  ".",IF(OR(T187=$A$199,T187="18放"),$A287,"")  ),IF(  OR(T187=$A$199,T187="18放"),$A287,"")  )</f>
        <v/>
      </c>
      <c r="U287" s="65" t="str">
        <f ca="1">IF(  AND(LEN(U286)&gt;=1,U286&lt;&gt;".",OR(COUNTIF(U187:U$191,"*全日勤*")&gt;0,COUNTIF(U187:U$191,"*18放*")&gt;0)),  CONCATENATE(  ".",IF(OR(U187=$A$199,U187="18放"),$A287,"")  ),IF(  OR(U187=$A$199,U187="18放"),$A287,"")  )</f>
        <v/>
      </c>
      <c r="V287" s="65" t="str">
        <f ca="1">IF(  AND(LEN(V286)&gt;=1,V286&lt;&gt;".",OR(COUNTIF(V187:V$191,"*全日勤*")&gt;0,COUNTIF(V187:V$191,"*18放*")&gt;0)),  CONCATENATE(  ".",IF(OR(V187=$A$199,V187="18放"),$A287,"")  ),IF(  OR(V187=$A$199,V187="18放"),$A287,"")  )</f>
        <v/>
      </c>
      <c r="W287" s="65" t="str">
        <f ca="1">IF(  AND(LEN(W286)&gt;=1,W286&lt;&gt;".",OR(COUNTIF(W187:W$191,"*全日勤*")&gt;0,COUNTIF(W187:W$191,"*18放*")&gt;0)),  CONCATENATE(  ".",IF(OR(W187=$A$199,W187="18放"),$A287,"")  ),IF(  OR(W187=$A$199,W187="18放"),$A287,"")  )</f>
        <v/>
      </c>
      <c r="X287" s="65" t="str">
        <f ca="1">IF(  AND(LEN(X286)&gt;=1,X286&lt;&gt;".",OR(COUNTIF(X187:X$191,"*全日勤*")&gt;0,COUNTIF(X187:X$191,"*18放*")&gt;0)),  CONCATENATE(  ".",IF(OR(X187=$A$199,X187="18放"),$A287,"")  ),IF(  OR(X187=$A$199,X187="18放"),$A287,"")  )</f>
        <v/>
      </c>
      <c r="Y287" s="65" t="str">
        <f ca="1">IF(  AND(LEN(Y286)&gt;=1,Y286&lt;&gt;".",OR(COUNTIF(Y187:Y$191,"*全日勤*")&gt;0,COUNTIF(Y187:Y$191,"*18放*")&gt;0)),  CONCATENATE(  ".",IF(OR(Y187=$A$199,Y187="18放"),$A287,"")  ),IF(  OR(Y187=$A$199,Y187="18放"),$A287,"")  )</f>
        <v/>
      </c>
      <c r="Z287" s="65" t="str">
        <f ca="1">IF(  AND(LEN(Z286)&gt;=1,Z286&lt;&gt;".",OR(COUNTIF(Z187:Z$191,"*全日勤*")&gt;0,COUNTIF(Z187:Z$191,"*18放*")&gt;0)),  CONCATENATE(  ".",IF(OR(Z187=$A$199,Z187="18放"),$A287,"")  ),IF(  OR(Z187=$A$199,Z187="18放"),$A287,"")  )</f>
        <v/>
      </c>
      <c r="AA287" s="65" t="str">
        <f ca="1">IF(  AND(LEN(AA286)&gt;=1,AA286&lt;&gt;".",OR(COUNTIF(AA187:AA$191,"*全日勤*")&gt;0,COUNTIF(AA187:AA$191,"*18放*")&gt;0)),  CONCATENATE(  ".",IF(OR(AA187=$A$199,AA187="18放"),$A287,"")  ),IF(  OR(AA187=$A$199,AA187="18放"),$A287,"")  )</f>
        <v/>
      </c>
      <c r="AB287" s="65" t="str">
        <f ca="1">IF(  AND(LEN(AB286)&gt;=1,AB286&lt;&gt;".",OR(COUNTIF(AB187:AB$191,"*全日勤*")&gt;0,COUNTIF(AB187:AB$191,"*18放*")&gt;0)),  CONCATENATE(  ".",IF(OR(AB187=$A$199,AB187="18放"),$A287,"")  ),IF(  OR(AB187=$A$199,AB187="18放"),$A287,"")  )</f>
        <v/>
      </c>
      <c r="AC287" s="65" t="str">
        <f ca="1">IF(  AND(LEN(AC286)&gt;=1,AC286&lt;&gt;".",OR(COUNTIF(AC187:AC$191,"*全日勤*")&gt;0,COUNTIF(AC187:AC$191,"*18放*")&gt;0)),  CONCATENATE(  ".",IF(OR(AC187=$A$199,AC187="18放"),$A287,"")  ),IF(  OR(AC187=$A$199,AC187="18放"),$A287,"")  )</f>
        <v/>
      </c>
      <c r="AD287" s="65" t="str">
        <f ca="1">IF(  AND(LEN(AD286)&gt;=1,AD286&lt;&gt;".",OR(COUNTIF(AD187:AD$191,"*全日勤*")&gt;0,COUNTIF(AD187:AD$191,"*18放*")&gt;0)),  CONCATENATE(  ".",IF(OR(AD187=$A$199,AD187="18放"),$A287,"")  ),IF(  OR(AD187=$A$199,AD187="18放"),$A287,"")  )</f>
        <v/>
      </c>
      <c r="AE287" s="65" t="str">
        <f ca="1">IF(  AND(LEN(AE286)&gt;=1,AE286&lt;&gt;".",OR(COUNTIF(AE187:AE$191,"*全日勤*")&gt;0,COUNTIF(AE187:AE$191,"*18放*")&gt;0)),  CONCATENATE(  ".",IF(OR(AE187=$A$199,AE187="18放"),$A287,"")  ),IF(  OR(AE187=$A$199,AE187="18放"),$A287,"")  )</f>
        <v/>
      </c>
      <c r="AF287" s="65" t="str">
        <f ca="1">IF(  AND(LEN(AF286)&gt;=1,AF286&lt;&gt;".",OR(COUNTIF(AF187:AF$191,"*全日勤*")&gt;0,COUNTIF(AF187:AF$191,"*18放*")&gt;0)),  CONCATENATE(  ".",IF(OR(AF187=$A$199,AF187="18放"),$A287,"")  ),IF(  OR(AF187=$A$199,AF187="18放"),$A287,"")  )</f>
        <v/>
      </c>
      <c r="AG287" s="65" t="str">
        <f ca="1">IF(  AND(LEN(AG286)&gt;=1,AG286&lt;&gt;".",OR(COUNTIF(AG187:AG$191,"*全日勤*")&gt;0,COUNTIF(AG187:AG$191,"*18放*")&gt;0)),  CONCATENATE(  ".",IF(OR(AG187=$A$199,AG187="18放"),$A287,"")  ),IF(  OR(AG187=$A$199,AG187="18放"),$A287,"")  )</f>
        <v/>
      </c>
      <c r="AH287" s="65"/>
      <c r="AI287" s="65"/>
      <c r="AJ287" s="65"/>
    </row>
    <row r="288" spans="1:36">
      <c r="A288" s="65"/>
      <c r="B288" s="65"/>
      <c r="C288" s="65" t="str">
        <f ca="1">IF(  AND(LEN(C287)&gt;=1,C287&lt;&gt;".",OR(COUNTIF(C188:C$191,"*全日勤*")&gt;0,COUNTIF(C188:C$191,"*18放*")&gt;0)),  CONCATENATE(  ".",IF(OR(C188=$A$199,C188="18放"),$A288,"")  ),IF(  OR(C188=$A$199,C188="18放"),$A288,"")  )</f>
        <v/>
      </c>
      <c r="D288" s="65" t="str">
        <f ca="1">IF(  AND(LEN(D287)&gt;=1,D287&lt;&gt;".",OR(COUNTIF(D188:D$191,"*全日勤*")&gt;0,COUNTIF(D188:D$191,"*18放*")&gt;0)),  CONCATENATE(  ".",IF(OR(D188=$A$199,D188="18放"),$A288,"")  ),IF(  OR(D188=$A$199,D188="18放"),$A288,"")  )</f>
        <v/>
      </c>
      <c r="E288" s="65" t="str">
        <f ca="1">IF(  AND(LEN(E287)&gt;=1,E287&lt;&gt;".",OR(COUNTIF(E188:E$191,"*全日勤*")&gt;0,COUNTIF(E188:E$191,"*18放*")&gt;0)),  CONCATENATE(  ".",IF(OR(E188=$A$199,E188="18放"),$A288,"")  ),IF(  OR(E188=$A$199,E188="18放"),$A288,"")  )</f>
        <v/>
      </c>
      <c r="F288" s="65" t="str">
        <f ca="1">IF(  AND(LEN(F287)&gt;=1,F287&lt;&gt;".",OR(COUNTIF(F188:F$191,"*全日勤*")&gt;0,COUNTIF(F188:F$191,"*18放*")&gt;0)),  CONCATENATE(  ".",IF(OR(F188=$A$199,F188="18放"),$A288,"")  ),IF(  OR(F188=$A$199,F188="18放"),$A288,"")  )</f>
        <v/>
      </c>
      <c r="G288" s="65" t="str">
        <f ca="1">IF(  AND(LEN(G287)&gt;=1,G287&lt;&gt;".",OR(COUNTIF(G188:G$191,"*全日勤*")&gt;0,COUNTIF(G188:G$191,"*18放*")&gt;0)),  CONCATENATE(  ".",IF(OR(G188=$A$199,G188="18放"),$A288,"")  ),IF(  OR(G188=$A$199,G188="18放"),$A288,"")  )</f>
        <v/>
      </c>
      <c r="H288" s="65" t="str">
        <f ca="1">IF(  AND(LEN(H287)&gt;=1,H287&lt;&gt;".",OR(COUNTIF(H188:H$191,"*全日勤*")&gt;0,COUNTIF(H188:H$191,"*18放*")&gt;0)),  CONCATENATE(  ".",IF(OR(H188=$A$199,H188="18放"),$A288,"")  ),IF(  OR(H188=$A$199,H188="18放"),$A288,"")  )</f>
        <v/>
      </c>
      <c r="I288" s="65" t="str">
        <f ca="1">IF(  AND(LEN(I287)&gt;=1,I287&lt;&gt;".",OR(COUNTIF(I188:I$191,"*全日勤*")&gt;0,COUNTIF(I188:I$191,"*18放*")&gt;0)),  CONCATENATE(  ".",IF(OR(I188=$A$199,I188="18放"),$A288,"")  ),IF(  OR(I188=$A$199,I188="18放"),$A288,"")  )</f>
        <v/>
      </c>
      <c r="J288" s="65" t="str">
        <f ca="1">IF(  AND(LEN(J287)&gt;=1,J287&lt;&gt;".",OR(COUNTIF(J188:J$191,"*全日勤*")&gt;0,COUNTIF(J188:J$191,"*18放*")&gt;0)),  CONCATENATE(  ".",IF(OR(J188=$A$199,J188="18放"),$A288,"")  ),IF(  OR(J188=$A$199,J188="18放"),$A288,"")  )</f>
        <v/>
      </c>
      <c r="K288" s="65" t="str">
        <f ca="1">IF(  AND(LEN(K287)&gt;=1,K287&lt;&gt;".",OR(COUNTIF(K188:K$191,"*全日勤*")&gt;0,COUNTIF(K188:K$191,"*18放*")&gt;0)),  CONCATENATE(  ".",IF(OR(K188=$A$199,K188="18放"),$A288,"")  ),IF(  OR(K188=$A$199,K188="18放"),$A288,"")  )</f>
        <v/>
      </c>
      <c r="L288" s="65" t="str">
        <f ca="1">IF(  AND(LEN(L287)&gt;=1,L287&lt;&gt;".",OR(COUNTIF(L188:L$191,"*全日勤*")&gt;0,COUNTIF(L188:L$191,"*18放*")&gt;0)),  CONCATENATE(  ".",IF(OR(L188=$A$199,L188="18放"),$A288,"")  ),IF(  OR(L188=$A$199,L188="18放"),$A288,"")  )</f>
        <v/>
      </c>
      <c r="M288" s="65" t="str">
        <f ca="1">IF(  AND(LEN(M287)&gt;=1,M287&lt;&gt;".",OR(COUNTIF(M188:M$191,"*全日勤*")&gt;0,COUNTIF(M188:M$191,"*18放*")&gt;0)),  CONCATENATE(  ".",IF(OR(M188=$A$199,M188="18放"),$A288,"")  ),IF(  OR(M188=$A$199,M188="18放"),$A288,"")  )</f>
        <v/>
      </c>
      <c r="N288" s="65" t="str">
        <f ca="1">IF(  AND(LEN(N287)&gt;=1,N287&lt;&gt;".",OR(COUNTIF(N188:N$191,"*全日勤*")&gt;0,COUNTIF(N188:N$191,"*18放*")&gt;0)),  CONCATENATE(  ".",IF(OR(N188=$A$199,N188="18放"),$A288,"")  ),IF(  OR(N188=$A$199,N188="18放"),$A288,"")  )</f>
        <v/>
      </c>
      <c r="O288" s="65" t="str">
        <f ca="1">IF(  AND(LEN(O287)&gt;=1,O287&lt;&gt;".",OR(COUNTIF(O188:O$191,"*全日勤*")&gt;0,COUNTIF(O188:O$191,"*18放*")&gt;0)),  CONCATENATE(  ".",IF(OR(O188=$A$199,O188="18放"),$A288,"")  ),IF(  OR(O188=$A$199,O188="18放"),$A288,"")  )</f>
        <v/>
      </c>
      <c r="P288" s="65" t="str">
        <f ca="1">IF(  AND(LEN(P287)&gt;=1,P287&lt;&gt;".",OR(COUNTIF(P188:P$191,"*全日勤*")&gt;0,COUNTIF(P188:P$191,"*18放*")&gt;0)),  CONCATENATE(  ".",IF(OR(P188=$A$199,P188="18放"),$A288,"")  ),IF(  OR(P188=$A$199,P188="18放"),$A288,"")  )</f>
        <v/>
      </c>
      <c r="Q288" s="65" t="str">
        <f ca="1">IF(  AND(LEN(Q287)&gt;=1,Q287&lt;&gt;".",OR(COUNTIF(Q188:Q$191,"*全日勤*")&gt;0,COUNTIF(Q188:Q$191,"*18放*")&gt;0)),  CONCATENATE(  ".",IF(OR(Q188=$A$199,Q188="18放"),$A288,"")  ),IF(  OR(Q188=$A$199,Q188="18放"),$A288,"")  )</f>
        <v/>
      </c>
      <c r="R288" s="65" t="str">
        <f ca="1">IF(  AND(LEN(R287)&gt;=1,R287&lt;&gt;".",OR(COUNTIF(R188:R$191,"*全日勤*")&gt;0,COUNTIF(R188:R$191,"*18放*")&gt;0)),  CONCATENATE(  ".",IF(OR(R188=$A$199,R188="18放"),$A288,"")  ),IF(  OR(R188=$A$199,R188="18放"),$A288,"")  )</f>
        <v/>
      </c>
      <c r="S288" s="65" t="str">
        <f ca="1">IF(  AND(LEN(S287)&gt;=1,S287&lt;&gt;".",OR(COUNTIF(S188:S$191,"*全日勤*")&gt;0,COUNTIF(S188:S$191,"*18放*")&gt;0)),  CONCATENATE(  ".",IF(OR(S188=$A$199,S188="18放"),$A288,"")  ),IF(  OR(S188=$A$199,S188="18放"),$A288,"")  )</f>
        <v/>
      </c>
      <c r="T288" s="65" t="str">
        <f ca="1">IF(  AND(LEN(T287)&gt;=1,T287&lt;&gt;".",OR(COUNTIF(T188:T$191,"*全日勤*")&gt;0,COUNTIF(T188:T$191,"*18放*")&gt;0)),  CONCATENATE(  ".",IF(OR(T188=$A$199,T188="18放"),$A288,"")  ),IF(  OR(T188=$A$199,T188="18放"),$A288,"")  )</f>
        <v/>
      </c>
      <c r="U288" s="65" t="str">
        <f ca="1">IF(  AND(LEN(U287)&gt;=1,U287&lt;&gt;".",OR(COUNTIF(U188:U$191,"*全日勤*")&gt;0,COUNTIF(U188:U$191,"*18放*")&gt;0)),  CONCATENATE(  ".",IF(OR(U188=$A$199,U188="18放"),$A288,"")  ),IF(  OR(U188=$A$199,U188="18放"),$A288,"")  )</f>
        <v/>
      </c>
      <c r="V288" s="65" t="str">
        <f ca="1">IF(  AND(LEN(V287)&gt;=1,V287&lt;&gt;".",OR(COUNTIF(V188:V$191,"*全日勤*")&gt;0,COUNTIF(V188:V$191,"*18放*")&gt;0)),  CONCATENATE(  ".",IF(OR(V188=$A$199,V188="18放"),$A288,"")  ),IF(  OR(V188=$A$199,V188="18放"),$A288,"")  )</f>
        <v/>
      </c>
      <c r="W288" s="65" t="str">
        <f ca="1">IF(  AND(LEN(W287)&gt;=1,W287&lt;&gt;".",OR(COUNTIF(W188:W$191,"*全日勤*")&gt;0,COUNTIF(W188:W$191,"*18放*")&gt;0)),  CONCATENATE(  ".",IF(OR(W188=$A$199,W188="18放"),$A288,"")  ),IF(  OR(W188=$A$199,W188="18放"),$A288,"")  )</f>
        <v/>
      </c>
      <c r="X288" s="65" t="str">
        <f ca="1">IF(  AND(LEN(X287)&gt;=1,X287&lt;&gt;".",OR(COUNTIF(X188:X$191,"*全日勤*")&gt;0,COUNTIF(X188:X$191,"*18放*")&gt;0)),  CONCATENATE(  ".",IF(OR(X188=$A$199,X188="18放"),$A288,"")  ),IF(  OR(X188=$A$199,X188="18放"),$A288,"")  )</f>
        <v/>
      </c>
      <c r="Y288" s="65" t="str">
        <f ca="1">IF(  AND(LEN(Y287)&gt;=1,Y287&lt;&gt;".",OR(COUNTIF(Y188:Y$191,"*全日勤*")&gt;0,COUNTIF(Y188:Y$191,"*18放*")&gt;0)),  CONCATENATE(  ".",IF(OR(Y188=$A$199,Y188="18放"),$A288,"")  ),IF(  OR(Y188=$A$199,Y188="18放"),$A288,"")  )</f>
        <v/>
      </c>
      <c r="Z288" s="65" t="str">
        <f ca="1">IF(  AND(LEN(Z287)&gt;=1,Z287&lt;&gt;".",OR(COUNTIF(Z188:Z$191,"*全日勤*")&gt;0,COUNTIF(Z188:Z$191,"*18放*")&gt;0)),  CONCATENATE(  ".",IF(OR(Z188=$A$199,Z188="18放"),$A288,"")  ),IF(  OR(Z188=$A$199,Z188="18放"),$A288,"")  )</f>
        <v/>
      </c>
      <c r="AA288" s="65" t="str">
        <f ca="1">IF(  AND(LEN(AA287)&gt;=1,AA287&lt;&gt;".",OR(COUNTIF(AA188:AA$191,"*全日勤*")&gt;0,COUNTIF(AA188:AA$191,"*18放*")&gt;0)),  CONCATENATE(  ".",IF(OR(AA188=$A$199,AA188="18放"),$A288,"")  ),IF(  OR(AA188=$A$199,AA188="18放"),$A288,"")  )</f>
        <v/>
      </c>
      <c r="AB288" s="65" t="str">
        <f ca="1">IF(  AND(LEN(AB287)&gt;=1,AB287&lt;&gt;".",OR(COUNTIF(AB188:AB$191,"*全日勤*")&gt;0,COUNTIF(AB188:AB$191,"*18放*")&gt;0)),  CONCATENATE(  ".",IF(OR(AB188=$A$199,AB188="18放"),$A288,"")  ),IF(  OR(AB188=$A$199,AB188="18放"),$A288,"")  )</f>
        <v/>
      </c>
      <c r="AC288" s="65" t="str">
        <f ca="1">IF(  AND(LEN(AC287)&gt;=1,AC287&lt;&gt;".",OR(COUNTIF(AC188:AC$191,"*全日勤*")&gt;0,COUNTIF(AC188:AC$191,"*18放*")&gt;0)),  CONCATENATE(  ".",IF(OR(AC188=$A$199,AC188="18放"),$A288,"")  ),IF(  OR(AC188=$A$199,AC188="18放"),$A288,"")  )</f>
        <v/>
      </c>
      <c r="AD288" s="65" t="str">
        <f ca="1">IF(  AND(LEN(AD287)&gt;=1,AD287&lt;&gt;".",OR(COUNTIF(AD188:AD$191,"*全日勤*")&gt;0,COUNTIF(AD188:AD$191,"*18放*")&gt;0)),  CONCATENATE(  ".",IF(OR(AD188=$A$199,AD188="18放"),$A288,"")  ),IF(  OR(AD188=$A$199,AD188="18放"),$A288,"")  )</f>
        <v/>
      </c>
      <c r="AE288" s="65" t="str">
        <f ca="1">IF(  AND(LEN(AE287)&gt;=1,AE287&lt;&gt;".",OR(COUNTIF(AE188:AE$191,"*全日勤*")&gt;0,COUNTIF(AE188:AE$191,"*18放*")&gt;0)),  CONCATENATE(  ".",IF(OR(AE188=$A$199,AE188="18放"),$A288,"")  ),IF(  OR(AE188=$A$199,AE188="18放"),$A288,"")  )</f>
        <v/>
      </c>
      <c r="AF288" s="65" t="str">
        <f ca="1">IF(  AND(LEN(AF287)&gt;=1,AF287&lt;&gt;".",OR(COUNTIF(AF188:AF$191,"*全日勤*")&gt;0,COUNTIF(AF188:AF$191,"*18放*")&gt;0)),  CONCATENATE(  ".",IF(OR(AF188=$A$199,AF188="18放"),$A288,"")  ),IF(  OR(AF188=$A$199,AF188="18放"),$A288,"")  )</f>
        <v/>
      </c>
      <c r="AG288" s="65" t="str">
        <f ca="1">IF(  AND(LEN(AG287)&gt;=1,AG287&lt;&gt;".",OR(COUNTIF(AG188:AG$191,"*全日勤*")&gt;0,COUNTIF(AG188:AG$191,"*18放*")&gt;0)),  CONCATENATE(  ".",IF(OR(AG188=$A$199,AG188="18放"),$A288,"")  ),IF(  OR(AG188=$A$199,AG188="18放"),$A288,"")  )</f>
        <v/>
      </c>
      <c r="AH288" s="65"/>
      <c r="AI288" s="65"/>
      <c r="AJ288" s="65"/>
    </row>
    <row r="289" spans="1:55">
      <c r="A289" s="65"/>
      <c r="B289" s="65"/>
      <c r="C289" s="65" t="str">
        <f ca="1">IF(  AND(LEN(C288)&gt;=1,C288&lt;&gt;".",OR(COUNTIF(C189:C$191,"*全日勤*")&gt;0,COUNTIF(C189:C$191,"*18放*")&gt;0)),  CONCATENATE(  ".",IF(OR(C189=$A$199,C189="18放"),$A289,"")  ),IF(  OR(C189=$A$199,C189="18放"),$A289,"")  )</f>
        <v/>
      </c>
      <c r="D289" s="65" t="str">
        <f ca="1">IF(  AND(LEN(D288)&gt;=1,D288&lt;&gt;".",OR(COUNTIF(D189:D$191,"*全日勤*")&gt;0,COUNTIF(D189:D$191,"*18放*")&gt;0)),  CONCATENATE(  ".",IF(OR(D189=$A$199,D189="18放"),$A289,"")  ),IF(  OR(D189=$A$199,D189="18放"),$A289,"")  )</f>
        <v/>
      </c>
      <c r="E289" s="65" t="str">
        <f ca="1">IF(  AND(LEN(E288)&gt;=1,E288&lt;&gt;".",OR(COUNTIF(E189:E$191,"*全日勤*")&gt;0,COUNTIF(E189:E$191,"*18放*")&gt;0)),  CONCATENATE(  ".",IF(OR(E189=$A$199,E189="18放"),$A289,"")  ),IF(  OR(E189=$A$199,E189="18放"),$A289,"")  )</f>
        <v/>
      </c>
      <c r="F289" s="65" t="str">
        <f ca="1">IF(  AND(LEN(F288)&gt;=1,F288&lt;&gt;".",OR(COUNTIF(F189:F$191,"*全日勤*")&gt;0,COUNTIF(F189:F$191,"*18放*")&gt;0)),  CONCATENATE(  ".",IF(OR(F189=$A$199,F189="18放"),$A289,"")  ),IF(  OR(F189=$A$199,F189="18放"),$A289,"")  )</f>
        <v/>
      </c>
      <c r="G289" s="65" t="str">
        <f ca="1">IF(  AND(LEN(G288)&gt;=1,G288&lt;&gt;".",OR(COUNTIF(G189:G$191,"*全日勤*")&gt;0,COUNTIF(G189:G$191,"*18放*")&gt;0)),  CONCATENATE(  ".",IF(OR(G189=$A$199,G189="18放"),$A289,"")  ),IF(  OR(G189=$A$199,G189="18放"),$A289,"")  )</f>
        <v/>
      </c>
      <c r="H289" s="65" t="str">
        <f ca="1">IF(  AND(LEN(H288)&gt;=1,H288&lt;&gt;".",OR(COUNTIF(H189:H$191,"*全日勤*")&gt;0,COUNTIF(H189:H$191,"*18放*")&gt;0)),  CONCATENATE(  ".",IF(OR(H189=$A$199,H189="18放"),$A289,"")  ),IF(  OR(H189=$A$199,H189="18放"),$A289,"")  )</f>
        <v/>
      </c>
      <c r="I289" s="65" t="str">
        <f ca="1">IF(  AND(LEN(I288)&gt;=1,I288&lt;&gt;".",OR(COUNTIF(I189:I$191,"*全日勤*")&gt;0,COUNTIF(I189:I$191,"*18放*")&gt;0)),  CONCATENATE(  ".",IF(OR(I189=$A$199,I189="18放"),$A289,"")  ),IF(  OR(I189=$A$199,I189="18放"),$A289,"")  )</f>
        <v/>
      </c>
      <c r="J289" s="65" t="str">
        <f ca="1">IF(  AND(LEN(J288)&gt;=1,J288&lt;&gt;".",OR(COUNTIF(J189:J$191,"*全日勤*")&gt;0,COUNTIF(J189:J$191,"*18放*")&gt;0)),  CONCATENATE(  ".",IF(OR(J189=$A$199,J189="18放"),$A289,"")  ),IF(  OR(J189=$A$199,J189="18放"),$A289,"")  )</f>
        <v/>
      </c>
      <c r="K289" s="65" t="str">
        <f ca="1">IF(  AND(LEN(K288)&gt;=1,K288&lt;&gt;".",OR(COUNTIF(K189:K$191,"*全日勤*")&gt;0,COUNTIF(K189:K$191,"*18放*")&gt;0)),  CONCATENATE(  ".",IF(OR(K189=$A$199,K189="18放"),$A289,"")  ),IF(  OR(K189=$A$199,K189="18放"),$A289,"")  )</f>
        <v/>
      </c>
      <c r="L289" s="65" t="str">
        <f ca="1">IF(  AND(LEN(L288)&gt;=1,L288&lt;&gt;".",OR(COUNTIF(L189:L$191,"*全日勤*")&gt;0,COUNTIF(L189:L$191,"*18放*")&gt;0)),  CONCATENATE(  ".",IF(OR(L189=$A$199,L189="18放"),$A289,"")  ),IF(  OR(L189=$A$199,L189="18放"),$A289,"")  )</f>
        <v/>
      </c>
      <c r="M289" s="65" t="str">
        <f ca="1">IF(  AND(LEN(M288)&gt;=1,M288&lt;&gt;".",OR(COUNTIF(M189:M$191,"*全日勤*")&gt;0,COUNTIF(M189:M$191,"*18放*")&gt;0)),  CONCATENATE(  ".",IF(OR(M189=$A$199,M189="18放"),$A289,"")  ),IF(  OR(M189=$A$199,M189="18放"),$A289,"")  )</f>
        <v/>
      </c>
      <c r="N289" s="65" t="str">
        <f ca="1">IF(  AND(LEN(N288)&gt;=1,N288&lt;&gt;".",OR(COUNTIF(N189:N$191,"*全日勤*")&gt;0,COUNTIF(N189:N$191,"*18放*")&gt;0)),  CONCATENATE(  ".",IF(OR(N189=$A$199,N189="18放"),$A289,"")  ),IF(  OR(N189=$A$199,N189="18放"),$A289,"")  )</f>
        <v/>
      </c>
      <c r="O289" s="65" t="str">
        <f ca="1">IF(  AND(LEN(O288)&gt;=1,O288&lt;&gt;".",OR(COUNTIF(O189:O$191,"*全日勤*")&gt;0,COUNTIF(O189:O$191,"*18放*")&gt;0)),  CONCATENATE(  ".",IF(OR(O189=$A$199,O189="18放"),$A289,"")  ),IF(  OR(O189=$A$199,O189="18放"),$A289,"")  )</f>
        <v/>
      </c>
      <c r="P289" s="65" t="str">
        <f ca="1">IF(  AND(LEN(P288)&gt;=1,P288&lt;&gt;".",OR(COUNTIF(P189:P$191,"*全日勤*")&gt;0,COUNTIF(P189:P$191,"*18放*")&gt;0)),  CONCATENATE(  ".",IF(OR(P189=$A$199,P189="18放"),$A289,"")  ),IF(  OR(P189=$A$199,P189="18放"),$A289,"")  )</f>
        <v/>
      </c>
      <c r="Q289" s="65" t="str">
        <f ca="1">IF(  AND(LEN(Q288)&gt;=1,Q288&lt;&gt;".",OR(COUNTIF(Q189:Q$191,"*全日勤*")&gt;0,COUNTIF(Q189:Q$191,"*18放*")&gt;0)),  CONCATENATE(  ".",IF(OR(Q189=$A$199,Q189="18放"),$A289,"")  ),IF(  OR(Q189=$A$199,Q189="18放"),$A289,"")  )</f>
        <v/>
      </c>
      <c r="R289" s="65" t="str">
        <f ca="1">IF(  AND(LEN(R288)&gt;=1,R288&lt;&gt;".",OR(COUNTIF(R189:R$191,"*全日勤*")&gt;0,COUNTIF(R189:R$191,"*18放*")&gt;0)),  CONCATENATE(  ".",IF(OR(R189=$A$199,R189="18放"),$A289,"")  ),IF(  OR(R189=$A$199,R189="18放"),$A289,"")  )</f>
        <v/>
      </c>
      <c r="S289" s="65" t="str">
        <f ca="1">IF(  AND(LEN(S288)&gt;=1,S288&lt;&gt;".",OR(COUNTIF(S189:S$191,"*全日勤*")&gt;0,COUNTIF(S189:S$191,"*18放*")&gt;0)),  CONCATENATE(  ".",IF(OR(S189=$A$199,S189="18放"),$A289,"")  ),IF(  OR(S189=$A$199,S189="18放"),$A289,"")  )</f>
        <v/>
      </c>
      <c r="T289" s="65" t="str">
        <f ca="1">IF(  AND(LEN(T288)&gt;=1,T288&lt;&gt;".",OR(COUNTIF(T189:T$191,"*全日勤*")&gt;0,COUNTIF(T189:T$191,"*18放*")&gt;0)),  CONCATENATE(  ".",IF(OR(T189=$A$199,T189="18放"),$A289,"")  ),IF(  OR(T189=$A$199,T189="18放"),$A289,"")  )</f>
        <v/>
      </c>
      <c r="U289" s="65" t="str">
        <f ca="1">IF(  AND(LEN(U288)&gt;=1,U288&lt;&gt;".",OR(COUNTIF(U189:U$191,"*全日勤*")&gt;0,COUNTIF(U189:U$191,"*18放*")&gt;0)),  CONCATENATE(  ".",IF(OR(U189=$A$199,U189="18放"),$A289,"")  ),IF(  OR(U189=$A$199,U189="18放"),$A289,"")  )</f>
        <v/>
      </c>
      <c r="V289" s="65" t="str">
        <f ca="1">IF(  AND(LEN(V288)&gt;=1,V288&lt;&gt;".",OR(COUNTIF(V189:V$191,"*全日勤*")&gt;0,COUNTIF(V189:V$191,"*18放*")&gt;0)),  CONCATENATE(  ".",IF(OR(V189=$A$199,V189="18放"),$A289,"")  ),IF(  OR(V189=$A$199,V189="18放"),$A289,"")  )</f>
        <v/>
      </c>
      <c r="W289" s="65" t="str">
        <f ca="1">IF(  AND(LEN(W288)&gt;=1,W288&lt;&gt;".",OR(COUNTIF(W189:W$191,"*全日勤*")&gt;0,COUNTIF(W189:W$191,"*18放*")&gt;0)),  CONCATENATE(  ".",IF(OR(W189=$A$199,W189="18放"),$A289,"")  ),IF(  OR(W189=$A$199,W189="18放"),$A289,"")  )</f>
        <v/>
      </c>
      <c r="X289" s="65" t="str">
        <f ca="1">IF(  AND(LEN(X288)&gt;=1,X288&lt;&gt;".",OR(COUNTIF(X189:X$191,"*全日勤*")&gt;0,COUNTIF(X189:X$191,"*18放*")&gt;0)),  CONCATENATE(  ".",IF(OR(X189=$A$199,X189="18放"),$A289,"")  ),IF(  OR(X189=$A$199,X189="18放"),$A289,"")  )</f>
        <v/>
      </c>
      <c r="Y289" s="65" t="str">
        <f ca="1">IF(  AND(LEN(Y288)&gt;=1,Y288&lt;&gt;".",OR(COUNTIF(Y189:Y$191,"*全日勤*")&gt;0,COUNTIF(Y189:Y$191,"*18放*")&gt;0)),  CONCATENATE(  ".",IF(OR(Y189=$A$199,Y189="18放"),$A289,"")  ),IF(  OR(Y189=$A$199,Y189="18放"),$A289,"")  )</f>
        <v/>
      </c>
      <c r="Z289" s="65" t="str">
        <f ca="1">IF(  AND(LEN(Z288)&gt;=1,Z288&lt;&gt;".",OR(COUNTIF(Z189:Z$191,"*全日勤*")&gt;0,COUNTIF(Z189:Z$191,"*18放*")&gt;0)),  CONCATENATE(  ".",IF(OR(Z189=$A$199,Z189="18放"),$A289,"")  ),IF(  OR(Z189=$A$199,Z189="18放"),$A289,"")  )</f>
        <v/>
      </c>
      <c r="AA289" s="65" t="str">
        <f ca="1">IF(  AND(LEN(AA288)&gt;=1,AA288&lt;&gt;".",OR(COUNTIF(AA189:AA$191,"*全日勤*")&gt;0,COUNTIF(AA189:AA$191,"*18放*")&gt;0)),  CONCATENATE(  ".",IF(OR(AA189=$A$199,AA189="18放"),$A289,"")  ),IF(  OR(AA189=$A$199,AA189="18放"),$A289,"")  )</f>
        <v/>
      </c>
      <c r="AB289" s="65" t="str">
        <f ca="1">IF(  AND(LEN(AB288)&gt;=1,AB288&lt;&gt;".",OR(COUNTIF(AB189:AB$191,"*全日勤*")&gt;0,COUNTIF(AB189:AB$191,"*18放*")&gt;0)),  CONCATENATE(  ".",IF(OR(AB189=$A$199,AB189="18放"),$A289,"")  ),IF(  OR(AB189=$A$199,AB189="18放"),$A289,"")  )</f>
        <v/>
      </c>
      <c r="AC289" s="65" t="str">
        <f ca="1">IF(  AND(LEN(AC288)&gt;=1,AC288&lt;&gt;".",OR(COUNTIF(AC189:AC$191,"*全日勤*")&gt;0,COUNTIF(AC189:AC$191,"*18放*")&gt;0)),  CONCATENATE(  ".",IF(OR(AC189=$A$199,AC189="18放"),$A289,"")  ),IF(  OR(AC189=$A$199,AC189="18放"),$A289,"")  )</f>
        <v/>
      </c>
      <c r="AD289" s="65" t="str">
        <f ca="1">IF(  AND(LEN(AD288)&gt;=1,AD288&lt;&gt;".",OR(COUNTIF(AD189:AD$191,"*全日勤*")&gt;0,COUNTIF(AD189:AD$191,"*18放*")&gt;0)),  CONCATENATE(  ".",IF(OR(AD189=$A$199,AD189="18放"),$A289,"")  ),IF(  OR(AD189=$A$199,AD189="18放"),$A289,"")  )</f>
        <v/>
      </c>
      <c r="AE289" s="65" t="str">
        <f ca="1">IF(  AND(LEN(AE288)&gt;=1,AE288&lt;&gt;".",OR(COUNTIF(AE189:AE$191,"*全日勤*")&gt;0,COUNTIF(AE189:AE$191,"*18放*")&gt;0)),  CONCATENATE(  ".",IF(OR(AE189=$A$199,AE189="18放"),$A289,"")  ),IF(  OR(AE189=$A$199,AE189="18放"),$A289,"")  )</f>
        <v/>
      </c>
      <c r="AF289" s="65" t="str">
        <f ca="1">IF(  AND(LEN(AF288)&gt;=1,AF288&lt;&gt;".",OR(COUNTIF(AF189:AF$191,"*全日勤*")&gt;0,COUNTIF(AF189:AF$191,"*18放*")&gt;0)),  CONCATENATE(  ".",IF(OR(AF189=$A$199,AF189="18放"),$A289,"")  ),IF(  OR(AF189=$A$199,AF189="18放"),$A289,"")  )</f>
        <v/>
      </c>
      <c r="AG289" s="65" t="str">
        <f ca="1">IF(  AND(LEN(AG288)&gt;=1,AG288&lt;&gt;".",OR(COUNTIF(AG189:AG$191,"*全日勤*")&gt;0,COUNTIF(AG189:AG$191,"*18放*")&gt;0)),  CONCATENATE(  ".",IF(OR(AG189=$A$199,AG189="18放"),$A289,"")  ),IF(  OR(AG189=$A$199,AG189="18放"),$A289,"")  )</f>
        <v/>
      </c>
      <c r="AH289" s="65"/>
      <c r="AI289" s="65"/>
      <c r="AJ289" s="65"/>
    </row>
    <row r="290" spans="1:55">
      <c r="A290" s="65"/>
      <c r="B290" s="65"/>
      <c r="C290" s="65" t="str">
        <f ca="1">IF(  AND(LEN(C289)&gt;=1,C289&lt;&gt;".",OR(COUNTIF(C190:C$191,"*全日勤*")&gt;0,COUNTIF(C190:C$191,"*18放*")&gt;0)),  CONCATENATE(  ".",IF(OR(C190=$A$199,C190="18放"),$A290,"")  ),IF(  OR(C190=$A$199,C190="18放"),$A290,"")  )</f>
        <v/>
      </c>
      <c r="D290" s="65" t="str">
        <f ca="1">IF(  AND(LEN(D289)&gt;=1,D289&lt;&gt;".",OR(COUNTIF(D190:D$191,"*全日勤*")&gt;0,COUNTIF(D190:D$191,"*18放*")&gt;0)),  CONCATENATE(  ".",IF(OR(D190=$A$199,D190="18放"),$A290,"")  ),IF(  OR(D190=$A$199,D190="18放"),$A290,"")  )</f>
        <v/>
      </c>
      <c r="E290" s="65" t="str">
        <f ca="1">IF(  AND(LEN(E289)&gt;=1,E289&lt;&gt;".",OR(COUNTIF(E190:E$191,"*全日勤*")&gt;0,COUNTIF(E190:E$191,"*18放*")&gt;0)),  CONCATENATE(  ".",IF(OR(E190=$A$199,E190="18放"),$A290,"")  ),IF(  OR(E190=$A$199,E190="18放"),$A290,"")  )</f>
        <v/>
      </c>
      <c r="F290" s="65" t="str">
        <f ca="1">IF(  AND(LEN(F289)&gt;=1,F289&lt;&gt;".",OR(COUNTIF(F190:F$191,"*全日勤*")&gt;0,COUNTIF(F190:F$191,"*18放*")&gt;0)),  CONCATENATE(  ".",IF(OR(F190=$A$199,F190="18放"),$A290,"")  ),IF(  OR(F190=$A$199,F190="18放"),$A290,"")  )</f>
        <v/>
      </c>
      <c r="G290" s="65" t="str">
        <f ca="1">IF(  AND(LEN(G289)&gt;=1,G289&lt;&gt;".",OR(COUNTIF(G190:G$191,"*全日勤*")&gt;0,COUNTIF(G190:G$191,"*18放*")&gt;0)),  CONCATENATE(  ".",IF(OR(G190=$A$199,G190="18放"),$A290,"")  ),IF(  OR(G190=$A$199,G190="18放"),$A290,"")  )</f>
        <v/>
      </c>
      <c r="H290" s="65" t="str">
        <f ca="1">IF(  AND(LEN(H289)&gt;=1,H289&lt;&gt;".",OR(COUNTIF(H190:H$191,"*全日勤*")&gt;0,COUNTIF(H190:H$191,"*18放*")&gt;0)),  CONCATENATE(  ".",IF(OR(H190=$A$199,H190="18放"),$A290,"")  ),IF(  OR(H190=$A$199,H190="18放"),$A290,"")  )</f>
        <v/>
      </c>
      <c r="I290" s="65" t="str">
        <f ca="1">IF(  AND(LEN(I289)&gt;=1,I289&lt;&gt;".",OR(COUNTIF(I190:I$191,"*全日勤*")&gt;0,COUNTIF(I190:I$191,"*18放*")&gt;0)),  CONCATENATE(  ".",IF(OR(I190=$A$199,I190="18放"),$A290,"")  ),IF(  OR(I190=$A$199,I190="18放"),$A290,"")  )</f>
        <v/>
      </c>
      <c r="J290" s="65" t="str">
        <f ca="1">IF(  AND(LEN(J289)&gt;=1,J289&lt;&gt;".",OR(COUNTIF(J190:J$191,"*全日勤*")&gt;0,COUNTIF(J190:J$191,"*18放*")&gt;0)),  CONCATENATE(  ".",IF(OR(J190=$A$199,J190="18放"),$A290,"")  ),IF(  OR(J190=$A$199,J190="18放"),$A290,"")  )</f>
        <v/>
      </c>
      <c r="K290" s="65" t="str">
        <f ca="1">IF(  AND(LEN(K289)&gt;=1,K289&lt;&gt;".",OR(COUNTIF(K190:K$191,"*全日勤*")&gt;0,COUNTIF(K190:K$191,"*18放*")&gt;0)),  CONCATENATE(  ".",IF(OR(K190=$A$199,K190="18放"),$A290,"")  ),IF(  OR(K190=$A$199,K190="18放"),$A290,"")  )</f>
        <v/>
      </c>
      <c r="L290" s="65" t="str">
        <f ca="1">IF(  AND(LEN(L289)&gt;=1,L289&lt;&gt;".",OR(COUNTIF(L190:L$191,"*全日勤*")&gt;0,COUNTIF(L190:L$191,"*18放*")&gt;0)),  CONCATENATE(  ".",IF(OR(L190=$A$199,L190="18放"),$A290,"")  ),IF(  OR(L190=$A$199,L190="18放"),$A290,"")  )</f>
        <v/>
      </c>
      <c r="M290" s="65" t="str">
        <f ca="1">IF(  AND(LEN(M289)&gt;=1,M289&lt;&gt;".",OR(COUNTIF(M190:M$191,"*全日勤*")&gt;0,COUNTIF(M190:M$191,"*18放*")&gt;0)),  CONCATENATE(  ".",IF(OR(M190=$A$199,M190="18放"),$A290,"")  ),IF(  OR(M190=$A$199,M190="18放"),$A290,"")  )</f>
        <v/>
      </c>
      <c r="N290" s="65" t="str">
        <f ca="1">IF(  AND(LEN(N289)&gt;=1,N289&lt;&gt;".",OR(COUNTIF(N190:N$191,"*全日勤*")&gt;0,COUNTIF(N190:N$191,"*18放*")&gt;0)),  CONCATENATE(  ".",IF(OR(N190=$A$199,N190="18放"),$A290,"")  ),IF(  OR(N190=$A$199,N190="18放"),$A290,"")  )</f>
        <v/>
      </c>
      <c r="O290" s="65" t="str">
        <f ca="1">IF(  AND(LEN(O289)&gt;=1,O289&lt;&gt;".",OR(COUNTIF(O190:O$191,"*全日勤*")&gt;0,COUNTIF(O190:O$191,"*18放*")&gt;0)),  CONCATENATE(  ".",IF(OR(O190=$A$199,O190="18放"),$A290,"")  ),IF(  OR(O190=$A$199,O190="18放"),$A290,"")  )</f>
        <v/>
      </c>
      <c r="P290" s="65" t="str">
        <f ca="1">IF(  AND(LEN(P289)&gt;=1,P289&lt;&gt;".",OR(COUNTIF(P190:P$191,"*全日勤*")&gt;0,COUNTIF(P190:P$191,"*18放*")&gt;0)),  CONCATENATE(  ".",IF(OR(P190=$A$199,P190="18放"),$A290,"")  ),IF(  OR(P190=$A$199,P190="18放"),$A290,"")  )</f>
        <v/>
      </c>
      <c r="Q290" s="65" t="str">
        <f ca="1">IF(  AND(LEN(Q289)&gt;=1,Q289&lt;&gt;".",OR(COUNTIF(Q190:Q$191,"*全日勤*")&gt;0,COUNTIF(Q190:Q$191,"*18放*")&gt;0)),  CONCATENATE(  ".",IF(OR(Q190=$A$199,Q190="18放"),$A290,"")  ),IF(  OR(Q190=$A$199,Q190="18放"),$A290,"")  )</f>
        <v/>
      </c>
      <c r="R290" s="65" t="str">
        <f ca="1">IF(  AND(LEN(R289)&gt;=1,R289&lt;&gt;".",OR(COUNTIF(R190:R$191,"*全日勤*")&gt;0,COUNTIF(R190:R$191,"*18放*")&gt;0)),  CONCATENATE(  ".",IF(OR(R190=$A$199,R190="18放"),$A290,"")  ),IF(  OR(R190=$A$199,R190="18放"),$A290,"")  )</f>
        <v/>
      </c>
      <c r="S290" s="65" t="str">
        <f ca="1">IF(  AND(LEN(S289)&gt;=1,S289&lt;&gt;".",OR(COUNTIF(S190:S$191,"*全日勤*")&gt;0,COUNTIF(S190:S$191,"*18放*")&gt;0)),  CONCATENATE(  ".",IF(OR(S190=$A$199,S190="18放"),$A290,"")  ),IF(  OR(S190=$A$199,S190="18放"),$A290,"")  )</f>
        <v/>
      </c>
      <c r="T290" s="65" t="str">
        <f ca="1">IF(  AND(LEN(T289)&gt;=1,T289&lt;&gt;".",OR(COUNTIF(T190:T$191,"*全日勤*")&gt;0,COUNTIF(T190:T$191,"*18放*")&gt;0)),  CONCATENATE(  ".",IF(OR(T190=$A$199,T190="18放"),$A290,"")  ),IF(  OR(T190=$A$199,T190="18放"),$A290,"")  )</f>
        <v/>
      </c>
      <c r="U290" s="65" t="str">
        <f ca="1">IF(  AND(LEN(U289)&gt;=1,U289&lt;&gt;".",OR(COUNTIF(U190:U$191,"*全日勤*")&gt;0,COUNTIF(U190:U$191,"*18放*")&gt;0)),  CONCATENATE(  ".",IF(OR(U190=$A$199,U190="18放"),$A290,"")  ),IF(  OR(U190=$A$199,U190="18放"),$A290,"")  )</f>
        <v/>
      </c>
      <c r="V290" s="65" t="str">
        <f ca="1">IF(  AND(LEN(V289)&gt;=1,V289&lt;&gt;".",OR(COUNTIF(V190:V$191,"*全日勤*")&gt;0,COUNTIF(V190:V$191,"*18放*")&gt;0)),  CONCATENATE(  ".",IF(OR(V190=$A$199,V190="18放"),$A290,"")  ),IF(  OR(V190=$A$199,V190="18放"),$A290,"")  )</f>
        <v/>
      </c>
      <c r="W290" s="65" t="str">
        <f ca="1">IF(  AND(LEN(W289)&gt;=1,W289&lt;&gt;".",OR(COUNTIF(W190:W$191,"*全日勤*")&gt;0,COUNTIF(W190:W$191,"*18放*")&gt;0)),  CONCATENATE(  ".",IF(OR(W190=$A$199,W190="18放"),$A290,"")  ),IF(  OR(W190=$A$199,W190="18放"),$A290,"")  )</f>
        <v/>
      </c>
      <c r="X290" s="65" t="str">
        <f ca="1">IF(  AND(LEN(X289)&gt;=1,X289&lt;&gt;".",OR(COUNTIF(X190:X$191,"*全日勤*")&gt;0,COUNTIF(X190:X$191,"*18放*")&gt;0)),  CONCATENATE(  ".",IF(OR(X190=$A$199,X190="18放"),$A290,"")  ),IF(  OR(X190=$A$199,X190="18放"),$A290,"")  )</f>
        <v/>
      </c>
      <c r="Y290" s="65" t="str">
        <f ca="1">IF(  AND(LEN(Y289)&gt;=1,Y289&lt;&gt;".",OR(COUNTIF(Y190:Y$191,"*全日勤*")&gt;0,COUNTIF(Y190:Y$191,"*18放*")&gt;0)),  CONCATENATE(  ".",IF(OR(Y190=$A$199,Y190="18放"),$A290,"")  ),IF(  OR(Y190=$A$199,Y190="18放"),$A290,"")  )</f>
        <v/>
      </c>
      <c r="Z290" s="65" t="str">
        <f ca="1">IF(  AND(LEN(Z289)&gt;=1,Z289&lt;&gt;".",OR(COUNTIF(Z190:Z$191,"*全日勤*")&gt;0,COUNTIF(Z190:Z$191,"*18放*")&gt;0)),  CONCATENATE(  ".",IF(OR(Z190=$A$199,Z190="18放"),$A290,"")  ),IF(  OR(Z190=$A$199,Z190="18放"),$A290,"")  )</f>
        <v/>
      </c>
      <c r="AA290" s="65" t="str">
        <f ca="1">IF(  AND(LEN(AA289)&gt;=1,AA289&lt;&gt;".",OR(COUNTIF(AA190:AA$191,"*全日勤*")&gt;0,COUNTIF(AA190:AA$191,"*18放*")&gt;0)),  CONCATENATE(  ".",IF(OR(AA190=$A$199,AA190="18放"),$A290,"")  ),IF(  OR(AA190=$A$199,AA190="18放"),$A290,"")  )</f>
        <v/>
      </c>
      <c r="AB290" s="65" t="str">
        <f ca="1">IF(  AND(LEN(AB289)&gt;=1,AB289&lt;&gt;".",OR(COUNTIF(AB190:AB$191,"*全日勤*")&gt;0,COUNTIF(AB190:AB$191,"*18放*")&gt;0)),  CONCATENATE(  ".",IF(OR(AB190=$A$199,AB190="18放"),$A290,"")  ),IF(  OR(AB190=$A$199,AB190="18放"),$A290,"")  )</f>
        <v/>
      </c>
      <c r="AC290" s="65" t="str">
        <f ca="1">IF(  AND(LEN(AC289)&gt;=1,AC289&lt;&gt;".",OR(COUNTIF(AC190:AC$191,"*全日勤*")&gt;0,COUNTIF(AC190:AC$191,"*18放*")&gt;0)),  CONCATENATE(  ".",IF(OR(AC190=$A$199,AC190="18放"),$A290,"")  ),IF(  OR(AC190=$A$199,AC190="18放"),$A290,"")  )</f>
        <v/>
      </c>
      <c r="AD290" s="65" t="str">
        <f ca="1">IF(  AND(LEN(AD289)&gt;=1,AD289&lt;&gt;".",OR(COUNTIF(AD190:AD$191,"*全日勤*")&gt;0,COUNTIF(AD190:AD$191,"*18放*")&gt;0)),  CONCATENATE(  ".",IF(OR(AD190=$A$199,AD190="18放"),$A290,"")  ),IF(  OR(AD190=$A$199,AD190="18放"),$A290,"")  )</f>
        <v/>
      </c>
      <c r="AE290" s="65" t="str">
        <f ca="1">IF(  AND(LEN(AE289)&gt;=1,AE289&lt;&gt;".",OR(COUNTIF(AE190:AE$191,"*全日勤*")&gt;0,COUNTIF(AE190:AE$191,"*18放*")&gt;0)),  CONCATENATE(  ".",IF(OR(AE190=$A$199,AE190="18放"),$A290,"")  ),IF(  OR(AE190=$A$199,AE190="18放"),$A290,"")  )</f>
        <v/>
      </c>
      <c r="AF290" s="65" t="str">
        <f ca="1">IF(  AND(LEN(AF289)&gt;=1,AF289&lt;&gt;".",OR(COUNTIF(AF190:AF$191,"*全日勤*")&gt;0,COUNTIF(AF190:AF$191,"*18放*")&gt;0)),  CONCATENATE(  ".",IF(OR(AF190=$A$199,AF190="18放"),$A290,"")  ),IF(  OR(AF190=$A$199,AF190="18放"),$A290,"")  )</f>
        <v/>
      </c>
      <c r="AG290" s="65" t="str">
        <f ca="1">IF(  AND(LEN(AG289)&gt;=1,AG289&lt;&gt;".",OR(COUNTIF(AG190:AG$191,"*全日勤*")&gt;0,COUNTIF(AG190:AG$191,"*18放*")&gt;0)),  CONCATENATE(  ".",IF(OR(AG190=$A$199,AG190="18放"),$A290,"")  ),IF(  OR(AG190=$A$199,AG190="18放"),$A290,"")  )</f>
        <v/>
      </c>
      <c r="AH290" s="65"/>
      <c r="AI290" s="65"/>
      <c r="AJ290" s="65"/>
    </row>
    <row r="291" spans="1:55">
      <c r="A291" s="65"/>
      <c r="B291" s="65"/>
      <c r="C291" s="65" t="str">
        <f ca="1">JoinText(C201:C290)</f>
        <v>1.2.3.4.5.6.7.8.9.10.11.12.13.14.15.16.17.18.19.20.21.22.24.25.26.27.29.30.31.33.34.35.36.37.39.41.42.43.44.45.46.47.48.49.50.51.52.54.55.56.57.58.59.61.62.63.64.66</v>
      </c>
      <c r="D291" s="65"/>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65"/>
      <c r="AE291" s="65"/>
      <c r="AF291" s="65"/>
      <c r="AG291" s="65"/>
      <c r="AH291" s="65"/>
      <c r="AI291" s="65"/>
      <c r="AJ291" s="65"/>
    </row>
    <row r="298" spans="1:55" s="201" customFormat="1">
      <c r="AP298" s="204"/>
      <c r="AU298" s="204"/>
      <c r="AV298" s="204"/>
      <c r="AY298" s="204"/>
      <c r="AZ298" s="204"/>
      <c r="BA298" s="204"/>
      <c r="BB298" s="204"/>
      <c r="BC298" s="204"/>
    </row>
    <row r="299" spans="1:55">
      <c r="A299" s="201" t="s">
        <v>259</v>
      </c>
    </row>
    <row r="300" spans="1:55">
      <c r="A300" s="65" t="str">
        <f t="shared" ref="A300:AG300" si="29">A200</f>
        <v>番號</v>
      </c>
      <c r="B300" s="65" t="str">
        <f t="shared" si="29"/>
        <v xml:space="preserve"> 姓名</v>
      </c>
      <c r="C300" s="340">
        <f t="shared" ca="1" si="29"/>
        <v>44531</v>
      </c>
      <c r="D300" s="340">
        <f t="shared" ca="1" si="29"/>
        <v>44532</v>
      </c>
      <c r="E300" s="340">
        <f t="shared" ca="1" si="29"/>
        <v>44533</v>
      </c>
      <c r="F300" s="340">
        <f t="shared" ca="1" si="29"/>
        <v>44534</v>
      </c>
      <c r="G300" s="340">
        <f t="shared" ca="1" si="29"/>
        <v>44535</v>
      </c>
      <c r="H300" s="340">
        <f t="shared" ca="1" si="29"/>
        <v>44536</v>
      </c>
      <c r="I300" s="340">
        <f t="shared" ca="1" si="29"/>
        <v>44537</v>
      </c>
      <c r="J300" s="340">
        <f t="shared" ca="1" si="29"/>
        <v>44538</v>
      </c>
      <c r="K300" s="340">
        <f t="shared" ca="1" si="29"/>
        <v>44539</v>
      </c>
      <c r="L300" s="340">
        <f t="shared" ca="1" si="29"/>
        <v>44540</v>
      </c>
      <c r="M300" s="340">
        <f t="shared" ca="1" si="29"/>
        <v>44541</v>
      </c>
      <c r="N300" s="340">
        <f t="shared" ca="1" si="29"/>
        <v>44542</v>
      </c>
      <c r="O300" s="340">
        <f t="shared" ca="1" si="29"/>
        <v>44543</v>
      </c>
      <c r="P300" s="340">
        <f t="shared" ca="1" si="29"/>
        <v>44544</v>
      </c>
      <c r="Q300" s="340">
        <f t="shared" ca="1" si="29"/>
        <v>44545</v>
      </c>
      <c r="R300" s="340">
        <f t="shared" ca="1" si="29"/>
        <v>44546</v>
      </c>
      <c r="S300" s="340">
        <f t="shared" ca="1" si="29"/>
        <v>44547</v>
      </c>
      <c r="T300" s="340">
        <f t="shared" ca="1" si="29"/>
        <v>44548</v>
      </c>
      <c r="U300" s="340">
        <f t="shared" ca="1" si="29"/>
        <v>44549</v>
      </c>
      <c r="V300" s="340">
        <f t="shared" ca="1" si="29"/>
        <v>44550</v>
      </c>
      <c r="W300" s="340">
        <f t="shared" ca="1" si="29"/>
        <v>44551</v>
      </c>
      <c r="X300" s="340">
        <f t="shared" ca="1" si="29"/>
        <v>44552</v>
      </c>
      <c r="Y300" s="340">
        <f t="shared" ca="1" si="29"/>
        <v>44553</v>
      </c>
      <c r="Z300" s="340">
        <f t="shared" ca="1" si="29"/>
        <v>44554</v>
      </c>
      <c r="AA300" s="340">
        <f t="shared" ca="1" si="29"/>
        <v>44555</v>
      </c>
      <c r="AB300" s="340">
        <f t="shared" ca="1" si="29"/>
        <v>44556</v>
      </c>
      <c r="AC300" s="340">
        <f t="shared" ca="1" si="29"/>
        <v>44557</v>
      </c>
      <c r="AD300" s="340">
        <f t="shared" ca="1" si="29"/>
        <v>44558</v>
      </c>
      <c r="AE300" s="340">
        <f t="shared" ca="1" si="29"/>
        <v>44559</v>
      </c>
      <c r="AF300" s="340">
        <f t="shared" ca="1" si="29"/>
        <v>44560</v>
      </c>
      <c r="AG300" s="340">
        <f t="shared" ca="1" si="29"/>
        <v>44561</v>
      </c>
      <c r="AH300" s="65"/>
      <c r="AI300" s="65"/>
      <c r="AJ300" s="65"/>
    </row>
    <row r="301" spans="1:55">
      <c r="A301" s="65">
        <f t="shared" ref="A301:B320" si="30">A201</f>
        <v>1</v>
      </c>
      <c r="B301" s="65" t="str">
        <f t="shared" si="30"/>
        <v>呂浩維</v>
      </c>
      <c r="C301" s="65" t="str">
        <f t="shared" ref="C301:AG301" ca="1" si="31">IF(  OR(  LEN(C300)=2,LEN(C300)=3  ),  CONCATENATE(  "",IF(C101=$A$299,$A301,"")  ),IF(C101=$A$299,$A301,"")  )</f>
        <v/>
      </c>
      <c r="D301" s="65" t="str">
        <f t="shared" ca="1" si="31"/>
        <v/>
      </c>
      <c r="E301" s="65" t="str">
        <f t="shared" ca="1" si="31"/>
        <v/>
      </c>
      <c r="F301" s="65" t="str">
        <f t="shared" ca="1" si="31"/>
        <v/>
      </c>
      <c r="G301" s="65" t="str">
        <f t="shared" ca="1" si="31"/>
        <v/>
      </c>
      <c r="H301" s="65" t="str">
        <f t="shared" ca="1" si="31"/>
        <v/>
      </c>
      <c r="I301" s="65" t="str">
        <f t="shared" ca="1" si="31"/>
        <v/>
      </c>
      <c r="J301" s="65" t="str">
        <f t="shared" ca="1" si="31"/>
        <v/>
      </c>
      <c r="K301" s="65" t="str">
        <f t="shared" ca="1" si="31"/>
        <v/>
      </c>
      <c r="L301" s="65" t="str">
        <f t="shared" ca="1" si="31"/>
        <v/>
      </c>
      <c r="M301" s="65" t="str">
        <f t="shared" ca="1" si="31"/>
        <v/>
      </c>
      <c r="N301" s="65" t="str">
        <f t="shared" ca="1" si="31"/>
        <v/>
      </c>
      <c r="O301" s="65" t="str">
        <f t="shared" ca="1" si="31"/>
        <v/>
      </c>
      <c r="P301" s="65" t="str">
        <f t="shared" ca="1" si="31"/>
        <v/>
      </c>
      <c r="Q301" s="65" t="str">
        <f t="shared" ca="1" si="31"/>
        <v/>
      </c>
      <c r="R301" s="65" t="str">
        <f t="shared" ca="1" si="31"/>
        <v/>
      </c>
      <c r="S301" s="65" t="str">
        <f t="shared" ca="1" si="31"/>
        <v/>
      </c>
      <c r="T301" s="65" t="str">
        <f t="shared" ca="1" si="31"/>
        <v/>
      </c>
      <c r="U301" s="65" t="str">
        <f t="shared" ca="1" si="31"/>
        <v/>
      </c>
      <c r="V301" s="65" t="str">
        <f t="shared" ca="1" si="31"/>
        <v/>
      </c>
      <c r="W301" s="65" t="str">
        <f t="shared" ca="1" si="31"/>
        <v/>
      </c>
      <c r="X301" s="65" t="str">
        <f t="shared" ca="1" si="31"/>
        <v/>
      </c>
      <c r="Y301" s="65" t="str">
        <f t="shared" ca="1" si="31"/>
        <v/>
      </c>
      <c r="Z301" s="65" t="str">
        <f t="shared" ca="1" si="31"/>
        <v/>
      </c>
      <c r="AA301" s="65" t="str">
        <f t="shared" ca="1" si="31"/>
        <v/>
      </c>
      <c r="AB301" s="65" t="str">
        <f t="shared" ca="1" si="31"/>
        <v/>
      </c>
      <c r="AC301" s="65" t="str">
        <f t="shared" ca="1" si="31"/>
        <v/>
      </c>
      <c r="AD301" s="65" t="str">
        <f t="shared" ca="1" si="31"/>
        <v/>
      </c>
      <c r="AE301" s="65" t="str">
        <f t="shared" ca="1" si="31"/>
        <v/>
      </c>
      <c r="AF301" s="65" t="str">
        <f t="shared" ca="1" si="31"/>
        <v/>
      </c>
      <c r="AG301" s="65" t="str">
        <f t="shared" ca="1" si="31"/>
        <v/>
      </c>
      <c r="AH301" s="65"/>
      <c r="AI301" s="65"/>
      <c r="AJ301" s="65"/>
    </row>
    <row r="302" spans="1:55">
      <c r="A302" s="65">
        <f t="shared" si="30"/>
        <v>2</v>
      </c>
      <c r="B302" s="65" t="str">
        <f t="shared" si="30"/>
        <v>謝禮全</v>
      </c>
      <c r="C302" s="65" t="str">
        <f ca="1">IF(  AND(LEN(C301)&gt;=1,C301&lt;&gt;".",COUNTIF(C102:C$191,"*18收*")&gt;0),  CONCATENATE(  ".",IF(C102=$A$299,$A302,"")  ),IF(C102=$A$299,$A302,"")  )</f>
        <v/>
      </c>
      <c r="D302" s="65" t="str">
        <f ca="1">IF(  AND(LEN(D301)&gt;=1,D301&lt;&gt;".",COUNTIF(D102:D$191,"*18收*")&gt;0),  CONCATENATE(  ".",IF(D102=$A$299,$A302,"")  ),IF(D102=$A$299,$A302,"")  )</f>
        <v/>
      </c>
      <c r="E302" s="65" t="str">
        <f ca="1">IF(  AND(LEN(E301)&gt;=1,E301&lt;&gt;".",COUNTIF(E102:E$191,"*18收*")&gt;0),  CONCATENATE(  ".",IF(E102=$A$299,$A302,"")  ),IF(E102=$A$299,$A302,"")  )</f>
        <v/>
      </c>
      <c r="F302" s="65" t="str">
        <f ca="1">IF(  AND(LEN(F301)&gt;=1,F301&lt;&gt;".",COUNTIF(F102:F$191,"*18收*")&gt;0),  CONCATENATE(  ".",IF(F102=$A$299,$A302,"")  ),IF(F102=$A$299,$A302,"")  )</f>
        <v/>
      </c>
      <c r="G302" s="65" t="str">
        <f ca="1">IF(  AND(LEN(G301)&gt;=1,G301&lt;&gt;".",COUNTIF(G102:G$191,"*18收*")&gt;0),  CONCATENATE(  ".",IF(G102=$A$299,$A302,"")  ),IF(G102=$A$299,$A302,"")  )</f>
        <v/>
      </c>
      <c r="H302" s="65" t="str">
        <f ca="1">IF(  AND(LEN(H301)&gt;=1,H301&lt;&gt;".",COUNTIF(H102:H$191,"*18收*")&gt;0),  CONCATENATE(  ".",IF(H102=$A$299,$A302,"")  ),IF(H102=$A$299,$A302,"")  )</f>
        <v/>
      </c>
      <c r="I302" s="65" t="str">
        <f ca="1">IF(  AND(LEN(I301)&gt;=1,I301&lt;&gt;".",COUNTIF(I102:I$191,"*18收*")&gt;0),  CONCATENATE(  ".",IF(I102=$A$299,$A302,"")  ),IF(I102=$A$299,$A302,"")  )</f>
        <v/>
      </c>
      <c r="J302" s="65" t="str">
        <f ca="1">IF(  AND(LEN(J301)&gt;=1,J301&lt;&gt;".",COUNTIF(J102:J$191,"*18收*")&gt;0),  CONCATENATE(  ".",IF(J102=$A$299,$A302,"")  ),IF(J102=$A$299,$A302,"")  )</f>
        <v/>
      </c>
      <c r="K302" s="65" t="str">
        <f ca="1">IF(  AND(LEN(K301)&gt;=1,K301&lt;&gt;".",COUNTIF(K102:K$191,"*18收*")&gt;0),  CONCATENATE(  ".",IF(K102=$A$299,$A302,"")  ),IF(K102=$A$299,$A302,"")  )</f>
        <v/>
      </c>
      <c r="L302" s="65" t="str">
        <f ca="1">IF(  AND(LEN(L301)&gt;=1,L301&lt;&gt;".",COUNTIF(L102:L$191,"*18收*")&gt;0),  CONCATENATE(  ".",IF(L102=$A$299,$A302,"")  ),IF(L102=$A$299,$A302,"")  )</f>
        <v/>
      </c>
      <c r="M302" s="65" t="str">
        <f ca="1">IF(  AND(LEN(M301)&gt;=1,M301&lt;&gt;".",COUNTIF(M102:M$191,"*18收*")&gt;0),  CONCATENATE(  ".",IF(M102=$A$299,$A302,"")  ),IF(M102=$A$299,$A302,"")  )</f>
        <v/>
      </c>
      <c r="N302" s="65" t="str">
        <f ca="1">IF(  AND(LEN(N301)&gt;=1,N301&lt;&gt;".",COUNTIF(N102:N$191,"*18收*")&gt;0),  CONCATENATE(  ".",IF(N102=$A$299,$A302,"")  ),IF(N102=$A$299,$A302,"")  )</f>
        <v/>
      </c>
      <c r="O302" s="65" t="str">
        <f ca="1">IF(  AND(LEN(O301)&gt;=1,O301&lt;&gt;".",COUNTIF(O102:O$191,"*18收*")&gt;0),  CONCATENATE(  ".",IF(O102=$A$299,$A302,"")  ),IF(O102=$A$299,$A302,"")  )</f>
        <v/>
      </c>
      <c r="P302" s="65" t="str">
        <f ca="1">IF(  AND(LEN(P301)&gt;=1,P301&lt;&gt;".",COUNTIF(P102:P$191,"*18收*")&gt;0),  CONCATENATE(  ".",IF(P102=$A$299,$A302,"")  ),IF(P102=$A$299,$A302,"")  )</f>
        <v/>
      </c>
      <c r="Q302" s="65" t="str">
        <f ca="1">IF(  AND(LEN(Q301)&gt;=1,Q301&lt;&gt;".",COUNTIF(Q102:Q$191,"*18收*")&gt;0),  CONCATENATE(  ".",IF(Q102=$A$299,$A302,"")  ),IF(Q102=$A$299,$A302,"")  )</f>
        <v/>
      </c>
      <c r="R302" s="65" t="str">
        <f ca="1">IF(  AND(LEN(R301)&gt;=1,R301&lt;&gt;".",COUNTIF(R102:R$191,"*18收*")&gt;0),  CONCATENATE(  ".",IF(R102=$A$299,$A302,"")  ),IF(R102=$A$299,$A302,"")  )</f>
        <v/>
      </c>
      <c r="S302" s="65" t="str">
        <f ca="1">IF(  AND(LEN(S301)&gt;=1,S301&lt;&gt;".",COUNTIF(S102:S$191,"*18收*")&gt;0),  CONCATENATE(  ".",IF(S102=$A$299,$A302,"")  ),IF(S102=$A$299,$A302,"")  )</f>
        <v/>
      </c>
      <c r="T302" s="65" t="str">
        <f ca="1">IF(  AND(LEN(T301)&gt;=1,T301&lt;&gt;".",COUNTIF(T102:T$191,"*18收*")&gt;0),  CONCATENATE(  ".",IF(T102=$A$299,$A302,"")  ),IF(T102=$A$299,$A302,"")  )</f>
        <v/>
      </c>
      <c r="U302" s="65" t="str">
        <f ca="1">IF(  AND(LEN(U301)&gt;=1,U301&lt;&gt;".",COUNTIF(U102:U$191,"*18收*")&gt;0),  CONCATENATE(  ".",IF(U102=$A$299,$A302,"")  ),IF(U102=$A$299,$A302,"")  )</f>
        <v/>
      </c>
      <c r="V302" s="65" t="str">
        <f ca="1">IF(  AND(LEN(V301)&gt;=1,V301&lt;&gt;".",COUNTIF(V102:V$191,"*18收*")&gt;0),  CONCATENATE(  ".",IF(V102=$A$299,$A302,"")  ),IF(V102=$A$299,$A302,"")  )</f>
        <v/>
      </c>
      <c r="W302" s="65" t="str">
        <f ca="1">IF(  AND(LEN(W301)&gt;=1,W301&lt;&gt;".",COUNTIF(W102:W$191,"*18收*")&gt;0),  CONCATENATE(  ".",IF(W102=$A$299,$A302,"")  ),IF(W102=$A$299,$A302,"")  )</f>
        <v/>
      </c>
      <c r="X302" s="65" t="str">
        <f ca="1">IF(  AND(LEN(X301)&gt;=1,X301&lt;&gt;".",COUNTIF(X102:X$191,"*18收*")&gt;0),  CONCATENATE(  ".",IF(X102=$A$299,$A302,"")  ),IF(X102=$A$299,$A302,"")  )</f>
        <v/>
      </c>
      <c r="Y302" s="65" t="str">
        <f ca="1">IF(  AND(LEN(Y301)&gt;=1,Y301&lt;&gt;".",COUNTIF(Y102:Y$191,"*18收*")&gt;0),  CONCATENATE(  ".",IF(Y102=$A$299,$A302,"")  ),IF(Y102=$A$299,$A302,"")  )</f>
        <v/>
      </c>
      <c r="Z302" s="65" t="str">
        <f ca="1">IF(  AND(LEN(Z301)&gt;=1,Z301&lt;&gt;".",COUNTIF(Z102:Z$191,"*18收*")&gt;0),  CONCATENATE(  ".",IF(Z102=$A$299,$A302,"")  ),IF(Z102=$A$299,$A302,"")  )</f>
        <v/>
      </c>
      <c r="AA302" s="65" t="str">
        <f ca="1">IF(  AND(LEN(AA301)&gt;=1,AA301&lt;&gt;".",COUNTIF(AA102:AA$191,"*18收*")&gt;0),  CONCATENATE(  ".",IF(AA102=$A$299,$A302,"")  ),IF(AA102=$A$299,$A302,"")  )</f>
        <v/>
      </c>
      <c r="AB302" s="65" t="str">
        <f ca="1">IF(  AND(LEN(AB301)&gt;=1,AB301&lt;&gt;".",COUNTIF(AB102:AB$191,"*18收*")&gt;0),  CONCATENATE(  ".",IF(AB102=$A$299,$A302,"")  ),IF(AB102=$A$299,$A302,"")  )</f>
        <v/>
      </c>
      <c r="AC302" s="65" t="str">
        <f ca="1">IF(  AND(LEN(AC301)&gt;=1,AC301&lt;&gt;".",COUNTIF(AC102:AC$191,"*18收*")&gt;0),  CONCATENATE(  ".",IF(AC102=$A$299,$A302,"")  ),IF(AC102=$A$299,$A302,"")  )</f>
        <v/>
      </c>
      <c r="AD302" s="65">
        <f ca="1">IF(  AND(LEN(AD301)&gt;=1,AD301&lt;&gt;".",COUNTIF(AD102:AD$191,"*18收*")&gt;0),  CONCATENATE(  ".",IF(AD102=$A$299,$A302,"")  ),IF(AD102=$A$299,$A302,"")  )</f>
        <v>2</v>
      </c>
      <c r="AE302" s="65" t="str">
        <f ca="1">IF(  AND(LEN(AE301)&gt;=1,AE301&lt;&gt;".",COUNTIF(AE102:AE$191,"*18收*")&gt;0),  CONCATENATE(  ".",IF(AE102=$A$299,$A302,"")  ),IF(AE102=$A$299,$A302,"")  )</f>
        <v/>
      </c>
      <c r="AF302" s="65" t="str">
        <f ca="1">IF(  AND(LEN(AF301)&gt;=1,AF301&lt;&gt;".",COUNTIF(AF102:AF$191,"*18收*")&gt;0),  CONCATENATE(  ".",IF(AF102=$A$299,$A302,"")  ),IF(AF102=$A$299,$A302,"")  )</f>
        <v/>
      </c>
      <c r="AG302" s="65" t="str">
        <f ca="1">IF(  AND(LEN(AG301)&gt;=1,AG301&lt;&gt;".",COUNTIF(AG102:AG$191,"*18收*")&gt;0),  CONCATENATE(  ".",IF(AG102=$A$299,$A302,"")  ),IF(AG102=$A$299,$A302,"")  )</f>
        <v/>
      </c>
      <c r="AH302" s="65"/>
      <c r="AI302" s="65"/>
      <c r="AJ302" s="65"/>
    </row>
    <row r="303" spans="1:55">
      <c r="A303" s="65">
        <f t="shared" si="30"/>
        <v>3</v>
      </c>
      <c r="B303" s="65" t="str">
        <f t="shared" si="30"/>
        <v>彭揚凱</v>
      </c>
      <c r="C303" s="65" t="str">
        <f ca="1">IF(  AND(LEN(C302)&gt;=1,C302&lt;&gt;".",COUNTIF(C103:C$191,"*18收*")&gt;0),  CONCATENATE(  ".",IF(C103=$A$299,$A303,"")  ),IF(C103=$A$299,$A303,"")  )</f>
        <v/>
      </c>
      <c r="D303" s="65" t="str">
        <f ca="1">IF(  AND(LEN(D302)&gt;=1,D302&lt;&gt;".",COUNTIF(D103:D$191,"*18收*")&gt;0),  CONCATENATE(  ".",IF(D103=$A$299,$A303,"")  ),IF(D103=$A$299,$A303,"")  )</f>
        <v/>
      </c>
      <c r="E303" s="65" t="str">
        <f ca="1">IF(  AND(LEN(E302)&gt;=1,E302&lt;&gt;".",COUNTIF(E103:E$191,"*18收*")&gt;0),  CONCATENATE(  ".",IF(E103=$A$299,$A303,"")  ),IF(E103=$A$299,$A303,"")  )</f>
        <v/>
      </c>
      <c r="F303" s="65" t="str">
        <f ca="1">IF(  AND(LEN(F302)&gt;=1,F302&lt;&gt;".",COUNTIF(F103:F$191,"*18收*")&gt;0),  CONCATENATE(  ".",IF(F103=$A$299,$A303,"")  ),IF(F103=$A$299,$A303,"")  )</f>
        <v/>
      </c>
      <c r="G303" s="65" t="str">
        <f ca="1">IF(  AND(LEN(G302)&gt;=1,G302&lt;&gt;".",COUNTIF(G103:G$191,"*18收*")&gt;0),  CONCATENATE(  ".",IF(G103=$A$299,$A303,"")  ),IF(G103=$A$299,$A303,"")  )</f>
        <v/>
      </c>
      <c r="H303" s="65" t="str">
        <f ca="1">IF(  AND(LEN(H302)&gt;=1,H302&lt;&gt;".",COUNTIF(H103:H$191,"*18收*")&gt;0),  CONCATENATE(  ".",IF(H103=$A$299,$A303,"")  ),IF(H103=$A$299,$A303,"")  )</f>
        <v/>
      </c>
      <c r="I303" s="65" t="str">
        <f ca="1">IF(  AND(LEN(I302)&gt;=1,I302&lt;&gt;".",COUNTIF(I103:I$191,"*18收*")&gt;0),  CONCATENATE(  ".",IF(I103=$A$299,$A303,"")  ),IF(I103=$A$299,$A303,"")  )</f>
        <v/>
      </c>
      <c r="J303" s="65" t="str">
        <f ca="1">IF(  AND(LEN(J302)&gt;=1,J302&lt;&gt;".",COUNTIF(J103:J$191,"*18收*")&gt;0),  CONCATENATE(  ".",IF(J103=$A$299,$A303,"")  ),IF(J103=$A$299,$A303,"")  )</f>
        <v/>
      </c>
      <c r="K303" s="65" t="str">
        <f ca="1">IF(  AND(LEN(K302)&gt;=1,K302&lt;&gt;".",COUNTIF(K103:K$191,"*18收*")&gt;0),  CONCATENATE(  ".",IF(K103=$A$299,$A303,"")  ),IF(K103=$A$299,$A303,"")  )</f>
        <v/>
      </c>
      <c r="L303" s="65" t="str">
        <f ca="1">IF(  AND(LEN(L302)&gt;=1,L302&lt;&gt;".",COUNTIF(L103:L$191,"*18收*")&gt;0),  CONCATENATE(  ".",IF(L103=$A$299,$A303,"")  ),IF(L103=$A$299,$A303,"")  )</f>
        <v/>
      </c>
      <c r="M303" s="65" t="str">
        <f ca="1">IF(  AND(LEN(M302)&gt;=1,M302&lt;&gt;".",COUNTIF(M103:M$191,"*18收*")&gt;0),  CONCATENATE(  ".",IF(M103=$A$299,$A303,"")  ),IF(M103=$A$299,$A303,"")  )</f>
        <v/>
      </c>
      <c r="N303" s="65" t="str">
        <f ca="1">IF(  AND(LEN(N302)&gt;=1,N302&lt;&gt;".",COUNTIF(N103:N$191,"*18收*")&gt;0),  CONCATENATE(  ".",IF(N103=$A$299,$A303,"")  ),IF(N103=$A$299,$A303,"")  )</f>
        <v/>
      </c>
      <c r="O303" s="65" t="str">
        <f ca="1">IF(  AND(LEN(O302)&gt;=1,O302&lt;&gt;".",COUNTIF(O103:O$191,"*18收*")&gt;0),  CONCATENATE(  ".",IF(O103=$A$299,$A303,"")  ),IF(O103=$A$299,$A303,"")  )</f>
        <v/>
      </c>
      <c r="P303" s="65" t="str">
        <f ca="1">IF(  AND(LEN(P302)&gt;=1,P302&lt;&gt;".",COUNTIF(P103:P$191,"*18收*")&gt;0),  CONCATENATE(  ".",IF(P103=$A$299,$A303,"")  ),IF(P103=$A$299,$A303,"")  )</f>
        <v/>
      </c>
      <c r="Q303" s="65" t="str">
        <f ca="1">IF(  AND(LEN(Q302)&gt;=1,Q302&lt;&gt;".",COUNTIF(Q103:Q$191,"*18收*")&gt;0),  CONCATENATE(  ".",IF(Q103=$A$299,$A303,"")  ),IF(Q103=$A$299,$A303,"")  )</f>
        <v/>
      </c>
      <c r="R303" s="65" t="str">
        <f ca="1">IF(  AND(LEN(R302)&gt;=1,R302&lt;&gt;".",COUNTIF(R103:R$191,"*18收*")&gt;0),  CONCATENATE(  ".",IF(R103=$A$299,$A303,"")  ),IF(R103=$A$299,$A303,"")  )</f>
        <v/>
      </c>
      <c r="S303" s="65" t="str">
        <f ca="1">IF(  AND(LEN(S302)&gt;=1,S302&lt;&gt;".",COUNTIF(S103:S$191,"*18收*")&gt;0),  CONCATENATE(  ".",IF(S103=$A$299,$A303,"")  ),IF(S103=$A$299,$A303,"")  )</f>
        <v/>
      </c>
      <c r="T303" s="65" t="str">
        <f ca="1">IF(  AND(LEN(T302)&gt;=1,T302&lt;&gt;".",COUNTIF(T103:T$191,"*18收*")&gt;0),  CONCATENATE(  ".",IF(T103=$A$299,$A303,"")  ),IF(T103=$A$299,$A303,"")  )</f>
        <v/>
      </c>
      <c r="U303" s="65" t="str">
        <f ca="1">IF(  AND(LEN(U302)&gt;=1,U302&lt;&gt;".",COUNTIF(U103:U$191,"*18收*")&gt;0),  CONCATENATE(  ".",IF(U103=$A$299,$A303,"")  ),IF(U103=$A$299,$A303,"")  )</f>
        <v/>
      </c>
      <c r="V303" s="65" t="str">
        <f ca="1">IF(  AND(LEN(V302)&gt;=1,V302&lt;&gt;".",COUNTIF(V103:V$191,"*18收*")&gt;0),  CONCATENATE(  ".",IF(V103=$A$299,$A303,"")  ),IF(V103=$A$299,$A303,"")  )</f>
        <v/>
      </c>
      <c r="W303" s="65" t="str">
        <f ca="1">IF(  AND(LEN(W302)&gt;=1,W302&lt;&gt;".",COUNTIF(W103:W$191,"*18收*")&gt;0),  CONCATENATE(  ".",IF(W103=$A$299,$A303,"")  ),IF(W103=$A$299,$A303,"")  )</f>
        <v/>
      </c>
      <c r="X303" s="65" t="str">
        <f ca="1">IF(  AND(LEN(X302)&gt;=1,X302&lt;&gt;".",COUNTIF(X103:X$191,"*18收*")&gt;0),  CONCATENATE(  ".",IF(X103=$A$299,$A303,"")  ),IF(X103=$A$299,$A303,"")  )</f>
        <v/>
      </c>
      <c r="Y303" s="65" t="str">
        <f ca="1">IF(  AND(LEN(Y302)&gt;=1,Y302&lt;&gt;".",COUNTIF(Y103:Y$191,"*18收*")&gt;0),  CONCATENATE(  ".",IF(Y103=$A$299,$A303,"")  ),IF(Y103=$A$299,$A303,"")  )</f>
        <v/>
      </c>
      <c r="Z303" s="65" t="str">
        <f ca="1">IF(  AND(LEN(Z302)&gt;=1,Z302&lt;&gt;".",COUNTIF(Z103:Z$191,"*18收*")&gt;0),  CONCATENATE(  ".",IF(Z103=$A$299,$A303,"")  ),IF(Z103=$A$299,$A303,"")  )</f>
        <v/>
      </c>
      <c r="AA303" s="65" t="str">
        <f ca="1">IF(  AND(LEN(AA302)&gt;=1,AA302&lt;&gt;".",COUNTIF(AA103:AA$191,"*18收*")&gt;0),  CONCATENATE(  ".",IF(AA103=$A$299,$A303,"")  ),IF(AA103=$A$299,$A303,"")  )</f>
        <v/>
      </c>
      <c r="AB303" s="65" t="str">
        <f ca="1">IF(  AND(LEN(AB302)&gt;=1,AB302&lt;&gt;".",COUNTIF(AB103:AB$191,"*18收*")&gt;0),  CONCATENATE(  ".",IF(AB103=$A$299,$A303,"")  ),IF(AB103=$A$299,$A303,"")  )</f>
        <v/>
      </c>
      <c r="AC303" s="65" t="str">
        <f ca="1">IF(  AND(LEN(AC302)&gt;=1,AC302&lt;&gt;".",COUNTIF(AC103:AC$191,"*18收*")&gt;0),  CONCATENATE(  ".",IF(AC103=$A$299,$A303,"")  ),IF(AC103=$A$299,$A303,"")  )</f>
        <v/>
      </c>
      <c r="AD303" s="65" t="str">
        <f ca="1">IF(  AND(LEN(AD302)&gt;=1,AD302&lt;&gt;".",COUNTIF(AD103:AD$191,"*18收*")&gt;0),  CONCATENATE(  ".",IF(AD103=$A$299,$A303,"")  ),IF(AD103=$A$299,$A303,"")  )</f>
        <v>.3</v>
      </c>
      <c r="AE303" s="65" t="str">
        <f ca="1">IF(  AND(LEN(AE302)&gt;=1,AE302&lt;&gt;".",COUNTIF(AE103:AE$191,"*18收*")&gt;0),  CONCATENATE(  ".",IF(AE103=$A$299,$A303,"")  ),IF(AE103=$A$299,$A303,"")  )</f>
        <v/>
      </c>
      <c r="AF303" s="65" t="str">
        <f ca="1">IF(  AND(LEN(AF302)&gt;=1,AF302&lt;&gt;".",COUNTIF(AF103:AF$191,"*18收*")&gt;0),  CONCATENATE(  ".",IF(AF103=$A$299,$A303,"")  ),IF(AF103=$A$299,$A303,"")  )</f>
        <v/>
      </c>
      <c r="AG303" s="65" t="str">
        <f ca="1">IF(  AND(LEN(AG302)&gt;=1,AG302&lt;&gt;".",COUNTIF(AG103:AG$191,"*18收*")&gt;0),  CONCATENATE(  ".",IF(AG103=$A$299,$A303,"")  ),IF(AG103=$A$299,$A303,"")  )</f>
        <v/>
      </c>
      <c r="AH303" s="65"/>
      <c r="AI303" s="65"/>
      <c r="AJ303" s="65"/>
    </row>
    <row r="304" spans="1:55">
      <c r="A304" s="65">
        <f t="shared" si="30"/>
        <v>4</v>
      </c>
      <c r="B304" s="65" t="str">
        <f t="shared" si="30"/>
        <v>張顥</v>
      </c>
      <c r="C304" s="65" t="str">
        <f ca="1">IF(  AND(LEN(C303)&gt;=1,C303&lt;&gt;".",COUNTIF(C104:C$191,"*18收*")&gt;0),  CONCATENATE(  ".",IF(C104=$A$299,$A304,"")  ),IF(C104=$A$299,$A304,"")  )</f>
        <v/>
      </c>
      <c r="D304" s="65" t="str">
        <f ca="1">IF(  AND(LEN(D303)&gt;=1,D303&lt;&gt;".",COUNTIF(D104:D$191,"*18收*")&gt;0),  CONCATENATE(  ".",IF(D104=$A$299,$A304,"")  ),IF(D104=$A$299,$A304,"")  )</f>
        <v/>
      </c>
      <c r="E304" s="65" t="str">
        <f ca="1">IF(  AND(LEN(E303)&gt;=1,E303&lt;&gt;".",COUNTIF(E104:E$191,"*18收*")&gt;0),  CONCATENATE(  ".",IF(E104=$A$299,$A304,"")  ),IF(E104=$A$299,$A304,"")  )</f>
        <v/>
      </c>
      <c r="F304" s="65" t="str">
        <f ca="1">IF(  AND(LEN(F303)&gt;=1,F303&lt;&gt;".",COUNTIF(F104:F$191,"*18收*")&gt;0),  CONCATENATE(  ".",IF(F104=$A$299,$A304,"")  ),IF(F104=$A$299,$A304,"")  )</f>
        <v/>
      </c>
      <c r="G304" s="65" t="str">
        <f ca="1">IF(  AND(LEN(G303)&gt;=1,G303&lt;&gt;".",COUNTIF(G104:G$191,"*18收*")&gt;0),  CONCATENATE(  ".",IF(G104=$A$299,$A304,"")  ),IF(G104=$A$299,$A304,"")  )</f>
        <v/>
      </c>
      <c r="H304" s="65" t="str">
        <f ca="1">IF(  AND(LEN(H303)&gt;=1,H303&lt;&gt;".",COUNTIF(H104:H$191,"*18收*")&gt;0),  CONCATENATE(  ".",IF(H104=$A$299,$A304,"")  ),IF(H104=$A$299,$A304,"")  )</f>
        <v/>
      </c>
      <c r="I304" s="65" t="str">
        <f ca="1">IF(  AND(LEN(I303)&gt;=1,I303&lt;&gt;".",COUNTIF(I104:I$191,"*18收*")&gt;0),  CONCATENATE(  ".",IF(I104=$A$299,$A304,"")  ),IF(I104=$A$299,$A304,"")  )</f>
        <v/>
      </c>
      <c r="J304" s="65" t="str">
        <f ca="1">IF(  AND(LEN(J303)&gt;=1,J303&lt;&gt;".",COUNTIF(J104:J$191,"*18收*")&gt;0),  CONCATENATE(  ".",IF(J104=$A$299,$A304,"")  ),IF(J104=$A$299,$A304,"")  )</f>
        <v/>
      </c>
      <c r="K304" s="65" t="str">
        <f ca="1">IF(  AND(LEN(K303)&gt;=1,K303&lt;&gt;".",COUNTIF(K104:K$191,"*18收*")&gt;0),  CONCATENATE(  ".",IF(K104=$A$299,$A304,"")  ),IF(K104=$A$299,$A304,"")  )</f>
        <v/>
      </c>
      <c r="L304" s="65" t="str">
        <f ca="1">IF(  AND(LEN(L303)&gt;=1,L303&lt;&gt;".",COUNTIF(L104:L$191,"*18收*")&gt;0),  CONCATENATE(  ".",IF(L104=$A$299,$A304,"")  ),IF(L104=$A$299,$A304,"")  )</f>
        <v/>
      </c>
      <c r="M304" s="65" t="str">
        <f ca="1">IF(  AND(LEN(M303)&gt;=1,M303&lt;&gt;".",COUNTIF(M104:M$191,"*18收*")&gt;0),  CONCATENATE(  ".",IF(M104=$A$299,$A304,"")  ),IF(M104=$A$299,$A304,"")  )</f>
        <v/>
      </c>
      <c r="N304" s="65" t="str">
        <f ca="1">IF(  AND(LEN(N303)&gt;=1,N303&lt;&gt;".",COUNTIF(N104:N$191,"*18收*")&gt;0),  CONCATENATE(  ".",IF(N104=$A$299,$A304,"")  ),IF(N104=$A$299,$A304,"")  )</f>
        <v/>
      </c>
      <c r="O304" s="65" t="str">
        <f ca="1">IF(  AND(LEN(O303)&gt;=1,O303&lt;&gt;".",COUNTIF(O104:O$191,"*18收*")&gt;0),  CONCATENATE(  ".",IF(O104=$A$299,$A304,"")  ),IF(O104=$A$299,$A304,"")  )</f>
        <v/>
      </c>
      <c r="P304" s="65" t="str">
        <f ca="1">IF(  AND(LEN(P303)&gt;=1,P303&lt;&gt;".",COUNTIF(P104:P$191,"*18收*")&gt;0),  CONCATENATE(  ".",IF(P104=$A$299,$A304,"")  ),IF(P104=$A$299,$A304,"")  )</f>
        <v/>
      </c>
      <c r="Q304" s="65" t="str">
        <f ca="1">IF(  AND(LEN(Q303)&gt;=1,Q303&lt;&gt;".",COUNTIF(Q104:Q$191,"*18收*")&gt;0),  CONCATENATE(  ".",IF(Q104=$A$299,$A304,"")  ),IF(Q104=$A$299,$A304,"")  )</f>
        <v/>
      </c>
      <c r="R304" s="65" t="str">
        <f ca="1">IF(  AND(LEN(R303)&gt;=1,R303&lt;&gt;".",COUNTIF(R104:R$191,"*18收*")&gt;0),  CONCATENATE(  ".",IF(R104=$A$299,$A304,"")  ),IF(R104=$A$299,$A304,"")  )</f>
        <v/>
      </c>
      <c r="S304" s="65" t="str">
        <f ca="1">IF(  AND(LEN(S303)&gt;=1,S303&lt;&gt;".",COUNTIF(S104:S$191,"*18收*")&gt;0),  CONCATENATE(  ".",IF(S104=$A$299,$A304,"")  ),IF(S104=$A$299,$A304,"")  )</f>
        <v/>
      </c>
      <c r="T304" s="65" t="str">
        <f ca="1">IF(  AND(LEN(T303)&gt;=1,T303&lt;&gt;".",COUNTIF(T104:T$191,"*18收*")&gt;0),  CONCATENATE(  ".",IF(T104=$A$299,$A304,"")  ),IF(T104=$A$299,$A304,"")  )</f>
        <v/>
      </c>
      <c r="U304" s="65" t="str">
        <f ca="1">IF(  AND(LEN(U303)&gt;=1,U303&lt;&gt;".",COUNTIF(U104:U$191,"*18收*")&gt;0),  CONCATENATE(  ".",IF(U104=$A$299,$A304,"")  ),IF(U104=$A$299,$A304,"")  )</f>
        <v/>
      </c>
      <c r="V304" s="65" t="str">
        <f ca="1">IF(  AND(LEN(V303)&gt;=1,V303&lt;&gt;".",COUNTIF(V104:V$191,"*18收*")&gt;0),  CONCATENATE(  ".",IF(V104=$A$299,$A304,"")  ),IF(V104=$A$299,$A304,"")  )</f>
        <v/>
      </c>
      <c r="W304" s="65" t="str">
        <f ca="1">IF(  AND(LEN(W303)&gt;=1,W303&lt;&gt;".",COUNTIF(W104:W$191,"*18收*")&gt;0),  CONCATENATE(  ".",IF(W104=$A$299,$A304,"")  ),IF(W104=$A$299,$A304,"")  )</f>
        <v/>
      </c>
      <c r="X304" s="65" t="str">
        <f ca="1">IF(  AND(LEN(X303)&gt;=1,X303&lt;&gt;".",COUNTIF(X104:X$191,"*18收*")&gt;0),  CONCATENATE(  ".",IF(X104=$A$299,$A304,"")  ),IF(X104=$A$299,$A304,"")  )</f>
        <v/>
      </c>
      <c r="Y304" s="65" t="str">
        <f ca="1">IF(  AND(LEN(Y303)&gt;=1,Y303&lt;&gt;".",COUNTIF(Y104:Y$191,"*18收*")&gt;0),  CONCATENATE(  ".",IF(Y104=$A$299,$A304,"")  ),IF(Y104=$A$299,$A304,"")  )</f>
        <v/>
      </c>
      <c r="Z304" s="65" t="str">
        <f ca="1">IF(  AND(LEN(Z303)&gt;=1,Z303&lt;&gt;".",COUNTIF(Z104:Z$191,"*18收*")&gt;0),  CONCATENATE(  ".",IF(Z104=$A$299,$A304,"")  ),IF(Z104=$A$299,$A304,"")  )</f>
        <v/>
      </c>
      <c r="AA304" s="65" t="str">
        <f ca="1">IF(  AND(LEN(AA303)&gt;=1,AA303&lt;&gt;".",COUNTIF(AA104:AA$191,"*18收*")&gt;0),  CONCATENATE(  ".",IF(AA104=$A$299,$A304,"")  ),IF(AA104=$A$299,$A304,"")  )</f>
        <v/>
      </c>
      <c r="AB304" s="65" t="str">
        <f ca="1">IF(  AND(LEN(AB303)&gt;=1,AB303&lt;&gt;".",COUNTIF(AB104:AB$191,"*18收*")&gt;0),  CONCATENATE(  ".",IF(AB104=$A$299,$A304,"")  ),IF(AB104=$A$299,$A304,"")  )</f>
        <v/>
      </c>
      <c r="AC304" s="65" t="str">
        <f ca="1">IF(  AND(LEN(AC303)&gt;=1,AC303&lt;&gt;".",COUNTIF(AC104:AC$191,"*18收*")&gt;0),  CONCATENATE(  ".",IF(AC104=$A$299,$A304,"")  ),IF(AC104=$A$299,$A304,"")  )</f>
        <v/>
      </c>
      <c r="AD304" s="65" t="str">
        <f ca="1">IF(  AND(LEN(AD303)&gt;=1,AD303&lt;&gt;".",COUNTIF(AD104:AD$191,"*18收*")&gt;0),  CONCATENATE(  ".",IF(AD104=$A$299,$A304,"")  ),IF(AD104=$A$299,$A304,"")  )</f>
        <v>.4</v>
      </c>
      <c r="AE304" s="65" t="str">
        <f ca="1">IF(  AND(LEN(AE303)&gt;=1,AE303&lt;&gt;".",COUNTIF(AE104:AE$191,"*18收*")&gt;0),  CONCATENATE(  ".",IF(AE104=$A$299,$A304,"")  ),IF(AE104=$A$299,$A304,"")  )</f>
        <v/>
      </c>
      <c r="AF304" s="65" t="str">
        <f ca="1">IF(  AND(LEN(AF303)&gt;=1,AF303&lt;&gt;".",COUNTIF(AF104:AF$191,"*18收*")&gt;0),  CONCATENATE(  ".",IF(AF104=$A$299,$A304,"")  ),IF(AF104=$A$299,$A304,"")  )</f>
        <v/>
      </c>
      <c r="AG304" s="65" t="str">
        <f ca="1">IF(  AND(LEN(AG303)&gt;=1,AG303&lt;&gt;".",COUNTIF(AG104:AG$191,"*18收*")&gt;0),  CONCATENATE(  ".",IF(AG104=$A$299,$A304,"")  ),IF(AG104=$A$299,$A304,"")  )</f>
        <v/>
      </c>
      <c r="AH304" s="65"/>
      <c r="AI304" s="65"/>
      <c r="AJ304" s="65"/>
    </row>
    <row r="305" spans="1:36">
      <c r="A305" s="65">
        <f t="shared" si="30"/>
        <v>5</v>
      </c>
      <c r="B305" s="65" t="str">
        <f t="shared" si="30"/>
        <v>李沛諺</v>
      </c>
      <c r="C305" s="65" t="str">
        <f ca="1">IF(  AND(LEN(C304)&gt;=1,C304&lt;&gt;".",COUNTIF(C105:C$191,"*18收*")&gt;0),  CONCATENATE(  ".",IF(C105=$A$299,$A305,"")  ),IF(C105=$A$299,$A305,"")  )</f>
        <v/>
      </c>
      <c r="D305" s="65" t="str">
        <f ca="1">IF(  AND(LEN(D304)&gt;=1,D304&lt;&gt;".",COUNTIF(D105:D$191,"*18收*")&gt;0),  CONCATENATE(  ".",IF(D105=$A$299,$A305,"")  ),IF(D105=$A$299,$A305,"")  )</f>
        <v/>
      </c>
      <c r="E305" s="65" t="str">
        <f ca="1">IF(  AND(LEN(E304)&gt;=1,E304&lt;&gt;".",COUNTIF(E105:E$191,"*18收*")&gt;0),  CONCATENATE(  ".",IF(E105=$A$299,$A305,"")  ),IF(E105=$A$299,$A305,"")  )</f>
        <v/>
      </c>
      <c r="F305" s="65" t="str">
        <f ca="1">IF(  AND(LEN(F304)&gt;=1,F304&lt;&gt;".",COUNTIF(F105:F$191,"*18收*")&gt;0),  CONCATENATE(  ".",IF(F105=$A$299,$A305,"")  ),IF(F105=$A$299,$A305,"")  )</f>
        <v/>
      </c>
      <c r="G305" s="65" t="str">
        <f ca="1">IF(  AND(LEN(G304)&gt;=1,G304&lt;&gt;".",COUNTIF(G105:G$191,"*18收*")&gt;0),  CONCATENATE(  ".",IF(G105=$A$299,$A305,"")  ),IF(G105=$A$299,$A305,"")  )</f>
        <v/>
      </c>
      <c r="H305" s="65" t="str">
        <f ca="1">IF(  AND(LEN(H304)&gt;=1,H304&lt;&gt;".",COUNTIF(H105:H$191,"*18收*")&gt;0),  CONCATENATE(  ".",IF(H105=$A$299,$A305,"")  ),IF(H105=$A$299,$A305,"")  )</f>
        <v/>
      </c>
      <c r="I305" s="65" t="str">
        <f ca="1">IF(  AND(LEN(I304)&gt;=1,I304&lt;&gt;".",COUNTIF(I105:I$191,"*18收*")&gt;0),  CONCATENATE(  ".",IF(I105=$A$299,$A305,"")  ),IF(I105=$A$299,$A305,"")  )</f>
        <v/>
      </c>
      <c r="J305" s="65" t="str">
        <f ca="1">IF(  AND(LEN(J304)&gt;=1,J304&lt;&gt;".",COUNTIF(J105:J$191,"*18收*")&gt;0),  CONCATENATE(  ".",IF(J105=$A$299,$A305,"")  ),IF(J105=$A$299,$A305,"")  )</f>
        <v/>
      </c>
      <c r="K305" s="65" t="str">
        <f ca="1">IF(  AND(LEN(K304)&gt;=1,K304&lt;&gt;".",COUNTIF(K105:K$191,"*18收*")&gt;0),  CONCATENATE(  ".",IF(K105=$A$299,$A305,"")  ),IF(K105=$A$299,$A305,"")  )</f>
        <v/>
      </c>
      <c r="L305" s="65" t="str">
        <f ca="1">IF(  AND(LEN(L304)&gt;=1,L304&lt;&gt;".",COUNTIF(L105:L$191,"*18收*")&gt;0),  CONCATENATE(  ".",IF(L105=$A$299,$A305,"")  ),IF(L105=$A$299,$A305,"")  )</f>
        <v/>
      </c>
      <c r="M305" s="65" t="str">
        <f ca="1">IF(  AND(LEN(M304)&gt;=1,M304&lt;&gt;".",COUNTIF(M105:M$191,"*18收*")&gt;0),  CONCATENATE(  ".",IF(M105=$A$299,$A305,"")  ),IF(M105=$A$299,$A305,"")  )</f>
        <v/>
      </c>
      <c r="N305" s="65" t="str">
        <f ca="1">IF(  AND(LEN(N304)&gt;=1,N304&lt;&gt;".",COUNTIF(N105:N$191,"*18收*")&gt;0),  CONCATENATE(  ".",IF(N105=$A$299,$A305,"")  ),IF(N105=$A$299,$A305,"")  )</f>
        <v/>
      </c>
      <c r="O305" s="65" t="str">
        <f ca="1">IF(  AND(LEN(O304)&gt;=1,O304&lt;&gt;".",COUNTIF(O105:O$191,"*18收*")&gt;0),  CONCATENATE(  ".",IF(O105=$A$299,$A305,"")  ),IF(O105=$A$299,$A305,"")  )</f>
        <v/>
      </c>
      <c r="P305" s="65" t="str">
        <f ca="1">IF(  AND(LEN(P304)&gt;=1,P304&lt;&gt;".",COUNTIF(P105:P$191,"*18收*")&gt;0),  CONCATENATE(  ".",IF(P105=$A$299,$A305,"")  ),IF(P105=$A$299,$A305,"")  )</f>
        <v/>
      </c>
      <c r="Q305" s="65" t="str">
        <f ca="1">IF(  AND(LEN(Q304)&gt;=1,Q304&lt;&gt;".",COUNTIF(Q105:Q$191,"*18收*")&gt;0),  CONCATENATE(  ".",IF(Q105=$A$299,$A305,"")  ),IF(Q105=$A$299,$A305,"")  )</f>
        <v/>
      </c>
      <c r="R305" s="65" t="str">
        <f ca="1">IF(  AND(LEN(R304)&gt;=1,R304&lt;&gt;".",COUNTIF(R105:R$191,"*18收*")&gt;0),  CONCATENATE(  ".",IF(R105=$A$299,$A305,"")  ),IF(R105=$A$299,$A305,"")  )</f>
        <v/>
      </c>
      <c r="S305" s="65" t="str">
        <f ca="1">IF(  AND(LEN(S304)&gt;=1,S304&lt;&gt;".",COUNTIF(S105:S$191,"*18收*")&gt;0),  CONCATENATE(  ".",IF(S105=$A$299,$A305,"")  ),IF(S105=$A$299,$A305,"")  )</f>
        <v/>
      </c>
      <c r="T305" s="65" t="str">
        <f ca="1">IF(  AND(LEN(T304)&gt;=1,T304&lt;&gt;".",COUNTIF(T105:T$191,"*18收*")&gt;0),  CONCATENATE(  ".",IF(T105=$A$299,$A305,"")  ),IF(T105=$A$299,$A305,"")  )</f>
        <v/>
      </c>
      <c r="U305" s="65" t="str">
        <f ca="1">IF(  AND(LEN(U304)&gt;=1,U304&lt;&gt;".",COUNTIF(U105:U$191,"*18收*")&gt;0),  CONCATENATE(  ".",IF(U105=$A$299,$A305,"")  ),IF(U105=$A$299,$A305,"")  )</f>
        <v/>
      </c>
      <c r="V305" s="65" t="str">
        <f ca="1">IF(  AND(LEN(V304)&gt;=1,V304&lt;&gt;".",COUNTIF(V105:V$191,"*18收*")&gt;0),  CONCATENATE(  ".",IF(V105=$A$299,$A305,"")  ),IF(V105=$A$299,$A305,"")  )</f>
        <v/>
      </c>
      <c r="W305" s="65" t="str">
        <f ca="1">IF(  AND(LEN(W304)&gt;=1,W304&lt;&gt;".",COUNTIF(W105:W$191,"*18收*")&gt;0),  CONCATENATE(  ".",IF(W105=$A$299,$A305,"")  ),IF(W105=$A$299,$A305,"")  )</f>
        <v/>
      </c>
      <c r="X305" s="65" t="str">
        <f ca="1">IF(  AND(LEN(X304)&gt;=1,X304&lt;&gt;".",COUNTIF(X105:X$191,"*18收*")&gt;0),  CONCATENATE(  ".",IF(X105=$A$299,$A305,"")  ),IF(X105=$A$299,$A305,"")  )</f>
        <v/>
      </c>
      <c r="Y305" s="65" t="str">
        <f ca="1">IF(  AND(LEN(Y304)&gt;=1,Y304&lt;&gt;".",COUNTIF(Y105:Y$191,"*18收*")&gt;0),  CONCATENATE(  ".",IF(Y105=$A$299,$A305,"")  ),IF(Y105=$A$299,$A305,"")  )</f>
        <v/>
      </c>
      <c r="Z305" s="65" t="str">
        <f ca="1">IF(  AND(LEN(Z304)&gt;=1,Z304&lt;&gt;".",COUNTIF(Z105:Z$191,"*18收*")&gt;0),  CONCATENATE(  ".",IF(Z105=$A$299,$A305,"")  ),IF(Z105=$A$299,$A305,"")  )</f>
        <v/>
      </c>
      <c r="AA305" s="65" t="str">
        <f ca="1">IF(  AND(LEN(AA304)&gt;=1,AA304&lt;&gt;".",COUNTIF(AA105:AA$191,"*18收*")&gt;0),  CONCATENATE(  ".",IF(AA105=$A$299,$A305,"")  ),IF(AA105=$A$299,$A305,"")  )</f>
        <v/>
      </c>
      <c r="AB305" s="65" t="str">
        <f ca="1">IF(  AND(LEN(AB304)&gt;=1,AB304&lt;&gt;".",COUNTIF(AB105:AB$191,"*18收*")&gt;0),  CONCATENATE(  ".",IF(AB105=$A$299,$A305,"")  ),IF(AB105=$A$299,$A305,"")  )</f>
        <v/>
      </c>
      <c r="AC305" s="65">
        <f ca="1">IF(  AND(LEN(AC304)&gt;=1,AC304&lt;&gt;".",COUNTIF(AC105:AC$191,"*18收*")&gt;0),  CONCATENATE(  ".",IF(AC105=$A$299,$A305,"")  ),IF(AC105=$A$299,$A305,"")  )</f>
        <v>5</v>
      </c>
      <c r="AD305" s="65" t="str">
        <f ca="1">IF(  AND(LEN(AD304)&gt;=1,AD304&lt;&gt;".",COUNTIF(AD105:AD$191,"*18收*")&gt;0),  CONCATENATE(  ".",IF(AD105=$A$299,$A305,"")  ),IF(AD105=$A$299,$A305,"")  )</f>
        <v>.</v>
      </c>
      <c r="AE305" s="65" t="str">
        <f ca="1">IF(  AND(LEN(AE304)&gt;=1,AE304&lt;&gt;".",COUNTIF(AE105:AE$191,"*18收*")&gt;0),  CONCATENATE(  ".",IF(AE105=$A$299,$A305,"")  ),IF(AE105=$A$299,$A305,"")  )</f>
        <v/>
      </c>
      <c r="AF305" s="65" t="str">
        <f ca="1">IF(  AND(LEN(AF304)&gt;=1,AF304&lt;&gt;".",COUNTIF(AF105:AF$191,"*18收*")&gt;0),  CONCATENATE(  ".",IF(AF105=$A$299,$A305,"")  ),IF(AF105=$A$299,$A305,"")  )</f>
        <v/>
      </c>
      <c r="AG305" s="65">
        <f ca="1">IF(  AND(LEN(AG304)&gt;=1,AG304&lt;&gt;".",COUNTIF(AG105:AG$191,"*18收*")&gt;0),  CONCATENATE(  ".",IF(AG105=$A$299,$A305,"")  ),IF(AG105=$A$299,$A305,"")  )</f>
        <v>5</v>
      </c>
      <c r="AH305" s="65"/>
      <c r="AI305" s="65"/>
      <c r="AJ305" s="65"/>
    </row>
    <row r="306" spans="1:36">
      <c r="A306" s="65">
        <f t="shared" si="30"/>
        <v>6</v>
      </c>
      <c r="B306" s="65" t="str">
        <f t="shared" si="30"/>
        <v>陳宣齊</v>
      </c>
      <c r="C306" s="65" t="str">
        <f ca="1">IF(  AND(LEN(C305)&gt;=1,C305&lt;&gt;".",COUNTIF(C106:C$191,"*18收*")&gt;0),  CONCATENATE(  ".",IF(C106=$A$299,$A306,"")  ),IF(C106=$A$299,$A306,"")  )</f>
        <v/>
      </c>
      <c r="D306" s="65" t="str">
        <f ca="1">IF(  AND(LEN(D305)&gt;=1,D305&lt;&gt;".",COUNTIF(D106:D$191,"*18收*")&gt;0),  CONCATENATE(  ".",IF(D106=$A$299,$A306,"")  ),IF(D106=$A$299,$A306,"")  )</f>
        <v/>
      </c>
      <c r="E306" s="65" t="str">
        <f ca="1">IF(  AND(LEN(E305)&gt;=1,E305&lt;&gt;".",COUNTIF(E106:E$191,"*18收*")&gt;0),  CONCATENATE(  ".",IF(E106=$A$299,$A306,"")  ),IF(E106=$A$299,$A306,"")  )</f>
        <v/>
      </c>
      <c r="F306" s="65" t="str">
        <f ca="1">IF(  AND(LEN(F305)&gt;=1,F305&lt;&gt;".",COUNTIF(F106:F$191,"*18收*")&gt;0),  CONCATENATE(  ".",IF(F106=$A$299,$A306,"")  ),IF(F106=$A$299,$A306,"")  )</f>
        <v/>
      </c>
      <c r="G306" s="65" t="str">
        <f ca="1">IF(  AND(LEN(G305)&gt;=1,G305&lt;&gt;".",COUNTIF(G106:G$191,"*18收*")&gt;0),  CONCATENATE(  ".",IF(G106=$A$299,$A306,"")  ),IF(G106=$A$299,$A306,"")  )</f>
        <v/>
      </c>
      <c r="H306" s="65" t="str">
        <f ca="1">IF(  AND(LEN(H305)&gt;=1,H305&lt;&gt;".",COUNTIF(H106:H$191,"*18收*")&gt;0),  CONCATENATE(  ".",IF(H106=$A$299,$A306,"")  ),IF(H106=$A$299,$A306,"")  )</f>
        <v/>
      </c>
      <c r="I306" s="65" t="str">
        <f ca="1">IF(  AND(LEN(I305)&gt;=1,I305&lt;&gt;".",COUNTIF(I106:I$191,"*18收*")&gt;0),  CONCATENATE(  ".",IF(I106=$A$299,$A306,"")  ),IF(I106=$A$299,$A306,"")  )</f>
        <v/>
      </c>
      <c r="J306" s="65" t="str">
        <f ca="1">IF(  AND(LEN(J305)&gt;=1,J305&lt;&gt;".",COUNTIF(J106:J$191,"*18收*")&gt;0),  CONCATENATE(  ".",IF(J106=$A$299,$A306,"")  ),IF(J106=$A$299,$A306,"")  )</f>
        <v/>
      </c>
      <c r="K306" s="65" t="str">
        <f ca="1">IF(  AND(LEN(K305)&gt;=1,K305&lt;&gt;".",COUNTIF(K106:K$191,"*18收*")&gt;0),  CONCATENATE(  ".",IF(K106=$A$299,$A306,"")  ),IF(K106=$A$299,$A306,"")  )</f>
        <v/>
      </c>
      <c r="L306" s="65" t="str">
        <f ca="1">IF(  AND(LEN(L305)&gt;=1,L305&lt;&gt;".",COUNTIF(L106:L$191,"*18收*")&gt;0),  CONCATENATE(  ".",IF(L106=$A$299,$A306,"")  ),IF(L106=$A$299,$A306,"")  )</f>
        <v/>
      </c>
      <c r="M306" s="65" t="str">
        <f ca="1">IF(  AND(LEN(M305)&gt;=1,M305&lt;&gt;".",COUNTIF(M106:M$191,"*18收*")&gt;0),  CONCATENATE(  ".",IF(M106=$A$299,$A306,"")  ),IF(M106=$A$299,$A306,"")  )</f>
        <v/>
      </c>
      <c r="N306" s="65" t="str">
        <f ca="1">IF(  AND(LEN(N305)&gt;=1,N305&lt;&gt;".",COUNTIF(N106:N$191,"*18收*")&gt;0),  CONCATENATE(  ".",IF(N106=$A$299,$A306,"")  ),IF(N106=$A$299,$A306,"")  )</f>
        <v/>
      </c>
      <c r="O306" s="65" t="str">
        <f ca="1">IF(  AND(LEN(O305)&gt;=1,O305&lt;&gt;".",COUNTIF(O106:O$191,"*18收*")&gt;0),  CONCATENATE(  ".",IF(O106=$A$299,$A306,"")  ),IF(O106=$A$299,$A306,"")  )</f>
        <v/>
      </c>
      <c r="P306" s="65" t="str">
        <f ca="1">IF(  AND(LEN(P305)&gt;=1,P305&lt;&gt;".",COUNTIF(P106:P$191,"*18收*")&gt;0),  CONCATENATE(  ".",IF(P106=$A$299,$A306,"")  ),IF(P106=$A$299,$A306,"")  )</f>
        <v/>
      </c>
      <c r="Q306" s="65" t="str">
        <f ca="1">IF(  AND(LEN(Q305)&gt;=1,Q305&lt;&gt;".",COUNTIF(Q106:Q$191,"*18收*")&gt;0),  CONCATENATE(  ".",IF(Q106=$A$299,$A306,"")  ),IF(Q106=$A$299,$A306,"")  )</f>
        <v/>
      </c>
      <c r="R306" s="65" t="str">
        <f ca="1">IF(  AND(LEN(R305)&gt;=1,R305&lt;&gt;".",COUNTIF(R106:R$191,"*18收*")&gt;0),  CONCATENATE(  ".",IF(R106=$A$299,$A306,"")  ),IF(R106=$A$299,$A306,"")  )</f>
        <v/>
      </c>
      <c r="S306" s="65" t="str">
        <f ca="1">IF(  AND(LEN(S305)&gt;=1,S305&lt;&gt;".",COUNTIF(S106:S$191,"*18收*")&gt;0),  CONCATENATE(  ".",IF(S106=$A$299,$A306,"")  ),IF(S106=$A$299,$A306,"")  )</f>
        <v/>
      </c>
      <c r="T306" s="65" t="str">
        <f ca="1">IF(  AND(LEN(T305)&gt;=1,T305&lt;&gt;".",COUNTIF(T106:T$191,"*18收*")&gt;0),  CONCATENATE(  ".",IF(T106=$A$299,$A306,"")  ),IF(T106=$A$299,$A306,"")  )</f>
        <v/>
      </c>
      <c r="U306" s="65" t="str">
        <f ca="1">IF(  AND(LEN(U305)&gt;=1,U305&lt;&gt;".",COUNTIF(U106:U$191,"*18收*")&gt;0),  CONCATENATE(  ".",IF(U106=$A$299,$A306,"")  ),IF(U106=$A$299,$A306,"")  )</f>
        <v/>
      </c>
      <c r="V306" s="65" t="str">
        <f ca="1">IF(  AND(LEN(V305)&gt;=1,V305&lt;&gt;".",COUNTIF(V106:V$191,"*18收*")&gt;0),  CONCATENATE(  ".",IF(V106=$A$299,$A306,"")  ),IF(V106=$A$299,$A306,"")  )</f>
        <v/>
      </c>
      <c r="W306" s="65" t="str">
        <f ca="1">IF(  AND(LEN(W305)&gt;=1,W305&lt;&gt;".",COUNTIF(W106:W$191,"*18收*")&gt;0),  CONCATENATE(  ".",IF(W106=$A$299,$A306,"")  ),IF(W106=$A$299,$A306,"")  )</f>
        <v/>
      </c>
      <c r="X306" s="65" t="str">
        <f ca="1">IF(  AND(LEN(X305)&gt;=1,X305&lt;&gt;".",COUNTIF(X106:X$191,"*18收*")&gt;0),  CONCATENATE(  ".",IF(X106=$A$299,$A306,"")  ),IF(X106=$A$299,$A306,"")  )</f>
        <v/>
      </c>
      <c r="Y306" s="65" t="str">
        <f ca="1">IF(  AND(LEN(Y305)&gt;=1,Y305&lt;&gt;".",COUNTIF(Y106:Y$191,"*18收*")&gt;0),  CONCATENATE(  ".",IF(Y106=$A$299,$A306,"")  ),IF(Y106=$A$299,$A306,"")  )</f>
        <v/>
      </c>
      <c r="Z306" s="65" t="str">
        <f ca="1">IF(  AND(LEN(Z305)&gt;=1,Z305&lt;&gt;".",COUNTIF(Z106:Z$191,"*18收*")&gt;0),  CONCATENATE(  ".",IF(Z106=$A$299,$A306,"")  ),IF(Z106=$A$299,$A306,"")  )</f>
        <v/>
      </c>
      <c r="AA306" s="65" t="str">
        <f ca="1">IF(  AND(LEN(AA305)&gt;=1,AA305&lt;&gt;".",COUNTIF(AA106:AA$191,"*18收*")&gt;0),  CONCATENATE(  ".",IF(AA106=$A$299,$A306,"")  ),IF(AA106=$A$299,$A306,"")  )</f>
        <v/>
      </c>
      <c r="AB306" s="65" t="str">
        <f ca="1">IF(  AND(LEN(AB305)&gt;=1,AB305&lt;&gt;".",COUNTIF(AB106:AB$191,"*18收*")&gt;0),  CONCATENATE(  ".",IF(AB106=$A$299,$A306,"")  ),IF(AB106=$A$299,$A306,"")  )</f>
        <v/>
      </c>
      <c r="AC306" s="65" t="str">
        <f ca="1">IF(  AND(LEN(AC305)&gt;=1,AC305&lt;&gt;".",COUNTIF(AC106:AC$191,"*18收*")&gt;0),  CONCATENATE(  ".",IF(AC106=$A$299,$A306,"")  ),IF(AC106=$A$299,$A306,"")  )</f>
        <v>.6</v>
      </c>
      <c r="AD306" s="65" t="str">
        <f ca="1">IF(  AND(LEN(AD305)&gt;=1,AD305&lt;&gt;".",COUNTIF(AD106:AD$191,"*18收*")&gt;0),  CONCATENATE(  ".",IF(AD106=$A$299,$A306,"")  ),IF(AD106=$A$299,$A306,"")  )</f>
        <v/>
      </c>
      <c r="AE306" s="65" t="str">
        <f ca="1">IF(  AND(LEN(AE305)&gt;=1,AE305&lt;&gt;".",COUNTIF(AE106:AE$191,"*18收*")&gt;0),  CONCATENATE(  ".",IF(AE106=$A$299,$A306,"")  ),IF(AE106=$A$299,$A306,"")  )</f>
        <v/>
      </c>
      <c r="AF306" s="65" t="str">
        <f ca="1">IF(  AND(LEN(AF305)&gt;=1,AF305&lt;&gt;".",COUNTIF(AF106:AF$191,"*18收*")&gt;0),  CONCATENATE(  ".",IF(AF106=$A$299,$A306,"")  ),IF(AF106=$A$299,$A306,"")  )</f>
        <v/>
      </c>
      <c r="AG306" s="65" t="str">
        <f ca="1">IF(  AND(LEN(AG305)&gt;=1,AG305&lt;&gt;".",COUNTIF(AG106:AG$191,"*18收*")&gt;0),  CONCATENATE(  ".",IF(AG106=$A$299,$A306,"")  ),IF(AG106=$A$299,$A306,"")  )</f>
        <v>.6</v>
      </c>
      <c r="AH306" s="65"/>
      <c r="AI306" s="65"/>
      <c r="AJ306" s="65"/>
    </row>
    <row r="307" spans="1:36">
      <c r="A307" s="65">
        <f t="shared" si="30"/>
        <v>7</v>
      </c>
      <c r="B307" s="65" t="str">
        <f t="shared" si="30"/>
        <v>鄭謙泰</v>
      </c>
      <c r="C307" s="65" t="str">
        <f ca="1">IF(  AND(LEN(C306)&gt;=1,C306&lt;&gt;".",COUNTIF(C107:C$191,"*18收*")&gt;0),  CONCATENATE(  ".",IF(C107=$A$299,$A307,"")  ),IF(C107=$A$299,$A307,"")  )</f>
        <v/>
      </c>
      <c r="D307" s="65" t="str">
        <f ca="1">IF(  AND(LEN(D306)&gt;=1,D306&lt;&gt;".",COUNTIF(D107:D$191,"*18收*")&gt;0),  CONCATENATE(  ".",IF(D107=$A$299,$A307,"")  ),IF(D107=$A$299,$A307,"")  )</f>
        <v/>
      </c>
      <c r="E307" s="65" t="str">
        <f ca="1">IF(  AND(LEN(E306)&gt;=1,E306&lt;&gt;".",COUNTIF(E107:E$191,"*18收*")&gt;0),  CONCATENATE(  ".",IF(E107=$A$299,$A307,"")  ),IF(E107=$A$299,$A307,"")  )</f>
        <v/>
      </c>
      <c r="F307" s="65" t="str">
        <f ca="1">IF(  AND(LEN(F306)&gt;=1,F306&lt;&gt;".",COUNTIF(F107:F$191,"*18收*")&gt;0),  CONCATENATE(  ".",IF(F107=$A$299,$A307,"")  ),IF(F107=$A$299,$A307,"")  )</f>
        <v/>
      </c>
      <c r="G307" s="65" t="str">
        <f ca="1">IF(  AND(LEN(G306)&gt;=1,G306&lt;&gt;".",COUNTIF(G107:G$191,"*18收*")&gt;0),  CONCATENATE(  ".",IF(G107=$A$299,$A307,"")  ),IF(G107=$A$299,$A307,"")  )</f>
        <v/>
      </c>
      <c r="H307" s="65" t="str">
        <f ca="1">IF(  AND(LEN(H306)&gt;=1,H306&lt;&gt;".",COUNTIF(H107:H$191,"*18收*")&gt;0),  CONCATENATE(  ".",IF(H107=$A$299,$A307,"")  ),IF(H107=$A$299,$A307,"")  )</f>
        <v/>
      </c>
      <c r="I307" s="65" t="str">
        <f ca="1">IF(  AND(LEN(I306)&gt;=1,I306&lt;&gt;".",COUNTIF(I107:I$191,"*18收*")&gt;0),  CONCATENATE(  ".",IF(I107=$A$299,$A307,"")  ),IF(I107=$A$299,$A307,"")  )</f>
        <v/>
      </c>
      <c r="J307" s="65" t="str">
        <f ca="1">IF(  AND(LEN(J306)&gt;=1,J306&lt;&gt;".",COUNTIF(J107:J$191,"*18收*")&gt;0),  CONCATENATE(  ".",IF(J107=$A$299,$A307,"")  ),IF(J107=$A$299,$A307,"")  )</f>
        <v/>
      </c>
      <c r="K307" s="65" t="str">
        <f ca="1">IF(  AND(LEN(K306)&gt;=1,K306&lt;&gt;".",COUNTIF(K107:K$191,"*18收*")&gt;0),  CONCATENATE(  ".",IF(K107=$A$299,$A307,"")  ),IF(K107=$A$299,$A307,"")  )</f>
        <v/>
      </c>
      <c r="L307" s="65" t="str">
        <f ca="1">IF(  AND(LEN(L306)&gt;=1,L306&lt;&gt;".",COUNTIF(L107:L$191,"*18收*")&gt;0),  CONCATENATE(  ".",IF(L107=$A$299,$A307,"")  ),IF(L107=$A$299,$A307,"")  )</f>
        <v/>
      </c>
      <c r="M307" s="65" t="str">
        <f ca="1">IF(  AND(LEN(M306)&gt;=1,M306&lt;&gt;".",COUNTIF(M107:M$191,"*18收*")&gt;0),  CONCATENATE(  ".",IF(M107=$A$299,$A307,"")  ),IF(M107=$A$299,$A307,"")  )</f>
        <v/>
      </c>
      <c r="N307" s="65" t="str">
        <f ca="1">IF(  AND(LEN(N306)&gt;=1,N306&lt;&gt;".",COUNTIF(N107:N$191,"*18收*")&gt;0),  CONCATENATE(  ".",IF(N107=$A$299,$A307,"")  ),IF(N107=$A$299,$A307,"")  )</f>
        <v/>
      </c>
      <c r="O307" s="65" t="str">
        <f ca="1">IF(  AND(LEN(O306)&gt;=1,O306&lt;&gt;".",COUNTIF(O107:O$191,"*18收*")&gt;0),  CONCATENATE(  ".",IF(O107=$A$299,$A307,"")  ),IF(O107=$A$299,$A307,"")  )</f>
        <v/>
      </c>
      <c r="P307" s="65" t="str">
        <f ca="1">IF(  AND(LEN(P306)&gt;=1,P306&lt;&gt;".",COUNTIF(P107:P$191,"*18收*")&gt;0),  CONCATENATE(  ".",IF(P107=$A$299,$A307,"")  ),IF(P107=$A$299,$A307,"")  )</f>
        <v/>
      </c>
      <c r="Q307" s="65" t="str">
        <f ca="1">IF(  AND(LEN(Q306)&gt;=1,Q306&lt;&gt;".",COUNTIF(Q107:Q$191,"*18收*")&gt;0),  CONCATENATE(  ".",IF(Q107=$A$299,$A307,"")  ),IF(Q107=$A$299,$A307,"")  )</f>
        <v/>
      </c>
      <c r="R307" s="65" t="str">
        <f ca="1">IF(  AND(LEN(R306)&gt;=1,R306&lt;&gt;".",COUNTIF(R107:R$191,"*18收*")&gt;0),  CONCATENATE(  ".",IF(R107=$A$299,$A307,"")  ),IF(R107=$A$299,$A307,"")  )</f>
        <v/>
      </c>
      <c r="S307" s="65" t="str">
        <f ca="1">IF(  AND(LEN(S306)&gt;=1,S306&lt;&gt;".",COUNTIF(S107:S$191,"*18收*")&gt;0),  CONCATENATE(  ".",IF(S107=$A$299,$A307,"")  ),IF(S107=$A$299,$A307,"")  )</f>
        <v/>
      </c>
      <c r="T307" s="65" t="str">
        <f ca="1">IF(  AND(LEN(T306)&gt;=1,T306&lt;&gt;".",COUNTIF(T107:T$191,"*18收*")&gt;0),  CONCATENATE(  ".",IF(T107=$A$299,$A307,"")  ),IF(T107=$A$299,$A307,"")  )</f>
        <v/>
      </c>
      <c r="U307" s="65" t="str">
        <f ca="1">IF(  AND(LEN(U306)&gt;=1,U306&lt;&gt;".",COUNTIF(U107:U$191,"*18收*")&gt;0),  CONCATENATE(  ".",IF(U107=$A$299,$A307,"")  ),IF(U107=$A$299,$A307,"")  )</f>
        <v/>
      </c>
      <c r="V307" s="65" t="str">
        <f ca="1">IF(  AND(LEN(V306)&gt;=1,V306&lt;&gt;".",COUNTIF(V107:V$191,"*18收*")&gt;0),  CONCATENATE(  ".",IF(V107=$A$299,$A307,"")  ),IF(V107=$A$299,$A307,"")  )</f>
        <v/>
      </c>
      <c r="W307" s="65" t="str">
        <f ca="1">IF(  AND(LEN(W306)&gt;=1,W306&lt;&gt;".",COUNTIF(W107:W$191,"*18收*")&gt;0),  CONCATENATE(  ".",IF(W107=$A$299,$A307,"")  ),IF(W107=$A$299,$A307,"")  )</f>
        <v/>
      </c>
      <c r="X307" s="65" t="str">
        <f ca="1">IF(  AND(LEN(X306)&gt;=1,X306&lt;&gt;".",COUNTIF(X107:X$191,"*18收*")&gt;0),  CONCATENATE(  ".",IF(X107=$A$299,$A307,"")  ),IF(X107=$A$299,$A307,"")  )</f>
        <v/>
      </c>
      <c r="Y307" s="65" t="str">
        <f ca="1">IF(  AND(LEN(Y306)&gt;=1,Y306&lt;&gt;".",COUNTIF(Y107:Y$191,"*18收*")&gt;0),  CONCATENATE(  ".",IF(Y107=$A$299,$A307,"")  ),IF(Y107=$A$299,$A307,"")  )</f>
        <v/>
      </c>
      <c r="Z307" s="65" t="str">
        <f ca="1">IF(  AND(LEN(Z306)&gt;=1,Z306&lt;&gt;".",COUNTIF(Z107:Z$191,"*18收*")&gt;0),  CONCATENATE(  ".",IF(Z107=$A$299,$A307,"")  ),IF(Z107=$A$299,$A307,"")  )</f>
        <v/>
      </c>
      <c r="AA307" s="65" t="str">
        <f ca="1">IF(  AND(LEN(AA306)&gt;=1,AA306&lt;&gt;".",COUNTIF(AA107:AA$191,"*18收*")&gt;0),  CONCATENATE(  ".",IF(AA107=$A$299,$A307,"")  ),IF(AA107=$A$299,$A307,"")  )</f>
        <v/>
      </c>
      <c r="AB307" s="65" t="str">
        <f ca="1">IF(  AND(LEN(AB306)&gt;=1,AB306&lt;&gt;".",COUNTIF(AB107:AB$191,"*18收*")&gt;0),  CONCATENATE(  ".",IF(AB107=$A$299,$A307,"")  ),IF(AB107=$A$299,$A307,"")  )</f>
        <v/>
      </c>
      <c r="AC307" s="65" t="str">
        <f ca="1">IF(  AND(LEN(AC306)&gt;=1,AC306&lt;&gt;".",COUNTIF(AC107:AC$191,"*18收*")&gt;0),  CONCATENATE(  ".",IF(AC107=$A$299,$A307,"")  ),IF(AC107=$A$299,$A307,"")  )</f>
        <v>.7</v>
      </c>
      <c r="AD307" s="65" t="str">
        <f ca="1">IF(  AND(LEN(AD306)&gt;=1,AD306&lt;&gt;".",COUNTIF(AD107:AD$191,"*18收*")&gt;0),  CONCATENATE(  ".",IF(AD107=$A$299,$A307,"")  ),IF(AD107=$A$299,$A307,"")  )</f>
        <v/>
      </c>
      <c r="AE307" s="65" t="str">
        <f ca="1">IF(  AND(LEN(AE306)&gt;=1,AE306&lt;&gt;".",COUNTIF(AE107:AE$191,"*18收*")&gt;0),  CONCATENATE(  ".",IF(AE107=$A$299,$A307,"")  ),IF(AE107=$A$299,$A307,"")  )</f>
        <v/>
      </c>
      <c r="AF307" s="65" t="str">
        <f ca="1">IF(  AND(LEN(AF306)&gt;=1,AF306&lt;&gt;".",COUNTIF(AF107:AF$191,"*18收*")&gt;0),  CONCATENATE(  ".",IF(AF107=$A$299,$A307,"")  ),IF(AF107=$A$299,$A307,"")  )</f>
        <v/>
      </c>
      <c r="AG307" s="65" t="str">
        <f ca="1">IF(  AND(LEN(AG306)&gt;=1,AG306&lt;&gt;".",COUNTIF(AG107:AG$191,"*18收*")&gt;0),  CONCATENATE(  ".",IF(AG107=$A$299,$A307,"")  ),IF(AG107=$A$299,$A307,"")  )</f>
        <v>.7</v>
      </c>
      <c r="AH307" s="65"/>
      <c r="AI307" s="65"/>
      <c r="AJ307" s="65"/>
    </row>
    <row r="308" spans="1:36">
      <c r="A308" s="65">
        <f t="shared" si="30"/>
        <v>8</v>
      </c>
      <c r="B308" s="65" t="str">
        <f t="shared" si="30"/>
        <v>徐意凱</v>
      </c>
      <c r="C308" s="65" t="str">
        <f ca="1">IF(  AND(LEN(C307)&gt;=1,C307&lt;&gt;".",COUNTIF(C108:C$191,"*18收*")&gt;0),  CONCATENATE(  ".",IF(C108=$A$299,$A308,"")  ),IF(C108=$A$299,$A308,"")  )</f>
        <v/>
      </c>
      <c r="D308" s="65" t="str">
        <f ca="1">IF(  AND(LEN(D307)&gt;=1,D307&lt;&gt;".",COUNTIF(D108:D$191,"*18收*")&gt;0),  CONCATENATE(  ".",IF(D108=$A$299,$A308,"")  ),IF(D108=$A$299,$A308,"")  )</f>
        <v/>
      </c>
      <c r="E308" s="65" t="str">
        <f ca="1">IF(  AND(LEN(E307)&gt;=1,E307&lt;&gt;".",COUNTIF(E108:E$191,"*18收*")&gt;0),  CONCATENATE(  ".",IF(E108=$A$299,$A308,"")  ),IF(E108=$A$299,$A308,"")  )</f>
        <v/>
      </c>
      <c r="F308" s="65" t="str">
        <f ca="1">IF(  AND(LEN(F307)&gt;=1,F307&lt;&gt;".",COUNTIF(F108:F$191,"*18收*")&gt;0),  CONCATENATE(  ".",IF(F108=$A$299,$A308,"")  ),IF(F108=$A$299,$A308,"")  )</f>
        <v/>
      </c>
      <c r="G308" s="65" t="str">
        <f ca="1">IF(  AND(LEN(G307)&gt;=1,G307&lt;&gt;".",COUNTIF(G108:G$191,"*18收*")&gt;0),  CONCATENATE(  ".",IF(G108=$A$299,$A308,"")  ),IF(G108=$A$299,$A308,"")  )</f>
        <v/>
      </c>
      <c r="H308" s="65" t="str">
        <f ca="1">IF(  AND(LEN(H307)&gt;=1,H307&lt;&gt;".",COUNTIF(H108:H$191,"*18收*")&gt;0),  CONCATENATE(  ".",IF(H108=$A$299,$A308,"")  ),IF(H108=$A$299,$A308,"")  )</f>
        <v/>
      </c>
      <c r="I308" s="65" t="str">
        <f ca="1">IF(  AND(LEN(I307)&gt;=1,I307&lt;&gt;".",COUNTIF(I108:I$191,"*18收*")&gt;0),  CONCATENATE(  ".",IF(I108=$A$299,$A308,"")  ),IF(I108=$A$299,$A308,"")  )</f>
        <v/>
      </c>
      <c r="J308" s="65" t="str">
        <f ca="1">IF(  AND(LEN(J307)&gt;=1,J307&lt;&gt;".",COUNTIF(J108:J$191,"*18收*")&gt;0),  CONCATENATE(  ".",IF(J108=$A$299,$A308,"")  ),IF(J108=$A$299,$A308,"")  )</f>
        <v/>
      </c>
      <c r="K308" s="65" t="str">
        <f ca="1">IF(  AND(LEN(K307)&gt;=1,K307&lt;&gt;".",COUNTIF(K108:K$191,"*18收*")&gt;0),  CONCATENATE(  ".",IF(K108=$A$299,$A308,"")  ),IF(K108=$A$299,$A308,"")  )</f>
        <v/>
      </c>
      <c r="L308" s="65" t="str">
        <f ca="1">IF(  AND(LEN(L307)&gt;=1,L307&lt;&gt;".",COUNTIF(L108:L$191,"*18收*")&gt;0),  CONCATENATE(  ".",IF(L108=$A$299,$A308,"")  ),IF(L108=$A$299,$A308,"")  )</f>
        <v/>
      </c>
      <c r="M308" s="65" t="str">
        <f ca="1">IF(  AND(LEN(M307)&gt;=1,M307&lt;&gt;".",COUNTIF(M108:M$191,"*18收*")&gt;0),  CONCATENATE(  ".",IF(M108=$A$299,$A308,"")  ),IF(M108=$A$299,$A308,"")  )</f>
        <v/>
      </c>
      <c r="N308" s="65" t="str">
        <f ca="1">IF(  AND(LEN(N307)&gt;=1,N307&lt;&gt;".",COUNTIF(N108:N$191,"*18收*")&gt;0),  CONCATENATE(  ".",IF(N108=$A$299,$A308,"")  ),IF(N108=$A$299,$A308,"")  )</f>
        <v/>
      </c>
      <c r="O308" s="65" t="str">
        <f ca="1">IF(  AND(LEN(O307)&gt;=1,O307&lt;&gt;".",COUNTIF(O108:O$191,"*18收*")&gt;0),  CONCATENATE(  ".",IF(O108=$A$299,$A308,"")  ),IF(O108=$A$299,$A308,"")  )</f>
        <v/>
      </c>
      <c r="P308" s="65" t="str">
        <f ca="1">IF(  AND(LEN(P307)&gt;=1,P307&lt;&gt;".",COUNTIF(P108:P$191,"*18收*")&gt;0),  CONCATENATE(  ".",IF(P108=$A$299,$A308,"")  ),IF(P108=$A$299,$A308,"")  )</f>
        <v/>
      </c>
      <c r="Q308" s="65" t="str">
        <f ca="1">IF(  AND(LEN(Q307)&gt;=1,Q307&lt;&gt;".",COUNTIF(Q108:Q$191,"*18收*")&gt;0),  CONCATENATE(  ".",IF(Q108=$A$299,$A308,"")  ),IF(Q108=$A$299,$A308,"")  )</f>
        <v/>
      </c>
      <c r="R308" s="65" t="str">
        <f ca="1">IF(  AND(LEN(R307)&gt;=1,R307&lt;&gt;".",COUNTIF(R108:R$191,"*18收*")&gt;0),  CONCATENATE(  ".",IF(R108=$A$299,$A308,"")  ),IF(R108=$A$299,$A308,"")  )</f>
        <v/>
      </c>
      <c r="S308" s="65" t="str">
        <f ca="1">IF(  AND(LEN(S307)&gt;=1,S307&lt;&gt;".",COUNTIF(S108:S$191,"*18收*")&gt;0),  CONCATENATE(  ".",IF(S108=$A$299,$A308,"")  ),IF(S108=$A$299,$A308,"")  )</f>
        <v/>
      </c>
      <c r="T308" s="65" t="str">
        <f ca="1">IF(  AND(LEN(T307)&gt;=1,T307&lt;&gt;".",COUNTIF(T108:T$191,"*18收*")&gt;0),  CONCATENATE(  ".",IF(T108=$A$299,$A308,"")  ),IF(T108=$A$299,$A308,"")  )</f>
        <v/>
      </c>
      <c r="U308" s="65" t="str">
        <f ca="1">IF(  AND(LEN(U307)&gt;=1,U307&lt;&gt;".",COUNTIF(U108:U$191,"*18收*")&gt;0),  CONCATENATE(  ".",IF(U108=$A$299,$A308,"")  ),IF(U108=$A$299,$A308,"")  )</f>
        <v/>
      </c>
      <c r="V308" s="65" t="str">
        <f ca="1">IF(  AND(LEN(V307)&gt;=1,V307&lt;&gt;".",COUNTIF(V108:V$191,"*18收*")&gt;0),  CONCATENATE(  ".",IF(V108=$A$299,$A308,"")  ),IF(V108=$A$299,$A308,"")  )</f>
        <v/>
      </c>
      <c r="W308" s="65" t="str">
        <f ca="1">IF(  AND(LEN(W307)&gt;=1,W307&lt;&gt;".",COUNTIF(W108:W$191,"*18收*")&gt;0),  CONCATENATE(  ".",IF(W108=$A$299,$A308,"")  ),IF(W108=$A$299,$A308,"")  )</f>
        <v/>
      </c>
      <c r="X308" s="65" t="str">
        <f ca="1">IF(  AND(LEN(X307)&gt;=1,X307&lt;&gt;".",COUNTIF(X108:X$191,"*18收*")&gt;0),  CONCATENATE(  ".",IF(X108=$A$299,$A308,"")  ),IF(X108=$A$299,$A308,"")  )</f>
        <v/>
      </c>
      <c r="Y308" s="65" t="str">
        <f ca="1">IF(  AND(LEN(Y307)&gt;=1,Y307&lt;&gt;".",COUNTIF(Y108:Y$191,"*18收*")&gt;0),  CONCATENATE(  ".",IF(Y108=$A$299,$A308,"")  ),IF(Y108=$A$299,$A308,"")  )</f>
        <v/>
      </c>
      <c r="Z308" s="65" t="str">
        <f ca="1">IF(  AND(LEN(Z307)&gt;=1,Z307&lt;&gt;".",COUNTIF(Z108:Z$191,"*18收*")&gt;0),  CONCATENATE(  ".",IF(Z108=$A$299,$A308,"")  ),IF(Z108=$A$299,$A308,"")  )</f>
        <v/>
      </c>
      <c r="AA308" s="65" t="str">
        <f ca="1">IF(  AND(LEN(AA307)&gt;=1,AA307&lt;&gt;".",COUNTIF(AA108:AA$191,"*18收*")&gt;0),  CONCATENATE(  ".",IF(AA108=$A$299,$A308,"")  ),IF(AA108=$A$299,$A308,"")  )</f>
        <v/>
      </c>
      <c r="AB308" s="65" t="str">
        <f ca="1">IF(  AND(LEN(AB307)&gt;=1,AB307&lt;&gt;".",COUNTIF(AB108:AB$191,"*18收*")&gt;0),  CONCATENATE(  ".",IF(AB108=$A$299,$A308,"")  ),IF(AB108=$A$299,$A308,"")  )</f>
        <v/>
      </c>
      <c r="AC308" s="65" t="str">
        <f ca="1">IF(  AND(LEN(AC307)&gt;=1,AC307&lt;&gt;".",COUNTIF(AC108:AC$191,"*18收*")&gt;0),  CONCATENATE(  ".",IF(AC108=$A$299,$A308,"")  ),IF(AC108=$A$299,$A308,"")  )</f>
        <v>.8</v>
      </c>
      <c r="AD308" s="65" t="str">
        <f ca="1">IF(  AND(LEN(AD307)&gt;=1,AD307&lt;&gt;".",COUNTIF(AD108:AD$191,"*18收*")&gt;0),  CONCATENATE(  ".",IF(AD108=$A$299,$A308,"")  ),IF(AD108=$A$299,$A308,"")  )</f>
        <v/>
      </c>
      <c r="AE308" s="65" t="str">
        <f ca="1">IF(  AND(LEN(AE307)&gt;=1,AE307&lt;&gt;".",COUNTIF(AE108:AE$191,"*18收*")&gt;0),  CONCATENATE(  ".",IF(AE108=$A$299,$A308,"")  ),IF(AE108=$A$299,$A308,"")  )</f>
        <v/>
      </c>
      <c r="AF308" s="65" t="str">
        <f ca="1">IF(  AND(LEN(AF307)&gt;=1,AF307&lt;&gt;".",COUNTIF(AF108:AF$191,"*18收*")&gt;0),  CONCATENATE(  ".",IF(AF108=$A$299,$A308,"")  ),IF(AF108=$A$299,$A308,"")  )</f>
        <v/>
      </c>
      <c r="AG308" s="65" t="str">
        <f ca="1">IF(  AND(LEN(AG307)&gt;=1,AG307&lt;&gt;".",COUNTIF(AG108:AG$191,"*18收*")&gt;0),  CONCATENATE(  ".",IF(AG108=$A$299,$A308,"")  ),IF(AG108=$A$299,$A308,"")  )</f>
        <v>.8</v>
      </c>
      <c r="AH308" s="65"/>
      <c r="AI308" s="65"/>
      <c r="AJ308" s="65"/>
    </row>
    <row r="309" spans="1:36">
      <c r="A309" s="65">
        <f t="shared" si="30"/>
        <v>9</v>
      </c>
      <c r="B309" s="65" t="str">
        <f t="shared" si="30"/>
        <v>黃聖淵</v>
      </c>
      <c r="C309" s="65" t="str">
        <f ca="1">IF(  AND(LEN(C308)&gt;=1,C308&lt;&gt;".",COUNTIF(C109:C$191,"*18收*")&gt;0),  CONCATENATE(  ".",IF(C109=$A$299,$A309,"")  ),IF(C109=$A$299,$A309,"")  )</f>
        <v/>
      </c>
      <c r="D309" s="65" t="str">
        <f ca="1">IF(  AND(LEN(D308)&gt;=1,D308&lt;&gt;".",COUNTIF(D109:D$191,"*18收*")&gt;0),  CONCATENATE(  ".",IF(D109=$A$299,$A309,"")  ),IF(D109=$A$299,$A309,"")  )</f>
        <v/>
      </c>
      <c r="E309" s="65" t="str">
        <f ca="1">IF(  AND(LEN(E308)&gt;=1,E308&lt;&gt;".",COUNTIF(E109:E$191,"*18收*")&gt;0),  CONCATENATE(  ".",IF(E109=$A$299,$A309,"")  ),IF(E109=$A$299,$A309,"")  )</f>
        <v/>
      </c>
      <c r="F309" s="65" t="str">
        <f ca="1">IF(  AND(LEN(F308)&gt;=1,F308&lt;&gt;".",COUNTIF(F109:F$191,"*18收*")&gt;0),  CONCATENATE(  ".",IF(F109=$A$299,$A309,"")  ),IF(F109=$A$299,$A309,"")  )</f>
        <v/>
      </c>
      <c r="G309" s="65" t="str">
        <f ca="1">IF(  AND(LEN(G308)&gt;=1,G308&lt;&gt;".",COUNTIF(G109:G$191,"*18收*")&gt;0),  CONCATENATE(  ".",IF(G109=$A$299,$A309,"")  ),IF(G109=$A$299,$A309,"")  )</f>
        <v/>
      </c>
      <c r="H309" s="65" t="str">
        <f ca="1">IF(  AND(LEN(H308)&gt;=1,H308&lt;&gt;".",COUNTIF(H109:H$191,"*18收*")&gt;0),  CONCATENATE(  ".",IF(H109=$A$299,$A309,"")  ),IF(H109=$A$299,$A309,"")  )</f>
        <v/>
      </c>
      <c r="I309" s="65" t="str">
        <f ca="1">IF(  AND(LEN(I308)&gt;=1,I308&lt;&gt;".",COUNTIF(I109:I$191,"*18收*")&gt;0),  CONCATENATE(  ".",IF(I109=$A$299,$A309,"")  ),IF(I109=$A$299,$A309,"")  )</f>
        <v/>
      </c>
      <c r="J309" s="65" t="str">
        <f ca="1">IF(  AND(LEN(J308)&gt;=1,J308&lt;&gt;".",COUNTIF(J109:J$191,"*18收*")&gt;0),  CONCATENATE(  ".",IF(J109=$A$299,$A309,"")  ),IF(J109=$A$299,$A309,"")  )</f>
        <v/>
      </c>
      <c r="K309" s="65" t="str">
        <f ca="1">IF(  AND(LEN(K308)&gt;=1,K308&lt;&gt;".",COUNTIF(K109:K$191,"*18收*")&gt;0),  CONCATENATE(  ".",IF(K109=$A$299,$A309,"")  ),IF(K109=$A$299,$A309,"")  )</f>
        <v/>
      </c>
      <c r="L309" s="65" t="str">
        <f ca="1">IF(  AND(LEN(L308)&gt;=1,L308&lt;&gt;".",COUNTIF(L109:L$191,"*18收*")&gt;0),  CONCATENATE(  ".",IF(L109=$A$299,$A309,"")  ),IF(L109=$A$299,$A309,"")  )</f>
        <v/>
      </c>
      <c r="M309" s="65" t="str">
        <f ca="1">IF(  AND(LEN(M308)&gt;=1,M308&lt;&gt;".",COUNTIF(M109:M$191,"*18收*")&gt;0),  CONCATENATE(  ".",IF(M109=$A$299,$A309,"")  ),IF(M109=$A$299,$A309,"")  )</f>
        <v/>
      </c>
      <c r="N309" s="65" t="str">
        <f ca="1">IF(  AND(LEN(N308)&gt;=1,N308&lt;&gt;".",COUNTIF(N109:N$191,"*18收*")&gt;0),  CONCATENATE(  ".",IF(N109=$A$299,$A309,"")  ),IF(N109=$A$299,$A309,"")  )</f>
        <v/>
      </c>
      <c r="O309" s="65" t="str">
        <f ca="1">IF(  AND(LEN(O308)&gt;=1,O308&lt;&gt;".",COUNTIF(O109:O$191,"*18收*")&gt;0),  CONCATENATE(  ".",IF(O109=$A$299,$A309,"")  ),IF(O109=$A$299,$A309,"")  )</f>
        <v/>
      </c>
      <c r="P309" s="65" t="str">
        <f ca="1">IF(  AND(LEN(P308)&gt;=1,P308&lt;&gt;".",COUNTIF(P109:P$191,"*18收*")&gt;0),  CONCATENATE(  ".",IF(P109=$A$299,$A309,"")  ),IF(P109=$A$299,$A309,"")  )</f>
        <v/>
      </c>
      <c r="Q309" s="65" t="str">
        <f ca="1">IF(  AND(LEN(Q308)&gt;=1,Q308&lt;&gt;".",COUNTIF(Q109:Q$191,"*18收*")&gt;0),  CONCATENATE(  ".",IF(Q109=$A$299,$A309,"")  ),IF(Q109=$A$299,$A309,"")  )</f>
        <v/>
      </c>
      <c r="R309" s="65" t="str">
        <f ca="1">IF(  AND(LEN(R308)&gt;=1,R308&lt;&gt;".",COUNTIF(R109:R$191,"*18收*")&gt;0),  CONCATENATE(  ".",IF(R109=$A$299,$A309,"")  ),IF(R109=$A$299,$A309,"")  )</f>
        <v/>
      </c>
      <c r="S309" s="65" t="str">
        <f ca="1">IF(  AND(LEN(S308)&gt;=1,S308&lt;&gt;".",COUNTIF(S109:S$191,"*18收*")&gt;0),  CONCATENATE(  ".",IF(S109=$A$299,$A309,"")  ),IF(S109=$A$299,$A309,"")  )</f>
        <v/>
      </c>
      <c r="T309" s="65" t="str">
        <f ca="1">IF(  AND(LEN(T308)&gt;=1,T308&lt;&gt;".",COUNTIF(T109:T$191,"*18收*")&gt;0),  CONCATENATE(  ".",IF(T109=$A$299,$A309,"")  ),IF(T109=$A$299,$A309,"")  )</f>
        <v/>
      </c>
      <c r="U309" s="65" t="str">
        <f ca="1">IF(  AND(LEN(U308)&gt;=1,U308&lt;&gt;".",COUNTIF(U109:U$191,"*18收*")&gt;0),  CONCATENATE(  ".",IF(U109=$A$299,$A309,"")  ),IF(U109=$A$299,$A309,"")  )</f>
        <v/>
      </c>
      <c r="V309" s="65" t="str">
        <f ca="1">IF(  AND(LEN(V308)&gt;=1,V308&lt;&gt;".",COUNTIF(V109:V$191,"*18收*")&gt;0),  CONCATENATE(  ".",IF(V109=$A$299,$A309,"")  ),IF(V109=$A$299,$A309,"")  )</f>
        <v/>
      </c>
      <c r="W309" s="65" t="str">
        <f ca="1">IF(  AND(LEN(W308)&gt;=1,W308&lt;&gt;".",COUNTIF(W109:W$191,"*18收*")&gt;0),  CONCATENATE(  ".",IF(W109=$A$299,$A309,"")  ),IF(W109=$A$299,$A309,"")  )</f>
        <v/>
      </c>
      <c r="X309" s="65" t="str">
        <f ca="1">IF(  AND(LEN(X308)&gt;=1,X308&lt;&gt;".",COUNTIF(X109:X$191,"*18收*")&gt;0),  CONCATENATE(  ".",IF(X109=$A$299,$A309,"")  ),IF(X109=$A$299,$A309,"")  )</f>
        <v/>
      </c>
      <c r="Y309" s="65" t="str">
        <f ca="1">IF(  AND(LEN(Y308)&gt;=1,Y308&lt;&gt;".",COUNTIF(Y109:Y$191,"*18收*")&gt;0),  CONCATENATE(  ".",IF(Y109=$A$299,$A309,"")  ),IF(Y109=$A$299,$A309,"")  )</f>
        <v/>
      </c>
      <c r="Z309" s="65" t="str">
        <f ca="1">IF(  AND(LEN(Z308)&gt;=1,Z308&lt;&gt;".",COUNTIF(Z109:Z$191,"*18收*")&gt;0),  CONCATENATE(  ".",IF(Z109=$A$299,$A309,"")  ),IF(Z109=$A$299,$A309,"")  )</f>
        <v/>
      </c>
      <c r="AA309" s="65" t="str">
        <f ca="1">IF(  AND(LEN(AA308)&gt;=1,AA308&lt;&gt;".",COUNTIF(AA109:AA$191,"*18收*")&gt;0),  CONCATENATE(  ".",IF(AA109=$A$299,$A309,"")  ),IF(AA109=$A$299,$A309,"")  )</f>
        <v/>
      </c>
      <c r="AB309" s="65" t="str">
        <f ca="1">IF(  AND(LEN(AB308)&gt;=1,AB308&lt;&gt;".",COUNTIF(AB109:AB$191,"*18收*")&gt;0),  CONCATENATE(  ".",IF(AB109=$A$299,$A309,"")  ),IF(AB109=$A$299,$A309,"")  )</f>
        <v/>
      </c>
      <c r="AC309" s="65" t="str">
        <f ca="1">IF(  AND(LEN(AC308)&gt;=1,AC308&lt;&gt;".",COUNTIF(AC109:AC$191,"*18收*")&gt;0),  CONCATENATE(  ".",IF(AC109=$A$299,$A309,"")  ),IF(AC109=$A$299,$A309,"")  )</f>
        <v>.</v>
      </c>
      <c r="AD309" s="65">
        <f ca="1">IF(  AND(LEN(AD308)&gt;=1,AD308&lt;&gt;".",COUNTIF(AD109:AD$191,"*18收*")&gt;0),  CONCATENATE(  ".",IF(AD109=$A$299,$A309,"")  ),IF(AD109=$A$299,$A309,"")  )</f>
        <v>9</v>
      </c>
      <c r="AE309" s="65" t="str">
        <f ca="1">IF(  AND(LEN(AE308)&gt;=1,AE308&lt;&gt;".",COUNTIF(AE109:AE$191,"*18收*")&gt;0),  CONCATENATE(  ".",IF(AE109=$A$299,$A309,"")  ),IF(AE109=$A$299,$A309,"")  )</f>
        <v/>
      </c>
      <c r="AF309" s="65" t="str">
        <f ca="1">IF(  AND(LEN(AF308)&gt;=1,AF308&lt;&gt;".",COUNTIF(AF109:AF$191,"*18收*")&gt;0),  CONCATENATE(  ".",IF(AF109=$A$299,$A309,"")  ),IF(AF109=$A$299,$A309,"")  )</f>
        <v/>
      </c>
      <c r="AG309" s="65" t="str">
        <f ca="1">IF(  AND(LEN(AG308)&gt;=1,AG308&lt;&gt;".",COUNTIF(AG109:AG$191,"*18收*")&gt;0),  CONCATENATE(  ".",IF(AG109=$A$299,$A309,"")  ),IF(AG109=$A$299,$A309,"")  )</f>
        <v>.</v>
      </c>
      <c r="AH309" s="65"/>
      <c r="AI309" s="65"/>
      <c r="AJ309" s="65"/>
    </row>
    <row r="310" spans="1:36">
      <c r="A310" s="65">
        <f t="shared" si="30"/>
        <v>10</v>
      </c>
      <c r="B310" s="65" t="str">
        <f t="shared" si="30"/>
        <v>翁皓威</v>
      </c>
      <c r="C310" s="65" t="str">
        <f ca="1">IF(  AND(LEN(C309)&gt;=1,C309&lt;&gt;".",COUNTIF(C110:C$191,"*18收*")&gt;0),  CONCATENATE(  ".",IF(C110=$A$299,$A310,"")  ),IF(C110=$A$299,$A310,"")  )</f>
        <v/>
      </c>
      <c r="D310" s="65" t="str">
        <f ca="1">IF(  AND(LEN(D309)&gt;=1,D309&lt;&gt;".",COUNTIF(D110:D$191,"*18收*")&gt;0),  CONCATENATE(  ".",IF(D110=$A$299,$A310,"")  ),IF(D110=$A$299,$A310,"")  )</f>
        <v/>
      </c>
      <c r="E310" s="65" t="str">
        <f ca="1">IF(  AND(LEN(E309)&gt;=1,E309&lt;&gt;".",COUNTIF(E110:E$191,"*18收*")&gt;0),  CONCATENATE(  ".",IF(E110=$A$299,$A310,"")  ),IF(E110=$A$299,$A310,"")  )</f>
        <v/>
      </c>
      <c r="F310" s="65" t="str">
        <f ca="1">IF(  AND(LEN(F309)&gt;=1,F309&lt;&gt;".",COUNTIF(F110:F$191,"*18收*")&gt;0),  CONCATENATE(  ".",IF(F110=$A$299,$A310,"")  ),IF(F110=$A$299,$A310,"")  )</f>
        <v/>
      </c>
      <c r="G310" s="65" t="str">
        <f ca="1">IF(  AND(LEN(G309)&gt;=1,G309&lt;&gt;".",COUNTIF(G110:G$191,"*18收*")&gt;0),  CONCATENATE(  ".",IF(G110=$A$299,$A310,"")  ),IF(G110=$A$299,$A310,"")  )</f>
        <v/>
      </c>
      <c r="H310" s="65" t="str">
        <f ca="1">IF(  AND(LEN(H309)&gt;=1,H309&lt;&gt;".",COUNTIF(H110:H$191,"*18收*")&gt;0),  CONCATENATE(  ".",IF(H110=$A$299,$A310,"")  ),IF(H110=$A$299,$A310,"")  )</f>
        <v/>
      </c>
      <c r="I310" s="65" t="str">
        <f ca="1">IF(  AND(LEN(I309)&gt;=1,I309&lt;&gt;".",COUNTIF(I110:I$191,"*18收*")&gt;0),  CONCATENATE(  ".",IF(I110=$A$299,$A310,"")  ),IF(I110=$A$299,$A310,"")  )</f>
        <v/>
      </c>
      <c r="J310" s="65" t="str">
        <f ca="1">IF(  AND(LEN(J309)&gt;=1,J309&lt;&gt;".",COUNTIF(J110:J$191,"*18收*")&gt;0),  CONCATENATE(  ".",IF(J110=$A$299,$A310,"")  ),IF(J110=$A$299,$A310,"")  )</f>
        <v/>
      </c>
      <c r="K310" s="65" t="str">
        <f ca="1">IF(  AND(LEN(K309)&gt;=1,K309&lt;&gt;".",COUNTIF(K110:K$191,"*18收*")&gt;0),  CONCATENATE(  ".",IF(K110=$A$299,$A310,"")  ),IF(K110=$A$299,$A310,"")  )</f>
        <v/>
      </c>
      <c r="L310" s="65" t="str">
        <f ca="1">IF(  AND(LEN(L309)&gt;=1,L309&lt;&gt;".",COUNTIF(L110:L$191,"*18收*")&gt;0),  CONCATENATE(  ".",IF(L110=$A$299,$A310,"")  ),IF(L110=$A$299,$A310,"")  )</f>
        <v/>
      </c>
      <c r="M310" s="65" t="str">
        <f ca="1">IF(  AND(LEN(M309)&gt;=1,M309&lt;&gt;".",COUNTIF(M110:M$191,"*18收*")&gt;0),  CONCATENATE(  ".",IF(M110=$A$299,$A310,"")  ),IF(M110=$A$299,$A310,"")  )</f>
        <v/>
      </c>
      <c r="N310" s="65" t="str">
        <f ca="1">IF(  AND(LEN(N309)&gt;=1,N309&lt;&gt;".",COUNTIF(N110:N$191,"*18收*")&gt;0),  CONCATENATE(  ".",IF(N110=$A$299,$A310,"")  ),IF(N110=$A$299,$A310,"")  )</f>
        <v/>
      </c>
      <c r="O310" s="65" t="str">
        <f ca="1">IF(  AND(LEN(O309)&gt;=1,O309&lt;&gt;".",COUNTIF(O110:O$191,"*18收*")&gt;0),  CONCATENATE(  ".",IF(O110=$A$299,$A310,"")  ),IF(O110=$A$299,$A310,"")  )</f>
        <v/>
      </c>
      <c r="P310" s="65" t="str">
        <f ca="1">IF(  AND(LEN(P309)&gt;=1,P309&lt;&gt;".",COUNTIF(P110:P$191,"*18收*")&gt;0),  CONCATENATE(  ".",IF(P110=$A$299,$A310,"")  ),IF(P110=$A$299,$A310,"")  )</f>
        <v/>
      </c>
      <c r="Q310" s="65" t="str">
        <f ca="1">IF(  AND(LEN(Q309)&gt;=1,Q309&lt;&gt;".",COUNTIF(Q110:Q$191,"*18收*")&gt;0),  CONCATENATE(  ".",IF(Q110=$A$299,$A310,"")  ),IF(Q110=$A$299,$A310,"")  )</f>
        <v/>
      </c>
      <c r="R310" s="65" t="str">
        <f ca="1">IF(  AND(LEN(R309)&gt;=1,R309&lt;&gt;".",COUNTIF(R110:R$191,"*18收*")&gt;0),  CONCATENATE(  ".",IF(R110=$A$299,$A310,"")  ),IF(R110=$A$299,$A310,"")  )</f>
        <v/>
      </c>
      <c r="S310" s="65" t="str">
        <f ca="1">IF(  AND(LEN(S309)&gt;=1,S309&lt;&gt;".",COUNTIF(S110:S$191,"*18收*")&gt;0),  CONCATENATE(  ".",IF(S110=$A$299,$A310,"")  ),IF(S110=$A$299,$A310,"")  )</f>
        <v/>
      </c>
      <c r="T310" s="65" t="str">
        <f ca="1">IF(  AND(LEN(T309)&gt;=1,T309&lt;&gt;".",COUNTIF(T110:T$191,"*18收*")&gt;0),  CONCATENATE(  ".",IF(T110=$A$299,$A310,"")  ),IF(T110=$A$299,$A310,"")  )</f>
        <v/>
      </c>
      <c r="U310" s="65" t="str">
        <f ca="1">IF(  AND(LEN(U309)&gt;=1,U309&lt;&gt;".",COUNTIF(U110:U$191,"*18收*")&gt;0),  CONCATENATE(  ".",IF(U110=$A$299,$A310,"")  ),IF(U110=$A$299,$A310,"")  )</f>
        <v/>
      </c>
      <c r="V310" s="65" t="str">
        <f ca="1">IF(  AND(LEN(V309)&gt;=1,V309&lt;&gt;".",COUNTIF(V110:V$191,"*18收*")&gt;0),  CONCATENATE(  ".",IF(V110=$A$299,$A310,"")  ),IF(V110=$A$299,$A310,"")  )</f>
        <v/>
      </c>
      <c r="W310" s="65" t="str">
        <f ca="1">IF(  AND(LEN(W309)&gt;=1,W309&lt;&gt;".",COUNTIF(W110:W$191,"*18收*")&gt;0),  CONCATENATE(  ".",IF(W110=$A$299,$A310,"")  ),IF(W110=$A$299,$A310,"")  )</f>
        <v/>
      </c>
      <c r="X310" s="65" t="str">
        <f ca="1">IF(  AND(LEN(X309)&gt;=1,X309&lt;&gt;".",COUNTIF(X110:X$191,"*18收*")&gt;0),  CONCATENATE(  ".",IF(X110=$A$299,$A310,"")  ),IF(X110=$A$299,$A310,"")  )</f>
        <v/>
      </c>
      <c r="Y310" s="65" t="str">
        <f ca="1">IF(  AND(LEN(Y309)&gt;=1,Y309&lt;&gt;".",COUNTIF(Y110:Y$191,"*18收*")&gt;0),  CONCATENATE(  ".",IF(Y110=$A$299,$A310,"")  ),IF(Y110=$A$299,$A310,"")  )</f>
        <v/>
      </c>
      <c r="Z310" s="65" t="str">
        <f ca="1">IF(  AND(LEN(Z309)&gt;=1,Z309&lt;&gt;".",COUNTIF(Z110:Z$191,"*18收*")&gt;0),  CONCATENATE(  ".",IF(Z110=$A$299,$A310,"")  ),IF(Z110=$A$299,$A310,"")  )</f>
        <v/>
      </c>
      <c r="AA310" s="65" t="str">
        <f ca="1">IF(  AND(LEN(AA309)&gt;=1,AA309&lt;&gt;".",COUNTIF(AA110:AA$191,"*18收*")&gt;0),  CONCATENATE(  ".",IF(AA110=$A$299,$A310,"")  ),IF(AA110=$A$299,$A310,"")  )</f>
        <v/>
      </c>
      <c r="AB310" s="65" t="str">
        <f ca="1">IF(  AND(LEN(AB309)&gt;=1,AB309&lt;&gt;".",COUNTIF(AB110:AB$191,"*18收*")&gt;0),  CONCATENATE(  ".",IF(AB110=$A$299,$A310,"")  ),IF(AB110=$A$299,$A310,"")  )</f>
        <v/>
      </c>
      <c r="AC310" s="65" t="str">
        <f ca="1">IF(  AND(LEN(AC309)&gt;=1,AC309&lt;&gt;".",COUNTIF(AC110:AC$191,"*18收*")&gt;0),  CONCATENATE(  ".",IF(AC110=$A$299,$A310,"")  ),IF(AC110=$A$299,$A310,"")  )</f>
        <v/>
      </c>
      <c r="AD310" s="65" t="str">
        <f ca="1">IF(  AND(LEN(AD309)&gt;=1,AD309&lt;&gt;".",COUNTIF(AD110:AD$191,"*18收*")&gt;0),  CONCATENATE(  ".",IF(AD110=$A$299,$A310,"")  ),IF(AD110=$A$299,$A310,"")  )</f>
        <v>.</v>
      </c>
      <c r="AE310" s="65" t="str">
        <f ca="1">IF(  AND(LEN(AE309)&gt;=1,AE309&lt;&gt;".",COUNTIF(AE110:AE$191,"*18收*")&gt;0),  CONCATENATE(  ".",IF(AE110=$A$299,$A310,"")  ),IF(AE110=$A$299,$A310,"")  )</f>
        <v/>
      </c>
      <c r="AF310" s="65" t="str">
        <f ca="1">IF(  AND(LEN(AF309)&gt;=1,AF309&lt;&gt;".",COUNTIF(AF110:AF$191,"*18收*")&gt;0),  CONCATENATE(  ".",IF(AF110=$A$299,$A310,"")  ),IF(AF110=$A$299,$A310,"")  )</f>
        <v/>
      </c>
      <c r="AG310" s="65" t="str">
        <f ca="1">IF(  AND(LEN(AG309)&gt;=1,AG309&lt;&gt;".",COUNTIF(AG110:AG$191,"*18收*")&gt;0),  CONCATENATE(  ".",IF(AG110=$A$299,$A310,"")  ),IF(AG110=$A$299,$A310,"")  )</f>
        <v/>
      </c>
      <c r="AH310" s="65"/>
      <c r="AI310" s="65"/>
      <c r="AJ310" s="65"/>
    </row>
    <row r="311" spans="1:36">
      <c r="A311" s="65">
        <f t="shared" si="30"/>
        <v>11</v>
      </c>
      <c r="B311" s="65" t="str">
        <f t="shared" si="30"/>
        <v>楊育鵬</v>
      </c>
      <c r="C311" s="65" t="str">
        <f ca="1">IF(  AND(LEN(C310)&gt;=1,C310&lt;&gt;".",COUNTIF(C111:C$191,"*18收*")&gt;0),  CONCATENATE(  ".",IF(C111=$A$299,$A311,"")  ),IF(C111=$A$299,$A311,"")  )</f>
        <v/>
      </c>
      <c r="D311" s="65" t="str">
        <f ca="1">IF(  AND(LEN(D310)&gt;=1,D310&lt;&gt;".",COUNTIF(D111:D$191,"*18收*")&gt;0),  CONCATENATE(  ".",IF(D111=$A$299,$A311,"")  ),IF(D111=$A$299,$A311,"")  )</f>
        <v/>
      </c>
      <c r="E311" s="65" t="str">
        <f ca="1">IF(  AND(LEN(E310)&gt;=1,E310&lt;&gt;".",COUNTIF(E111:E$191,"*18收*")&gt;0),  CONCATENATE(  ".",IF(E111=$A$299,$A311,"")  ),IF(E111=$A$299,$A311,"")  )</f>
        <v/>
      </c>
      <c r="F311" s="65" t="str">
        <f ca="1">IF(  AND(LEN(F310)&gt;=1,F310&lt;&gt;".",COUNTIF(F111:F$191,"*18收*")&gt;0),  CONCATENATE(  ".",IF(F111=$A$299,$A311,"")  ),IF(F111=$A$299,$A311,"")  )</f>
        <v/>
      </c>
      <c r="G311" s="65" t="str">
        <f ca="1">IF(  AND(LEN(G310)&gt;=1,G310&lt;&gt;".",COUNTIF(G111:G$191,"*18收*")&gt;0),  CONCATENATE(  ".",IF(G111=$A$299,$A311,"")  ),IF(G111=$A$299,$A311,"")  )</f>
        <v/>
      </c>
      <c r="H311" s="65" t="str">
        <f ca="1">IF(  AND(LEN(H310)&gt;=1,H310&lt;&gt;".",COUNTIF(H111:H$191,"*18收*")&gt;0),  CONCATENATE(  ".",IF(H111=$A$299,$A311,"")  ),IF(H111=$A$299,$A311,"")  )</f>
        <v/>
      </c>
      <c r="I311" s="65" t="str">
        <f ca="1">IF(  AND(LEN(I310)&gt;=1,I310&lt;&gt;".",COUNTIF(I111:I$191,"*18收*")&gt;0),  CONCATENATE(  ".",IF(I111=$A$299,$A311,"")  ),IF(I111=$A$299,$A311,"")  )</f>
        <v/>
      </c>
      <c r="J311" s="65" t="str">
        <f ca="1">IF(  AND(LEN(J310)&gt;=1,J310&lt;&gt;".",COUNTIF(J111:J$191,"*18收*")&gt;0),  CONCATENATE(  ".",IF(J111=$A$299,$A311,"")  ),IF(J111=$A$299,$A311,"")  )</f>
        <v/>
      </c>
      <c r="K311" s="65" t="str">
        <f ca="1">IF(  AND(LEN(K310)&gt;=1,K310&lt;&gt;".",COUNTIF(K111:K$191,"*18收*")&gt;0),  CONCATENATE(  ".",IF(K111=$A$299,$A311,"")  ),IF(K111=$A$299,$A311,"")  )</f>
        <v/>
      </c>
      <c r="L311" s="65" t="str">
        <f ca="1">IF(  AND(LEN(L310)&gt;=1,L310&lt;&gt;".",COUNTIF(L111:L$191,"*18收*")&gt;0),  CONCATENATE(  ".",IF(L111=$A$299,$A311,"")  ),IF(L111=$A$299,$A311,"")  )</f>
        <v/>
      </c>
      <c r="M311" s="65" t="str">
        <f ca="1">IF(  AND(LEN(M310)&gt;=1,M310&lt;&gt;".",COUNTIF(M111:M$191,"*18收*")&gt;0),  CONCATENATE(  ".",IF(M111=$A$299,$A311,"")  ),IF(M111=$A$299,$A311,"")  )</f>
        <v/>
      </c>
      <c r="N311" s="65" t="str">
        <f ca="1">IF(  AND(LEN(N310)&gt;=1,N310&lt;&gt;".",COUNTIF(N111:N$191,"*18收*")&gt;0),  CONCATENATE(  ".",IF(N111=$A$299,$A311,"")  ),IF(N111=$A$299,$A311,"")  )</f>
        <v/>
      </c>
      <c r="O311" s="65" t="str">
        <f ca="1">IF(  AND(LEN(O310)&gt;=1,O310&lt;&gt;".",COUNTIF(O111:O$191,"*18收*")&gt;0),  CONCATENATE(  ".",IF(O111=$A$299,$A311,"")  ),IF(O111=$A$299,$A311,"")  )</f>
        <v/>
      </c>
      <c r="P311" s="65" t="str">
        <f ca="1">IF(  AND(LEN(P310)&gt;=1,P310&lt;&gt;".",COUNTIF(P111:P$191,"*18收*")&gt;0),  CONCATENATE(  ".",IF(P111=$A$299,$A311,"")  ),IF(P111=$A$299,$A311,"")  )</f>
        <v/>
      </c>
      <c r="Q311" s="65" t="str">
        <f ca="1">IF(  AND(LEN(Q310)&gt;=1,Q310&lt;&gt;".",COUNTIF(Q111:Q$191,"*18收*")&gt;0),  CONCATENATE(  ".",IF(Q111=$A$299,$A311,"")  ),IF(Q111=$A$299,$A311,"")  )</f>
        <v/>
      </c>
      <c r="R311" s="65" t="str">
        <f ca="1">IF(  AND(LEN(R310)&gt;=1,R310&lt;&gt;".",COUNTIF(R111:R$191,"*18收*")&gt;0),  CONCATENATE(  ".",IF(R111=$A$299,$A311,"")  ),IF(R111=$A$299,$A311,"")  )</f>
        <v/>
      </c>
      <c r="S311" s="65" t="str">
        <f ca="1">IF(  AND(LEN(S310)&gt;=1,S310&lt;&gt;".",COUNTIF(S111:S$191,"*18收*")&gt;0),  CONCATENATE(  ".",IF(S111=$A$299,$A311,"")  ),IF(S111=$A$299,$A311,"")  )</f>
        <v/>
      </c>
      <c r="T311" s="65" t="str">
        <f ca="1">IF(  AND(LEN(T310)&gt;=1,T310&lt;&gt;".",COUNTIF(T111:T$191,"*18收*")&gt;0),  CONCATENATE(  ".",IF(T111=$A$299,$A311,"")  ),IF(T111=$A$299,$A311,"")  )</f>
        <v/>
      </c>
      <c r="U311" s="65" t="str">
        <f ca="1">IF(  AND(LEN(U310)&gt;=1,U310&lt;&gt;".",COUNTIF(U111:U$191,"*18收*")&gt;0),  CONCATENATE(  ".",IF(U111=$A$299,$A311,"")  ),IF(U111=$A$299,$A311,"")  )</f>
        <v/>
      </c>
      <c r="V311" s="65" t="str">
        <f ca="1">IF(  AND(LEN(V310)&gt;=1,V310&lt;&gt;".",COUNTIF(V111:V$191,"*18收*")&gt;0),  CONCATENATE(  ".",IF(V111=$A$299,$A311,"")  ),IF(V111=$A$299,$A311,"")  )</f>
        <v/>
      </c>
      <c r="W311" s="65" t="str">
        <f ca="1">IF(  AND(LEN(W310)&gt;=1,W310&lt;&gt;".",COUNTIF(W111:W$191,"*18收*")&gt;0),  CONCATENATE(  ".",IF(W111=$A$299,$A311,"")  ),IF(W111=$A$299,$A311,"")  )</f>
        <v/>
      </c>
      <c r="X311" s="65" t="str">
        <f ca="1">IF(  AND(LEN(X310)&gt;=1,X310&lt;&gt;".",COUNTIF(X111:X$191,"*18收*")&gt;0),  CONCATENATE(  ".",IF(X111=$A$299,$A311,"")  ),IF(X111=$A$299,$A311,"")  )</f>
        <v/>
      </c>
      <c r="Y311" s="65" t="str">
        <f ca="1">IF(  AND(LEN(Y310)&gt;=1,Y310&lt;&gt;".",COUNTIF(Y111:Y$191,"*18收*")&gt;0),  CONCATENATE(  ".",IF(Y111=$A$299,$A311,"")  ),IF(Y111=$A$299,$A311,"")  )</f>
        <v/>
      </c>
      <c r="Z311" s="65" t="str">
        <f ca="1">IF(  AND(LEN(Z310)&gt;=1,Z310&lt;&gt;".",COUNTIF(Z111:Z$191,"*18收*")&gt;0),  CONCATENATE(  ".",IF(Z111=$A$299,$A311,"")  ),IF(Z111=$A$299,$A311,"")  )</f>
        <v/>
      </c>
      <c r="AA311" s="65" t="str">
        <f ca="1">IF(  AND(LEN(AA310)&gt;=1,AA310&lt;&gt;".",COUNTIF(AA111:AA$191,"*18收*")&gt;0),  CONCATENATE(  ".",IF(AA111=$A$299,$A311,"")  ),IF(AA111=$A$299,$A311,"")  )</f>
        <v/>
      </c>
      <c r="AB311" s="65" t="str">
        <f ca="1">IF(  AND(LEN(AB310)&gt;=1,AB310&lt;&gt;".",COUNTIF(AB111:AB$191,"*18收*")&gt;0),  CONCATENATE(  ".",IF(AB111=$A$299,$A311,"")  ),IF(AB111=$A$299,$A311,"")  )</f>
        <v/>
      </c>
      <c r="AC311" s="65" t="str">
        <f ca="1">IF(  AND(LEN(AC310)&gt;=1,AC310&lt;&gt;".",COUNTIF(AC111:AC$191,"*18收*")&gt;0),  CONCATENATE(  ".",IF(AC111=$A$299,$A311,"")  ),IF(AC111=$A$299,$A311,"")  )</f>
        <v/>
      </c>
      <c r="AD311" s="65">
        <f ca="1">IF(  AND(LEN(AD310)&gt;=1,AD310&lt;&gt;".",COUNTIF(AD111:AD$191,"*18收*")&gt;0),  CONCATENATE(  ".",IF(AD111=$A$299,$A311,"")  ),IF(AD111=$A$299,$A311,"")  )</f>
        <v>11</v>
      </c>
      <c r="AE311" s="65" t="str">
        <f ca="1">IF(  AND(LEN(AE310)&gt;=1,AE310&lt;&gt;".",COUNTIF(AE111:AE$191,"*18收*")&gt;0),  CONCATENATE(  ".",IF(AE111=$A$299,$A311,"")  ),IF(AE111=$A$299,$A311,"")  )</f>
        <v/>
      </c>
      <c r="AF311" s="65" t="str">
        <f ca="1">IF(  AND(LEN(AF310)&gt;=1,AF310&lt;&gt;".",COUNTIF(AF111:AF$191,"*18收*")&gt;0),  CONCATENATE(  ".",IF(AF111=$A$299,$A311,"")  ),IF(AF111=$A$299,$A311,"")  )</f>
        <v/>
      </c>
      <c r="AG311" s="65" t="str">
        <f ca="1">IF(  AND(LEN(AG310)&gt;=1,AG310&lt;&gt;".",COUNTIF(AG111:AG$191,"*18收*")&gt;0),  CONCATENATE(  ".",IF(AG111=$A$299,$A311,"")  ),IF(AG111=$A$299,$A311,"")  )</f>
        <v/>
      </c>
      <c r="AH311" s="65"/>
      <c r="AI311" s="65"/>
      <c r="AJ311" s="65"/>
    </row>
    <row r="312" spans="1:36">
      <c r="A312" s="65">
        <f t="shared" si="30"/>
        <v>12</v>
      </c>
      <c r="B312" s="65" t="str">
        <f t="shared" si="30"/>
        <v>張德富</v>
      </c>
      <c r="C312" s="65" t="str">
        <f ca="1">IF(  AND(LEN(C311)&gt;=1,C311&lt;&gt;".",COUNTIF(C112:C$191,"*18收*")&gt;0),  CONCATENATE(  ".",IF(C112=$A$299,$A312,"")  ),IF(C112=$A$299,$A312,"")  )</f>
        <v/>
      </c>
      <c r="D312" s="65" t="str">
        <f ca="1">IF(  AND(LEN(D311)&gt;=1,D311&lt;&gt;".",COUNTIF(D112:D$191,"*18收*")&gt;0),  CONCATENATE(  ".",IF(D112=$A$299,$A312,"")  ),IF(D112=$A$299,$A312,"")  )</f>
        <v/>
      </c>
      <c r="E312" s="65" t="str">
        <f ca="1">IF(  AND(LEN(E311)&gt;=1,E311&lt;&gt;".",COUNTIF(E112:E$191,"*18收*")&gt;0),  CONCATENATE(  ".",IF(E112=$A$299,$A312,"")  ),IF(E112=$A$299,$A312,"")  )</f>
        <v/>
      </c>
      <c r="F312" s="65" t="str">
        <f ca="1">IF(  AND(LEN(F311)&gt;=1,F311&lt;&gt;".",COUNTIF(F112:F$191,"*18收*")&gt;0),  CONCATENATE(  ".",IF(F112=$A$299,$A312,"")  ),IF(F112=$A$299,$A312,"")  )</f>
        <v/>
      </c>
      <c r="G312" s="65" t="str">
        <f ca="1">IF(  AND(LEN(G311)&gt;=1,G311&lt;&gt;".",COUNTIF(G112:G$191,"*18收*")&gt;0),  CONCATENATE(  ".",IF(G112=$A$299,$A312,"")  ),IF(G112=$A$299,$A312,"")  )</f>
        <v/>
      </c>
      <c r="H312" s="65" t="str">
        <f ca="1">IF(  AND(LEN(H311)&gt;=1,H311&lt;&gt;".",COUNTIF(H112:H$191,"*18收*")&gt;0),  CONCATENATE(  ".",IF(H112=$A$299,$A312,"")  ),IF(H112=$A$299,$A312,"")  )</f>
        <v/>
      </c>
      <c r="I312" s="65" t="str">
        <f ca="1">IF(  AND(LEN(I311)&gt;=1,I311&lt;&gt;".",COUNTIF(I112:I$191,"*18收*")&gt;0),  CONCATENATE(  ".",IF(I112=$A$299,$A312,"")  ),IF(I112=$A$299,$A312,"")  )</f>
        <v/>
      </c>
      <c r="J312" s="65" t="str">
        <f ca="1">IF(  AND(LEN(J311)&gt;=1,J311&lt;&gt;".",COUNTIF(J112:J$191,"*18收*")&gt;0),  CONCATENATE(  ".",IF(J112=$A$299,$A312,"")  ),IF(J112=$A$299,$A312,"")  )</f>
        <v/>
      </c>
      <c r="K312" s="65" t="str">
        <f ca="1">IF(  AND(LEN(K311)&gt;=1,K311&lt;&gt;".",COUNTIF(K112:K$191,"*18收*")&gt;0),  CONCATENATE(  ".",IF(K112=$A$299,$A312,"")  ),IF(K112=$A$299,$A312,"")  )</f>
        <v/>
      </c>
      <c r="L312" s="65" t="str">
        <f ca="1">IF(  AND(LEN(L311)&gt;=1,L311&lt;&gt;".",COUNTIF(L112:L$191,"*18收*")&gt;0),  CONCATENATE(  ".",IF(L112=$A$299,$A312,"")  ),IF(L112=$A$299,$A312,"")  )</f>
        <v/>
      </c>
      <c r="M312" s="65" t="str">
        <f ca="1">IF(  AND(LEN(M311)&gt;=1,M311&lt;&gt;".",COUNTIF(M112:M$191,"*18收*")&gt;0),  CONCATENATE(  ".",IF(M112=$A$299,$A312,"")  ),IF(M112=$A$299,$A312,"")  )</f>
        <v/>
      </c>
      <c r="N312" s="65" t="str">
        <f ca="1">IF(  AND(LEN(N311)&gt;=1,N311&lt;&gt;".",COUNTIF(N112:N$191,"*18收*")&gt;0),  CONCATENATE(  ".",IF(N112=$A$299,$A312,"")  ),IF(N112=$A$299,$A312,"")  )</f>
        <v/>
      </c>
      <c r="O312" s="65" t="str">
        <f ca="1">IF(  AND(LEN(O311)&gt;=1,O311&lt;&gt;".",COUNTIF(O112:O$191,"*18收*")&gt;0),  CONCATENATE(  ".",IF(O112=$A$299,$A312,"")  ),IF(O112=$A$299,$A312,"")  )</f>
        <v/>
      </c>
      <c r="P312" s="65" t="str">
        <f ca="1">IF(  AND(LEN(P311)&gt;=1,P311&lt;&gt;".",COUNTIF(P112:P$191,"*18收*")&gt;0),  CONCATENATE(  ".",IF(P112=$A$299,$A312,"")  ),IF(P112=$A$299,$A312,"")  )</f>
        <v/>
      </c>
      <c r="Q312" s="65" t="str">
        <f ca="1">IF(  AND(LEN(Q311)&gt;=1,Q311&lt;&gt;".",COUNTIF(Q112:Q$191,"*18收*")&gt;0),  CONCATENATE(  ".",IF(Q112=$A$299,$A312,"")  ),IF(Q112=$A$299,$A312,"")  )</f>
        <v/>
      </c>
      <c r="R312" s="65" t="str">
        <f ca="1">IF(  AND(LEN(R311)&gt;=1,R311&lt;&gt;".",COUNTIF(R112:R$191,"*18收*")&gt;0),  CONCATENATE(  ".",IF(R112=$A$299,$A312,"")  ),IF(R112=$A$299,$A312,"")  )</f>
        <v/>
      </c>
      <c r="S312" s="65" t="str">
        <f ca="1">IF(  AND(LEN(S311)&gt;=1,S311&lt;&gt;".",COUNTIF(S112:S$191,"*18收*")&gt;0),  CONCATENATE(  ".",IF(S112=$A$299,$A312,"")  ),IF(S112=$A$299,$A312,"")  )</f>
        <v/>
      </c>
      <c r="T312" s="65" t="str">
        <f ca="1">IF(  AND(LEN(T311)&gt;=1,T311&lt;&gt;".",COUNTIF(T112:T$191,"*18收*")&gt;0),  CONCATENATE(  ".",IF(T112=$A$299,$A312,"")  ),IF(T112=$A$299,$A312,"")  )</f>
        <v/>
      </c>
      <c r="U312" s="65" t="str">
        <f ca="1">IF(  AND(LEN(U311)&gt;=1,U311&lt;&gt;".",COUNTIF(U112:U$191,"*18收*")&gt;0),  CONCATENATE(  ".",IF(U112=$A$299,$A312,"")  ),IF(U112=$A$299,$A312,"")  )</f>
        <v/>
      </c>
      <c r="V312" s="65" t="str">
        <f ca="1">IF(  AND(LEN(V311)&gt;=1,V311&lt;&gt;".",COUNTIF(V112:V$191,"*18收*")&gt;0),  CONCATENATE(  ".",IF(V112=$A$299,$A312,"")  ),IF(V112=$A$299,$A312,"")  )</f>
        <v/>
      </c>
      <c r="W312" s="65" t="str">
        <f ca="1">IF(  AND(LEN(W311)&gt;=1,W311&lt;&gt;".",COUNTIF(W112:W$191,"*18收*")&gt;0),  CONCATENATE(  ".",IF(W112=$A$299,$A312,"")  ),IF(W112=$A$299,$A312,"")  )</f>
        <v/>
      </c>
      <c r="X312" s="65" t="str">
        <f ca="1">IF(  AND(LEN(X311)&gt;=1,X311&lt;&gt;".",COUNTIF(X112:X$191,"*18收*")&gt;0),  CONCATENATE(  ".",IF(X112=$A$299,$A312,"")  ),IF(X112=$A$299,$A312,"")  )</f>
        <v/>
      </c>
      <c r="Y312" s="65" t="str">
        <f ca="1">IF(  AND(LEN(Y311)&gt;=1,Y311&lt;&gt;".",COUNTIF(Y112:Y$191,"*18收*")&gt;0),  CONCATENATE(  ".",IF(Y112=$A$299,$A312,"")  ),IF(Y112=$A$299,$A312,"")  )</f>
        <v/>
      </c>
      <c r="Z312" s="65" t="str">
        <f ca="1">IF(  AND(LEN(Z311)&gt;=1,Z311&lt;&gt;".",COUNTIF(Z112:Z$191,"*18收*")&gt;0),  CONCATENATE(  ".",IF(Z112=$A$299,$A312,"")  ),IF(Z112=$A$299,$A312,"")  )</f>
        <v/>
      </c>
      <c r="AA312" s="65" t="str">
        <f ca="1">IF(  AND(LEN(AA311)&gt;=1,AA311&lt;&gt;".",COUNTIF(AA112:AA$191,"*18收*")&gt;0),  CONCATENATE(  ".",IF(AA112=$A$299,$A312,"")  ),IF(AA112=$A$299,$A312,"")  )</f>
        <v/>
      </c>
      <c r="AB312" s="65" t="str">
        <f ca="1">IF(  AND(LEN(AB311)&gt;=1,AB311&lt;&gt;".",COUNTIF(AB112:AB$191,"*18收*")&gt;0),  CONCATENATE(  ".",IF(AB112=$A$299,$A312,"")  ),IF(AB112=$A$299,$A312,"")  )</f>
        <v/>
      </c>
      <c r="AC312" s="65" t="str">
        <f ca="1">IF(  AND(LEN(AC311)&gt;=1,AC311&lt;&gt;".",COUNTIF(AC112:AC$191,"*18收*")&gt;0),  CONCATENATE(  ".",IF(AC112=$A$299,$A312,"")  ),IF(AC112=$A$299,$A312,"")  )</f>
        <v/>
      </c>
      <c r="AD312" s="65" t="str">
        <f ca="1">IF(  AND(LEN(AD311)&gt;=1,AD311&lt;&gt;".",COUNTIF(AD112:AD$191,"*18收*")&gt;0),  CONCATENATE(  ".",IF(AD112=$A$299,$A312,"")  ),IF(AD112=$A$299,$A312,"")  )</f>
        <v>.12</v>
      </c>
      <c r="AE312" s="65" t="str">
        <f ca="1">IF(  AND(LEN(AE311)&gt;=1,AE311&lt;&gt;".",COUNTIF(AE112:AE$191,"*18收*")&gt;0),  CONCATENATE(  ".",IF(AE112=$A$299,$A312,"")  ),IF(AE112=$A$299,$A312,"")  )</f>
        <v/>
      </c>
      <c r="AF312" s="65" t="str">
        <f ca="1">IF(  AND(LEN(AF311)&gt;=1,AF311&lt;&gt;".",COUNTIF(AF112:AF$191,"*18收*")&gt;0),  CONCATENATE(  ".",IF(AF112=$A$299,$A312,"")  ),IF(AF112=$A$299,$A312,"")  )</f>
        <v/>
      </c>
      <c r="AG312" s="65" t="str">
        <f ca="1">IF(  AND(LEN(AG311)&gt;=1,AG311&lt;&gt;".",COUNTIF(AG112:AG$191,"*18收*")&gt;0),  CONCATENATE(  ".",IF(AG112=$A$299,$A312,"")  ),IF(AG112=$A$299,$A312,"")  )</f>
        <v/>
      </c>
      <c r="AH312" s="65"/>
      <c r="AI312" s="65"/>
      <c r="AJ312" s="65"/>
    </row>
    <row r="313" spans="1:36">
      <c r="A313" s="65">
        <f t="shared" si="30"/>
        <v>13</v>
      </c>
      <c r="B313" s="65" t="str">
        <f t="shared" si="30"/>
        <v>柯俊亦</v>
      </c>
      <c r="C313" s="65" t="str">
        <f ca="1">IF(  AND(LEN(C312)&gt;=1,C312&lt;&gt;".",COUNTIF(C113:C$191,"*18收*")&gt;0),  CONCATENATE(  ".",IF(C113=$A$299,$A313,"")  ),IF(C113=$A$299,$A313,"")  )</f>
        <v/>
      </c>
      <c r="D313" s="65" t="str">
        <f ca="1">IF(  AND(LEN(D312)&gt;=1,D312&lt;&gt;".",COUNTIF(D113:D$191,"*18收*")&gt;0),  CONCATENATE(  ".",IF(D113=$A$299,$A313,"")  ),IF(D113=$A$299,$A313,"")  )</f>
        <v/>
      </c>
      <c r="E313" s="65" t="str">
        <f ca="1">IF(  AND(LEN(E312)&gt;=1,E312&lt;&gt;".",COUNTIF(E113:E$191,"*18收*")&gt;0),  CONCATENATE(  ".",IF(E113=$A$299,$A313,"")  ),IF(E113=$A$299,$A313,"")  )</f>
        <v/>
      </c>
      <c r="F313" s="65" t="str">
        <f ca="1">IF(  AND(LEN(F312)&gt;=1,F312&lt;&gt;".",COUNTIF(F113:F$191,"*18收*")&gt;0),  CONCATENATE(  ".",IF(F113=$A$299,$A313,"")  ),IF(F113=$A$299,$A313,"")  )</f>
        <v/>
      </c>
      <c r="G313" s="65" t="str">
        <f ca="1">IF(  AND(LEN(G312)&gt;=1,G312&lt;&gt;".",COUNTIF(G113:G$191,"*18收*")&gt;0),  CONCATENATE(  ".",IF(G113=$A$299,$A313,"")  ),IF(G113=$A$299,$A313,"")  )</f>
        <v/>
      </c>
      <c r="H313" s="65" t="str">
        <f ca="1">IF(  AND(LEN(H312)&gt;=1,H312&lt;&gt;".",COUNTIF(H113:H$191,"*18收*")&gt;0),  CONCATENATE(  ".",IF(H113=$A$299,$A313,"")  ),IF(H113=$A$299,$A313,"")  )</f>
        <v/>
      </c>
      <c r="I313" s="65" t="str">
        <f ca="1">IF(  AND(LEN(I312)&gt;=1,I312&lt;&gt;".",COUNTIF(I113:I$191,"*18收*")&gt;0),  CONCATENATE(  ".",IF(I113=$A$299,$A313,"")  ),IF(I113=$A$299,$A313,"")  )</f>
        <v/>
      </c>
      <c r="J313" s="65" t="str">
        <f ca="1">IF(  AND(LEN(J312)&gt;=1,J312&lt;&gt;".",COUNTIF(J113:J$191,"*18收*")&gt;0),  CONCATENATE(  ".",IF(J113=$A$299,$A313,"")  ),IF(J113=$A$299,$A313,"")  )</f>
        <v/>
      </c>
      <c r="K313" s="65" t="str">
        <f ca="1">IF(  AND(LEN(K312)&gt;=1,K312&lt;&gt;".",COUNTIF(K113:K$191,"*18收*")&gt;0),  CONCATENATE(  ".",IF(K113=$A$299,$A313,"")  ),IF(K113=$A$299,$A313,"")  )</f>
        <v/>
      </c>
      <c r="L313" s="65" t="str">
        <f ca="1">IF(  AND(LEN(L312)&gt;=1,L312&lt;&gt;".",COUNTIF(L113:L$191,"*18收*")&gt;0),  CONCATENATE(  ".",IF(L113=$A$299,$A313,"")  ),IF(L113=$A$299,$A313,"")  )</f>
        <v/>
      </c>
      <c r="M313" s="65" t="str">
        <f ca="1">IF(  AND(LEN(M312)&gt;=1,M312&lt;&gt;".",COUNTIF(M113:M$191,"*18收*")&gt;0),  CONCATENATE(  ".",IF(M113=$A$299,$A313,"")  ),IF(M113=$A$299,$A313,"")  )</f>
        <v/>
      </c>
      <c r="N313" s="65" t="str">
        <f ca="1">IF(  AND(LEN(N312)&gt;=1,N312&lt;&gt;".",COUNTIF(N113:N$191,"*18收*")&gt;0),  CONCATENATE(  ".",IF(N113=$A$299,$A313,"")  ),IF(N113=$A$299,$A313,"")  )</f>
        <v/>
      </c>
      <c r="O313" s="65" t="str">
        <f ca="1">IF(  AND(LEN(O312)&gt;=1,O312&lt;&gt;".",COUNTIF(O113:O$191,"*18收*")&gt;0),  CONCATENATE(  ".",IF(O113=$A$299,$A313,"")  ),IF(O113=$A$299,$A313,"")  )</f>
        <v/>
      </c>
      <c r="P313" s="65" t="str">
        <f ca="1">IF(  AND(LEN(P312)&gt;=1,P312&lt;&gt;".",COUNTIF(P113:P$191,"*18收*")&gt;0),  CONCATENATE(  ".",IF(P113=$A$299,$A313,"")  ),IF(P113=$A$299,$A313,"")  )</f>
        <v/>
      </c>
      <c r="Q313" s="65" t="str">
        <f ca="1">IF(  AND(LEN(Q312)&gt;=1,Q312&lt;&gt;".",COUNTIF(Q113:Q$191,"*18收*")&gt;0),  CONCATENATE(  ".",IF(Q113=$A$299,$A313,"")  ),IF(Q113=$A$299,$A313,"")  )</f>
        <v/>
      </c>
      <c r="R313" s="65" t="str">
        <f ca="1">IF(  AND(LEN(R312)&gt;=1,R312&lt;&gt;".",COUNTIF(R113:R$191,"*18收*")&gt;0),  CONCATENATE(  ".",IF(R113=$A$299,$A313,"")  ),IF(R113=$A$299,$A313,"")  )</f>
        <v/>
      </c>
      <c r="S313" s="65" t="str">
        <f ca="1">IF(  AND(LEN(S312)&gt;=1,S312&lt;&gt;".",COUNTIF(S113:S$191,"*18收*")&gt;0),  CONCATENATE(  ".",IF(S113=$A$299,$A313,"")  ),IF(S113=$A$299,$A313,"")  )</f>
        <v/>
      </c>
      <c r="T313" s="65" t="str">
        <f ca="1">IF(  AND(LEN(T312)&gt;=1,T312&lt;&gt;".",COUNTIF(T113:T$191,"*18收*")&gt;0),  CONCATENATE(  ".",IF(T113=$A$299,$A313,"")  ),IF(T113=$A$299,$A313,"")  )</f>
        <v/>
      </c>
      <c r="U313" s="65" t="str">
        <f ca="1">IF(  AND(LEN(U312)&gt;=1,U312&lt;&gt;".",COUNTIF(U113:U$191,"*18收*")&gt;0),  CONCATENATE(  ".",IF(U113=$A$299,$A313,"")  ),IF(U113=$A$299,$A313,"")  )</f>
        <v/>
      </c>
      <c r="V313" s="65" t="str">
        <f ca="1">IF(  AND(LEN(V312)&gt;=1,V312&lt;&gt;".",COUNTIF(V113:V$191,"*18收*")&gt;0),  CONCATENATE(  ".",IF(V113=$A$299,$A313,"")  ),IF(V113=$A$299,$A313,"")  )</f>
        <v/>
      </c>
      <c r="W313" s="65" t="str">
        <f ca="1">IF(  AND(LEN(W312)&gt;=1,W312&lt;&gt;".",COUNTIF(W113:W$191,"*18收*")&gt;0),  CONCATENATE(  ".",IF(W113=$A$299,$A313,"")  ),IF(W113=$A$299,$A313,"")  )</f>
        <v/>
      </c>
      <c r="X313" s="65" t="str">
        <f ca="1">IF(  AND(LEN(X312)&gt;=1,X312&lt;&gt;".",COUNTIF(X113:X$191,"*18收*")&gt;0),  CONCATENATE(  ".",IF(X113=$A$299,$A313,"")  ),IF(X113=$A$299,$A313,"")  )</f>
        <v/>
      </c>
      <c r="Y313" s="65" t="str">
        <f ca="1">IF(  AND(LEN(Y312)&gt;=1,Y312&lt;&gt;".",COUNTIF(Y113:Y$191,"*18收*")&gt;0),  CONCATENATE(  ".",IF(Y113=$A$299,$A313,"")  ),IF(Y113=$A$299,$A313,"")  )</f>
        <v/>
      </c>
      <c r="Z313" s="65" t="str">
        <f ca="1">IF(  AND(LEN(Z312)&gt;=1,Z312&lt;&gt;".",COUNTIF(Z113:Z$191,"*18收*")&gt;0),  CONCATENATE(  ".",IF(Z113=$A$299,$A313,"")  ),IF(Z113=$A$299,$A313,"")  )</f>
        <v/>
      </c>
      <c r="AA313" s="65" t="str">
        <f ca="1">IF(  AND(LEN(AA312)&gt;=1,AA312&lt;&gt;".",COUNTIF(AA113:AA$191,"*18收*")&gt;0),  CONCATENATE(  ".",IF(AA113=$A$299,$A313,"")  ),IF(AA113=$A$299,$A313,"")  )</f>
        <v/>
      </c>
      <c r="AB313" s="65" t="str">
        <f ca="1">IF(  AND(LEN(AB312)&gt;=1,AB312&lt;&gt;".",COUNTIF(AB113:AB$191,"*18收*")&gt;0),  CONCATENATE(  ".",IF(AB113=$A$299,$A313,"")  ),IF(AB113=$A$299,$A313,"")  )</f>
        <v/>
      </c>
      <c r="AC313" s="65">
        <f ca="1">IF(  AND(LEN(AC312)&gt;=1,AC312&lt;&gt;".",COUNTIF(AC113:AC$191,"*18收*")&gt;0),  CONCATENATE(  ".",IF(AC113=$A$299,$A313,"")  ),IF(AC113=$A$299,$A313,"")  )</f>
        <v>13</v>
      </c>
      <c r="AD313" s="65" t="str">
        <f ca="1">IF(  AND(LEN(AD312)&gt;=1,AD312&lt;&gt;".",COUNTIF(AD113:AD$191,"*18收*")&gt;0),  CONCATENATE(  ".",IF(AD113=$A$299,$A313,"")  ),IF(AD113=$A$299,$A313,"")  )</f>
        <v>.</v>
      </c>
      <c r="AE313" s="65" t="str">
        <f ca="1">IF(  AND(LEN(AE312)&gt;=1,AE312&lt;&gt;".",COUNTIF(AE113:AE$191,"*18收*")&gt;0),  CONCATENATE(  ".",IF(AE113=$A$299,$A313,"")  ),IF(AE113=$A$299,$A313,"")  )</f>
        <v/>
      </c>
      <c r="AF313" s="65" t="str">
        <f ca="1">IF(  AND(LEN(AF312)&gt;=1,AF312&lt;&gt;".",COUNTIF(AF113:AF$191,"*18收*")&gt;0),  CONCATENATE(  ".",IF(AF113=$A$299,$A313,"")  ),IF(AF113=$A$299,$A313,"")  )</f>
        <v/>
      </c>
      <c r="AG313" s="65">
        <f ca="1">IF(  AND(LEN(AG312)&gt;=1,AG312&lt;&gt;".",COUNTIF(AG113:AG$191,"*18收*")&gt;0),  CONCATENATE(  ".",IF(AG113=$A$299,$A313,"")  ),IF(AG113=$A$299,$A313,"")  )</f>
        <v>13</v>
      </c>
      <c r="AH313" s="65"/>
      <c r="AI313" s="65"/>
      <c r="AJ313" s="65"/>
    </row>
    <row r="314" spans="1:36">
      <c r="A314" s="65">
        <f t="shared" si="30"/>
        <v>14</v>
      </c>
      <c r="B314" s="65" t="str">
        <f t="shared" si="30"/>
        <v>周季濓</v>
      </c>
      <c r="C314" s="65" t="str">
        <f ca="1">IF(  AND(LEN(C313)&gt;=1,C313&lt;&gt;".",COUNTIF(C114:C$191,"*18收*")&gt;0),  CONCATENATE(  ".",IF(C114=$A$299,$A314,"")  ),IF(C114=$A$299,$A314,"")  )</f>
        <v/>
      </c>
      <c r="D314" s="65" t="str">
        <f ca="1">IF(  AND(LEN(D313)&gt;=1,D313&lt;&gt;".",COUNTIF(D114:D$191,"*18收*")&gt;0),  CONCATENATE(  ".",IF(D114=$A$299,$A314,"")  ),IF(D114=$A$299,$A314,"")  )</f>
        <v/>
      </c>
      <c r="E314" s="65" t="str">
        <f ca="1">IF(  AND(LEN(E313)&gt;=1,E313&lt;&gt;".",COUNTIF(E114:E$191,"*18收*")&gt;0),  CONCATENATE(  ".",IF(E114=$A$299,$A314,"")  ),IF(E114=$A$299,$A314,"")  )</f>
        <v/>
      </c>
      <c r="F314" s="65" t="str">
        <f ca="1">IF(  AND(LEN(F313)&gt;=1,F313&lt;&gt;".",COUNTIF(F114:F$191,"*18收*")&gt;0),  CONCATENATE(  ".",IF(F114=$A$299,$A314,"")  ),IF(F114=$A$299,$A314,"")  )</f>
        <v/>
      </c>
      <c r="G314" s="65" t="str">
        <f ca="1">IF(  AND(LEN(G313)&gt;=1,G313&lt;&gt;".",COUNTIF(G114:G$191,"*18收*")&gt;0),  CONCATENATE(  ".",IF(G114=$A$299,$A314,"")  ),IF(G114=$A$299,$A314,"")  )</f>
        <v/>
      </c>
      <c r="H314" s="65" t="str">
        <f ca="1">IF(  AND(LEN(H313)&gt;=1,H313&lt;&gt;".",COUNTIF(H114:H$191,"*18收*")&gt;0),  CONCATENATE(  ".",IF(H114=$A$299,$A314,"")  ),IF(H114=$A$299,$A314,"")  )</f>
        <v/>
      </c>
      <c r="I314" s="65" t="str">
        <f ca="1">IF(  AND(LEN(I313)&gt;=1,I313&lt;&gt;".",COUNTIF(I114:I$191,"*18收*")&gt;0),  CONCATENATE(  ".",IF(I114=$A$299,$A314,"")  ),IF(I114=$A$299,$A314,"")  )</f>
        <v/>
      </c>
      <c r="J314" s="65" t="str">
        <f ca="1">IF(  AND(LEN(J313)&gt;=1,J313&lt;&gt;".",COUNTIF(J114:J$191,"*18收*")&gt;0),  CONCATENATE(  ".",IF(J114=$A$299,$A314,"")  ),IF(J114=$A$299,$A314,"")  )</f>
        <v/>
      </c>
      <c r="K314" s="65" t="str">
        <f ca="1">IF(  AND(LEN(K313)&gt;=1,K313&lt;&gt;".",COUNTIF(K114:K$191,"*18收*")&gt;0),  CONCATENATE(  ".",IF(K114=$A$299,$A314,"")  ),IF(K114=$A$299,$A314,"")  )</f>
        <v/>
      </c>
      <c r="L314" s="65" t="str">
        <f ca="1">IF(  AND(LEN(L313)&gt;=1,L313&lt;&gt;".",COUNTIF(L114:L$191,"*18收*")&gt;0),  CONCATENATE(  ".",IF(L114=$A$299,$A314,"")  ),IF(L114=$A$299,$A314,"")  )</f>
        <v/>
      </c>
      <c r="M314" s="65" t="str">
        <f ca="1">IF(  AND(LEN(M313)&gt;=1,M313&lt;&gt;".",COUNTIF(M114:M$191,"*18收*")&gt;0),  CONCATENATE(  ".",IF(M114=$A$299,$A314,"")  ),IF(M114=$A$299,$A314,"")  )</f>
        <v/>
      </c>
      <c r="N314" s="65" t="str">
        <f ca="1">IF(  AND(LEN(N313)&gt;=1,N313&lt;&gt;".",COUNTIF(N114:N$191,"*18收*")&gt;0),  CONCATENATE(  ".",IF(N114=$A$299,$A314,"")  ),IF(N114=$A$299,$A314,"")  )</f>
        <v/>
      </c>
      <c r="O314" s="65" t="str">
        <f ca="1">IF(  AND(LEN(O313)&gt;=1,O313&lt;&gt;".",COUNTIF(O114:O$191,"*18收*")&gt;0),  CONCATENATE(  ".",IF(O114=$A$299,$A314,"")  ),IF(O114=$A$299,$A314,"")  )</f>
        <v/>
      </c>
      <c r="P314" s="65" t="str">
        <f ca="1">IF(  AND(LEN(P313)&gt;=1,P313&lt;&gt;".",COUNTIF(P114:P$191,"*18收*")&gt;0),  CONCATENATE(  ".",IF(P114=$A$299,$A314,"")  ),IF(P114=$A$299,$A314,"")  )</f>
        <v/>
      </c>
      <c r="Q314" s="65" t="str">
        <f ca="1">IF(  AND(LEN(Q313)&gt;=1,Q313&lt;&gt;".",COUNTIF(Q114:Q$191,"*18收*")&gt;0),  CONCATENATE(  ".",IF(Q114=$A$299,$A314,"")  ),IF(Q114=$A$299,$A314,"")  )</f>
        <v/>
      </c>
      <c r="R314" s="65" t="str">
        <f ca="1">IF(  AND(LEN(R313)&gt;=1,R313&lt;&gt;".",COUNTIF(R114:R$191,"*18收*")&gt;0),  CONCATENATE(  ".",IF(R114=$A$299,$A314,"")  ),IF(R114=$A$299,$A314,"")  )</f>
        <v/>
      </c>
      <c r="S314" s="65" t="str">
        <f ca="1">IF(  AND(LEN(S313)&gt;=1,S313&lt;&gt;".",COUNTIF(S114:S$191,"*18收*")&gt;0),  CONCATENATE(  ".",IF(S114=$A$299,$A314,"")  ),IF(S114=$A$299,$A314,"")  )</f>
        <v/>
      </c>
      <c r="T314" s="65" t="str">
        <f ca="1">IF(  AND(LEN(T313)&gt;=1,T313&lt;&gt;".",COUNTIF(T114:T$191,"*18收*")&gt;0),  CONCATENATE(  ".",IF(T114=$A$299,$A314,"")  ),IF(T114=$A$299,$A314,"")  )</f>
        <v/>
      </c>
      <c r="U314" s="65" t="str">
        <f ca="1">IF(  AND(LEN(U313)&gt;=1,U313&lt;&gt;".",COUNTIF(U114:U$191,"*18收*")&gt;0),  CONCATENATE(  ".",IF(U114=$A$299,$A314,"")  ),IF(U114=$A$299,$A314,"")  )</f>
        <v/>
      </c>
      <c r="V314" s="65" t="str">
        <f ca="1">IF(  AND(LEN(V313)&gt;=1,V313&lt;&gt;".",COUNTIF(V114:V$191,"*18收*")&gt;0),  CONCATENATE(  ".",IF(V114=$A$299,$A314,"")  ),IF(V114=$A$299,$A314,"")  )</f>
        <v/>
      </c>
      <c r="W314" s="65" t="str">
        <f ca="1">IF(  AND(LEN(W313)&gt;=1,W313&lt;&gt;".",COUNTIF(W114:W$191,"*18收*")&gt;0),  CONCATENATE(  ".",IF(W114=$A$299,$A314,"")  ),IF(W114=$A$299,$A314,"")  )</f>
        <v/>
      </c>
      <c r="X314" s="65" t="str">
        <f ca="1">IF(  AND(LEN(X313)&gt;=1,X313&lt;&gt;".",COUNTIF(X114:X$191,"*18收*")&gt;0),  CONCATENATE(  ".",IF(X114=$A$299,$A314,"")  ),IF(X114=$A$299,$A314,"")  )</f>
        <v/>
      </c>
      <c r="Y314" s="65" t="str">
        <f ca="1">IF(  AND(LEN(Y313)&gt;=1,Y313&lt;&gt;".",COUNTIF(Y114:Y$191,"*18收*")&gt;0),  CONCATENATE(  ".",IF(Y114=$A$299,$A314,"")  ),IF(Y114=$A$299,$A314,"")  )</f>
        <v/>
      </c>
      <c r="Z314" s="65" t="str">
        <f ca="1">IF(  AND(LEN(Z313)&gt;=1,Z313&lt;&gt;".",COUNTIF(Z114:Z$191,"*18收*")&gt;0),  CONCATENATE(  ".",IF(Z114=$A$299,$A314,"")  ),IF(Z114=$A$299,$A314,"")  )</f>
        <v/>
      </c>
      <c r="AA314" s="65" t="str">
        <f ca="1">IF(  AND(LEN(AA313)&gt;=1,AA313&lt;&gt;".",COUNTIF(AA114:AA$191,"*18收*")&gt;0),  CONCATENATE(  ".",IF(AA114=$A$299,$A314,"")  ),IF(AA114=$A$299,$A314,"")  )</f>
        <v/>
      </c>
      <c r="AB314" s="65" t="str">
        <f ca="1">IF(  AND(LEN(AB313)&gt;=1,AB313&lt;&gt;".",COUNTIF(AB114:AB$191,"*18收*")&gt;0),  CONCATENATE(  ".",IF(AB114=$A$299,$A314,"")  ),IF(AB114=$A$299,$A314,"")  )</f>
        <v/>
      </c>
      <c r="AC314" s="65" t="str">
        <f ca="1">IF(  AND(LEN(AC313)&gt;=1,AC313&lt;&gt;".",COUNTIF(AC114:AC$191,"*18收*")&gt;0),  CONCATENATE(  ".",IF(AC114=$A$299,$A314,"")  ),IF(AC114=$A$299,$A314,"")  )</f>
        <v>.14</v>
      </c>
      <c r="AD314" s="65" t="str">
        <f ca="1">IF(  AND(LEN(AD313)&gt;=1,AD313&lt;&gt;".",COUNTIF(AD114:AD$191,"*18收*")&gt;0),  CONCATENATE(  ".",IF(AD114=$A$299,$A314,"")  ),IF(AD114=$A$299,$A314,"")  )</f>
        <v/>
      </c>
      <c r="AE314" s="65" t="str">
        <f ca="1">IF(  AND(LEN(AE313)&gt;=1,AE313&lt;&gt;".",COUNTIF(AE114:AE$191,"*18收*")&gt;0),  CONCATENATE(  ".",IF(AE114=$A$299,$A314,"")  ),IF(AE114=$A$299,$A314,"")  )</f>
        <v/>
      </c>
      <c r="AF314" s="65" t="str">
        <f ca="1">IF(  AND(LEN(AF313)&gt;=1,AF313&lt;&gt;".",COUNTIF(AF114:AF$191,"*18收*")&gt;0),  CONCATENATE(  ".",IF(AF114=$A$299,$A314,"")  ),IF(AF114=$A$299,$A314,"")  )</f>
        <v/>
      </c>
      <c r="AG314" s="65" t="str">
        <f ca="1">IF(  AND(LEN(AG313)&gt;=1,AG313&lt;&gt;".",COUNTIF(AG114:AG$191,"*18收*")&gt;0),  CONCATENATE(  ".",IF(AG114=$A$299,$A314,"")  ),IF(AG114=$A$299,$A314,"")  )</f>
        <v>.14</v>
      </c>
      <c r="AH314" s="65"/>
      <c r="AI314" s="65"/>
      <c r="AJ314" s="65"/>
    </row>
    <row r="315" spans="1:36">
      <c r="A315" s="65">
        <f t="shared" si="30"/>
        <v>15</v>
      </c>
      <c r="B315" s="65" t="str">
        <f t="shared" si="30"/>
        <v>許修銘</v>
      </c>
      <c r="C315" s="65" t="str">
        <f ca="1">IF(  AND(LEN(C314)&gt;=1,C314&lt;&gt;".",COUNTIF(C115:C$191,"*18收*")&gt;0),  CONCATENATE(  ".",IF(C115=$A$299,$A315,"")  ),IF(C115=$A$299,$A315,"")  )</f>
        <v/>
      </c>
      <c r="D315" s="65" t="str">
        <f ca="1">IF(  AND(LEN(D314)&gt;=1,D314&lt;&gt;".",COUNTIF(D115:D$191,"*18收*")&gt;0),  CONCATENATE(  ".",IF(D115=$A$299,$A315,"")  ),IF(D115=$A$299,$A315,"")  )</f>
        <v/>
      </c>
      <c r="E315" s="65" t="str">
        <f ca="1">IF(  AND(LEN(E314)&gt;=1,E314&lt;&gt;".",COUNTIF(E115:E$191,"*18收*")&gt;0),  CONCATENATE(  ".",IF(E115=$A$299,$A315,"")  ),IF(E115=$A$299,$A315,"")  )</f>
        <v/>
      </c>
      <c r="F315" s="65" t="str">
        <f ca="1">IF(  AND(LEN(F314)&gt;=1,F314&lt;&gt;".",COUNTIF(F115:F$191,"*18收*")&gt;0),  CONCATENATE(  ".",IF(F115=$A$299,$A315,"")  ),IF(F115=$A$299,$A315,"")  )</f>
        <v/>
      </c>
      <c r="G315" s="65" t="str">
        <f ca="1">IF(  AND(LEN(G314)&gt;=1,G314&lt;&gt;".",COUNTIF(G115:G$191,"*18收*")&gt;0),  CONCATENATE(  ".",IF(G115=$A$299,$A315,"")  ),IF(G115=$A$299,$A315,"")  )</f>
        <v/>
      </c>
      <c r="H315" s="65" t="str">
        <f ca="1">IF(  AND(LEN(H314)&gt;=1,H314&lt;&gt;".",COUNTIF(H115:H$191,"*18收*")&gt;0),  CONCATENATE(  ".",IF(H115=$A$299,$A315,"")  ),IF(H115=$A$299,$A315,"")  )</f>
        <v/>
      </c>
      <c r="I315" s="65" t="str">
        <f ca="1">IF(  AND(LEN(I314)&gt;=1,I314&lt;&gt;".",COUNTIF(I115:I$191,"*18收*")&gt;0),  CONCATENATE(  ".",IF(I115=$A$299,$A315,"")  ),IF(I115=$A$299,$A315,"")  )</f>
        <v/>
      </c>
      <c r="J315" s="65" t="str">
        <f ca="1">IF(  AND(LEN(J314)&gt;=1,J314&lt;&gt;".",COUNTIF(J115:J$191,"*18收*")&gt;0),  CONCATENATE(  ".",IF(J115=$A$299,$A315,"")  ),IF(J115=$A$299,$A315,"")  )</f>
        <v/>
      </c>
      <c r="K315" s="65" t="str">
        <f ca="1">IF(  AND(LEN(K314)&gt;=1,K314&lt;&gt;".",COUNTIF(K115:K$191,"*18收*")&gt;0),  CONCATENATE(  ".",IF(K115=$A$299,$A315,"")  ),IF(K115=$A$299,$A315,"")  )</f>
        <v/>
      </c>
      <c r="L315" s="65" t="str">
        <f ca="1">IF(  AND(LEN(L314)&gt;=1,L314&lt;&gt;".",COUNTIF(L115:L$191,"*18收*")&gt;0),  CONCATENATE(  ".",IF(L115=$A$299,$A315,"")  ),IF(L115=$A$299,$A315,"")  )</f>
        <v/>
      </c>
      <c r="M315" s="65" t="str">
        <f ca="1">IF(  AND(LEN(M314)&gt;=1,M314&lt;&gt;".",COUNTIF(M115:M$191,"*18收*")&gt;0),  CONCATENATE(  ".",IF(M115=$A$299,$A315,"")  ),IF(M115=$A$299,$A315,"")  )</f>
        <v/>
      </c>
      <c r="N315" s="65" t="str">
        <f ca="1">IF(  AND(LEN(N314)&gt;=1,N314&lt;&gt;".",COUNTIF(N115:N$191,"*18收*")&gt;0),  CONCATENATE(  ".",IF(N115=$A$299,$A315,"")  ),IF(N115=$A$299,$A315,"")  )</f>
        <v/>
      </c>
      <c r="O315" s="65" t="str">
        <f ca="1">IF(  AND(LEN(O314)&gt;=1,O314&lt;&gt;".",COUNTIF(O115:O$191,"*18收*")&gt;0),  CONCATENATE(  ".",IF(O115=$A$299,$A315,"")  ),IF(O115=$A$299,$A315,"")  )</f>
        <v/>
      </c>
      <c r="P315" s="65" t="str">
        <f ca="1">IF(  AND(LEN(P314)&gt;=1,P314&lt;&gt;".",COUNTIF(P115:P$191,"*18收*")&gt;0),  CONCATENATE(  ".",IF(P115=$A$299,$A315,"")  ),IF(P115=$A$299,$A315,"")  )</f>
        <v/>
      </c>
      <c r="Q315" s="65" t="str">
        <f ca="1">IF(  AND(LEN(Q314)&gt;=1,Q314&lt;&gt;".",COUNTIF(Q115:Q$191,"*18收*")&gt;0),  CONCATENATE(  ".",IF(Q115=$A$299,$A315,"")  ),IF(Q115=$A$299,$A315,"")  )</f>
        <v/>
      </c>
      <c r="R315" s="65" t="str">
        <f ca="1">IF(  AND(LEN(R314)&gt;=1,R314&lt;&gt;".",COUNTIF(R115:R$191,"*18收*")&gt;0),  CONCATENATE(  ".",IF(R115=$A$299,$A315,"")  ),IF(R115=$A$299,$A315,"")  )</f>
        <v/>
      </c>
      <c r="S315" s="65" t="str">
        <f ca="1">IF(  AND(LEN(S314)&gt;=1,S314&lt;&gt;".",COUNTIF(S115:S$191,"*18收*")&gt;0),  CONCATENATE(  ".",IF(S115=$A$299,$A315,"")  ),IF(S115=$A$299,$A315,"")  )</f>
        <v/>
      </c>
      <c r="T315" s="65" t="str">
        <f ca="1">IF(  AND(LEN(T314)&gt;=1,T314&lt;&gt;".",COUNTIF(T115:T$191,"*18收*")&gt;0),  CONCATENATE(  ".",IF(T115=$A$299,$A315,"")  ),IF(T115=$A$299,$A315,"")  )</f>
        <v/>
      </c>
      <c r="U315" s="65" t="str">
        <f ca="1">IF(  AND(LEN(U314)&gt;=1,U314&lt;&gt;".",COUNTIF(U115:U$191,"*18收*")&gt;0),  CONCATENATE(  ".",IF(U115=$A$299,$A315,"")  ),IF(U115=$A$299,$A315,"")  )</f>
        <v/>
      </c>
      <c r="V315" s="65" t="str">
        <f ca="1">IF(  AND(LEN(V314)&gt;=1,V314&lt;&gt;".",COUNTIF(V115:V$191,"*18收*")&gt;0),  CONCATENATE(  ".",IF(V115=$A$299,$A315,"")  ),IF(V115=$A$299,$A315,"")  )</f>
        <v/>
      </c>
      <c r="W315" s="65" t="str">
        <f ca="1">IF(  AND(LEN(W314)&gt;=1,W314&lt;&gt;".",COUNTIF(W115:W$191,"*18收*")&gt;0),  CONCATENATE(  ".",IF(W115=$A$299,$A315,"")  ),IF(W115=$A$299,$A315,"")  )</f>
        <v/>
      </c>
      <c r="X315" s="65" t="str">
        <f ca="1">IF(  AND(LEN(X314)&gt;=1,X314&lt;&gt;".",COUNTIF(X115:X$191,"*18收*")&gt;0),  CONCATENATE(  ".",IF(X115=$A$299,$A315,"")  ),IF(X115=$A$299,$A315,"")  )</f>
        <v/>
      </c>
      <c r="Y315" s="65" t="str">
        <f ca="1">IF(  AND(LEN(Y314)&gt;=1,Y314&lt;&gt;".",COUNTIF(Y115:Y$191,"*18收*")&gt;0),  CONCATENATE(  ".",IF(Y115=$A$299,$A315,"")  ),IF(Y115=$A$299,$A315,"")  )</f>
        <v/>
      </c>
      <c r="Z315" s="65" t="str">
        <f ca="1">IF(  AND(LEN(Z314)&gt;=1,Z314&lt;&gt;".",COUNTIF(Z115:Z$191,"*18收*")&gt;0),  CONCATENATE(  ".",IF(Z115=$A$299,$A315,"")  ),IF(Z115=$A$299,$A315,"")  )</f>
        <v/>
      </c>
      <c r="AA315" s="65" t="str">
        <f ca="1">IF(  AND(LEN(AA314)&gt;=1,AA314&lt;&gt;".",COUNTIF(AA115:AA$191,"*18收*")&gt;0),  CONCATENATE(  ".",IF(AA115=$A$299,$A315,"")  ),IF(AA115=$A$299,$A315,"")  )</f>
        <v/>
      </c>
      <c r="AB315" s="65" t="str">
        <f ca="1">IF(  AND(LEN(AB314)&gt;=1,AB314&lt;&gt;".",COUNTIF(AB115:AB$191,"*18收*")&gt;0),  CONCATENATE(  ".",IF(AB115=$A$299,$A315,"")  ),IF(AB115=$A$299,$A315,"")  )</f>
        <v/>
      </c>
      <c r="AC315" s="65" t="str">
        <f ca="1">IF(  AND(LEN(AC314)&gt;=1,AC314&lt;&gt;".",COUNTIF(AC115:AC$191,"*18收*")&gt;0),  CONCATENATE(  ".",IF(AC115=$A$299,$A315,"")  ),IF(AC115=$A$299,$A315,"")  )</f>
        <v>.15</v>
      </c>
      <c r="AD315" s="65" t="str">
        <f ca="1">IF(  AND(LEN(AD314)&gt;=1,AD314&lt;&gt;".",COUNTIF(AD115:AD$191,"*18收*")&gt;0),  CONCATENATE(  ".",IF(AD115=$A$299,$A315,"")  ),IF(AD115=$A$299,$A315,"")  )</f>
        <v/>
      </c>
      <c r="AE315" s="65" t="str">
        <f ca="1">IF(  AND(LEN(AE314)&gt;=1,AE314&lt;&gt;".",COUNTIF(AE115:AE$191,"*18收*")&gt;0),  CONCATENATE(  ".",IF(AE115=$A$299,$A315,"")  ),IF(AE115=$A$299,$A315,"")  )</f>
        <v/>
      </c>
      <c r="AF315" s="65" t="str">
        <f ca="1">IF(  AND(LEN(AF314)&gt;=1,AF314&lt;&gt;".",COUNTIF(AF115:AF$191,"*18收*")&gt;0),  CONCATENATE(  ".",IF(AF115=$A$299,$A315,"")  ),IF(AF115=$A$299,$A315,"")  )</f>
        <v/>
      </c>
      <c r="AG315" s="65" t="str">
        <f ca="1">IF(  AND(LEN(AG314)&gt;=1,AG314&lt;&gt;".",COUNTIF(AG115:AG$191,"*18收*")&gt;0),  CONCATENATE(  ".",IF(AG115=$A$299,$A315,"")  ),IF(AG115=$A$299,$A315,"")  )</f>
        <v>.15</v>
      </c>
      <c r="AH315" s="65"/>
      <c r="AI315" s="65"/>
      <c r="AJ315" s="65"/>
    </row>
    <row r="316" spans="1:36">
      <c r="A316" s="65">
        <f t="shared" si="30"/>
        <v>16</v>
      </c>
      <c r="B316" s="65" t="str">
        <f t="shared" si="30"/>
        <v>郭文凱</v>
      </c>
      <c r="C316" s="65" t="str">
        <f ca="1">IF(  AND(LEN(C315)&gt;=1,C315&lt;&gt;".",COUNTIF(C116:C$191,"*18收*")&gt;0),  CONCATENATE(  ".",IF(C116=$A$299,$A316,"")  ),IF(C116=$A$299,$A316,"")  )</f>
        <v/>
      </c>
      <c r="D316" s="65" t="str">
        <f ca="1">IF(  AND(LEN(D315)&gt;=1,D315&lt;&gt;".",COUNTIF(D116:D$191,"*18收*")&gt;0),  CONCATENATE(  ".",IF(D116=$A$299,$A316,"")  ),IF(D116=$A$299,$A316,"")  )</f>
        <v/>
      </c>
      <c r="E316" s="65" t="str">
        <f ca="1">IF(  AND(LEN(E315)&gt;=1,E315&lt;&gt;".",COUNTIF(E116:E$191,"*18收*")&gt;0),  CONCATENATE(  ".",IF(E116=$A$299,$A316,"")  ),IF(E116=$A$299,$A316,"")  )</f>
        <v/>
      </c>
      <c r="F316" s="65" t="str">
        <f ca="1">IF(  AND(LEN(F315)&gt;=1,F315&lt;&gt;".",COUNTIF(F116:F$191,"*18收*")&gt;0),  CONCATENATE(  ".",IF(F116=$A$299,$A316,"")  ),IF(F116=$A$299,$A316,"")  )</f>
        <v/>
      </c>
      <c r="G316" s="65" t="str">
        <f ca="1">IF(  AND(LEN(G315)&gt;=1,G315&lt;&gt;".",COUNTIF(G116:G$191,"*18收*")&gt;0),  CONCATENATE(  ".",IF(G116=$A$299,$A316,"")  ),IF(G116=$A$299,$A316,"")  )</f>
        <v/>
      </c>
      <c r="H316" s="65" t="str">
        <f ca="1">IF(  AND(LEN(H315)&gt;=1,H315&lt;&gt;".",COUNTIF(H116:H$191,"*18收*")&gt;0),  CONCATENATE(  ".",IF(H116=$A$299,$A316,"")  ),IF(H116=$A$299,$A316,"")  )</f>
        <v/>
      </c>
      <c r="I316" s="65" t="str">
        <f ca="1">IF(  AND(LEN(I315)&gt;=1,I315&lt;&gt;".",COUNTIF(I116:I$191,"*18收*")&gt;0),  CONCATENATE(  ".",IF(I116=$A$299,$A316,"")  ),IF(I116=$A$299,$A316,"")  )</f>
        <v/>
      </c>
      <c r="J316" s="65" t="str">
        <f ca="1">IF(  AND(LEN(J315)&gt;=1,J315&lt;&gt;".",COUNTIF(J116:J$191,"*18收*")&gt;0),  CONCATENATE(  ".",IF(J116=$A$299,$A316,"")  ),IF(J116=$A$299,$A316,"")  )</f>
        <v/>
      </c>
      <c r="K316" s="65" t="str">
        <f ca="1">IF(  AND(LEN(K315)&gt;=1,K315&lt;&gt;".",COUNTIF(K116:K$191,"*18收*")&gt;0),  CONCATENATE(  ".",IF(K116=$A$299,$A316,"")  ),IF(K116=$A$299,$A316,"")  )</f>
        <v/>
      </c>
      <c r="L316" s="65" t="str">
        <f ca="1">IF(  AND(LEN(L315)&gt;=1,L315&lt;&gt;".",COUNTIF(L116:L$191,"*18收*")&gt;0),  CONCATENATE(  ".",IF(L116=$A$299,$A316,"")  ),IF(L116=$A$299,$A316,"")  )</f>
        <v/>
      </c>
      <c r="M316" s="65" t="str">
        <f ca="1">IF(  AND(LEN(M315)&gt;=1,M315&lt;&gt;".",COUNTIF(M116:M$191,"*18收*")&gt;0),  CONCATENATE(  ".",IF(M116=$A$299,$A316,"")  ),IF(M116=$A$299,$A316,"")  )</f>
        <v/>
      </c>
      <c r="N316" s="65" t="str">
        <f ca="1">IF(  AND(LEN(N315)&gt;=1,N315&lt;&gt;".",COUNTIF(N116:N$191,"*18收*")&gt;0),  CONCATENATE(  ".",IF(N116=$A$299,$A316,"")  ),IF(N116=$A$299,$A316,"")  )</f>
        <v/>
      </c>
      <c r="O316" s="65" t="str">
        <f ca="1">IF(  AND(LEN(O315)&gt;=1,O315&lt;&gt;".",COUNTIF(O116:O$191,"*18收*")&gt;0),  CONCATENATE(  ".",IF(O116=$A$299,$A316,"")  ),IF(O116=$A$299,$A316,"")  )</f>
        <v/>
      </c>
      <c r="P316" s="65" t="str">
        <f ca="1">IF(  AND(LEN(P315)&gt;=1,P315&lt;&gt;".",COUNTIF(P116:P$191,"*18收*")&gt;0),  CONCATENATE(  ".",IF(P116=$A$299,$A316,"")  ),IF(P116=$A$299,$A316,"")  )</f>
        <v/>
      </c>
      <c r="Q316" s="65" t="str">
        <f ca="1">IF(  AND(LEN(Q315)&gt;=1,Q315&lt;&gt;".",COUNTIF(Q116:Q$191,"*18收*")&gt;0),  CONCATENATE(  ".",IF(Q116=$A$299,$A316,"")  ),IF(Q116=$A$299,$A316,"")  )</f>
        <v/>
      </c>
      <c r="R316" s="65" t="str">
        <f ca="1">IF(  AND(LEN(R315)&gt;=1,R315&lt;&gt;".",COUNTIF(R116:R$191,"*18收*")&gt;0),  CONCATENATE(  ".",IF(R116=$A$299,$A316,"")  ),IF(R116=$A$299,$A316,"")  )</f>
        <v/>
      </c>
      <c r="S316" s="65" t="str">
        <f ca="1">IF(  AND(LEN(S315)&gt;=1,S315&lt;&gt;".",COUNTIF(S116:S$191,"*18收*")&gt;0),  CONCATENATE(  ".",IF(S116=$A$299,$A316,"")  ),IF(S116=$A$299,$A316,"")  )</f>
        <v/>
      </c>
      <c r="T316" s="65" t="str">
        <f ca="1">IF(  AND(LEN(T315)&gt;=1,T315&lt;&gt;".",COUNTIF(T116:T$191,"*18收*")&gt;0),  CONCATENATE(  ".",IF(T116=$A$299,$A316,"")  ),IF(T116=$A$299,$A316,"")  )</f>
        <v/>
      </c>
      <c r="U316" s="65" t="str">
        <f ca="1">IF(  AND(LEN(U315)&gt;=1,U315&lt;&gt;".",COUNTIF(U116:U$191,"*18收*")&gt;0),  CONCATENATE(  ".",IF(U116=$A$299,$A316,"")  ),IF(U116=$A$299,$A316,"")  )</f>
        <v/>
      </c>
      <c r="V316" s="65" t="str">
        <f ca="1">IF(  AND(LEN(V315)&gt;=1,V315&lt;&gt;".",COUNTIF(V116:V$191,"*18收*")&gt;0),  CONCATENATE(  ".",IF(V116=$A$299,$A316,"")  ),IF(V116=$A$299,$A316,"")  )</f>
        <v/>
      </c>
      <c r="W316" s="65" t="str">
        <f ca="1">IF(  AND(LEN(W315)&gt;=1,W315&lt;&gt;".",COUNTIF(W116:W$191,"*18收*")&gt;0),  CONCATENATE(  ".",IF(W116=$A$299,$A316,"")  ),IF(W116=$A$299,$A316,"")  )</f>
        <v/>
      </c>
      <c r="X316" s="65" t="str">
        <f ca="1">IF(  AND(LEN(X315)&gt;=1,X315&lt;&gt;".",COUNTIF(X116:X$191,"*18收*")&gt;0),  CONCATENATE(  ".",IF(X116=$A$299,$A316,"")  ),IF(X116=$A$299,$A316,"")  )</f>
        <v/>
      </c>
      <c r="Y316" s="65" t="str">
        <f ca="1">IF(  AND(LEN(Y315)&gt;=1,Y315&lt;&gt;".",COUNTIF(Y116:Y$191,"*18收*")&gt;0),  CONCATENATE(  ".",IF(Y116=$A$299,$A316,"")  ),IF(Y116=$A$299,$A316,"")  )</f>
        <v/>
      </c>
      <c r="Z316" s="65" t="str">
        <f ca="1">IF(  AND(LEN(Z315)&gt;=1,Z315&lt;&gt;".",COUNTIF(Z116:Z$191,"*18收*")&gt;0),  CONCATENATE(  ".",IF(Z116=$A$299,$A316,"")  ),IF(Z116=$A$299,$A316,"")  )</f>
        <v/>
      </c>
      <c r="AA316" s="65" t="str">
        <f ca="1">IF(  AND(LEN(AA315)&gt;=1,AA315&lt;&gt;".",COUNTIF(AA116:AA$191,"*18收*")&gt;0),  CONCATENATE(  ".",IF(AA116=$A$299,$A316,"")  ),IF(AA116=$A$299,$A316,"")  )</f>
        <v/>
      </c>
      <c r="AB316" s="65" t="str">
        <f ca="1">IF(  AND(LEN(AB315)&gt;=1,AB315&lt;&gt;".",COUNTIF(AB116:AB$191,"*18收*")&gt;0),  CONCATENATE(  ".",IF(AB116=$A$299,$A316,"")  ),IF(AB116=$A$299,$A316,"")  )</f>
        <v/>
      </c>
      <c r="AC316" s="65" t="str">
        <f ca="1">IF(  AND(LEN(AC315)&gt;=1,AC315&lt;&gt;".",COUNTIF(AC116:AC$191,"*18收*")&gt;0),  CONCATENATE(  ".",IF(AC116=$A$299,$A316,"")  ),IF(AC116=$A$299,$A316,"")  )</f>
        <v>.</v>
      </c>
      <c r="AD316" s="65">
        <f ca="1">IF(  AND(LEN(AD315)&gt;=1,AD315&lt;&gt;".",COUNTIF(AD116:AD$191,"*18收*")&gt;0),  CONCATENATE(  ".",IF(AD116=$A$299,$A316,"")  ),IF(AD116=$A$299,$A316,"")  )</f>
        <v>16</v>
      </c>
      <c r="AE316" s="65" t="str">
        <f ca="1">IF(  AND(LEN(AE315)&gt;=1,AE315&lt;&gt;".",COUNTIF(AE116:AE$191,"*18收*")&gt;0),  CONCATENATE(  ".",IF(AE116=$A$299,$A316,"")  ),IF(AE116=$A$299,$A316,"")  )</f>
        <v/>
      </c>
      <c r="AF316" s="65" t="str">
        <f ca="1">IF(  AND(LEN(AF315)&gt;=1,AF315&lt;&gt;".",COUNTIF(AF116:AF$191,"*18收*")&gt;0),  CONCATENATE(  ".",IF(AF116=$A$299,$A316,"")  ),IF(AF116=$A$299,$A316,"")  )</f>
        <v/>
      </c>
      <c r="AG316" s="65" t="str">
        <f ca="1">IF(  AND(LEN(AG315)&gt;=1,AG315&lt;&gt;".",COUNTIF(AG116:AG$191,"*18收*")&gt;0),  CONCATENATE(  ".",IF(AG116=$A$299,$A316,"")  ),IF(AG116=$A$299,$A316,"")  )</f>
        <v>.</v>
      </c>
      <c r="AH316" s="65"/>
      <c r="AI316" s="65"/>
      <c r="AJ316" s="65"/>
    </row>
    <row r="317" spans="1:36">
      <c r="A317" s="65">
        <f t="shared" si="30"/>
        <v>17</v>
      </c>
      <c r="B317" s="65" t="str">
        <f t="shared" si="30"/>
        <v>邱楷然</v>
      </c>
      <c r="C317" s="65" t="str">
        <f ca="1">IF(  AND(LEN(C316)&gt;=1,C316&lt;&gt;".",COUNTIF(C117:C$191,"*18收*")&gt;0),  CONCATENATE(  ".",IF(C117=$A$299,$A317,"")  ),IF(C117=$A$299,$A317,"")  )</f>
        <v/>
      </c>
      <c r="D317" s="65" t="str">
        <f ca="1">IF(  AND(LEN(D316)&gt;=1,D316&lt;&gt;".",COUNTIF(D117:D$191,"*18收*")&gt;0),  CONCATENATE(  ".",IF(D117=$A$299,$A317,"")  ),IF(D117=$A$299,$A317,"")  )</f>
        <v/>
      </c>
      <c r="E317" s="65" t="str">
        <f ca="1">IF(  AND(LEN(E316)&gt;=1,E316&lt;&gt;".",COUNTIF(E117:E$191,"*18收*")&gt;0),  CONCATENATE(  ".",IF(E117=$A$299,$A317,"")  ),IF(E117=$A$299,$A317,"")  )</f>
        <v/>
      </c>
      <c r="F317" s="65" t="str">
        <f ca="1">IF(  AND(LEN(F316)&gt;=1,F316&lt;&gt;".",COUNTIF(F117:F$191,"*18收*")&gt;0),  CONCATENATE(  ".",IF(F117=$A$299,$A317,"")  ),IF(F117=$A$299,$A317,"")  )</f>
        <v/>
      </c>
      <c r="G317" s="65" t="str">
        <f ca="1">IF(  AND(LEN(G316)&gt;=1,G316&lt;&gt;".",COUNTIF(G117:G$191,"*18收*")&gt;0),  CONCATENATE(  ".",IF(G117=$A$299,$A317,"")  ),IF(G117=$A$299,$A317,"")  )</f>
        <v/>
      </c>
      <c r="H317" s="65" t="str">
        <f ca="1">IF(  AND(LEN(H316)&gt;=1,H316&lt;&gt;".",COUNTIF(H117:H$191,"*18收*")&gt;0),  CONCATENATE(  ".",IF(H117=$A$299,$A317,"")  ),IF(H117=$A$299,$A317,"")  )</f>
        <v/>
      </c>
      <c r="I317" s="65" t="str">
        <f ca="1">IF(  AND(LEN(I316)&gt;=1,I316&lt;&gt;".",COUNTIF(I117:I$191,"*18收*")&gt;0),  CONCATENATE(  ".",IF(I117=$A$299,$A317,"")  ),IF(I117=$A$299,$A317,"")  )</f>
        <v/>
      </c>
      <c r="J317" s="65" t="str">
        <f ca="1">IF(  AND(LEN(J316)&gt;=1,J316&lt;&gt;".",COUNTIF(J117:J$191,"*18收*")&gt;0),  CONCATENATE(  ".",IF(J117=$A$299,$A317,"")  ),IF(J117=$A$299,$A317,"")  )</f>
        <v/>
      </c>
      <c r="K317" s="65" t="str">
        <f ca="1">IF(  AND(LEN(K316)&gt;=1,K316&lt;&gt;".",COUNTIF(K117:K$191,"*18收*")&gt;0),  CONCATENATE(  ".",IF(K117=$A$299,$A317,"")  ),IF(K117=$A$299,$A317,"")  )</f>
        <v/>
      </c>
      <c r="L317" s="65" t="str">
        <f ca="1">IF(  AND(LEN(L316)&gt;=1,L316&lt;&gt;".",COUNTIF(L117:L$191,"*18收*")&gt;0),  CONCATENATE(  ".",IF(L117=$A$299,$A317,"")  ),IF(L117=$A$299,$A317,"")  )</f>
        <v/>
      </c>
      <c r="M317" s="65" t="str">
        <f ca="1">IF(  AND(LEN(M316)&gt;=1,M316&lt;&gt;".",COUNTIF(M117:M$191,"*18收*")&gt;0),  CONCATENATE(  ".",IF(M117=$A$299,$A317,"")  ),IF(M117=$A$299,$A317,"")  )</f>
        <v/>
      </c>
      <c r="N317" s="65" t="str">
        <f ca="1">IF(  AND(LEN(N316)&gt;=1,N316&lt;&gt;".",COUNTIF(N117:N$191,"*18收*")&gt;0),  CONCATENATE(  ".",IF(N117=$A$299,$A317,"")  ),IF(N117=$A$299,$A317,"")  )</f>
        <v/>
      </c>
      <c r="O317" s="65" t="str">
        <f ca="1">IF(  AND(LEN(O316)&gt;=1,O316&lt;&gt;".",COUNTIF(O117:O$191,"*18收*")&gt;0),  CONCATENATE(  ".",IF(O117=$A$299,$A317,"")  ),IF(O117=$A$299,$A317,"")  )</f>
        <v/>
      </c>
      <c r="P317" s="65" t="str">
        <f ca="1">IF(  AND(LEN(P316)&gt;=1,P316&lt;&gt;".",COUNTIF(P117:P$191,"*18收*")&gt;0),  CONCATENATE(  ".",IF(P117=$A$299,$A317,"")  ),IF(P117=$A$299,$A317,"")  )</f>
        <v/>
      </c>
      <c r="Q317" s="65" t="str">
        <f ca="1">IF(  AND(LEN(Q316)&gt;=1,Q316&lt;&gt;".",COUNTIF(Q117:Q$191,"*18收*")&gt;0),  CONCATENATE(  ".",IF(Q117=$A$299,$A317,"")  ),IF(Q117=$A$299,$A317,"")  )</f>
        <v/>
      </c>
      <c r="R317" s="65" t="str">
        <f ca="1">IF(  AND(LEN(R316)&gt;=1,R316&lt;&gt;".",COUNTIF(R117:R$191,"*18收*")&gt;0),  CONCATENATE(  ".",IF(R117=$A$299,$A317,"")  ),IF(R117=$A$299,$A317,"")  )</f>
        <v/>
      </c>
      <c r="S317" s="65" t="str">
        <f ca="1">IF(  AND(LEN(S316)&gt;=1,S316&lt;&gt;".",COUNTIF(S117:S$191,"*18收*")&gt;0),  CONCATENATE(  ".",IF(S117=$A$299,$A317,"")  ),IF(S117=$A$299,$A317,"")  )</f>
        <v/>
      </c>
      <c r="T317" s="65" t="str">
        <f ca="1">IF(  AND(LEN(T316)&gt;=1,T316&lt;&gt;".",COUNTIF(T117:T$191,"*18收*")&gt;0),  CONCATENATE(  ".",IF(T117=$A$299,$A317,"")  ),IF(T117=$A$299,$A317,"")  )</f>
        <v/>
      </c>
      <c r="U317" s="65" t="str">
        <f ca="1">IF(  AND(LEN(U316)&gt;=1,U316&lt;&gt;".",COUNTIF(U117:U$191,"*18收*")&gt;0),  CONCATENATE(  ".",IF(U117=$A$299,$A317,"")  ),IF(U117=$A$299,$A317,"")  )</f>
        <v/>
      </c>
      <c r="V317" s="65" t="str">
        <f ca="1">IF(  AND(LEN(V316)&gt;=1,V316&lt;&gt;".",COUNTIF(V117:V$191,"*18收*")&gt;0),  CONCATENATE(  ".",IF(V117=$A$299,$A317,"")  ),IF(V117=$A$299,$A317,"")  )</f>
        <v/>
      </c>
      <c r="W317" s="65" t="str">
        <f ca="1">IF(  AND(LEN(W316)&gt;=1,W316&lt;&gt;".",COUNTIF(W117:W$191,"*18收*")&gt;0),  CONCATENATE(  ".",IF(W117=$A$299,$A317,"")  ),IF(W117=$A$299,$A317,"")  )</f>
        <v/>
      </c>
      <c r="X317" s="65" t="str">
        <f ca="1">IF(  AND(LEN(X316)&gt;=1,X316&lt;&gt;".",COUNTIF(X117:X$191,"*18收*")&gt;0),  CONCATENATE(  ".",IF(X117=$A$299,$A317,"")  ),IF(X117=$A$299,$A317,"")  )</f>
        <v/>
      </c>
      <c r="Y317" s="65" t="str">
        <f ca="1">IF(  AND(LEN(Y316)&gt;=1,Y316&lt;&gt;".",COUNTIF(Y117:Y$191,"*18收*")&gt;0),  CONCATENATE(  ".",IF(Y117=$A$299,$A317,"")  ),IF(Y117=$A$299,$A317,"")  )</f>
        <v/>
      </c>
      <c r="Z317" s="65" t="str">
        <f ca="1">IF(  AND(LEN(Z316)&gt;=1,Z316&lt;&gt;".",COUNTIF(Z117:Z$191,"*18收*")&gt;0),  CONCATENATE(  ".",IF(Z117=$A$299,$A317,"")  ),IF(Z117=$A$299,$A317,"")  )</f>
        <v/>
      </c>
      <c r="AA317" s="65" t="str">
        <f ca="1">IF(  AND(LEN(AA316)&gt;=1,AA316&lt;&gt;".",COUNTIF(AA117:AA$191,"*18收*")&gt;0),  CONCATENATE(  ".",IF(AA117=$A$299,$A317,"")  ),IF(AA117=$A$299,$A317,"")  )</f>
        <v/>
      </c>
      <c r="AB317" s="65" t="str">
        <f ca="1">IF(  AND(LEN(AB316)&gt;=1,AB316&lt;&gt;".",COUNTIF(AB117:AB$191,"*18收*")&gt;0),  CONCATENATE(  ".",IF(AB117=$A$299,$A317,"")  ),IF(AB117=$A$299,$A317,"")  )</f>
        <v/>
      </c>
      <c r="AC317" s="65">
        <f ca="1">IF(  AND(LEN(AC316)&gt;=1,AC316&lt;&gt;".",COUNTIF(AC117:AC$191,"*18收*")&gt;0),  CONCATENATE(  ".",IF(AC117=$A$299,$A317,"")  ),IF(AC117=$A$299,$A317,"")  )</f>
        <v>17</v>
      </c>
      <c r="AD317" s="65" t="str">
        <f ca="1">IF(  AND(LEN(AD316)&gt;=1,AD316&lt;&gt;".",COUNTIF(AD117:AD$191,"*18收*")&gt;0),  CONCATENATE(  ".",IF(AD117=$A$299,$A317,"")  ),IF(AD117=$A$299,$A317,"")  )</f>
        <v>.</v>
      </c>
      <c r="AE317" s="65" t="str">
        <f ca="1">IF(  AND(LEN(AE316)&gt;=1,AE316&lt;&gt;".",COUNTIF(AE117:AE$191,"*18收*")&gt;0),  CONCATENATE(  ".",IF(AE117=$A$299,$A317,"")  ),IF(AE117=$A$299,$A317,"")  )</f>
        <v/>
      </c>
      <c r="AF317" s="65" t="str">
        <f ca="1">IF(  AND(LEN(AF316)&gt;=1,AF316&lt;&gt;".",COUNTIF(AF117:AF$191,"*18收*")&gt;0),  CONCATENATE(  ".",IF(AF117=$A$299,$A317,"")  ),IF(AF117=$A$299,$A317,"")  )</f>
        <v/>
      </c>
      <c r="AG317" s="65">
        <f ca="1">IF(  AND(LEN(AG316)&gt;=1,AG316&lt;&gt;".",COUNTIF(AG117:AG$191,"*18收*")&gt;0),  CONCATENATE(  ".",IF(AG117=$A$299,$A317,"")  ),IF(AG117=$A$299,$A317,"")  )</f>
        <v>17</v>
      </c>
      <c r="AH317" s="65"/>
      <c r="AI317" s="65"/>
      <c r="AJ317" s="65"/>
    </row>
    <row r="318" spans="1:36">
      <c r="A318" s="65">
        <f t="shared" si="30"/>
        <v>18</v>
      </c>
      <c r="B318" s="65" t="str">
        <f t="shared" si="30"/>
        <v>楊承澔</v>
      </c>
      <c r="C318" s="65" t="str">
        <f ca="1">IF(  AND(LEN(C317)&gt;=1,C317&lt;&gt;".",COUNTIF(C118:C$191,"*18收*")&gt;0),  CONCATENATE(  ".",IF(C118=$A$299,$A318,"")  ),IF(C118=$A$299,$A318,"")  )</f>
        <v/>
      </c>
      <c r="D318" s="65" t="str">
        <f ca="1">IF(  AND(LEN(D317)&gt;=1,D317&lt;&gt;".",COUNTIF(D118:D$191,"*18收*")&gt;0),  CONCATENATE(  ".",IF(D118=$A$299,$A318,"")  ),IF(D118=$A$299,$A318,"")  )</f>
        <v/>
      </c>
      <c r="E318" s="65" t="str">
        <f ca="1">IF(  AND(LEN(E317)&gt;=1,E317&lt;&gt;".",COUNTIF(E118:E$191,"*18收*")&gt;0),  CONCATENATE(  ".",IF(E118=$A$299,$A318,"")  ),IF(E118=$A$299,$A318,"")  )</f>
        <v/>
      </c>
      <c r="F318" s="65" t="str">
        <f ca="1">IF(  AND(LEN(F317)&gt;=1,F317&lt;&gt;".",COUNTIF(F118:F$191,"*18收*")&gt;0),  CONCATENATE(  ".",IF(F118=$A$299,$A318,"")  ),IF(F118=$A$299,$A318,"")  )</f>
        <v/>
      </c>
      <c r="G318" s="65" t="str">
        <f ca="1">IF(  AND(LEN(G317)&gt;=1,G317&lt;&gt;".",COUNTIF(G118:G$191,"*18收*")&gt;0),  CONCATENATE(  ".",IF(G118=$A$299,$A318,"")  ),IF(G118=$A$299,$A318,"")  )</f>
        <v/>
      </c>
      <c r="H318" s="65" t="str">
        <f ca="1">IF(  AND(LEN(H317)&gt;=1,H317&lt;&gt;".",COUNTIF(H118:H$191,"*18收*")&gt;0),  CONCATENATE(  ".",IF(H118=$A$299,$A318,"")  ),IF(H118=$A$299,$A318,"")  )</f>
        <v/>
      </c>
      <c r="I318" s="65" t="str">
        <f ca="1">IF(  AND(LEN(I317)&gt;=1,I317&lt;&gt;".",COUNTIF(I118:I$191,"*18收*")&gt;0),  CONCATENATE(  ".",IF(I118=$A$299,$A318,"")  ),IF(I118=$A$299,$A318,"")  )</f>
        <v/>
      </c>
      <c r="J318" s="65" t="str">
        <f ca="1">IF(  AND(LEN(J317)&gt;=1,J317&lt;&gt;".",COUNTIF(J118:J$191,"*18收*")&gt;0),  CONCATENATE(  ".",IF(J118=$A$299,$A318,"")  ),IF(J118=$A$299,$A318,"")  )</f>
        <v/>
      </c>
      <c r="K318" s="65" t="str">
        <f ca="1">IF(  AND(LEN(K317)&gt;=1,K317&lt;&gt;".",COUNTIF(K118:K$191,"*18收*")&gt;0),  CONCATENATE(  ".",IF(K118=$A$299,$A318,"")  ),IF(K118=$A$299,$A318,"")  )</f>
        <v/>
      </c>
      <c r="L318" s="65" t="str">
        <f ca="1">IF(  AND(LEN(L317)&gt;=1,L317&lt;&gt;".",COUNTIF(L118:L$191,"*18收*")&gt;0),  CONCATENATE(  ".",IF(L118=$A$299,$A318,"")  ),IF(L118=$A$299,$A318,"")  )</f>
        <v/>
      </c>
      <c r="M318" s="65" t="str">
        <f ca="1">IF(  AND(LEN(M317)&gt;=1,M317&lt;&gt;".",COUNTIF(M118:M$191,"*18收*")&gt;0),  CONCATENATE(  ".",IF(M118=$A$299,$A318,"")  ),IF(M118=$A$299,$A318,"")  )</f>
        <v/>
      </c>
      <c r="N318" s="65" t="str">
        <f ca="1">IF(  AND(LEN(N317)&gt;=1,N317&lt;&gt;".",COUNTIF(N118:N$191,"*18收*")&gt;0),  CONCATENATE(  ".",IF(N118=$A$299,$A318,"")  ),IF(N118=$A$299,$A318,"")  )</f>
        <v/>
      </c>
      <c r="O318" s="65" t="str">
        <f ca="1">IF(  AND(LEN(O317)&gt;=1,O317&lt;&gt;".",COUNTIF(O118:O$191,"*18收*")&gt;0),  CONCATENATE(  ".",IF(O118=$A$299,$A318,"")  ),IF(O118=$A$299,$A318,"")  )</f>
        <v/>
      </c>
      <c r="P318" s="65" t="str">
        <f ca="1">IF(  AND(LEN(P317)&gt;=1,P317&lt;&gt;".",COUNTIF(P118:P$191,"*18收*")&gt;0),  CONCATENATE(  ".",IF(P118=$A$299,$A318,"")  ),IF(P118=$A$299,$A318,"")  )</f>
        <v/>
      </c>
      <c r="Q318" s="65" t="str">
        <f ca="1">IF(  AND(LEN(Q317)&gt;=1,Q317&lt;&gt;".",COUNTIF(Q118:Q$191,"*18收*")&gt;0),  CONCATENATE(  ".",IF(Q118=$A$299,$A318,"")  ),IF(Q118=$A$299,$A318,"")  )</f>
        <v/>
      </c>
      <c r="R318" s="65" t="str">
        <f ca="1">IF(  AND(LEN(R317)&gt;=1,R317&lt;&gt;".",COUNTIF(R118:R$191,"*18收*")&gt;0),  CONCATENATE(  ".",IF(R118=$A$299,$A318,"")  ),IF(R118=$A$299,$A318,"")  )</f>
        <v/>
      </c>
      <c r="S318" s="65" t="str">
        <f ca="1">IF(  AND(LEN(S317)&gt;=1,S317&lt;&gt;".",COUNTIF(S118:S$191,"*18收*")&gt;0),  CONCATENATE(  ".",IF(S118=$A$299,$A318,"")  ),IF(S118=$A$299,$A318,"")  )</f>
        <v/>
      </c>
      <c r="T318" s="65" t="str">
        <f ca="1">IF(  AND(LEN(T317)&gt;=1,T317&lt;&gt;".",COUNTIF(T118:T$191,"*18收*")&gt;0),  CONCATENATE(  ".",IF(T118=$A$299,$A318,"")  ),IF(T118=$A$299,$A318,"")  )</f>
        <v/>
      </c>
      <c r="U318" s="65" t="str">
        <f ca="1">IF(  AND(LEN(U317)&gt;=1,U317&lt;&gt;".",COUNTIF(U118:U$191,"*18收*")&gt;0),  CONCATENATE(  ".",IF(U118=$A$299,$A318,"")  ),IF(U118=$A$299,$A318,"")  )</f>
        <v/>
      </c>
      <c r="V318" s="65" t="str">
        <f ca="1">IF(  AND(LEN(V317)&gt;=1,V317&lt;&gt;".",COUNTIF(V118:V$191,"*18收*")&gt;0),  CONCATENATE(  ".",IF(V118=$A$299,$A318,"")  ),IF(V118=$A$299,$A318,"")  )</f>
        <v/>
      </c>
      <c r="W318" s="65" t="str">
        <f ca="1">IF(  AND(LEN(W317)&gt;=1,W317&lt;&gt;".",COUNTIF(W118:W$191,"*18收*")&gt;0),  CONCATENATE(  ".",IF(W118=$A$299,$A318,"")  ),IF(W118=$A$299,$A318,"")  )</f>
        <v/>
      </c>
      <c r="X318" s="65" t="str">
        <f ca="1">IF(  AND(LEN(X317)&gt;=1,X317&lt;&gt;".",COUNTIF(X118:X$191,"*18收*")&gt;0),  CONCATENATE(  ".",IF(X118=$A$299,$A318,"")  ),IF(X118=$A$299,$A318,"")  )</f>
        <v/>
      </c>
      <c r="Y318" s="65" t="str">
        <f ca="1">IF(  AND(LEN(Y317)&gt;=1,Y317&lt;&gt;".",COUNTIF(Y118:Y$191,"*18收*")&gt;0),  CONCATENATE(  ".",IF(Y118=$A$299,$A318,"")  ),IF(Y118=$A$299,$A318,"")  )</f>
        <v/>
      </c>
      <c r="Z318" s="65" t="str">
        <f ca="1">IF(  AND(LEN(Z317)&gt;=1,Z317&lt;&gt;".",COUNTIF(Z118:Z$191,"*18收*")&gt;0),  CONCATENATE(  ".",IF(Z118=$A$299,$A318,"")  ),IF(Z118=$A$299,$A318,"")  )</f>
        <v/>
      </c>
      <c r="AA318" s="65" t="str">
        <f ca="1">IF(  AND(LEN(AA317)&gt;=1,AA317&lt;&gt;".",COUNTIF(AA118:AA$191,"*18收*")&gt;0),  CONCATENATE(  ".",IF(AA118=$A$299,$A318,"")  ),IF(AA118=$A$299,$A318,"")  )</f>
        <v/>
      </c>
      <c r="AB318" s="65" t="str">
        <f ca="1">IF(  AND(LEN(AB317)&gt;=1,AB317&lt;&gt;".",COUNTIF(AB118:AB$191,"*18收*")&gt;0),  CONCATENATE(  ".",IF(AB118=$A$299,$A318,"")  ),IF(AB118=$A$299,$A318,"")  )</f>
        <v/>
      </c>
      <c r="AC318" s="65" t="str">
        <f ca="1">IF(  AND(LEN(AC317)&gt;=1,AC317&lt;&gt;".",COUNTIF(AC118:AC$191,"*18收*")&gt;0),  CONCATENATE(  ".",IF(AC118=$A$299,$A318,"")  ),IF(AC118=$A$299,$A318,"")  )</f>
        <v>.</v>
      </c>
      <c r="AD318" s="65">
        <f ca="1">IF(  AND(LEN(AD317)&gt;=1,AD317&lt;&gt;".",COUNTIF(AD118:AD$191,"*18收*")&gt;0),  CONCATENATE(  ".",IF(AD118=$A$299,$A318,"")  ),IF(AD118=$A$299,$A318,"")  )</f>
        <v>18</v>
      </c>
      <c r="AE318" s="65" t="str">
        <f ca="1">IF(  AND(LEN(AE317)&gt;=1,AE317&lt;&gt;".",COUNTIF(AE118:AE$191,"*18收*")&gt;0),  CONCATENATE(  ".",IF(AE118=$A$299,$A318,"")  ),IF(AE118=$A$299,$A318,"")  )</f>
        <v/>
      </c>
      <c r="AF318" s="65" t="str">
        <f ca="1">IF(  AND(LEN(AF317)&gt;=1,AF317&lt;&gt;".",COUNTIF(AF118:AF$191,"*18收*")&gt;0),  CONCATENATE(  ".",IF(AF118=$A$299,$A318,"")  ),IF(AF118=$A$299,$A318,"")  )</f>
        <v/>
      </c>
      <c r="AG318" s="65" t="str">
        <f ca="1">IF(  AND(LEN(AG317)&gt;=1,AG317&lt;&gt;".",COUNTIF(AG118:AG$191,"*18收*")&gt;0),  CONCATENATE(  ".",IF(AG118=$A$299,$A318,"")  ),IF(AG118=$A$299,$A318,"")  )</f>
        <v>.</v>
      </c>
      <c r="AH318" s="65"/>
      <c r="AI318" s="65"/>
      <c r="AJ318" s="65"/>
    </row>
    <row r="319" spans="1:36">
      <c r="A319" s="65">
        <f t="shared" si="30"/>
        <v>19</v>
      </c>
      <c r="B319" s="65" t="str">
        <f t="shared" si="30"/>
        <v>吳政銓</v>
      </c>
      <c r="C319" s="65" t="str">
        <f ca="1">IF(  AND(LEN(C318)&gt;=1,C318&lt;&gt;".",COUNTIF(C119:C$191,"*18收*")&gt;0),  CONCATENATE(  ".",IF(C119=$A$299,$A319,"")  ),IF(C119=$A$299,$A319,"")  )</f>
        <v/>
      </c>
      <c r="D319" s="65" t="str">
        <f ca="1">IF(  AND(LEN(D318)&gt;=1,D318&lt;&gt;".",COUNTIF(D119:D$191,"*18收*")&gt;0),  CONCATENATE(  ".",IF(D119=$A$299,$A319,"")  ),IF(D119=$A$299,$A319,"")  )</f>
        <v/>
      </c>
      <c r="E319" s="65" t="str">
        <f ca="1">IF(  AND(LEN(E318)&gt;=1,E318&lt;&gt;".",COUNTIF(E119:E$191,"*18收*")&gt;0),  CONCATENATE(  ".",IF(E119=$A$299,$A319,"")  ),IF(E119=$A$299,$A319,"")  )</f>
        <v/>
      </c>
      <c r="F319" s="65" t="str">
        <f ca="1">IF(  AND(LEN(F318)&gt;=1,F318&lt;&gt;".",COUNTIF(F119:F$191,"*18收*")&gt;0),  CONCATENATE(  ".",IF(F119=$A$299,$A319,"")  ),IF(F119=$A$299,$A319,"")  )</f>
        <v/>
      </c>
      <c r="G319" s="65" t="str">
        <f ca="1">IF(  AND(LEN(G318)&gt;=1,G318&lt;&gt;".",COUNTIF(G119:G$191,"*18收*")&gt;0),  CONCATENATE(  ".",IF(G119=$A$299,$A319,"")  ),IF(G119=$A$299,$A319,"")  )</f>
        <v/>
      </c>
      <c r="H319" s="65" t="str">
        <f ca="1">IF(  AND(LEN(H318)&gt;=1,H318&lt;&gt;".",COUNTIF(H119:H$191,"*18收*")&gt;0),  CONCATENATE(  ".",IF(H119=$A$299,$A319,"")  ),IF(H119=$A$299,$A319,"")  )</f>
        <v/>
      </c>
      <c r="I319" s="65" t="str">
        <f ca="1">IF(  AND(LEN(I318)&gt;=1,I318&lt;&gt;".",COUNTIF(I119:I$191,"*18收*")&gt;0),  CONCATENATE(  ".",IF(I119=$A$299,$A319,"")  ),IF(I119=$A$299,$A319,"")  )</f>
        <v/>
      </c>
      <c r="J319" s="65" t="str">
        <f ca="1">IF(  AND(LEN(J318)&gt;=1,J318&lt;&gt;".",COUNTIF(J119:J$191,"*18收*")&gt;0),  CONCATENATE(  ".",IF(J119=$A$299,$A319,"")  ),IF(J119=$A$299,$A319,"")  )</f>
        <v/>
      </c>
      <c r="K319" s="65" t="str">
        <f ca="1">IF(  AND(LEN(K318)&gt;=1,K318&lt;&gt;".",COUNTIF(K119:K$191,"*18收*")&gt;0),  CONCATENATE(  ".",IF(K119=$A$299,$A319,"")  ),IF(K119=$A$299,$A319,"")  )</f>
        <v/>
      </c>
      <c r="L319" s="65" t="str">
        <f ca="1">IF(  AND(LEN(L318)&gt;=1,L318&lt;&gt;".",COUNTIF(L119:L$191,"*18收*")&gt;0),  CONCATENATE(  ".",IF(L119=$A$299,$A319,"")  ),IF(L119=$A$299,$A319,"")  )</f>
        <v/>
      </c>
      <c r="M319" s="65" t="str">
        <f ca="1">IF(  AND(LEN(M318)&gt;=1,M318&lt;&gt;".",COUNTIF(M119:M$191,"*18收*")&gt;0),  CONCATENATE(  ".",IF(M119=$A$299,$A319,"")  ),IF(M119=$A$299,$A319,"")  )</f>
        <v/>
      </c>
      <c r="N319" s="65" t="str">
        <f ca="1">IF(  AND(LEN(N318)&gt;=1,N318&lt;&gt;".",COUNTIF(N119:N$191,"*18收*")&gt;0),  CONCATENATE(  ".",IF(N119=$A$299,$A319,"")  ),IF(N119=$A$299,$A319,"")  )</f>
        <v/>
      </c>
      <c r="O319" s="65" t="str">
        <f ca="1">IF(  AND(LEN(O318)&gt;=1,O318&lt;&gt;".",COUNTIF(O119:O$191,"*18收*")&gt;0),  CONCATENATE(  ".",IF(O119=$A$299,$A319,"")  ),IF(O119=$A$299,$A319,"")  )</f>
        <v/>
      </c>
      <c r="P319" s="65" t="str">
        <f ca="1">IF(  AND(LEN(P318)&gt;=1,P318&lt;&gt;".",COUNTIF(P119:P$191,"*18收*")&gt;0),  CONCATENATE(  ".",IF(P119=$A$299,$A319,"")  ),IF(P119=$A$299,$A319,"")  )</f>
        <v/>
      </c>
      <c r="Q319" s="65" t="str">
        <f ca="1">IF(  AND(LEN(Q318)&gt;=1,Q318&lt;&gt;".",COUNTIF(Q119:Q$191,"*18收*")&gt;0),  CONCATENATE(  ".",IF(Q119=$A$299,$A319,"")  ),IF(Q119=$A$299,$A319,"")  )</f>
        <v/>
      </c>
      <c r="R319" s="65" t="str">
        <f ca="1">IF(  AND(LEN(R318)&gt;=1,R318&lt;&gt;".",COUNTIF(R119:R$191,"*18收*")&gt;0),  CONCATENATE(  ".",IF(R119=$A$299,$A319,"")  ),IF(R119=$A$299,$A319,"")  )</f>
        <v/>
      </c>
      <c r="S319" s="65" t="str">
        <f ca="1">IF(  AND(LEN(S318)&gt;=1,S318&lt;&gt;".",COUNTIF(S119:S$191,"*18收*")&gt;0),  CONCATENATE(  ".",IF(S119=$A$299,$A319,"")  ),IF(S119=$A$299,$A319,"")  )</f>
        <v/>
      </c>
      <c r="T319" s="65" t="str">
        <f ca="1">IF(  AND(LEN(T318)&gt;=1,T318&lt;&gt;".",COUNTIF(T119:T$191,"*18收*")&gt;0),  CONCATENATE(  ".",IF(T119=$A$299,$A319,"")  ),IF(T119=$A$299,$A319,"")  )</f>
        <v/>
      </c>
      <c r="U319" s="65" t="str">
        <f ca="1">IF(  AND(LEN(U318)&gt;=1,U318&lt;&gt;".",COUNTIF(U119:U$191,"*18收*")&gt;0),  CONCATENATE(  ".",IF(U119=$A$299,$A319,"")  ),IF(U119=$A$299,$A319,"")  )</f>
        <v/>
      </c>
      <c r="V319" s="65" t="str">
        <f ca="1">IF(  AND(LEN(V318)&gt;=1,V318&lt;&gt;".",COUNTIF(V119:V$191,"*18收*")&gt;0),  CONCATENATE(  ".",IF(V119=$A$299,$A319,"")  ),IF(V119=$A$299,$A319,"")  )</f>
        <v/>
      </c>
      <c r="W319" s="65" t="str">
        <f ca="1">IF(  AND(LEN(W318)&gt;=1,W318&lt;&gt;".",COUNTIF(W119:W$191,"*18收*")&gt;0),  CONCATENATE(  ".",IF(W119=$A$299,$A319,"")  ),IF(W119=$A$299,$A319,"")  )</f>
        <v/>
      </c>
      <c r="X319" s="65" t="str">
        <f ca="1">IF(  AND(LEN(X318)&gt;=1,X318&lt;&gt;".",COUNTIF(X119:X$191,"*18收*")&gt;0),  CONCATENATE(  ".",IF(X119=$A$299,$A319,"")  ),IF(X119=$A$299,$A319,"")  )</f>
        <v/>
      </c>
      <c r="Y319" s="65" t="str">
        <f ca="1">IF(  AND(LEN(Y318)&gt;=1,Y318&lt;&gt;".",COUNTIF(Y119:Y$191,"*18收*")&gt;0),  CONCATENATE(  ".",IF(Y119=$A$299,$A319,"")  ),IF(Y119=$A$299,$A319,"")  )</f>
        <v/>
      </c>
      <c r="Z319" s="65" t="str">
        <f ca="1">IF(  AND(LEN(Z318)&gt;=1,Z318&lt;&gt;".",COUNTIF(Z119:Z$191,"*18收*")&gt;0),  CONCATENATE(  ".",IF(Z119=$A$299,$A319,"")  ),IF(Z119=$A$299,$A319,"")  )</f>
        <v/>
      </c>
      <c r="AA319" s="65" t="str">
        <f ca="1">IF(  AND(LEN(AA318)&gt;=1,AA318&lt;&gt;".",COUNTIF(AA119:AA$191,"*18收*")&gt;0),  CONCATENATE(  ".",IF(AA119=$A$299,$A319,"")  ),IF(AA119=$A$299,$A319,"")  )</f>
        <v/>
      </c>
      <c r="AB319" s="65" t="str">
        <f ca="1">IF(  AND(LEN(AB318)&gt;=1,AB318&lt;&gt;".",COUNTIF(AB119:AB$191,"*18收*")&gt;0),  CONCATENATE(  ".",IF(AB119=$A$299,$A319,"")  ),IF(AB119=$A$299,$A319,"")  )</f>
        <v/>
      </c>
      <c r="AC319" s="65">
        <f ca="1">IF(  AND(LEN(AC318)&gt;=1,AC318&lt;&gt;".",COUNTIF(AC119:AC$191,"*18收*")&gt;0),  CONCATENATE(  ".",IF(AC119=$A$299,$A319,"")  ),IF(AC119=$A$299,$A319,"")  )</f>
        <v>19</v>
      </c>
      <c r="AD319" s="65" t="str">
        <f ca="1">IF(  AND(LEN(AD318)&gt;=1,AD318&lt;&gt;".",COUNTIF(AD119:AD$191,"*18收*")&gt;0),  CONCATENATE(  ".",IF(AD119=$A$299,$A319,"")  ),IF(AD119=$A$299,$A319,"")  )</f>
        <v>.</v>
      </c>
      <c r="AE319" s="65" t="str">
        <f ca="1">IF(  AND(LEN(AE318)&gt;=1,AE318&lt;&gt;".",COUNTIF(AE119:AE$191,"*18收*")&gt;0),  CONCATENATE(  ".",IF(AE119=$A$299,$A319,"")  ),IF(AE119=$A$299,$A319,"")  )</f>
        <v/>
      </c>
      <c r="AF319" s="65" t="str">
        <f ca="1">IF(  AND(LEN(AF318)&gt;=1,AF318&lt;&gt;".",COUNTIF(AF119:AF$191,"*18收*")&gt;0),  CONCATENATE(  ".",IF(AF119=$A$299,$A319,"")  ),IF(AF119=$A$299,$A319,"")  )</f>
        <v/>
      </c>
      <c r="AG319" s="65">
        <f ca="1">IF(  AND(LEN(AG318)&gt;=1,AG318&lt;&gt;".",COUNTIF(AG119:AG$191,"*18收*")&gt;0),  CONCATENATE(  ".",IF(AG119=$A$299,$A319,"")  ),IF(AG119=$A$299,$A319,"")  )</f>
        <v>19</v>
      </c>
      <c r="AH319" s="65"/>
      <c r="AI319" s="65"/>
      <c r="AJ319" s="65"/>
    </row>
    <row r="320" spans="1:36">
      <c r="A320" s="65">
        <f t="shared" si="30"/>
        <v>20</v>
      </c>
      <c r="B320" s="65" t="str">
        <f t="shared" si="30"/>
        <v>呂承翰</v>
      </c>
      <c r="C320" s="65" t="str">
        <f ca="1">IF(  AND(LEN(C319)&gt;=1,C319&lt;&gt;".",COUNTIF(C120:C$191,"*18收*")&gt;0),  CONCATENATE(  ".",IF(C120=$A$299,$A320,"")  ),IF(C120=$A$299,$A320,"")  )</f>
        <v/>
      </c>
      <c r="D320" s="65" t="str">
        <f ca="1">IF(  AND(LEN(D319)&gt;=1,D319&lt;&gt;".",COUNTIF(D120:D$191,"*18收*")&gt;0),  CONCATENATE(  ".",IF(D120=$A$299,$A320,"")  ),IF(D120=$A$299,$A320,"")  )</f>
        <v/>
      </c>
      <c r="E320" s="65" t="str">
        <f ca="1">IF(  AND(LEN(E319)&gt;=1,E319&lt;&gt;".",COUNTIF(E120:E$191,"*18收*")&gt;0),  CONCATENATE(  ".",IF(E120=$A$299,$A320,"")  ),IF(E120=$A$299,$A320,"")  )</f>
        <v/>
      </c>
      <c r="F320" s="65" t="str">
        <f ca="1">IF(  AND(LEN(F319)&gt;=1,F319&lt;&gt;".",COUNTIF(F120:F$191,"*18收*")&gt;0),  CONCATENATE(  ".",IF(F120=$A$299,$A320,"")  ),IF(F120=$A$299,$A320,"")  )</f>
        <v/>
      </c>
      <c r="G320" s="65" t="str">
        <f ca="1">IF(  AND(LEN(G319)&gt;=1,G319&lt;&gt;".",COUNTIF(G120:G$191,"*18收*")&gt;0),  CONCATENATE(  ".",IF(G120=$A$299,$A320,"")  ),IF(G120=$A$299,$A320,"")  )</f>
        <v/>
      </c>
      <c r="H320" s="65" t="str">
        <f ca="1">IF(  AND(LEN(H319)&gt;=1,H319&lt;&gt;".",COUNTIF(H120:H$191,"*18收*")&gt;0),  CONCATENATE(  ".",IF(H120=$A$299,$A320,"")  ),IF(H120=$A$299,$A320,"")  )</f>
        <v/>
      </c>
      <c r="I320" s="65" t="str">
        <f ca="1">IF(  AND(LEN(I319)&gt;=1,I319&lt;&gt;".",COUNTIF(I120:I$191,"*18收*")&gt;0),  CONCATENATE(  ".",IF(I120=$A$299,$A320,"")  ),IF(I120=$A$299,$A320,"")  )</f>
        <v/>
      </c>
      <c r="J320" s="65" t="str">
        <f ca="1">IF(  AND(LEN(J319)&gt;=1,J319&lt;&gt;".",COUNTIF(J120:J$191,"*18收*")&gt;0),  CONCATENATE(  ".",IF(J120=$A$299,$A320,"")  ),IF(J120=$A$299,$A320,"")  )</f>
        <v/>
      </c>
      <c r="K320" s="65" t="str">
        <f ca="1">IF(  AND(LEN(K319)&gt;=1,K319&lt;&gt;".",COUNTIF(K120:K$191,"*18收*")&gt;0),  CONCATENATE(  ".",IF(K120=$A$299,$A320,"")  ),IF(K120=$A$299,$A320,"")  )</f>
        <v/>
      </c>
      <c r="L320" s="65" t="str">
        <f ca="1">IF(  AND(LEN(L319)&gt;=1,L319&lt;&gt;".",COUNTIF(L120:L$191,"*18收*")&gt;0),  CONCATENATE(  ".",IF(L120=$A$299,$A320,"")  ),IF(L120=$A$299,$A320,"")  )</f>
        <v/>
      </c>
      <c r="M320" s="65" t="str">
        <f ca="1">IF(  AND(LEN(M319)&gt;=1,M319&lt;&gt;".",COUNTIF(M120:M$191,"*18收*")&gt;0),  CONCATENATE(  ".",IF(M120=$A$299,$A320,"")  ),IF(M120=$A$299,$A320,"")  )</f>
        <v/>
      </c>
      <c r="N320" s="65" t="str">
        <f ca="1">IF(  AND(LEN(N319)&gt;=1,N319&lt;&gt;".",COUNTIF(N120:N$191,"*18收*")&gt;0),  CONCATENATE(  ".",IF(N120=$A$299,$A320,"")  ),IF(N120=$A$299,$A320,"")  )</f>
        <v/>
      </c>
      <c r="O320" s="65" t="str">
        <f ca="1">IF(  AND(LEN(O319)&gt;=1,O319&lt;&gt;".",COUNTIF(O120:O$191,"*18收*")&gt;0),  CONCATENATE(  ".",IF(O120=$A$299,$A320,"")  ),IF(O120=$A$299,$A320,"")  )</f>
        <v/>
      </c>
      <c r="P320" s="65" t="str">
        <f ca="1">IF(  AND(LEN(P319)&gt;=1,P319&lt;&gt;".",COUNTIF(P120:P$191,"*18收*")&gt;0),  CONCATENATE(  ".",IF(P120=$A$299,$A320,"")  ),IF(P120=$A$299,$A320,"")  )</f>
        <v/>
      </c>
      <c r="Q320" s="65" t="str">
        <f ca="1">IF(  AND(LEN(Q319)&gt;=1,Q319&lt;&gt;".",COUNTIF(Q120:Q$191,"*18收*")&gt;0),  CONCATENATE(  ".",IF(Q120=$A$299,$A320,"")  ),IF(Q120=$A$299,$A320,"")  )</f>
        <v/>
      </c>
      <c r="R320" s="65" t="str">
        <f ca="1">IF(  AND(LEN(R319)&gt;=1,R319&lt;&gt;".",COUNTIF(R120:R$191,"*18收*")&gt;0),  CONCATENATE(  ".",IF(R120=$A$299,$A320,"")  ),IF(R120=$A$299,$A320,"")  )</f>
        <v/>
      </c>
      <c r="S320" s="65" t="str">
        <f ca="1">IF(  AND(LEN(S319)&gt;=1,S319&lt;&gt;".",COUNTIF(S120:S$191,"*18收*")&gt;0),  CONCATENATE(  ".",IF(S120=$A$299,$A320,"")  ),IF(S120=$A$299,$A320,"")  )</f>
        <v/>
      </c>
      <c r="T320" s="65" t="str">
        <f ca="1">IF(  AND(LEN(T319)&gt;=1,T319&lt;&gt;".",COUNTIF(T120:T$191,"*18收*")&gt;0),  CONCATENATE(  ".",IF(T120=$A$299,$A320,"")  ),IF(T120=$A$299,$A320,"")  )</f>
        <v/>
      </c>
      <c r="U320" s="65" t="str">
        <f ca="1">IF(  AND(LEN(U319)&gt;=1,U319&lt;&gt;".",COUNTIF(U120:U$191,"*18收*")&gt;0),  CONCATENATE(  ".",IF(U120=$A$299,$A320,"")  ),IF(U120=$A$299,$A320,"")  )</f>
        <v/>
      </c>
      <c r="V320" s="65" t="str">
        <f ca="1">IF(  AND(LEN(V319)&gt;=1,V319&lt;&gt;".",COUNTIF(V120:V$191,"*18收*")&gt;0),  CONCATENATE(  ".",IF(V120=$A$299,$A320,"")  ),IF(V120=$A$299,$A320,"")  )</f>
        <v/>
      </c>
      <c r="W320" s="65" t="str">
        <f ca="1">IF(  AND(LEN(W319)&gt;=1,W319&lt;&gt;".",COUNTIF(W120:W$191,"*18收*")&gt;0),  CONCATENATE(  ".",IF(W120=$A$299,$A320,"")  ),IF(W120=$A$299,$A320,"")  )</f>
        <v/>
      </c>
      <c r="X320" s="65" t="str">
        <f ca="1">IF(  AND(LEN(X319)&gt;=1,X319&lt;&gt;".",COUNTIF(X120:X$191,"*18收*")&gt;0),  CONCATENATE(  ".",IF(X120=$A$299,$A320,"")  ),IF(X120=$A$299,$A320,"")  )</f>
        <v/>
      </c>
      <c r="Y320" s="65" t="str">
        <f ca="1">IF(  AND(LEN(Y319)&gt;=1,Y319&lt;&gt;".",COUNTIF(Y120:Y$191,"*18收*")&gt;0),  CONCATENATE(  ".",IF(Y120=$A$299,$A320,"")  ),IF(Y120=$A$299,$A320,"")  )</f>
        <v/>
      </c>
      <c r="Z320" s="65" t="str">
        <f ca="1">IF(  AND(LEN(Z319)&gt;=1,Z319&lt;&gt;".",COUNTIF(Z120:Z$191,"*18收*")&gt;0),  CONCATENATE(  ".",IF(Z120=$A$299,$A320,"")  ),IF(Z120=$A$299,$A320,"")  )</f>
        <v/>
      </c>
      <c r="AA320" s="65" t="str">
        <f ca="1">IF(  AND(LEN(AA319)&gt;=1,AA319&lt;&gt;".",COUNTIF(AA120:AA$191,"*18收*")&gt;0),  CONCATENATE(  ".",IF(AA120=$A$299,$A320,"")  ),IF(AA120=$A$299,$A320,"")  )</f>
        <v/>
      </c>
      <c r="AB320" s="65" t="str">
        <f ca="1">IF(  AND(LEN(AB319)&gt;=1,AB319&lt;&gt;".",COUNTIF(AB120:AB$191,"*18收*")&gt;0),  CONCATENATE(  ".",IF(AB120=$A$299,$A320,"")  ),IF(AB120=$A$299,$A320,"")  )</f>
        <v/>
      </c>
      <c r="AC320" s="65" t="str">
        <f ca="1">IF(  AND(LEN(AC319)&gt;=1,AC319&lt;&gt;".",COUNTIF(AC120:AC$191,"*18收*")&gt;0),  CONCATENATE(  ".",IF(AC120=$A$299,$A320,"")  ),IF(AC120=$A$299,$A320,"")  )</f>
        <v>.20</v>
      </c>
      <c r="AD320" s="65" t="str">
        <f ca="1">IF(  AND(LEN(AD319)&gt;=1,AD319&lt;&gt;".",COUNTIF(AD120:AD$191,"*18收*")&gt;0),  CONCATENATE(  ".",IF(AD120=$A$299,$A320,"")  ),IF(AD120=$A$299,$A320,"")  )</f>
        <v/>
      </c>
      <c r="AE320" s="65" t="str">
        <f ca="1">IF(  AND(LEN(AE319)&gt;=1,AE319&lt;&gt;".",COUNTIF(AE120:AE$191,"*18收*")&gt;0),  CONCATENATE(  ".",IF(AE120=$A$299,$A320,"")  ),IF(AE120=$A$299,$A320,"")  )</f>
        <v/>
      </c>
      <c r="AF320" s="65" t="str">
        <f ca="1">IF(  AND(LEN(AF319)&gt;=1,AF319&lt;&gt;".",COUNTIF(AF120:AF$191,"*18收*")&gt;0),  CONCATENATE(  ".",IF(AF120=$A$299,$A320,"")  ),IF(AF120=$A$299,$A320,"")  )</f>
        <v/>
      </c>
      <c r="AG320" s="65" t="str">
        <f ca="1">IF(  AND(LEN(AG319)&gt;=1,AG319&lt;&gt;".",COUNTIF(AG120:AG$191,"*18收*")&gt;0),  CONCATENATE(  ".",IF(AG120=$A$299,$A320,"")  ),IF(AG120=$A$299,$A320,"")  )</f>
        <v>.20</v>
      </c>
      <c r="AH320" s="65"/>
      <c r="AI320" s="65"/>
      <c r="AJ320" s="65"/>
    </row>
    <row r="321" spans="1:36">
      <c r="A321" s="65">
        <f t="shared" ref="A321:B340" si="32">A221</f>
        <v>21</v>
      </c>
      <c r="B321" s="65" t="str">
        <f t="shared" si="32"/>
        <v>王治皓</v>
      </c>
      <c r="C321" s="65" t="str">
        <f ca="1">IF(  AND(LEN(C320)&gt;=1,C320&lt;&gt;".",COUNTIF(C121:C$191,"*18收*")&gt;0),  CONCATENATE(  ".",IF(C121=$A$299,$A321,"")  ),IF(C121=$A$299,$A321,"")  )</f>
        <v/>
      </c>
      <c r="D321" s="65" t="str">
        <f ca="1">IF(  AND(LEN(D320)&gt;=1,D320&lt;&gt;".",COUNTIF(D121:D$191,"*18收*")&gt;0),  CONCATENATE(  ".",IF(D121=$A$299,$A321,"")  ),IF(D121=$A$299,$A321,"")  )</f>
        <v/>
      </c>
      <c r="E321" s="65" t="str">
        <f ca="1">IF(  AND(LEN(E320)&gt;=1,E320&lt;&gt;".",COUNTIF(E121:E$191,"*18收*")&gt;0),  CONCATENATE(  ".",IF(E121=$A$299,$A321,"")  ),IF(E121=$A$299,$A321,"")  )</f>
        <v/>
      </c>
      <c r="F321" s="65" t="str">
        <f ca="1">IF(  AND(LEN(F320)&gt;=1,F320&lt;&gt;".",COUNTIF(F121:F$191,"*18收*")&gt;0),  CONCATENATE(  ".",IF(F121=$A$299,$A321,"")  ),IF(F121=$A$299,$A321,"")  )</f>
        <v/>
      </c>
      <c r="G321" s="65" t="str">
        <f ca="1">IF(  AND(LEN(G320)&gt;=1,G320&lt;&gt;".",COUNTIF(G121:G$191,"*18收*")&gt;0),  CONCATENATE(  ".",IF(G121=$A$299,$A321,"")  ),IF(G121=$A$299,$A321,"")  )</f>
        <v/>
      </c>
      <c r="H321" s="65" t="str">
        <f ca="1">IF(  AND(LEN(H320)&gt;=1,H320&lt;&gt;".",COUNTIF(H121:H$191,"*18收*")&gt;0),  CONCATENATE(  ".",IF(H121=$A$299,$A321,"")  ),IF(H121=$A$299,$A321,"")  )</f>
        <v/>
      </c>
      <c r="I321" s="65" t="str">
        <f ca="1">IF(  AND(LEN(I320)&gt;=1,I320&lt;&gt;".",COUNTIF(I121:I$191,"*18收*")&gt;0),  CONCATENATE(  ".",IF(I121=$A$299,$A321,"")  ),IF(I121=$A$299,$A321,"")  )</f>
        <v/>
      </c>
      <c r="J321" s="65" t="str">
        <f ca="1">IF(  AND(LEN(J320)&gt;=1,J320&lt;&gt;".",COUNTIF(J121:J$191,"*18收*")&gt;0),  CONCATENATE(  ".",IF(J121=$A$299,$A321,"")  ),IF(J121=$A$299,$A321,"")  )</f>
        <v/>
      </c>
      <c r="K321" s="65" t="str">
        <f ca="1">IF(  AND(LEN(K320)&gt;=1,K320&lt;&gt;".",COUNTIF(K121:K$191,"*18收*")&gt;0),  CONCATENATE(  ".",IF(K121=$A$299,$A321,"")  ),IF(K121=$A$299,$A321,"")  )</f>
        <v/>
      </c>
      <c r="L321" s="65" t="str">
        <f ca="1">IF(  AND(LEN(L320)&gt;=1,L320&lt;&gt;".",COUNTIF(L121:L$191,"*18收*")&gt;0),  CONCATENATE(  ".",IF(L121=$A$299,$A321,"")  ),IF(L121=$A$299,$A321,"")  )</f>
        <v/>
      </c>
      <c r="M321" s="65" t="str">
        <f ca="1">IF(  AND(LEN(M320)&gt;=1,M320&lt;&gt;".",COUNTIF(M121:M$191,"*18收*")&gt;0),  CONCATENATE(  ".",IF(M121=$A$299,$A321,"")  ),IF(M121=$A$299,$A321,"")  )</f>
        <v/>
      </c>
      <c r="N321" s="65" t="str">
        <f ca="1">IF(  AND(LEN(N320)&gt;=1,N320&lt;&gt;".",COUNTIF(N121:N$191,"*18收*")&gt;0),  CONCATENATE(  ".",IF(N121=$A$299,$A321,"")  ),IF(N121=$A$299,$A321,"")  )</f>
        <v/>
      </c>
      <c r="O321" s="65" t="str">
        <f ca="1">IF(  AND(LEN(O320)&gt;=1,O320&lt;&gt;".",COUNTIF(O121:O$191,"*18收*")&gt;0),  CONCATENATE(  ".",IF(O121=$A$299,$A321,"")  ),IF(O121=$A$299,$A321,"")  )</f>
        <v/>
      </c>
      <c r="P321" s="65" t="str">
        <f ca="1">IF(  AND(LEN(P320)&gt;=1,P320&lt;&gt;".",COUNTIF(P121:P$191,"*18收*")&gt;0),  CONCATENATE(  ".",IF(P121=$A$299,$A321,"")  ),IF(P121=$A$299,$A321,"")  )</f>
        <v/>
      </c>
      <c r="Q321" s="65" t="str">
        <f ca="1">IF(  AND(LEN(Q320)&gt;=1,Q320&lt;&gt;".",COUNTIF(Q121:Q$191,"*18收*")&gt;0),  CONCATENATE(  ".",IF(Q121=$A$299,$A321,"")  ),IF(Q121=$A$299,$A321,"")  )</f>
        <v/>
      </c>
      <c r="R321" s="65" t="str">
        <f ca="1">IF(  AND(LEN(R320)&gt;=1,R320&lt;&gt;".",COUNTIF(R121:R$191,"*18收*")&gt;0),  CONCATENATE(  ".",IF(R121=$A$299,$A321,"")  ),IF(R121=$A$299,$A321,"")  )</f>
        <v/>
      </c>
      <c r="S321" s="65" t="str">
        <f ca="1">IF(  AND(LEN(S320)&gt;=1,S320&lt;&gt;".",COUNTIF(S121:S$191,"*18收*")&gt;0),  CONCATENATE(  ".",IF(S121=$A$299,$A321,"")  ),IF(S121=$A$299,$A321,"")  )</f>
        <v/>
      </c>
      <c r="T321" s="65" t="str">
        <f ca="1">IF(  AND(LEN(T320)&gt;=1,T320&lt;&gt;".",COUNTIF(T121:T$191,"*18收*")&gt;0),  CONCATENATE(  ".",IF(T121=$A$299,$A321,"")  ),IF(T121=$A$299,$A321,"")  )</f>
        <v/>
      </c>
      <c r="U321" s="65" t="str">
        <f ca="1">IF(  AND(LEN(U320)&gt;=1,U320&lt;&gt;".",COUNTIF(U121:U$191,"*18收*")&gt;0),  CONCATENATE(  ".",IF(U121=$A$299,$A321,"")  ),IF(U121=$A$299,$A321,"")  )</f>
        <v/>
      </c>
      <c r="V321" s="65" t="str">
        <f ca="1">IF(  AND(LEN(V320)&gt;=1,V320&lt;&gt;".",COUNTIF(V121:V$191,"*18收*")&gt;0),  CONCATENATE(  ".",IF(V121=$A$299,$A321,"")  ),IF(V121=$A$299,$A321,"")  )</f>
        <v/>
      </c>
      <c r="W321" s="65" t="str">
        <f ca="1">IF(  AND(LEN(W320)&gt;=1,W320&lt;&gt;".",COUNTIF(W121:W$191,"*18收*")&gt;0),  CONCATENATE(  ".",IF(W121=$A$299,$A321,"")  ),IF(W121=$A$299,$A321,"")  )</f>
        <v/>
      </c>
      <c r="X321" s="65" t="str">
        <f ca="1">IF(  AND(LEN(X320)&gt;=1,X320&lt;&gt;".",COUNTIF(X121:X$191,"*18收*")&gt;0),  CONCATENATE(  ".",IF(X121=$A$299,$A321,"")  ),IF(X121=$A$299,$A321,"")  )</f>
        <v/>
      </c>
      <c r="Y321" s="65" t="str">
        <f ca="1">IF(  AND(LEN(Y320)&gt;=1,Y320&lt;&gt;".",COUNTIF(Y121:Y$191,"*18收*")&gt;0),  CONCATENATE(  ".",IF(Y121=$A$299,$A321,"")  ),IF(Y121=$A$299,$A321,"")  )</f>
        <v/>
      </c>
      <c r="Z321" s="65" t="str">
        <f ca="1">IF(  AND(LEN(Z320)&gt;=1,Z320&lt;&gt;".",COUNTIF(Z121:Z$191,"*18收*")&gt;0),  CONCATENATE(  ".",IF(Z121=$A$299,$A321,"")  ),IF(Z121=$A$299,$A321,"")  )</f>
        <v/>
      </c>
      <c r="AA321" s="65" t="str">
        <f ca="1">IF(  AND(LEN(AA320)&gt;=1,AA320&lt;&gt;".",COUNTIF(AA121:AA$191,"*18收*")&gt;0),  CONCATENATE(  ".",IF(AA121=$A$299,$A321,"")  ),IF(AA121=$A$299,$A321,"")  )</f>
        <v/>
      </c>
      <c r="AB321" s="65" t="str">
        <f ca="1">IF(  AND(LEN(AB320)&gt;=1,AB320&lt;&gt;".",COUNTIF(AB121:AB$191,"*18收*")&gt;0),  CONCATENATE(  ".",IF(AB121=$A$299,$A321,"")  ),IF(AB121=$A$299,$A321,"")  )</f>
        <v/>
      </c>
      <c r="AC321" s="65" t="str">
        <f ca="1">IF(  AND(LEN(AC320)&gt;=1,AC320&lt;&gt;".",COUNTIF(AC121:AC$191,"*18收*")&gt;0),  CONCATENATE(  ".",IF(AC121=$A$299,$A321,"")  ),IF(AC121=$A$299,$A321,"")  )</f>
        <v>.</v>
      </c>
      <c r="AD321" s="65" t="str">
        <f ca="1">IF(  AND(LEN(AD320)&gt;=1,AD320&lt;&gt;".",COUNTIF(AD121:AD$191,"*18收*")&gt;0),  CONCATENATE(  ".",IF(AD121=$A$299,$A321,"")  ),IF(AD121=$A$299,$A321,"")  )</f>
        <v/>
      </c>
      <c r="AE321" s="65" t="str">
        <f ca="1">IF(  AND(LEN(AE320)&gt;=1,AE320&lt;&gt;".",COUNTIF(AE121:AE$191,"*18收*")&gt;0),  CONCATENATE(  ".",IF(AE121=$A$299,$A321,"")  ),IF(AE121=$A$299,$A321,"")  )</f>
        <v/>
      </c>
      <c r="AF321" s="65" t="str">
        <f ca="1">IF(  AND(LEN(AF320)&gt;=1,AF320&lt;&gt;".",COUNTIF(AF121:AF$191,"*18收*")&gt;0),  CONCATENATE(  ".",IF(AF121=$A$299,$A321,"")  ),IF(AF121=$A$299,$A321,"")  )</f>
        <v/>
      </c>
      <c r="AG321" s="65" t="str">
        <f ca="1">IF(  AND(LEN(AG320)&gt;=1,AG320&lt;&gt;".",COUNTIF(AG121:AG$191,"*18收*")&gt;0),  CONCATENATE(  ".",IF(AG121=$A$299,$A321,"")  ),IF(AG121=$A$299,$A321,"")  )</f>
        <v>.</v>
      </c>
      <c r="AH321" s="65"/>
      <c r="AI321" s="65"/>
      <c r="AJ321" s="65"/>
    </row>
    <row r="322" spans="1:36">
      <c r="A322" s="65">
        <f t="shared" si="32"/>
        <v>22</v>
      </c>
      <c r="B322" s="65" t="str">
        <f t="shared" si="32"/>
        <v>曾宏瑜</v>
      </c>
      <c r="C322" s="65" t="str">
        <f ca="1">IF(  AND(LEN(C321)&gt;=1,C321&lt;&gt;".",COUNTIF(C122:C$191,"*18收*")&gt;0),  CONCATENATE(  ".",IF(C122=$A$299,$A322,"")  ),IF(C122=$A$299,$A322,"")  )</f>
        <v/>
      </c>
      <c r="D322" s="65" t="str">
        <f ca="1">IF(  AND(LEN(D321)&gt;=1,D321&lt;&gt;".",COUNTIF(D122:D$191,"*18收*")&gt;0),  CONCATENATE(  ".",IF(D122=$A$299,$A322,"")  ),IF(D122=$A$299,$A322,"")  )</f>
        <v/>
      </c>
      <c r="E322" s="65" t="str">
        <f ca="1">IF(  AND(LEN(E321)&gt;=1,E321&lt;&gt;".",COUNTIF(E122:E$191,"*18收*")&gt;0),  CONCATENATE(  ".",IF(E122=$A$299,$A322,"")  ),IF(E122=$A$299,$A322,"")  )</f>
        <v/>
      </c>
      <c r="F322" s="65" t="str">
        <f ca="1">IF(  AND(LEN(F321)&gt;=1,F321&lt;&gt;".",COUNTIF(F122:F$191,"*18收*")&gt;0),  CONCATENATE(  ".",IF(F122=$A$299,$A322,"")  ),IF(F122=$A$299,$A322,"")  )</f>
        <v/>
      </c>
      <c r="G322" s="65" t="str">
        <f ca="1">IF(  AND(LEN(G321)&gt;=1,G321&lt;&gt;".",COUNTIF(G122:G$191,"*18收*")&gt;0),  CONCATENATE(  ".",IF(G122=$A$299,$A322,"")  ),IF(G122=$A$299,$A322,"")  )</f>
        <v/>
      </c>
      <c r="H322" s="65" t="str">
        <f ca="1">IF(  AND(LEN(H321)&gt;=1,H321&lt;&gt;".",COUNTIF(H122:H$191,"*18收*")&gt;0),  CONCATENATE(  ".",IF(H122=$A$299,$A322,"")  ),IF(H122=$A$299,$A322,"")  )</f>
        <v/>
      </c>
      <c r="I322" s="65" t="str">
        <f ca="1">IF(  AND(LEN(I321)&gt;=1,I321&lt;&gt;".",COUNTIF(I122:I$191,"*18收*")&gt;0),  CONCATENATE(  ".",IF(I122=$A$299,$A322,"")  ),IF(I122=$A$299,$A322,"")  )</f>
        <v/>
      </c>
      <c r="J322" s="65" t="str">
        <f ca="1">IF(  AND(LEN(J321)&gt;=1,J321&lt;&gt;".",COUNTIF(J122:J$191,"*18收*")&gt;0),  CONCATENATE(  ".",IF(J122=$A$299,$A322,"")  ),IF(J122=$A$299,$A322,"")  )</f>
        <v/>
      </c>
      <c r="K322" s="65" t="str">
        <f ca="1">IF(  AND(LEN(K321)&gt;=1,K321&lt;&gt;".",COUNTIF(K122:K$191,"*18收*")&gt;0),  CONCATENATE(  ".",IF(K122=$A$299,$A322,"")  ),IF(K122=$A$299,$A322,"")  )</f>
        <v/>
      </c>
      <c r="L322" s="65" t="str">
        <f ca="1">IF(  AND(LEN(L321)&gt;=1,L321&lt;&gt;".",COUNTIF(L122:L$191,"*18收*")&gt;0),  CONCATENATE(  ".",IF(L122=$A$299,$A322,"")  ),IF(L122=$A$299,$A322,"")  )</f>
        <v/>
      </c>
      <c r="M322" s="65" t="str">
        <f ca="1">IF(  AND(LEN(M321)&gt;=1,M321&lt;&gt;".",COUNTIF(M122:M$191,"*18收*")&gt;0),  CONCATENATE(  ".",IF(M122=$A$299,$A322,"")  ),IF(M122=$A$299,$A322,"")  )</f>
        <v/>
      </c>
      <c r="N322" s="65" t="str">
        <f ca="1">IF(  AND(LEN(N321)&gt;=1,N321&lt;&gt;".",COUNTIF(N122:N$191,"*18收*")&gt;0),  CONCATENATE(  ".",IF(N122=$A$299,$A322,"")  ),IF(N122=$A$299,$A322,"")  )</f>
        <v/>
      </c>
      <c r="O322" s="65" t="str">
        <f ca="1">IF(  AND(LEN(O321)&gt;=1,O321&lt;&gt;".",COUNTIF(O122:O$191,"*18收*")&gt;0),  CONCATENATE(  ".",IF(O122=$A$299,$A322,"")  ),IF(O122=$A$299,$A322,"")  )</f>
        <v/>
      </c>
      <c r="P322" s="65" t="str">
        <f ca="1">IF(  AND(LEN(P321)&gt;=1,P321&lt;&gt;".",COUNTIF(P122:P$191,"*18收*")&gt;0),  CONCATENATE(  ".",IF(P122=$A$299,$A322,"")  ),IF(P122=$A$299,$A322,"")  )</f>
        <v/>
      </c>
      <c r="Q322" s="65" t="str">
        <f ca="1">IF(  AND(LEN(Q321)&gt;=1,Q321&lt;&gt;".",COUNTIF(Q122:Q$191,"*18收*")&gt;0),  CONCATENATE(  ".",IF(Q122=$A$299,$A322,"")  ),IF(Q122=$A$299,$A322,"")  )</f>
        <v/>
      </c>
      <c r="R322" s="65" t="str">
        <f ca="1">IF(  AND(LEN(R321)&gt;=1,R321&lt;&gt;".",COUNTIF(R122:R$191,"*18收*")&gt;0),  CONCATENATE(  ".",IF(R122=$A$299,$A322,"")  ),IF(R122=$A$299,$A322,"")  )</f>
        <v/>
      </c>
      <c r="S322" s="65" t="str">
        <f ca="1">IF(  AND(LEN(S321)&gt;=1,S321&lt;&gt;".",COUNTIF(S122:S$191,"*18收*")&gt;0),  CONCATENATE(  ".",IF(S122=$A$299,$A322,"")  ),IF(S122=$A$299,$A322,"")  )</f>
        <v/>
      </c>
      <c r="T322" s="65" t="str">
        <f ca="1">IF(  AND(LEN(T321)&gt;=1,T321&lt;&gt;".",COUNTIF(T122:T$191,"*18收*")&gt;0),  CONCATENATE(  ".",IF(T122=$A$299,$A322,"")  ),IF(T122=$A$299,$A322,"")  )</f>
        <v/>
      </c>
      <c r="U322" s="65" t="str">
        <f ca="1">IF(  AND(LEN(U321)&gt;=1,U321&lt;&gt;".",COUNTIF(U122:U$191,"*18收*")&gt;0),  CONCATENATE(  ".",IF(U122=$A$299,$A322,"")  ),IF(U122=$A$299,$A322,"")  )</f>
        <v/>
      </c>
      <c r="V322" s="65" t="str">
        <f ca="1">IF(  AND(LEN(V321)&gt;=1,V321&lt;&gt;".",COUNTIF(V122:V$191,"*18收*")&gt;0),  CONCATENATE(  ".",IF(V122=$A$299,$A322,"")  ),IF(V122=$A$299,$A322,"")  )</f>
        <v/>
      </c>
      <c r="W322" s="65" t="str">
        <f ca="1">IF(  AND(LEN(W321)&gt;=1,W321&lt;&gt;".",COUNTIF(W122:W$191,"*18收*")&gt;0),  CONCATENATE(  ".",IF(W122=$A$299,$A322,"")  ),IF(W122=$A$299,$A322,"")  )</f>
        <v/>
      </c>
      <c r="X322" s="65" t="str">
        <f ca="1">IF(  AND(LEN(X321)&gt;=1,X321&lt;&gt;".",COUNTIF(X122:X$191,"*18收*")&gt;0),  CONCATENATE(  ".",IF(X122=$A$299,$A322,"")  ),IF(X122=$A$299,$A322,"")  )</f>
        <v/>
      </c>
      <c r="Y322" s="65" t="str">
        <f ca="1">IF(  AND(LEN(Y321)&gt;=1,Y321&lt;&gt;".",COUNTIF(Y122:Y$191,"*18收*")&gt;0),  CONCATENATE(  ".",IF(Y122=$A$299,$A322,"")  ),IF(Y122=$A$299,$A322,"")  )</f>
        <v/>
      </c>
      <c r="Z322" s="65" t="str">
        <f ca="1">IF(  AND(LEN(Z321)&gt;=1,Z321&lt;&gt;".",COUNTIF(Z122:Z$191,"*18收*")&gt;0),  CONCATENATE(  ".",IF(Z122=$A$299,$A322,"")  ),IF(Z122=$A$299,$A322,"")  )</f>
        <v/>
      </c>
      <c r="AA322" s="65" t="str">
        <f ca="1">IF(  AND(LEN(AA321)&gt;=1,AA321&lt;&gt;".",COUNTIF(AA122:AA$191,"*18收*")&gt;0),  CONCATENATE(  ".",IF(AA122=$A$299,$A322,"")  ),IF(AA122=$A$299,$A322,"")  )</f>
        <v/>
      </c>
      <c r="AB322" s="65" t="str">
        <f ca="1">IF(  AND(LEN(AB321)&gt;=1,AB321&lt;&gt;".",COUNTIF(AB122:AB$191,"*18收*")&gt;0),  CONCATENATE(  ".",IF(AB122=$A$299,$A322,"")  ),IF(AB122=$A$299,$A322,"")  )</f>
        <v/>
      </c>
      <c r="AC322" s="65">
        <f ca="1">IF(  AND(LEN(AC321)&gt;=1,AC321&lt;&gt;".",COUNTIF(AC122:AC$191,"*18收*")&gt;0),  CONCATENATE(  ".",IF(AC122=$A$299,$A322,"")  ),IF(AC122=$A$299,$A322,"")  )</f>
        <v>22</v>
      </c>
      <c r="AD322" s="65" t="str">
        <f ca="1">IF(  AND(LEN(AD321)&gt;=1,AD321&lt;&gt;".",COUNTIF(AD122:AD$191,"*18收*")&gt;0),  CONCATENATE(  ".",IF(AD122=$A$299,$A322,"")  ),IF(AD122=$A$299,$A322,"")  )</f>
        <v/>
      </c>
      <c r="AE322" s="65" t="str">
        <f ca="1">IF(  AND(LEN(AE321)&gt;=1,AE321&lt;&gt;".",COUNTIF(AE122:AE$191,"*18收*")&gt;0),  CONCATENATE(  ".",IF(AE122=$A$299,$A322,"")  ),IF(AE122=$A$299,$A322,"")  )</f>
        <v/>
      </c>
      <c r="AF322" s="65" t="str">
        <f ca="1">IF(  AND(LEN(AF321)&gt;=1,AF321&lt;&gt;".",COUNTIF(AF122:AF$191,"*18收*")&gt;0),  CONCATENATE(  ".",IF(AF122=$A$299,$A322,"")  ),IF(AF122=$A$299,$A322,"")  )</f>
        <v/>
      </c>
      <c r="AG322" s="65">
        <f ca="1">IF(  AND(LEN(AG321)&gt;=1,AG321&lt;&gt;".",COUNTIF(AG122:AG$191,"*18收*")&gt;0),  CONCATENATE(  ".",IF(AG122=$A$299,$A322,"")  ),IF(AG122=$A$299,$A322,"")  )</f>
        <v>22</v>
      </c>
      <c r="AH322" s="65"/>
      <c r="AI322" s="65"/>
      <c r="AJ322" s="65"/>
    </row>
    <row r="323" spans="1:36">
      <c r="A323" s="65">
        <f t="shared" si="32"/>
        <v>23</v>
      </c>
      <c r="B323" s="65" t="str">
        <f t="shared" si="32"/>
        <v>林宏曄</v>
      </c>
      <c r="C323" s="65" t="str">
        <f ca="1">IF(  AND(LEN(C322)&gt;=1,C322&lt;&gt;".",COUNTIF(C123:C$191,"*18收*")&gt;0),  CONCATENATE(  ".",IF(C123=$A$299,$A323,"")  ),IF(C123=$A$299,$A323,"")  )</f>
        <v/>
      </c>
      <c r="D323" s="65">
        <f ca="1">IF(  AND(LEN(D322)&gt;=1,D322&lt;&gt;".",COUNTIF(D123:D$191,"*18收*")&gt;0),  CONCATENATE(  ".",IF(D123=$A$299,$A323,"")  ),IF(D123=$A$299,$A323,"")  )</f>
        <v>23</v>
      </c>
      <c r="E323" s="65" t="str">
        <f ca="1">IF(  AND(LEN(E322)&gt;=1,E322&lt;&gt;".",COUNTIF(E123:E$191,"*18收*")&gt;0),  CONCATENATE(  ".",IF(E123=$A$299,$A323,"")  ),IF(E123=$A$299,$A323,"")  )</f>
        <v/>
      </c>
      <c r="F323" s="65" t="str">
        <f ca="1">IF(  AND(LEN(F322)&gt;=1,F322&lt;&gt;".",COUNTIF(F123:F$191,"*18收*")&gt;0),  CONCATENATE(  ".",IF(F123=$A$299,$A323,"")  ),IF(F123=$A$299,$A323,"")  )</f>
        <v/>
      </c>
      <c r="G323" s="65" t="str">
        <f ca="1">IF(  AND(LEN(G322)&gt;=1,G322&lt;&gt;".",COUNTIF(G123:G$191,"*18收*")&gt;0),  CONCATENATE(  ".",IF(G123=$A$299,$A323,"")  ),IF(G123=$A$299,$A323,"")  )</f>
        <v/>
      </c>
      <c r="H323" s="65" t="str">
        <f ca="1">IF(  AND(LEN(H322)&gt;=1,H322&lt;&gt;".",COUNTIF(H123:H$191,"*18收*")&gt;0),  CONCATENATE(  ".",IF(H123=$A$299,$A323,"")  ),IF(H123=$A$299,$A323,"")  )</f>
        <v/>
      </c>
      <c r="I323" s="65" t="str">
        <f ca="1">IF(  AND(LEN(I322)&gt;=1,I322&lt;&gt;".",COUNTIF(I123:I$191,"*18收*")&gt;0),  CONCATENATE(  ".",IF(I123=$A$299,$A323,"")  ),IF(I123=$A$299,$A323,"")  )</f>
        <v/>
      </c>
      <c r="J323" s="65" t="str">
        <f ca="1">IF(  AND(LEN(J322)&gt;=1,J322&lt;&gt;".",COUNTIF(J123:J$191,"*18收*")&gt;0),  CONCATENATE(  ".",IF(J123=$A$299,$A323,"")  ),IF(J123=$A$299,$A323,"")  )</f>
        <v/>
      </c>
      <c r="K323" s="65" t="str">
        <f ca="1">IF(  AND(LEN(K322)&gt;=1,K322&lt;&gt;".",COUNTIF(K123:K$191,"*18收*")&gt;0),  CONCATENATE(  ".",IF(K123=$A$299,$A323,"")  ),IF(K123=$A$299,$A323,"")  )</f>
        <v/>
      </c>
      <c r="L323" s="65" t="str">
        <f ca="1">IF(  AND(LEN(L322)&gt;=1,L322&lt;&gt;".",COUNTIF(L123:L$191,"*18收*")&gt;0),  CONCATENATE(  ".",IF(L123=$A$299,$A323,"")  ),IF(L123=$A$299,$A323,"")  )</f>
        <v/>
      </c>
      <c r="M323" s="65" t="str">
        <f ca="1">IF(  AND(LEN(M322)&gt;=1,M322&lt;&gt;".",COUNTIF(M123:M$191,"*18收*")&gt;0),  CONCATENATE(  ".",IF(M123=$A$299,$A323,"")  ),IF(M123=$A$299,$A323,"")  )</f>
        <v/>
      </c>
      <c r="N323" s="65" t="str">
        <f ca="1">IF(  AND(LEN(N322)&gt;=1,N322&lt;&gt;".",COUNTIF(N123:N$191,"*18收*")&gt;0),  CONCATENATE(  ".",IF(N123=$A$299,$A323,"")  ),IF(N123=$A$299,$A323,"")  )</f>
        <v/>
      </c>
      <c r="O323" s="65" t="str">
        <f ca="1">IF(  AND(LEN(O322)&gt;=1,O322&lt;&gt;".",COUNTIF(O123:O$191,"*18收*")&gt;0),  CONCATENATE(  ".",IF(O123=$A$299,$A323,"")  ),IF(O123=$A$299,$A323,"")  )</f>
        <v/>
      </c>
      <c r="P323" s="65" t="str">
        <f ca="1">IF(  AND(LEN(P322)&gt;=1,P322&lt;&gt;".",COUNTIF(P123:P$191,"*18收*")&gt;0),  CONCATENATE(  ".",IF(P123=$A$299,$A323,"")  ),IF(P123=$A$299,$A323,"")  )</f>
        <v/>
      </c>
      <c r="Q323" s="65" t="str">
        <f ca="1">IF(  AND(LEN(Q322)&gt;=1,Q322&lt;&gt;".",COUNTIF(Q123:Q$191,"*18收*")&gt;0),  CONCATENATE(  ".",IF(Q123=$A$299,$A323,"")  ),IF(Q123=$A$299,$A323,"")  )</f>
        <v/>
      </c>
      <c r="R323" s="65" t="str">
        <f ca="1">IF(  AND(LEN(R322)&gt;=1,R322&lt;&gt;".",COUNTIF(R123:R$191,"*18收*")&gt;0),  CONCATENATE(  ".",IF(R123=$A$299,$A323,"")  ),IF(R123=$A$299,$A323,"")  )</f>
        <v/>
      </c>
      <c r="S323" s="65">
        <f ca="1">IF(  AND(LEN(S322)&gt;=1,S322&lt;&gt;".",COUNTIF(S123:S$191,"*18收*")&gt;0),  CONCATENATE(  ".",IF(S123=$A$299,$A323,"")  ),IF(S123=$A$299,$A323,"")  )</f>
        <v>23</v>
      </c>
      <c r="T323" s="65" t="str">
        <f ca="1">IF(  AND(LEN(T322)&gt;=1,T322&lt;&gt;".",COUNTIF(T123:T$191,"*18收*")&gt;0),  CONCATENATE(  ".",IF(T123=$A$299,$A323,"")  ),IF(T123=$A$299,$A323,"")  )</f>
        <v/>
      </c>
      <c r="U323" s="65" t="str">
        <f ca="1">IF(  AND(LEN(U322)&gt;=1,U322&lt;&gt;".",COUNTIF(U123:U$191,"*18收*")&gt;0),  CONCATENATE(  ".",IF(U123=$A$299,$A323,"")  ),IF(U123=$A$299,$A323,"")  )</f>
        <v/>
      </c>
      <c r="V323" s="65" t="str">
        <f ca="1">IF(  AND(LEN(V322)&gt;=1,V322&lt;&gt;".",COUNTIF(V123:V$191,"*18收*")&gt;0),  CONCATENATE(  ".",IF(V123=$A$299,$A323,"")  ),IF(V123=$A$299,$A323,"")  )</f>
        <v/>
      </c>
      <c r="W323" s="65" t="str">
        <f ca="1">IF(  AND(LEN(W322)&gt;=1,W322&lt;&gt;".",COUNTIF(W123:W$191,"*18收*")&gt;0),  CONCATENATE(  ".",IF(W123=$A$299,$A323,"")  ),IF(W123=$A$299,$A323,"")  )</f>
        <v/>
      </c>
      <c r="X323" s="65" t="str">
        <f ca="1">IF(  AND(LEN(X322)&gt;=1,X322&lt;&gt;".",COUNTIF(X123:X$191,"*18收*")&gt;0),  CONCATENATE(  ".",IF(X123=$A$299,$A323,"")  ),IF(X123=$A$299,$A323,"")  )</f>
        <v/>
      </c>
      <c r="Y323" s="65" t="str">
        <f ca="1">IF(  AND(LEN(Y322)&gt;=1,Y322&lt;&gt;".",COUNTIF(Y123:Y$191,"*18收*")&gt;0),  CONCATENATE(  ".",IF(Y123=$A$299,$A323,"")  ),IF(Y123=$A$299,$A323,"")  )</f>
        <v/>
      </c>
      <c r="Z323" s="65">
        <f ca="1">IF(  AND(LEN(Z322)&gt;=1,Z322&lt;&gt;".",COUNTIF(Z123:Z$191,"*18收*")&gt;0),  CONCATENATE(  ".",IF(Z123=$A$299,$A323,"")  ),IF(Z123=$A$299,$A323,"")  )</f>
        <v>23</v>
      </c>
      <c r="AA323" s="65" t="str">
        <f ca="1">IF(  AND(LEN(AA322)&gt;=1,AA322&lt;&gt;".",COUNTIF(AA123:AA$191,"*18收*")&gt;0),  CONCATENATE(  ".",IF(AA123=$A$299,$A323,"")  ),IF(AA123=$A$299,$A323,"")  )</f>
        <v/>
      </c>
      <c r="AB323" s="65" t="str">
        <f ca="1">IF(  AND(LEN(AB322)&gt;=1,AB322&lt;&gt;".",COUNTIF(AB123:AB$191,"*18收*")&gt;0),  CONCATENATE(  ".",IF(AB123=$A$299,$A323,"")  ),IF(AB123=$A$299,$A323,"")  )</f>
        <v/>
      </c>
      <c r="AC323" s="65" t="str">
        <f ca="1">IF(  AND(LEN(AC322)&gt;=1,AC322&lt;&gt;".",COUNTIF(AC123:AC$191,"*18收*")&gt;0),  CONCATENATE(  ".",IF(AC123=$A$299,$A323,"")  ),IF(AC123=$A$299,$A323,"")  )</f>
        <v>.</v>
      </c>
      <c r="AD323" s="65" t="str">
        <f ca="1">IF(  AND(LEN(AD322)&gt;=1,AD322&lt;&gt;".",COUNTIF(AD123:AD$191,"*18收*")&gt;0),  CONCATENATE(  ".",IF(AD123=$A$299,$A323,"")  ),IF(AD123=$A$299,$A323,"")  )</f>
        <v/>
      </c>
      <c r="AE323" s="65" t="str">
        <f ca="1">IF(  AND(LEN(AE322)&gt;=1,AE322&lt;&gt;".",COUNTIF(AE123:AE$191,"*18收*")&gt;0),  CONCATENATE(  ".",IF(AE123=$A$299,$A323,"")  ),IF(AE123=$A$299,$A323,"")  )</f>
        <v/>
      </c>
      <c r="AF323" s="65">
        <f ca="1">IF(  AND(LEN(AF322)&gt;=1,AF322&lt;&gt;".",COUNTIF(AF123:AF$191,"*18收*")&gt;0),  CONCATENATE(  ".",IF(AF123=$A$299,$A323,"")  ),IF(AF123=$A$299,$A323,"")  )</f>
        <v>23</v>
      </c>
      <c r="AG323" s="65" t="str">
        <f ca="1">IF(  AND(LEN(AG322)&gt;=1,AG322&lt;&gt;".",COUNTIF(AG123:AG$191,"*18收*")&gt;0),  CONCATENATE(  ".",IF(AG123=$A$299,$A323,"")  ),IF(AG123=$A$299,$A323,"")  )</f>
        <v>.</v>
      </c>
      <c r="AH323" s="65"/>
      <c r="AI323" s="65"/>
      <c r="AJ323" s="65"/>
    </row>
    <row r="324" spans="1:36">
      <c r="A324" s="65">
        <f t="shared" si="32"/>
        <v>24</v>
      </c>
      <c r="B324" s="65" t="str">
        <f t="shared" si="32"/>
        <v>陳柏庾</v>
      </c>
      <c r="C324" s="65" t="str">
        <f ca="1">IF(  AND(LEN(C323)&gt;=1,C323&lt;&gt;".",COUNTIF(C124:C$191,"*18收*")&gt;0),  CONCATENATE(  ".",IF(C124=$A$299,$A324,"")  ),IF(C124=$A$299,$A324,"")  )</f>
        <v/>
      </c>
      <c r="D324" s="65" t="str">
        <f ca="1">IF(  AND(LEN(D323)&gt;=1,D323&lt;&gt;".",COUNTIF(D124:D$191,"*18收*")&gt;0),  CONCATENATE(  ".",IF(D124=$A$299,$A324,"")  ),IF(D124=$A$299,$A324,"")  )</f>
        <v>.</v>
      </c>
      <c r="E324" s="65" t="str">
        <f ca="1">IF(  AND(LEN(E323)&gt;=1,E323&lt;&gt;".",COUNTIF(E124:E$191,"*18收*")&gt;0),  CONCATENATE(  ".",IF(E124=$A$299,$A324,"")  ),IF(E124=$A$299,$A324,"")  )</f>
        <v/>
      </c>
      <c r="F324" s="65" t="str">
        <f ca="1">IF(  AND(LEN(F323)&gt;=1,F323&lt;&gt;".",COUNTIF(F124:F$191,"*18收*")&gt;0),  CONCATENATE(  ".",IF(F124=$A$299,$A324,"")  ),IF(F124=$A$299,$A324,"")  )</f>
        <v/>
      </c>
      <c r="G324" s="65">
        <f ca="1">IF(  AND(LEN(G323)&gt;=1,G323&lt;&gt;".",COUNTIF(G124:G$191,"*18收*")&gt;0),  CONCATENATE(  ".",IF(G124=$A$299,$A324,"")  ),IF(G124=$A$299,$A324,"")  )</f>
        <v>24</v>
      </c>
      <c r="H324" s="65" t="str">
        <f ca="1">IF(  AND(LEN(H323)&gt;=1,H323&lt;&gt;".",COUNTIF(H124:H$191,"*18收*")&gt;0),  CONCATENATE(  ".",IF(H124=$A$299,$A324,"")  ),IF(H124=$A$299,$A324,"")  )</f>
        <v/>
      </c>
      <c r="I324" s="65" t="str">
        <f ca="1">IF(  AND(LEN(I323)&gt;=1,I323&lt;&gt;".",COUNTIF(I124:I$191,"*18收*")&gt;0),  CONCATENATE(  ".",IF(I124=$A$299,$A324,"")  ),IF(I124=$A$299,$A324,"")  )</f>
        <v/>
      </c>
      <c r="J324" s="65" t="str">
        <f ca="1">IF(  AND(LEN(J323)&gt;=1,J323&lt;&gt;".",COUNTIF(J124:J$191,"*18收*")&gt;0),  CONCATENATE(  ".",IF(J124=$A$299,$A324,"")  ),IF(J124=$A$299,$A324,"")  )</f>
        <v/>
      </c>
      <c r="K324" s="65" t="str">
        <f ca="1">IF(  AND(LEN(K323)&gt;=1,K323&lt;&gt;".",COUNTIF(K124:K$191,"*18收*")&gt;0),  CONCATENATE(  ".",IF(K124=$A$299,$A324,"")  ),IF(K124=$A$299,$A324,"")  )</f>
        <v/>
      </c>
      <c r="L324" s="65" t="str">
        <f ca="1">IF(  AND(LEN(L323)&gt;=1,L323&lt;&gt;".",COUNTIF(L124:L$191,"*18收*")&gt;0),  CONCATENATE(  ".",IF(L124=$A$299,$A324,"")  ),IF(L124=$A$299,$A324,"")  )</f>
        <v/>
      </c>
      <c r="M324" s="65" t="str">
        <f ca="1">IF(  AND(LEN(M323)&gt;=1,M323&lt;&gt;".",COUNTIF(M124:M$191,"*18收*")&gt;0),  CONCATENATE(  ".",IF(M124=$A$299,$A324,"")  ),IF(M124=$A$299,$A324,"")  )</f>
        <v/>
      </c>
      <c r="N324" s="65" t="str">
        <f ca="1">IF(  AND(LEN(N323)&gt;=1,N323&lt;&gt;".",COUNTIF(N124:N$191,"*18收*")&gt;0),  CONCATENATE(  ".",IF(N124=$A$299,$A324,"")  ),IF(N124=$A$299,$A324,"")  )</f>
        <v/>
      </c>
      <c r="O324" s="65">
        <f ca="1">IF(  AND(LEN(O323)&gt;=1,O323&lt;&gt;".",COUNTIF(O124:O$191,"*18收*")&gt;0),  CONCATENATE(  ".",IF(O124=$A$299,$A324,"")  ),IF(O124=$A$299,$A324,"")  )</f>
        <v>24</v>
      </c>
      <c r="P324" s="65" t="str">
        <f ca="1">IF(  AND(LEN(P323)&gt;=1,P323&lt;&gt;".",COUNTIF(P124:P$191,"*18收*")&gt;0),  CONCATENATE(  ".",IF(P124=$A$299,$A324,"")  ),IF(P124=$A$299,$A324,"")  )</f>
        <v/>
      </c>
      <c r="Q324" s="65" t="str">
        <f ca="1">IF(  AND(LEN(Q323)&gt;=1,Q323&lt;&gt;".",COUNTIF(Q124:Q$191,"*18收*")&gt;0),  CONCATENATE(  ".",IF(Q124=$A$299,$A324,"")  ),IF(Q124=$A$299,$A324,"")  )</f>
        <v/>
      </c>
      <c r="R324" s="65" t="str">
        <f ca="1">IF(  AND(LEN(R323)&gt;=1,R323&lt;&gt;".",COUNTIF(R124:R$191,"*18收*")&gt;0),  CONCATENATE(  ".",IF(R124=$A$299,$A324,"")  ),IF(R124=$A$299,$A324,"")  )</f>
        <v/>
      </c>
      <c r="S324" s="65" t="str">
        <f ca="1">IF(  AND(LEN(S323)&gt;=1,S323&lt;&gt;".",COUNTIF(S124:S$191,"*18收*")&gt;0),  CONCATENATE(  ".",IF(S124=$A$299,$A324,"")  ),IF(S124=$A$299,$A324,"")  )</f>
        <v>.</v>
      </c>
      <c r="T324" s="65" t="str">
        <f ca="1">IF(  AND(LEN(T323)&gt;=1,T323&lt;&gt;".",COUNTIF(T124:T$191,"*18收*")&gt;0),  CONCATENATE(  ".",IF(T124=$A$299,$A324,"")  ),IF(T124=$A$299,$A324,"")  )</f>
        <v/>
      </c>
      <c r="U324" s="65" t="str">
        <f ca="1">IF(  AND(LEN(U323)&gt;=1,U323&lt;&gt;".",COUNTIF(U124:U$191,"*18收*")&gt;0),  CONCATENATE(  ".",IF(U124=$A$299,$A324,"")  ),IF(U124=$A$299,$A324,"")  )</f>
        <v/>
      </c>
      <c r="V324" s="65" t="str">
        <f ca="1">IF(  AND(LEN(V323)&gt;=1,V323&lt;&gt;".",COUNTIF(V124:V$191,"*18收*")&gt;0),  CONCATENATE(  ".",IF(V124=$A$299,$A324,"")  ),IF(V124=$A$299,$A324,"")  )</f>
        <v/>
      </c>
      <c r="W324" s="65" t="str">
        <f ca="1">IF(  AND(LEN(W323)&gt;=1,W323&lt;&gt;".",COUNTIF(W124:W$191,"*18收*")&gt;0),  CONCATENATE(  ".",IF(W124=$A$299,$A324,"")  ),IF(W124=$A$299,$A324,"")  )</f>
        <v/>
      </c>
      <c r="X324" s="65" t="str">
        <f ca="1">IF(  AND(LEN(X323)&gt;=1,X323&lt;&gt;".",COUNTIF(X124:X$191,"*18收*")&gt;0),  CONCATENATE(  ".",IF(X124=$A$299,$A324,"")  ),IF(X124=$A$299,$A324,"")  )</f>
        <v/>
      </c>
      <c r="Y324" s="65" t="str">
        <f ca="1">IF(  AND(LEN(Y323)&gt;=1,Y323&lt;&gt;".",COUNTIF(Y124:Y$191,"*18收*")&gt;0),  CONCATENATE(  ".",IF(Y124=$A$299,$A324,"")  ),IF(Y124=$A$299,$A324,"")  )</f>
        <v/>
      </c>
      <c r="Z324" s="65" t="str">
        <f ca="1">IF(  AND(LEN(Z323)&gt;=1,Z323&lt;&gt;".",COUNTIF(Z124:Z$191,"*18收*")&gt;0),  CONCATENATE(  ".",IF(Z124=$A$299,$A324,"")  ),IF(Z124=$A$299,$A324,"")  )</f>
        <v>.</v>
      </c>
      <c r="AA324" s="65">
        <f ca="1">IF(  AND(LEN(AA323)&gt;=1,AA323&lt;&gt;".",COUNTIF(AA124:AA$191,"*18收*")&gt;0),  CONCATENATE(  ".",IF(AA124=$A$299,$A324,"")  ),IF(AA124=$A$299,$A324,"")  )</f>
        <v>24</v>
      </c>
      <c r="AB324" s="65" t="str">
        <f ca="1">IF(  AND(LEN(AB323)&gt;=1,AB323&lt;&gt;".",COUNTIF(AB124:AB$191,"*18收*")&gt;0),  CONCATENATE(  ".",IF(AB124=$A$299,$A324,"")  ),IF(AB124=$A$299,$A324,"")  )</f>
        <v/>
      </c>
      <c r="AC324" s="65" t="str">
        <f ca="1">IF(  AND(LEN(AC323)&gt;=1,AC323&lt;&gt;".",COUNTIF(AC124:AC$191,"*18收*")&gt;0),  CONCATENATE(  ".",IF(AC124=$A$299,$A324,"")  ),IF(AC124=$A$299,$A324,"")  )</f>
        <v/>
      </c>
      <c r="AD324" s="65" t="str">
        <f ca="1">IF(  AND(LEN(AD323)&gt;=1,AD323&lt;&gt;".",COUNTIF(AD124:AD$191,"*18收*")&gt;0),  CONCATENATE(  ".",IF(AD124=$A$299,$A324,"")  ),IF(AD124=$A$299,$A324,"")  )</f>
        <v/>
      </c>
      <c r="AE324" s="65" t="str">
        <f ca="1">IF(  AND(LEN(AE323)&gt;=1,AE323&lt;&gt;".",COUNTIF(AE124:AE$191,"*18收*")&gt;0),  CONCATENATE(  ".",IF(AE124=$A$299,$A324,"")  ),IF(AE124=$A$299,$A324,"")  )</f>
        <v/>
      </c>
      <c r="AF324" s="65" t="str">
        <f ca="1">IF(  AND(LEN(AF323)&gt;=1,AF323&lt;&gt;".",COUNTIF(AF124:AF$191,"*18收*")&gt;0),  CONCATENATE(  ".",IF(AF124=$A$299,$A324,"")  ),IF(AF124=$A$299,$A324,"")  )</f>
        <v>.</v>
      </c>
      <c r="AG324" s="65" t="str">
        <f ca="1">IF(  AND(LEN(AG323)&gt;=1,AG323&lt;&gt;".",COUNTIF(AG124:AG$191,"*18收*")&gt;0),  CONCATENATE(  ".",IF(AG124=$A$299,$A324,"")  ),IF(AG124=$A$299,$A324,"")  )</f>
        <v/>
      </c>
      <c r="AH324" s="65"/>
      <c r="AI324" s="65"/>
      <c r="AJ324" s="65"/>
    </row>
    <row r="325" spans="1:36">
      <c r="A325" s="65">
        <f t="shared" si="32"/>
        <v>25</v>
      </c>
      <c r="B325" s="65" t="str">
        <f t="shared" si="32"/>
        <v>鄭楚平</v>
      </c>
      <c r="C325" s="65" t="str">
        <f ca="1">IF(  AND(LEN(C324)&gt;=1,C324&lt;&gt;".",COUNTIF(C125:C$191,"*18收*")&gt;0),  CONCATENATE(  ".",IF(C125=$A$299,$A325,"")  ),IF(C125=$A$299,$A325,"")  )</f>
        <v/>
      </c>
      <c r="D325" s="65" t="str">
        <f ca="1">IF(  AND(LEN(D324)&gt;=1,D324&lt;&gt;".",COUNTIF(D125:D$191,"*18收*")&gt;0),  CONCATENATE(  ".",IF(D125=$A$299,$A325,"")  ),IF(D125=$A$299,$A325,"")  )</f>
        <v/>
      </c>
      <c r="E325" s="65" t="str">
        <f ca="1">IF(  AND(LEN(E324)&gt;=1,E324&lt;&gt;".",COUNTIF(E125:E$191,"*18收*")&gt;0),  CONCATENATE(  ".",IF(E125=$A$299,$A325,"")  ),IF(E125=$A$299,$A325,"")  )</f>
        <v/>
      </c>
      <c r="F325" s="65" t="str">
        <f ca="1">IF(  AND(LEN(F324)&gt;=1,F324&lt;&gt;".",COUNTIF(F125:F$191,"*18收*")&gt;0),  CONCATENATE(  ".",IF(F125=$A$299,$A325,"")  ),IF(F125=$A$299,$A325,"")  )</f>
        <v/>
      </c>
      <c r="G325" s="65" t="str">
        <f ca="1">IF(  AND(LEN(G324)&gt;=1,G324&lt;&gt;".",COUNTIF(G125:G$191,"*18收*")&gt;0),  CONCATENATE(  ".",IF(G125=$A$299,$A325,"")  ),IF(G125=$A$299,$A325,"")  )</f>
        <v>.</v>
      </c>
      <c r="H325" s="65" t="str">
        <f ca="1">IF(  AND(LEN(H324)&gt;=1,H324&lt;&gt;".",COUNTIF(H125:H$191,"*18收*")&gt;0),  CONCATENATE(  ".",IF(H125=$A$299,$A325,"")  ),IF(H125=$A$299,$A325,"")  )</f>
        <v/>
      </c>
      <c r="I325" s="65">
        <f ca="1">IF(  AND(LEN(I324)&gt;=1,I324&lt;&gt;".",COUNTIF(I125:I$191,"*18收*")&gt;0),  CONCATENATE(  ".",IF(I125=$A$299,$A325,"")  ),IF(I125=$A$299,$A325,"")  )</f>
        <v>25</v>
      </c>
      <c r="J325" s="65" t="str">
        <f ca="1">IF(  AND(LEN(J324)&gt;=1,J324&lt;&gt;".",COUNTIF(J125:J$191,"*18收*")&gt;0),  CONCATENATE(  ".",IF(J125=$A$299,$A325,"")  ),IF(J125=$A$299,$A325,"")  )</f>
        <v/>
      </c>
      <c r="K325" s="65" t="str">
        <f ca="1">IF(  AND(LEN(K324)&gt;=1,K324&lt;&gt;".",COUNTIF(K125:K$191,"*18收*")&gt;0),  CONCATENATE(  ".",IF(K125=$A$299,$A325,"")  ),IF(K125=$A$299,$A325,"")  )</f>
        <v/>
      </c>
      <c r="L325" s="65" t="str">
        <f ca="1">IF(  AND(LEN(L324)&gt;=1,L324&lt;&gt;".",COUNTIF(L125:L$191,"*18收*")&gt;0),  CONCATENATE(  ".",IF(L125=$A$299,$A325,"")  ),IF(L125=$A$299,$A325,"")  )</f>
        <v/>
      </c>
      <c r="M325" s="65" t="str">
        <f ca="1">IF(  AND(LEN(M324)&gt;=1,M324&lt;&gt;".",COUNTIF(M125:M$191,"*18收*")&gt;0),  CONCATENATE(  ".",IF(M125=$A$299,$A325,"")  ),IF(M125=$A$299,$A325,"")  )</f>
        <v/>
      </c>
      <c r="N325" s="65" t="str">
        <f ca="1">IF(  AND(LEN(N324)&gt;=1,N324&lt;&gt;".",COUNTIF(N125:N$191,"*18收*")&gt;0),  CONCATENATE(  ".",IF(N125=$A$299,$A325,"")  ),IF(N125=$A$299,$A325,"")  )</f>
        <v/>
      </c>
      <c r="O325" s="65" t="str">
        <f ca="1">IF(  AND(LEN(O324)&gt;=1,O324&lt;&gt;".",COUNTIF(O125:O$191,"*18收*")&gt;0),  CONCATENATE(  ".",IF(O125=$A$299,$A325,"")  ),IF(O125=$A$299,$A325,"")  )</f>
        <v>.</v>
      </c>
      <c r="P325" s="65">
        <f ca="1">IF(  AND(LEN(P324)&gt;=1,P324&lt;&gt;".",COUNTIF(P125:P$191,"*18收*")&gt;0),  CONCATENATE(  ".",IF(P125=$A$299,$A325,"")  ),IF(P125=$A$299,$A325,"")  )</f>
        <v>25</v>
      </c>
      <c r="Q325" s="65" t="str">
        <f ca="1">IF(  AND(LEN(Q324)&gt;=1,Q324&lt;&gt;".",COUNTIF(Q125:Q$191,"*18收*")&gt;0),  CONCATENATE(  ".",IF(Q125=$A$299,$A325,"")  ),IF(Q125=$A$299,$A325,"")  )</f>
        <v/>
      </c>
      <c r="R325" s="65" t="str">
        <f ca="1">IF(  AND(LEN(R324)&gt;=1,R324&lt;&gt;".",COUNTIF(R125:R$191,"*18收*")&gt;0),  CONCATENATE(  ".",IF(R125=$A$299,$A325,"")  ),IF(R125=$A$299,$A325,"")  )</f>
        <v/>
      </c>
      <c r="S325" s="65" t="str">
        <f ca="1">IF(  AND(LEN(S324)&gt;=1,S324&lt;&gt;".",COUNTIF(S125:S$191,"*18收*")&gt;0),  CONCATENATE(  ".",IF(S125=$A$299,$A325,"")  ),IF(S125=$A$299,$A325,"")  )</f>
        <v/>
      </c>
      <c r="T325" s="65" t="str">
        <f ca="1">IF(  AND(LEN(T324)&gt;=1,T324&lt;&gt;".",COUNTIF(T125:T$191,"*18收*")&gt;0),  CONCATENATE(  ".",IF(T125=$A$299,$A325,"")  ),IF(T125=$A$299,$A325,"")  )</f>
        <v/>
      </c>
      <c r="U325" s="65">
        <f ca="1">IF(  AND(LEN(U324)&gt;=1,U324&lt;&gt;".",COUNTIF(U125:U$191,"*18收*")&gt;0),  CONCATENATE(  ".",IF(U125=$A$299,$A325,"")  ),IF(U125=$A$299,$A325,"")  )</f>
        <v>25</v>
      </c>
      <c r="V325" s="65" t="str">
        <f ca="1">IF(  AND(LEN(V324)&gt;=1,V324&lt;&gt;".",COUNTIF(V125:V$191,"*18收*")&gt;0),  CONCATENATE(  ".",IF(V125=$A$299,$A325,"")  ),IF(V125=$A$299,$A325,"")  )</f>
        <v/>
      </c>
      <c r="W325" s="65" t="str">
        <f ca="1">IF(  AND(LEN(W324)&gt;=1,W324&lt;&gt;".",COUNTIF(W125:W$191,"*18收*")&gt;0),  CONCATENATE(  ".",IF(W125=$A$299,$A325,"")  ),IF(W125=$A$299,$A325,"")  )</f>
        <v/>
      </c>
      <c r="X325" s="65" t="str">
        <f ca="1">IF(  AND(LEN(X324)&gt;=1,X324&lt;&gt;".",COUNTIF(X125:X$191,"*18收*")&gt;0),  CONCATENATE(  ".",IF(X125=$A$299,$A325,"")  ),IF(X125=$A$299,$A325,"")  )</f>
        <v/>
      </c>
      <c r="Y325" s="65" t="str">
        <f ca="1">IF(  AND(LEN(Y324)&gt;=1,Y324&lt;&gt;".",COUNTIF(Y125:Y$191,"*18收*")&gt;0),  CONCATENATE(  ".",IF(Y125=$A$299,$A325,"")  ),IF(Y125=$A$299,$A325,"")  )</f>
        <v/>
      </c>
      <c r="Z325" s="65" t="str">
        <f ca="1">IF(  AND(LEN(Z324)&gt;=1,Z324&lt;&gt;".",COUNTIF(Z125:Z$191,"*18收*")&gt;0),  CONCATENATE(  ".",IF(Z125=$A$299,$A325,"")  ),IF(Z125=$A$299,$A325,"")  )</f>
        <v/>
      </c>
      <c r="AA325" s="65" t="str">
        <f ca="1">IF(  AND(LEN(AA324)&gt;=1,AA324&lt;&gt;".",COUNTIF(AA125:AA$191,"*18收*")&gt;0),  CONCATENATE(  ".",IF(AA125=$A$299,$A325,"")  ),IF(AA125=$A$299,$A325,"")  )</f>
        <v>.</v>
      </c>
      <c r="AB325" s="65">
        <f ca="1">IF(  AND(LEN(AB324)&gt;=1,AB324&lt;&gt;".",COUNTIF(AB125:AB$191,"*18收*")&gt;0),  CONCATENATE(  ".",IF(AB125=$A$299,$A325,"")  ),IF(AB125=$A$299,$A325,"")  )</f>
        <v>25</v>
      </c>
      <c r="AC325" s="65" t="str">
        <f ca="1">IF(  AND(LEN(AC324)&gt;=1,AC324&lt;&gt;".",COUNTIF(AC125:AC$191,"*18收*")&gt;0),  CONCATENATE(  ".",IF(AC125=$A$299,$A325,"")  ),IF(AC125=$A$299,$A325,"")  )</f>
        <v/>
      </c>
      <c r="AD325" s="65" t="str">
        <f ca="1">IF(  AND(LEN(AD324)&gt;=1,AD324&lt;&gt;".",COUNTIF(AD125:AD$191,"*18收*")&gt;0),  CONCATENATE(  ".",IF(AD125=$A$299,$A325,"")  ),IF(AD125=$A$299,$A325,"")  )</f>
        <v/>
      </c>
      <c r="AE325" s="65" t="str">
        <f ca="1">IF(  AND(LEN(AE324)&gt;=1,AE324&lt;&gt;".",COUNTIF(AE125:AE$191,"*18收*")&gt;0),  CONCATENATE(  ".",IF(AE125=$A$299,$A325,"")  ),IF(AE125=$A$299,$A325,"")  )</f>
        <v/>
      </c>
      <c r="AF325" s="65" t="str">
        <f ca="1">IF(  AND(LEN(AF324)&gt;=1,AF324&lt;&gt;".",COUNTIF(AF125:AF$191,"*18收*")&gt;0),  CONCATENATE(  ".",IF(AF125=$A$299,$A325,"")  ),IF(AF125=$A$299,$A325,"")  )</f>
        <v/>
      </c>
      <c r="AG325" s="65" t="str">
        <f ca="1">IF(  AND(LEN(AG324)&gt;=1,AG324&lt;&gt;".",COUNTIF(AG125:AG$191,"*18收*")&gt;0),  CONCATENATE(  ".",IF(AG125=$A$299,$A325,"")  ),IF(AG125=$A$299,$A325,"")  )</f>
        <v/>
      </c>
      <c r="AH325" s="65"/>
      <c r="AI325" s="65"/>
      <c r="AJ325" s="65"/>
    </row>
    <row r="326" spans="1:36">
      <c r="A326" s="65">
        <f t="shared" si="32"/>
        <v>26</v>
      </c>
      <c r="B326" s="65" t="str">
        <f t="shared" si="32"/>
        <v>陳澤銓</v>
      </c>
      <c r="C326" s="65" t="str">
        <f ca="1">IF(  AND(LEN(C325)&gt;=1,C325&lt;&gt;".",COUNTIF(C126:C$191,"*18收*")&gt;0),  CONCATENATE(  ".",IF(C126=$A$299,$A326,"")  ),IF(C126=$A$299,$A326,"")  )</f>
        <v/>
      </c>
      <c r="D326" s="65" t="str">
        <f ca="1">IF(  AND(LEN(D325)&gt;=1,D325&lt;&gt;".",COUNTIF(D126:D$191,"*18收*")&gt;0),  CONCATENATE(  ".",IF(D126=$A$299,$A326,"")  ),IF(D126=$A$299,$A326,"")  )</f>
        <v/>
      </c>
      <c r="E326" s="65" t="str">
        <f ca="1">IF(  AND(LEN(E325)&gt;=1,E325&lt;&gt;".",COUNTIF(E126:E$191,"*18收*")&gt;0),  CONCATENATE(  ".",IF(E126=$A$299,$A326,"")  ),IF(E126=$A$299,$A326,"")  )</f>
        <v/>
      </c>
      <c r="F326" s="65" t="str">
        <f ca="1">IF(  AND(LEN(F325)&gt;=1,F325&lt;&gt;".",COUNTIF(F126:F$191,"*18收*")&gt;0),  CONCATENATE(  ".",IF(F126=$A$299,$A326,"")  ),IF(F126=$A$299,$A326,"")  )</f>
        <v/>
      </c>
      <c r="G326" s="65">
        <f ca="1">IF(  AND(LEN(G325)&gt;=1,G325&lt;&gt;".",COUNTIF(G126:G$191,"*18收*")&gt;0),  CONCATENATE(  ".",IF(G126=$A$299,$A326,"")  ),IF(G126=$A$299,$A326,"")  )</f>
        <v>26</v>
      </c>
      <c r="H326" s="65" t="str">
        <f ca="1">IF(  AND(LEN(H325)&gt;=1,H325&lt;&gt;".",COUNTIF(H126:H$191,"*18收*")&gt;0),  CONCATENATE(  ".",IF(H126=$A$299,$A326,"")  ),IF(H126=$A$299,$A326,"")  )</f>
        <v/>
      </c>
      <c r="I326" s="65" t="str">
        <f ca="1">IF(  AND(LEN(I325)&gt;=1,I325&lt;&gt;".",COUNTIF(I126:I$191,"*18收*")&gt;0),  CONCATENATE(  ".",IF(I126=$A$299,$A326,"")  ),IF(I126=$A$299,$A326,"")  )</f>
        <v>.</v>
      </c>
      <c r="J326" s="65" t="str">
        <f ca="1">IF(  AND(LEN(J325)&gt;=1,J325&lt;&gt;".",COUNTIF(J126:J$191,"*18收*")&gt;0),  CONCATENATE(  ".",IF(J126=$A$299,$A326,"")  ),IF(J126=$A$299,$A326,"")  )</f>
        <v/>
      </c>
      <c r="K326" s="65" t="str">
        <f ca="1">IF(  AND(LEN(K325)&gt;=1,K325&lt;&gt;".",COUNTIF(K126:K$191,"*18收*")&gt;0),  CONCATENATE(  ".",IF(K126=$A$299,$A326,"")  ),IF(K126=$A$299,$A326,"")  )</f>
        <v/>
      </c>
      <c r="L326" s="65" t="str">
        <f ca="1">IF(  AND(LEN(L325)&gt;=1,L325&lt;&gt;".",COUNTIF(L126:L$191,"*18收*")&gt;0),  CONCATENATE(  ".",IF(L126=$A$299,$A326,"")  ),IF(L126=$A$299,$A326,"")  )</f>
        <v/>
      </c>
      <c r="M326" s="65" t="str">
        <f ca="1">IF(  AND(LEN(M325)&gt;=1,M325&lt;&gt;".",COUNTIF(M126:M$191,"*18收*")&gt;0),  CONCATENATE(  ".",IF(M126=$A$299,$A326,"")  ),IF(M126=$A$299,$A326,"")  )</f>
        <v/>
      </c>
      <c r="N326" s="65" t="str">
        <f ca="1">IF(  AND(LEN(N325)&gt;=1,N325&lt;&gt;".",COUNTIF(N126:N$191,"*18收*")&gt;0),  CONCATENATE(  ".",IF(N126=$A$299,$A326,"")  ),IF(N126=$A$299,$A326,"")  )</f>
        <v/>
      </c>
      <c r="O326" s="65">
        <f ca="1">IF(  AND(LEN(O325)&gt;=1,O325&lt;&gt;".",COUNTIF(O126:O$191,"*18收*")&gt;0),  CONCATENATE(  ".",IF(O126=$A$299,$A326,"")  ),IF(O126=$A$299,$A326,"")  )</f>
        <v>26</v>
      </c>
      <c r="P326" s="65" t="str">
        <f ca="1">IF(  AND(LEN(P325)&gt;=1,P325&lt;&gt;".",COUNTIF(P126:P$191,"*18收*")&gt;0),  CONCATENATE(  ".",IF(P126=$A$299,$A326,"")  ),IF(P126=$A$299,$A326,"")  )</f>
        <v>.</v>
      </c>
      <c r="Q326" s="65" t="str">
        <f ca="1">IF(  AND(LEN(Q325)&gt;=1,Q325&lt;&gt;".",COUNTIF(Q126:Q$191,"*18收*")&gt;0),  CONCATENATE(  ".",IF(Q126=$A$299,$A326,"")  ),IF(Q126=$A$299,$A326,"")  )</f>
        <v/>
      </c>
      <c r="R326" s="65" t="str">
        <f ca="1">IF(  AND(LEN(R325)&gt;=1,R325&lt;&gt;".",COUNTIF(R126:R$191,"*18收*")&gt;0),  CONCATENATE(  ".",IF(R126=$A$299,$A326,"")  ),IF(R126=$A$299,$A326,"")  )</f>
        <v/>
      </c>
      <c r="S326" s="65" t="str">
        <f ca="1">IF(  AND(LEN(S325)&gt;=1,S325&lt;&gt;".",COUNTIF(S126:S$191,"*18收*")&gt;0),  CONCATENATE(  ".",IF(S126=$A$299,$A326,"")  ),IF(S126=$A$299,$A326,"")  )</f>
        <v/>
      </c>
      <c r="T326" s="65" t="str">
        <f ca="1">IF(  AND(LEN(T325)&gt;=1,T325&lt;&gt;".",COUNTIF(T126:T$191,"*18收*")&gt;0),  CONCATENATE(  ".",IF(T126=$A$299,$A326,"")  ),IF(T126=$A$299,$A326,"")  )</f>
        <v/>
      </c>
      <c r="U326" s="65" t="str">
        <f ca="1">IF(  AND(LEN(U325)&gt;=1,U325&lt;&gt;".",COUNTIF(U126:U$191,"*18收*")&gt;0),  CONCATENATE(  ".",IF(U126=$A$299,$A326,"")  ),IF(U126=$A$299,$A326,"")  )</f>
        <v>.</v>
      </c>
      <c r="V326" s="65">
        <f ca="1">IF(  AND(LEN(V325)&gt;=1,V325&lt;&gt;".",COUNTIF(V126:V$191,"*18收*")&gt;0),  CONCATENATE(  ".",IF(V126=$A$299,$A326,"")  ),IF(V126=$A$299,$A326,"")  )</f>
        <v>26</v>
      </c>
      <c r="W326" s="65" t="str">
        <f ca="1">IF(  AND(LEN(W325)&gt;=1,W325&lt;&gt;".",COUNTIF(W126:W$191,"*18收*")&gt;0),  CONCATENATE(  ".",IF(W126=$A$299,$A326,"")  ),IF(W126=$A$299,$A326,"")  )</f>
        <v/>
      </c>
      <c r="X326" s="65" t="str">
        <f ca="1">IF(  AND(LEN(X325)&gt;=1,X325&lt;&gt;".",COUNTIF(X126:X$191,"*18收*")&gt;0),  CONCATENATE(  ".",IF(X126=$A$299,$A326,"")  ),IF(X126=$A$299,$A326,"")  )</f>
        <v/>
      </c>
      <c r="Y326" s="65" t="str">
        <f ca="1">IF(  AND(LEN(Y325)&gt;=1,Y325&lt;&gt;".",COUNTIF(Y126:Y$191,"*18收*")&gt;0),  CONCATENATE(  ".",IF(Y126=$A$299,$A326,"")  ),IF(Y126=$A$299,$A326,"")  )</f>
        <v/>
      </c>
      <c r="Z326" s="65" t="str">
        <f ca="1">IF(  AND(LEN(Z325)&gt;=1,Z325&lt;&gt;".",COUNTIF(Z126:Z$191,"*18收*")&gt;0),  CONCATENATE(  ".",IF(Z126=$A$299,$A326,"")  ),IF(Z126=$A$299,$A326,"")  )</f>
        <v/>
      </c>
      <c r="AA326" s="65" t="str">
        <f ca="1">IF(  AND(LEN(AA325)&gt;=1,AA325&lt;&gt;".",COUNTIF(AA126:AA$191,"*18收*")&gt;0),  CONCATENATE(  ".",IF(AA126=$A$299,$A326,"")  ),IF(AA126=$A$299,$A326,"")  )</f>
        <v/>
      </c>
      <c r="AB326" s="65" t="str">
        <f ca="1">IF(  AND(LEN(AB325)&gt;=1,AB325&lt;&gt;".",COUNTIF(AB126:AB$191,"*18收*")&gt;0),  CONCATENATE(  ".",IF(AB126=$A$299,$A326,"")  ),IF(AB126=$A$299,$A326,"")  )</f>
        <v>.26</v>
      </c>
      <c r="AC326" s="65" t="str">
        <f ca="1">IF(  AND(LEN(AC325)&gt;=1,AC325&lt;&gt;".",COUNTIF(AC126:AC$191,"*18收*")&gt;0),  CONCATENATE(  ".",IF(AC126=$A$299,$A326,"")  ),IF(AC126=$A$299,$A326,"")  )</f>
        <v/>
      </c>
      <c r="AD326" s="65" t="str">
        <f ca="1">IF(  AND(LEN(AD325)&gt;=1,AD325&lt;&gt;".",COUNTIF(AD126:AD$191,"*18收*")&gt;0),  CONCATENATE(  ".",IF(AD126=$A$299,$A326,"")  ),IF(AD126=$A$299,$A326,"")  )</f>
        <v/>
      </c>
      <c r="AE326" s="65" t="str">
        <f ca="1">IF(  AND(LEN(AE325)&gt;=1,AE325&lt;&gt;".",COUNTIF(AE126:AE$191,"*18收*")&gt;0),  CONCATENATE(  ".",IF(AE126=$A$299,$A326,"")  ),IF(AE126=$A$299,$A326,"")  )</f>
        <v/>
      </c>
      <c r="AF326" s="65" t="str">
        <f ca="1">IF(  AND(LEN(AF325)&gt;=1,AF325&lt;&gt;".",COUNTIF(AF126:AF$191,"*18收*")&gt;0),  CONCATENATE(  ".",IF(AF126=$A$299,$A326,"")  ),IF(AF126=$A$299,$A326,"")  )</f>
        <v/>
      </c>
      <c r="AG326" s="65">
        <f ca="1">IF(  AND(LEN(AG325)&gt;=1,AG325&lt;&gt;".",COUNTIF(AG126:AG$191,"*18收*")&gt;0),  CONCATENATE(  ".",IF(AG126=$A$299,$A326,"")  ),IF(AG126=$A$299,$A326,"")  )</f>
        <v>26</v>
      </c>
      <c r="AH326" s="65"/>
      <c r="AI326" s="65"/>
      <c r="AJ326" s="65"/>
    </row>
    <row r="327" spans="1:36">
      <c r="A327" s="65">
        <f t="shared" si="32"/>
        <v>27</v>
      </c>
      <c r="B327" s="65" t="str">
        <f t="shared" si="32"/>
        <v>洪秉洋</v>
      </c>
      <c r="C327" s="65" t="str">
        <f ca="1">IF(  AND(LEN(C326)&gt;=1,C326&lt;&gt;".",COUNTIF(C127:C$191,"*18收*")&gt;0),  CONCATENATE(  ".",IF(C127=$A$299,$A327,"")  ),IF(C127=$A$299,$A327,"")  )</f>
        <v/>
      </c>
      <c r="D327" s="65" t="str">
        <f ca="1">IF(  AND(LEN(D326)&gt;=1,D326&lt;&gt;".",COUNTIF(D127:D$191,"*18收*")&gt;0),  CONCATENATE(  ".",IF(D127=$A$299,$A327,"")  ),IF(D127=$A$299,$A327,"")  )</f>
        <v/>
      </c>
      <c r="E327" s="65" t="str">
        <f ca="1">IF(  AND(LEN(E326)&gt;=1,E326&lt;&gt;".",COUNTIF(E127:E$191,"*18收*")&gt;0),  CONCATENATE(  ".",IF(E127=$A$299,$A327,"")  ),IF(E127=$A$299,$A327,"")  )</f>
        <v/>
      </c>
      <c r="F327" s="65" t="str">
        <f ca="1">IF(  AND(LEN(F326)&gt;=1,F326&lt;&gt;".",COUNTIF(F127:F$191,"*18收*")&gt;0),  CONCATENATE(  ".",IF(F127=$A$299,$A327,"")  ),IF(F127=$A$299,$A327,"")  )</f>
        <v/>
      </c>
      <c r="G327" s="65" t="str">
        <f ca="1">IF(  AND(LEN(G326)&gt;=1,G326&lt;&gt;".",COUNTIF(G127:G$191,"*18收*")&gt;0),  CONCATENATE(  ".",IF(G127=$A$299,$A327,"")  ),IF(G127=$A$299,$A327,"")  )</f>
        <v>.</v>
      </c>
      <c r="H327" s="65" t="str">
        <f ca="1">IF(  AND(LEN(H326)&gt;=1,H326&lt;&gt;".",COUNTIF(H127:H$191,"*18收*")&gt;0),  CONCATENATE(  ".",IF(H127=$A$299,$A327,"")  ),IF(H127=$A$299,$A327,"")  )</f>
        <v/>
      </c>
      <c r="I327" s="65">
        <f ca="1">IF(  AND(LEN(I326)&gt;=1,I326&lt;&gt;".",COUNTIF(I127:I$191,"*18收*")&gt;0),  CONCATENATE(  ".",IF(I127=$A$299,$A327,"")  ),IF(I127=$A$299,$A327,"")  )</f>
        <v>27</v>
      </c>
      <c r="J327" s="65" t="str">
        <f ca="1">IF(  AND(LEN(J326)&gt;=1,J326&lt;&gt;".",COUNTIF(J127:J$191,"*18收*")&gt;0),  CONCATENATE(  ".",IF(J127=$A$299,$A327,"")  ),IF(J127=$A$299,$A327,"")  )</f>
        <v/>
      </c>
      <c r="K327" s="65" t="str">
        <f ca="1">IF(  AND(LEN(K326)&gt;=1,K326&lt;&gt;".",COUNTIF(K127:K$191,"*18收*")&gt;0),  CONCATENATE(  ".",IF(K127=$A$299,$A327,"")  ),IF(K127=$A$299,$A327,"")  )</f>
        <v/>
      </c>
      <c r="L327" s="65" t="str">
        <f ca="1">IF(  AND(LEN(L326)&gt;=1,L326&lt;&gt;".",COUNTIF(L127:L$191,"*18收*")&gt;0),  CONCATENATE(  ".",IF(L127=$A$299,$A327,"")  ),IF(L127=$A$299,$A327,"")  )</f>
        <v/>
      </c>
      <c r="M327" s="65" t="str">
        <f ca="1">IF(  AND(LEN(M326)&gt;=1,M326&lt;&gt;".",COUNTIF(M127:M$191,"*18收*")&gt;0),  CONCATENATE(  ".",IF(M127=$A$299,$A327,"")  ),IF(M127=$A$299,$A327,"")  )</f>
        <v/>
      </c>
      <c r="N327" s="65" t="str">
        <f ca="1">IF(  AND(LEN(N326)&gt;=1,N326&lt;&gt;".",COUNTIF(N127:N$191,"*18收*")&gt;0),  CONCATENATE(  ".",IF(N127=$A$299,$A327,"")  ),IF(N127=$A$299,$A327,"")  )</f>
        <v/>
      </c>
      <c r="O327" s="65" t="str">
        <f ca="1">IF(  AND(LEN(O326)&gt;=1,O326&lt;&gt;".",COUNTIF(O127:O$191,"*18收*")&gt;0),  CONCATENATE(  ".",IF(O127=$A$299,$A327,"")  ),IF(O127=$A$299,$A327,"")  )</f>
        <v>.</v>
      </c>
      <c r="P327" s="65">
        <f ca="1">IF(  AND(LEN(P326)&gt;=1,P326&lt;&gt;".",COUNTIF(P127:P$191,"*18收*")&gt;0),  CONCATENATE(  ".",IF(P127=$A$299,$A327,"")  ),IF(P127=$A$299,$A327,"")  )</f>
        <v>27</v>
      </c>
      <c r="Q327" s="65" t="str">
        <f ca="1">IF(  AND(LEN(Q326)&gt;=1,Q326&lt;&gt;".",COUNTIF(Q127:Q$191,"*18收*")&gt;0),  CONCATENATE(  ".",IF(Q127=$A$299,$A327,"")  ),IF(Q127=$A$299,$A327,"")  )</f>
        <v/>
      </c>
      <c r="R327" s="65" t="str">
        <f ca="1">IF(  AND(LEN(R326)&gt;=1,R326&lt;&gt;".",COUNTIF(R127:R$191,"*18收*")&gt;0),  CONCATENATE(  ".",IF(R127=$A$299,$A327,"")  ),IF(R127=$A$299,$A327,"")  )</f>
        <v/>
      </c>
      <c r="S327" s="65" t="str">
        <f ca="1">IF(  AND(LEN(S326)&gt;=1,S326&lt;&gt;".",COUNTIF(S127:S$191,"*18收*")&gt;0),  CONCATENATE(  ".",IF(S127=$A$299,$A327,"")  ),IF(S127=$A$299,$A327,"")  )</f>
        <v/>
      </c>
      <c r="T327" s="65" t="str">
        <f ca="1">IF(  AND(LEN(T326)&gt;=1,T326&lt;&gt;".",COUNTIF(T127:T$191,"*18收*")&gt;0),  CONCATENATE(  ".",IF(T127=$A$299,$A327,"")  ),IF(T127=$A$299,$A327,"")  )</f>
        <v/>
      </c>
      <c r="U327" s="65" t="str">
        <f ca="1">IF(  AND(LEN(U326)&gt;=1,U326&lt;&gt;".",COUNTIF(U127:U$191,"*18收*")&gt;0),  CONCATENATE(  ".",IF(U127=$A$299,$A327,"")  ),IF(U127=$A$299,$A327,"")  )</f>
        <v/>
      </c>
      <c r="V327" s="65" t="str">
        <f ca="1">IF(  AND(LEN(V326)&gt;=1,V326&lt;&gt;".",COUNTIF(V127:V$191,"*18收*")&gt;0),  CONCATENATE(  ".",IF(V127=$A$299,$A327,"")  ),IF(V127=$A$299,$A327,"")  )</f>
        <v>.</v>
      </c>
      <c r="W327" s="65" t="str">
        <f ca="1">IF(  AND(LEN(W326)&gt;=1,W326&lt;&gt;".",COUNTIF(W127:W$191,"*18收*")&gt;0),  CONCATENATE(  ".",IF(W127=$A$299,$A327,"")  ),IF(W127=$A$299,$A327,"")  )</f>
        <v/>
      </c>
      <c r="X327" s="65" t="str">
        <f ca="1">IF(  AND(LEN(X326)&gt;=1,X326&lt;&gt;".",COUNTIF(X127:X$191,"*18收*")&gt;0),  CONCATENATE(  ".",IF(X127=$A$299,$A327,"")  ),IF(X127=$A$299,$A327,"")  )</f>
        <v/>
      </c>
      <c r="Y327" s="65" t="str">
        <f ca="1">IF(  AND(LEN(Y326)&gt;=1,Y326&lt;&gt;".",COUNTIF(Y127:Y$191,"*18收*")&gt;0),  CONCATENATE(  ".",IF(Y127=$A$299,$A327,"")  ),IF(Y127=$A$299,$A327,"")  )</f>
        <v/>
      </c>
      <c r="Z327" s="65" t="str">
        <f ca="1">IF(  AND(LEN(Z326)&gt;=1,Z326&lt;&gt;".",COUNTIF(Z127:Z$191,"*18收*")&gt;0),  CONCATENATE(  ".",IF(Z127=$A$299,$A327,"")  ),IF(Z127=$A$299,$A327,"")  )</f>
        <v/>
      </c>
      <c r="AA327" s="65" t="str">
        <f ca="1">IF(  AND(LEN(AA326)&gt;=1,AA326&lt;&gt;".",COUNTIF(AA127:AA$191,"*18收*")&gt;0),  CONCATENATE(  ".",IF(AA127=$A$299,$A327,"")  ),IF(AA127=$A$299,$A327,"")  )</f>
        <v/>
      </c>
      <c r="AB327" s="65" t="str">
        <f ca="1">IF(  AND(LEN(AB326)&gt;=1,AB326&lt;&gt;".",COUNTIF(AB127:AB$191,"*18收*")&gt;0),  CONCATENATE(  ".",IF(AB127=$A$299,$A327,"")  ),IF(AB127=$A$299,$A327,"")  )</f>
        <v>.</v>
      </c>
      <c r="AC327" s="65" t="str">
        <f ca="1">IF(  AND(LEN(AC326)&gt;=1,AC326&lt;&gt;".",COUNTIF(AC127:AC$191,"*18收*")&gt;0),  CONCATENATE(  ".",IF(AC127=$A$299,$A327,"")  ),IF(AC127=$A$299,$A327,"")  )</f>
        <v/>
      </c>
      <c r="AD327" s="65">
        <f ca="1">IF(  AND(LEN(AD326)&gt;=1,AD326&lt;&gt;".",COUNTIF(AD127:AD$191,"*18收*")&gt;0),  CONCATENATE(  ".",IF(AD127=$A$299,$A327,"")  ),IF(AD127=$A$299,$A327,"")  )</f>
        <v>27</v>
      </c>
      <c r="AE327" s="65" t="str">
        <f ca="1">IF(  AND(LEN(AE326)&gt;=1,AE326&lt;&gt;".",COUNTIF(AE127:AE$191,"*18收*")&gt;0),  CONCATENATE(  ".",IF(AE127=$A$299,$A327,"")  ),IF(AE127=$A$299,$A327,"")  )</f>
        <v/>
      </c>
      <c r="AF327" s="65" t="str">
        <f ca="1">IF(  AND(LEN(AF326)&gt;=1,AF326&lt;&gt;".",COUNTIF(AF127:AF$191,"*18收*")&gt;0),  CONCATENATE(  ".",IF(AF127=$A$299,$A327,"")  ),IF(AF127=$A$299,$A327,"")  )</f>
        <v/>
      </c>
      <c r="AG327" s="65" t="str">
        <f ca="1">IF(  AND(LEN(AG326)&gt;=1,AG326&lt;&gt;".",COUNTIF(AG127:AG$191,"*18收*")&gt;0),  CONCATENATE(  ".",IF(AG127=$A$299,$A327,"")  ),IF(AG127=$A$299,$A327,"")  )</f>
        <v>.</v>
      </c>
      <c r="AH327" s="65"/>
      <c r="AI327" s="65"/>
      <c r="AJ327" s="65"/>
    </row>
    <row r="328" spans="1:36">
      <c r="A328" s="65">
        <f t="shared" si="32"/>
        <v>28</v>
      </c>
      <c r="B328" s="65" t="str">
        <f t="shared" si="32"/>
        <v>朱鈞澤</v>
      </c>
      <c r="C328" s="65">
        <f ca="1">IF(  AND(LEN(C327)&gt;=1,C327&lt;&gt;".",COUNTIF(C128:C$191,"*18收*")&gt;0),  CONCATENATE(  ".",IF(C128=$A$299,$A328,"")  ),IF(C128=$A$299,$A328,"")  )</f>
        <v>28</v>
      </c>
      <c r="D328" s="65" t="str">
        <f ca="1">IF(  AND(LEN(D327)&gt;=1,D327&lt;&gt;".",COUNTIF(D128:D$191,"*18收*")&gt;0),  CONCATENATE(  ".",IF(D128=$A$299,$A328,"")  ),IF(D128=$A$299,$A328,"")  )</f>
        <v/>
      </c>
      <c r="E328" s="65" t="str">
        <f ca="1">IF(  AND(LEN(E327)&gt;=1,E327&lt;&gt;".",COUNTIF(E128:E$191,"*18收*")&gt;0),  CONCATENATE(  ".",IF(E128=$A$299,$A328,"")  ),IF(E128=$A$299,$A328,"")  )</f>
        <v/>
      </c>
      <c r="F328" s="65" t="str">
        <f ca="1">IF(  AND(LEN(F327)&gt;=1,F327&lt;&gt;".",COUNTIF(F128:F$191,"*18收*")&gt;0),  CONCATENATE(  ".",IF(F128=$A$299,$A328,"")  ),IF(F128=$A$299,$A328,"")  )</f>
        <v/>
      </c>
      <c r="G328" s="65" t="str">
        <f ca="1">IF(  AND(LEN(G327)&gt;=1,G327&lt;&gt;".",COUNTIF(G128:G$191,"*18收*")&gt;0),  CONCATENATE(  ".",IF(G128=$A$299,$A328,"")  ),IF(G128=$A$299,$A328,"")  )</f>
        <v/>
      </c>
      <c r="H328" s="65">
        <f ca="1">IF(  AND(LEN(H327)&gt;=1,H327&lt;&gt;".",COUNTIF(H128:H$191,"*18收*")&gt;0),  CONCATENATE(  ".",IF(H128=$A$299,$A328,"")  ),IF(H128=$A$299,$A328,"")  )</f>
        <v>28</v>
      </c>
      <c r="I328" s="65" t="str">
        <f ca="1">IF(  AND(LEN(I327)&gt;=1,I327&lt;&gt;".",COUNTIF(I128:I$191,"*18收*")&gt;0),  CONCATENATE(  ".",IF(I128=$A$299,$A328,"")  ),IF(I128=$A$299,$A328,"")  )</f>
        <v>.</v>
      </c>
      <c r="J328" s="65" t="str">
        <f ca="1">IF(  AND(LEN(J327)&gt;=1,J327&lt;&gt;".",COUNTIF(J128:J$191,"*18收*")&gt;0),  CONCATENATE(  ".",IF(J128=$A$299,$A328,"")  ),IF(J128=$A$299,$A328,"")  )</f>
        <v/>
      </c>
      <c r="K328" s="65" t="str">
        <f ca="1">IF(  AND(LEN(K327)&gt;=1,K327&lt;&gt;".",COUNTIF(K128:K$191,"*18收*")&gt;0),  CONCATENATE(  ".",IF(K128=$A$299,$A328,"")  ),IF(K128=$A$299,$A328,"")  )</f>
        <v/>
      </c>
      <c r="L328" s="65" t="str">
        <f ca="1">IF(  AND(LEN(L327)&gt;=1,L327&lt;&gt;".",COUNTIF(L128:L$191,"*18收*")&gt;0),  CONCATENATE(  ".",IF(L128=$A$299,$A328,"")  ),IF(L128=$A$299,$A328,"")  )</f>
        <v/>
      </c>
      <c r="M328" s="65">
        <f ca="1">IF(  AND(LEN(M327)&gt;=1,M327&lt;&gt;".",COUNTIF(M128:M$191,"*18收*")&gt;0),  CONCATENATE(  ".",IF(M128=$A$299,$A328,"")  ),IF(M128=$A$299,$A328,"")  )</f>
        <v>28</v>
      </c>
      <c r="N328" s="65" t="str">
        <f ca="1">IF(  AND(LEN(N327)&gt;=1,N327&lt;&gt;".",COUNTIF(N128:N$191,"*18收*")&gt;0),  CONCATENATE(  ".",IF(N128=$A$299,$A328,"")  ),IF(N128=$A$299,$A328,"")  )</f>
        <v/>
      </c>
      <c r="O328" s="65" t="str">
        <f ca="1">IF(  AND(LEN(O327)&gt;=1,O327&lt;&gt;".",COUNTIF(O128:O$191,"*18收*")&gt;0),  CONCATENATE(  ".",IF(O128=$A$299,$A328,"")  ),IF(O128=$A$299,$A328,"")  )</f>
        <v/>
      </c>
      <c r="P328" s="65" t="str">
        <f ca="1">IF(  AND(LEN(P327)&gt;=1,P327&lt;&gt;".",COUNTIF(P128:P$191,"*18收*")&gt;0),  CONCATENATE(  ".",IF(P128=$A$299,$A328,"")  ),IF(P128=$A$299,$A328,"")  )</f>
        <v>.28</v>
      </c>
      <c r="Q328" s="65" t="str">
        <f ca="1">IF(  AND(LEN(Q327)&gt;=1,Q327&lt;&gt;".",COUNTIF(Q128:Q$191,"*18收*")&gt;0),  CONCATENATE(  ".",IF(Q128=$A$299,$A328,"")  ),IF(Q128=$A$299,$A328,"")  )</f>
        <v/>
      </c>
      <c r="R328" s="65" t="str">
        <f ca="1">IF(  AND(LEN(R327)&gt;=1,R327&lt;&gt;".",COUNTIF(R128:R$191,"*18收*")&gt;0),  CONCATENATE(  ".",IF(R128=$A$299,$A328,"")  ),IF(R128=$A$299,$A328,"")  )</f>
        <v/>
      </c>
      <c r="S328" s="65" t="str">
        <f ca="1">IF(  AND(LEN(S327)&gt;=1,S327&lt;&gt;".",COUNTIF(S128:S$191,"*18收*")&gt;0),  CONCATENATE(  ".",IF(S128=$A$299,$A328,"")  ),IF(S128=$A$299,$A328,"")  )</f>
        <v/>
      </c>
      <c r="T328" s="65" t="str">
        <f ca="1">IF(  AND(LEN(T327)&gt;=1,T327&lt;&gt;".",COUNTIF(T128:T$191,"*18收*")&gt;0),  CONCATENATE(  ".",IF(T128=$A$299,$A328,"")  ),IF(T128=$A$299,$A328,"")  )</f>
        <v/>
      </c>
      <c r="U328" s="65">
        <f ca="1">IF(  AND(LEN(U327)&gt;=1,U327&lt;&gt;".",COUNTIF(U128:U$191,"*18收*")&gt;0),  CONCATENATE(  ".",IF(U128=$A$299,$A328,"")  ),IF(U128=$A$299,$A328,"")  )</f>
        <v>28</v>
      </c>
      <c r="V328" s="65" t="str">
        <f ca="1">IF(  AND(LEN(V327)&gt;=1,V327&lt;&gt;".",COUNTIF(V128:V$191,"*18收*")&gt;0),  CONCATENATE(  ".",IF(V128=$A$299,$A328,"")  ),IF(V128=$A$299,$A328,"")  )</f>
        <v/>
      </c>
      <c r="W328" s="65" t="str">
        <f ca="1">IF(  AND(LEN(W327)&gt;=1,W327&lt;&gt;".",COUNTIF(W128:W$191,"*18收*")&gt;0),  CONCATENATE(  ".",IF(W128=$A$299,$A328,"")  ),IF(W128=$A$299,$A328,"")  )</f>
        <v/>
      </c>
      <c r="X328" s="65" t="str">
        <f ca="1">IF(  AND(LEN(X327)&gt;=1,X327&lt;&gt;".",COUNTIF(X128:X$191,"*18收*")&gt;0),  CONCATENATE(  ".",IF(X128=$A$299,$A328,"")  ),IF(X128=$A$299,$A328,"")  )</f>
        <v/>
      </c>
      <c r="Y328" s="65" t="str">
        <f ca="1">IF(  AND(LEN(Y327)&gt;=1,Y327&lt;&gt;".",COUNTIF(Y128:Y$191,"*18收*")&gt;0),  CONCATENATE(  ".",IF(Y128=$A$299,$A328,"")  ),IF(Y128=$A$299,$A328,"")  )</f>
        <v/>
      </c>
      <c r="Z328" s="65" t="str">
        <f ca="1">IF(  AND(LEN(Z327)&gt;=1,Z327&lt;&gt;".",COUNTIF(Z128:Z$191,"*18收*")&gt;0),  CONCATENATE(  ".",IF(Z128=$A$299,$A328,"")  ),IF(Z128=$A$299,$A328,"")  )</f>
        <v/>
      </c>
      <c r="AA328" s="65" t="str">
        <f ca="1">IF(  AND(LEN(AA327)&gt;=1,AA327&lt;&gt;".",COUNTIF(AA128:AA$191,"*18收*")&gt;0),  CONCATENATE(  ".",IF(AA128=$A$299,$A328,"")  ),IF(AA128=$A$299,$A328,"")  )</f>
        <v/>
      </c>
      <c r="AB328" s="65" t="str">
        <f ca="1">IF(  AND(LEN(AB327)&gt;=1,AB327&lt;&gt;".",COUNTIF(AB128:AB$191,"*18收*")&gt;0),  CONCATENATE(  ".",IF(AB128=$A$299,$A328,"")  ),IF(AB128=$A$299,$A328,"")  )</f>
        <v/>
      </c>
      <c r="AC328" s="65" t="str">
        <f ca="1">IF(  AND(LEN(AC327)&gt;=1,AC327&lt;&gt;".",COUNTIF(AC128:AC$191,"*18收*")&gt;0),  CONCATENATE(  ".",IF(AC128=$A$299,$A328,"")  ),IF(AC128=$A$299,$A328,"")  )</f>
        <v/>
      </c>
      <c r="AD328" s="65" t="str">
        <f ca="1">IF(  AND(LEN(AD327)&gt;=1,AD327&lt;&gt;".",COUNTIF(AD128:AD$191,"*18收*")&gt;0),  CONCATENATE(  ".",IF(AD128=$A$299,$A328,"")  ),IF(AD128=$A$299,$A328,"")  )</f>
        <v>.28</v>
      </c>
      <c r="AE328" s="65" t="str">
        <f ca="1">IF(  AND(LEN(AE327)&gt;=1,AE327&lt;&gt;".",COUNTIF(AE128:AE$191,"*18收*")&gt;0),  CONCATENATE(  ".",IF(AE128=$A$299,$A328,"")  ),IF(AE128=$A$299,$A328,"")  )</f>
        <v/>
      </c>
      <c r="AF328" s="65" t="str">
        <f ca="1">IF(  AND(LEN(AF327)&gt;=1,AF327&lt;&gt;".",COUNTIF(AF128:AF$191,"*18收*")&gt;0),  CONCATENATE(  ".",IF(AF128=$A$299,$A328,"")  ),IF(AF128=$A$299,$A328,"")  )</f>
        <v/>
      </c>
      <c r="AG328" s="65" t="str">
        <f ca="1">IF(  AND(LEN(AG327)&gt;=1,AG327&lt;&gt;".",COUNTIF(AG128:AG$191,"*18收*")&gt;0),  CONCATENATE(  ".",IF(AG128=$A$299,$A328,"")  ),IF(AG128=$A$299,$A328,"")  )</f>
        <v/>
      </c>
      <c r="AH328" s="65"/>
      <c r="AI328" s="65"/>
      <c r="AJ328" s="65"/>
    </row>
    <row r="329" spans="1:36">
      <c r="A329" s="65">
        <f t="shared" si="32"/>
        <v>29</v>
      </c>
      <c r="B329" s="65" t="str">
        <f t="shared" si="32"/>
        <v>馬宇廷</v>
      </c>
      <c r="C329" s="65" t="str">
        <f ca="1">IF(  AND(LEN(C328)&gt;=1,C328&lt;&gt;".",COUNTIF(C129:C$191,"*18收*")&gt;0),  CONCATENATE(  ".",IF(C129=$A$299,$A329,"")  ),IF(C129=$A$299,$A329,"")  )</f>
        <v/>
      </c>
      <c r="D329" s="65" t="str">
        <f ca="1">IF(  AND(LEN(D328)&gt;=1,D328&lt;&gt;".",COUNTIF(D129:D$191,"*18收*")&gt;0),  CONCATENATE(  ".",IF(D129=$A$299,$A329,"")  ),IF(D129=$A$299,$A329,"")  )</f>
        <v/>
      </c>
      <c r="E329" s="65" t="str">
        <f ca="1">IF(  AND(LEN(E328)&gt;=1,E328&lt;&gt;".",COUNTIF(E129:E$191,"*18收*")&gt;0),  CONCATENATE(  ".",IF(E129=$A$299,$A329,"")  ),IF(E129=$A$299,$A329,"")  )</f>
        <v/>
      </c>
      <c r="F329" s="65" t="str">
        <f ca="1">IF(  AND(LEN(F328)&gt;=1,F328&lt;&gt;".",COUNTIF(F129:F$191,"*18收*")&gt;0),  CONCATENATE(  ".",IF(F129=$A$299,$A329,"")  ),IF(F129=$A$299,$A329,"")  )</f>
        <v/>
      </c>
      <c r="G329" s="65">
        <f ca="1">IF(  AND(LEN(G328)&gt;=1,G328&lt;&gt;".",COUNTIF(G129:G$191,"*18收*")&gt;0),  CONCATENATE(  ".",IF(G129=$A$299,$A329,"")  ),IF(G129=$A$299,$A329,"")  )</f>
        <v>29</v>
      </c>
      <c r="H329" s="65" t="str">
        <f ca="1">IF(  AND(LEN(H328)&gt;=1,H328&lt;&gt;".",COUNTIF(H129:H$191,"*18收*")&gt;0),  CONCATENATE(  ".",IF(H129=$A$299,$A329,"")  ),IF(H129=$A$299,$A329,"")  )</f>
        <v>.</v>
      </c>
      <c r="I329" s="65" t="str">
        <f ca="1">IF(  AND(LEN(I328)&gt;=1,I328&lt;&gt;".",COUNTIF(I129:I$191,"*18收*")&gt;0),  CONCATENATE(  ".",IF(I129=$A$299,$A329,"")  ),IF(I129=$A$299,$A329,"")  )</f>
        <v/>
      </c>
      <c r="J329" s="65" t="str">
        <f ca="1">IF(  AND(LEN(J328)&gt;=1,J328&lt;&gt;".",COUNTIF(J129:J$191,"*18收*")&gt;0),  CONCATENATE(  ".",IF(J129=$A$299,$A329,"")  ),IF(J129=$A$299,$A329,"")  )</f>
        <v/>
      </c>
      <c r="K329" s="65" t="str">
        <f ca="1">IF(  AND(LEN(K328)&gt;=1,K328&lt;&gt;".",COUNTIF(K129:K$191,"*18收*")&gt;0),  CONCATENATE(  ".",IF(K129=$A$299,$A329,"")  ),IF(K129=$A$299,$A329,"")  )</f>
        <v/>
      </c>
      <c r="L329" s="65" t="str">
        <f ca="1">IF(  AND(LEN(L328)&gt;=1,L328&lt;&gt;".",COUNTIF(L129:L$191,"*18收*")&gt;0),  CONCATENATE(  ".",IF(L129=$A$299,$A329,"")  ),IF(L129=$A$299,$A329,"")  )</f>
        <v/>
      </c>
      <c r="M329" s="65" t="str">
        <f ca="1">IF(  AND(LEN(M328)&gt;=1,M328&lt;&gt;".",COUNTIF(M129:M$191,"*18收*")&gt;0),  CONCATENATE(  ".",IF(M129=$A$299,$A329,"")  ),IF(M129=$A$299,$A329,"")  )</f>
        <v>.</v>
      </c>
      <c r="N329" s="65">
        <f ca="1">IF(  AND(LEN(N328)&gt;=1,N328&lt;&gt;".",COUNTIF(N129:N$191,"*18收*")&gt;0),  CONCATENATE(  ".",IF(N129=$A$299,$A329,"")  ),IF(N129=$A$299,$A329,"")  )</f>
        <v>29</v>
      </c>
      <c r="O329" s="65" t="str">
        <f ca="1">IF(  AND(LEN(O328)&gt;=1,O328&lt;&gt;".",COUNTIF(O129:O$191,"*18收*")&gt;0),  CONCATENATE(  ".",IF(O129=$A$299,$A329,"")  ),IF(O129=$A$299,$A329,"")  )</f>
        <v/>
      </c>
      <c r="P329" s="65" t="str">
        <f ca="1">IF(  AND(LEN(P328)&gt;=1,P328&lt;&gt;".",COUNTIF(P129:P$191,"*18收*")&gt;0),  CONCATENATE(  ".",IF(P129=$A$299,$A329,"")  ),IF(P129=$A$299,$A329,"")  )</f>
        <v>.</v>
      </c>
      <c r="Q329" s="65" t="str">
        <f ca="1">IF(  AND(LEN(Q328)&gt;=1,Q328&lt;&gt;".",COUNTIF(Q129:Q$191,"*18收*")&gt;0),  CONCATENATE(  ".",IF(Q129=$A$299,$A329,"")  ),IF(Q129=$A$299,$A329,"")  )</f>
        <v/>
      </c>
      <c r="R329" s="65" t="str">
        <f ca="1">IF(  AND(LEN(R328)&gt;=1,R328&lt;&gt;".",COUNTIF(R129:R$191,"*18收*")&gt;0),  CONCATENATE(  ".",IF(R129=$A$299,$A329,"")  ),IF(R129=$A$299,$A329,"")  )</f>
        <v/>
      </c>
      <c r="S329" s="65" t="str">
        <f ca="1">IF(  AND(LEN(S328)&gt;=1,S328&lt;&gt;".",COUNTIF(S129:S$191,"*18收*")&gt;0),  CONCATENATE(  ".",IF(S129=$A$299,$A329,"")  ),IF(S129=$A$299,$A329,"")  )</f>
        <v/>
      </c>
      <c r="T329" s="65" t="str">
        <f ca="1">IF(  AND(LEN(T328)&gt;=1,T328&lt;&gt;".",COUNTIF(T129:T$191,"*18收*")&gt;0),  CONCATENATE(  ".",IF(T129=$A$299,$A329,"")  ),IF(T129=$A$299,$A329,"")  )</f>
        <v/>
      </c>
      <c r="U329" s="65" t="str">
        <f ca="1">IF(  AND(LEN(U328)&gt;=1,U328&lt;&gt;".",COUNTIF(U129:U$191,"*18收*")&gt;0),  CONCATENATE(  ".",IF(U129=$A$299,$A329,"")  ),IF(U129=$A$299,$A329,"")  )</f>
        <v>.29</v>
      </c>
      <c r="V329" s="65" t="str">
        <f ca="1">IF(  AND(LEN(V328)&gt;=1,V328&lt;&gt;".",COUNTIF(V129:V$191,"*18收*")&gt;0),  CONCATENATE(  ".",IF(V129=$A$299,$A329,"")  ),IF(V129=$A$299,$A329,"")  )</f>
        <v/>
      </c>
      <c r="W329" s="65" t="str">
        <f ca="1">IF(  AND(LEN(W328)&gt;=1,W328&lt;&gt;".",COUNTIF(W129:W$191,"*18收*")&gt;0),  CONCATENATE(  ".",IF(W129=$A$299,$A329,"")  ),IF(W129=$A$299,$A329,"")  )</f>
        <v/>
      </c>
      <c r="X329" s="65" t="str">
        <f ca="1">IF(  AND(LEN(X328)&gt;=1,X328&lt;&gt;".",COUNTIF(X129:X$191,"*18收*")&gt;0),  CONCATENATE(  ".",IF(X129=$A$299,$A329,"")  ),IF(X129=$A$299,$A329,"")  )</f>
        <v/>
      </c>
      <c r="Y329" s="65" t="str">
        <f ca="1">IF(  AND(LEN(Y328)&gt;=1,Y328&lt;&gt;".",COUNTIF(Y129:Y$191,"*18收*")&gt;0),  CONCATENATE(  ".",IF(Y129=$A$299,$A329,"")  ),IF(Y129=$A$299,$A329,"")  )</f>
        <v/>
      </c>
      <c r="Z329" s="65" t="str">
        <f ca="1">IF(  AND(LEN(Z328)&gt;=1,Z328&lt;&gt;".",COUNTIF(Z129:Z$191,"*18收*")&gt;0),  CONCATENATE(  ".",IF(Z129=$A$299,$A329,"")  ),IF(Z129=$A$299,$A329,"")  )</f>
        <v/>
      </c>
      <c r="AA329" s="65" t="str">
        <f ca="1">IF(  AND(LEN(AA328)&gt;=1,AA328&lt;&gt;".",COUNTIF(AA129:AA$191,"*18收*")&gt;0),  CONCATENATE(  ".",IF(AA129=$A$299,$A329,"")  ),IF(AA129=$A$299,$A329,"")  )</f>
        <v/>
      </c>
      <c r="AB329" s="65">
        <f ca="1">IF(  AND(LEN(AB328)&gt;=1,AB328&lt;&gt;".",COUNTIF(AB129:AB$191,"*18收*")&gt;0),  CONCATENATE(  ".",IF(AB129=$A$299,$A329,"")  ),IF(AB129=$A$299,$A329,"")  )</f>
        <v>29</v>
      </c>
      <c r="AC329" s="65" t="str">
        <f ca="1">IF(  AND(LEN(AC328)&gt;=1,AC328&lt;&gt;".",COUNTIF(AC129:AC$191,"*18收*")&gt;0),  CONCATENATE(  ".",IF(AC129=$A$299,$A329,"")  ),IF(AC129=$A$299,$A329,"")  )</f>
        <v/>
      </c>
      <c r="AD329" s="65" t="str">
        <f ca="1">IF(  AND(LEN(AD328)&gt;=1,AD328&lt;&gt;".",COUNTIF(AD129:AD$191,"*18收*")&gt;0),  CONCATENATE(  ".",IF(AD129=$A$299,$A329,"")  ),IF(AD129=$A$299,$A329,"")  )</f>
        <v>.</v>
      </c>
      <c r="AE329" s="65" t="str">
        <f ca="1">IF(  AND(LEN(AE328)&gt;=1,AE328&lt;&gt;".",COUNTIF(AE129:AE$191,"*18收*")&gt;0),  CONCATENATE(  ".",IF(AE129=$A$299,$A329,"")  ),IF(AE129=$A$299,$A329,"")  )</f>
        <v/>
      </c>
      <c r="AF329" s="65" t="str">
        <f ca="1">IF(  AND(LEN(AF328)&gt;=1,AF328&lt;&gt;".",COUNTIF(AF129:AF$191,"*18收*")&gt;0),  CONCATENATE(  ".",IF(AF129=$A$299,$A329,"")  ),IF(AF129=$A$299,$A329,"")  )</f>
        <v/>
      </c>
      <c r="AG329" s="65">
        <f ca="1">IF(  AND(LEN(AG328)&gt;=1,AG328&lt;&gt;".",COUNTIF(AG129:AG$191,"*18收*")&gt;0),  CONCATENATE(  ".",IF(AG129=$A$299,$A329,"")  ),IF(AG129=$A$299,$A329,"")  )</f>
        <v>29</v>
      </c>
      <c r="AH329" s="65"/>
      <c r="AI329" s="65"/>
      <c r="AJ329" s="65"/>
    </row>
    <row r="330" spans="1:36">
      <c r="A330" s="65">
        <f t="shared" si="32"/>
        <v>30</v>
      </c>
      <c r="B330" s="65" t="str">
        <f t="shared" si="32"/>
        <v>劉家禎</v>
      </c>
      <c r="C330" s="65" t="str">
        <f ca="1">IF(  AND(LEN(C329)&gt;=1,C329&lt;&gt;".",COUNTIF(C130:C$191,"*18收*")&gt;0),  CONCATENATE(  ".",IF(C130=$A$299,$A330,"")  ),IF(C130=$A$299,$A330,"")  )</f>
        <v/>
      </c>
      <c r="D330" s="65" t="str">
        <f ca="1">IF(  AND(LEN(D329)&gt;=1,D329&lt;&gt;".",COUNTIF(D130:D$191,"*18收*")&gt;0),  CONCATENATE(  ".",IF(D130=$A$299,$A330,"")  ),IF(D130=$A$299,$A330,"")  )</f>
        <v/>
      </c>
      <c r="E330" s="65" t="str">
        <f ca="1">IF(  AND(LEN(E329)&gt;=1,E329&lt;&gt;".",COUNTIF(E130:E$191,"*18收*")&gt;0),  CONCATENATE(  ".",IF(E130=$A$299,$A330,"")  ),IF(E130=$A$299,$A330,"")  )</f>
        <v/>
      </c>
      <c r="F330" s="65" t="str">
        <f ca="1">IF(  AND(LEN(F329)&gt;=1,F329&lt;&gt;".",COUNTIF(F130:F$191,"*18收*")&gt;0),  CONCATENATE(  ".",IF(F130=$A$299,$A330,"")  ),IF(F130=$A$299,$A330,"")  )</f>
        <v/>
      </c>
      <c r="G330" s="65" t="str">
        <f ca="1">IF(  AND(LEN(G329)&gt;=1,G329&lt;&gt;".",COUNTIF(G130:G$191,"*18收*")&gt;0),  CONCATENATE(  ".",IF(G130=$A$299,$A330,"")  ),IF(G130=$A$299,$A330,"")  )</f>
        <v>.</v>
      </c>
      <c r="H330" s="65" t="str">
        <f ca="1">IF(  AND(LEN(H329)&gt;=1,H329&lt;&gt;".",COUNTIF(H130:H$191,"*18收*")&gt;0),  CONCATENATE(  ".",IF(H130=$A$299,$A330,"")  ),IF(H130=$A$299,$A330,"")  )</f>
        <v/>
      </c>
      <c r="I330" s="65" t="str">
        <f ca="1">IF(  AND(LEN(I329)&gt;=1,I329&lt;&gt;".",COUNTIF(I130:I$191,"*18收*")&gt;0),  CONCATENATE(  ".",IF(I130=$A$299,$A330,"")  ),IF(I130=$A$299,$A330,"")  )</f>
        <v/>
      </c>
      <c r="J330" s="65">
        <f ca="1">IF(  AND(LEN(J329)&gt;=1,J329&lt;&gt;".",COUNTIF(J130:J$191,"*18收*")&gt;0),  CONCATENATE(  ".",IF(J130=$A$299,$A330,"")  ),IF(J130=$A$299,$A330,"")  )</f>
        <v>30</v>
      </c>
      <c r="K330" s="65" t="str">
        <f ca="1">IF(  AND(LEN(K329)&gt;=1,K329&lt;&gt;".",COUNTIF(K130:K$191,"*18收*")&gt;0),  CONCATENATE(  ".",IF(K130=$A$299,$A330,"")  ),IF(K130=$A$299,$A330,"")  )</f>
        <v/>
      </c>
      <c r="L330" s="65" t="str">
        <f ca="1">IF(  AND(LEN(L329)&gt;=1,L329&lt;&gt;".",COUNTIF(L130:L$191,"*18收*")&gt;0),  CONCATENATE(  ".",IF(L130=$A$299,$A330,"")  ),IF(L130=$A$299,$A330,"")  )</f>
        <v/>
      </c>
      <c r="M330" s="65" t="str">
        <f ca="1">IF(  AND(LEN(M329)&gt;=1,M329&lt;&gt;".",COUNTIF(M130:M$191,"*18收*")&gt;0),  CONCATENATE(  ".",IF(M130=$A$299,$A330,"")  ),IF(M130=$A$299,$A330,"")  )</f>
        <v/>
      </c>
      <c r="N330" s="65" t="str">
        <f ca="1">IF(  AND(LEN(N329)&gt;=1,N329&lt;&gt;".",COUNTIF(N130:N$191,"*18收*")&gt;0),  CONCATENATE(  ".",IF(N130=$A$299,$A330,"")  ),IF(N130=$A$299,$A330,"")  )</f>
        <v>.</v>
      </c>
      <c r="O330" s="65" t="str">
        <f ca="1">IF(  AND(LEN(O329)&gt;=1,O329&lt;&gt;".",COUNTIF(O130:O$191,"*18收*")&gt;0),  CONCATENATE(  ".",IF(O130=$A$299,$A330,"")  ),IF(O130=$A$299,$A330,"")  )</f>
        <v/>
      </c>
      <c r="P330" s="65">
        <f ca="1">IF(  AND(LEN(P329)&gt;=1,P329&lt;&gt;".",COUNTIF(P130:P$191,"*18收*")&gt;0),  CONCATENATE(  ".",IF(P130=$A$299,$A330,"")  ),IF(P130=$A$299,$A330,"")  )</f>
        <v>30</v>
      </c>
      <c r="Q330" s="65" t="str">
        <f ca="1">IF(  AND(LEN(Q329)&gt;=1,Q329&lt;&gt;".",COUNTIF(Q130:Q$191,"*18收*")&gt;0),  CONCATENATE(  ".",IF(Q130=$A$299,$A330,"")  ),IF(Q130=$A$299,$A330,"")  )</f>
        <v/>
      </c>
      <c r="R330" s="65" t="str">
        <f ca="1">IF(  AND(LEN(R329)&gt;=1,R329&lt;&gt;".",COUNTIF(R130:R$191,"*18收*")&gt;0),  CONCATENATE(  ".",IF(R130=$A$299,$A330,"")  ),IF(R130=$A$299,$A330,"")  )</f>
        <v/>
      </c>
      <c r="S330" s="65" t="str">
        <f ca="1">IF(  AND(LEN(S329)&gt;=1,S329&lt;&gt;".",COUNTIF(S130:S$191,"*18收*")&gt;0),  CONCATENATE(  ".",IF(S130=$A$299,$A330,"")  ),IF(S130=$A$299,$A330,"")  )</f>
        <v/>
      </c>
      <c r="T330" s="65" t="str">
        <f ca="1">IF(  AND(LEN(T329)&gt;=1,T329&lt;&gt;".",COUNTIF(T130:T$191,"*18收*")&gt;0),  CONCATENATE(  ".",IF(T130=$A$299,$A330,"")  ),IF(T130=$A$299,$A330,"")  )</f>
        <v/>
      </c>
      <c r="U330" s="65" t="str">
        <f ca="1">IF(  AND(LEN(U329)&gt;=1,U329&lt;&gt;".",COUNTIF(U130:U$191,"*18收*")&gt;0),  CONCATENATE(  ".",IF(U130=$A$299,$A330,"")  ),IF(U130=$A$299,$A330,"")  )</f>
        <v>.</v>
      </c>
      <c r="V330" s="65" t="str">
        <f ca="1">IF(  AND(LEN(V329)&gt;=1,V329&lt;&gt;".",COUNTIF(V130:V$191,"*18收*")&gt;0),  CONCATENATE(  ".",IF(V130=$A$299,$A330,"")  ),IF(V130=$A$299,$A330,"")  )</f>
        <v/>
      </c>
      <c r="W330" s="65" t="str">
        <f ca="1">IF(  AND(LEN(W329)&gt;=1,W329&lt;&gt;".",COUNTIF(W130:W$191,"*18收*")&gt;0),  CONCATENATE(  ".",IF(W130=$A$299,$A330,"")  ),IF(W130=$A$299,$A330,"")  )</f>
        <v/>
      </c>
      <c r="X330" s="65" t="str">
        <f ca="1">IF(  AND(LEN(X329)&gt;=1,X329&lt;&gt;".",COUNTIF(X130:X$191,"*18收*")&gt;0),  CONCATENATE(  ".",IF(X130=$A$299,$A330,"")  ),IF(X130=$A$299,$A330,"")  )</f>
        <v/>
      </c>
      <c r="Y330" s="65">
        <f ca="1">IF(  AND(LEN(Y329)&gt;=1,Y329&lt;&gt;".",COUNTIF(Y130:Y$191,"*18收*")&gt;0),  CONCATENATE(  ".",IF(Y130=$A$299,$A330,"")  ),IF(Y130=$A$299,$A330,"")  )</f>
        <v>30</v>
      </c>
      <c r="Z330" s="65" t="str">
        <f ca="1">IF(  AND(LEN(Z329)&gt;=1,Z329&lt;&gt;".",COUNTIF(Z130:Z$191,"*18收*")&gt;0),  CONCATENATE(  ".",IF(Z130=$A$299,$A330,"")  ),IF(Z130=$A$299,$A330,"")  )</f>
        <v/>
      </c>
      <c r="AA330" s="65" t="str">
        <f ca="1">IF(  AND(LEN(AA329)&gt;=1,AA329&lt;&gt;".",COUNTIF(AA130:AA$191,"*18收*")&gt;0),  CONCATENATE(  ".",IF(AA130=$A$299,$A330,"")  ),IF(AA130=$A$299,$A330,"")  )</f>
        <v/>
      </c>
      <c r="AB330" s="65" t="str">
        <f ca="1">IF(  AND(LEN(AB329)&gt;=1,AB329&lt;&gt;".",COUNTIF(AB130:AB$191,"*18收*")&gt;0),  CONCATENATE(  ".",IF(AB130=$A$299,$A330,"")  ),IF(AB130=$A$299,$A330,"")  )</f>
        <v>.</v>
      </c>
      <c r="AC330" s="65" t="str">
        <f ca="1">IF(  AND(LEN(AC329)&gt;=1,AC329&lt;&gt;".",COUNTIF(AC130:AC$191,"*18收*")&gt;0),  CONCATENATE(  ".",IF(AC130=$A$299,$A330,"")  ),IF(AC130=$A$299,$A330,"")  )</f>
        <v/>
      </c>
      <c r="AD330" s="65" t="str">
        <f ca="1">IF(  AND(LEN(AD329)&gt;=1,AD329&lt;&gt;".",COUNTIF(AD130:AD$191,"*18收*")&gt;0),  CONCATENATE(  ".",IF(AD130=$A$299,$A330,"")  ),IF(AD130=$A$299,$A330,"")  )</f>
        <v/>
      </c>
      <c r="AE330" s="65">
        <f ca="1">IF(  AND(LEN(AE329)&gt;=1,AE329&lt;&gt;".",COUNTIF(AE130:AE$191,"*18收*")&gt;0),  CONCATENATE(  ".",IF(AE130=$A$299,$A330,"")  ),IF(AE130=$A$299,$A330,"")  )</f>
        <v>30</v>
      </c>
      <c r="AF330" s="65" t="str">
        <f ca="1">IF(  AND(LEN(AF329)&gt;=1,AF329&lt;&gt;".",COUNTIF(AF130:AF$191,"*18收*")&gt;0),  CONCATENATE(  ".",IF(AF130=$A$299,$A330,"")  ),IF(AF130=$A$299,$A330,"")  )</f>
        <v/>
      </c>
      <c r="AG330" s="65" t="str">
        <f ca="1">IF(  AND(LEN(AG329)&gt;=1,AG329&lt;&gt;".",COUNTIF(AG130:AG$191,"*18收*")&gt;0),  CONCATENATE(  ".",IF(AG130=$A$299,$A330,"")  ),IF(AG130=$A$299,$A330,"")  )</f>
        <v>.</v>
      </c>
      <c r="AH330" s="65"/>
      <c r="AI330" s="65"/>
      <c r="AJ330" s="65"/>
    </row>
    <row r="331" spans="1:36">
      <c r="A331" s="65">
        <f t="shared" si="32"/>
        <v>31</v>
      </c>
      <c r="B331" s="65" t="str">
        <f t="shared" si="32"/>
        <v>廖武頎</v>
      </c>
      <c r="C331" s="65" t="str">
        <f ca="1">IF(  AND(LEN(C330)&gt;=1,C330&lt;&gt;".",COUNTIF(C131:C$191,"*18收*")&gt;0),  CONCATENATE(  ".",IF(C131=$A$299,$A331,"")  ),IF(C131=$A$299,$A331,"")  )</f>
        <v/>
      </c>
      <c r="D331" s="65" t="str">
        <f ca="1">IF(  AND(LEN(D330)&gt;=1,D330&lt;&gt;".",COUNTIF(D131:D$191,"*18收*")&gt;0),  CONCATENATE(  ".",IF(D131=$A$299,$A331,"")  ),IF(D131=$A$299,$A331,"")  )</f>
        <v/>
      </c>
      <c r="E331" s="65">
        <f ca="1">IF(  AND(LEN(E330)&gt;=1,E330&lt;&gt;".",COUNTIF(E131:E$191,"*18收*")&gt;0),  CONCATENATE(  ".",IF(E131=$A$299,$A331,"")  ),IF(E131=$A$299,$A331,"")  )</f>
        <v>31</v>
      </c>
      <c r="F331" s="65" t="str">
        <f ca="1">IF(  AND(LEN(F330)&gt;=1,F330&lt;&gt;".",COUNTIF(F131:F$191,"*18收*")&gt;0),  CONCATENATE(  ".",IF(F131=$A$299,$A331,"")  ),IF(F131=$A$299,$A331,"")  )</f>
        <v/>
      </c>
      <c r="G331" s="65" t="str">
        <f ca="1">IF(  AND(LEN(G330)&gt;=1,G330&lt;&gt;".",COUNTIF(G131:G$191,"*18收*")&gt;0),  CONCATENATE(  ".",IF(G131=$A$299,$A331,"")  ),IF(G131=$A$299,$A331,"")  )</f>
        <v/>
      </c>
      <c r="H331" s="65" t="str">
        <f ca="1">IF(  AND(LEN(H330)&gt;=1,H330&lt;&gt;".",COUNTIF(H131:H$191,"*18收*")&gt;0),  CONCATENATE(  ".",IF(H131=$A$299,$A331,"")  ),IF(H131=$A$299,$A331,"")  )</f>
        <v/>
      </c>
      <c r="I331" s="65" t="str">
        <f ca="1">IF(  AND(LEN(I330)&gt;=1,I330&lt;&gt;".",COUNTIF(I131:I$191,"*18收*")&gt;0),  CONCATENATE(  ".",IF(I131=$A$299,$A331,"")  ),IF(I131=$A$299,$A331,"")  )</f>
        <v/>
      </c>
      <c r="J331" s="65" t="str">
        <f ca="1">IF(  AND(LEN(J330)&gt;=1,J330&lt;&gt;".",COUNTIF(J131:J$191,"*18收*")&gt;0),  CONCATENATE(  ".",IF(J131=$A$299,$A331,"")  ),IF(J131=$A$299,$A331,"")  )</f>
        <v>.</v>
      </c>
      <c r="K331" s="65" t="str">
        <f ca="1">IF(  AND(LEN(K330)&gt;=1,K330&lt;&gt;".",COUNTIF(K131:K$191,"*18收*")&gt;0),  CONCATENATE(  ".",IF(K131=$A$299,$A331,"")  ),IF(K131=$A$299,$A331,"")  )</f>
        <v/>
      </c>
      <c r="L331" s="65">
        <f ca="1">IF(  AND(LEN(L330)&gt;=1,L330&lt;&gt;".",COUNTIF(L131:L$191,"*18收*")&gt;0),  CONCATENATE(  ".",IF(L131=$A$299,$A331,"")  ),IF(L131=$A$299,$A331,"")  )</f>
        <v>31</v>
      </c>
      <c r="M331" s="65" t="str">
        <f ca="1">IF(  AND(LEN(M330)&gt;=1,M330&lt;&gt;".",COUNTIF(M131:M$191,"*18收*")&gt;0),  CONCATENATE(  ".",IF(M131=$A$299,$A331,"")  ),IF(M131=$A$299,$A331,"")  )</f>
        <v/>
      </c>
      <c r="N331" s="65" t="str">
        <f ca="1">IF(  AND(LEN(N330)&gt;=1,N330&lt;&gt;".",COUNTIF(N131:N$191,"*18收*")&gt;0),  CONCATENATE(  ".",IF(N131=$A$299,$A331,"")  ),IF(N131=$A$299,$A331,"")  )</f>
        <v/>
      </c>
      <c r="O331" s="65" t="str">
        <f ca="1">IF(  AND(LEN(O330)&gt;=1,O330&lt;&gt;".",COUNTIF(O131:O$191,"*18收*")&gt;0),  CONCATENATE(  ".",IF(O131=$A$299,$A331,"")  ),IF(O131=$A$299,$A331,"")  )</f>
        <v/>
      </c>
      <c r="P331" s="65" t="str">
        <f ca="1">IF(  AND(LEN(P330)&gt;=1,P330&lt;&gt;".",COUNTIF(P131:P$191,"*18收*")&gt;0),  CONCATENATE(  ".",IF(P131=$A$299,$A331,"")  ),IF(P131=$A$299,$A331,"")  )</f>
        <v>.</v>
      </c>
      <c r="Q331" s="65" t="str">
        <f ca="1">IF(  AND(LEN(Q330)&gt;=1,Q330&lt;&gt;".",COUNTIF(Q131:Q$191,"*18收*")&gt;0),  CONCATENATE(  ".",IF(Q131=$A$299,$A331,"")  ),IF(Q131=$A$299,$A331,"")  )</f>
        <v/>
      </c>
      <c r="R331" s="65" t="str">
        <f ca="1">IF(  AND(LEN(R330)&gt;=1,R330&lt;&gt;".",COUNTIF(R131:R$191,"*18收*")&gt;0),  CONCATENATE(  ".",IF(R131=$A$299,$A331,"")  ),IF(R131=$A$299,$A331,"")  )</f>
        <v/>
      </c>
      <c r="S331" s="65" t="str">
        <f ca="1">IF(  AND(LEN(S330)&gt;=1,S330&lt;&gt;".",COUNTIF(S131:S$191,"*18收*")&gt;0),  CONCATENATE(  ".",IF(S131=$A$299,$A331,"")  ),IF(S131=$A$299,$A331,"")  )</f>
        <v/>
      </c>
      <c r="T331" s="65" t="str">
        <f ca="1">IF(  AND(LEN(T330)&gt;=1,T330&lt;&gt;".",COUNTIF(T131:T$191,"*18收*")&gt;0),  CONCATENATE(  ".",IF(T131=$A$299,$A331,"")  ),IF(T131=$A$299,$A331,"")  )</f>
        <v/>
      </c>
      <c r="U331" s="65" t="str">
        <f ca="1">IF(  AND(LEN(U330)&gt;=1,U330&lt;&gt;".",COUNTIF(U131:U$191,"*18收*")&gt;0),  CONCATENATE(  ".",IF(U131=$A$299,$A331,"")  ),IF(U131=$A$299,$A331,"")  )</f>
        <v/>
      </c>
      <c r="V331" s="65">
        <f ca="1">IF(  AND(LEN(V330)&gt;=1,V330&lt;&gt;".",COUNTIF(V131:V$191,"*18收*")&gt;0),  CONCATENATE(  ".",IF(V131=$A$299,$A331,"")  ),IF(V131=$A$299,$A331,"")  )</f>
        <v>31</v>
      </c>
      <c r="W331" s="65" t="str">
        <f ca="1">IF(  AND(LEN(W330)&gt;=1,W330&lt;&gt;".",COUNTIF(W131:W$191,"*18收*")&gt;0),  CONCATENATE(  ".",IF(W131=$A$299,$A331,"")  ),IF(W131=$A$299,$A331,"")  )</f>
        <v/>
      </c>
      <c r="X331" s="65" t="str">
        <f ca="1">IF(  AND(LEN(X330)&gt;=1,X330&lt;&gt;".",COUNTIF(X131:X$191,"*18收*")&gt;0),  CONCATENATE(  ".",IF(X131=$A$299,$A331,"")  ),IF(X131=$A$299,$A331,"")  )</f>
        <v/>
      </c>
      <c r="Y331" s="65" t="str">
        <f ca="1">IF(  AND(LEN(Y330)&gt;=1,Y330&lt;&gt;".",COUNTIF(Y131:Y$191,"*18收*")&gt;0),  CONCATENATE(  ".",IF(Y131=$A$299,$A331,"")  ),IF(Y131=$A$299,$A331,"")  )</f>
        <v>.</v>
      </c>
      <c r="Z331" s="65" t="str">
        <f ca="1">IF(  AND(LEN(Z330)&gt;=1,Z330&lt;&gt;".",COUNTIF(Z131:Z$191,"*18收*")&gt;0),  CONCATENATE(  ".",IF(Z131=$A$299,$A331,"")  ),IF(Z131=$A$299,$A331,"")  )</f>
        <v/>
      </c>
      <c r="AA331" s="65" t="str">
        <f ca="1">IF(  AND(LEN(AA330)&gt;=1,AA330&lt;&gt;".",COUNTIF(AA131:AA$191,"*18收*")&gt;0),  CONCATENATE(  ".",IF(AA131=$A$299,$A331,"")  ),IF(AA131=$A$299,$A331,"")  )</f>
        <v/>
      </c>
      <c r="AB331" s="65" t="str">
        <f ca="1">IF(  AND(LEN(AB330)&gt;=1,AB330&lt;&gt;".",COUNTIF(AB131:AB$191,"*18收*")&gt;0),  CONCATENATE(  ".",IF(AB131=$A$299,$A331,"")  ),IF(AB131=$A$299,$A331,"")  )</f>
        <v/>
      </c>
      <c r="AC331" s="65" t="str">
        <f ca="1">IF(  AND(LEN(AC330)&gt;=1,AC330&lt;&gt;".",COUNTIF(AC131:AC$191,"*18收*")&gt;0),  CONCATENATE(  ".",IF(AC131=$A$299,$A331,"")  ),IF(AC131=$A$299,$A331,"")  )</f>
        <v/>
      </c>
      <c r="AD331" s="65">
        <f ca="1">IF(  AND(LEN(AD330)&gt;=1,AD330&lt;&gt;".",COUNTIF(AD131:AD$191,"*18收*")&gt;0),  CONCATENATE(  ".",IF(AD131=$A$299,$A331,"")  ),IF(AD131=$A$299,$A331,"")  )</f>
        <v>31</v>
      </c>
      <c r="AE331" s="65" t="str">
        <f ca="1">IF(  AND(LEN(AE330)&gt;=1,AE330&lt;&gt;".",COUNTIF(AE131:AE$191,"*18收*")&gt;0),  CONCATENATE(  ".",IF(AE131=$A$299,$A331,"")  ),IF(AE131=$A$299,$A331,"")  )</f>
        <v>.</v>
      </c>
      <c r="AF331" s="65" t="str">
        <f ca="1">IF(  AND(LEN(AF330)&gt;=1,AF330&lt;&gt;".",COUNTIF(AF131:AF$191,"*18收*")&gt;0),  CONCATENATE(  ".",IF(AF131=$A$299,$A331,"")  ),IF(AF131=$A$299,$A331,"")  )</f>
        <v/>
      </c>
      <c r="AG331" s="65" t="str">
        <f ca="1">IF(  AND(LEN(AG330)&gt;=1,AG330&lt;&gt;".",COUNTIF(AG131:AG$191,"*18收*")&gt;0),  CONCATENATE(  ".",IF(AG131=$A$299,$A331,"")  ),IF(AG131=$A$299,$A331,"")  )</f>
        <v/>
      </c>
      <c r="AH331" s="65"/>
      <c r="AI331" s="65"/>
      <c r="AJ331" s="65"/>
    </row>
    <row r="332" spans="1:36">
      <c r="A332" s="65">
        <f t="shared" si="32"/>
        <v>32</v>
      </c>
      <c r="B332" s="65" t="str">
        <f t="shared" si="32"/>
        <v>李璟霖</v>
      </c>
      <c r="C332" s="65" t="str">
        <f ca="1">IF(  AND(LEN(C331)&gt;=1,C331&lt;&gt;".",COUNTIF(C132:C$191,"*18收*")&gt;0),  CONCATENATE(  ".",IF(C132=$A$299,$A332,"")  ),IF(C132=$A$299,$A332,"")  )</f>
        <v/>
      </c>
      <c r="D332" s="65" t="str">
        <f ca="1">IF(  AND(LEN(D331)&gt;=1,D331&lt;&gt;".",COUNTIF(D132:D$191,"*18收*")&gt;0),  CONCATENATE(  ".",IF(D132=$A$299,$A332,"")  ),IF(D132=$A$299,$A332,"")  )</f>
        <v/>
      </c>
      <c r="E332" s="65" t="str">
        <f ca="1">IF(  AND(LEN(E331)&gt;=1,E331&lt;&gt;".",COUNTIF(E132:E$191,"*18收*")&gt;0),  CONCATENATE(  ".",IF(E132=$A$299,$A332,"")  ),IF(E132=$A$299,$A332,"")  )</f>
        <v>.32</v>
      </c>
      <c r="F332" s="65" t="str">
        <f ca="1">IF(  AND(LEN(F331)&gt;=1,F331&lt;&gt;".",COUNTIF(F132:F$191,"*18收*")&gt;0),  CONCATENATE(  ".",IF(F132=$A$299,$A332,"")  ),IF(F132=$A$299,$A332,"")  )</f>
        <v/>
      </c>
      <c r="G332" s="65" t="str">
        <f ca="1">IF(  AND(LEN(G331)&gt;=1,G331&lt;&gt;".",COUNTIF(G132:G$191,"*18收*")&gt;0),  CONCATENATE(  ".",IF(G132=$A$299,$A332,"")  ),IF(G132=$A$299,$A332,"")  )</f>
        <v/>
      </c>
      <c r="H332" s="65" t="str">
        <f ca="1">IF(  AND(LEN(H331)&gt;=1,H331&lt;&gt;".",COUNTIF(H132:H$191,"*18收*")&gt;0),  CONCATENATE(  ".",IF(H132=$A$299,$A332,"")  ),IF(H132=$A$299,$A332,"")  )</f>
        <v/>
      </c>
      <c r="I332" s="65" t="str">
        <f ca="1">IF(  AND(LEN(I331)&gt;=1,I331&lt;&gt;".",COUNTIF(I132:I$191,"*18收*")&gt;0),  CONCATENATE(  ".",IF(I132=$A$299,$A332,"")  ),IF(I132=$A$299,$A332,"")  )</f>
        <v/>
      </c>
      <c r="J332" s="65" t="str">
        <f ca="1">IF(  AND(LEN(J331)&gt;=1,J331&lt;&gt;".",COUNTIF(J132:J$191,"*18收*")&gt;0),  CONCATENATE(  ".",IF(J132=$A$299,$A332,"")  ),IF(J132=$A$299,$A332,"")  )</f>
        <v/>
      </c>
      <c r="K332" s="65" t="str">
        <f ca="1">IF(  AND(LEN(K331)&gt;=1,K331&lt;&gt;".",COUNTIF(K132:K$191,"*18收*")&gt;0),  CONCATENATE(  ".",IF(K132=$A$299,$A332,"")  ),IF(K132=$A$299,$A332,"")  )</f>
        <v/>
      </c>
      <c r="L332" s="65" t="str">
        <f ca="1">IF(  AND(LEN(L331)&gt;=1,L331&lt;&gt;".",COUNTIF(L132:L$191,"*18收*")&gt;0),  CONCATENATE(  ".",IF(L132=$A$299,$A332,"")  ),IF(L132=$A$299,$A332,"")  )</f>
        <v>.</v>
      </c>
      <c r="M332" s="65" t="str">
        <f ca="1">IF(  AND(LEN(M331)&gt;=1,M331&lt;&gt;".",COUNTIF(M132:M$191,"*18收*")&gt;0),  CONCATENATE(  ".",IF(M132=$A$299,$A332,"")  ),IF(M132=$A$299,$A332,"")  )</f>
        <v/>
      </c>
      <c r="N332" s="65" t="str">
        <f ca="1">IF(  AND(LEN(N331)&gt;=1,N331&lt;&gt;".",COUNTIF(N132:N$191,"*18收*")&gt;0),  CONCATENATE(  ".",IF(N132=$A$299,$A332,"")  ),IF(N132=$A$299,$A332,"")  )</f>
        <v/>
      </c>
      <c r="O332" s="65">
        <f ca="1">IF(  AND(LEN(O331)&gt;=1,O331&lt;&gt;".",COUNTIF(O132:O$191,"*18收*")&gt;0),  CONCATENATE(  ".",IF(O132=$A$299,$A332,"")  ),IF(O132=$A$299,$A332,"")  )</f>
        <v>32</v>
      </c>
      <c r="P332" s="65" t="str">
        <f ca="1">IF(  AND(LEN(P331)&gt;=1,P331&lt;&gt;".",COUNTIF(P132:P$191,"*18收*")&gt;0),  CONCATENATE(  ".",IF(P132=$A$299,$A332,"")  ),IF(P132=$A$299,$A332,"")  )</f>
        <v/>
      </c>
      <c r="Q332" s="65" t="str">
        <f ca="1">IF(  AND(LEN(Q331)&gt;=1,Q331&lt;&gt;".",COUNTIF(Q132:Q$191,"*18收*")&gt;0),  CONCATENATE(  ".",IF(Q132=$A$299,$A332,"")  ),IF(Q132=$A$299,$A332,"")  )</f>
        <v/>
      </c>
      <c r="R332" s="65" t="str">
        <f ca="1">IF(  AND(LEN(R331)&gt;=1,R331&lt;&gt;".",COUNTIF(R132:R$191,"*18收*")&gt;0),  CONCATENATE(  ".",IF(R132=$A$299,$A332,"")  ),IF(R132=$A$299,$A332,"")  )</f>
        <v/>
      </c>
      <c r="S332" s="65" t="str">
        <f ca="1">IF(  AND(LEN(S331)&gt;=1,S331&lt;&gt;".",COUNTIF(S132:S$191,"*18收*")&gt;0),  CONCATENATE(  ".",IF(S132=$A$299,$A332,"")  ),IF(S132=$A$299,$A332,"")  )</f>
        <v/>
      </c>
      <c r="T332" s="65" t="str">
        <f ca="1">IF(  AND(LEN(T331)&gt;=1,T331&lt;&gt;".",COUNTIF(T132:T$191,"*18收*")&gt;0),  CONCATENATE(  ".",IF(T132=$A$299,$A332,"")  ),IF(T132=$A$299,$A332,"")  )</f>
        <v/>
      </c>
      <c r="U332" s="65" t="str">
        <f ca="1">IF(  AND(LEN(U331)&gt;=1,U331&lt;&gt;".",COUNTIF(U132:U$191,"*18收*")&gt;0),  CONCATENATE(  ".",IF(U132=$A$299,$A332,"")  ),IF(U132=$A$299,$A332,"")  )</f>
        <v/>
      </c>
      <c r="V332" s="65" t="str">
        <f ca="1">IF(  AND(LEN(V331)&gt;=1,V331&lt;&gt;".",COUNTIF(V132:V$191,"*18收*")&gt;0),  CONCATENATE(  ".",IF(V132=$A$299,$A332,"")  ),IF(V132=$A$299,$A332,"")  )</f>
        <v>.</v>
      </c>
      <c r="W332" s="65" t="str">
        <f ca="1">IF(  AND(LEN(W331)&gt;=1,W331&lt;&gt;".",COUNTIF(W132:W$191,"*18收*")&gt;0),  CONCATENATE(  ".",IF(W132=$A$299,$A332,"")  ),IF(W132=$A$299,$A332,"")  )</f>
        <v/>
      </c>
      <c r="X332" s="65" t="str">
        <f ca="1">IF(  AND(LEN(X331)&gt;=1,X331&lt;&gt;".",COUNTIF(X132:X$191,"*18收*")&gt;0),  CONCATENATE(  ".",IF(X132=$A$299,$A332,"")  ),IF(X132=$A$299,$A332,"")  )</f>
        <v/>
      </c>
      <c r="Y332" s="65" t="str">
        <f ca="1">IF(  AND(LEN(Y331)&gt;=1,Y331&lt;&gt;".",COUNTIF(Y132:Y$191,"*18收*")&gt;0),  CONCATENATE(  ".",IF(Y132=$A$299,$A332,"")  ),IF(Y132=$A$299,$A332,"")  )</f>
        <v/>
      </c>
      <c r="Z332" s="65">
        <f ca="1">IF(  AND(LEN(Z331)&gt;=1,Z331&lt;&gt;".",COUNTIF(Z132:Z$191,"*18收*")&gt;0),  CONCATENATE(  ".",IF(Z132=$A$299,$A332,"")  ),IF(Z132=$A$299,$A332,"")  )</f>
        <v>32</v>
      </c>
      <c r="AA332" s="65" t="str">
        <f ca="1">IF(  AND(LEN(AA331)&gt;=1,AA331&lt;&gt;".",COUNTIF(AA132:AA$191,"*18收*")&gt;0),  CONCATENATE(  ".",IF(AA132=$A$299,$A332,"")  ),IF(AA132=$A$299,$A332,"")  )</f>
        <v/>
      </c>
      <c r="AB332" s="65" t="str">
        <f ca="1">IF(  AND(LEN(AB331)&gt;=1,AB331&lt;&gt;".",COUNTIF(AB132:AB$191,"*18收*")&gt;0),  CONCATENATE(  ".",IF(AB132=$A$299,$A332,"")  ),IF(AB132=$A$299,$A332,"")  )</f>
        <v/>
      </c>
      <c r="AC332" s="65" t="str">
        <f ca="1">IF(  AND(LEN(AC331)&gt;=1,AC331&lt;&gt;".",COUNTIF(AC132:AC$191,"*18收*")&gt;0),  CONCATENATE(  ".",IF(AC132=$A$299,$A332,"")  ),IF(AC132=$A$299,$A332,"")  )</f>
        <v/>
      </c>
      <c r="AD332" s="65" t="str">
        <f ca="1">IF(  AND(LEN(AD331)&gt;=1,AD331&lt;&gt;".",COUNTIF(AD132:AD$191,"*18收*")&gt;0),  CONCATENATE(  ".",IF(AD132=$A$299,$A332,"")  ),IF(AD132=$A$299,$A332,"")  )</f>
        <v>.</v>
      </c>
      <c r="AE332" s="65" t="str">
        <f ca="1">IF(  AND(LEN(AE331)&gt;=1,AE331&lt;&gt;".",COUNTIF(AE132:AE$191,"*18收*")&gt;0),  CONCATENATE(  ".",IF(AE132=$A$299,$A332,"")  ),IF(AE132=$A$299,$A332,"")  )</f>
        <v/>
      </c>
      <c r="AF332" s="65" t="str">
        <f ca="1">IF(  AND(LEN(AF331)&gt;=1,AF331&lt;&gt;".",COUNTIF(AF132:AF$191,"*18收*")&gt;0),  CONCATENATE(  ".",IF(AF132=$A$299,$A332,"")  ),IF(AF132=$A$299,$A332,"")  )</f>
        <v/>
      </c>
      <c r="AG332" s="65" t="str">
        <f ca="1">IF(  AND(LEN(AG331)&gt;=1,AG331&lt;&gt;".",COUNTIF(AG132:AG$191,"*18收*")&gt;0),  CONCATENATE(  ".",IF(AG132=$A$299,$A332,"")  ),IF(AG132=$A$299,$A332,"")  )</f>
        <v/>
      </c>
      <c r="AH332" s="65"/>
      <c r="AI332" s="65"/>
      <c r="AJ332" s="65"/>
    </row>
    <row r="333" spans="1:36">
      <c r="A333" s="65">
        <f t="shared" si="32"/>
        <v>33</v>
      </c>
      <c r="B333" s="65" t="str">
        <f t="shared" si="32"/>
        <v>董勁亨</v>
      </c>
      <c r="C333" s="65" t="str">
        <f ca="1">IF(  AND(LEN(C332)&gt;=1,C332&lt;&gt;".",COUNTIF(C133:C$191,"*18收*")&gt;0),  CONCATENATE(  ".",IF(C133=$A$299,$A333,"")  ),IF(C133=$A$299,$A333,"")  )</f>
        <v/>
      </c>
      <c r="D333" s="65" t="str">
        <f ca="1">IF(  AND(LEN(D332)&gt;=1,D332&lt;&gt;".",COUNTIF(D133:D$191,"*18收*")&gt;0),  CONCATENATE(  ".",IF(D133=$A$299,$A333,"")  ),IF(D133=$A$299,$A333,"")  )</f>
        <v/>
      </c>
      <c r="E333" s="65" t="str">
        <f ca="1">IF(  AND(LEN(E332)&gt;=1,E332&lt;&gt;".",COUNTIF(E133:E$191,"*18收*")&gt;0),  CONCATENATE(  ".",IF(E133=$A$299,$A333,"")  ),IF(E133=$A$299,$A333,"")  )</f>
        <v>.</v>
      </c>
      <c r="F333" s="65" t="str">
        <f ca="1">IF(  AND(LEN(F332)&gt;=1,F332&lt;&gt;".",COUNTIF(F133:F$191,"*18收*")&gt;0),  CONCATENATE(  ".",IF(F133=$A$299,$A333,"")  ),IF(F133=$A$299,$A333,"")  )</f>
        <v/>
      </c>
      <c r="G333" s="65">
        <f ca="1">IF(  AND(LEN(G332)&gt;=1,G332&lt;&gt;".",COUNTIF(G133:G$191,"*18收*")&gt;0),  CONCATENATE(  ".",IF(G133=$A$299,$A333,"")  ),IF(G133=$A$299,$A333,"")  )</f>
        <v>33</v>
      </c>
      <c r="H333" s="65" t="str">
        <f ca="1">IF(  AND(LEN(H332)&gt;=1,H332&lt;&gt;".",COUNTIF(H133:H$191,"*18收*")&gt;0),  CONCATENATE(  ".",IF(H133=$A$299,$A333,"")  ),IF(H133=$A$299,$A333,"")  )</f>
        <v/>
      </c>
      <c r="I333" s="65" t="str">
        <f ca="1">IF(  AND(LEN(I332)&gt;=1,I332&lt;&gt;".",COUNTIF(I133:I$191,"*18收*")&gt;0),  CONCATENATE(  ".",IF(I133=$A$299,$A333,"")  ),IF(I133=$A$299,$A333,"")  )</f>
        <v/>
      </c>
      <c r="J333" s="65" t="str">
        <f ca="1">IF(  AND(LEN(J332)&gt;=1,J332&lt;&gt;".",COUNTIF(J133:J$191,"*18收*")&gt;0),  CONCATENATE(  ".",IF(J133=$A$299,$A333,"")  ),IF(J133=$A$299,$A333,"")  )</f>
        <v/>
      </c>
      <c r="K333" s="65" t="str">
        <f ca="1">IF(  AND(LEN(K332)&gt;=1,K332&lt;&gt;".",COUNTIF(K133:K$191,"*18收*")&gt;0),  CONCATENATE(  ".",IF(K133=$A$299,$A333,"")  ),IF(K133=$A$299,$A333,"")  )</f>
        <v/>
      </c>
      <c r="L333" s="65" t="str">
        <f ca="1">IF(  AND(LEN(L332)&gt;=1,L332&lt;&gt;".",COUNTIF(L133:L$191,"*18收*")&gt;0),  CONCATENATE(  ".",IF(L133=$A$299,$A333,"")  ),IF(L133=$A$299,$A333,"")  )</f>
        <v/>
      </c>
      <c r="M333" s="65" t="str">
        <f ca="1">IF(  AND(LEN(M332)&gt;=1,M332&lt;&gt;".",COUNTIF(M133:M$191,"*18收*")&gt;0),  CONCATENATE(  ".",IF(M133=$A$299,$A333,"")  ),IF(M133=$A$299,$A333,"")  )</f>
        <v/>
      </c>
      <c r="N333" s="65" t="str">
        <f ca="1">IF(  AND(LEN(N332)&gt;=1,N332&lt;&gt;".",COUNTIF(N133:N$191,"*18收*")&gt;0),  CONCATENATE(  ".",IF(N133=$A$299,$A333,"")  ),IF(N133=$A$299,$A333,"")  )</f>
        <v/>
      </c>
      <c r="O333" s="65" t="str">
        <f ca="1">IF(  AND(LEN(O332)&gt;=1,O332&lt;&gt;".",COUNTIF(O133:O$191,"*18收*")&gt;0),  CONCATENATE(  ".",IF(O133=$A$299,$A333,"")  ),IF(O133=$A$299,$A333,"")  )</f>
        <v>.</v>
      </c>
      <c r="P333" s="65" t="str">
        <f ca="1">IF(  AND(LEN(P332)&gt;=1,P332&lt;&gt;".",COUNTIF(P133:P$191,"*18收*")&gt;0),  CONCATENATE(  ".",IF(P133=$A$299,$A333,"")  ),IF(P133=$A$299,$A333,"")  )</f>
        <v/>
      </c>
      <c r="Q333" s="65" t="str">
        <f ca="1">IF(  AND(LEN(Q332)&gt;=1,Q332&lt;&gt;".",COUNTIF(Q133:Q$191,"*18收*")&gt;0),  CONCATENATE(  ".",IF(Q133=$A$299,$A333,"")  ),IF(Q133=$A$299,$A333,"")  )</f>
        <v/>
      </c>
      <c r="R333" s="65" t="str">
        <f ca="1">IF(  AND(LEN(R332)&gt;=1,R332&lt;&gt;".",COUNTIF(R133:R$191,"*18收*")&gt;0),  CONCATENATE(  ".",IF(R133=$A$299,$A333,"")  ),IF(R133=$A$299,$A333,"")  )</f>
        <v/>
      </c>
      <c r="S333" s="65" t="str">
        <f ca="1">IF(  AND(LEN(S332)&gt;=1,S332&lt;&gt;".",COUNTIF(S133:S$191,"*18收*")&gt;0),  CONCATENATE(  ".",IF(S133=$A$299,$A333,"")  ),IF(S133=$A$299,$A333,"")  )</f>
        <v/>
      </c>
      <c r="T333" s="65">
        <f ca="1">IF(  AND(LEN(T332)&gt;=1,T332&lt;&gt;".",COUNTIF(T133:T$191,"*18收*")&gt;0),  CONCATENATE(  ".",IF(T133=$A$299,$A333,"")  ),IF(T133=$A$299,$A333,"")  )</f>
        <v>33</v>
      </c>
      <c r="U333" s="65" t="str">
        <f ca="1">IF(  AND(LEN(U332)&gt;=1,U332&lt;&gt;".",COUNTIF(U133:U$191,"*18收*")&gt;0),  CONCATENATE(  ".",IF(U133=$A$299,$A333,"")  ),IF(U133=$A$299,$A333,"")  )</f>
        <v/>
      </c>
      <c r="V333" s="65" t="str">
        <f ca="1">IF(  AND(LEN(V332)&gt;=1,V332&lt;&gt;".",COUNTIF(V133:V$191,"*18收*")&gt;0),  CONCATENATE(  ".",IF(V133=$A$299,$A333,"")  ),IF(V133=$A$299,$A333,"")  )</f>
        <v/>
      </c>
      <c r="W333" s="65" t="str">
        <f ca="1">IF(  AND(LEN(W332)&gt;=1,W332&lt;&gt;".",COUNTIF(W133:W$191,"*18收*")&gt;0),  CONCATENATE(  ".",IF(W133=$A$299,$A333,"")  ),IF(W133=$A$299,$A333,"")  )</f>
        <v/>
      </c>
      <c r="X333" s="65" t="str">
        <f ca="1">IF(  AND(LEN(X332)&gt;=1,X332&lt;&gt;".",COUNTIF(X133:X$191,"*18收*")&gt;0),  CONCATENATE(  ".",IF(X133=$A$299,$A333,"")  ),IF(X133=$A$299,$A333,"")  )</f>
        <v/>
      </c>
      <c r="Y333" s="65" t="str">
        <f ca="1">IF(  AND(LEN(Y332)&gt;=1,Y332&lt;&gt;".",COUNTIF(Y133:Y$191,"*18收*")&gt;0),  CONCATENATE(  ".",IF(Y133=$A$299,$A333,"")  ),IF(Y133=$A$299,$A333,"")  )</f>
        <v/>
      </c>
      <c r="Z333" s="65" t="str">
        <f ca="1">IF(  AND(LEN(Z332)&gt;=1,Z332&lt;&gt;".",COUNTIF(Z133:Z$191,"*18收*")&gt;0),  CONCATENATE(  ".",IF(Z133=$A$299,$A333,"")  ),IF(Z133=$A$299,$A333,"")  )</f>
        <v>.</v>
      </c>
      <c r="AA333" s="65" t="str">
        <f ca="1">IF(  AND(LEN(AA332)&gt;=1,AA332&lt;&gt;".",COUNTIF(AA133:AA$191,"*18收*")&gt;0),  CONCATENATE(  ".",IF(AA133=$A$299,$A333,"")  ),IF(AA133=$A$299,$A333,"")  )</f>
        <v/>
      </c>
      <c r="AB333" s="65" t="str">
        <f ca="1">IF(  AND(LEN(AB332)&gt;=1,AB332&lt;&gt;".",COUNTIF(AB133:AB$191,"*18收*")&gt;0),  CONCATENATE(  ".",IF(AB133=$A$299,$A333,"")  ),IF(AB133=$A$299,$A333,"")  )</f>
        <v/>
      </c>
      <c r="AC333" s="65" t="str">
        <f ca="1">IF(  AND(LEN(AC332)&gt;=1,AC332&lt;&gt;".",COUNTIF(AC133:AC$191,"*18收*")&gt;0),  CONCATENATE(  ".",IF(AC133=$A$299,$A333,"")  ),IF(AC133=$A$299,$A333,"")  )</f>
        <v/>
      </c>
      <c r="AD333" s="65" t="str">
        <f ca="1">IF(  AND(LEN(AD332)&gt;=1,AD332&lt;&gt;".",COUNTIF(AD133:AD$191,"*18收*")&gt;0),  CONCATENATE(  ".",IF(AD133=$A$299,$A333,"")  ),IF(AD133=$A$299,$A333,"")  )</f>
        <v/>
      </c>
      <c r="AE333" s="65" t="str">
        <f ca="1">IF(  AND(LEN(AE332)&gt;=1,AE332&lt;&gt;".",COUNTIF(AE133:AE$191,"*18收*")&gt;0),  CONCATENATE(  ".",IF(AE133=$A$299,$A333,"")  ),IF(AE133=$A$299,$A333,"")  )</f>
        <v/>
      </c>
      <c r="AF333" s="65">
        <f ca="1">IF(  AND(LEN(AF332)&gt;=1,AF332&lt;&gt;".",COUNTIF(AF133:AF$191,"*18收*")&gt;0),  CONCATENATE(  ".",IF(AF133=$A$299,$A333,"")  ),IF(AF133=$A$299,$A333,"")  )</f>
        <v>33</v>
      </c>
      <c r="AG333" s="65" t="str">
        <f ca="1">IF(  AND(LEN(AG332)&gt;=1,AG332&lt;&gt;".",COUNTIF(AG133:AG$191,"*18收*")&gt;0),  CONCATENATE(  ".",IF(AG133=$A$299,$A333,"")  ),IF(AG133=$A$299,$A333,"")  )</f>
        <v/>
      </c>
      <c r="AH333" s="65"/>
      <c r="AI333" s="65"/>
      <c r="AJ333" s="65"/>
    </row>
    <row r="334" spans="1:36">
      <c r="A334" s="65">
        <f t="shared" si="32"/>
        <v>34</v>
      </c>
      <c r="B334" s="65" t="str">
        <f t="shared" si="32"/>
        <v>黃慕陽</v>
      </c>
      <c r="C334" s="65" t="str">
        <f ca="1">IF(  AND(LEN(C333)&gt;=1,C333&lt;&gt;".",COUNTIF(C134:C$191,"*18收*")&gt;0),  CONCATENATE(  ".",IF(C134=$A$299,$A334,"")  ),IF(C134=$A$299,$A334,"")  )</f>
        <v/>
      </c>
      <c r="D334" s="65" t="str">
        <f ca="1">IF(  AND(LEN(D333)&gt;=1,D333&lt;&gt;".",COUNTIF(D134:D$191,"*18收*")&gt;0),  CONCATENATE(  ".",IF(D134=$A$299,$A334,"")  ),IF(D134=$A$299,$A334,"")  )</f>
        <v/>
      </c>
      <c r="E334" s="65" t="str">
        <f ca="1">IF(  AND(LEN(E333)&gt;=1,E333&lt;&gt;".",COUNTIF(E134:E$191,"*18收*")&gt;0),  CONCATENATE(  ".",IF(E134=$A$299,$A334,"")  ),IF(E134=$A$299,$A334,"")  )</f>
        <v/>
      </c>
      <c r="F334" s="65" t="str">
        <f ca="1">IF(  AND(LEN(F333)&gt;=1,F333&lt;&gt;".",COUNTIF(F134:F$191,"*18收*")&gt;0),  CONCATENATE(  ".",IF(F134=$A$299,$A334,"")  ),IF(F134=$A$299,$A334,"")  )</f>
        <v/>
      </c>
      <c r="G334" s="65" t="str">
        <f ca="1">IF(  AND(LEN(G333)&gt;=1,G333&lt;&gt;".",COUNTIF(G134:G$191,"*18收*")&gt;0),  CONCATENATE(  ".",IF(G134=$A$299,$A334,"")  ),IF(G134=$A$299,$A334,"")  )</f>
        <v>.</v>
      </c>
      <c r="H334" s="65" t="str">
        <f ca="1">IF(  AND(LEN(H333)&gt;=1,H333&lt;&gt;".",COUNTIF(H134:H$191,"*18收*")&gt;0),  CONCATENATE(  ".",IF(H134=$A$299,$A334,"")  ),IF(H134=$A$299,$A334,"")  )</f>
        <v/>
      </c>
      <c r="I334" s="65" t="str">
        <f ca="1">IF(  AND(LEN(I333)&gt;=1,I333&lt;&gt;".",COUNTIF(I134:I$191,"*18收*")&gt;0),  CONCATENATE(  ".",IF(I134=$A$299,$A334,"")  ),IF(I134=$A$299,$A334,"")  )</f>
        <v/>
      </c>
      <c r="J334" s="65" t="str">
        <f ca="1">IF(  AND(LEN(J333)&gt;=1,J333&lt;&gt;".",COUNTIF(J134:J$191,"*18收*")&gt;0),  CONCATENATE(  ".",IF(J134=$A$299,$A334,"")  ),IF(J134=$A$299,$A334,"")  )</f>
        <v/>
      </c>
      <c r="K334" s="65">
        <f ca="1">IF(  AND(LEN(K333)&gt;=1,K333&lt;&gt;".",COUNTIF(K134:K$191,"*18收*")&gt;0),  CONCATENATE(  ".",IF(K134=$A$299,$A334,"")  ),IF(K134=$A$299,$A334,"")  )</f>
        <v>34</v>
      </c>
      <c r="L334" s="65" t="str">
        <f ca="1">IF(  AND(LEN(L333)&gt;=1,L333&lt;&gt;".",COUNTIF(L134:L$191,"*18收*")&gt;0),  CONCATENATE(  ".",IF(L134=$A$299,$A334,"")  ),IF(L134=$A$299,$A334,"")  )</f>
        <v/>
      </c>
      <c r="M334" s="65" t="str">
        <f ca="1">IF(  AND(LEN(M333)&gt;=1,M333&lt;&gt;".",COUNTIF(M134:M$191,"*18收*")&gt;0),  CONCATENATE(  ".",IF(M134=$A$299,$A334,"")  ),IF(M134=$A$299,$A334,"")  )</f>
        <v/>
      </c>
      <c r="N334" s="65" t="str">
        <f ca="1">IF(  AND(LEN(N333)&gt;=1,N333&lt;&gt;".",COUNTIF(N134:N$191,"*18收*")&gt;0),  CONCATENATE(  ".",IF(N134=$A$299,$A334,"")  ),IF(N134=$A$299,$A334,"")  )</f>
        <v/>
      </c>
      <c r="O334" s="65" t="str">
        <f ca="1">IF(  AND(LEN(O333)&gt;=1,O333&lt;&gt;".",COUNTIF(O134:O$191,"*18收*")&gt;0),  CONCATENATE(  ".",IF(O134=$A$299,$A334,"")  ),IF(O134=$A$299,$A334,"")  )</f>
        <v/>
      </c>
      <c r="P334" s="65" t="str">
        <f ca="1">IF(  AND(LEN(P333)&gt;=1,P333&lt;&gt;".",COUNTIF(P134:P$191,"*18收*")&gt;0),  CONCATENATE(  ".",IF(P134=$A$299,$A334,"")  ),IF(P134=$A$299,$A334,"")  )</f>
        <v/>
      </c>
      <c r="Q334" s="65" t="str">
        <f ca="1">IF(  AND(LEN(Q333)&gt;=1,Q333&lt;&gt;".",COUNTIF(Q134:Q$191,"*18收*")&gt;0),  CONCATENATE(  ".",IF(Q134=$A$299,$A334,"")  ),IF(Q134=$A$299,$A334,"")  )</f>
        <v/>
      </c>
      <c r="R334" s="65" t="str">
        <f ca="1">IF(  AND(LEN(R333)&gt;=1,R333&lt;&gt;".",COUNTIF(R134:R$191,"*18收*")&gt;0),  CONCATENATE(  ".",IF(R134=$A$299,$A334,"")  ),IF(R134=$A$299,$A334,"")  )</f>
        <v/>
      </c>
      <c r="S334" s="65" t="str">
        <f ca="1">IF(  AND(LEN(S333)&gt;=1,S333&lt;&gt;".",COUNTIF(S134:S$191,"*18收*")&gt;0),  CONCATENATE(  ".",IF(S134=$A$299,$A334,"")  ),IF(S134=$A$299,$A334,"")  )</f>
        <v/>
      </c>
      <c r="T334" s="65" t="str">
        <f ca="1">IF(  AND(LEN(T333)&gt;=1,T333&lt;&gt;".",COUNTIF(T134:T$191,"*18收*")&gt;0),  CONCATENATE(  ".",IF(T134=$A$299,$A334,"")  ),IF(T134=$A$299,$A334,"")  )</f>
        <v>.</v>
      </c>
      <c r="U334" s="65" t="str">
        <f ca="1">IF(  AND(LEN(U333)&gt;=1,U333&lt;&gt;".",COUNTIF(U134:U$191,"*18收*")&gt;0),  CONCATENATE(  ".",IF(U134=$A$299,$A334,"")  ),IF(U134=$A$299,$A334,"")  )</f>
        <v/>
      </c>
      <c r="V334" s="65" t="str">
        <f ca="1">IF(  AND(LEN(V333)&gt;=1,V333&lt;&gt;".",COUNTIF(V134:V$191,"*18收*")&gt;0),  CONCATENATE(  ".",IF(V134=$A$299,$A334,"")  ),IF(V134=$A$299,$A334,"")  )</f>
        <v/>
      </c>
      <c r="W334" s="65" t="str">
        <f ca="1">IF(  AND(LEN(W333)&gt;=1,W333&lt;&gt;".",COUNTIF(W134:W$191,"*18收*")&gt;0),  CONCATENATE(  ".",IF(W134=$A$299,$A334,"")  ),IF(W134=$A$299,$A334,"")  )</f>
        <v/>
      </c>
      <c r="X334" s="65" t="str">
        <f ca="1">IF(  AND(LEN(X333)&gt;=1,X333&lt;&gt;".",COUNTIF(X134:X$191,"*18收*")&gt;0),  CONCATENATE(  ".",IF(X134=$A$299,$A334,"")  ),IF(X134=$A$299,$A334,"")  )</f>
        <v/>
      </c>
      <c r="Y334" s="65" t="str">
        <f ca="1">IF(  AND(LEN(Y333)&gt;=1,Y333&lt;&gt;".",COUNTIF(Y134:Y$191,"*18收*")&gt;0),  CONCATENATE(  ".",IF(Y134=$A$299,$A334,"")  ),IF(Y134=$A$299,$A334,"")  )</f>
        <v/>
      </c>
      <c r="Z334" s="65" t="str">
        <f ca="1">IF(  AND(LEN(Z333)&gt;=1,Z333&lt;&gt;".",COUNTIF(Z134:Z$191,"*18收*")&gt;0),  CONCATENATE(  ".",IF(Z134=$A$299,$A334,"")  ),IF(Z134=$A$299,$A334,"")  )</f>
        <v/>
      </c>
      <c r="AA334" s="65" t="str">
        <f ca="1">IF(  AND(LEN(AA333)&gt;=1,AA333&lt;&gt;".",COUNTIF(AA134:AA$191,"*18收*")&gt;0),  CONCATENATE(  ".",IF(AA134=$A$299,$A334,"")  ),IF(AA134=$A$299,$A334,"")  )</f>
        <v/>
      </c>
      <c r="AB334" s="65" t="str">
        <f ca="1">IF(  AND(LEN(AB333)&gt;=1,AB333&lt;&gt;".",COUNTIF(AB134:AB$191,"*18收*")&gt;0),  CONCATENATE(  ".",IF(AB134=$A$299,$A334,"")  ),IF(AB134=$A$299,$A334,"")  )</f>
        <v/>
      </c>
      <c r="AC334" s="65">
        <f ca="1">IF(  AND(LEN(AC333)&gt;=1,AC333&lt;&gt;".",COUNTIF(AC134:AC$191,"*18收*")&gt;0),  CONCATENATE(  ".",IF(AC134=$A$299,$A334,"")  ),IF(AC134=$A$299,$A334,"")  )</f>
        <v>34</v>
      </c>
      <c r="AD334" s="65" t="str">
        <f ca="1">IF(  AND(LEN(AD333)&gt;=1,AD333&lt;&gt;".",COUNTIF(AD134:AD$191,"*18收*")&gt;0),  CONCATENATE(  ".",IF(AD134=$A$299,$A334,"")  ),IF(AD134=$A$299,$A334,"")  )</f>
        <v/>
      </c>
      <c r="AE334" s="65" t="str">
        <f ca="1">IF(  AND(LEN(AE333)&gt;=1,AE333&lt;&gt;".",COUNTIF(AE134:AE$191,"*18收*")&gt;0),  CONCATENATE(  ".",IF(AE134=$A$299,$A334,"")  ),IF(AE134=$A$299,$A334,"")  )</f>
        <v/>
      </c>
      <c r="AF334" s="65" t="str">
        <f ca="1">IF(  AND(LEN(AF333)&gt;=1,AF333&lt;&gt;".",COUNTIF(AF134:AF$191,"*18收*")&gt;0),  CONCATENATE(  ".",IF(AF134=$A$299,$A334,"")  ),IF(AF134=$A$299,$A334,"")  )</f>
        <v>.</v>
      </c>
      <c r="AG334" s="65" t="str">
        <f ca="1">IF(  AND(LEN(AG333)&gt;=1,AG333&lt;&gt;".",COUNTIF(AG134:AG$191,"*18收*")&gt;0),  CONCATENATE(  ".",IF(AG134=$A$299,$A334,"")  ),IF(AG134=$A$299,$A334,"")  )</f>
        <v/>
      </c>
      <c r="AH334" s="65"/>
      <c r="AI334" s="65"/>
      <c r="AJ334" s="65"/>
    </row>
    <row r="335" spans="1:36">
      <c r="A335" s="65">
        <f t="shared" si="32"/>
        <v>35</v>
      </c>
      <c r="B335" s="65" t="str">
        <f t="shared" si="32"/>
        <v>楊昕翰</v>
      </c>
      <c r="C335" s="65" t="str">
        <f ca="1">IF(  AND(LEN(C334)&gt;=1,C334&lt;&gt;".",COUNTIF(C135:C$191,"*18收*")&gt;0),  CONCATENATE(  ".",IF(C135=$A$299,$A335,"")  ),IF(C135=$A$299,$A335,"")  )</f>
        <v/>
      </c>
      <c r="D335" s="65" t="str">
        <f ca="1">IF(  AND(LEN(D334)&gt;=1,D334&lt;&gt;".",COUNTIF(D135:D$191,"*18收*")&gt;0),  CONCATENATE(  ".",IF(D135=$A$299,$A335,"")  ),IF(D135=$A$299,$A335,"")  )</f>
        <v/>
      </c>
      <c r="E335" s="65" t="str">
        <f ca="1">IF(  AND(LEN(E334)&gt;=1,E334&lt;&gt;".",COUNTIF(E135:E$191,"*18收*")&gt;0),  CONCATENATE(  ".",IF(E135=$A$299,$A335,"")  ),IF(E135=$A$299,$A335,"")  )</f>
        <v/>
      </c>
      <c r="F335" s="65" t="str">
        <f ca="1">IF(  AND(LEN(F334)&gt;=1,F334&lt;&gt;".",COUNTIF(F135:F$191,"*18收*")&gt;0),  CONCATENATE(  ".",IF(F135=$A$299,$A335,"")  ),IF(F135=$A$299,$A335,"")  )</f>
        <v/>
      </c>
      <c r="G335" s="65" t="str">
        <f ca="1">IF(  AND(LEN(G334)&gt;=1,G334&lt;&gt;".",COUNTIF(G135:G$191,"*18收*")&gt;0),  CONCATENATE(  ".",IF(G135=$A$299,$A335,"")  ),IF(G135=$A$299,$A335,"")  )</f>
        <v/>
      </c>
      <c r="H335" s="65" t="str">
        <f ca="1">IF(  AND(LEN(H334)&gt;=1,H334&lt;&gt;".",COUNTIF(H135:H$191,"*18收*")&gt;0),  CONCATENATE(  ".",IF(H135=$A$299,$A335,"")  ),IF(H135=$A$299,$A335,"")  )</f>
        <v/>
      </c>
      <c r="I335" s="65" t="str">
        <f ca="1">IF(  AND(LEN(I334)&gt;=1,I334&lt;&gt;".",COUNTIF(I135:I$191,"*18收*")&gt;0),  CONCATENATE(  ".",IF(I135=$A$299,$A335,"")  ),IF(I135=$A$299,$A335,"")  )</f>
        <v/>
      </c>
      <c r="J335" s="65" t="str">
        <f ca="1">IF(  AND(LEN(J334)&gt;=1,J334&lt;&gt;".",COUNTIF(J135:J$191,"*18收*")&gt;0),  CONCATENATE(  ".",IF(J135=$A$299,$A335,"")  ),IF(J135=$A$299,$A335,"")  )</f>
        <v/>
      </c>
      <c r="K335" s="65" t="str">
        <f ca="1">IF(  AND(LEN(K334)&gt;=1,K334&lt;&gt;".",COUNTIF(K135:K$191,"*18收*")&gt;0),  CONCATENATE(  ".",IF(K135=$A$299,$A335,"")  ),IF(K135=$A$299,$A335,"")  )</f>
        <v>.</v>
      </c>
      <c r="L335" s="65" t="str">
        <f ca="1">IF(  AND(LEN(L334)&gt;=1,L334&lt;&gt;".",COUNTIF(L135:L$191,"*18收*")&gt;0),  CONCATENATE(  ".",IF(L135=$A$299,$A335,"")  ),IF(L135=$A$299,$A335,"")  )</f>
        <v/>
      </c>
      <c r="M335" s="65">
        <f ca="1">IF(  AND(LEN(M334)&gt;=1,M334&lt;&gt;".",COUNTIF(M135:M$191,"*18收*")&gt;0),  CONCATENATE(  ".",IF(M135=$A$299,$A335,"")  ),IF(M135=$A$299,$A335,"")  )</f>
        <v>35</v>
      </c>
      <c r="N335" s="65" t="str">
        <f ca="1">IF(  AND(LEN(N334)&gt;=1,N334&lt;&gt;".",COUNTIF(N135:N$191,"*18收*")&gt;0),  CONCATENATE(  ".",IF(N135=$A$299,$A335,"")  ),IF(N135=$A$299,$A335,"")  )</f>
        <v/>
      </c>
      <c r="O335" s="65" t="str">
        <f ca="1">IF(  AND(LEN(O334)&gt;=1,O334&lt;&gt;".",COUNTIF(O135:O$191,"*18收*")&gt;0),  CONCATENATE(  ".",IF(O135=$A$299,$A335,"")  ),IF(O135=$A$299,$A335,"")  )</f>
        <v/>
      </c>
      <c r="P335" s="65" t="str">
        <f ca="1">IF(  AND(LEN(P334)&gt;=1,P334&lt;&gt;".",COUNTIF(P135:P$191,"*18收*")&gt;0),  CONCATENATE(  ".",IF(P135=$A$299,$A335,"")  ),IF(P135=$A$299,$A335,"")  )</f>
        <v/>
      </c>
      <c r="Q335" s="65" t="str">
        <f ca="1">IF(  AND(LEN(Q334)&gt;=1,Q334&lt;&gt;".",COUNTIF(Q135:Q$191,"*18收*")&gt;0),  CONCATENATE(  ".",IF(Q135=$A$299,$A335,"")  ),IF(Q135=$A$299,$A335,"")  )</f>
        <v/>
      </c>
      <c r="R335" s="65" t="str">
        <f ca="1">IF(  AND(LEN(R334)&gt;=1,R334&lt;&gt;".",COUNTIF(R135:R$191,"*18收*")&gt;0),  CONCATENATE(  ".",IF(R135=$A$299,$A335,"")  ),IF(R135=$A$299,$A335,"")  )</f>
        <v/>
      </c>
      <c r="S335" s="65" t="str">
        <f ca="1">IF(  AND(LEN(S334)&gt;=1,S334&lt;&gt;".",COUNTIF(S135:S$191,"*18收*")&gt;0),  CONCATENATE(  ".",IF(S135=$A$299,$A335,"")  ),IF(S135=$A$299,$A335,"")  )</f>
        <v/>
      </c>
      <c r="T335" s="65" t="str">
        <f ca="1">IF(  AND(LEN(T334)&gt;=1,T334&lt;&gt;".",COUNTIF(T135:T$191,"*18收*")&gt;0),  CONCATENATE(  ".",IF(T135=$A$299,$A335,"")  ),IF(T135=$A$299,$A335,"")  )</f>
        <v/>
      </c>
      <c r="U335" s="65" t="str">
        <f ca="1">IF(  AND(LEN(U334)&gt;=1,U334&lt;&gt;".",COUNTIF(U135:U$191,"*18收*")&gt;0),  CONCATENATE(  ".",IF(U135=$A$299,$A335,"")  ),IF(U135=$A$299,$A335,"")  )</f>
        <v/>
      </c>
      <c r="V335" s="65" t="str">
        <f ca="1">IF(  AND(LEN(V334)&gt;=1,V334&lt;&gt;".",COUNTIF(V135:V$191,"*18收*")&gt;0),  CONCATENATE(  ".",IF(V135=$A$299,$A335,"")  ),IF(V135=$A$299,$A335,"")  )</f>
        <v/>
      </c>
      <c r="W335" s="65" t="str">
        <f ca="1">IF(  AND(LEN(W334)&gt;=1,W334&lt;&gt;".",COUNTIF(W135:W$191,"*18收*")&gt;0),  CONCATENATE(  ".",IF(W135=$A$299,$A335,"")  ),IF(W135=$A$299,$A335,"")  )</f>
        <v/>
      </c>
      <c r="X335" s="65" t="str">
        <f ca="1">IF(  AND(LEN(X334)&gt;=1,X334&lt;&gt;".",COUNTIF(X135:X$191,"*18收*")&gt;0),  CONCATENATE(  ".",IF(X135=$A$299,$A335,"")  ),IF(X135=$A$299,$A335,"")  )</f>
        <v/>
      </c>
      <c r="Y335" s="65" t="str">
        <f ca="1">IF(  AND(LEN(Y334)&gt;=1,Y334&lt;&gt;".",COUNTIF(Y135:Y$191,"*18收*")&gt;0),  CONCATENATE(  ".",IF(Y135=$A$299,$A335,"")  ),IF(Y135=$A$299,$A335,"")  )</f>
        <v/>
      </c>
      <c r="Z335" s="65">
        <f ca="1">IF(  AND(LEN(Z334)&gt;=1,Z334&lt;&gt;".",COUNTIF(Z135:Z$191,"*18收*")&gt;0),  CONCATENATE(  ".",IF(Z135=$A$299,$A335,"")  ),IF(Z135=$A$299,$A335,"")  )</f>
        <v>35</v>
      </c>
      <c r="AA335" s="65" t="str">
        <f ca="1">IF(  AND(LEN(AA334)&gt;=1,AA334&lt;&gt;".",COUNTIF(AA135:AA$191,"*18收*")&gt;0),  CONCATENATE(  ".",IF(AA135=$A$299,$A335,"")  ),IF(AA135=$A$299,$A335,"")  )</f>
        <v/>
      </c>
      <c r="AB335" s="65" t="str">
        <f ca="1">IF(  AND(LEN(AB334)&gt;=1,AB334&lt;&gt;".",COUNTIF(AB135:AB$191,"*18收*")&gt;0),  CONCATENATE(  ".",IF(AB135=$A$299,$A335,"")  ),IF(AB135=$A$299,$A335,"")  )</f>
        <v/>
      </c>
      <c r="AC335" s="65" t="str">
        <f ca="1">IF(  AND(LEN(AC334)&gt;=1,AC334&lt;&gt;".",COUNTIF(AC135:AC$191,"*18收*")&gt;0),  CONCATENATE(  ".",IF(AC135=$A$299,$A335,"")  ),IF(AC135=$A$299,$A335,"")  )</f>
        <v>.</v>
      </c>
      <c r="AD335" s="65" t="str">
        <f ca="1">IF(  AND(LEN(AD334)&gt;=1,AD334&lt;&gt;".",COUNTIF(AD135:AD$191,"*18收*")&gt;0),  CONCATENATE(  ".",IF(AD135=$A$299,$A335,"")  ),IF(AD135=$A$299,$A335,"")  )</f>
        <v/>
      </c>
      <c r="AE335" s="65" t="str">
        <f ca="1">IF(  AND(LEN(AE334)&gt;=1,AE334&lt;&gt;".",COUNTIF(AE135:AE$191,"*18收*")&gt;0),  CONCATENATE(  ".",IF(AE135=$A$299,$A335,"")  ),IF(AE135=$A$299,$A335,"")  )</f>
        <v/>
      </c>
      <c r="AF335" s="65" t="str">
        <f ca="1">IF(  AND(LEN(AF334)&gt;=1,AF334&lt;&gt;".",COUNTIF(AF135:AF$191,"*18收*")&gt;0),  CONCATENATE(  ".",IF(AF135=$A$299,$A335,"")  ),IF(AF135=$A$299,$A335,"")  )</f>
        <v/>
      </c>
      <c r="AG335" s="65" t="str">
        <f ca="1">IF(  AND(LEN(AG334)&gt;=1,AG334&lt;&gt;".",COUNTIF(AG135:AG$191,"*18收*")&gt;0),  CONCATENATE(  ".",IF(AG135=$A$299,$A335,"")  ),IF(AG135=$A$299,$A335,"")  )</f>
        <v/>
      </c>
      <c r="AH335" s="65"/>
      <c r="AI335" s="65"/>
      <c r="AJ335" s="65"/>
    </row>
    <row r="336" spans="1:36">
      <c r="A336" s="65">
        <f t="shared" si="32"/>
        <v>36</v>
      </c>
      <c r="B336" s="65" t="str">
        <f t="shared" si="32"/>
        <v>林廷翰</v>
      </c>
      <c r="C336" s="65" t="str">
        <f ca="1">IF(  AND(LEN(C335)&gt;=1,C335&lt;&gt;".",COUNTIF(C136:C$191,"*18收*")&gt;0),  CONCATENATE(  ".",IF(C136=$A$299,$A336,"")  ),IF(C136=$A$299,$A336,"")  )</f>
        <v/>
      </c>
      <c r="D336" s="65" t="str">
        <f ca="1">IF(  AND(LEN(D335)&gt;=1,D335&lt;&gt;".",COUNTIF(D136:D$191,"*18收*")&gt;0),  CONCATENATE(  ".",IF(D136=$A$299,$A336,"")  ),IF(D136=$A$299,$A336,"")  )</f>
        <v/>
      </c>
      <c r="E336" s="65" t="str">
        <f ca="1">IF(  AND(LEN(E335)&gt;=1,E335&lt;&gt;".",COUNTIF(E136:E$191,"*18收*")&gt;0),  CONCATENATE(  ".",IF(E136=$A$299,$A336,"")  ),IF(E136=$A$299,$A336,"")  )</f>
        <v/>
      </c>
      <c r="F336" s="65" t="str">
        <f ca="1">IF(  AND(LEN(F335)&gt;=1,F335&lt;&gt;".",COUNTIF(F136:F$191,"*18收*")&gt;0),  CONCATENATE(  ".",IF(F136=$A$299,$A336,"")  ),IF(F136=$A$299,$A336,"")  )</f>
        <v/>
      </c>
      <c r="G336" s="65">
        <f ca="1">IF(  AND(LEN(G335)&gt;=1,G335&lt;&gt;".",COUNTIF(G136:G$191,"*18收*")&gt;0),  CONCATENATE(  ".",IF(G136=$A$299,$A336,"")  ),IF(G136=$A$299,$A336,"")  )</f>
        <v>36</v>
      </c>
      <c r="H336" s="65" t="str">
        <f ca="1">IF(  AND(LEN(H335)&gt;=1,H335&lt;&gt;".",COUNTIF(H136:H$191,"*18收*")&gt;0),  CONCATENATE(  ".",IF(H136=$A$299,$A336,"")  ),IF(H136=$A$299,$A336,"")  )</f>
        <v/>
      </c>
      <c r="I336" s="65" t="str">
        <f ca="1">IF(  AND(LEN(I335)&gt;=1,I335&lt;&gt;".",COUNTIF(I136:I$191,"*18收*")&gt;0),  CONCATENATE(  ".",IF(I136=$A$299,$A336,"")  ),IF(I136=$A$299,$A336,"")  )</f>
        <v/>
      </c>
      <c r="J336" s="65" t="str">
        <f ca="1">IF(  AND(LEN(J335)&gt;=1,J335&lt;&gt;".",COUNTIF(J136:J$191,"*18收*")&gt;0),  CONCATENATE(  ".",IF(J136=$A$299,$A336,"")  ),IF(J136=$A$299,$A336,"")  )</f>
        <v/>
      </c>
      <c r="K336" s="65" t="str">
        <f ca="1">IF(  AND(LEN(K335)&gt;=1,K335&lt;&gt;".",COUNTIF(K136:K$191,"*18收*")&gt;0),  CONCATENATE(  ".",IF(K136=$A$299,$A336,"")  ),IF(K136=$A$299,$A336,"")  )</f>
        <v/>
      </c>
      <c r="L336" s="65" t="str">
        <f ca="1">IF(  AND(LEN(L335)&gt;=1,L335&lt;&gt;".",COUNTIF(L136:L$191,"*18收*")&gt;0),  CONCATENATE(  ".",IF(L136=$A$299,$A336,"")  ),IF(L136=$A$299,$A336,"")  )</f>
        <v/>
      </c>
      <c r="M336" s="65" t="str">
        <f ca="1">IF(  AND(LEN(M335)&gt;=1,M335&lt;&gt;".",COUNTIF(M136:M$191,"*18收*")&gt;0),  CONCATENATE(  ".",IF(M136=$A$299,$A336,"")  ),IF(M136=$A$299,$A336,"")  )</f>
        <v>.</v>
      </c>
      <c r="N336" s="65" t="str">
        <f ca="1">IF(  AND(LEN(N335)&gt;=1,N335&lt;&gt;".",COUNTIF(N136:N$191,"*18收*")&gt;0),  CONCATENATE(  ".",IF(N136=$A$299,$A336,"")  ),IF(N136=$A$299,$A336,"")  )</f>
        <v/>
      </c>
      <c r="O336" s="65" t="str">
        <f ca="1">IF(  AND(LEN(O335)&gt;=1,O335&lt;&gt;".",COUNTIF(O136:O$191,"*18收*")&gt;0),  CONCATENATE(  ".",IF(O136=$A$299,$A336,"")  ),IF(O136=$A$299,$A336,"")  )</f>
        <v/>
      </c>
      <c r="P336" s="65" t="str">
        <f ca="1">IF(  AND(LEN(P335)&gt;=1,P335&lt;&gt;".",COUNTIF(P136:P$191,"*18收*")&gt;0),  CONCATENATE(  ".",IF(P136=$A$299,$A336,"")  ),IF(P136=$A$299,$A336,"")  )</f>
        <v/>
      </c>
      <c r="Q336" s="65" t="str">
        <f ca="1">IF(  AND(LEN(Q335)&gt;=1,Q335&lt;&gt;".",COUNTIF(Q136:Q$191,"*18收*")&gt;0),  CONCATENATE(  ".",IF(Q136=$A$299,$A336,"")  ),IF(Q136=$A$299,$A336,"")  )</f>
        <v/>
      </c>
      <c r="R336" s="65" t="str">
        <f ca="1">IF(  AND(LEN(R335)&gt;=1,R335&lt;&gt;".",COUNTIF(R136:R$191,"*18收*")&gt;0),  CONCATENATE(  ".",IF(R136=$A$299,$A336,"")  ),IF(R136=$A$299,$A336,"")  )</f>
        <v/>
      </c>
      <c r="S336" s="65" t="str">
        <f ca="1">IF(  AND(LEN(S335)&gt;=1,S335&lt;&gt;".",COUNTIF(S136:S$191,"*18收*")&gt;0),  CONCATENATE(  ".",IF(S136=$A$299,$A336,"")  ),IF(S136=$A$299,$A336,"")  )</f>
        <v/>
      </c>
      <c r="T336" s="65" t="str">
        <f ca="1">IF(  AND(LEN(T335)&gt;=1,T335&lt;&gt;".",COUNTIF(T136:T$191,"*18收*")&gt;0),  CONCATENATE(  ".",IF(T136=$A$299,$A336,"")  ),IF(T136=$A$299,$A336,"")  )</f>
        <v/>
      </c>
      <c r="U336" s="65">
        <f ca="1">IF(  AND(LEN(U335)&gt;=1,U335&lt;&gt;".",COUNTIF(U136:U$191,"*18收*")&gt;0),  CONCATENATE(  ".",IF(U136=$A$299,$A336,"")  ),IF(U136=$A$299,$A336,"")  )</f>
        <v>36</v>
      </c>
      <c r="V336" s="65" t="str">
        <f ca="1">IF(  AND(LEN(V335)&gt;=1,V335&lt;&gt;".",COUNTIF(V136:V$191,"*18收*")&gt;0),  CONCATENATE(  ".",IF(V136=$A$299,$A336,"")  ),IF(V136=$A$299,$A336,"")  )</f>
        <v/>
      </c>
      <c r="W336" s="65" t="str">
        <f ca="1">IF(  AND(LEN(W335)&gt;=1,W335&lt;&gt;".",COUNTIF(W136:W$191,"*18收*")&gt;0),  CONCATENATE(  ".",IF(W136=$A$299,$A336,"")  ),IF(W136=$A$299,$A336,"")  )</f>
        <v/>
      </c>
      <c r="X336" s="65" t="str">
        <f ca="1">IF(  AND(LEN(X335)&gt;=1,X335&lt;&gt;".",COUNTIF(X136:X$191,"*18收*")&gt;0),  CONCATENATE(  ".",IF(X136=$A$299,$A336,"")  ),IF(X136=$A$299,$A336,"")  )</f>
        <v/>
      </c>
      <c r="Y336" s="65" t="str">
        <f ca="1">IF(  AND(LEN(Y335)&gt;=1,Y335&lt;&gt;".",COUNTIF(Y136:Y$191,"*18收*")&gt;0),  CONCATENATE(  ".",IF(Y136=$A$299,$A336,"")  ),IF(Y136=$A$299,$A336,"")  )</f>
        <v/>
      </c>
      <c r="Z336" s="65" t="str">
        <f ca="1">IF(  AND(LEN(Z335)&gt;=1,Z335&lt;&gt;".",COUNTIF(Z136:Z$191,"*18收*")&gt;0),  CONCATENATE(  ".",IF(Z136=$A$299,$A336,"")  ),IF(Z136=$A$299,$A336,"")  )</f>
        <v>.</v>
      </c>
      <c r="AA336" s="65" t="str">
        <f ca="1">IF(  AND(LEN(AA335)&gt;=1,AA335&lt;&gt;".",COUNTIF(AA136:AA$191,"*18收*")&gt;0),  CONCATENATE(  ".",IF(AA136=$A$299,$A336,"")  ),IF(AA136=$A$299,$A336,"")  )</f>
        <v/>
      </c>
      <c r="AB336" s="65" t="str">
        <f ca="1">IF(  AND(LEN(AB335)&gt;=1,AB335&lt;&gt;".",COUNTIF(AB136:AB$191,"*18收*")&gt;0),  CONCATENATE(  ".",IF(AB136=$A$299,$A336,"")  ),IF(AB136=$A$299,$A336,"")  )</f>
        <v/>
      </c>
      <c r="AC336" s="65" t="str">
        <f ca="1">IF(  AND(LEN(AC335)&gt;=1,AC335&lt;&gt;".",COUNTIF(AC136:AC$191,"*18收*")&gt;0),  CONCATENATE(  ".",IF(AC136=$A$299,$A336,"")  ),IF(AC136=$A$299,$A336,"")  )</f>
        <v/>
      </c>
      <c r="AD336" s="65">
        <f ca="1">IF(  AND(LEN(AD335)&gt;=1,AD335&lt;&gt;".",COUNTIF(AD136:AD$191,"*18收*")&gt;0),  CONCATENATE(  ".",IF(AD136=$A$299,$A336,"")  ),IF(AD136=$A$299,$A336,"")  )</f>
        <v>36</v>
      </c>
      <c r="AE336" s="65" t="str">
        <f ca="1">IF(  AND(LEN(AE335)&gt;=1,AE335&lt;&gt;".",COUNTIF(AE136:AE$191,"*18收*")&gt;0),  CONCATENATE(  ".",IF(AE136=$A$299,$A336,"")  ),IF(AE136=$A$299,$A336,"")  )</f>
        <v/>
      </c>
      <c r="AF336" s="65" t="str">
        <f ca="1">IF(  AND(LEN(AF335)&gt;=1,AF335&lt;&gt;".",COUNTIF(AF136:AF$191,"*18收*")&gt;0),  CONCATENATE(  ".",IF(AF136=$A$299,$A336,"")  ),IF(AF136=$A$299,$A336,"")  )</f>
        <v/>
      </c>
      <c r="AG336" s="65" t="str">
        <f ca="1">IF(  AND(LEN(AG335)&gt;=1,AG335&lt;&gt;".",COUNTIF(AG136:AG$191,"*18收*")&gt;0),  CONCATENATE(  ".",IF(AG136=$A$299,$A336,"")  ),IF(AG136=$A$299,$A336,"")  )</f>
        <v/>
      </c>
      <c r="AH336" s="65"/>
      <c r="AI336" s="65"/>
      <c r="AJ336" s="65"/>
    </row>
    <row r="337" spans="1:36">
      <c r="A337" s="65">
        <f t="shared" si="32"/>
        <v>37</v>
      </c>
      <c r="B337" s="65" t="str">
        <f t="shared" si="32"/>
        <v>李冠億</v>
      </c>
      <c r="C337" s="65" t="str">
        <f ca="1">IF(  AND(LEN(C336)&gt;=1,C336&lt;&gt;".",COUNTIF(C137:C$191,"*18收*")&gt;0),  CONCATENATE(  ".",IF(C137=$A$299,$A337,"")  ),IF(C137=$A$299,$A337,"")  )</f>
        <v/>
      </c>
      <c r="D337" s="65" t="str">
        <f ca="1">IF(  AND(LEN(D336)&gt;=1,D336&lt;&gt;".",COUNTIF(D137:D$191,"*18收*")&gt;0),  CONCATENATE(  ".",IF(D137=$A$299,$A337,"")  ),IF(D137=$A$299,$A337,"")  )</f>
        <v/>
      </c>
      <c r="E337" s="65" t="str">
        <f ca="1">IF(  AND(LEN(E336)&gt;=1,E336&lt;&gt;".",COUNTIF(E137:E$191,"*18收*")&gt;0),  CONCATENATE(  ".",IF(E137=$A$299,$A337,"")  ),IF(E137=$A$299,$A337,"")  )</f>
        <v/>
      </c>
      <c r="F337" s="65" t="str">
        <f ca="1">IF(  AND(LEN(F336)&gt;=1,F336&lt;&gt;".",COUNTIF(F137:F$191,"*18收*")&gt;0),  CONCATENATE(  ".",IF(F137=$A$299,$A337,"")  ),IF(F137=$A$299,$A337,"")  )</f>
        <v/>
      </c>
      <c r="G337" s="65" t="str">
        <f ca="1">IF(  AND(LEN(G336)&gt;=1,G336&lt;&gt;".",COUNTIF(G137:G$191,"*18收*")&gt;0),  CONCATENATE(  ".",IF(G137=$A$299,$A337,"")  ),IF(G137=$A$299,$A337,"")  )</f>
        <v>.</v>
      </c>
      <c r="H337" s="65" t="str">
        <f ca="1">IF(  AND(LEN(H336)&gt;=1,H336&lt;&gt;".",COUNTIF(H137:H$191,"*18收*")&gt;0),  CONCATENATE(  ".",IF(H137=$A$299,$A337,"")  ),IF(H137=$A$299,$A337,"")  )</f>
        <v/>
      </c>
      <c r="I337" s="65">
        <f ca="1">IF(  AND(LEN(I336)&gt;=1,I336&lt;&gt;".",COUNTIF(I137:I$191,"*18收*")&gt;0),  CONCATENATE(  ".",IF(I137=$A$299,$A337,"")  ),IF(I137=$A$299,$A337,"")  )</f>
        <v>37</v>
      </c>
      <c r="J337" s="65" t="str">
        <f ca="1">IF(  AND(LEN(J336)&gt;=1,J336&lt;&gt;".",COUNTIF(J137:J$191,"*18收*")&gt;0),  CONCATENATE(  ".",IF(J137=$A$299,$A337,"")  ),IF(J137=$A$299,$A337,"")  )</f>
        <v/>
      </c>
      <c r="K337" s="65" t="str">
        <f ca="1">IF(  AND(LEN(K336)&gt;=1,K336&lt;&gt;".",COUNTIF(K137:K$191,"*18收*")&gt;0),  CONCATENATE(  ".",IF(K137=$A$299,$A337,"")  ),IF(K137=$A$299,$A337,"")  )</f>
        <v/>
      </c>
      <c r="L337" s="65" t="str">
        <f ca="1">IF(  AND(LEN(L336)&gt;=1,L336&lt;&gt;".",COUNTIF(L137:L$191,"*18收*")&gt;0),  CONCATENATE(  ".",IF(L137=$A$299,$A337,"")  ),IF(L137=$A$299,$A337,"")  )</f>
        <v/>
      </c>
      <c r="M337" s="65" t="str">
        <f ca="1">IF(  AND(LEN(M336)&gt;=1,M336&lt;&gt;".",COUNTIF(M137:M$191,"*18收*")&gt;0),  CONCATENATE(  ".",IF(M137=$A$299,$A337,"")  ),IF(M137=$A$299,$A337,"")  )</f>
        <v/>
      </c>
      <c r="N337" s="65" t="str">
        <f ca="1">IF(  AND(LEN(N336)&gt;=1,N336&lt;&gt;".",COUNTIF(N137:N$191,"*18收*")&gt;0),  CONCATENATE(  ".",IF(N137=$A$299,$A337,"")  ),IF(N137=$A$299,$A337,"")  )</f>
        <v/>
      </c>
      <c r="O337" s="65">
        <f ca="1">IF(  AND(LEN(O336)&gt;=1,O336&lt;&gt;".",COUNTIF(O137:O$191,"*18收*")&gt;0),  CONCATENATE(  ".",IF(O137=$A$299,$A337,"")  ),IF(O137=$A$299,$A337,"")  )</f>
        <v>37</v>
      </c>
      <c r="P337" s="65" t="str">
        <f ca="1">IF(  AND(LEN(P336)&gt;=1,P336&lt;&gt;".",COUNTIF(P137:P$191,"*18收*")&gt;0),  CONCATENATE(  ".",IF(P137=$A$299,$A337,"")  ),IF(P137=$A$299,$A337,"")  )</f>
        <v/>
      </c>
      <c r="Q337" s="65" t="str">
        <f ca="1">IF(  AND(LEN(Q336)&gt;=1,Q336&lt;&gt;".",COUNTIF(Q137:Q$191,"*18收*")&gt;0),  CONCATENATE(  ".",IF(Q137=$A$299,$A337,"")  ),IF(Q137=$A$299,$A337,"")  )</f>
        <v/>
      </c>
      <c r="R337" s="65" t="str">
        <f ca="1">IF(  AND(LEN(R336)&gt;=1,R336&lt;&gt;".",COUNTIF(R137:R$191,"*18收*")&gt;0),  CONCATENATE(  ".",IF(R137=$A$299,$A337,"")  ),IF(R137=$A$299,$A337,"")  )</f>
        <v/>
      </c>
      <c r="S337" s="65" t="str">
        <f ca="1">IF(  AND(LEN(S336)&gt;=1,S336&lt;&gt;".",COUNTIF(S137:S$191,"*18收*")&gt;0),  CONCATENATE(  ".",IF(S137=$A$299,$A337,"")  ),IF(S137=$A$299,$A337,"")  )</f>
        <v/>
      </c>
      <c r="T337" s="65" t="str">
        <f ca="1">IF(  AND(LEN(T336)&gt;=1,T336&lt;&gt;".",COUNTIF(T137:T$191,"*18收*")&gt;0),  CONCATENATE(  ".",IF(T137=$A$299,$A337,"")  ),IF(T137=$A$299,$A337,"")  )</f>
        <v/>
      </c>
      <c r="U337" s="65" t="str">
        <f ca="1">IF(  AND(LEN(U336)&gt;=1,U336&lt;&gt;".",COUNTIF(U137:U$191,"*18收*")&gt;0),  CONCATENATE(  ".",IF(U137=$A$299,$A337,"")  ),IF(U137=$A$299,$A337,"")  )</f>
        <v>.</v>
      </c>
      <c r="V337" s="65">
        <f ca="1">IF(  AND(LEN(V336)&gt;=1,V336&lt;&gt;".",COUNTIF(V137:V$191,"*18收*")&gt;0),  CONCATENATE(  ".",IF(V137=$A$299,$A337,"")  ),IF(V137=$A$299,$A337,"")  )</f>
        <v>37</v>
      </c>
      <c r="W337" s="65" t="str">
        <f ca="1">IF(  AND(LEN(W336)&gt;=1,W336&lt;&gt;".",COUNTIF(W137:W$191,"*18收*")&gt;0),  CONCATENATE(  ".",IF(W137=$A$299,$A337,"")  ),IF(W137=$A$299,$A337,"")  )</f>
        <v/>
      </c>
      <c r="X337" s="65" t="str">
        <f ca="1">IF(  AND(LEN(X336)&gt;=1,X336&lt;&gt;".",COUNTIF(X137:X$191,"*18收*")&gt;0),  CONCATENATE(  ".",IF(X137=$A$299,$A337,"")  ),IF(X137=$A$299,$A337,"")  )</f>
        <v/>
      </c>
      <c r="Y337" s="65" t="str">
        <f ca="1">IF(  AND(LEN(Y336)&gt;=1,Y336&lt;&gt;".",COUNTIF(Y137:Y$191,"*18收*")&gt;0),  CONCATENATE(  ".",IF(Y137=$A$299,$A337,"")  ),IF(Y137=$A$299,$A337,"")  )</f>
        <v/>
      </c>
      <c r="Z337" s="65" t="str">
        <f ca="1">IF(  AND(LEN(Z336)&gt;=1,Z336&lt;&gt;".",COUNTIF(Z137:Z$191,"*18收*")&gt;0),  CONCATENATE(  ".",IF(Z137=$A$299,$A337,"")  ),IF(Z137=$A$299,$A337,"")  )</f>
        <v/>
      </c>
      <c r="AA337" s="65" t="str">
        <f ca="1">IF(  AND(LEN(AA336)&gt;=1,AA336&lt;&gt;".",COUNTIF(AA137:AA$191,"*18收*")&gt;0),  CONCATENATE(  ".",IF(AA137=$A$299,$A337,"")  ),IF(AA137=$A$299,$A337,"")  )</f>
        <v/>
      </c>
      <c r="AB337" s="65" t="str">
        <f ca="1">IF(  AND(LEN(AB336)&gt;=1,AB336&lt;&gt;".",COUNTIF(AB137:AB$191,"*18收*")&gt;0),  CONCATENATE(  ".",IF(AB137=$A$299,$A337,"")  ),IF(AB137=$A$299,$A337,"")  )</f>
        <v/>
      </c>
      <c r="AC337" s="65" t="str">
        <f ca="1">IF(  AND(LEN(AC336)&gt;=1,AC336&lt;&gt;".",COUNTIF(AC137:AC$191,"*18收*")&gt;0),  CONCATENATE(  ".",IF(AC137=$A$299,$A337,"")  ),IF(AC137=$A$299,$A337,"")  )</f>
        <v/>
      </c>
      <c r="AD337" s="65" t="str">
        <f ca="1">IF(  AND(LEN(AD336)&gt;=1,AD336&lt;&gt;".",COUNTIF(AD137:AD$191,"*18收*")&gt;0),  CONCATENATE(  ".",IF(AD137=$A$299,$A337,"")  ),IF(AD137=$A$299,$A337,"")  )</f>
        <v>.</v>
      </c>
      <c r="AE337" s="65" t="str">
        <f ca="1">IF(  AND(LEN(AE336)&gt;=1,AE336&lt;&gt;".",COUNTIF(AE137:AE$191,"*18收*")&gt;0),  CONCATENATE(  ".",IF(AE137=$A$299,$A337,"")  ),IF(AE137=$A$299,$A337,"")  )</f>
        <v/>
      </c>
      <c r="AF337" s="65" t="str">
        <f ca="1">IF(  AND(LEN(AF336)&gt;=1,AF336&lt;&gt;".",COUNTIF(AF137:AF$191,"*18收*")&gt;0),  CONCATENATE(  ".",IF(AF137=$A$299,$A337,"")  ),IF(AF137=$A$299,$A337,"")  )</f>
        <v/>
      </c>
      <c r="AG337" s="65">
        <f ca="1">IF(  AND(LEN(AG336)&gt;=1,AG336&lt;&gt;".",COUNTIF(AG137:AG$191,"*18收*")&gt;0),  CONCATENATE(  ".",IF(AG137=$A$299,$A337,"")  ),IF(AG137=$A$299,$A337,"")  )</f>
        <v>37</v>
      </c>
      <c r="AH337" s="65"/>
      <c r="AI337" s="65"/>
      <c r="AJ337" s="65"/>
    </row>
    <row r="338" spans="1:36">
      <c r="A338" s="65">
        <f t="shared" si="32"/>
        <v>38</v>
      </c>
      <c r="B338" s="65" t="str">
        <f t="shared" si="32"/>
        <v>佘尚恩</v>
      </c>
      <c r="C338" s="65" t="str">
        <f ca="1">IF(  AND(LEN(C337)&gt;=1,C337&lt;&gt;".",COUNTIF(C138:C$191,"*18收*")&gt;0),  CONCATENATE(  ".",IF(C138=$A$299,$A338,"")  ),IF(C138=$A$299,$A338,"")  )</f>
        <v/>
      </c>
      <c r="D338" s="65" t="str">
        <f ca="1">IF(  AND(LEN(D337)&gt;=1,D337&lt;&gt;".",COUNTIF(D138:D$191,"*18收*")&gt;0),  CONCATENATE(  ".",IF(D138=$A$299,$A338,"")  ),IF(D138=$A$299,$A338,"")  )</f>
        <v/>
      </c>
      <c r="E338" s="65">
        <f ca="1">IF(  AND(LEN(E337)&gt;=1,E337&lt;&gt;".",COUNTIF(E138:E$191,"*18收*")&gt;0),  CONCATENATE(  ".",IF(E138=$A$299,$A338,"")  ),IF(E138=$A$299,$A338,"")  )</f>
        <v>38</v>
      </c>
      <c r="F338" s="65" t="str">
        <f ca="1">IF(  AND(LEN(F337)&gt;=1,F337&lt;&gt;".",COUNTIF(F138:F$191,"*18收*")&gt;0),  CONCATENATE(  ".",IF(F138=$A$299,$A338,"")  ),IF(F138=$A$299,$A338,"")  )</f>
        <v/>
      </c>
      <c r="G338" s="65" t="str">
        <f ca="1">IF(  AND(LEN(G337)&gt;=1,G337&lt;&gt;".",COUNTIF(G138:G$191,"*18收*")&gt;0),  CONCATENATE(  ".",IF(G138=$A$299,$A338,"")  ),IF(G138=$A$299,$A338,"")  )</f>
        <v/>
      </c>
      <c r="H338" s="65" t="str">
        <f ca="1">IF(  AND(LEN(H337)&gt;=1,H337&lt;&gt;".",COUNTIF(H138:H$191,"*18收*")&gt;0),  CONCATENATE(  ".",IF(H138=$A$299,$A338,"")  ),IF(H138=$A$299,$A338,"")  )</f>
        <v/>
      </c>
      <c r="I338" s="65" t="str">
        <f ca="1">IF(  AND(LEN(I337)&gt;=1,I337&lt;&gt;".",COUNTIF(I138:I$191,"*18收*")&gt;0),  CONCATENATE(  ".",IF(I138=$A$299,$A338,"")  ),IF(I138=$A$299,$A338,"")  )</f>
        <v>.</v>
      </c>
      <c r="J338" s="65" t="str">
        <f ca="1">IF(  AND(LEN(J337)&gt;=1,J337&lt;&gt;".",COUNTIF(J138:J$191,"*18收*")&gt;0),  CONCATENATE(  ".",IF(J138=$A$299,$A338,"")  ),IF(J138=$A$299,$A338,"")  )</f>
        <v/>
      </c>
      <c r="K338" s="65" t="str">
        <f ca="1">IF(  AND(LEN(K337)&gt;=1,K337&lt;&gt;".",COUNTIF(K138:K$191,"*18收*")&gt;0),  CONCATENATE(  ".",IF(K138=$A$299,$A338,"")  ),IF(K138=$A$299,$A338,"")  )</f>
        <v/>
      </c>
      <c r="L338" s="65" t="str">
        <f ca="1">IF(  AND(LEN(L337)&gt;=1,L337&lt;&gt;".",COUNTIF(L138:L$191,"*18收*")&gt;0),  CONCATENATE(  ".",IF(L138=$A$299,$A338,"")  ),IF(L138=$A$299,$A338,"")  )</f>
        <v/>
      </c>
      <c r="M338" s="65" t="str">
        <f ca="1">IF(  AND(LEN(M337)&gt;=1,M337&lt;&gt;".",COUNTIF(M138:M$191,"*18收*")&gt;0),  CONCATENATE(  ".",IF(M138=$A$299,$A338,"")  ),IF(M138=$A$299,$A338,"")  )</f>
        <v/>
      </c>
      <c r="N338" s="65" t="str">
        <f ca="1">IF(  AND(LEN(N337)&gt;=1,N337&lt;&gt;".",COUNTIF(N138:N$191,"*18收*")&gt;0),  CONCATENATE(  ".",IF(N138=$A$299,$A338,"")  ),IF(N138=$A$299,$A338,"")  )</f>
        <v/>
      </c>
      <c r="O338" s="65" t="str">
        <f ca="1">IF(  AND(LEN(O337)&gt;=1,O337&lt;&gt;".",COUNTIF(O138:O$191,"*18收*")&gt;0),  CONCATENATE(  ".",IF(O138=$A$299,$A338,"")  ),IF(O138=$A$299,$A338,"")  )</f>
        <v>.</v>
      </c>
      <c r="P338" s="65" t="str">
        <f ca="1">IF(  AND(LEN(P337)&gt;=1,P337&lt;&gt;".",COUNTIF(P138:P$191,"*18收*")&gt;0),  CONCATENATE(  ".",IF(P138=$A$299,$A338,"")  ),IF(P138=$A$299,$A338,"")  )</f>
        <v/>
      </c>
      <c r="Q338" s="65" t="str">
        <f ca="1">IF(  AND(LEN(Q337)&gt;=1,Q337&lt;&gt;".",COUNTIF(Q138:Q$191,"*18收*")&gt;0),  CONCATENATE(  ".",IF(Q138=$A$299,$A338,"")  ),IF(Q138=$A$299,$A338,"")  )</f>
        <v/>
      </c>
      <c r="R338" s="65" t="str">
        <f ca="1">IF(  AND(LEN(R337)&gt;=1,R337&lt;&gt;".",COUNTIF(R138:R$191,"*18收*")&gt;0),  CONCATENATE(  ".",IF(R138=$A$299,$A338,"")  ),IF(R138=$A$299,$A338,"")  )</f>
        <v/>
      </c>
      <c r="S338" s="65" t="str">
        <f ca="1">IF(  AND(LEN(S337)&gt;=1,S337&lt;&gt;".",COUNTIF(S138:S$191,"*18收*")&gt;0),  CONCATENATE(  ".",IF(S138=$A$299,$A338,"")  ),IF(S138=$A$299,$A338,"")  )</f>
        <v/>
      </c>
      <c r="T338" s="65">
        <f ca="1">IF(  AND(LEN(T337)&gt;=1,T337&lt;&gt;".",COUNTIF(T138:T$191,"*18收*")&gt;0),  CONCATENATE(  ".",IF(T138=$A$299,$A338,"")  ),IF(T138=$A$299,$A338,"")  )</f>
        <v>38</v>
      </c>
      <c r="U338" s="65" t="str">
        <f ca="1">IF(  AND(LEN(U337)&gt;=1,U337&lt;&gt;".",COUNTIF(U138:U$191,"*18收*")&gt;0),  CONCATENATE(  ".",IF(U138=$A$299,$A338,"")  ),IF(U138=$A$299,$A338,"")  )</f>
        <v/>
      </c>
      <c r="V338" s="65" t="str">
        <f ca="1">IF(  AND(LEN(V337)&gt;=1,V337&lt;&gt;".",COUNTIF(V138:V$191,"*18收*")&gt;0),  CONCATENATE(  ".",IF(V138=$A$299,$A338,"")  ),IF(V138=$A$299,$A338,"")  )</f>
        <v>.</v>
      </c>
      <c r="W338" s="65" t="str">
        <f ca="1">IF(  AND(LEN(W337)&gt;=1,W337&lt;&gt;".",COUNTIF(W138:W$191,"*18收*")&gt;0),  CONCATENATE(  ".",IF(W138=$A$299,$A338,"")  ),IF(W138=$A$299,$A338,"")  )</f>
        <v/>
      </c>
      <c r="X338" s="65" t="str">
        <f ca="1">IF(  AND(LEN(X337)&gt;=1,X337&lt;&gt;".",COUNTIF(X138:X$191,"*18收*")&gt;0),  CONCATENATE(  ".",IF(X138=$A$299,$A338,"")  ),IF(X138=$A$299,$A338,"")  )</f>
        <v/>
      </c>
      <c r="Y338" s="65" t="str">
        <f ca="1">IF(  AND(LEN(Y337)&gt;=1,Y337&lt;&gt;".",COUNTIF(Y138:Y$191,"*18收*")&gt;0),  CONCATENATE(  ".",IF(Y138=$A$299,$A338,"")  ),IF(Y138=$A$299,$A338,"")  )</f>
        <v/>
      </c>
      <c r="Z338" s="65" t="str">
        <f ca="1">IF(  AND(LEN(Z337)&gt;=1,Z337&lt;&gt;".",COUNTIF(Z138:Z$191,"*18收*")&gt;0),  CONCATENATE(  ".",IF(Z138=$A$299,$A338,"")  ),IF(Z138=$A$299,$A338,"")  )</f>
        <v/>
      </c>
      <c r="AA338" s="65" t="str">
        <f ca="1">IF(  AND(LEN(AA337)&gt;=1,AA337&lt;&gt;".",COUNTIF(AA138:AA$191,"*18收*")&gt;0),  CONCATENATE(  ".",IF(AA138=$A$299,$A338,"")  ),IF(AA138=$A$299,$A338,"")  )</f>
        <v/>
      </c>
      <c r="AB338" s="65" t="str">
        <f ca="1">IF(  AND(LEN(AB337)&gt;=1,AB337&lt;&gt;".",COUNTIF(AB138:AB$191,"*18收*")&gt;0),  CONCATENATE(  ".",IF(AB138=$A$299,$A338,"")  ),IF(AB138=$A$299,$A338,"")  )</f>
        <v/>
      </c>
      <c r="AC338" s="65" t="str">
        <f ca="1">IF(  AND(LEN(AC337)&gt;=1,AC337&lt;&gt;".",COUNTIF(AC138:AC$191,"*18收*")&gt;0),  CONCATENATE(  ".",IF(AC138=$A$299,$A338,"")  ),IF(AC138=$A$299,$A338,"")  )</f>
        <v/>
      </c>
      <c r="AD338" s="65" t="str">
        <f ca="1">IF(  AND(LEN(AD337)&gt;=1,AD337&lt;&gt;".",COUNTIF(AD138:AD$191,"*18收*")&gt;0),  CONCATENATE(  ".",IF(AD138=$A$299,$A338,"")  ),IF(AD138=$A$299,$A338,"")  )</f>
        <v/>
      </c>
      <c r="AE338" s="65">
        <f ca="1">IF(  AND(LEN(AE337)&gt;=1,AE337&lt;&gt;".",COUNTIF(AE138:AE$191,"*18收*")&gt;0),  CONCATENATE(  ".",IF(AE138=$A$299,$A338,"")  ),IF(AE138=$A$299,$A338,"")  )</f>
        <v>38</v>
      </c>
      <c r="AF338" s="65" t="str">
        <f ca="1">IF(  AND(LEN(AF337)&gt;=1,AF337&lt;&gt;".",COUNTIF(AF138:AF$191,"*18收*")&gt;0),  CONCATENATE(  ".",IF(AF138=$A$299,$A338,"")  ),IF(AF138=$A$299,$A338,"")  )</f>
        <v/>
      </c>
      <c r="AG338" s="65" t="str">
        <f ca="1">IF(  AND(LEN(AG337)&gt;=1,AG337&lt;&gt;".",COUNTIF(AG138:AG$191,"*18收*")&gt;0),  CONCATENATE(  ".",IF(AG138=$A$299,$A338,"")  ),IF(AG138=$A$299,$A338,"")  )</f>
        <v>.</v>
      </c>
      <c r="AH338" s="65"/>
      <c r="AI338" s="65"/>
      <c r="AJ338" s="65"/>
    </row>
    <row r="339" spans="1:36">
      <c r="A339" s="65">
        <f t="shared" si="32"/>
        <v>39</v>
      </c>
      <c r="B339" s="65" t="str">
        <f t="shared" si="32"/>
        <v>葉家豪</v>
      </c>
      <c r="C339" s="65" t="str">
        <f ca="1">IF(  AND(LEN(C338)&gt;=1,C338&lt;&gt;".",COUNTIF(C139:C$191,"*18收*")&gt;0),  CONCATENATE(  ".",IF(C139=$A$299,$A339,"")  ),IF(C139=$A$299,$A339,"")  )</f>
        <v/>
      </c>
      <c r="D339" s="65" t="str">
        <f ca="1">IF(  AND(LEN(D338)&gt;=1,D338&lt;&gt;".",COUNTIF(D139:D$191,"*18收*")&gt;0),  CONCATENATE(  ".",IF(D139=$A$299,$A339,"")  ),IF(D139=$A$299,$A339,"")  )</f>
        <v/>
      </c>
      <c r="E339" s="65" t="str">
        <f ca="1">IF(  AND(LEN(E338)&gt;=1,E338&lt;&gt;".",COUNTIF(E139:E$191,"*18收*")&gt;0),  CONCATENATE(  ".",IF(E139=$A$299,$A339,"")  ),IF(E139=$A$299,$A339,"")  )</f>
        <v>.39</v>
      </c>
      <c r="F339" s="65" t="str">
        <f ca="1">IF(  AND(LEN(F338)&gt;=1,F338&lt;&gt;".",COUNTIF(F139:F$191,"*18收*")&gt;0),  CONCATENATE(  ".",IF(F139=$A$299,$A339,"")  ),IF(F139=$A$299,$A339,"")  )</f>
        <v/>
      </c>
      <c r="G339" s="65" t="str">
        <f ca="1">IF(  AND(LEN(G338)&gt;=1,G338&lt;&gt;".",COUNTIF(G139:G$191,"*18收*")&gt;0),  CONCATENATE(  ".",IF(G139=$A$299,$A339,"")  ),IF(G139=$A$299,$A339,"")  )</f>
        <v/>
      </c>
      <c r="H339" s="65" t="str">
        <f ca="1">IF(  AND(LEN(H338)&gt;=1,H338&lt;&gt;".",COUNTIF(H139:H$191,"*18收*")&gt;0),  CONCATENATE(  ".",IF(H139=$A$299,$A339,"")  ),IF(H139=$A$299,$A339,"")  )</f>
        <v/>
      </c>
      <c r="I339" s="65" t="str">
        <f ca="1">IF(  AND(LEN(I338)&gt;=1,I338&lt;&gt;".",COUNTIF(I139:I$191,"*18收*")&gt;0),  CONCATENATE(  ".",IF(I139=$A$299,$A339,"")  ),IF(I139=$A$299,$A339,"")  )</f>
        <v/>
      </c>
      <c r="J339" s="65" t="str">
        <f ca="1">IF(  AND(LEN(J338)&gt;=1,J338&lt;&gt;".",COUNTIF(J139:J$191,"*18收*")&gt;0),  CONCATENATE(  ".",IF(J139=$A$299,$A339,"")  ),IF(J139=$A$299,$A339,"")  )</f>
        <v/>
      </c>
      <c r="K339" s="65" t="str">
        <f ca="1">IF(  AND(LEN(K338)&gt;=1,K338&lt;&gt;".",COUNTIF(K139:K$191,"*18收*")&gt;0),  CONCATENATE(  ".",IF(K139=$A$299,$A339,"")  ),IF(K139=$A$299,$A339,"")  )</f>
        <v/>
      </c>
      <c r="L339" s="65">
        <f ca="1">IF(  AND(LEN(L338)&gt;=1,L338&lt;&gt;".",COUNTIF(L139:L$191,"*18收*")&gt;0),  CONCATENATE(  ".",IF(L139=$A$299,$A339,"")  ),IF(L139=$A$299,$A339,"")  )</f>
        <v>39</v>
      </c>
      <c r="M339" s="65" t="str">
        <f ca="1">IF(  AND(LEN(M338)&gt;=1,M338&lt;&gt;".",COUNTIF(M139:M$191,"*18收*")&gt;0),  CONCATENATE(  ".",IF(M139=$A$299,$A339,"")  ),IF(M139=$A$299,$A339,"")  )</f>
        <v/>
      </c>
      <c r="N339" s="65" t="str">
        <f ca="1">IF(  AND(LEN(N338)&gt;=1,N338&lt;&gt;".",COUNTIF(N139:N$191,"*18收*")&gt;0),  CONCATENATE(  ".",IF(N139=$A$299,$A339,"")  ),IF(N139=$A$299,$A339,"")  )</f>
        <v/>
      </c>
      <c r="O339" s="65" t="str">
        <f ca="1">IF(  AND(LEN(O338)&gt;=1,O338&lt;&gt;".",COUNTIF(O139:O$191,"*18收*")&gt;0),  CONCATENATE(  ".",IF(O139=$A$299,$A339,"")  ),IF(O139=$A$299,$A339,"")  )</f>
        <v/>
      </c>
      <c r="P339" s="65" t="str">
        <f ca="1">IF(  AND(LEN(P338)&gt;=1,P338&lt;&gt;".",COUNTIF(P139:P$191,"*18收*")&gt;0),  CONCATENATE(  ".",IF(P139=$A$299,$A339,"")  ),IF(P139=$A$299,$A339,"")  )</f>
        <v/>
      </c>
      <c r="Q339" s="65" t="str">
        <f ca="1">IF(  AND(LEN(Q338)&gt;=1,Q338&lt;&gt;".",COUNTIF(Q139:Q$191,"*18收*")&gt;0),  CONCATENATE(  ".",IF(Q139=$A$299,$A339,"")  ),IF(Q139=$A$299,$A339,"")  )</f>
        <v/>
      </c>
      <c r="R339" s="65" t="str">
        <f ca="1">IF(  AND(LEN(R338)&gt;=1,R338&lt;&gt;".",COUNTIF(R139:R$191,"*18收*")&gt;0),  CONCATENATE(  ".",IF(R139=$A$299,$A339,"")  ),IF(R139=$A$299,$A339,"")  )</f>
        <v/>
      </c>
      <c r="S339" s="65">
        <f ca="1">IF(  AND(LEN(S338)&gt;=1,S338&lt;&gt;".",COUNTIF(S139:S$191,"*18收*")&gt;0),  CONCATENATE(  ".",IF(S139=$A$299,$A339,"")  ),IF(S139=$A$299,$A339,"")  )</f>
        <v>39</v>
      </c>
      <c r="T339" s="65" t="str">
        <f ca="1">IF(  AND(LEN(T338)&gt;=1,T338&lt;&gt;".",COUNTIF(T139:T$191,"*18收*")&gt;0),  CONCATENATE(  ".",IF(T139=$A$299,$A339,"")  ),IF(T139=$A$299,$A339,"")  )</f>
        <v>.</v>
      </c>
      <c r="U339" s="65" t="str">
        <f ca="1">IF(  AND(LEN(U338)&gt;=1,U338&lt;&gt;".",COUNTIF(U139:U$191,"*18收*")&gt;0),  CONCATENATE(  ".",IF(U139=$A$299,$A339,"")  ),IF(U139=$A$299,$A339,"")  )</f>
        <v/>
      </c>
      <c r="V339" s="65" t="str">
        <f ca="1">IF(  AND(LEN(V338)&gt;=1,V338&lt;&gt;".",COUNTIF(V139:V$191,"*18收*")&gt;0),  CONCATENATE(  ".",IF(V139=$A$299,$A339,"")  ),IF(V139=$A$299,$A339,"")  )</f>
        <v/>
      </c>
      <c r="W339" s="65" t="str">
        <f ca="1">IF(  AND(LEN(W338)&gt;=1,W338&lt;&gt;".",COUNTIF(W139:W$191,"*18收*")&gt;0),  CONCATENATE(  ".",IF(W139=$A$299,$A339,"")  ),IF(W139=$A$299,$A339,"")  )</f>
        <v/>
      </c>
      <c r="X339" s="65" t="str">
        <f ca="1">IF(  AND(LEN(X338)&gt;=1,X338&lt;&gt;".",COUNTIF(X139:X$191,"*18收*")&gt;0),  CONCATENATE(  ".",IF(X139=$A$299,$A339,"")  ),IF(X139=$A$299,$A339,"")  )</f>
        <v/>
      </c>
      <c r="Y339" s="65" t="str">
        <f ca="1">IF(  AND(LEN(Y338)&gt;=1,Y338&lt;&gt;".",COUNTIF(Y139:Y$191,"*18收*")&gt;0),  CONCATENATE(  ".",IF(Y139=$A$299,$A339,"")  ),IF(Y139=$A$299,$A339,"")  )</f>
        <v/>
      </c>
      <c r="Z339" s="65">
        <f ca="1">IF(  AND(LEN(Z338)&gt;=1,Z338&lt;&gt;".",COUNTIF(Z139:Z$191,"*18收*")&gt;0),  CONCATENATE(  ".",IF(Z139=$A$299,$A339,"")  ),IF(Z139=$A$299,$A339,"")  )</f>
        <v>39</v>
      </c>
      <c r="AA339" s="65" t="str">
        <f ca="1">IF(  AND(LEN(AA338)&gt;=1,AA338&lt;&gt;".",COUNTIF(AA139:AA$191,"*18收*")&gt;0),  CONCATENATE(  ".",IF(AA139=$A$299,$A339,"")  ),IF(AA139=$A$299,$A339,"")  )</f>
        <v/>
      </c>
      <c r="AB339" s="65" t="str">
        <f ca="1">IF(  AND(LEN(AB338)&gt;=1,AB338&lt;&gt;".",COUNTIF(AB139:AB$191,"*18收*")&gt;0),  CONCATENATE(  ".",IF(AB139=$A$299,$A339,"")  ),IF(AB139=$A$299,$A339,"")  )</f>
        <v/>
      </c>
      <c r="AC339" s="65" t="str">
        <f ca="1">IF(  AND(LEN(AC338)&gt;=1,AC338&lt;&gt;".",COUNTIF(AC139:AC$191,"*18收*")&gt;0),  CONCATENATE(  ".",IF(AC139=$A$299,$A339,"")  ),IF(AC139=$A$299,$A339,"")  )</f>
        <v/>
      </c>
      <c r="AD339" s="65" t="str">
        <f ca="1">IF(  AND(LEN(AD338)&gt;=1,AD338&lt;&gt;".",COUNTIF(AD139:AD$191,"*18收*")&gt;0),  CONCATENATE(  ".",IF(AD139=$A$299,$A339,"")  ),IF(AD139=$A$299,$A339,"")  )</f>
        <v/>
      </c>
      <c r="AE339" s="65" t="str">
        <f ca="1">IF(  AND(LEN(AE338)&gt;=1,AE338&lt;&gt;".",COUNTIF(AE139:AE$191,"*18收*")&gt;0),  CONCATENATE(  ".",IF(AE139=$A$299,$A339,"")  ),IF(AE139=$A$299,$A339,"")  )</f>
        <v/>
      </c>
      <c r="AF339" s="65" t="str">
        <f ca="1">IF(  AND(LEN(AF338)&gt;=1,AF338&lt;&gt;".",COUNTIF(AF139:AF$191,"*18收*")&gt;0),  CONCATENATE(  ".",IF(AF139=$A$299,$A339,"")  ),IF(AF139=$A$299,$A339,"")  )</f>
        <v/>
      </c>
      <c r="AG339" s="65">
        <f ca="1">IF(  AND(LEN(AG338)&gt;=1,AG338&lt;&gt;".",COUNTIF(AG139:AG$191,"*18收*")&gt;0),  CONCATENATE(  ".",IF(AG139=$A$299,$A339,"")  ),IF(AG139=$A$299,$A339,"")  )</f>
        <v>39</v>
      </c>
      <c r="AH339" s="65"/>
      <c r="AI339" s="65"/>
      <c r="AJ339" s="65"/>
    </row>
    <row r="340" spans="1:36">
      <c r="A340" s="65">
        <f t="shared" si="32"/>
        <v>40</v>
      </c>
      <c r="B340" s="65" t="str">
        <f t="shared" si="32"/>
        <v>鄭智謙</v>
      </c>
      <c r="C340" s="65" t="str">
        <f ca="1">IF(  AND(LEN(C339)&gt;=1,C339&lt;&gt;".",COUNTIF(C140:C$191,"*18收*")&gt;0),  CONCATENATE(  ".",IF(C140=$A$299,$A340,"")  ),IF(C140=$A$299,$A340,"")  )</f>
        <v/>
      </c>
      <c r="D340" s="65">
        <f ca="1">IF(  AND(LEN(D339)&gt;=1,D339&lt;&gt;".",COUNTIF(D140:D$191,"*18收*")&gt;0),  CONCATENATE(  ".",IF(D140=$A$299,$A340,"")  ),IF(D140=$A$299,$A340,"")  )</f>
        <v>40</v>
      </c>
      <c r="E340" s="65" t="str">
        <f ca="1">IF(  AND(LEN(E339)&gt;=1,E339&lt;&gt;".",COUNTIF(E140:E$191,"*18收*")&gt;0),  CONCATENATE(  ".",IF(E140=$A$299,$A340,"")  ),IF(E140=$A$299,$A340,"")  )</f>
        <v/>
      </c>
      <c r="F340" s="65" t="str">
        <f ca="1">IF(  AND(LEN(F339)&gt;=1,F339&lt;&gt;".",COUNTIF(F140:F$191,"*18收*")&gt;0),  CONCATENATE(  ".",IF(F140=$A$299,$A340,"")  ),IF(F140=$A$299,$A340,"")  )</f>
        <v/>
      </c>
      <c r="G340" s="65" t="str">
        <f ca="1">IF(  AND(LEN(G339)&gt;=1,G339&lt;&gt;".",COUNTIF(G140:G$191,"*18收*")&gt;0),  CONCATENATE(  ".",IF(G140=$A$299,$A340,"")  ),IF(G140=$A$299,$A340,"")  )</f>
        <v/>
      </c>
      <c r="H340" s="65" t="str">
        <f ca="1">IF(  AND(LEN(H339)&gt;=1,H339&lt;&gt;".",COUNTIF(H140:H$191,"*18收*")&gt;0),  CONCATENATE(  ".",IF(H140=$A$299,$A340,"")  ),IF(H140=$A$299,$A340,"")  )</f>
        <v/>
      </c>
      <c r="I340" s="65" t="str">
        <f ca="1">IF(  AND(LEN(I339)&gt;=1,I339&lt;&gt;".",COUNTIF(I140:I$191,"*18收*")&gt;0),  CONCATENATE(  ".",IF(I140=$A$299,$A340,"")  ),IF(I140=$A$299,$A340,"")  )</f>
        <v/>
      </c>
      <c r="J340" s="65" t="str">
        <f ca="1">IF(  AND(LEN(J339)&gt;=1,J339&lt;&gt;".",COUNTIF(J140:J$191,"*18收*")&gt;0),  CONCATENATE(  ".",IF(J140=$A$299,$A340,"")  ),IF(J140=$A$299,$A340,"")  )</f>
        <v/>
      </c>
      <c r="K340" s="65" t="str">
        <f ca="1">IF(  AND(LEN(K339)&gt;=1,K339&lt;&gt;".",COUNTIF(K140:K$191,"*18收*")&gt;0),  CONCATENATE(  ".",IF(K140=$A$299,$A340,"")  ),IF(K140=$A$299,$A340,"")  )</f>
        <v/>
      </c>
      <c r="L340" s="65" t="str">
        <f ca="1">IF(  AND(LEN(L339)&gt;=1,L339&lt;&gt;".",COUNTIF(L140:L$191,"*18收*")&gt;0),  CONCATENATE(  ".",IF(L140=$A$299,$A340,"")  ),IF(L140=$A$299,$A340,"")  )</f>
        <v>.</v>
      </c>
      <c r="M340" s="65">
        <f ca="1">IF(  AND(LEN(M339)&gt;=1,M339&lt;&gt;".",COUNTIF(M140:M$191,"*18收*")&gt;0),  CONCATENATE(  ".",IF(M140=$A$299,$A340,"")  ),IF(M140=$A$299,$A340,"")  )</f>
        <v>40</v>
      </c>
      <c r="N340" s="65" t="str">
        <f ca="1">IF(  AND(LEN(N339)&gt;=1,N339&lt;&gt;".",COUNTIF(N140:N$191,"*18收*")&gt;0),  CONCATENATE(  ".",IF(N140=$A$299,$A340,"")  ),IF(N140=$A$299,$A340,"")  )</f>
        <v/>
      </c>
      <c r="O340" s="65" t="str">
        <f ca="1">IF(  AND(LEN(O339)&gt;=1,O339&lt;&gt;".",COUNTIF(O140:O$191,"*18收*")&gt;0),  CONCATENATE(  ".",IF(O140=$A$299,$A340,"")  ),IF(O140=$A$299,$A340,"")  )</f>
        <v/>
      </c>
      <c r="P340" s="65" t="str">
        <f ca="1">IF(  AND(LEN(P339)&gt;=1,P339&lt;&gt;".",COUNTIF(P140:P$191,"*18收*")&gt;0),  CONCATENATE(  ".",IF(P140=$A$299,$A340,"")  ),IF(P140=$A$299,$A340,"")  )</f>
        <v/>
      </c>
      <c r="Q340" s="65" t="str">
        <f ca="1">IF(  AND(LEN(Q339)&gt;=1,Q339&lt;&gt;".",COUNTIF(Q140:Q$191,"*18收*")&gt;0),  CONCATENATE(  ".",IF(Q140=$A$299,$A340,"")  ),IF(Q140=$A$299,$A340,"")  )</f>
        <v/>
      </c>
      <c r="R340" s="65" t="str">
        <f ca="1">IF(  AND(LEN(R339)&gt;=1,R339&lt;&gt;".",COUNTIF(R140:R$191,"*18收*")&gt;0),  CONCATENATE(  ".",IF(R140=$A$299,$A340,"")  ),IF(R140=$A$299,$A340,"")  )</f>
        <v/>
      </c>
      <c r="S340" s="65" t="str">
        <f ca="1">IF(  AND(LEN(S339)&gt;=1,S339&lt;&gt;".",COUNTIF(S140:S$191,"*18收*")&gt;0),  CONCATENATE(  ".",IF(S140=$A$299,$A340,"")  ),IF(S140=$A$299,$A340,"")  )</f>
        <v>.</v>
      </c>
      <c r="T340" s="65" t="str">
        <f ca="1">IF(  AND(LEN(T339)&gt;=1,T339&lt;&gt;".",COUNTIF(T140:T$191,"*18收*")&gt;0),  CONCATENATE(  ".",IF(T140=$A$299,$A340,"")  ),IF(T140=$A$299,$A340,"")  )</f>
        <v/>
      </c>
      <c r="U340" s="65" t="str">
        <f ca="1">IF(  AND(LEN(U339)&gt;=1,U339&lt;&gt;".",COUNTIF(U140:U$191,"*18收*")&gt;0),  CONCATENATE(  ".",IF(U140=$A$299,$A340,"")  ),IF(U140=$A$299,$A340,"")  )</f>
        <v/>
      </c>
      <c r="V340" s="65" t="str">
        <f ca="1">IF(  AND(LEN(V339)&gt;=1,V339&lt;&gt;".",COUNTIF(V140:V$191,"*18收*")&gt;0),  CONCATENATE(  ".",IF(V140=$A$299,$A340,"")  ),IF(V140=$A$299,$A340,"")  )</f>
        <v/>
      </c>
      <c r="W340" s="65" t="str">
        <f ca="1">IF(  AND(LEN(W339)&gt;=1,W339&lt;&gt;".",COUNTIF(W140:W$191,"*18收*")&gt;0),  CONCATENATE(  ".",IF(W140=$A$299,$A340,"")  ),IF(W140=$A$299,$A340,"")  )</f>
        <v/>
      </c>
      <c r="X340" s="65" t="str">
        <f ca="1">IF(  AND(LEN(X339)&gt;=1,X339&lt;&gt;".",COUNTIF(X140:X$191,"*18收*")&gt;0),  CONCATENATE(  ".",IF(X140=$A$299,$A340,"")  ),IF(X140=$A$299,$A340,"")  )</f>
        <v/>
      </c>
      <c r="Y340" s="65" t="str">
        <f ca="1">IF(  AND(LEN(Y339)&gt;=1,Y339&lt;&gt;".",COUNTIF(Y140:Y$191,"*18收*")&gt;0),  CONCATENATE(  ".",IF(Y140=$A$299,$A340,"")  ),IF(Y140=$A$299,$A340,"")  )</f>
        <v/>
      </c>
      <c r="Z340" s="65" t="str">
        <f ca="1">IF(  AND(LEN(Z339)&gt;=1,Z339&lt;&gt;".",COUNTIF(Z140:Z$191,"*18收*")&gt;0),  CONCATENATE(  ".",IF(Z140=$A$299,$A340,"")  ),IF(Z140=$A$299,$A340,"")  )</f>
        <v>.</v>
      </c>
      <c r="AA340" s="65" t="str">
        <f ca="1">IF(  AND(LEN(AA339)&gt;=1,AA339&lt;&gt;".",COUNTIF(AA140:AA$191,"*18收*")&gt;0),  CONCATENATE(  ".",IF(AA140=$A$299,$A340,"")  ),IF(AA140=$A$299,$A340,"")  )</f>
        <v/>
      </c>
      <c r="AB340" s="65" t="str">
        <f ca="1">IF(  AND(LEN(AB339)&gt;=1,AB339&lt;&gt;".",COUNTIF(AB140:AB$191,"*18收*")&gt;0),  CONCATENATE(  ".",IF(AB140=$A$299,$A340,"")  ),IF(AB140=$A$299,$A340,"")  )</f>
        <v/>
      </c>
      <c r="AC340" s="65" t="str">
        <f ca="1">IF(  AND(LEN(AC339)&gt;=1,AC339&lt;&gt;".",COUNTIF(AC140:AC$191,"*18收*")&gt;0),  CONCATENATE(  ".",IF(AC140=$A$299,$A340,"")  ),IF(AC140=$A$299,$A340,"")  )</f>
        <v/>
      </c>
      <c r="AD340" s="65">
        <f ca="1">IF(  AND(LEN(AD339)&gt;=1,AD339&lt;&gt;".",COUNTIF(AD140:AD$191,"*18收*")&gt;0),  CONCATENATE(  ".",IF(AD140=$A$299,$A340,"")  ),IF(AD140=$A$299,$A340,"")  )</f>
        <v>40</v>
      </c>
      <c r="AE340" s="65" t="str">
        <f ca="1">IF(  AND(LEN(AE339)&gt;=1,AE339&lt;&gt;".",COUNTIF(AE140:AE$191,"*18收*")&gt;0),  CONCATENATE(  ".",IF(AE140=$A$299,$A340,"")  ),IF(AE140=$A$299,$A340,"")  )</f>
        <v/>
      </c>
      <c r="AF340" s="65" t="str">
        <f ca="1">IF(  AND(LEN(AF339)&gt;=1,AF339&lt;&gt;".",COUNTIF(AF140:AF$191,"*18收*")&gt;0),  CONCATENATE(  ".",IF(AF140=$A$299,$A340,"")  ),IF(AF140=$A$299,$A340,"")  )</f>
        <v/>
      </c>
      <c r="AG340" s="65" t="str">
        <f ca="1">IF(  AND(LEN(AG339)&gt;=1,AG339&lt;&gt;".",COUNTIF(AG140:AG$191,"*18收*")&gt;0),  CONCATENATE(  ".",IF(AG140=$A$299,$A340,"")  ),IF(AG140=$A$299,$A340,"")  )</f>
        <v>.</v>
      </c>
      <c r="AH340" s="65"/>
      <c r="AI340" s="65"/>
      <c r="AJ340" s="65"/>
    </row>
    <row r="341" spans="1:36">
      <c r="A341" s="65">
        <f t="shared" ref="A341:B344" si="33">A241</f>
        <v>41</v>
      </c>
      <c r="B341" s="65" t="str">
        <f t="shared" si="33"/>
        <v>王敍安</v>
      </c>
      <c r="C341" s="65" t="str">
        <f ca="1">IF(  AND(LEN(C340)&gt;=1,C340&lt;&gt;".",COUNTIF(C141:C$191,"*18收*")&gt;0),  CONCATENATE(  ".",IF(C141=$A$299,$A341,"")  ),IF(C141=$A$299,$A341,"")  )</f>
        <v/>
      </c>
      <c r="D341" s="65" t="str">
        <f ca="1">IF(  AND(LEN(D340)&gt;=1,D340&lt;&gt;".",COUNTIF(D141:D$191,"*18收*")&gt;0),  CONCATENATE(  ".",IF(D141=$A$299,$A341,"")  ),IF(D141=$A$299,$A341,"")  )</f>
        <v>.</v>
      </c>
      <c r="E341" s="65" t="str">
        <f ca="1">IF(  AND(LEN(E340)&gt;=1,E340&lt;&gt;".",COUNTIF(E141:E$191,"*18收*")&gt;0),  CONCATENATE(  ".",IF(E141=$A$299,$A341,"")  ),IF(E141=$A$299,$A341,"")  )</f>
        <v/>
      </c>
      <c r="F341" s="65">
        <f ca="1">IF(  AND(LEN(F340)&gt;=1,F340&lt;&gt;".",COUNTIF(F141:F$191,"*18收*")&gt;0),  CONCATENATE(  ".",IF(F141=$A$299,$A341,"")  ),IF(F141=$A$299,$A341,"")  )</f>
        <v>41</v>
      </c>
      <c r="G341" s="65" t="str">
        <f ca="1">IF(  AND(LEN(G340)&gt;=1,G340&lt;&gt;".",COUNTIF(G141:G$191,"*18收*")&gt;0),  CONCATENATE(  ".",IF(G141=$A$299,$A341,"")  ),IF(G141=$A$299,$A341,"")  )</f>
        <v/>
      </c>
      <c r="H341" s="65" t="str">
        <f ca="1">IF(  AND(LEN(H340)&gt;=1,H340&lt;&gt;".",COUNTIF(H141:H$191,"*18收*")&gt;0),  CONCATENATE(  ".",IF(H141=$A$299,$A341,"")  ),IF(H141=$A$299,$A341,"")  )</f>
        <v/>
      </c>
      <c r="I341" s="65" t="str">
        <f ca="1">IF(  AND(LEN(I340)&gt;=1,I340&lt;&gt;".",COUNTIF(I141:I$191,"*18收*")&gt;0),  CONCATENATE(  ".",IF(I141=$A$299,$A341,"")  ),IF(I141=$A$299,$A341,"")  )</f>
        <v/>
      </c>
      <c r="J341" s="65" t="str">
        <f ca="1">IF(  AND(LEN(J340)&gt;=1,J340&lt;&gt;".",COUNTIF(J141:J$191,"*18收*")&gt;0),  CONCATENATE(  ".",IF(J141=$A$299,$A341,"")  ),IF(J141=$A$299,$A341,"")  )</f>
        <v/>
      </c>
      <c r="K341" s="65" t="str">
        <f ca="1">IF(  AND(LEN(K340)&gt;=1,K340&lt;&gt;".",COUNTIF(K141:K$191,"*18收*")&gt;0),  CONCATENATE(  ".",IF(K141=$A$299,$A341,"")  ),IF(K141=$A$299,$A341,"")  )</f>
        <v/>
      </c>
      <c r="L341" s="65" t="str">
        <f ca="1">IF(  AND(LEN(L340)&gt;=1,L340&lt;&gt;".",COUNTIF(L141:L$191,"*18收*")&gt;0),  CONCATENATE(  ".",IF(L141=$A$299,$A341,"")  ),IF(L141=$A$299,$A341,"")  )</f>
        <v/>
      </c>
      <c r="M341" s="65" t="str">
        <f ca="1">IF(  AND(LEN(M340)&gt;=1,M340&lt;&gt;".",COUNTIF(M141:M$191,"*18收*")&gt;0),  CONCATENATE(  ".",IF(M141=$A$299,$A341,"")  ),IF(M141=$A$299,$A341,"")  )</f>
        <v>.</v>
      </c>
      <c r="N341" s="65" t="str">
        <f ca="1">IF(  AND(LEN(N340)&gt;=1,N340&lt;&gt;".",COUNTIF(N141:N$191,"*18收*")&gt;0),  CONCATENATE(  ".",IF(N141=$A$299,$A341,"")  ),IF(N141=$A$299,$A341,"")  )</f>
        <v/>
      </c>
      <c r="O341" s="65">
        <f ca="1">IF(  AND(LEN(O340)&gt;=1,O340&lt;&gt;".",COUNTIF(O141:O$191,"*18收*")&gt;0),  CONCATENATE(  ".",IF(O141=$A$299,$A341,"")  ),IF(O141=$A$299,$A341,"")  )</f>
        <v>41</v>
      </c>
      <c r="P341" s="65" t="str">
        <f ca="1">IF(  AND(LEN(P340)&gt;=1,P340&lt;&gt;".",COUNTIF(P141:P$191,"*18收*")&gt;0),  CONCATENATE(  ".",IF(P141=$A$299,$A341,"")  ),IF(P141=$A$299,$A341,"")  )</f>
        <v/>
      </c>
      <c r="Q341" s="65" t="str">
        <f ca="1">IF(  AND(LEN(Q340)&gt;=1,Q340&lt;&gt;".",COUNTIF(Q141:Q$191,"*18收*")&gt;0),  CONCATENATE(  ".",IF(Q141=$A$299,$A341,"")  ),IF(Q141=$A$299,$A341,"")  )</f>
        <v/>
      </c>
      <c r="R341" s="65" t="str">
        <f ca="1">IF(  AND(LEN(R340)&gt;=1,R340&lt;&gt;".",COUNTIF(R141:R$191,"*18收*")&gt;0),  CONCATENATE(  ".",IF(R141=$A$299,$A341,"")  ),IF(R141=$A$299,$A341,"")  )</f>
        <v/>
      </c>
      <c r="S341" s="65" t="str">
        <f ca="1">IF(  AND(LEN(S340)&gt;=1,S340&lt;&gt;".",COUNTIF(S141:S$191,"*18收*")&gt;0),  CONCATENATE(  ".",IF(S141=$A$299,$A341,"")  ),IF(S141=$A$299,$A341,"")  )</f>
        <v/>
      </c>
      <c r="T341" s="65" t="str">
        <f ca="1">IF(  AND(LEN(T340)&gt;=1,T340&lt;&gt;".",COUNTIF(T141:T$191,"*18收*")&gt;0),  CONCATENATE(  ".",IF(T141=$A$299,$A341,"")  ),IF(T141=$A$299,$A341,"")  )</f>
        <v/>
      </c>
      <c r="U341" s="65" t="str">
        <f ca="1">IF(  AND(LEN(U340)&gt;=1,U340&lt;&gt;".",COUNTIF(U141:U$191,"*18收*")&gt;0),  CONCATENATE(  ".",IF(U141=$A$299,$A341,"")  ),IF(U141=$A$299,$A341,"")  )</f>
        <v/>
      </c>
      <c r="V341" s="65">
        <f ca="1">IF(  AND(LEN(V340)&gt;=1,V340&lt;&gt;".",COUNTIF(V141:V$191,"*18收*")&gt;0),  CONCATENATE(  ".",IF(V141=$A$299,$A341,"")  ),IF(V141=$A$299,$A341,"")  )</f>
        <v>41</v>
      </c>
      <c r="W341" s="65" t="str">
        <f ca="1">IF(  AND(LEN(W340)&gt;=1,W340&lt;&gt;".",COUNTIF(W141:W$191,"*18收*")&gt;0),  CONCATENATE(  ".",IF(W141=$A$299,$A341,"")  ),IF(W141=$A$299,$A341,"")  )</f>
        <v/>
      </c>
      <c r="X341" s="65" t="str">
        <f ca="1">IF(  AND(LEN(X340)&gt;=1,X340&lt;&gt;".",COUNTIF(X141:X$191,"*18收*")&gt;0),  CONCATENATE(  ".",IF(X141=$A$299,$A341,"")  ),IF(X141=$A$299,$A341,"")  )</f>
        <v/>
      </c>
      <c r="Y341" s="65" t="str">
        <f ca="1">IF(  AND(LEN(Y340)&gt;=1,Y340&lt;&gt;".",COUNTIF(Y141:Y$191,"*18收*")&gt;0),  CONCATENATE(  ".",IF(Y141=$A$299,$A341,"")  ),IF(Y141=$A$299,$A341,"")  )</f>
        <v/>
      </c>
      <c r="Z341" s="65" t="str">
        <f ca="1">IF(  AND(LEN(Z340)&gt;=1,Z340&lt;&gt;".",COUNTIF(Z141:Z$191,"*18收*")&gt;0),  CONCATENATE(  ".",IF(Z141=$A$299,$A341,"")  ),IF(Z141=$A$299,$A341,"")  )</f>
        <v/>
      </c>
      <c r="AA341" s="65" t="str">
        <f ca="1">IF(  AND(LEN(AA340)&gt;=1,AA340&lt;&gt;".",COUNTIF(AA141:AA$191,"*18收*")&gt;0),  CONCATENATE(  ".",IF(AA141=$A$299,$A341,"")  ),IF(AA141=$A$299,$A341,"")  )</f>
        <v/>
      </c>
      <c r="AB341" s="65" t="str">
        <f ca="1">IF(  AND(LEN(AB340)&gt;=1,AB340&lt;&gt;".",COUNTIF(AB141:AB$191,"*18收*")&gt;0),  CONCATENATE(  ".",IF(AB141=$A$299,$A341,"")  ),IF(AB141=$A$299,$A341,"")  )</f>
        <v/>
      </c>
      <c r="AC341" s="65">
        <f ca="1">IF(  AND(LEN(AC340)&gt;=1,AC340&lt;&gt;".",COUNTIF(AC141:AC$191,"*18收*")&gt;0),  CONCATENATE(  ".",IF(AC141=$A$299,$A341,"")  ),IF(AC141=$A$299,$A341,"")  )</f>
        <v>41</v>
      </c>
      <c r="AD341" s="65" t="str">
        <f ca="1">IF(  AND(LEN(AD340)&gt;=1,AD340&lt;&gt;".",COUNTIF(AD141:AD$191,"*18收*")&gt;0),  CONCATENATE(  ".",IF(AD141=$A$299,$A341,"")  ),IF(AD141=$A$299,$A341,"")  )</f>
        <v>.</v>
      </c>
      <c r="AE341" s="65" t="str">
        <f ca="1">IF(  AND(LEN(AE340)&gt;=1,AE340&lt;&gt;".",COUNTIF(AE141:AE$191,"*18收*")&gt;0),  CONCATENATE(  ".",IF(AE141=$A$299,$A341,"")  ),IF(AE141=$A$299,$A341,"")  )</f>
        <v/>
      </c>
      <c r="AF341" s="65" t="str">
        <f ca="1">IF(  AND(LEN(AF340)&gt;=1,AF340&lt;&gt;".",COUNTIF(AF141:AF$191,"*18收*")&gt;0),  CONCATENATE(  ".",IF(AF141=$A$299,$A341,"")  ),IF(AF141=$A$299,$A341,"")  )</f>
        <v/>
      </c>
      <c r="AG341" s="65">
        <f ca="1">IF(  AND(LEN(AG340)&gt;=1,AG340&lt;&gt;".",COUNTIF(AG141:AG$191,"*18收*")&gt;0),  CONCATENATE(  ".",IF(AG141=$A$299,$A341,"")  ),IF(AG141=$A$299,$A341,"")  )</f>
        <v>41</v>
      </c>
      <c r="AH341" s="65"/>
      <c r="AI341" s="65"/>
      <c r="AJ341" s="65"/>
    </row>
    <row r="342" spans="1:36">
      <c r="A342" s="65">
        <f t="shared" si="33"/>
        <v>42</v>
      </c>
      <c r="B342" s="65" t="str">
        <f t="shared" si="33"/>
        <v>鄭凱文</v>
      </c>
      <c r="C342" s="65" t="str">
        <f ca="1">IF(  AND(LEN(C341)&gt;=1,C341&lt;&gt;".",COUNTIF(C142:C$191,"*18收*")&gt;0),  CONCATENATE(  ".",IF(C142=$A$299,$A342,"")  ),IF(C142=$A$299,$A342,"")  )</f>
        <v/>
      </c>
      <c r="D342" s="65" t="str">
        <f ca="1">IF(  AND(LEN(D341)&gt;=1,D341&lt;&gt;".",COUNTIF(D142:D$191,"*18收*")&gt;0),  CONCATENATE(  ".",IF(D142=$A$299,$A342,"")  ),IF(D142=$A$299,$A342,"")  )</f>
        <v/>
      </c>
      <c r="E342" s="65" t="str">
        <f ca="1">IF(  AND(LEN(E341)&gt;=1,E341&lt;&gt;".",COUNTIF(E142:E$191,"*18收*")&gt;0),  CONCATENATE(  ".",IF(E142=$A$299,$A342,"")  ),IF(E142=$A$299,$A342,"")  )</f>
        <v/>
      </c>
      <c r="F342" s="65" t="str">
        <f ca="1">IF(  AND(LEN(F341)&gt;=1,F341&lt;&gt;".",COUNTIF(F142:F$191,"*18收*")&gt;0),  CONCATENATE(  ".",IF(F142=$A$299,$A342,"")  ),IF(F142=$A$299,$A342,"")  )</f>
        <v>.</v>
      </c>
      <c r="G342" s="65" t="str">
        <f ca="1">IF(  AND(LEN(G341)&gt;=1,G341&lt;&gt;".",COUNTIF(G142:G$191,"*18收*")&gt;0),  CONCATENATE(  ".",IF(G142=$A$299,$A342,"")  ),IF(G142=$A$299,$A342,"")  )</f>
        <v/>
      </c>
      <c r="H342" s="65" t="str">
        <f ca="1">IF(  AND(LEN(H341)&gt;=1,H341&lt;&gt;".",COUNTIF(H142:H$191,"*18收*")&gt;0),  CONCATENATE(  ".",IF(H142=$A$299,$A342,"")  ),IF(H142=$A$299,$A342,"")  )</f>
        <v/>
      </c>
      <c r="I342" s="65">
        <f ca="1">IF(  AND(LEN(I341)&gt;=1,I341&lt;&gt;".",COUNTIF(I142:I$191,"*18收*")&gt;0),  CONCATENATE(  ".",IF(I142=$A$299,$A342,"")  ),IF(I142=$A$299,$A342,"")  )</f>
        <v>42</v>
      </c>
      <c r="J342" s="65" t="str">
        <f ca="1">IF(  AND(LEN(J341)&gt;=1,J341&lt;&gt;".",COUNTIF(J142:J$191,"*18收*")&gt;0),  CONCATENATE(  ".",IF(J142=$A$299,$A342,"")  ),IF(J142=$A$299,$A342,"")  )</f>
        <v/>
      </c>
      <c r="K342" s="65" t="str">
        <f ca="1">IF(  AND(LEN(K341)&gt;=1,K341&lt;&gt;".",COUNTIF(K142:K$191,"*18收*")&gt;0),  CONCATENATE(  ".",IF(K142=$A$299,$A342,"")  ),IF(K142=$A$299,$A342,"")  )</f>
        <v/>
      </c>
      <c r="L342" s="65" t="str">
        <f ca="1">IF(  AND(LEN(L341)&gt;=1,L341&lt;&gt;".",COUNTIF(L142:L$191,"*18收*")&gt;0),  CONCATENATE(  ".",IF(L142=$A$299,$A342,"")  ),IF(L142=$A$299,$A342,"")  )</f>
        <v/>
      </c>
      <c r="M342" s="65" t="str">
        <f ca="1">IF(  AND(LEN(M341)&gt;=1,M341&lt;&gt;".",COUNTIF(M142:M$191,"*18收*")&gt;0),  CONCATENATE(  ".",IF(M142=$A$299,$A342,"")  ),IF(M142=$A$299,$A342,"")  )</f>
        <v/>
      </c>
      <c r="N342" s="65" t="str">
        <f ca="1">IF(  AND(LEN(N341)&gt;=1,N341&lt;&gt;".",COUNTIF(N142:N$191,"*18收*")&gt;0),  CONCATENATE(  ".",IF(N142=$A$299,$A342,"")  ),IF(N142=$A$299,$A342,"")  )</f>
        <v/>
      </c>
      <c r="O342" s="65" t="str">
        <f ca="1">IF(  AND(LEN(O341)&gt;=1,O341&lt;&gt;".",COUNTIF(O142:O$191,"*18收*")&gt;0),  CONCATENATE(  ".",IF(O142=$A$299,$A342,"")  ),IF(O142=$A$299,$A342,"")  )</f>
        <v>.42</v>
      </c>
      <c r="P342" s="65" t="str">
        <f ca="1">IF(  AND(LEN(P341)&gt;=1,P341&lt;&gt;".",COUNTIF(P142:P$191,"*18收*")&gt;0),  CONCATENATE(  ".",IF(P142=$A$299,$A342,"")  ),IF(P142=$A$299,$A342,"")  )</f>
        <v/>
      </c>
      <c r="Q342" s="65" t="str">
        <f ca="1">IF(  AND(LEN(Q341)&gt;=1,Q341&lt;&gt;".",COUNTIF(Q142:Q$191,"*18收*")&gt;0),  CONCATENATE(  ".",IF(Q142=$A$299,$A342,"")  ),IF(Q142=$A$299,$A342,"")  )</f>
        <v/>
      </c>
      <c r="R342" s="65" t="str">
        <f ca="1">IF(  AND(LEN(R341)&gt;=1,R341&lt;&gt;".",COUNTIF(R142:R$191,"*18收*")&gt;0),  CONCATENATE(  ".",IF(R142=$A$299,$A342,"")  ),IF(R142=$A$299,$A342,"")  )</f>
        <v/>
      </c>
      <c r="S342" s="65" t="str">
        <f ca="1">IF(  AND(LEN(S341)&gt;=1,S341&lt;&gt;".",COUNTIF(S142:S$191,"*18收*")&gt;0),  CONCATENATE(  ".",IF(S142=$A$299,$A342,"")  ),IF(S142=$A$299,$A342,"")  )</f>
        <v/>
      </c>
      <c r="T342" s="65" t="str">
        <f ca="1">IF(  AND(LEN(T341)&gt;=1,T341&lt;&gt;".",COUNTIF(T142:T$191,"*18收*")&gt;0),  CONCATENATE(  ".",IF(T142=$A$299,$A342,"")  ),IF(T142=$A$299,$A342,"")  )</f>
        <v/>
      </c>
      <c r="U342" s="65" t="str">
        <f ca="1">IF(  AND(LEN(U341)&gt;=1,U341&lt;&gt;".",COUNTIF(U142:U$191,"*18收*")&gt;0),  CONCATENATE(  ".",IF(U142=$A$299,$A342,"")  ),IF(U142=$A$299,$A342,"")  )</f>
        <v/>
      </c>
      <c r="V342" s="65" t="str">
        <f ca="1">IF(  AND(LEN(V341)&gt;=1,V341&lt;&gt;".",COUNTIF(V142:V$191,"*18收*")&gt;0),  CONCATENATE(  ".",IF(V142=$A$299,$A342,"")  ),IF(V142=$A$299,$A342,"")  )</f>
        <v>.</v>
      </c>
      <c r="W342" s="65">
        <f ca="1">IF(  AND(LEN(W341)&gt;=1,W341&lt;&gt;".",COUNTIF(W142:W$191,"*18收*")&gt;0),  CONCATENATE(  ".",IF(W142=$A$299,$A342,"")  ),IF(W142=$A$299,$A342,"")  )</f>
        <v>42</v>
      </c>
      <c r="X342" s="65" t="str">
        <f ca="1">IF(  AND(LEN(X341)&gt;=1,X341&lt;&gt;".",COUNTIF(X142:X$191,"*18收*")&gt;0),  CONCATENATE(  ".",IF(X142=$A$299,$A342,"")  ),IF(X142=$A$299,$A342,"")  )</f>
        <v/>
      </c>
      <c r="Y342" s="65" t="str">
        <f ca="1">IF(  AND(LEN(Y341)&gt;=1,Y341&lt;&gt;".",COUNTIF(Y142:Y$191,"*18收*")&gt;0),  CONCATENATE(  ".",IF(Y142=$A$299,$A342,"")  ),IF(Y142=$A$299,$A342,"")  )</f>
        <v/>
      </c>
      <c r="Z342" s="65" t="str">
        <f ca="1">IF(  AND(LEN(Z341)&gt;=1,Z341&lt;&gt;".",COUNTIF(Z142:Z$191,"*18收*")&gt;0),  CONCATENATE(  ".",IF(Z142=$A$299,$A342,"")  ),IF(Z142=$A$299,$A342,"")  )</f>
        <v/>
      </c>
      <c r="AA342" s="65" t="str">
        <f ca="1">IF(  AND(LEN(AA341)&gt;=1,AA341&lt;&gt;".",COUNTIF(AA142:AA$191,"*18收*")&gt;0),  CONCATENATE(  ".",IF(AA142=$A$299,$A342,"")  ),IF(AA142=$A$299,$A342,"")  )</f>
        <v/>
      </c>
      <c r="AB342" s="65" t="str">
        <f ca="1">IF(  AND(LEN(AB341)&gt;=1,AB341&lt;&gt;".",COUNTIF(AB142:AB$191,"*18收*")&gt;0),  CONCATENATE(  ".",IF(AB142=$A$299,$A342,"")  ),IF(AB142=$A$299,$A342,"")  )</f>
        <v/>
      </c>
      <c r="AC342" s="65" t="str">
        <f ca="1">IF(  AND(LEN(AC341)&gt;=1,AC341&lt;&gt;".",COUNTIF(AC142:AC$191,"*18收*")&gt;0),  CONCATENATE(  ".",IF(AC142=$A$299,$A342,"")  ),IF(AC142=$A$299,$A342,"")  )</f>
        <v>.</v>
      </c>
      <c r="AD342" s="65" t="str">
        <f ca="1">IF(  AND(LEN(AD341)&gt;=1,AD341&lt;&gt;".",COUNTIF(AD142:AD$191,"*18收*")&gt;0),  CONCATENATE(  ".",IF(AD142=$A$299,$A342,"")  ),IF(AD142=$A$299,$A342,"")  )</f>
        <v/>
      </c>
      <c r="AE342" s="65" t="str">
        <f ca="1">IF(  AND(LEN(AE341)&gt;=1,AE341&lt;&gt;".",COUNTIF(AE142:AE$191,"*18收*")&gt;0),  CONCATENATE(  ".",IF(AE142=$A$299,$A342,"")  ),IF(AE142=$A$299,$A342,"")  )</f>
        <v/>
      </c>
      <c r="AF342" s="65" t="str">
        <f ca="1">IF(  AND(LEN(AF341)&gt;=1,AF341&lt;&gt;".",COUNTIF(AF142:AF$191,"*18收*")&gt;0),  CONCATENATE(  ".",IF(AF142=$A$299,$A342,"")  ),IF(AF142=$A$299,$A342,"")  )</f>
        <v/>
      </c>
      <c r="AG342" s="65" t="str">
        <f ca="1">IF(  AND(LEN(AG341)&gt;=1,AG341&lt;&gt;".",COUNTIF(AG142:AG$191,"*18收*")&gt;0),  CONCATENATE(  ".",IF(AG142=$A$299,$A342,"")  ),IF(AG142=$A$299,$A342,"")  )</f>
        <v>.42</v>
      </c>
      <c r="AH342" s="65"/>
      <c r="AI342" s="65"/>
      <c r="AJ342" s="65"/>
    </row>
    <row r="343" spans="1:36">
      <c r="A343" s="65">
        <f t="shared" si="33"/>
        <v>43</v>
      </c>
      <c r="B343" s="65" t="str">
        <f t="shared" si="33"/>
        <v>蔡政倫</v>
      </c>
      <c r="C343" s="65" t="str">
        <f ca="1">IF(  AND(LEN(C342)&gt;=1,C342&lt;&gt;".",COUNTIF(C143:C$191,"*18收*")&gt;0),  CONCATENATE(  ".",IF(C143=$A$299,$A343,"")  ),IF(C143=$A$299,$A343,"")  )</f>
        <v/>
      </c>
      <c r="D343" s="65" t="str">
        <f ca="1">IF(  AND(LEN(D342)&gt;=1,D342&lt;&gt;".",COUNTIF(D143:D$191,"*18收*")&gt;0),  CONCATENATE(  ".",IF(D143=$A$299,$A343,"")  ),IF(D143=$A$299,$A343,"")  )</f>
        <v/>
      </c>
      <c r="E343" s="65" t="str">
        <f ca="1">IF(  AND(LEN(E342)&gt;=1,E342&lt;&gt;".",COUNTIF(E143:E$191,"*18收*")&gt;0),  CONCATENATE(  ".",IF(E143=$A$299,$A343,"")  ),IF(E143=$A$299,$A343,"")  )</f>
        <v/>
      </c>
      <c r="F343" s="65" t="str">
        <f ca="1">IF(  AND(LEN(F342)&gt;=1,F342&lt;&gt;".",COUNTIF(F143:F$191,"*18收*")&gt;0),  CONCATENATE(  ".",IF(F143=$A$299,$A343,"")  ),IF(F143=$A$299,$A343,"")  )</f>
        <v/>
      </c>
      <c r="G343" s="65">
        <f ca="1">IF(  AND(LEN(G342)&gt;=1,G342&lt;&gt;".",COUNTIF(G143:G$191,"*18收*")&gt;0),  CONCATENATE(  ".",IF(G143=$A$299,$A343,"")  ),IF(G143=$A$299,$A343,"")  )</f>
        <v>43</v>
      </c>
      <c r="H343" s="65" t="str">
        <f ca="1">IF(  AND(LEN(H342)&gt;=1,H342&lt;&gt;".",COUNTIF(H143:H$191,"*18收*")&gt;0),  CONCATENATE(  ".",IF(H143=$A$299,$A343,"")  ),IF(H143=$A$299,$A343,"")  )</f>
        <v/>
      </c>
      <c r="I343" s="65" t="str">
        <f ca="1">IF(  AND(LEN(I342)&gt;=1,I342&lt;&gt;".",COUNTIF(I143:I$191,"*18收*")&gt;0),  CONCATENATE(  ".",IF(I143=$A$299,$A343,"")  ),IF(I143=$A$299,$A343,"")  )</f>
        <v>.</v>
      </c>
      <c r="J343" s="65" t="str">
        <f ca="1">IF(  AND(LEN(J342)&gt;=1,J342&lt;&gt;".",COUNTIF(J143:J$191,"*18收*")&gt;0),  CONCATENATE(  ".",IF(J143=$A$299,$A343,"")  ),IF(J143=$A$299,$A343,"")  )</f>
        <v/>
      </c>
      <c r="K343" s="65" t="str">
        <f ca="1">IF(  AND(LEN(K342)&gt;=1,K342&lt;&gt;".",COUNTIF(K143:K$191,"*18收*")&gt;0),  CONCATENATE(  ".",IF(K143=$A$299,$A343,"")  ),IF(K143=$A$299,$A343,"")  )</f>
        <v/>
      </c>
      <c r="L343" s="65" t="str">
        <f ca="1">IF(  AND(LEN(L342)&gt;=1,L342&lt;&gt;".",COUNTIF(L143:L$191,"*18收*")&gt;0),  CONCATENATE(  ".",IF(L143=$A$299,$A343,"")  ),IF(L143=$A$299,$A343,"")  )</f>
        <v/>
      </c>
      <c r="M343" s="65" t="str">
        <f ca="1">IF(  AND(LEN(M342)&gt;=1,M342&lt;&gt;".",COUNTIF(M143:M$191,"*18收*")&gt;0),  CONCATENATE(  ".",IF(M143=$A$299,$A343,"")  ),IF(M143=$A$299,$A343,"")  )</f>
        <v/>
      </c>
      <c r="N343" s="65" t="str">
        <f ca="1">IF(  AND(LEN(N342)&gt;=1,N342&lt;&gt;".",COUNTIF(N143:N$191,"*18收*")&gt;0),  CONCATENATE(  ".",IF(N143=$A$299,$A343,"")  ),IF(N143=$A$299,$A343,"")  )</f>
        <v/>
      </c>
      <c r="O343" s="65" t="str">
        <f ca="1">IF(  AND(LEN(O342)&gt;=1,O342&lt;&gt;".",COUNTIF(O143:O$191,"*18收*")&gt;0),  CONCATENATE(  ".",IF(O143=$A$299,$A343,"")  ),IF(O143=$A$299,$A343,"")  )</f>
        <v>.</v>
      </c>
      <c r="P343" s="65">
        <f ca="1">IF(  AND(LEN(P342)&gt;=1,P342&lt;&gt;".",COUNTIF(P143:P$191,"*18收*")&gt;0),  CONCATENATE(  ".",IF(P143=$A$299,$A343,"")  ),IF(P143=$A$299,$A343,"")  )</f>
        <v>43</v>
      </c>
      <c r="Q343" s="65" t="str">
        <f ca="1">IF(  AND(LEN(Q342)&gt;=1,Q342&lt;&gt;".",COUNTIF(Q143:Q$191,"*18收*")&gt;0),  CONCATENATE(  ".",IF(Q143=$A$299,$A343,"")  ),IF(Q143=$A$299,$A343,"")  )</f>
        <v/>
      </c>
      <c r="R343" s="65" t="str">
        <f ca="1">IF(  AND(LEN(R342)&gt;=1,R342&lt;&gt;".",COUNTIF(R143:R$191,"*18收*")&gt;0),  CONCATENATE(  ".",IF(R143=$A$299,$A343,"")  ),IF(R143=$A$299,$A343,"")  )</f>
        <v/>
      </c>
      <c r="S343" s="65" t="str">
        <f ca="1">IF(  AND(LEN(S342)&gt;=1,S342&lt;&gt;".",COUNTIF(S143:S$191,"*18收*")&gt;0),  CONCATENATE(  ".",IF(S143=$A$299,$A343,"")  ),IF(S143=$A$299,$A343,"")  )</f>
        <v/>
      </c>
      <c r="T343" s="65" t="str">
        <f ca="1">IF(  AND(LEN(T342)&gt;=1,T342&lt;&gt;".",COUNTIF(T143:T$191,"*18收*")&gt;0),  CONCATENATE(  ".",IF(T143=$A$299,$A343,"")  ),IF(T143=$A$299,$A343,"")  )</f>
        <v/>
      </c>
      <c r="U343" s="65">
        <f ca="1">IF(  AND(LEN(U342)&gt;=1,U342&lt;&gt;".",COUNTIF(U143:U$191,"*18收*")&gt;0),  CONCATENATE(  ".",IF(U143=$A$299,$A343,"")  ),IF(U143=$A$299,$A343,"")  )</f>
        <v>43</v>
      </c>
      <c r="V343" s="65" t="str">
        <f ca="1">IF(  AND(LEN(V342)&gt;=1,V342&lt;&gt;".",COUNTIF(V143:V$191,"*18收*")&gt;0),  CONCATENATE(  ".",IF(V143=$A$299,$A343,"")  ),IF(V143=$A$299,$A343,"")  )</f>
        <v/>
      </c>
      <c r="W343" s="65" t="str">
        <f ca="1">IF(  AND(LEN(W342)&gt;=1,W342&lt;&gt;".",COUNTIF(W143:W$191,"*18收*")&gt;0),  CONCATENATE(  ".",IF(W143=$A$299,$A343,"")  ),IF(W143=$A$299,$A343,"")  )</f>
        <v/>
      </c>
      <c r="X343" s="65" t="str">
        <f ca="1">IF(  AND(LEN(X342)&gt;=1,X342&lt;&gt;".",COUNTIF(X143:X$191,"*18收*")&gt;0),  CONCATENATE(  ".",IF(X143=$A$299,$A343,"")  ),IF(X143=$A$299,$A343,"")  )</f>
        <v/>
      </c>
      <c r="Y343" s="65" t="str">
        <f ca="1">IF(  AND(LEN(Y342)&gt;=1,Y342&lt;&gt;".",COUNTIF(Y143:Y$191,"*18收*")&gt;0),  CONCATENATE(  ".",IF(Y143=$A$299,$A343,"")  ),IF(Y143=$A$299,$A343,"")  )</f>
        <v/>
      </c>
      <c r="Z343" s="65" t="str">
        <f ca="1">IF(  AND(LEN(Z342)&gt;=1,Z342&lt;&gt;".",COUNTIF(Z143:Z$191,"*18收*")&gt;0),  CONCATENATE(  ".",IF(Z143=$A$299,$A343,"")  ),IF(Z143=$A$299,$A343,"")  )</f>
        <v/>
      </c>
      <c r="AA343" s="65" t="str">
        <f ca="1">IF(  AND(LEN(AA342)&gt;=1,AA342&lt;&gt;".",COUNTIF(AA143:AA$191,"*18收*")&gt;0),  CONCATENATE(  ".",IF(AA143=$A$299,$A343,"")  ),IF(AA143=$A$299,$A343,"")  )</f>
        <v/>
      </c>
      <c r="AB343" s="65">
        <f ca="1">IF(  AND(LEN(AB342)&gt;=1,AB342&lt;&gt;".",COUNTIF(AB143:AB$191,"*18收*")&gt;0),  CONCATENATE(  ".",IF(AB143=$A$299,$A343,"")  ),IF(AB143=$A$299,$A343,"")  )</f>
        <v>43</v>
      </c>
      <c r="AC343" s="65" t="str">
        <f ca="1">IF(  AND(LEN(AC342)&gt;=1,AC342&lt;&gt;".",COUNTIF(AC143:AC$191,"*18收*")&gt;0),  CONCATENATE(  ".",IF(AC143=$A$299,$A343,"")  ),IF(AC143=$A$299,$A343,"")  )</f>
        <v/>
      </c>
      <c r="AD343" s="65" t="str">
        <f ca="1">IF(  AND(LEN(AD342)&gt;=1,AD342&lt;&gt;".",COUNTIF(AD143:AD$191,"*18收*")&gt;0),  CONCATENATE(  ".",IF(AD143=$A$299,$A343,"")  ),IF(AD143=$A$299,$A343,"")  )</f>
        <v/>
      </c>
      <c r="AE343" s="65" t="str">
        <f ca="1">IF(  AND(LEN(AE342)&gt;=1,AE342&lt;&gt;".",COUNTIF(AE143:AE$191,"*18收*")&gt;0),  CONCATENATE(  ".",IF(AE143=$A$299,$A343,"")  ),IF(AE143=$A$299,$A343,"")  )</f>
        <v/>
      </c>
      <c r="AF343" s="65" t="str">
        <f ca="1">IF(  AND(LEN(AF342)&gt;=1,AF342&lt;&gt;".",COUNTIF(AF143:AF$191,"*18收*")&gt;0),  CONCATENATE(  ".",IF(AF143=$A$299,$A343,"")  ),IF(AF143=$A$299,$A343,"")  )</f>
        <v/>
      </c>
      <c r="AG343" s="65" t="str">
        <f ca="1">IF(  AND(LEN(AG342)&gt;=1,AG342&lt;&gt;".",COUNTIF(AG143:AG$191,"*18收*")&gt;0),  CONCATENATE(  ".",IF(AG143=$A$299,$A343,"")  ),IF(AG143=$A$299,$A343,"")  )</f>
        <v>.43</v>
      </c>
      <c r="AH343" s="65"/>
      <c r="AI343" s="65"/>
      <c r="AJ343" s="65"/>
    </row>
    <row r="344" spans="1:36">
      <c r="A344" s="65">
        <f t="shared" si="33"/>
        <v>44</v>
      </c>
      <c r="B344" s="65" t="str">
        <f t="shared" si="33"/>
        <v>陳宏洋</v>
      </c>
      <c r="C344" s="65" t="str">
        <f ca="1">IF(  AND(LEN(C343)&gt;=1,C343&lt;&gt;".",COUNTIF(C144:C$191,"*18收*")&gt;0),  CONCATENATE(  ".",IF(C144=$A$299,$A344,"")  ),IF(C144=$A$299,$A344,"")  )</f>
        <v/>
      </c>
      <c r="D344" s="65" t="str">
        <f ca="1">IF(  AND(LEN(D343)&gt;=1,D343&lt;&gt;".",COUNTIF(D144:D$191,"*18收*")&gt;0),  CONCATENATE(  ".",IF(D144=$A$299,$A344,"")  ),IF(D144=$A$299,$A344,"")  )</f>
        <v/>
      </c>
      <c r="E344" s="65" t="str">
        <f ca="1">IF(  AND(LEN(E343)&gt;=1,E343&lt;&gt;".",COUNTIF(E144:E$191,"*18收*")&gt;0),  CONCATENATE(  ".",IF(E144=$A$299,$A344,"")  ),IF(E144=$A$299,$A344,"")  )</f>
        <v/>
      </c>
      <c r="F344" s="65" t="str">
        <f ca="1">IF(  AND(LEN(F343)&gt;=1,F343&lt;&gt;".",COUNTIF(F144:F$191,"*18收*")&gt;0),  CONCATENATE(  ".",IF(F144=$A$299,$A344,"")  ),IF(F144=$A$299,$A344,"")  )</f>
        <v/>
      </c>
      <c r="G344" s="65" t="str">
        <f ca="1">IF(  AND(LEN(G343)&gt;=1,G343&lt;&gt;".",COUNTIF(G144:G$191,"*18收*")&gt;0),  CONCATENATE(  ".",IF(G144=$A$299,$A344,"")  ),IF(G144=$A$299,$A344,"")  )</f>
        <v>.44</v>
      </c>
      <c r="H344" s="65" t="str">
        <f ca="1">IF(  AND(LEN(H343)&gt;=1,H343&lt;&gt;".",COUNTIF(H144:H$191,"*18收*")&gt;0),  CONCATENATE(  ".",IF(H144=$A$299,$A344,"")  ),IF(H144=$A$299,$A344,"")  )</f>
        <v/>
      </c>
      <c r="I344" s="65" t="str">
        <f ca="1">IF(  AND(LEN(I343)&gt;=1,I343&lt;&gt;".",COUNTIF(I144:I$191,"*18收*")&gt;0),  CONCATENATE(  ".",IF(I144=$A$299,$A344,"")  ),IF(I144=$A$299,$A344,"")  )</f>
        <v/>
      </c>
      <c r="J344" s="65" t="str">
        <f ca="1">IF(  AND(LEN(J343)&gt;=1,J343&lt;&gt;".",COUNTIF(J144:J$191,"*18收*")&gt;0),  CONCATENATE(  ".",IF(J144=$A$299,$A344,"")  ),IF(J144=$A$299,$A344,"")  )</f>
        <v/>
      </c>
      <c r="K344" s="65" t="str">
        <f ca="1">IF(  AND(LEN(K343)&gt;=1,K343&lt;&gt;".",COUNTIF(K144:K$191,"*18收*")&gt;0),  CONCATENATE(  ".",IF(K144=$A$299,$A344,"")  ),IF(K144=$A$299,$A344,"")  )</f>
        <v/>
      </c>
      <c r="L344" s="65" t="str">
        <f ca="1">IF(  AND(LEN(L343)&gt;=1,L343&lt;&gt;".",COUNTIF(L144:L$191,"*18收*")&gt;0),  CONCATENATE(  ".",IF(L144=$A$299,$A344,"")  ),IF(L144=$A$299,$A344,"")  )</f>
        <v/>
      </c>
      <c r="M344" s="65" t="str">
        <f ca="1">IF(  AND(LEN(M343)&gt;=1,M343&lt;&gt;".",COUNTIF(M144:M$191,"*18收*")&gt;0),  CONCATENATE(  ".",IF(M144=$A$299,$A344,"")  ),IF(M144=$A$299,$A344,"")  )</f>
        <v/>
      </c>
      <c r="N344" s="65">
        <f ca="1">IF(  AND(LEN(N343)&gt;=1,N343&lt;&gt;".",COUNTIF(N144:N$191,"*18收*")&gt;0),  CONCATENATE(  ".",IF(N144=$A$299,$A344,"")  ),IF(N144=$A$299,$A344,"")  )</f>
        <v>44</v>
      </c>
      <c r="O344" s="65" t="str">
        <f ca="1">IF(  AND(LEN(O343)&gt;=1,O343&lt;&gt;".",COUNTIF(O144:O$191,"*18收*")&gt;0),  CONCATENATE(  ".",IF(O144=$A$299,$A344,"")  ),IF(O144=$A$299,$A344,"")  )</f>
        <v/>
      </c>
      <c r="P344" s="65" t="str">
        <f ca="1">IF(  AND(LEN(P343)&gt;=1,P343&lt;&gt;".",COUNTIF(P144:P$191,"*18收*")&gt;0),  CONCATENATE(  ".",IF(P144=$A$299,$A344,"")  ),IF(P144=$A$299,$A344,"")  )</f>
        <v>.</v>
      </c>
      <c r="Q344" s="65" t="str">
        <f ca="1">IF(  AND(LEN(Q343)&gt;=1,Q343&lt;&gt;".",COUNTIF(Q144:Q$191,"*18收*")&gt;0),  CONCATENATE(  ".",IF(Q144=$A$299,$A344,"")  ),IF(Q144=$A$299,$A344,"")  )</f>
        <v/>
      </c>
      <c r="R344" s="65" t="str">
        <f ca="1">IF(  AND(LEN(R343)&gt;=1,R343&lt;&gt;".",COUNTIF(R144:R$191,"*18收*")&gt;0),  CONCATENATE(  ".",IF(R144=$A$299,$A344,"")  ),IF(R144=$A$299,$A344,"")  )</f>
        <v/>
      </c>
      <c r="S344" s="65" t="str">
        <f ca="1">IF(  AND(LEN(S343)&gt;=1,S343&lt;&gt;".",COUNTIF(S144:S$191,"*18收*")&gt;0),  CONCATENATE(  ".",IF(S144=$A$299,$A344,"")  ),IF(S144=$A$299,$A344,"")  )</f>
        <v/>
      </c>
      <c r="T344" s="65" t="str">
        <f ca="1">IF(  AND(LEN(T343)&gt;=1,T343&lt;&gt;".",COUNTIF(T144:T$191,"*18收*")&gt;0),  CONCATENATE(  ".",IF(T144=$A$299,$A344,"")  ),IF(T144=$A$299,$A344,"")  )</f>
        <v/>
      </c>
      <c r="U344" s="65" t="str">
        <f ca="1">IF(  AND(LEN(U343)&gt;=1,U343&lt;&gt;".",COUNTIF(U144:U$191,"*18收*")&gt;0),  CONCATENATE(  ".",IF(U144=$A$299,$A344,"")  ),IF(U144=$A$299,$A344,"")  )</f>
        <v>.44</v>
      </c>
      <c r="V344" s="65" t="str">
        <f ca="1">IF(  AND(LEN(V343)&gt;=1,V343&lt;&gt;".",COUNTIF(V144:V$191,"*18收*")&gt;0),  CONCATENATE(  ".",IF(V144=$A$299,$A344,"")  ),IF(V144=$A$299,$A344,"")  )</f>
        <v/>
      </c>
      <c r="W344" s="65" t="str">
        <f ca="1">IF(  AND(LEN(W343)&gt;=1,W343&lt;&gt;".",COUNTIF(W144:W$191,"*18收*")&gt;0),  CONCATENATE(  ".",IF(W144=$A$299,$A344,"")  ),IF(W144=$A$299,$A344,"")  )</f>
        <v/>
      </c>
      <c r="X344" s="65" t="str">
        <f ca="1">IF(  AND(LEN(X343)&gt;=1,X343&lt;&gt;".",COUNTIF(X144:X$191,"*18收*")&gt;0),  CONCATENATE(  ".",IF(X144=$A$299,$A344,"")  ),IF(X144=$A$299,$A344,"")  )</f>
        <v/>
      </c>
      <c r="Y344" s="65" t="str">
        <f ca="1">IF(  AND(LEN(Y343)&gt;=1,Y343&lt;&gt;".",COUNTIF(Y144:Y$191,"*18收*")&gt;0),  CONCATENATE(  ".",IF(Y144=$A$299,$A344,"")  ),IF(Y144=$A$299,$A344,"")  )</f>
        <v/>
      </c>
      <c r="Z344" s="65" t="str">
        <f ca="1">IF(  AND(LEN(Z343)&gt;=1,Z343&lt;&gt;".",COUNTIF(Z144:Z$191,"*18收*")&gt;0),  CONCATENATE(  ".",IF(Z144=$A$299,$A344,"")  ),IF(Z144=$A$299,$A344,"")  )</f>
        <v/>
      </c>
      <c r="AA344" s="65" t="str">
        <f ca="1">IF(  AND(LEN(AA343)&gt;=1,AA343&lt;&gt;".",COUNTIF(AA144:AA$191,"*18收*")&gt;0),  CONCATENATE(  ".",IF(AA144=$A$299,$A344,"")  ),IF(AA144=$A$299,$A344,"")  )</f>
        <v/>
      </c>
      <c r="AB344" s="65" t="str">
        <f ca="1">IF(  AND(LEN(AB343)&gt;=1,AB343&lt;&gt;".",COUNTIF(AB144:AB$191,"*18收*")&gt;0),  CONCATENATE(  ".",IF(AB144=$A$299,$A344,"")  ),IF(AB144=$A$299,$A344,"")  )</f>
        <v>.44</v>
      </c>
      <c r="AC344" s="65" t="str">
        <f ca="1">IF(  AND(LEN(AC343)&gt;=1,AC343&lt;&gt;".",COUNTIF(AC144:AC$191,"*18收*")&gt;0),  CONCATENATE(  ".",IF(AC144=$A$299,$A344,"")  ),IF(AC144=$A$299,$A344,"")  )</f>
        <v/>
      </c>
      <c r="AD344" s="65" t="str">
        <f ca="1">IF(  AND(LEN(AD343)&gt;=1,AD343&lt;&gt;".",COUNTIF(AD144:AD$191,"*18收*")&gt;0),  CONCATENATE(  ".",IF(AD144=$A$299,$A344,"")  ),IF(AD144=$A$299,$A344,"")  )</f>
        <v/>
      </c>
      <c r="AE344" s="65" t="str">
        <f ca="1">IF(  AND(LEN(AE343)&gt;=1,AE343&lt;&gt;".",COUNTIF(AE144:AE$191,"*18收*")&gt;0),  CONCATENATE(  ".",IF(AE144=$A$299,$A344,"")  ),IF(AE144=$A$299,$A344,"")  )</f>
        <v/>
      </c>
      <c r="AF344" s="65" t="str">
        <f ca="1">IF(  AND(LEN(AF343)&gt;=1,AF343&lt;&gt;".",COUNTIF(AF144:AF$191,"*18收*")&gt;0),  CONCATENATE(  ".",IF(AF144=$A$299,$A344,"")  ),IF(AF144=$A$299,$A344,"")  )</f>
        <v/>
      </c>
      <c r="AG344" s="65" t="str">
        <f ca="1">IF(  AND(LEN(AG343)&gt;=1,AG343&lt;&gt;".",COUNTIF(AG144:AG$191,"*18收*")&gt;0),  CONCATENATE(  ".",IF(AG144=$A$299,$A344,"")  ),IF(AG144=$A$299,$A344,"")  )</f>
        <v>.44</v>
      </c>
      <c r="AH344" s="65"/>
      <c r="AI344" s="65"/>
      <c r="AJ344" s="65"/>
    </row>
    <row r="345" spans="1:36">
      <c r="A345" s="65">
        <f t="shared" ref="A345:B372" si="34">A245</f>
        <v>45</v>
      </c>
      <c r="B345" s="65" t="str">
        <f t="shared" si="34"/>
        <v>邱昱銘</v>
      </c>
      <c r="C345" s="65" t="str">
        <f ca="1">IF(  AND(LEN(C344)&gt;=1,C344&lt;&gt;".",COUNTIF(C145:C$191,"*18收*")&gt;0),  CONCATENATE(  ".",IF(C145=$A$299,$A345,"")  ),IF(C145=$A$299,$A345,"")  )</f>
        <v/>
      </c>
      <c r="D345" s="65" t="str">
        <f ca="1">IF(  AND(LEN(D344)&gt;=1,D344&lt;&gt;".",COUNTIF(D145:D$191,"*18收*")&gt;0),  CONCATENATE(  ".",IF(D145=$A$299,$A345,"")  ),IF(D145=$A$299,$A345,"")  )</f>
        <v/>
      </c>
      <c r="E345" s="65" t="str">
        <f ca="1">IF(  AND(LEN(E344)&gt;=1,E344&lt;&gt;".",COUNTIF(E145:E$191,"*18收*")&gt;0),  CONCATENATE(  ".",IF(E145=$A$299,$A345,"")  ),IF(E145=$A$299,$A345,"")  )</f>
        <v/>
      </c>
      <c r="F345" s="65" t="str">
        <f ca="1">IF(  AND(LEN(F344)&gt;=1,F344&lt;&gt;".",COUNTIF(F145:F$191,"*18收*")&gt;0),  CONCATENATE(  ".",IF(F145=$A$299,$A345,"")  ),IF(F145=$A$299,$A345,"")  )</f>
        <v/>
      </c>
      <c r="G345" s="65" t="str">
        <f ca="1">IF(  AND(LEN(G344)&gt;=1,G344&lt;&gt;".",COUNTIF(G145:G$191,"*18收*")&gt;0),  CONCATENATE(  ".",IF(G145=$A$299,$A345,"")  ),IF(G145=$A$299,$A345,"")  )</f>
        <v>.</v>
      </c>
      <c r="H345" s="65" t="str">
        <f ca="1">IF(  AND(LEN(H344)&gt;=1,H344&lt;&gt;".",COUNTIF(H145:H$191,"*18收*")&gt;0),  CONCATENATE(  ".",IF(H145=$A$299,$A345,"")  ),IF(H145=$A$299,$A345,"")  )</f>
        <v/>
      </c>
      <c r="I345" s="65">
        <f ca="1">IF(  AND(LEN(I344)&gt;=1,I344&lt;&gt;".",COUNTIF(I145:I$191,"*18收*")&gt;0),  CONCATENATE(  ".",IF(I145=$A$299,$A345,"")  ),IF(I145=$A$299,$A345,"")  )</f>
        <v>45</v>
      </c>
      <c r="J345" s="65" t="str">
        <f ca="1">IF(  AND(LEN(J344)&gt;=1,J344&lt;&gt;".",COUNTIF(J145:J$191,"*18收*")&gt;0),  CONCATENATE(  ".",IF(J145=$A$299,$A345,"")  ),IF(J145=$A$299,$A345,"")  )</f>
        <v/>
      </c>
      <c r="K345" s="65" t="str">
        <f ca="1">IF(  AND(LEN(K344)&gt;=1,K344&lt;&gt;".",COUNTIF(K145:K$191,"*18收*")&gt;0),  CONCATENATE(  ".",IF(K145=$A$299,$A345,"")  ),IF(K145=$A$299,$A345,"")  )</f>
        <v/>
      </c>
      <c r="L345" s="65" t="str">
        <f ca="1">IF(  AND(LEN(L344)&gt;=1,L344&lt;&gt;".",COUNTIF(L145:L$191,"*18收*")&gt;0),  CONCATENATE(  ".",IF(L145=$A$299,$A345,"")  ),IF(L145=$A$299,$A345,"")  )</f>
        <v/>
      </c>
      <c r="M345" s="65" t="str">
        <f ca="1">IF(  AND(LEN(M344)&gt;=1,M344&lt;&gt;".",COUNTIF(M145:M$191,"*18收*")&gt;0),  CONCATENATE(  ".",IF(M145=$A$299,$A345,"")  ),IF(M145=$A$299,$A345,"")  )</f>
        <v/>
      </c>
      <c r="N345" s="65" t="str">
        <f ca="1">IF(  AND(LEN(N344)&gt;=1,N344&lt;&gt;".",COUNTIF(N145:N$191,"*18收*")&gt;0),  CONCATENATE(  ".",IF(N145=$A$299,$A345,"")  ),IF(N145=$A$299,$A345,"")  )</f>
        <v>.</v>
      </c>
      <c r="O345" s="65" t="str">
        <f ca="1">IF(  AND(LEN(O344)&gt;=1,O344&lt;&gt;".",COUNTIF(O145:O$191,"*18收*")&gt;0),  CONCATENATE(  ".",IF(O145=$A$299,$A345,"")  ),IF(O145=$A$299,$A345,"")  )</f>
        <v/>
      </c>
      <c r="P345" s="65" t="str">
        <f ca="1">IF(  AND(LEN(P344)&gt;=1,P344&lt;&gt;".",COUNTIF(P145:P$191,"*18收*")&gt;0),  CONCATENATE(  ".",IF(P145=$A$299,$A345,"")  ),IF(P145=$A$299,$A345,"")  )</f>
        <v/>
      </c>
      <c r="Q345" s="65" t="str">
        <f ca="1">IF(  AND(LEN(Q344)&gt;=1,Q344&lt;&gt;".",COUNTIF(Q145:Q$191,"*18收*")&gt;0),  CONCATENATE(  ".",IF(Q145=$A$299,$A345,"")  ),IF(Q145=$A$299,$A345,"")  )</f>
        <v/>
      </c>
      <c r="R345" s="65" t="str">
        <f ca="1">IF(  AND(LEN(R344)&gt;=1,R344&lt;&gt;".",COUNTIF(R145:R$191,"*18收*")&gt;0),  CONCATENATE(  ".",IF(R145=$A$299,$A345,"")  ),IF(R145=$A$299,$A345,"")  )</f>
        <v/>
      </c>
      <c r="S345" s="65" t="str">
        <f ca="1">IF(  AND(LEN(S344)&gt;=1,S344&lt;&gt;".",COUNTIF(S145:S$191,"*18收*")&gt;0),  CONCATENATE(  ".",IF(S145=$A$299,$A345,"")  ),IF(S145=$A$299,$A345,"")  )</f>
        <v/>
      </c>
      <c r="T345" s="65" t="str">
        <f ca="1">IF(  AND(LEN(T344)&gt;=1,T344&lt;&gt;".",COUNTIF(T145:T$191,"*18收*")&gt;0),  CONCATENATE(  ".",IF(T145=$A$299,$A345,"")  ),IF(T145=$A$299,$A345,"")  )</f>
        <v/>
      </c>
      <c r="U345" s="65" t="str">
        <f ca="1">IF(  AND(LEN(U344)&gt;=1,U344&lt;&gt;".",COUNTIF(U145:U$191,"*18收*")&gt;0),  CONCATENATE(  ".",IF(U145=$A$299,$A345,"")  ),IF(U145=$A$299,$A345,"")  )</f>
        <v>.</v>
      </c>
      <c r="V345" s="65">
        <f ca="1">IF(  AND(LEN(V344)&gt;=1,V344&lt;&gt;".",COUNTIF(V145:V$191,"*18收*")&gt;0),  CONCATENATE(  ".",IF(V145=$A$299,$A345,"")  ),IF(V145=$A$299,$A345,"")  )</f>
        <v>45</v>
      </c>
      <c r="W345" s="65" t="str">
        <f ca="1">IF(  AND(LEN(W344)&gt;=1,W344&lt;&gt;".",COUNTIF(W145:W$191,"*18收*")&gt;0),  CONCATENATE(  ".",IF(W145=$A$299,$A345,"")  ),IF(W145=$A$299,$A345,"")  )</f>
        <v/>
      </c>
      <c r="X345" s="65" t="str">
        <f ca="1">IF(  AND(LEN(X344)&gt;=1,X344&lt;&gt;".",COUNTIF(X145:X$191,"*18收*")&gt;0),  CONCATENATE(  ".",IF(X145=$A$299,$A345,"")  ),IF(X145=$A$299,$A345,"")  )</f>
        <v/>
      </c>
      <c r="Y345" s="65" t="str">
        <f ca="1">IF(  AND(LEN(Y344)&gt;=1,Y344&lt;&gt;".",COUNTIF(Y145:Y$191,"*18收*")&gt;0),  CONCATENATE(  ".",IF(Y145=$A$299,$A345,"")  ),IF(Y145=$A$299,$A345,"")  )</f>
        <v/>
      </c>
      <c r="Z345" s="65" t="str">
        <f ca="1">IF(  AND(LEN(Z344)&gt;=1,Z344&lt;&gt;".",COUNTIF(Z145:Z$191,"*18收*")&gt;0),  CONCATENATE(  ".",IF(Z145=$A$299,$A345,"")  ),IF(Z145=$A$299,$A345,"")  )</f>
        <v/>
      </c>
      <c r="AA345" s="65" t="str">
        <f ca="1">IF(  AND(LEN(AA344)&gt;=1,AA344&lt;&gt;".",COUNTIF(AA145:AA$191,"*18收*")&gt;0),  CONCATENATE(  ".",IF(AA145=$A$299,$A345,"")  ),IF(AA145=$A$299,$A345,"")  )</f>
        <v/>
      </c>
      <c r="AB345" s="65" t="str">
        <f ca="1">IF(  AND(LEN(AB344)&gt;=1,AB344&lt;&gt;".",COUNTIF(AB145:AB$191,"*18收*")&gt;0),  CONCATENATE(  ".",IF(AB145=$A$299,$A345,"")  ),IF(AB145=$A$299,$A345,"")  )</f>
        <v>.</v>
      </c>
      <c r="AC345" s="65">
        <f ca="1">IF(  AND(LEN(AC344)&gt;=1,AC344&lt;&gt;".",COUNTIF(AC145:AC$191,"*18收*")&gt;0),  CONCATENATE(  ".",IF(AC145=$A$299,$A345,"")  ),IF(AC145=$A$299,$A345,"")  )</f>
        <v>45</v>
      </c>
      <c r="AD345" s="65" t="str">
        <f ca="1">IF(  AND(LEN(AD344)&gt;=1,AD344&lt;&gt;".",COUNTIF(AD145:AD$191,"*18收*")&gt;0),  CONCATENATE(  ".",IF(AD145=$A$299,$A345,"")  ),IF(AD145=$A$299,$A345,"")  )</f>
        <v/>
      </c>
      <c r="AE345" s="65" t="str">
        <f ca="1">IF(  AND(LEN(AE344)&gt;=1,AE344&lt;&gt;".",COUNTIF(AE145:AE$191,"*18收*")&gt;0),  CONCATENATE(  ".",IF(AE145=$A$299,$A345,"")  ),IF(AE145=$A$299,$A345,"")  )</f>
        <v/>
      </c>
      <c r="AF345" s="65" t="str">
        <f ca="1">IF(  AND(LEN(AF344)&gt;=1,AF344&lt;&gt;".",COUNTIF(AF145:AF$191,"*18收*")&gt;0),  CONCATENATE(  ".",IF(AF145=$A$299,$A345,"")  ),IF(AF145=$A$299,$A345,"")  )</f>
        <v/>
      </c>
      <c r="AG345" s="65" t="str">
        <f ca="1">IF(  AND(LEN(AG344)&gt;=1,AG344&lt;&gt;".",COUNTIF(AG145:AG$191,"*18收*")&gt;0),  CONCATENATE(  ".",IF(AG145=$A$299,$A345,"")  ),IF(AG145=$A$299,$A345,"")  )</f>
        <v>.45</v>
      </c>
      <c r="AH345" s="65"/>
      <c r="AI345" s="65"/>
      <c r="AJ345" s="65"/>
    </row>
    <row r="346" spans="1:36">
      <c r="A346" s="65">
        <f t="shared" si="34"/>
        <v>46</v>
      </c>
      <c r="B346" s="65" t="str">
        <f t="shared" si="34"/>
        <v>李政聰</v>
      </c>
      <c r="C346" s="65" t="str">
        <f ca="1">IF(  AND(LEN(C345)&gt;=1,C345&lt;&gt;".",COUNTIF(C146:C$191,"*18收*")&gt;0),  CONCATENATE(  ".",IF(C146=$A$299,$A346,"")  ),IF(C146=$A$299,$A346,"")  )</f>
        <v/>
      </c>
      <c r="D346" s="65" t="str">
        <f ca="1">IF(  AND(LEN(D345)&gt;=1,D345&lt;&gt;".",COUNTIF(D146:D$191,"*18收*")&gt;0),  CONCATENATE(  ".",IF(D146=$A$299,$A346,"")  ),IF(D146=$A$299,$A346,"")  )</f>
        <v/>
      </c>
      <c r="E346" s="65" t="str">
        <f ca="1">IF(  AND(LEN(E345)&gt;=1,E345&lt;&gt;".",COUNTIF(E146:E$191,"*18收*")&gt;0),  CONCATENATE(  ".",IF(E146=$A$299,$A346,"")  ),IF(E146=$A$299,$A346,"")  )</f>
        <v/>
      </c>
      <c r="F346" s="65" t="str">
        <f ca="1">IF(  AND(LEN(F345)&gt;=1,F345&lt;&gt;".",COUNTIF(F146:F$191,"*18收*")&gt;0),  CONCATENATE(  ".",IF(F146=$A$299,$A346,"")  ),IF(F146=$A$299,$A346,"")  )</f>
        <v/>
      </c>
      <c r="G346" s="65">
        <f ca="1">IF(  AND(LEN(G345)&gt;=1,G345&lt;&gt;".",COUNTIF(G146:G$191,"*18收*")&gt;0),  CONCATENATE(  ".",IF(G146=$A$299,$A346,"")  ),IF(G146=$A$299,$A346,"")  )</f>
        <v>46</v>
      </c>
      <c r="H346" s="65" t="str">
        <f ca="1">IF(  AND(LEN(H345)&gt;=1,H345&lt;&gt;".",COUNTIF(H146:H$191,"*18收*")&gt;0),  CONCATENATE(  ".",IF(H146=$A$299,$A346,"")  ),IF(H146=$A$299,$A346,"")  )</f>
        <v/>
      </c>
      <c r="I346" s="65" t="str">
        <f ca="1">IF(  AND(LEN(I345)&gt;=1,I345&lt;&gt;".",COUNTIF(I146:I$191,"*18收*")&gt;0),  CONCATENATE(  ".",IF(I146=$A$299,$A346,"")  ),IF(I146=$A$299,$A346,"")  )</f>
        <v/>
      </c>
      <c r="J346" s="65" t="str">
        <f ca="1">IF(  AND(LEN(J345)&gt;=1,J345&lt;&gt;".",COUNTIF(J146:J$191,"*18收*")&gt;0),  CONCATENATE(  ".",IF(J146=$A$299,$A346,"")  ),IF(J146=$A$299,$A346,"")  )</f>
        <v/>
      </c>
      <c r="K346" s="65" t="str">
        <f ca="1">IF(  AND(LEN(K345)&gt;=1,K345&lt;&gt;".",COUNTIF(K146:K$191,"*18收*")&gt;0),  CONCATENATE(  ".",IF(K146=$A$299,$A346,"")  ),IF(K146=$A$299,$A346,"")  )</f>
        <v/>
      </c>
      <c r="L346" s="65" t="str">
        <f ca="1">IF(  AND(LEN(L345)&gt;=1,L345&lt;&gt;".",COUNTIF(L146:L$191,"*18收*")&gt;0),  CONCATENATE(  ".",IF(L146=$A$299,$A346,"")  ),IF(L146=$A$299,$A346,"")  )</f>
        <v/>
      </c>
      <c r="M346" s="65" t="str">
        <f ca="1">IF(  AND(LEN(M345)&gt;=1,M345&lt;&gt;".",COUNTIF(M146:M$191,"*18收*")&gt;0),  CONCATENATE(  ".",IF(M146=$A$299,$A346,"")  ),IF(M146=$A$299,$A346,"")  )</f>
        <v/>
      </c>
      <c r="N346" s="65">
        <f ca="1">IF(  AND(LEN(N345)&gt;=1,N345&lt;&gt;".",COUNTIF(N146:N$191,"*18收*")&gt;0),  CONCATENATE(  ".",IF(N146=$A$299,$A346,"")  ),IF(N146=$A$299,$A346,"")  )</f>
        <v>46</v>
      </c>
      <c r="O346" s="65" t="str">
        <f ca="1">IF(  AND(LEN(O345)&gt;=1,O345&lt;&gt;".",COUNTIF(O146:O$191,"*18收*")&gt;0),  CONCATENATE(  ".",IF(O146=$A$299,$A346,"")  ),IF(O146=$A$299,$A346,"")  )</f>
        <v/>
      </c>
      <c r="P346" s="65" t="str">
        <f ca="1">IF(  AND(LEN(P345)&gt;=1,P345&lt;&gt;".",COUNTIF(P146:P$191,"*18收*")&gt;0),  CONCATENATE(  ".",IF(P146=$A$299,$A346,"")  ),IF(P146=$A$299,$A346,"")  )</f>
        <v/>
      </c>
      <c r="Q346" s="65" t="str">
        <f ca="1">IF(  AND(LEN(Q345)&gt;=1,Q345&lt;&gt;".",COUNTIF(Q146:Q$191,"*18收*")&gt;0),  CONCATENATE(  ".",IF(Q146=$A$299,$A346,"")  ),IF(Q146=$A$299,$A346,"")  )</f>
        <v/>
      </c>
      <c r="R346" s="65" t="str">
        <f ca="1">IF(  AND(LEN(R345)&gt;=1,R345&lt;&gt;".",COUNTIF(R146:R$191,"*18收*")&gt;0),  CONCATENATE(  ".",IF(R146=$A$299,$A346,"")  ),IF(R146=$A$299,$A346,"")  )</f>
        <v/>
      </c>
      <c r="S346" s="65" t="str">
        <f ca="1">IF(  AND(LEN(S345)&gt;=1,S345&lt;&gt;".",COUNTIF(S146:S$191,"*18收*")&gt;0),  CONCATENATE(  ".",IF(S146=$A$299,$A346,"")  ),IF(S146=$A$299,$A346,"")  )</f>
        <v/>
      </c>
      <c r="T346" s="65" t="str">
        <f ca="1">IF(  AND(LEN(T345)&gt;=1,T345&lt;&gt;".",COUNTIF(T146:T$191,"*18收*")&gt;0),  CONCATENATE(  ".",IF(T146=$A$299,$A346,"")  ),IF(T146=$A$299,$A346,"")  )</f>
        <v/>
      </c>
      <c r="U346" s="65">
        <f ca="1">IF(  AND(LEN(U345)&gt;=1,U345&lt;&gt;".",COUNTIF(U146:U$191,"*18收*")&gt;0),  CONCATENATE(  ".",IF(U146=$A$299,$A346,"")  ),IF(U146=$A$299,$A346,"")  )</f>
        <v>46</v>
      </c>
      <c r="V346" s="65" t="str">
        <f ca="1">IF(  AND(LEN(V345)&gt;=1,V345&lt;&gt;".",COUNTIF(V146:V$191,"*18收*")&gt;0),  CONCATENATE(  ".",IF(V146=$A$299,$A346,"")  ),IF(V146=$A$299,$A346,"")  )</f>
        <v>.</v>
      </c>
      <c r="W346" s="65" t="str">
        <f ca="1">IF(  AND(LEN(W345)&gt;=1,W345&lt;&gt;".",COUNTIF(W146:W$191,"*18收*")&gt;0),  CONCATENATE(  ".",IF(W146=$A$299,$A346,"")  ),IF(W146=$A$299,$A346,"")  )</f>
        <v/>
      </c>
      <c r="X346" s="65" t="str">
        <f ca="1">IF(  AND(LEN(X345)&gt;=1,X345&lt;&gt;".",COUNTIF(X146:X$191,"*18收*")&gt;0),  CONCATENATE(  ".",IF(X146=$A$299,$A346,"")  ),IF(X146=$A$299,$A346,"")  )</f>
        <v/>
      </c>
      <c r="Y346" s="65" t="str">
        <f ca="1">IF(  AND(LEN(Y345)&gt;=1,Y345&lt;&gt;".",COUNTIF(Y146:Y$191,"*18收*")&gt;0),  CONCATENATE(  ".",IF(Y146=$A$299,$A346,"")  ),IF(Y146=$A$299,$A346,"")  )</f>
        <v/>
      </c>
      <c r="Z346" s="65" t="str">
        <f ca="1">IF(  AND(LEN(Z345)&gt;=1,Z345&lt;&gt;".",COUNTIF(Z146:Z$191,"*18收*")&gt;0),  CONCATENATE(  ".",IF(Z146=$A$299,$A346,"")  ),IF(Z146=$A$299,$A346,"")  )</f>
        <v/>
      </c>
      <c r="AA346" s="65" t="str">
        <f ca="1">IF(  AND(LEN(AA345)&gt;=1,AA345&lt;&gt;".",COUNTIF(AA146:AA$191,"*18收*")&gt;0),  CONCATENATE(  ".",IF(AA146=$A$299,$A346,"")  ),IF(AA146=$A$299,$A346,"")  )</f>
        <v/>
      </c>
      <c r="AB346" s="65" t="str">
        <f ca="1">IF(  AND(LEN(AB345)&gt;=1,AB345&lt;&gt;".",COUNTIF(AB146:AB$191,"*18收*")&gt;0),  CONCATENATE(  ".",IF(AB146=$A$299,$A346,"")  ),IF(AB146=$A$299,$A346,"")  )</f>
        <v/>
      </c>
      <c r="AC346" s="65" t="str">
        <f ca="1">IF(  AND(LEN(AC345)&gt;=1,AC345&lt;&gt;".",COUNTIF(AC146:AC$191,"*18收*")&gt;0),  CONCATENATE(  ".",IF(AC146=$A$299,$A346,"")  ),IF(AC146=$A$299,$A346,"")  )</f>
        <v>.46</v>
      </c>
      <c r="AD346" s="65" t="str">
        <f ca="1">IF(  AND(LEN(AD345)&gt;=1,AD345&lt;&gt;".",COUNTIF(AD146:AD$191,"*18收*")&gt;0),  CONCATENATE(  ".",IF(AD146=$A$299,$A346,"")  ),IF(AD146=$A$299,$A346,"")  )</f>
        <v/>
      </c>
      <c r="AE346" s="65" t="str">
        <f ca="1">IF(  AND(LEN(AE345)&gt;=1,AE345&lt;&gt;".",COUNTIF(AE146:AE$191,"*18收*")&gt;0),  CONCATENATE(  ".",IF(AE146=$A$299,$A346,"")  ),IF(AE146=$A$299,$A346,"")  )</f>
        <v/>
      </c>
      <c r="AF346" s="65" t="str">
        <f ca="1">IF(  AND(LEN(AF345)&gt;=1,AF345&lt;&gt;".",COUNTIF(AF146:AF$191,"*18收*")&gt;0),  CONCATENATE(  ".",IF(AF146=$A$299,$A346,"")  ),IF(AF146=$A$299,$A346,"")  )</f>
        <v/>
      </c>
      <c r="AG346" s="65" t="str">
        <f ca="1">IF(  AND(LEN(AG345)&gt;=1,AG345&lt;&gt;".",COUNTIF(AG146:AG$191,"*18收*")&gt;0),  CONCATENATE(  ".",IF(AG146=$A$299,$A346,"")  ),IF(AG146=$A$299,$A346,"")  )</f>
        <v>.46</v>
      </c>
      <c r="AH346" s="65"/>
      <c r="AI346" s="65"/>
      <c r="AJ346" s="65"/>
    </row>
    <row r="347" spans="1:36">
      <c r="A347" s="65">
        <f t="shared" si="34"/>
        <v>47</v>
      </c>
      <c r="B347" s="65" t="str">
        <f t="shared" si="34"/>
        <v>何奕諠</v>
      </c>
      <c r="C347" s="65" t="str">
        <f ca="1">IF(  AND(LEN(C346)&gt;=1,C346&lt;&gt;".",COUNTIF(C147:C$191,"*18收*")&gt;0),  CONCATENATE(  ".",IF(C147=$A$299,$A347,"")  ),IF(C147=$A$299,$A347,"")  )</f>
        <v/>
      </c>
      <c r="D347" s="65" t="str">
        <f ca="1">IF(  AND(LEN(D346)&gt;=1,D346&lt;&gt;".",COUNTIF(D147:D$191,"*18收*")&gt;0),  CONCATENATE(  ".",IF(D147=$A$299,$A347,"")  ),IF(D147=$A$299,$A347,"")  )</f>
        <v/>
      </c>
      <c r="E347" s="65" t="str">
        <f ca="1">IF(  AND(LEN(E346)&gt;=1,E346&lt;&gt;".",COUNTIF(E147:E$191,"*18收*")&gt;0),  CONCATENATE(  ".",IF(E147=$A$299,$A347,"")  ),IF(E147=$A$299,$A347,"")  )</f>
        <v/>
      </c>
      <c r="F347" s="65" t="str">
        <f ca="1">IF(  AND(LEN(F346)&gt;=1,F346&lt;&gt;".",COUNTIF(F147:F$191,"*18收*")&gt;0),  CONCATENATE(  ".",IF(F147=$A$299,$A347,"")  ),IF(F147=$A$299,$A347,"")  )</f>
        <v/>
      </c>
      <c r="G347" s="65" t="str">
        <f ca="1">IF(  AND(LEN(G346)&gt;=1,G346&lt;&gt;".",COUNTIF(G147:G$191,"*18收*")&gt;0),  CONCATENATE(  ".",IF(G147=$A$299,$A347,"")  ),IF(G147=$A$299,$A347,"")  )</f>
        <v>.47</v>
      </c>
      <c r="H347" s="65" t="str">
        <f ca="1">IF(  AND(LEN(H346)&gt;=1,H346&lt;&gt;".",COUNTIF(H147:H$191,"*18收*")&gt;0),  CONCATENATE(  ".",IF(H147=$A$299,$A347,"")  ),IF(H147=$A$299,$A347,"")  )</f>
        <v/>
      </c>
      <c r="I347" s="65" t="str">
        <f ca="1">IF(  AND(LEN(I346)&gt;=1,I346&lt;&gt;".",COUNTIF(I147:I$191,"*18收*")&gt;0),  CONCATENATE(  ".",IF(I147=$A$299,$A347,"")  ),IF(I147=$A$299,$A347,"")  )</f>
        <v/>
      </c>
      <c r="J347" s="65" t="str">
        <f ca="1">IF(  AND(LEN(J346)&gt;=1,J346&lt;&gt;".",COUNTIF(J147:J$191,"*18收*")&gt;0),  CONCATENATE(  ".",IF(J147=$A$299,$A347,"")  ),IF(J147=$A$299,$A347,"")  )</f>
        <v/>
      </c>
      <c r="K347" s="65" t="str">
        <f ca="1">IF(  AND(LEN(K346)&gt;=1,K346&lt;&gt;".",COUNTIF(K147:K$191,"*18收*")&gt;0),  CONCATENATE(  ".",IF(K147=$A$299,$A347,"")  ),IF(K147=$A$299,$A347,"")  )</f>
        <v/>
      </c>
      <c r="L347" s="65" t="str">
        <f ca="1">IF(  AND(LEN(L346)&gt;=1,L346&lt;&gt;".",COUNTIF(L147:L$191,"*18收*")&gt;0),  CONCATENATE(  ".",IF(L147=$A$299,$A347,"")  ),IF(L147=$A$299,$A347,"")  )</f>
        <v/>
      </c>
      <c r="M347" s="65" t="str">
        <f ca="1">IF(  AND(LEN(M346)&gt;=1,M346&lt;&gt;".",COUNTIF(M147:M$191,"*18收*")&gt;0),  CONCATENATE(  ".",IF(M147=$A$299,$A347,"")  ),IF(M147=$A$299,$A347,"")  )</f>
        <v/>
      </c>
      <c r="N347" s="65" t="str">
        <f ca="1">IF(  AND(LEN(N346)&gt;=1,N346&lt;&gt;".",COUNTIF(N147:N$191,"*18收*")&gt;0),  CONCATENATE(  ".",IF(N147=$A$299,$A347,"")  ),IF(N147=$A$299,$A347,"")  )</f>
        <v>.</v>
      </c>
      <c r="O347" s="65" t="str">
        <f ca="1">IF(  AND(LEN(O346)&gt;=1,O346&lt;&gt;".",COUNTIF(O147:O$191,"*18收*")&gt;0),  CONCATENATE(  ".",IF(O147=$A$299,$A347,"")  ),IF(O147=$A$299,$A347,"")  )</f>
        <v/>
      </c>
      <c r="P347" s="65">
        <f ca="1">IF(  AND(LEN(P346)&gt;=1,P346&lt;&gt;".",COUNTIF(P147:P$191,"*18收*")&gt;0),  CONCATENATE(  ".",IF(P147=$A$299,$A347,"")  ),IF(P147=$A$299,$A347,"")  )</f>
        <v>47</v>
      </c>
      <c r="Q347" s="65" t="str">
        <f ca="1">IF(  AND(LEN(Q346)&gt;=1,Q346&lt;&gt;".",COUNTIF(Q147:Q$191,"*18收*")&gt;0),  CONCATENATE(  ".",IF(Q147=$A$299,$A347,"")  ),IF(Q147=$A$299,$A347,"")  )</f>
        <v/>
      </c>
      <c r="R347" s="65" t="str">
        <f ca="1">IF(  AND(LEN(R346)&gt;=1,R346&lt;&gt;".",COUNTIF(R147:R$191,"*18收*")&gt;0),  CONCATENATE(  ".",IF(R147=$A$299,$A347,"")  ),IF(R147=$A$299,$A347,"")  )</f>
        <v/>
      </c>
      <c r="S347" s="65" t="str">
        <f ca="1">IF(  AND(LEN(S346)&gt;=1,S346&lt;&gt;".",COUNTIF(S147:S$191,"*18收*")&gt;0),  CONCATENATE(  ".",IF(S147=$A$299,$A347,"")  ),IF(S147=$A$299,$A347,"")  )</f>
        <v/>
      </c>
      <c r="T347" s="65" t="str">
        <f ca="1">IF(  AND(LEN(T346)&gt;=1,T346&lt;&gt;".",COUNTIF(T147:T$191,"*18收*")&gt;0),  CONCATENATE(  ".",IF(T147=$A$299,$A347,"")  ),IF(T147=$A$299,$A347,"")  )</f>
        <v/>
      </c>
      <c r="U347" s="65" t="str">
        <f ca="1">IF(  AND(LEN(U346)&gt;=1,U346&lt;&gt;".",COUNTIF(U147:U$191,"*18收*")&gt;0),  CONCATENATE(  ".",IF(U147=$A$299,$A347,"")  ),IF(U147=$A$299,$A347,"")  )</f>
        <v>.</v>
      </c>
      <c r="V347" s="65" t="str">
        <f ca="1">IF(  AND(LEN(V346)&gt;=1,V346&lt;&gt;".",COUNTIF(V147:V$191,"*18收*")&gt;0),  CONCATENATE(  ".",IF(V147=$A$299,$A347,"")  ),IF(V147=$A$299,$A347,"")  )</f>
        <v/>
      </c>
      <c r="W347" s="65" t="str">
        <f ca="1">IF(  AND(LEN(W346)&gt;=1,W346&lt;&gt;".",COUNTIF(W147:W$191,"*18收*")&gt;0),  CONCATENATE(  ".",IF(W147=$A$299,$A347,"")  ),IF(W147=$A$299,$A347,"")  )</f>
        <v/>
      </c>
      <c r="X347" s="65">
        <f ca="1">IF(  AND(LEN(X346)&gt;=1,X346&lt;&gt;".",COUNTIF(X147:X$191,"*18收*")&gt;0),  CONCATENATE(  ".",IF(X147=$A$299,$A347,"")  ),IF(X147=$A$299,$A347,"")  )</f>
        <v>47</v>
      </c>
      <c r="Y347" s="65" t="str">
        <f ca="1">IF(  AND(LEN(Y346)&gt;=1,Y346&lt;&gt;".",COUNTIF(Y147:Y$191,"*18收*")&gt;0),  CONCATENATE(  ".",IF(Y147=$A$299,$A347,"")  ),IF(Y147=$A$299,$A347,"")  )</f>
        <v/>
      </c>
      <c r="Z347" s="65" t="str">
        <f ca="1">IF(  AND(LEN(Z346)&gt;=1,Z346&lt;&gt;".",COUNTIF(Z147:Z$191,"*18收*")&gt;0),  CONCATENATE(  ".",IF(Z147=$A$299,$A347,"")  ),IF(Z147=$A$299,$A347,"")  )</f>
        <v/>
      </c>
      <c r="AA347" s="65" t="str">
        <f ca="1">IF(  AND(LEN(AA346)&gt;=1,AA346&lt;&gt;".",COUNTIF(AA147:AA$191,"*18收*")&gt;0),  CONCATENATE(  ".",IF(AA147=$A$299,$A347,"")  ),IF(AA147=$A$299,$A347,"")  )</f>
        <v/>
      </c>
      <c r="AB347" s="65" t="str">
        <f ca="1">IF(  AND(LEN(AB346)&gt;=1,AB346&lt;&gt;".",COUNTIF(AB147:AB$191,"*18收*")&gt;0),  CONCATENATE(  ".",IF(AB147=$A$299,$A347,"")  ),IF(AB147=$A$299,$A347,"")  )</f>
        <v/>
      </c>
      <c r="AC347" s="65" t="str">
        <f ca="1">IF(  AND(LEN(AC346)&gt;=1,AC346&lt;&gt;".",COUNTIF(AC147:AC$191,"*18收*")&gt;0),  CONCATENATE(  ".",IF(AC147=$A$299,$A347,"")  ),IF(AC147=$A$299,$A347,"")  )</f>
        <v>.</v>
      </c>
      <c r="AD347" s="65" t="str">
        <f ca="1">IF(  AND(LEN(AD346)&gt;=1,AD346&lt;&gt;".",COUNTIF(AD147:AD$191,"*18收*")&gt;0),  CONCATENATE(  ".",IF(AD147=$A$299,$A347,"")  ),IF(AD147=$A$299,$A347,"")  )</f>
        <v/>
      </c>
      <c r="AE347" s="65" t="str">
        <f ca="1">IF(  AND(LEN(AE346)&gt;=1,AE346&lt;&gt;".",COUNTIF(AE147:AE$191,"*18收*")&gt;0),  CONCATENATE(  ".",IF(AE147=$A$299,$A347,"")  ),IF(AE147=$A$299,$A347,"")  )</f>
        <v/>
      </c>
      <c r="AF347" s="65">
        <f ca="1">IF(  AND(LEN(AF346)&gt;=1,AF346&lt;&gt;".",COUNTIF(AF147:AF$191,"*18收*")&gt;0),  CONCATENATE(  ".",IF(AF147=$A$299,$A347,"")  ),IF(AF147=$A$299,$A347,"")  )</f>
        <v>47</v>
      </c>
      <c r="AG347" s="65" t="str">
        <f ca="1">IF(  AND(LEN(AG346)&gt;=1,AG346&lt;&gt;".",COUNTIF(AG147:AG$191,"*18收*")&gt;0),  CONCATENATE(  ".",IF(AG147=$A$299,$A347,"")  ),IF(AG147=$A$299,$A347,"")  )</f>
        <v>.</v>
      </c>
      <c r="AH347" s="65"/>
      <c r="AI347" s="65"/>
      <c r="AJ347" s="65"/>
    </row>
    <row r="348" spans="1:36">
      <c r="A348" s="65">
        <f t="shared" si="34"/>
        <v>48</v>
      </c>
      <c r="B348" s="65" t="str">
        <f t="shared" si="34"/>
        <v>洪長昇</v>
      </c>
      <c r="C348" s="65" t="str">
        <f ca="1">IF(  AND(LEN(C347)&gt;=1,C347&lt;&gt;".",COUNTIF(C148:C$191,"*18收*")&gt;0),  CONCATENATE(  ".",IF(C148=$A$299,$A348,"")  ),IF(C148=$A$299,$A348,"")  )</f>
        <v/>
      </c>
      <c r="D348" s="65" t="str">
        <f ca="1">IF(  AND(LEN(D347)&gt;=1,D347&lt;&gt;".",COUNTIF(D148:D$191,"*18收*")&gt;0),  CONCATENATE(  ".",IF(D148=$A$299,$A348,"")  ),IF(D148=$A$299,$A348,"")  )</f>
        <v/>
      </c>
      <c r="E348" s="65" t="str">
        <f ca="1">IF(  AND(LEN(E347)&gt;=1,E347&lt;&gt;".",COUNTIF(E148:E$191,"*18收*")&gt;0),  CONCATENATE(  ".",IF(E148=$A$299,$A348,"")  ),IF(E148=$A$299,$A348,"")  )</f>
        <v/>
      </c>
      <c r="F348" s="65" t="str">
        <f ca="1">IF(  AND(LEN(F347)&gt;=1,F347&lt;&gt;".",COUNTIF(F148:F$191,"*18收*")&gt;0),  CONCATENATE(  ".",IF(F148=$A$299,$A348,"")  ),IF(F148=$A$299,$A348,"")  )</f>
        <v/>
      </c>
      <c r="G348" s="65" t="str">
        <f ca="1">IF(  AND(LEN(G347)&gt;=1,G347&lt;&gt;".",COUNTIF(G148:G$191,"*18收*")&gt;0),  CONCATENATE(  ".",IF(G148=$A$299,$A348,"")  ),IF(G148=$A$299,$A348,"")  )</f>
        <v>.48</v>
      </c>
      <c r="H348" s="65" t="str">
        <f ca="1">IF(  AND(LEN(H347)&gt;=1,H347&lt;&gt;".",COUNTIF(H148:H$191,"*18收*")&gt;0),  CONCATENATE(  ".",IF(H148=$A$299,$A348,"")  ),IF(H148=$A$299,$A348,"")  )</f>
        <v/>
      </c>
      <c r="I348" s="65" t="str">
        <f ca="1">IF(  AND(LEN(I347)&gt;=1,I347&lt;&gt;".",COUNTIF(I148:I$191,"*18收*")&gt;0),  CONCATENATE(  ".",IF(I148=$A$299,$A348,"")  ),IF(I148=$A$299,$A348,"")  )</f>
        <v/>
      </c>
      <c r="J348" s="65" t="str">
        <f ca="1">IF(  AND(LEN(J347)&gt;=1,J347&lt;&gt;".",COUNTIF(J148:J$191,"*18收*")&gt;0),  CONCATENATE(  ".",IF(J148=$A$299,$A348,"")  ),IF(J148=$A$299,$A348,"")  )</f>
        <v/>
      </c>
      <c r="K348" s="65" t="str">
        <f ca="1">IF(  AND(LEN(K347)&gt;=1,K347&lt;&gt;".",COUNTIF(K148:K$191,"*18收*")&gt;0),  CONCATENATE(  ".",IF(K148=$A$299,$A348,"")  ),IF(K148=$A$299,$A348,"")  )</f>
        <v/>
      </c>
      <c r="L348" s="65" t="str">
        <f ca="1">IF(  AND(LEN(L347)&gt;=1,L347&lt;&gt;".",COUNTIF(L148:L$191,"*18收*")&gt;0),  CONCATENATE(  ".",IF(L148=$A$299,$A348,"")  ),IF(L148=$A$299,$A348,"")  )</f>
        <v/>
      </c>
      <c r="M348" s="65" t="str">
        <f ca="1">IF(  AND(LEN(M347)&gt;=1,M347&lt;&gt;".",COUNTIF(M148:M$191,"*18收*")&gt;0),  CONCATENATE(  ".",IF(M148=$A$299,$A348,"")  ),IF(M148=$A$299,$A348,"")  )</f>
        <v/>
      </c>
      <c r="N348" s="65">
        <f ca="1">IF(  AND(LEN(N347)&gt;=1,N347&lt;&gt;".",COUNTIF(N148:N$191,"*18收*")&gt;0),  CONCATENATE(  ".",IF(N148=$A$299,$A348,"")  ),IF(N148=$A$299,$A348,"")  )</f>
        <v>48</v>
      </c>
      <c r="O348" s="65" t="str">
        <f ca="1">IF(  AND(LEN(O347)&gt;=1,O347&lt;&gt;".",COUNTIF(O148:O$191,"*18收*")&gt;0),  CONCATENATE(  ".",IF(O148=$A$299,$A348,"")  ),IF(O148=$A$299,$A348,"")  )</f>
        <v/>
      </c>
      <c r="P348" s="65" t="str">
        <f ca="1">IF(  AND(LEN(P347)&gt;=1,P347&lt;&gt;".",COUNTIF(P148:P$191,"*18收*")&gt;0),  CONCATENATE(  ".",IF(P148=$A$299,$A348,"")  ),IF(P148=$A$299,$A348,"")  )</f>
        <v>.</v>
      </c>
      <c r="Q348" s="65" t="str">
        <f ca="1">IF(  AND(LEN(Q347)&gt;=1,Q347&lt;&gt;".",COUNTIF(Q148:Q$191,"*18收*")&gt;0),  CONCATENATE(  ".",IF(Q148=$A$299,$A348,"")  ),IF(Q148=$A$299,$A348,"")  )</f>
        <v/>
      </c>
      <c r="R348" s="65" t="str">
        <f ca="1">IF(  AND(LEN(R347)&gt;=1,R347&lt;&gt;".",COUNTIF(R148:R$191,"*18收*")&gt;0),  CONCATENATE(  ".",IF(R148=$A$299,$A348,"")  ),IF(R148=$A$299,$A348,"")  )</f>
        <v/>
      </c>
      <c r="S348" s="65" t="str">
        <f ca="1">IF(  AND(LEN(S347)&gt;=1,S347&lt;&gt;".",COUNTIF(S148:S$191,"*18收*")&gt;0),  CONCATENATE(  ".",IF(S148=$A$299,$A348,"")  ),IF(S148=$A$299,$A348,"")  )</f>
        <v/>
      </c>
      <c r="T348" s="65" t="str">
        <f ca="1">IF(  AND(LEN(T347)&gt;=1,T347&lt;&gt;".",COUNTIF(T148:T$191,"*18收*")&gt;0),  CONCATENATE(  ".",IF(T148=$A$299,$A348,"")  ),IF(T148=$A$299,$A348,"")  )</f>
        <v/>
      </c>
      <c r="U348" s="65">
        <f ca="1">IF(  AND(LEN(U347)&gt;=1,U347&lt;&gt;".",COUNTIF(U148:U$191,"*18收*")&gt;0),  CONCATENATE(  ".",IF(U148=$A$299,$A348,"")  ),IF(U148=$A$299,$A348,"")  )</f>
        <v>48</v>
      </c>
      <c r="V348" s="65" t="str">
        <f ca="1">IF(  AND(LEN(V347)&gt;=1,V347&lt;&gt;".",COUNTIF(V148:V$191,"*18收*")&gt;0),  CONCATENATE(  ".",IF(V148=$A$299,$A348,"")  ),IF(V148=$A$299,$A348,"")  )</f>
        <v/>
      </c>
      <c r="W348" s="65" t="str">
        <f ca="1">IF(  AND(LEN(W347)&gt;=1,W347&lt;&gt;".",COUNTIF(W148:W$191,"*18收*")&gt;0),  CONCATENATE(  ".",IF(W148=$A$299,$A348,"")  ),IF(W148=$A$299,$A348,"")  )</f>
        <v/>
      </c>
      <c r="X348" s="65" t="str">
        <f ca="1">IF(  AND(LEN(X347)&gt;=1,X347&lt;&gt;".",COUNTIF(X148:X$191,"*18收*")&gt;0),  CONCATENATE(  ".",IF(X148=$A$299,$A348,"")  ),IF(X148=$A$299,$A348,"")  )</f>
        <v/>
      </c>
      <c r="Y348" s="65" t="str">
        <f ca="1">IF(  AND(LEN(Y347)&gt;=1,Y347&lt;&gt;".",COUNTIF(Y148:Y$191,"*18收*")&gt;0),  CONCATENATE(  ".",IF(Y148=$A$299,$A348,"")  ),IF(Y148=$A$299,$A348,"")  )</f>
        <v/>
      </c>
      <c r="Z348" s="65" t="str">
        <f ca="1">IF(  AND(LEN(Z347)&gt;=1,Z347&lt;&gt;".",COUNTIF(Z148:Z$191,"*18收*")&gt;0),  CONCATENATE(  ".",IF(Z148=$A$299,$A348,"")  ),IF(Z148=$A$299,$A348,"")  )</f>
        <v/>
      </c>
      <c r="AA348" s="65" t="str">
        <f ca="1">IF(  AND(LEN(AA347)&gt;=1,AA347&lt;&gt;".",COUNTIF(AA148:AA$191,"*18收*")&gt;0),  CONCATENATE(  ".",IF(AA148=$A$299,$A348,"")  ),IF(AA148=$A$299,$A348,"")  )</f>
        <v/>
      </c>
      <c r="AB348" s="65">
        <f ca="1">IF(  AND(LEN(AB347)&gt;=1,AB347&lt;&gt;".",COUNTIF(AB148:AB$191,"*18收*")&gt;0),  CONCATENATE(  ".",IF(AB148=$A$299,$A348,"")  ),IF(AB148=$A$299,$A348,"")  )</f>
        <v>48</v>
      </c>
      <c r="AC348" s="65" t="str">
        <f ca="1">IF(  AND(LEN(AC347)&gt;=1,AC347&lt;&gt;".",COUNTIF(AC148:AC$191,"*18收*")&gt;0),  CONCATENATE(  ".",IF(AC148=$A$299,$A348,"")  ),IF(AC148=$A$299,$A348,"")  )</f>
        <v/>
      </c>
      <c r="AD348" s="65" t="str">
        <f ca="1">IF(  AND(LEN(AD347)&gt;=1,AD347&lt;&gt;".",COUNTIF(AD148:AD$191,"*18收*")&gt;0),  CONCATENATE(  ".",IF(AD148=$A$299,$A348,"")  ),IF(AD148=$A$299,$A348,"")  )</f>
        <v/>
      </c>
      <c r="AE348" s="65" t="str">
        <f ca="1">IF(  AND(LEN(AE347)&gt;=1,AE347&lt;&gt;".",COUNTIF(AE148:AE$191,"*18收*")&gt;0),  CONCATENATE(  ".",IF(AE148=$A$299,$A348,"")  ),IF(AE148=$A$299,$A348,"")  )</f>
        <v/>
      </c>
      <c r="AF348" s="65" t="str">
        <f ca="1">IF(  AND(LEN(AF347)&gt;=1,AF347&lt;&gt;".",COUNTIF(AF148:AF$191,"*18收*")&gt;0),  CONCATENATE(  ".",IF(AF148=$A$299,$A348,"")  ),IF(AF148=$A$299,$A348,"")  )</f>
        <v>.</v>
      </c>
      <c r="AG348" s="65">
        <f ca="1">IF(  AND(LEN(AG347)&gt;=1,AG347&lt;&gt;".",COUNTIF(AG148:AG$191,"*18收*")&gt;0),  CONCATENATE(  ".",IF(AG148=$A$299,$A348,"")  ),IF(AG148=$A$299,$A348,"")  )</f>
        <v>48</v>
      </c>
      <c r="AH348" s="65"/>
      <c r="AI348" s="65"/>
      <c r="AJ348" s="65"/>
    </row>
    <row r="349" spans="1:36">
      <c r="A349" s="65">
        <f t="shared" si="34"/>
        <v>49</v>
      </c>
      <c r="B349" s="65" t="str">
        <f t="shared" si="34"/>
        <v>劉威志</v>
      </c>
      <c r="C349" s="65" t="str">
        <f ca="1">IF(  AND(LEN(C348)&gt;=1,C348&lt;&gt;".",COUNTIF(C149:C$191,"*18收*")&gt;0),  CONCATENATE(  ".",IF(C149=$A$299,$A349,"")  ),IF(C149=$A$299,$A349,"")  )</f>
        <v/>
      </c>
      <c r="D349" s="65" t="str">
        <f ca="1">IF(  AND(LEN(D348)&gt;=1,D348&lt;&gt;".",COUNTIF(D149:D$191,"*18收*")&gt;0),  CONCATENATE(  ".",IF(D149=$A$299,$A349,"")  ),IF(D149=$A$299,$A349,"")  )</f>
        <v/>
      </c>
      <c r="E349" s="65" t="str">
        <f ca="1">IF(  AND(LEN(E348)&gt;=1,E348&lt;&gt;".",COUNTIF(E149:E$191,"*18收*")&gt;0),  CONCATENATE(  ".",IF(E149=$A$299,$A349,"")  ),IF(E149=$A$299,$A349,"")  )</f>
        <v/>
      </c>
      <c r="F349" s="65" t="str">
        <f ca="1">IF(  AND(LEN(F348)&gt;=1,F348&lt;&gt;".",COUNTIF(F149:F$191,"*18收*")&gt;0),  CONCATENATE(  ".",IF(F149=$A$299,$A349,"")  ),IF(F149=$A$299,$A349,"")  )</f>
        <v/>
      </c>
      <c r="G349" s="65" t="str">
        <f ca="1">IF(  AND(LEN(G348)&gt;=1,G348&lt;&gt;".",COUNTIF(G149:G$191,"*18收*")&gt;0),  CONCATENATE(  ".",IF(G149=$A$299,$A349,"")  ),IF(G149=$A$299,$A349,"")  )</f>
        <v>.</v>
      </c>
      <c r="H349" s="65">
        <f ca="1">IF(  AND(LEN(H348)&gt;=1,H348&lt;&gt;".",COUNTIF(H149:H$191,"*18收*")&gt;0),  CONCATENATE(  ".",IF(H149=$A$299,$A349,"")  ),IF(H149=$A$299,$A349,"")  )</f>
        <v>49</v>
      </c>
      <c r="I349" s="65" t="str">
        <f ca="1">IF(  AND(LEN(I348)&gt;=1,I348&lt;&gt;".",COUNTIF(I149:I$191,"*18收*")&gt;0),  CONCATENATE(  ".",IF(I149=$A$299,$A349,"")  ),IF(I149=$A$299,$A349,"")  )</f>
        <v/>
      </c>
      <c r="J349" s="65" t="str">
        <f ca="1">IF(  AND(LEN(J348)&gt;=1,J348&lt;&gt;".",COUNTIF(J149:J$191,"*18收*")&gt;0),  CONCATENATE(  ".",IF(J149=$A$299,$A349,"")  ),IF(J149=$A$299,$A349,"")  )</f>
        <v/>
      </c>
      <c r="K349" s="65" t="str">
        <f ca="1">IF(  AND(LEN(K348)&gt;=1,K348&lt;&gt;".",COUNTIF(K149:K$191,"*18收*")&gt;0),  CONCATENATE(  ".",IF(K149=$A$299,$A349,"")  ),IF(K149=$A$299,$A349,"")  )</f>
        <v/>
      </c>
      <c r="L349" s="65" t="str">
        <f ca="1">IF(  AND(LEN(L348)&gt;=1,L348&lt;&gt;".",COUNTIF(L149:L$191,"*18收*")&gt;0),  CONCATENATE(  ".",IF(L149=$A$299,$A349,"")  ),IF(L149=$A$299,$A349,"")  )</f>
        <v/>
      </c>
      <c r="M349" s="65" t="str">
        <f ca="1">IF(  AND(LEN(M348)&gt;=1,M348&lt;&gt;".",COUNTIF(M149:M$191,"*18收*")&gt;0),  CONCATENATE(  ".",IF(M149=$A$299,$A349,"")  ),IF(M149=$A$299,$A349,"")  )</f>
        <v/>
      </c>
      <c r="N349" s="65" t="str">
        <f ca="1">IF(  AND(LEN(N348)&gt;=1,N348&lt;&gt;".",COUNTIF(N149:N$191,"*18收*")&gt;0),  CONCATENATE(  ".",IF(N149=$A$299,$A349,"")  ),IF(N149=$A$299,$A349,"")  )</f>
        <v>.49</v>
      </c>
      <c r="O349" s="65" t="str">
        <f ca="1">IF(  AND(LEN(O348)&gt;=1,O348&lt;&gt;".",COUNTIF(O149:O$191,"*18收*")&gt;0),  CONCATENATE(  ".",IF(O149=$A$299,$A349,"")  ),IF(O149=$A$299,$A349,"")  )</f>
        <v/>
      </c>
      <c r="P349" s="65" t="str">
        <f ca="1">IF(  AND(LEN(P348)&gt;=1,P348&lt;&gt;".",COUNTIF(P149:P$191,"*18收*")&gt;0),  CONCATENATE(  ".",IF(P149=$A$299,$A349,"")  ),IF(P149=$A$299,$A349,"")  )</f>
        <v/>
      </c>
      <c r="Q349" s="65" t="str">
        <f ca="1">IF(  AND(LEN(Q348)&gt;=1,Q348&lt;&gt;".",COUNTIF(Q149:Q$191,"*18收*")&gt;0),  CONCATENATE(  ".",IF(Q149=$A$299,$A349,"")  ),IF(Q149=$A$299,$A349,"")  )</f>
        <v/>
      </c>
      <c r="R349" s="65" t="str">
        <f ca="1">IF(  AND(LEN(R348)&gt;=1,R348&lt;&gt;".",COUNTIF(R149:R$191,"*18收*")&gt;0),  CONCATENATE(  ".",IF(R149=$A$299,$A349,"")  ),IF(R149=$A$299,$A349,"")  )</f>
        <v/>
      </c>
      <c r="S349" s="65" t="str">
        <f ca="1">IF(  AND(LEN(S348)&gt;=1,S348&lt;&gt;".",COUNTIF(S149:S$191,"*18收*")&gt;0),  CONCATENATE(  ".",IF(S149=$A$299,$A349,"")  ),IF(S149=$A$299,$A349,"")  )</f>
        <v/>
      </c>
      <c r="T349" s="65" t="str">
        <f ca="1">IF(  AND(LEN(T348)&gt;=1,T348&lt;&gt;".",COUNTIF(T149:T$191,"*18收*")&gt;0),  CONCATENATE(  ".",IF(T149=$A$299,$A349,"")  ),IF(T149=$A$299,$A349,"")  )</f>
        <v/>
      </c>
      <c r="U349" s="65" t="str">
        <f ca="1">IF(  AND(LEN(U348)&gt;=1,U348&lt;&gt;".",COUNTIF(U149:U$191,"*18收*")&gt;0),  CONCATENATE(  ".",IF(U149=$A$299,$A349,"")  ),IF(U149=$A$299,$A349,"")  )</f>
        <v>.</v>
      </c>
      <c r="V349" s="65">
        <f ca="1">IF(  AND(LEN(V348)&gt;=1,V348&lt;&gt;".",COUNTIF(V149:V$191,"*18收*")&gt;0),  CONCATENATE(  ".",IF(V149=$A$299,$A349,"")  ),IF(V149=$A$299,$A349,"")  )</f>
        <v>49</v>
      </c>
      <c r="W349" s="65" t="str">
        <f ca="1">IF(  AND(LEN(W348)&gt;=1,W348&lt;&gt;".",COUNTIF(W149:W$191,"*18收*")&gt;0),  CONCATENATE(  ".",IF(W149=$A$299,$A349,"")  ),IF(W149=$A$299,$A349,"")  )</f>
        <v/>
      </c>
      <c r="X349" s="65" t="str">
        <f ca="1">IF(  AND(LEN(X348)&gt;=1,X348&lt;&gt;".",COUNTIF(X149:X$191,"*18收*")&gt;0),  CONCATENATE(  ".",IF(X149=$A$299,$A349,"")  ),IF(X149=$A$299,$A349,"")  )</f>
        <v/>
      </c>
      <c r="Y349" s="65" t="str">
        <f ca="1">IF(  AND(LEN(Y348)&gt;=1,Y348&lt;&gt;".",COUNTIF(Y149:Y$191,"*18收*")&gt;0),  CONCATENATE(  ".",IF(Y149=$A$299,$A349,"")  ),IF(Y149=$A$299,$A349,"")  )</f>
        <v/>
      </c>
      <c r="Z349" s="65" t="str">
        <f ca="1">IF(  AND(LEN(Z348)&gt;=1,Z348&lt;&gt;".",COUNTIF(Z149:Z$191,"*18收*")&gt;0),  CONCATENATE(  ".",IF(Z149=$A$299,$A349,"")  ),IF(Z149=$A$299,$A349,"")  )</f>
        <v/>
      </c>
      <c r="AA349" s="65" t="str">
        <f ca="1">IF(  AND(LEN(AA348)&gt;=1,AA348&lt;&gt;".",COUNTIF(AA149:AA$191,"*18收*")&gt;0),  CONCATENATE(  ".",IF(AA149=$A$299,$A349,"")  ),IF(AA149=$A$299,$A349,"")  )</f>
        <v/>
      </c>
      <c r="AB349" s="65" t="str">
        <f ca="1">IF(  AND(LEN(AB348)&gt;=1,AB348&lt;&gt;".",COUNTIF(AB149:AB$191,"*18收*")&gt;0),  CONCATENATE(  ".",IF(AB149=$A$299,$A349,"")  ),IF(AB149=$A$299,$A349,"")  )</f>
        <v>.</v>
      </c>
      <c r="AC349" s="65">
        <f ca="1">IF(  AND(LEN(AC348)&gt;=1,AC348&lt;&gt;".",COUNTIF(AC149:AC$191,"*18收*")&gt;0),  CONCATENATE(  ".",IF(AC149=$A$299,$A349,"")  ),IF(AC149=$A$299,$A349,"")  )</f>
        <v>49</v>
      </c>
      <c r="AD349" s="65" t="str">
        <f ca="1">IF(  AND(LEN(AD348)&gt;=1,AD348&lt;&gt;".",COUNTIF(AD149:AD$191,"*18收*")&gt;0),  CONCATENATE(  ".",IF(AD149=$A$299,$A349,"")  ),IF(AD149=$A$299,$A349,"")  )</f>
        <v/>
      </c>
      <c r="AE349" s="65" t="str">
        <f ca="1">IF(  AND(LEN(AE348)&gt;=1,AE348&lt;&gt;".",COUNTIF(AE149:AE$191,"*18收*")&gt;0),  CONCATENATE(  ".",IF(AE149=$A$299,$A349,"")  ),IF(AE149=$A$299,$A349,"")  )</f>
        <v/>
      </c>
      <c r="AF349" s="65" t="str">
        <f ca="1">IF(  AND(LEN(AF348)&gt;=1,AF348&lt;&gt;".",COUNTIF(AF149:AF$191,"*18收*")&gt;0),  CONCATENATE(  ".",IF(AF149=$A$299,$A349,"")  ),IF(AF149=$A$299,$A349,"")  )</f>
        <v/>
      </c>
      <c r="AG349" s="65" t="str">
        <f ca="1">IF(  AND(LEN(AG348)&gt;=1,AG348&lt;&gt;".",COUNTIF(AG149:AG$191,"*18收*")&gt;0),  CONCATENATE(  ".",IF(AG149=$A$299,$A349,"")  ),IF(AG149=$A$299,$A349,"")  )</f>
        <v>.</v>
      </c>
      <c r="AH349" s="65"/>
      <c r="AI349" s="65"/>
      <c r="AJ349" s="65"/>
    </row>
    <row r="350" spans="1:36">
      <c r="A350" s="65">
        <f t="shared" si="34"/>
        <v>50</v>
      </c>
      <c r="B350" s="65" t="str">
        <f t="shared" si="34"/>
        <v>梁展碩</v>
      </c>
      <c r="C350" s="65" t="str">
        <f ca="1">IF(  AND(LEN(C349)&gt;=1,C349&lt;&gt;".",COUNTIF(C150:C$191,"*18收*")&gt;0),  CONCATENATE(  ".",IF(C150=$A$299,$A350,"")  ),IF(C150=$A$299,$A350,"")  )</f>
        <v/>
      </c>
      <c r="D350" s="65" t="str">
        <f ca="1">IF(  AND(LEN(D349)&gt;=1,D349&lt;&gt;".",COUNTIF(D150:D$191,"*18收*")&gt;0),  CONCATENATE(  ".",IF(D150=$A$299,$A350,"")  ),IF(D150=$A$299,$A350,"")  )</f>
        <v/>
      </c>
      <c r="E350" s="65" t="str">
        <f ca="1">IF(  AND(LEN(E349)&gt;=1,E349&lt;&gt;".",COUNTIF(E150:E$191,"*18收*")&gt;0),  CONCATENATE(  ".",IF(E150=$A$299,$A350,"")  ),IF(E150=$A$299,$A350,"")  )</f>
        <v/>
      </c>
      <c r="F350" s="65" t="str">
        <f ca="1">IF(  AND(LEN(F349)&gt;=1,F349&lt;&gt;".",COUNTIF(F150:F$191,"*18收*")&gt;0),  CONCATENATE(  ".",IF(F150=$A$299,$A350,"")  ),IF(F150=$A$299,$A350,"")  )</f>
        <v/>
      </c>
      <c r="G350" s="65">
        <f ca="1">IF(  AND(LEN(G349)&gt;=1,G349&lt;&gt;".",COUNTIF(G150:G$191,"*18收*")&gt;0),  CONCATENATE(  ".",IF(G150=$A$299,$A350,"")  ),IF(G150=$A$299,$A350,"")  )</f>
        <v>50</v>
      </c>
      <c r="H350" s="65" t="str">
        <f ca="1">IF(  AND(LEN(H349)&gt;=1,H349&lt;&gt;".",COUNTIF(H150:H$191,"*18收*")&gt;0),  CONCATENATE(  ".",IF(H150=$A$299,$A350,"")  ),IF(H150=$A$299,$A350,"")  )</f>
        <v>.</v>
      </c>
      <c r="I350" s="65" t="str">
        <f ca="1">IF(  AND(LEN(I349)&gt;=1,I349&lt;&gt;".",COUNTIF(I150:I$191,"*18收*")&gt;0),  CONCATENATE(  ".",IF(I150=$A$299,$A350,"")  ),IF(I150=$A$299,$A350,"")  )</f>
        <v/>
      </c>
      <c r="J350" s="65" t="str">
        <f ca="1">IF(  AND(LEN(J349)&gt;=1,J349&lt;&gt;".",COUNTIF(J150:J$191,"*18收*")&gt;0),  CONCATENATE(  ".",IF(J150=$A$299,$A350,"")  ),IF(J150=$A$299,$A350,"")  )</f>
        <v/>
      </c>
      <c r="K350" s="65" t="str">
        <f ca="1">IF(  AND(LEN(K349)&gt;=1,K349&lt;&gt;".",COUNTIF(K150:K$191,"*18收*")&gt;0),  CONCATENATE(  ".",IF(K150=$A$299,$A350,"")  ),IF(K150=$A$299,$A350,"")  )</f>
        <v/>
      </c>
      <c r="L350" s="65" t="str">
        <f ca="1">IF(  AND(LEN(L349)&gt;=1,L349&lt;&gt;".",COUNTIF(L150:L$191,"*18收*")&gt;0),  CONCATENATE(  ".",IF(L150=$A$299,$A350,"")  ),IF(L150=$A$299,$A350,"")  )</f>
        <v/>
      </c>
      <c r="M350" s="65" t="str">
        <f ca="1">IF(  AND(LEN(M349)&gt;=1,M349&lt;&gt;".",COUNTIF(M150:M$191,"*18收*")&gt;0),  CONCATENATE(  ".",IF(M150=$A$299,$A350,"")  ),IF(M150=$A$299,$A350,"")  )</f>
        <v/>
      </c>
      <c r="N350" s="65" t="str">
        <f ca="1">IF(  AND(LEN(N349)&gt;=1,N349&lt;&gt;".",COUNTIF(N150:N$191,"*18收*")&gt;0),  CONCATENATE(  ".",IF(N150=$A$299,$A350,"")  ),IF(N150=$A$299,$A350,"")  )</f>
        <v>.</v>
      </c>
      <c r="O350" s="65" t="str">
        <f ca="1">IF(  AND(LEN(O349)&gt;=1,O349&lt;&gt;".",COUNTIF(O150:O$191,"*18收*")&gt;0),  CONCATENATE(  ".",IF(O150=$A$299,$A350,"")  ),IF(O150=$A$299,$A350,"")  )</f>
        <v/>
      </c>
      <c r="P350" s="65">
        <f ca="1">IF(  AND(LEN(P349)&gt;=1,P349&lt;&gt;".",COUNTIF(P150:P$191,"*18收*")&gt;0),  CONCATENATE(  ".",IF(P150=$A$299,$A350,"")  ),IF(P150=$A$299,$A350,"")  )</f>
        <v>50</v>
      </c>
      <c r="Q350" s="65" t="str">
        <f ca="1">IF(  AND(LEN(Q349)&gt;=1,Q349&lt;&gt;".",COUNTIF(Q150:Q$191,"*18收*")&gt;0),  CONCATENATE(  ".",IF(Q150=$A$299,$A350,"")  ),IF(Q150=$A$299,$A350,"")  )</f>
        <v/>
      </c>
      <c r="R350" s="65" t="str">
        <f ca="1">IF(  AND(LEN(R349)&gt;=1,R349&lt;&gt;".",COUNTIF(R150:R$191,"*18收*")&gt;0),  CONCATENATE(  ".",IF(R150=$A$299,$A350,"")  ),IF(R150=$A$299,$A350,"")  )</f>
        <v/>
      </c>
      <c r="S350" s="65" t="str">
        <f ca="1">IF(  AND(LEN(S349)&gt;=1,S349&lt;&gt;".",COUNTIF(S150:S$191,"*18收*")&gt;0),  CONCATENATE(  ".",IF(S150=$A$299,$A350,"")  ),IF(S150=$A$299,$A350,"")  )</f>
        <v/>
      </c>
      <c r="T350" s="65" t="str">
        <f ca="1">IF(  AND(LEN(T349)&gt;=1,T349&lt;&gt;".",COUNTIF(T150:T$191,"*18收*")&gt;0),  CONCATENATE(  ".",IF(T150=$A$299,$A350,"")  ),IF(T150=$A$299,$A350,"")  )</f>
        <v/>
      </c>
      <c r="U350" s="65" t="str">
        <f ca="1">IF(  AND(LEN(U349)&gt;=1,U349&lt;&gt;".",COUNTIF(U150:U$191,"*18收*")&gt;0),  CONCATENATE(  ".",IF(U150=$A$299,$A350,"")  ),IF(U150=$A$299,$A350,"")  )</f>
        <v/>
      </c>
      <c r="V350" s="65" t="str">
        <f ca="1">IF(  AND(LEN(V349)&gt;=1,V349&lt;&gt;".",COUNTIF(V150:V$191,"*18收*")&gt;0),  CONCATENATE(  ".",IF(V150=$A$299,$A350,"")  ),IF(V150=$A$299,$A350,"")  )</f>
        <v>.</v>
      </c>
      <c r="W350" s="65" t="str">
        <f ca="1">IF(  AND(LEN(W349)&gt;=1,W349&lt;&gt;".",COUNTIF(W150:W$191,"*18收*")&gt;0),  CONCATENATE(  ".",IF(W150=$A$299,$A350,"")  ),IF(W150=$A$299,$A350,"")  )</f>
        <v/>
      </c>
      <c r="X350" s="65" t="str">
        <f ca="1">IF(  AND(LEN(X349)&gt;=1,X349&lt;&gt;".",COUNTIF(X150:X$191,"*18收*")&gt;0),  CONCATENATE(  ".",IF(X150=$A$299,$A350,"")  ),IF(X150=$A$299,$A350,"")  )</f>
        <v/>
      </c>
      <c r="Y350" s="65" t="str">
        <f ca="1">IF(  AND(LEN(Y349)&gt;=1,Y349&lt;&gt;".",COUNTIF(Y150:Y$191,"*18收*")&gt;0),  CONCATENATE(  ".",IF(Y150=$A$299,$A350,"")  ),IF(Y150=$A$299,$A350,"")  )</f>
        <v/>
      </c>
      <c r="Z350" s="65" t="str">
        <f ca="1">IF(  AND(LEN(Z349)&gt;=1,Z349&lt;&gt;".",COUNTIF(Z150:Z$191,"*18收*")&gt;0),  CONCATENATE(  ".",IF(Z150=$A$299,$A350,"")  ),IF(Z150=$A$299,$A350,"")  )</f>
        <v/>
      </c>
      <c r="AA350" s="65" t="str">
        <f ca="1">IF(  AND(LEN(AA349)&gt;=1,AA349&lt;&gt;".",COUNTIF(AA150:AA$191,"*18收*")&gt;0),  CONCATENATE(  ".",IF(AA150=$A$299,$A350,"")  ),IF(AA150=$A$299,$A350,"")  )</f>
        <v/>
      </c>
      <c r="AB350" s="65">
        <f ca="1">IF(  AND(LEN(AB349)&gt;=1,AB349&lt;&gt;".",COUNTIF(AB150:AB$191,"*18收*")&gt;0),  CONCATENATE(  ".",IF(AB150=$A$299,$A350,"")  ),IF(AB150=$A$299,$A350,"")  )</f>
        <v>50</v>
      </c>
      <c r="AC350" s="65" t="str">
        <f ca="1">IF(  AND(LEN(AC349)&gt;=1,AC349&lt;&gt;".",COUNTIF(AC150:AC$191,"*18收*")&gt;0),  CONCATENATE(  ".",IF(AC150=$A$299,$A350,"")  ),IF(AC150=$A$299,$A350,"")  )</f>
        <v>.</v>
      </c>
      <c r="AD350" s="65" t="str">
        <f ca="1">IF(  AND(LEN(AD349)&gt;=1,AD349&lt;&gt;".",COUNTIF(AD150:AD$191,"*18收*")&gt;0),  CONCATENATE(  ".",IF(AD150=$A$299,$A350,"")  ),IF(AD150=$A$299,$A350,"")  )</f>
        <v/>
      </c>
      <c r="AE350" s="65" t="str">
        <f ca="1">IF(  AND(LEN(AE349)&gt;=1,AE349&lt;&gt;".",COUNTIF(AE150:AE$191,"*18收*")&gt;0),  CONCATENATE(  ".",IF(AE150=$A$299,$A350,"")  ),IF(AE150=$A$299,$A350,"")  )</f>
        <v/>
      </c>
      <c r="AF350" s="65" t="str">
        <f ca="1">IF(  AND(LEN(AF349)&gt;=1,AF349&lt;&gt;".",COUNTIF(AF150:AF$191,"*18收*")&gt;0),  CONCATENATE(  ".",IF(AF150=$A$299,$A350,"")  ),IF(AF150=$A$299,$A350,"")  )</f>
        <v/>
      </c>
      <c r="AG350" s="65" t="str">
        <f ca="1">IF(  AND(LEN(AG349)&gt;=1,AG349&lt;&gt;".",COUNTIF(AG150:AG$191,"*18收*")&gt;0),  CONCATENATE(  ".",IF(AG150=$A$299,$A350,"")  ),IF(AG150=$A$299,$A350,"")  )</f>
        <v/>
      </c>
      <c r="AH350" s="65"/>
      <c r="AI350" s="65"/>
      <c r="AJ350" s="65"/>
    </row>
    <row r="351" spans="1:36">
      <c r="A351" s="65">
        <f t="shared" si="34"/>
        <v>51</v>
      </c>
      <c r="B351" s="65" t="str">
        <f t="shared" si="34"/>
        <v>楊瑞麟</v>
      </c>
      <c r="C351" s="65" t="str">
        <f ca="1">IF(  AND(LEN(C350)&gt;=1,C350&lt;&gt;".",COUNTIF(C151:C$191,"*18收*")&gt;0),  CONCATENATE(  ".",IF(C151=$A$299,$A351,"")  ),IF(C151=$A$299,$A351,"")  )</f>
        <v/>
      </c>
      <c r="D351" s="65" t="str">
        <f ca="1">IF(  AND(LEN(D350)&gt;=1,D350&lt;&gt;".",COUNTIF(D151:D$191,"*18收*")&gt;0),  CONCATENATE(  ".",IF(D151=$A$299,$A351,"")  ),IF(D151=$A$299,$A351,"")  )</f>
        <v/>
      </c>
      <c r="E351" s="65" t="str">
        <f ca="1">IF(  AND(LEN(E350)&gt;=1,E350&lt;&gt;".",COUNTIF(E151:E$191,"*18收*")&gt;0),  CONCATENATE(  ".",IF(E151=$A$299,$A351,"")  ),IF(E151=$A$299,$A351,"")  )</f>
        <v/>
      </c>
      <c r="F351" s="65" t="str">
        <f ca="1">IF(  AND(LEN(F350)&gt;=1,F350&lt;&gt;".",COUNTIF(F151:F$191,"*18收*")&gt;0),  CONCATENATE(  ".",IF(F151=$A$299,$A351,"")  ),IF(F151=$A$299,$A351,"")  )</f>
        <v/>
      </c>
      <c r="G351" s="65" t="str">
        <f ca="1">IF(  AND(LEN(G350)&gt;=1,G350&lt;&gt;".",COUNTIF(G151:G$191,"*18收*")&gt;0),  CONCATENATE(  ".",IF(G151=$A$299,$A351,"")  ),IF(G151=$A$299,$A351,"")  )</f>
        <v>.</v>
      </c>
      <c r="H351" s="65" t="str">
        <f ca="1">IF(  AND(LEN(H350)&gt;=1,H350&lt;&gt;".",COUNTIF(H151:H$191,"*18收*")&gt;0),  CONCATENATE(  ".",IF(H151=$A$299,$A351,"")  ),IF(H151=$A$299,$A351,"")  )</f>
        <v/>
      </c>
      <c r="I351" s="65" t="str">
        <f ca="1">IF(  AND(LEN(I350)&gt;=1,I350&lt;&gt;".",COUNTIF(I151:I$191,"*18收*")&gt;0),  CONCATENATE(  ".",IF(I151=$A$299,$A351,"")  ),IF(I151=$A$299,$A351,"")  )</f>
        <v/>
      </c>
      <c r="J351" s="65" t="str">
        <f ca="1">IF(  AND(LEN(J350)&gt;=1,J350&lt;&gt;".",COUNTIF(J151:J$191,"*18收*")&gt;0),  CONCATENATE(  ".",IF(J151=$A$299,$A351,"")  ),IF(J151=$A$299,$A351,"")  )</f>
        <v/>
      </c>
      <c r="K351" s="65" t="str">
        <f ca="1">IF(  AND(LEN(K350)&gt;=1,K350&lt;&gt;".",COUNTIF(K151:K$191,"*18收*")&gt;0),  CONCATENATE(  ".",IF(K151=$A$299,$A351,"")  ),IF(K151=$A$299,$A351,"")  )</f>
        <v/>
      </c>
      <c r="L351" s="65" t="str">
        <f ca="1">IF(  AND(LEN(L350)&gt;=1,L350&lt;&gt;".",COUNTIF(L151:L$191,"*18收*")&gt;0),  CONCATENATE(  ".",IF(L151=$A$299,$A351,"")  ),IF(L151=$A$299,$A351,"")  )</f>
        <v/>
      </c>
      <c r="M351" s="65" t="str">
        <f ca="1">IF(  AND(LEN(M350)&gt;=1,M350&lt;&gt;".",COUNTIF(M151:M$191,"*18收*")&gt;0),  CONCATENATE(  ".",IF(M151=$A$299,$A351,"")  ),IF(M151=$A$299,$A351,"")  )</f>
        <v/>
      </c>
      <c r="N351" s="65" t="str">
        <f ca="1">IF(  AND(LEN(N350)&gt;=1,N350&lt;&gt;".",COUNTIF(N151:N$191,"*18收*")&gt;0),  CONCATENATE(  ".",IF(N151=$A$299,$A351,"")  ),IF(N151=$A$299,$A351,"")  )</f>
        <v/>
      </c>
      <c r="O351" s="65" t="str">
        <f ca="1">IF(  AND(LEN(O350)&gt;=1,O350&lt;&gt;".",COUNTIF(O151:O$191,"*18收*")&gt;0),  CONCATENATE(  ".",IF(O151=$A$299,$A351,"")  ),IF(O151=$A$299,$A351,"")  )</f>
        <v/>
      </c>
      <c r="P351" s="65" t="str">
        <f ca="1">IF(  AND(LEN(P350)&gt;=1,P350&lt;&gt;".",COUNTIF(P151:P$191,"*18收*")&gt;0),  CONCATENATE(  ".",IF(P151=$A$299,$A351,"")  ),IF(P151=$A$299,$A351,"")  )</f>
        <v>.51</v>
      </c>
      <c r="Q351" s="65" t="str">
        <f ca="1">IF(  AND(LEN(Q350)&gt;=1,Q350&lt;&gt;".",COUNTIF(Q151:Q$191,"*18收*")&gt;0),  CONCATENATE(  ".",IF(Q151=$A$299,$A351,"")  ),IF(Q151=$A$299,$A351,"")  )</f>
        <v/>
      </c>
      <c r="R351" s="65" t="str">
        <f ca="1">IF(  AND(LEN(R350)&gt;=1,R350&lt;&gt;".",COUNTIF(R151:R$191,"*18收*")&gt;0),  CONCATENATE(  ".",IF(R151=$A$299,$A351,"")  ),IF(R151=$A$299,$A351,"")  )</f>
        <v/>
      </c>
      <c r="S351" s="65" t="str">
        <f ca="1">IF(  AND(LEN(S350)&gt;=1,S350&lt;&gt;".",COUNTIF(S151:S$191,"*18收*")&gt;0),  CONCATENATE(  ".",IF(S151=$A$299,$A351,"")  ),IF(S151=$A$299,$A351,"")  )</f>
        <v/>
      </c>
      <c r="T351" s="65" t="str">
        <f ca="1">IF(  AND(LEN(T350)&gt;=1,T350&lt;&gt;".",COUNTIF(T151:T$191,"*18收*")&gt;0),  CONCATENATE(  ".",IF(T151=$A$299,$A351,"")  ),IF(T151=$A$299,$A351,"")  )</f>
        <v/>
      </c>
      <c r="U351" s="65" t="str">
        <f ca="1">IF(  AND(LEN(U350)&gt;=1,U350&lt;&gt;".",COUNTIF(U151:U$191,"*18收*")&gt;0),  CONCATENATE(  ".",IF(U151=$A$299,$A351,"")  ),IF(U151=$A$299,$A351,"")  )</f>
        <v/>
      </c>
      <c r="V351" s="65" t="str">
        <f ca="1">IF(  AND(LEN(V350)&gt;=1,V350&lt;&gt;".",COUNTIF(V151:V$191,"*18收*")&gt;0),  CONCATENATE(  ".",IF(V151=$A$299,$A351,"")  ),IF(V151=$A$299,$A351,"")  )</f>
        <v/>
      </c>
      <c r="W351" s="65" t="str">
        <f ca="1">IF(  AND(LEN(W350)&gt;=1,W350&lt;&gt;".",COUNTIF(W151:W$191,"*18收*")&gt;0),  CONCATENATE(  ".",IF(W151=$A$299,$A351,"")  ),IF(W151=$A$299,$A351,"")  )</f>
        <v/>
      </c>
      <c r="X351" s="65" t="str">
        <f ca="1">IF(  AND(LEN(X350)&gt;=1,X350&lt;&gt;".",COUNTIF(X151:X$191,"*18收*")&gt;0),  CONCATENATE(  ".",IF(X151=$A$299,$A351,"")  ),IF(X151=$A$299,$A351,"")  )</f>
        <v/>
      </c>
      <c r="Y351" s="65" t="str">
        <f ca="1">IF(  AND(LEN(Y350)&gt;=1,Y350&lt;&gt;".",COUNTIF(Y151:Y$191,"*18收*")&gt;0),  CONCATENATE(  ".",IF(Y151=$A$299,$A351,"")  ),IF(Y151=$A$299,$A351,"")  )</f>
        <v/>
      </c>
      <c r="Z351" s="65" t="str">
        <f ca="1">IF(  AND(LEN(Z350)&gt;=1,Z350&lt;&gt;".",COUNTIF(Z151:Z$191,"*18收*")&gt;0),  CONCATENATE(  ".",IF(Z151=$A$299,$A351,"")  ),IF(Z151=$A$299,$A351,"")  )</f>
        <v/>
      </c>
      <c r="AA351" s="65" t="str">
        <f ca="1">IF(  AND(LEN(AA350)&gt;=1,AA350&lt;&gt;".",COUNTIF(AA151:AA$191,"*18收*")&gt;0),  CONCATENATE(  ".",IF(AA151=$A$299,$A351,"")  ),IF(AA151=$A$299,$A351,"")  )</f>
        <v/>
      </c>
      <c r="AB351" s="65" t="str">
        <f ca="1">IF(  AND(LEN(AB350)&gt;=1,AB350&lt;&gt;".",COUNTIF(AB151:AB$191,"*18收*")&gt;0),  CONCATENATE(  ".",IF(AB151=$A$299,$A351,"")  ),IF(AB151=$A$299,$A351,"")  )</f>
        <v>.</v>
      </c>
      <c r="AC351" s="65" t="str">
        <f ca="1">IF(  AND(LEN(AC350)&gt;=1,AC350&lt;&gt;".",COUNTIF(AC151:AC$191,"*18收*")&gt;0),  CONCATENATE(  ".",IF(AC151=$A$299,$A351,"")  ),IF(AC151=$A$299,$A351,"")  )</f>
        <v/>
      </c>
      <c r="AD351" s="65">
        <f ca="1">IF(  AND(LEN(AD350)&gt;=1,AD350&lt;&gt;".",COUNTIF(AD151:AD$191,"*18收*")&gt;0),  CONCATENATE(  ".",IF(AD151=$A$299,$A351,"")  ),IF(AD151=$A$299,$A351,"")  )</f>
        <v>51</v>
      </c>
      <c r="AE351" s="65" t="str">
        <f ca="1">IF(  AND(LEN(AE350)&gt;=1,AE350&lt;&gt;".",COUNTIF(AE151:AE$191,"*18收*")&gt;0),  CONCATENATE(  ".",IF(AE151=$A$299,$A351,"")  ),IF(AE151=$A$299,$A351,"")  )</f>
        <v/>
      </c>
      <c r="AF351" s="65" t="str">
        <f ca="1">IF(  AND(LEN(AF350)&gt;=1,AF350&lt;&gt;".",COUNTIF(AF151:AF$191,"*18收*")&gt;0),  CONCATENATE(  ".",IF(AF151=$A$299,$A351,"")  ),IF(AF151=$A$299,$A351,"")  )</f>
        <v/>
      </c>
      <c r="AG351" s="65" t="str">
        <f ca="1">IF(  AND(LEN(AG350)&gt;=1,AG350&lt;&gt;".",COUNTIF(AG151:AG$191,"*18收*")&gt;0),  CONCATENATE(  ".",IF(AG151=$A$299,$A351,"")  ),IF(AG151=$A$299,$A351,"")  )</f>
        <v/>
      </c>
      <c r="AH351" s="65"/>
      <c r="AI351" s="65"/>
      <c r="AJ351" s="65"/>
    </row>
    <row r="352" spans="1:36">
      <c r="A352" s="65">
        <f t="shared" si="34"/>
        <v>52</v>
      </c>
      <c r="B352" s="65" t="str">
        <f t="shared" si="34"/>
        <v>林晉弘</v>
      </c>
      <c r="C352" s="65" t="str">
        <f ca="1">IF(  AND(LEN(C351)&gt;=1,C351&lt;&gt;".",COUNTIF(C152:C$191,"*18收*")&gt;0),  CONCATENATE(  ".",IF(C152=$A$299,$A352,"")  ),IF(C152=$A$299,$A352,"")  )</f>
        <v/>
      </c>
      <c r="D352" s="65" t="str">
        <f ca="1">IF(  AND(LEN(D351)&gt;=1,D351&lt;&gt;".",COUNTIF(D152:D$191,"*18收*")&gt;0),  CONCATENATE(  ".",IF(D152=$A$299,$A352,"")  ),IF(D152=$A$299,$A352,"")  )</f>
        <v/>
      </c>
      <c r="E352" s="65" t="str">
        <f ca="1">IF(  AND(LEN(E351)&gt;=1,E351&lt;&gt;".",COUNTIF(E152:E$191,"*18收*")&gt;0),  CONCATENATE(  ".",IF(E152=$A$299,$A352,"")  ),IF(E152=$A$299,$A352,"")  )</f>
        <v/>
      </c>
      <c r="F352" s="65" t="str">
        <f ca="1">IF(  AND(LEN(F351)&gt;=1,F351&lt;&gt;".",COUNTIF(F152:F$191,"*18收*")&gt;0),  CONCATENATE(  ".",IF(F152=$A$299,$A352,"")  ),IF(F152=$A$299,$A352,"")  )</f>
        <v/>
      </c>
      <c r="G352" s="65" t="str">
        <f ca="1">IF(  AND(LEN(G351)&gt;=1,G351&lt;&gt;".",COUNTIF(G152:G$191,"*18收*")&gt;0),  CONCATENATE(  ".",IF(G152=$A$299,$A352,"")  ),IF(G152=$A$299,$A352,"")  )</f>
        <v/>
      </c>
      <c r="H352" s="65" t="str">
        <f ca="1">IF(  AND(LEN(H351)&gt;=1,H351&lt;&gt;".",COUNTIF(H152:H$191,"*18收*")&gt;0),  CONCATENATE(  ".",IF(H152=$A$299,$A352,"")  ),IF(H152=$A$299,$A352,"")  )</f>
        <v/>
      </c>
      <c r="I352" s="65" t="str">
        <f ca="1">IF(  AND(LEN(I351)&gt;=1,I351&lt;&gt;".",COUNTIF(I152:I$191,"*18收*")&gt;0),  CONCATENATE(  ".",IF(I152=$A$299,$A352,"")  ),IF(I152=$A$299,$A352,"")  )</f>
        <v/>
      </c>
      <c r="J352" s="65" t="str">
        <f ca="1">IF(  AND(LEN(J351)&gt;=1,J351&lt;&gt;".",COUNTIF(J152:J$191,"*18收*")&gt;0),  CONCATENATE(  ".",IF(J152=$A$299,$A352,"")  ),IF(J152=$A$299,$A352,"")  )</f>
        <v/>
      </c>
      <c r="K352" s="65" t="str">
        <f ca="1">IF(  AND(LEN(K351)&gt;=1,K351&lt;&gt;".",COUNTIF(K152:K$191,"*18收*")&gt;0),  CONCATENATE(  ".",IF(K152=$A$299,$A352,"")  ),IF(K152=$A$299,$A352,"")  )</f>
        <v/>
      </c>
      <c r="L352" s="65">
        <f ca="1">IF(  AND(LEN(L351)&gt;=1,L351&lt;&gt;".",COUNTIF(L152:L$191,"*18收*")&gt;0),  CONCATENATE(  ".",IF(L152=$A$299,$A352,"")  ),IF(L152=$A$299,$A352,"")  )</f>
        <v>52</v>
      </c>
      <c r="M352" s="65" t="str">
        <f ca="1">IF(  AND(LEN(M351)&gt;=1,M351&lt;&gt;".",COUNTIF(M152:M$191,"*18收*")&gt;0),  CONCATENATE(  ".",IF(M152=$A$299,$A352,"")  ),IF(M152=$A$299,$A352,"")  )</f>
        <v/>
      </c>
      <c r="N352" s="65" t="str">
        <f ca="1">IF(  AND(LEN(N351)&gt;=1,N351&lt;&gt;".",COUNTIF(N152:N$191,"*18收*")&gt;0),  CONCATENATE(  ".",IF(N152=$A$299,$A352,"")  ),IF(N152=$A$299,$A352,"")  )</f>
        <v/>
      </c>
      <c r="O352" s="65" t="str">
        <f ca="1">IF(  AND(LEN(O351)&gt;=1,O351&lt;&gt;".",COUNTIF(O152:O$191,"*18收*")&gt;0),  CONCATENATE(  ".",IF(O152=$A$299,$A352,"")  ),IF(O152=$A$299,$A352,"")  )</f>
        <v/>
      </c>
      <c r="P352" s="65" t="str">
        <f ca="1">IF(  AND(LEN(P351)&gt;=1,P351&lt;&gt;".",COUNTIF(P152:P$191,"*18收*")&gt;0),  CONCATENATE(  ".",IF(P152=$A$299,$A352,"")  ),IF(P152=$A$299,$A352,"")  )</f>
        <v>.</v>
      </c>
      <c r="Q352" s="65" t="str">
        <f ca="1">IF(  AND(LEN(Q351)&gt;=1,Q351&lt;&gt;".",COUNTIF(Q152:Q$191,"*18收*")&gt;0),  CONCATENATE(  ".",IF(Q152=$A$299,$A352,"")  ),IF(Q152=$A$299,$A352,"")  )</f>
        <v/>
      </c>
      <c r="R352" s="65" t="str">
        <f ca="1">IF(  AND(LEN(R351)&gt;=1,R351&lt;&gt;".",COUNTIF(R152:R$191,"*18收*")&gt;0),  CONCATENATE(  ".",IF(R152=$A$299,$A352,"")  ),IF(R152=$A$299,$A352,"")  )</f>
        <v/>
      </c>
      <c r="S352" s="65">
        <f ca="1">IF(  AND(LEN(S351)&gt;=1,S351&lt;&gt;".",COUNTIF(S152:S$191,"*18收*")&gt;0),  CONCATENATE(  ".",IF(S152=$A$299,$A352,"")  ),IF(S152=$A$299,$A352,"")  )</f>
        <v>52</v>
      </c>
      <c r="T352" s="65" t="str">
        <f ca="1">IF(  AND(LEN(T351)&gt;=1,T351&lt;&gt;".",COUNTIF(T152:T$191,"*18收*")&gt;0),  CONCATENATE(  ".",IF(T152=$A$299,$A352,"")  ),IF(T152=$A$299,$A352,"")  )</f>
        <v/>
      </c>
      <c r="U352" s="65" t="str">
        <f ca="1">IF(  AND(LEN(U351)&gt;=1,U351&lt;&gt;".",COUNTIF(U152:U$191,"*18收*")&gt;0),  CONCATENATE(  ".",IF(U152=$A$299,$A352,"")  ),IF(U152=$A$299,$A352,"")  )</f>
        <v/>
      </c>
      <c r="V352" s="65" t="str">
        <f ca="1">IF(  AND(LEN(V351)&gt;=1,V351&lt;&gt;".",COUNTIF(V152:V$191,"*18收*")&gt;0),  CONCATENATE(  ".",IF(V152=$A$299,$A352,"")  ),IF(V152=$A$299,$A352,"")  )</f>
        <v/>
      </c>
      <c r="W352" s="65" t="str">
        <f ca="1">IF(  AND(LEN(W351)&gt;=1,W351&lt;&gt;".",COUNTIF(W152:W$191,"*18收*")&gt;0),  CONCATENATE(  ".",IF(W152=$A$299,$A352,"")  ),IF(W152=$A$299,$A352,"")  )</f>
        <v/>
      </c>
      <c r="X352" s="65" t="str">
        <f ca="1">IF(  AND(LEN(X351)&gt;=1,X351&lt;&gt;".",COUNTIF(X152:X$191,"*18收*")&gt;0),  CONCATENATE(  ".",IF(X152=$A$299,$A352,"")  ),IF(X152=$A$299,$A352,"")  )</f>
        <v/>
      </c>
      <c r="Y352" s="65" t="str">
        <f ca="1">IF(  AND(LEN(Y351)&gt;=1,Y351&lt;&gt;".",COUNTIF(Y152:Y$191,"*18收*")&gt;0),  CONCATENATE(  ".",IF(Y152=$A$299,$A352,"")  ),IF(Y152=$A$299,$A352,"")  )</f>
        <v/>
      </c>
      <c r="Z352" s="65">
        <f ca="1">IF(  AND(LEN(Z351)&gt;=1,Z351&lt;&gt;".",COUNTIF(Z152:Z$191,"*18收*")&gt;0),  CONCATENATE(  ".",IF(Z152=$A$299,$A352,"")  ),IF(Z152=$A$299,$A352,"")  )</f>
        <v>52</v>
      </c>
      <c r="AA352" s="65" t="str">
        <f ca="1">IF(  AND(LEN(AA351)&gt;=1,AA351&lt;&gt;".",COUNTIF(AA152:AA$191,"*18收*")&gt;0),  CONCATENATE(  ".",IF(AA152=$A$299,$A352,"")  ),IF(AA152=$A$299,$A352,"")  )</f>
        <v/>
      </c>
      <c r="AB352" s="65" t="str">
        <f ca="1">IF(  AND(LEN(AB351)&gt;=1,AB351&lt;&gt;".",COUNTIF(AB152:AB$191,"*18收*")&gt;0),  CONCATENATE(  ".",IF(AB152=$A$299,$A352,"")  ),IF(AB152=$A$299,$A352,"")  )</f>
        <v/>
      </c>
      <c r="AC352" s="65" t="str">
        <f ca="1">IF(  AND(LEN(AC351)&gt;=1,AC351&lt;&gt;".",COUNTIF(AC152:AC$191,"*18收*")&gt;0),  CONCATENATE(  ".",IF(AC152=$A$299,$A352,"")  ),IF(AC152=$A$299,$A352,"")  )</f>
        <v/>
      </c>
      <c r="AD352" s="65" t="str">
        <f ca="1">IF(  AND(LEN(AD351)&gt;=1,AD351&lt;&gt;".",COUNTIF(AD152:AD$191,"*18收*")&gt;0),  CONCATENATE(  ".",IF(AD152=$A$299,$A352,"")  ),IF(AD152=$A$299,$A352,"")  )</f>
        <v/>
      </c>
      <c r="AE352" s="65" t="str">
        <f ca="1">IF(  AND(LEN(AE351)&gt;=1,AE351&lt;&gt;".",COUNTIF(AE152:AE$191,"*18收*")&gt;0),  CONCATENATE(  ".",IF(AE152=$A$299,$A352,"")  ),IF(AE152=$A$299,$A352,"")  )</f>
        <v/>
      </c>
      <c r="AF352" s="65" t="str">
        <f ca="1">IF(  AND(LEN(AF351)&gt;=1,AF351&lt;&gt;".",COUNTIF(AF152:AF$191,"*18收*")&gt;0),  CONCATENATE(  ".",IF(AF152=$A$299,$A352,"")  ),IF(AF152=$A$299,$A352,"")  )</f>
        <v/>
      </c>
      <c r="AG352" s="65">
        <f ca="1">IF(  AND(LEN(AG351)&gt;=1,AG351&lt;&gt;".",COUNTIF(AG152:AG$191,"*18收*")&gt;0),  CONCATENATE(  ".",IF(AG152=$A$299,$A352,"")  ),IF(AG152=$A$299,$A352,"")  )</f>
        <v>52</v>
      </c>
      <c r="AH352" s="65"/>
      <c r="AI352" s="65"/>
      <c r="AJ352" s="65"/>
    </row>
    <row r="353" spans="1:36">
      <c r="A353" s="65">
        <f t="shared" si="34"/>
        <v>53</v>
      </c>
      <c r="B353" s="65" t="str">
        <f t="shared" si="34"/>
        <v>蔡政倫</v>
      </c>
      <c r="C353" s="65" t="str">
        <f ca="1">IF(  AND(LEN(C352)&gt;=1,C352&lt;&gt;".",COUNTIF(C153:C$191,"*18收*")&gt;0),  CONCATENATE(  ".",IF(C153=$A$299,$A353,"")  ),IF(C153=$A$299,$A353,"")  )</f>
        <v/>
      </c>
      <c r="D353" s="65">
        <f ca="1">IF(  AND(LEN(D352)&gt;=1,D352&lt;&gt;".",COUNTIF(D153:D$191,"*18收*")&gt;0),  CONCATENATE(  ".",IF(D153=$A$299,$A353,"")  ),IF(D153=$A$299,$A353,"")  )</f>
        <v>53</v>
      </c>
      <c r="E353" s="65" t="str">
        <f ca="1">IF(  AND(LEN(E352)&gt;=1,E352&lt;&gt;".",COUNTIF(E153:E$191,"*18收*")&gt;0),  CONCATENATE(  ".",IF(E153=$A$299,$A353,"")  ),IF(E153=$A$299,$A353,"")  )</f>
        <v/>
      </c>
      <c r="F353" s="65" t="str">
        <f ca="1">IF(  AND(LEN(F352)&gt;=1,F352&lt;&gt;".",COUNTIF(F153:F$191,"*18收*")&gt;0),  CONCATENATE(  ".",IF(F153=$A$299,$A353,"")  ),IF(F153=$A$299,$A353,"")  )</f>
        <v/>
      </c>
      <c r="G353" s="65" t="str">
        <f ca="1">IF(  AND(LEN(G352)&gt;=1,G352&lt;&gt;".",COUNTIF(G153:G$191,"*18收*")&gt;0),  CONCATENATE(  ".",IF(G153=$A$299,$A353,"")  ),IF(G153=$A$299,$A353,"")  )</f>
        <v/>
      </c>
      <c r="H353" s="65" t="str">
        <f ca="1">IF(  AND(LEN(H352)&gt;=1,H352&lt;&gt;".",COUNTIF(H153:H$191,"*18收*")&gt;0),  CONCATENATE(  ".",IF(H153=$A$299,$A353,"")  ),IF(H153=$A$299,$A353,"")  )</f>
        <v/>
      </c>
      <c r="I353" s="65" t="str">
        <f ca="1">IF(  AND(LEN(I352)&gt;=1,I352&lt;&gt;".",COUNTIF(I153:I$191,"*18收*")&gt;0),  CONCATENATE(  ".",IF(I153=$A$299,$A353,"")  ),IF(I153=$A$299,$A353,"")  )</f>
        <v/>
      </c>
      <c r="J353" s="65" t="str">
        <f ca="1">IF(  AND(LEN(J352)&gt;=1,J352&lt;&gt;".",COUNTIF(J153:J$191,"*18收*")&gt;0),  CONCATENATE(  ".",IF(J153=$A$299,$A353,"")  ),IF(J153=$A$299,$A353,"")  )</f>
        <v/>
      </c>
      <c r="K353" s="65" t="str">
        <f ca="1">IF(  AND(LEN(K352)&gt;=1,K352&lt;&gt;".",COUNTIF(K153:K$191,"*18收*")&gt;0),  CONCATENATE(  ".",IF(K153=$A$299,$A353,"")  ),IF(K153=$A$299,$A353,"")  )</f>
        <v/>
      </c>
      <c r="L353" s="65" t="str">
        <f ca="1">IF(  AND(LEN(L352)&gt;=1,L352&lt;&gt;".",COUNTIF(L153:L$191,"*18收*")&gt;0),  CONCATENATE(  ".",IF(L153=$A$299,$A353,"")  ),IF(L153=$A$299,$A353,"")  )</f>
        <v/>
      </c>
      <c r="M353" s="65" t="str">
        <f ca="1">IF(  AND(LEN(M352)&gt;=1,M352&lt;&gt;".",COUNTIF(M153:M$191,"*18收*")&gt;0),  CONCATENATE(  ".",IF(M153=$A$299,$A353,"")  ),IF(M153=$A$299,$A353,"")  )</f>
        <v/>
      </c>
      <c r="N353" s="65" t="str">
        <f ca="1">IF(  AND(LEN(N352)&gt;=1,N352&lt;&gt;".",COUNTIF(N153:N$191,"*18收*")&gt;0),  CONCATENATE(  ".",IF(N153=$A$299,$A353,"")  ),IF(N153=$A$299,$A353,"")  )</f>
        <v/>
      </c>
      <c r="O353" s="65" t="str">
        <f ca="1">IF(  AND(LEN(O352)&gt;=1,O352&lt;&gt;".",COUNTIF(O153:O$191,"*18收*")&gt;0),  CONCATENATE(  ".",IF(O153=$A$299,$A353,"")  ),IF(O153=$A$299,$A353,"")  )</f>
        <v/>
      </c>
      <c r="P353" s="65">
        <f ca="1">IF(  AND(LEN(P352)&gt;=1,P352&lt;&gt;".",COUNTIF(P153:P$191,"*18收*")&gt;0),  CONCATENATE(  ".",IF(P153=$A$299,$A353,"")  ),IF(P153=$A$299,$A353,"")  )</f>
        <v>53</v>
      </c>
      <c r="Q353" s="65" t="str">
        <f ca="1">IF(  AND(LEN(Q352)&gt;=1,Q352&lt;&gt;".",COUNTIF(Q153:Q$191,"*18收*")&gt;0),  CONCATENATE(  ".",IF(Q153=$A$299,$A353,"")  ),IF(Q153=$A$299,$A353,"")  )</f>
        <v/>
      </c>
      <c r="R353" s="65" t="str">
        <f ca="1">IF(  AND(LEN(R352)&gt;=1,R352&lt;&gt;".",COUNTIF(R153:R$191,"*18收*")&gt;0),  CONCATENATE(  ".",IF(R153=$A$299,$A353,"")  ),IF(R153=$A$299,$A353,"")  )</f>
        <v/>
      </c>
      <c r="S353" s="65" t="str">
        <f ca="1">IF(  AND(LEN(S352)&gt;=1,S352&lt;&gt;".",COUNTIF(S153:S$191,"*18收*")&gt;0),  CONCATENATE(  ".",IF(S153=$A$299,$A353,"")  ),IF(S153=$A$299,$A353,"")  )</f>
        <v>.</v>
      </c>
      <c r="T353" s="65" t="str">
        <f ca="1">IF(  AND(LEN(T352)&gt;=1,T352&lt;&gt;".",COUNTIF(T153:T$191,"*18收*")&gt;0),  CONCATENATE(  ".",IF(T153=$A$299,$A353,"")  ),IF(T153=$A$299,$A353,"")  )</f>
        <v/>
      </c>
      <c r="U353" s="65" t="str">
        <f ca="1">IF(  AND(LEN(U352)&gt;=1,U352&lt;&gt;".",COUNTIF(U153:U$191,"*18收*")&gt;0),  CONCATENATE(  ".",IF(U153=$A$299,$A353,"")  ),IF(U153=$A$299,$A353,"")  )</f>
        <v/>
      </c>
      <c r="V353" s="65" t="str">
        <f ca="1">IF(  AND(LEN(V352)&gt;=1,V352&lt;&gt;".",COUNTIF(V153:V$191,"*18收*")&gt;0),  CONCATENATE(  ".",IF(V153=$A$299,$A353,"")  ),IF(V153=$A$299,$A353,"")  )</f>
        <v/>
      </c>
      <c r="W353" s="65" t="str">
        <f ca="1">IF(  AND(LEN(W352)&gt;=1,W352&lt;&gt;".",COUNTIF(W153:W$191,"*18收*")&gt;0),  CONCATENATE(  ".",IF(W153=$A$299,$A353,"")  ),IF(W153=$A$299,$A353,"")  )</f>
        <v/>
      </c>
      <c r="X353" s="65" t="str">
        <f ca="1">IF(  AND(LEN(X352)&gt;=1,X352&lt;&gt;".",COUNTIF(X153:X$191,"*18收*")&gt;0),  CONCATENATE(  ".",IF(X153=$A$299,$A353,"")  ),IF(X153=$A$299,$A353,"")  )</f>
        <v/>
      </c>
      <c r="Y353" s="65" t="str">
        <f ca="1">IF(  AND(LEN(Y352)&gt;=1,Y352&lt;&gt;".",COUNTIF(Y153:Y$191,"*18收*")&gt;0),  CONCATENATE(  ".",IF(Y153=$A$299,$A353,"")  ),IF(Y153=$A$299,$A353,"")  )</f>
        <v/>
      </c>
      <c r="Z353" s="65" t="str">
        <f ca="1">IF(  AND(LEN(Z352)&gt;=1,Z352&lt;&gt;".",COUNTIF(Z153:Z$191,"*18收*")&gt;0),  CONCATENATE(  ".",IF(Z153=$A$299,$A353,"")  ),IF(Z153=$A$299,$A353,"")  )</f>
        <v/>
      </c>
      <c r="AA353" s="65" t="str">
        <f ca="1">IF(  AND(LEN(AA352)&gt;=1,AA352&lt;&gt;".",COUNTIF(AA153:AA$191,"*18收*")&gt;0),  CONCATENATE(  ".",IF(AA153=$A$299,$A353,"")  ),IF(AA153=$A$299,$A353,"")  )</f>
        <v/>
      </c>
      <c r="AB353" s="65" t="str">
        <f ca="1">IF(  AND(LEN(AB352)&gt;=1,AB352&lt;&gt;".",COUNTIF(AB153:AB$191,"*18收*")&gt;0),  CONCATENATE(  ".",IF(AB153=$A$299,$A353,"")  ),IF(AB153=$A$299,$A353,"")  )</f>
        <v/>
      </c>
      <c r="AC353" s="65">
        <f ca="1">IF(  AND(LEN(AC352)&gt;=1,AC352&lt;&gt;".",COUNTIF(AC153:AC$191,"*18收*")&gt;0),  CONCATENATE(  ".",IF(AC153=$A$299,$A353,"")  ),IF(AC153=$A$299,$A353,"")  )</f>
        <v>53</v>
      </c>
      <c r="AD353" s="65" t="str">
        <f ca="1">IF(  AND(LEN(AD352)&gt;=1,AD352&lt;&gt;".",COUNTIF(AD153:AD$191,"*18收*")&gt;0),  CONCATENATE(  ".",IF(AD153=$A$299,$A353,"")  ),IF(AD153=$A$299,$A353,"")  )</f>
        <v/>
      </c>
      <c r="AE353" s="65" t="str">
        <f ca="1">IF(  AND(LEN(AE352)&gt;=1,AE352&lt;&gt;".",COUNTIF(AE153:AE$191,"*18收*")&gt;0),  CONCATENATE(  ".",IF(AE153=$A$299,$A353,"")  ),IF(AE153=$A$299,$A353,"")  )</f>
        <v/>
      </c>
      <c r="AF353" s="65" t="str">
        <f ca="1">IF(  AND(LEN(AF352)&gt;=1,AF352&lt;&gt;".",COUNTIF(AF153:AF$191,"*18收*")&gt;0),  CONCATENATE(  ".",IF(AF153=$A$299,$A353,"")  ),IF(AF153=$A$299,$A353,"")  )</f>
        <v/>
      </c>
      <c r="AG353" s="65" t="str">
        <f ca="1">IF(  AND(LEN(AG352)&gt;=1,AG352&lt;&gt;".",COUNTIF(AG153:AG$191,"*18收*")&gt;0),  CONCATENATE(  ".",IF(AG153=$A$299,$A353,"")  ),IF(AG153=$A$299,$A353,"")  )</f>
        <v>.</v>
      </c>
      <c r="AH353" s="65"/>
      <c r="AI353" s="65"/>
      <c r="AJ353" s="65"/>
    </row>
    <row r="354" spans="1:36">
      <c r="A354" s="65">
        <f t="shared" si="34"/>
        <v>54</v>
      </c>
      <c r="B354" s="65" t="str">
        <f t="shared" si="34"/>
        <v>鄭品豪</v>
      </c>
      <c r="C354" s="65" t="str">
        <f ca="1">IF(  AND(LEN(C353)&gt;=1,C353&lt;&gt;".",COUNTIF(C154:C$191,"*18收*")&gt;0),  CONCATENATE(  ".",IF(C154=$A$299,$A354,"")  ),IF(C154=$A$299,$A354,"")  )</f>
        <v/>
      </c>
      <c r="D354" s="65" t="str">
        <f ca="1">IF(  AND(LEN(D353)&gt;=1,D353&lt;&gt;".",COUNTIF(D154:D$191,"*18收*")&gt;0),  CONCATENATE(  ".",IF(D154=$A$299,$A354,"")  ),IF(D154=$A$299,$A354,"")  )</f>
        <v>.</v>
      </c>
      <c r="E354" s="65" t="str">
        <f ca="1">IF(  AND(LEN(E353)&gt;=1,E353&lt;&gt;".",COUNTIF(E154:E$191,"*18收*")&gt;0),  CONCATENATE(  ".",IF(E154=$A$299,$A354,"")  ),IF(E154=$A$299,$A354,"")  )</f>
        <v/>
      </c>
      <c r="F354" s="65" t="str">
        <f ca="1">IF(  AND(LEN(F353)&gt;=1,F353&lt;&gt;".",COUNTIF(F154:F$191,"*18收*")&gt;0),  CONCATENATE(  ".",IF(F154=$A$299,$A354,"")  ),IF(F154=$A$299,$A354,"")  )</f>
        <v/>
      </c>
      <c r="G354" s="65">
        <f ca="1">IF(  AND(LEN(G353)&gt;=1,G353&lt;&gt;".",COUNTIF(G154:G$191,"*18收*")&gt;0),  CONCATENATE(  ".",IF(G154=$A$299,$A354,"")  ),IF(G154=$A$299,$A354,"")  )</f>
        <v>54</v>
      </c>
      <c r="H354" s="65" t="str">
        <f ca="1">IF(  AND(LEN(H353)&gt;=1,H353&lt;&gt;".",COUNTIF(H154:H$191,"*18收*")&gt;0),  CONCATENATE(  ".",IF(H154=$A$299,$A354,"")  ),IF(H154=$A$299,$A354,"")  )</f>
        <v/>
      </c>
      <c r="I354" s="65" t="str">
        <f ca="1">IF(  AND(LEN(I353)&gt;=1,I353&lt;&gt;".",COUNTIF(I154:I$191,"*18收*")&gt;0),  CONCATENATE(  ".",IF(I154=$A$299,$A354,"")  ),IF(I154=$A$299,$A354,"")  )</f>
        <v/>
      </c>
      <c r="J354" s="65" t="str">
        <f ca="1">IF(  AND(LEN(J353)&gt;=1,J353&lt;&gt;".",COUNTIF(J154:J$191,"*18收*")&gt;0),  CONCATENATE(  ".",IF(J154=$A$299,$A354,"")  ),IF(J154=$A$299,$A354,"")  )</f>
        <v/>
      </c>
      <c r="K354" s="65" t="str">
        <f ca="1">IF(  AND(LEN(K353)&gt;=1,K353&lt;&gt;".",COUNTIF(K154:K$191,"*18收*")&gt;0),  CONCATENATE(  ".",IF(K154=$A$299,$A354,"")  ),IF(K154=$A$299,$A354,"")  )</f>
        <v/>
      </c>
      <c r="L354" s="65" t="str">
        <f ca="1">IF(  AND(LEN(L353)&gt;=1,L353&lt;&gt;".",COUNTIF(L154:L$191,"*18收*")&gt;0),  CONCATENATE(  ".",IF(L154=$A$299,$A354,"")  ),IF(L154=$A$299,$A354,"")  )</f>
        <v/>
      </c>
      <c r="M354" s="65" t="str">
        <f ca="1">IF(  AND(LEN(M353)&gt;=1,M353&lt;&gt;".",COUNTIF(M154:M$191,"*18收*")&gt;0),  CONCATENATE(  ".",IF(M154=$A$299,$A354,"")  ),IF(M154=$A$299,$A354,"")  )</f>
        <v/>
      </c>
      <c r="N354" s="65" t="str">
        <f ca="1">IF(  AND(LEN(N353)&gt;=1,N353&lt;&gt;".",COUNTIF(N154:N$191,"*18收*")&gt;0),  CONCATENATE(  ".",IF(N154=$A$299,$A354,"")  ),IF(N154=$A$299,$A354,"")  )</f>
        <v/>
      </c>
      <c r="O354" s="65">
        <f ca="1">IF(  AND(LEN(O353)&gt;=1,O353&lt;&gt;".",COUNTIF(O154:O$191,"*18收*")&gt;0),  CONCATENATE(  ".",IF(O154=$A$299,$A354,"")  ),IF(O154=$A$299,$A354,"")  )</f>
        <v>54</v>
      </c>
      <c r="P354" s="65" t="str">
        <f ca="1">IF(  AND(LEN(P353)&gt;=1,P353&lt;&gt;".",COUNTIF(P154:P$191,"*18收*")&gt;0),  CONCATENATE(  ".",IF(P154=$A$299,$A354,"")  ),IF(P154=$A$299,$A354,"")  )</f>
        <v/>
      </c>
      <c r="Q354" s="65" t="str">
        <f ca="1">IF(  AND(LEN(Q353)&gt;=1,Q353&lt;&gt;".",COUNTIF(Q154:Q$191,"*18收*")&gt;0),  CONCATENATE(  ".",IF(Q154=$A$299,$A354,"")  ),IF(Q154=$A$299,$A354,"")  )</f>
        <v/>
      </c>
      <c r="R354" s="65" t="str">
        <f ca="1">IF(  AND(LEN(R353)&gt;=1,R353&lt;&gt;".",COUNTIF(R154:R$191,"*18收*")&gt;0),  CONCATENATE(  ".",IF(R154=$A$299,$A354,"")  ),IF(R154=$A$299,$A354,"")  )</f>
        <v/>
      </c>
      <c r="S354" s="65" t="str">
        <f ca="1">IF(  AND(LEN(S353)&gt;=1,S353&lt;&gt;".",COUNTIF(S154:S$191,"*18收*")&gt;0),  CONCATENATE(  ".",IF(S154=$A$299,$A354,"")  ),IF(S154=$A$299,$A354,"")  )</f>
        <v/>
      </c>
      <c r="T354" s="65" t="str">
        <f ca="1">IF(  AND(LEN(T353)&gt;=1,T353&lt;&gt;".",COUNTIF(T154:T$191,"*18收*")&gt;0),  CONCATENATE(  ".",IF(T154=$A$299,$A354,"")  ),IF(T154=$A$299,$A354,"")  )</f>
        <v/>
      </c>
      <c r="U354" s="65" t="str">
        <f ca="1">IF(  AND(LEN(U353)&gt;=1,U353&lt;&gt;".",COUNTIF(U154:U$191,"*18收*")&gt;0),  CONCATENATE(  ".",IF(U154=$A$299,$A354,"")  ),IF(U154=$A$299,$A354,"")  )</f>
        <v/>
      </c>
      <c r="V354" s="65" t="str">
        <f ca="1">IF(  AND(LEN(V353)&gt;=1,V353&lt;&gt;".",COUNTIF(V154:V$191,"*18收*")&gt;0),  CONCATENATE(  ".",IF(V154=$A$299,$A354,"")  ),IF(V154=$A$299,$A354,"")  )</f>
        <v/>
      </c>
      <c r="W354" s="65" t="str">
        <f ca="1">IF(  AND(LEN(W353)&gt;=1,W353&lt;&gt;".",COUNTIF(W154:W$191,"*18收*")&gt;0),  CONCATENATE(  ".",IF(W154=$A$299,$A354,"")  ),IF(W154=$A$299,$A354,"")  )</f>
        <v/>
      </c>
      <c r="X354" s="65" t="str">
        <f ca="1">IF(  AND(LEN(X353)&gt;=1,X353&lt;&gt;".",COUNTIF(X154:X$191,"*18收*")&gt;0),  CONCATENATE(  ".",IF(X154=$A$299,$A354,"")  ),IF(X154=$A$299,$A354,"")  )</f>
        <v/>
      </c>
      <c r="Y354" s="65">
        <f ca="1">IF(  AND(LEN(Y353)&gt;=1,Y353&lt;&gt;".",COUNTIF(Y154:Y$191,"*18收*")&gt;0),  CONCATENATE(  ".",IF(Y154=$A$299,$A354,"")  ),IF(Y154=$A$299,$A354,"")  )</f>
        <v>54</v>
      </c>
      <c r="Z354" s="65" t="str">
        <f ca="1">IF(  AND(LEN(Z353)&gt;=1,Z353&lt;&gt;".",COUNTIF(Z154:Z$191,"*18收*")&gt;0),  CONCATENATE(  ".",IF(Z154=$A$299,$A354,"")  ),IF(Z154=$A$299,$A354,"")  )</f>
        <v/>
      </c>
      <c r="AA354" s="65" t="str">
        <f ca="1">IF(  AND(LEN(AA353)&gt;=1,AA353&lt;&gt;".",COUNTIF(AA154:AA$191,"*18收*")&gt;0),  CONCATENATE(  ".",IF(AA154=$A$299,$A354,"")  ),IF(AA154=$A$299,$A354,"")  )</f>
        <v/>
      </c>
      <c r="AB354" s="65" t="str">
        <f ca="1">IF(  AND(LEN(AB353)&gt;=1,AB353&lt;&gt;".",COUNTIF(AB154:AB$191,"*18收*")&gt;0),  CONCATENATE(  ".",IF(AB154=$A$299,$A354,"")  ),IF(AB154=$A$299,$A354,"")  )</f>
        <v/>
      </c>
      <c r="AC354" s="65" t="str">
        <f ca="1">IF(  AND(LEN(AC353)&gt;=1,AC353&lt;&gt;".",COUNTIF(AC154:AC$191,"*18收*")&gt;0),  CONCATENATE(  ".",IF(AC154=$A$299,$A354,"")  ),IF(AC154=$A$299,$A354,"")  )</f>
        <v>.</v>
      </c>
      <c r="AD354" s="65" t="str">
        <f ca="1">IF(  AND(LEN(AD353)&gt;=1,AD353&lt;&gt;".",COUNTIF(AD154:AD$191,"*18收*")&gt;0),  CONCATENATE(  ".",IF(AD154=$A$299,$A354,"")  ),IF(AD154=$A$299,$A354,"")  )</f>
        <v/>
      </c>
      <c r="AE354" s="65" t="str">
        <f ca="1">IF(  AND(LEN(AE353)&gt;=1,AE353&lt;&gt;".",COUNTIF(AE154:AE$191,"*18收*")&gt;0),  CONCATENATE(  ".",IF(AE154=$A$299,$A354,"")  ),IF(AE154=$A$299,$A354,"")  )</f>
        <v/>
      </c>
      <c r="AF354" s="65" t="str">
        <f ca="1">IF(  AND(LEN(AF353)&gt;=1,AF353&lt;&gt;".",COUNTIF(AF154:AF$191,"*18收*")&gt;0),  CONCATENATE(  ".",IF(AF154=$A$299,$A354,"")  ),IF(AF154=$A$299,$A354,"")  )</f>
        <v/>
      </c>
      <c r="AG354" s="65">
        <f ca="1">IF(  AND(LEN(AG353)&gt;=1,AG353&lt;&gt;".",COUNTIF(AG154:AG$191,"*18收*")&gt;0),  CONCATENATE(  ".",IF(AG154=$A$299,$A354,"")  ),IF(AG154=$A$299,$A354,"")  )</f>
        <v>54</v>
      </c>
      <c r="AH354" s="65"/>
      <c r="AI354" s="65"/>
      <c r="AJ354" s="65"/>
    </row>
    <row r="355" spans="1:36">
      <c r="A355" s="65">
        <f t="shared" si="34"/>
        <v>55</v>
      </c>
      <c r="B355" s="65" t="str">
        <f t="shared" si="34"/>
        <v>張恩齊</v>
      </c>
      <c r="C355" s="65" t="str">
        <f ca="1">IF(  AND(LEN(C354)&gt;=1,C354&lt;&gt;".",COUNTIF(C155:C$191,"*18收*")&gt;0),  CONCATENATE(  ".",IF(C155=$A$299,$A355,"")  ),IF(C155=$A$299,$A355,"")  )</f>
        <v/>
      </c>
      <c r="D355" s="65" t="str">
        <f ca="1">IF(  AND(LEN(D354)&gt;=1,D354&lt;&gt;".",COUNTIF(D155:D$191,"*18收*")&gt;0),  CONCATENATE(  ".",IF(D155=$A$299,$A355,"")  ),IF(D155=$A$299,$A355,"")  )</f>
        <v/>
      </c>
      <c r="E355" s="65" t="str">
        <f ca="1">IF(  AND(LEN(E354)&gt;=1,E354&lt;&gt;".",COUNTIF(E155:E$191,"*18收*")&gt;0),  CONCATENATE(  ".",IF(E155=$A$299,$A355,"")  ),IF(E155=$A$299,$A355,"")  )</f>
        <v/>
      </c>
      <c r="F355" s="65" t="str">
        <f ca="1">IF(  AND(LEN(F354)&gt;=1,F354&lt;&gt;".",COUNTIF(F155:F$191,"*18收*")&gt;0),  CONCATENATE(  ".",IF(F155=$A$299,$A355,"")  ),IF(F155=$A$299,$A355,"")  )</f>
        <v/>
      </c>
      <c r="G355" s="65" t="str">
        <f ca="1">IF(  AND(LEN(G354)&gt;=1,G354&lt;&gt;".",COUNTIF(G155:G$191,"*18收*")&gt;0),  CONCATENATE(  ".",IF(G155=$A$299,$A355,"")  ),IF(G155=$A$299,$A355,"")  )</f>
        <v>.55</v>
      </c>
      <c r="H355" s="65" t="str">
        <f ca="1">IF(  AND(LEN(H354)&gt;=1,H354&lt;&gt;".",COUNTIF(H155:H$191,"*18收*")&gt;0),  CONCATENATE(  ".",IF(H155=$A$299,$A355,"")  ),IF(H155=$A$299,$A355,"")  )</f>
        <v/>
      </c>
      <c r="I355" s="65" t="str">
        <f ca="1">IF(  AND(LEN(I354)&gt;=1,I354&lt;&gt;".",COUNTIF(I155:I$191,"*18收*")&gt;0),  CONCATENATE(  ".",IF(I155=$A$299,$A355,"")  ),IF(I155=$A$299,$A355,"")  )</f>
        <v/>
      </c>
      <c r="J355" s="65" t="str">
        <f ca="1">IF(  AND(LEN(J354)&gt;=1,J354&lt;&gt;".",COUNTIF(J155:J$191,"*18收*")&gt;0),  CONCATENATE(  ".",IF(J155=$A$299,$A355,"")  ),IF(J155=$A$299,$A355,"")  )</f>
        <v/>
      </c>
      <c r="K355" s="65" t="str">
        <f ca="1">IF(  AND(LEN(K354)&gt;=1,K354&lt;&gt;".",COUNTIF(K155:K$191,"*18收*")&gt;0),  CONCATENATE(  ".",IF(K155=$A$299,$A355,"")  ),IF(K155=$A$299,$A355,"")  )</f>
        <v/>
      </c>
      <c r="L355" s="65" t="str">
        <f ca="1">IF(  AND(LEN(L354)&gt;=1,L354&lt;&gt;".",COUNTIF(L155:L$191,"*18收*")&gt;0),  CONCATENATE(  ".",IF(L155=$A$299,$A355,"")  ),IF(L155=$A$299,$A355,"")  )</f>
        <v/>
      </c>
      <c r="M355" s="65" t="str">
        <f ca="1">IF(  AND(LEN(M354)&gt;=1,M354&lt;&gt;".",COUNTIF(M155:M$191,"*18收*")&gt;0),  CONCATENATE(  ".",IF(M155=$A$299,$A355,"")  ),IF(M155=$A$299,$A355,"")  )</f>
        <v/>
      </c>
      <c r="N355" s="65">
        <f ca="1">IF(  AND(LEN(N354)&gt;=1,N354&lt;&gt;".",COUNTIF(N155:N$191,"*18收*")&gt;0),  CONCATENATE(  ".",IF(N155=$A$299,$A355,"")  ),IF(N155=$A$299,$A355,"")  )</f>
        <v>55</v>
      </c>
      <c r="O355" s="65" t="str">
        <f ca="1">IF(  AND(LEN(O354)&gt;=1,O354&lt;&gt;".",COUNTIF(O155:O$191,"*18收*")&gt;0),  CONCATENATE(  ".",IF(O155=$A$299,$A355,"")  ),IF(O155=$A$299,$A355,"")  )</f>
        <v>.</v>
      </c>
      <c r="P355" s="65" t="str">
        <f ca="1">IF(  AND(LEN(P354)&gt;=1,P354&lt;&gt;".",COUNTIF(P155:P$191,"*18收*")&gt;0),  CONCATENATE(  ".",IF(P155=$A$299,$A355,"")  ),IF(P155=$A$299,$A355,"")  )</f>
        <v/>
      </c>
      <c r="Q355" s="65" t="str">
        <f ca="1">IF(  AND(LEN(Q354)&gt;=1,Q354&lt;&gt;".",COUNTIF(Q155:Q$191,"*18收*")&gt;0),  CONCATENATE(  ".",IF(Q155=$A$299,$A355,"")  ),IF(Q155=$A$299,$A355,"")  )</f>
        <v/>
      </c>
      <c r="R355" s="65" t="str">
        <f ca="1">IF(  AND(LEN(R354)&gt;=1,R354&lt;&gt;".",COUNTIF(R155:R$191,"*18收*")&gt;0),  CONCATENATE(  ".",IF(R155=$A$299,$A355,"")  ),IF(R155=$A$299,$A355,"")  )</f>
        <v/>
      </c>
      <c r="S355" s="65" t="str">
        <f ca="1">IF(  AND(LEN(S354)&gt;=1,S354&lt;&gt;".",COUNTIF(S155:S$191,"*18收*")&gt;0),  CONCATENATE(  ".",IF(S155=$A$299,$A355,"")  ),IF(S155=$A$299,$A355,"")  )</f>
        <v/>
      </c>
      <c r="T355" s="65" t="str">
        <f ca="1">IF(  AND(LEN(T354)&gt;=1,T354&lt;&gt;".",COUNTIF(T155:T$191,"*18收*")&gt;0),  CONCATENATE(  ".",IF(T155=$A$299,$A355,"")  ),IF(T155=$A$299,$A355,"")  )</f>
        <v/>
      </c>
      <c r="U355" s="65">
        <f ca="1">IF(  AND(LEN(U354)&gt;=1,U354&lt;&gt;".",COUNTIF(U155:U$191,"*18收*")&gt;0),  CONCATENATE(  ".",IF(U155=$A$299,$A355,"")  ),IF(U155=$A$299,$A355,"")  )</f>
        <v>55</v>
      </c>
      <c r="V355" s="65" t="str">
        <f ca="1">IF(  AND(LEN(V354)&gt;=1,V354&lt;&gt;".",COUNTIF(V155:V$191,"*18收*")&gt;0),  CONCATENATE(  ".",IF(V155=$A$299,$A355,"")  ),IF(V155=$A$299,$A355,"")  )</f>
        <v/>
      </c>
      <c r="W355" s="65" t="str">
        <f ca="1">IF(  AND(LEN(W354)&gt;=1,W354&lt;&gt;".",COUNTIF(W155:W$191,"*18收*")&gt;0),  CONCATENATE(  ".",IF(W155=$A$299,$A355,"")  ),IF(W155=$A$299,$A355,"")  )</f>
        <v/>
      </c>
      <c r="X355" s="65" t="str">
        <f ca="1">IF(  AND(LEN(X354)&gt;=1,X354&lt;&gt;".",COUNTIF(X155:X$191,"*18收*")&gt;0),  CONCATENATE(  ".",IF(X155=$A$299,$A355,"")  ),IF(X155=$A$299,$A355,"")  )</f>
        <v/>
      </c>
      <c r="Y355" s="65" t="str">
        <f ca="1">IF(  AND(LEN(Y354)&gt;=1,Y354&lt;&gt;".",COUNTIF(Y155:Y$191,"*18收*")&gt;0),  CONCATENATE(  ".",IF(Y155=$A$299,$A355,"")  ),IF(Y155=$A$299,$A355,"")  )</f>
        <v>.</v>
      </c>
      <c r="Z355" s="65" t="str">
        <f ca="1">IF(  AND(LEN(Z354)&gt;=1,Z354&lt;&gt;".",COUNTIF(Z155:Z$191,"*18收*")&gt;0),  CONCATENATE(  ".",IF(Z155=$A$299,$A355,"")  ),IF(Z155=$A$299,$A355,"")  )</f>
        <v/>
      </c>
      <c r="AA355" s="65">
        <f ca="1">IF(  AND(LEN(AA354)&gt;=1,AA354&lt;&gt;".",COUNTIF(AA155:AA$191,"*18收*")&gt;0),  CONCATENATE(  ".",IF(AA155=$A$299,$A355,"")  ),IF(AA155=$A$299,$A355,"")  )</f>
        <v>55</v>
      </c>
      <c r="AB355" s="65" t="str">
        <f ca="1">IF(  AND(LEN(AB354)&gt;=1,AB354&lt;&gt;".",COUNTIF(AB155:AB$191,"*18收*")&gt;0),  CONCATENATE(  ".",IF(AB155=$A$299,$A355,"")  ),IF(AB155=$A$299,$A355,"")  )</f>
        <v/>
      </c>
      <c r="AC355" s="65" t="str">
        <f ca="1">IF(  AND(LEN(AC354)&gt;=1,AC354&lt;&gt;".",COUNTIF(AC155:AC$191,"*18收*")&gt;0),  CONCATENATE(  ".",IF(AC155=$A$299,$A355,"")  ),IF(AC155=$A$299,$A355,"")  )</f>
        <v/>
      </c>
      <c r="AD355" s="65" t="str">
        <f ca="1">IF(  AND(LEN(AD354)&gt;=1,AD354&lt;&gt;".",COUNTIF(AD155:AD$191,"*18收*")&gt;0),  CONCATENATE(  ".",IF(AD155=$A$299,$A355,"")  ),IF(AD155=$A$299,$A355,"")  )</f>
        <v/>
      </c>
      <c r="AE355" s="65" t="str">
        <f ca="1">IF(  AND(LEN(AE354)&gt;=1,AE354&lt;&gt;".",COUNTIF(AE155:AE$191,"*18收*")&gt;0),  CONCATENATE(  ".",IF(AE155=$A$299,$A355,"")  ),IF(AE155=$A$299,$A355,"")  )</f>
        <v/>
      </c>
      <c r="AF355" s="65" t="str">
        <f ca="1">IF(  AND(LEN(AF354)&gt;=1,AF354&lt;&gt;".",COUNTIF(AF155:AF$191,"*18收*")&gt;0),  CONCATENATE(  ".",IF(AF155=$A$299,$A355,"")  ),IF(AF155=$A$299,$A355,"")  )</f>
        <v/>
      </c>
      <c r="AG355" s="65" t="str">
        <f ca="1">IF(  AND(LEN(AG354)&gt;=1,AG354&lt;&gt;".",COUNTIF(AG155:AG$191,"*18收*")&gt;0),  CONCATENATE(  ".",IF(AG155=$A$299,$A355,"")  ),IF(AG155=$A$299,$A355,"")  )</f>
        <v>.55</v>
      </c>
      <c r="AH355" s="65"/>
      <c r="AI355" s="65"/>
      <c r="AJ355" s="65"/>
    </row>
    <row r="356" spans="1:36">
      <c r="A356" s="65">
        <f t="shared" si="34"/>
        <v>56</v>
      </c>
      <c r="B356" s="65" t="str">
        <f t="shared" si="34"/>
        <v>許翊呈</v>
      </c>
      <c r="C356" s="65" t="str">
        <f ca="1">IF(  AND(LEN(C355)&gt;=1,C355&lt;&gt;".",COUNTIF(C156:C$191,"*18收*")&gt;0),  CONCATENATE(  ".",IF(C156=$A$299,$A356,"")  ),IF(C156=$A$299,$A356,"")  )</f>
        <v/>
      </c>
      <c r="D356" s="65" t="str">
        <f ca="1">IF(  AND(LEN(D355)&gt;=1,D355&lt;&gt;".",COUNTIF(D156:D$191,"*18收*")&gt;0),  CONCATENATE(  ".",IF(D156=$A$299,$A356,"")  ),IF(D156=$A$299,$A356,"")  )</f>
        <v/>
      </c>
      <c r="E356" s="65" t="str">
        <f ca="1">IF(  AND(LEN(E355)&gt;=1,E355&lt;&gt;".",COUNTIF(E156:E$191,"*18收*")&gt;0),  CONCATENATE(  ".",IF(E156=$A$299,$A356,"")  ),IF(E156=$A$299,$A356,"")  )</f>
        <v/>
      </c>
      <c r="F356" s="65" t="str">
        <f ca="1">IF(  AND(LEN(F355)&gt;=1,F355&lt;&gt;".",COUNTIF(F156:F$191,"*18收*")&gt;0),  CONCATENATE(  ".",IF(F156=$A$299,$A356,"")  ),IF(F156=$A$299,$A356,"")  )</f>
        <v/>
      </c>
      <c r="G356" s="65" t="str">
        <f ca="1">IF(  AND(LEN(G355)&gt;=1,G355&lt;&gt;".",COUNTIF(G156:G$191,"*18收*")&gt;0),  CONCATENATE(  ".",IF(G156=$A$299,$A356,"")  ),IF(G156=$A$299,$A356,"")  )</f>
        <v>.</v>
      </c>
      <c r="H356" s="65" t="str">
        <f ca="1">IF(  AND(LEN(H355)&gt;=1,H355&lt;&gt;".",COUNTIF(H156:H$191,"*18收*")&gt;0),  CONCATENATE(  ".",IF(H156=$A$299,$A356,"")  ),IF(H156=$A$299,$A356,"")  )</f>
        <v/>
      </c>
      <c r="I356" s="65" t="str">
        <f ca="1">IF(  AND(LEN(I355)&gt;=1,I355&lt;&gt;".",COUNTIF(I156:I$191,"*18收*")&gt;0),  CONCATENATE(  ".",IF(I156=$A$299,$A356,"")  ),IF(I156=$A$299,$A356,"")  )</f>
        <v/>
      </c>
      <c r="J356" s="65" t="str">
        <f ca="1">IF(  AND(LEN(J355)&gt;=1,J355&lt;&gt;".",COUNTIF(J156:J$191,"*18收*")&gt;0),  CONCATENATE(  ".",IF(J156=$A$299,$A356,"")  ),IF(J156=$A$299,$A356,"")  )</f>
        <v/>
      </c>
      <c r="K356" s="65" t="str">
        <f ca="1">IF(  AND(LEN(K355)&gt;=1,K355&lt;&gt;".",COUNTIF(K156:K$191,"*18收*")&gt;0),  CONCATENATE(  ".",IF(K156=$A$299,$A356,"")  ),IF(K156=$A$299,$A356,"")  )</f>
        <v/>
      </c>
      <c r="L356" s="65" t="str">
        <f ca="1">IF(  AND(LEN(L355)&gt;=1,L355&lt;&gt;".",COUNTIF(L156:L$191,"*18收*")&gt;0),  CONCATENATE(  ".",IF(L156=$A$299,$A356,"")  ),IF(L156=$A$299,$A356,"")  )</f>
        <v/>
      </c>
      <c r="M356" s="65">
        <f ca="1">IF(  AND(LEN(M355)&gt;=1,M355&lt;&gt;".",COUNTIF(M156:M$191,"*18收*")&gt;0),  CONCATENATE(  ".",IF(M156=$A$299,$A356,"")  ),IF(M156=$A$299,$A356,"")  )</f>
        <v>56</v>
      </c>
      <c r="N356" s="65" t="str">
        <f ca="1">IF(  AND(LEN(N355)&gt;=1,N355&lt;&gt;".",COUNTIF(N156:N$191,"*18收*")&gt;0),  CONCATENATE(  ".",IF(N156=$A$299,$A356,"")  ),IF(N156=$A$299,$A356,"")  )</f>
        <v>.</v>
      </c>
      <c r="O356" s="65" t="str">
        <f ca="1">IF(  AND(LEN(O355)&gt;=1,O355&lt;&gt;".",COUNTIF(O156:O$191,"*18收*")&gt;0),  CONCATENATE(  ".",IF(O156=$A$299,$A356,"")  ),IF(O156=$A$299,$A356,"")  )</f>
        <v/>
      </c>
      <c r="P356" s="65" t="str">
        <f ca="1">IF(  AND(LEN(P355)&gt;=1,P355&lt;&gt;".",COUNTIF(P156:P$191,"*18收*")&gt;0),  CONCATENATE(  ".",IF(P156=$A$299,$A356,"")  ),IF(P156=$A$299,$A356,"")  )</f>
        <v/>
      </c>
      <c r="Q356" s="65" t="str">
        <f ca="1">IF(  AND(LEN(Q355)&gt;=1,Q355&lt;&gt;".",COUNTIF(Q156:Q$191,"*18收*")&gt;0),  CONCATENATE(  ".",IF(Q156=$A$299,$A356,"")  ),IF(Q156=$A$299,$A356,"")  )</f>
        <v/>
      </c>
      <c r="R356" s="65" t="str">
        <f ca="1">IF(  AND(LEN(R355)&gt;=1,R355&lt;&gt;".",COUNTIF(R156:R$191,"*18收*")&gt;0),  CONCATENATE(  ".",IF(R156=$A$299,$A356,"")  ),IF(R156=$A$299,$A356,"")  )</f>
        <v/>
      </c>
      <c r="S356" s="65" t="str">
        <f ca="1">IF(  AND(LEN(S355)&gt;=1,S355&lt;&gt;".",COUNTIF(S156:S$191,"*18收*")&gt;0),  CONCATENATE(  ".",IF(S156=$A$299,$A356,"")  ),IF(S156=$A$299,$A356,"")  )</f>
        <v/>
      </c>
      <c r="T356" s="65">
        <f ca="1">IF(  AND(LEN(T355)&gt;=1,T355&lt;&gt;".",COUNTIF(T156:T$191,"*18收*")&gt;0),  CONCATENATE(  ".",IF(T156=$A$299,$A356,"")  ),IF(T156=$A$299,$A356,"")  )</f>
        <v>56</v>
      </c>
      <c r="U356" s="65" t="str">
        <f ca="1">IF(  AND(LEN(U355)&gt;=1,U355&lt;&gt;".",COUNTIF(U156:U$191,"*18收*")&gt;0),  CONCATENATE(  ".",IF(U156=$A$299,$A356,"")  ),IF(U156=$A$299,$A356,"")  )</f>
        <v>.</v>
      </c>
      <c r="V356" s="65" t="str">
        <f ca="1">IF(  AND(LEN(V355)&gt;=1,V355&lt;&gt;".",COUNTIF(V156:V$191,"*18收*")&gt;0),  CONCATENATE(  ".",IF(V156=$A$299,$A356,"")  ),IF(V156=$A$299,$A356,"")  )</f>
        <v/>
      </c>
      <c r="W356" s="65" t="str">
        <f ca="1">IF(  AND(LEN(W355)&gt;=1,W355&lt;&gt;".",COUNTIF(W156:W$191,"*18收*")&gt;0),  CONCATENATE(  ".",IF(W156=$A$299,$A356,"")  ),IF(W156=$A$299,$A356,"")  )</f>
        <v/>
      </c>
      <c r="X356" s="65" t="str">
        <f ca="1">IF(  AND(LEN(X355)&gt;=1,X355&lt;&gt;".",COUNTIF(X156:X$191,"*18收*")&gt;0),  CONCATENATE(  ".",IF(X156=$A$299,$A356,"")  ),IF(X156=$A$299,$A356,"")  )</f>
        <v/>
      </c>
      <c r="Y356" s="65" t="str">
        <f ca="1">IF(  AND(LEN(Y355)&gt;=1,Y355&lt;&gt;".",COUNTIF(Y156:Y$191,"*18收*")&gt;0),  CONCATENATE(  ".",IF(Y156=$A$299,$A356,"")  ),IF(Y156=$A$299,$A356,"")  )</f>
        <v/>
      </c>
      <c r="Z356" s="65" t="str">
        <f ca="1">IF(  AND(LEN(Z355)&gt;=1,Z355&lt;&gt;".",COUNTIF(Z156:Z$191,"*18收*")&gt;0),  CONCATENATE(  ".",IF(Z156=$A$299,$A356,"")  ),IF(Z156=$A$299,$A356,"")  )</f>
        <v/>
      </c>
      <c r="AA356" s="65" t="str">
        <f ca="1">IF(  AND(LEN(AA355)&gt;=1,AA355&lt;&gt;".",COUNTIF(AA156:AA$191,"*18收*")&gt;0),  CONCATENATE(  ".",IF(AA156=$A$299,$A356,"")  ),IF(AA156=$A$299,$A356,"")  )</f>
        <v>.56</v>
      </c>
      <c r="AB356" s="65" t="str">
        <f ca="1">IF(  AND(LEN(AB355)&gt;=1,AB355&lt;&gt;".",COUNTIF(AB156:AB$191,"*18收*")&gt;0),  CONCATENATE(  ".",IF(AB156=$A$299,$A356,"")  ),IF(AB156=$A$299,$A356,"")  )</f>
        <v/>
      </c>
      <c r="AC356" s="65" t="str">
        <f ca="1">IF(  AND(LEN(AC355)&gt;=1,AC355&lt;&gt;".",COUNTIF(AC156:AC$191,"*18收*")&gt;0),  CONCATENATE(  ".",IF(AC156=$A$299,$A356,"")  ),IF(AC156=$A$299,$A356,"")  )</f>
        <v/>
      </c>
      <c r="AD356" s="65" t="str">
        <f ca="1">IF(  AND(LEN(AD355)&gt;=1,AD355&lt;&gt;".",COUNTIF(AD156:AD$191,"*18收*")&gt;0),  CONCATENATE(  ".",IF(AD156=$A$299,$A356,"")  ),IF(AD156=$A$299,$A356,"")  )</f>
        <v/>
      </c>
      <c r="AE356" s="65" t="str">
        <f ca="1">IF(  AND(LEN(AE355)&gt;=1,AE355&lt;&gt;".",COUNTIF(AE156:AE$191,"*18收*")&gt;0),  CONCATENATE(  ".",IF(AE156=$A$299,$A356,"")  ),IF(AE156=$A$299,$A356,"")  )</f>
        <v/>
      </c>
      <c r="AF356" s="65" t="str">
        <f ca="1">IF(  AND(LEN(AF355)&gt;=1,AF355&lt;&gt;".",COUNTIF(AF156:AF$191,"*18收*")&gt;0),  CONCATENATE(  ".",IF(AF156=$A$299,$A356,"")  ),IF(AF156=$A$299,$A356,"")  )</f>
        <v/>
      </c>
      <c r="AG356" s="65" t="str">
        <f ca="1">IF(  AND(LEN(AG355)&gt;=1,AG355&lt;&gt;".",COUNTIF(AG156:AG$191,"*18收*")&gt;0),  CONCATENATE(  ".",IF(AG156=$A$299,$A356,"")  ),IF(AG156=$A$299,$A356,"")  )</f>
        <v>.56</v>
      </c>
      <c r="AH356" s="65"/>
      <c r="AI356" s="65"/>
      <c r="AJ356" s="65"/>
    </row>
    <row r="357" spans="1:36">
      <c r="A357" s="65">
        <f t="shared" si="34"/>
        <v>57</v>
      </c>
      <c r="B357" s="65" t="str">
        <f t="shared" si="34"/>
        <v>周承澔</v>
      </c>
      <c r="C357" s="65" t="str">
        <f ca="1">IF(  AND(LEN(C356)&gt;=1,C356&lt;&gt;".",COUNTIF(C157:C$191,"*18收*")&gt;0),  CONCATENATE(  ".",IF(C157=$A$299,$A357,"")  ),IF(C157=$A$299,$A357,"")  )</f>
        <v/>
      </c>
      <c r="D357" s="65" t="str">
        <f ca="1">IF(  AND(LEN(D356)&gt;=1,D356&lt;&gt;".",COUNTIF(D157:D$191,"*18收*")&gt;0),  CONCATENATE(  ".",IF(D157=$A$299,$A357,"")  ),IF(D157=$A$299,$A357,"")  )</f>
        <v/>
      </c>
      <c r="E357" s="65" t="str">
        <f ca="1">IF(  AND(LEN(E356)&gt;=1,E356&lt;&gt;".",COUNTIF(E157:E$191,"*18收*")&gt;0),  CONCATENATE(  ".",IF(E157=$A$299,$A357,"")  ),IF(E157=$A$299,$A357,"")  )</f>
        <v/>
      </c>
      <c r="F357" s="65" t="str">
        <f ca="1">IF(  AND(LEN(F356)&gt;=1,F356&lt;&gt;".",COUNTIF(F157:F$191,"*18收*")&gt;0),  CONCATENATE(  ".",IF(F157=$A$299,$A357,"")  ),IF(F157=$A$299,$A357,"")  )</f>
        <v/>
      </c>
      <c r="G357" s="65" t="str">
        <f ca="1">IF(  AND(LEN(G356)&gt;=1,G356&lt;&gt;".",COUNTIF(G157:G$191,"*18收*")&gt;0),  CONCATENATE(  ".",IF(G157=$A$299,$A357,"")  ),IF(G157=$A$299,$A357,"")  )</f>
        <v/>
      </c>
      <c r="H357" s="65" t="str">
        <f ca="1">IF(  AND(LEN(H356)&gt;=1,H356&lt;&gt;".",COUNTIF(H157:H$191,"*18收*")&gt;0),  CONCATENATE(  ".",IF(H157=$A$299,$A357,"")  ),IF(H157=$A$299,$A357,"")  )</f>
        <v/>
      </c>
      <c r="I357" s="65" t="str">
        <f ca="1">IF(  AND(LEN(I356)&gt;=1,I356&lt;&gt;".",COUNTIF(I157:I$191,"*18收*")&gt;0),  CONCATENATE(  ".",IF(I157=$A$299,$A357,"")  ),IF(I157=$A$299,$A357,"")  )</f>
        <v/>
      </c>
      <c r="J357" s="65">
        <f ca="1">IF(  AND(LEN(J356)&gt;=1,J356&lt;&gt;".",COUNTIF(J157:J$191,"*18收*")&gt;0),  CONCATENATE(  ".",IF(J157=$A$299,$A357,"")  ),IF(J157=$A$299,$A357,"")  )</f>
        <v>57</v>
      </c>
      <c r="K357" s="65" t="str">
        <f ca="1">IF(  AND(LEN(K356)&gt;=1,K356&lt;&gt;".",COUNTIF(K157:K$191,"*18收*")&gt;0),  CONCATENATE(  ".",IF(K157=$A$299,$A357,"")  ),IF(K157=$A$299,$A357,"")  )</f>
        <v/>
      </c>
      <c r="L357" s="65" t="str">
        <f ca="1">IF(  AND(LEN(L356)&gt;=1,L356&lt;&gt;".",COUNTIF(L157:L$191,"*18收*")&gt;0),  CONCATENATE(  ".",IF(L157=$A$299,$A357,"")  ),IF(L157=$A$299,$A357,"")  )</f>
        <v/>
      </c>
      <c r="M357" s="65" t="str">
        <f ca="1">IF(  AND(LEN(M356)&gt;=1,M356&lt;&gt;".",COUNTIF(M157:M$191,"*18收*")&gt;0),  CONCATENATE(  ".",IF(M157=$A$299,$A357,"")  ),IF(M157=$A$299,$A357,"")  )</f>
        <v/>
      </c>
      <c r="N357" s="65">
        <f ca="1">IF(  AND(LEN(N356)&gt;=1,N356&lt;&gt;".",COUNTIF(N157:N$191,"*18收*")&gt;0),  CONCATENATE(  ".",IF(N157=$A$299,$A357,"")  ),IF(N157=$A$299,$A357,"")  )</f>
        <v>57</v>
      </c>
      <c r="O357" s="65" t="str">
        <f ca="1">IF(  AND(LEN(O356)&gt;=1,O356&lt;&gt;".",COUNTIF(O157:O$191,"*18收*")&gt;0),  CONCATENATE(  ".",IF(O157=$A$299,$A357,"")  ),IF(O157=$A$299,$A357,"")  )</f>
        <v/>
      </c>
      <c r="P357" s="65" t="str">
        <f ca="1">IF(  AND(LEN(P356)&gt;=1,P356&lt;&gt;".",COUNTIF(P157:P$191,"*18收*")&gt;0),  CONCATENATE(  ".",IF(P157=$A$299,$A357,"")  ),IF(P157=$A$299,$A357,"")  )</f>
        <v/>
      </c>
      <c r="Q357" s="65" t="str">
        <f ca="1">IF(  AND(LEN(Q356)&gt;=1,Q356&lt;&gt;".",COUNTIF(Q157:Q$191,"*18收*")&gt;0),  CONCATENATE(  ".",IF(Q157=$A$299,$A357,"")  ),IF(Q157=$A$299,$A357,"")  )</f>
        <v/>
      </c>
      <c r="R357" s="65" t="str">
        <f ca="1">IF(  AND(LEN(R356)&gt;=1,R356&lt;&gt;".",COUNTIF(R157:R$191,"*18收*")&gt;0),  CONCATENATE(  ".",IF(R157=$A$299,$A357,"")  ),IF(R157=$A$299,$A357,"")  )</f>
        <v/>
      </c>
      <c r="S357" s="65" t="str">
        <f ca="1">IF(  AND(LEN(S356)&gt;=1,S356&lt;&gt;".",COUNTIF(S157:S$191,"*18收*")&gt;0),  CONCATENATE(  ".",IF(S157=$A$299,$A357,"")  ),IF(S157=$A$299,$A357,"")  )</f>
        <v/>
      </c>
      <c r="T357" s="65" t="str">
        <f ca="1">IF(  AND(LEN(T356)&gt;=1,T356&lt;&gt;".",COUNTIF(T157:T$191,"*18收*")&gt;0),  CONCATENATE(  ".",IF(T157=$A$299,$A357,"")  ),IF(T157=$A$299,$A357,"")  )</f>
        <v/>
      </c>
      <c r="U357" s="65">
        <f ca="1">IF(  AND(LEN(U356)&gt;=1,U356&lt;&gt;".",COUNTIF(U157:U$191,"*18收*")&gt;0),  CONCATENATE(  ".",IF(U157=$A$299,$A357,"")  ),IF(U157=$A$299,$A357,"")  )</f>
        <v>57</v>
      </c>
      <c r="V357" s="65" t="str">
        <f ca="1">IF(  AND(LEN(V356)&gt;=1,V356&lt;&gt;".",COUNTIF(V157:V$191,"*18收*")&gt;0),  CONCATENATE(  ".",IF(V157=$A$299,$A357,"")  ),IF(V157=$A$299,$A357,"")  )</f>
        <v/>
      </c>
      <c r="W357" s="65" t="str">
        <f ca="1">IF(  AND(LEN(W356)&gt;=1,W356&lt;&gt;".",COUNTIF(W157:W$191,"*18收*")&gt;0),  CONCATENATE(  ".",IF(W157=$A$299,$A357,"")  ),IF(W157=$A$299,$A357,"")  )</f>
        <v/>
      </c>
      <c r="X357" s="65" t="str">
        <f ca="1">IF(  AND(LEN(X356)&gt;=1,X356&lt;&gt;".",COUNTIF(X157:X$191,"*18收*")&gt;0),  CONCATENATE(  ".",IF(X157=$A$299,$A357,"")  ),IF(X157=$A$299,$A357,"")  )</f>
        <v/>
      </c>
      <c r="Y357" s="65" t="str">
        <f ca="1">IF(  AND(LEN(Y356)&gt;=1,Y356&lt;&gt;".",COUNTIF(Y157:Y$191,"*18收*")&gt;0),  CONCATENATE(  ".",IF(Y157=$A$299,$A357,"")  ),IF(Y157=$A$299,$A357,"")  )</f>
        <v/>
      </c>
      <c r="Z357" s="65" t="str">
        <f ca="1">IF(  AND(LEN(Z356)&gt;=1,Z356&lt;&gt;".",COUNTIF(Z157:Z$191,"*18收*")&gt;0),  CONCATENATE(  ".",IF(Z157=$A$299,$A357,"")  ),IF(Z157=$A$299,$A357,"")  )</f>
        <v/>
      </c>
      <c r="AA357" s="65" t="str">
        <f ca="1">IF(  AND(LEN(AA356)&gt;=1,AA356&lt;&gt;".",COUNTIF(AA157:AA$191,"*18收*")&gt;0),  CONCATENATE(  ".",IF(AA157=$A$299,$A357,"")  ),IF(AA157=$A$299,$A357,"")  )</f>
        <v>.</v>
      </c>
      <c r="AB357" s="65" t="str">
        <f ca="1">IF(  AND(LEN(AB356)&gt;=1,AB356&lt;&gt;".",COUNTIF(AB157:AB$191,"*18收*")&gt;0),  CONCATENATE(  ".",IF(AB157=$A$299,$A357,"")  ),IF(AB157=$A$299,$A357,"")  )</f>
        <v/>
      </c>
      <c r="AC357" s="65" t="str">
        <f ca="1">IF(  AND(LEN(AC356)&gt;=1,AC356&lt;&gt;".",COUNTIF(AC157:AC$191,"*18收*")&gt;0),  CONCATENATE(  ".",IF(AC157=$A$299,$A357,"")  ),IF(AC157=$A$299,$A357,"")  )</f>
        <v/>
      </c>
      <c r="AD357" s="65" t="str">
        <f ca="1">IF(  AND(LEN(AD356)&gt;=1,AD356&lt;&gt;".",COUNTIF(AD157:AD$191,"*18收*")&gt;0),  CONCATENATE(  ".",IF(AD157=$A$299,$A357,"")  ),IF(AD157=$A$299,$A357,"")  )</f>
        <v/>
      </c>
      <c r="AE357" s="65" t="str">
        <f ca="1">IF(  AND(LEN(AE356)&gt;=1,AE356&lt;&gt;".",COUNTIF(AE157:AE$191,"*18收*")&gt;0),  CONCATENATE(  ".",IF(AE157=$A$299,$A357,"")  ),IF(AE157=$A$299,$A357,"")  )</f>
        <v/>
      </c>
      <c r="AF357" s="65" t="str">
        <f ca="1">IF(  AND(LEN(AF356)&gt;=1,AF356&lt;&gt;".",COUNTIF(AF157:AF$191,"*18收*")&gt;0),  CONCATENATE(  ".",IF(AF157=$A$299,$A357,"")  ),IF(AF157=$A$299,$A357,"")  )</f>
        <v/>
      </c>
      <c r="AG357" s="65" t="str">
        <f ca="1">IF(  AND(LEN(AG356)&gt;=1,AG356&lt;&gt;".",COUNTIF(AG157:AG$191,"*18收*")&gt;0),  CONCATENATE(  ".",IF(AG157=$A$299,$A357,"")  ),IF(AG157=$A$299,$A357,"")  )</f>
        <v>.57</v>
      </c>
      <c r="AH357" s="65"/>
      <c r="AI357" s="65"/>
      <c r="AJ357" s="65"/>
    </row>
    <row r="358" spans="1:36">
      <c r="A358" s="65">
        <f t="shared" si="34"/>
        <v>58</v>
      </c>
      <c r="B358" s="65" t="str">
        <f t="shared" si="34"/>
        <v>蕭敬哲</v>
      </c>
      <c r="C358" s="65" t="str">
        <f ca="1">IF(  AND(LEN(C357)&gt;=1,C357&lt;&gt;".",COUNTIF(C158:C$191,"*18收*")&gt;0),  CONCATENATE(  ".",IF(C158=$A$299,$A358,"")  ),IF(C158=$A$299,$A358,"")  )</f>
        <v/>
      </c>
      <c r="D358" s="65" t="str">
        <f ca="1">IF(  AND(LEN(D357)&gt;=1,D357&lt;&gt;".",COUNTIF(D158:D$191,"*18收*")&gt;0),  CONCATENATE(  ".",IF(D158=$A$299,$A358,"")  ),IF(D158=$A$299,$A358,"")  )</f>
        <v/>
      </c>
      <c r="E358" s="65" t="str">
        <f ca="1">IF(  AND(LEN(E357)&gt;=1,E357&lt;&gt;".",COUNTIF(E158:E$191,"*18收*")&gt;0),  CONCATENATE(  ".",IF(E158=$A$299,$A358,"")  ),IF(E158=$A$299,$A358,"")  )</f>
        <v/>
      </c>
      <c r="F358" s="65" t="str">
        <f ca="1">IF(  AND(LEN(F357)&gt;=1,F357&lt;&gt;".",COUNTIF(F158:F$191,"*18收*")&gt;0),  CONCATENATE(  ".",IF(F158=$A$299,$A358,"")  ),IF(F158=$A$299,$A358,"")  )</f>
        <v/>
      </c>
      <c r="G358" s="65" t="str">
        <f ca="1">IF(  AND(LEN(G357)&gt;=1,G357&lt;&gt;".",COUNTIF(G158:G$191,"*18收*")&gt;0),  CONCATENATE(  ".",IF(G158=$A$299,$A358,"")  ),IF(G158=$A$299,$A358,"")  )</f>
        <v/>
      </c>
      <c r="H358" s="65" t="str">
        <f ca="1">IF(  AND(LEN(H357)&gt;=1,H357&lt;&gt;".",COUNTIF(H158:H$191,"*18收*")&gt;0),  CONCATENATE(  ".",IF(H158=$A$299,$A358,"")  ),IF(H158=$A$299,$A358,"")  )</f>
        <v/>
      </c>
      <c r="I358" s="65" t="str">
        <f ca="1">IF(  AND(LEN(I357)&gt;=1,I357&lt;&gt;".",COUNTIF(I158:I$191,"*18收*")&gt;0),  CONCATENATE(  ".",IF(I158=$A$299,$A358,"")  ),IF(I158=$A$299,$A358,"")  )</f>
        <v/>
      </c>
      <c r="J358" s="65" t="str">
        <f ca="1">IF(  AND(LEN(J357)&gt;=1,J357&lt;&gt;".",COUNTIF(J158:J$191,"*18收*")&gt;0),  CONCATENATE(  ".",IF(J158=$A$299,$A358,"")  ),IF(J158=$A$299,$A358,"")  )</f>
        <v/>
      </c>
      <c r="K358" s="65">
        <f ca="1">IF(  AND(LEN(K357)&gt;=1,K357&lt;&gt;".",COUNTIF(K158:K$191,"*18收*")&gt;0),  CONCATENATE(  ".",IF(K158=$A$299,$A358,"")  ),IF(K158=$A$299,$A358,"")  )</f>
        <v>58</v>
      </c>
      <c r="L358" s="65" t="str">
        <f ca="1">IF(  AND(LEN(L357)&gt;=1,L357&lt;&gt;".",COUNTIF(L158:L$191,"*18收*")&gt;0),  CONCATENATE(  ".",IF(L158=$A$299,$A358,"")  ),IF(L158=$A$299,$A358,"")  )</f>
        <v/>
      </c>
      <c r="M358" s="65" t="str">
        <f ca="1">IF(  AND(LEN(M357)&gt;=1,M357&lt;&gt;".",COUNTIF(M158:M$191,"*18收*")&gt;0),  CONCATENATE(  ".",IF(M158=$A$299,$A358,"")  ),IF(M158=$A$299,$A358,"")  )</f>
        <v/>
      </c>
      <c r="N358" s="65" t="str">
        <f ca="1">IF(  AND(LEN(N357)&gt;=1,N357&lt;&gt;".",COUNTIF(N158:N$191,"*18收*")&gt;0),  CONCATENATE(  ".",IF(N158=$A$299,$A358,"")  ),IF(N158=$A$299,$A358,"")  )</f>
        <v>.</v>
      </c>
      <c r="O358" s="65" t="str">
        <f ca="1">IF(  AND(LEN(O357)&gt;=1,O357&lt;&gt;".",COUNTIF(O158:O$191,"*18收*")&gt;0),  CONCATENATE(  ".",IF(O158=$A$299,$A358,"")  ),IF(O158=$A$299,$A358,"")  )</f>
        <v/>
      </c>
      <c r="P358" s="65" t="str">
        <f ca="1">IF(  AND(LEN(P357)&gt;=1,P357&lt;&gt;".",COUNTIF(P158:P$191,"*18收*")&gt;0),  CONCATENATE(  ".",IF(P158=$A$299,$A358,"")  ),IF(P158=$A$299,$A358,"")  )</f>
        <v/>
      </c>
      <c r="Q358" s="65" t="str">
        <f ca="1">IF(  AND(LEN(Q357)&gt;=1,Q357&lt;&gt;".",COUNTIF(Q158:Q$191,"*18收*")&gt;0),  CONCATENATE(  ".",IF(Q158=$A$299,$A358,"")  ),IF(Q158=$A$299,$A358,"")  )</f>
        <v/>
      </c>
      <c r="R358" s="65" t="str">
        <f ca="1">IF(  AND(LEN(R357)&gt;=1,R357&lt;&gt;".",COUNTIF(R158:R$191,"*18收*")&gt;0),  CONCATENATE(  ".",IF(R158=$A$299,$A358,"")  ),IF(R158=$A$299,$A358,"")  )</f>
        <v/>
      </c>
      <c r="S358" s="65" t="str">
        <f ca="1">IF(  AND(LEN(S357)&gt;=1,S357&lt;&gt;".",COUNTIF(S158:S$191,"*18收*")&gt;0),  CONCATENATE(  ".",IF(S158=$A$299,$A358,"")  ),IF(S158=$A$299,$A358,"")  )</f>
        <v/>
      </c>
      <c r="T358" s="65" t="str">
        <f ca="1">IF(  AND(LEN(T357)&gt;=1,T357&lt;&gt;".",COUNTIF(T158:T$191,"*18收*")&gt;0),  CONCATENATE(  ".",IF(T158=$A$299,$A358,"")  ),IF(T158=$A$299,$A358,"")  )</f>
        <v/>
      </c>
      <c r="U358" s="65" t="str">
        <f ca="1">IF(  AND(LEN(U357)&gt;=1,U357&lt;&gt;".",COUNTIF(U158:U$191,"*18收*")&gt;0),  CONCATENATE(  ".",IF(U158=$A$299,$A358,"")  ),IF(U158=$A$299,$A358,"")  )</f>
        <v>.</v>
      </c>
      <c r="V358" s="65" t="str">
        <f ca="1">IF(  AND(LEN(V357)&gt;=1,V357&lt;&gt;".",COUNTIF(V158:V$191,"*18收*")&gt;0),  CONCATENATE(  ".",IF(V158=$A$299,$A358,"")  ),IF(V158=$A$299,$A358,"")  )</f>
        <v/>
      </c>
      <c r="W358" s="65" t="str">
        <f ca="1">IF(  AND(LEN(W357)&gt;=1,W357&lt;&gt;".",COUNTIF(W158:W$191,"*18收*")&gt;0),  CONCATENATE(  ".",IF(W158=$A$299,$A358,"")  ),IF(W158=$A$299,$A358,"")  )</f>
        <v/>
      </c>
      <c r="X358" s="65" t="str">
        <f ca="1">IF(  AND(LEN(X357)&gt;=1,X357&lt;&gt;".",COUNTIF(X158:X$191,"*18收*")&gt;0),  CONCATENATE(  ".",IF(X158=$A$299,$A358,"")  ),IF(X158=$A$299,$A358,"")  )</f>
        <v/>
      </c>
      <c r="Y358" s="65">
        <f ca="1">IF(  AND(LEN(Y357)&gt;=1,Y357&lt;&gt;".",COUNTIF(Y158:Y$191,"*18收*")&gt;0),  CONCATENATE(  ".",IF(Y158=$A$299,$A358,"")  ),IF(Y158=$A$299,$A358,"")  )</f>
        <v>58</v>
      </c>
      <c r="Z358" s="65" t="str">
        <f ca="1">IF(  AND(LEN(Z357)&gt;=1,Z357&lt;&gt;".",COUNTIF(Z158:Z$191,"*18收*")&gt;0),  CONCATENATE(  ".",IF(Z158=$A$299,$A358,"")  ),IF(Z158=$A$299,$A358,"")  )</f>
        <v/>
      </c>
      <c r="AA358" s="65">
        <f ca="1">IF(  AND(LEN(AA357)&gt;=1,AA357&lt;&gt;".",COUNTIF(AA158:AA$191,"*18收*")&gt;0),  CONCATENATE(  ".",IF(AA158=$A$299,$A358,"")  ),IF(AA158=$A$299,$A358,"")  )</f>
        <v>58</v>
      </c>
      <c r="AB358" s="65" t="str">
        <f ca="1">IF(  AND(LEN(AB357)&gt;=1,AB357&lt;&gt;".",COUNTIF(AB158:AB$191,"*18收*")&gt;0),  CONCATENATE(  ".",IF(AB158=$A$299,$A358,"")  ),IF(AB158=$A$299,$A358,"")  )</f>
        <v/>
      </c>
      <c r="AC358" s="65" t="str">
        <f ca="1">IF(  AND(LEN(AC357)&gt;=1,AC357&lt;&gt;".",COUNTIF(AC158:AC$191,"*18收*")&gt;0),  CONCATENATE(  ".",IF(AC158=$A$299,$A358,"")  ),IF(AC158=$A$299,$A358,"")  )</f>
        <v/>
      </c>
      <c r="AD358" s="65" t="str">
        <f ca="1">IF(  AND(LEN(AD357)&gt;=1,AD357&lt;&gt;".",COUNTIF(AD158:AD$191,"*18收*")&gt;0),  CONCATENATE(  ".",IF(AD158=$A$299,$A358,"")  ),IF(AD158=$A$299,$A358,"")  )</f>
        <v/>
      </c>
      <c r="AE358" s="65" t="str">
        <f ca="1">IF(  AND(LEN(AE357)&gt;=1,AE357&lt;&gt;".",COUNTIF(AE158:AE$191,"*18收*")&gt;0),  CONCATENATE(  ".",IF(AE158=$A$299,$A358,"")  ),IF(AE158=$A$299,$A358,"")  )</f>
        <v/>
      </c>
      <c r="AF358" s="65">
        <f ca="1">IF(  AND(LEN(AF357)&gt;=1,AF357&lt;&gt;".",COUNTIF(AF158:AF$191,"*18收*")&gt;0),  CONCATENATE(  ".",IF(AF158=$A$299,$A358,"")  ),IF(AF158=$A$299,$A358,"")  )</f>
        <v>58</v>
      </c>
      <c r="AG358" s="65" t="str">
        <f ca="1">IF(  AND(LEN(AG357)&gt;=1,AG357&lt;&gt;".",COUNTIF(AG158:AG$191,"*18收*")&gt;0),  CONCATENATE(  ".",IF(AG158=$A$299,$A358,"")  ),IF(AG158=$A$299,$A358,"")  )</f>
        <v>.</v>
      </c>
      <c r="AH358" s="65"/>
      <c r="AI358" s="65"/>
      <c r="AJ358" s="65"/>
    </row>
    <row r="359" spans="1:36">
      <c r="A359" s="65">
        <f t="shared" si="34"/>
        <v>59</v>
      </c>
      <c r="B359" s="65" t="str">
        <f t="shared" si="34"/>
        <v>陳奕欣</v>
      </c>
      <c r="C359" s="65" t="str">
        <f ca="1">IF(  AND(LEN(C358)&gt;=1,C358&lt;&gt;".",COUNTIF(C159:C$191,"*18收*")&gt;0),  CONCATENATE(  ".",IF(C159=$A$299,$A359,"")  ),IF(C159=$A$299,$A359,"")  )</f>
        <v/>
      </c>
      <c r="D359" s="65" t="str">
        <f ca="1">IF(  AND(LEN(D358)&gt;=1,D358&lt;&gt;".",COUNTIF(D159:D$191,"*18收*")&gt;0),  CONCATENATE(  ".",IF(D159=$A$299,$A359,"")  ),IF(D159=$A$299,$A359,"")  )</f>
        <v/>
      </c>
      <c r="E359" s="65" t="str">
        <f ca="1">IF(  AND(LEN(E358)&gt;=1,E358&lt;&gt;".",COUNTIF(E159:E$191,"*18收*")&gt;0),  CONCATENATE(  ".",IF(E159=$A$299,$A359,"")  ),IF(E159=$A$299,$A359,"")  )</f>
        <v/>
      </c>
      <c r="F359" s="65" t="str">
        <f ca="1">IF(  AND(LEN(F358)&gt;=1,F358&lt;&gt;".",COUNTIF(F159:F$191,"*18收*")&gt;0),  CONCATENATE(  ".",IF(F159=$A$299,$A359,"")  ),IF(F159=$A$299,$A359,"")  )</f>
        <v/>
      </c>
      <c r="G359" s="65" t="str">
        <f ca="1">IF(  AND(LEN(G358)&gt;=1,G358&lt;&gt;".",COUNTIF(G159:G$191,"*18收*")&gt;0),  CONCATENATE(  ".",IF(G159=$A$299,$A359,"")  ),IF(G159=$A$299,$A359,"")  )</f>
        <v/>
      </c>
      <c r="H359" s="65">
        <f ca="1">IF(  AND(LEN(H358)&gt;=1,H358&lt;&gt;".",COUNTIF(H159:H$191,"*18收*")&gt;0),  CONCATENATE(  ".",IF(H159=$A$299,$A359,"")  ),IF(H159=$A$299,$A359,"")  )</f>
        <v>59</v>
      </c>
      <c r="I359" s="65" t="str">
        <f ca="1">IF(  AND(LEN(I358)&gt;=1,I358&lt;&gt;".",COUNTIF(I159:I$191,"*18收*")&gt;0),  CONCATENATE(  ".",IF(I159=$A$299,$A359,"")  ),IF(I159=$A$299,$A359,"")  )</f>
        <v/>
      </c>
      <c r="J359" s="65" t="str">
        <f ca="1">IF(  AND(LEN(J358)&gt;=1,J358&lt;&gt;".",COUNTIF(J159:J$191,"*18收*")&gt;0),  CONCATENATE(  ".",IF(J159=$A$299,$A359,"")  ),IF(J159=$A$299,$A359,"")  )</f>
        <v/>
      </c>
      <c r="K359" s="65" t="str">
        <f ca="1">IF(  AND(LEN(K358)&gt;=1,K358&lt;&gt;".",COUNTIF(K159:K$191,"*18收*")&gt;0),  CONCATENATE(  ".",IF(K159=$A$299,$A359,"")  ),IF(K159=$A$299,$A359,"")  )</f>
        <v/>
      </c>
      <c r="L359" s="65" t="str">
        <f ca="1">IF(  AND(LEN(L358)&gt;=1,L358&lt;&gt;".",COUNTIF(L159:L$191,"*18收*")&gt;0),  CONCATENATE(  ".",IF(L159=$A$299,$A359,"")  ),IF(L159=$A$299,$A359,"")  )</f>
        <v/>
      </c>
      <c r="M359" s="65" t="str">
        <f ca="1">IF(  AND(LEN(M358)&gt;=1,M358&lt;&gt;".",COUNTIF(M159:M$191,"*18收*")&gt;0),  CONCATENATE(  ".",IF(M159=$A$299,$A359,"")  ),IF(M159=$A$299,$A359,"")  )</f>
        <v/>
      </c>
      <c r="N359" s="65">
        <f ca="1">IF(  AND(LEN(N358)&gt;=1,N358&lt;&gt;".",COUNTIF(N159:N$191,"*18收*")&gt;0),  CONCATENATE(  ".",IF(N159=$A$299,$A359,"")  ),IF(N159=$A$299,$A359,"")  )</f>
        <v>59</v>
      </c>
      <c r="O359" s="65" t="str">
        <f ca="1">IF(  AND(LEN(O358)&gt;=1,O358&lt;&gt;".",COUNTIF(O159:O$191,"*18收*")&gt;0),  CONCATENATE(  ".",IF(O159=$A$299,$A359,"")  ),IF(O159=$A$299,$A359,"")  )</f>
        <v/>
      </c>
      <c r="P359" s="65" t="str">
        <f ca="1">IF(  AND(LEN(P358)&gt;=1,P358&lt;&gt;".",COUNTIF(P159:P$191,"*18收*")&gt;0),  CONCATENATE(  ".",IF(P159=$A$299,$A359,"")  ),IF(P159=$A$299,$A359,"")  )</f>
        <v/>
      </c>
      <c r="Q359" s="65" t="str">
        <f ca="1">IF(  AND(LEN(Q358)&gt;=1,Q358&lt;&gt;".",COUNTIF(Q159:Q$191,"*18收*")&gt;0),  CONCATENATE(  ".",IF(Q159=$A$299,$A359,"")  ),IF(Q159=$A$299,$A359,"")  )</f>
        <v/>
      </c>
      <c r="R359" s="65" t="str">
        <f ca="1">IF(  AND(LEN(R358)&gt;=1,R358&lt;&gt;".",COUNTIF(R159:R$191,"*18收*")&gt;0),  CONCATENATE(  ".",IF(R159=$A$299,$A359,"")  ),IF(R159=$A$299,$A359,"")  )</f>
        <v/>
      </c>
      <c r="S359" s="65" t="str">
        <f ca="1">IF(  AND(LEN(S358)&gt;=1,S358&lt;&gt;".",COUNTIF(S159:S$191,"*18收*")&gt;0),  CONCATENATE(  ".",IF(S159=$A$299,$A359,"")  ),IF(S159=$A$299,$A359,"")  )</f>
        <v/>
      </c>
      <c r="T359" s="65" t="str">
        <f ca="1">IF(  AND(LEN(T358)&gt;=1,T358&lt;&gt;".",COUNTIF(T159:T$191,"*18收*")&gt;0),  CONCATENATE(  ".",IF(T159=$A$299,$A359,"")  ),IF(T159=$A$299,$A359,"")  )</f>
        <v/>
      </c>
      <c r="U359" s="65">
        <f ca="1">IF(  AND(LEN(U358)&gt;=1,U358&lt;&gt;".",COUNTIF(U159:U$191,"*18收*")&gt;0),  CONCATENATE(  ".",IF(U159=$A$299,$A359,"")  ),IF(U159=$A$299,$A359,"")  )</f>
        <v>59</v>
      </c>
      <c r="V359" s="65" t="str">
        <f ca="1">IF(  AND(LEN(V358)&gt;=1,V358&lt;&gt;".",COUNTIF(V159:V$191,"*18收*")&gt;0),  CONCATENATE(  ".",IF(V159=$A$299,$A359,"")  ),IF(V159=$A$299,$A359,"")  )</f>
        <v/>
      </c>
      <c r="W359" s="65" t="str">
        <f ca="1">IF(  AND(LEN(W358)&gt;=1,W358&lt;&gt;".",COUNTIF(W159:W$191,"*18收*")&gt;0),  CONCATENATE(  ".",IF(W159=$A$299,$A359,"")  ),IF(W159=$A$299,$A359,"")  )</f>
        <v/>
      </c>
      <c r="X359" s="65" t="str">
        <f ca="1">IF(  AND(LEN(X358)&gt;=1,X358&lt;&gt;".",COUNTIF(X159:X$191,"*18收*")&gt;0),  CONCATENATE(  ".",IF(X159=$A$299,$A359,"")  ),IF(X159=$A$299,$A359,"")  )</f>
        <v/>
      </c>
      <c r="Y359" s="65" t="str">
        <f ca="1">IF(  AND(LEN(Y358)&gt;=1,Y358&lt;&gt;".",COUNTIF(Y159:Y$191,"*18收*")&gt;0),  CONCATENATE(  ".",IF(Y159=$A$299,$A359,"")  ),IF(Y159=$A$299,$A359,"")  )</f>
        <v/>
      </c>
      <c r="Z359" s="65" t="str">
        <f ca="1">IF(  AND(LEN(Z358)&gt;=1,Z358&lt;&gt;".",COUNTIF(Z159:Z$191,"*18收*")&gt;0),  CONCATENATE(  ".",IF(Z159=$A$299,$A359,"")  ),IF(Z159=$A$299,$A359,"")  )</f>
        <v/>
      </c>
      <c r="AA359" s="65" t="str">
        <f ca="1">IF(  AND(LEN(AA358)&gt;=1,AA358&lt;&gt;".",COUNTIF(AA159:AA$191,"*18收*")&gt;0),  CONCATENATE(  ".",IF(AA159=$A$299,$A359,"")  ),IF(AA159=$A$299,$A359,"")  )</f>
        <v>.</v>
      </c>
      <c r="AB359" s="65" t="str">
        <f ca="1">IF(  AND(LEN(AB358)&gt;=1,AB358&lt;&gt;".",COUNTIF(AB159:AB$191,"*18收*")&gt;0),  CONCATENATE(  ".",IF(AB159=$A$299,$A359,"")  ),IF(AB159=$A$299,$A359,"")  )</f>
        <v/>
      </c>
      <c r="AC359" s="65" t="str">
        <f ca="1">IF(  AND(LEN(AC358)&gt;=1,AC358&lt;&gt;".",COUNTIF(AC159:AC$191,"*18收*")&gt;0),  CONCATENATE(  ".",IF(AC159=$A$299,$A359,"")  ),IF(AC159=$A$299,$A359,"")  )</f>
        <v/>
      </c>
      <c r="AD359" s="65" t="str">
        <f ca="1">IF(  AND(LEN(AD358)&gt;=1,AD358&lt;&gt;".",COUNTIF(AD159:AD$191,"*18收*")&gt;0),  CONCATENATE(  ".",IF(AD159=$A$299,$A359,"")  ),IF(AD159=$A$299,$A359,"")  )</f>
        <v/>
      </c>
      <c r="AE359" s="65" t="str">
        <f ca="1">IF(  AND(LEN(AE358)&gt;=1,AE358&lt;&gt;".",COUNTIF(AE159:AE$191,"*18收*")&gt;0),  CONCATENATE(  ".",IF(AE159=$A$299,$A359,"")  ),IF(AE159=$A$299,$A359,"")  )</f>
        <v/>
      </c>
      <c r="AF359" s="65" t="str">
        <f ca="1">IF(  AND(LEN(AF358)&gt;=1,AF358&lt;&gt;".",COUNTIF(AF159:AF$191,"*18收*")&gt;0),  CONCATENATE(  ".",IF(AF159=$A$299,$A359,"")  ),IF(AF159=$A$299,$A359,"")  )</f>
        <v/>
      </c>
      <c r="AG359" s="65">
        <f ca="1">IF(  AND(LEN(AG358)&gt;=1,AG358&lt;&gt;".",COUNTIF(AG159:AG$191,"*18收*")&gt;0),  CONCATENATE(  ".",IF(AG159=$A$299,$A359,"")  ),IF(AG159=$A$299,$A359,"")  )</f>
        <v>59</v>
      </c>
      <c r="AH359" s="65"/>
      <c r="AI359" s="65"/>
      <c r="AJ359" s="65"/>
    </row>
    <row r="360" spans="1:36">
      <c r="A360" s="65">
        <f t="shared" si="34"/>
        <v>60</v>
      </c>
      <c r="B360" s="65" t="str">
        <f t="shared" si="34"/>
        <v>阮成山</v>
      </c>
      <c r="C360" s="65" t="str">
        <f ca="1">IF(  AND(LEN(C359)&gt;=1,C359&lt;&gt;".",COUNTIF(C160:C$191,"*18收*")&gt;0),  CONCATENATE(  ".",IF(C160=$A$299,$A360,"")  ),IF(C160=$A$299,$A360,"")  )</f>
        <v/>
      </c>
      <c r="D360" s="65">
        <f ca="1">IF(  AND(LEN(D359)&gt;=1,D359&lt;&gt;".",COUNTIF(D160:D$191,"*18收*")&gt;0),  CONCATENATE(  ".",IF(D160=$A$299,$A360,"")  ),IF(D160=$A$299,$A360,"")  )</f>
        <v>60</v>
      </c>
      <c r="E360" s="65" t="str">
        <f ca="1">IF(  AND(LEN(E359)&gt;=1,E359&lt;&gt;".",COUNTIF(E160:E$191,"*18收*")&gt;0),  CONCATENATE(  ".",IF(E160=$A$299,$A360,"")  ),IF(E160=$A$299,$A360,"")  )</f>
        <v/>
      </c>
      <c r="F360" s="65" t="str">
        <f ca="1">IF(  AND(LEN(F359)&gt;=1,F359&lt;&gt;".",COUNTIF(F160:F$191,"*18收*")&gt;0),  CONCATENATE(  ".",IF(F160=$A$299,$A360,"")  ),IF(F160=$A$299,$A360,"")  )</f>
        <v/>
      </c>
      <c r="G360" s="65" t="str">
        <f ca="1">IF(  AND(LEN(G359)&gt;=1,G359&lt;&gt;".",COUNTIF(G160:G$191,"*18收*")&gt;0),  CONCATENATE(  ".",IF(G160=$A$299,$A360,"")  ),IF(G160=$A$299,$A360,"")  )</f>
        <v/>
      </c>
      <c r="H360" s="65" t="str">
        <f ca="1">IF(  AND(LEN(H359)&gt;=1,H359&lt;&gt;".",COUNTIF(H160:H$191,"*18收*")&gt;0),  CONCATENATE(  ".",IF(H160=$A$299,$A360,"")  ),IF(H160=$A$299,$A360,"")  )</f>
        <v>.60</v>
      </c>
      <c r="I360" s="65" t="str">
        <f ca="1">IF(  AND(LEN(I359)&gt;=1,I359&lt;&gt;".",COUNTIF(I160:I$191,"*18收*")&gt;0),  CONCATENATE(  ".",IF(I160=$A$299,$A360,"")  ),IF(I160=$A$299,$A360,"")  )</f>
        <v/>
      </c>
      <c r="J360" s="65" t="str">
        <f ca="1">IF(  AND(LEN(J359)&gt;=1,J359&lt;&gt;".",COUNTIF(J160:J$191,"*18收*")&gt;0),  CONCATENATE(  ".",IF(J160=$A$299,$A360,"")  ),IF(J160=$A$299,$A360,"")  )</f>
        <v/>
      </c>
      <c r="K360" s="65" t="str">
        <f ca="1">IF(  AND(LEN(K359)&gt;=1,K359&lt;&gt;".",COUNTIF(K160:K$191,"*18收*")&gt;0),  CONCATENATE(  ".",IF(K160=$A$299,$A360,"")  ),IF(K160=$A$299,$A360,"")  )</f>
        <v/>
      </c>
      <c r="L360" s="65" t="str">
        <f ca="1">IF(  AND(LEN(L359)&gt;=1,L359&lt;&gt;".",COUNTIF(L160:L$191,"*18收*")&gt;0),  CONCATENATE(  ".",IF(L160=$A$299,$A360,"")  ),IF(L160=$A$299,$A360,"")  )</f>
        <v/>
      </c>
      <c r="M360" s="65" t="str">
        <f ca="1">IF(  AND(LEN(M359)&gt;=1,M359&lt;&gt;".",COUNTIF(M160:M$191,"*18收*")&gt;0),  CONCATENATE(  ".",IF(M160=$A$299,$A360,"")  ),IF(M160=$A$299,$A360,"")  )</f>
        <v/>
      </c>
      <c r="N360" s="65" t="str">
        <f ca="1">IF(  AND(LEN(N359)&gt;=1,N359&lt;&gt;".",COUNTIF(N160:N$191,"*18收*")&gt;0),  CONCATENATE(  ".",IF(N160=$A$299,$A360,"")  ),IF(N160=$A$299,$A360,"")  )</f>
        <v>.</v>
      </c>
      <c r="O360" s="65" t="str">
        <f ca="1">IF(  AND(LEN(O359)&gt;=1,O359&lt;&gt;".",COUNTIF(O160:O$191,"*18收*")&gt;0),  CONCATENATE(  ".",IF(O160=$A$299,$A360,"")  ),IF(O160=$A$299,$A360,"")  )</f>
        <v/>
      </c>
      <c r="P360" s="65" t="str">
        <f ca="1">IF(  AND(LEN(P359)&gt;=1,P359&lt;&gt;".",COUNTIF(P160:P$191,"*18收*")&gt;0),  CONCATENATE(  ".",IF(P160=$A$299,$A360,"")  ),IF(P160=$A$299,$A360,"")  )</f>
        <v/>
      </c>
      <c r="Q360" s="65" t="str">
        <f ca="1">IF(  AND(LEN(Q359)&gt;=1,Q359&lt;&gt;".",COUNTIF(Q160:Q$191,"*18收*")&gt;0),  CONCATENATE(  ".",IF(Q160=$A$299,$A360,"")  ),IF(Q160=$A$299,$A360,"")  )</f>
        <v/>
      </c>
      <c r="R360" s="65" t="str">
        <f ca="1">IF(  AND(LEN(R359)&gt;=1,R359&lt;&gt;".",COUNTIF(R160:R$191,"*18收*")&gt;0),  CONCATENATE(  ".",IF(R160=$A$299,$A360,"")  ),IF(R160=$A$299,$A360,"")  )</f>
        <v/>
      </c>
      <c r="S360" s="65" t="str">
        <f ca="1">IF(  AND(LEN(S359)&gt;=1,S359&lt;&gt;".",COUNTIF(S160:S$191,"*18收*")&gt;0),  CONCATENATE(  ".",IF(S160=$A$299,$A360,"")  ),IF(S160=$A$299,$A360,"")  )</f>
        <v/>
      </c>
      <c r="T360" s="65" t="str">
        <f ca="1">IF(  AND(LEN(T359)&gt;=1,T359&lt;&gt;".",COUNTIF(T160:T$191,"*18收*")&gt;0),  CONCATENATE(  ".",IF(T160=$A$299,$A360,"")  ),IF(T160=$A$299,$A360,"")  )</f>
        <v/>
      </c>
      <c r="U360" s="65" t="str">
        <f ca="1">IF(  AND(LEN(U359)&gt;=1,U359&lt;&gt;".",COUNTIF(U160:U$191,"*18收*")&gt;0),  CONCATENATE(  ".",IF(U160=$A$299,$A360,"")  ),IF(U160=$A$299,$A360,"")  )</f>
        <v>.60</v>
      </c>
      <c r="V360" s="65" t="str">
        <f ca="1">IF(  AND(LEN(V359)&gt;=1,V359&lt;&gt;".",COUNTIF(V160:V$191,"*18收*")&gt;0),  CONCATENATE(  ".",IF(V160=$A$299,$A360,"")  ),IF(V160=$A$299,$A360,"")  )</f>
        <v/>
      </c>
      <c r="W360" s="65" t="str">
        <f ca="1">IF(  AND(LEN(W359)&gt;=1,W359&lt;&gt;".",COUNTIF(W160:W$191,"*18收*")&gt;0),  CONCATENATE(  ".",IF(W160=$A$299,$A360,"")  ),IF(W160=$A$299,$A360,"")  )</f>
        <v/>
      </c>
      <c r="X360" s="65" t="str">
        <f ca="1">IF(  AND(LEN(X359)&gt;=1,X359&lt;&gt;".",COUNTIF(X160:X$191,"*18收*")&gt;0),  CONCATENATE(  ".",IF(X160=$A$299,$A360,"")  ),IF(X160=$A$299,$A360,"")  )</f>
        <v/>
      </c>
      <c r="Y360" s="65" t="str">
        <f ca="1">IF(  AND(LEN(Y359)&gt;=1,Y359&lt;&gt;".",COUNTIF(Y160:Y$191,"*18收*")&gt;0),  CONCATENATE(  ".",IF(Y160=$A$299,$A360,"")  ),IF(Y160=$A$299,$A360,"")  )</f>
        <v/>
      </c>
      <c r="Z360" s="65" t="str">
        <f ca="1">IF(  AND(LEN(Z359)&gt;=1,Z359&lt;&gt;".",COUNTIF(Z160:Z$191,"*18收*")&gt;0),  CONCATENATE(  ".",IF(Z160=$A$299,$A360,"")  ),IF(Z160=$A$299,$A360,"")  )</f>
        <v/>
      </c>
      <c r="AA360" s="65" t="str">
        <f ca="1">IF(  AND(LEN(AA359)&gt;=1,AA359&lt;&gt;".",COUNTIF(AA160:AA$191,"*18收*")&gt;0),  CONCATENATE(  ".",IF(AA160=$A$299,$A360,"")  ),IF(AA160=$A$299,$A360,"")  )</f>
        <v/>
      </c>
      <c r="AB360" s="65" t="str">
        <f ca="1">IF(  AND(LEN(AB359)&gt;=1,AB359&lt;&gt;".",COUNTIF(AB160:AB$191,"*18收*")&gt;0),  CONCATENATE(  ".",IF(AB160=$A$299,$A360,"")  ),IF(AB160=$A$299,$A360,"")  )</f>
        <v/>
      </c>
      <c r="AC360" s="65">
        <f ca="1">IF(  AND(LEN(AC359)&gt;=1,AC359&lt;&gt;".",COUNTIF(AC160:AC$191,"*18收*")&gt;0),  CONCATENATE(  ".",IF(AC160=$A$299,$A360,"")  ),IF(AC160=$A$299,$A360,"")  )</f>
        <v>60</v>
      </c>
      <c r="AD360" s="65" t="str">
        <f ca="1">IF(  AND(LEN(AD359)&gt;=1,AD359&lt;&gt;".",COUNTIF(AD160:AD$191,"*18收*")&gt;0),  CONCATENATE(  ".",IF(AD160=$A$299,$A360,"")  ),IF(AD160=$A$299,$A360,"")  )</f>
        <v/>
      </c>
      <c r="AE360" s="65" t="str">
        <f ca="1">IF(  AND(LEN(AE359)&gt;=1,AE359&lt;&gt;".",COUNTIF(AE160:AE$191,"*18收*")&gt;0),  CONCATENATE(  ".",IF(AE160=$A$299,$A360,"")  ),IF(AE160=$A$299,$A360,"")  )</f>
        <v/>
      </c>
      <c r="AF360" s="65" t="str">
        <f ca="1">IF(  AND(LEN(AF359)&gt;=1,AF359&lt;&gt;".",COUNTIF(AF160:AF$191,"*18收*")&gt;0),  CONCATENATE(  ".",IF(AF160=$A$299,$A360,"")  ),IF(AF160=$A$299,$A360,"")  )</f>
        <v/>
      </c>
      <c r="AG360" s="65" t="str">
        <f ca="1">IF(  AND(LEN(AG359)&gt;=1,AG359&lt;&gt;".",COUNTIF(AG160:AG$191,"*18收*")&gt;0),  CONCATENATE(  ".",IF(AG160=$A$299,$A360,"")  ),IF(AG160=$A$299,$A360,"")  )</f>
        <v>.</v>
      </c>
      <c r="AH360" s="65"/>
      <c r="AI360" s="65"/>
      <c r="AJ360" s="65"/>
    </row>
    <row r="361" spans="1:36">
      <c r="A361" s="65">
        <f t="shared" si="34"/>
        <v>61</v>
      </c>
      <c r="B361" s="65" t="str">
        <f t="shared" si="34"/>
        <v>唐正瑋</v>
      </c>
      <c r="C361" s="65" t="str">
        <f ca="1">IF(  AND(LEN(C360)&gt;=1,C360&lt;&gt;".",COUNTIF(C161:C$191,"*18收*")&gt;0),  CONCATENATE(  ".",IF(C161=$A$299,$A361,"")  ),IF(C161=$A$299,$A361,"")  )</f>
        <v/>
      </c>
      <c r="D361" s="65" t="str">
        <f ca="1">IF(  AND(LEN(D360)&gt;=1,D360&lt;&gt;".",COUNTIF(D161:D$191,"*18收*")&gt;0),  CONCATENATE(  ".",IF(D161=$A$299,$A361,"")  ),IF(D161=$A$299,$A361,"")  )</f>
        <v/>
      </c>
      <c r="E361" s="65" t="str">
        <f ca="1">IF(  AND(LEN(E360)&gt;=1,E360&lt;&gt;".",COUNTIF(E161:E$191,"*18收*")&gt;0),  CONCATENATE(  ".",IF(E161=$A$299,$A361,"")  ),IF(E161=$A$299,$A361,"")  )</f>
        <v/>
      </c>
      <c r="F361" s="65" t="str">
        <f ca="1">IF(  AND(LEN(F360)&gt;=1,F360&lt;&gt;".",COUNTIF(F161:F$191,"*18收*")&gt;0),  CONCATENATE(  ".",IF(F161=$A$299,$A361,"")  ),IF(F161=$A$299,$A361,"")  )</f>
        <v/>
      </c>
      <c r="G361" s="65" t="str">
        <f ca="1">IF(  AND(LEN(G360)&gt;=1,G360&lt;&gt;".",COUNTIF(G161:G$191,"*18收*")&gt;0),  CONCATENATE(  ".",IF(G161=$A$299,$A361,"")  ),IF(G161=$A$299,$A361,"")  )</f>
        <v/>
      </c>
      <c r="H361" s="65" t="str">
        <f ca="1">IF(  AND(LEN(H360)&gt;=1,H360&lt;&gt;".",COUNTIF(H161:H$191,"*18收*")&gt;0),  CONCATENATE(  ".",IF(H161=$A$299,$A361,"")  ),IF(H161=$A$299,$A361,"")  )</f>
        <v/>
      </c>
      <c r="I361" s="65" t="str">
        <f ca="1">IF(  AND(LEN(I360)&gt;=1,I360&lt;&gt;".",COUNTIF(I161:I$191,"*18收*")&gt;0),  CONCATENATE(  ".",IF(I161=$A$299,$A361,"")  ),IF(I161=$A$299,$A361,"")  )</f>
        <v/>
      </c>
      <c r="J361" s="65" t="str">
        <f ca="1">IF(  AND(LEN(J360)&gt;=1,J360&lt;&gt;".",COUNTIF(J161:J$191,"*18收*")&gt;0),  CONCATENATE(  ".",IF(J161=$A$299,$A361,"")  ),IF(J161=$A$299,$A361,"")  )</f>
        <v/>
      </c>
      <c r="K361" s="65" t="str">
        <f ca="1">IF(  AND(LEN(K360)&gt;=1,K360&lt;&gt;".",COUNTIF(K161:K$191,"*18收*")&gt;0),  CONCATENATE(  ".",IF(K161=$A$299,$A361,"")  ),IF(K161=$A$299,$A361,"")  )</f>
        <v/>
      </c>
      <c r="L361" s="65" t="str">
        <f ca="1">IF(  AND(LEN(L360)&gt;=1,L360&lt;&gt;".",COUNTIF(L161:L$191,"*18收*")&gt;0),  CONCATENATE(  ".",IF(L161=$A$299,$A361,"")  ),IF(L161=$A$299,$A361,"")  )</f>
        <v/>
      </c>
      <c r="M361" s="65" t="str">
        <f ca="1">IF(  AND(LEN(M360)&gt;=1,M360&lt;&gt;".",COUNTIF(M161:M$191,"*18收*")&gt;0),  CONCATENATE(  ".",IF(M161=$A$299,$A361,"")  ),IF(M161=$A$299,$A361,"")  )</f>
        <v/>
      </c>
      <c r="N361" s="65" t="str">
        <f ca="1">IF(  AND(LEN(N360)&gt;=1,N360&lt;&gt;".",COUNTIF(N161:N$191,"*18收*")&gt;0),  CONCATENATE(  ".",IF(N161=$A$299,$A361,"")  ),IF(N161=$A$299,$A361,"")  )</f>
        <v/>
      </c>
      <c r="O361" s="65">
        <f ca="1">IF(  AND(LEN(O360)&gt;=1,O360&lt;&gt;".",COUNTIF(O161:O$191,"*18收*")&gt;0),  CONCATENATE(  ".",IF(O161=$A$299,$A361,"")  ),IF(O161=$A$299,$A361,"")  )</f>
        <v>61</v>
      </c>
      <c r="P361" s="65" t="str">
        <f ca="1">IF(  AND(LEN(P360)&gt;=1,P360&lt;&gt;".",COUNTIF(P161:P$191,"*18收*")&gt;0),  CONCATENATE(  ".",IF(P161=$A$299,$A361,"")  ),IF(P161=$A$299,$A361,"")  )</f>
        <v/>
      </c>
      <c r="Q361" s="65" t="str">
        <f ca="1">IF(  AND(LEN(Q360)&gt;=1,Q360&lt;&gt;".",COUNTIF(Q161:Q$191,"*18收*")&gt;0),  CONCATENATE(  ".",IF(Q161=$A$299,$A361,"")  ),IF(Q161=$A$299,$A361,"")  )</f>
        <v/>
      </c>
      <c r="R361" s="65" t="str">
        <f ca="1">IF(  AND(LEN(R360)&gt;=1,R360&lt;&gt;".",COUNTIF(R161:R$191,"*18收*")&gt;0),  CONCATENATE(  ".",IF(R161=$A$299,$A361,"")  ),IF(R161=$A$299,$A361,"")  )</f>
        <v/>
      </c>
      <c r="S361" s="65" t="str">
        <f ca="1">IF(  AND(LEN(S360)&gt;=1,S360&lt;&gt;".",COUNTIF(S161:S$191,"*18收*")&gt;0),  CONCATENATE(  ".",IF(S161=$A$299,$A361,"")  ),IF(S161=$A$299,$A361,"")  )</f>
        <v/>
      </c>
      <c r="T361" s="65" t="str">
        <f ca="1">IF(  AND(LEN(T360)&gt;=1,T360&lt;&gt;".",COUNTIF(T161:T$191,"*18收*")&gt;0),  CONCATENATE(  ".",IF(T161=$A$299,$A361,"")  ),IF(T161=$A$299,$A361,"")  )</f>
        <v/>
      </c>
      <c r="U361" s="65" t="str">
        <f ca="1">IF(  AND(LEN(U360)&gt;=1,U360&lt;&gt;".",COUNTIF(U161:U$191,"*18收*")&gt;0),  CONCATENATE(  ".",IF(U161=$A$299,$A361,"")  ),IF(U161=$A$299,$A361,"")  )</f>
        <v>.</v>
      </c>
      <c r="V361" s="65" t="str">
        <f ca="1">IF(  AND(LEN(V360)&gt;=1,V360&lt;&gt;".",COUNTIF(V161:V$191,"*18收*")&gt;0),  CONCATENATE(  ".",IF(V161=$A$299,$A361,"")  ),IF(V161=$A$299,$A361,"")  )</f>
        <v/>
      </c>
      <c r="W361" s="65" t="str">
        <f ca="1">IF(  AND(LEN(W360)&gt;=1,W360&lt;&gt;".",COUNTIF(W161:W$191,"*18收*")&gt;0),  CONCATENATE(  ".",IF(W161=$A$299,$A361,"")  ),IF(W161=$A$299,$A361,"")  )</f>
        <v/>
      </c>
      <c r="X361" s="65" t="str">
        <f ca="1">IF(  AND(LEN(X360)&gt;=1,X360&lt;&gt;".",COUNTIF(X161:X$191,"*18收*")&gt;0),  CONCATENATE(  ".",IF(X161=$A$299,$A361,"")  ),IF(X161=$A$299,$A361,"")  )</f>
        <v/>
      </c>
      <c r="Y361" s="65" t="str">
        <f ca="1">IF(  AND(LEN(Y360)&gt;=1,Y360&lt;&gt;".",COUNTIF(Y161:Y$191,"*18收*")&gt;0),  CONCATENATE(  ".",IF(Y161=$A$299,$A361,"")  ),IF(Y161=$A$299,$A361,"")  )</f>
        <v/>
      </c>
      <c r="Z361" s="65" t="str">
        <f ca="1">IF(  AND(LEN(Z360)&gt;=1,Z360&lt;&gt;".",COUNTIF(Z161:Z$191,"*18收*")&gt;0),  CONCATENATE(  ".",IF(Z161=$A$299,$A361,"")  ),IF(Z161=$A$299,$A361,"")  )</f>
        <v/>
      </c>
      <c r="AA361" s="65" t="str">
        <f ca="1">IF(  AND(LEN(AA360)&gt;=1,AA360&lt;&gt;".",COUNTIF(AA161:AA$191,"*18收*")&gt;0),  CONCATENATE(  ".",IF(AA161=$A$299,$A361,"")  ),IF(AA161=$A$299,$A361,"")  )</f>
        <v/>
      </c>
      <c r="AB361" s="65" t="str">
        <f ca="1">IF(  AND(LEN(AB360)&gt;=1,AB360&lt;&gt;".",COUNTIF(AB161:AB$191,"*18收*")&gt;0),  CONCATENATE(  ".",IF(AB161=$A$299,$A361,"")  ),IF(AB161=$A$299,$A361,"")  )</f>
        <v/>
      </c>
      <c r="AC361" s="65" t="str">
        <f ca="1">IF(  AND(LEN(AC360)&gt;=1,AC360&lt;&gt;".",COUNTIF(AC161:AC$191,"*18收*")&gt;0),  CONCATENATE(  ".",IF(AC161=$A$299,$A361,"")  ),IF(AC161=$A$299,$A361,"")  )</f>
        <v>.61</v>
      </c>
      <c r="AD361" s="65" t="str">
        <f ca="1">IF(  AND(LEN(AD360)&gt;=1,AD360&lt;&gt;".",COUNTIF(AD161:AD$191,"*18收*")&gt;0),  CONCATENATE(  ".",IF(AD161=$A$299,$A361,"")  ),IF(AD161=$A$299,$A361,"")  )</f>
        <v/>
      </c>
      <c r="AE361" s="65" t="str">
        <f ca="1">IF(  AND(LEN(AE360)&gt;=1,AE360&lt;&gt;".",COUNTIF(AE161:AE$191,"*18收*")&gt;0),  CONCATENATE(  ".",IF(AE161=$A$299,$A361,"")  ),IF(AE161=$A$299,$A361,"")  )</f>
        <v/>
      </c>
      <c r="AF361" s="65" t="str">
        <f ca="1">IF(  AND(LEN(AF360)&gt;=1,AF360&lt;&gt;".",COUNTIF(AF161:AF$191,"*18收*")&gt;0),  CONCATENATE(  ".",IF(AF161=$A$299,$A361,"")  ),IF(AF161=$A$299,$A361,"")  )</f>
        <v/>
      </c>
      <c r="AG361" s="65">
        <f ca="1">IF(  AND(LEN(AG360)&gt;=1,AG360&lt;&gt;".",COUNTIF(AG161:AG$191,"*18收*")&gt;0),  CONCATENATE(  ".",IF(AG161=$A$299,$A361,"")  ),IF(AG161=$A$299,$A361,"")  )</f>
        <v>61</v>
      </c>
      <c r="AH361" s="65"/>
      <c r="AI361" s="65"/>
      <c r="AJ361" s="65"/>
    </row>
    <row r="362" spans="1:36">
      <c r="A362" s="65">
        <f t="shared" si="34"/>
        <v>62</v>
      </c>
      <c r="B362" s="65" t="str">
        <f t="shared" si="34"/>
        <v>曾慶鈞</v>
      </c>
      <c r="C362" s="65" t="str">
        <f ca="1">IF(  AND(LEN(C361)&gt;=1,C361&lt;&gt;".",COUNTIF(C162:C$191,"*18收*")&gt;0),  CONCATENATE(  ".",IF(C162=$A$299,$A362,"")  ),IF(C162=$A$299,$A362,"")  )</f>
        <v/>
      </c>
      <c r="D362" s="65" t="str">
        <f ca="1">IF(  AND(LEN(D361)&gt;=1,D361&lt;&gt;".",COUNTIF(D162:D$191,"*18收*")&gt;0),  CONCATENATE(  ".",IF(D162=$A$299,$A362,"")  ),IF(D162=$A$299,$A362,"")  )</f>
        <v/>
      </c>
      <c r="E362" s="65" t="str">
        <f ca="1">IF(  AND(LEN(E361)&gt;=1,E361&lt;&gt;".",COUNTIF(E162:E$191,"*18收*")&gt;0),  CONCATENATE(  ".",IF(E162=$A$299,$A362,"")  ),IF(E162=$A$299,$A362,"")  )</f>
        <v/>
      </c>
      <c r="F362" s="65" t="str">
        <f ca="1">IF(  AND(LEN(F361)&gt;=1,F361&lt;&gt;".",COUNTIF(F162:F$191,"*18收*")&gt;0),  CONCATENATE(  ".",IF(F162=$A$299,$A362,"")  ),IF(F162=$A$299,$A362,"")  )</f>
        <v/>
      </c>
      <c r="G362" s="65" t="str">
        <f ca="1">IF(  AND(LEN(G361)&gt;=1,G361&lt;&gt;".",COUNTIF(G162:G$191,"*18收*")&gt;0),  CONCATENATE(  ".",IF(G162=$A$299,$A362,"")  ),IF(G162=$A$299,$A362,"")  )</f>
        <v/>
      </c>
      <c r="H362" s="65" t="str">
        <f ca="1">IF(  AND(LEN(H361)&gt;=1,H361&lt;&gt;".",COUNTIF(H162:H$191,"*18收*")&gt;0),  CONCATENATE(  ".",IF(H162=$A$299,$A362,"")  ),IF(H162=$A$299,$A362,"")  )</f>
        <v/>
      </c>
      <c r="I362" s="65" t="str">
        <f ca="1">IF(  AND(LEN(I361)&gt;=1,I361&lt;&gt;".",COUNTIF(I162:I$191,"*18收*")&gt;0),  CONCATENATE(  ".",IF(I162=$A$299,$A362,"")  ),IF(I162=$A$299,$A362,"")  )</f>
        <v/>
      </c>
      <c r="J362" s="65" t="str">
        <f ca="1">IF(  AND(LEN(J361)&gt;=1,J361&lt;&gt;".",COUNTIF(J162:J$191,"*18收*")&gt;0),  CONCATENATE(  ".",IF(J162=$A$299,$A362,"")  ),IF(J162=$A$299,$A362,"")  )</f>
        <v/>
      </c>
      <c r="K362" s="65" t="str">
        <f ca="1">IF(  AND(LEN(K361)&gt;=1,K361&lt;&gt;".",COUNTIF(K162:K$191,"*18收*")&gt;0),  CONCATENATE(  ".",IF(K162=$A$299,$A362,"")  ),IF(K162=$A$299,$A362,"")  )</f>
        <v/>
      </c>
      <c r="L362" s="65" t="str">
        <f ca="1">IF(  AND(LEN(L361)&gt;=1,L361&lt;&gt;".",COUNTIF(L162:L$191,"*18收*")&gt;0),  CONCATENATE(  ".",IF(L162=$A$299,$A362,"")  ),IF(L162=$A$299,$A362,"")  )</f>
        <v/>
      </c>
      <c r="M362" s="65" t="str">
        <f ca="1">IF(  AND(LEN(M361)&gt;=1,M361&lt;&gt;".",COUNTIF(M162:M$191,"*18收*")&gt;0),  CONCATENATE(  ".",IF(M162=$A$299,$A362,"")  ),IF(M162=$A$299,$A362,"")  )</f>
        <v/>
      </c>
      <c r="N362" s="65" t="str">
        <f ca="1">IF(  AND(LEN(N361)&gt;=1,N361&lt;&gt;".",COUNTIF(N162:N$191,"*18收*")&gt;0),  CONCATENATE(  ".",IF(N162=$A$299,$A362,"")  ),IF(N162=$A$299,$A362,"")  )</f>
        <v/>
      </c>
      <c r="O362" s="65" t="str">
        <f ca="1">IF(  AND(LEN(O361)&gt;=1,O361&lt;&gt;".",COUNTIF(O162:O$191,"*18收*")&gt;0),  CONCATENATE(  ".",IF(O162=$A$299,$A362,"")  ),IF(O162=$A$299,$A362,"")  )</f>
        <v>.</v>
      </c>
      <c r="P362" s="65" t="str">
        <f ca="1">IF(  AND(LEN(P361)&gt;=1,P361&lt;&gt;".",COUNTIF(P162:P$191,"*18收*")&gt;0),  CONCATENATE(  ".",IF(P162=$A$299,$A362,"")  ),IF(P162=$A$299,$A362,"")  )</f>
        <v/>
      </c>
      <c r="Q362" s="65" t="str">
        <f ca="1">IF(  AND(LEN(Q361)&gt;=1,Q361&lt;&gt;".",COUNTIF(Q162:Q$191,"*18收*")&gt;0),  CONCATENATE(  ".",IF(Q162=$A$299,$A362,"")  ),IF(Q162=$A$299,$A362,"")  )</f>
        <v/>
      </c>
      <c r="R362" s="65" t="str">
        <f ca="1">IF(  AND(LEN(R361)&gt;=1,R361&lt;&gt;".",COUNTIF(R162:R$191,"*18收*")&gt;0),  CONCATENATE(  ".",IF(R162=$A$299,$A362,"")  ),IF(R162=$A$299,$A362,"")  )</f>
        <v/>
      </c>
      <c r="S362" s="65" t="str">
        <f ca="1">IF(  AND(LEN(S361)&gt;=1,S361&lt;&gt;".",COUNTIF(S162:S$191,"*18收*")&gt;0),  CONCATENATE(  ".",IF(S162=$A$299,$A362,"")  ),IF(S162=$A$299,$A362,"")  )</f>
        <v/>
      </c>
      <c r="T362" s="65" t="str">
        <f ca="1">IF(  AND(LEN(T361)&gt;=1,T361&lt;&gt;".",COUNTIF(T162:T$191,"*18收*")&gt;0),  CONCATENATE(  ".",IF(T162=$A$299,$A362,"")  ),IF(T162=$A$299,$A362,"")  )</f>
        <v/>
      </c>
      <c r="U362" s="65">
        <f ca="1">IF(  AND(LEN(U361)&gt;=1,U361&lt;&gt;".",COUNTIF(U162:U$191,"*18收*")&gt;0),  CONCATENATE(  ".",IF(U162=$A$299,$A362,"")  ),IF(U162=$A$299,$A362,"")  )</f>
        <v>62</v>
      </c>
      <c r="V362" s="65" t="str">
        <f ca="1">IF(  AND(LEN(V361)&gt;=1,V361&lt;&gt;".",COUNTIF(V162:V$191,"*18收*")&gt;0),  CONCATENATE(  ".",IF(V162=$A$299,$A362,"")  ),IF(V162=$A$299,$A362,"")  )</f>
        <v/>
      </c>
      <c r="W362" s="65" t="str">
        <f ca="1">IF(  AND(LEN(W361)&gt;=1,W361&lt;&gt;".",COUNTIF(W162:W$191,"*18收*")&gt;0),  CONCATENATE(  ".",IF(W162=$A$299,$A362,"")  ),IF(W162=$A$299,$A362,"")  )</f>
        <v/>
      </c>
      <c r="X362" s="65" t="str">
        <f ca="1">IF(  AND(LEN(X361)&gt;=1,X361&lt;&gt;".",COUNTIF(X162:X$191,"*18收*")&gt;0),  CONCATENATE(  ".",IF(X162=$A$299,$A362,"")  ),IF(X162=$A$299,$A362,"")  )</f>
        <v/>
      </c>
      <c r="Y362" s="65" t="str">
        <f ca="1">IF(  AND(LEN(Y361)&gt;=1,Y361&lt;&gt;".",COUNTIF(Y162:Y$191,"*18收*")&gt;0),  CONCATENATE(  ".",IF(Y162=$A$299,$A362,"")  ),IF(Y162=$A$299,$A362,"")  )</f>
        <v/>
      </c>
      <c r="Z362" s="65" t="str">
        <f ca="1">IF(  AND(LEN(Z361)&gt;=1,Z361&lt;&gt;".",COUNTIF(Z162:Z$191,"*18收*")&gt;0),  CONCATENATE(  ".",IF(Z162=$A$299,$A362,"")  ),IF(Z162=$A$299,$A362,"")  )</f>
        <v/>
      </c>
      <c r="AA362" s="65" t="str">
        <f ca="1">IF(  AND(LEN(AA361)&gt;=1,AA361&lt;&gt;".",COUNTIF(AA162:AA$191,"*18收*")&gt;0),  CONCATENATE(  ".",IF(AA162=$A$299,$A362,"")  ),IF(AA162=$A$299,$A362,"")  )</f>
        <v/>
      </c>
      <c r="AB362" s="65" t="str">
        <f ca="1">IF(  AND(LEN(AB361)&gt;=1,AB361&lt;&gt;".",COUNTIF(AB162:AB$191,"*18收*")&gt;0),  CONCATENATE(  ".",IF(AB162=$A$299,$A362,"")  ),IF(AB162=$A$299,$A362,"")  )</f>
        <v/>
      </c>
      <c r="AC362" s="65" t="str">
        <f ca="1">IF(  AND(LEN(AC361)&gt;=1,AC361&lt;&gt;".",COUNTIF(AC162:AC$191,"*18收*")&gt;0),  CONCATENATE(  ".",IF(AC162=$A$299,$A362,"")  ),IF(AC162=$A$299,$A362,"")  )</f>
        <v/>
      </c>
      <c r="AD362" s="65" t="str">
        <f ca="1">IF(  AND(LEN(AD361)&gt;=1,AD361&lt;&gt;".",COUNTIF(AD162:AD$191,"*18收*")&gt;0),  CONCATENATE(  ".",IF(AD162=$A$299,$A362,"")  ),IF(AD162=$A$299,$A362,"")  )</f>
        <v/>
      </c>
      <c r="AE362" s="65" t="str">
        <f ca="1">IF(  AND(LEN(AE361)&gt;=1,AE361&lt;&gt;".",COUNTIF(AE162:AE$191,"*18收*")&gt;0),  CONCATENATE(  ".",IF(AE162=$A$299,$A362,"")  ),IF(AE162=$A$299,$A362,"")  )</f>
        <v/>
      </c>
      <c r="AF362" s="65" t="str">
        <f ca="1">IF(  AND(LEN(AF361)&gt;=1,AF361&lt;&gt;".",COUNTIF(AF162:AF$191,"*18收*")&gt;0),  CONCATENATE(  ".",IF(AF162=$A$299,$A362,"")  ),IF(AF162=$A$299,$A362,"")  )</f>
        <v/>
      </c>
      <c r="AG362" s="65" t="str">
        <f ca="1">IF(  AND(LEN(AG361)&gt;=1,AG361&lt;&gt;".",COUNTIF(AG162:AG$191,"*18收*")&gt;0),  CONCATENATE(  ".",IF(AG162=$A$299,$A362,"")  ),IF(AG162=$A$299,$A362,"")  )</f>
        <v>.</v>
      </c>
      <c r="AH362" s="65"/>
      <c r="AI362" s="65"/>
      <c r="AJ362" s="65"/>
    </row>
    <row r="363" spans="1:36">
      <c r="A363" s="65">
        <f t="shared" si="34"/>
        <v>63</v>
      </c>
      <c r="B363" s="65" t="str">
        <f t="shared" si="34"/>
        <v>楊鈞翔</v>
      </c>
      <c r="C363" s="65" t="str">
        <f ca="1">IF(  AND(LEN(C362)&gt;=1,C362&lt;&gt;".",COUNTIF(C163:C$191,"*18收*")&gt;0),  CONCATENATE(  ".",IF(C163=$A$299,$A363,"")  ),IF(C163=$A$299,$A363,"")  )</f>
        <v/>
      </c>
      <c r="D363" s="65" t="str">
        <f ca="1">IF(  AND(LEN(D362)&gt;=1,D362&lt;&gt;".",COUNTIF(D163:D$191,"*18收*")&gt;0),  CONCATENATE(  ".",IF(D163=$A$299,$A363,"")  ),IF(D163=$A$299,$A363,"")  )</f>
        <v/>
      </c>
      <c r="E363" s="65" t="str">
        <f ca="1">IF(  AND(LEN(E362)&gt;=1,E362&lt;&gt;".",COUNTIF(E163:E$191,"*18收*")&gt;0),  CONCATENATE(  ".",IF(E163=$A$299,$A363,"")  ),IF(E163=$A$299,$A363,"")  )</f>
        <v/>
      </c>
      <c r="F363" s="65" t="str">
        <f ca="1">IF(  AND(LEN(F362)&gt;=1,F362&lt;&gt;".",COUNTIF(F163:F$191,"*18收*")&gt;0),  CONCATENATE(  ".",IF(F163=$A$299,$A363,"")  ),IF(F163=$A$299,$A363,"")  )</f>
        <v/>
      </c>
      <c r="G363" s="65">
        <f ca="1">IF(  AND(LEN(G362)&gt;=1,G362&lt;&gt;".",COUNTIF(G163:G$191,"*18收*")&gt;0),  CONCATENATE(  ".",IF(G163=$A$299,$A363,"")  ),IF(G163=$A$299,$A363,"")  )</f>
        <v>63</v>
      </c>
      <c r="H363" s="65" t="str">
        <f ca="1">IF(  AND(LEN(H362)&gt;=1,H362&lt;&gt;".",COUNTIF(H163:H$191,"*18收*")&gt;0),  CONCATENATE(  ".",IF(H163=$A$299,$A363,"")  ),IF(H163=$A$299,$A363,"")  )</f>
        <v/>
      </c>
      <c r="I363" s="65" t="str">
        <f ca="1">IF(  AND(LEN(I362)&gt;=1,I362&lt;&gt;".",COUNTIF(I163:I$191,"*18收*")&gt;0),  CONCATENATE(  ".",IF(I163=$A$299,$A363,"")  ),IF(I163=$A$299,$A363,"")  )</f>
        <v/>
      </c>
      <c r="J363" s="65" t="str">
        <f ca="1">IF(  AND(LEN(J362)&gt;=1,J362&lt;&gt;".",COUNTIF(J163:J$191,"*18收*")&gt;0),  CONCATENATE(  ".",IF(J163=$A$299,$A363,"")  ),IF(J163=$A$299,$A363,"")  )</f>
        <v/>
      </c>
      <c r="K363" s="65" t="str">
        <f ca="1">IF(  AND(LEN(K362)&gt;=1,K362&lt;&gt;".",COUNTIF(K163:K$191,"*18收*")&gt;0),  CONCATENATE(  ".",IF(K163=$A$299,$A363,"")  ),IF(K163=$A$299,$A363,"")  )</f>
        <v/>
      </c>
      <c r="L363" s="65" t="str">
        <f ca="1">IF(  AND(LEN(L362)&gt;=1,L362&lt;&gt;".",COUNTIF(L163:L$191,"*18收*")&gt;0),  CONCATENATE(  ".",IF(L163=$A$299,$A363,"")  ),IF(L163=$A$299,$A363,"")  )</f>
        <v/>
      </c>
      <c r="M363" s="65" t="str">
        <f ca="1">IF(  AND(LEN(M362)&gt;=1,M362&lt;&gt;".",COUNTIF(M163:M$191,"*18收*")&gt;0),  CONCATENATE(  ".",IF(M163=$A$299,$A363,"")  ),IF(M163=$A$299,$A363,"")  )</f>
        <v/>
      </c>
      <c r="N363" s="65">
        <f ca="1">IF(  AND(LEN(N362)&gt;=1,N362&lt;&gt;".",COUNTIF(N163:N$191,"*18收*")&gt;0),  CONCATENATE(  ".",IF(N163=$A$299,$A363,"")  ),IF(N163=$A$299,$A363,"")  )</f>
        <v>63</v>
      </c>
      <c r="O363" s="65" t="str">
        <f ca="1">IF(  AND(LEN(O362)&gt;=1,O362&lt;&gt;".",COUNTIF(O163:O$191,"*18收*")&gt;0),  CONCATENATE(  ".",IF(O163=$A$299,$A363,"")  ),IF(O163=$A$299,$A363,"")  )</f>
        <v/>
      </c>
      <c r="P363" s="65" t="str">
        <f ca="1">IF(  AND(LEN(P362)&gt;=1,P362&lt;&gt;".",COUNTIF(P163:P$191,"*18收*")&gt;0),  CONCATENATE(  ".",IF(P163=$A$299,$A363,"")  ),IF(P163=$A$299,$A363,"")  )</f>
        <v/>
      </c>
      <c r="Q363" s="65" t="str">
        <f ca="1">IF(  AND(LEN(Q362)&gt;=1,Q362&lt;&gt;".",COUNTIF(Q163:Q$191,"*18收*")&gt;0),  CONCATENATE(  ".",IF(Q163=$A$299,$A363,"")  ),IF(Q163=$A$299,$A363,"")  )</f>
        <v/>
      </c>
      <c r="R363" s="65" t="str">
        <f ca="1">IF(  AND(LEN(R362)&gt;=1,R362&lt;&gt;".",COUNTIF(R163:R$191,"*18收*")&gt;0),  CONCATENATE(  ".",IF(R163=$A$299,$A363,"")  ),IF(R163=$A$299,$A363,"")  )</f>
        <v/>
      </c>
      <c r="S363" s="65" t="str">
        <f ca="1">IF(  AND(LEN(S362)&gt;=1,S362&lt;&gt;".",COUNTIF(S163:S$191,"*18收*")&gt;0),  CONCATENATE(  ".",IF(S163=$A$299,$A363,"")  ),IF(S163=$A$299,$A363,"")  )</f>
        <v/>
      </c>
      <c r="T363" s="65" t="str">
        <f ca="1">IF(  AND(LEN(T362)&gt;=1,T362&lt;&gt;".",COUNTIF(T163:T$191,"*18收*")&gt;0),  CONCATENATE(  ".",IF(T163=$A$299,$A363,"")  ),IF(T163=$A$299,$A363,"")  )</f>
        <v/>
      </c>
      <c r="U363" s="65" t="str">
        <f ca="1">IF(  AND(LEN(U362)&gt;=1,U362&lt;&gt;".",COUNTIF(U163:U$191,"*18收*")&gt;0),  CONCATENATE(  ".",IF(U163=$A$299,$A363,"")  ),IF(U163=$A$299,$A363,"")  )</f>
        <v>.63</v>
      </c>
      <c r="V363" s="65" t="str">
        <f ca="1">IF(  AND(LEN(V362)&gt;=1,V362&lt;&gt;".",COUNTIF(V163:V$191,"*18收*")&gt;0),  CONCATENATE(  ".",IF(V163=$A$299,$A363,"")  ),IF(V163=$A$299,$A363,"")  )</f>
        <v/>
      </c>
      <c r="W363" s="65" t="str">
        <f ca="1">IF(  AND(LEN(W362)&gt;=1,W362&lt;&gt;".",COUNTIF(W163:W$191,"*18收*")&gt;0),  CONCATENATE(  ".",IF(W163=$A$299,$A363,"")  ),IF(W163=$A$299,$A363,"")  )</f>
        <v/>
      </c>
      <c r="X363" s="65" t="str">
        <f ca="1">IF(  AND(LEN(X362)&gt;=1,X362&lt;&gt;".",COUNTIF(X163:X$191,"*18收*")&gt;0),  CONCATENATE(  ".",IF(X163=$A$299,$A363,"")  ),IF(X163=$A$299,$A363,"")  )</f>
        <v/>
      </c>
      <c r="Y363" s="65" t="str">
        <f ca="1">IF(  AND(LEN(Y362)&gt;=1,Y362&lt;&gt;".",COUNTIF(Y163:Y$191,"*18收*")&gt;0),  CONCATENATE(  ".",IF(Y163=$A$299,$A363,"")  ),IF(Y163=$A$299,$A363,"")  )</f>
        <v/>
      </c>
      <c r="Z363" s="65" t="str">
        <f ca="1">IF(  AND(LEN(Z362)&gt;=1,Z362&lt;&gt;".",COUNTIF(Z163:Z$191,"*18收*")&gt;0),  CONCATENATE(  ".",IF(Z163=$A$299,$A363,"")  ),IF(Z163=$A$299,$A363,"")  )</f>
        <v/>
      </c>
      <c r="AA363" s="65" t="str">
        <f ca="1">IF(  AND(LEN(AA362)&gt;=1,AA362&lt;&gt;".",COUNTIF(AA163:AA$191,"*18收*")&gt;0),  CONCATENATE(  ".",IF(AA163=$A$299,$A363,"")  ),IF(AA163=$A$299,$A363,"")  )</f>
        <v/>
      </c>
      <c r="AB363" s="65">
        <f ca="1">IF(  AND(LEN(AB362)&gt;=1,AB362&lt;&gt;".",COUNTIF(AB163:AB$191,"*18收*")&gt;0),  CONCATENATE(  ".",IF(AB163=$A$299,$A363,"")  ),IF(AB163=$A$299,$A363,"")  )</f>
        <v>63</v>
      </c>
      <c r="AC363" s="65" t="str">
        <f ca="1">IF(  AND(LEN(AC362)&gt;=1,AC362&lt;&gt;".",COUNTIF(AC163:AC$191,"*18收*")&gt;0),  CONCATENATE(  ".",IF(AC163=$A$299,$A363,"")  ),IF(AC163=$A$299,$A363,"")  )</f>
        <v/>
      </c>
      <c r="AD363" s="65" t="str">
        <f ca="1">IF(  AND(LEN(AD362)&gt;=1,AD362&lt;&gt;".",COUNTIF(AD163:AD$191,"*18收*")&gt;0),  CONCATENATE(  ".",IF(AD163=$A$299,$A363,"")  ),IF(AD163=$A$299,$A363,"")  )</f>
        <v/>
      </c>
      <c r="AE363" s="65" t="str">
        <f ca="1">IF(  AND(LEN(AE362)&gt;=1,AE362&lt;&gt;".",COUNTIF(AE163:AE$191,"*18收*")&gt;0),  CONCATENATE(  ".",IF(AE163=$A$299,$A363,"")  ),IF(AE163=$A$299,$A363,"")  )</f>
        <v/>
      </c>
      <c r="AF363" s="65" t="str">
        <f ca="1">IF(  AND(LEN(AF362)&gt;=1,AF362&lt;&gt;".",COUNTIF(AF163:AF$191,"*18收*")&gt;0),  CONCATENATE(  ".",IF(AF163=$A$299,$A363,"")  ),IF(AF163=$A$299,$A363,"")  )</f>
        <v/>
      </c>
      <c r="AG363" s="65">
        <f ca="1">IF(  AND(LEN(AG362)&gt;=1,AG362&lt;&gt;".",COUNTIF(AG163:AG$191,"*18收*")&gt;0),  CONCATENATE(  ".",IF(AG163=$A$299,$A363,"")  ),IF(AG163=$A$299,$A363,"")  )</f>
        <v>63</v>
      </c>
      <c r="AH363" s="65"/>
      <c r="AI363" s="65"/>
      <c r="AJ363" s="65"/>
    </row>
    <row r="364" spans="1:36">
      <c r="A364" s="65">
        <f t="shared" si="34"/>
        <v>64</v>
      </c>
      <c r="B364" s="65" t="str">
        <f t="shared" si="34"/>
        <v>邱俊閎</v>
      </c>
      <c r="C364" s="65" t="str">
        <f ca="1">IF(  AND(LEN(C363)&gt;=1,C363&lt;&gt;".",COUNTIF(C164:C$191,"*18收*")&gt;0),  CONCATENATE(  ".",IF(C164=$A$299,$A364,"")  ),IF(C164=$A$299,$A364,"")  )</f>
        <v/>
      </c>
      <c r="D364" s="65" t="str">
        <f ca="1">IF(  AND(LEN(D363)&gt;=1,D363&lt;&gt;".",COUNTIF(D164:D$191,"*18收*")&gt;0),  CONCATENATE(  ".",IF(D164=$A$299,$A364,"")  ),IF(D164=$A$299,$A364,"")  )</f>
        <v/>
      </c>
      <c r="E364" s="65" t="str">
        <f ca="1">IF(  AND(LEN(E363)&gt;=1,E363&lt;&gt;".",COUNTIF(E164:E$191,"*18收*")&gt;0),  CONCATENATE(  ".",IF(E164=$A$299,$A364,"")  ),IF(E164=$A$299,$A364,"")  )</f>
        <v/>
      </c>
      <c r="F364" s="65" t="str">
        <f ca="1">IF(  AND(LEN(F363)&gt;=1,F363&lt;&gt;".",COUNTIF(F164:F$191,"*18收*")&gt;0),  CONCATENATE(  ".",IF(F164=$A$299,$A364,"")  ),IF(F164=$A$299,$A364,"")  )</f>
        <v/>
      </c>
      <c r="G364" s="65" t="str">
        <f ca="1">IF(  AND(LEN(G363)&gt;=1,G363&lt;&gt;".",COUNTIF(G164:G$191,"*18收*")&gt;0),  CONCATENATE(  ".",IF(G164=$A$299,$A364,"")  ),IF(G164=$A$299,$A364,"")  )</f>
        <v>.64</v>
      </c>
      <c r="H364" s="65" t="str">
        <f ca="1">IF(  AND(LEN(H363)&gt;=1,H363&lt;&gt;".",COUNTIF(H164:H$191,"*18收*")&gt;0),  CONCATENATE(  ".",IF(H164=$A$299,$A364,"")  ),IF(H164=$A$299,$A364,"")  )</f>
        <v/>
      </c>
      <c r="I364" s="65" t="str">
        <f ca="1">IF(  AND(LEN(I363)&gt;=1,I363&lt;&gt;".",COUNTIF(I164:I$191,"*18收*")&gt;0),  CONCATENATE(  ".",IF(I164=$A$299,$A364,"")  ),IF(I164=$A$299,$A364,"")  )</f>
        <v/>
      </c>
      <c r="J364" s="65" t="str">
        <f ca="1">IF(  AND(LEN(J363)&gt;=1,J363&lt;&gt;".",COUNTIF(J164:J$191,"*18收*")&gt;0),  CONCATENATE(  ".",IF(J164=$A$299,$A364,"")  ),IF(J164=$A$299,$A364,"")  )</f>
        <v/>
      </c>
      <c r="K364" s="65" t="str">
        <f ca="1">IF(  AND(LEN(K363)&gt;=1,K363&lt;&gt;".",COUNTIF(K164:K$191,"*18收*")&gt;0),  CONCATENATE(  ".",IF(K164=$A$299,$A364,"")  ),IF(K164=$A$299,$A364,"")  )</f>
        <v/>
      </c>
      <c r="L364" s="65" t="str">
        <f ca="1">IF(  AND(LEN(L363)&gt;=1,L363&lt;&gt;".",COUNTIF(L164:L$191,"*18收*")&gt;0),  CONCATENATE(  ".",IF(L164=$A$299,$A364,"")  ),IF(L164=$A$299,$A364,"")  )</f>
        <v/>
      </c>
      <c r="M364" s="65" t="str">
        <f ca="1">IF(  AND(LEN(M363)&gt;=1,M363&lt;&gt;".",COUNTIF(M164:M$191,"*18收*")&gt;0),  CONCATENATE(  ".",IF(M164=$A$299,$A364,"")  ),IF(M164=$A$299,$A364,"")  )</f>
        <v/>
      </c>
      <c r="N364" s="65" t="str">
        <f ca="1">IF(  AND(LEN(N363)&gt;=1,N363&lt;&gt;".",COUNTIF(N164:N$191,"*18收*")&gt;0),  CONCATENATE(  ".",IF(N164=$A$299,$A364,"")  ),IF(N164=$A$299,$A364,"")  )</f>
        <v>.</v>
      </c>
      <c r="O364" s="65">
        <f ca="1">IF(  AND(LEN(O363)&gt;=1,O363&lt;&gt;".",COUNTIF(O164:O$191,"*18收*")&gt;0),  CONCATENATE(  ".",IF(O164=$A$299,$A364,"")  ),IF(O164=$A$299,$A364,"")  )</f>
        <v>64</v>
      </c>
      <c r="P364" s="65" t="str">
        <f ca="1">IF(  AND(LEN(P363)&gt;=1,P363&lt;&gt;".",COUNTIF(P164:P$191,"*18收*")&gt;0),  CONCATENATE(  ".",IF(P164=$A$299,$A364,"")  ),IF(P164=$A$299,$A364,"")  )</f>
        <v/>
      </c>
      <c r="Q364" s="65" t="str">
        <f ca="1">IF(  AND(LEN(Q363)&gt;=1,Q363&lt;&gt;".",COUNTIF(Q164:Q$191,"*18收*")&gt;0),  CONCATENATE(  ".",IF(Q164=$A$299,$A364,"")  ),IF(Q164=$A$299,$A364,"")  )</f>
        <v/>
      </c>
      <c r="R364" s="65" t="str">
        <f ca="1">IF(  AND(LEN(R363)&gt;=1,R363&lt;&gt;".",COUNTIF(R164:R$191,"*18收*")&gt;0),  CONCATENATE(  ".",IF(R164=$A$299,$A364,"")  ),IF(R164=$A$299,$A364,"")  )</f>
        <v/>
      </c>
      <c r="S364" s="65" t="str">
        <f ca="1">IF(  AND(LEN(S363)&gt;=1,S363&lt;&gt;".",COUNTIF(S164:S$191,"*18收*")&gt;0),  CONCATENATE(  ".",IF(S164=$A$299,$A364,"")  ),IF(S164=$A$299,$A364,"")  )</f>
        <v/>
      </c>
      <c r="T364" s="65" t="str">
        <f ca="1">IF(  AND(LEN(T363)&gt;=1,T363&lt;&gt;".",COUNTIF(T164:T$191,"*18收*")&gt;0),  CONCATENATE(  ".",IF(T164=$A$299,$A364,"")  ),IF(T164=$A$299,$A364,"")  )</f>
        <v/>
      </c>
      <c r="U364" s="65" t="str">
        <f ca="1">IF(  AND(LEN(U363)&gt;=1,U363&lt;&gt;".",COUNTIF(U164:U$191,"*18收*")&gt;0),  CONCATENATE(  ".",IF(U164=$A$299,$A364,"")  ),IF(U164=$A$299,$A364,"")  )</f>
        <v>.64</v>
      </c>
      <c r="V364" s="65" t="str">
        <f ca="1">IF(  AND(LEN(V363)&gt;=1,V363&lt;&gt;".",COUNTIF(V164:V$191,"*18收*")&gt;0),  CONCATENATE(  ".",IF(V164=$A$299,$A364,"")  ),IF(V164=$A$299,$A364,"")  )</f>
        <v/>
      </c>
      <c r="W364" s="65" t="str">
        <f ca="1">IF(  AND(LEN(W363)&gt;=1,W363&lt;&gt;".",COUNTIF(W164:W$191,"*18收*")&gt;0),  CONCATENATE(  ".",IF(W164=$A$299,$A364,"")  ),IF(W164=$A$299,$A364,"")  )</f>
        <v/>
      </c>
      <c r="X364" s="65" t="str">
        <f ca="1">IF(  AND(LEN(X363)&gt;=1,X363&lt;&gt;".",COUNTIF(X164:X$191,"*18收*")&gt;0),  CONCATENATE(  ".",IF(X164=$A$299,$A364,"")  ),IF(X164=$A$299,$A364,"")  )</f>
        <v/>
      </c>
      <c r="Y364" s="65" t="str">
        <f ca="1">IF(  AND(LEN(Y363)&gt;=1,Y363&lt;&gt;".",COUNTIF(Y164:Y$191,"*18收*")&gt;0),  CONCATENATE(  ".",IF(Y164=$A$299,$A364,"")  ),IF(Y164=$A$299,$A364,"")  )</f>
        <v/>
      </c>
      <c r="Z364" s="65" t="str">
        <f ca="1">IF(  AND(LEN(Z363)&gt;=1,Z363&lt;&gt;".",COUNTIF(Z164:Z$191,"*18收*")&gt;0),  CONCATENATE(  ".",IF(Z164=$A$299,$A364,"")  ),IF(Z164=$A$299,$A364,"")  )</f>
        <v/>
      </c>
      <c r="AA364" s="65" t="str">
        <f ca="1">IF(  AND(LEN(AA363)&gt;=1,AA363&lt;&gt;".",COUNTIF(AA164:AA$191,"*18收*")&gt;0),  CONCATENATE(  ".",IF(AA164=$A$299,$A364,"")  ),IF(AA164=$A$299,$A364,"")  )</f>
        <v/>
      </c>
      <c r="AB364" s="65" t="str">
        <f ca="1">IF(  AND(LEN(AB363)&gt;=1,AB363&lt;&gt;".",COUNTIF(AB164:AB$191,"*18收*")&gt;0),  CONCATENATE(  ".",IF(AB164=$A$299,$A364,"")  ),IF(AB164=$A$299,$A364,"")  )</f>
        <v>.64</v>
      </c>
      <c r="AC364" s="65" t="str">
        <f ca="1">IF(  AND(LEN(AC363)&gt;=1,AC363&lt;&gt;".",COUNTIF(AC164:AC$191,"*18收*")&gt;0),  CONCATENATE(  ".",IF(AC164=$A$299,$A364,"")  ),IF(AC164=$A$299,$A364,"")  )</f>
        <v/>
      </c>
      <c r="AD364" s="65" t="str">
        <f ca="1">IF(  AND(LEN(AD363)&gt;=1,AD363&lt;&gt;".",COUNTIF(AD164:AD$191,"*18收*")&gt;0),  CONCATENATE(  ".",IF(AD164=$A$299,$A364,"")  ),IF(AD164=$A$299,$A364,"")  )</f>
        <v/>
      </c>
      <c r="AE364" s="65" t="str">
        <f ca="1">IF(  AND(LEN(AE363)&gt;=1,AE363&lt;&gt;".",COUNTIF(AE164:AE$191,"*18收*")&gt;0),  CONCATENATE(  ".",IF(AE164=$A$299,$A364,"")  ),IF(AE164=$A$299,$A364,"")  )</f>
        <v/>
      </c>
      <c r="AF364" s="65" t="str">
        <f ca="1">IF(  AND(LEN(AF363)&gt;=1,AF363&lt;&gt;".",COUNTIF(AF164:AF$191,"*18收*")&gt;0),  CONCATENATE(  ".",IF(AF164=$A$299,$A364,"")  ),IF(AF164=$A$299,$A364,"")  )</f>
        <v/>
      </c>
      <c r="AG364" s="65" t="str">
        <f ca="1">IF(  AND(LEN(AG363)&gt;=1,AG363&lt;&gt;".",COUNTIF(AG164:AG$191,"*18收*")&gt;0),  CONCATENATE(  ".",IF(AG164=$A$299,$A364,"")  ),IF(AG164=$A$299,$A364,"")  )</f>
        <v>.64</v>
      </c>
      <c r="AH364" s="65"/>
      <c r="AI364" s="65"/>
      <c r="AJ364" s="65"/>
    </row>
    <row r="365" spans="1:36">
      <c r="A365" s="65">
        <f t="shared" si="34"/>
        <v>65</v>
      </c>
      <c r="B365" s="65" t="str">
        <f t="shared" si="34"/>
        <v>黃品傑</v>
      </c>
      <c r="C365" s="65" t="str">
        <f ca="1">IF(  AND(LEN(C364)&gt;=1,C364&lt;&gt;".",COUNTIF(C165:C$191,"*18收*")&gt;0),  CONCATENATE(  ".",IF(C165=$A$299,$A365,"")  ),IF(C165=$A$299,$A365,"")  )</f>
        <v/>
      </c>
      <c r="D365" s="65" t="str">
        <f ca="1">IF(  AND(LEN(D364)&gt;=1,D364&lt;&gt;".",COUNTIF(D165:D$191,"*18收*")&gt;0),  CONCATENATE(  ".",IF(D165=$A$299,$A365,"")  ),IF(D165=$A$299,$A365,"")  )</f>
        <v/>
      </c>
      <c r="E365" s="65" t="str">
        <f ca="1">IF(  AND(LEN(E364)&gt;=1,E364&lt;&gt;".",COUNTIF(E165:E$191,"*18收*")&gt;0),  CONCATENATE(  ".",IF(E165=$A$299,$A365,"")  ),IF(E165=$A$299,$A365,"")  )</f>
        <v/>
      </c>
      <c r="F365" s="65">
        <f ca="1">IF(  AND(LEN(F364)&gt;=1,F364&lt;&gt;".",COUNTIF(F165:F$191,"*18收*")&gt;0),  CONCATENATE(  ".",IF(F165=$A$299,$A365,"")  ),IF(F165=$A$299,$A365,"")  )</f>
        <v>65</v>
      </c>
      <c r="G365" s="65" t="str">
        <f ca="1">IF(  AND(LEN(G364)&gt;=1,G364&lt;&gt;".",COUNTIF(G165:G$191,"*18收*")&gt;0),  CONCATENATE(  ".",IF(G165=$A$299,$A365,"")  ),IF(G165=$A$299,$A365,"")  )</f>
        <v>.</v>
      </c>
      <c r="H365" s="65" t="str">
        <f ca="1">IF(  AND(LEN(H364)&gt;=1,H364&lt;&gt;".",COUNTIF(H165:H$191,"*18收*")&gt;0),  CONCATENATE(  ".",IF(H165=$A$299,$A365,"")  ),IF(H165=$A$299,$A365,"")  )</f>
        <v/>
      </c>
      <c r="I365" s="65" t="str">
        <f ca="1">IF(  AND(LEN(I364)&gt;=1,I364&lt;&gt;".",COUNTIF(I165:I$191,"*18收*")&gt;0),  CONCATENATE(  ".",IF(I165=$A$299,$A365,"")  ),IF(I165=$A$299,$A365,"")  )</f>
        <v/>
      </c>
      <c r="J365" s="65" t="str">
        <f ca="1">IF(  AND(LEN(J364)&gt;=1,J364&lt;&gt;".",COUNTIF(J165:J$191,"*18收*")&gt;0),  CONCATENATE(  ".",IF(J165=$A$299,$A365,"")  ),IF(J165=$A$299,$A365,"")  )</f>
        <v/>
      </c>
      <c r="K365" s="65" t="str">
        <f ca="1">IF(  AND(LEN(K364)&gt;=1,K364&lt;&gt;".",COUNTIF(K165:K$191,"*18收*")&gt;0),  CONCATENATE(  ".",IF(K165=$A$299,$A365,"")  ),IF(K165=$A$299,$A365,"")  )</f>
        <v/>
      </c>
      <c r="L365" s="65" t="str">
        <f ca="1">IF(  AND(LEN(L364)&gt;=1,L364&lt;&gt;".",COUNTIF(L165:L$191,"*18收*")&gt;0),  CONCATENATE(  ".",IF(L165=$A$299,$A365,"")  ),IF(L165=$A$299,$A365,"")  )</f>
        <v/>
      </c>
      <c r="M365" s="65" t="str">
        <f ca="1">IF(  AND(LEN(M364)&gt;=1,M364&lt;&gt;".",COUNTIF(M165:M$191,"*18收*")&gt;0),  CONCATENATE(  ".",IF(M165=$A$299,$A365,"")  ),IF(M165=$A$299,$A365,"")  )</f>
        <v/>
      </c>
      <c r="N365" s="65" t="str">
        <f ca="1">IF(  AND(LEN(N364)&gt;=1,N364&lt;&gt;".",COUNTIF(N165:N$191,"*18收*")&gt;0),  CONCATENATE(  ".",IF(N165=$A$299,$A365,"")  ),IF(N165=$A$299,$A365,"")  )</f>
        <v/>
      </c>
      <c r="O365" s="65" t="str">
        <f ca="1">IF(  AND(LEN(O364)&gt;=1,O364&lt;&gt;".",COUNTIF(O165:O$191,"*18收*")&gt;0),  CONCATENATE(  ".",IF(O165=$A$299,$A365,"")  ),IF(O165=$A$299,$A365,"")  )</f>
        <v/>
      </c>
      <c r="P365" s="65" t="str">
        <f ca="1">IF(  AND(LEN(P364)&gt;=1,P364&lt;&gt;".",COUNTIF(P165:P$191,"*18收*")&gt;0),  CONCATENATE(  ".",IF(P165=$A$299,$A365,"")  ),IF(P165=$A$299,$A365,"")  )</f>
        <v/>
      </c>
      <c r="Q365" s="65" t="str">
        <f ca="1">IF(  AND(LEN(Q364)&gt;=1,Q364&lt;&gt;".",COUNTIF(Q165:Q$191,"*18收*")&gt;0),  CONCATENATE(  ".",IF(Q165=$A$299,$A365,"")  ),IF(Q165=$A$299,$A365,"")  )</f>
        <v/>
      </c>
      <c r="R365" s="65" t="str">
        <f ca="1">IF(  AND(LEN(R364)&gt;=1,R364&lt;&gt;".",COUNTIF(R165:R$191,"*18收*")&gt;0),  CONCATENATE(  ".",IF(R165=$A$299,$A365,"")  ),IF(R165=$A$299,$A365,"")  )</f>
        <v/>
      </c>
      <c r="S365" s="65">
        <f ca="1">IF(  AND(LEN(S364)&gt;=1,S364&lt;&gt;".",COUNTIF(S165:S$191,"*18收*")&gt;0),  CONCATENATE(  ".",IF(S165=$A$299,$A365,"")  ),IF(S165=$A$299,$A365,"")  )</f>
        <v>65</v>
      </c>
      <c r="T365" s="65" t="str">
        <f ca="1">IF(  AND(LEN(T364)&gt;=1,T364&lt;&gt;".",COUNTIF(T165:T$191,"*18收*")&gt;0),  CONCATENATE(  ".",IF(T165=$A$299,$A365,"")  ),IF(T165=$A$299,$A365,"")  )</f>
        <v/>
      </c>
      <c r="U365" s="65" t="str">
        <f ca="1">IF(  AND(LEN(U364)&gt;=1,U364&lt;&gt;".",COUNTIF(U165:U$191,"*18收*")&gt;0),  CONCATENATE(  ".",IF(U165=$A$299,$A365,"")  ),IF(U165=$A$299,$A365,"")  )</f>
        <v/>
      </c>
      <c r="V365" s="65">
        <f ca="1">IF(  AND(LEN(V364)&gt;=1,V364&lt;&gt;".",COUNTIF(V165:V$191,"*18收*")&gt;0),  CONCATENATE(  ".",IF(V165=$A$299,$A365,"")  ),IF(V165=$A$299,$A365,"")  )</f>
        <v>65</v>
      </c>
      <c r="W365" s="65" t="str">
        <f ca="1">IF(  AND(LEN(W364)&gt;=1,W364&lt;&gt;".",COUNTIF(W165:W$191,"*18收*")&gt;0),  CONCATENATE(  ".",IF(W165=$A$299,$A365,"")  ),IF(W165=$A$299,$A365,"")  )</f>
        <v/>
      </c>
      <c r="X365" s="65" t="str">
        <f ca="1">IF(  AND(LEN(X364)&gt;=1,X364&lt;&gt;".",COUNTIF(X165:X$191,"*18收*")&gt;0),  CONCATENATE(  ".",IF(X165=$A$299,$A365,"")  ),IF(X165=$A$299,$A365,"")  )</f>
        <v/>
      </c>
      <c r="Y365" s="65" t="str">
        <f ca="1">IF(  AND(LEN(Y364)&gt;=1,Y364&lt;&gt;".",COUNTIF(Y165:Y$191,"*18收*")&gt;0),  CONCATENATE(  ".",IF(Y165=$A$299,$A365,"")  ),IF(Y165=$A$299,$A365,"")  )</f>
        <v/>
      </c>
      <c r="Z365" s="65" t="str">
        <f ca="1">IF(  AND(LEN(Z364)&gt;=1,Z364&lt;&gt;".",COUNTIF(Z165:Z$191,"*18收*")&gt;0),  CONCATENATE(  ".",IF(Z165=$A$299,$A365,"")  ),IF(Z165=$A$299,$A365,"")  )</f>
        <v/>
      </c>
      <c r="AA365" s="65">
        <f ca="1">IF(  AND(LEN(AA364)&gt;=1,AA364&lt;&gt;".",COUNTIF(AA165:AA$191,"*18收*")&gt;0),  CONCATENATE(  ".",IF(AA165=$A$299,$A365,"")  ),IF(AA165=$A$299,$A365,"")  )</f>
        <v>65</v>
      </c>
      <c r="AB365" s="65" t="str">
        <f ca="1">IF(  AND(LEN(AB364)&gt;=1,AB364&lt;&gt;".",COUNTIF(AB165:AB$191,"*18收*")&gt;0),  CONCATENATE(  ".",IF(AB165=$A$299,$A365,"")  ),IF(AB165=$A$299,$A365,"")  )</f>
        <v/>
      </c>
      <c r="AC365" s="65" t="str">
        <f ca="1">IF(  AND(LEN(AC364)&gt;=1,AC364&lt;&gt;".",COUNTIF(AC165:AC$191,"*18收*")&gt;0),  CONCATENATE(  ".",IF(AC165=$A$299,$A365,"")  ),IF(AC165=$A$299,$A365,"")  )</f>
        <v/>
      </c>
      <c r="AD365" s="65" t="str">
        <f ca="1">IF(  AND(LEN(AD364)&gt;=1,AD364&lt;&gt;".",COUNTIF(AD165:AD$191,"*18收*")&gt;0),  CONCATENATE(  ".",IF(AD165=$A$299,$A365,"")  ),IF(AD165=$A$299,$A365,"")  )</f>
        <v/>
      </c>
      <c r="AE365" s="65" t="str">
        <f ca="1">IF(  AND(LEN(AE364)&gt;=1,AE364&lt;&gt;".",COUNTIF(AE165:AE$191,"*18收*")&gt;0),  CONCATENATE(  ".",IF(AE165=$A$299,$A365,"")  ),IF(AE165=$A$299,$A365,"")  )</f>
        <v/>
      </c>
      <c r="AF365" s="65" t="str">
        <f ca="1">IF(  AND(LEN(AF364)&gt;=1,AF364&lt;&gt;".",COUNTIF(AF165:AF$191,"*18收*")&gt;0),  CONCATENATE(  ".",IF(AF165=$A$299,$A365,"")  ),IF(AF165=$A$299,$A365,"")  )</f>
        <v/>
      </c>
      <c r="AG365" s="65" t="str">
        <f ca="1">IF(  AND(LEN(AG364)&gt;=1,AG364&lt;&gt;".",COUNTIF(AG165:AG$191,"*18收*")&gt;0),  CONCATENATE(  ".",IF(AG165=$A$299,$A365,"")  ),IF(AG165=$A$299,$A365,"")  )</f>
        <v>.65</v>
      </c>
      <c r="AH365" s="65"/>
      <c r="AI365" s="65"/>
      <c r="AJ365" s="65"/>
    </row>
    <row r="366" spans="1:36">
      <c r="A366" s="65">
        <f t="shared" si="34"/>
        <v>66</v>
      </c>
      <c r="B366" s="65" t="str">
        <f t="shared" si="34"/>
        <v>張曙霖</v>
      </c>
      <c r="C366" s="65" t="str">
        <f ca="1">IF(  AND(LEN(C365)&gt;=1,C365&lt;&gt;".",COUNTIF(C166:C$191,"*18收*")&gt;0),  CONCATENATE(  ".",IF(C166=$A$299,$A366,"")  ),IF(C166=$A$299,$A366,"")  )</f>
        <v/>
      </c>
      <c r="D366" s="65" t="str">
        <f ca="1">IF(  AND(LEN(D365)&gt;=1,D365&lt;&gt;".",COUNTIF(D166:D$191,"*18收*")&gt;0),  CONCATENATE(  ".",IF(D166=$A$299,$A366,"")  ),IF(D166=$A$299,$A366,"")  )</f>
        <v/>
      </c>
      <c r="E366" s="65" t="str">
        <f ca="1">IF(  AND(LEN(E365)&gt;=1,E365&lt;&gt;".",COUNTIF(E166:E$191,"*18收*")&gt;0),  CONCATENATE(  ".",IF(E166=$A$299,$A366,"")  ),IF(E166=$A$299,$A366,"")  )</f>
        <v/>
      </c>
      <c r="F366" s="65" t="str">
        <f ca="1">IF(  AND(LEN(F365)&gt;=1,F365&lt;&gt;".",COUNTIF(F166:F$191,"*18收*")&gt;0),  CONCATENATE(  ".",IF(F166=$A$299,$A366,"")  ),IF(F166=$A$299,$A366,"")  )</f>
        <v/>
      </c>
      <c r="G366" s="65">
        <f ca="1">IF(  AND(LEN(G365)&gt;=1,G365&lt;&gt;".",COUNTIF(G166:G$191,"*18收*")&gt;0),  CONCATENATE(  ".",IF(G166=$A$299,$A366,"")  ),IF(G166=$A$299,$A366,"")  )</f>
        <v>66</v>
      </c>
      <c r="H366" s="65" t="str">
        <f ca="1">IF(  AND(LEN(H365)&gt;=1,H365&lt;&gt;".",COUNTIF(H166:H$191,"*18收*")&gt;0),  CONCATENATE(  ".",IF(H166=$A$299,$A366,"")  ),IF(H166=$A$299,$A366,"")  )</f>
        <v/>
      </c>
      <c r="I366" s="65" t="str">
        <f ca="1">IF(  AND(LEN(I365)&gt;=1,I365&lt;&gt;".",COUNTIF(I166:I$191,"*18收*")&gt;0),  CONCATENATE(  ".",IF(I166=$A$299,$A366,"")  ),IF(I166=$A$299,$A366,"")  )</f>
        <v/>
      </c>
      <c r="J366" s="65" t="str">
        <f ca="1">IF(  AND(LEN(J365)&gt;=1,J365&lt;&gt;".",COUNTIF(J166:J$191,"*18收*")&gt;0),  CONCATENATE(  ".",IF(J166=$A$299,$A366,"")  ),IF(J166=$A$299,$A366,"")  )</f>
        <v/>
      </c>
      <c r="K366" s="65" t="str">
        <f ca="1">IF(  AND(LEN(K365)&gt;=1,K365&lt;&gt;".",COUNTIF(K166:K$191,"*18收*")&gt;0),  CONCATENATE(  ".",IF(K166=$A$299,$A366,"")  ),IF(K166=$A$299,$A366,"")  )</f>
        <v/>
      </c>
      <c r="L366" s="65" t="str">
        <f ca="1">IF(  AND(LEN(L365)&gt;=1,L365&lt;&gt;".",COUNTIF(L166:L$191,"*18收*")&gt;0),  CONCATENATE(  ".",IF(L166=$A$299,$A366,"")  ),IF(L166=$A$299,$A366,"")  )</f>
        <v/>
      </c>
      <c r="M366" s="65" t="str">
        <f ca="1">IF(  AND(LEN(M365)&gt;=1,M365&lt;&gt;".",COUNTIF(M166:M$191,"*18收*")&gt;0),  CONCATENATE(  ".",IF(M166=$A$299,$A366,"")  ),IF(M166=$A$299,$A366,"")  )</f>
        <v/>
      </c>
      <c r="N366" s="65">
        <f ca="1">IF(  AND(LEN(N365)&gt;=1,N365&lt;&gt;".",COUNTIF(N166:N$191,"*18收*")&gt;0),  CONCATENATE(  ".",IF(N166=$A$299,$A366,"")  ),IF(N166=$A$299,$A366,"")  )</f>
        <v>66</v>
      </c>
      <c r="O366" s="65" t="str">
        <f ca="1">IF(  AND(LEN(O365)&gt;=1,O365&lt;&gt;".",COUNTIF(O166:O$191,"*18收*")&gt;0),  CONCATENATE(  ".",IF(O166=$A$299,$A366,"")  ),IF(O166=$A$299,$A366,"")  )</f>
        <v/>
      </c>
      <c r="P366" s="65" t="str">
        <f ca="1">IF(  AND(LEN(P365)&gt;=1,P365&lt;&gt;".",COUNTIF(P166:P$191,"*18收*")&gt;0),  CONCATENATE(  ".",IF(P166=$A$299,$A366,"")  ),IF(P166=$A$299,$A366,"")  )</f>
        <v/>
      </c>
      <c r="Q366" s="65" t="str">
        <f ca="1">IF(  AND(LEN(Q365)&gt;=1,Q365&lt;&gt;".",COUNTIF(Q166:Q$191,"*18收*")&gt;0),  CONCATENATE(  ".",IF(Q166=$A$299,$A366,"")  ),IF(Q166=$A$299,$A366,"")  )</f>
        <v/>
      </c>
      <c r="R366" s="65" t="str">
        <f ca="1">IF(  AND(LEN(R365)&gt;=1,R365&lt;&gt;".",COUNTIF(R166:R$191,"*18收*")&gt;0),  CONCATENATE(  ".",IF(R166=$A$299,$A366,"")  ),IF(R166=$A$299,$A366,"")  )</f>
        <v/>
      </c>
      <c r="S366" s="65" t="str">
        <f ca="1">IF(  AND(LEN(S365)&gt;=1,S365&lt;&gt;".",COUNTIF(S166:S$191,"*18收*")&gt;0),  CONCATENATE(  ".",IF(S166=$A$299,$A366,"")  ),IF(S166=$A$299,$A366,"")  )</f>
        <v/>
      </c>
      <c r="T366" s="65" t="str">
        <f ca="1">IF(  AND(LEN(T365)&gt;=1,T365&lt;&gt;".",COUNTIF(T166:T$191,"*18收*")&gt;0),  CONCATENATE(  ".",IF(T166=$A$299,$A366,"")  ),IF(T166=$A$299,$A366,"")  )</f>
        <v/>
      </c>
      <c r="U366" s="65" t="str">
        <f ca="1">IF(  AND(LEN(U365)&gt;=1,U365&lt;&gt;".",COUNTIF(U166:U$191,"*18收*")&gt;0),  CONCATENATE(  ".",IF(U166=$A$299,$A366,"")  ),IF(U166=$A$299,$A366,"")  )</f>
        <v/>
      </c>
      <c r="V366" s="65" t="str">
        <f ca="1">IF(  AND(LEN(V365)&gt;=1,V365&lt;&gt;".",COUNTIF(V166:V$191,"*18收*")&gt;0),  CONCATENATE(  ".",IF(V166=$A$299,$A366,"")  ),IF(V166=$A$299,$A366,"")  )</f>
        <v/>
      </c>
      <c r="W366" s="65" t="str">
        <f ca="1">IF(  AND(LEN(W365)&gt;=1,W365&lt;&gt;".",COUNTIF(W166:W$191,"*18收*")&gt;0),  CONCATENATE(  ".",IF(W166=$A$299,$A366,"")  ),IF(W166=$A$299,$A366,"")  )</f>
        <v/>
      </c>
      <c r="X366" s="65" t="str">
        <f ca="1">IF(  AND(LEN(X365)&gt;=1,X365&lt;&gt;".",COUNTIF(X166:X$191,"*18收*")&gt;0),  CONCATENATE(  ".",IF(X166=$A$299,$A366,"")  ),IF(X166=$A$299,$A366,"")  )</f>
        <v/>
      </c>
      <c r="Y366" s="65" t="str">
        <f ca="1">IF(  AND(LEN(Y365)&gt;=1,Y365&lt;&gt;".",COUNTIF(Y166:Y$191,"*18收*")&gt;0),  CONCATENATE(  ".",IF(Y166=$A$299,$A366,"")  ),IF(Y166=$A$299,$A366,"")  )</f>
        <v/>
      </c>
      <c r="Z366" s="65" t="str">
        <f ca="1">IF(  AND(LEN(Z365)&gt;=1,Z365&lt;&gt;".",COUNTIF(Z166:Z$191,"*18收*")&gt;0),  CONCATENATE(  ".",IF(Z166=$A$299,$A366,"")  ),IF(Z166=$A$299,$A366,"")  )</f>
        <v/>
      </c>
      <c r="AA366" s="65" t="str">
        <f ca="1">IF(  AND(LEN(AA365)&gt;=1,AA365&lt;&gt;".",COUNTIF(AA166:AA$191,"*18收*")&gt;0),  CONCATENATE(  ".",IF(AA166=$A$299,$A366,"")  ),IF(AA166=$A$299,$A366,"")  )</f>
        <v/>
      </c>
      <c r="AB366" s="65" t="str">
        <f ca="1">IF(  AND(LEN(AB365)&gt;=1,AB365&lt;&gt;".",COUNTIF(AB166:AB$191,"*18收*")&gt;0),  CONCATENATE(  ".",IF(AB166=$A$299,$A366,"")  ),IF(AB166=$A$299,$A366,"")  )</f>
        <v/>
      </c>
      <c r="AC366" s="65" t="str">
        <f ca="1">IF(  AND(LEN(AC365)&gt;=1,AC365&lt;&gt;".",COUNTIF(AC166:AC$191,"*18收*")&gt;0),  CONCATENATE(  ".",IF(AC166=$A$299,$A366,"")  ),IF(AC166=$A$299,$A366,"")  )</f>
        <v/>
      </c>
      <c r="AD366" s="65" t="str">
        <f ca="1">IF(  AND(LEN(AD365)&gt;=1,AD365&lt;&gt;".",COUNTIF(AD166:AD$191,"*18收*")&gt;0),  CONCATENATE(  ".",IF(AD166=$A$299,$A366,"")  ),IF(AD166=$A$299,$A366,"")  )</f>
        <v/>
      </c>
      <c r="AE366" s="65" t="str">
        <f ca="1">IF(  AND(LEN(AE365)&gt;=1,AE365&lt;&gt;".",COUNTIF(AE166:AE$191,"*18收*")&gt;0),  CONCATENATE(  ".",IF(AE166=$A$299,$A366,"")  ),IF(AE166=$A$299,$A366,"")  )</f>
        <v/>
      </c>
      <c r="AF366" s="65" t="str">
        <f ca="1">IF(  AND(LEN(AF365)&gt;=1,AF365&lt;&gt;".",COUNTIF(AF166:AF$191,"*18收*")&gt;0),  CONCATENATE(  ".",IF(AF166=$A$299,$A366,"")  ),IF(AF166=$A$299,$A366,"")  )</f>
        <v/>
      </c>
      <c r="AG366" s="65" t="str">
        <f ca="1">IF(  AND(LEN(AG365)&gt;=1,AG365&lt;&gt;".",COUNTIF(AG166:AG$191,"*18收*")&gt;0),  CONCATENATE(  ".",IF(AG166=$A$299,$A366,"")  ),IF(AG166=$A$299,$A366,"")  )</f>
        <v>.66</v>
      </c>
      <c r="AH366" s="65"/>
      <c r="AI366" s="65"/>
      <c r="AJ366" s="65"/>
    </row>
    <row r="367" spans="1:36">
      <c r="A367" s="65">
        <f t="shared" si="34"/>
        <v>67</v>
      </c>
      <c r="B367" s="65" t="str">
        <f t="shared" si="34"/>
        <v/>
      </c>
      <c r="C367" s="65" t="str">
        <f ca="1">IF(  AND(LEN(C366)&gt;=1,C366&lt;&gt;".",COUNTIF(C167:C$191,"*18收*")&gt;0),  CONCATENATE(  ".",IF(C167=$A$299,$A367,"")  ),IF(C167=$A$299,$A367,"")  )</f>
        <v/>
      </c>
      <c r="D367" s="65" t="str">
        <f ca="1">IF(  AND(LEN(D366)&gt;=1,D366&lt;&gt;".",COUNTIF(D167:D$191,"*18收*")&gt;0),  CONCATENATE(  ".",IF(D167=$A$299,$A367,"")  ),IF(D167=$A$299,$A367,"")  )</f>
        <v/>
      </c>
      <c r="E367" s="65" t="str">
        <f ca="1">IF(  AND(LEN(E366)&gt;=1,E366&lt;&gt;".",COUNTIF(E167:E$191,"*18收*")&gt;0),  CONCATENATE(  ".",IF(E167=$A$299,$A367,"")  ),IF(E167=$A$299,$A367,"")  )</f>
        <v/>
      </c>
      <c r="F367" s="65" t="str">
        <f ca="1">IF(  AND(LEN(F366)&gt;=1,F366&lt;&gt;".",COUNTIF(F167:F$191,"*18收*")&gt;0),  CONCATENATE(  ".",IF(F167=$A$299,$A367,"")  ),IF(F167=$A$299,$A367,"")  )</f>
        <v/>
      </c>
      <c r="G367" s="65" t="str">
        <f ca="1">IF(  AND(LEN(G366)&gt;=1,G366&lt;&gt;".",COUNTIF(G167:G$191,"*18收*")&gt;0),  CONCATENATE(  ".",IF(G167=$A$299,$A367,"")  ),IF(G167=$A$299,$A367,"")  )</f>
        <v/>
      </c>
      <c r="H367" s="65" t="str">
        <f ca="1">IF(  AND(LEN(H366)&gt;=1,H366&lt;&gt;".",COUNTIF(H167:H$191,"*18收*")&gt;0),  CONCATENATE(  ".",IF(H167=$A$299,$A367,"")  ),IF(H167=$A$299,$A367,"")  )</f>
        <v/>
      </c>
      <c r="I367" s="65" t="str">
        <f ca="1">IF(  AND(LEN(I366)&gt;=1,I366&lt;&gt;".",COUNTIF(I167:I$191,"*18收*")&gt;0),  CONCATENATE(  ".",IF(I167=$A$299,$A367,"")  ),IF(I167=$A$299,$A367,"")  )</f>
        <v/>
      </c>
      <c r="J367" s="65" t="str">
        <f ca="1">IF(  AND(LEN(J366)&gt;=1,J366&lt;&gt;".",COUNTIF(J167:J$191,"*18收*")&gt;0),  CONCATENATE(  ".",IF(J167=$A$299,$A367,"")  ),IF(J167=$A$299,$A367,"")  )</f>
        <v/>
      </c>
      <c r="K367" s="65" t="str">
        <f ca="1">IF(  AND(LEN(K366)&gt;=1,K366&lt;&gt;".",COUNTIF(K167:K$191,"*18收*")&gt;0),  CONCATENATE(  ".",IF(K167=$A$299,$A367,"")  ),IF(K167=$A$299,$A367,"")  )</f>
        <v/>
      </c>
      <c r="L367" s="65" t="str">
        <f ca="1">IF(  AND(LEN(L366)&gt;=1,L366&lt;&gt;".",COUNTIF(L167:L$191,"*18收*")&gt;0),  CONCATENATE(  ".",IF(L167=$A$299,$A367,"")  ),IF(L167=$A$299,$A367,"")  )</f>
        <v/>
      </c>
      <c r="M367" s="65" t="str">
        <f ca="1">IF(  AND(LEN(M366)&gt;=1,M366&lt;&gt;".",COUNTIF(M167:M$191,"*18收*")&gt;0),  CONCATENATE(  ".",IF(M167=$A$299,$A367,"")  ),IF(M167=$A$299,$A367,"")  )</f>
        <v/>
      </c>
      <c r="N367" s="65" t="str">
        <f ca="1">IF(  AND(LEN(N366)&gt;=1,N366&lt;&gt;".",COUNTIF(N167:N$191,"*18收*")&gt;0),  CONCATENATE(  ".",IF(N167=$A$299,$A367,"")  ),IF(N167=$A$299,$A367,"")  )</f>
        <v/>
      </c>
      <c r="O367" s="65" t="str">
        <f ca="1">IF(  AND(LEN(O366)&gt;=1,O366&lt;&gt;".",COUNTIF(O167:O$191,"*18收*")&gt;0),  CONCATENATE(  ".",IF(O167=$A$299,$A367,"")  ),IF(O167=$A$299,$A367,"")  )</f>
        <v/>
      </c>
      <c r="P367" s="65" t="str">
        <f ca="1">IF(  AND(LEN(P366)&gt;=1,P366&lt;&gt;".",COUNTIF(P167:P$191,"*18收*")&gt;0),  CONCATENATE(  ".",IF(P167=$A$299,$A367,"")  ),IF(P167=$A$299,$A367,"")  )</f>
        <v/>
      </c>
      <c r="Q367" s="65" t="str">
        <f ca="1">IF(  AND(LEN(Q366)&gt;=1,Q366&lt;&gt;".",COUNTIF(Q167:Q$191,"*18收*")&gt;0),  CONCATENATE(  ".",IF(Q167=$A$299,$A367,"")  ),IF(Q167=$A$299,$A367,"")  )</f>
        <v/>
      </c>
      <c r="R367" s="65" t="str">
        <f ca="1">IF(  AND(LEN(R366)&gt;=1,R366&lt;&gt;".",COUNTIF(R167:R$191,"*18收*")&gt;0),  CONCATENATE(  ".",IF(R167=$A$299,$A367,"")  ),IF(R167=$A$299,$A367,"")  )</f>
        <v/>
      </c>
      <c r="S367" s="65" t="str">
        <f ca="1">IF(  AND(LEN(S366)&gt;=1,S366&lt;&gt;".",COUNTIF(S167:S$191,"*18收*")&gt;0),  CONCATENATE(  ".",IF(S167=$A$299,$A367,"")  ),IF(S167=$A$299,$A367,"")  )</f>
        <v/>
      </c>
      <c r="T367" s="65" t="str">
        <f ca="1">IF(  AND(LEN(T366)&gt;=1,T366&lt;&gt;".",COUNTIF(T167:T$191,"*18收*")&gt;0),  CONCATENATE(  ".",IF(T167=$A$299,$A367,"")  ),IF(T167=$A$299,$A367,"")  )</f>
        <v/>
      </c>
      <c r="U367" s="65" t="str">
        <f ca="1">IF(  AND(LEN(U366)&gt;=1,U366&lt;&gt;".",COUNTIF(U167:U$191,"*18收*")&gt;0),  CONCATENATE(  ".",IF(U167=$A$299,$A367,"")  ),IF(U167=$A$299,$A367,"")  )</f>
        <v/>
      </c>
      <c r="V367" s="65" t="str">
        <f ca="1">IF(  AND(LEN(V366)&gt;=1,V366&lt;&gt;".",COUNTIF(V167:V$191,"*18收*")&gt;0),  CONCATENATE(  ".",IF(V167=$A$299,$A367,"")  ),IF(V167=$A$299,$A367,"")  )</f>
        <v/>
      </c>
      <c r="W367" s="65" t="str">
        <f ca="1">IF(  AND(LEN(W366)&gt;=1,W366&lt;&gt;".",COUNTIF(W167:W$191,"*18收*")&gt;0),  CONCATENATE(  ".",IF(W167=$A$299,$A367,"")  ),IF(W167=$A$299,$A367,"")  )</f>
        <v/>
      </c>
      <c r="X367" s="65" t="str">
        <f ca="1">IF(  AND(LEN(X366)&gt;=1,X366&lt;&gt;".",COUNTIF(X167:X$191,"*18收*")&gt;0),  CONCATENATE(  ".",IF(X167=$A$299,$A367,"")  ),IF(X167=$A$299,$A367,"")  )</f>
        <v/>
      </c>
      <c r="Y367" s="65" t="str">
        <f ca="1">IF(  AND(LEN(Y366)&gt;=1,Y366&lt;&gt;".",COUNTIF(Y167:Y$191,"*18收*")&gt;0),  CONCATENATE(  ".",IF(Y167=$A$299,$A367,"")  ),IF(Y167=$A$299,$A367,"")  )</f>
        <v/>
      </c>
      <c r="Z367" s="65" t="str">
        <f ca="1">IF(  AND(LEN(Z366)&gt;=1,Z366&lt;&gt;".",COUNTIF(Z167:Z$191,"*18收*")&gt;0),  CONCATENATE(  ".",IF(Z167=$A$299,$A367,"")  ),IF(Z167=$A$299,$A367,"")  )</f>
        <v/>
      </c>
      <c r="AA367" s="65" t="str">
        <f ca="1">IF(  AND(LEN(AA366)&gt;=1,AA366&lt;&gt;".",COUNTIF(AA167:AA$191,"*18收*")&gt;0),  CONCATENATE(  ".",IF(AA167=$A$299,$A367,"")  ),IF(AA167=$A$299,$A367,"")  )</f>
        <v/>
      </c>
      <c r="AB367" s="65" t="str">
        <f ca="1">IF(  AND(LEN(AB366)&gt;=1,AB366&lt;&gt;".",COUNTIF(AB167:AB$191,"*18收*")&gt;0),  CONCATENATE(  ".",IF(AB167=$A$299,$A367,"")  ),IF(AB167=$A$299,$A367,"")  )</f>
        <v/>
      </c>
      <c r="AC367" s="65" t="str">
        <f ca="1">IF(  AND(LEN(AC366)&gt;=1,AC366&lt;&gt;".",COUNTIF(AC167:AC$191,"*18收*")&gt;0),  CONCATENATE(  ".",IF(AC167=$A$299,$A367,"")  ),IF(AC167=$A$299,$A367,"")  )</f>
        <v/>
      </c>
      <c r="AD367" s="65" t="str">
        <f ca="1">IF(  AND(LEN(AD366)&gt;=1,AD366&lt;&gt;".",COUNTIF(AD167:AD$191,"*18收*")&gt;0),  CONCATENATE(  ".",IF(AD167=$A$299,$A367,"")  ),IF(AD167=$A$299,$A367,"")  )</f>
        <v/>
      </c>
      <c r="AE367" s="65" t="str">
        <f ca="1">IF(  AND(LEN(AE366)&gt;=1,AE366&lt;&gt;".",COUNTIF(AE167:AE$191,"*18收*")&gt;0),  CONCATENATE(  ".",IF(AE167=$A$299,$A367,"")  ),IF(AE167=$A$299,$A367,"")  )</f>
        <v/>
      </c>
      <c r="AF367" s="65" t="str">
        <f ca="1">IF(  AND(LEN(AF366)&gt;=1,AF366&lt;&gt;".",COUNTIF(AF167:AF$191,"*18收*")&gt;0),  CONCATENATE(  ".",IF(AF167=$A$299,$A367,"")  ),IF(AF167=$A$299,$A367,"")  )</f>
        <v/>
      </c>
      <c r="AG367" s="65" t="str">
        <f ca="1">IF(  AND(LEN(AG366)&gt;=1,AG366&lt;&gt;".",COUNTIF(AG167:AG$191,"*18收*")&gt;0),  CONCATENATE(  ".",IF(AG167=$A$299,$A367,"")  ),IF(AG167=$A$299,$A367,"")  )</f>
        <v/>
      </c>
      <c r="AH367" s="65"/>
      <c r="AI367" s="65"/>
      <c r="AJ367" s="65"/>
    </row>
    <row r="368" spans="1:36">
      <c r="A368" s="65">
        <f t="shared" si="34"/>
        <v>68</v>
      </c>
      <c r="B368" s="65" t="str">
        <f t="shared" si="34"/>
        <v/>
      </c>
      <c r="C368" s="65" t="str">
        <f ca="1">IF(  AND(LEN(C367)&gt;=1,C367&lt;&gt;".",COUNTIF(C168:C$191,"*18收*")&gt;0),  CONCATENATE(  ".",IF(C168=$A$299,$A368,"")  ),IF(C168=$A$299,$A368,"")  )</f>
        <v/>
      </c>
      <c r="D368" s="65" t="str">
        <f ca="1">IF(  AND(LEN(D367)&gt;=1,D367&lt;&gt;".",COUNTIF(D168:D$191,"*18收*")&gt;0),  CONCATENATE(  ".",IF(D168=$A$299,$A368,"")  ),IF(D168=$A$299,$A368,"")  )</f>
        <v/>
      </c>
      <c r="E368" s="65" t="str">
        <f ca="1">IF(  AND(LEN(E367)&gt;=1,E367&lt;&gt;".",COUNTIF(E168:E$191,"*18收*")&gt;0),  CONCATENATE(  ".",IF(E168=$A$299,$A368,"")  ),IF(E168=$A$299,$A368,"")  )</f>
        <v/>
      </c>
      <c r="F368" s="65" t="str">
        <f ca="1">IF(  AND(LEN(F367)&gt;=1,F367&lt;&gt;".",COUNTIF(F168:F$191,"*18收*")&gt;0),  CONCATENATE(  ".",IF(F168=$A$299,$A368,"")  ),IF(F168=$A$299,$A368,"")  )</f>
        <v/>
      </c>
      <c r="G368" s="65" t="str">
        <f ca="1">IF(  AND(LEN(G367)&gt;=1,G367&lt;&gt;".",COUNTIF(G168:G$191,"*18收*")&gt;0),  CONCATENATE(  ".",IF(G168=$A$299,$A368,"")  ),IF(G168=$A$299,$A368,"")  )</f>
        <v/>
      </c>
      <c r="H368" s="65" t="str">
        <f ca="1">IF(  AND(LEN(H367)&gt;=1,H367&lt;&gt;".",COUNTIF(H168:H$191,"*18收*")&gt;0),  CONCATENATE(  ".",IF(H168=$A$299,$A368,"")  ),IF(H168=$A$299,$A368,"")  )</f>
        <v/>
      </c>
      <c r="I368" s="65" t="str">
        <f ca="1">IF(  AND(LEN(I367)&gt;=1,I367&lt;&gt;".",COUNTIF(I168:I$191,"*18收*")&gt;0),  CONCATENATE(  ".",IF(I168=$A$299,$A368,"")  ),IF(I168=$A$299,$A368,"")  )</f>
        <v/>
      </c>
      <c r="J368" s="65" t="str">
        <f ca="1">IF(  AND(LEN(J367)&gt;=1,J367&lt;&gt;".",COUNTIF(J168:J$191,"*18收*")&gt;0),  CONCATENATE(  ".",IF(J168=$A$299,$A368,"")  ),IF(J168=$A$299,$A368,"")  )</f>
        <v/>
      </c>
      <c r="K368" s="65" t="str">
        <f ca="1">IF(  AND(LEN(K367)&gt;=1,K367&lt;&gt;".",COUNTIF(K168:K$191,"*18收*")&gt;0),  CONCATENATE(  ".",IF(K168=$A$299,$A368,"")  ),IF(K168=$A$299,$A368,"")  )</f>
        <v/>
      </c>
      <c r="L368" s="65" t="str">
        <f ca="1">IF(  AND(LEN(L367)&gt;=1,L367&lt;&gt;".",COUNTIF(L168:L$191,"*18收*")&gt;0),  CONCATENATE(  ".",IF(L168=$A$299,$A368,"")  ),IF(L168=$A$299,$A368,"")  )</f>
        <v/>
      </c>
      <c r="M368" s="65" t="str">
        <f ca="1">IF(  AND(LEN(M367)&gt;=1,M367&lt;&gt;".",COUNTIF(M168:M$191,"*18收*")&gt;0),  CONCATENATE(  ".",IF(M168=$A$299,$A368,"")  ),IF(M168=$A$299,$A368,"")  )</f>
        <v/>
      </c>
      <c r="N368" s="65" t="str">
        <f ca="1">IF(  AND(LEN(N367)&gt;=1,N367&lt;&gt;".",COUNTIF(N168:N$191,"*18收*")&gt;0),  CONCATENATE(  ".",IF(N168=$A$299,$A368,"")  ),IF(N168=$A$299,$A368,"")  )</f>
        <v/>
      </c>
      <c r="O368" s="65" t="str">
        <f ca="1">IF(  AND(LEN(O367)&gt;=1,O367&lt;&gt;".",COUNTIF(O168:O$191,"*18收*")&gt;0),  CONCATENATE(  ".",IF(O168=$A$299,$A368,"")  ),IF(O168=$A$299,$A368,"")  )</f>
        <v/>
      </c>
      <c r="P368" s="65" t="str">
        <f ca="1">IF(  AND(LEN(P367)&gt;=1,P367&lt;&gt;".",COUNTIF(P168:P$191,"*18收*")&gt;0),  CONCATENATE(  ".",IF(P168=$A$299,$A368,"")  ),IF(P168=$A$299,$A368,"")  )</f>
        <v/>
      </c>
      <c r="Q368" s="65" t="str">
        <f ca="1">IF(  AND(LEN(Q367)&gt;=1,Q367&lt;&gt;".",COUNTIF(Q168:Q$191,"*18收*")&gt;0),  CONCATENATE(  ".",IF(Q168=$A$299,$A368,"")  ),IF(Q168=$A$299,$A368,"")  )</f>
        <v/>
      </c>
      <c r="R368" s="65" t="str">
        <f ca="1">IF(  AND(LEN(R367)&gt;=1,R367&lt;&gt;".",COUNTIF(R168:R$191,"*18收*")&gt;0),  CONCATENATE(  ".",IF(R168=$A$299,$A368,"")  ),IF(R168=$A$299,$A368,"")  )</f>
        <v/>
      </c>
      <c r="S368" s="65" t="str">
        <f ca="1">IF(  AND(LEN(S367)&gt;=1,S367&lt;&gt;".",COUNTIF(S168:S$191,"*18收*")&gt;0),  CONCATENATE(  ".",IF(S168=$A$299,$A368,"")  ),IF(S168=$A$299,$A368,"")  )</f>
        <v/>
      </c>
      <c r="T368" s="65" t="str">
        <f ca="1">IF(  AND(LEN(T367)&gt;=1,T367&lt;&gt;".",COUNTIF(T168:T$191,"*18收*")&gt;0),  CONCATENATE(  ".",IF(T168=$A$299,$A368,"")  ),IF(T168=$A$299,$A368,"")  )</f>
        <v/>
      </c>
      <c r="U368" s="65" t="str">
        <f ca="1">IF(  AND(LEN(U367)&gt;=1,U367&lt;&gt;".",COUNTIF(U168:U$191,"*18收*")&gt;0),  CONCATENATE(  ".",IF(U168=$A$299,$A368,"")  ),IF(U168=$A$299,$A368,"")  )</f>
        <v/>
      </c>
      <c r="V368" s="65" t="str">
        <f ca="1">IF(  AND(LEN(V367)&gt;=1,V367&lt;&gt;".",COUNTIF(V168:V$191,"*18收*")&gt;0),  CONCATENATE(  ".",IF(V168=$A$299,$A368,"")  ),IF(V168=$A$299,$A368,"")  )</f>
        <v/>
      </c>
      <c r="W368" s="65" t="str">
        <f ca="1">IF(  AND(LEN(W367)&gt;=1,W367&lt;&gt;".",COUNTIF(W168:W$191,"*18收*")&gt;0),  CONCATENATE(  ".",IF(W168=$A$299,$A368,"")  ),IF(W168=$A$299,$A368,"")  )</f>
        <v/>
      </c>
      <c r="X368" s="65" t="str">
        <f ca="1">IF(  AND(LEN(X367)&gt;=1,X367&lt;&gt;".",COUNTIF(X168:X$191,"*18收*")&gt;0),  CONCATENATE(  ".",IF(X168=$A$299,$A368,"")  ),IF(X168=$A$299,$A368,"")  )</f>
        <v/>
      </c>
      <c r="Y368" s="65" t="str">
        <f ca="1">IF(  AND(LEN(Y367)&gt;=1,Y367&lt;&gt;".",COUNTIF(Y168:Y$191,"*18收*")&gt;0),  CONCATENATE(  ".",IF(Y168=$A$299,$A368,"")  ),IF(Y168=$A$299,$A368,"")  )</f>
        <v/>
      </c>
      <c r="Z368" s="65" t="str">
        <f ca="1">IF(  AND(LEN(Z367)&gt;=1,Z367&lt;&gt;".",COUNTIF(Z168:Z$191,"*18收*")&gt;0),  CONCATENATE(  ".",IF(Z168=$A$299,$A368,"")  ),IF(Z168=$A$299,$A368,"")  )</f>
        <v/>
      </c>
      <c r="AA368" s="65" t="str">
        <f ca="1">IF(  AND(LEN(AA367)&gt;=1,AA367&lt;&gt;".",COUNTIF(AA168:AA$191,"*18收*")&gt;0),  CONCATENATE(  ".",IF(AA168=$A$299,$A368,"")  ),IF(AA168=$A$299,$A368,"")  )</f>
        <v/>
      </c>
      <c r="AB368" s="65" t="str">
        <f ca="1">IF(  AND(LEN(AB367)&gt;=1,AB367&lt;&gt;".",COUNTIF(AB168:AB$191,"*18收*")&gt;0),  CONCATENATE(  ".",IF(AB168=$A$299,$A368,"")  ),IF(AB168=$A$299,$A368,"")  )</f>
        <v/>
      </c>
      <c r="AC368" s="65" t="str">
        <f ca="1">IF(  AND(LEN(AC367)&gt;=1,AC367&lt;&gt;".",COUNTIF(AC168:AC$191,"*18收*")&gt;0),  CONCATENATE(  ".",IF(AC168=$A$299,$A368,"")  ),IF(AC168=$A$299,$A368,"")  )</f>
        <v/>
      </c>
      <c r="AD368" s="65" t="str">
        <f ca="1">IF(  AND(LEN(AD367)&gt;=1,AD367&lt;&gt;".",COUNTIF(AD168:AD$191,"*18收*")&gt;0),  CONCATENATE(  ".",IF(AD168=$A$299,$A368,"")  ),IF(AD168=$A$299,$A368,"")  )</f>
        <v/>
      </c>
      <c r="AE368" s="65" t="str">
        <f ca="1">IF(  AND(LEN(AE367)&gt;=1,AE367&lt;&gt;".",COUNTIF(AE168:AE$191,"*18收*")&gt;0),  CONCATENATE(  ".",IF(AE168=$A$299,$A368,"")  ),IF(AE168=$A$299,$A368,"")  )</f>
        <v/>
      </c>
      <c r="AF368" s="65" t="str">
        <f ca="1">IF(  AND(LEN(AF367)&gt;=1,AF367&lt;&gt;".",COUNTIF(AF168:AF$191,"*18收*")&gt;0),  CONCATENATE(  ".",IF(AF168=$A$299,$A368,"")  ),IF(AF168=$A$299,$A368,"")  )</f>
        <v/>
      </c>
      <c r="AG368" s="65" t="str">
        <f ca="1">IF(  AND(LEN(AG367)&gt;=1,AG367&lt;&gt;".",COUNTIF(AG168:AG$191,"*18收*")&gt;0),  CONCATENATE(  ".",IF(AG168=$A$299,$A368,"")  ),IF(AG168=$A$299,$A368,"")  )</f>
        <v/>
      </c>
      <c r="AH368" s="65"/>
      <c r="AI368" s="65"/>
      <c r="AJ368" s="65"/>
    </row>
    <row r="369" spans="1:36">
      <c r="A369" s="65">
        <f t="shared" si="34"/>
        <v>69</v>
      </c>
      <c r="B369" s="65" t="str">
        <f t="shared" si="34"/>
        <v/>
      </c>
      <c r="C369" s="65" t="str">
        <f ca="1">IF(  AND(LEN(C368)&gt;=1,C368&lt;&gt;".",COUNTIF(C169:C$191,"*18收*")&gt;0),  CONCATENATE(  ".",IF(C169=$A$299,$A369,"")  ),IF(C169=$A$299,$A369,"")  )</f>
        <v/>
      </c>
      <c r="D369" s="65" t="str">
        <f ca="1">IF(  AND(LEN(D368)&gt;=1,D368&lt;&gt;".",COUNTIF(D169:D$191,"*18收*")&gt;0),  CONCATENATE(  ".",IF(D169=$A$299,$A369,"")  ),IF(D169=$A$299,$A369,"")  )</f>
        <v/>
      </c>
      <c r="E369" s="65" t="str">
        <f ca="1">IF(  AND(LEN(E368)&gt;=1,E368&lt;&gt;".",COUNTIF(E169:E$191,"*18收*")&gt;0),  CONCATENATE(  ".",IF(E169=$A$299,$A369,"")  ),IF(E169=$A$299,$A369,"")  )</f>
        <v/>
      </c>
      <c r="F369" s="65" t="str">
        <f ca="1">IF(  AND(LEN(F368)&gt;=1,F368&lt;&gt;".",COUNTIF(F169:F$191,"*18收*")&gt;0),  CONCATENATE(  ".",IF(F169=$A$299,$A369,"")  ),IF(F169=$A$299,$A369,"")  )</f>
        <v/>
      </c>
      <c r="G369" s="65" t="str">
        <f ca="1">IF(  AND(LEN(G368)&gt;=1,G368&lt;&gt;".",COUNTIF(G169:G$191,"*18收*")&gt;0),  CONCATENATE(  ".",IF(G169=$A$299,$A369,"")  ),IF(G169=$A$299,$A369,"")  )</f>
        <v/>
      </c>
      <c r="H369" s="65" t="str">
        <f ca="1">IF(  AND(LEN(H368)&gt;=1,H368&lt;&gt;".",COUNTIF(H169:H$191,"*18收*")&gt;0),  CONCATENATE(  ".",IF(H169=$A$299,$A369,"")  ),IF(H169=$A$299,$A369,"")  )</f>
        <v/>
      </c>
      <c r="I369" s="65" t="str">
        <f ca="1">IF(  AND(LEN(I368)&gt;=1,I368&lt;&gt;".",COUNTIF(I169:I$191,"*18收*")&gt;0),  CONCATENATE(  ".",IF(I169=$A$299,$A369,"")  ),IF(I169=$A$299,$A369,"")  )</f>
        <v/>
      </c>
      <c r="J369" s="65" t="str">
        <f ca="1">IF(  AND(LEN(J368)&gt;=1,J368&lt;&gt;".",COUNTIF(J169:J$191,"*18收*")&gt;0),  CONCATENATE(  ".",IF(J169=$A$299,$A369,"")  ),IF(J169=$A$299,$A369,"")  )</f>
        <v/>
      </c>
      <c r="K369" s="65" t="str">
        <f ca="1">IF(  AND(LEN(K368)&gt;=1,K368&lt;&gt;".",COUNTIF(K169:K$191,"*18收*")&gt;0),  CONCATENATE(  ".",IF(K169=$A$299,$A369,"")  ),IF(K169=$A$299,$A369,"")  )</f>
        <v/>
      </c>
      <c r="L369" s="65" t="str">
        <f ca="1">IF(  AND(LEN(L368)&gt;=1,L368&lt;&gt;".",COUNTIF(L169:L$191,"*18收*")&gt;0),  CONCATENATE(  ".",IF(L169=$A$299,$A369,"")  ),IF(L169=$A$299,$A369,"")  )</f>
        <v/>
      </c>
      <c r="M369" s="65" t="str">
        <f ca="1">IF(  AND(LEN(M368)&gt;=1,M368&lt;&gt;".",COUNTIF(M169:M$191,"*18收*")&gt;0),  CONCATENATE(  ".",IF(M169=$A$299,$A369,"")  ),IF(M169=$A$299,$A369,"")  )</f>
        <v/>
      </c>
      <c r="N369" s="65" t="str">
        <f ca="1">IF(  AND(LEN(N368)&gt;=1,N368&lt;&gt;".",COUNTIF(N169:N$191,"*18收*")&gt;0),  CONCATENATE(  ".",IF(N169=$A$299,$A369,"")  ),IF(N169=$A$299,$A369,"")  )</f>
        <v/>
      </c>
      <c r="O369" s="65" t="str">
        <f ca="1">IF(  AND(LEN(O368)&gt;=1,O368&lt;&gt;".",COUNTIF(O169:O$191,"*18收*")&gt;0),  CONCATENATE(  ".",IF(O169=$A$299,$A369,"")  ),IF(O169=$A$299,$A369,"")  )</f>
        <v/>
      </c>
      <c r="P369" s="65" t="str">
        <f ca="1">IF(  AND(LEN(P368)&gt;=1,P368&lt;&gt;".",COUNTIF(P169:P$191,"*18收*")&gt;0),  CONCATENATE(  ".",IF(P169=$A$299,$A369,"")  ),IF(P169=$A$299,$A369,"")  )</f>
        <v/>
      </c>
      <c r="Q369" s="65" t="str">
        <f ca="1">IF(  AND(LEN(Q368)&gt;=1,Q368&lt;&gt;".",COUNTIF(Q169:Q$191,"*18收*")&gt;0),  CONCATENATE(  ".",IF(Q169=$A$299,$A369,"")  ),IF(Q169=$A$299,$A369,"")  )</f>
        <v/>
      </c>
      <c r="R369" s="65" t="str">
        <f ca="1">IF(  AND(LEN(R368)&gt;=1,R368&lt;&gt;".",COUNTIF(R169:R$191,"*18收*")&gt;0),  CONCATENATE(  ".",IF(R169=$A$299,$A369,"")  ),IF(R169=$A$299,$A369,"")  )</f>
        <v/>
      </c>
      <c r="S369" s="65" t="str">
        <f ca="1">IF(  AND(LEN(S368)&gt;=1,S368&lt;&gt;".",COUNTIF(S169:S$191,"*18收*")&gt;0),  CONCATENATE(  ".",IF(S169=$A$299,$A369,"")  ),IF(S169=$A$299,$A369,"")  )</f>
        <v/>
      </c>
      <c r="T369" s="65" t="str">
        <f ca="1">IF(  AND(LEN(T368)&gt;=1,T368&lt;&gt;".",COUNTIF(T169:T$191,"*18收*")&gt;0),  CONCATENATE(  ".",IF(T169=$A$299,$A369,"")  ),IF(T169=$A$299,$A369,"")  )</f>
        <v/>
      </c>
      <c r="U369" s="65" t="str">
        <f ca="1">IF(  AND(LEN(U368)&gt;=1,U368&lt;&gt;".",COUNTIF(U169:U$191,"*18收*")&gt;0),  CONCATENATE(  ".",IF(U169=$A$299,$A369,"")  ),IF(U169=$A$299,$A369,"")  )</f>
        <v/>
      </c>
      <c r="V369" s="65" t="str">
        <f ca="1">IF(  AND(LEN(V368)&gt;=1,V368&lt;&gt;".",COUNTIF(V169:V$191,"*18收*")&gt;0),  CONCATENATE(  ".",IF(V169=$A$299,$A369,"")  ),IF(V169=$A$299,$A369,"")  )</f>
        <v/>
      </c>
      <c r="W369" s="65" t="str">
        <f ca="1">IF(  AND(LEN(W368)&gt;=1,W368&lt;&gt;".",COUNTIF(W169:W$191,"*18收*")&gt;0),  CONCATENATE(  ".",IF(W169=$A$299,$A369,"")  ),IF(W169=$A$299,$A369,"")  )</f>
        <v/>
      </c>
      <c r="X369" s="65" t="str">
        <f ca="1">IF(  AND(LEN(X368)&gt;=1,X368&lt;&gt;".",COUNTIF(X169:X$191,"*18收*")&gt;0),  CONCATENATE(  ".",IF(X169=$A$299,$A369,"")  ),IF(X169=$A$299,$A369,"")  )</f>
        <v/>
      </c>
      <c r="Y369" s="65" t="str">
        <f ca="1">IF(  AND(LEN(Y368)&gt;=1,Y368&lt;&gt;".",COUNTIF(Y169:Y$191,"*18收*")&gt;0),  CONCATENATE(  ".",IF(Y169=$A$299,$A369,"")  ),IF(Y169=$A$299,$A369,"")  )</f>
        <v/>
      </c>
      <c r="Z369" s="65" t="str">
        <f ca="1">IF(  AND(LEN(Z368)&gt;=1,Z368&lt;&gt;".",COUNTIF(Z169:Z$191,"*18收*")&gt;0),  CONCATENATE(  ".",IF(Z169=$A$299,$A369,"")  ),IF(Z169=$A$299,$A369,"")  )</f>
        <v/>
      </c>
      <c r="AA369" s="65" t="str">
        <f ca="1">IF(  AND(LEN(AA368)&gt;=1,AA368&lt;&gt;".",COUNTIF(AA169:AA$191,"*18收*")&gt;0),  CONCATENATE(  ".",IF(AA169=$A$299,$A369,"")  ),IF(AA169=$A$299,$A369,"")  )</f>
        <v/>
      </c>
      <c r="AB369" s="65" t="str">
        <f ca="1">IF(  AND(LEN(AB368)&gt;=1,AB368&lt;&gt;".",COUNTIF(AB169:AB$191,"*18收*")&gt;0),  CONCATENATE(  ".",IF(AB169=$A$299,$A369,"")  ),IF(AB169=$A$299,$A369,"")  )</f>
        <v/>
      </c>
      <c r="AC369" s="65" t="str">
        <f ca="1">IF(  AND(LEN(AC368)&gt;=1,AC368&lt;&gt;".",COUNTIF(AC169:AC$191,"*18收*")&gt;0),  CONCATENATE(  ".",IF(AC169=$A$299,$A369,"")  ),IF(AC169=$A$299,$A369,"")  )</f>
        <v/>
      </c>
      <c r="AD369" s="65" t="str">
        <f ca="1">IF(  AND(LEN(AD368)&gt;=1,AD368&lt;&gt;".",COUNTIF(AD169:AD$191,"*18收*")&gt;0),  CONCATENATE(  ".",IF(AD169=$A$299,$A369,"")  ),IF(AD169=$A$299,$A369,"")  )</f>
        <v/>
      </c>
      <c r="AE369" s="65" t="str">
        <f ca="1">IF(  AND(LEN(AE368)&gt;=1,AE368&lt;&gt;".",COUNTIF(AE169:AE$191,"*18收*")&gt;0),  CONCATENATE(  ".",IF(AE169=$A$299,$A369,"")  ),IF(AE169=$A$299,$A369,"")  )</f>
        <v/>
      </c>
      <c r="AF369" s="65" t="str">
        <f ca="1">IF(  AND(LEN(AF368)&gt;=1,AF368&lt;&gt;".",COUNTIF(AF169:AF$191,"*18收*")&gt;0),  CONCATENATE(  ".",IF(AF169=$A$299,$A369,"")  ),IF(AF169=$A$299,$A369,"")  )</f>
        <v/>
      </c>
      <c r="AG369" s="65" t="str">
        <f ca="1">IF(  AND(LEN(AG368)&gt;=1,AG368&lt;&gt;".",COUNTIF(AG169:AG$191,"*18收*")&gt;0),  CONCATENATE(  ".",IF(AG169=$A$299,$A369,"")  ),IF(AG169=$A$299,$A369,"")  )</f>
        <v/>
      </c>
      <c r="AH369" s="65"/>
      <c r="AI369" s="65"/>
      <c r="AJ369" s="65"/>
    </row>
    <row r="370" spans="1:36">
      <c r="A370" s="65">
        <f t="shared" si="34"/>
        <v>70</v>
      </c>
      <c r="B370" s="65" t="str">
        <f t="shared" si="34"/>
        <v/>
      </c>
      <c r="C370" s="65" t="str">
        <f ca="1">IF(  AND(LEN(C369)&gt;=1,C369&lt;&gt;".",COUNTIF(C170:C$191,"*18收*")&gt;0),  CONCATENATE(  ".",IF(C170=$A$299,$A370,"")  ),IF(C170=$A$299,$A370,"")  )</f>
        <v/>
      </c>
      <c r="D370" s="65" t="str">
        <f ca="1">IF(  AND(LEN(D369)&gt;=1,D369&lt;&gt;".",COUNTIF(D170:D$191,"*18收*")&gt;0),  CONCATENATE(  ".",IF(D170=$A$299,$A370,"")  ),IF(D170=$A$299,$A370,"")  )</f>
        <v/>
      </c>
      <c r="E370" s="65" t="str">
        <f ca="1">IF(  AND(LEN(E369)&gt;=1,E369&lt;&gt;".",COUNTIF(E170:E$191,"*18收*")&gt;0),  CONCATENATE(  ".",IF(E170=$A$299,$A370,"")  ),IF(E170=$A$299,$A370,"")  )</f>
        <v/>
      </c>
      <c r="F370" s="65" t="str">
        <f ca="1">IF(  AND(LEN(F369)&gt;=1,F369&lt;&gt;".",COUNTIF(F170:F$191,"*18收*")&gt;0),  CONCATENATE(  ".",IF(F170=$A$299,$A370,"")  ),IF(F170=$A$299,$A370,"")  )</f>
        <v/>
      </c>
      <c r="G370" s="65" t="str">
        <f ca="1">IF(  AND(LEN(G369)&gt;=1,G369&lt;&gt;".",COUNTIF(G170:G$191,"*18收*")&gt;0),  CONCATENATE(  ".",IF(G170=$A$299,$A370,"")  ),IF(G170=$A$299,$A370,"")  )</f>
        <v/>
      </c>
      <c r="H370" s="65" t="str">
        <f ca="1">IF(  AND(LEN(H369)&gt;=1,H369&lt;&gt;".",COUNTIF(H170:H$191,"*18收*")&gt;0),  CONCATENATE(  ".",IF(H170=$A$299,$A370,"")  ),IF(H170=$A$299,$A370,"")  )</f>
        <v/>
      </c>
      <c r="I370" s="65" t="str">
        <f ca="1">IF(  AND(LEN(I369)&gt;=1,I369&lt;&gt;".",COUNTIF(I170:I$191,"*18收*")&gt;0),  CONCATENATE(  ".",IF(I170=$A$299,$A370,"")  ),IF(I170=$A$299,$A370,"")  )</f>
        <v/>
      </c>
      <c r="J370" s="65" t="str">
        <f ca="1">IF(  AND(LEN(J369)&gt;=1,J369&lt;&gt;".",COUNTIF(J170:J$191,"*18收*")&gt;0),  CONCATENATE(  ".",IF(J170=$A$299,$A370,"")  ),IF(J170=$A$299,$A370,"")  )</f>
        <v/>
      </c>
      <c r="K370" s="65" t="str">
        <f ca="1">IF(  AND(LEN(K369)&gt;=1,K369&lt;&gt;".",COUNTIF(K170:K$191,"*18收*")&gt;0),  CONCATENATE(  ".",IF(K170=$A$299,$A370,"")  ),IF(K170=$A$299,$A370,"")  )</f>
        <v/>
      </c>
      <c r="L370" s="65" t="str">
        <f ca="1">IF(  AND(LEN(L369)&gt;=1,L369&lt;&gt;".",COUNTIF(L170:L$191,"*18收*")&gt;0),  CONCATENATE(  ".",IF(L170=$A$299,$A370,"")  ),IF(L170=$A$299,$A370,"")  )</f>
        <v/>
      </c>
      <c r="M370" s="65" t="str">
        <f ca="1">IF(  AND(LEN(M369)&gt;=1,M369&lt;&gt;".",COUNTIF(M170:M$191,"*18收*")&gt;0),  CONCATENATE(  ".",IF(M170=$A$299,$A370,"")  ),IF(M170=$A$299,$A370,"")  )</f>
        <v/>
      </c>
      <c r="N370" s="65" t="str">
        <f ca="1">IF(  AND(LEN(N369)&gt;=1,N369&lt;&gt;".",COUNTIF(N170:N$191,"*18收*")&gt;0),  CONCATENATE(  ".",IF(N170=$A$299,$A370,"")  ),IF(N170=$A$299,$A370,"")  )</f>
        <v/>
      </c>
      <c r="O370" s="65" t="str">
        <f ca="1">IF(  AND(LEN(O369)&gt;=1,O369&lt;&gt;".",COUNTIF(O170:O$191,"*18收*")&gt;0),  CONCATENATE(  ".",IF(O170=$A$299,$A370,"")  ),IF(O170=$A$299,$A370,"")  )</f>
        <v/>
      </c>
      <c r="P370" s="65" t="str">
        <f ca="1">IF(  AND(LEN(P369)&gt;=1,P369&lt;&gt;".",COUNTIF(P170:P$191,"*18收*")&gt;0),  CONCATENATE(  ".",IF(P170=$A$299,$A370,"")  ),IF(P170=$A$299,$A370,"")  )</f>
        <v/>
      </c>
      <c r="Q370" s="65" t="str">
        <f ca="1">IF(  AND(LEN(Q369)&gt;=1,Q369&lt;&gt;".",COUNTIF(Q170:Q$191,"*18收*")&gt;0),  CONCATENATE(  ".",IF(Q170=$A$299,$A370,"")  ),IF(Q170=$A$299,$A370,"")  )</f>
        <v/>
      </c>
      <c r="R370" s="65" t="str">
        <f ca="1">IF(  AND(LEN(R369)&gt;=1,R369&lt;&gt;".",COUNTIF(R170:R$191,"*18收*")&gt;0),  CONCATENATE(  ".",IF(R170=$A$299,$A370,"")  ),IF(R170=$A$299,$A370,"")  )</f>
        <v/>
      </c>
      <c r="S370" s="65" t="str">
        <f ca="1">IF(  AND(LEN(S369)&gt;=1,S369&lt;&gt;".",COUNTIF(S170:S$191,"*18收*")&gt;0),  CONCATENATE(  ".",IF(S170=$A$299,$A370,"")  ),IF(S170=$A$299,$A370,"")  )</f>
        <v/>
      </c>
      <c r="T370" s="65" t="str">
        <f ca="1">IF(  AND(LEN(T369)&gt;=1,T369&lt;&gt;".",COUNTIF(T170:T$191,"*18收*")&gt;0),  CONCATENATE(  ".",IF(T170=$A$299,$A370,"")  ),IF(T170=$A$299,$A370,"")  )</f>
        <v/>
      </c>
      <c r="U370" s="65" t="str">
        <f ca="1">IF(  AND(LEN(U369)&gt;=1,U369&lt;&gt;".",COUNTIF(U170:U$191,"*18收*")&gt;0),  CONCATENATE(  ".",IF(U170=$A$299,$A370,"")  ),IF(U170=$A$299,$A370,"")  )</f>
        <v/>
      </c>
      <c r="V370" s="65" t="str">
        <f ca="1">IF(  AND(LEN(V369)&gt;=1,V369&lt;&gt;".",COUNTIF(V170:V$191,"*18收*")&gt;0),  CONCATENATE(  ".",IF(V170=$A$299,$A370,"")  ),IF(V170=$A$299,$A370,"")  )</f>
        <v/>
      </c>
      <c r="W370" s="65" t="str">
        <f ca="1">IF(  AND(LEN(W369)&gt;=1,W369&lt;&gt;".",COUNTIF(W170:W$191,"*18收*")&gt;0),  CONCATENATE(  ".",IF(W170=$A$299,$A370,"")  ),IF(W170=$A$299,$A370,"")  )</f>
        <v/>
      </c>
      <c r="X370" s="65" t="str">
        <f ca="1">IF(  AND(LEN(X369)&gt;=1,X369&lt;&gt;".",COUNTIF(X170:X$191,"*18收*")&gt;0),  CONCATENATE(  ".",IF(X170=$A$299,$A370,"")  ),IF(X170=$A$299,$A370,"")  )</f>
        <v/>
      </c>
      <c r="Y370" s="65" t="str">
        <f ca="1">IF(  AND(LEN(Y369)&gt;=1,Y369&lt;&gt;".",COUNTIF(Y170:Y$191,"*18收*")&gt;0),  CONCATENATE(  ".",IF(Y170=$A$299,$A370,"")  ),IF(Y170=$A$299,$A370,"")  )</f>
        <v/>
      </c>
      <c r="Z370" s="65" t="str">
        <f ca="1">IF(  AND(LEN(Z369)&gt;=1,Z369&lt;&gt;".",COUNTIF(Z170:Z$191,"*18收*")&gt;0),  CONCATENATE(  ".",IF(Z170=$A$299,$A370,"")  ),IF(Z170=$A$299,$A370,"")  )</f>
        <v/>
      </c>
      <c r="AA370" s="65" t="str">
        <f ca="1">IF(  AND(LEN(AA369)&gt;=1,AA369&lt;&gt;".",COUNTIF(AA170:AA$191,"*18收*")&gt;0),  CONCATENATE(  ".",IF(AA170=$A$299,$A370,"")  ),IF(AA170=$A$299,$A370,"")  )</f>
        <v/>
      </c>
      <c r="AB370" s="65" t="str">
        <f ca="1">IF(  AND(LEN(AB369)&gt;=1,AB369&lt;&gt;".",COUNTIF(AB170:AB$191,"*18收*")&gt;0),  CONCATENATE(  ".",IF(AB170=$A$299,$A370,"")  ),IF(AB170=$A$299,$A370,"")  )</f>
        <v/>
      </c>
      <c r="AC370" s="65" t="str">
        <f ca="1">IF(  AND(LEN(AC369)&gt;=1,AC369&lt;&gt;".",COUNTIF(AC170:AC$191,"*18收*")&gt;0),  CONCATENATE(  ".",IF(AC170=$A$299,$A370,"")  ),IF(AC170=$A$299,$A370,"")  )</f>
        <v/>
      </c>
      <c r="AD370" s="65" t="str">
        <f ca="1">IF(  AND(LEN(AD369)&gt;=1,AD369&lt;&gt;".",COUNTIF(AD170:AD$191,"*18收*")&gt;0),  CONCATENATE(  ".",IF(AD170=$A$299,$A370,"")  ),IF(AD170=$A$299,$A370,"")  )</f>
        <v/>
      </c>
      <c r="AE370" s="65" t="str">
        <f ca="1">IF(  AND(LEN(AE369)&gt;=1,AE369&lt;&gt;".",COUNTIF(AE170:AE$191,"*18收*")&gt;0),  CONCATENATE(  ".",IF(AE170=$A$299,$A370,"")  ),IF(AE170=$A$299,$A370,"")  )</f>
        <v/>
      </c>
      <c r="AF370" s="65" t="str">
        <f ca="1">IF(  AND(LEN(AF369)&gt;=1,AF369&lt;&gt;".",COUNTIF(AF170:AF$191,"*18收*")&gt;0),  CONCATENATE(  ".",IF(AF170=$A$299,$A370,"")  ),IF(AF170=$A$299,$A370,"")  )</f>
        <v/>
      </c>
      <c r="AG370" s="65" t="str">
        <f ca="1">IF(  AND(LEN(AG369)&gt;=1,AG369&lt;&gt;".",COUNTIF(AG170:AG$191,"*18收*")&gt;0),  CONCATENATE(  ".",IF(AG170=$A$299,$A370,"")  ),IF(AG170=$A$299,$A370,"")  )</f>
        <v/>
      </c>
      <c r="AH370" s="65"/>
      <c r="AI370" s="65"/>
      <c r="AJ370" s="65"/>
    </row>
    <row r="371" spans="1:36">
      <c r="A371" s="65">
        <f t="shared" si="34"/>
        <v>71</v>
      </c>
      <c r="B371" s="65" t="str">
        <f t="shared" si="34"/>
        <v/>
      </c>
      <c r="C371" s="65" t="str">
        <f ca="1">IF(  AND(LEN(C370)&gt;=1,C370&lt;&gt;".",COUNTIF(C171:C$191,"*18收*")&gt;0),  CONCATENATE(  ".",IF(C171=$A$299,$A371,"")  ),IF(C171=$A$299,$A371,"")  )</f>
        <v/>
      </c>
      <c r="D371" s="65" t="str">
        <f ca="1">IF(  AND(LEN(D370)&gt;=1,D370&lt;&gt;".",COUNTIF(D171:D$191,"*18收*")&gt;0),  CONCATENATE(  ".",IF(D171=$A$299,$A371,"")  ),IF(D171=$A$299,$A371,"")  )</f>
        <v/>
      </c>
      <c r="E371" s="65" t="str">
        <f ca="1">IF(  AND(LEN(E370)&gt;=1,E370&lt;&gt;".",COUNTIF(E171:E$191,"*18收*")&gt;0),  CONCATENATE(  ".",IF(E171=$A$299,$A371,"")  ),IF(E171=$A$299,$A371,"")  )</f>
        <v/>
      </c>
      <c r="F371" s="65" t="str">
        <f ca="1">IF(  AND(LEN(F370)&gt;=1,F370&lt;&gt;".",COUNTIF(F171:F$191,"*18收*")&gt;0),  CONCATENATE(  ".",IF(F171=$A$299,$A371,"")  ),IF(F171=$A$299,$A371,"")  )</f>
        <v/>
      </c>
      <c r="G371" s="65" t="str">
        <f ca="1">IF(  AND(LEN(G370)&gt;=1,G370&lt;&gt;".",COUNTIF(G171:G$191,"*18收*")&gt;0),  CONCATENATE(  ".",IF(G171=$A$299,$A371,"")  ),IF(G171=$A$299,$A371,"")  )</f>
        <v/>
      </c>
      <c r="H371" s="65" t="str">
        <f ca="1">IF(  AND(LEN(H370)&gt;=1,H370&lt;&gt;".",COUNTIF(H171:H$191,"*18收*")&gt;0),  CONCATENATE(  ".",IF(H171=$A$299,$A371,"")  ),IF(H171=$A$299,$A371,"")  )</f>
        <v/>
      </c>
      <c r="I371" s="65" t="str">
        <f ca="1">IF(  AND(LEN(I370)&gt;=1,I370&lt;&gt;".",COUNTIF(I171:I$191,"*18收*")&gt;0),  CONCATENATE(  ".",IF(I171=$A$299,$A371,"")  ),IF(I171=$A$299,$A371,"")  )</f>
        <v/>
      </c>
      <c r="J371" s="65" t="str">
        <f ca="1">IF(  AND(LEN(J370)&gt;=1,J370&lt;&gt;".",COUNTIF(J171:J$191,"*18收*")&gt;0),  CONCATENATE(  ".",IF(J171=$A$299,$A371,"")  ),IF(J171=$A$299,$A371,"")  )</f>
        <v/>
      </c>
      <c r="K371" s="65" t="str">
        <f ca="1">IF(  AND(LEN(K370)&gt;=1,K370&lt;&gt;".",COUNTIF(K171:K$191,"*18收*")&gt;0),  CONCATENATE(  ".",IF(K171=$A$299,$A371,"")  ),IF(K171=$A$299,$A371,"")  )</f>
        <v/>
      </c>
      <c r="L371" s="65" t="str">
        <f ca="1">IF(  AND(LEN(L370)&gt;=1,L370&lt;&gt;".",COUNTIF(L171:L$191,"*18收*")&gt;0),  CONCATENATE(  ".",IF(L171=$A$299,$A371,"")  ),IF(L171=$A$299,$A371,"")  )</f>
        <v/>
      </c>
      <c r="M371" s="65" t="str">
        <f ca="1">IF(  AND(LEN(M370)&gt;=1,M370&lt;&gt;".",COUNTIF(M171:M$191,"*18收*")&gt;0),  CONCATENATE(  ".",IF(M171=$A$299,$A371,"")  ),IF(M171=$A$299,$A371,"")  )</f>
        <v/>
      </c>
      <c r="N371" s="65" t="str">
        <f ca="1">IF(  AND(LEN(N370)&gt;=1,N370&lt;&gt;".",COUNTIF(N171:N$191,"*18收*")&gt;0),  CONCATENATE(  ".",IF(N171=$A$299,$A371,"")  ),IF(N171=$A$299,$A371,"")  )</f>
        <v/>
      </c>
      <c r="O371" s="65" t="str">
        <f ca="1">IF(  AND(LEN(O370)&gt;=1,O370&lt;&gt;".",COUNTIF(O171:O$191,"*18收*")&gt;0),  CONCATENATE(  ".",IF(O171=$A$299,$A371,"")  ),IF(O171=$A$299,$A371,"")  )</f>
        <v/>
      </c>
      <c r="P371" s="65" t="str">
        <f ca="1">IF(  AND(LEN(P370)&gt;=1,P370&lt;&gt;".",COUNTIF(P171:P$191,"*18收*")&gt;0),  CONCATENATE(  ".",IF(P171=$A$299,$A371,"")  ),IF(P171=$A$299,$A371,"")  )</f>
        <v/>
      </c>
      <c r="Q371" s="65" t="str">
        <f ca="1">IF(  AND(LEN(Q370)&gt;=1,Q370&lt;&gt;".",COUNTIF(Q171:Q$191,"*18收*")&gt;0),  CONCATENATE(  ".",IF(Q171=$A$299,$A371,"")  ),IF(Q171=$A$299,$A371,"")  )</f>
        <v/>
      </c>
      <c r="R371" s="65" t="str">
        <f ca="1">IF(  AND(LEN(R370)&gt;=1,R370&lt;&gt;".",COUNTIF(R171:R$191,"*18收*")&gt;0),  CONCATENATE(  ".",IF(R171=$A$299,$A371,"")  ),IF(R171=$A$299,$A371,"")  )</f>
        <v/>
      </c>
      <c r="S371" s="65" t="str">
        <f ca="1">IF(  AND(LEN(S370)&gt;=1,S370&lt;&gt;".",COUNTIF(S171:S$191,"*18收*")&gt;0),  CONCATENATE(  ".",IF(S171=$A$299,$A371,"")  ),IF(S171=$A$299,$A371,"")  )</f>
        <v/>
      </c>
      <c r="T371" s="65" t="str">
        <f ca="1">IF(  AND(LEN(T370)&gt;=1,T370&lt;&gt;".",COUNTIF(T171:T$191,"*18收*")&gt;0),  CONCATENATE(  ".",IF(T171=$A$299,$A371,"")  ),IF(T171=$A$299,$A371,"")  )</f>
        <v/>
      </c>
      <c r="U371" s="65" t="str">
        <f ca="1">IF(  AND(LEN(U370)&gt;=1,U370&lt;&gt;".",COUNTIF(U171:U$191,"*18收*")&gt;0),  CONCATENATE(  ".",IF(U171=$A$299,$A371,"")  ),IF(U171=$A$299,$A371,"")  )</f>
        <v/>
      </c>
      <c r="V371" s="65" t="str">
        <f ca="1">IF(  AND(LEN(V370)&gt;=1,V370&lt;&gt;".",COUNTIF(V171:V$191,"*18收*")&gt;0),  CONCATENATE(  ".",IF(V171=$A$299,$A371,"")  ),IF(V171=$A$299,$A371,"")  )</f>
        <v/>
      </c>
      <c r="W371" s="65" t="str">
        <f ca="1">IF(  AND(LEN(W370)&gt;=1,W370&lt;&gt;".",COUNTIF(W171:W$191,"*18收*")&gt;0),  CONCATENATE(  ".",IF(W171=$A$299,$A371,"")  ),IF(W171=$A$299,$A371,"")  )</f>
        <v/>
      </c>
      <c r="X371" s="65" t="str">
        <f ca="1">IF(  AND(LEN(X370)&gt;=1,X370&lt;&gt;".",COUNTIF(X171:X$191,"*18收*")&gt;0),  CONCATENATE(  ".",IF(X171=$A$299,$A371,"")  ),IF(X171=$A$299,$A371,"")  )</f>
        <v/>
      </c>
      <c r="Y371" s="65" t="str">
        <f ca="1">IF(  AND(LEN(Y370)&gt;=1,Y370&lt;&gt;".",COUNTIF(Y171:Y$191,"*18收*")&gt;0),  CONCATENATE(  ".",IF(Y171=$A$299,$A371,"")  ),IF(Y171=$A$299,$A371,"")  )</f>
        <v/>
      </c>
      <c r="Z371" s="65" t="str">
        <f ca="1">IF(  AND(LEN(Z370)&gt;=1,Z370&lt;&gt;".",COUNTIF(Z171:Z$191,"*18收*")&gt;0),  CONCATENATE(  ".",IF(Z171=$A$299,$A371,"")  ),IF(Z171=$A$299,$A371,"")  )</f>
        <v/>
      </c>
      <c r="AA371" s="65" t="str">
        <f ca="1">IF(  AND(LEN(AA370)&gt;=1,AA370&lt;&gt;".",COUNTIF(AA171:AA$191,"*18收*")&gt;0),  CONCATENATE(  ".",IF(AA171=$A$299,$A371,"")  ),IF(AA171=$A$299,$A371,"")  )</f>
        <v/>
      </c>
      <c r="AB371" s="65" t="str">
        <f ca="1">IF(  AND(LEN(AB370)&gt;=1,AB370&lt;&gt;".",COUNTIF(AB171:AB$191,"*18收*")&gt;0),  CONCATENATE(  ".",IF(AB171=$A$299,$A371,"")  ),IF(AB171=$A$299,$A371,"")  )</f>
        <v/>
      </c>
      <c r="AC371" s="65" t="str">
        <f ca="1">IF(  AND(LEN(AC370)&gt;=1,AC370&lt;&gt;".",COUNTIF(AC171:AC$191,"*18收*")&gt;0),  CONCATENATE(  ".",IF(AC171=$A$299,$A371,"")  ),IF(AC171=$A$299,$A371,"")  )</f>
        <v/>
      </c>
      <c r="AD371" s="65" t="str">
        <f ca="1">IF(  AND(LEN(AD370)&gt;=1,AD370&lt;&gt;".",COUNTIF(AD171:AD$191,"*18收*")&gt;0),  CONCATENATE(  ".",IF(AD171=$A$299,$A371,"")  ),IF(AD171=$A$299,$A371,"")  )</f>
        <v/>
      </c>
      <c r="AE371" s="65" t="str">
        <f ca="1">IF(  AND(LEN(AE370)&gt;=1,AE370&lt;&gt;".",COUNTIF(AE171:AE$191,"*18收*")&gt;0),  CONCATENATE(  ".",IF(AE171=$A$299,$A371,"")  ),IF(AE171=$A$299,$A371,"")  )</f>
        <v/>
      </c>
      <c r="AF371" s="65" t="str">
        <f ca="1">IF(  AND(LEN(AF370)&gt;=1,AF370&lt;&gt;".",COUNTIF(AF171:AF$191,"*18收*")&gt;0),  CONCATENATE(  ".",IF(AF171=$A$299,$A371,"")  ),IF(AF171=$A$299,$A371,"")  )</f>
        <v/>
      </c>
      <c r="AG371" s="65" t="str">
        <f ca="1">IF(  AND(LEN(AG370)&gt;=1,AG370&lt;&gt;".",COUNTIF(AG171:AG$191,"*18收*")&gt;0),  CONCATENATE(  ".",IF(AG171=$A$299,$A371,"")  ),IF(AG171=$A$299,$A371,"")  )</f>
        <v/>
      </c>
      <c r="AH371" s="65"/>
      <c r="AI371" s="65"/>
      <c r="AJ371" s="65"/>
    </row>
    <row r="372" spans="1:36">
      <c r="A372" s="65">
        <f t="shared" si="34"/>
        <v>72</v>
      </c>
      <c r="B372" s="65" t="str">
        <f t="shared" si="34"/>
        <v/>
      </c>
      <c r="C372" s="65" t="str">
        <f ca="1">IF(  AND(LEN(C371)&gt;=1,C371&lt;&gt;".",COUNTIF(C172:C$191,"*18收*")&gt;0),  CONCATENATE(  ".",IF(C172=$A$299,$A372,"")  ),IF(C172=$A$299,$A372,"")  )</f>
        <v/>
      </c>
      <c r="D372" s="65" t="str">
        <f ca="1">IF(  AND(LEN(D371)&gt;=1,D371&lt;&gt;".",COUNTIF(D172:D$191,"*18收*")&gt;0),  CONCATENATE(  ".",IF(D172=$A$299,$A372,"")  ),IF(D172=$A$299,$A372,"")  )</f>
        <v/>
      </c>
      <c r="E372" s="65" t="str">
        <f ca="1">IF(  AND(LEN(E371)&gt;=1,E371&lt;&gt;".",COUNTIF(E172:E$191,"*18收*")&gt;0),  CONCATENATE(  ".",IF(E172=$A$299,$A372,"")  ),IF(E172=$A$299,$A372,"")  )</f>
        <v/>
      </c>
      <c r="F372" s="65" t="str">
        <f ca="1">IF(  AND(LEN(F371)&gt;=1,F371&lt;&gt;".",COUNTIF(F172:F$191,"*18收*")&gt;0),  CONCATENATE(  ".",IF(F172=$A$299,$A372,"")  ),IF(F172=$A$299,$A372,"")  )</f>
        <v/>
      </c>
      <c r="G372" s="65" t="str">
        <f ca="1">IF(  AND(LEN(G371)&gt;=1,G371&lt;&gt;".",COUNTIF(G172:G$191,"*18收*")&gt;0),  CONCATENATE(  ".",IF(G172=$A$299,$A372,"")  ),IF(G172=$A$299,$A372,"")  )</f>
        <v/>
      </c>
      <c r="H372" s="65" t="str">
        <f ca="1">IF(  AND(LEN(H371)&gt;=1,H371&lt;&gt;".",COUNTIF(H172:H$191,"*18收*")&gt;0),  CONCATENATE(  ".",IF(H172=$A$299,$A372,"")  ),IF(H172=$A$299,$A372,"")  )</f>
        <v/>
      </c>
      <c r="I372" s="65" t="str">
        <f ca="1">IF(  AND(LEN(I371)&gt;=1,I371&lt;&gt;".",COUNTIF(I172:I$191,"*18收*")&gt;0),  CONCATENATE(  ".",IF(I172=$A$299,$A372,"")  ),IF(I172=$A$299,$A372,"")  )</f>
        <v/>
      </c>
      <c r="J372" s="65" t="str">
        <f ca="1">IF(  AND(LEN(J371)&gt;=1,J371&lt;&gt;".",COUNTIF(J172:J$191,"*18收*")&gt;0),  CONCATENATE(  ".",IF(J172=$A$299,$A372,"")  ),IF(J172=$A$299,$A372,"")  )</f>
        <v/>
      </c>
      <c r="K372" s="65" t="str">
        <f ca="1">IF(  AND(LEN(K371)&gt;=1,K371&lt;&gt;".",COUNTIF(K172:K$191,"*18收*")&gt;0),  CONCATENATE(  ".",IF(K172=$A$299,$A372,"")  ),IF(K172=$A$299,$A372,"")  )</f>
        <v/>
      </c>
      <c r="L372" s="65" t="str">
        <f ca="1">IF(  AND(LEN(L371)&gt;=1,L371&lt;&gt;".",COUNTIF(L172:L$191,"*18收*")&gt;0),  CONCATENATE(  ".",IF(L172=$A$299,$A372,"")  ),IF(L172=$A$299,$A372,"")  )</f>
        <v/>
      </c>
      <c r="M372" s="65" t="str">
        <f ca="1">IF(  AND(LEN(M371)&gt;=1,M371&lt;&gt;".",COUNTIF(M172:M$191,"*18收*")&gt;0),  CONCATENATE(  ".",IF(M172=$A$299,$A372,"")  ),IF(M172=$A$299,$A372,"")  )</f>
        <v/>
      </c>
      <c r="N372" s="65" t="str">
        <f ca="1">IF(  AND(LEN(N371)&gt;=1,N371&lt;&gt;".",COUNTIF(N172:N$191,"*18收*")&gt;0),  CONCATENATE(  ".",IF(N172=$A$299,$A372,"")  ),IF(N172=$A$299,$A372,"")  )</f>
        <v/>
      </c>
      <c r="O372" s="65" t="str">
        <f ca="1">IF(  AND(LEN(O371)&gt;=1,O371&lt;&gt;".",COUNTIF(O172:O$191,"*18收*")&gt;0),  CONCATENATE(  ".",IF(O172=$A$299,$A372,"")  ),IF(O172=$A$299,$A372,"")  )</f>
        <v/>
      </c>
      <c r="P372" s="65" t="str">
        <f ca="1">IF(  AND(LEN(P371)&gt;=1,P371&lt;&gt;".",COUNTIF(P172:P$191,"*18收*")&gt;0),  CONCATENATE(  ".",IF(P172=$A$299,$A372,"")  ),IF(P172=$A$299,$A372,"")  )</f>
        <v/>
      </c>
      <c r="Q372" s="65" t="str">
        <f ca="1">IF(  AND(LEN(Q371)&gt;=1,Q371&lt;&gt;".",COUNTIF(Q172:Q$191,"*18收*")&gt;0),  CONCATENATE(  ".",IF(Q172=$A$299,$A372,"")  ),IF(Q172=$A$299,$A372,"")  )</f>
        <v/>
      </c>
      <c r="R372" s="65" t="str">
        <f ca="1">IF(  AND(LEN(R371)&gt;=1,R371&lt;&gt;".",COUNTIF(R172:R$191,"*18收*")&gt;0),  CONCATENATE(  ".",IF(R172=$A$299,$A372,"")  ),IF(R172=$A$299,$A372,"")  )</f>
        <v/>
      </c>
      <c r="S372" s="65" t="str">
        <f ca="1">IF(  AND(LEN(S371)&gt;=1,S371&lt;&gt;".",COUNTIF(S172:S$191,"*18收*")&gt;0),  CONCATENATE(  ".",IF(S172=$A$299,$A372,"")  ),IF(S172=$A$299,$A372,"")  )</f>
        <v/>
      </c>
      <c r="T372" s="65" t="str">
        <f ca="1">IF(  AND(LEN(T371)&gt;=1,T371&lt;&gt;".",COUNTIF(T172:T$191,"*18收*")&gt;0),  CONCATENATE(  ".",IF(T172=$A$299,$A372,"")  ),IF(T172=$A$299,$A372,"")  )</f>
        <v/>
      </c>
      <c r="U372" s="65" t="str">
        <f ca="1">IF(  AND(LEN(U371)&gt;=1,U371&lt;&gt;".",COUNTIF(U172:U$191,"*18收*")&gt;0),  CONCATENATE(  ".",IF(U172=$A$299,$A372,"")  ),IF(U172=$A$299,$A372,"")  )</f>
        <v/>
      </c>
      <c r="V372" s="65" t="str">
        <f ca="1">IF(  AND(LEN(V371)&gt;=1,V371&lt;&gt;".",COUNTIF(V172:V$191,"*18收*")&gt;0),  CONCATENATE(  ".",IF(V172=$A$299,$A372,"")  ),IF(V172=$A$299,$A372,"")  )</f>
        <v/>
      </c>
      <c r="W372" s="65" t="str">
        <f ca="1">IF(  AND(LEN(W371)&gt;=1,W371&lt;&gt;".",COUNTIF(W172:W$191,"*18收*")&gt;0),  CONCATENATE(  ".",IF(W172=$A$299,$A372,"")  ),IF(W172=$A$299,$A372,"")  )</f>
        <v/>
      </c>
      <c r="X372" s="65" t="str">
        <f ca="1">IF(  AND(LEN(X371)&gt;=1,X371&lt;&gt;".",COUNTIF(X172:X$191,"*18收*")&gt;0),  CONCATENATE(  ".",IF(X172=$A$299,$A372,"")  ),IF(X172=$A$299,$A372,"")  )</f>
        <v/>
      </c>
      <c r="Y372" s="65" t="str">
        <f ca="1">IF(  AND(LEN(Y371)&gt;=1,Y371&lt;&gt;".",COUNTIF(Y172:Y$191,"*18收*")&gt;0),  CONCATENATE(  ".",IF(Y172=$A$299,$A372,"")  ),IF(Y172=$A$299,$A372,"")  )</f>
        <v/>
      </c>
      <c r="Z372" s="65" t="str">
        <f ca="1">IF(  AND(LEN(Z371)&gt;=1,Z371&lt;&gt;".",COUNTIF(Z172:Z$191,"*18收*")&gt;0),  CONCATENATE(  ".",IF(Z172=$A$299,$A372,"")  ),IF(Z172=$A$299,$A372,"")  )</f>
        <v/>
      </c>
      <c r="AA372" s="65" t="str">
        <f ca="1">IF(  AND(LEN(AA371)&gt;=1,AA371&lt;&gt;".",COUNTIF(AA172:AA$191,"*18收*")&gt;0),  CONCATENATE(  ".",IF(AA172=$A$299,$A372,"")  ),IF(AA172=$A$299,$A372,"")  )</f>
        <v/>
      </c>
      <c r="AB372" s="65" t="str">
        <f ca="1">IF(  AND(LEN(AB371)&gt;=1,AB371&lt;&gt;".",COUNTIF(AB172:AB$191,"*18收*")&gt;0),  CONCATENATE(  ".",IF(AB172=$A$299,$A372,"")  ),IF(AB172=$A$299,$A372,"")  )</f>
        <v/>
      </c>
      <c r="AC372" s="65" t="str">
        <f ca="1">IF(  AND(LEN(AC371)&gt;=1,AC371&lt;&gt;".",COUNTIF(AC172:AC$191,"*18收*")&gt;0),  CONCATENATE(  ".",IF(AC172=$A$299,$A372,"")  ),IF(AC172=$A$299,$A372,"")  )</f>
        <v/>
      </c>
      <c r="AD372" s="65" t="str">
        <f ca="1">IF(  AND(LEN(AD371)&gt;=1,AD371&lt;&gt;".",COUNTIF(AD172:AD$191,"*18收*")&gt;0),  CONCATENATE(  ".",IF(AD172=$A$299,$A372,"")  ),IF(AD172=$A$299,$A372,"")  )</f>
        <v/>
      </c>
      <c r="AE372" s="65" t="str">
        <f ca="1">IF(  AND(LEN(AE371)&gt;=1,AE371&lt;&gt;".",COUNTIF(AE172:AE$191,"*18收*")&gt;0),  CONCATENATE(  ".",IF(AE172=$A$299,$A372,"")  ),IF(AE172=$A$299,$A372,"")  )</f>
        <v/>
      </c>
      <c r="AF372" s="65" t="str">
        <f ca="1">IF(  AND(LEN(AF371)&gt;=1,AF371&lt;&gt;".",COUNTIF(AF172:AF$191,"*18收*")&gt;0),  CONCATENATE(  ".",IF(AF172=$A$299,$A372,"")  ),IF(AF172=$A$299,$A372,"")  )</f>
        <v/>
      </c>
      <c r="AG372" s="65" t="str">
        <f ca="1">IF(  AND(LEN(AG371)&gt;=1,AG371&lt;&gt;".",COUNTIF(AG172:AG$191,"*18收*")&gt;0),  CONCATENATE(  ".",IF(AG172=$A$299,$A372,"")  ),IF(AG172=$A$299,$A372,"")  )</f>
        <v/>
      </c>
      <c r="AH372" s="65"/>
      <c r="AI372" s="65"/>
      <c r="AJ372" s="65"/>
    </row>
    <row r="373" spans="1:36">
      <c r="A373" s="65"/>
      <c r="B373" s="65"/>
      <c r="C373" s="65" t="str">
        <f ca="1">IF(  AND(LEN(C372)&gt;=1,C372&lt;&gt;".",COUNTIF(C173:C$191,"*18收*")&gt;0),  CONCATENATE(  ".",IF(C173=$A$299,$A373,"")  ),IF(C173=$A$299,$A373,"")  )</f>
        <v/>
      </c>
      <c r="D373" s="65" t="str">
        <f ca="1">IF(  AND(LEN(D372)&gt;=1,D372&lt;&gt;".",COUNTIF(D173:D$191,"*18收*")&gt;0),  CONCATENATE(  ".",IF(D173=$A$299,$A373,"")  ),IF(D173=$A$299,$A373,"")  )</f>
        <v/>
      </c>
      <c r="E373" s="65" t="str">
        <f ca="1">IF(  AND(LEN(E372)&gt;=1,E372&lt;&gt;".",COUNTIF(E173:E$191,"*18收*")&gt;0),  CONCATENATE(  ".",IF(E173=$A$299,$A373,"")  ),IF(E173=$A$299,$A373,"")  )</f>
        <v/>
      </c>
      <c r="F373" s="65" t="str">
        <f ca="1">IF(  AND(LEN(F372)&gt;=1,F372&lt;&gt;".",COUNTIF(F173:F$191,"*18收*")&gt;0),  CONCATENATE(  ".",IF(F173=$A$299,$A373,"")  ),IF(F173=$A$299,$A373,"")  )</f>
        <v/>
      </c>
      <c r="G373" s="65" t="str">
        <f ca="1">IF(  AND(LEN(G372)&gt;=1,G372&lt;&gt;".",COUNTIF(G173:G$191,"*18收*")&gt;0),  CONCATENATE(  ".",IF(G173=$A$299,$A373,"")  ),IF(G173=$A$299,$A373,"")  )</f>
        <v/>
      </c>
      <c r="H373" s="65" t="str">
        <f ca="1">IF(  AND(LEN(H372)&gt;=1,H372&lt;&gt;".",COUNTIF(H173:H$191,"*18收*")&gt;0),  CONCATENATE(  ".",IF(H173=$A$299,$A373,"")  ),IF(H173=$A$299,$A373,"")  )</f>
        <v/>
      </c>
      <c r="I373" s="65" t="str">
        <f ca="1">IF(  AND(LEN(I372)&gt;=1,I372&lt;&gt;".",COUNTIF(I173:I$191,"*18收*")&gt;0),  CONCATENATE(  ".",IF(I173=$A$299,$A373,"")  ),IF(I173=$A$299,$A373,"")  )</f>
        <v/>
      </c>
      <c r="J373" s="65" t="str">
        <f ca="1">IF(  AND(LEN(J372)&gt;=1,J372&lt;&gt;".",COUNTIF(J173:J$191,"*18收*")&gt;0),  CONCATENATE(  ".",IF(J173=$A$299,$A373,"")  ),IF(J173=$A$299,$A373,"")  )</f>
        <v/>
      </c>
      <c r="K373" s="65" t="str">
        <f ca="1">IF(  AND(LEN(K372)&gt;=1,K372&lt;&gt;".",COUNTIF(K173:K$191,"*18收*")&gt;0),  CONCATENATE(  ".",IF(K173=$A$299,$A373,"")  ),IF(K173=$A$299,$A373,"")  )</f>
        <v/>
      </c>
      <c r="L373" s="65" t="str">
        <f ca="1">IF(  AND(LEN(L372)&gt;=1,L372&lt;&gt;".",COUNTIF(L173:L$191,"*18收*")&gt;0),  CONCATENATE(  ".",IF(L173=$A$299,$A373,"")  ),IF(L173=$A$299,$A373,"")  )</f>
        <v/>
      </c>
      <c r="M373" s="65" t="str">
        <f ca="1">IF(  AND(LEN(M372)&gt;=1,M372&lt;&gt;".",COUNTIF(M173:M$191,"*18收*")&gt;0),  CONCATENATE(  ".",IF(M173=$A$299,$A373,"")  ),IF(M173=$A$299,$A373,"")  )</f>
        <v/>
      </c>
      <c r="N373" s="65" t="str">
        <f ca="1">IF(  AND(LEN(N372)&gt;=1,N372&lt;&gt;".",COUNTIF(N173:N$191,"*18收*")&gt;0),  CONCATENATE(  ".",IF(N173=$A$299,$A373,"")  ),IF(N173=$A$299,$A373,"")  )</f>
        <v/>
      </c>
      <c r="O373" s="65" t="str">
        <f ca="1">IF(  AND(LEN(O372)&gt;=1,O372&lt;&gt;".",COUNTIF(O173:O$191,"*18收*")&gt;0),  CONCATENATE(  ".",IF(O173=$A$299,$A373,"")  ),IF(O173=$A$299,$A373,"")  )</f>
        <v/>
      </c>
      <c r="P373" s="65" t="str">
        <f ca="1">IF(  AND(LEN(P372)&gt;=1,P372&lt;&gt;".",COUNTIF(P173:P$191,"*18收*")&gt;0),  CONCATENATE(  ".",IF(P173=$A$299,$A373,"")  ),IF(P173=$A$299,$A373,"")  )</f>
        <v/>
      </c>
      <c r="Q373" s="65" t="str">
        <f ca="1">IF(  AND(LEN(Q372)&gt;=1,Q372&lt;&gt;".",COUNTIF(Q173:Q$191,"*18收*")&gt;0),  CONCATENATE(  ".",IF(Q173=$A$299,$A373,"")  ),IF(Q173=$A$299,$A373,"")  )</f>
        <v/>
      </c>
      <c r="R373" s="65" t="str">
        <f ca="1">IF(  AND(LEN(R372)&gt;=1,R372&lt;&gt;".",COUNTIF(R173:R$191,"*18收*")&gt;0),  CONCATENATE(  ".",IF(R173=$A$299,$A373,"")  ),IF(R173=$A$299,$A373,"")  )</f>
        <v/>
      </c>
      <c r="S373" s="65" t="str">
        <f ca="1">IF(  AND(LEN(S372)&gt;=1,S372&lt;&gt;".",COUNTIF(S173:S$191,"*18收*")&gt;0),  CONCATENATE(  ".",IF(S173=$A$299,$A373,"")  ),IF(S173=$A$299,$A373,"")  )</f>
        <v/>
      </c>
      <c r="T373" s="65" t="str">
        <f ca="1">IF(  AND(LEN(T372)&gt;=1,T372&lt;&gt;".",COUNTIF(T173:T$191,"*18收*")&gt;0),  CONCATENATE(  ".",IF(T173=$A$299,$A373,"")  ),IF(T173=$A$299,$A373,"")  )</f>
        <v/>
      </c>
      <c r="U373" s="65" t="str">
        <f ca="1">IF(  AND(LEN(U372)&gt;=1,U372&lt;&gt;".",COUNTIF(U173:U$191,"*18收*")&gt;0),  CONCATENATE(  ".",IF(U173=$A$299,$A373,"")  ),IF(U173=$A$299,$A373,"")  )</f>
        <v/>
      </c>
      <c r="V373" s="65" t="str">
        <f ca="1">IF(  AND(LEN(V372)&gt;=1,V372&lt;&gt;".",COUNTIF(V173:V$191,"*18收*")&gt;0),  CONCATENATE(  ".",IF(V173=$A$299,$A373,"")  ),IF(V173=$A$299,$A373,"")  )</f>
        <v/>
      </c>
      <c r="W373" s="65" t="str">
        <f ca="1">IF(  AND(LEN(W372)&gt;=1,W372&lt;&gt;".",COUNTIF(W173:W$191,"*18收*")&gt;0),  CONCATENATE(  ".",IF(W173=$A$299,$A373,"")  ),IF(W173=$A$299,$A373,"")  )</f>
        <v/>
      </c>
      <c r="X373" s="65" t="str">
        <f ca="1">IF(  AND(LEN(X372)&gt;=1,X372&lt;&gt;".",COUNTIF(X173:X$191,"*18收*")&gt;0),  CONCATENATE(  ".",IF(X173=$A$299,$A373,"")  ),IF(X173=$A$299,$A373,"")  )</f>
        <v/>
      </c>
      <c r="Y373" s="65" t="str">
        <f ca="1">IF(  AND(LEN(Y372)&gt;=1,Y372&lt;&gt;".",COUNTIF(Y173:Y$191,"*18收*")&gt;0),  CONCATENATE(  ".",IF(Y173=$A$299,$A373,"")  ),IF(Y173=$A$299,$A373,"")  )</f>
        <v/>
      </c>
      <c r="Z373" s="65" t="str">
        <f ca="1">IF(  AND(LEN(Z372)&gt;=1,Z372&lt;&gt;".",COUNTIF(Z173:Z$191,"*18收*")&gt;0),  CONCATENATE(  ".",IF(Z173=$A$299,$A373,"")  ),IF(Z173=$A$299,$A373,"")  )</f>
        <v/>
      </c>
      <c r="AA373" s="65" t="str">
        <f ca="1">IF(  AND(LEN(AA372)&gt;=1,AA372&lt;&gt;".",COUNTIF(AA173:AA$191,"*18收*")&gt;0),  CONCATENATE(  ".",IF(AA173=$A$299,$A373,"")  ),IF(AA173=$A$299,$A373,"")  )</f>
        <v/>
      </c>
      <c r="AB373" s="65" t="str">
        <f ca="1">IF(  AND(LEN(AB372)&gt;=1,AB372&lt;&gt;".",COUNTIF(AB173:AB$191,"*18收*")&gt;0),  CONCATENATE(  ".",IF(AB173=$A$299,$A373,"")  ),IF(AB173=$A$299,$A373,"")  )</f>
        <v/>
      </c>
      <c r="AC373" s="65" t="str">
        <f ca="1">IF(  AND(LEN(AC372)&gt;=1,AC372&lt;&gt;".",COUNTIF(AC173:AC$191,"*18收*")&gt;0),  CONCATENATE(  ".",IF(AC173=$A$299,$A373,"")  ),IF(AC173=$A$299,$A373,"")  )</f>
        <v/>
      </c>
      <c r="AD373" s="65" t="str">
        <f ca="1">IF(  AND(LEN(AD372)&gt;=1,AD372&lt;&gt;".",COUNTIF(AD173:AD$191,"*18收*")&gt;0),  CONCATENATE(  ".",IF(AD173=$A$299,$A373,"")  ),IF(AD173=$A$299,$A373,"")  )</f>
        <v/>
      </c>
      <c r="AE373" s="65" t="str">
        <f ca="1">IF(  AND(LEN(AE372)&gt;=1,AE372&lt;&gt;".",COUNTIF(AE173:AE$191,"*18收*")&gt;0),  CONCATENATE(  ".",IF(AE173=$A$299,$A373,"")  ),IF(AE173=$A$299,$A373,"")  )</f>
        <v/>
      </c>
      <c r="AF373" s="65" t="str">
        <f ca="1">IF(  AND(LEN(AF372)&gt;=1,AF372&lt;&gt;".",COUNTIF(AF173:AF$191,"*18收*")&gt;0),  CONCATENATE(  ".",IF(AF173=$A$299,$A373,"")  ),IF(AF173=$A$299,$A373,"")  )</f>
        <v/>
      </c>
      <c r="AG373" s="65" t="str">
        <f ca="1">IF(  AND(LEN(AG372)&gt;=1,AG372&lt;&gt;".",COUNTIF(AG173:AG$191,"*18收*")&gt;0),  CONCATENATE(  ".",IF(AG173=$A$299,$A373,"")  ),IF(AG173=$A$299,$A373,"")  )</f>
        <v/>
      </c>
      <c r="AH373" s="65"/>
      <c r="AI373" s="65"/>
      <c r="AJ373" s="65"/>
    </row>
    <row r="374" spans="1:36">
      <c r="A374" s="65"/>
      <c r="B374" s="65"/>
      <c r="C374" s="65" t="str">
        <f ca="1">IF(  AND(LEN(C373)&gt;=1,C373&lt;&gt;".",COUNTIF(C174:C$191,"*18收*")&gt;0),  CONCATENATE(  ".",IF(C174=$A$299,$A374,"")  ),IF(C174=$A$299,$A374,"")  )</f>
        <v/>
      </c>
      <c r="D374" s="65" t="str">
        <f ca="1">IF(  AND(LEN(D373)&gt;=1,D373&lt;&gt;".",COUNTIF(D174:D$191,"*18收*")&gt;0),  CONCATENATE(  ".",IF(D174=$A$299,$A374,"")  ),IF(D174=$A$299,$A374,"")  )</f>
        <v/>
      </c>
      <c r="E374" s="65" t="str">
        <f ca="1">IF(  AND(LEN(E373)&gt;=1,E373&lt;&gt;".",COUNTIF(E174:E$191,"*18收*")&gt;0),  CONCATENATE(  ".",IF(E174=$A$299,$A374,"")  ),IF(E174=$A$299,$A374,"")  )</f>
        <v/>
      </c>
      <c r="F374" s="65" t="str">
        <f ca="1">IF(  AND(LEN(F373)&gt;=1,F373&lt;&gt;".",COUNTIF(F174:F$191,"*18收*")&gt;0),  CONCATENATE(  ".",IF(F174=$A$299,$A374,"")  ),IF(F174=$A$299,$A374,"")  )</f>
        <v/>
      </c>
      <c r="G374" s="65" t="str">
        <f ca="1">IF(  AND(LEN(G373)&gt;=1,G373&lt;&gt;".",COUNTIF(G174:G$191,"*18收*")&gt;0),  CONCATENATE(  ".",IF(G174=$A$299,$A374,"")  ),IF(G174=$A$299,$A374,"")  )</f>
        <v/>
      </c>
      <c r="H374" s="65" t="str">
        <f ca="1">IF(  AND(LEN(H373)&gt;=1,H373&lt;&gt;".",COUNTIF(H174:H$191,"*18收*")&gt;0),  CONCATENATE(  ".",IF(H174=$A$299,$A374,"")  ),IF(H174=$A$299,$A374,"")  )</f>
        <v/>
      </c>
      <c r="I374" s="65" t="str">
        <f ca="1">IF(  AND(LEN(I373)&gt;=1,I373&lt;&gt;".",COUNTIF(I174:I$191,"*18收*")&gt;0),  CONCATENATE(  ".",IF(I174=$A$299,$A374,"")  ),IF(I174=$A$299,$A374,"")  )</f>
        <v/>
      </c>
      <c r="J374" s="65" t="str">
        <f ca="1">IF(  AND(LEN(J373)&gt;=1,J373&lt;&gt;".",COUNTIF(J174:J$191,"*18收*")&gt;0),  CONCATENATE(  ".",IF(J174=$A$299,$A374,"")  ),IF(J174=$A$299,$A374,"")  )</f>
        <v/>
      </c>
      <c r="K374" s="65" t="str">
        <f ca="1">IF(  AND(LEN(K373)&gt;=1,K373&lt;&gt;".",COUNTIF(K174:K$191,"*18收*")&gt;0),  CONCATENATE(  ".",IF(K174=$A$299,$A374,"")  ),IF(K174=$A$299,$A374,"")  )</f>
        <v/>
      </c>
      <c r="L374" s="65" t="str">
        <f ca="1">IF(  AND(LEN(L373)&gt;=1,L373&lt;&gt;".",COUNTIF(L174:L$191,"*18收*")&gt;0),  CONCATENATE(  ".",IF(L174=$A$299,$A374,"")  ),IF(L174=$A$299,$A374,"")  )</f>
        <v/>
      </c>
      <c r="M374" s="65" t="str">
        <f ca="1">IF(  AND(LEN(M373)&gt;=1,M373&lt;&gt;".",COUNTIF(M174:M$191,"*18收*")&gt;0),  CONCATENATE(  ".",IF(M174=$A$299,$A374,"")  ),IF(M174=$A$299,$A374,"")  )</f>
        <v/>
      </c>
      <c r="N374" s="65" t="str">
        <f ca="1">IF(  AND(LEN(N373)&gt;=1,N373&lt;&gt;".",COUNTIF(N174:N$191,"*18收*")&gt;0),  CONCATENATE(  ".",IF(N174=$A$299,$A374,"")  ),IF(N174=$A$299,$A374,"")  )</f>
        <v/>
      </c>
      <c r="O374" s="65" t="str">
        <f ca="1">IF(  AND(LEN(O373)&gt;=1,O373&lt;&gt;".",COUNTIF(O174:O$191,"*18收*")&gt;0),  CONCATENATE(  ".",IF(O174=$A$299,$A374,"")  ),IF(O174=$A$299,$A374,"")  )</f>
        <v/>
      </c>
      <c r="P374" s="65" t="str">
        <f ca="1">IF(  AND(LEN(P373)&gt;=1,P373&lt;&gt;".",COUNTIF(P174:P$191,"*18收*")&gt;0),  CONCATENATE(  ".",IF(P174=$A$299,$A374,"")  ),IF(P174=$A$299,$A374,"")  )</f>
        <v/>
      </c>
      <c r="Q374" s="65" t="str">
        <f ca="1">IF(  AND(LEN(Q373)&gt;=1,Q373&lt;&gt;".",COUNTIF(Q174:Q$191,"*18收*")&gt;0),  CONCATENATE(  ".",IF(Q174=$A$299,$A374,"")  ),IF(Q174=$A$299,$A374,"")  )</f>
        <v/>
      </c>
      <c r="R374" s="65" t="str">
        <f ca="1">IF(  AND(LEN(R373)&gt;=1,R373&lt;&gt;".",COUNTIF(R174:R$191,"*18收*")&gt;0),  CONCATENATE(  ".",IF(R174=$A$299,$A374,"")  ),IF(R174=$A$299,$A374,"")  )</f>
        <v/>
      </c>
      <c r="S374" s="65" t="str">
        <f ca="1">IF(  AND(LEN(S373)&gt;=1,S373&lt;&gt;".",COUNTIF(S174:S$191,"*18收*")&gt;0),  CONCATENATE(  ".",IF(S174=$A$299,$A374,"")  ),IF(S174=$A$299,$A374,"")  )</f>
        <v/>
      </c>
      <c r="T374" s="65" t="str">
        <f ca="1">IF(  AND(LEN(T373)&gt;=1,T373&lt;&gt;".",COUNTIF(T174:T$191,"*18收*")&gt;0),  CONCATENATE(  ".",IF(T174=$A$299,$A374,"")  ),IF(T174=$A$299,$A374,"")  )</f>
        <v/>
      </c>
      <c r="U374" s="65" t="str">
        <f ca="1">IF(  AND(LEN(U373)&gt;=1,U373&lt;&gt;".",COUNTIF(U174:U$191,"*18收*")&gt;0),  CONCATENATE(  ".",IF(U174=$A$299,$A374,"")  ),IF(U174=$A$299,$A374,"")  )</f>
        <v/>
      </c>
      <c r="V374" s="65" t="str">
        <f ca="1">IF(  AND(LEN(V373)&gt;=1,V373&lt;&gt;".",COUNTIF(V174:V$191,"*18收*")&gt;0),  CONCATENATE(  ".",IF(V174=$A$299,$A374,"")  ),IF(V174=$A$299,$A374,"")  )</f>
        <v/>
      </c>
      <c r="W374" s="65" t="str">
        <f ca="1">IF(  AND(LEN(W373)&gt;=1,W373&lt;&gt;".",COUNTIF(W174:W$191,"*18收*")&gt;0),  CONCATENATE(  ".",IF(W174=$A$299,$A374,"")  ),IF(W174=$A$299,$A374,"")  )</f>
        <v/>
      </c>
      <c r="X374" s="65" t="str">
        <f ca="1">IF(  AND(LEN(X373)&gt;=1,X373&lt;&gt;".",COUNTIF(X174:X$191,"*18收*")&gt;0),  CONCATENATE(  ".",IF(X174=$A$299,$A374,"")  ),IF(X174=$A$299,$A374,"")  )</f>
        <v/>
      </c>
      <c r="Y374" s="65" t="str">
        <f ca="1">IF(  AND(LEN(Y373)&gt;=1,Y373&lt;&gt;".",COUNTIF(Y174:Y$191,"*18收*")&gt;0),  CONCATENATE(  ".",IF(Y174=$A$299,$A374,"")  ),IF(Y174=$A$299,$A374,"")  )</f>
        <v/>
      </c>
      <c r="Z374" s="65" t="str">
        <f ca="1">IF(  AND(LEN(Z373)&gt;=1,Z373&lt;&gt;".",COUNTIF(Z174:Z$191,"*18收*")&gt;0),  CONCATENATE(  ".",IF(Z174=$A$299,$A374,"")  ),IF(Z174=$A$299,$A374,"")  )</f>
        <v/>
      </c>
      <c r="AA374" s="65" t="str">
        <f ca="1">IF(  AND(LEN(AA373)&gt;=1,AA373&lt;&gt;".",COUNTIF(AA174:AA$191,"*18收*")&gt;0),  CONCATENATE(  ".",IF(AA174=$A$299,$A374,"")  ),IF(AA174=$A$299,$A374,"")  )</f>
        <v/>
      </c>
      <c r="AB374" s="65" t="str">
        <f ca="1">IF(  AND(LEN(AB373)&gt;=1,AB373&lt;&gt;".",COUNTIF(AB174:AB$191,"*18收*")&gt;0),  CONCATENATE(  ".",IF(AB174=$A$299,$A374,"")  ),IF(AB174=$A$299,$A374,"")  )</f>
        <v/>
      </c>
      <c r="AC374" s="65" t="str">
        <f ca="1">IF(  AND(LEN(AC373)&gt;=1,AC373&lt;&gt;".",COUNTIF(AC174:AC$191,"*18收*")&gt;0),  CONCATENATE(  ".",IF(AC174=$A$299,$A374,"")  ),IF(AC174=$A$299,$A374,"")  )</f>
        <v/>
      </c>
      <c r="AD374" s="65" t="str">
        <f ca="1">IF(  AND(LEN(AD373)&gt;=1,AD373&lt;&gt;".",COUNTIF(AD174:AD$191,"*18收*")&gt;0),  CONCATENATE(  ".",IF(AD174=$A$299,$A374,"")  ),IF(AD174=$A$299,$A374,"")  )</f>
        <v/>
      </c>
      <c r="AE374" s="65" t="str">
        <f ca="1">IF(  AND(LEN(AE373)&gt;=1,AE373&lt;&gt;".",COUNTIF(AE174:AE$191,"*18收*")&gt;0),  CONCATENATE(  ".",IF(AE174=$A$299,$A374,"")  ),IF(AE174=$A$299,$A374,"")  )</f>
        <v/>
      </c>
      <c r="AF374" s="65" t="str">
        <f ca="1">IF(  AND(LEN(AF373)&gt;=1,AF373&lt;&gt;".",COUNTIF(AF174:AF$191,"*18收*")&gt;0),  CONCATENATE(  ".",IF(AF174=$A$299,$A374,"")  ),IF(AF174=$A$299,$A374,"")  )</f>
        <v/>
      </c>
      <c r="AG374" s="65" t="str">
        <f ca="1">IF(  AND(LEN(AG373)&gt;=1,AG373&lt;&gt;".",COUNTIF(AG174:AG$191,"*18收*")&gt;0),  CONCATENATE(  ".",IF(AG174=$A$299,$A374,"")  ),IF(AG174=$A$299,$A374,"")  )</f>
        <v/>
      </c>
      <c r="AH374" s="65"/>
      <c r="AI374" s="65"/>
      <c r="AJ374" s="65"/>
    </row>
    <row r="375" spans="1:36">
      <c r="A375" s="65"/>
      <c r="B375" s="65"/>
      <c r="C375" s="65" t="str">
        <f ca="1">IF(  AND(LEN(C374)&gt;=1,C374&lt;&gt;".",COUNTIF(C175:C$191,"*18收*")&gt;0),  CONCATENATE(  ".",IF(C175=$A$299,$A375,"")  ),IF(C175=$A$299,$A375,"")  )</f>
        <v/>
      </c>
      <c r="D375" s="65" t="str">
        <f ca="1">IF(  AND(LEN(D374)&gt;=1,D374&lt;&gt;".",COUNTIF(D175:D$191,"*18收*")&gt;0),  CONCATENATE(  ".",IF(D175=$A$299,$A375,"")  ),IF(D175=$A$299,$A375,"")  )</f>
        <v/>
      </c>
      <c r="E375" s="65" t="str">
        <f ca="1">IF(  AND(LEN(E374)&gt;=1,E374&lt;&gt;".",COUNTIF(E175:E$191,"*18收*")&gt;0),  CONCATENATE(  ".",IF(E175=$A$299,$A375,"")  ),IF(E175=$A$299,$A375,"")  )</f>
        <v/>
      </c>
      <c r="F375" s="65" t="str">
        <f ca="1">IF(  AND(LEN(F374)&gt;=1,F374&lt;&gt;".",COUNTIF(F175:F$191,"*18收*")&gt;0),  CONCATENATE(  ".",IF(F175=$A$299,$A375,"")  ),IF(F175=$A$299,$A375,"")  )</f>
        <v/>
      </c>
      <c r="G375" s="65" t="str">
        <f ca="1">IF(  AND(LEN(G374)&gt;=1,G374&lt;&gt;".",COUNTIF(G175:G$191,"*18收*")&gt;0),  CONCATENATE(  ".",IF(G175=$A$299,$A375,"")  ),IF(G175=$A$299,$A375,"")  )</f>
        <v/>
      </c>
      <c r="H375" s="65" t="str">
        <f ca="1">IF(  AND(LEN(H374)&gt;=1,H374&lt;&gt;".",COUNTIF(H175:H$191,"*18收*")&gt;0),  CONCATENATE(  ".",IF(H175=$A$299,$A375,"")  ),IF(H175=$A$299,$A375,"")  )</f>
        <v/>
      </c>
      <c r="I375" s="65" t="str">
        <f ca="1">IF(  AND(LEN(I374)&gt;=1,I374&lt;&gt;".",COUNTIF(I175:I$191,"*18收*")&gt;0),  CONCATENATE(  ".",IF(I175=$A$299,$A375,"")  ),IF(I175=$A$299,$A375,"")  )</f>
        <v/>
      </c>
      <c r="J375" s="65" t="str">
        <f ca="1">IF(  AND(LEN(J374)&gt;=1,J374&lt;&gt;".",COUNTIF(J175:J$191,"*18收*")&gt;0),  CONCATENATE(  ".",IF(J175=$A$299,$A375,"")  ),IF(J175=$A$299,$A375,"")  )</f>
        <v/>
      </c>
      <c r="K375" s="65" t="str">
        <f ca="1">IF(  AND(LEN(K374)&gt;=1,K374&lt;&gt;".",COUNTIF(K175:K$191,"*18收*")&gt;0),  CONCATENATE(  ".",IF(K175=$A$299,$A375,"")  ),IF(K175=$A$299,$A375,"")  )</f>
        <v/>
      </c>
      <c r="L375" s="65" t="str">
        <f ca="1">IF(  AND(LEN(L374)&gt;=1,L374&lt;&gt;".",COUNTIF(L175:L$191,"*18收*")&gt;0),  CONCATENATE(  ".",IF(L175=$A$299,$A375,"")  ),IF(L175=$A$299,$A375,"")  )</f>
        <v/>
      </c>
      <c r="M375" s="65" t="str">
        <f ca="1">IF(  AND(LEN(M374)&gt;=1,M374&lt;&gt;".",COUNTIF(M175:M$191,"*18收*")&gt;0),  CONCATENATE(  ".",IF(M175=$A$299,$A375,"")  ),IF(M175=$A$299,$A375,"")  )</f>
        <v/>
      </c>
      <c r="N375" s="65" t="str">
        <f ca="1">IF(  AND(LEN(N374)&gt;=1,N374&lt;&gt;".",COUNTIF(N175:N$191,"*18收*")&gt;0),  CONCATENATE(  ".",IF(N175=$A$299,$A375,"")  ),IF(N175=$A$299,$A375,"")  )</f>
        <v/>
      </c>
      <c r="O375" s="65" t="str">
        <f ca="1">IF(  AND(LEN(O374)&gt;=1,O374&lt;&gt;".",COUNTIF(O175:O$191,"*18收*")&gt;0),  CONCATENATE(  ".",IF(O175=$A$299,$A375,"")  ),IF(O175=$A$299,$A375,"")  )</f>
        <v/>
      </c>
      <c r="P375" s="65" t="str">
        <f ca="1">IF(  AND(LEN(P374)&gt;=1,P374&lt;&gt;".",COUNTIF(P175:P$191,"*18收*")&gt;0),  CONCATENATE(  ".",IF(P175=$A$299,$A375,"")  ),IF(P175=$A$299,$A375,"")  )</f>
        <v/>
      </c>
      <c r="Q375" s="65" t="str">
        <f ca="1">IF(  AND(LEN(Q374)&gt;=1,Q374&lt;&gt;".",COUNTIF(Q175:Q$191,"*18收*")&gt;0),  CONCATENATE(  ".",IF(Q175=$A$299,$A375,"")  ),IF(Q175=$A$299,$A375,"")  )</f>
        <v/>
      </c>
      <c r="R375" s="65" t="str">
        <f ca="1">IF(  AND(LEN(R374)&gt;=1,R374&lt;&gt;".",COUNTIF(R175:R$191,"*18收*")&gt;0),  CONCATENATE(  ".",IF(R175=$A$299,$A375,"")  ),IF(R175=$A$299,$A375,"")  )</f>
        <v/>
      </c>
      <c r="S375" s="65" t="str">
        <f ca="1">IF(  AND(LEN(S374)&gt;=1,S374&lt;&gt;".",COUNTIF(S175:S$191,"*18收*")&gt;0),  CONCATENATE(  ".",IF(S175=$A$299,$A375,"")  ),IF(S175=$A$299,$A375,"")  )</f>
        <v/>
      </c>
      <c r="T375" s="65" t="str">
        <f ca="1">IF(  AND(LEN(T374)&gt;=1,T374&lt;&gt;".",COUNTIF(T175:T$191,"*18收*")&gt;0),  CONCATENATE(  ".",IF(T175=$A$299,$A375,"")  ),IF(T175=$A$299,$A375,"")  )</f>
        <v/>
      </c>
      <c r="U375" s="65" t="str">
        <f ca="1">IF(  AND(LEN(U374)&gt;=1,U374&lt;&gt;".",COUNTIF(U175:U$191,"*18收*")&gt;0),  CONCATENATE(  ".",IF(U175=$A$299,$A375,"")  ),IF(U175=$A$299,$A375,"")  )</f>
        <v/>
      </c>
      <c r="V375" s="65" t="str">
        <f ca="1">IF(  AND(LEN(V374)&gt;=1,V374&lt;&gt;".",COUNTIF(V175:V$191,"*18收*")&gt;0),  CONCATENATE(  ".",IF(V175=$A$299,$A375,"")  ),IF(V175=$A$299,$A375,"")  )</f>
        <v/>
      </c>
      <c r="W375" s="65" t="str">
        <f ca="1">IF(  AND(LEN(W374)&gt;=1,W374&lt;&gt;".",COUNTIF(W175:W$191,"*18收*")&gt;0),  CONCATENATE(  ".",IF(W175=$A$299,$A375,"")  ),IF(W175=$A$299,$A375,"")  )</f>
        <v/>
      </c>
      <c r="X375" s="65" t="str">
        <f ca="1">IF(  AND(LEN(X374)&gt;=1,X374&lt;&gt;".",COUNTIF(X175:X$191,"*18收*")&gt;0),  CONCATENATE(  ".",IF(X175=$A$299,$A375,"")  ),IF(X175=$A$299,$A375,"")  )</f>
        <v/>
      </c>
      <c r="Y375" s="65" t="str">
        <f ca="1">IF(  AND(LEN(Y374)&gt;=1,Y374&lt;&gt;".",COUNTIF(Y175:Y$191,"*18收*")&gt;0),  CONCATENATE(  ".",IF(Y175=$A$299,$A375,"")  ),IF(Y175=$A$299,$A375,"")  )</f>
        <v/>
      </c>
      <c r="Z375" s="65" t="str">
        <f ca="1">IF(  AND(LEN(Z374)&gt;=1,Z374&lt;&gt;".",COUNTIF(Z175:Z$191,"*18收*")&gt;0),  CONCATENATE(  ".",IF(Z175=$A$299,$A375,"")  ),IF(Z175=$A$299,$A375,"")  )</f>
        <v/>
      </c>
      <c r="AA375" s="65" t="str">
        <f ca="1">IF(  AND(LEN(AA374)&gt;=1,AA374&lt;&gt;".",COUNTIF(AA175:AA$191,"*18收*")&gt;0),  CONCATENATE(  ".",IF(AA175=$A$299,$A375,"")  ),IF(AA175=$A$299,$A375,"")  )</f>
        <v/>
      </c>
      <c r="AB375" s="65" t="str">
        <f ca="1">IF(  AND(LEN(AB374)&gt;=1,AB374&lt;&gt;".",COUNTIF(AB175:AB$191,"*18收*")&gt;0),  CONCATENATE(  ".",IF(AB175=$A$299,$A375,"")  ),IF(AB175=$A$299,$A375,"")  )</f>
        <v/>
      </c>
      <c r="AC375" s="65" t="str">
        <f ca="1">IF(  AND(LEN(AC374)&gt;=1,AC374&lt;&gt;".",COUNTIF(AC175:AC$191,"*18收*")&gt;0),  CONCATENATE(  ".",IF(AC175=$A$299,$A375,"")  ),IF(AC175=$A$299,$A375,"")  )</f>
        <v/>
      </c>
      <c r="AD375" s="65" t="str">
        <f ca="1">IF(  AND(LEN(AD374)&gt;=1,AD374&lt;&gt;".",COUNTIF(AD175:AD$191,"*18收*")&gt;0),  CONCATENATE(  ".",IF(AD175=$A$299,$A375,"")  ),IF(AD175=$A$299,$A375,"")  )</f>
        <v/>
      </c>
      <c r="AE375" s="65" t="str">
        <f ca="1">IF(  AND(LEN(AE374)&gt;=1,AE374&lt;&gt;".",COUNTIF(AE175:AE$191,"*18收*")&gt;0),  CONCATENATE(  ".",IF(AE175=$A$299,$A375,"")  ),IF(AE175=$A$299,$A375,"")  )</f>
        <v/>
      </c>
      <c r="AF375" s="65" t="str">
        <f ca="1">IF(  AND(LEN(AF374)&gt;=1,AF374&lt;&gt;".",COUNTIF(AF175:AF$191,"*18收*")&gt;0),  CONCATENATE(  ".",IF(AF175=$A$299,$A375,"")  ),IF(AF175=$A$299,$A375,"")  )</f>
        <v/>
      </c>
      <c r="AG375" s="65" t="str">
        <f ca="1">IF(  AND(LEN(AG374)&gt;=1,AG374&lt;&gt;".",COUNTIF(AG175:AG$191,"*18收*")&gt;0),  CONCATENATE(  ".",IF(AG175=$A$299,$A375,"")  ),IF(AG175=$A$299,$A375,"")  )</f>
        <v/>
      </c>
      <c r="AH375" s="65"/>
      <c r="AI375" s="65"/>
      <c r="AJ375" s="65"/>
    </row>
    <row r="376" spans="1:36">
      <c r="A376" s="65"/>
      <c r="B376" s="65"/>
      <c r="C376" s="65" t="str">
        <f ca="1">IF(  AND(LEN(C375)&gt;=1,C375&lt;&gt;".",COUNTIF(C176:C$191,"*18收*")&gt;0),  CONCATENATE(  ".",IF(C176=$A$299,$A376,"")  ),IF(C176=$A$299,$A376,"")  )</f>
        <v/>
      </c>
      <c r="D376" s="65" t="str">
        <f ca="1">IF(  AND(LEN(D375)&gt;=1,D375&lt;&gt;".",COUNTIF(D176:D$191,"*18收*")&gt;0),  CONCATENATE(  ".",IF(D176=$A$299,$A376,"")  ),IF(D176=$A$299,$A376,"")  )</f>
        <v/>
      </c>
      <c r="E376" s="65" t="str">
        <f ca="1">IF(  AND(LEN(E375)&gt;=1,E375&lt;&gt;".",COUNTIF(E176:E$191,"*18收*")&gt;0),  CONCATENATE(  ".",IF(E176=$A$299,$A376,"")  ),IF(E176=$A$299,$A376,"")  )</f>
        <v/>
      </c>
      <c r="F376" s="65" t="str">
        <f ca="1">IF(  AND(LEN(F375)&gt;=1,F375&lt;&gt;".",COUNTIF(F176:F$191,"*18收*")&gt;0),  CONCATENATE(  ".",IF(F176=$A$299,$A376,"")  ),IF(F176=$A$299,$A376,"")  )</f>
        <v/>
      </c>
      <c r="G376" s="65" t="str">
        <f ca="1">IF(  AND(LEN(G375)&gt;=1,G375&lt;&gt;".",COUNTIF(G176:G$191,"*18收*")&gt;0),  CONCATENATE(  ".",IF(G176=$A$299,$A376,"")  ),IF(G176=$A$299,$A376,"")  )</f>
        <v/>
      </c>
      <c r="H376" s="65" t="str">
        <f ca="1">IF(  AND(LEN(H375)&gt;=1,H375&lt;&gt;".",COUNTIF(H176:H$191,"*18收*")&gt;0),  CONCATENATE(  ".",IF(H176=$A$299,$A376,"")  ),IF(H176=$A$299,$A376,"")  )</f>
        <v/>
      </c>
      <c r="I376" s="65" t="str">
        <f ca="1">IF(  AND(LEN(I375)&gt;=1,I375&lt;&gt;".",COUNTIF(I176:I$191,"*18收*")&gt;0),  CONCATENATE(  ".",IF(I176=$A$299,$A376,"")  ),IF(I176=$A$299,$A376,"")  )</f>
        <v/>
      </c>
      <c r="J376" s="65" t="str">
        <f ca="1">IF(  AND(LEN(J375)&gt;=1,J375&lt;&gt;".",COUNTIF(J176:J$191,"*18收*")&gt;0),  CONCATENATE(  ".",IF(J176=$A$299,$A376,"")  ),IF(J176=$A$299,$A376,"")  )</f>
        <v/>
      </c>
      <c r="K376" s="65" t="str">
        <f ca="1">IF(  AND(LEN(K375)&gt;=1,K375&lt;&gt;".",COUNTIF(K176:K$191,"*18收*")&gt;0),  CONCATENATE(  ".",IF(K176=$A$299,$A376,"")  ),IF(K176=$A$299,$A376,"")  )</f>
        <v/>
      </c>
      <c r="L376" s="65" t="str">
        <f ca="1">IF(  AND(LEN(L375)&gt;=1,L375&lt;&gt;".",COUNTIF(L176:L$191,"*18收*")&gt;0),  CONCATENATE(  ".",IF(L176=$A$299,$A376,"")  ),IF(L176=$A$299,$A376,"")  )</f>
        <v/>
      </c>
      <c r="M376" s="65" t="str">
        <f ca="1">IF(  AND(LEN(M375)&gt;=1,M375&lt;&gt;".",COUNTIF(M176:M$191,"*18收*")&gt;0),  CONCATENATE(  ".",IF(M176=$A$299,$A376,"")  ),IF(M176=$A$299,$A376,"")  )</f>
        <v/>
      </c>
      <c r="N376" s="65" t="str">
        <f ca="1">IF(  AND(LEN(N375)&gt;=1,N375&lt;&gt;".",COUNTIF(N176:N$191,"*18收*")&gt;0),  CONCATENATE(  ".",IF(N176=$A$299,$A376,"")  ),IF(N176=$A$299,$A376,"")  )</f>
        <v/>
      </c>
      <c r="O376" s="65" t="str">
        <f ca="1">IF(  AND(LEN(O375)&gt;=1,O375&lt;&gt;".",COUNTIF(O176:O$191,"*18收*")&gt;0),  CONCATENATE(  ".",IF(O176=$A$299,$A376,"")  ),IF(O176=$A$299,$A376,"")  )</f>
        <v/>
      </c>
      <c r="P376" s="65" t="str">
        <f ca="1">IF(  AND(LEN(P375)&gt;=1,P375&lt;&gt;".",COUNTIF(P176:P$191,"*18收*")&gt;0),  CONCATENATE(  ".",IF(P176=$A$299,$A376,"")  ),IF(P176=$A$299,$A376,"")  )</f>
        <v/>
      </c>
      <c r="Q376" s="65" t="str">
        <f ca="1">IF(  AND(LEN(Q375)&gt;=1,Q375&lt;&gt;".",COUNTIF(Q176:Q$191,"*18收*")&gt;0),  CONCATENATE(  ".",IF(Q176=$A$299,$A376,"")  ),IF(Q176=$A$299,$A376,"")  )</f>
        <v/>
      </c>
      <c r="R376" s="65" t="str">
        <f ca="1">IF(  AND(LEN(R375)&gt;=1,R375&lt;&gt;".",COUNTIF(R176:R$191,"*18收*")&gt;0),  CONCATENATE(  ".",IF(R176=$A$299,$A376,"")  ),IF(R176=$A$299,$A376,"")  )</f>
        <v/>
      </c>
      <c r="S376" s="65" t="str">
        <f ca="1">IF(  AND(LEN(S375)&gt;=1,S375&lt;&gt;".",COUNTIF(S176:S$191,"*18收*")&gt;0),  CONCATENATE(  ".",IF(S176=$A$299,$A376,"")  ),IF(S176=$A$299,$A376,"")  )</f>
        <v/>
      </c>
      <c r="T376" s="65" t="str">
        <f ca="1">IF(  AND(LEN(T375)&gt;=1,T375&lt;&gt;".",COUNTIF(T176:T$191,"*18收*")&gt;0),  CONCATENATE(  ".",IF(T176=$A$299,$A376,"")  ),IF(T176=$A$299,$A376,"")  )</f>
        <v/>
      </c>
      <c r="U376" s="65" t="str">
        <f ca="1">IF(  AND(LEN(U375)&gt;=1,U375&lt;&gt;".",COUNTIF(U176:U$191,"*18收*")&gt;0),  CONCATENATE(  ".",IF(U176=$A$299,$A376,"")  ),IF(U176=$A$299,$A376,"")  )</f>
        <v/>
      </c>
      <c r="V376" s="65" t="str">
        <f ca="1">IF(  AND(LEN(V375)&gt;=1,V375&lt;&gt;".",COUNTIF(V176:V$191,"*18收*")&gt;0),  CONCATENATE(  ".",IF(V176=$A$299,$A376,"")  ),IF(V176=$A$299,$A376,"")  )</f>
        <v/>
      </c>
      <c r="W376" s="65" t="str">
        <f ca="1">IF(  AND(LEN(W375)&gt;=1,W375&lt;&gt;".",COUNTIF(W176:W$191,"*18收*")&gt;0),  CONCATENATE(  ".",IF(W176=$A$299,$A376,"")  ),IF(W176=$A$299,$A376,"")  )</f>
        <v/>
      </c>
      <c r="X376" s="65" t="str">
        <f ca="1">IF(  AND(LEN(X375)&gt;=1,X375&lt;&gt;".",COUNTIF(X176:X$191,"*18收*")&gt;0),  CONCATENATE(  ".",IF(X176=$A$299,$A376,"")  ),IF(X176=$A$299,$A376,"")  )</f>
        <v/>
      </c>
      <c r="Y376" s="65" t="str">
        <f ca="1">IF(  AND(LEN(Y375)&gt;=1,Y375&lt;&gt;".",COUNTIF(Y176:Y$191,"*18收*")&gt;0),  CONCATENATE(  ".",IF(Y176=$A$299,$A376,"")  ),IF(Y176=$A$299,$A376,"")  )</f>
        <v/>
      </c>
      <c r="Z376" s="65" t="str">
        <f ca="1">IF(  AND(LEN(Z375)&gt;=1,Z375&lt;&gt;".",COUNTIF(Z176:Z$191,"*18收*")&gt;0),  CONCATENATE(  ".",IF(Z176=$A$299,$A376,"")  ),IF(Z176=$A$299,$A376,"")  )</f>
        <v/>
      </c>
      <c r="AA376" s="65" t="str">
        <f ca="1">IF(  AND(LEN(AA375)&gt;=1,AA375&lt;&gt;".",COUNTIF(AA176:AA$191,"*18收*")&gt;0),  CONCATENATE(  ".",IF(AA176=$A$299,$A376,"")  ),IF(AA176=$A$299,$A376,"")  )</f>
        <v/>
      </c>
      <c r="AB376" s="65" t="str">
        <f ca="1">IF(  AND(LEN(AB375)&gt;=1,AB375&lt;&gt;".",COUNTIF(AB176:AB$191,"*18收*")&gt;0),  CONCATENATE(  ".",IF(AB176=$A$299,$A376,"")  ),IF(AB176=$A$299,$A376,"")  )</f>
        <v/>
      </c>
      <c r="AC376" s="65" t="str">
        <f ca="1">IF(  AND(LEN(AC375)&gt;=1,AC375&lt;&gt;".",COUNTIF(AC176:AC$191,"*18收*")&gt;0),  CONCATENATE(  ".",IF(AC176=$A$299,$A376,"")  ),IF(AC176=$A$299,$A376,"")  )</f>
        <v/>
      </c>
      <c r="AD376" s="65" t="str">
        <f ca="1">IF(  AND(LEN(AD375)&gt;=1,AD375&lt;&gt;".",COUNTIF(AD176:AD$191,"*18收*")&gt;0),  CONCATENATE(  ".",IF(AD176=$A$299,$A376,"")  ),IF(AD176=$A$299,$A376,"")  )</f>
        <v/>
      </c>
      <c r="AE376" s="65" t="str">
        <f ca="1">IF(  AND(LEN(AE375)&gt;=1,AE375&lt;&gt;".",COUNTIF(AE176:AE$191,"*18收*")&gt;0),  CONCATENATE(  ".",IF(AE176=$A$299,$A376,"")  ),IF(AE176=$A$299,$A376,"")  )</f>
        <v/>
      </c>
      <c r="AF376" s="65" t="str">
        <f ca="1">IF(  AND(LEN(AF375)&gt;=1,AF375&lt;&gt;".",COUNTIF(AF176:AF$191,"*18收*")&gt;0),  CONCATENATE(  ".",IF(AF176=$A$299,$A376,"")  ),IF(AF176=$A$299,$A376,"")  )</f>
        <v/>
      </c>
      <c r="AG376" s="65" t="str">
        <f ca="1">IF(  AND(LEN(AG375)&gt;=1,AG375&lt;&gt;".",COUNTIF(AG176:AG$191,"*18收*")&gt;0),  CONCATENATE(  ".",IF(AG176=$A$299,$A376,"")  ),IF(AG176=$A$299,$A376,"")  )</f>
        <v/>
      </c>
      <c r="AH376" s="65"/>
      <c r="AI376" s="65"/>
      <c r="AJ376" s="65"/>
    </row>
    <row r="377" spans="1:36">
      <c r="A377" s="65"/>
      <c r="B377" s="65"/>
      <c r="C377" s="65" t="str">
        <f ca="1">IF(  AND(LEN(C376)&gt;=1,C376&lt;&gt;".",COUNTIF(C177:C$191,"*18收*")&gt;0),  CONCATENATE(  ".",IF(C177=$A$299,$A377,"")  ),IF(C177=$A$299,$A377,"")  )</f>
        <v/>
      </c>
      <c r="D377" s="65" t="str">
        <f ca="1">IF(  AND(LEN(D376)&gt;=1,D376&lt;&gt;".",COUNTIF(D177:D$191,"*18收*")&gt;0),  CONCATENATE(  ".",IF(D177=$A$299,$A377,"")  ),IF(D177=$A$299,$A377,"")  )</f>
        <v/>
      </c>
      <c r="E377" s="65" t="str">
        <f ca="1">IF(  AND(LEN(E376)&gt;=1,E376&lt;&gt;".",COUNTIF(E177:E$191,"*18收*")&gt;0),  CONCATENATE(  ".",IF(E177=$A$299,$A377,"")  ),IF(E177=$A$299,$A377,"")  )</f>
        <v/>
      </c>
      <c r="F377" s="65" t="str">
        <f ca="1">IF(  AND(LEN(F376)&gt;=1,F376&lt;&gt;".",COUNTIF(F177:F$191,"*18收*")&gt;0),  CONCATENATE(  ".",IF(F177=$A$299,$A377,"")  ),IF(F177=$A$299,$A377,"")  )</f>
        <v/>
      </c>
      <c r="G377" s="65" t="str">
        <f ca="1">IF(  AND(LEN(G376)&gt;=1,G376&lt;&gt;".",COUNTIF(G177:G$191,"*18收*")&gt;0),  CONCATENATE(  ".",IF(G177=$A$299,$A377,"")  ),IF(G177=$A$299,$A377,"")  )</f>
        <v/>
      </c>
      <c r="H377" s="65" t="str">
        <f ca="1">IF(  AND(LEN(H376)&gt;=1,H376&lt;&gt;".",COUNTIF(H177:H$191,"*18收*")&gt;0),  CONCATENATE(  ".",IF(H177=$A$299,$A377,"")  ),IF(H177=$A$299,$A377,"")  )</f>
        <v/>
      </c>
      <c r="I377" s="65" t="str">
        <f ca="1">IF(  AND(LEN(I376)&gt;=1,I376&lt;&gt;".",COUNTIF(I177:I$191,"*18收*")&gt;0),  CONCATENATE(  ".",IF(I177=$A$299,$A377,"")  ),IF(I177=$A$299,$A377,"")  )</f>
        <v/>
      </c>
      <c r="J377" s="65" t="str">
        <f ca="1">IF(  AND(LEN(J376)&gt;=1,J376&lt;&gt;".",COUNTIF(J177:J$191,"*18收*")&gt;0),  CONCATENATE(  ".",IF(J177=$A$299,$A377,"")  ),IF(J177=$A$299,$A377,"")  )</f>
        <v/>
      </c>
      <c r="K377" s="65" t="str">
        <f ca="1">IF(  AND(LEN(K376)&gt;=1,K376&lt;&gt;".",COUNTIF(K177:K$191,"*18收*")&gt;0),  CONCATENATE(  ".",IF(K177=$A$299,$A377,"")  ),IF(K177=$A$299,$A377,"")  )</f>
        <v/>
      </c>
      <c r="L377" s="65" t="str">
        <f ca="1">IF(  AND(LEN(L376)&gt;=1,L376&lt;&gt;".",COUNTIF(L177:L$191,"*18收*")&gt;0),  CONCATENATE(  ".",IF(L177=$A$299,$A377,"")  ),IF(L177=$A$299,$A377,"")  )</f>
        <v/>
      </c>
      <c r="M377" s="65" t="str">
        <f ca="1">IF(  AND(LEN(M376)&gt;=1,M376&lt;&gt;".",COUNTIF(M177:M$191,"*18收*")&gt;0),  CONCATENATE(  ".",IF(M177=$A$299,$A377,"")  ),IF(M177=$A$299,$A377,"")  )</f>
        <v/>
      </c>
      <c r="N377" s="65" t="str">
        <f ca="1">IF(  AND(LEN(N376)&gt;=1,N376&lt;&gt;".",COUNTIF(N177:N$191,"*18收*")&gt;0),  CONCATENATE(  ".",IF(N177=$A$299,$A377,"")  ),IF(N177=$A$299,$A377,"")  )</f>
        <v/>
      </c>
      <c r="O377" s="65" t="str">
        <f ca="1">IF(  AND(LEN(O376)&gt;=1,O376&lt;&gt;".",COUNTIF(O177:O$191,"*18收*")&gt;0),  CONCATENATE(  ".",IF(O177=$A$299,$A377,"")  ),IF(O177=$A$299,$A377,"")  )</f>
        <v/>
      </c>
      <c r="P377" s="65" t="str">
        <f ca="1">IF(  AND(LEN(P376)&gt;=1,P376&lt;&gt;".",COUNTIF(P177:P$191,"*18收*")&gt;0),  CONCATENATE(  ".",IF(P177=$A$299,$A377,"")  ),IF(P177=$A$299,$A377,"")  )</f>
        <v/>
      </c>
      <c r="Q377" s="65" t="str">
        <f ca="1">IF(  AND(LEN(Q376)&gt;=1,Q376&lt;&gt;".",COUNTIF(Q177:Q$191,"*18收*")&gt;0),  CONCATENATE(  ".",IF(Q177=$A$299,$A377,"")  ),IF(Q177=$A$299,$A377,"")  )</f>
        <v/>
      </c>
      <c r="R377" s="65" t="str">
        <f ca="1">IF(  AND(LEN(R376)&gt;=1,R376&lt;&gt;".",COUNTIF(R177:R$191,"*18收*")&gt;0),  CONCATENATE(  ".",IF(R177=$A$299,$A377,"")  ),IF(R177=$A$299,$A377,"")  )</f>
        <v/>
      </c>
      <c r="S377" s="65" t="str">
        <f ca="1">IF(  AND(LEN(S376)&gt;=1,S376&lt;&gt;".",COUNTIF(S177:S$191,"*18收*")&gt;0),  CONCATENATE(  ".",IF(S177=$A$299,$A377,"")  ),IF(S177=$A$299,$A377,"")  )</f>
        <v/>
      </c>
      <c r="T377" s="65" t="str">
        <f ca="1">IF(  AND(LEN(T376)&gt;=1,T376&lt;&gt;".",COUNTIF(T177:T$191,"*18收*")&gt;0),  CONCATENATE(  ".",IF(T177=$A$299,$A377,"")  ),IF(T177=$A$299,$A377,"")  )</f>
        <v/>
      </c>
      <c r="U377" s="65" t="str">
        <f ca="1">IF(  AND(LEN(U376)&gt;=1,U376&lt;&gt;".",COUNTIF(U177:U$191,"*18收*")&gt;0),  CONCATENATE(  ".",IF(U177=$A$299,$A377,"")  ),IF(U177=$A$299,$A377,"")  )</f>
        <v/>
      </c>
      <c r="V377" s="65" t="str">
        <f ca="1">IF(  AND(LEN(V376)&gt;=1,V376&lt;&gt;".",COUNTIF(V177:V$191,"*18收*")&gt;0),  CONCATENATE(  ".",IF(V177=$A$299,$A377,"")  ),IF(V177=$A$299,$A377,"")  )</f>
        <v/>
      </c>
      <c r="W377" s="65" t="str">
        <f ca="1">IF(  AND(LEN(W376)&gt;=1,W376&lt;&gt;".",COUNTIF(W177:W$191,"*18收*")&gt;0),  CONCATENATE(  ".",IF(W177=$A$299,$A377,"")  ),IF(W177=$A$299,$A377,"")  )</f>
        <v/>
      </c>
      <c r="X377" s="65" t="str">
        <f ca="1">IF(  AND(LEN(X376)&gt;=1,X376&lt;&gt;".",COUNTIF(X177:X$191,"*18收*")&gt;0),  CONCATENATE(  ".",IF(X177=$A$299,$A377,"")  ),IF(X177=$A$299,$A377,"")  )</f>
        <v/>
      </c>
      <c r="Y377" s="65" t="str">
        <f ca="1">IF(  AND(LEN(Y376)&gt;=1,Y376&lt;&gt;".",COUNTIF(Y177:Y$191,"*18收*")&gt;0),  CONCATENATE(  ".",IF(Y177=$A$299,$A377,"")  ),IF(Y177=$A$299,$A377,"")  )</f>
        <v/>
      </c>
      <c r="Z377" s="65" t="str">
        <f ca="1">IF(  AND(LEN(Z376)&gt;=1,Z376&lt;&gt;".",COUNTIF(Z177:Z$191,"*18收*")&gt;0),  CONCATENATE(  ".",IF(Z177=$A$299,$A377,"")  ),IF(Z177=$A$299,$A377,"")  )</f>
        <v/>
      </c>
      <c r="AA377" s="65" t="str">
        <f ca="1">IF(  AND(LEN(AA376)&gt;=1,AA376&lt;&gt;".",COUNTIF(AA177:AA$191,"*18收*")&gt;0),  CONCATENATE(  ".",IF(AA177=$A$299,$A377,"")  ),IF(AA177=$A$299,$A377,"")  )</f>
        <v/>
      </c>
      <c r="AB377" s="65" t="str">
        <f ca="1">IF(  AND(LEN(AB376)&gt;=1,AB376&lt;&gt;".",COUNTIF(AB177:AB$191,"*18收*")&gt;0),  CONCATENATE(  ".",IF(AB177=$A$299,$A377,"")  ),IF(AB177=$A$299,$A377,"")  )</f>
        <v/>
      </c>
      <c r="AC377" s="65" t="str">
        <f ca="1">IF(  AND(LEN(AC376)&gt;=1,AC376&lt;&gt;".",COUNTIF(AC177:AC$191,"*18收*")&gt;0),  CONCATENATE(  ".",IF(AC177=$A$299,$A377,"")  ),IF(AC177=$A$299,$A377,"")  )</f>
        <v/>
      </c>
      <c r="AD377" s="65" t="str">
        <f ca="1">IF(  AND(LEN(AD376)&gt;=1,AD376&lt;&gt;".",COUNTIF(AD177:AD$191,"*18收*")&gt;0),  CONCATENATE(  ".",IF(AD177=$A$299,$A377,"")  ),IF(AD177=$A$299,$A377,"")  )</f>
        <v/>
      </c>
      <c r="AE377" s="65" t="str">
        <f ca="1">IF(  AND(LEN(AE376)&gt;=1,AE376&lt;&gt;".",COUNTIF(AE177:AE$191,"*18收*")&gt;0),  CONCATENATE(  ".",IF(AE177=$A$299,$A377,"")  ),IF(AE177=$A$299,$A377,"")  )</f>
        <v/>
      </c>
      <c r="AF377" s="65" t="str">
        <f ca="1">IF(  AND(LEN(AF376)&gt;=1,AF376&lt;&gt;".",COUNTIF(AF177:AF$191,"*18收*")&gt;0),  CONCATENATE(  ".",IF(AF177=$A$299,$A377,"")  ),IF(AF177=$A$299,$A377,"")  )</f>
        <v/>
      </c>
      <c r="AG377" s="65" t="str">
        <f ca="1">IF(  AND(LEN(AG376)&gt;=1,AG376&lt;&gt;".",COUNTIF(AG177:AG$191,"*18收*")&gt;0),  CONCATENATE(  ".",IF(AG177=$A$299,$A377,"")  ),IF(AG177=$A$299,$A377,"")  )</f>
        <v/>
      </c>
      <c r="AH377" s="65"/>
      <c r="AI377" s="65"/>
      <c r="AJ377" s="65"/>
    </row>
    <row r="378" spans="1:36">
      <c r="A378" s="65"/>
      <c r="B378" s="65"/>
      <c r="C378" s="65" t="str">
        <f ca="1">IF(  AND(LEN(C377)&gt;=1,C377&lt;&gt;".",COUNTIF(C178:C$191,"*18收*")&gt;0),  CONCATENATE(  ".",IF(C178=$A$299,$A378,"")  ),IF(C178=$A$299,$A378,"")  )</f>
        <v/>
      </c>
      <c r="D378" s="65" t="str">
        <f ca="1">IF(  AND(LEN(D377)&gt;=1,D377&lt;&gt;".",COUNTIF(D178:D$191,"*18收*")&gt;0),  CONCATENATE(  ".",IF(D178=$A$299,$A378,"")  ),IF(D178=$A$299,$A378,"")  )</f>
        <v/>
      </c>
      <c r="E378" s="65" t="str">
        <f ca="1">IF(  AND(LEN(E377)&gt;=1,E377&lt;&gt;".",COUNTIF(E178:E$191,"*18收*")&gt;0),  CONCATENATE(  ".",IF(E178=$A$299,$A378,"")  ),IF(E178=$A$299,$A378,"")  )</f>
        <v/>
      </c>
      <c r="F378" s="65" t="str">
        <f ca="1">IF(  AND(LEN(F377)&gt;=1,F377&lt;&gt;".",COUNTIF(F178:F$191,"*18收*")&gt;0),  CONCATENATE(  ".",IF(F178=$A$299,$A378,"")  ),IF(F178=$A$299,$A378,"")  )</f>
        <v/>
      </c>
      <c r="G378" s="65" t="str">
        <f ca="1">IF(  AND(LEN(G377)&gt;=1,G377&lt;&gt;".",COUNTIF(G178:G$191,"*18收*")&gt;0),  CONCATENATE(  ".",IF(G178=$A$299,$A378,"")  ),IF(G178=$A$299,$A378,"")  )</f>
        <v/>
      </c>
      <c r="H378" s="65" t="str">
        <f ca="1">IF(  AND(LEN(H377)&gt;=1,H377&lt;&gt;".",COUNTIF(H178:H$191,"*18收*")&gt;0),  CONCATENATE(  ".",IF(H178=$A$299,$A378,"")  ),IF(H178=$A$299,$A378,"")  )</f>
        <v/>
      </c>
      <c r="I378" s="65" t="str">
        <f ca="1">IF(  AND(LEN(I377)&gt;=1,I377&lt;&gt;".",COUNTIF(I178:I$191,"*18收*")&gt;0),  CONCATENATE(  ".",IF(I178=$A$299,$A378,"")  ),IF(I178=$A$299,$A378,"")  )</f>
        <v/>
      </c>
      <c r="J378" s="65" t="str">
        <f ca="1">IF(  AND(LEN(J377)&gt;=1,J377&lt;&gt;".",COUNTIF(J178:J$191,"*18收*")&gt;0),  CONCATENATE(  ".",IF(J178=$A$299,$A378,"")  ),IF(J178=$A$299,$A378,"")  )</f>
        <v/>
      </c>
      <c r="K378" s="65" t="str">
        <f ca="1">IF(  AND(LEN(K377)&gt;=1,K377&lt;&gt;".",COUNTIF(K178:K$191,"*18收*")&gt;0),  CONCATENATE(  ".",IF(K178=$A$299,$A378,"")  ),IF(K178=$A$299,$A378,"")  )</f>
        <v/>
      </c>
      <c r="L378" s="65" t="str">
        <f ca="1">IF(  AND(LEN(L377)&gt;=1,L377&lt;&gt;".",COUNTIF(L178:L$191,"*18收*")&gt;0),  CONCATENATE(  ".",IF(L178=$A$299,$A378,"")  ),IF(L178=$A$299,$A378,"")  )</f>
        <v/>
      </c>
      <c r="M378" s="65" t="str">
        <f ca="1">IF(  AND(LEN(M377)&gt;=1,M377&lt;&gt;".",COUNTIF(M178:M$191,"*18收*")&gt;0),  CONCATENATE(  ".",IF(M178=$A$299,$A378,"")  ),IF(M178=$A$299,$A378,"")  )</f>
        <v/>
      </c>
      <c r="N378" s="65" t="str">
        <f ca="1">IF(  AND(LEN(N377)&gt;=1,N377&lt;&gt;".",COUNTIF(N178:N$191,"*18收*")&gt;0),  CONCATENATE(  ".",IF(N178=$A$299,$A378,"")  ),IF(N178=$A$299,$A378,"")  )</f>
        <v/>
      </c>
      <c r="O378" s="65" t="str">
        <f ca="1">IF(  AND(LEN(O377)&gt;=1,O377&lt;&gt;".",COUNTIF(O178:O$191,"*18收*")&gt;0),  CONCATENATE(  ".",IF(O178=$A$299,$A378,"")  ),IF(O178=$A$299,$A378,"")  )</f>
        <v/>
      </c>
      <c r="P378" s="65" t="str">
        <f ca="1">IF(  AND(LEN(P377)&gt;=1,P377&lt;&gt;".",COUNTIF(P178:P$191,"*18收*")&gt;0),  CONCATENATE(  ".",IF(P178=$A$299,$A378,"")  ),IF(P178=$A$299,$A378,"")  )</f>
        <v/>
      </c>
      <c r="Q378" s="65" t="str">
        <f ca="1">IF(  AND(LEN(Q377)&gt;=1,Q377&lt;&gt;".",COUNTIF(Q178:Q$191,"*18收*")&gt;0),  CONCATENATE(  ".",IF(Q178=$A$299,$A378,"")  ),IF(Q178=$A$299,$A378,"")  )</f>
        <v/>
      </c>
      <c r="R378" s="65" t="str">
        <f ca="1">IF(  AND(LEN(R377)&gt;=1,R377&lt;&gt;".",COUNTIF(R178:R$191,"*18收*")&gt;0),  CONCATENATE(  ".",IF(R178=$A$299,$A378,"")  ),IF(R178=$A$299,$A378,"")  )</f>
        <v/>
      </c>
      <c r="S378" s="65" t="str">
        <f ca="1">IF(  AND(LEN(S377)&gt;=1,S377&lt;&gt;".",COUNTIF(S178:S$191,"*18收*")&gt;0),  CONCATENATE(  ".",IF(S178=$A$299,$A378,"")  ),IF(S178=$A$299,$A378,"")  )</f>
        <v/>
      </c>
      <c r="T378" s="65" t="str">
        <f ca="1">IF(  AND(LEN(T377)&gt;=1,T377&lt;&gt;".",COUNTIF(T178:T$191,"*18收*")&gt;0),  CONCATENATE(  ".",IF(T178=$A$299,$A378,"")  ),IF(T178=$A$299,$A378,"")  )</f>
        <v/>
      </c>
      <c r="U378" s="65" t="str">
        <f ca="1">IF(  AND(LEN(U377)&gt;=1,U377&lt;&gt;".",COUNTIF(U178:U$191,"*18收*")&gt;0),  CONCATENATE(  ".",IF(U178=$A$299,$A378,"")  ),IF(U178=$A$299,$A378,"")  )</f>
        <v/>
      </c>
      <c r="V378" s="65" t="str">
        <f ca="1">IF(  AND(LEN(V377)&gt;=1,V377&lt;&gt;".",COUNTIF(V178:V$191,"*18收*")&gt;0),  CONCATENATE(  ".",IF(V178=$A$299,$A378,"")  ),IF(V178=$A$299,$A378,"")  )</f>
        <v/>
      </c>
      <c r="W378" s="65" t="str">
        <f ca="1">IF(  AND(LEN(W377)&gt;=1,W377&lt;&gt;".",COUNTIF(W178:W$191,"*18收*")&gt;0),  CONCATENATE(  ".",IF(W178=$A$299,$A378,"")  ),IF(W178=$A$299,$A378,"")  )</f>
        <v/>
      </c>
      <c r="X378" s="65" t="str">
        <f ca="1">IF(  AND(LEN(X377)&gt;=1,X377&lt;&gt;".",COUNTIF(X178:X$191,"*18收*")&gt;0),  CONCATENATE(  ".",IF(X178=$A$299,$A378,"")  ),IF(X178=$A$299,$A378,"")  )</f>
        <v/>
      </c>
      <c r="Y378" s="65" t="str">
        <f ca="1">IF(  AND(LEN(Y377)&gt;=1,Y377&lt;&gt;".",COUNTIF(Y178:Y$191,"*18收*")&gt;0),  CONCATENATE(  ".",IF(Y178=$A$299,$A378,"")  ),IF(Y178=$A$299,$A378,"")  )</f>
        <v/>
      </c>
      <c r="Z378" s="65" t="str">
        <f ca="1">IF(  AND(LEN(Z377)&gt;=1,Z377&lt;&gt;".",COUNTIF(Z178:Z$191,"*18收*")&gt;0),  CONCATENATE(  ".",IF(Z178=$A$299,$A378,"")  ),IF(Z178=$A$299,$A378,"")  )</f>
        <v/>
      </c>
      <c r="AA378" s="65" t="str">
        <f ca="1">IF(  AND(LEN(AA377)&gt;=1,AA377&lt;&gt;".",COUNTIF(AA178:AA$191,"*18收*")&gt;0),  CONCATENATE(  ".",IF(AA178=$A$299,$A378,"")  ),IF(AA178=$A$299,$A378,"")  )</f>
        <v/>
      </c>
      <c r="AB378" s="65" t="str">
        <f ca="1">IF(  AND(LEN(AB377)&gt;=1,AB377&lt;&gt;".",COUNTIF(AB178:AB$191,"*18收*")&gt;0),  CONCATENATE(  ".",IF(AB178=$A$299,$A378,"")  ),IF(AB178=$A$299,$A378,"")  )</f>
        <v/>
      </c>
      <c r="AC378" s="65" t="str">
        <f ca="1">IF(  AND(LEN(AC377)&gt;=1,AC377&lt;&gt;".",COUNTIF(AC178:AC$191,"*18收*")&gt;0),  CONCATENATE(  ".",IF(AC178=$A$299,$A378,"")  ),IF(AC178=$A$299,$A378,"")  )</f>
        <v/>
      </c>
      <c r="AD378" s="65" t="str">
        <f ca="1">IF(  AND(LEN(AD377)&gt;=1,AD377&lt;&gt;".",COUNTIF(AD178:AD$191,"*18收*")&gt;0),  CONCATENATE(  ".",IF(AD178=$A$299,$A378,"")  ),IF(AD178=$A$299,$A378,"")  )</f>
        <v/>
      </c>
      <c r="AE378" s="65" t="str">
        <f ca="1">IF(  AND(LEN(AE377)&gt;=1,AE377&lt;&gt;".",COUNTIF(AE178:AE$191,"*18收*")&gt;0),  CONCATENATE(  ".",IF(AE178=$A$299,$A378,"")  ),IF(AE178=$A$299,$A378,"")  )</f>
        <v/>
      </c>
      <c r="AF378" s="65" t="str">
        <f ca="1">IF(  AND(LEN(AF377)&gt;=1,AF377&lt;&gt;".",COUNTIF(AF178:AF$191,"*18收*")&gt;0),  CONCATENATE(  ".",IF(AF178=$A$299,$A378,"")  ),IF(AF178=$A$299,$A378,"")  )</f>
        <v/>
      </c>
      <c r="AG378" s="65" t="str">
        <f ca="1">IF(  AND(LEN(AG377)&gt;=1,AG377&lt;&gt;".",COUNTIF(AG178:AG$191,"*18收*")&gt;0),  CONCATENATE(  ".",IF(AG178=$A$299,$A378,"")  ),IF(AG178=$A$299,$A378,"")  )</f>
        <v/>
      </c>
      <c r="AH378" s="65"/>
      <c r="AI378" s="65"/>
      <c r="AJ378" s="65"/>
    </row>
    <row r="379" spans="1:36">
      <c r="A379" s="65"/>
      <c r="B379" s="65"/>
      <c r="C379" s="65" t="str">
        <f ca="1">IF(  AND(LEN(C378)&gt;=1,C378&lt;&gt;".",COUNTIF(C179:C$191,"*18收*")&gt;0),  CONCATENATE(  ".",IF(C179=$A$299,$A379,"")  ),IF(C179=$A$299,$A379,"")  )</f>
        <v/>
      </c>
      <c r="D379" s="65" t="str">
        <f ca="1">IF(  AND(LEN(D378)&gt;=1,D378&lt;&gt;".",COUNTIF(D179:D$191,"*18收*")&gt;0),  CONCATENATE(  ".",IF(D179=$A$299,$A379,"")  ),IF(D179=$A$299,$A379,"")  )</f>
        <v/>
      </c>
      <c r="E379" s="65" t="str">
        <f ca="1">IF(  AND(LEN(E378)&gt;=1,E378&lt;&gt;".",COUNTIF(E179:E$191,"*18收*")&gt;0),  CONCATENATE(  ".",IF(E179=$A$299,$A379,"")  ),IF(E179=$A$299,$A379,"")  )</f>
        <v/>
      </c>
      <c r="F379" s="65" t="str">
        <f ca="1">IF(  AND(LEN(F378)&gt;=1,F378&lt;&gt;".",COUNTIF(F179:F$191,"*18收*")&gt;0),  CONCATENATE(  ".",IF(F179=$A$299,$A379,"")  ),IF(F179=$A$299,$A379,"")  )</f>
        <v/>
      </c>
      <c r="G379" s="65" t="str">
        <f ca="1">IF(  AND(LEN(G378)&gt;=1,G378&lt;&gt;".",COUNTIF(G179:G$191,"*18收*")&gt;0),  CONCATENATE(  ".",IF(G179=$A$299,$A379,"")  ),IF(G179=$A$299,$A379,"")  )</f>
        <v/>
      </c>
      <c r="H379" s="65" t="str">
        <f ca="1">IF(  AND(LEN(H378)&gt;=1,H378&lt;&gt;".",COUNTIF(H179:H$191,"*18收*")&gt;0),  CONCATENATE(  ".",IF(H179=$A$299,$A379,"")  ),IF(H179=$A$299,$A379,"")  )</f>
        <v/>
      </c>
      <c r="I379" s="65" t="str">
        <f ca="1">IF(  AND(LEN(I378)&gt;=1,I378&lt;&gt;".",COUNTIF(I179:I$191,"*18收*")&gt;0),  CONCATENATE(  ".",IF(I179=$A$299,$A379,"")  ),IF(I179=$A$299,$A379,"")  )</f>
        <v/>
      </c>
      <c r="J379" s="65" t="str">
        <f ca="1">IF(  AND(LEN(J378)&gt;=1,J378&lt;&gt;".",COUNTIF(J179:J$191,"*18收*")&gt;0),  CONCATENATE(  ".",IF(J179=$A$299,$A379,"")  ),IF(J179=$A$299,$A379,"")  )</f>
        <v/>
      </c>
      <c r="K379" s="65" t="str">
        <f ca="1">IF(  AND(LEN(K378)&gt;=1,K378&lt;&gt;".",COUNTIF(K179:K$191,"*18收*")&gt;0),  CONCATENATE(  ".",IF(K179=$A$299,$A379,"")  ),IF(K179=$A$299,$A379,"")  )</f>
        <v/>
      </c>
      <c r="L379" s="65" t="str">
        <f ca="1">IF(  AND(LEN(L378)&gt;=1,L378&lt;&gt;".",COUNTIF(L179:L$191,"*18收*")&gt;0),  CONCATENATE(  ".",IF(L179=$A$299,$A379,"")  ),IF(L179=$A$299,$A379,"")  )</f>
        <v/>
      </c>
      <c r="M379" s="65" t="str">
        <f ca="1">IF(  AND(LEN(M378)&gt;=1,M378&lt;&gt;".",COUNTIF(M179:M$191,"*18收*")&gt;0),  CONCATENATE(  ".",IF(M179=$A$299,$A379,"")  ),IF(M179=$A$299,$A379,"")  )</f>
        <v/>
      </c>
      <c r="N379" s="65" t="str">
        <f ca="1">IF(  AND(LEN(N378)&gt;=1,N378&lt;&gt;".",COUNTIF(N179:N$191,"*18收*")&gt;0),  CONCATENATE(  ".",IF(N179=$A$299,$A379,"")  ),IF(N179=$A$299,$A379,"")  )</f>
        <v/>
      </c>
      <c r="O379" s="65" t="str">
        <f ca="1">IF(  AND(LEN(O378)&gt;=1,O378&lt;&gt;".",COUNTIF(O179:O$191,"*18收*")&gt;0),  CONCATENATE(  ".",IF(O179=$A$299,$A379,"")  ),IF(O179=$A$299,$A379,"")  )</f>
        <v/>
      </c>
      <c r="P379" s="65" t="str">
        <f ca="1">IF(  AND(LEN(P378)&gt;=1,P378&lt;&gt;".",COUNTIF(P179:P$191,"*18收*")&gt;0),  CONCATENATE(  ".",IF(P179=$A$299,$A379,"")  ),IF(P179=$A$299,$A379,"")  )</f>
        <v/>
      </c>
      <c r="Q379" s="65" t="str">
        <f ca="1">IF(  AND(LEN(Q378)&gt;=1,Q378&lt;&gt;".",COUNTIF(Q179:Q$191,"*18收*")&gt;0),  CONCATENATE(  ".",IF(Q179=$A$299,$A379,"")  ),IF(Q179=$A$299,$A379,"")  )</f>
        <v/>
      </c>
      <c r="R379" s="65" t="str">
        <f ca="1">IF(  AND(LEN(R378)&gt;=1,R378&lt;&gt;".",COUNTIF(R179:R$191,"*18收*")&gt;0),  CONCATENATE(  ".",IF(R179=$A$299,$A379,"")  ),IF(R179=$A$299,$A379,"")  )</f>
        <v/>
      </c>
      <c r="S379" s="65" t="str">
        <f ca="1">IF(  AND(LEN(S378)&gt;=1,S378&lt;&gt;".",COUNTIF(S179:S$191,"*18收*")&gt;0),  CONCATENATE(  ".",IF(S179=$A$299,$A379,"")  ),IF(S179=$A$299,$A379,"")  )</f>
        <v/>
      </c>
      <c r="T379" s="65" t="str">
        <f ca="1">IF(  AND(LEN(T378)&gt;=1,T378&lt;&gt;".",COUNTIF(T179:T$191,"*18收*")&gt;0),  CONCATENATE(  ".",IF(T179=$A$299,$A379,"")  ),IF(T179=$A$299,$A379,"")  )</f>
        <v/>
      </c>
      <c r="U379" s="65" t="str">
        <f ca="1">IF(  AND(LEN(U378)&gt;=1,U378&lt;&gt;".",COUNTIF(U179:U$191,"*18收*")&gt;0),  CONCATENATE(  ".",IF(U179=$A$299,$A379,"")  ),IF(U179=$A$299,$A379,"")  )</f>
        <v/>
      </c>
      <c r="V379" s="65" t="str">
        <f ca="1">IF(  AND(LEN(V378)&gt;=1,V378&lt;&gt;".",COUNTIF(V179:V$191,"*18收*")&gt;0),  CONCATENATE(  ".",IF(V179=$A$299,$A379,"")  ),IF(V179=$A$299,$A379,"")  )</f>
        <v/>
      </c>
      <c r="W379" s="65" t="str">
        <f ca="1">IF(  AND(LEN(W378)&gt;=1,W378&lt;&gt;".",COUNTIF(W179:W$191,"*18收*")&gt;0),  CONCATENATE(  ".",IF(W179=$A$299,$A379,"")  ),IF(W179=$A$299,$A379,"")  )</f>
        <v/>
      </c>
      <c r="X379" s="65" t="str">
        <f ca="1">IF(  AND(LEN(X378)&gt;=1,X378&lt;&gt;".",COUNTIF(X179:X$191,"*18收*")&gt;0),  CONCATENATE(  ".",IF(X179=$A$299,$A379,"")  ),IF(X179=$A$299,$A379,"")  )</f>
        <v/>
      </c>
      <c r="Y379" s="65" t="str">
        <f ca="1">IF(  AND(LEN(Y378)&gt;=1,Y378&lt;&gt;".",COUNTIF(Y179:Y$191,"*18收*")&gt;0),  CONCATENATE(  ".",IF(Y179=$A$299,$A379,"")  ),IF(Y179=$A$299,$A379,"")  )</f>
        <v/>
      </c>
      <c r="Z379" s="65" t="str">
        <f ca="1">IF(  AND(LEN(Z378)&gt;=1,Z378&lt;&gt;".",COUNTIF(Z179:Z$191,"*18收*")&gt;0),  CONCATENATE(  ".",IF(Z179=$A$299,$A379,"")  ),IF(Z179=$A$299,$A379,"")  )</f>
        <v/>
      </c>
      <c r="AA379" s="65" t="str">
        <f ca="1">IF(  AND(LEN(AA378)&gt;=1,AA378&lt;&gt;".",COUNTIF(AA179:AA$191,"*18收*")&gt;0),  CONCATENATE(  ".",IF(AA179=$A$299,$A379,"")  ),IF(AA179=$A$299,$A379,"")  )</f>
        <v/>
      </c>
      <c r="AB379" s="65" t="str">
        <f ca="1">IF(  AND(LEN(AB378)&gt;=1,AB378&lt;&gt;".",COUNTIF(AB179:AB$191,"*18收*")&gt;0),  CONCATENATE(  ".",IF(AB179=$A$299,$A379,"")  ),IF(AB179=$A$299,$A379,"")  )</f>
        <v/>
      </c>
      <c r="AC379" s="65" t="str">
        <f ca="1">IF(  AND(LEN(AC378)&gt;=1,AC378&lt;&gt;".",COUNTIF(AC179:AC$191,"*18收*")&gt;0),  CONCATENATE(  ".",IF(AC179=$A$299,$A379,"")  ),IF(AC179=$A$299,$A379,"")  )</f>
        <v/>
      </c>
      <c r="AD379" s="65" t="str">
        <f ca="1">IF(  AND(LEN(AD378)&gt;=1,AD378&lt;&gt;".",COUNTIF(AD179:AD$191,"*18收*")&gt;0),  CONCATENATE(  ".",IF(AD179=$A$299,$A379,"")  ),IF(AD179=$A$299,$A379,"")  )</f>
        <v/>
      </c>
      <c r="AE379" s="65" t="str">
        <f ca="1">IF(  AND(LEN(AE378)&gt;=1,AE378&lt;&gt;".",COUNTIF(AE179:AE$191,"*18收*")&gt;0),  CONCATENATE(  ".",IF(AE179=$A$299,$A379,"")  ),IF(AE179=$A$299,$A379,"")  )</f>
        <v/>
      </c>
      <c r="AF379" s="65" t="str">
        <f ca="1">IF(  AND(LEN(AF378)&gt;=1,AF378&lt;&gt;".",COUNTIF(AF179:AF$191,"*18收*")&gt;0),  CONCATENATE(  ".",IF(AF179=$A$299,$A379,"")  ),IF(AF179=$A$299,$A379,"")  )</f>
        <v/>
      </c>
      <c r="AG379" s="65" t="str">
        <f ca="1">IF(  AND(LEN(AG378)&gt;=1,AG378&lt;&gt;".",COUNTIF(AG179:AG$191,"*18收*")&gt;0),  CONCATENATE(  ".",IF(AG179=$A$299,$A379,"")  ),IF(AG179=$A$299,$A379,"")  )</f>
        <v/>
      </c>
      <c r="AH379" s="65"/>
      <c r="AI379" s="65"/>
      <c r="AJ379" s="65"/>
    </row>
    <row r="380" spans="1:36">
      <c r="A380" s="65"/>
      <c r="B380" s="65"/>
      <c r="C380" s="65" t="str">
        <f ca="1">IF(  AND(LEN(C379)&gt;=1,C379&lt;&gt;".",COUNTIF(C180:C$191,"*18收*")&gt;0),  CONCATENATE(  ".",IF(C180=$A$299,$A380,"")  ),IF(C180=$A$299,$A380,"")  )</f>
        <v/>
      </c>
      <c r="D380" s="65" t="str">
        <f ca="1">IF(  AND(LEN(D379)&gt;=1,D379&lt;&gt;".",COUNTIF(D180:D$191,"*18收*")&gt;0),  CONCATENATE(  ".",IF(D180=$A$299,$A380,"")  ),IF(D180=$A$299,$A380,"")  )</f>
        <v/>
      </c>
      <c r="E380" s="65" t="str">
        <f ca="1">IF(  AND(LEN(E379)&gt;=1,E379&lt;&gt;".",COUNTIF(E180:E$191,"*18收*")&gt;0),  CONCATENATE(  ".",IF(E180=$A$299,$A380,"")  ),IF(E180=$A$299,$A380,"")  )</f>
        <v/>
      </c>
      <c r="F380" s="65" t="str">
        <f ca="1">IF(  AND(LEN(F379)&gt;=1,F379&lt;&gt;".",COUNTIF(F180:F$191,"*18收*")&gt;0),  CONCATENATE(  ".",IF(F180=$A$299,$A380,"")  ),IF(F180=$A$299,$A380,"")  )</f>
        <v/>
      </c>
      <c r="G380" s="65" t="str">
        <f ca="1">IF(  AND(LEN(G379)&gt;=1,G379&lt;&gt;".",COUNTIF(G180:G$191,"*18收*")&gt;0),  CONCATENATE(  ".",IF(G180=$A$299,$A380,"")  ),IF(G180=$A$299,$A380,"")  )</f>
        <v/>
      </c>
      <c r="H380" s="65" t="str">
        <f ca="1">IF(  AND(LEN(H379)&gt;=1,H379&lt;&gt;".",COUNTIF(H180:H$191,"*18收*")&gt;0),  CONCATENATE(  ".",IF(H180=$A$299,$A380,"")  ),IF(H180=$A$299,$A380,"")  )</f>
        <v/>
      </c>
      <c r="I380" s="65" t="str">
        <f ca="1">IF(  AND(LEN(I379)&gt;=1,I379&lt;&gt;".",COUNTIF(I180:I$191,"*18收*")&gt;0),  CONCATENATE(  ".",IF(I180=$A$299,$A380,"")  ),IF(I180=$A$299,$A380,"")  )</f>
        <v/>
      </c>
      <c r="J380" s="65" t="str">
        <f ca="1">IF(  AND(LEN(J379)&gt;=1,J379&lt;&gt;".",COUNTIF(J180:J$191,"*18收*")&gt;0),  CONCATENATE(  ".",IF(J180=$A$299,$A380,"")  ),IF(J180=$A$299,$A380,"")  )</f>
        <v/>
      </c>
      <c r="K380" s="65" t="str">
        <f ca="1">IF(  AND(LEN(K379)&gt;=1,K379&lt;&gt;".",COUNTIF(K180:K$191,"*18收*")&gt;0),  CONCATENATE(  ".",IF(K180=$A$299,$A380,"")  ),IF(K180=$A$299,$A380,"")  )</f>
        <v/>
      </c>
      <c r="L380" s="65" t="str">
        <f ca="1">IF(  AND(LEN(L379)&gt;=1,L379&lt;&gt;".",COUNTIF(L180:L$191,"*18收*")&gt;0),  CONCATENATE(  ".",IF(L180=$A$299,$A380,"")  ),IF(L180=$A$299,$A380,"")  )</f>
        <v/>
      </c>
      <c r="M380" s="65" t="str">
        <f ca="1">IF(  AND(LEN(M379)&gt;=1,M379&lt;&gt;".",COUNTIF(M180:M$191,"*18收*")&gt;0),  CONCATENATE(  ".",IF(M180=$A$299,$A380,"")  ),IF(M180=$A$299,$A380,"")  )</f>
        <v/>
      </c>
      <c r="N380" s="65" t="str">
        <f ca="1">IF(  AND(LEN(N379)&gt;=1,N379&lt;&gt;".",COUNTIF(N180:N$191,"*18收*")&gt;0),  CONCATENATE(  ".",IF(N180=$A$299,$A380,"")  ),IF(N180=$A$299,$A380,"")  )</f>
        <v/>
      </c>
      <c r="O380" s="65" t="str">
        <f ca="1">IF(  AND(LEN(O379)&gt;=1,O379&lt;&gt;".",COUNTIF(O180:O$191,"*18收*")&gt;0),  CONCATENATE(  ".",IF(O180=$A$299,$A380,"")  ),IF(O180=$A$299,$A380,"")  )</f>
        <v/>
      </c>
      <c r="P380" s="65" t="str">
        <f ca="1">IF(  AND(LEN(P379)&gt;=1,P379&lt;&gt;".",COUNTIF(P180:P$191,"*18收*")&gt;0),  CONCATENATE(  ".",IF(P180=$A$299,$A380,"")  ),IF(P180=$A$299,$A380,"")  )</f>
        <v/>
      </c>
      <c r="Q380" s="65" t="str">
        <f ca="1">IF(  AND(LEN(Q379)&gt;=1,Q379&lt;&gt;".",COUNTIF(Q180:Q$191,"*18收*")&gt;0),  CONCATENATE(  ".",IF(Q180=$A$299,$A380,"")  ),IF(Q180=$A$299,$A380,"")  )</f>
        <v/>
      </c>
      <c r="R380" s="65" t="str">
        <f ca="1">IF(  AND(LEN(R379)&gt;=1,R379&lt;&gt;".",COUNTIF(R180:R$191,"*18收*")&gt;0),  CONCATENATE(  ".",IF(R180=$A$299,$A380,"")  ),IF(R180=$A$299,$A380,"")  )</f>
        <v/>
      </c>
      <c r="S380" s="65" t="str">
        <f ca="1">IF(  AND(LEN(S379)&gt;=1,S379&lt;&gt;".",COUNTIF(S180:S$191,"*18收*")&gt;0),  CONCATENATE(  ".",IF(S180=$A$299,$A380,"")  ),IF(S180=$A$299,$A380,"")  )</f>
        <v/>
      </c>
      <c r="T380" s="65" t="str">
        <f ca="1">IF(  AND(LEN(T379)&gt;=1,T379&lt;&gt;".",COUNTIF(T180:T$191,"*18收*")&gt;0),  CONCATENATE(  ".",IF(T180=$A$299,$A380,"")  ),IF(T180=$A$299,$A380,"")  )</f>
        <v/>
      </c>
      <c r="U380" s="65" t="str">
        <f ca="1">IF(  AND(LEN(U379)&gt;=1,U379&lt;&gt;".",COUNTIF(U180:U$191,"*18收*")&gt;0),  CONCATENATE(  ".",IF(U180=$A$299,$A380,"")  ),IF(U180=$A$299,$A380,"")  )</f>
        <v/>
      </c>
      <c r="V380" s="65" t="str">
        <f ca="1">IF(  AND(LEN(V379)&gt;=1,V379&lt;&gt;".",COUNTIF(V180:V$191,"*18收*")&gt;0),  CONCATENATE(  ".",IF(V180=$A$299,$A380,"")  ),IF(V180=$A$299,$A380,"")  )</f>
        <v/>
      </c>
      <c r="W380" s="65" t="str">
        <f ca="1">IF(  AND(LEN(W379)&gt;=1,W379&lt;&gt;".",COUNTIF(W180:W$191,"*18收*")&gt;0),  CONCATENATE(  ".",IF(W180=$A$299,$A380,"")  ),IF(W180=$A$299,$A380,"")  )</f>
        <v/>
      </c>
      <c r="X380" s="65" t="str">
        <f ca="1">IF(  AND(LEN(X379)&gt;=1,X379&lt;&gt;".",COUNTIF(X180:X$191,"*18收*")&gt;0),  CONCATENATE(  ".",IF(X180=$A$299,$A380,"")  ),IF(X180=$A$299,$A380,"")  )</f>
        <v/>
      </c>
      <c r="Y380" s="65" t="str">
        <f ca="1">IF(  AND(LEN(Y379)&gt;=1,Y379&lt;&gt;".",COUNTIF(Y180:Y$191,"*18收*")&gt;0),  CONCATENATE(  ".",IF(Y180=$A$299,$A380,"")  ),IF(Y180=$A$299,$A380,"")  )</f>
        <v/>
      </c>
      <c r="Z380" s="65" t="str">
        <f ca="1">IF(  AND(LEN(Z379)&gt;=1,Z379&lt;&gt;".",COUNTIF(Z180:Z$191,"*18收*")&gt;0),  CONCATENATE(  ".",IF(Z180=$A$299,$A380,"")  ),IF(Z180=$A$299,$A380,"")  )</f>
        <v/>
      </c>
      <c r="AA380" s="65" t="str">
        <f ca="1">IF(  AND(LEN(AA379)&gt;=1,AA379&lt;&gt;".",COUNTIF(AA180:AA$191,"*18收*")&gt;0),  CONCATENATE(  ".",IF(AA180=$A$299,$A380,"")  ),IF(AA180=$A$299,$A380,"")  )</f>
        <v/>
      </c>
      <c r="AB380" s="65" t="str">
        <f ca="1">IF(  AND(LEN(AB379)&gt;=1,AB379&lt;&gt;".",COUNTIF(AB180:AB$191,"*18收*")&gt;0),  CONCATENATE(  ".",IF(AB180=$A$299,$A380,"")  ),IF(AB180=$A$299,$A380,"")  )</f>
        <v/>
      </c>
      <c r="AC380" s="65" t="str">
        <f ca="1">IF(  AND(LEN(AC379)&gt;=1,AC379&lt;&gt;".",COUNTIF(AC180:AC$191,"*18收*")&gt;0),  CONCATENATE(  ".",IF(AC180=$A$299,$A380,"")  ),IF(AC180=$A$299,$A380,"")  )</f>
        <v/>
      </c>
      <c r="AD380" s="65" t="str">
        <f ca="1">IF(  AND(LEN(AD379)&gt;=1,AD379&lt;&gt;".",COUNTIF(AD180:AD$191,"*18收*")&gt;0),  CONCATENATE(  ".",IF(AD180=$A$299,$A380,"")  ),IF(AD180=$A$299,$A380,"")  )</f>
        <v/>
      </c>
      <c r="AE380" s="65" t="str">
        <f ca="1">IF(  AND(LEN(AE379)&gt;=1,AE379&lt;&gt;".",COUNTIF(AE180:AE$191,"*18收*")&gt;0),  CONCATENATE(  ".",IF(AE180=$A$299,$A380,"")  ),IF(AE180=$A$299,$A380,"")  )</f>
        <v/>
      </c>
      <c r="AF380" s="65" t="str">
        <f ca="1">IF(  AND(LEN(AF379)&gt;=1,AF379&lt;&gt;".",COUNTIF(AF180:AF$191,"*18收*")&gt;0),  CONCATENATE(  ".",IF(AF180=$A$299,$A380,"")  ),IF(AF180=$A$299,$A380,"")  )</f>
        <v/>
      </c>
      <c r="AG380" s="65" t="str">
        <f ca="1">IF(  AND(LEN(AG379)&gt;=1,AG379&lt;&gt;".",COUNTIF(AG180:AG$191,"*18收*")&gt;0),  CONCATENATE(  ".",IF(AG180=$A$299,$A380,"")  ),IF(AG180=$A$299,$A380,"")  )</f>
        <v/>
      </c>
      <c r="AH380" s="65"/>
      <c r="AI380" s="65"/>
      <c r="AJ380" s="65"/>
    </row>
    <row r="381" spans="1:36">
      <c r="A381" s="65"/>
      <c r="B381" s="65"/>
      <c r="C381" s="65" t="str">
        <f ca="1">IF(  AND(LEN(C380)&gt;=1,C380&lt;&gt;".",COUNTIF(C181:C$191,"*18收*")&gt;0),  CONCATENATE(  ".",IF(C181=$A$299,$A381,"")  ),IF(C181=$A$299,$A381,"")  )</f>
        <v/>
      </c>
      <c r="D381" s="65" t="str">
        <f ca="1">IF(  AND(LEN(D380)&gt;=1,D380&lt;&gt;".",COUNTIF(D181:D$191,"*18收*")&gt;0),  CONCATENATE(  ".",IF(D181=$A$299,$A381,"")  ),IF(D181=$A$299,$A381,"")  )</f>
        <v/>
      </c>
      <c r="E381" s="65" t="str">
        <f ca="1">IF(  AND(LEN(E380)&gt;=1,E380&lt;&gt;".",COUNTIF(E181:E$191,"*18收*")&gt;0),  CONCATENATE(  ".",IF(E181=$A$299,$A381,"")  ),IF(E181=$A$299,$A381,"")  )</f>
        <v/>
      </c>
      <c r="F381" s="65" t="str">
        <f ca="1">IF(  AND(LEN(F380)&gt;=1,F380&lt;&gt;".",COUNTIF(F181:F$191,"*18收*")&gt;0),  CONCATENATE(  ".",IF(F181=$A$299,$A381,"")  ),IF(F181=$A$299,$A381,"")  )</f>
        <v/>
      </c>
      <c r="G381" s="65" t="str">
        <f ca="1">IF(  AND(LEN(G380)&gt;=1,G380&lt;&gt;".",COUNTIF(G181:G$191,"*18收*")&gt;0),  CONCATENATE(  ".",IF(G181=$A$299,$A381,"")  ),IF(G181=$A$299,$A381,"")  )</f>
        <v/>
      </c>
      <c r="H381" s="65" t="str">
        <f ca="1">IF(  AND(LEN(H380)&gt;=1,H380&lt;&gt;".",COUNTIF(H181:H$191,"*18收*")&gt;0),  CONCATENATE(  ".",IF(H181=$A$299,$A381,"")  ),IF(H181=$A$299,$A381,"")  )</f>
        <v/>
      </c>
      <c r="I381" s="65" t="str">
        <f ca="1">IF(  AND(LEN(I380)&gt;=1,I380&lt;&gt;".",COUNTIF(I181:I$191,"*18收*")&gt;0),  CONCATENATE(  ".",IF(I181=$A$299,$A381,"")  ),IF(I181=$A$299,$A381,"")  )</f>
        <v/>
      </c>
      <c r="J381" s="65" t="str">
        <f ca="1">IF(  AND(LEN(J380)&gt;=1,J380&lt;&gt;".",COUNTIF(J181:J$191,"*18收*")&gt;0),  CONCATENATE(  ".",IF(J181=$A$299,$A381,"")  ),IF(J181=$A$299,$A381,"")  )</f>
        <v/>
      </c>
      <c r="K381" s="65" t="str">
        <f ca="1">IF(  AND(LEN(K380)&gt;=1,K380&lt;&gt;".",COUNTIF(K181:K$191,"*18收*")&gt;0),  CONCATENATE(  ".",IF(K181=$A$299,$A381,"")  ),IF(K181=$A$299,$A381,"")  )</f>
        <v/>
      </c>
      <c r="L381" s="65" t="str">
        <f ca="1">IF(  AND(LEN(L380)&gt;=1,L380&lt;&gt;".",COUNTIF(L181:L$191,"*18收*")&gt;0),  CONCATENATE(  ".",IF(L181=$A$299,$A381,"")  ),IF(L181=$A$299,$A381,"")  )</f>
        <v/>
      </c>
      <c r="M381" s="65" t="str">
        <f ca="1">IF(  AND(LEN(M380)&gt;=1,M380&lt;&gt;".",COUNTIF(M181:M$191,"*18收*")&gt;0),  CONCATENATE(  ".",IF(M181=$A$299,$A381,"")  ),IF(M181=$A$299,$A381,"")  )</f>
        <v/>
      </c>
      <c r="N381" s="65" t="str">
        <f ca="1">IF(  AND(LEN(N380)&gt;=1,N380&lt;&gt;".",COUNTIF(N181:N$191,"*18收*")&gt;0),  CONCATENATE(  ".",IF(N181=$A$299,$A381,"")  ),IF(N181=$A$299,$A381,"")  )</f>
        <v/>
      </c>
      <c r="O381" s="65" t="str">
        <f ca="1">IF(  AND(LEN(O380)&gt;=1,O380&lt;&gt;".",COUNTIF(O181:O$191,"*18收*")&gt;0),  CONCATENATE(  ".",IF(O181=$A$299,$A381,"")  ),IF(O181=$A$299,$A381,"")  )</f>
        <v/>
      </c>
      <c r="P381" s="65" t="str">
        <f ca="1">IF(  AND(LEN(P380)&gt;=1,P380&lt;&gt;".",COUNTIF(P181:P$191,"*18收*")&gt;0),  CONCATENATE(  ".",IF(P181=$A$299,$A381,"")  ),IF(P181=$A$299,$A381,"")  )</f>
        <v/>
      </c>
      <c r="Q381" s="65" t="str">
        <f ca="1">IF(  AND(LEN(Q380)&gt;=1,Q380&lt;&gt;".",COUNTIF(Q181:Q$191,"*18收*")&gt;0),  CONCATENATE(  ".",IF(Q181=$A$299,$A381,"")  ),IF(Q181=$A$299,$A381,"")  )</f>
        <v/>
      </c>
      <c r="R381" s="65" t="str">
        <f ca="1">IF(  AND(LEN(R380)&gt;=1,R380&lt;&gt;".",COUNTIF(R181:R$191,"*18收*")&gt;0),  CONCATENATE(  ".",IF(R181=$A$299,$A381,"")  ),IF(R181=$A$299,$A381,"")  )</f>
        <v/>
      </c>
      <c r="S381" s="65" t="str">
        <f ca="1">IF(  AND(LEN(S380)&gt;=1,S380&lt;&gt;".",COUNTIF(S181:S$191,"*18收*")&gt;0),  CONCATENATE(  ".",IF(S181=$A$299,$A381,"")  ),IF(S181=$A$299,$A381,"")  )</f>
        <v/>
      </c>
      <c r="T381" s="65" t="str">
        <f ca="1">IF(  AND(LEN(T380)&gt;=1,T380&lt;&gt;".",COUNTIF(T181:T$191,"*18收*")&gt;0),  CONCATENATE(  ".",IF(T181=$A$299,$A381,"")  ),IF(T181=$A$299,$A381,"")  )</f>
        <v/>
      </c>
      <c r="U381" s="65" t="str">
        <f ca="1">IF(  AND(LEN(U380)&gt;=1,U380&lt;&gt;".",COUNTIF(U181:U$191,"*18收*")&gt;0),  CONCATENATE(  ".",IF(U181=$A$299,$A381,"")  ),IF(U181=$A$299,$A381,"")  )</f>
        <v/>
      </c>
      <c r="V381" s="65" t="str">
        <f ca="1">IF(  AND(LEN(V380)&gt;=1,V380&lt;&gt;".",COUNTIF(V181:V$191,"*18收*")&gt;0),  CONCATENATE(  ".",IF(V181=$A$299,$A381,"")  ),IF(V181=$A$299,$A381,"")  )</f>
        <v/>
      </c>
      <c r="W381" s="65" t="str">
        <f ca="1">IF(  AND(LEN(W380)&gt;=1,W380&lt;&gt;".",COUNTIF(W181:W$191,"*18收*")&gt;0),  CONCATENATE(  ".",IF(W181=$A$299,$A381,"")  ),IF(W181=$A$299,$A381,"")  )</f>
        <v/>
      </c>
      <c r="X381" s="65" t="str">
        <f ca="1">IF(  AND(LEN(X380)&gt;=1,X380&lt;&gt;".",COUNTIF(X181:X$191,"*18收*")&gt;0),  CONCATENATE(  ".",IF(X181=$A$299,$A381,"")  ),IF(X181=$A$299,$A381,"")  )</f>
        <v/>
      </c>
      <c r="Y381" s="65" t="str">
        <f ca="1">IF(  AND(LEN(Y380)&gt;=1,Y380&lt;&gt;".",COUNTIF(Y181:Y$191,"*18收*")&gt;0),  CONCATENATE(  ".",IF(Y181=$A$299,$A381,"")  ),IF(Y181=$A$299,$A381,"")  )</f>
        <v/>
      </c>
      <c r="Z381" s="65" t="str">
        <f ca="1">IF(  AND(LEN(Z380)&gt;=1,Z380&lt;&gt;".",COUNTIF(Z181:Z$191,"*18收*")&gt;0),  CONCATENATE(  ".",IF(Z181=$A$299,$A381,"")  ),IF(Z181=$A$299,$A381,"")  )</f>
        <v/>
      </c>
      <c r="AA381" s="65" t="str">
        <f ca="1">IF(  AND(LEN(AA380)&gt;=1,AA380&lt;&gt;".",COUNTIF(AA181:AA$191,"*18收*")&gt;0),  CONCATENATE(  ".",IF(AA181=$A$299,$A381,"")  ),IF(AA181=$A$299,$A381,"")  )</f>
        <v/>
      </c>
      <c r="AB381" s="65" t="str">
        <f ca="1">IF(  AND(LEN(AB380)&gt;=1,AB380&lt;&gt;".",COUNTIF(AB181:AB$191,"*18收*")&gt;0),  CONCATENATE(  ".",IF(AB181=$A$299,$A381,"")  ),IF(AB181=$A$299,$A381,"")  )</f>
        <v/>
      </c>
      <c r="AC381" s="65" t="str">
        <f ca="1">IF(  AND(LEN(AC380)&gt;=1,AC380&lt;&gt;".",COUNTIF(AC181:AC$191,"*18收*")&gt;0),  CONCATENATE(  ".",IF(AC181=$A$299,$A381,"")  ),IF(AC181=$A$299,$A381,"")  )</f>
        <v/>
      </c>
      <c r="AD381" s="65" t="str">
        <f ca="1">IF(  AND(LEN(AD380)&gt;=1,AD380&lt;&gt;".",COUNTIF(AD181:AD$191,"*18收*")&gt;0),  CONCATENATE(  ".",IF(AD181=$A$299,$A381,"")  ),IF(AD181=$A$299,$A381,"")  )</f>
        <v/>
      </c>
      <c r="AE381" s="65" t="str">
        <f ca="1">IF(  AND(LEN(AE380)&gt;=1,AE380&lt;&gt;".",COUNTIF(AE181:AE$191,"*18收*")&gt;0),  CONCATENATE(  ".",IF(AE181=$A$299,$A381,"")  ),IF(AE181=$A$299,$A381,"")  )</f>
        <v/>
      </c>
      <c r="AF381" s="65" t="str">
        <f ca="1">IF(  AND(LEN(AF380)&gt;=1,AF380&lt;&gt;".",COUNTIF(AF181:AF$191,"*18收*")&gt;0),  CONCATENATE(  ".",IF(AF181=$A$299,$A381,"")  ),IF(AF181=$A$299,$A381,"")  )</f>
        <v/>
      </c>
      <c r="AG381" s="65" t="str">
        <f ca="1">IF(  AND(LEN(AG380)&gt;=1,AG380&lt;&gt;".",COUNTIF(AG181:AG$191,"*18收*")&gt;0),  CONCATENATE(  ".",IF(AG181=$A$299,$A381,"")  ),IF(AG181=$A$299,$A381,"")  )</f>
        <v/>
      </c>
      <c r="AH381" s="65"/>
      <c r="AI381" s="65"/>
      <c r="AJ381" s="65"/>
    </row>
    <row r="382" spans="1:36">
      <c r="A382" s="65"/>
      <c r="B382" s="65"/>
      <c r="C382" s="65" t="str">
        <f ca="1">IF(  AND(LEN(C381)&gt;=1,C381&lt;&gt;".",COUNTIF(C182:C$191,"*18收*")&gt;0),  CONCATENATE(  ".",IF(C182=$A$299,$A382,"")  ),IF(C182=$A$299,$A382,"")  )</f>
        <v/>
      </c>
      <c r="D382" s="65" t="str">
        <f ca="1">IF(  AND(LEN(D381)&gt;=1,D381&lt;&gt;".",COUNTIF(D182:D$191,"*18收*")&gt;0),  CONCATENATE(  ".",IF(D182=$A$299,$A382,"")  ),IF(D182=$A$299,$A382,"")  )</f>
        <v/>
      </c>
      <c r="E382" s="65" t="str">
        <f ca="1">IF(  AND(LEN(E381)&gt;=1,E381&lt;&gt;".",COUNTIF(E182:E$191,"*18收*")&gt;0),  CONCATENATE(  ".",IF(E182=$A$299,$A382,"")  ),IF(E182=$A$299,$A382,"")  )</f>
        <v/>
      </c>
      <c r="F382" s="65" t="str">
        <f ca="1">IF(  AND(LEN(F381)&gt;=1,F381&lt;&gt;".",COUNTIF(F182:F$191,"*18收*")&gt;0),  CONCATENATE(  ".",IF(F182=$A$299,$A382,"")  ),IF(F182=$A$299,$A382,"")  )</f>
        <v/>
      </c>
      <c r="G382" s="65" t="str">
        <f ca="1">IF(  AND(LEN(G381)&gt;=1,G381&lt;&gt;".",COUNTIF(G182:G$191,"*18收*")&gt;0),  CONCATENATE(  ".",IF(G182=$A$299,$A382,"")  ),IF(G182=$A$299,$A382,"")  )</f>
        <v/>
      </c>
      <c r="H382" s="65" t="str">
        <f ca="1">IF(  AND(LEN(H381)&gt;=1,H381&lt;&gt;".",COUNTIF(H182:H$191,"*18收*")&gt;0),  CONCATENATE(  ".",IF(H182=$A$299,$A382,"")  ),IF(H182=$A$299,$A382,"")  )</f>
        <v/>
      </c>
      <c r="I382" s="65" t="str">
        <f ca="1">IF(  AND(LEN(I381)&gt;=1,I381&lt;&gt;".",COUNTIF(I182:I$191,"*18收*")&gt;0),  CONCATENATE(  ".",IF(I182=$A$299,$A382,"")  ),IF(I182=$A$299,$A382,"")  )</f>
        <v/>
      </c>
      <c r="J382" s="65" t="str">
        <f ca="1">IF(  AND(LEN(J381)&gt;=1,J381&lt;&gt;".",COUNTIF(J182:J$191,"*18收*")&gt;0),  CONCATENATE(  ".",IF(J182=$A$299,$A382,"")  ),IF(J182=$A$299,$A382,"")  )</f>
        <v/>
      </c>
      <c r="K382" s="65" t="str">
        <f ca="1">IF(  AND(LEN(K381)&gt;=1,K381&lt;&gt;".",COUNTIF(K182:K$191,"*18收*")&gt;0),  CONCATENATE(  ".",IF(K182=$A$299,$A382,"")  ),IF(K182=$A$299,$A382,"")  )</f>
        <v/>
      </c>
      <c r="L382" s="65" t="str">
        <f ca="1">IF(  AND(LEN(L381)&gt;=1,L381&lt;&gt;".",COUNTIF(L182:L$191,"*18收*")&gt;0),  CONCATENATE(  ".",IF(L182=$A$299,$A382,"")  ),IF(L182=$A$299,$A382,"")  )</f>
        <v/>
      </c>
      <c r="M382" s="65" t="str">
        <f ca="1">IF(  AND(LEN(M381)&gt;=1,M381&lt;&gt;".",COUNTIF(M182:M$191,"*18收*")&gt;0),  CONCATENATE(  ".",IF(M182=$A$299,$A382,"")  ),IF(M182=$A$299,$A382,"")  )</f>
        <v/>
      </c>
      <c r="N382" s="65" t="str">
        <f ca="1">IF(  AND(LEN(N381)&gt;=1,N381&lt;&gt;".",COUNTIF(N182:N$191,"*18收*")&gt;0),  CONCATENATE(  ".",IF(N182=$A$299,$A382,"")  ),IF(N182=$A$299,$A382,"")  )</f>
        <v/>
      </c>
      <c r="O382" s="65" t="str">
        <f ca="1">IF(  AND(LEN(O381)&gt;=1,O381&lt;&gt;".",COUNTIF(O182:O$191,"*18收*")&gt;0),  CONCATENATE(  ".",IF(O182=$A$299,$A382,"")  ),IF(O182=$A$299,$A382,"")  )</f>
        <v/>
      </c>
      <c r="P382" s="65" t="str">
        <f ca="1">IF(  AND(LEN(P381)&gt;=1,P381&lt;&gt;".",COUNTIF(P182:P$191,"*18收*")&gt;0),  CONCATENATE(  ".",IF(P182=$A$299,$A382,"")  ),IF(P182=$A$299,$A382,"")  )</f>
        <v/>
      </c>
      <c r="Q382" s="65" t="str">
        <f ca="1">IF(  AND(LEN(Q381)&gt;=1,Q381&lt;&gt;".",COUNTIF(Q182:Q$191,"*18收*")&gt;0),  CONCATENATE(  ".",IF(Q182=$A$299,$A382,"")  ),IF(Q182=$A$299,$A382,"")  )</f>
        <v/>
      </c>
      <c r="R382" s="65" t="str">
        <f ca="1">IF(  AND(LEN(R381)&gt;=1,R381&lt;&gt;".",COUNTIF(R182:R$191,"*18收*")&gt;0),  CONCATENATE(  ".",IF(R182=$A$299,$A382,"")  ),IF(R182=$A$299,$A382,"")  )</f>
        <v/>
      </c>
      <c r="S382" s="65" t="str">
        <f ca="1">IF(  AND(LEN(S381)&gt;=1,S381&lt;&gt;".",COUNTIF(S182:S$191,"*18收*")&gt;0),  CONCATENATE(  ".",IF(S182=$A$299,$A382,"")  ),IF(S182=$A$299,$A382,"")  )</f>
        <v/>
      </c>
      <c r="T382" s="65" t="str">
        <f ca="1">IF(  AND(LEN(T381)&gt;=1,T381&lt;&gt;".",COUNTIF(T182:T$191,"*18收*")&gt;0),  CONCATENATE(  ".",IF(T182=$A$299,$A382,"")  ),IF(T182=$A$299,$A382,"")  )</f>
        <v/>
      </c>
      <c r="U382" s="65" t="str">
        <f ca="1">IF(  AND(LEN(U381)&gt;=1,U381&lt;&gt;".",COUNTIF(U182:U$191,"*18收*")&gt;0),  CONCATENATE(  ".",IF(U182=$A$299,$A382,"")  ),IF(U182=$A$299,$A382,"")  )</f>
        <v/>
      </c>
      <c r="V382" s="65" t="str">
        <f ca="1">IF(  AND(LEN(V381)&gt;=1,V381&lt;&gt;".",COUNTIF(V182:V$191,"*18收*")&gt;0),  CONCATENATE(  ".",IF(V182=$A$299,$A382,"")  ),IF(V182=$A$299,$A382,"")  )</f>
        <v/>
      </c>
      <c r="W382" s="65" t="str">
        <f ca="1">IF(  AND(LEN(W381)&gt;=1,W381&lt;&gt;".",COUNTIF(W182:W$191,"*18收*")&gt;0),  CONCATENATE(  ".",IF(W182=$A$299,$A382,"")  ),IF(W182=$A$299,$A382,"")  )</f>
        <v/>
      </c>
      <c r="X382" s="65" t="str">
        <f ca="1">IF(  AND(LEN(X381)&gt;=1,X381&lt;&gt;".",COUNTIF(X182:X$191,"*18收*")&gt;0),  CONCATENATE(  ".",IF(X182=$A$299,$A382,"")  ),IF(X182=$A$299,$A382,"")  )</f>
        <v/>
      </c>
      <c r="Y382" s="65" t="str">
        <f ca="1">IF(  AND(LEN(Y381)&gt;=1,Y381&lt;&gt;".",COUNTIF(Y182:Y$191,"*18收*")&gt;0),  CONCATENATE(  ".",IF(Y182=$A$299,$A382,"")  ),IF(Y182=$A$299,$A382,"")  )</f>
        <v/>
      </c>
      <c r="Z382" s="65" t="str">
        <f ca="1">IF(  AND(LEN(Z381)&gt;=1,Z381&lt;&gt;".",COUNTIF(Z182:Z$191,"*18收*")&gt;0),  CONCATENATE(  ".",IF(Z182=$A$299,$A382,"")  ),IF(Z182=$A$299,$A382,"")  )</f>
        <v/>
      </c>
      <c r="AA382" s="65" t="str">
        <f ca="1">IF(  AND(LEN(AA381)&gt;=1,AA381&lt;&gt;".",COUNTIF(AA182:AA$191,"*18收*")&gt;0),  CONCATENATE(  ".",IF(AA182=$A$299,$A382,"")  ),IF(AA182=$A$299,$A382,"")  )</f>
        <v/>
      </c>
      <c r="AB382" s="65" t="str">
        <f ca="1">IF(  AND(LEN(AB381)&gt;=1,AB381&lt;&gt;".",COUNTIF(AB182:AB$191,"*18收*")&gt;0),  CONCATENATE(  ".",IF(AB182=$A$299,$A382,"")  ),IF(AB182=$A$299,$A382,"")  )</f>
        <v/>
      </c>
      <c r="AC382" s="65" t="str">
        <f ca="1">IF(  AND(LEN(AC381)&gt;=1,AC381&lt;&gt;".",COUNTIF(AC182:AC$191,"*18收*")&gt;0),  CONCATENATE(  ".",IF(AC182=$A$299,$A382,"")  ),IF(AC182=$A$299,$A382,"")  )</f>
        <v/>
      </c>
      <c r="AD382" s="65" t="str">
        <f ca="1">IF(  AND(LEN(AD381)&gt;=1,AD381&lt;&gt;".",COUNTIF(AD182:AD$191,"*18收*")&gt;0),  CONCATENATE(  ".",IF(AD182=$A$299,$A382,"")  ),IF(AD182=$A$299,$A382,"")  )</f>
        <v/>
      </c>
      <c r="AE382" s="65" t="str">
        <f ca="1">IF(  AND(LEN(AE381)&gt;=1,AE381&lt;&gt;".",COUNTIF(AE182:AE$191,"*18收*")&gt;0),  CONCATENATE(  ".",IF(AE182=$A$299,$A382,"")  ),IF(AE182=$A$299,$A382,"")  )</f>
        <v/>
      </c>
      <c r="AF382" s="65" t="str">
        <f ca="1">IF(  AND(LEN(AF381)&gt;=1,AF381&lt;&gt;".",COUNTIF(AF182:AF$191,"*18收*")&gt;0),  CONCATENATE(  ".",IF(AF182=$A$299,$A382,"")  ),IF(AF182=$A$299,$A382,"")  )</f>
        <v/>
      </c>
      <c r="AG382" s="65" t="str">
        <f ca="1">IF(  AND(LEN(AG381)&gt;=1,AG381&lt;&gt;".",COUNTIF(AG182:AG$191,"*18收*")&gt;0),  CONCATENATE(  ".",IF(AG182=$A$299,$A382,"")  ),IF(AG182=$A$299,$A382,"")  )</f>
        <v/>
      </c>
      <c r="AH382" s="65"/>
      <c r="AI382" s="65"/>
      <c r="AJ382" s="65"/>
    </row>
    <row r="383" spans="1:36">
      <c r="A383" s="65"/>
      <c r="B383" s="65"/>
      <c r="C383" s="65" t="str">
        <f ca="1">IF(  AND(LEN(C382)&gt;=1,C382&lt;&gt;".",COUNTIF(C183:C$191,"*18收*")&gt;0),  CONCATENATE(  ".",IF(C183=$A$299,$A383,"")  ),IF(C183=$A$299,$A383,"")  )</f>
        <v/>
      </c>
      <c r="D383" s="65" t="str">
        <f ca="1">IF(  AND(LEN(D382)&gt;=1,D382&lt;&gt;".",COUNTIF(D183:D$191,"*18收*")&gt;0),  CONCATENATE(  ".",IF(D183=$A$299,$A383,"")  ),IF(D183=$A$299,$A383,"")  )</f>
        <v/>
      </c>
      <c r="E383" s="65" t="str">
        <f ca="1">IF(  AND(LEN(E382)&gt;=1,E382&lt;&gt;".",COUNTIF(E183:E$191,"*18收*")&gt;0),  CONCATENATE(  ".",IF(E183=$A$299,$A383,"")  ),IF(E183=$A$299,$A383,"")  )</f>
        <v/>
      </c>
      <c r="F383" s="65" t="str">
        <f ca="1">IF(  AND(LEN(F382)&gt;=1,F382&lt;&gt;".",COUNTIF(F183:F$191,"*18收*")&gt;0),  CONCATENATE(  ".",IF(F183=$A$299,$A383,"")  ),IF(F183=$A$299,$A383,"")  )</f>
        <v/>
      </c>
      <c r="G383" s="65" t="str">
        <f ca="1">IF(  AND(LEN(G382)&gt;=1,G382&lt;&gt;".",COUNTIF(G183:G$191,"*18收*")&gt;0),  CONCATENATE(  ".",IF(G183=$A$299,$A383,"")  ),IF(G183=$A$299,$A383,"")  )</f>
        <v/>
      </c>
      <c r="H383" s="65" t="str">
        <f ca="1">IF(  AND(LEN(H382)&gt;=1,H382&lt;&gt;".",COUNTIF(H183:H$191,"*18收*")&gt;0),  CONCATENATE(  ".",IF(H183=$A$299,$A383,"")  ),IF(H183=$A$299,$A383,"")  )</f>
        <v/>
      </c>
      <c r="I383" s="65" t="str">
        <f ca="1">IF(  AND(LEN(I382)&gt;=1,I382&lt;&gt;".",COUNTIF(I183:I$191,"*18收*")&gt;0),  CONCATENATE(  ".",IF(I183=$A$299,$A383,"")  ),IF(I183=$A$299,$A383,"")  )</f>
        <v/>
      </c>
      <c r="J383" s="65" t="str">
        <f ca="1">IF(  AND(LEN(J382)&gt;=1,J382&lt;&gt;".",COUNTIF(J183:J$191,"*18收*")&gt;0),  CONCATENATE(  ".",IF(J183=$A$299,$A383,"")  ),IF(J183=$A$299,$A383,"")  )</f>
        <v/>
      </c>
      <c r="K383" s="65" t="str">
        <f ca="1">IF(  AND(LEN(K382)&gt;=1,K382&lt;&gt;".",COUNTIF(K183:K$191,"*18收*")&gt;0),  CONCATENATE(  ".",IF(K183=$A$299,$A383,"")  ),IF(K183=$A$299,$A383,"")  )</f>
        <v/>
      </c>
      <c r="L383" s="65" t="str">
        <f ca="1">IF(  AND(LEN(L382)&gt;=1,L382&lt;&gt;".",COUNTIF(L183:L$191,"*18收*")&gt;0),  CONCATENATE(  ".",IF(L183=$A$299,$A383,"")  ),IF(L183=$A$299,$A383,"")  )</f>
        <v/>
      </c>
      <c r="M383" s="65" t="str">
        <f ca="1">IF(  AND(LEN(M382)&gt;=1,M382&lt;&gt;".",COUNTIF(M183:M$191,"*18收*")&gt;0),  CONCATENATE(  ".",IF(M183=$A$299,$A383,"")  ),IF(M183=$A$299,$A383,"")  )</f>
        <v/>
      </c>
      <c r="N383" s="65" t="str">
        <f ca="1">IF(  AND(LEN(N382)&gt;=1,N382&lt;&gt;".",COUNTIF(N183:N$191,"*18收*")&gt;0),  CONCATENATE(  ".",IF(N183=$A$299,$A383,"")  ),IF(N183=$A$299,$A383,"")  )</f>
        <v/>
      </c>
      <c r="O383" s="65" t="str">
        <f ca="1">IF(  AND(LEN(O382)&gt;=1,O382&lt;&gt;".",COUNTIF(O183:O$191,"*18收*")&gt;0),  CONCATENATE(  ".",IF(O183=$A$299,$A383,"")  ),IF(O183=$A$299,$A383,"")  )</f>
        <v/>
      </c>
      <c r="P383" s="65" t="str">
        <f ca="1">IF(  AND(LEN(P382)&gt;=1,P382&lt;&gt;".",COUNTIF(P183:P$191,"*18收*")&gt;0),  CONCATENATE(  ".",IF(P183=$A$299,$A383,"")  ),IF(P183=$A$299,$A383,"")  )</f>
        <v/>
      </c>
      <c r="Q383" s="65" t="str">
        <f ca="1">IF(  AND(LEN(Q382)&gt;=1,Q382&lt;&gt;".",COUNTIF(Q183:Q$191,"*18收*")&gt;0),  CONCATENATE(  ".",IF(Q183=$A$299,$A383,"")  ),IF(Q183=$A$299,$A383,"")  )</f>
        <v/>
      </c>
      <c r="R383" s="65" t="str">
        <f ca="1">IF(  AND(LEN(R382)&gt;=1,R382&lt;&gt;".",COUNTIF(R183:R$191,"*18收*")&gt;0),  CONCATENATE(  ".",IF(R183=$A$299,$A383,"")  ),IF(R183=$A$299,$A383,"")  )</f>
        <v/>
      </c>
      <c r="S383" s="65" t="str">
        <f ca="1">IF(  AND(LEN(S382)&gt;=1,S382&lt;&gt;".",COUNTIF(S183:S$191,"*18收*")&gt;0),  CONCATENATE(  ".",IF(S183=$A$299,$A383,"")  ),IF(S183=$A$299,$A383,"")  )</f>
        <v/>
      </c>
      <c r="T383" s="65" t="str">
        <f ca="1">IF(  AND(LEN(T382)&gt;=1,T382&lt;&gt;".",COUNTIF(T183:T$191,"*18收*")&gt;0),  CONCATENATE(  ".",IF(T183=$A$299,$A383,"")  ),IF(T183=$A$299,$A383,"")  )</f>
        <v/>
      </c>
      <c r="U383" s="65" t="str">
        <f ca="1">IF(  AND(LEN(U382)&gt;=1,U382&lt;&gt;".",COUNTIF(U183:U$191,"*18收*")&gt;0),  CONCATENATE(  ".",IF(U183=$A$299,$A383,"")  ),IF(U183=$A$299,$A383,"")  )</f>
        <v/>
      </c>
      <c r="V383" s="65" t="str">
        <f ca="1">IF(  AND(LEN(V382)&gt;=1,V382&lt;&gt;".",COUNTIF(V183:V$191,"*18收*")&gt;0),  CONCATENATE(  ".",IF(V183=$A$299,$A383,"")  ),IF(V183=$A$299,$A383,"")  )</f>
        <v/>
      </c>
      <c r="W383" s="65" t="str">
        <f ca="1">IF(  AND(LEN(W382)&gt;=1,W382&lt;&gt;".",COUNTIF(W183:W$191,"*18收*")&gt;0),  CONCATENATE(  ".",IF(W183=$A$299,$A383,"")  ),IF(W183=$A$299,$A383,"")  )</f>
        <v/>
      </c>
      <c r="X383" s="65" t="str">
        <f ca="1">IF(  AND(LEN(X382)&gt;=1,X382&lt;&gt;".",COUNTIF(X183:X$191,"*18收*")&gt;0),  CONCATENATE(  ".",IF(X183=$A$299,$A383,"")  ),IF(X183=$A$299,$A383,"")  )</f>
        <v/>
      </c>
      <c r="Y383" s="65" t="str">
        <f ca="1">IF(  AND(LEN(Y382)&gt;=1,Y382&lt;&gt;".",COUNTIF(Y183:Y$191,"*18收*")&gt;0),  CONCATENATE(  ".",IF(Y183=$A$299,$A383,"")  ),IF(Y183=$A$299,$A383,"")  )</f>
        <v/>
      </c>
      <c r="Z383" s="65" t="str">
        <f ca="1">IF(  AND(LEN(Z382)&gt;=1,Z382&lt;&gt;".",COUNTIF(Z183:Z$191,"*18收*")&gt;0),  CONCATENATE(  ".",IF(Z183=$A$299,$A383,"")  ),IF(Z183=$A$299,$A383,"")  )</f>
        <v/>
      </c>
      <c r="AA383" s="65" t="str">
        <f ca="1">IF(  AND(LEN(AA382)&gt;=1,AA382&lt;&gt;".",COUNTIF(AA183:AA$191,"*18收*")&gt;0),  CONCATENATE(  ".",IF(AA183=$A$299,$A383,"")  ),IF(AA183=$A$299,$A383,"")  )</f>
        <v/>
      </c>
      <c r="AB383" s="65" t="str">
        <f ca="1">IF(  AND(LEN(AB382)&gt;=1,AB382&lt;&gt;".",COUNTIF(AB183:AB$191,"*18收*")&gt;0),  CONCATENATE(  ".",IF(AB183=$A$299,$A383,"")  ),IF(AB183=$A$299,$A383,"")  )</f>
        <v/>
      </c>
      <c r="AC383" s="65" t="str">
        <f ca="1">IF(  AND(LEN(AC382)&gt;=1,AC382&lt;&gt;".",COUNTIF(AC183:AC$191,"*18收*")&gt;0),  CONCATENATE(  ".",IF(AC183=$A$299,$A383,"")  ),IF(AC183=$A$299,$A383,"")  )</f>
        <v/>
      </c>
      <c r="AD383" s="65" t="str">
        <f ca="1">IF(  AND(LEN(AD382)&gt;=1,AD382&lt;&gt;".",COUNTIF(AD183:AD$191,"*18收*")&gt;0),  CONCATENATE(  ".",IF(AD183=$A$299,$A383,"")  ),IF(AD183=$A$299,$A383,"")  )</f>
        <v/>
      </c>
      <c r="AE383" s="65" t="str">
        <f ca="1">IF(  AND(LEN(AE382)&gt;=1,AE382&lt;&gt;".",COUNTIF(AE183:AE$191,"*18收*")&gt;0),  CONCATENATE(  ".",IF(AE183=$A$299,$A383,"")  ),IF(AE183=$A$299,$A383,"")  )</f>
        <v/>
      </c>
      <c r="AF383" s="65" t="str">
        <f ca="1">IF(  AND(LEN(AF382)&gt;=1,AF382&lt;&gt;".",COUNTIF(AF183:AF$191,"*18收*")&gt;0),  CONCATENATE(  ".",IF(AF183=$A$299,$A383,"")  ),IF(AF183=$A$299,$A383,"")  )</f>
        <v/>
      </c>
      <c r="AG383" s="65" t="str">
        <f ca="1">IF(  AND(LEN(AG382)&gt;=1,AG382&lt;&gt;".",COUNTIF(AG183:AG$191,"*18收*")&gt;0),  CONCATENATE(  ".",IF(AG183=$A$299,$A383,"")  ),IF(AG183=$A$299,$A383,"")  )</f>
        <v/>
      </c>
      <c r="AH383" s="65"/>
      <c r="AI383" s="65"/>
      <c r="AJ383" s="65"/>
    </row>
    <row r="384" spans="1:36">
      <c r="A384" s="65"/>
      <c r="B384" s="65"/>
      <c r="C384" s="65" t="str">
        <f ca="1">IF(  AND(LEN(C383)&gt;=1,C383&lt;&gt;".",COUNTIF(C184:C$191,"*18收*")&gt;0),  CONCATENATE(  ".",IF(C184=$A$299,$A384,"")  ),IF(C184=$A$299,$A384,"")  )</f>
        <v/>
      </c>
      <c r="D384" s="65" t="str">
        <f ca="1">IF(  AND(LEN(D383)&gt;=1,D383&lt;&gt;".",COUNTIF(D184:D$191,"*18收*")&gt;0),  CONCATENATE(  ".",IF(D184=$A$299,$A384,"")  ),IF(D184=$A$299,$A384,"")  )</f>
        <v/>
      </c>
      <c r="E384" s="65" t="str">
        <f ca="1">IF(  AND(LEN(E383)&gt;=1,E383&lt;&gt;".",COUNTIF(E184:E$191,"*18收*")&gt;0),  CONCATENATE(  ".",IF(E184=$A$299,$A384,"")  ),IF(E184=$A$299,$A384,"")  )</f>
        <v/>
      </c>
      <c r="F384" s="65" t="str">
        <f ca="1">IF(  AND(LEN(F383)&gt;=1,F383&lt;&gt;".",COUNTIF(F184:F$191,"*18收*")&gt;0),  CONCATENATE(  ".",IF(F184=$A$299,$A384,"")  ),IF(F184=$A$299,$A384,"")  )</f>
        <v/>
      </c>
      <c r="G384" s="65" t="str">
        <f ca="1">IF(  AND(LEN(G383)&gt;=1,G383&lt;&gt;".",COUNTIF(G184:G$191,"*18收*")&gt;0),  CONCATENATE(  ".",IF(G184=$A$299,$A384,"")  ),IF(G184=$A$299,$A384,"")  )</f>
        <v/>
      </c>
      <c r="H384" s="65" t="str">
        <f ca="1">IF(  AND(LEN(H383)&gt;=1,H383&lt;&gt;".",COUNTIF(H184:H$191,"*18收*")&gt;0),  CONCATENATE(  ".",IF(H184=$A$299,$A384,"")  ),IF(H184=$A$299,$A384,"")  )</f>
        <v/>
      </c>
      <c r="I384" s="65" t="str">
        <f ca="1">IF(  AND(LEN(I383)&gt;=1,I383&lt;&gt;".",COUNTIF(I184:I$191,"*18收*")&gt;0),  CONCATENATE(  ".",IF(I184=$A$299,$A384,"")  ),IF(I184=$A$299,$A384,"")  )</f>
        <v/>
      </c>
      <c r="J384" s="65" t="str">
        <f ca="1">IF(  AND(LEN(J383)&gt;=1,J383&lt;&gt;".",COUNTIF(J184:J$191,"*18收*")&gt;0),  CONCATENATE(  ".",IF(J184=$A$299,$A384,"")  ),IF(J184=$A$299,$A384,"")  )</f>
        <v/>
      </c>
      <c r="K384" s="65" t="str">
        <f ca="1">IF(  AND(LEN(K383)&gt;=1,K383&lt;&gt;".",COUNTIF(K184:K$191,"*18收*")&gt;0),  CONCATENATE(  ".",IF(K184=$A$299,$A384,"")  ),IF(K184=$A$299,$A384,"")  )</f>
        <v/>
      </c>
      <c r="L384" s="65" t="str">
        <f ca="1">IF(  AND(LEN(L383)&gt;=1,L383&lt;&gt;".",COUNTIF(L184:L$191,"*18收*")&gt;0),  CONCATENATE(  ".",IF(L184=$A$299,$A384,"")  ),IF(L184=$A$299,$A384,"")  )</f>
        <v/>
      </c>
      <c r="M384" s="65" t="str">
        <f ca="1">IF(  AND(LEN(M383)&gt;=1,M383&lt;&gt;".",COUNTIF(M184:M$191,"*18收*")&gt;0),  CONCATENATE(  ".",IF(M184=$A$299,$A384,"")  ),IF(M184=$A$299,$A384,"")  )</f>
        <v/>
      </c>
      <c r="N384" s="65" t="str">
        <f ca="1">IF(  AND(LEN(N383)&gt;=1,N383&lt;&gt;".",COUNTIF(N184:N$191,"*18收*")&gt;0),  CONCATENATE(  ".",IF(N184=$A$299,$A384,"")  ),IF(N184=$A$299,$A384,"")  )</f>
        <v/>
      </c>
      <c r="O384" s="65" t="str">
        <f ca="1">IF(  AND(LEN(O383)&gt;=1,O383&lt;&gt;".",COUNTIF(O184:O$191,"*18收*")&gt;0),  CONCATENATE(  ".",IF(O184=$A$299,$A384,"")  ),IF(O184=$A$299,$A384,"")  )</f>
        <v/>
      </c>
      <c r="P384" s="65" t="str">
        <f ca="1">IF(  AND(LEN(P383)&gt;=1,P383&lt;&gt;".",COUNTIF(P184:P$191,"*18收*")&gt;0),  CONCATENATE(  ".",IF(P184=$A$299,$A384,"")  ),IF(P184=$A$299,$A384,"")  )</f>
        <v/>
      </c>
      <c r="Q384" s="65" t="str">
        <f ca="1">IF(  AND(LEN(Q383)&gt;=1,Q383&lt;&gt;".",COUNTIF(Q184:Q$191,"*18收*")&gt;0),  CONCATENATE(  ".",IF(Q184=$A$299,$A384,"")  ),IF(Q184=$A$299,$A384,"")  )</f>
        <v/>
      </c>
      <c r="R384" s="65" t="str">
        <f ca="1">IF(  AND(LEN(R383)&gt;=1,R383&lt;&gt;".",COUNTIF(R184:R$191,"*18收*")&gt;0),  CONCATENATE(  ".",IF(R184=$A$299,$A384,"")  ),IF(R184=$A$299,$A384,"")  )</f>
        <v/>
      </c>
      <c r="S384" s="65" t="str">
        <f ca="1">IF(  AND(LEN(S383)&gt;=1,S383&lt;&gt;".",COUNTIF(S184:S$191,"*18收*")&gt;0),  CONCATENATE(  ".",IF(S184=$A$299,$A384,"")  ),IF(S184=$A$299,$A384,"")  )</f>
        <v/>
      </c>
      <c r="T384" s="65" t="str">
        <f ca="1">IF(  AND(LEN(T383)&gt;=1,T383&lt;&gt;".",COUNTIF(T184:T$191,"*18收*")&gt;0),  CONCATENATE(  ".",IF(T184=$A$299,$A384,"")  ),IF(T184=$A$299,$A384,"")  )</f>
        <v/>
      </c>
      <c r="U384" s="65" t="str">
        <f ca="1">IF(  AND(LEN(U383)&gt;=1,U383&lt;&gt;".",COUNTIF(U184:U$191,"*18收*")&gt;0),  CONCATENATE(  ".",IF(U184=$A$299,$A384,"")  ),IF(U184=$A$299,$A384,"")  )</f>
        <v/>
      </c>
      <c r="V384" s="65" t="str">
        <f ca="1">IF(  AND(LEN(V383)&gt;=1,V383&lt;&gt;".",COUNTIF(V184:V$191,"*18收*")&gt;0),  CONCATENATE(  ".",IF(V184=$A$299,$A384,"")  ),IF(V184=$A$299,$A384,"")  )</f>
        <v/>
      </c>
      <c r="W384" s="65" t="str">
        <f ca="1">IF(  AND(LEN(W383)&gt;=1,W383&lt;&gt;".",COUNTIF(W184:W$191,"*18收*")&gt;0),  CONCATENATE(  ".",IF(W184=$A$299,$A384,"")  ),IF(W184=$A$299,$A384,"")  )</f>
        <v/>
      </c>
      <c r="X384" s="65" t="str">
        <f ca="1">IF(  AND(LEN(X383)&gt;=1,X383&lt;&gt;".",COUNTIF(X184:X$191,"*18收*")&gt;0),  CONCATENATE(  ".",IF(X184=$A$299,$A384,"")  ),IF(X184=$A$299,$A384,"")  )</f>
        <v/>
      </c>
      <c r="Y384" s="65" t="str">
        <f ca="1">IF(  AND(LEN(Y383)&gt;=1,Y383&lt;&gt;".",COUNTIF(Y184:Y$191,"*18收*")&gt;0),  CONCATENATE(  ".",IF(Y184=$A$299,$A384,"")  ),IF(Y184=$A$299,$A384,"")  )</f>
        <v/>
      </c>
      <c r="Z384" s="65" t="str">
        <f ca="1">IF(  AND(LEN(Z383)&gt;=1,Z383&lt;&gt;".",COUNTIF(Z184:Z$191,"*18收*")&gt;0),  CONCATENATE(  ".",IF(Z184=$A$299,$A384,"")  ),IF(Z184=$A$299,$A384,"")  )</f>
        <v/>
      </c>
      <c r="AA384" s="65" t="str">
        <f ca="1">IF(  AND(LEN(AA383)&gt;=1,AA383&lt;&gt;".",COUNTIF(AA184:AA$191,"*18收*")&gt;0),  CONCATENATE(  ".",IF(AA184=$A$299,$A384,"")  ),IF(AA184=$A$299,$A384,"")  )</f>
        <v/>
      </c>
      <c r="AB384" s="65" t="str">
        <f ca="1">IF(  AND(LEN(AB383)&gt;=1,AB383&lt;&gt;".",COUNTIF(AB184:AB$191,"*18收*")&gt;0),  CONCATENATE(  ".",IF(AB184=$A$299,$A384,"")  ),IF(AB184=$A$299,$A384,"")  )</f>
        <v/>
      </c>
      <c r="AC384" s="65" t="str">
        <f ca="1">IF(  AND(LEN(AC383)&gt;=1,AC383&lt;&gt;".",COUNTIF(AC184:AC$191,"*18收*")&gt;0),  CONCATENATE(  ".",IF(AC184=$A$299,$A384,"")  ),IF(AC184=$A$299,$A384,"")  )</f>
        <v/>
      </c>
      <c r="AD384" s="65" t="str">
        <f ca="1">IF(  AND(LEN(AD383)&gt;=1,AD383&lt;&gt;".",COUNTIF(AD184:AD$191,"*18收*")&gt;0),  CONCATENATE(  ".",IF(AD184=$A$299,$A384,"")  ),IF(AD184=$A$299,$A384,"")  )</f>
        <v/>
      </c>
      <c r="AE384" s="65" t="str">
        <f ca="1">IF(  AND(LEN(AE383)&gt;=1,AE383&lt;&gt;".",COUNTIF(AE184:AE$191,"*18收*")&gt;0),  CONCATENATE(  ".",IF(AE184=$A$299,$A384,"")  ),IF(AE184=$A$299,$A384,"")  )</f>
        <v/>
      </c>
      <c r="AF384" s="65" t="str">
        <f ca="1">IF(  AND(LEN(AF383)&gt;=1,AF383&lt;&gt;".",COUNTIF(AF184:AF$191,"*18收*")&gt;0),  CONCATENATE(  ".",IF(AF184=$A$299,$A384,"")  ),IF(AF184=$A$299,$A384,"")  )</f>
        <v/>
      </c>
      <c r="AG384" s="65" t="str">
        <f ca="1">IF(  AND(LEN(AG383)&gt;=1,AG383&lt;&gt;".",COUNTIF(AG184:AG$191,"*18收*")&gt;0),  CONCATENATE(  ".",IF(AG184=$A$299,$A384,"")  ),IF(AG184=$A$299,$A384,"")  )</f>
        <v/>
      </c>
      <c r="AH384" s="65"/>
      <c r="AI384" s="65"/>
      <c r="AJ384" s="65"/>
    </row>
    <row r="385" spans="1:55">
      <c r="A385" s="65"/>
      <c r="B385" s="65"/>
      <c r="C385" s="65" t="str">
        <f ca="1">IF(  AND(LEN(C384)&gt;=1,C384&lt;&gt;".",COUNTIF(C185:C$191,"*18收*")&gt;0),  CONCATENATE(  ".",IF(C185=$A$299,$A385,"")  ),IF(C185=$A$299,$A385,"")  )</f>
        <v/>
      </c>
      <c r="D385" s="65" t="str">
        <f ca="1">IF(  AND(LEN(D384)&gt;=1,D384&lt;&gt;".",COUNTIF(D185:D$191,"*18收*")&gt;0),  CONCATENATE(  ".",IF(D185=$A$299,$A385,"")  ),IF(D185=$A$299,$A385,"")  )</f>
        <v/>
      </c>
      <c r="E385" s="65" t="str">
        <f ca="1">IF(  AND(LEN(E384)&gt;=1,E384&lt;&gt;".",COUNTIF(E185:E$191,"*18收*")&gt;0),  CONCATENATE(  ".",IF(E185=$A$299,$A385,"")  ),IF(E185=$A$299,$A385,"")  )</f>
        <v/>
      </c>
      <c r="F385" s="65" t="str">
        <f ca="1">IF(  AND(LEN(F384)&gt;=1,F384&lt;&gt;".",COUNTIF(F185:F$191,"*18收*")&gt;0),  CONCATENATE(  ".",IF(F185=$A$299,$A385,"")  ),IF(F185=$A$299,$A385,"")  )</f>
        <v/>
      </c>
      <c r="G385" s="65" t="str">
        <f ca="1">IF(  AND(LEN(G384)&gt;=1,G384&lt;&gt;".",COUNTIF(G185:G$191,"*18收*")&gt;0),  CONCATENATE(  ".",IF(G185=$A$299,$A385,"")  ),IF(G185=$A$299,$A385,"")  )</f>
        <v/>
      </c>
      <c r="H385" s="65" t="str">
        <f ca="1">IF(  AND(LEN(H384)&gt;=1,H384&lt;&gt;".",COUNTIF(H185:H$191,"*18收*")&gt;0),  CONCATENATE(  ".",IF(H185=$A$299,$A385,"")  ),IF(H185=$A$299,$A385,"")  )</f>
        <v/>
      </c>
      <c r="I385" s="65" t="str">
        <f ca="1">IF(  AND(LEN(I384)&gt;=1,I384&lt;&gt;".",COUNTIF(I185:I$191,"*18收*")&gt;0),  CONCATENATE(  ".",IF(I185=$A$299,$A385,"")  ),IF(I185=$A$299,$A385,"")  )</f>
        <v/>
      </c>
      <c r="J385" s="65" t="str">
        <f ca="1">IF(  AND(LEN(J384)&gt;=1,J384&lt;&gt;".",COUNTIF(J185:J$191,"*18收*")&gt;0),  CONCATENATE(  ".",IF(J185=$A$299,$A385,"")  ),IF(J185=$A$299,$A385,"")  )</f>
        <v/>
      </c>
      <c r="K385" s="65" t="str">
        <f ca="1">IF(  AND(LEN(K384)&gt;=1,K384&lt;&gt;".",COUNTIF(K185:K$191,"*18收*")&gt;0),  CONCATENATE(  ".",IF(K185=$A$299,$A385,"")  ),IF(K185=$A$299,$A385,"")  )</f>
        <v/>
      </c>
      <c r="L385" s="65" t="str">
        <f ca="1">IF(  AND(LEN(L384)&gt;=1,L384&lt;&gt;".",COUNTIF(L185:L$191,"*18收*")&gt;0),  CONCATENATE(  ".",IF(L185=$A$299,$A385,"")  ),IF(L185=$A$299,$A385,"")  )</f>
        <v/>
      </c>
      <c r="M385" s="65" t="str">
        <f ca="1">IF(  AND(LEN(M384)&gt;=1,M384&lt;&gt;".",COUNTIF(M185:M$191,"*18收*")&gt;0),  CONCATENATE(  ".",IF(M185=$A$299,$A385,"")  ),IF(M185=$A$299,$A385,"")  )</f>
        <v/>
      </c>
      <c r="N385" s="65" t="str">
        <f ca="1">IF(  AND(LEN(N384)&gt;=1,N384&lt;&gt;".",COUNTIF(N185:N$191,"*18收*")&gt;0),  CONCATENATE(  ".",IF(N185=$A$299,$A385,"")  ),IF(N185=$A$299,$A385,"")  )</f>
        <v/>
      </c>
      <c r="O385" s="65" t="str">
        <f ca="1">IF(  AND(LEN(O384)&gt;=1,O384&lt;&gt;".",COUNTIF(O185:O$191,"*18收*")&gt;0),  CONCATENATE(  ".",IF(O185=$A$299,$A385,"")  ),IF(O185=$A$299,$A385,"")  )</f>
        <v/>
      </c>
      <c r="P385" s="65" t="str">
        <f ca="1">IF(  AND(LEN(P384)&gt;=1,P384&lt;&gt;".",COUNTIF(P185:P$191,"*18收*")&gt;0),  CONCATENATE(  ".",IF(P185=$A$299,$A385,"")  ),IF(P185=$A$299,$A385,"")  )</f>
        <v/>
      </c>
      <c r="Q385" s="65" t="str">
        <f ca="1">IF(  AND(LEN(Q384)&gt;=1,Q384&lt;&gt;".",COUNTIF(Q185:Q$191,"*18收*")&gt;0),  CONCATENATE(  ".",IF(Q185=$A$299,$A385,"")  ),IF(Q185=$A$299,$A385,"")  )</f>
        <v/>
      </c>
      <c r="R385" s="65" t="str">
        <f ca="1">IF(  AND(LEN(R384)&gt;=1,R384&lt;&gt;".",COUNTIF(R185:R$191,"*18收*")&gt;0),  CONCATENATE(  ".",IF(R185=$A$299,$A385,"")  ),IF(R185=$A$299,$A385,"")  )</f>
        <v/>
      </c>
      <c r="S385" s="65" t="str">
        <f ca="1">IF(  AND(LEN(S384)&gt;=1,S384&lt;&gt;".",COUNTIF(S185:S$191,"*18收*")&gt;0),  CONCATENATE(  ".",IF(S185=$A$299,$A385,"")  ),IF(S185=$A$299,$A385,"")  )</f>
        <v/>
      </c>
      <c r="T385" s="65" t="str">
        <f ca="1">IF(  AND(LEN(T384)&gt;=1,T384&lt;&gt;".",COUNTIF(T185:T$191,"*18收*")&gt;0),  CONCATENATE(  ".",IF(T185=$A$299,$A385,"")  ),IF(T185=$A$299,$A385,"")  )</f>
        <v/>
      </c>
      <c r="U385" s="65" t="str">
        <f ca="1">IF(  AND(LEN(U384)&gt;=1,U384&lt;&gt;".",COUNTIF(U185:U$191,"*18收*")&gt;0),  CONCATENATE(  ".",IF(U185=$A$299,$A385,"")  ),IF(U185=$A$299,$A385,"")  )</f>
        <v/>
      </c>
      <c r="V385" s="65" t="str">
        <f ca="1">IF(  AND(LEN(V384)&gt;=1,V384&lt;&gt;".",COUNTIF(V185:V$191,"*18收*")&gt;0),  CONCATENATE(  ".",IF(V185=$A$299,$A385,"")  ),IF(V185=$A$299,$A385,"")  )</f>
        <v/>
      </c>
      <c r="W385" s="65" t="str">
        <f ca="1">IF(  AND(LEN(W384)&gt;=1,W384&lt;&gt;".",COUNTIF(W185:W$191,"*18收*")&gt;0),  CONCATENATE(  ".",IF(W185=$A$299,$A385,"")  ),IF(W185=$A$299,$A385,"")  )</f>
        <v/>
      </c>
      <c r="X385" s="65" t="str">
        <f ca="1">IF(  AND(LEN(X384)&gt;=1,X384&lt;&gt;".",COUNTIF(X185:X$191,"*18收*")&gt;0),  CONCATENATE(  ".",IF(X185=$A$299,$A385,"")  ),IF(X185=$A$299,$A385,"")  )</f>
        <v/>
      </c>
      <c r="Y385" s="65" t="str">
        <f ca="1">IF(  AND(LEN(Y384)&gt;=1,Y384&lt;&gt;".",COUNTIF(Y185:Y$191,"*18收*")&gt;0),  CONCATENATE(  ".",IF(Y185=$A$299,$A385,"")  ),IF(Y185=$A$299,$A385,"")  )</f>
        <v/>
      </c>
      <c r="Z385" s="65" t="str">
        <f ca="1">IF(  AND(LEN(Z384)&gt;=1,Z384&lt;&gt;".",COUNTIF(Z185:Z$191,"*18收*")&gt;0),  CONCATENATE(  ".",IF(Z185=$A$299,$A385,"")  ),IF(Z185=$A$299,$A385,"")  )</f>
        <v/>
      </c>
      <c r="AA385" s="65" t="str">
        <f ca="1">IF(  AND(LEN(AA384)&gt;=1,AA384&lt;&gt;".",COUNTIF(AA185:AA$191,"*18收*")&gt;0),  CONCATENATE(  ".",IF(AA185=$A$299,$A385,"")  ),IF(AA185=$A$299,$A385,"")  )</f>
        <v/>
      </c>
      <c r="AB385" s="65" t="str">
        <f ca="1">IF(  AND(LEN(AB384)&gt;=1,AB384&lt;&gt;".",COUNTIF(AB185:AB$191,"*18收*")&gt;0),  CONCATENATE(  ".",IF(AB185=$A$299,$A385,"")  ),IF(AB185=$A$299,$A385,"")  )</f>
        <v/>
      </c>
      <c r="AC385" s="65" t="str">
        <f ca="1">IF(  AND(LEN(AC384)&gt;=1,AC384&lt;&gt;".",COUNTIF(AC185:AC$191,"*18收*")&gt;0),  CONCATENATE(  ".",IF(AC185=$A$299,$A385,"")  ),IF(AC185=$A$299,$A385,"")  )</f>
        <v/>
      </c>
      <c r="AD385" s="65" t="str">
        <f ca="1">IF(  AND(LEN(AD384)&gt;=1,AD384&lt;&gt;".",COUNTIF(AD185:AD$191,"*18收*")&gt;0),  CONCATENATE(  ".",IF(AD185=$A$299,$A385,"")  ),IF(AD185=$A$299,$A385,"")  )</f>
        <v/>
      </c>
      <c r="AE385" s="65" t="str">
        <f ca="1">IF(  AND(LEN(AE384)&gt;=1,AE384&lt;&gt;".",COUNTIF(AE185:AE$191,"*18收*")&gt;0),  CONCATENATE(  ".",IF(AE185=$A$299,$A385,"")  ),IF(AE185=$A$299,$A385,"")  )</f>
        <v/>
      </c>
      <c r="AF385" s="65" t="str">
        <f ca="1">IF(  AND(LEN(AF384)&gt;=1,AF384&lt;&gt;".",COUNTIF(AF185:AF$191,"*18收*")&gt;0),  CONCATENATE(  ".",IF(AF185=$A$299,$A385,"")  ),IF(AF185=$A$299,$A385,"")  )</f>
        <v/>
      </c>
      <c r="AG385" s="65" t="str">
        <f ca="1">IF(  AND(LEN(AG384)&gt;=1,AG384&lt;&gt;".",COUNTIF(AG185:AG$191,"*18收*")&gt;0),  CONCATENATE(  ".",IF(AG185=$A$299,$A385,"")  ),IF(AG185=$A$299,$A385,"")  )</f>
        <v/>
      </c>
      <c r="AH385" s="65"/>
      <c r="AI385" s="65"/>
      <c r="AJ385" s="65"/>
    </row>
    <row r="386" spans="1:55">
      <c r="A386" s="65"/>
      <c r="B386" s="65"/>
      <c r="C386" s="65" t="str">
        <f ca="1">IF(  AND(LEN(C385)&gt;=1,C385&lt;&gt;".",COUNTIF(C186:C$191,"*18收*")&gt;0),  CONCATENATE(  ".",IF(C186=$A$299,$A386,"")  ),IF(C186=$A$299,$A386,"")  )</f>
        <v/>
      </c>
      <c r="D386" s="65" t="str">
        <f ca="1">IF(  AND(LEN(D385)&gt;=1,D385&lt;&gt;".",COUNTIF(D186:D$191,"*18收*")&gt;0),  CONCATENATE(  ".",IF(D186=$A$299,$A386,"")  ),IF(D186=$A$299,$A386,"")  )</f>
        <v/>
      </c>
      <c r="E386" s="65" t="str">
        <f ca="1">IF(  AND(LEN(E385)&gt;=1,E385&lt;&gt;".",COUNTIF(E186:E$191,"*18收*")&gt;0),  CONCATENATE(  ".",IF(E186=$A$299,$A386,"")  ),IF(E186=$A$299,$A386,"")  )</f>
        <v/>
      </c>
      <c r="F386" s="65" t="str">
        <f ca="1">IF(  AND(LEN(F385)&gt;=1,F385&lt;&gt;".",COUNTIF(F186:F$191,"*18收*")&gt;0),  CONCATENATE(  ".",IF(F186=$A$299,$A386,"")  ),IF(F186=$A$299,$A386,"")  )</f>
        <v/>
      </c>
      <c r="G386" s="65" t="str">
        <f ca="1">IF(  AND(LEN(G385)&gt;=1,G385&lt;&gt;".",COUNTIF(G186:G$191,"*18收*")&gt;0),  CONCATENATE(  ".",IF(G186=$A$299,$A386,"")  ),IF(G186=$A$299,$A386,"")  )</f>
        <v/>
      </c>
      <c r="H386" s="65" t="str">
        <f ca="1">IF(  AND(LEN(H385)&gt;=1,H385&lt;&gt;".",COUNTIF(H186:H$191,"*18收*")&gt;0),  CONCATENATE(  ".",IF(H186=$A$299,$A386,"")  ),IF(H186=$A$299,$A386,"")  )</f>
        <v/>
      </c>
      <c r="I386" s="65" t="str">
        <f ca="1">IF(  AND(LEN(I385)&gt;=1,I385&lt;&gt;".",COUNTIF(I186:I$191,"*18收*")&gt;0),  CONCATENATE(  ".",IF(I186=$A$299,$A386,"")  ),IF(I186=$A$299,$A386,"")  )</f>
        <v/>
      </c>
      <c r="J386" s="65" t="str">
        <f ca="1">IF(  AND(LEN(J385)&gt;=1,J385&lt;&gt;".",COUNTIF(J186:J$191,"*18收*")&gt;0),  CONCATENATE(  ".",IF(J186=$A$299,$A386,"")  ),IF(J186=$A$299,$A386,"")  )</f>
        <v/>
      </c>
      <c r="K386" s="65" t="str">
        <f ca="1">IF(  AND(LEN(K385)&gt;=1,K385&lt;&gt;".",COUNTIF(K186:K$191,"*18收*")&gt;0),  CONCATENATE(  ".",IF(K186=$A$299,$A386,"")  ),IF(K186=$A$299,$A386,"")  )</f>
        <v/>
      </c>
      <c r="L386" s="65" t="str">
        <f ca="1">IF(  AND(LEN(L385)&gt;=1,L385&lt;&gt;".",COUNTIF(L186:L$191,"*18收*")&gt;0),  CONCATENATE(  ".",IF(L186=$A$299,$A386,"")  ),IF(L186=$A$299,$A386,"")  )</f>
        <v/>
      </c>
      <c r="M386" s="65" t="str">
        <f ca="1">IF(  AND(LEN(M385)&gt;=1,M385&lt;&gt;".",COUNTIF(M186:M$191,"*18收*")&gt;0),  CONCATENATE(  ".",IF(M186=$A$299,$A386,"")  ),IF(M186=$A$299,$A386,"")  )</f>
        <v/>
      </c>
      <c r="N386" s="65" t="str">
        <f ca="1">IF(  AND(LEN(N385)&gt;=1,N385&lt;&gt;".",COUNTIF(N186:N$191,"*18收*")&gt;0),  CONCATENATE(  ".",IF(N186=$A$299,$A386,"")  ),IF(N186=$A$299,$A386,"")  )</f>
        <v/>
      </c>
      <c r="O386" s="65" t="str">
        <f ca="1">IF(  AND(LEN(O385)&gt;=1,O385&lt;&gt;".",COUNTIF(O186:O$191,"*18收*")&gt;0),  CONCATENATE(  ".",IF(O186=$A$299,$A386,"")  ),IF(O186=$A$299,$A386,"")  )</f>
        <v/>
      </c>
      <c r="P386" s="65" t="str">
        <f ca="1">IF(  AND(LEN(P385)&gt;=1,P385&lt;&gt;".",COUNTIF(P186:P$191,"*18收*")&gt;0),  CONCATENATE(  ".",IF(P186=$A$299,$A386,"")  ),IF(P186=$A$299,$A386,"")  )</f>
        <v/>
      </c>
      <c r="Q386" s="65" t="str">
        <f ca="1">IF(  AND(LEN(Q385)&gt;=1,Q385&lt;&gt;".",COUNTIF(Q186:Q$191,"*18收*")&gt;0),  CONCATENATE(  ".",IF(Q186=$A$299,$A386,"")  ),IF(Q186=$A$299,$A386,"")  )</f>
        <v/>
      </c>
      <c r="R386" s="65" t="str">
        <f ca="1">IF(  AND(LEN(R385)&gt;=1,R385&lt;&gt;".",COUNTIF(R186:R$191,"*18收*")&gt;0),  CONCATENATE(  ".",IF(R186=$A$299,$A386,"")  ),IF(R186=$A$299,$A386,"")  )</f>
        <v/>
      </c>
      <c r="S386" s="65" t="str">
        <f ca="1">IF(  AND(LEN(S385)&gt;=1,S385&lt;&gt;".",COUNTIF(S186:S$191,"*18收*")&gt;0),  CONCATENATE(  ".",IF(S186=$A$299,$A386,"")  ),IF(S186=$A$299,$A386,"")  )</f>
        <v/>
      </c>
      <c r="T386" s="65" t="str">
        <f ca="1">IF(  AND(LEN(T385)&gt;=1,T385&lt;&gt;".",COUNTIF(T186:T$191,"*18收*")&gt;0),  CONCATENATE(  ".",IF(T186=$A$299,$A386,"")  ),IF(T186=$A$299,$A386,"")  )</f>
        <v/>
      </c>
      <c r="U386" s="65" t="str">
        <f ca="1">IF(  AND(LEN(U385)&gt;=1,U385&lt;&gt;".",COUNTIF(U186:U$191,"*18收*")&gt;0),  CONCATENATE(  ".",IF(U186=$A$299,$A386,"")  ),IF(U186=$A$299,$A386,"")  )</f>
        <v/>
      </c>
      <c r="V386" s="65" t="str">
        <f ca="1">IF(  AND(LEN(V385)&gt;=1,V385&lt;&gt;".",COUNTIF(V186:V$191,"*18收*")&gt;0),  CONCATENATE(  ".",IF(V186=$A$299,$A386,"")  ),IF(V186=$A$299,$A386,"")  )</f>
        <v/>
      </c>
      <c r="W386" s="65" t="str">
        <f ca="1">IF(  AND(LEN(W385)&gt;=1,W385&lt;&gt;".",COUNTIF(W186:W$191,"*18收*")&gt;0),  CONCATENATE(  ".",IF(W186=$A$299,$A386,"")  ),IF(W186=$A$299,$A386,"")  )</f>
        <v/>
      </c>
      <c r="X386" s="65" t="str">
        <f ca="1">IF(  AND(LEN(X385)&gt;=1,X385&lt;&gt;".",COUNTIF(X186:X$191,"*18收*")&gt;0),  CONCATENATE(  ".",IF(X186=$A$299,$A386,"")  ),IF(X186=$A$299,$A386,"")  )</f>
        <v/>
      </c>
      <c r="Y386" s="65" t="str">
        <f ca="1">IF(  AND(LEN(Y385)&gt;=1,Y385&lt;&gt;".",COUNTIF(Y186:Y$191,"*18收*")&gt;0),  CONCATENATE(  ".",IF(Y186=$A$299,$A386,"")  ),IF(Y186=$A$299,$A386,"")  )</f>
        <v/>
      </c>
      <c r="Z386" s="65" t="str">
        <f ca="1">IF(  AND(LEN(Z385)&gt;=1,Z385&lt;&gt;".",COUNTIF(Z186:Z$191,"*18收*")&gt;0),  CONCATENATE(  ".",IF(Z186=$A$299,$A386,"")  ),IF(Z186=$A$299,$A386,"")  )</f>
        <v/>
      </c>
      <c r="AA386" s="65" t="str">
        <f ca="1">IF(  AND(LEN(AA385)&gt;=1,AA385&lt;&gt;".",COUNTIF(AA186:AA$191,"*18收*")&gt;0),  CONCATENATE(  ".",IF(AA186=$A$299,$A386,"")  ),IF(AA186=$A$299,$A386,"")  )</f>
        <v/>
      </c>
      <c r="AB386" s="65" t="str">
        <f ca="1">IF(  AND(LEN(AB385)&gt;=1,AB385&lt;&gt;".",COUNTIF(AB186:AB$191,"*18收*")&gt;0),  CONCATENATE(  ".",IF(AB186=$A$299,$A386,"")  ),IF(AB186=$A$299,$A386,"")  )</f>
        <v/>
      </c>
      <c r="AC386" s="65" t="str">
        <f ca="1">IF(  AND(LEN(AC385)&gt;=1,AC385&lt;&gt;".",COUNTIF(AC186:AC$191,"*18收*")&gt;0),  CONCATENATE(  ".",IF(AC186=$A$299,$A386,"")  ),IF(AC186=$A$299,$A386,"")  )</f>
        <v/>
      </c>
      <c r="AD386" s="65" t="str">
        <f ca="1">IF(  AND(LEN(AD385)&gt;=1,AD385&lt;&gt;".",COUNTIF(AD186:AD$191,"*18收*")&gt;0),  CONCATENATE(  ".",IF(AD186=$A$299,$A386,"")  ),IF(AD186=$A$299,$A386,"")  )</f>
        <v/>
      </c>
      <c r="AE386" s="65" t="str">
        <f ca="1">IF(  AND(LEN(AE385)&gt;=1,AE385&lt;&gt;".",COUNTIF(AE186:AE$191,"*18收*")&gt;0),  CONCATENATE(  ".",IF(AE186=$A$299,$A386,"")  ),IF(AE186=$A$299,$A386,"")  )</f>
        <v/>
      </c>
      <c r="AF386" s="65" t="str">
        <f ca="1">IF(  AND(LEN(AF385)&gt;=1,AF385&lt;&gt;".",COUNTIF(AF186:AF$191,"*18收*")&gt;0),  CONCATENATE(  ".",IF(AF186=$A$299,$A386,"")  ),IF(AF186=$A$299,$A386,"")  )</f>
        <v/>
      </c>
      <c r="AG386" s="65" t="str">
        <f ca="1">IF(  AND(LEN(AG385)&gt;=1,AG385&lt;&gt;".",COUNTIF(AG186:AG$191,"*18收*")&gt;0),  CONCATENATE(  ".",IF(AG186=$A$299,$A386,"")  ),IF(AG186=$A$299,$A386,"")  )</f>
        <v/>
      </c>
      <c r="AH386" s="65"/>
      <c r="AI386" s="65"/>
      <c r="AJ386" s="65"/>
    </row>
    <row r="387" spans="1:55">
      <c r="A387" s="65"/>
      <c r="B387" s="65"/>
      <c r="C387" s="65" t="str">
        <f ca="1">IF(  AND(LEN(C386)&gt;=1,C386&lt;&gt;".",COUNTIF(C187:C$191,"*18收*")&gt;0),  CONCATENATE(  ".",IF(C187=$A$299,$A387,"")  ),IF(C187=$A$299,$A387,"")  )</f>
        <v/>
      </c>
      <c r="D387" s="65" t="str">
        <f ca="1">IF(  AND(LEN(D386)&gt;=1,D386&lt;&gt;".",COUNTIF(D187:D$191,"*18收*")&gt;0),  CONCATENATE(  ".",IF(D187=$A$299,$A387,"")  ),IF(D187=$A$299,$A387,"")  )</f>
        <v/>
      </c>
      <c r="E387" s="65" t="str">
        <f ca="1">IF(  AND(LEN(E386)&gt;=1,E386&lt;&gt;".",COUNTIF(E187:E$191,"*18收*")&gt;0),  CONCATENATE(  ".",IF(E187=$A$299,$A387,"")  ),IF(E187=$A$299,$A387,"")  )</f>
        <v/>
      </c>
      <c r="F387" s="65" t="str">
        <f ca="1">IF(  AND(LEN(F386)&gt;=1,F386&lt;&gt;".",COUNTIF(F187:F$191,"*18收*")&gt;0),  CONCATENATE(  ".",IF(F187=$A$299,$A387,"")  ),IF(F187=$A$299,$A387,"")  )</f>
        <v/>
      </c>
      <c r="G387" s="65" t="str">
        <f ca="1">IF(  AND(LEN(G386)&gt;=1,G386&lt;&gt;".",COUNTIF(G187:G$191,"*18收*")&gt;0),  CONCATENATE(  ".",IF(G187=$A$299,$A387,"")  ),IF(G187=$A$299,$A387,"")  )</f>
        <v/>
      </c>
      <c r="H387" s="65" t="str">
        <f ca="1">IF(  AND(LEN(H386)&gt;=1,H386&lt;&gt;".",COUNTIF(H187:H$191,"*18收*")&gt;0),  CONCATENATE(  ".",IF(H187=$A$299,$A387,"")  ),IF(H187=$A$299,$A387,"")  )</f>
        <v/>
      </c>
      <c r="I387" s="65" t="str">
        <f ca="1">IF(  AND(LEN(I386)&gt;=1,I386&lt;&gt;".",COUNTIF(I187:I$191,"*18收*")&gt;0),  CONCATENATE(  ".",IF(I187=$A$299,$A387,"")  ),IF(I187=$A$299,$A387,"")  )</f>
        <v/>
      </c>
      <c r="J387" s="65" t="str">
        <f ca="1">IF(  AND(LEN(J386)&gt;=1,J386&lt;&gt;".",COUNTIF(J187:J$191,"*18收*")&gt;0),  CONCATENATE(  ".",IF(J187=$A$299,$A387,"")  ),IF(J187=$A$299,$A387,"")  )</f>
        <v/>
      </c>
      <c r="K387" s="65" t="str">
        <f ca="1">IF(  AND(LEN(K386)&gt;=1,K386&lt;&gt;".",COUNTIF(K187:K$191,"*18收*")&gt;0),  CONCATENATE(  ".",IF(K187=$A$299,$A387,"")  ),IF(K187=$A$299,$A387,"")  )</f>
        <v/>
      </c>
      <c r="L387" s="65" t="str">
        <f ca="1">IF(  AND(LEN(L386)&gt;=1,L386&lt;&gt;".",COUNTIF(L187:L$191,"*18收*")&gt;0),  CONCATENATE(  ".",IF(L187=$A$299,$A387,"")  ),IF(L187=$A$299,$A387,"")  )</f>
        <v/>
      </c>
      <c r="M387" s="65" t="str">
        <f ca="1">IF(  AND(LEN(M386)&gt;=1,M386&lt;&gt;".",COUNTIF(M187:M$191,"*18收*")&gt;0),  CONCATENATE(  ".",IF(M187=$A$299,$A387,"")  ),IF(M187=$A$299,$A387,"")  )</f>
        <v/>
      </c>
      <c r="N387" s="65" t="str">
        <f ca="1">IF(  AND(LEN(N386)&gt;=1,N386&lt;&gt;".",COUNTIF(N187:N$191,"*18收*")&gt;0),  CONCATENATE(  ".",IF(N187=$A$299,$A387,"")  ),IF(N187=$A$299,$A387,"")  )</f>
        <v/>
      </c>
      <c r="O387" s="65" t="str">
        <f ca="1">IF(  AND(LEN(O386)&gt;=1,O386&lt;&gt;".",COUNTIF(O187:O$191,"*18收*")&gt;0),  CONCATENATE(  ".",IF(O187=$A$299,$A387,"")  ),IF(O187=$A$299,$A387,"")  )</f>
        <v/>
      </c>
      <c r="P387" s="65" t="str">
        <f ca="1">IF(  AND(LEN(P386)&gt;=1,P386&lt;&gt;".",COUNTIF(P187:P$191,"*18收*")&gt;0),  CONCATENATE(  ".",IF(P187=$A$299,$A387,"")  ),IF(P187=$A$299,$A387,"")  )</f>
        <v/>
      </c>
      <c r="Q387" s="65" t="str">
        <f ca="1">IF(  AND(LEN(Q386)&gt;=1,Q386&lt;&gt;".",COUNTIF(Q187:Q$191,"*18收*")&gt;0),  CONCATENATE(  ".",IF(Q187=$A$299,$A387,"")  ),IF(Q187=$A$299,$A387,"")  )</f>
        <v/>
      </c>
      <c r="R387" s="65" t="str">
        <f ca="1">IF(  AND(LEN(R386)&gt;=1,R386&lt;&gt;".",COUNTIF(R187:R$191,"*18收*")&gt;0),  CONCATENATE(  ".",IF(R187=$A$299,$A387,"")  ),IF(R187=$A$299,$A387,"")  )</f>
        <v/>
      </c>
      <c r="S387" s="65" t="str">
        <f ca="1">IF(  AND(LEN(S386)&gt;=1,S386&lt;&gt;".",COUNTIF(S187:S$191,"*18收*")&gt;0),  CONCATENATE(  ".",IF(S187=$A$299,$A387,"")  ),IF(S187=$A$299,$A387,"")  )</f>
        <v/>
      </c>
      <c r="T387" s="65" t="str">
        <f ca="1">IF(  AND(LEN(T386)&gt;=1,T386&lt;&gt;".",COUNTIF(T187:T$191,"*18收*")&gt;0),  CONCATENATE(  ".",IF(T187=$A$299,$A387,"")  ),IF(T187=$A$299,$A387,"")  )</f>
        <v/>
      </c>
      <c r="U387" s="65" t="str">
        <f ca="1">IF(  AND(LEN(U386)&gt;=1,U386&lt;&gt;".",COUNTIF(U187:U$191,"*18收*")&gt;0),  CONCATENATE(  ".",IF(U187=$A$299,$A387,"")  ),IF(U187=$A$299,$A387,"")  )</f>
        <v/>
      </c>
      <c r="V387" s="65" t="str">
        <f ca="1">IF(  AND(LEN(V386)&gt;=1,V386&lt;&gt;".",COUNTIF(V187:V$191,"*18收*")&gt;0),  CONCATENATE(  ".",IF(V187=$A$299,$A387,"")  ),IF(V187=$A$299,$A387,"")  )</f>
        <v/>
      </c>
      <c r="W387" s="65" t="str">
        <f ca="1">IF(  AND(LEN(W386)&gt;=1,W386&lt;&gt;".",COUNTIF(W187:W$191,"*18收*")&gt;0),  CONCATENATE(  ".",IF(W187=$A$299,$A387,"")  ),IF(W187=$A$299,$A387,"")  )</f>
        <v/>
      </c>
      <c r="X387" s="65" t="str">
        <f ca="1">IF(  AND(LEN(X386)&gt;=1,X386&lt;&gt;".",COUNTIF(X187:X$191,"*18收*")&gt;0),  CONCATENATE(  ".",IF(X187=$A$299,$A387,"")  ),IF(X187=$A$299,$A387,"")  )</f>
        <v/>
      </c>
      <c r="Y387" s="65" t="str">
        <f ca="1">IF(  AND(LEN(Y386)&gt;=1,Y386&lt;&gt;".",COUNTIF(Y187:Y$191,"*18收*")&gt;0),  CONCATENATE(  ".",IF(Y187=$A$299,$A387,"")  ),IF(Y187=$A$299,$A387,"")  )</f>
        <v/>
      </c>
      <c r="Z387" s="65" t="str">
        <f ca="1">IF(  AND(LEN(Z386)&gt;=1,Z386&lt;&gt;".",COUNTIF(Z187:Z$191,"*18收*")&gt;0),  CONCATENATE(  ".",IF(Z187=$A$299,$A387,"")  ),IF(Z187=$A$299,$A387,"")  )</f>
        <v/>
      </c>
      <c r="AA387" s="65" t="str">
        <f ca="1">IF(  AND(LEN(AA386)&gt;=1,AA386&lt;&gt;".",COUNTIF(AA187:AA$191,"*18收*")&gt;0),  CONCATENATE(  ".",IF(AA187=$A$299,$A387,"")  ),IF(AA187=$A$299,$A387,"")  )</f>
        <v/>
      </c>
      <c r="AB387" s="65" t="str">
        <f ca="1">IF(  AND(LEN(AB386)&gt;=1,AB386&lt;&gt;".",COUNTIF(AB187:AB$191,"*18收*")&gt;0),  CONCATENATE(  ".",IF(AB187=$A$299,$A387,"")  ),IF(AB187=$A$299,$A387,"")  )</f>
        <v/>
      </c>
      <c r="AC387" s="65" t="str">
        <f ca="1">IF(  AND(LEN(AC386)&gt;=1,AC386&lt;&gt;".",COUNTIF(AC187:AC$191,"*18收*")&gt;0),  CONCATENATE(  ".",IF(AC187=$A$299,$A387,"")  ),IF(AC187=$A$299,$A387,"")  )</f>
        <v/>
      </c>
      <c r="AD387" s="65" t="str">
        <f ca="1">IF(  AND(LEN(AD386)&gt;=1,AD386&lt;&gt;".",COUNTIF(AD187:AD$191,"*18收*")&gt;0),  CONCATENATE(  ".",IF(AD187=$A$299,$A387,"")  ),IF(AD187=$A$299,$A387,"")  )</f>
        <v/>
      </c>
      <c r="AE387" s="65" t="str">
        <f ca="1">IF(  AND(LEN(AE386)&gt;=1,AE386&lt;&gt;".",COUNTIF(AE187:AE$191,"*18收*")&gt;0),  CONCATENATE(  ".",IF(AE187=$A$299,$A387,"")  ),IF(AE187=$A$299,$A387,"")  )</f>
        <v/>
      </c>
      <c r="AF387" s="65" t="str">
        <f ca="1">IF(  AND(LEN(AF386)&gt;=1,AF386&lt;&gt;".",COUNTIF(AF187:AF$191,"*18收*")&gt;0),  CONCATENATE(  ".",IF(AF187=$A$299,$A387,"")  ),IF(AF187=$A$299,$A387,"")  )</f>
        <v/>
      </c>
      <c r="AG387" s="65" t="str">
        <f ca="1">IF(  AND(LEN(AG386)&gt;=1,AG386&lt;&gt;".",COUNTIF(AG187:AG$191,"*18收*")&gt;0),  CONCATENATE(  ".",IF(AG187=$A$299,$A387,"")  ),IF(AG187=$A$299,$A387,"")  )</f>
        <v/>
      </c>
      <c r="AH387" s="65"/>
      <c r="AI387" s="65"/>
      <c r="AJ387" s="65"/>
    </row>
    <row r="388" spans="1:55">
      <c r="A388" s="65"/>
      <c r="B388" s="65"/>
      <c r="C388" s="65" t="str">
        <f ca="1">IF(  AND(LEN(C387)&gt;=1,C387&lt;&gt;".",COUNTIF(C188:C$191,"*18收*")&gt;0),  CONCATENATE(  ".",IF(C188=$A$299,$A388,"")  ),IF(C188=$A$299,$A388,"")  )</f>
        <v/>
      </c>
      <c r="D388" s="65" t="str">
        <f ca="1">IF(  AND(LEN(D387)&gt;=1,D387&lt;&gt;".",COUNTIF(D188:D$191,"*18收*")&gt;0),  CONCATENATE(  ".",IF(D188=$A$299,$A388,"")  ),IF(D188=$A$299,$A388,"")  )</f>
        <v/>
      </c>
      <c r="E388" s="65" t="str">
        <f ca="1">IF(  AND(LEN(E387)&gt;=1,E387&lt;&gt;".",COUNTIF(E188:E$191,"*18收*")&gt;0),  CONCATENATE(  ".",IF(E188=$A$299,$A388,"")  ),IF(E188=$A$299,$A388,"")  )</f>
        <v/>
      </c>
      <c r="F388" s="65" t="str">
        <f ca="1">IF(  AND(LEN(F387)&gt;=1,F387&lt;&gt;".",COUNTIF(F188:F$191,"*18收*")&gt;0),  CONCATENATE(  ".",IF(F188=$A$299,$A388,"")  ),IF(F188=$A$299,$A388,"")  )</f>
        <v/>
      </c>
      <c r="G388" s="65" t="str">
        <f ca="1">IF(  AND(LEN(G387)&gt;=1,G387&lt;&gt;".",COUNTIF(G188:G$191,"*18收*")&gt;0),  CONCATENATE(  ".",IF(G188=$A$299,$A388,"")  ),IF(G188=$A$299,$A388,"")  )</f>
        <v/>
      </c>
      <c r="H388" s="65" t="str">
        <f ca="1">IF(  AND(LEN(H387)&gt;=1,H387&lt;&gt;".",COUNTIF(H188:H$191,"*18收*")&gt;0),  CONCATENATE(  ".",IF(H188=$A$299,$A388,"")  ),IF(H188=$A$299,$A388,"")  )</f>
        <v/>
      </c>
      <c r="I388" s="65" t="str">
        <f ca="1">IF(  AND(LEN(I387)&gt;=1,I387&lt;&gt;".",COUNTIF(I188:I$191,"*18收*")&gt;0),  CONCATENATE(  ".",IF(I188=$A$299,$A388,"")  ),IF(I188=$A$299,$A388,"")  )</f>
        <v/>
      </c>
      <c r="J388" s="65" t="str">
        <f ca="1">IF(  AND(LEN(J387)&gt;=1,J387&lt;&gt;".",COUNTIF(J188:J$191,"*18收*")&gt;0),  CONCATENATE(  ".",IF(J188=$A$299,$A388,"")  ),IF(J188=$A$299,$A388,"")  )</f>
        <v/>
      </c>
      <c r="K388" s="65" t="str">
        <f ca="1">IF(  AND(LEN(K387)&gt;=1,K387&lt;&gt;".",COUNTIF(K188:K$191,"*18收*")&gt;0),  CONCATENATE(  ".",IF(K188=$A$299,$A388,"")  ),IF(K188=$A$299,$A388,"")  )</f>
        <v/>
      </c>
      <c r="L388" s="65" t="str">
        <f ca="1">IF(  AND(LEN(L387)&gt;=1,L387&lt;&gt;".",COUNTIF(L188:L$191,"*18收*")&gt;0),  CONCATENATE(  ".",IF(L188=$A$299,$A388,"")  ),IF(L188=$A$299,$A388,"")  )</f>
        <v/>
      </c>
      <c r="M388" s="65" t="str">
        <f ca="1">IF(  AND(LEN(M387)&gt;=1,M387&lt;&gt;".",COUNTIF(M188:M$191,"*18收*")&gt;0),  CONCATENATE(  ".",IF(M188=$A$299,$A388,"")  ),IF(M188=$A$299,$A388,"")  )</f>
        <v/>
      </c>
      <c r="N388" s="65" t="str">
        <f ca="1">IF(  AND(LEN(N387)&gt;=1,N387&lt;&gt;".",COUNTIF(N188:N$191,"*18收*")&gt;0),  CONCATENATE(  ".",IF(N188=$A$299,$A388,"")  ),IF(N188=$A$299,$A388,"")  )</f>
        <v/>
      </c>
      <c r="O388" s="65" t="str">
        <f ca="1">IF(  AND(LEN(O387)&gt;=1,O387&lt;&gt;".",COUNTIF(O188:O$191,"*18收*")&gt;0),  CONCATENATE(  ".",IF(O188=$A$299,$A388,"")  ),IF(O188=$A$299,$A388,"")  )</f>
        <v/>
      </c>
      <c r="P388" s="65" t="str">
        <f ca="1">IF(  AND(LEN(P387)&gt;=1,P387&lt;&gt;".",COUNTIF(P188:P$191,"*18收*")&gt;0),  CONCATENATE(  ".",IF(P188=$A$299,$A388,"")  ),IF(P188=$A$299,$A388,"")  )</f>
        <v/>
      </c>
      <c r="Q388" s="65" t="str">
        <f ca="1">IF(  AND(LEN(Q387)&gt;=1,Q387&lt;&gt;".",COUNTIF(Q188:Q$191,"*18收*")&gt;0),  CONCATENATE(  ".",IF(Q188=$A$299,$A388,"")  ),IF(Q188=$A$299,$A388,"")  )</f>
        <v/>
      </c>
      <c r="R388" s="65" t="str">
        <f ca="1">IF(  AND(LEN(R387)&gt;=1,R387&lt;&gt;".",COUNTIF(R188:R$191,"*18收*")&gt;0),  CONCATENATE(  ".",IF(R188=$A$299,$A388,"")  ),IF(R188=$A$299,$A388,"")  )</f>
        <v/>
      </c>
      <c r="S388" s="65" t="str">
        <f ca="1">IF(  AND(LEN(S387)&gt;=1,S387&lt;&gt;".",COUNTIF(S188:S$191,"*18收*")&gt;0),  CONCATENATE(  ".",IF(S188=$A$299,$A388,"")  ),IF(S188=$A$299,$A388,"")  )</f>
        <v/>
      </c>
      <c r="T388" s="65" t="str">
        <f ca="1">IF(  AND(LEN(T387)&gt;=1,T387&lt;&gt;".",COUNTIF(T188:T$191,"*18收*")&gt;0),  CONCATENATE(  ".",IF(T188=$A$299,$A388,"")  ),IF(T188=$A$299,$A388,"")  )</f>
        <v/>
      </c>
      <c r="U388" s="65" t="str">
        <f ca="1">IF(  AND(LEN(U387)&gt;=1,U387&lt;&gt;".",COUNTIF(U188:U$191,"*18收*")&gt;0),  CONCATENATE(  ".",IF(U188=$A$299,$A388,"")  ),IF(U188=$A$299,$A388,"")  )</f>
        <v/>
      </c>
      <c r="V388" s="65" t="str">
        <f ca="1">IF(  AND(LEN(V387)&gt;=1,V387&lt;&gt;".",COUNTIF(V188:V$191,"*18收*")&gt;0),  CONCATENATE(  ".",IF(V188=$A$299,$A388,"")  ),IF(V188=$A$299,$A388,"")  )</f>
        <v/>
      </c>
      <c r="W388" s="65" t="str">
        <f ca="1">IF(  AND(LEN(W387)&gt;=1,W387&lt;&gt;".",COUNTIF(W188:W$191,"*18收*")&gt;0),  CONCATENATE(  ".",IF(W188=$A$299,$A388,"")  ),IF(W188=$A$299,$A388,"")  )</f>
        <v/>
      </c>
      <c r="X388" s="65" t="str">
        <f ca="1">IF(  AND(LEN(X387)&gt;=1,X387&lt;&gt;".",COUNTIF(X188:X$191,"*18收*")&gt;0),  CONCATENATE(  ".",IF(X188=$A$299,$A388,"")  ),IF(X188=$A$299,$A388,"")  )</f>
        <v/>
      </c>
      <c r="Y388" s="65" t="str">
        <f ca="1">IF(  AND(LEN(Y387)&gt;=1,Y387&lt;&gt;".",COUNTIF(Y188:Y$191,"*18收*")&gt;0),  CONCATENATE(  ".",IF(Y188=$A$299,$A388,"")  ),IF(Y188=$A$299,$A388,"")  )</f>
        <v/>
      </c>
      <c r="Z388" s="65" t="str">
        <f ca="1">IF(  AND(LEN(Z387)&gt;=1,Z387&lt;&gt;".",COUNTIF(Z188:Z$191,"*18收*")&gt;0),  CONCATENATE(  ".",IF(Z188=$A$299,$A388,"")  ),IF(Z188=$A$299,$A388,"")  )</f>
        <v/>
      </c>
      <c r="AA388" s="65" t="str">
        <f ca="1">IF(  AND(LEN(AA387)&gt;=1,AA387&lt;&gt;".",COUNTIF(AA188:AA$191,"*18收*")&gt;0),  CONCATENATE(  ".",IF(AA188=$A$299,$A388,"")  ),IF(AA188=$A$299,$A388,"")  )</f>
        <v/>
      </c>
      <c r="AB388" s="65" t="str">
        <f ca="1">IF(  AND(LEN(AB387)&gt;=1,AB387&lt;&gt;".",COUNTIF(AB188:AB$191,"*18收*")&gt;0),  CONCATENATE(  ".",IF(AB188=$A$299,$A388,"")  ),IF(AB188=$A$299,$A388,"")  )</f>
        <v/>
      </c>
      <c r="AC388" s="65" t="str">
        <f ca="1">IF(  AND(LEN(AC387)&gt;=1,AC387&lt;&gt;".",COUNTIF(AC188:AC$191,"*18收*")&gt;0),  CONCATENATE(  ".",IF(AC188=$A$299,$A388,"")  ),IF(AC188=$A$299,$A388,"")  )</f>
        <v/>
      </c>
      <c r="AD388" s="65" t="str">
        <f ca="1">IF(  AND(LEN(AD387)&gt;=1,AD387&lt;&gt;".",COUNTIF(AD188:AD$191,"*18收*")&gt;0),  CONCATENATE(  ".",IF(AD188=$A$299,$A388,"")  ),IF(AD188=$A$299,$A388,"")  )</f>
        <v/>
      </c>
      <c r="AE388" s="65" t="str">
        <f ca="1">IF(  AND(LEN(AE387)&gt;=1,AE387&lt;&gt;".",COUNTIF(AE188:AE$191,"*18收*")&gt;0),  CONCATENATE(  ".",IF(AE188=$A$299,$A388,"")  ),IF(AE188=$A$299,$A388,"")  )</f>
        <v/>
      </c>
      <c r="AF388" s="65" t="str">
        <f ca="1">IF(  AND(LEN(AF387)&gt;=1,AF387&lt;&gt;".",COUNTIF(AF188:AF$191,"*18收*")&gt;0),  CONCATENATE(  ".",IF(AF188=$A$299,$A388,"")  ),IF(AF188=$A$299,$A388,"")  )</f>
        <v/>
      </c>
      <c r="AG388" s="65" t="str">
        <f ca="1">IF(  AND(LEN(AG387)&gt;=1,AG387&lt;&gt;".",COUNTIF(AG188:AG$191,"*18收*")&gt;0),  CONCATENATE(  ".",IF(AG188=$A$299,$A388,"")  ),IF(AG188=$A$299,$A388,"")  )</f>
        <v/>
      </c>
      <c r="AH388" s="65"/>
      <c r="AI388" s="65"/>
      <c r="AJ388" s="65"/>
    </row>
    <row r="389" spans="1:55">
      <c r="A389" s="65"/>
      <c r="B389" s="65"/>
      <c r="C389" s="65" t="str">
        <f ca="1">IF(  AND(LEN(C388)&gt;=1,C388&lt;&gt;".",COUNTIF(C189:C$191,"*18收*")&gt;0),  CONCATENATE(  ".",IF(C189=$A$299,$A389,"")  ),IF(C189=$A$299,$A389,"")  )</f>
        <v/>
      </c>
      <c r="D389" s="65" t="str">
        <f ca="1">IF(  AND(LEN(D388)&gt;=1,D388&lt;&gt;".",COUNTIF(D189:D$191,"*18收*")&gt;0),  CONCATENATE(  ".",IF(D189=$A$299,$A389,"")  ),IF(D189=$A$299,$A389,"")  )</f>
        <v/>
      </c>
      <c r="E389" s="65" t="str">
        <f ca="1">IF(  AND(LEN(E388)&gt;=1,E388&lt;&gt;".",COUNTIF(E189:E$191,"*18收*")&gt;0),  CONCATENATE(  ".",IF(E189=$A$299,$A389,"")  ),IF(E189=$A$299,$A389,"")  )</f>
        <v/>
      </c>
      <c r="F389" s="65" t="str">
        <f ca="1">IF(  AND(LEN(F388)&gt;=1,F388&lt;&gt;".",COUNTIF(F189:F$191,"*18收*")&gt;0),  CONCATENATE(  ".",IF(F189=$A$299,$A389,"")  ),IF(F189=$A$299,$A389,"")  )</f>
        <v/>
      </c>
      <c r="G389" s="65" t="str">
        <f ca="1">IF(  AND(LEN(G388)&gt;=1,G388&lt;&gt;".",COUNTIF(G189:G$191,"*18收*")&gt;0),  CONCATENATE(  ".",IF(G189=$A$299,$A389,"")  ),IF(G189=$A$299,$A389,"")  )</f>
        <v/>
      </c>
      <c r="H389" s="65" t="str">
        <f ca="1">IF(  AND(LEN(H388)&gt;=1,H388&lt;&gt;".",COUNTIF(H189:H$191,"*18收*")&gt;0),  CONCATENATE(  ".",IF(H189=$A$299,$A389,"")  ),IF(H189=$A$299,$A389,"")  )</f>
        <v/>
      </c>
      <c r="I389" s="65" t="str">
        <f ca="1">IF(  AND(LEN(I388)&gt;=1,I388&lt;&gt;".",COUNTIF(I189:I$191,"*18收*")&gt;0),  CONCATENATE(  ".",IF(I189=$A$299,$A389,"")  ),IF(I189=$A$299,$A389,"")  )</f>
        <v/>
      </c>
      <c r="J389" s="65" t="str">
        <f ca="1">IF(  AND(LEN(J388)&gt;=1,J388&lt;&gt;".",COUNTIF(J189:J$191,"*18收*")&gt;0),  CONCATENATE(  ".",IF(J189=$A$299,$A389,"")  ),IF(J189=$A$299,$A389,"")  )</f>
        <v/>
      </c>
      <c r="K389" s="65" t="str">
        <f ca="1">IF(  AND(LEN(K388)&gt;=1,K388&lt;&gt;".",COUNTIF(K189:K$191,"*18收*")&gt;0),  CONCATENATE(  ".",IF(K189=$A$299,$A389,"")  ),IF(K189=$A$299,$A389,"")  )</f>
        <v/>
      </c>
      <c r="L389" s="65" t="str">
        <f ca="1">IF(  AND(LEN(L388)&gt;=1,L388&lt;&gt;".",COUNTIF(L189:L$191,"*18收*")&gt;0),  CONCATENATE(  ".",IF(L189=$A$299,$A389,"")  ),IF(L189=$A$299,$A389,"")  )</f>
        <v/>
      </c>
      <c r="M389" s="65" t="str">
        <f ca="1">IF(  AND(LEN(M388)&gt;=1,M388&lt;&gt;".",COUNTIF(M189:M$191,"*18收*")&gt;0),  CONCATENATE(  ".",IF(M189=$A$299,$A389,"")  ),IF(M189=$A$299,$A389,"")  )</f>
        <v/>
      </c>
      <c r="N389" s="65" t="str">
        <f ca="1">IF(  AND(LEN(N388)&gt;=1,N388&lt;&gt;".",COUNTIF(N189:N$191,"*18收*")&gt;0),  CONCATENATE(  ".",IF(N189=$A$299,$A389,"")  ),IF(N189=$A$299,$A389,"")  )</f>
        <v/>
      </c>
      <c r="O389" s="65" t="str">
        <f ca="1">IF(  AND(LEN(O388)&gt;=1,O388&lt;&gt;".",COUNTIF(O189:O$191,"*18收*")&gt;0),  CONCATENATE(  ".",IF(O189=$A$299,$A389,"")  ),IF(O189=$A$299,$A389,"")  )</f>
        <v/>
      </c>
      <c r="P389" s="65" t="str">
        <f ca="1">IF(  AND(LEN(P388)&gt;=1,P388&lt;&gt;".",COUNTIF(P189:P$191,"*18收*")&gt;0),  CONCATENATE(  ".",IF(P189=$A$299,$A389,"")  ),IF(P189=$A$299,$A389,"")  )</f>
        <v/>
      </c>
      <c r="Q389" s="65" t="str">
        <f ca="1">IF(  AND(LEN(Q388)&gt;=1,Q388&lt;&gt;".",COUNTIF(Q189:Q$191,"*18收*")&gt;0),  CONCATENATE(  ".",IF(Q189=$A$299,$A389,"")  ),IF(Q189=$A$299,$A389,"")  )</f>
        <v/>
      </c>
      <c r="R389" s="65" t="str">
        <f ca="1">IF(  AND(LEN(R388)&gt;=1,R388&lt;&gt;".",COUNTIF(R189:R$191,"*18收*")&gt;0),  CONCATENATE(  ".",IF(R189=$A$299,$A389,"")  ),IF(R189=$A$299,$A389,"")  )</f>
        <v/>
      </c>
      <c r="S389" s="65" t="str">
        <f ca="1">IF(  AND(LEN(S388)&gt;=1,S388&lt;&gt;".",COUNTIF(S189:S$191,"*18收*")&gt;0),  CONCATENATE(  ".",IF(S189=$A$299,$A389,"")  ),IF(S189=$A$299,$A389,"")  )</f>
        <v/>
      </c>
      <c r="T389" s="65" t="str">
        <f ca="1">IF(  AND(LEN(T388)&gt;=1,T388&lt;&gt;".",COUNTIF(T189:T$191,"*18收*")&gt;0),  CONCATENATE(  ".",IF(T189=$A$299,$A389,"")  ),IF(T189=$A$299,$A389,"")  )</f>
        <v/>
      </c>
      <c r="U389" s="65" t="str">
        <f ca="1">IF(  AND(LEN(U388)&gt;=1,U388&lt;&gt;".",COUNTIF(U189:U$191,"*18收*")&gt;0),  CONCATENATE(  ".",IF(U189=$A$299,$A389,"")  ),IF(U189=$A$299,$A389,"")  )</f>
        <v/>
      </c>
      <c r="V389" s="65" t="str">
        <f ca="1">IF(  AND(LEN(V388)&gt;=1,V388&lt;&gt;".",COUNTIF(V189:V$191,"*18收*")&gt;0),  CONCATENATE(  ".",IF(V189=$A$299,$A389,"")  ),IF(V189=$A$299,$A389,"")  )</f>
        <v/>
      </c>
      <c r="W389" s="65" t="str">
        <f ca="1">IF(  AND(LEN(W388)&gt;=1,W388&lt;&gt;".",COUNTIF(W189:W$191,"*18收*")&gt;0),  CONCATENATE(  ".",IF(W189=$A$299,$A389,"")  ),IF(W189=$A$299,$A389,"")  )</f>
        <v/>
      </c>
      <c r="X389" s="65" t="str">
        <f ca="1">IF(  AND(LEN(X388)&gt;=1,X388&lt;&gt;".",COUNTIF(X189:X$191,"*18收*")&gt;0),  CONCATENATE(  ".",IF(X189=$A$299,$A389,"")  ),IF(X189=$A$299,$A389,"")  )</f>
        <v/>
      </c>
      <c r="Y389" s="65" t="str">
        <f ca="1">IF(  AND(LEN(Y388)&gt;=1,Y388&lt;&gt;".",COUNTIF(Y189:Y$191,"*18收*")&gt;0),  CONCATENATE(  ".",IF(Y189=$A$299,$A389,"")  ),IF(Y189=$A$299,$A389,"")  )</f>
        <v/>
      </c>
      <c r="Z389" s="65" t="str">
        <f ca="1">IF(  AND(LEN(Z388)&gt;=1,Z388&lt;&gt;".",COUNTIF(Z189:Z$191,"*18收*")&gt;0),  CONCATENATE(  ".",IF(Z189=$A$299,$A389,"")  ),IF(Z189=$A$299,$A389,"")  )</f>
        <v/>
      </c>
      <c r="AA389" s="65" t="str">
        <f ca="1">IF(  AND(LEN(AA388)&gt;=1,AA388&lt;&gt;".",COUNTIF(AA189:AA$191,"*18收*")&gt;0),  CONCATENATE(  ".",IF(AA189=$A$299,$A389,"")  ),IF(AA189=$A$299,$A389,"")  )</f>
        <v/>
      </c>
      <c r="AB389" s="65" t="str">
        <f ca="1">IF(  AND(LEN(AB388)&gt;=1,AB388&lt;&gt;".",COUNTIF(AB189:AB$191,"*18收*")&gt;0),  CONCATENATE(  ".",IF(AB189=$A$299,$A389,"")  ),IF(AB189=$A$299,$A389,"")  )</f>
        <v/>
      </c>
      <c r="AC389" s="65" t="str">
        <f ca="1">IF(  AND(LEN(AC388)&gt;=1,AC388&lt;&gt;".",COUNTIF(AC189:AC$191,"*18收*")&gt;0),  CONCATENATE(  ".",IF(AC189=$A$299,$A389,"")  ),IF(AC189=$A$299,$A389,"")  )</f>
        <v/>
      </c>
      <c r="AD389" s="65" t="str">
        <f ca="1">IF(  AND(LEN(AD388)&gt;=1,AD388&lt;&gt;".",COUNTIF(AD189:AD$191,"*18收*")&gt;0),  CONCATENATE(  ".",IF(AD189=$A$299,$A389,"")  ),IF(AD189=$A$299,$A389,"")  )</f>
        <v/>
      </c>
      <c r="AE389" s="65" t="str">
        <f ca="1">IF(  AND(LEN(AE388)&gt;=1,AE388&lt;&gt;".",COUNTIF(AE189:AE$191,"*18收*")&gt;0),  CONCATENATE(  ".",IF(AE189=$A$299,$A389,"")  ),IF(AE189=$A$299,$A389,"")  )</f>
        <v/>
      </c>
      <c r="AF389" s="65" t="str">
        <f ca="1">IF(  AND(LEN(AF388)&gt;=1,AF388&lt;&gt;".",COUNTIF(AF189:AF$191,"*18收*")&gt;0),  CONCATENATE(  ".",IF(AF189=$A$299,$A389,"")  ),IF(AF189=$A$299,$A389,"")  )</f>
        <v/>
      </c>
      <c r="AG389" s="65" t="str">
        <f ca="1">IF(  AND(LEN(AG388)&gt;=1,AG388&lt;&gt;".",COUNTIF(AG189:AG$191,"*18收*")&gt;0),  CONCATENATE(  ".",IF(AG189=$A$299,$A389,"")  ),IF(AG189=$A$299,$A389,"")  )</f>
        <v/>
      </c>
      <c r="AH389" s="65"/>
      <c r="AI389" s="65"/>
      <c r="AJ389" s="65"/>
    </row>
    <row r="390" spans="1:55">
      <c r="A390" s="65"/>
      <c r="B390" s="65"/>
      <c r="C390" s="65" t="str">
        <f ca="1">IF(  AND(LEN(C389)&gt;=1,C389&lt;&gt;".",COUNTIF(C190:C$191,"*18收*")&gt;0),  CONCATENATE(  ".",IF(C190=$A$299,$A390,"")  ),IF(C190=$A$299,$A390,"")  )</f>
        <v/>
      </c>
      <c r="D390" s="65" t="str">
        <f ca="1">IF(  AND(LEN(D389)&gt;=1,D389&lt;&gt;".",COUNTIF(D190:D$191,"*18收*")&gt;0),  CONCATENATE(  ".",IF(D190=$A$299,$A390,"")  ),IF(D190=$A$299,$A390,"")  )</f>
        <v/>
      </c>
      <c r="E390" s="65" t="str">
        <f ca="1">IF(  AND(LEN(E389)&gt;=1,E389&lt;&gt;".",COUNTIF(E190:E$191,"*18收*")&gt;0),  CONCATENATE(  ".",IF(E190=$A$299,$A390,"")  ),IF(E190=$A$299,$A390,"")  )</f>
        <v/>
      </c>
      <c r="F390" s="65" t="str">
        <f ca="1">IF(  AND(LEN(F389)&gt;=1,F389&lt;&gt;".",COUNTIF(F190:F$191,"*18收*")&gt;0),  CONCATENATE(  ".",IF(F190=$A$299,$A390,"")  ),IF(F190=$A$299,$A390,"")  )</f>
        <v/>
      </c>
      <c r="G390" s="65" t="str">
        <f ca="1">IF(  AND(LEN(G389)&gt;=1,G389&lt;&gt;".",COUNTIF(G190:G$191,"*18收*")&gt;0),  CONCATENATE(  ".",IF(G190=$A$299,$A390,"")  ),IF(G190=$A$299,$A390,"")  )</f>
        <v/>
      </c>
      <c r="H390" s="65" t="str">
        <f ca="1">IF(  AND(LEN(H389)&gt;=1,H389&lt;&gt;".",COUNTIF(H190:H$191,"*18收*")&gt;0),  CONCATENATE(  ".",IF(H190=$A$299,$A390,"")  ),IF(H190=$A$299,$A390,"")  )</f>
        <v/>
      </c>
      <c r="I390" s="65" t="str">
        <f ca="1">IF(  AND(LEN(I389)&gt;=1,I389&lt;&gt;".",COUNTIF(I190:I$191,"*18收*")&gt;0),  CONCATENATE(  ".",IF(I190=$A$299,$A390,"")  ),IF(I190=$A$299,$A390,"")  )</f>
        <v/>
      </c>
      <c r="J390" s="65" t="str">
        <f ca="1">IF(  AND(LEN(J389)&gt;=1,J389&lt;&gt;".",COUNTIF(J190:J$191,"*18收*")&gt;0),  CONCATENATE(  ".",IF(J190=$A$299,$A390,"")  ),IF(J190=$A$299,$A390,"")  )</f>
        <v/>
      </c>
      <c r="K390" s="65" t="str">
        <f ca="1">IF(  AND(LEN(K389)&gt;=1,K389&lt;&gt;".",COUNTIF(K190:K$191,"*18收*")&gt;0),  CONCATENATE(  ".",IF(K190=$A$299,$A390,"")  ),IF(K190=$A$299,$A390,"")  )</f>
        <v/>
      </c>
      <c r="L390" s="65" t="str">
        <f ca="1">IF(  AND(LEN(L389)&gt;=1,L389&lt;&gt;".",COUNTIF(L190:L$191,"*18收*")&gt;0),  CONCATENATE(  ".",IF(L190=$A$299,$A390,"")  ),IF(L190=$A$299,$A390,"")  )</f>
        <v/>
      </c>
      <c r="M390" s="65" t="str">
        <f ca="1">IF(  AND(LEN(M389)&gt;=1,M389&lt;&gt;".",COUNTIF(M190:M$191,"*18收*")&gt;0),  CONCATENATE(  ".",IF(M190=$A$299,$A390,"")  ),IF(M190=$A$299,$A390,"")  )</f>
        <v/>
      </c>
      <c r="N390" s="65" t="str">
        <f ca="1">IF(  AND(LEN(N389)&gt;=1,N389&lt;&gt;".",COUNTIF(N190:N$191,"*18收*")&gt;0),  CONCATENATE(  ".",IF(N190=$A$299,$A390,"")  ),IF(N190=$A$299,$A390,"")  )</f>
        <v/>
      </c>
      <c r="O390" s="65" t="str">
        <f ca="1">IF(  AND(LEN(O389)&gt;=1,O389&lt;&gt;".",COUNTIF(O190:O$191,"*18收*")&gt;0),  CONCATENATE(  ".",IF(O190=$A$299,$A390,"")  ),IF(O190=$A$299,$A390,"")  )</f>
        <v/>
      </c>
      <c r="P390" s="65" t="str">
        <f ca="1">IF(  AND(LEN(P389)&gt;=1,P389&lt;&gt;".",COUNTIF(P190:P$191,"*18收*")&gt;0),  CONCATENATE(  ".",IF(P190=$A$299,$A390,"")  ),IF(P190=$A$299,$A390,"")  )</f>
        <v/>
      </c>
      <c r="Q390" s="65" t="str">
        <f ca="1">IF(  AND(LEN(Q389)&gt;=1,Q389&lt;&gt;".",COUNTIF(Q190:Q$191,"*18收*")&gt;0),  CONCATENATE(  ".",IF(Q190=$A$299,$A390,"")  ),IF(Q190=$A$299,$A390,"")  )</f>
        <v/>
      </c>
      <c r="R390" s="65" t="str">
        <f ca="1">IF(  AND(LEN(R389)&gt;=1,R389&lt;&gt;".",COUNTIF(R190:R$191,"*18收*")&gt;0),  CONCATENATE(  ".",IF(R190=$A$299,$A390,"")  ),IF(R190=$A$299,$A390,"")  )</f>
        <v/>
      </c>
      <c r="S390" s="65" t="str">
        <f ca="1">IF(  AND(LEN(S389)&gt;=1,S389&lt;&gt;".",COUNTIF(S190:S$191,"*18收*")&gt;0),  CONCATENATE(  ".",IF(S190=$A$299,$A390,"")  ),IF(S190=$A$299,$A390,"")  )</f>
        <v/>
      </c>
      <c r="T390" s="65" t="str">
        <f ca="1">IF(  AND(LEN(T389)&gt;=1,T389&lt;&gt;".",COUNTIF(T190:T$191,"*18收*")&gt;0),  CONCATENATE(  ".",IF(T190=$A$299,$A390,"")  ),IF(T190=$A$299,$A390,"")  )</f>
        <v/>
      </c>
      <c r="U390" s="65" t="str">
        <f ca="1">IF(  AND(LEN(U389)&gt;=1,U389&lt;&gt;".",COUNTIF(U190:U$191,"*18收*")&gt;0),  CONCATENATE(  ".",IF(U190=$A$299,$A390,"")  ),IF(U190=$A$299,$A390,"")  )</f>
        <v/>
      </c>
      <c r="V390" s="65" t="str">
        <f ca="1">IF(  AND(LEN(V389)&gt;=1,V389&lt;&gt;".",COUNTIF(V190:V$191,"*18收*")&gt;0),  CONCATENATE(  ".",IF(V190=$A$299,$A390,"")  ),IF(V190=$A$299,$A390,"")  )</f>
        <v/>
      </c>
      <c r="W390" s="65" t="str">
        <f ca="1">IF(  AND(LEN(W389)&gt;=1,W389&lt;&gt;".",COUNTIF(W190:W$191,"*18收*")&gt;0),  CONCATENATE(  ".",IF(W190=$A$299,$A390,"")  ),IF(W190=$A$299,$A390,"")  )</f>
        <v/>
      </c>
      <c r="X390" s="65" t="str">
        <f ca="1">IF(  AND(LEN(X389)&gt;=1,X389&lt;&gt;".",COUNTIF(X190:X$191,"*18收*")&gt;0),  CONCATENATE(  ".",IF(X190=$A$299,$A390,"")  ),IF(X190=$A$299,$A390,"")  )</f>
        <v/>
      </c>
      <c r="Y390" s="65" t="str">
        <f ca="1">IF(  AND(LEN(Y389)&gt;=1,Y389&lt;&gt;".",COUNTIF(Y190:Y$191,"*18收*")&gt;0),  CONCATENATE(  ".",IF(Y190=$A$299,$A390,"")  ),IF(Y190=$A$299,$A390,"")  )</f>
        <v/>
      </c>
      <c r="Z390" s="65" t="str">
        <f ca="1">IF(  AND(LEN(Z389)&gt;=1,Z389&lt;&gt;".",COUNTIF(Z190:Z$191,"*18收*")&gt;0),  CONCATENATE(  ".",IF(Z190=$A$299,$A390,"")  ),IF(Z190=$A$299,$A390,"")  )</f>
        <v/>
      </c>
      <c r="AA390" s="65" t="str">
        <f ca="1">IF(  AND(LEN(AA389)&gt;=1,AA389&lt;&gt;".",COUNTIF(AA190:AA$191,"*18收*")&gt;0),  CONCATENATE(  ".",IF(AA190=$A$299,$A390,"")  ),IF(AA190=$A$299,$A390,"")  )</f>
        <v/>
      </c>
      <c r="AB390" s="65" t="str">
        <f ca="1">IF(  AND(LEN(AB389)&gt;=1,AB389&lt;&gt;".",COUNTIF(AB190:AB$191,"*18收*")&gt;0),  CONCATENATE(  ".",IF(AB190=$A$299,$A390,"")  ),IF(AB190=$A$299,$A390,"")  )</f>
        <v/>
      </c>
      <c r="AC390" s="65" t="str">
        <f ca="1">IF(  AND(LEN(AC389)&gt;=1,AC389&lt;&gt;".",COUNTIF(AC190:AC$191,"*18收*")&gt;0),  CONCATENATE(  ".",IF(AC190=$A$299,$A390,"")  ),IF(AC190=$A$299,$A390,"")  )</f>
        <v/>
      </c>
      <c r="AD390" s="65" t="str">
        <f ca="1">IF(  AND(LEN(AD389)&gt;=1,AD389&lt;&gt;".",COUNTIF(AD190:AD$191,"*18收*")&gt;0),  CONCATENATE(  ".",IF(AD190=$A$299,$A390,"")  ),IF(AD190=$A$299,$A390,"")  )</f>
        <v/>
      </c>
      <c r="AE390" s="65" t="str">
        <f ca="1">IF(  AND(LEN(AE389)&gt;=1,AE389&lt;&gt;".",COUNTIF(AE190:AE$191,"*18收*")&gt;0),  CONCATENATE(  ".",IF(AE190=$A$299,$A390,"")  ),IF(AE190=$A$299,$A390,"")  )</f>
        <v/>
      </c>
      <c r="AF390" s="65" t="str">
        <f ca="1">IF(  AND(LEN(AF389)&gt;=1,AF389&lt;&gt;".",COUNTIF(AF190:AF$191,"*18收*")&gt;0),  CONCATENATE(  ".",IF(AF190=$A$299,$A390,"")  ),IF(AF190=$A$299,$A390,"")  )</f>
        <v/>
      </c>
      <c r="AG390" s="65" t="str">
        <f ca="1">IF(  AND(LEN(AG389)&gt;=1,AG389&lt;&gt;".",COUNTIF(AG190:AG$191,"*18收*")&gt;0),  CONCATENATE(  ".",IF(AG190=$A$299,$A390,"")  ),IF(AG190=$A$299,$A390,"")  )</f>
        <v/>
      </c>
      <c r="AH390" s="65"/>
      <c r="AI390" s="65"/>
      <c r="AJ390" s="65"/>
    </row>
    <row r="391" spans="1:55">
      <c r="A391" s="65"/>
      <c r="B391" s="65"/>
      <c r="C391" s="65" t="str">
        <f t="shared" ref="C391:AG391" ca="1" si="35">IFERROR(CONCATENATE(C301,C302,C303,C304,C305,C306,C307,C308,C309,C310,C311,C312,C313,C314,C315,C316,C317,C318,C319,C320,C321,C322,C323,C324,C325,C326,C327,C328,C329,C330,C331,C332,C333,C334,C335,C336,C337,C338,C339,C340,C341,C342,C343,C344,C370,C381,C382,C387,C389,C390),"ERROR")</f>
        <v>28</v>
      </c>
      <c r="D391" s="65" t="str">
        <f t="shared" ca="1" si="35"/>
        <v>23.40.</v>
      </c>
      <c r="E391" s="65" t="str">
        <f t="shared" ca="1" si="35"/>
        <v>31.32.38.39</v>
      </c>
      <c r="F391" s="65" t="str">
        <f t="shared" ca="1" si="35"/>
        <v>41.</v>
      </c>
      <c r="G391" s="65" t="str">
        <f t="shared" ca="1" si="35"/>
        <v>24.26.29.33.36.43.44</v>
      </c>
      <c r="H391" s="65" t="str">
        <f t="shared" ca="1" si="35"/>
        <v>28.</v>
      </c>
      <c r="I391" s="65" t="str">
        <f t="shared" ca="1" si="35"/>
        <v>25.27.37.42.</v>
      </c>
      <c r="J391" s="65" t="str">
        <f t="shared" ca="1" si="35"/>
        <v>30.</v>
      </c>
      <c r="K391" s="65" t="str">
        <f t="shared" ca="1" si="35"/>
        <v>34.</v>
      </c>
      <c r="L391" s="65" t="str">
        <f t="shared" ca="1" si="35"/>
        <v>31.39.</v>
      </c>
      <c r="M391" s="65" t="str">
        <f t="shared" ca="1" si="35"/>
        <v>28.35.40.</v>
      </c>
      <c r="N391" s="65" t="str">
        <f t="shared" ca="1" si="35"/>
        <v>29.44</v>
      </c>
      <c r="O391" s="65" t="str">
        <f t="shared" ca="1" si="35"/>
        <v>24.26.32.37.41.42.</v>
      </c>
      <c r="P391" s="65" t="str">
        <f t="shared" ca="1" si="35"/>
        <v>25.27.28.30.43.</v>
      </c>
      <c r="Q391" s="65" t="str">
        <f t="shared" ca="1" si="35"/>
        <v/>
      </c>
      <c r="R391" s="65" t="str">
        <f t="shared" ca="1" si="35"/>
        <v/>
      </c>
      <c r="S391" s="65" t="str">
        <f t="shared" ca="1" si="35"/>
        <v>23.39.</v>
      </c>
      <c r="T391" s="65" t="str">
        <f t="shared" ca="1" si="35"/>
        <v>33.38.</v>
      </c>
      <c r="U391" s="65" t="str">
        <f t="shared" ca="1" si="35"/>
        <v>25.28.29.36.43.44</v>
      </c>
      <c r="V391" s="65" t="str">
        <f t="shared" ca="1" si="35"/>
        <v>26.31.37.41.</v>
      </c>
      <c r="W391" s="65" t="str">
        <f t="shared" ca="1" si="35"/>
        <v>42</v>
      </c>
      <c r="X391" s="65" t="str">
        <f t="shared" ca="1" si="35"/>
        <v/>
      </c>
      <c r="Y391" s="65" t="str">
        <f t="shared" ca="1" si="35"/>
        <v>30.</v>
      </c>
      <c r="Z391" s="65" t="str">
        <f t="shared" ca="1" si="35"/>
        <v>23.32.35.39.</v>
      </c>
      <c r="AA391" s="65" t="str">
        <f t="shared" ca="1" si="35"/>
        <v>24.</v>
      </c>
      <c r="AB391" s="65" t="str">
        <f t="shared" ca="1" si="35"/>
        <v>25.26.29.43.44</v>
      </c>
      <c r="AC391" s="65" t="str">
        <f t="shared" ca="1" si="35"/>
        <v>5.6.7.8.13.14.15.17.19.20.22.34.41.</v>
      </c>
      <c r="AD391" s="65" t="str">
        <f t="shared" ca="1" si="35"/>
        <v>2.3.4.9.11.12.16.18.27.28.31.36.40.</v>
      </c>
      <c r="AE391" s="65" t="str">
        <f t="shared" ca="1" si="35"/>
        <v>30.38</v>
      </c>
      <c r="AF391" s="65" t="str">
        <f t="shared" ca="1" si="35"/>
        <v>23.33.</v>
      </c>
      <c r="AG391" s="65" t="str">
        <f t="shared" ca="1" si="35"/>
        <v>5.6.7.8.13.14.15.17.19.20.22.26.29.37.39.41.42.43.44</v>
      </c>
      <c r="AH391" s="65"/>
      <c r="AI391" s="65"/>
      <c r="AJ391" s="65"/>
    </row>
    <row r="398" spans="1:55" s="201" customFormat="1">
      <c r="AP398" s="204"/>
      <c r="AU398" s="204"/>
      <c r="AV398" s="204"/>
      <c r="AY398" s="204"/>
      <c r="AZ398" s="204"/>
      <c r="BA398" s="204"/>
      <c r="BB398" s="204"/>
      <c r="BC398" s="204"/>
    </row>
    <row r="399" spans="1:55">
      <c r="A399" s="201" t="s">
        <v>258</v>
      </c>
    </row>
    <row r="400" spans="1:55">
      <c r="A400" s="65" t="str">
        <f t="shared" ref="A400:AG400" si="36">A300</f>
        <v>番號</v>
      </c>
      <c r="B400" s="65" t="str">
        <f t="shared" si="36"/>
        <v xml:space="preserve"> 姓名</v>
      </c>
      <c r="C400" s="340">
        <f t="shared" ca="1" si="36"/>
        <v>44531</v>
      </c>
      <c r="D400" s="340">
        <f t="shared" ca="1" si="36"/>
        <v>44532</v>
      </c>
      <c r="E400" s="340">
        <f t="shared" ca="1" si="36"/>
        <v>44533</v>
      </c>
      <c r="F400" s="340">
        <f t="shared" ca="1" si="36"/>
        <v>44534</v>
      </c>
      <c r="G400" s="340">
        <f t="shared" ca="1" si="36"/>
        <v>44535</v>
      </c>
      <c r="H400" s="340">
        <f t="shared" ca="1" si="36"/>
        <v>44536</v>
      </c>
      <c r="I400" s="340">
        <f t="shared" ca="1" si="36"/>
        <v>44537</v>
      </c>
      <c r="J400" s="340">
        <f t="shared" ca="1" si="36"/>
        <v>44538</v>
      </c>
      <c r="K400" s="340">
        <f t="shared" ca="1" si="36"/>
        <v>44539</v>
      </c>
      <c r="L400" s="340">
        <f t="shared" ca="1" si="36"/>
        <v>44540</v>
      </c>
      <c r="M400" s="340">
        <f t="shared" ca="1" si="36"/>
        <v>44541</v>
      </c>
      <c r="N400" s="340">
        <f t="shared" ca="1" si="36"/>
        <v>44542</v>
      </c>
      <c r="O400" s="340">
        <f t="shared" ca="1" si="36"/>
        <v>44543</v>
      </c>
      <c r="P400" s="340">
        <f t="shared" ca="1" si="36"/>
        <v>44544</v>
      </c>
      <c r="Q400" s="340">
        <f t="shared" ca="1" si="36"/>
        <v>44545</v>
      </c>
      <c r="R400" s="340">
        <f t="shared" ca="1" si="36"/>
        <v>44546</v>
      </c>
      <c r="S400" s="340">
        <f t="shared" ca="1" si="36"/>
        <v>44547</v>
      </c>
      <c r="T400" s="340">
        <f t="shared" ca="1" si="36"/>
        <v>44548</v>
      </c>
      <c r="U400" s="340">
        <f t="shared" ca="1" si="36"/>
        <v>44549</v>
      </c>
      <c r="V400" s="340">
        <f t="shared" ca="1" si="36"/>
        <v>44550</v>
      </c>
      <c r="W400" s="340">
        <f t="shared" ca="1" si="36"/>
        <v>44551</v>
      </c>
      <c r="X400" s="340">
        <f t="shared" ca="1" si="36"/>
        <v>44552</v>
      </c>
      <c r="Y400" s="340">
        <f t="shared" ca="1" si="36"/>
        <v>44553</v>
      </c>
      <c r="Z400" s="340">
        <f t="shared" ca="1" si="36"/>
        <v>44554</v>
      </c>
      <c r="AA400" s="340">
        <f t="shared" ca="1" si="36"/>
        <v>44555</v>
      </c>
      <c r="AB400" s="340">
        <f t="shared" ca="1" si="36"/>
        <v>44556</v>
      </c>
      <c r="AC400" s="340">
        <f t="shared" ca="1" si="36"/>
        <v>44557</v>
      </c>
      <c r="AD400" s="340">
        <f t="shared" ca="1" si="36"/>
        <v>44558</v>
      </c>
      <c r="AE400" s="340">
        <f t="shared" ca="1" si="36"/>
        <v>44559</v>
      </c>
      <c r="AF400" s="340">
        <f t="shared" ca="1" si="36"/>
        <v>44560</v>
      </c>
      <c r="AG400" s="340">
        <f t="shared" ca="1" si="36"/>
        <v>44561</v>
      </c>
      <c r="AH400" s="65"/>
      <c r="AI400" s="65"/>
      <c r="AJ400" s="65"/>
    </row>
    <row r="401" spans="1:36">
      <c r="A401" s="65">
        <f t="shared" ref="A401:B420" si="37">A301</f>
        <v>1</v>
      </c>
      <c r="B401" s="65" t="str">
        <f t="shared" si="37"/>
        <v>呂浩維</v>
      </c>
      <c r="C401" s="65" t="str">
        <f t="shared" ref="C401:AG401" ca="1" si="38">IF(  OR(  LEN(C400)=2,LEN(C400)=3  ),  CONCATENATE(  "",IF(C101=$A$399,$A401,"")  ),IF(C101=$A$399,$A401,"")  )</f>
        <v/>
      </c>
      <c r="D401" s="65" t="str">
        <f t="shared" ca="1" si="38"/>
        <v/>
      </c>
      <c r="E401" s="65" t="str">
        <f t="shared" ca="1" si="38"/>
        <v/>
      </c>
      <c r="F401" s="65" t="str">
        <f t="shared" ca="1" si="38"/>
        <v/>
      </c>
      <c r="G401" s="65" t="str">
        <f t="shared" ca="1" si="38"/>
        <v/>
      </c>
      <c r="H401" s="65" t="str">
        <f t="shared" ca="1" si="38"/>
        <v/>
      </c>
      <c r="I401" s="65" t="str">
        <f t="shared" ca="1" si="38"/>
        <v/>
      </c>
      <c r="J401" s="65" t="str">
        <f t="shared" ca="1" si="38"/>
        <v/>
      </c>
      <c r="K401" s="65" t="str">
        <f t="shared" ca="1" si="38"/>
        <v/>
      </c>
      <c r="L401" s="65" t="str">
        <f t="shared" ca="1" si="38"/>
        <v/>
      </c>
      <c r="M401" s="65" t="str">
        <f t="shared" ca="1" si="38"/>
        <v/>
      </c>
      <c r="N401" s="65" t="str">
        <f t="shared" ca="1" si="38"/>
        <v/>
      </c>
      <c r="O401" s="65" t="str">
        <f t="shared" ca="1" si="38"/>
        <v/>
      </c>
      <c r="P401" s="65" t="str">
        <f t="shared" ca="1" si="38"/>
        <v/>
      </c>
      <c r="Q401" s="65" t="str">
        <f t="shared" ca="1" si="38"/>
        <v/>
      </c>
      <c r="R401" s="65" t="str">
        <f t="shared" ca="1" si="38"/>
        <v/>
      </c>
      <c r="S401" s="65" t="str">
        <f t="shared" ca="1" si="38"/>
        <v/>
      </c>
      <c r="T401" s="65" t="str">
        <f t="shared" ca="1" si="38"/>
        <v/>
      </c>
      <c r="U401" s="65" t="str">
        <f t="shared" ca="1" si="38"/>
        <v/>
      </c>
      <c r="V401" s="65" t="str">
        <f t="shared" ca="1" si="38"/>
        <v/>
      </c>
      <c r="W401" s="65" t="str">
        <f t="shared" ca="1" si="38"/>
        <v/>
      </c>
      <c r="X401" s="65" t="str">
        <f t="shared" ca="1" si="38"/>
        <v/>
      </c>
      <c r="Y401" s="65" t="str">
        <f t="shared" ca="1" si="38"/>
        <v/>
      </c>
      <c r="Z401" s="65">
        <f t="shared" ca="1" si="38"/>
        <v>1</v>
      </c>
      <c r="AA401" s="65" t="str">
        <f t="shared" ca="1" si="38"/>
        <v/>
      </c>
      <c r="AB401" s="65" t="str">
        <f t="shared" ca="1" si="38"/>
        <v/>
      </c>
      <c r="AC401" s="65" t="str">
        <f t="shared" ca="1" si="38"/>
        <v/>
      </c>
      <c r="AD401" s="65" t="str">
        <f t="shared" ca="1" si="38"/>
        <v/>
      </c>
      <c r="AE401" s="65" t="str">
        <f t="shared" ca="1" si="38"/>
        <v/>
      </c>
      <c r="AF401" s="65" t="str">
        <f t="shared" ca="1" si="38"/>
        <v/>
      </c>
      <c r="AG401" s="65" t="str">
        <f t="shared" ca="1" si="38"/>
        <v/>
      </c>
      <c r="AH401" s="65"/>
      <c r="AI401" s="65"/>
      <c r="AJ401" s="65"/>
    </row>
    <row r="402" spans="1:36">
      <c r="A402" s="65">
        <f t="shared" si="37"/>
        <v>2</v>
      </c>
      <c r="B402" s="65" t="str">
        <f t="shared" si="37"/>
        <v>謝禮全</v>
      </c>
      <c r="C402" s="65" t="str">
        <f ca="1">IF(  AND(LEN(C401)&gt;=1,C401&lt;&gt;".",COUNTIF(C102:C$191,"18放")&gt;0),  CONCATENATE(  ".",IF(C102=$A$399,$A402,"")  ),IF(C102=$A$399,$A402,"")  )</f>
        <v/>
      </c>
      <c r="D402" s="65" t="str">
        <f ca="1">IF(  AND(LEN(D401)&gt;=1,D401&lt;&gt;".",COUNTIF(D102:D$191,"18放")&gt;0),  CONCATENATE(  ".",IF(D102=$A$399,$A402,"")  ),IF(D102=$A$399,$A402,"")  )</f>
        <v/>
      </c>
      <c r="E402" s="65" t="str">
        <f ca="1">IF(  AND(LEN(E401)&gt;=1,E401&lt;&gt;".",COUNTIF(E102:E$191,"18放")&gt;0),  CONCATENATE(  ".",IF(E102=$A$399,$A402,"")  ),IF(E102=$A$399,$A402,"")  )</f>
        <v/>
      </c>
      <c r="F402" s="65" t="str">
        <f ca="1">IF(  AND(LEN(F401)&gt;=1,F401&lt;&gt;".",COUNTIF(F102:F$191,"18放")&gt;0),  CONCATENATE(  ".",IF(F102=$A$399,$A402,"")  ),IF(F102=$A$399,$A402,"")  )</f>
        <v/>
      </c>
      <c r="G402" s="65" t="str">
        <f ca="1">IF(  AND(LEN(G401)&gt;=1,G401&lt;&gt;".",COUNTIF(G102:G$191,"18放")&gt;0),  CONCATENATE(  ".",IF(G102=$A$399,$A402,"")  ),IF(G102=$A$399,$A402,"")  )</f>
        <v/>
      </c>
      <c r="H402" s="65" t="str">
        <f ca="1">IF(  AND(LEN(H401)&gt;=1,H401&lt;&gt;".",COUNTIF(H102:H$191,"18放")&gt;0),  CONCATENATE(  ".",IF(H102=$A$399,$A402,"")  ),IF(H102=$A$399,$A402,"")  )</f>
        <v/>
      </c>
      <c r="I402" s="65" t="str">
        <f ca="1">IF(  AND(LEN(I401)&gt;=1,I401&lt;&gt;".",COUNTIF(I102:I$191,"18放")&gt;0),  CONCATENATE(  ".",IF(I102=$A$399,$A402,"")  ),IF(I102=$A$399,$A402,"")  )</f>
        <v/>
      </c>
      <c r="J402" s="65" t="str">
        <f ca="1">IF(  AND(LEN(J401)&gt;=1,J401&lt;&gt;".",COUNTIF(J102:J$191,"18放")&gt;0),  CONCATENATE(  ".",IF(J102=$A$399,$A402,"")  ),IF(J102=$A$399,$A402,"")  )</f>
        <v/>
      </c>
      <c r="K402" s="65" t="str">
        <f ca="1">IF(  AND(LEN(K401)&gt;=1,K401&lt;&gt;".",COUNTIF(K102:K$191,"18放")&gt;0),  CONCATENATE(  ".",IF(K102=$A$399,$A402,"")  ),IF(K102=$A$399,$A402,"")  )</f>
        <v/>
      </c>
      <c r="L402" s="65" t="str">
        <f ca="1">IF(  AND(LEN(L401)&gt;=1,L401&lt;&gt;".",COUNTIF(L102:L$191,"18放")&gt;0),  CONCATENATE(  ".",IF(L102=$A$399,$A402,"")  ),IF(L102=$A$399,$A402,"")  )</f>
        <v/>
      </c>
      <c r="M402" s="65" t="str">
        <f ca="1">IF(  AND(LEN(M401)&gt;=1,M401&lt;&gt;".",COUNTIF(M102:M$191,"18放")&gt;0),  CONCATENATE(  ".",IF(M102=$A$399,$A402,"")  ),IF(M102=$A$399,$A402,"")  )</f>
        <v/>
      </c>
      <c r="N402" s="65" t="str">
        <f ca="1">IF(  AND(LEN(N401)&gt;=1,N401&lt;&gt;".",COUNTIF(N102:N$191,"18放")&gt;0),  CONCATENATE(  ".",IF(N102=$A$399,$A402,"")  ),IF(N102=$A$399,$A402,"")  )</f>
        <v/>
      </c>
      <c r="O402" s="65" t="str">
        <f ca="1">IF(  AND(LEN(O401)&gt;=1,O401&lt;&gt;".",COUNTIF(O102:O$191,"18放")&gt;0),  CONCATENATE(  ".",IF(O102=$A$399,$A402,"")  ),IF(O102=$A$399,$A402,"")  )</f>
        <v/>
      </c>
      <c r="P402" s="65" t="str">
        <f ca="1">IF(  AND(LEN(P401)&gt;=1,P401&lt;&gt;".",COUNTIF(P102:P$191,"18放")&gt;0),  CONCATENATE(  ".",IF(P102=$A$399,$A402,"")  ),IF(P102=$A$399,$A402,"")  )</f>
        <v/>
      </c>
      <c r="Q402" s="65" t="str">
        <f ca="1">IF(  AND(LEN(Q401)&gt;=1,Q401&lt;&gt;".",COUNTIF(Q102:Q$191,"18放")&gt;0),  CONCATENATE(  ".",IF(Q102=$A$399,$A402,"")  ),IF(Q102=$A$399,$A402,"")  )</f>
        <v/>
      </c>
      <c r="R402" s="65" t="str">
        <f ca="1">IF(  AND(LEN(R401)&gt;=1,R401&lt;&gt;".",COUNTIF(R102:R$191,"18放")&gt;0),  CONCATENATE(  ".",IF(R102=$A$399,$A402,"")  ),IF(R102=$A$399,$A402,"")  )</f>
        <v/>
      </c>
      <c r="S402" s="65" t="str">
        <f ca="1">IF(  AND(LEN(S401)&gt;=1,S401&lt;&gt;".",COUNTIF(S102:S$191,"18放")&gt;0),  CONCATENATE(  ".",IF(S102=$A$399,$A402,"")  ),IF(S102=$A$399,$A402,"")  )</f>
        <v/>
      </c>
      <c r="T402" s="65" t="str">
        <f ca="1">IF(  AND(LEN(T401)&gt;=1,T401&lt;&gt;".",COUNTIF(T102:T$191,"18放")&gt;0),  CONCATENATE(  ".",IF(T102=$A$399,$A402,"")  ),IF(T102=$A$399,$A402,"")  )</f>
        <v/>
      </c>
      <c r="U402" s="65" t="str">
        <f ca="1">IF(  AND(LEN(U401)&gt;=1,U401&lt;&gt;".",COUNTIF(U102:U$191,"18放")&gt;0),  CONCATENATE(  ".",IF(U102=$A$399,$A402,"")  ),IF(U102=$A$399,$A402,"")  )</f>
        <v/>
      </c>
      <c r="V402" s="65" t="str">
        <f ca="1">IF(  AND(LEN(V401)&gt;=1,V401&lt;&gt;".",COUNTIF(V102:V$191,"18放")&gt;0),  CONCATENATE(  ".",IF(V102=$A$399,$A402,"")  ),IF(V102=$A$399,$A402,"")  )</f>
        <v/>
      </c>
      <c r="W402" s="65" t="str">
        <f ca="1">IF(  AND(LEN(W401)&gt;=1,W401&lt;&gt;".",COUNTIF(W102:W$191,"18放")&gt;0),  CONCATENATE(  ".",IF(W102=$A$399,$A402,"")  ),IF(W102=$A$399,$A402,"")  )</f>
        <v/>
      </c>
      <c r="X402" s="65" t="str">
        <f ca="1">IF(  AND(LEN(X401)&gt;=1,X401&lt;&gt;".",COUNTIF(X102:X$191,"18放")&gt;0),  CONCATENATE(  ".",IF(X102=$A$399,$A402,"")  ),IF(X102=$A$399,$A402,"")  )</f>
        <v/>
      </c>
      <c r="Y402" s="65" t="str">
        <f ca="1">IF(  AND(LEN(Y401)&gt;=1,Y401&lt;&gt;".",COUNTIF(Y102:Y$191,"18放")&gt;0),  CONCATENATE(  ".",IF(Y102=$A$399,$A402,"")  ),IF(Y102=$A$399,$A402,"")  )</f>
        <v/>
      </c>
      <c r="Z402" s="65" t="str">
        <f ca="1">IF(  AND(LEN(Z401)&gt;=1,Z401&lt;&gt;".",COUNTIF(Z102:Z$191,"18放")&gt;0),  CONCATENATE(  ".",IF(Z102=$A$399,$A402,"")  ),IF(Z102=$A$399,$A402,"")  )</f>
        <v>.2</v>
      </c>
      <c r="AA402" s="65" t="str">
        <f ca="1">IF(  AND(LEN(AA401)&gt;=1,AA401&lt;&gt;".",COUNTIF(AA102:AA$191,"18放")&gt;0),  CONCATENATE(  ".",IF(AA102=$A$399,$A402,"")  ),IF(AA102=$A$399,$A402,"")  )</f>
        <v/>
      </c>
      <c r="AB402" s="65" t="str">
        <f ca="1">IF(  AND(LEN(AB401)&gt;=1,AB401&lt;&gt;".",COUNTIF(AB102:AB$191,"18放")&gt;0),  CONCATENATE(  ".",IF(AB102=$A$399,$A402,"")  ),IF(AB102=$A$399,$A402,"")  )</f>
        <v/>
      </c>
      <c r="AC402" s="65" t="str">
        <f ca="1">IF(  AND(LEN(AC401)&gt;=1,AC401&lt;&gt;".",COUNTIF(AC102:AC$191,"18放")&gt;0),  CONCATENATE(  ".",IF(AC102=$A$399,$A402,"")  ),IF(AC102=$A$399,$A402,"")  )</f>
        <v/>
      </c>
      <c r="AD402" s="65" t="str">
        <f ca="1">IF(  AND(LEN(AD401)&gt;=1,AD401&lt;&gt;".",COUNTIF(AD102:AD$191,"18放")&gt;0),  CONCATENATE(  ".",IF(AD102=$A$399,$A402,"")  ),IF(AD102=$A$399,$A402,"")  )</f>
        <v/>
      </c>
      <c r="AE402" s="65" t="str">
        <f ca="1">IF(  AND(LEN(AE401)&gt;=1,AE401&lt;&gt;".",COUNTIF(AE102:AE$191,"18放")&gt;0),  CONCATENATE(  ".",IF(AE102=$A$399,$A402,"")  ),IF(AE102=$A$399,$A402,"")  )</f>
        <v/>
      </c>
      <c r="AF402" s="65" t="str">
        <f ca="1">IF(  AND(LEN(AF401)&gt;=1,AF401&lt;&gt;".",COUNTIF(AF102:AF$191,"18放")&gt;0),  CONCATENATE(  ".",IF(AF102=$A$399,$A402,"")  ),IF(AF102=$A$399,$A402,"")  )</f>
        <v/>
      </c>
      <c r="AG402" s="65" t="str">
        <f ca="1">IF(  AND(LEN(AG401)&gt;=1,AG401&lt;&gt;".",COUNTIF(AG102:AG$191,"18放")&gt;0),  CONCATENATE(  ".",IF(AG102=$A$399,$A402,"")  ),IF(AG102=$A$399,$A402,"")  )</f>
        <v/>
      </c>
      <c r="AH402" s="65"/>
      <c r="AI402" s="65"/>
      <c r="AJ402" s="65"/>
    </row>
    <row r="403" spans="1:36">
      <c r="A403" s="65">
        <f t="shared" si="37"/>
        <v>3</v>
      </c>
      <c r="B403" s="65" t="str">
        <f t="shared" si="37"/>
        <v>彭揚凱</v>
      </c>
      <c r="C403" s="65" t="str">
        <f ca="1">IF(  AND(LEN(C402)&gt;=1,C402&lt;&gt;".",COUNTIF(C103:C$191,"18放")&gt;0),  CONCATENATE(  ".",IF(C103=$A$399,$A403,"")  ),IF(C103=$A$399,$A403,"")  )</f>
        <v/>
      </c>
      <c r="D403" s="65" t="str">
        <f ca="1">IF(  AND(LEN(D402)&gt;=1,D402&lt;&gt;".",COUNTIF(D103:D$191,"18放")&gt;0),  CONCATENATE(  ".",IF(D103=$A$399,$A403,"")  ),IF(D103=$A$399,$A403,"")  )</f>
        <v/>
      </c>
      <c r="E403" s="65" t="str">
        <f ca="1">IF(  AND(LEN(E402)&gt;=1,E402&lt;&gt;".",COUNTIF(E103:E$191,"18放")&gt;0),  CONCATENATE(  ".",IF(E103=$A$399,$A403,"")  ),IF(E103=$A$399,$A403,"")  )</f>
        <v/>
      </c>
      <c r="F403" s="65" t="str">
        <f ca="1">IF(  AND(LEN(F402)&gt;=1,F402&lt;&gt;".",COUNTIF(F103:F$191,"18放")&gt;0),  CONCATENATE(  ".",IF(F103=$A$399,$A403,"")  ),IF(F103=$A$399,$A403,"")  )</f>
        <v/>
      </c>
      <c r="G403" s="65" t="str">
        <f ca="1">IF(  AND(LEN(G402)&gt;=1,G402&lt;&gt;".",COUNTIF(G103:G$191,"18放")&gt;0),  CONCATENATE(  ".",IF(G103=$A$399,$A403,"")  ),IF(G103=$A$399,$A403,"")  )</f>
        <v/>
      </c>
      <c r="H403" s="65" t="str">
        <f ca="1">IF(  AND(LEN(H402)&gt;=1,H402&lt;&gt;".",COUNTIF(H103:H$191,"18放")&gt;0),  CONCATENATE(  ".",IF(H103=$A$399,$A403,"")  ),IF(H103=$A$399,$A403,"")  )</f>
        <v/>
      </c>
      <c r="I403" s="65" t="str">
        <f ca="1">IF(  AND(LEN(I402)&gt;=1,I402&lt;&gt;".",COUNTIF(I103:I$191,"18放")&gt;0),  CONCATENATE(  ".",IF(I103=$A$399,$A403,"")  ),IF(I103=$A$399,$A403,"")  )</f>
        <v/>
      </c>
      <c r="J403" s="65" t="str">
        <f ca="1">IF(  AND(LEN(J402)&gt;=1,J402&lt;&gt;".",COUNTIF(J103:J$191,"18放")&gt;0),  CONCATENATE(  ".",IF(J103=$A$399,$A403,"")  ),IF(J103=$A$399,$A403,"")  )</f>
        <v/>
      </c>
      <c r="K403" s="65" t="str">
        <f ca="1">IF(  AND(LEN(K402)&gt;=1,K402&lt;&gt;".",COUNTIF(K103:K$191,"18放")&gt;0),  CONCATENATE(  ".",IF(K103=$A$399,$A403,"")  ),IF(K103=$A$399,$A403,"")  )</f>
        <v/>
      </c>
      <c r="L403" s="65" t="str">
        <f ca="1">IF(  AND(LEN(L402)&gt;=1,L402&lt;&gt;".",COUNTIF(L103:L$191,"18放")&gt;0),  CONCATENATE(  ".",IF(L103=$A$399,$A403,"")  ),IF(L103=$A$399,$A403,"")  )</f>
        <v/>
      </c>
      <c r="M403" s="65" t="str">
        <f ca="1">IF(  AND(LEN(M402)&gt;=1,M402&lt;&gt;".",COUNTIF(M103:M$191,"18放")&gt;0),  CONCATENATE(  ".",IF(M103=$A$399,$A403,"")  ),IF(M103=$A$399,$A403,"")  )</f>
        <v/>
      </c>
      <c r="N403" s="65" t="str">
        <f ca="1">IF(  AND(LEN(N402)&gt;=1,N402&lt;&gt;".",COUNTIF(N103:N$191,"18放")&gt;0),  CONCATENATE(  ".",IF(N103=$A$399,$A403,"")  ),IF(N103=$A$399,$A403,"")  )</f>
        <v/>
      </c>
      <c r="O403" s="65" t="str">
        <f ca="1">IF(  AND(LEN(O402)&gt;=1,O402&lt;&gt;".",COUNTIF(O103:O$191,"18放")&gt;0),  CONCATENATE(  ".",IF(O103=$A$399,$A403,"")  ),IF(O103=$A$399,$A403,"")  )</f>
        <v/>
      </c>
      <c r="P403" s="65" t="str">
        <f ca="1">IF(  AND(LEN(P402)&gt;=1,P402&lt;&gt;".",COUNTIF(P103:P$191,"18放")&gt;0),  CONCATENATE(  ".",IF(P103=$A$399,$A403,"")  ),IF(P103=$A$399,$A403,"")  )</f>
        <v/>
      </c>
      <c r="Q403" s="65" t="str">
        <f ca="1">IF(  AND(LEN(Q402)&gt;=1,Q402&lt;&gt;".",COUNTIF(Q103:Q$191,"18放")&gt;0),  CONCATENATE(  ".",IF(Q103=$A$399,$A403,"")  ),IF(Q103=$A$399,$A403,"")  )</f>
        <v/>
      </c>
      <c r="R403" s="65" t="str">
        <f ca="1">IF(  AND(LEN(R402)&gt;=1,R402&lt;&gt;".",COUNTIF(R103:R$191,"18放")&gt;0),  CONCATENATE(  ".",IF(R103=$A$399,$A403,"")  ),IF(R103=$A$399,$A403,"")  )</f>
        <v/>
      </c>
      <c r="S403" s="65" t="str">
        <f ca="1">IF(  AND(LEN(S402)&gt;=1,S402&lt;&gt;".",COUNTIF(S103:S$191,"18放")&gt;0),  CONCATENATE(  ".",IF(S103=$A$399,$A403,"")  ),IF(S103=$A$399,$A403,"")  )</f>
        <v/>
      </c>
      <c r="T403" s="65" t="str">
        <f ca="1">IF(  AND(LEN(T402)&gt;=1,T402&lt;&gt;".",COUNTIF(T103:T$191,"18放")&gt;0),  CONCATENATE(  ".",IF(T103=$A$399,$A403,"")  ),IF(T103=$A$399,$A403,"")  )</f>
        <v/>
      </c>
      <c r="U403" s="65" t="str">
        <f ca="1">IF(  AND(LEN(U402)&gt;=1,U402&lt;&gt;".",COUNTIF(U103:U$191,"18放")&gt;0),  CONCATENATE(  ".",IF(U103=$A$399,$A403,"")  ),IF(U103=$A$399,$A403,"")  )</f>
        <v/>
      </c>
      <c r="V403" s="65" t="str">
        <f ca="1">IF(  AND(LEN(V402)&gt;=1,V402&lt;&gt;".",COUNTIF(V103:V$191,"18放")&gt;0),  CONCATENATE(  ".",IF(V103=$A$399,$A403,"")  ),IF(V103=$A$399,$A403,"")  )</f>
        <v/>
      </c>
      <c r="W403" s="65" t="str">
        <f ca="1">IF(  AND(LEN(W402)&gt;=1,W402&lt;&gt;".",COUNTIF(W103:W$191,"18放")&gt;0),  CONCATENATE(  ".",IF(W103=$A$399,$A403,"")  ),IF(W103=$A$399,$A403,"")  )</f>
        <v/>
      </c>
      <c r="X403" s="65" t="str">
        <f ca="1">IF(  AND(LEN(X402)&gt;=1,X402&lt;&gt;".",COUNTIF(X103:X$191,"18放")&gt;0),  CONCATENATE(  ".",IF(X103=$A$399,$A403,"")  ),IF(X103=$A$399,$A403,"")  )</f>
        <v/>
      </c>
      <c r="Y403" s="65" t="str">
        <f ca="1">IF(  AND(LEN(Y402)&gt;=1,Y402&lt;&gt;".",COUNTIF(Y103:Y$191,"18放")&gt;0),  CONCATENATE(  ".",IF(Y103=$A$399,$A403,"")  ),IF(Y103=$A$399,$A403,"")  )</f>
        <v/>
      </c>
      <c r="Z403" s="65" t="str">
        <f ca="1">IF(  AND(LEN(Z402)&gt;=1,Z402&lt;&gt;".",COUNTIF(Z103:Z$191,"18放")&gt;0),  CONCATENATE(  ".",IF(Z103=$A$399,$A403,"")  ),IF(Z103=$A$399,$A403,"")  )</f>
        <v>.3</v>
      </c>
      <c r="AA403" s="65" t="str">
        <f ca="1">IF(  AND(LEN(AA402)&gt;=1,AA402&lt;&gt;".",COUNTIF(AA103:AA$191,"18放")&gt;0),  CONCATENATE(  ".",IF(AA103=$A$399,$A403,"")  ),IF(AA103=$A$399,$A403,"")  )</f>
        <v/>
      </c>
      <c r="AB403" s="65" t="str">
        <f ca="1">IF(  AND(LEN(AB402)&gt;=1,AB402&lt;&gt;".",COUNTIF(AB103:AB$191,"18放")&gt;0),  CONCATENATE(  ".",IF(AB103=$A$399,$A403,"")  ),IF(AB103=$A$399,$A403,"")  )</f>
        <v/>
      </c>
      <c r="AC403" s="65" t="str">
        <f ca="1">IF(  AND(LEN(AC402)&gt;=1,AC402&lt;&gt;".",COUNTIF(AC103:AC$191,"18放")&gt;0),  CONCATENATE(  ".",IF(AC103=$A$399,$A403,"")  ),IF(AC103=$A$399,$A403,"")  )</f>
        <v/>
      </c>
      <c r="AD403" s="65" t="str">
        <f ca="1">IF(  AND(LEN(AD402)&gt;=1,AD402&lt;&gt;".",COUNTIF(AD103:AD$191,"18放")&gt;0),  CONCATENATE(  ".",IF(AD103=$A$399,$A403,"")  ),IF(AD103=$A$399,$A403,"")  )</f>
        <v/>
      </c>
      <c r="AE403" s="65" t="str">
        <f ca="1">IF(  AND(LEN(AE402)&gt;=1,AE402&lt;&gt;".",COUNTIF(AE103:AE$191,"18放")&gt;0),  CONCATENATE(  ".",IF(AE103=$A$399,$A403,"")  ),IF(AE103=$A$399,$A403,"")  )</f>
        <v/>
      </c>
      <c r="AF403" s="65" t="str">
        <f ca="1">IF(  AND(LEN(AF402)&gt;=1,AF402&lt;&gt;".",COUNTIF(AF103:AF$191,"18放")&gt;0),  CONCATENATE(  ".",IF(AF103=$A$399,$A403,"")  ),IF(AF103=$A$399,$A403,"")  )</f>
        <v/>
      </c>
      <c r="AG403" s="65" t="str">
        <f ca="1">IF(  AND(LEN(AG402)&gt;=1,AG402&lt;&gt;".",COUNTIF(AG103:AG$191,"18放")&gt;0),  CONCATENATE(  ".",IF(AG103=$A$399,$A403,"")  ),IF(AG103=$A$399,$A403,"")  )</f>
        <v/>
      </c>
      <c r="AH403" s="65"/>
      <c r="AI403" s="65"/>
      <c r="AJ403" s="65"/>
    </row>
    <row r="404" spans="1:36">
      <c r="A404" s="65">
        <f t="shared" si="37"/>
        <v>4</v>
      </c>
      <c r="B404" s="65" t="str">
        <f t="shared" si="37"/>
        <v>張顥</v>
      </c>
      <c r="C404" s="65" t="str">
        <f ca="1">IF(  AND(LEN(C403)&gt;=1,C403&lt;&gt;".",COUNTIF(C104:C$191,"18放")&gt;0),  CONCATENATE(  ".",IF(C104=$A$399,$A404,"")  ),IF(C104=$A$399,$A404,"")  )</f>
        <v/>
      </c>
      <c r="D404" s="65" t="str">
        <f ca="1">IF(  AND(LEN(D403)&gt;=1,D403&lt;&gt;".",COUNTIF(D104:D$191,"18放")&gt;0),  CONCATENATE(  ".",IF(D104=$A$399,$A404,"")  ),IF(D104=$A$399,$A404,"")  )</f>
        <v/>
      </c>
      <c r="E404" s="65" t="str">
        <f ca="1">IF(  AND(LEN(E403)&gt;=1,E403&lt;&gt;".",COUNTIF(E104:E$191,"18放")&gt;0),  CONCATENATE(  ".",IF(E104=$A$399,$A404,"")  ),IF(E104=$A$399,$A404,"")  )</f>
        <v/>
      </c>
      <c r="F404" s="65" t="str">
        <f ca="1">IF(  AND(LEN(F403)&gt;=1,F403&lt;&gt;".",COUNTIF(F104:F$191,"18放")&gt;0),  CONCATENATE(  ".",IF(F104=$A$399,$A404,"")  ),IF(F104=$A$399,$A404,"")  )</f>
        <v/>
      </c>
      <c r="G404" s="65" t="str">
        <f ca="1">IF(  AND(LEN(G403)&gt;=1,G403&lt;&gt;".",COUNTIF(G104:G$191,"18放")&gt;0),  CONCATENATE(  ".",IF(G104=$A$399,$A404,"")  ),IF(G104=$A$399,$A404,"")  )</f>
        <v/>
      </c>
      <c r="H404" s="65" t="str">
        <f ca="1">IF(  AND(LEN(H403)&gt;=1,H403&lt;&gt;".",COUNTIF(H104:H$191,"18放")&gt;0),  CONCATENATE(  ".",IF(H104=$A$399,$A404,"")  ),IF(H104=$A$399,$A404,"")  )</f>
        <v/>
      </c>
      <c r="I404" s="65" t="str">
        <f ca="1">IF(  AND(LEN(I403)&gt;=1,I403&lt;&gt;".",COUNTIF(I104:I$191,"18放")&gt;0),  CONCATENATE(  ".",IF(I104=$A$399,$A404,"")  ),IF(I104=$A$399,$A404,"")  )</f>
        <v/>
      </c>
      <c r="J404" s="65" t="str">
        <f ca="1">IF(  AND(LEN(J403)&gt;=1,J403&lt;&gt;".",COUNTIF(J104:J$191,"18放")&gt;0),  CONCATENATE(  ".",IF(J104=$A$399,$A404,"")  ),IF(J104=$A$399,$A404,"")  )</f>
        <v/>
      </c>
      <c r="K404" s="65" t="str">
        <f ca="1">IF(  AND(LEN(K403)&gt;=1,K403&lt;&gt;".",COUNTIF(K104:K$191,"18放")&gt;0),  CONCATENATE(  ".",IF(K104=$A$399,$A404,"")  ),IF(K104=$A$399,$A404,"")  )</f>
        <v/>
      </c>
      <c r="L404" s="65" t="str">
        <f ca="1">IF(  AND(LEN(L403)&gt;=1,L403&lt;&gt;".",COUNTIF(L104:L$191,"18放")&gt;0),  CONCATENATE(  ".",IF(L104=$A$399,$A404,"")  ),IF(L104=$A$399,$A404,"")  )</f>
        <v/>
      </c>
      <c r="M404" s="65" t="str">
        <f ca="1">IF(  AND(LEN(M403)&gt;=1,M403&lt;&gt;".",COUNTIF(M104:M$191,"18放")&gt;0),  CONCATENATE(  ".",IF(M104=$A$399,$A404,"")  ),IF(M104=$A$399,$A404,"")  )</f>
        <v/>
      </c>
      <c r="N404" s="65" t="str">
        <f ca="1">IF(  AND(LEN(N403)&gt;=1,N403&lt;&gt;".",COUNTIF(N104:N$191,"18放")&gt;0),  CONCATENATE(  ".",IF(N104=$A$399,$A404,"")  ),IF(N104=$A$399,$A404,"")  )</f>
        <v/>
      </c>
      <c r="O404" s="65" t="str">
        <f ca="1">IF(  AND(LEN(O403)&gt;=1,O403&lt;&gt;".",COUNTIF(O104:O$191,"18放")&gt;0),  CONCATENATE(  ".",IF(O104=$A$399,$A404,"")  ),IF(O104=$A$399,$A404,"")  )</f>
        <v/>
      </c>
      <c r="P404" s="65" t="str">
        <f ca="1">IF(  AND(LEN(P403)&gt;=1,P403&lt;&gt;".",COUNTIF(P104:P$191,"18放")&gt;0),  CONCATENATE(  ".",IF(P104=$A$399,$A404,"")  ),IF(P104=$A$399,$A404,"")  )</f>
        <v/>
      </c>
      <c r="Q404" s="65" t="str">
        <f ca="1">IF(  AND(LEN(Q403)&gt;=1,Q403&lt;&gt;".",COUNTIF(Q104:Q$191,"18放")&gt;0),  CONCATENATE(  ".",IF(Q104=$A$399,$A404,"")  ),IF(Q104=$A$399,$A404,"")  )</f>
        <v/>
      </c>
      <c r="R404" s="65" t="str">
        <f ca="1">IF(  AND(LEN(R403)&gt;=1,R403&lt;&gt;".",COUNTIF(R104:R$191,"18放")&gt;0),  CONCATENATE(  ".",IF(R104=$A$399,$A404,"")  ),IF(R104=$A$399,$A404,"")  )</f>
        <v/>
      </c>
      <c r="S404" s="65" t="str">
        <f ca="1">IF(  AND(LEN(S403)&gt;=1,S403&lt;&gt;".",COUNTIF(S104:S$191,"18放")&gt;0),  CONCATENATE(  ".",IF(S104=$A$399,$A404,"")  ),IF(S104=$A$399,$A404,"")  )</f>
        <v/>
      </c>
      <c r="T404" s="65" t="str">
        <f ca="1">IF(  AND(LEN(T403)&gt;=1,T403&lt;&gt;".",COUNTIF(T104:T$191,"18放")&gt;0),  CONCATENATE(  ".",IF(T104=$A$399,$A404,"")  ),IF(T104=$A$399,$A404,"")  )</f>
        <v/>
      </c>
      <c r="U404" s="65" t="str">
        <f ca="1">IF(  AND(LEN(U403)&gt;=1,U403&lt;&gt;".",COUNTIF(U104:U$191,"18放")&gt;0),  CONCATENATE(  ".",IF(U104=$A$399,$A404,"")  ),IF(U104=$A$399,$A404,"")  )</f>
        <v/>
      </c>
      <c r="V404" s="65" t="str">
        <f ca="1">IF(  AND(LEN(V403)&gt;=1,V403&lt;&gt;".",COUNTIF(V104:V$191,"18放")&gt;0),  CONCATENATE(  ".",IF(V104=$A$399,$A404,"")  ),IF(V104=$A$399,$A404,"")  )</f>
        <v/>
      </c>
      <c r="W404" s="65" t="str">
        <f ca="1">IF(  AND(LEN(W403)&gt;=1,W403&lt;&gt;".",COUNTIF(W104:W$191,"18放")&gt;0),  CONCATENATE(  ".",IF(W104=$A$399,$A404,"")  ),IF(W104=$A$399,$A404,"")  )</f>
        <v/>
      </c>
      <c r="X404" s="65" t="str">
        <f ca="1">IF(  AND(LEN(X403)&gt;=1,X403&lt;&gt;".",COUNTIF(X104:X$191,"18放")&gt;0),  CONCATENATE(  ".",IF(X104=$A$399,$A404,"")  ),IF(X104=$A$399,$A404,"")  )</f>
        <v/>
      </c>
      <c r="Y404" s="65" t="str">
        <f ca="1">IF(  AND(LEN(Y403)&gt;=1,Y403&lt;&gt;".",COUNTIF(Y104:Y$191,"18放")&gt;0),  CONCATENATE(  ".",IF(Y104=$A$399,$A404,"")  ),IF(Y104=$A$399,$A404,"")  )</f>
        <v/>
      </c>
      <c r="Z404" s="65" t="str">
        <f ca="1">IF(  AND(LEN(Z403)&gt;=1,Z403&lt;&gt;".",COUNTIF(Z104:Z$191,"18放")&gt;0),  CONCATENATE(  ".",IF(Z104=$A$399,$A404,"")  ),IF(Z104=$A$399,$A404,"")  )</f>
        <v>.4</v>
      </c>
      <c r="AA404" s="65" t="str">
        <f ca="1">IF(  AND(LEN(AA403)&gt;=1,AA403&lt;&gt;".",COUNTIF(AA104:AA$191,"18放")&gt;0),  CONCATENATE(  ".",IF(AA104=$A$399,$A404,"")  ),IF(AA104=$A$399,$A404,"")  )</f>
        <v/>
      </c>
      <c r="AB404" s="65" t="str">
        <f ca="1">IF(  AND(LEN(AB403)&gt;=1,AB403&lt;&gt;".",COUNTIF(AB104:AB$191,"18放")&gt;0),  CONCATENATE(  ".",IF(AB104=$A$399,$A404,"")  ),IF(AB104=$A$399,$A404,"")  )</f>
        <v/>
      </c>
      <c r="AC404" s="65" t="str">
        <f ca="1">IF(  AND(LEN(AC403)&gt;=1,AC403&lt;&gt;".",COUNTIF(AC104:AC$191,"18放")&gt;0),  CONCATENATE(  ".",IF(AC104=$A$399,$A404,"")  ),IF(AC104=$A$399,$A404,"")  )</f>
        <v/>
      </c>
      <c r="AD404" s="65" t="str">
        <f ca="1">IF(  AND(LEN(AD403)&gt;=1,AD403&lt;&gt;".",COUNTIF(AD104:AD$191,"18放")&gt;0),  CONCATENATE(  ".",IF(AD104=$A$399,$A404,"")  ),IF(AD104=$A$399,$A404,"")  )</f>
        <v/>
      </c>
      <c r="AE404" s="65" t="str">
        <f ca="1">IF(  AND(LEN(AE403)&gt;=1,AE403&lt;&gt;".",COUNTIF(AE104:AE$191,"18放")&gt;0),  CONCATENATE(  ".",IF(AE104=$A$399,$A404,"")  ),IF(AE104=$A$399,$A404,"")  )</f>
        <v/>
      </c>
      <c r="AF404" s="65" t="str">
        <f ca="1">IF(  AND(LEN(AF403)&gt;=1,AF403&lt;&gt;".",COUNTIF(AF104:AF$191,"18放")&gt;0),  CONCATENATE(  ".",IF(AF104=$A$399,$A404,"")  ),IF(AF104=$A$399,$A404,"")  )</f>
        <v/>
      </c>
      <c r="AG404" s="65" t="str">
        <f ca="1">IF(  AND(LEN(AG403)&gt;=1,AG403&lt;&gt;".",COUNTIF(AG104:AG$191,"18放")&gt;0),  CONCATENATE(  ".",IF(AG104=$A$399,$A404,"")  ),IF(AG104=$A$399,$A404,"")  )</f>
        <v/>
      </c>
      <c r="AH404" s="65"/>
      <c r="AI404" s="65"/>
      <c r="AJ404" s="65"/>
    </row>
    <row r="405" spans="1:36">
      <c r="A405" s="65">
        <f t="shared" si="37"/>
        <v>5</v>
      </c>
      <c r="B405" s="65" t="str">
        <f t="shared" si="37"/>
        <v>李沛諺</v>
      </c>
      <c r="C405" s="65" t="str">
        <f ca="1">IF(  AND(LEN(C404)&gt;=1,C404&lt;&gt;".",COUNTIF(C105:C$191,"18放")&gt;0),  CONCATENATE(  ".",IF(C105=$A$399,$A405,"")  ),IF(C105=$A$399,$A405,"")  )</f>
        <v/>
      </c>
      <c r="D405" s="65" t="str">
        <f ca="1">IF(  AND(LEN(D404)&gt;=1,D404&lt;&gt;".",COUNTIF(D105:D$191,"18放")&gt;0),  CONCATENATE(  ".",IF(D105=$A$399,$A405,"")  ),IF(D105=$A$399,$A405,"")  )</f>
        <v/>
      </c>
      <c r="E405" s="65" t="str">
        <f ca="1">IF(  AND(LEN(E404)&gt;=1,E404&lt;&gt;".",COUNTIF(E105:E$191,"18放")&gt;0),  CONCATENATE(  ".",IF(E105=$A$399,$A405,"")  ),IF(E105=$A$399,$A405,"")  )</f>
        <v/>
      </c>
      <c r="F405" s="65" t="str">
        <f ca="1">IF(  AND(LEN(F404)&gt;=1,F404&lt;&gt;".",COUNTIF(F105:F$191,"18放")&gt;0),  CONCATENATE(  ".",IF(F105=$A$399,$A405,"")  ),IF(F105=$A$399,$A405,"")  )</f>
        <v/>
      </c>
      <c r="G405" s="65" t="str">
        <f ca="1">IF(  AND(LEN(G404)&gt;=1,G404&lt;&gt;".",COUNTIF(G105:G$191,"18放")&gt;0),  CONCATENATE(  ".",IF(G105=$A$399,$A405,"")  ),IF(G105=$A$399,$A405,"")  )</f>
        <v/>
      </c>
      <c r="H405" s="65" t="str">
        <f ca="1">IF(  AND(LEN(H404)&gt;=1,H404&lt;&gt;".",COUNTIF(H105:H$191,"18放")&gt;0),  CONCATENATE(  ".",IF(H105=$A$399,$A405,"")  ),IF(H105=$A$399,$A405,"")  )</f>
        <v/>
      </c>
      <c r="I405" s="65" t="str">
        <f ca="1">IF(  AND(LEN(I404)&gt;=1,I404&lt;&gt;".",COUNTIF(I105:I$191,"18放")&gt;0),  CONCATENATE(  ".",IF(I105=$A$399,$A405,"")  ),IF(I105=$A$399,$A405,"")  )</f>
        <v/>
      </c>
      <c r="J405" s="65" t="str">
        <f ca="1">IF(  AND(LEN(J404)&gt;=1,J404&lt;&gt;".",COUNTIF(J105:J$191,"18放")&gt;0),  CONCATENATE(  ".",IF(J105=$A$399,$A405,"")  ),IF(J105=$A$399,$A405,"")  )</f>
        <v/>
      </c>
      <c r="K405" s="65" t="str">
        <f ca="1">IF(  AND(LEN(K404)&gt;=1,K404&lt;&gt;".",COUNTIF(K105:K$191,"18放")&gt;0),  CONCATENATE(  ".",IF(K105=$A$399,$A405,"")  ),IF(K105=$A$399,$A405,"")  )</f>
        <v/>
      </c>
      <c r="L405" s="65" t="str">
        <f ca="1">IF(  AND(LEN(L404)&gt;=1,L404&lt;&gt;".",COUNTIF(L105:L$191,"18放")&gt;0),  CONCATENATE(  ".",IF(L105=$A$399,$A405,"")  ),IF(L105=$A$399,$A405,"")  )</f>
        <v/>
      </c>
      <c r="M405" s="65" t="str">
        <f ca="1">IF(  AND(LEN(M404)&gt;=1,M404&lt;&gt;".",COUNTIF(M105:M$191,"18放")&gt;0),  CONCATENATE(  ".",IF(M105=$A$399,$A405,"")  ),IF(M105=$A$399,$A405,"")  )</f>
        <v/>
      </c>
      <c r="N405" s="65" t="str">
        <f ca="1">IF(  AND(LEN(N404)&gt;=1,N404&lt;&gt;".",COUNTIF(N105:N$191,"18放")&gt;0),  CONCATENATE(  ".",IF(N105=$A$399,$A405,"")  ),IF(N105=$A$399,$A405,"")  )</f>
        <v/>
      </c>
      <c r="O405" s="65" t="str">
        <f ca="1">IF(  AND(LEN(O404)&gt;=1,O404&lt;&gt;".",COUNTIF(O105:O$191,"18放")&gt;0),  CONCATENATE(  ".",IF(O105=$A$399,$A405,"")  ),IF(O105=$A$399,$A405,"")  )</f>
        <v/>
      </c>
      <c r="P405" s="65" t="str">
        <f ca="1">IF(  AND(LEN(P404)&gt;=1,P404&lt;&gt;".",COUNTIF(P105:P$191,"18放")&gt;0),  CONCATENATE(  ".",IF(P105=$A$399,$A405,"")  ),IF(P105=$A$399,$A405,"")  )</f>
        <v/>
      </c>
      <c r="Q405" s="65" t="str">
        <f ca="1">IF(  AND(LEN(Q404)&gt;=1,Q404&lt;&gt;".",COUNTIF(Q105:Q$191,"18放")&gt;0),  CONCATENATE(  ".",IF(Q105=$A$399,$A405,"")  ),IF(Q105=$A$399,$A405,"")  )</f>
        <v/>
      </c>
      <c r="R405" s="65" t="str">
        <f ca="1">IF(  AND(LEN(R404)&gt;=1,R404&lt;&gt;".",COUNTIF(R105:R$191,"18放")&gt;0),  CONCATENATE(  ".",IF(R105=$A$399,$A405,"")  ),IF(R105=$A$399,$A405,"")  )</f>
        <v/>
      </c>
      <c r="S405" s="65" t="str">
        <f ca="1">IF(  AND(LEN(S404)&gt;=1,S404&lt;&gt;".",COUNTIF(S105:S$191,"18放")&gt;0),  CONCATENATE(  ".",IF(S105=$A$399,$A405,"")  ),IF(S105=$A$399,$A405,"")  )</f>
        <v/>
      </c>
      <c r="T405" s="65" t="str">
        <f ca="1">IF(  AND(LEN(T404)&gt;=1,T404&lt;&gt;".",COUNTIF(T105:T$191,"18放")&gt;0),  CONCATENATE(  ".",IF(T105=$A$399,$A405,"")  ),IF(T105=$A$399,$A405,"")  )</f>
        <v/>
      </c>
      <c r="U405" s="65" t="str">
        <f ca="1">IF(  AND(LEN(U404)&gt;=1,U404&lt;&gt;".",COUNTIF(U105:U$191,"18放")&gt;0),  CONCATENATE(  ".",IF(U105=$A$399,$A405,"")  ),IF(U105=$A$399,$A405,"")  )</f>
        <v/>
      </c>
      <c r="V405" s="65" t="str">
        <f ca="1">IF(  AND(LEN(V404)&gt;=1,V404&lt;&gt;".",COUNTIF(V105:V$191,"18放")&gt;0),  CONCATENATE(  ".",IF(V105=$A$399,$A405,"")  ),IF(V105=$A$399,$A405,"")  )</f>
        <v/>
      </c>
      <c r="W405" s="65" t="str">
        <f ca="1">IF(  AND(LEN(W404)&gt;=1,W404&lt;&gt;".",COUNTIF(W105:W$191,"18放")&gt;0),  CONCATENATE(  ".",IF(W105=$A$399,$A405,"")  ),IF(W105=$A$399,$A405,"")  )</f>
        <v/>
      </c>
      <c r="X405" s="65" t="str">
        <f ca="1">IF(  AND(LEN(X404)&gt;=1,X404&lt;&gt;".",COUNTIF(X105:X$191,"18放")&gt;0),  CONCATENATE(  ".",IF(X105=$A$399,$A405,"")  ),IF(X105=$A$399,$A405,"")  )</f>
        <v/>
      </c>
      <c r="Y405" s="65" t="str">
        <f ca="1">IF(  AND(LEN(Y404)&gt;=1,Y404&lt;&gt;".",COUNTIF(Y105:Y$191,"18放")&gt;0),  CONCATENATE(  ".",IF(Y105=$A$399,$A405,"")  ),IF(Y105=$A$399,$A405,"")  )</f>
        <v/>
      </c>
      <c r="Z405" s="65" t="str">
        <f ca="1">IF(  AND(LEN(Z404)&gt;=1,Z404&lt;&gt;".",COUNTIF(Z105:Z$191,"18放")&gt;0),  CONCATENATE(  ".",IF(Z105=$A$399,$A405,"")  ),IF(Z105=$A$399,$A405,"")  )</f>
        <v>.5</v>
      </c>
      <c r="AA405" s="65" t="str">
        <f ca="1">IF(  AND(LEN(AA404)&gt;=1,AA404&lt;&gt;".",COUNTIF(AA105:AA$191,"18放")&gt;0),  CONCATENATE(  ".",IF(AA105=$A$399,$A405,"")  ),IF(AA105=$A$399,$A405,"")  )</f>
        <v/>
      </c>
      <c r="AB405" s="65" t="str">
        <f ca="1">IF(  AND(LEN(AB404)&gt;=1,AB404&lt;&gt;".",COUNTIF(AB105:AB$191,"18放")&gt;0),  CONCATENATE(  ".",IF(AB105=$A$399,$A405,"")  ),IF(AB105=$A$399,$A405,"")  )</f>
        <v/>
      </c>
      <c r="AC405" s="65" t="str">
        <f ca="1">IF(  AND(LEN(AC404)&gt;=1,AC404&lt;&gt;".",COUNTIF(AC105:AC$191,"18放")&gt;0),  CONCATENATE(  ".",IF(AC105=$A$399,$A405,"")  ),IF(AC105=$A$399,$A405,"")  )</f>
        <v/>
      </c>
      <c r="AD405" s="65" t="str">
        <f ca="1">IF(  AND(LEN(AD404)&gt;=1,AD404&lt;&gt;".",COUNTIF(AD105:AD$191,"18放")&gt;0),  CONCATENATE(  ".",IF(AD105=$A$399,$A405,"")  ),IF(AD105=$A$399,$A405,"")  )</f>
        <v/>
      </c>
      <c r="AE405" s="65" t="str">
        <f ca="1">IF(  AND(LEN(AE404)&gt;=1,AE404&lt;&gt;".",COUNTIF(AE105:AE$191,"18放")&gt;0),  CONCATENATE(  ".",IF(AE105=$A$399,$A405,"")  ),IF(AE105=$A$399,$A405,"")  )</f>
        <v/>
      </c>
      <c r="AF405" s="65">
        <f ca="1">IF(  AND(LEN(AF404)&gt;=1,AF404&lt;&gt;".",COUNTIF(AF105:AF$191,"18放")&gt;0),  CONCATENATE(  ".",IF(AF105=$A$399,$A405,"")  ),IF(AF105=$A$399,$A405,"")  )</f>
        <v>5</v>
      </c>
      <c r="AG405" s="65" t="str">
        <f ca="1">IF(  AND(LEN(AG404)&gt;=1,AG404&lt;&gt;".",COUNTIF(AG105:AG$191,"18放")&gt;0),  CONCATENATE(  ".",IF(AG105=$A$399,$A405,"")  ),IF(AG105=$A$399,$A405,"")  )</f>
        <v/>
      </c>
      <c r="AH405" s="65"/>
      <c r="AI405" s="65"/>
      <c r="AJ405" s="65"/>
    </row>
    <row r="406" spans="1:36">
      <c r="A406" s="65">
        <f t="shared" si="37"/>
        <v>6</v>
      </c>
      <c r="B406" s="65" t="str">
        <f t="shared" si="37"/>
        <v>陳宣齊</v>
      </c>
      <c r="C406" s="65" t="str">
        <f ca="1">IF(  AND(LEN(C405)&gt;=1,C405&lt;&gt;".",COUNTIF(C106:C$191,"18放")&gt;0),  CONCATENATE(  ".",IF(C106=$A$399,$A406,"")  ),IF(C106=$A$399,$A406,"")  )</f>
        <v/>
      </c>
      <c r="D406" s="65" t="str">
        <f ca="1">IF(  AND(LEN(D405)&gt;=1,D405&lt;&gt;".",COUNTIF(D106:D$191,"18放")&gt;0),  CONCATENATE(  ".",IF(D106=$A$399,$A406,"")  ),IF(D106=$A$399,$A406,"")  )</f>
        <v/>
      </c>
      <c r="E406" s="65" t="str">
        <f ca="1">IF(  AND(LEN(E405)&gt;=1,E405&lt;&gt;".",COUNTIF(E106:E$191,"18放")&gt;0),  CONCATENATE(  ".",IF(E106=$A$399,$A406,"")  ),IF(E106=$A$399,$A406,"")  )</f>
        <v/>
      </c>
      <c r="F406" s="65" t="str">
        <f ca="1">IF(  AND(LEN(F405)&gt;=1,F405&lt;&gt;".",COUNTIF(F106:F$191,"18放")&gt;0),  CONCATENATE(  ".",IF(F106=$A$399,$A406,"")  ),IF(F106=$A$399,$A406,"")  )</f>
        <v/>
      </c>
      <c r="G406" s="65" t="str">
        <f ca="1">IF(  AND(LEN(G405)&gt;=1,G405&lt;&gt;".",COUNTIF(G106:G$191,"18放")&gt;0),  CONCATENATE(  ".",IF(G106=$A$399,$A406,"")  ),IF(G106=$A$399,$A406,"")  )</f>
        <v/>
      </c>
      <c r="H406" s="65" t="str">
        <f ca="1">IF(  AND(LEN(H405)&gt;=1,H405&lt;&gt;".",COUNTIF(H106:H$191,"18放")&gt;0),  CONCATENATE(  ".",IF(H106=$A$399,$A406,"")  ),IF(H106=$A$399,$A406,"")  )</f>
        <v/>
      </c>
      <c r="I406" s="65" t="str">
        <f ca="1">IF(  AND(LEN(I405)&gt;=1,I405&lt;&gt;".",COUNTIF(I106:I$191,"18放")&gt;0),  CONCATENATE(  ".",IF(I106=$A$399,$A406,"")  ),IF(I106=$A$399,$A406,"")  )</f>
        <v/>
      </c>
      <c r="J406" s="65" t="str">
        <f ca="1">IF(  AND(LEN(J405)&gt;=1,J405&lt;&gt;".",COUNTIF(J106:J$191,"18放")&gt;0),  CONCATENATE(  ".",IF(J106=$A$399,$A406,"")  ),IF(J106=$A$399,$A406,"")  )</f>
        <v/>
      </c>
      <c r="K406" s="65" t="str">
        <f ca="1">IF(  AND(LEN(K405)&gt;=1,K405&lt;&gt;".",COUNTIF(K106:K$191,"18放")&gt;0),  CONCATENATE(  ".",IF(K106=$A$399,$A406,"")  ),IF(K106=$A$399,$A406,"")  )</f>
        <v/>
      </c>
      <c r="L406" s="65" t="str">
        <f ca="1">IF(  AND(LEN(L405)&gt;=1,L405&lt;&gt;".",COUNTIF(L106:L$191,"18放")&gt;0),  CONCATENATE(  ".",IF(L106=$A$399,$A406,"")  ),IF(L106=$A$399,$A406,"")  )</f>
        <v/>
      </c>
      <c r="M406" s="65" t="str">
        <f ca="1">IF(  AND(LEN(M405)&gt;=1,M405&lt;&gt;".",COUNTIF(M106:M$191,"18放")&gt;0),  CONCATENATE(  ".",IF(M106=$A$399,$A406,"")  ),IF(M106=$A$399,$A406,"")  )</f>
        <v/>
      </c>
      <c r="N406" s="65" t="str">
        <f ca="1">IF(  AND(LEN(N405)&gt;=1,N405&lt;&gt;".",COUNTIF(N106:N$191,"18放")&gt;0),  CONCATENATE(  ".",IF(N106=$A$399,$A406,"")  ),IF(N106=$A$399,$A406,"")  )</f>
        <v/>
      </c>
      <c r="O406" s="65" t="str">
        <f ca="1">IF(  AND(LEN(O405)&gt;=1,O405&lt;&gt;".",COUNTIF(O106:O$191,"18放")&gt;0),  CONCATENATE(  ".",IF(O106=$A$399,$A406,"")  ),IF(O106=$A$399,$A406,"")  )</f>
        <v/>
      </c>
      <c r="P406" s="65" t="str">
        <f ca="1">IF(  AND(LEN(P405)&gt;=1,P405&lt;&gt;".",COUNTIF(P106:P$191,"18放")&gt;0),  CONCATENATE(  ".",IF(P106=$A$399,$A406,"")  ),IF(P106=$A$399,$A406,"")  )</f>
        <v/>
      </c>
      <c r="Q406" s="65" t="str">
        <f ca="1">IF(  AND(LEN(Q405)&gt;=1,Q405&lt;&gt;".",COUNTIF(Q106:Q$191,"18放")&gt;0),  CONCATENATE(  ".",IF(Q106=$A$399,$A406,"")  ),IF(Q106=$A$399,$A406,"")  )</f>
        <v/>
      </c>
      <c r="R406" s="65" t="str">
        <f ca="1">IF(  AND(LEN(R405)&gt;=1,R405&lt;&gt;".",COUNTIF(R106:R$191,"18放")&gt;0),  CONCATENATE(  ".",IF(R106=$A$399,$A406,"")  ),IF(R106=$A$399,$A406,"")  )</f>
        <v/>
      </c>
      <c r="S406" s="65" t="str">
        <f ca="1">IF(  AND(LEN(S405)&gt;=1,S405&lt;&gt;".",COUNTIF(S106:S$191,"18放")&gt;0),  CONCATENATE(  ".",IF(S106=$A$399,$A406,"")  ),IF(S106=$A$399,$A406,"")  )</f>
        <v/>
      </c>
      <c r="T406" s="65" t="str">
        <f ca="1">IF(  AND(LEN(T405)&gt;=1,T405&lt;&gt;".",COUNTIF(T106:T$191,"18放")&gt;0),  CONCATENATE(  ".",IF(T106=$A$399,$A406,"")  ),IF(T106=$A$399,$A406,"")  )</f>
        <v/>
      </c>
      <c r="U406" s="65" t="str">
        <f ca="1">IF(  AND(LEN(U405)&gt;=1,U405&lt;&gt;".",COUNTIF(U106:U$191,"18放")&gt;0),  CONCATENATE(  ".",IF(U106=$A$399,$A406,"")  ),IF(U106=$A$399,$A406,"")  )</f>
        <v/>
      </c>
      <c r="V406" s="65" t="str">
        <f ca="1">IF(  AND(LEN(V405)&gt;=1,V405&lt;&gt;".",COUNTIF(V106:V$191,"18放")&gt;0),  CONCATENATE(  ".",IF(V106=$A$399,$A406,"")  ),IF(V106=$A$399,$A406,"")  )</f>
        <v/>
      </c>
      <c r="W406" s="65" t="str">
        <f ca="1">IF(  AND(LEN(W405)&gt;=1,W405&lt;&gt;".",COUNTIF(W106:W$191,"18放")&gt;0),  CONCATENATE(  ".",IF(W106=$A$399,$A406,"")  ),IF(W106=$A$399,$A406,"")  )</f>
        <v/>
      </c>
      <c r="X406" s="65" t="str">
        <f ca="1">IF(  AND(LEN(X405)&gt;=1,X405&lt;&gt;".",COUNTIF(X106:X$191,"18放")&gt;0),  CONCATENATE(  ".",IF(X106=$A$399,$A406,"")  ),IF(X106=$A$399,$A406,"")  )</f>
        <v/>
      </c>
      <c r="Y406" s="65" t="str">
        <f ca="1">IF(  AND(LEN(Y405)&gt;=1,Y405&lt;&gt;".",COUNTIF(Y106:Y$191,"18放")&gt;0),  CONCATENATE(  ".",IF(Y106=$A$399,$A406,"")  ),IF(Y106=$A$399,$A406,"")  )</f>
        <v/>
      </c>
      <c r="Z406" s="65" t="str">
        <f ca="1">IF(  AND(LEN(Z405)&gt;=1,Z405&lt;&gt;".",COUNTIF(Z106:Z$191,"18放")&gt;0),  CONCATENATE(  ".",IF(Z106=$A$399,$A406,"")  ),IF(Z106=$A$399,$A406,"")  )</f>
        <v>.6</v>
      </c>
      <c r="AA406" s="65" t="str">
        <f ca="1">IF(  AND(LEN(AA405)&gt;=1,AA405&lt;&gt;".",COUNTIF(AA106:AA$191,"18放")&gt;0),  CONCATENATE(  ".",IF(AA106=$A$399,$A406,"")  ),IF(AA106=$A$399,$A406,"")  )</f>
        <v/>
      </c>
      <c r="AB406" s="65" t="str">
        <f ca="1">IF(  AND(LEN(AB405)&gt;=1,AB405&lt;&gt;".",COUNTIF(AB106:AB$191,"18放")&gt;0),  CONCATENATE(  ".",IF(AB106=$A$399,$A406,"")  ),IF(AB106=$A$399,$A406,"")  )</f>
        <v/>
      </c>
      <c r="AC406" s="65" t="str">
        <f ca="1">IF(  AND(LEN(AC405)&gt;=1,AC405&lt;&gt;".",COUNTIF(AC106:AC$191,"18放")&gt;0),  CONCATENATE(  ".",IF(AC106=$A$399,$A406,"")  ),IF(AC106=$A$399,$A406,"")  )</f>
        <v/>
      </c>
      <c r="AD406" s="65" t="str">
        <f ca="1">IF(  AND(LEN(AD405)&gt;=1,AD405&lt;&gt;".",COUNTIF(AD106:AD$191,"18放")&gt;0),  CONCATENATE(  ".",IF(AD106=$A$399,$A406,"")  ),IF(AD106=$A$399,$A406,"")  )</f>
        <v/>
      </c>
      <c r="AE406" s="65" t="str">
        <f ca="1">IF(  AND(LEN(AE405)&gt;=1,AE405&lt;&gt;".",COUNTIF(AE106:AE$191,"18放")&gt;0),  CONCATENATE(  ".",IF(AE106=$A$399,$A406,"")  ),IF(AE106=$A$399,$A406,"")  )</f>
        <v/>
      </c>
      <c r="AF406" s="65" t="str">
        <f ca="1">IF(  AND(LEN(AF405)&gt;=1,AF405&lt;&gt;".",COUNTIF(AF106:AF$191,"18放")&gt;0),  CONCATENATE(  ".",IF(AF106=$A$399,$A406,"")  ),IF(AF106=$A$399,$A406,"")  )</f>
        <v>.</v>
      </c>
      <c r="AG406" s="65" t="str">
        <f ca="1">IF(  AND(LEN(AG405)&gt;=1,AG405&lt;&gt;".",COUNTIF(AG106:AG$191,"18放")&gt;0),  CONCATENATE(  ".",IF(AG106=$A$399,$A406,"")  ),IF(AG106=$A$399,$A406,"")  )</f>
        <v/>
      </c>
      <c r="AH406" s="65"/>
      <c r="AI406" s="65"/>
      <c r="AJ406" s="65"/>
    </row>
    <row r="407" spans="1:36">
      <c r="A407" s="65">
        <f t="shared" si="37"/>
        <v>7</v>
      </c>
      <c r="B407" s="65" t="str">
        <f t="shared" si="37"/>
        <v>鄭謙泰</v>
      </c>
      <c r="C407" s="65" t="str">
        <f ca="1">IF(  AND(LEN(C406)&gt;=1,C406&lt;&gt;".",COUNTIF(C107:C$191,"18放")&gt;0),  CONCATENATE(  ".",IF(C107=$A$399,$A407,"")  ),IF(C107=$A$399,$A407,"")  )</f>
        <v/>
      </c>
      <c r="D407" s="65" t="str">
        <f ca="1">IF(  AND(LEN(D406)&gt;=1,D406&lt;&gt;".",COUNTIF(D107:D$191,"18放")&gt;0),  CONCATENATE(  ".",IF(D107=$A$399,$A407,"")  ),IF(D107=$A$399,$A407,"")  )</f>
        <v/>
      </c>
      <c r="E407" s="65" t="str">
        <f ca="1">IF(  AND(LEN(E406)&gt;=1,E406&lt;&gt;".",COUNTIF(E107:E$191,"18放")&gt;0),  CONCATENATE(  ".",IF(E107=$A$399,$A407,"")  ),IF(E107=$A$399,$A407,"")  )</f>
        <v/>
      </c>
      <c r="F407" s="65" t="str">
        <f ca="1">IF(  AND(LEN(F406)&gt;=1,F406&lt;&gt;".",COUNTIF(F107:F$191,"18放")&gt;0),  CONCATENATE(  ".",IF(F107=$A$399,$A407,"")  ),IF(F107=$A$399,$A407,"")  )</f>
        <v/>
      </c>
      <c r="G407" s="65" t="str">
        <f ca="1">IF(  AND(LEN(G406)&gt;=1,G406&lt;&gt;".",COUNTIF(G107:G$191,"18放")&gt;0),  CONCATENATE(  ".",IF(G107=$A$399,$A407,"")  ),IF(G107=$A$399,$A407,"")  )</f>
        <v/>
      </c>
      <c r="H407" s="65" t="str">
        <f ca="1">IF(  AND(LEN(H406)&gt;=1,H406&lt;&gt;".",COUNTIF(H107:H$191,"18放")&gt;0),  CONCATENATE(  ".",IF(H107=$A$399,$A407,"")  ),IF(H107=$A$399,$A407,"")  )</f>
        <v/>
      </c>
      <c r="I407" s="65" t="str">
        <f ca="1">IF(  AND(LEN(I406)&gt;=1,I406&lt;&gt;".",COUNTIF(I107:I$191,"18放")&gt;0),  CONCATENATE(  ".",IF(I107=$A$399,$A407,"")  ),IF(I107=$A$399,$A407,"")  )</f>
        <v/>
      </c>
      <c r="J407" s="65" t="str">
        <f ca="1">IF(  AND(LEN(J406)&gt;=1,J406&lt;&gt;".",COUNTIF(J107:J$191,"18放")&gt;0),  CONCATENATE(  ".",IF(J107=$A$399,$A407,"")  ),IF(J107=$A$399,$A407,"")  )</f>
        <v/>
      </c>
      <c r="K407" s="65" t="str">
        <f ca="1">IF(  AND(LEN(K406)&gt;=1,K406&lt;&gt;".",COUNTIF(K107:K$191,"18放")&gt;0),  CONCATENATE(  ".",IF(K107=$A$399,$A407,"")  ),IF(K107=$A$399,$A407,"")  )</f>
        <v/>
      </c>
      <c r="L407" s="65" t="str">
        <f ca="1">IF(  AND(LEN(L406)&gt;=1,L406&lt;&gt;".",COUNTIF(L107:L$191,"18放")&gt;0),  CONCATENATE(  ".",IF(L107=$A$399,$A407,"")  ),IF(L107=$A$399,$A407,"")  )</f>
        <v/>
      </c>
      <c r="M407" s="65" t="str">
        <f ca="1">IF(  AND(LEN(M406)&gt;=1,M406&lt;&gt;".",COUNTIF(M107:M$191,"18放")&gt;0),  CONCATENATE(  ".",IF(M107=$A$399,$A407,"")  ),IF(M107=$A$399,$A407,"")  )</f>
        <v/>
      </c>
      <c r="N407" s="65" t="str">
        <f ca="1">IF(  AND(LEN(N406)&gt;=1,N406&lt;&gt;".",COUNTIF(N107:N$191,"18放")&gt;0),  CONCATENATE(  ".",IF(N107=$A$399,$A407,"")  ),IF(N107=$A$399,$A407,"")  )</f>
        <v/>
      </c>
      <c r="O407" s="65" t="str">
        <f ca="1">IF(  AND(LEN(O406)&gt;=1,O406&lt;&gt;".",COUNTIF(O107:O$191,"18放")&gt;0),  CONCATENATE(  ".",IF(O107=$A$399,$A407,"")  ),IF(O107=$A$399,$A407,"")  )</f>
        <v/>
      </c>
      <c r="P407" s="65" t="str">
        <f ca="1">IF(  AND(LEN(P406)&gt;=1,P406&lt;&gt;".",COUNTIF(P107:P$191,"18放")&gt;0),  CONCATENATE(  ".",IF(P107=$A$399,$A407,"")  ),IF(P107=$A$399,$A407,"")  )</f>
        <v/>
      </c>
      <c r="Q407" s="65" t="str">
        <f ca="1">IF(  AND(LEN(Q406)&gt;=1,Q406&lt;&gt;".",COUNTIF(Q107:Q$191,"18放")&gt;0),  CONCATENATE(  ".",IF(Q107=$A$399,$A407,"")  ),IF(Q107=$A$399,$A407,"")  )</f>
        <v/>
      </c>
      <c r="R407" s="65" t="str">
        <f ca="1">IF(  AND(LEN(R406)&gt;=1,R406&lt;&gt;".",COUNTIF(R107:R$191,"18放")&gt;0),  CONCATENATE(  ".",IF(R107=$A$399,$A407,"")  ),IF(R107=$A$399,$A407,"")  )</f>
        <v/>
      </c>
      <c r="S407" s="65" t="str">
        <f ca="1">IF(  AND(LEN(S406)&gt;=1,S406&lt;&gt;".",COUNTIF(S107:S$191,"18放")&gt;0),  CONCATENATE(  ".",IF(S107=$A$399,$A407,"")  ),IF(S107=$A$399,$A407,"")  )</f>
        <v/>
      </c>
      <c r="T407" s="65" t="str">
        <f ca="1">IF(  AND(LEN(T406)&gt;=1,T406&lt;&gt;".",COUNTIF(T107:T$191,"18放")&gt;0),  CONCATENATE(  ".",IF(T107=$A$399,$A407,"")  ),IF(T107=$A$399,$A407,"")  )</f>
        <v/>
      </c>
      <c r="U407" s="65" t="str">
        <f ca="1">IF(  AND(LEN(U406)&gt;=1,U406&lt;&gt;".",COUNTIF(U107:U$191,"18放")&gt;0),  CONCATENATE(  ".",IF(U107=$A$399,$A407,"")  ),IF(U107=$A$399,$A407,"")  )</f>
        <v/>
      </c>
      <c r="V407" s="65" t="str">
        <f ca="1">IF(  AND(LEN(V406)&gt;=1,V406&lt;&gt;".",COUNTIF(V107:V$191,"18放")&gt;0),  CONCATENATE(  ".",IF(V107=$A$399,$A407,"")  ),IF(V107=$A$399,$A407,"")  )</f>
        <v/>
      </c>
      <c r="W407" s="65" t="str">
        <f ca="1">IF(  AND(LEN(W406)&gt;=1,W406&lt;&gt;".",COUNTIF(W107:W$191,"18放")&gt;0),  CONCATENATE(  ".",IF(W107=$A$399,$A407,"")  ),IF(W107=$A$399,$A407,"")  )</f>
        <v/>
      </c>
      <c r="X407" s="65" t="str">
        <f ca="1">IF(  AND(LEN(X406)&gt;=1,X406&lt;&gt;".",COUNTIF(X107:X$191,"18放")&gt;0),  CONCATENATE(  ".",IF(X107=$A$399,$A407,"")  ),IF(X107=$A$399,$A407,"")  )</f>
        <v/>
      </c>
      <c r="Y407" s="65" t="str">
        <f ca="1">IF(  AND(LEN(Y406)&gt;=1,Y406&lt;&gt;".",COUNTIF(Y107:Y$191,"18放")&gt;0),  CONCATENATE(  ".",IF(Y107=$A$399,$A407,"")  ),IF(Y107=$A$399,$A407,"")  )</f>
        <v/>
      </c>
      <c r="Z407" s="65" t="str">
        <f ca="1">IF(  AND(LEN(Z406)&gt;=1,Z406&lt;&gt;".",COUNTIF(Z107:Z$191,"18放")&gt;0),  CONCATENATE(  ".",IF(Z107=$A$399,$A407,"")  ),IF(Z107=$A$399,$A407,"")  )</f>
        <v>.7</v>
      </c>
      <c r="AA407" s="65" t="str">
        <f ca="1">IF(  AND(LEN(AA406)&gt;=1,AA406&lt;&gt;".",COUNTIF(AA107:AA$191,"18放")&gt;0),  CONCATENATE(  ".",IF(AA107=$A$399,$A407,"")  ),IF(AA107=$A$399,$A407,"")  )</f>
        <v/>
      </c>
      <c r="AB407" s="65" t="str">
        <f ca="1">IF(  AND(LEN(AB406)&gt;=1,AB406&lt;&gt;".",COUNTIF(AB107:AB$191,"18放")&gt;0),  CONCATENATE(  ".",IF(AB107=$A$399,$A407,"")  ),IF(AB107=$A$399,$A407,"")  )</f>
        <v/>
      </c>
      <c r="AC407" s="65" t="str">
        <f ca="1">IF(  AND(LEN(AC406)&gt;=1,AC406&lt;&gt;".",COUNTIF(AC107:AC$191,"18放")&gt;0),  CONCATENATE(  ".",IF(AC107=$A$399,$A407,"")  ),IF(AC107=$A$399,$A407,"")  )</f>
        <v/>
      </c>
      <c r="AD407" s="65" t="str">
        <f ca="1">IF(  AND(LEN(AD406)&gt;=1,AD406&lt;&gt;".",COUNTIF(AD107:AD$191,"18放")&gt;0),  CONCATENATE(  ".",IF(AD107=$A$399,$A407,"")  ),IF(AD107=$A$399,$A407,"")  )</f>
        <v/>
      </c>
      <c r="AE407" s="65" t="str">
        <f ca="1">IF(  AND(LEN(AE406)&gt;=1,AE406&lt;&gt;".",COUNTIF(AE107:AE$191,"18放")&gt;0),  CONCATENATE(  ".",IF(AE107=$A$399,$A407,"")  ),IF(AE107=$A$399,$A407,"")  )</f>
        <v/>
      </c>
      <c r="AF407" s="65">
        <f ca="1">IF(  AND(LEN(AF406)&gt;=1,AF406&lt;&gt;".",COUNTIF(AF107:AF$191,"18放")&gt;0),  CONCATENATE(  ".",IF(AF107=$A$399,$A407,"")  ),IF(AF107=$A$399,$A407,"")  )</f>
        <v>7</v>
      </c>
      <c r="AG407" s="65" t="str">
        <f ca="1">IF(  AND(LEN(AG406)&gt;=1,AG406&lt;&gt;".",COUNTIF(AG107:AG$191,"18放")&gt;0),  CONCATENATE(  ".",IF(AG107=$A$399,$A407,"")  ),IF(AG107=$A$399,$A407,"")  )</f>
        <v/>
      </c>
      <c r="AH407" s="65"/>
      <c r="AI407" s="65"/>
      <c r="AJ407" s="65"/>
    </row>
    <row r="408" spans="1:36">
      <c r="A408" s="65">
        <f t="shared" si="37"/>
        <v>8</v>
      </c>
      <c r="B408" s="65" t="str">
        <f t="shared" si="37"/>
        <v>徐意凱</v>
      </c>
      <c r="C408" s="65" t="str">
        <f ca="1">IF(  AND(LEN(C407)&gt;=1,C407&lt;&gt;".",COUNTIF(C108:C$191,"18放")&gt;0),  CONCATENATE(  ".",IF(C108=$A$399,$A408,"")  ),IF(C108=$A$399,$A408,"")  )</f>
        <v/>
      </c>
      <c r="D408" s="65" t="str">
        <f ca="1">IF(  AND(LEN(D407)&gt;=1,D407&lt;&gt;".",COUNTIF(D108:D$191,"18放")&gt;0),  CONCATENATE(  ".",IF(D108=$A$399,$A408,"")  ),IF(D108=$A$399,$A408,"")  )</f>
        <v/>
      </c>
      <c r="E408" s="65" t="str">
        <f ca="1">IF(  AND(LEN(E407)&gt;=1,E407&lt;&gt;".",COUNTIF(E108:E$191,"18放")&gt;0),  CONCATENATE(  ".",IF(E108=$A$399,$A408,"")  ),IF(E108=$A$399,$A408,"")  )</f>
        <v/>
      </c>
      <c r="F408" s="65" t="str">
        <f ca="1">IF(  AND(LEN(F407)&gt;=1,F407&lt;&gt;".",COUNTIF(F108:F$191,"18放")&gt;0),  CONCATENATE(  ".",IF(F108=$A$399,$A408,"")  ),IF(F108=$A$399,$A408,"")  )</f>
        <v/>
      </c>
      <c r="G408" s="65" t="str">
        <f ca="1">IF(  AND(LEN(G407)&gt;=1,G407&lt;&gt;".",COUNTIF(G108:G$191,"18放")&gt;0),  CONCATENATE(  ".",IF(G108=$A$399,$A408,"")  ),IF(G108=$A$399,$A408,"")  )</f>
        <v/>
      </c>
      <c r="H408" s="65" t="str">
        <f ca="1">IF(  AND(LEN(H407)&gt;=1,H407&lt;&gt;".",COUNTIF(H108:H$191,"18放")&gt;0),  CONCATENATE(  ".",IF(H108=$A$399,$A408,"")  ),IF(H108=$A$399,$A408,"")  )</f>
        <v/>
      </c>
      <c r="I408" s="65" t="str">
        <f ca="1">IF(  AND(LEN(I407)&gt;=1,I407&lt;&gt;".",COUNTIF(I108:I$191,"18放")&gt;0),  CONCATENATE(  ".",IF(I108=$A$399,$A408,"")  ),IF(I108=$A$399,$A408,"")  )</f>
        <v/>
      </c>
      <c r="J408" s="65" t="str">
        <f ca="1">IF(  AND(LEN(J407)&gt;=1,J407&lt;&gt;".",COUNTIF(J108:J$191,"18放")&gt;0),  CONCATENATE(  ".",IF(J108=$A$399,$A408,"")  ),IF(J108=$A$399,$A408,"")  )</f>
        <v/>
      </c>
      <c r="K408" s="65" t="str">
        <f ca="1">IF(  AND(LEN(K407)&gt;=1,K407&lt;&gt;".",COUNTIF(K108:K$191,"18放")&gt;0),  CONCATENATE(  ".",IF(K108=$A$399,$A408,"")  ),IF(K108=$A$399,$A408,"")  )</f>
        <v/>
      </c>
      <c r="L408" s="65" t="str">
        <f ca="1">IF(  AND(LEN(L407)&gt;=1,L407&lt;&gt;".",COUNTIF(L108:L$191,"18放")&gt;0),  CONCATENATE(  ".",IF(L108=$A$399,$A408,"")  ),IF(L108=$A$399,$A408,"")  )</f>
        <v/>
      </c>
      <c r="M408" s="65" t="str">
        <f ca="1">IF(  AND(LEN(M407)&gt;=1,M407&lt;&gt;".",COUNTIF(M108:M$191,"18放")&gt;0),  CONCATENATE(  ".",IF(M108=$A$399,$A408,"")  ),IF(M108=$A$399,$A408,"")  )</f>
        <v/>
      </c>
      <c r="N408" s="65" t="str">
        <f ca="1">IF(  AND(LEN(N407)&gt;=1,N407&lt;&gt;".",COUNTIF(N108:N$191,"18放")&gt;0),  CONCATENATE(  ".",IF(N108=$A$399,$A408,"")  ),IF(N108=$A$399,$A408,"")  )</f>
        <v/>
      </c>
      <c r="O408" s="65" t="str">
        <f ca="1">IF(  AND(LEN(O407)&gt;=1,O407&lt;&gt;".",COUNTIF(O108:O$191,"18放")&gt;0),  CONCATENATE(  ".",IF(O108=$A$399,$A408,"")  ),IF(O108=$A$399,$A408,"")  )</f>
        <v/>
      </c>
      <c r="P408" s="65" t="str">
        <f ca="1">IF(  AND(LEN(P407)&gt;=1,P407&lt;&gt;".",COUNTIF(P108:P$191,"18放")&gt;0),  CONCATENATE(  ".",IF(P108=$A$399,$A408,"")  ),IF(P108=$A$399,$A408,"")  )</f>
        <v/>
      </c>
      <c r="Q408" s="65" t="str">
        <f ca="1">IF(  AND(LEN(Q407)&gt;=1,Q407&lt;&gt;".",COUNTIF(Q108:Q$191,"18放")&gt;0),  CONCATENATE(  ".",IF(Q108=$A$399,$A408,"")  ),IF(Q108=$A$399,$A408,"")  )</f>
        <v/>
      </c>
      <c r="R408" s="65" t="str">
        <f ca="1">IF(  AND(LEN(R407)&gt;=1,R407&lt;&gt;".",COUNTIF(R108:R$191,"18放")&gt;0),  CONCATENATE(  ".",IF(R108=$A$399,$A408,"")  ),IF(R108=$A$399,$A408,"")  )</f>
        <v/>
      </c>
      <c r="S408" s="65" t="str">
        <f ca="1">IF(  AND(LEN(S407)&gt;=1,S407&lt;&gt;".",COUNTIF(S108:S$191,"18放")&gt;0),  CONCATENATE(  ".",IF(S108=$A$399,$A408,"")  ),IF(S108=$A$399,$A408,"")  )</f>
        <v/>
      </c>
      <c r="T408" s="65" t="str">
        <f ca="1">IF(  AND(LEN(T407)&gt;=1,T407&lt;&gt;".",COUNTIF(T108:T$191,"18放")&gt;0),  CONCATENATE(  ".",IF(T108=$A$399,$A408,"")  ),IF(T108=$A$399,$A408,"")  )</f>
        <v/>
      </c>
      <c r="U408" s="65" t="str">
        <f ca="1">IF(  AND(LEN(U407)&gt;=1,U407&lt;&gt;".",COUNTIF(U108:U$191,"18放")&gt;0),  CONCATENATE(  ".",IF(U108=$A$399,$A408,"")  ),IF(U108=$A$399,$A408,"")  )</f>
        <v/>
      </c>
      <c r="V408" s="65" t="str">
        <f ca="1">IF(  AND(LEN(V407)&gt;=1,V407&lt;&gt;".",COUNTIF(V108:V$191,"18放")&gt;0),  CONCATENATE(  ".",IF(V108=$A$399,$A408,"")  ),IF(V108=$A$399,$A408,"")  )</f>
        <v/>
      </c>
      <c r="W408" s="65" t="str">
        <f ca="1">IF(  AND(LEN(W407)&gt;=1,W407&lt;&gt;".",COUNTIF(W108:W$191,"18放")&gt;0),  CONCATENATE(  ".",IF(W108=$A$399,$A408,"")  ),IF(W108=$A$399,$A408,"")  )</f>
        <v/>
      </c>
      <c r="X408" s="65" t="str">
        <f ca="1">IF(  AND(LEN(X407)&gt;=1,X407&lt;&gt;".",COUNTIF(X108:X$191,"18放")&gt;0),  CONCATENATE(  ".",IF(X108=$A$399,$A408,"")  ),IF(X108=$A$399,$A408,"")  )</f>
        <v/>
      </c>
      <c r="Y408" s="65" t="str">
        <f ca="1">IF(  AND(LEN(Y407)&gt;=1,Y407&lt;&gt;".",COUNTIF(Y108:Y$191,"18放")&gt;0),  CONCATENATE(  ".",IF(Y108=$A$399,$A408,"")  ),IF(Y108=$A$399,$A408,"")  )</f>
        <v/>
      </c>
      <c r="Z408" s="65" t="str">
        <f ca="1">IF(  AND(LEN(Z407)&gt;=1,Z407&lt;&gt;".",COUNTIF(Z108:Z$191,"18放")&gt;0),  CONCATENATE(  ".",IF(Z108=$A$399,$A408,"")  ),IF(Z108=$A$399,$A408,"")  )</f>
        <v>.8</v>
      </c>
      <c r="AA408" s="65" t="str">
        <f ca="1">IF(  AND(LEN(AA407)&gt;=1,AA407&lt;&gt;".",COUNTIF(AA108:AA$191,"18放")&gt;0),  CONCATENATE(  ".",IF(AA108=$A$399,$A408,"")  ),IF(AA108=$A$399,$A408,"")  )</f>
        <v/>
      </c>
      <c r="AB408" s="65" t="str">
        <f ca="1">IF(  AND(LEN(AB407)&gt;=1,AB407&lt;&gt;".",COUNTIF(AB108:AB$191,"18放")&gt;0),  CONCATENATE(  ".",IF(AB108=$A$399,$A408,"")  ),IF(AB108=$A$399,$A408,"")  )</f>
        <v/>
      </c>
      <c r="AC408" s="65" t="str">
        <f ca="1">IF(  AND(LEN(AC407)&gt;=1,AC407&lt;&gt;".",COUNTIF(AC108:AC$191,"18放")&gt;0),  CONCATENATE(  ".",IF(AC108=$A$399,$A408,"")  ),IF(AC108=$A$399,$A408,"")  )</f>
        <v/>
      </c>
      <c r="AD408" s="65" t="str">
        <f ca="1">IF(  AND(LEN(AD407)&gt;=1,AD407&lt;&gt;".",COUNTIF(AD108:AD$191,"18放")&gt;0),  CONCATENATE(  ".",IF(AD108=$A$399,$A408,"")  ),IF(AD108=$A$399,$A408,"")  )</f>
        <v/>
      </c>
      <c r="AE408" s="65" t="str">
        <f ca="1">IF(  AND(LEN(AE407)&gt;=1,AE407&lt;&gt;".",COUNTIF(AE108:AE$191,"18放")&gt;0),  CONCATENATE(  ".",IF(AE108=$A$399,$A408,"")  ),IF(AE108=$A$399,$A408,"")  )</f>
        <v/>
      </c>
      <c r="AF408" s="65" t="str">
        <f ca="1">IF(  AND(LEN(AF407)&gt;=1,AF407&lt;&gt;".",COUNTIF(AF108:AF$191,"18放")&gt;0),  CONCATENATE(  ".",IF(AF108=$A$399,$A408,"")  ),IF(AF108=$A$399,$A408,"")  )</f>
        <v>.8</v>
      </c>
      <c r="AG408" s="65" t="str">
        <f ca="1">IF(  AND(LEN(AG407)&gt;=1,AG407&lt;&gt;".",COUNTIF(AG108:AG$191,"18放")&gt;0),  CONCATENATE(  ".",IF(AG108=$A$399,$A408,"")  ),IF(AG108=$A$399,$A408,"")  )</f>
        <v/>
      </c>
      <c r="AH408" s="65"/>
      <c r="AI408" s="65"/>
      <c r="AJ408" s="65"/>
    </row>
    <row r="409" spans="1:36">
      <c r="A409" s="65">
        <f t="shared" si="37"/>
        <v>9</v>
      </c>
      <c r="B409" s="65" t="str">
        <f t="shared" si="37"/>
        <v>黃聖淵</v>
      </c>
      <c r="C409" s="65" t="str">
        <f ca="1">IF(  AND(LEN(C408)&gt;=1,C408&lt;&gt;".",COUNTIF(C109:C$191,"18放")&gt;0),  CONCATENATE(  ".",IF(C109=$A$399,$A409,"")  ),IF(C109=$A$399,$A409,"")  )</f>
        <v/>
      </c>
      <c r="D409" s="65" t="str">
        <f ca="1">IF(  AND(LEN(D408)&gt;=1,D408&lt;&gt;".",COUNTIF(D109:D$191,"18放")&gt;0),  CONCATENATE(  ".",IF(D109=$A$399,$A409,"")  ),IF(D109=$A$399,$A409,"")  )</f>
        <v/>
      </c>
      <c r="E409" s="65" t="str">
        <f ca="1">IF(  AND(LEN(E408)&gt;=1,E408&lt;&gt;".",COUNTIF(E109:E$191,"18放")&gt;0),  CONCATENATE(  ".",IF(E109=$A$399,$A409,"")  ),IF(E109=$A$399,$A409,"")  )</f>
        <v/>
      </c>
      <c r="F409" s="65" t="str">
        <f ca="1">IF(  AND(LEN(F408)&gt;=1,F408&lt;&gt;".",COUNTIF(F109:F$191,"18放")&gt;0),  CONCATENATE(  ".",IF(F109=$A$399,$A409,"")  ),IF(F109=$A$399,$A409,"")  )</f>
        <v/>
      </c>
      <c r="G409" s="65" t="str">
        <f ca="1">IF(  AND(LEN(G408)&gt;=1,G408&lt;&gt;".",COUNTIF(G109:G$191,"18放")&gt;0),  CONCATENATE(  ".",IF(G109=$A$399,$A409,"")  ),IF(G109=$A$399,$A409,"")  )</f>
        <v/>
      </c>
      <c r="H409" s="65" t="str">
        <f ca="1">IF(  AND(LEN(H408)&gt;=1,H408&lt;&gt;".",COUNTIF(H109:H$191,"18放")&gt;0),  CONCATENATE(  ".",IF(H109=$A$399,$A409,"")  ),IF(H109=$A$399,$A409,"")  )</f>
        <v/>
      </c>
      <c r="I409" s="65" t="str">
        <f ca="1">IF(  AND(LEN(I408)&gt;=1,I408&lt;&gt;".",COUNTIF(I109:I$191,"18放")&gt;0),  CONCATENATE(  ".",IF(I109=$A$399,$A409,"")  ),IF(I109=$A$399,$A409,"")  )</f>
        <v/>
      </c>
      <c r="J409" s="65" t="str">
        <f ca="1">IF(  AND(LEN(J408)&gt;=1,J408&lt;&gt;".",COUNTIF(J109:J$191,"18放")&gt;0),  CONCATENATE(  ".",IF(J109=$A$399,$A409,"")  ),IF(J109=$A$399,$A409,"")  )</f>
        <v/>
      </c>
      <c r="K409" s="65" t="str">
        <f ca="1">IF(  AND(LEN(K408)&gt;=1,K408&lt;&gt;".",COUNTIF(K109:K$191,"18放")&gt;0),  CONCATENATE(  ".",IF(K109=$A$399,$A409,"")  ),IF(K109=$A$399,$A409,"")  )</f>
        <v/>
      </c>
      <c r="L409" s="65" t="str">
        <f ca="1">IF(  AND(LEN(L408)&gt;=1,L408&lt;&gt;".",COUNTIF(L109:L$191,"18放")&gt;0),  CONCATENATE(  ".",IF(L109=$A$399,$A409,"")  ),IF(L109=$A$399,$A409,"")  )</f>
        <v/>
      </c>
      <c r="M409" s="65" t="str">
        <f ca="1">IF(  AND(LEN(M408)&gt;=1,M408&lt;&gt;".",COUNTIF(M109:M$191,"18放")&gt;0),  CONCATENATE(  ".",IF(M109=$A$399,$A409,"")  ),IF(M109=$A$399,$A409,"")  )</f>
        <v/>
      </c>
      <c r="N409" s="65" t="str">
        <f ca="1">IF(  AND(LEN(N408)&gt;=1,N408&lt;&gt;".",COUNTIF(N109:N$191,"18放")&gt;0),  CONCATENATE(  ".",IF(N109=$A$399,$A409,"")  ),IF(N109=$A$399,$A409,"")  )</f>
        <v/>
      </c>
      <c r="O409" s="65" t="str">
        <f ca="1">IF(  AND(LEN(O408)&gt;=1,O408&lt;&gt;".",COUNTIF(O109:O$191,"18放")&gt;0),  CONCATENATE(  ".",IF(O109=$A$399,$A409,"")  ),IF(O109=$A$399,$A409,"")  )</f>
        <v/>
      </c>
      <c r="P409" s="65" t="str">
        <f ca="1">IF(  AND(LEN(P408)&gt;=1,P408&lt;&gt;".",COUNTIF(P109:P$191,"18放")&gt;0),  CONCATENATE(  ".",IF(P109=$A$399,$A409,"")  ),IF(P109=$A$399,$A409,"")  )</f>
        <v/>
      </c>
      <c r="Q409" s="65" t="str">
        <f ca="1">IF(  AND(LEN(Q408)&gt;=1,Q408&lt;&gt;".",COUNTIF(Q109:Q$191,"18放")&gt;0),  CONCATENATE(  ".",IF(Q109=$A$399,$A409,"")  ),IF(Q109=$A$399,$A409,"")  )</f>
        <v/>
      </c>
      <c r="R409" s="65" t="str">
        <f ca="1">IF(  AND(LEN(R408)&gt;=1,R408&lt;&gt;".",COUNTIF(R109:R$191,"18放")&gt;0),  CONCATENATE(  ".",IF(R109=$A$399,$A409,"")  ),IF(R109=$A$399,$A409,"")  )</f>
        <v/>
      </c>
      <c r="S409" s="65" t="str">
        <f ca="1">IF(  AND(LEN(S408)&gt;=1,S408&lt;&gt;".",COUNTIF(S109:S$191,"18放")&gt;0),  CONCATENATE(  ".",IF(S109=$A$399,$A409,"")  ),IF(S109=$A$399,$A409,"")  )</f>
        <v/>
      </c>
      <c r="T409" s="65" t="str">
        <f ca="1">IF(  AND(LEN(T408)&gt;=1,T408&lt;&gt;".",COUNTIF(T109:T$191,"18放")&gt;0),  CONCATENATE(  ".",IF(T109=$A$399,$A409,"")  ),IF(T109=$A$399,$A409,"")  )</f>
        <v/>
      </c>
      <c r="U409" s="65" t="str">
        <f ca="1">IF(  AND(LEN(U408)&gt;=1,U408&lt;&gt;".",COUNTIF(U109:U$191,"18放")&gt;0),  CONCATENATE(  ".",IF(U109=$A$399,$A409,"")  ),IF(U109=$A$399,$A409,"")  )</f>
        <v/>
      </c>
      <c r="V409" s="65" t="str">
        <f ca="1">IF(  AND(LEN(V408)&gt;=1,V408&lt;&gt;".",COUNTIF(V109:V$191,"18放")&gt;0),  CONCATENATE(  ".",IF(V109=$A$399,$A409,"")  ),IF(V109=$A$399,$A409,"")  )</f>
        <v/>
      </c>
      <c r="W409" s="65" t="str">
        <f ca="1">IF(  AND(LEN(W408)&gt;=1,W408&lt;&gt;".",COUNTIF(W109:W$191,"18放")&gt;0),  CONCATENATE(  ".",IF(W109=$A$399,$A409,"")  ),IF(W109=$A$399,$A409,"")  )</f>
        <v/>
      </c>
      <c r="X409" s="65" t="str">
        <f ca="1">IF(  AND(LEN(X408)&gt;=1,X408&lt;&gt;".",COUNTIF(X109:X$191,"18放")&gt;0),  CONCATENATE(  ".",IF(X109=$A$399,$A409,"")  ),IF(X109=$A$399,$A409,"")  )</f>
        <v/>
      </c>
      <c r="Y409" s="65" t="str">
        <f ca="1">IF(  AND(LEN(Y408)&gt;=1,Y408&lt;&gt;".",COUNTIF(Y109:Y$191,"18放")&gt;0),  CONCATENATE(  ".",IF(Y109=$A$399,$A409,"")  ),IF(Y109=$A$399,$A409,"")  )</f>
        <v/>
      </c>
      <c r="Z409" s="65" t="str">
        <f ca="1">IF(  AND(LEN(Z408)&gt;=1,Z408&lt;&gt;".",COUNTIF(Z109:Z$191,"18放")&gt;0),  CONCATENATE(  ".",IF(Z109=$A$399,$A409,"")  ),IF(Z109=$A$399,$A409,"")  )</f>
        <v>.9</v>
      </c>
      <c r="AA409" s="65" t="str">
        <f ca="1">IF(  AND(LEN(AA408)&gt;=1,AA408&lt;&gt;".",COUNTIF(AA109:AA$191,"18放")&gt;0),  CONCATENATE(  ".",IF(AA109=$A$399,$A409,"")  ),IF(AA109=$A$399,$A409,"")  )</f>
        <v/>
      </c>
      <c r="AB409" s="65" t="str">
        <f ca="1">IF(  AND(LEN(AB408)&gt;=1,AB408&lt;&gt;".",COUNTIF(AB109:AB$191,"18放")&gt;0),  CONCATENATE(  ".",IF(AB109=$A$399,$A409,"")  ),IF(AB109=$A$399,$A409,"")  )</f>
        <v/>
      </c>
      <c r="AC409" s="65" t="str">
        <f ca="1">IF(  AND(LEN(AC408)&gt;=1,AC408&lt;&gt;".",COUNTIF(AC109:AC$191,"18放")&gt;0),  CONCATENATE(  ".",IF(AC109=$A$399,$A409,"")  ),IF(AC109=$A$399,$A409,"")  )</f>
        <v/>
      </c>
      <c r="AD409" s="65" t="str">
        <f ca="1">IF(  AND(LEN(AD408)&gt;=1,AD408&lt;&gt;".",COUNTIF(AD109:AD$191,"18放")&gt;0),  CONCATENATE(  ".",IF(AD109=$A$399,$A409,"")  ),IF(AD109=$A$399,$A409,"")  )</f>
        <v/>
      </c>
      <c r="AE409" s="65" t="str">
        <f ca="1">IF(  AND(LEN(AE408)&gt;=1,AE408&lt;&gt;".",COUNTIF(AE109:AE$191,"18放")&gt;0),  CONCATENATE(  ".",IF(AE109=$A$399,$A409,"")  ),IF(AE109=$A$399,$A409,"")  )</f>
        <v/>
      </c>
      <c r="AF409" s="65" t="str">
        <f ca="1">IF(  AND(LEN(AF408)&gt;=1,AF408&lt;&gt;".",COUNTIF(AF109:AF$191,"18放")&gt;0),  CONCATENATE(  ".",IF(AF109=$A$399,$A409,"")  ),IF(AF109=$A$399,$A409,"")  )</f>
        <v>.</v>
      </c>
      <c r="AG409" s="65" t="str">
        <f ca="1">IF(  AND(LEN(AG408)&gt;=1,AG408&lt;&gt;".",COUNTIF(AG109:AG$191,"18放")&gt;0),  CONCATENATE(  ".",IF(AG109=$A$399,$A409,"")  ),IF(AG109=$A$399,$A409,"")  )</f>
        <v/>
      </c>
      <c r="AH409" s="65"/>
      <c r="AI409" s="65"/>
      <c r="AJ409" s="65"/>
    </row>
    <row r="410" spans="1:36">
      <c r="A410" s="65">
        <f t="shared" si="37"/>
        <v>10</v>
      </c>
      <c r="B410" s="65" t="str">
        <f t="shared" si="37"/>
        <v>翁皓威</v>
      </c>
      <c r="C410" s="65" t="str">
        <f ca="1">IF(  AND(LEN(C409)&gt;=1,C409&lt;&gt;".",COUNTIF(C110:C$191,"18放")&gt;0),  CONCATENATE(  ".",IF(C110=$A$399,$A410,"")  ),IF(C110=$A$399,$A410,"")  )</f>
        <v/>
      </c>
      <c r="D410" s="65" t="str">
        <f ca="1">IF(  AND(LEN(D409)&gt;=1,D409&lt;&gt;".",COUNTIF(D110:D$191,"18放")&gt;0),  CONCATENATE(  ".",IF(D110=$A$399,$A410,"")  ),IF(D110=$A$399,$A410,"")  )</f>
        <v/>
      </c>
      <c r="E410" s="65" t="str">
        <f ca="1">IF(  AND(LEN(E409)&gt;=1,E409&lt;&gt;".",COUNTIF(E110:E$191,"18放")&gt;0),  CONCATENATE(  ".",IF(E110=$A$399,$A410,"")  ),IF(E110=$A$399,$A410,"")  )</f>
        <v/>
      </c>
      <c r="F410" s="65" t="str">
        <f ca="1">IF(  AND(LEN(F409)&gt;=1,F409&lt;&gt;".",COUNTIF(F110:F$191,"18放")&gt;0),  CONCATENATE(  ".",IF(F110=$A$399,$A410,"")  ),IF(F110=$A$399,$A410,"")  )</f>
        <v/>
      </c>
      <c r="G410" s="65" t="str">
        <f ca="1">IF(  AND(LEN(G409)&gt;=1,G409&lt;&gt;".",COUNTIF(G110:G$191,"18放")&gt;0),  CONCATENATE(  ".",IF(G110=$A$399,$A410,"")  ),IF(G110=$A$399,$A410,"")  )</f>
        <v/>
      </c>
      <c r="H410" s="65" t="str">
        <f ca="1">IF(  AND(LEN(H409)&gt;=1,H409&lt;&gt;".",COUNTIF(H110:H$191,"18放")&gt;0),  CONCATENATE(  ".",IF(H110=$A$399,$A410,"")  ),IF(H110=$A$399,$A410,"")  )</f>
        <v/>
      </c>
      <c r="I410" s="65" t="str">
        <f ca="1">IF(  AND(LEN(I409)&gt;=1,I409&lt;&gt;".",COUNTIF(I110:I$191,"18放")&gt;0),  CONCATENATE(  ".",IF(I110=$A$399,$A410,"")  ),IF(I110=$A$399,$A410,"")  )</f>
        <v/>
      </c>
      <c r="J410" s="65" t="str">
        <f ca="1">IF(  AND(LEN(J409)&gt;=1,J409&lt;&gt;".",COUNTIF(J110:J$191,"18放")&gt;0),  CONCATENATE(  ".",IF(J110=$A$399,$A410,"")  ),IF(J110=$A$399,$A410,"")  )</f>
        <v/>
      </c>
      <c r="K410" s="65" t="str">
        <f ca="1">IF(  AND(LEN(K409)&gt;=1,K409&lt;&gt;".",COUNTIF(K110:K$191,"18放")&gt;0),  CONCATENATE(  ".",IF(K110=$A$399,$A410,"")  ),IF(K110=$A$399,$A410,"")  )</f>
        <v/>
      </c>
      <c r="L410" s="65" t="str">
        <f ca="1">IF(  AND(LEN(L409)&gt;=1,L409&lt;&gt;".",COUNTIF(L110:L$191,"18放")&gt;0),  CONCATENATE(  ".",IF(L110=$A$399,$A410,"")  ),IF(L110=$A$399,$A410,"")  )</f>
        <v/>
      </c>
      <c r="M410" s="65" t="str">
        <f ca="1">IF(  AND(LEN(M409)&gt;=1,M409&lt;&gt;".",COUNTIF(M110:M$191,"18放")&gt;0),  CONCATENATE(  ".",IF(M110=$A$399,$A410,"")  ),IF(M110=$A$399,$A410,"")  )</f>
        <v/>
      </c>
      <c r="N410" s="65" t="str">
        <f ca="1">IF(  AND(LEN(N409)&gt;=1,N409&lt;&gt;".",COUNTIF(N110:N$191,"18放")&gt;0),  CONCATENATE(  ".",IF(N110=$A$399,$A410,"")  ),IF(N110=$A$399,$A410,"")  )</f>
        <v/>
      </c>
      <c r="O410" s="65" t="str">
        <f ca="1">IF(  AND(LEN(O409)&gt;=1,O409&lt;&gt;".",COUNTIF(O110:O$191,"18放")&gt;0),  CONCATENATE(  ".",IF(O110=$A$399,$A410,"")  ),IF(O110=$A$399,$A410,"")  )</f>
        <v/>
      </c>
      <c r="P410" s="65" t="str">
        <f ca="1">IF(  AND(LEN(P409)&gt;=1,P409&lt;&gt;".",COUNTIF(P110:P$191,"18放")&gt;0),  CONCATENATE(  ".",IF(P110=$A$399,$A410,"")  ),IF(P110=$A$399,$A410,"")  )</f>
        <v/>
      </c>
      <c r="Q410" s="65" t="str">
        <f ca="1">IF(  AND(LEN(Q409)&gt;=1,Q409&lt;&gt;".",COUNTIF(Q110:Q$191,"18放")&gt;0),  CONCATENATE(  ".",IF(Q110=$A$399,$A410,"")  ),IF(Q110=$A$399,$A410,"")  )</f>
        <v/>
      </c>
      <c r="R410" s="65" t="str">
        <f ca="1">IF(  AND(LEN(R409)&gt;=1,R409&lt;&gt;".",COUNTIF(R110:R$191,"18放")&gt;0),  CONCATENATE(  ".",IF(R110=$A$399,$A410,"")  ),IF(R110=$A$399,$A410,"")  )</f>
        <v/>
      </c>
      <c r="S410" s="65" t="str">
        <f ca="1">IF(  AND(LEN(S409)&gt;=1,S409&lt;&gt;".",COUNTIF(S110:S$191,"18放")&gt;0),  CONCATENATE(  ".",IF(S110=$A$399,$A410,"")  ),IF(S110=$A$399,$A410,"")  )</f>
        <v/>
      </c>
      <c r="T410" s="65" t="str">
        <f ca="1">IF(  AND(LEN(T409)&gt;=1,T409&lt;&gt;".",COUNTIF(T110:T$191,"18放")&gt;0),  CONCATENATE(  ".",IF(T110=$A$399,$A410,"")  ),IF(T110=$A$399,$A410,"")  )</f>
        <v/>
      </c>
      <c r="U410" s="65" t="str">
        <f ca="1">IF(  AND(LEN(U409)&gt;=1,U409&lt;&gt;".",COUNTIF(U110:U$191,"18放")&gt;0),  CONCATENATE(  ".",IF(U110=$A$399,$A410,"")  ),IF(U110=$A$399,$A410,"")  )</f>
        <v/>
      </c>
      <c r="V410" s="65" t="str">
        <f ca="1">IF(  AND(LEN(V409)&gt;=1,V409&lt;&gt;".",COUNTIF(V110:V$191,"18放")&gt;0),  CONCATENATE(  ".",IF(V110=$A$399,$A410,"")  ),IF(V110=$A$399,$A410,"")  )</f>
        <v/>
      </c>
      <c r="W410" s="65" t="str">
        <f ca="1">IF(  AND(LEN(W409)&gt;=1,W409&lt;&gt;".",COUNTIF(W110:W$191,"18放")&gt;0),  CONCATENATE(  ".",IF(W110=$A$399,$A410,"")  ),IF(W110=$A$399,$A410,"")  )</f>
        <v/>
      </c>
      <c r="X410" s="65" t="str">
        <f ca="1">IF(  AND(LEN(X409)&gt;=1,X409&lt;&gt;".",COUNTIF(X110:X$191,"18放")&gt;0),  CONCATENATE(  ".",IF(X110=$A$399,$A410,"")  ),IF(X110=$A$399,$A410,"")  )</f>
        <v/>
      </c>
      <c r="Y410" s="65" t="str">
        <f ca="1">IF(  AND(LEN(Y409)&gt;=1,Y409&lt;&gt;".",COUNTIF(Y110:Y$191,"18放")&gt;0),  CONCATENATE(  ".",IF(Y110=$A$399,$A410,"")  ),IF(Y110=$A$399,$A410,"")  )</f>
        <v/>
      </c>
      <c r="Z410" s="65" t="str">
        <f ca="1">IF(  AND(LEN(Z409)&gt;=1,Z409&lt;&gt;".",COUNTIF(Z110:Z$191,"18放")&gt;0),  CONCATENATE(  ".",IF(Z110=$A$399,$A410,"")  ),IF(Z110=$A$399,$A410,"")  )</f>
        <v>.10</v>
      </c>
      <c r="AA410" s="65" t="str">
        <f ca="1">IF(  AND(LEN(AA409)&gt;=1,AA409&lt;&gt;".",COUNTIF(AA110:AA$191,"18放")&gt;0),  CONCATENATE(  ".",IF(AA110=$A$399,$A410,"")  ),IF(AA110=$A$399,$A410,"")  )</f>
        <v/>
      </c>
      <c r="AB410" s="65" t="str">
        <f ca="1">IF(  AND(LEN(AB409)&gt;=1,AB409&lt;&gt;".",COUNTIF(AB110:AB$191,"18放")&gt;0),  CONCATENATE(  ".",IF(AB110=$A$399,$A410,"")  ),IF(AB110=$A$399,$A410,"")  )</f>
        <v/>
      </c>
      <c r="AC410" s="65" t="str">
        <f ca="1">IF(  AND(LEN(AC409)&gt;=1,AC409&lt;&gt;".",COUNTIF(AC110:AC$191,"18放")&gt;0),  CONCATENATE(  ".",IF(AC110=$A$399,$A410,"")  ),IF(AC110=$A$399,$A410,"")  )</f>
        <v/>
      </c>
      <c r="AD410" s="65" t="str">
        <f ca="1">IF(  AND(LEN(AD409)&gt;=1,AD409&lt;&gt;".",COUNTIF(AD110:AD$191,"18放")&gt;0),  CONCATENATE(  ".",IF(AD110=$A$399,$A410,"")  ),IF(AD110=$A$399,$A410,"")  )</f>
        <v/>
      </c>
      <c r="AE410" s="65" t="str">
        <f ca="1">IF(  AND(LEN(AE409)&gt;=1,AE409&lt;&gt;".",COUNTIF(AE110:AE$191,"18放")&gt;0),  CONCATENATE(  ".",IF(AE110=$A$399,$A410,"")  ),IF(AE110=$A$399,$A410,"")  )</f>
        <v/>
      </c>
      <c r="AF410" s="65" t="str">
        <f ca="1">IF(  AND(LEN(AF409)&gt;=1,AF409&lt;&gt;".",COUNTIF(AF110:AF$191,"18放")&gt;0),  CONCATENATE(  ".",IF(AF110=$A$399,$A410,"")  ),IF(AF110=$A$399,$A410,"")  )</f>
        <v/>
      </c>
      <c r="AG410" s="65" t="str">
        <f ca="1">IF(  AND(LEN(AG409)&gt;=1,AG409&lt;&gt;".",COUNTIF(AG110:AG$191,"18放")&gt;0),  CONCATENATE(  ".",IF(AG110=$A$399,$A410,"")  ),IF(AG110=$A$399,$A410,"")  )</f>
        <v/>
      </c>
      <c r="AH410" s="65"/>
      <c r="AI410" s="65"/>
      <c r="AJ410" s="65"/>
    </row>
    <row r="411" spans="1:36">
      <c r="A411" s="65">
        <f t="shared" si="37"/>
        <v>11</v>
      </c>
      <c r="B411" s="65" t="str">
        <f t="shared" si="37"/>
        <v>楊育鵬</v>
      </c>
      <c r="C411" s="65" t="str">
        <f ca="1">IF(  AND(LEN(C410)&gt;=1,C410&lt;&gt;".",COUNTIF(C111:C$191,"18放")&gt;0),  CONCATENATE(  ".",IF(C111=$A$399,$A411,"")  ),IF(C111=$A$399,$A411,"")  )</f>
        <v/>
      </c>
      <c r="D411" s="65" t="str">
        <f ca="1">IF(  AND(LEN(D410)&gt;=1,D410&lt;&gt;".",COUNTIF(D111:D$191,"18放")&gt;0),  CONCATENATE(  ".",IF(D111=$A$399,$A411,"")  ),IF(D111=$A$399,$A411,"")  )</f>
        <v/>
      </c>
      <c r="E411" s="65" t="str">
        <f ca="1">IF(  AND(LEN(E410)&gt;=1,E410&lt;&gt;".",COUNTIF(E111:E$191,"18放")&gt;0),  CONCATENATE(  ".",IF(E111=$A$399,$A411,"")  ),IF(E111=$A$399,$A411,"")  )</f>
        <v/>
      </c>
      <c r="F411" s="65" t="str">
        <f ca="1">IF(  AND(LEN(F410)&gt;=1,F410&lt;&gt;".",COUNTIF(F111:F$191,"18放")&gt;0),  CONCATENATE(  ".",IF(F111=$A$399,$A411,"")  ),IF(F111=$A$399,$A411,"")  )</f>
        <v/>
      </c>
      <c r="G411" s="65" t="str">
        <f ca="1">IF(  AND(LEN(G410)&gt;=1,G410&lt;&gt;".",COUNTIF(G111:G$191,"18放")&gt;0),  CONCATENATE(  ".",IF(G111=$A$399,$A411,"")  ),IF(G111=$A$399,$A411,"")  )</f>
        <v/>
      </c>
      <c r="H411" s="65" t="str">
        <f ca="1">IF(  AND(LEN(H410)&gt;=1,H410&lt;&gt;".",COUNTIF(H111:H$191,"18放")&gt;0),  CONCATENATE(  ".",IF(H111=$A$399,$A411,"")  ),IF(H111=$A$399,$A411,"")  )</f>
        <v/>
      </c>
      <c r="I411" s="65" t="str">
        <f ca="1">IF(  AND(LEN(I410)&gt;=1,I410&lt;&gt;".",COUNTIF(I111:I$191,"18放")&gt;0),  CONCATENATE(  ".",IF(I111=$A$399,$A411,"")  ),IF(I111=$A$399,$A411,"")  )</f>
        <v/>
      </c>
      <c r="J411" s="65" t="str">
        <f ca="1">IF(  AND(LEN(J410)&gt;=1,J410&lt;&gt;".",COUNTIF(J111:J$191,"18放")&gt;0),  CONCATENATE(  ".",IF(J111=$A$399,$A411,"")  ),IF(J111=$A$399,$A411,"")  )</f>
        <v/>
      </c>
      <c r="K411" s="65" t="str">
        <f ca="1">IF(  AND(LEN(K410)&gt;=1,K410&lt;&gt;".",COUNTIF(K111:K$191,"18放")&gt;0),  CONCATENATE(  ".",IF(K111=$A$399,$A411,"")  ),IF(K111=$A$399,$A411,"")  )</f>
        <v/>
      </c>
      <c r="L411" s="65" t="str">
        <f ca="1">IF(  AND(LEN(L410)&gt;=1,L410&lt;&gt;".",COUNTIF(L111:L$191,"18放")&gt;0),  CONCATENATE(  ".",IF(L111=$A$399,$A411,"")  ),IF(L111=$A$399,$A411,"")  )</f>
        <v/>
      </c>
      <c r="M411" s="65" t="str">
        <f ca="1">IF(  AND(LEN(M410)&gt;=1,M410&lt;&gt;".",COUNTIF(M111:M$191,"18放")&gt;0),  CONCATENATE(  ".",IF(M111=$A$399,$A411,"")  ),IF(M111=$A$399,$A411,"")  )</f>
        <v/>
      </c>
      <c r="N411" s="65" t="str">
        <f ca="1">IF(  AND(LEN(N410)&gt;=1,N410&lt;&gt;".",COUNTIF(N111:N$191,"18放")&gt;0),  CONCATENATE(  ".",IF(N111=$A$399,$A411,"")  ),IF(N111=$A$399,$A411,"")  )</f>
        <v/>
      </c>
      <c r="O411" s="65" t="str">
        <f ca="1">IF(  AND(LEN(O410)&gt;=1,O410&lt;&gt;".",COUNTIF(O111:O$191,"18放")&gt;0),  CONCATENATE(  ".",IF(O111=$A$399,$A411,"")  ),IF(O111=$A$399,$A411,"")  )</f>
        <v/>
      </c>
      <c r="P411" s="65" t="str">
        <f ca="1">IF(  AND(LEN(P410)&gt;=1,P410&lt;&gt;".",COUNTIF(P111:P$191,"18放")&gt;0),  CONCATENATE(  ".",IF(P111=$A$399,$A411,"")  ),IF(P111=$A$399,$A411,"")  )</f>
        <v/>
      </c>
      <c r="Q411" s="65" t="str">
        <f ca="1">IF(  AND(LEN(Q410)&gt;=1,Q410&lt;&gt;".",COUNTIF(Q111:Q$191,"18放")&gt;0),  CONCATENATE(  ".",IF(Q111=$A$399,$A411,"")  ),IF(Q111=$A$399,$A411,"")  )</f>
        <v/>
      </c>
      <c r="R411" s="65" t="str">
        <f ca="1">IF(  AND(LEN(R410)&gt;=1,R410&lt;&gt;".",COUNTIF(R111:R$191,"18放")&gt;0),  CONCATENATE(  ".",IF(R111=$A$399,$A411,"")  ),IF(R111=$A$399,$A411,"")  )</f>
        <v/>
      </c>
      <c r="S411" s="65" t="str">
        <f ca="1">IF(  AND(LEN(S410)&gt;=1,S410&lt;&gt;".",COUNTIF(S111:S$191,"18放")&gt;0),  CONCATENATE(  ".",IF(S111=$A$399,$A411,"")  ),IF(S111=$A$399,$A411,"")  )</f>
        <v/>
      </c>
      <c r="T411" s="65" t="str">
        <f ca="1">IF(  AND(LEN(T410)&gt;=1,T410&lt;&gt;".",COUNTIF(T111:T$191,"18放")&gt;0),  CONCATENATE(  ".",IF(T111=$A$399,$A411,"")  ),IF(T111=$A$399,$A411,"")  )</f>
        <v/>
      </c>
      <c r="U411" s="65" t="str">
        <f ca="1">IF(  AND(LEN(U410)&gt;=1,U410&lt;&gt;".",COUNTIF(U111:U$191,"18放")&gt;0),  CONCATENATE(  ".",IF(U111=$A$399,$A411,"")  ),IF(U111=$A$399,$A411,"")  )</f>
        <v/>
      </c>
      <c r="V411" s="65" t="str">
        <f ca="1">IF(  AND(LEN(V410)&gt;=1,V410&lt;&gt;".",COUNTIF(V111:V$191,"18放")&gt;0),  CONCATENATE(  ".",IF(V111=$A$399,$A411,"")  ),IF(V111=$A$399,$A411,"")  )</f>
        <v/>
      </c>
      <c r="W411" s="65" t="str">
        <f ca="1">IF(  AND(LEN(W410)&gt;=1,W410&lt;&gt;".",COUNTIF(W111:W$191,"18放")&gt;0),  CONCATENATE(  ".",IF(W111=$A$399,$A411,"")  ),IF(W111=$A$399,$A411,"")  )</f>
        <v/>
      </c>
      <c r="X411" s="65" t="str">
        <f ca="1">IF(  AND(LEN(X410)&gt;=1,X410&lt;&gt;".",COUNTIF(X111:X$191,"18放")&gt;0),  CONCATENATE(  ".",IF(X111=$A$399,$A411,"")  ),IF(X111=$A$399,$A411,"")  )</f>
        <v/>
      </c>
      <c r="Y411" s="65" t="str">
        <f ca="1">IF(  AND(LEN(Y410)&gt;=1,Y410&lt;&gt;".",COUNTIF(Y111:Y$191,"18放")&gt;0),  CONCATENATE(  ".",IF(Y111=$A$399,$A411,"")  ),IF(Y111=$A$399,$A411,"")  )</f>
        <v/>
      </c>
      <c r="Z411" s="65" t="str">
        <f ca="1">IF(  AND(LEN(Z410)&gt;=1,Z410&lt;&gt;".",COUNTIF(Z111:Z$191,"18放")&gt;0),  CONCATENATE(  ".",IF(Z111=$A$399,$A411,"")  ),IF(Z111=$A$399,$A411,"")  )</f>
        <v>.11</v>
      </c>
      <c r="AA411" s="65" t="str">
        <f ca="1">IF(  AND(LEN(AA410)&gt;=1,AA410&lt;&gt;".",COUNTIF(AA111:AA$191,"18放")&gt;0),  CONCATENATE(  ".",IF(AA111=$A$399,$A411,"")  ),IF(AA111=$A$399,$A411,"")  )</f>
        <v/>
      </c>
      <c r="AB411" s="65" t="str">
        <f ca="1">IF(  AND(LEN(AB410)&gt;=1,AB410&lt;&gt;".",COUNTIF(AB111:AB$191,"18放")&gt;0),  CONCATENATE(  ".",IF(AB111=$A$399,$A411,"")  ),IF(AB111=$A$399,$A411,"")  )</f>
        <v/>
      </c>
      <c r="AC411" s="65" t="str">
        <f ca="1">IF(  AND(LEN(AC410)&gt;=1,AC410&lt;&gt;".",COUNTIF(AC111:AC$191,"18放")&gt;0),  CONCATENATE(  ".",IF(AC111=$A$399,$A411,"")  ),IF(AC111=$A$399,$A411,"")  )</f>
        <v/>
      </c>
      <c r="AD411" s="65" t="str">
        <f ca="1">IF(  AND(LEN(AD410)&gt;=1,AD410&lt;&gt;".",COUNTIF(AD111:AD$191,"18放")&gt;0),  CONCATENATE(  ".",IF(AD111=$A$399,$A411,"")  ),IF(AD111=$A$399,$A411,"")  )</f>
        <v/>
      </c>
      <c r="AE411" s="65" t="str">
        <f ca="1">IF(  AND(LEN(AE410)&gt;=1,AE410&lt;&gt;".",COUNTIF(AE111:AE$191,"18放")&gt;0),  CONCATENATE(  ".",IF(AE111=$A$399,$A411,"")  ),IF(AE111=$A$399,$A411,"")  )</f>
        <v/>
      </c>
      <c r="AF411" s="65" t="str">
        <f ca="1">IF(  AND(LEN(AF410)&gt;=1,AF410&lt;&gt;".",COUNTIF(AF111:AF$191,"18放")&gt;0),  CONCATENATE(  ".",IF(AF111=$A$399,$A411,"")  ),IF(AF111=$A$399,$A411,"")  )</f>
        <v/>
      </c>
      <c r="AG411" s="65" t="str">
        <f ca="1">IF(  AND(LEN(AG410)&gt;=1,AG410&lt;&gt;".",COUNTIF(AG111:AG$191,"18放")&gt;0),  CONCATENATE(  ".",IF(AG111=$A$399,$A411,"")  ),IF(AG111=$A$399,$A411,"")  )</f>
        <v/>
      </c>
      <c r="AH411" s="65"/>
      <c r="AI411" s="65"/>
      <c r="AJ411" s="65"/>
    </row>
    <row r="412" spans="1:36">
      <c r="A412" s="65">
        <f t="shared" si="37"/>
        <v>12</v>
      </c>
      <c r="B412" s="65" t="str">
        <f t="shared" si="37"/>
        <v>張德富</v>
      </c>
      <c r="C412" s="65" t="str">
        <f ca="1">IF(  AND(LEN(C411)&gt;=1,C411&lt;&gt;".",COUNTIF(C112:C$191,"18放")&gt;0),  CONCATENATE(  ".",IF(C112=$A$399,$A412,"")  ),IF(C112=$A$399,$A412,"")  )</f>
        <v/>
      </c>
      <c r="D412" s="65" t="str">
        <f ca="1">IF(  AND(LEN(D411)&gt;=1,D411&lt;&gt;".",COUNTIF(D112:D$191,"18放")&gt;0),  CONCATENATE(  ".",IF(D112=$A$399,$A412,"")  ),IF(D112=$A$399,$A412,"")  )</f>
        <v/>
      </c>
      <c r="E412" s="65" t="str">
        <f ca="1">IF(  AND(LEN(E411)&gt;=1,E411&lt;&gt;".",COUNTIF(E112:E$191,"18放")&gt;0),  CONCATENATE(  ".",IF(E112=$A$399,$A412,"")  ),IF(E112=$A$399,$A412,"")  )</f>
        <v/>
      </c>
      <c r="F412" s="65" t="str">
        <f ca="1">IF(  AND(LEN(F411)&gt;=1,F411&lt;&gt;".",COUNTIF(F112:F$191,"18放")&gt;0),  CONCATENATE(  ".",IF(F112=$A$399,$A412,"")  ),IF(F112=$A$399,$A412,"")  )</f>
        <v/>
      </c>
      <c r="G412" s="65" t="str">
        <f ca="1">IF(  AND(LEN(G411)&gt;=1,G411&lt;&gt;".",COUNTIF(G112:G$191,"18放")&gt;0),  CONCATENATE(  ".",IF(G112=$A$399,$A412,"")  ),IF(G112=$A$399,$A412,"")  )</f>
        <v/>
      </c>
      <c r="H412" s="65" t="str">
        <f ca="1">IF(  AND(LEN(H411)&gt;=1,H411&lt;&gt;".",COUNTIF(H112:H$191,"18放")&gt;0),  CONCATENATE(  ".",IF(H112=$A$399,$A412,"")  ),IF(H112=$A$399,$A412,"")  )</f>
        <v/>
      </c>
      <c r="I412" s="65" t="str">
        <f ca="1">IF(  AND(LEN(I411)&gt;=1,I411&lt;&gt;".",COUNTIF(I112:I$191,"18放")&gt;0),  CONCATENATE(  ".",IF(I112=$A$399,$A412,"")  ),IF(I112=$A$399,$A412,"")  )</f>
        <v/>
      </c>
      <c r="J412" s="65" t="str">
        <f ca="1">IF(  AND(LEN(J411)&gt;=1,J411&lt;&gt;".",COUNTIF(J112:J$191,"18放")&gt;0),  CONCATENATE(  ".",IF(J112=$A$399,$A412,"")  ),IF(J112=$A$399,$A412,"")  )</f>
        <v/>
      </c>
      <c r="K412" s="65" t="str">
        <f ca="1">IF(  AND(LEN(K411)&gt;=1,K411&lt;&gt;".",COUNTIF(K112:K$191,"18放")&gt;0),  CONCATENATE(  ".",IF(K112=$A$399,$A412,"")  ),IF(K112=$A$399,$A412,"")  )</f>
        <v/>
      </c>
      <c r="L412" s="65" t="str">
        <f ca="1">IF(  AND(LEN(L411)&gt;=1,L411&lt;&gt;".",COUNTIF(L112:L$191,"18放")&gt;0),  CONCATENATE(  ".",IF(L112=$A$399,$A412,"")  ),IF(L112=$A$399,$A412,"")  )</f>
        <v/>
      </c>
      <c r="M412" s="65" t="str">
        <f ca="1">IF(  AND(LEN(M411)&gt;=1,M411&lt;&gt;".",COUNTIF(M112:M$191,"18放")&gt;0),  CONCATENATE(  ".",IF(M112=$A$399,$A412,"")  ),IF(M112=$A$399,$A412,"")  )</f>
        <v/>
      </c>
      <c r="N412" s="65" t="str">
        <f ca="1">IF(  AND(LEN(N411)&gt;=1,N411&lt;&gt;".",COUNTIF(N112:N$191,"18放")&gt;0),  CONCATENATE(  ".",IF(N112=$A$399,$A412,"")  ),IF(N112=$A$399,$A412,"")  )</f>
        <v/>
      </c>
      <c r="O412" s="65" t="str">
        <f ca="1">IF(  AND(LEN(O411)&gt;=1,O411&lt;&gt;".",COUNTIF(O112:O$191,"18放")&gt;0),  CONCATENATE(  ".",IF(O112=$A$399,$A412,"")  ),IF(O112=$A$399,$A412,"")  )</f>
        <v/>
      </c>
      <c r="P412" s="65" t="str">
        <f ca="1">IF(  AND(LEN(P411)&gt;=1,P411&lt;&gt;".",COUNTIF(P112:P$191,"18放")&gt;0),  CONCATENATE(  ".",IF(P112=$A$399,$A412,"")  ),IF(P112=$A$399,$A412,"")  )</f>
        <v/>
      </c>
      <c r="Q412" s="65" t="str">
        <f ca="1">IF(  AND(LEN(Q411)&gt;=1,Q411&lt;&gt;".",COUNTIF(Q112:Q$191,"18放")&gt;0),  CONCATENATE(  ".",IF(Q112=$A$399,$A412,"")  ),IF(Q112=$A$399,$A412,"")  )</f>
        <v/>
      </c>
      <c r="R412" s="65" t="str">
        <f ca="1">IF(  AND(LEN(R411)&gt;=1,R411&lt;&gt;".",COUNTIF(R112:R$191,"18放")&gt;0),  CONCATENATE(  ".",IF(R112=$A$399,$A412,"")  ),IF(R112=$A$399,$A412,"")  )</f>
        <v/>
      </c>
      <c r="S412" s="65" t="str">
        <f ca="1">IF(  AND(LEN(S411)&gt;=1,S411&lt;&gt;".",COUNTIF(S112:S$191,"18放")&gt;0),  CONCATENATE(  ".",IF(S112=$A$399,$A412,"")  ),IF(S112=$A$399,$A412,"")  )</f>
        <v/>
      </c>
      <c r="T412" s="65" t="str">
        <f ca="1">IF(  AND(LEN(T411)&gt;=1,T411&lt;&gt;".",COUNTIF(T112:T$191,"18放")&gt;0),  CONCATENATE(  ".",IF(T112=$A$399,$A412,"")  ),IF(T112=$A$399,$A412,"")  )</f>
        <v/>
      </c>
      <c r="U412" s="65" t="str">
        <f ca="1">IF(  AND(LEN(U411)&gt;=1,U411&lt;&gt;".",COUNTIF(U112:U$191,"18放")&gt;0),  CONCATENATE(  ".",IF(U112=$A$399,$A412,"")  ),IF(U112=$A$399,$A412,"")  )</f>
        <v/>
      </c>
      <c r="V412" s="65" t="str">
        <f ca="1">IF(  AND(LEN(V411)&gt;=1,V411&lt;&gt;".",COUNTIF(V112:V$191,"18放")&gt;0),  CONCATENATE(  ".",IF(V112=$A$399,$A412,"")  ),IF(V112=$A$399,$A412,"")  )</f>
        <v/>
      </c>
      <c r="W412" s="65" t="str">
        <f ca="1">IF(  AND(LEN(W411)&gt;=1,W411&lt;&gt;".",COUNTIF(W112:W$191,"18放")&gt;0),  CONCATENATE(  ".",IF(W112=$A$399,$A412,"")  ),IF(W112=$A$399,$A412,"")  )</f>
        <v/>
      </c>
      <c r="X412" s="65" t="str">
        <f ca="1">IF(  AND(LEN(X411)&gt;=1,X411&lt;&gt;".",COUNTIF(X112:X$191,"18放")&gt;0),  CONCATENATE(  ".",IF(X112=$A$399,$A412,"")  ),IF(X112=$A$399,$A412,"")  )</f>
        <v/>
      </c>
      <c r="Y412" s="65" t="str">
        <f ca="1">IF(  AND(LEN(Y411)&gt;=1,Y411&lt;&gt;".",COUNTIF(Y112:Y$191,"18放")&gt;0),  CONCATENATE(  ".",IF(Y112=$A$399,$A412,"")  ),IF(Y112=$A$399,$A412,"")  )</f>
        <v/>
      </c>
      <c r="Z412" s="65" t="str">
        <f ca="1">IF(  AND(LEN(Z411)&gt;=1,Z411&lt;&gt;".",COUNTIF(Z112:Z$191,"18放")&gt;0),  CONCATENATE(  ".",IF(Z112=$A$399,$A412,"")  ),IF(Z112=$A$399,$A412,"")  )</f>
        <v>.12</v>
      </c>
      <c r="AA412" s="65" t="str">
        <f ca="1">IF(  AND(LEN(AA411)&gt;=1,AA411&lt;&gt;".",COUNTIF(AA112:AA$191,"18放")&gt;0),  CONCATENATE(  ".",IF(AA112=$A$399,$A412,"")  ),IF(AA112=$A$399,$A412,"")  )</f>
        <v/>
      </c>
      <c r="AB412" s="65" t="str">
        <f ca="1">IF(  AND(LEN(AB411)&gt;=1,AB411&lt;&gt;".",COUNTIF(AB112:AB$191,"18放")&gt;0),  CONCATENATE(  ".",IF(AB112=$A$399,$A412,"")  ),IF(AB112=$A$399,$A412,"")  )</f>
        <v/>
      </c>
      <c r="AC412" s="65" t="str">
        <f ca="1">IF(  AND(LEN(AC411)&gt;=1,AC411&lt;&gt;".",COUNTIF(AC112:AC$191,"18放")&gt;0),  CONCATENATE(  ".",IF(AC112=$A$399,$A412,"")  ),IF(AC112=$A$399,$A412,"")  )</f>
        <v/>
      </c>
      <c r="AD412" s="65" t="str">
        <f ca="1">IF(  AND(LEN(AD411)&gt;=1,AD411&lt;&gt;".",COUNTIF(AD112:AD$191,"18放")&gt;0),  CONCATENATE(  ".",IF(AD112=$A$399,$A412,"")  ),IF(AD112=$A$399,$A412,"")  )</f>
        <v/>
      </c>
      <c r="AE412" s="65" t="str">
        <f ca="1">IF(  AND(LEN(AE411)&gt;=1,AE411&lt;&gt;".",COUNTIF(AE112:AE$191,"18放")&gt;0),  CONCATENATE(  ".",IF(AE112=$A$399,$A412,"")  ),IF(AE112=$A$399,$A412,"")  )</f>
        <v/>
      </c>
      <c r="AF412" s="65" t="str">
        <f ca="1">IF(  AND(LEN(AF411)&gt;=1,AF411&lt;&gt;".",COUNTIF(AF112:AF$191,"18放")&gt;0),  CONCATENATE(  ".",IF(AF112=$A$399,$A412,"")  ),IF(AF112=$A$399,$A412,"")  )</f>
        <v/>
      </c>
      <c r="AG412" s="65" t="str">
        <f ca="1">IF(  AND(LEN(AG411)&gt;=1,AG411&lt;&gt;".",COUNTIF(AG112:AG$191,"18放")&gt;0),  CONCATENATE(  ".",IF(AG112=$A$399,$A412,"")  ),IF(AG112=$A$399,$A412,"")  )</f>
        <v/>
      </c>
      <c r="AH412" s="65"/>
      <c r="AI412" s="65"/>
      <c r="AJ412" s="65"/>
    </row>
    <row r="413" spans="1:36">
      <c r="A413" s="65">
        <f t="shared" si="37"/>
        <v>13</v>
      </c>
      <c r="B413" s="65" t="str">
        <f t="shared" si="37"/>
        <v>柯俊亦</v>
      </c>
      <c r="C413" s="65" t="str">
        <f ca="1">IF(  AND(LEN(C412)&gt;=1,C412&lt;&gt;".",COUNTIF(C113:C$191,"18放")&gt;0),  CONCATENATE(  ".",IF(C113=$A$399,$A413,"")  ),IF(C113=$A$399,$A413,"")  )</f>
        <v/>
      </c>
      <c r="D413" s="65" t="str">
        <f ca="1">IF(  AND(LEN(D412)&gt;=1,D412&lt;&gt;".",COUNTIF(D113:D$191,"18放")&gt;0),  CONCATENATE(  ".",IF(D113=$A$399,$A413,"")  ),IF(D113=$A$399,$A413,"")  )</f>
        <v/>
      </c>
      <c r="E413" s="65" t="str">
        <f ca="1">IF(  AND(LEN(E412)&gt;=1,E412&lt;&gt;".",COUNTIF(E113:E$191,"18放")&gt;0),  CONCATENATE(  ".",IF(E113=$A$399,$A413,"")  ),IF(E113=$A$399,$A413,"")  )</f>
        <v/>
      </c>
      <c r="F413" s="65" t="str">
        <f ca="1">IF(  AND(LEN(F412)&gt;=1,F412&lt;&gt;".",COUNTIF(F113:F$191,"18放")&gt;0),  CONCATENATE(  ".",IF(F113=$A$399,$A413,"")  ),IF(F113=$A$399,$A413,"")  )</f>
        <v/>
      </c>
      <c r="G413" s="65" t="str">
        <f ca="1">IF(  AND(LEN(G412)&gt;=1,G412&lt;&gt;".",COUNTIF(G113:G$191,"18放")&gt;0),  CONCATENATE(  ".",IF(G113=$A$399,$A413,"")  ),IF(G113=$A$399,$A413,"")  )</f>
        <v/>
      </c>
      <c r="H413" s="65" t="str">
        <f ca="1">IF(  AND(LEN(H412)&gt;=1,H412&lt;&gt;".",COUNTIF(H113:H$191,"18放")&gt;0),  CONCATENATE(  ".",IF(H113=$A$399,$A413,"")  ),IF(H113=$A$399,$A413,"")  )</f>
        <v/>
      </c>
      <c r="I413" s="65" t="str">
        <f ca="1">IF(  AND(LEN(I412)&gt;=1,I412&lt;&gt;".",COUNTIF(I113:I$191,"18放")&gt;0),  CONCATENATE(  ".",IF(I113=$A$399,$A413,"")  ),IF(I113=$A$399,$A413,"")  )</f>
        <v/>
      </c>
      <c r="J413" s="65" t="str">
        <f ca="1">IF(  AND(LEN(J412)&gt;=1,J412&lt;&gt;".",COUNTIF(J113:J$191,"18放")&gt;0),  CONCATENATE(  ".",IF(J113=$A$399,$A413,"")  ),IF(J113=$A$399,$A413,"")  )</f>
        <v/>
      </c>
      <c r="K413" s="65" t="str">
        <f ca="1">IF(  AND(LEN(K412)&gt;=1,K412&lt;&gt;".",COUNTIF(K113:K$191,"18放")&gt;0),  CONCATENATE(  ".",IF(K113=$A$399,$A413,"")  ),IF(K113=$A$399,$A413,"")  )</f>
        <v/>
      </c>
      <c r="L413" s="65" t="str">
        <f ca="1">IF(  AND(LEN(L412)&gt;=1,L412&lt;&gt;".",COUNTIF(L113:L$191,"18放")&gt;0),  CONCATENATE(  ".",IF(L113=$A$399,$A413,"")  ),IF(L113=$A$399,$A413,"")  )</f>
        <v/>
      </c>
      <c r="M413" s="65" t="str">
        <f ca="1">IF(  AND(LEN(M412)&gt;=1,M412&lt;&gt;".",COUNTIF(M113:M$191,"18放")&gt;0),  CONCATENATE(  ".",IF(M113=$A$399,$A413,"")  ),IF(M113=$A$399,$A413,"")  )</f>
        <v/>
      </c>
      <c r="N413" s="65" t="str">
        <f ca="1">IF(  AND(LEN(N412)&gt;=1,N412&lt;&gt;".",COUNTIF(N113:N$191,"18放")&gt;0),  CONCATENATE(  ".",IF(N113=$A$399,$A413,"")  ),IF(N113=$A$399,$A413,"")  )</f>
        <v/>
      </c>
      <c r="O413" s="65" t="str">
        <f ca="1">IF(  AND(LEN(O412)&gt;=1,O412&lt;&gt;".",COUNTIF(O113:O$191,"18放")&gt;0),  CONCATENATE(  ".",IF(O113=$A$399,$A413,"")  ),IF(O113=$A$399,$A413,"")  )</f>
        <v/>
      </c>
      <c r="P413" s="65" t="str">
        <f ca="1">IF(  AND(LEN(P412)&gt;=1,P412&lt;&gt;".",COUNTIF(P113:P$191,"18放")&gt;0),  CONCATENATE(  ".",IF(P113=$A$399,$A413,"")  ),IF(P113=$A$399,$A413,"")  )</f>
        <v/>
      </c>
      <c r="Q413" s="65" t="str">
        <f ca="1">IF(  AND(LEN(Q412)&gt;=1,Q412&lt;&gt;".",COUNTIF(Q113:Q$191,"18放")&gt;0),  CONCATENATE(  ".",IF(Q113=$A$399,$A413,"")  ),IF(Q113=$A$399,$A413,"")  )</f>
        <v/>
      </c>
      <c r="R413" s="65" t="str">
        <f ca="1">IF(  AND(LEN(R412)&gt;=1,R412&lt;&gt;".",COUNTIF(R113:R$191,"18放")&gt;0),  CONCATENATE(  ".",IF(R113=$A$399,$A413,"")  ),IF(R113=$A$399,$A413,"")  )</f>
        <v/>
      </c>
      <c r="S413" s="65" t="str">
        <f ca="1">IF(  AND(LEN(S412)&gt;=1,S412&lt;&gt;".",COUNTIF(S113:S$191,"18放")&gt;0),  CONCATENATE(  ".",IF(S113=$A$399,$A413,"")  ),IF(S113=$A$399,$A413,"")  )</f>
        <v/>
      </c>
      <c r="T413" s="65" t="str">
        <f ca="1">IF(  AND(LEN(T412)&gt;=1,T412&lt;&gt;".",COUNTIF(T113:T$191,"18放")&gt;0),  CONCATENATE(  ".",IF(T113=$A$399,$A413,"")  ),IF(T113=$A$399,$A413,"")  )</f>
        <v/>
      </c>
      <c r="U413" s="65" t="str">
        <f ca="1">IF(  AND(LEN(U412)&gt;=1,U412&lt;&gt;".",COUNTIF(U113:U$191,"18放")&gt;0),  CONCATENATE(  ".",IF(U113=$A$399,$A413,"")  ),IF(U113=$A$399,$A413,"")  )</f>
        <v/>
      </c>
      <c r="V413" s="65" t="str">
        <f ca="1">IF(  AND(LEN(V412)&gt;=1,V412&lt;&gt;".",COUNTIF(V113:V$191,"18放")&gt;0),  CONCATENATE(  ".",IF(V113=$A$399,$A413,"")  ),IF(V113=$A$399,$A413,"")  )</f>
        <v/>
      </c>
      <c r="W413" s="65" t="str">
        <f ca="1">IF(  AND(LEN(W412)&gt;=1,W412&lt;&gt;".",COUNTIF(W113:W$191,"18放")&gt;0),  CONCATENATE(  ".",IF(W113=$A$399,$A413,"")  ),IF(W113=$A$399,$A413,"")  )</f>
        <v/>
      </c>
      <c r="X413" s="65" t="str">
        <f ca="1">IF(  AND(LEN(X412)&gt;=1,X412&lt;&gt;".",COUNTIF(X113:X$191,"18放")&gt;0),  CONCATENATE(  ".",IF(X113=$A$399,$A413,"")  ),IF(X113=$A$399,$A413,"")  )</f>
        <v/>
      </c>
      <c r="Y413" s="65" t="str">
        <f ca="1">IF(  AND(LEN(Y412)&gt;=1,Y412&lt;&gt;".",COUNTIF(Y113:Y$191,"18放")&gt;0),  CONCATENATE(  ".",IF(Y113=$A$399,$A413,"")  ),IF(Y113=$A$399,$A413,"")  )</f>
        <v/>
      </c>
      <c r="Z413" s="65" t="str">
        <f ca="1">IF(  AND(LEN(Z412)&gt;=1,Z412&lt;&gt;".",COUNTIF(Z113:Z$191,"18放")&gt;0),  CONCATENATE(  ".",IF(Z113=$A$399,$A413,"")  ),IF(Z113=$A$399,$A413,"")  )</f>
        <v>.13</v>
      </c>
      <c r="AA413" s="65" t="str">
        <f ca="1">IF(  AND(LEN(AA412)&gt;=1,AA412&lt;&gt;".",COUNTIF(AA113:AA$191,"18放")&gt;0),  CONCATENATE(  ".",IF(AA113=$A$399,$A413,"")  ),IF(AA113=$A$399,$A413,"")  )</f>
        <v/>
      </c>
      <c r="AB413" s="65" t="str">
        <f ca="1">IF(  AND(LEN(AB412)&gt;=1,AB412&lt;&gt;".",COUNTIF(AB113:AB$191,"18放")&gt;0),  CONCATENATE(  ".",IF(AB113=$A$399,$A413,"")  ),IF(AB113=$A$399,$A413,"")  )</f>
        <v/>
      </c>
      <c r="AC413" s="65" t="str">
        <f ca="1">IF(  AND(LEN(AC412)&gt;=1,AC412&lt;&gt;".",COUNTIF(AC113:AC$191,"18放")&gt;0),  CONCATENATE(  ".",IF(AC113=$A$399,$A413,"")  ),IF(AC113=$A$399,$A413,"")  )</f>
        <v/>
      </c>
      <c r="AD413" s="65" t="str">
        <f ca="1">IF(  AND(LEN(AD412)&gt;=1,AD412&lt;&gt;".",COUNTIF(AD113:AD$191,"18放")&gt;0),  CONCATENATE(  ".",IF(AD113=$A$399,$A413,"")  ),IF(AD113=$A$399,$A413,"")  )</f>
        <v/>
      </c>
      <c r="AE413" s="65" t="str">
        <f ca="1">IF(  AND(LEN(AE412)&gt;=1,AE412&lt;&gt;".",COUNTIF(AE113:AE$191,"18放")&gt;0),  CONCATENATE(  ".",IF(AE113=$A$399,$A413,"")  ),IF(AE113=$A$399,$A413,"")  )</f>
        <v/>
      </c>
      <c r="AF413" s="65" t="str">
        <f ca="1">IF(  AND(LEN(AF412)&gt;=1,AF412&lt;&gt;".",COUNTIF(AF113:AF$191,"18放")&gt;0),  CONCATENATE(  ".",IF(AF113=$A$399,$A413,"")  ),IF(AF113=$A$399,$A413,"")  )</f>
        <v/>
      </c>
      <c r="AG413" s="65" t="str">
        <f ca="1">IF(  AND(LEN(AG412)&gt;=1,AG412&lt;&gt;".",COUNTIF(AG113:AG$191,"18放")&gt;0),  CONCATENATE(  ".",IF(AG113=$A$399,$A413,"")  ),IF(AG113=$A$399,$A413,"")  )</f>
        <v/>
      </c>
      <c r="AH413" s="65"/>
      <c r="AI413" s="65"/>
      <c r="AJ413" s="65"/>
    </row>
    <row r="414" spans="1:36">
      <c r="A414" s="65">
        <f t="shared" si="37"/>
        <v>14</v>
      </c>
      <c r="B414" s="65" t="str">
        <f t="shared" si="37"/>
        <v>周季濓</v>
      </c>
      <c r="C414" s="65" t="str">
        <f ca="1">IF(  AND(LEN(C413)&gt;=1,C413&lt;&gt;".",COUNTIF(C114:C$191,"18放")&gt;0),  CONCATENATE(  ".",IF(C114=$A$399,$A414,"")  ),IF(C114=$A$399,$A414,"")  )</f>
        <v/>
      </c>
      <c r="D414" s="65" t="str">
        <f ca="1">IF(  AND(LEN(D413)&gt;=1,D413&lt;&gt;".",COUNTIF(D114:D$191,"18放")&gt;0),  CONCATENATE(  ".",IF(D114=$A$399,$A414,"")  ),IF(D114=$A$399,$A414,"")  )</f>
        <v/>
      </c>
      <c r="E414" s="65" t="str">
        <f ca="1">IF(  AND(LEN(E413)&gt;=1,E413&lt;&gt;".",COUNTIF(E114:E$191,"18放")&gt;0),  CONCATENATE(  ".",IF(E114=$A$399,$A414,"")  ),IF(E114=$A$399,$A414,"")  )</f>
        <v/>
      </c>
      <c r="F414" s="65" t="str">
        <f ca="1">IF(  AND(LEN(F413)&gt;=1,F413&lt;&gt;".",COUNTIF(F114:F$191,"18放")&gt;0),  CONCATENATE(  ".",IF(F114=$A$399,$A414,"")  ),IF(F114=$A$399,$A414,"")  )</f>
        <v/>
      </c>
      <c r="G414" s="65" t="str">
        <f ca="1">IF(  AND(LEN(G413)&gt;=1,G413&lt;&gt;".",COUNTIF(G114:G$191,"18放")&gt;0),  CONCATENATE(  ".",IF(G114=$A$399,$A414,"")  ),IF(G114=$A$399,$A414,"")  )</f>
        <v/>
      </c>
      <c r="H414" s="65" t="str">
        <f ca="1">IF(  AND(LEN(H413)&gt;=1,H413&lt;&gt;".",COUNTIF(H114:H$191,"18放")&gt;0),  CONCATENATE(  ".",IF(H114=$A$399,$A414,"")  ),IF(H114=$A$399,$A414,"")  )</f>
        <v/>
      </c>
      <c r="I414" s="65" t="str">
        <f ca="1">IF(  AND(LEN(I413)&gt;=1,I413&lt;&gt;".",COUNTIF(I114:I$191,"18放")&gt;0),  CONCATENATE(  ".",IF(I114=$A$399,$A414,"")  ),IF(I114=$A$399,$A414,"")  )</f>
        <v/>
      </c>
      <c r="J414" s="65" t="str">
        <f ca="1">IF(  AND(LEN(J413)&gt;=1,J413&lt;&gt;".",COUNTIF(J114:J$191,"18放")&gt;0),  CONCATENATE(  ".",IF(J114=$A$399,$A414,"")  ),IF(J114=$A$399,$A414,"")  )</f>
        <v/>
      </c>
      <c r="K414" s="65" t="str">
        <f ca="1">IF(  AND(LEN(K413)&gt;=1,K413&lt;&gt;".",COUNTIF(K114:K$191,"18放")&gt;0),  CONCATENATE(  ".",IF(K114=$A$399,$A414,"")  ),IF(K114=$A$399,$A414,"")  )</f>
        <v/>
      </c>
      <c r="L414" s="65" t="str">
        <f ca="1">IF(  AND(LEN(L413)&gt;=1,L413&lt;&gt;".",COUNTIF(L114:L$191,"18放")&gt;0),  CONCATENATE(  ".",IF(L114=$A$399,$A414,"")  ),IF(L114=$A$399,$A414,"")  )</f>
        <v/>
      </c>
      <c r="M414" s="65" t="str">
        <f ca="1">IF(  AND(LEN(M413)&gt;=1,M413&lt;&gt;".",COUNTIF(M114:M$191,"18放")&gt;0),  CONCATENATE(  ".",IF(M114=$A$399,$A414,"")  ),IF(M114=$A$399,$A414,"")  )</f>
        <v/>
      </c>
      <c r="N414" s="65" t="str">
        <f ca="1">IF(  AND(LEN(N413)&gt;=1,N413&lt;&gt;".",COUNTIF(N114:N$191,"18放")&gt;0),  CONCATENATE(  ".",IF(N114=$A$399,$A414,"")  ),IF(N114=$A$399,$A414,"")  )</f>
        <v/>
      </c>
      <c r="O414" s="65" t="str">
        <f ca="1">IF(  AND(LEN(O413)&gt;=1,O413&lt;&gt;".",COUNTIF(O114:O$191,"18放")&gt;0),  CONCATENATE(  ".",IF(O114=$A$399,$A414,"")  ),IF(O114=$A$399,$A414,"")  )</f>
        <v/>
      </c>
      <c r="P414" s="65" t="str">
        <f ca="1">IF(  AND(LEN(P413)&gt;=1,P413&lt;&gt;".",COUNTIF(P114:P$191,"18放")&gt;0),  CONCATENATE(  ".",IF(P114=$A$399,$A414,"")  ),IF(P114=$A$399,$A414,"")  )</f>
        <v/>
      </c>
      <c r="Q414" s="65" t="str">
        <f ca="1">IF(  AND(LEN(Q413)&gt;=1,Q413&lt;&gt;".",COUNTIF(Q114:Q$191,"18放")&gt;0),  CONCATENATE(  ".",IF(Q114=$A$399,$A414,"")  ),IF(Q114=$A$399,$A414,"")  )</f>
        <v/>
      </c>
      <c r="R414" s="65" t="str">
        <f ca="1">IF(  AND(LEN(R413)&gt;=1,R413&lt;&gt;".",COUNTIF(R114:R$191,"18放")&gt;0),  CONCATENATE(  ".",IF(R114=$A$399,$A414,"")  ),IF(R114=$A$399,$A414,"")  )</f>
        <v/>
      </c>
      <c r="S414" s="65" t="str">
        <f ca="1">IF(  AND(LEN(S413)&gt;=1,S413&lt;&gt;".",COUNTIF(S114:S$191,"18放")&gt;0),  CONCATENATE(  ".",IF(S114=$A$399,$A414,"")  ),IF(S114=$A$399,$A414,"")  )</f>
        <v/>
      </c>
      <c r="T414" s="65" t="str">
        <f ca="1">IF(  AND(LEN(T413)&gt;=1,T413&lt;&gt;".",COUNTIF(T114:T$191,"18放")&gt;0),  CONCATENATE(  ".",IF(T114=$A$399,$A414,"")  ),IF(T114=$A$399,$A414,"")  )</f>
        <v/>
      </c>
      <c r="U414" s="65" t="str">
        <f ca="1">IF(  AND(LEN(U413)&gt;=1,U413&lt;&gt;".",COUNTIF(U114:U$191,"18放")&gt;0),  CONCATENATE(  ".",IF(U114=$A$399,$A414,"")  ),IF(U114=$A$399,$A414,"")  )</f>
        <v/>
      </c>
      <c r="V414" s="65" t="str">
        <f ca="1">IF(  AND(LEN(V413)&gt;=1,V413&lt;&gt;".",COUNTIF(V114:V$191,"18放")&gt;0),  CONCATENATE(  ".",IF(V114=$A$399,$A414,"")  ),IF(V114=$A$399,$A414,"")  )</f>
        <v/>
      </c>
      <c r="W414" s="65" t="str">
        <f ca="1">IF(  AND(LEN(W413)&gt;=1,W413&lt;&gt;".",COUNTIF(W114:W$191,"18放")&gt;0),  CONCATENATE(  ".",IF(W114=$A$399,$A414,"")  ),IF(W114=$A$399,$A414,"")  )</f>
        <v/>
      </c>
      <c r="X414" s="65" t="str">
        <f ca="1">IF(  AND(LEN(X413)&gt;=1,X413&lt;&gt;".",COUNTIF(X114:X$191,"18放")&gt;0),  CONCATENATE(  ".",IF(X114=$A$399,$A414,"")  ),IF(X114=$A$399,$A414,"")  )</f>
        <v/>
      </c>
      <c r="Y414" s="65" t="str">
        <f ca="1">IF(  AND(LEN(Y413)&gt;=1,Y413&lt;&gt;".",COUNTIF(Y114:Y$191,"18放")&gt;0),  CONCATENATE(  ".",IF(Y114=$A$399,$A414,"")  ),IF(Y114=$A$399,$A414,"")  )</f>
        <v/>
      </c>
      <c r="Z414" s="65" t="str">
        <f ca="1">IF(  AND(LEN(Z413)&gt;=1,Z413&lt;&gt;".",COUNTIF(Z114:Z$191,"18放")&gt;0),  CONCATENATE(  ".",IF(Z114=$A$399,$A414,"")  ),IF(Z114=$A$399,$A414,"")  )</f>
        <v>.14</v>
      </c>
      <c r="AA414" s="65" t="str">
        <f ca="1">IF(  AND(LEN(AA413)&gt;=1,AA413&lt;&gt;".",COUNTIF(AA114:AA$191,"18放")&gt;0),  CONCATENATE(  ".",IF(AA114=$A$399,$A414,"")  ),IF(AA114=$A$399,$A414,"")  )</f>
        <v/>
      </c>
      <c r="AB414" s="65" t="str">
        <f ca="1">IF(  AND(LEN(AB413)&gt;=1,AB413&lt;&gt;".",COUNTIF(AB114:AB$191,"18放")&gt;0),  CONCATENATE(  ".",IF(AB114=$A$399,$A414,"")  ),IF(AB114=$A$399,$A414,"")  )</f>
        <v/>
      </c>
      <c r="AC414" s="65" t="str">
        <f ca="1">IF(  AND(LEN(AC413)&gt;=1,AC413&lt;&gt;".",COUNTIF(AC114:AC$191,"18放")&gt;0),  CONCATENATE(  ".",IF(AC114=$A$399,$A414,"")  ),IF(AC114=$A$399,$A414,"")  )</f>
        <v/>
      </c>
      <c r="AD414" s="65" t="str">
        <f ca="1">IF(  AND(LEN(AD413)&gt;=1,AD413&lt;&gt;".",COUNTIF(AD114:AD$191,"18放")&gt;0),  CONCATENATE(  ".",IF(AD114=$A$399,$A414,"")  ),IF(AD114=$A$399,$A414,"")  )</f>
        <v/>
      </c>
      <c r="AE414" s="65" t="str">
        <f ca="1">IF(  AND(LEN(AE413)&gt;=1,AE413&lt;&gt;".",COUNTIF(AE114:AE$191,"18放")&gt;0),  CONCATENATE(  ".",IF(AE114=$A$399,$A414,"")  ),IF(AE114=$A$399,$A414,"")  )</f>
        <v/>
      </c>
      <c r="AF414" s="65">
        <f ca="1">IF(  AND(LEN(AF413)&gt;=1,AF413&lt;&gt;".",COUNTIF(AF114:AF$191,"18放")&gt;0),  CONCATENATE(  ".",IF(AF114=$A$399,$A414,"")  ),IF(AF114=$A$399,$A414,"")  )</f>
        <v>14</v>
      </c>
      <c r="AG414" s="65" t="str">
        <f ca="1">IF(  AND(LEN(AG413)&gt;=1,AG413&lt;&gt;".",COUNTIF(AG114:AG$191,"18放")&gt;0),  CONCATENATE(  ".",IF(AG114=$A$399,$A414,"")  ),IF(AG114=$A$399,$A414,"")  )</f>
        <v/>
      </c>
      <c r="AH414" s="65"/>
      <c r="AI414" s="65"/>
      <c r="AJ414" s="65"/>
    </row>
    <row r="415" spans="1:36">
      <c r="A415" s="65">
        <f t="shared" si="37"/>
        <v>15</v>
      </c>
      <c r="B415" s="65" t="str">
        <f t="shared" si="37"/>
        <v>許修銘</v>
      </c>
      <c r="C415" s="65" t="str">
        <f ca="1">IF(  AND(LEN(C414)&gt;=1,C414&lt;&gt;".",COUNTIF(C115:C$191,"18放")&gt;0),  CONCATENATE(  ".",IF(C115=$A$399,$A415,"")  ),IF(C115=$A$399,$A415,"")  )</f>
        <v/>
      </c>
      <c r="D415" s="65" t="str">
        <f ca="1">IF(  AND(LEN(D414)&gt;=1,D414&lt;&gt;".",COUNTIF(D115:D$191,"18放")&gt;0),  CONCATENATE(  ".",IF(D115=$A$399,$A415,"")  ),IF(D115=$A$399,$A415,"")  )</f>
        <v/>
      </c>
      <c r="E415" s="65" t="str">
        <f ca="1">IF(  AND(LEN(E414)&gt;=1,E414&lt;&gt;".",COUNTIF(E115:E$191,"18放")&gt;0),  CONCATENATE(  ".",IF(E115=$A$399,$A415,"")  ),IF(E115=$A$399,$A415,"")  )</f>
        <v/>
      </c>
      <c r="F415" s="65" t="str">
        <f ca="1">IF(  AND(LEN(F414)&gt;=1,F414&lt;&gt;".",COUNTIF(F115:F$191,"18放")&gt;0),  CONCATENATE(  ".",IF(F115=$A$399,$A415,"")  ),IF(F115=$A$399,$A415,"")  )</f>
        <v/>
      </c>
      <c r="G415" s="65" t="str">
        <f ca="1">IF(  AND(LEN(G414)&gt;=1,G414&lt;&gt;".",COUNTIF(G115:G$191,"18放")&gt;0),  CONCATENATE(  ".",IF(G115=$A$399,$A415,"")  ),IF(G115=$A$399,$A415,"")  )</f>
        <v/>
      </c>
      <c r="H415" s="65" t="str">
        <f ca="1">IF(  AND(LEN(H414)&gt;=1,H414&lt;&gt;".",COUNTIF(H115:H$191,"18放")&gt;0),  CONCATENATE(  ".",IF(H115=$A$399,$A415,"")  ),IF(H115=$A$399,$A415,"")  )</f>
        <v/>
      </c>
      <c r="I415" s="65" t="str">
        <f ca="1">IF(  AND(LEN(I414)&gt;=1,I414&lt;&gt;".",COUNTIF(I115:I$191,"18放")&gt;0),  CONCATENATE(  ".",IF(I115=$A$399,$A415,"")  ),IF(I115=$A$399,$A415,"")  )</f>
        <v/>
      </c>
      <c r="J415" s="65" t="str">
        <f ca="1">IF(  AND(LEN(J414)&gt;=1,J414&lt;&gt;".",COUNTIF(J115:J$191,"18放")&gt;0),  CONCATENATE(  ".",IF(J115=$A$399,$A415,"")  ),IF(J115=$A$399,$A415,"")  )</f>
        <v/>
      </c>
      <c r="K415" s="65" t="str">
        <f ca="1">IF(  AND(LEN(K414)&gt;=1,K414&lt;&gt;".",COUNTIF(K115:K$191,"18放")&gt;0),  CONCATENATE(  ".",IF(K115=$A$399,$A415,"")  ),IF(K115=$A$399,$A415,"")  )</f>
        <v/>
      </c>
      <c r="L415" s="65" t="str">
        <f ca="1">IF(  AND(LEN(L414)&gt;=1,L414&lt;&gt;".",COUNTIF(L115:L$191,"18放")&gt;0),  CONCATENATE(  ".",IF(L115=$A$399,$A415,"")  ),IF(L115=$A$399,$A415,"")  )</f>
        <v/>
      </c>
      <c r="M415" s="65" t="str">
        <f ca="1">IF(  AND(LEN(M414)&gt;=1,M414&lt;&gt;".",COUNTIF(M115:M$191,"18放")&gt;0),  CONCATENATE(  ".",IF(M115=$A$399,$A415,"")  ),IF(M115=$A$399,$A415,"")  )</f>
        <v/>
      </c>
      <c r="N415" s="65" t="str">
        <f ca="1">IF(  AND(LEN(N414)&gt;=1,N414&lt;&gt;".",COUNTIF(N115:N$191,"18放")&gt;0),  CONCATENATE(  ".",IF(N115=$A$399,$A415,"")  ),IF(N115=$A$399,$A415,"")  )</f>
        <v/>
      </c>
      <c r="O415" s="65" t="str">
        <f ca="1">IF(  AND(LEN(O414)&gt;=1,O414&lt;&gt;".",COUNTIF(O115:O$191,"18放")&gt;0),  CONCATENATE(  ".",IF(O115=$A$399,$A415,"")  ),IF(O115=$A$399,$A415,"")  )</f>
        <v/>
      </c>
      <c r="P415" s="65" t="str">
        <f ca="1">IF(  AND(LEN(P414)&gt;=1,P414&lt;&gt;".",COUNTIF(P115:P$191,"18放")&gt;0),  CONCATENATE(  ".",IF(P115=$A$399,$A415,"")  ),IF(P115=$A$399,$A415,"")  )</f>
        <v/>
      </c>
      <c r="Q415" s="65" t="str">
        <f ca="1">IF(  AND(LEN(Q414)&gt;=1,Q414&lt;&gt;".",COUNTIF(Q115:Q$191,"18放")&gt;0),  CONCATENATE(  ".",IF(Q115=$A$399,$A415,"")  ),IF(Q115=$A$399,$A415,"")  )</f>
        <v/>
      </c>
      <c r="R415" s="65" t="str">
        <f ca="1">IF(  AND(LEN(R414)&gt;=1,R414&lt;&gt;".",COUNTIF(R115:R$191,"18放")&gt;0),  CONCATENATE(  ".",IF(R115=$A$399,$A415,"")  ),IF(R115=$A$399,$A415,"")  )</f>
        <v/>
      </c>
      <c r="S415" s="65" t="str">
        <f ca="1">IF(  AND(LEN(S414)&gt;=1,S414&lt;&gt;".",COUNTIF(S115:S$191,"18放")&gt;0),  CONCATENATE(  ".",IF(S115=$A$399,$A415,"")  ),IF(S115=$A$399,$A415,"")  )</f>
        <v/>
      </c>
      <c r="T415" s="65" t="str">
        <f ca="1">IF(  AND(LEN(T414)&gt;=1,T414&lt;&gt;".",COUNTIF(T115:T$191,"18放")&gt;0),  CONCATENATE(  ".",IF(T115=$A$399,$A415,"")  ),IF(T115=$A$399,$A415,"")  )</f>
        <v/>
      </c>
      <c r="U415" s="65" t="str">
        <f ca="1">IF(  AND(LEN(U414)&gt;=1,U414&lt;&gt;".",COUNTIF(U115:U$191,"18放")&gt;0),  CONCATENATE(  ".",IF(U115=$A$399,$A415,"")  ),IF(U115=$A$399,$A415,"")  )</f>
        <v/>
      </c>
      <c r="V415" s="65" t="str">
        <f ca="1">IF(  AND(LEN(V414)&gt;=1,V414&lt;&gt;".",COUNTIF(V115:V$191,"18放")&gt;0),  CONCATENATE(  ".",IF(V115=$A$399,$A415,"")  ),IF(V115=$A$399,$A415,"")  )</f>
        <v/>
      </c>
      <c r="W415" s="65" t="str">
        <f ca="1">IF(  AND(LEN(W414)&gt;=1,W414&lt;&gt;".",COUNTIF(W115:W$191,"18放")&gt;0),  CONCATENATE(  ".",IF(W115=$A$399,$A415,"")  ),IF(W115=$A$399,$A415,"")  )</f>
        <v/>
      </c>
      <c r="X415" s="65" t="str">
        <f ca="1">IF(  AND(LEN(X414)&gt;=1,X414&lt;&gt;".",COUNTIF(X115:X$191,"18放")&gt;0),  CONCATENATE(  ".",IF(X115=$A$399,$A415,"")  ),IF(X115=$A$399,$A415,"")  )</f>
        <v/>
      </c>
      <c r="Y415" s="65" t="str">
        <f ca="1">IF(  AND(LEN(Y414)&gt;=1,Y414&lt;&gt;".",COUNTIF(Y115:Y$191,"18放")&gt;0),  CONCATENATE(  ".",IF(Y115=$A$399,$A415,"")  ),IF(Y115=$A$399,$A415,"")  )</f>
        <v/>
      </c>
      <c r="Z415" s="65" t="str">
        <f ca="1">IF(  AND(LEN(Z414)&gt;=1,Z414&lt;&gt;".",COUNTIF(Z115:Z$191,"18放")&gt;0),  CONCATENATE(  ".",IF(Z115=$A$399,$A415,"")  ),IF(Z115=$A$399,$A415,"")  )</f>
        <v>.15</v>
      </c>
      <c r="AA415" s="65" t="str">
        <f ca="1">IF(  AND(LEN(AA414)&gt;=1,AA414&lt;&gt;".",COUNTIF(AA115:AA$191,"18放")&gt;0),  CONCATENATE(  ".",IF(AA115=$A$399,$A415,"")  ),IF(AA115=$A$399,$A415,"")  )</f>
        <v/>
      </c>
      <c r="AB415" s="65" t="str">
        <f ca="1">IF(  AND(LEN(AB414)&gt;=1,AB414&lt;&gt;".",COUNTIF(AB115:AB$191,"18放")&gt;0),  CONCATENATE(  ".",IF(AB115=$A$399,$A415,"")  ),IF(AB115=$A$399,$A415,"")  )</f>
        <v/>
      </c>
      <c r="AC415" s="65" t="str">
        <f ca="1">IF(  AND(LEN(AC414)&gt;=1,AC414&lt;&gt;".",COUNTIF(AC115:AC$191,"18放")&gt;0),  CONCATENATE(  ".",IF(AC115=$A$399,$A415,"")  ),IF(AC115=$A$399,$A415,"")  )</f>
        <v/>
      </c>
      <c r="AD415" s="65" t="str">
        <f ca="1">IF(  AND(LEN(AD414)&gt;=1,AD414&lt;&gt;".",COUNTIF(AD115:AD$191,"18放")&gt;0),  CONCATENATE(  ".",IF(AD115=$A$399,$A415,"")  ),IF(AD115=$A$399,$A415,"")  )</f>
        <v/>
      </c>
      <c r="AE415" s="65" t="str">
        <f ca="1">IF(  AND(LEN(AE414)&gt;=1,AE414&lt;&gt;".",COUNTIF(AE115:AE$191,"18放")&gt;0),  CONCATENATE(  ".",IF(AE115=$A$399,$A415,"")  ),IF(AE115=$A$399,$A415,"")  )</f>
        <v/>
      </c>
      <c r="AF415" s="65" t="str">
        <f ca="1">IF(  AND(LEN(AF414)&gt;=1,AF414&lt;&gt;".",COUNTIF(AF115:AF$191,"18放")&gt;0),  CONCATENATE(  ".",IF(AF115=$A$399,$A415,"")  ),IF(AF115=$A$399,$A415,"")  )</f>
        <v>.</v>
      </c>
      <c r="AG415" s="65" t="str">
        <f ca="1">IF(  AND(LEN(AG414)&gt;=1,AG414&lt;&gt;".",COUNTIF(AG115:AG$191,"18放")&gt;0),  CONCATENATE(  ".",IF(AG115=$A$399,$A415,"")  ),IF(AG115=$A$399,$A415,"")  )</f>
        <v/>
      </c>
      <c r="AH415" s="65"/>
      <c r="AI415" s="65"/>
      <c r="AJ415" s="65"/>
    </row>
    <row r="416" spans="1:36">
      <c r="A416" s="65">
        <f t="shared" si="37"/>
        <v>16</v>
      </c>
      <c r="B416" s="65" t="str">
        <f t="shared" si="37"/>
        <v>郭文凱</v>
      </c>
      <c r="C416" s="65" t="str">
        <f ca="1">IF(  AND(LEN(C415)&gt;=1,C415&lt;&gt;".",COUNTIF(C116:C$191,"18放")&gt;0),  CONCATENATE(  ".",IF(C116=$A$399,$A416,"")  ),IF(C116=$A$399,$A416,"")  )</f>
        <v/>
      </c>
      <c r="D416" s="65" t="str">
        <f ca="1">IF(  AND(LEN(D415)&gt;=1,D415&lt;&gt;".",COUNTIF(D116:D$191,"18放")&gt;0),  CONCATENATE(  ".",IF(D116=$A$399,$A416,"")  ),IF(D116=$A$399,$A416,"")  )</f>
        <v/>
      </c>
      <c r="E416" s="65" t="str">
        <f ca="1">IF(  AND(LEN(E415)&gt;=1,E415&lt;&gt;".",COUNTIF(E116:E$191,"18放")&gt;0),  CONCATENATE(  ".",IF(E116=$A$399,$A416,"")  ),IF(E116=$A$399,$A416,"")  )</f>
        <v/>
      </c>
      <c r="F416" s="65" t="str">
        <f ca="1">IF(  AND(LEN(F415)&gt;=1,F415&lt;&gt;".",COUNTIF(F116:F$191,"18放")&gt;0),  CONCATENATE(  ".",IF(F116=$A$399,$A416,"")  ),IF(F116=$A$399,$A416,"")  )</f>
        <v/>
      </c>
      <c r="G416" s="65" t="str">
        <f ca="1">IF(  AND(LEN(G415)&gt;=1,G415&lt;&gt;".",COUNTIF(G116:G$191,"18放")&gt;0),  CONCATENATE(  ".",IF(G116=$A$399,$A416,"")  ),IF(G116=$A$399,$A416,"")  )</f>
        <v/>
      </c>
      <c r="H416" s="65" t="str">
        <f ca="1">IF(  AND(LEN(H415)&gt;=1,H415&lt;&gt;".",COUNTIF(H116:H$191,"18放")&gt;0),  CONCATENATE(  ".",IF(H116=$A$399,$A416,"")  ),IF(H116=$A$399,$A416,"")  )</f>
        <v/>
      </c>
      <c r="I416" s="65" t="str">
        <f ca="1">IF(  AND(LEN(I415)&gt;=1,I415&lt;&gt;".",COUNTIF(I116:I$191,"18放")&gt;0),  CONCATENATE(  ".",IF(I116=$A$399,$A416,"")  ),IF(I116=$A$399,$A416,"")  )</f>
        <v/>
      </c>
      <c r="J416" s="65" t="str">
        <f ca="1">IF(  AND(LEN(J415)&gt;=1,J415&lt;&gt;".",COUNTIF(J116:J$191,"18放")&gt;0),  CONCATENATE(  ".",IF(J116=$A$399,$A416,"")  ),IF(J116=$A$399,$A416,"")  )</f>
        <v/>
      </c>
      <c r="K416" s="65" t="str">
        <f ca="1">IF(  AND(LEN(K415)&gt;=1,K415&lt;&gt;".",COUNTIF(K116:K$191,"18放")&gt;0),  CONCATENATE(  ".",IF(K116=$A$399,$A416,"")  ),IF(K116=$A$399,$A416,"")  )</f>
        <v/>
      </c>
      <c r="L416" s="65" t="str">
        <f ca="1">IF(  AND(LEN(L415)&gt;=1,L415&lt;&gt;".",COUNTIF(L116:L$191,"18放")&gt;0),  CONCATENATE(  ".",IF(L116=$A$399,$A416,"")  ),IF(L116=$A$399,$A416,"")  )</f>
        <v/>
      </c>
      <c r="M416" s="65" t="str">
        <f ca="1">IF(  AND(LEN(M415)&gt;=1,M415&lt;&gt;".",COUNTIF(M116:M$191,"18放")&gt;0),  CONCATENATE(  ".",IF(M116=$A$399,$A416,"")  ),IF(M116=$A$399,$A416,"")  )</f>
        <v/>
      </c>
      <c r="N416" s="65" t="str">
        <f ca="1">IF(  AND(LEN(N415)&gt;=1,N415&lt;&gt;".",COUNTIF(N116:N$191,"18放")&gt;0),  CONCATENATE(  ".",IF(N116=$A$399,$A416,"")  ),IF(N116=$A$399,$A416,"")  )</f>
        <v/>
      </c>
      <c r="O416" s="65" t="str">
        <f ca="1">IF(  AND(LEN(O415)&gt;=1,O415&lt;&gt;".",COUNTIF(O116:O$191,"18放")&gt;0),  CONCATENATE(  ".",IF(O116=$A$399,$A416,"")  ),IF(O116=$A$399,$A416,"")  )</f>
        <v/>
      </c>
      <c r="P416" s="65" t="str">
        <f ca="1">IF(  AND(LEN(P415)&gt;=1,P415&lt;&gt;".",COUNTIF(P116:P$191,"18放")&gt;0),  CONCATENATE(  ".",IF(P116=$A$399,$A416,"")  ),IF(P116=$A$399,$A416,"")  )</f>
        <v/>
      </c>
      <c r="Q416" s="65" t="str">
        <f ca="1">IF(  AND(LEN(Q415)&gt;=1,Q415&lt;&gt;".",COUNTIF(Q116:Q$191,"18放")&gt;0),  CONCATENATE(  ".",IF(Q116=$A$399,$A416,"")  ),IF(Q116=$A$399,$A416,"")  )</f>
        <v/>
      </c>
      <c r="R416" s="65" t="str">
        <f ca="1">IF(  AND(LEN(R415)&gt;=1,R415&lt;&gt;".",COUNTIF(R116:R$191,"18放")&gt;0),  CONCATENATE(  ".",IF(R116=$A$399,$A416,"")  ),IF(R116=$A$399,$A416,"")  )</f>
        <v/>
      </c>
      <c r="S416" s="65" t="str">
        <f ca="1">IF(  AND(LEN(S415)&gt;=1,S415&lt;&gt;".",COUNTIF(S116:S$191,"18放")&gt;0),  CONCATENATE(  ".",IF(S116=$A$399,$A416,"")  ),IF(S116=$A$399,$A416,"")  )</f>
        <v/>
      </c>
      <c r="T416" s="65" t="str">
        <f ca="1">IF(  AND(LEN(T415)&gt;=1,T415&lt;&gt;".",COUNTIF(T116:T$191,"18放")&gt;0),  CONCATENATE(  ".",IF(T116=$A$399,$A416,"")  ),IF(T116=$A$399,$A416,"")  )</f>
        <v/>
      </c>
      <c r="U416" s="65" t="str">
        <f ca="1">IF(  AND(LEN(U415)&gt;=1,U415&lt;&gt;".",COUNTIF(U116:U$191,"18放")&gt;0),  CONCATENATE(  ".",IF(U116=$A$399,$A416,"")  ),IF(U116=$A$399,$A416,"")  )</f>
        <v/>
      </c>
      <c r="V416" s="65" t="str">
        <f ca="1">IF(  AND(LEN(V415)&gt;=1,V415&lt;&gt;".",COUNTIF(V116:V$191,"18放")&gt;0),  CONCATENATE(  ".",IF(V116=$A$399,$A416,"")  ),IF(V116=$A$399,$A416,"")  )</f>
        <v/>
      </c>
      <c r="W416" s="65" t="str">
        <f ca="1">IF(  AND(LEN(W415)&gt;=1,W415&lt;&gt;".",COUNTIF(W116:W$191,"18放")&gt;0),  CONCATENATE(  ".",IF(W116=$A$399,$A416,"")  ),IF(W116=$A$399,$A416,"")  )</f>
        <v/>
      </c>
      <c r="X416" s="65" t="str">
        <f ca="1">IF(  AND(LEN(X415)&gt;=1,X415&lt;&gt;".",COUNTIF(X116:X$191,"18放")&gt;0),  CONCATENATE(  ".",IF(X116=$A$399,$A416,"")  ),IF(X116=$A$399,$A416,"")  )</f>
        <v/>
      </c>
      <c r="Y416" s="65" t="str">
        <f ca="1">IF(  AND(LEN(Y415)&gt;=1,Y415&lt;&gt;".",COUNTIF(Y116:Y$191,"18放")&gt;0),  CONCATENATE(  ".",IF(Y116=$A$399,$A416,"")  ),IF(Y116=$A$399,$A416,"")  )</f>
        <v/>
      </c>
      <c r="Z416" s="65" t="str">
        <f ca="1">IF(  AND(LEN(Z415)&gt;=1,Z415&lt;&gt;".",COUNTIF(Z116:Z$191,"18放")&gt;0),  CONCATENATE(  ".",IF(Z116=$A$399,$A416,"")  ),IF(Z116=$A$399,$A416,"")  )</f>
        <v>.16</v>
      </c>
      <c r="AA416" s="65" t="str">
        <f ca="1">IF(  AND(LEN(AA415)&gt;=1,AA415&lt;&gt;".",COUNTIF(AA116:AA$191,"18放")&gt;0),  CONCATENATE(  ".",IF(AA116=$A$399,$A416,"")  ),IF(AA116=$A$399,$A416,"")  )</f>
        <v/>
      </c>
      <c r="AB416" s="65" t="str">
        <f ca="1">IF(  AND(LEN(AB415)&gt;=1,AB415&lt;&gt;".",COUNTIF(AB116:AB$191,"18放")&gt;0),  CONCATENATE(  ".",IF(AB116=$A$399,$A416,"")  ),IF(AB116=$A$399,$A416,"")  )</f>
        <v/>
      </c>
      <c r="AC416" s="65" t="str">
        <f ca="1">IF(  AND(LEN(AC415)&gt;=1,AC415&lt;&gt;".",COUNTIF(AC116:AC$191,"18放")&gt;0),  CONCATENATE(  ".",IF(AC116=$A$399,$A416,"")  ),IF(AC116=$A$399,$A416,"")  )</f>
        <v/>
      </c>
      <c r="AD416" s="65" t="str">
        <f ca="1">IF(  AND(LEN(AD415)&gt;=1,AD415&lt;&gt;".",COUNTIF(AD116:AD$191,"18放")&gt;0),  CONCATENATE(  ".",IF(AD116=$A$399,$A416,"")  ),IF(AD116=$A$399,$A416,"")  )</f>
        <v/>
      </c>
      <c r="AE416" s="65" t="str">
        <f ca="1">IF(  AND(LEN(AE415)&gt;=1,AE415&lt;&gt;".",COUNTIF(AE116:AE$191,"18放")&gt;0),  CONCATENATE(  ".",IF(AE116=$A$399,$A416,"")  ),IF(AE116=$A$399,$A416,"")  )</f>
        <v/>
      </c>
      <c r="AF416" s="65" t="str">
        <f ca="1">IF(  AND(LEN(AF415)&gt;=1,AF415&lt;&gt;".",COUNTIF(AF116:AF$191,"18放")&gt;0),  CONCATENATE(  ".",IF(AF116=$A$399,$A416,"")  ),IF(AF116=$A$399,$A416,"")  )</f>
        <v/>
      </c>
      <c r="AG416" s="65" t="str">
        <f ca="1">IF(  AND(LEN(AG415)&gt;=1,AG415&lt;&gt;".",COUNTIF(AG116:AG$191,"18放")&gt;0),  CONCATENATE(  ".",IF(AG116=$A$399,$A416,"")  ),IF(AG116=$A$399,$A416,"")  )</f>
        <v/>
      </c>
      <c r="AH416" s="65"/>
      <c r="AI416" s="65"/>
      <c r="AJ416" s="65"/>
    </row>
    <row r="417" spans="1:36">
      <c r="A417" s="65">
        <f t="shared" si="37"/>
        <v>17</v>
      </c>
      <c r="B417" s="65" t="str">
        <f t="shared" si="37"/>
        <v>邱楷然</v>
      </c>
      <c r="C417" s="65" t="str">
        <f ca="1">IF(  AND(LEN(C416)&gt;=1,C416&lt;&gt;".",COUNTIF(C117:C$191,"18放")&gt;0),  CONCATENATE(  ".",IF(C117=$A$399,$A417,"")  ),IF(C117=$A$399,$A417,"")  )</f>
        <v/>
      </c>
      <c r="D417" s="65" t="str">
        <f ca="1">IF(  AND(LEN(D416)&gt;=1,D416&lt;&gt;".",COUNTIF(D117:D$191,"18放")&gt;0),  CONCATENATE(  ".",IF(D117=$A$399,$A417,"")  ),IF(D117=$A$399,$A417,"")  )</f>
        <v/>
      </c>
      <c r="E417" s="65" t="str">
        <f ca="1">IF(  AND(LEN(E416)&gt;=1,E416&lt;&gt;".",COUNTIF(E117:E$191,"18放")&gt;0),  CONCATENATE(  ".",IF(E117=$A$399,$A417,"")  ),IF(E117=$A$399,$A417,"")  )</f>
        <v/>
      </c>
      <c r="F417" s="65" t="str">
        <f ca="1">IF(  AND(LEN(F416)&gt;=1,F416&lt;&gt;".",COUNTIF(F117:F$191,"18放")&gt;0),  CONCATENATE(  ".",IF(F117=$A$399,$A417,"")  ),IF(F117=$A$399,$A417,"")  )</f>
        <v/>
      </c>
      <c r="G417" s="65" t="str">
        <f ca="1">IF(  AND(LEN(G416)&gt;=1,G416&lt;&gt;".",COUNTIF(G117:G$191,"18放")&gt;0),  CONCATENATE(  ".",IF(G117=$A$399,$A417,"")  ),IF(G117=$A$399,$A417,"")  )</f>
        <v/>
      </c>
      <c r="H417" s="65" t="str">
        <f ca="1">IF(  AND(LEN(H416)&gt;=1,H416&lt;&gt;".",COUNTIF(H117:H$191,"18放")&gt;0),  CONCATENATE(  ".",IF(H117=$A$399,$A417,"")  ),IF(H117=$A$399,$A417,"")  )</f>
        <v/>
      </c>
      <c r="I417" s="65" t="str">
        <f ca="1">IF(  AND(LEN(I416)&gt;=1,I416&lt;&gt;".",COUNTIF(I117:I$191,"18放")&gt;0),  CONCATENATE(  ".",IF(I117=$A$399,$A417,"")  ),IF(I117=$A$399,$A417,"")  )</f>
        <v/>
      </c>
      <c r="J417" s="65" t="str">
        <f ca="1">IF(  AND(LEN(J416)&gt;=1,J416&lt;&gt;".",COUNTIF(J117:J$191,"18放")&gt;0),  CONCATENATE(  ".",IF(J117=$A$399,$A417,"")  ),IF(J117=$A$399,$A417,"")  )</f>
        <v/>
      </c>
      <c r="K417" s="65" t="str">
        <f ca="1">IF(  AND(LEN(K416)&gt;=1,K416&lt;&gt;".",COUNTIF(K117:K$191,"18放")&gt;0),  CONCATENATE(  ".",IF(K117=$A$399,$A417,"")  ),IF(K117=$A$399,$A417,"")  )</f>
        <v/>
      </c>
      <c r="L417" s="65" t="str">
        <f ca="1">IF(  AND(LEN(L416)&gt;=1,L416&lt;&gt;".",COUNTIF(L117:L$191,"18放")&gt;0),  CONCATENATE(  ".",IF(L117=$A$399,$A417,"")  ),IF(L117=$A$399,$A417,"")  )</f>
        <v/>
      </c>
      <c r="M417" s="65" t="str">
        <f ca="1">IF(  AND(LEN(M416)&gt;=1,M416&lt;&gt;".",COUNTIF(M117:M$191,"18放")&gt;0),  CONCATENATE(  ".",IF(M117=$A$399,$A417,"")  ),IF(M117=$A$399,$A417,"")  )</f>
        <v/>
      </c>
      <c r="N417" s="65" t="str">
        <f ca="1">IF(  AND(LEN(N416)&gt;=1,N416&lt;&gt;".",COUNTIF(N117:N$191,"18放")&gt;0),  CONCATENATE(  ".",IF(N117=$A$399,$A417,"")  ),IF(N117=$A$399,$A417,"")  )</f>
        <v/>
      </c>
      <c r="O417" s="65" t="str">
        <f ca="1">IF(  AND(LEN(O416)&gt;=1,O416&lt;&gt;".",COUNTIF(O117:O$191,"18放")&gt;0),  CONCATENATE(  ".",IF(O117=$A$399,$A417,"")  ),IF(O117=$A$399,$A417,"")  )</f>
        <v/>
      </c>
      <c r="P417" s="65" t="str">
        <f ca="1">IF(  AND(LEN(P416)&gt;=1,P416&lt;&gt;".",COUNTIF(P117:P$191,"18放")&gt;0),  CONCATENATE(  ".",IF(P117=$A$399,$A417,"")  ),IF(P117=$A$399,$A417,"")  )</f>
        <v/>
      </c>
      <c r="Q417" s="65" t="str">
        <f ca="1">IF(  AND(LEN(Q416)&gt;=1,Q416&lt;&gt;".",COUNTIF(Q117:Q$191,"18放")&gt;0),  CONCATENATE(  ".",IF(Q117=$A$399,$A417,"")  ),IF(Q117=$A$399,$A417,"")  )</f>
        <v/>
      </c>
      <c r="R417" s="65" t="str">
        <f ca="1">IF(  AND(LEN(R416)&gt;=1,R416&lt;&gt;".",COUNTIF(R117:R$191,"18放")&gt;0),  CONCATENATE(  ".",IF(R117=$A$399,$A417,"")  ),IF(R117=$A$399,$A417,"")  )</f>
        <v/>
      </c>
      <c r="S417" s="65" t="str">
        <f ca="1">IF(  AND(LEN(S416)&gt;=1,S416&lt;&gt;".",COUNTIF(S117:S$191,"18放")&gt;0),  CONCATENATE(  ".",IF(S117=$A$399,$A417,"")  ),IF(S117=$A$399,$A417,"")  )</f>
        <v/>
      </c>
      <c r="T417" s="65" t="str">
        <f ca="1">IF(  AND(LEN(T416)&gt;=1,T416&lt;&gt;".",COUNTIF(T117:T$191,"18放")&gt;0),  CONCATENATE(  ".",IF(T117=$A$399,$A417,"")  ),IF(T117=$A$399,$A417,"")  )</f>
        <v/>
      </c>
      <c r="U417" s="65" t="str">
        <f ca="1">IF(  AND(LEN(U416)&gt;=1,U416&lt;&gt;".",COUNTIF(U117:U$191,"18放")&gt;0),  CONCATENATE(  ".",IF(U117=$A$399,$A417,"")  ),IF(U117=$A$399,$A417,"")  )</f>
        <v/>
      </c>
      <c r="V417" s="65" t="str">
        <f ca="1">IF(  AND(LEN(V416)&gt;=1,V416&lt;&gt;".",COUNTIF(V117:V$191,"18放")&gt;0),  CONCATENATE(  ".",IF(V117=$A$399,$A417,"")  ),IF(V117=$A$399,$A417,"")  )</f>
        <v/>
      </c>
      <c r="W417" s="65" t="str">
        <f ca="1">IF(  AND(LEN(W416)&gt;=1,W416&lt;&gt;".",COUNTIF(W117:W$191,"18放")&gt;0),  CONCATENATE(  ".",IF(W117=$A$399,$A417,"")  ),IF(W117=$A$399,$A417,"")  )</f>
        <v/>
      </c>
      <c r="X417" s="65" t="str">
        <f ca="1">IF(  AND(LEN(X416)&gt;=1,X416&lt;&gt;".",COUNTIF(X117:X$191,"18放")&gt;0),  CONCATENATE(  ".",IF(X117=$A$399,$A417,"")  ),IF(X117=$A$399,$A417,"")  )</f>
        <v/>
      </c>
      <c r="Y417" s="65" t="str">
        <f ca="1">IF(  AND(LEN(Y416)&gt;=1,Y416&lt;&gt;".",COUNTIF(Y117:Y$191,"18放")&gt;0),  CONCATENATE(  ".",IF(Y117=$A$399,$A417,"")  ),IF(Y117=$A$399,$A417,"")  )</f>
        <v/>
      </c>
      <c r="Z417" s="65" t="str">
        <f ca="1">IF(  AND(LEN(Z416)&gt;=1,Z416&lt;&gt;".",COUNTIF(Z117:Z$191,"18放")&gt;0),  CONCATENATE(  ".",IF(Z117=$A$399,$A417,"")  ),IF(Z117=$A$399,$A417,"")  )</f>
        <v>.17</v>
      </c>
      <c r="AA417" s="65" t="str">
        <f ca="1">IF(  AND(LEN(AA416)&gt;=1,AA416&lt;&gt;".",COUNTIF(AA117:AA$191,"18放")&gt;0),  CONCATENATE(  ".",IF(AA117=$A$399,$A417,"")  ),IF(AA117=$A$399,$A417,"")  )</f>
        <v/>
      </c>
      <c r="AB417" s="65" t="str">
        <f ca="1">IF(  AND(LEN(AB416)&gt;=1,AB416&lt;&gt;".",COUNTIF(AB117:AB$191,"18放")&gt;0),  CONCATENATE(  ".",IF(AB117=$A$399,$A417,"")  ),IF(AB117=$A$399,$A417,"")  )</f>
        <v/>
      </c>
      <c r="AC417" s="65" t="str">
        <f ca="1">IF(  AND(LEN(AC416)&gt;=1,AC416&lt;&gt;".",COUNTIF(AC117:AC$191,"18放")&gt;0),  CONCATENATE(  ".",IF(AC117=$A$399,$A417,"")  ),IF(AC117=$A$399,$A417,"")  )</f>
        <v/>
      </c>
      <c r="AD417" s="65" t="str">
        <f ca="1">IF(  AND(LEN(AD416)&gt;=1,AD416&lt;&gt;".",COUNTIF(AD117:AD$191,"18放")&gt;0),  CONCATENATE(  ".",IF(AD117=$A$399,$A417,"")  ),IF(AD117=$A$399,$A417,"")  )</f>
        <v/>
      </c>
      <c r="AE417" s="65" t="str">
        <f ca="1">IF(  AND(LEN(AE416)&gt;=1,AE416&lt;&gt;".",COUNTIF(AE117:AE$191,"18放")&gt;0),  CONCATENATE(  ".",IF(AE117=$A$399,$A417,"")  ),IF(AE117=$A$399,$A417,"")  )</f>
        <v/>
      </c>
      <c r="AF417" s="65" t="str">
        <f ca="1">IF(  AND(LEN(AF416)&gt;=1,AF416&lt;&gt;".",COUNTIF(AF117:AF$191,"18放")&gt;0),  CONCATENATE(  ".",IF(AF117=$A$399,$A417,"")  ),IF(AF117=$A$399,$A417,"")  )</f>
        <v/>
      </c>
      <c r="AG417" s="65" t="str">
        <f ca="1">IF(  AND(LEN(AG416)&gt;=1,AG416&lt;&gt;".",COUNTIF(AG117:AG$191,"18放")&gt;0),  CONCATENATE(  ".",IF(AG117=$A$399,$A417,"")  ),IF(AG117=$A$399,$A417,"")  )</f>
        <v/>
      </c>
      <c r="AH417" s="65"/>
      <c r="AI417" s="65"/>
      <c r="AJ417" s="65"/>
    </row>
    <row r="418" spans="1:36">
      <c r="A418" s="65">
        <f t="shared" si="37"/>
        <v>18</v>
      </c>
      <c r="B418" s="65" t="str">
        <f t="shared" si="37"/>
        <v>楊承澔</v>
      </c>
      <c r="C418" s="65" t="str">
        <f ca="1">IF(  AND(LEN(C417)&gt;=1,C417&lt;&gt;".",COUNTIF(C118:C$191,"18放")&gt;0),  CONCATENATE(  ".",IF(C118=$A$399,$A418,"")  ),IF(C118=$A$399,$A418,"")  )</f>
        <v/>
      </c>
      <c r="D418" s="65" t="str">
        <f ca="1">IF(  AND(LEN(D417)&gt;=1,D417&lt;&gt;".",COUNTIF(D118:D$191,"18放")&gt;0),  CONCATENATE(  ".",IF(D118=$A$399,$A418,"")  ),IF(D118=$A$399,$A418,"")  )</f>
        <v/>
      </c>
      <c r="E418" s="65" t="str">
        <f ca="1">IF(  AND(LEN(E417)&gt;=1,E417&lt;&gt;".",COUNTIF(E118:E$191,"18放")&gt;0),  CONCATENATE(  ".",IF(E118=$A$399,$A418,"")  ),IF(E118=$A$399,$A418,"")  )</f>
        <v/>
      </c>
      <c r="F418" s="65" t="str">
        <f ca="1">IF(  AND(LEN(F417)&gt;=1,F417&lt;&gt;".",COUNTIF(F118:F$191,"18放")&gt;0),  CONCATENATE(  ".",IF(F118=$A$399,$A418,"")  ),IF(F118=$A$399,$A418,"")  )</f>
        <v/>
      </c>
      <c r="G418" s="65" t="str">
        <f ca="1">IF(  AND(LEN(G417)&gt;=1,G417&lt;&gt;".",COUNTIF(G118:G$191,"18放")&gt;0),  CONCATENATE(  ".",IF(G118=$A$399,$A418,"")  ),IF(G118=$A$399,$A418,"")  )</f>
        <v/>
      </c>
      <c r="H418" s="65" t="str">
        <f ca="1">IF(  AND(LEN(H417)&gt;=1,H417&lt;&gt;".",COUNTIF(H118:H$191,"18放")&gt;0),  CONCATENATE(  ".",IF(H118=$A$399,$A418,"")  ),IF(H118=$A$399,$A418,"")  )</f>
        <v/>
      </c>
      <c r="I418" s="65" t="str">
        <f ca="1">IF(  AND(LEN(I417)&gt;=1,I417&lt;&gt;".",COUNTIF(I118:I$191,"18放")&gt;0),  CONCATENATE(  ".",IF(I118=$A$399,$A418,"")  ),IF(I118=$A$399,$A418,"")  )</f>
        <v/>
      </c>
      <c r="J418" s="65" t="str">
        <f ca="1">IF(  AND(LEN(J417)&gt;=1,J417&lt;&gt;".",COUNTIF(J118:J$191,"18放")&gt;0),  CONCATENATE(  ".",IF(J118=$A$399,$A418,"")  ),IF(J118=$A$399,$A418,"")  )</f>
        <v/>
      </c>
      <c r="K418" s="65" t="str">
        <f ca="1">IF(  AND(LEN(K417)&gt;=1,K417&lt;&gt;".",COUNTIF(K118:K$191,"18放")&gt;0),  CONCATENATE(  ".",IF(K118=$A$399,$A418,"")  ),IF(K118=$A$399,$A418,"")  )</f>
        <v/>
      </c>
      <c r="L418" s="65" t="str">
        <f ca="1">IF(  AND(LEN(L417)&gt;=1,L417&lt;&gt;".",COUNTIF(L118:L$191,"18放")&gt;0),  CONCATENATE(  ".",IF(L118=$A$399,$A418,"")  ),IF(L118=$A$399,$A418,"")  )</f>
        <v/>
      </c>
      <c r="M418" s="65" t="str">
        <f ca="1">IF(  AND(LEN(M417)&gt;=1,M417&lt;&gt;".",COUNTIF(M118:M$191,"18放")&gt;0),  CONCATENATE(  ".",IF(M118=$A$399,$A418,"")  ),IF(M118=$A$399,$A418,"")  )</f>
        <v/>
      </c>
      <c r="N418" s="65" t="str">
        <f ca="1">IF(  AND(LEN(N417)&gt;=1,N417&lt;&gt;".",COUNTIF(N118:N$191,"18放")&gt;0),  CONCATENATE(  ".",IF(N118=$A$399,$A418,"")  ),IF(N118=$A$399,$A418,"")  )</f>
        <v/>
      </c>
      <c r="O418" s="65" t="str">
        <f ca="1">IF(  AND(LEN(O417)&gt;=1,O417&lt;&gt;".",COUNTIF(O118:O$191,"18放")&gt;0),  CONCATENATE(  ".",IF(O118=$A$399,$A418,"")  ),IF(O118=$A$399,$A418,"")  )</f>
        <v/>
      </c>
      <c r="P418" s="65" t="str">
        <f ca="1">IF(  AND(LEN(P417)&gt;=1,P417&lt;&gt;".",COUNTIF(P118:P$191,"18放")&gt;0),  CONCATENATE(  ".",IF(P118=$A$399,$A418,"")  ),IF(P118=$A$399,$A418,"")  )</f>
        <v/>
      </c>
      <c r="Q418" s="65" t="str">
        <f ca="1">IF(  AND(LEN(Q417)&gt;=1,Q417&lt;&gt;".",COUNTIF(Q118:Q$191,"18放")&gt;0),  CONCATENATE(  ".",IF(Q118=$A$399,$A418,"")  ),IF(Q118=$A$399,$A418,"")  )</f>
        <v/>
      </c>
      <c r="R418" s="65" t="str">
        <f ca="1">IF(  AND(LEN(R417)&gt;=1,R417&lt;&gt;".",COUNTIF(R118:R$191,"18放")&gt;0),  CONCATENATE(  ".",IF(R118=$A$399,$A418,"")  ),IF(R118=$A$399,$A418,"")  )</f>
        <v/>
      </c>
      <c r="S418" s="65" t="str">
        <f ca="1">IF(  AND(LEN(S417)&gt;=1,S417&lt;&gt;".",COUNTIF(S118:S$191,"18放")&gt;0),  CONCATENATE(  ".",IF(S118=$A$399,$A418,"")  ),IF(S118=$A$399,$A418,"")  )</f>
        <v/>
      </c>
      <c r="T418" s="65" t="str">
        <f ca="1">IF(  AND(LEN(T417)&gt;=1,T417&lt;&gt;".",COUNTIF(T118:T$191,"18放")&gt;0),  CONCATENATE(  ".",IF(T118=$A$399,$A418,"")  ),IF(T118=$A$399,$A418,"")  )</f>
        <v/>
      </c>
      <c r="U418" s="65" t="str">
        <f ca="1">IF(  AND(LEN(U417)&gt;=1,U417&lt;&gt;".",COUNTIF(U118:U$191,"18放")&gt;0),  CONCATENATE(  ".",IF(U118=$A$399,$A418,"")  ),IF(U118=$A$399,$A418,"")  )</f>
        <v/>
      </c>
      <c r="V418" s="65" t="str">
        <f ca="1">IF(  AND(LEN(V417)&gt;=1,V417&lt;&gt;".",COUNTIF(V118:V$191,"18放")&gt;0),  CONCATENATE(  ".",IF(V118=$A$399,$A418,"")  ),IF(V118=$A$399,$A418,"")  )</f>
        <v/>
      </c>
      <c r="W418" s="65" t="str">
        <f ca="1">IF(  AND(LEN(W417)&gt;=1,W417&lt;&gt;".",COUNTIF(W118:W$191,"18放")&gt;0),  CONCATENATE(  ".",IF(W118=$A$399,$A418,"")  ),IF(W118=$A$399,$A418,"")  )</f>
        <v/>
      </c>
      <c r="X418" s="65" t="str">
        <f ca="1">IF(  AND(LEN(X417)&gt;=1,X417&lt;&gt;".",COUNTIF(X118:X$191,"18放")&gt;0),  CONCATENATE(  ".",IF(X118=$A$399,$A418,"")  ),IF(X118=$A$399,$A418,"")  )</f>
        <v/>
      </c>
      <c r="Y418" s="65" t="str">
        <f ca="1">IF(  AND(LEN(Y417)&gt;=1,Y417&lt;&gt;".",COUNTIF(Y118:Y$191,"18放")&gt;0),  CONCATENATE(  ".",IF(Y118=$A$399,$A418,"")  ),IF(Y118=$A$399,$A418,"")  )</f>
        <v/>
      </c>
      <c r="Z418" s="65" t="str">
        <f ca="1">IF(  AND(LEN(Z417)&gt;=1,Z417&lt;&gt;".",COUNTIF(Z118:Z$191,"18放")&gt;0),  CONCATENATE(  ".",IF(Z118=$A$399,$A418,"")  ),IF(Z118=$A$399,$A418,"")  )</f>
        <v>.18</v>
      </c>
      <c r="AA418" s="65" t="str">
        <f ca="1">IF(  AND(LEN(AA417)&gt;=1,AA417&lt;&gt;".",COUNTIF(AA118:AA$191,"18放")&gt;0),  CONCATENATE(  ".",IF(AA118=$A$399,$A418,"")  ),IF(AA118=$A$399,$A418,"")  )</f>
        <v/>
      </c>
      <c r="AB418" s="65" t="str">
        <f ca="1">IF(  AND(LEN(AB417)&gt;=1,AB417&lt;&gt;".",COUNTIF(AB118:AB$191,"18放")&gt;0),  CONCATENATE(  ".",IF(AB118=$A$399,$A418,"")  ),IF(AB118=$A$399,$A418,"")  )</f>
        <v/>
      </c>
      <c r="AC418" s="65" t="str">
        <f ca="1">IF(  AND(LEN(AC417)&gt;=1,AC417&lt;&gt;".",COUNTIF(AC118:AC$191,"18放")&gt;0),  CONCATENATE(  ".",IF(AC118=$A$399,$A418,"")  ),IF(AC118=$A$399,$A418,"")  )</f>
        <v/>
      </c>
      <c r="AD418" s="65" t="str">
        <f ca="1">IF(  AND(LEN(AD417)&gt;=1,AD417&lt;&gt;".",COUNTIF(AD118:AD$191,"18放")&gt;0),  CONCATENATE(  ".",IF(AD118=$A$399,$A418,"")  ),IF(AD118=$A$399,$A418,"")  )</f>
        <v/>
      </c>
      <c r="AE418" s="65" t="str">
        <f ca="1">IF(  AND(LEN(AE417)&gt;=1,AE417&lt;&gt;".",COUNTIF(AE118:AE$191,"18放")&gt;0),  CONCATENATE(  ".",IF(AE118=$A$399,$A418,"")  ),IF(AE118=$A$399,$A418,"")  )</f>
        <v/>
      </c>
      <c r="AF418" s="65" t="str">
        <f ca="1">IF(  AND(LEN(AF417)&gt;=1,AF417&lt;&gt;".",COUNTIF(AF118:AF$191,"18放")&gt;0),  CONCATENATE(  ".",IF(AF118=$A$399,$A418,"")  ),IF(AF118=$A$399,$A418,"")  )</f>
        <v/>
      </c>
      <c r="AG418" s="65" t="str">
        <f ca="1">IF(  AND(LEN(AG417)&gt;=1,AG417&lt;&gt;".",COUNTIF(AG118:AG$191,"18放")&gt;0),  CONCATENATE(  ".",IF(AG118=$A$399,$A418,"")  ),IF(AG118=$A$399,$A418,"")  )</f>
        <v/>
      </c>
      <c r="AH418" s="65"/>
      <c r="AI418" s="65"/>
      <c r="AJ418" s="65"/>
    </row>
    <row r="419" spans="1:36">
      <c r="A419" s="65">
        <f t="shared" si="37"/>
        <v>19</v>
      </c>
      <c r="B419" s="65" t="str">
        <f t="shared" si="37"/>
        <v>吳政銓</v>
      </c>
      <c r="C419" s="65" t="str">
        <f ca="1">IF(  AND(LEN(C418)&gt;=1,C418&lt;&gt;".",COUNTIF(C119:C$191,"18放")&gt;0),  CONCATENATE(  ".",IF(C119=$A$399,$A419,"")  ),IF(C119=$A$399,$A419,"")  )</f>
        <v/>
      </c>
      <c r="D419" s="65" t="str">
        <f ca="1">IF(  AND(LEN(D418)&gt;=1,D418&lt;&gt;".",COUNTIF(D119:D$191,"18放")&gt;0),  CONCATENATE(  ".",IF(D119=$A$399,$A419,"")  ),IF(D119=$A$399,$A419,"")  )</f>
        <v/>
      </c>
      <c r="E419" s="65" t="str">
        <f ca="1">IF(  AND(LEN(E418)&gt;=1,E418&lt;&gt;".",COUNTIF(E119:E$191,"18放")&gt;0),  CONCATENATE(  ".",IF(E119=$A$399,$A419,"")  ),IF(E119=$A$399,$A419,"")  )</f>
        <v/>
      </c>
      <c r="F419" s="65" t="str">
        <f ca="1">IF(  AND(LEN(F418)&gt;=1,F418&lt;&gt;".",COUNTIF(F119:F$191,"18放")&gt;0),  CONCATENATE(  ".",IF(F119=$A$399,$A419,"")  ),IF(F119=$A$399,$A419,"")  )</f>
        <v/>
      </c>
      <c r="G419" s="65" t="str">
        <f ca="1">IF(  AND(LEN(G418)&gt;=1,G418&lt;&gt;".",COUNTIF(G119:G$191,"18放")&gt;0),  CONCATENATE(  ".",IF(G119=$A$399,$A419,"")  ),IF(G119=$A$399,$A419,"")  )</f>
        <v/>
      </c>
      <c r="H419" s="65" t="str">
        <f ca="1">IF(  AND(LEN(H418)&gt;=1,H418&lt;&gt;".",COUNTIF(H119:H$191,"18放")&gt;0),  CONCATENATE(  ".",IF(H119=$A$399,$A419,"")  ),IF(H119=$A$399,$A419,"")  )</f>
        <v/>
      </c>
      <c r="I419" s="65" t="str">
        <f ca="1">IF(  AND(LEN(I418)&gt;=1,I418&lt;&gt;".",COUNTIF(I119:I$191,"18放")&gt;0),  CONCATENATE(  ".",IF(I119=$A$399,$A419,"")  ),IF(I119=$A$399,$A419,"")  )</f>
        <v/>
      </c>
      <c r="J419" s="65" t="str">
        <f ca="1">IF(  AND(LEN(J418)&gt;=1,J418&lt;&gt;".",COUNTIF(J119:J$191,"18放")&gt;0),  CONCATENATE(  ".",IF(J119=$A$399,$A419,"")  ),IF(J119=$A$399,$A419,"")  )</f>
        <v/>
      </c>
      <c r="K419" s="65" t="str">
        <f ca="1">IF(  AND(LEN(K418)&gt;=1,K418&lt;&gt;".",COUNTIF(K119:K$191,"18放")&gt;0),  CONCATENATE(  ".",IF(K119=$A$399,$A419,"")  ),IF(K119=$A$399,$A419,"")  )</f>
        <v/>
      </c>
      <c r="L419" s="65" t="str">
        <f ca="1">IF(  AND(LEN(L418)&gt;=1,L418&lt;&gt;".",COUNTIF(L119:L$191,"18放")&gt;0),  CONCATENATE(  ".",IF(L119=$A$399,$A419,"")  ),IF(L119=$A$399,$A419,"")  )</f>
        <v/>
      </c>
      <c r="M419" s="65" t="str">
        <f ca="1">IF(  AND(LEN(M418)&gt;=1,M418&lt;&gt;".",COUNTIF(M119:M$191,"18放")&gt;0),  CONCATENATE(  ".",IF(M119=$A$399,$A419,"")  ),IF(M119=$A$399,$A419,"")  )</f>
        <v/>
      </c>
      <c r="N419" s="65" t="str">
        <f ca="1">IF(  AND(LEN(N418)&gt;=1,N418&lt;&gt;".",COUNTIF(N119:N$191,"18放")&gt;0),  CONCATENATE(  ".",IF(N119=$A$399,$A419,"")  ),IF(N119=$A$399,$A419,"")  )</f>
        <v/>
      </c>
      <c r="O419" s="65" t="str">
        <f ca="1">IF(  AND(LEN(O418)&gt;=1,O418&lt;&gt;".",COUNTIF(O119:O$191,"18放")&gt;0),  CONCATENATE(  ".",IF(O119=$A$399,$A419,"")  ),IF(O119=$A$399,$A419,"")  )</f>
        <v/>
      </c>
      <c r="P419" s="65" t="str">
        <f ca="1">IF(  AND(LEN(P418)&gt;=1,P418&lt;&gt;".",COUNTIF(P119:P$191,"18放")&gt;0),  CONCATENATE(  ".",IF(P119=$A$399,$A419,"")  ),IF(P119=$A$399,$A419,"")  )</f>
        <v/>
      </c>
      <c r="Q419" s="65" t="str">
        <f ca="1">IF(  AND(LEN(Q418)&gt;=1,Q418&lt;&gt;".",COUNTIF(Q119:Q$191,"18放")&gt;0),  CONCATENATE(  ".",IF(Q119=$A$399,$A419,"")  ),IF(Q119=$A$399,$A419,"")  )</f>
        <v/>
      </c>
      <c r="R419" s="65" t="str">
        <f ca="1">IF(  AND(LEN(R418)&gt;=1,R418&lt;&gt;".",COUNTIF(R119:R$191,"18放")&gt;0),  CONCATENATE(  ".",IF(R119=$A$399,$A419,"")  ),IF(R119=$A$399,$A419,"")  )</f>
        <v/>
      </c>
      <c r="S419" s="65" t="str">
        <f ca="1">IF(  AND(LEN(S418)&gt;=1,S418&lt;&gt;".",COUNTIF(S119:S$191,"18放")&gt;0),  CONCATENATE(  ".",IF(S119=$A$399,$A419,"")  ),IF(S119=$A$399,$A419,"")  )</f>
        <v/>
      </c>
      <c r="T419" s="65" t="str">
        <f ca="1">IF(  AND(LEN(T418)&gt;=1,T418&lt;&gt;".",COUNTIF(T119:T$191,"18放")&gt;0),  CONCATENATE(  ".",IF(T119=$A$399,$A419,"")  ),IF(T119=$A$399,$A419,"")  )</f>
        <v/>
      </c>
      <c r="U419" s="65" t="str">
        <f ca="1">IF(  AND(LEN(U418)&gt;=1,U418&lt;&gt;".",COUNTIF(U119:U$191,"18放")&gt;0),  CONCATENATE(  ".",IF(U119=$A$399,$A419,"")  ),IF(U119=$A$399,$A419,"")  )</f>
        <v/>
      </c>
      <c r="V419" s="65" t="str">
        <f ca="1">IF(  AND(LEN(V418)&gt;=1,V418&lt;&gt;".",COUNTIF(V119:V$191,"18放")&gt;0),  CONCATENATE(  ".",IF(V119=$A$399,$A419,"")  ),IF(V119=$A$399,$A419,"")  )</f>
        <v/>
      </c>
      <c r="W419" s="65" t="str">
        <f ca="1">IF(  AND(LEN(W418)&gt;=1,W418&lt;&gt;".",COUNTIF(W119:W$191,"18放")&gt;0),  CONCATENATE(  ".",IF(W119=$A$399,$A419,"")  ),IF(W119=$A$399,$A419,"")  )</f>
        <v/>
      </c>
      <c r="X419" s="65" t="str">
        <f ca="1">IF(  AND(LEN(X418)&gt;=1,X418&lt;&gt;".",COUNTIF(X119:X$191,"18放")&gt;0),  CONCATENATE(  ".",IF(X119=$A$399,$A419,"")  ),IF(X119=$A$399,$A419,"")  )</f>
        <v/>
      </c>
      <c r="Y419" s="65" t="str">
        <f ca="1">IF(  AND(LEN(Y418)&gt;=1,Y418&lt;&gt;".",COUNTIF(Y119:Y$191,"18放")&gt;0),  CONCATENATE(  ".",IF(Y119=$A$399,$A419,"")  ),IF(Y119=$A$399,$A419,"")  )</f>
        <v/>
      </c>
      <c r="Z419" s="65" t="str">
        <f ca="1">IF(  AND(LEN(Z418)&gt;=1,Z418&lt;&gt;".",COUNTIF(Z119:Z$191,"18放")&gt;0),  CONCATENATE(  ".",IF(Z119=$A$399,$A419,"")  ),IF(Z119=$A$399,$A419,"")  )</f>
        <v>.19</v>
      </c>
      <c r="AA419" s="65" t="str">
        <f ca="1">IF(  AND(LEN(AA418)&gt;=1,AA418&lt;&gt;".",COUNTIF(AA119:AA$191,"18放")&gt;0),  CONCATENATE(  ".",IF(AA119=$A$399,$A419,"")  ),IF(AA119=$A$399,$A419,"")  )</f>
        <v/>
      </c>
      <c r="AB419" s="65" t="str">
        <f ca="1">IF(  AND(LEN(AB418)&gt;=1,AB418&lt;&gt;".",COUNTIF(AB119:AB$191,"18放")&gt;0),  CONCATENATE(  ".",IF(AB119=$A$399,$A419,"")  ),IF(AB119=$A$399,$A419,"")  )</f>
        <v/>
      </c>
      <c r="AC419" s="65" t="str">
        <f ca="1">IF(  AND(LEN(AC418)&gt;=1,AC418&lt;&gt;".",COUNTIF(AC119:AC$191,"18放")&gt;0),  CONCATENATE(  ".",IF(AC119=$A$399,$A419,"")  ),IF(AC119=$A$399,$A419,"")  )</f>
        <v/>
      </c>
      <c r="AD419" s="65" t="str">
        <f ca="1">IF(  AND(LEN(AD418)&gt;=1,AD418&lt;&gt;".",COUNTIF(AD119:AD$191,"18放")&gt;0),  CONCATENATE(  ".",IF(AD119=$A$399,$A419,"")  ),IF(AD119=$A$399,$A419,"")  )</f>
        <v/>
      </c>
      <c r="AE419" s="65" t="str">
        <f ca="1">IF(  AND(LEN(AE418)&gt;=1,AE418&lt;&gt;".",COUNTIF(AE119:AE$191,"18放")&gt;0),  CONCATENATE(  ".",IF(AE119=$A$399,$A419,"")  ),IF(AE119=$A$399,$A419,"")  )</f>
        <v/>
      </c>
      <c r="AF419" s="65">
        <f ca="1">IF(  AND(LEN(AF418)&gt;=1,AF418&lt;&gt;".",COUNTIF(AF119:AF$191,"18放")&gt;0),  CONCATENATE(  ".",IF(AF119=$A$399,$A419,"")  ),IF(AF119=$A$399,$A419,"")  )</f>
        <v>19</v>
      </c>
      <c r="AG419" s="65" t="str">
        <f ca="1">IF(  AND(LEN(AG418)&gt;=1,AG418&lt;&gt;".",COUNTIF(AG119:AG$191,"18放")&gt;0),  CONCATENATE(  ".",IF(AG119=$A$399,$A419,"")  ),IF(AG119=$A$399,$A419,"")  )</f>
        <v/>
      </c>
      <c r="AH419" s="65"/>
      <c r="AI419" s="65"/>
      <c r="AJ419" s="65"/>
    </row>
    <row r="420" spans="1:36">
      <c r="A420" s="65">
        <f t="shared" si="37"/>
        <v>20</v>
      </c>
      <c r="B420" s="65" t="str">
        <f t="shared" si="37"/>
        <v>呂承翰</v>
      </c>
      <c r="C420" s="65" t="str">
        <f ca="1">IF(  AND(LEN(C419)&gt;=1,C419&lt;&gt;".",COUNTIF(C120:C$191,"18放")&gt;0),  CONCATENATE(  ".",IF(C120=$A$399,$A420,"")  ),IF(C120=$A$399,$A420,"")  )</f>
        <v/>
      </c>
      <c r="D420" s="65" t="str">
        <f ca="1">IF(  AND(LEN(D419)&gt;=1,D419&lt;&gt;".",COUNTIF(D120:D$191,"18放")&gt;0),  CONCATENATE(  ".",IF(D120=$A$399,$A420,"")  ),IF(D120=$A$399,$A420,"")  )</f>
        <v/>
      </c>
      <c r="E420" s="65" t="str">
        <f ca="1">IF(  AND(LEN(E419)&gt;=1,E419&lt;&gt;".",COUNTIF(E120:E$191,"18放")&gt;0),  CONCATENATE(  ".",IF(E120=$A$399,$A420,"")  ),IF(E120=$A$399,$A420,"")  )</f>
        <v/>
      </c>
      <c r="F420" s="65" t="str">
        <f ca="1">IF(  AND(LEN(F419)&gt;=1,F419&lt;&gt;".",COUNTIF(F120:F$191,"18放")&gt;0),  CONCATENATE(  ".",IF(F120=$A$399,$A420,"")  ),IF(F120=$A$399,$A420,"")  )</f>
        <v/>
      </c>
      <c r="G420" s="65" t="str">
        <f ca="1">IF(  AND(LEN(G419)&gt;=1,G419&lt;&gt;".",COUNTIF(G120:G$191,"18放")&gt;0),  CONCATENATE(  ".",IF(G120=$A$399,$A420,"")  ),IF(G120=$A$399,$A420,"")  )</f>
        <v/>
      </c>
      <c r="H420" s="65" t="str">
        <f ca="1">IF(  AND(LEN(H419)&gt;=1,H419&lt;&gt;".",COUNTIF(H120:H$191,"18放")&gt;0),  CONCATENATE(  ".",IF(H120=$A$399,$A420,"")  ),IF(H120=$A$399,$A420,"")  )</f>
        <v/>
      </c>
      <c r="I420" s="65" t="str">
        <f ca="1">IF(  AND(LEN(I419)&gt;=1,I419&lt;&gt;".",COUNTIF(I120:I$191,"18放")&gt;0),  CONCATENATE(  ".",IF(I120=$A$399,$A420,"")  ),IF(I120=$A$399,$A420,"")  )</f>
        <v/>
      </c>
      <c r="J420" s="65" t="str">
        <f ca="1">IF(  AND(LEN(J419)&gt;=1,J419&lt;&gt;".",COUNTIF(J120:J$191,"18放")&gt;0),  CONCATENATE(  ".",IF(J120=$A$399,$A420,"")  ),IF(J120=$A$399,$A420,"")  )</f>
        <v/>
      </c>
      <c r="K420" s="65" t="str">
        <f ca="1">IF(  AND(LEN(K419)&gt;=1,K419&lt;&gt;".",COUNTIF(K120:K$191,"18放")&gt;0),  CONCATENATE(  ".",IF(K120=$A$399,$A420,"")  ),IF(K120=$A$399,$A420,"")  )</f>
        <v/>
      </c>
      <c r="L420" s="65" t="str">
        <f ca="1">IF(  AND(LEN(L419)&gt;=1,L419&lt;&gt;".",COUNTIF(L120:L$191,"18放")&gt;0),  CONCATENATE(  ".",IF(L120=$A$399,$A420,"")  ),IF(L120=$A$399,$A420,"")  )</f>
        <v/>
      </c>
      <c r="M420" s="65" t="str">
        <f ca="1">IF(  AND(LEN(M419)&gt;=1,M419&lt;&gt;".",COUNTIF(M120:M$191,"18放")&gt;0),  CONCATENATE(  ".",IF(M120=$A$399,$A420,"")  ),IF(M120=$A$399,$A420,"")  )</f>
        <v/>
      </c>
      <c r="N420" s="65" t="str">
        <f ca="1">IF(  AND(LEN(N419)&gt;=1,N419&lt;&gt;".",COUNTIF(N120:N$191,"18放")&gt;0),  CONCATENATE(  ".",IF(N120=$A$399,$A420,"")  ),IF(N120=$A$399,$A420,"")  )</f>
        <v/>
      </c>
      <c r="O420" s="65" t="str">
        <f ca="1">IF(  AND(LEN(O419)&gt;=1,O419&lt;&gt;".",COUNTIF(O120:O$191,"18放")&gt;0),  CONCATENATE(  ".",IF(O120=$A$399,$A420,"")  ),IF(O120=$A$399,$A420,"")  )</f>
        <v/>
      </c>
      <c r="P420" s="65" t="str">
        <f ca="1">IF(  AND(LEN(P419)&gt;=1,P419&lt;&gt;".",COUNTIF(P120:P$191,"18放")&gt;0),  CONCATENATE(  ".",IF(P120=$A$399,$A420,"")  ),IF(P120=$A$399,$A420,"")  )</f>
        <v/>
      </c>
      <c r="Q420" s="65" t="str">
        <f ca="1">IF(  AND(LEN(Q419)&gt;=1,Q419&lt;&gt;".",COUNTIF(Q120:Q$191,"18放")&gt;0),  CONCATENATE(  ".",IF(Q120=$A$399,$A420,"")  ),IF(Q120=$A$399,$A420,"")  )</f>
        <v/>
      </c>
      <c r="R420" s="65" t="str">
        <f ca="1">IF(  AND(LEN(R419)&gt;=1,R419&lt;&gt;".",COUNTIF(R120:R$191,"18放")&gt;0),  CONCATENATE(  ".",IF(R120=$A$399,$A420,"")  ),IF(R120=$A$399,$A420,"")  )</f>
        <v/>
      </c>
      <c r="S420" s="65" t="str">
        <f ca="1">IF(  AND(LEN(S419)&gt;=1,S419&lt;&gt;".",COUNTIF(S120:S$191,"18放")&gt;0),  CONCATENATE(  ".",IF(S120=$A$399,$A420,"")  ),IF(S120=$A$399,$A420,"")  )</f>
        <v/>
      </c>
      <c r="T420" s="65" t="str">
        <f ca="1">IF(  AND(LEN(T419)&gt;=1,T419&lt;&gt;".",COUNTIF(T120:T$191,"18放")&gt;0),  CONCATENATE(  ".",IF(T120=$A$399,$A420,"")  ),IF(T120=$A$399,$A420,"")  )</f>
        <v/>
      </c>
      <c r="U420" s="65" t="str">
        <f ca="1">IF(  AND(LEN(U419)&gt;=1,U419&lt;&gt;".",COUNTIF(U120:U$191,"18放")&gt;0),  CONCATENATE(  ".",IF(U120=$A$399,$A420,"")  ),IF(U120=$A$399,$A420,"")  )</f>
        <v/>
      </c>
      <c r="V420" s="65" t="str">
        <f ca="1">IF(  AND(LEN(V419)&gt;=1,V419&lt;&gt;".",COUNTIF(V120:V$191,"18放")&gt;0),  CONCATENATE(  ".",IF(V120=$A$399,$A420,"")  ),IF(V120=$A$399,$A420,"")  )</f>
        <v/>
      </c>
      <c r="W420" s="65" t="str">
        <f ca="1">IF(  AND(LEN(W419)&gt;=1,W419&lt;&gt;".",COUNTIF(W120:W$191,"18放")&gt;0),  CONCATENATE(  ".",IF(W120=$A$399,$A420,"")  ),IF(W120=$A$399,$A420,"")  )</f>
        <v/>
      </c>
      <c r="X420" s="65" t="str">
        <f ca="1">IF(  AND(LEN(X419)&gt;=1,X419&lt;&gt;".",COUNTIF(X120:X$191,"18放")&gt;0),  CONCATENATE(  ".",IF(X120=$A$399,$A420,"")  ),IF(X120=$A$399,$A420,"")  )</f>
        <v/>
      </c>
      <c r="Y420" s="65" t="str">
        <f ca="1">IF(  AND(LEN(Y419)&gt;=1,Y419&lt;&gt;".",COUNTIF(Y120:Y$191,"18放")&gt;0),  CONCATENATE(  ".",IF(Y120=$A$399,$A420,"")  ),IF(Y120=$A$399,$A420,"")  )</f>
        <v/>
      </c>
      <c r="Z420" s="65" t="str">
        <f ca="1">IF(  AND(LEN(Z419)&gt;=1,Z419&lt;&gt;".",COUNTIF(Z120:Z$191,"18放")&gt;0),  CONCATENATE(  ".",IF(Z120=$A$399,$A420,"")  ),IF(Z120=$A$399,$A420,"")  )</f>
        <v>.20</v>
      </c>
      <c r="AA420" s="65" t="str">
        <f ca="1">IF(  AND(LEN(AA419)&gt;=1,AA419&lt;&gt;".",COUNTIF(AA120:AA$191,"18放")&gt;0),  CONCATENATE(  ".",IF(AA120=$A$399,$A420,"")  ),IF(AA120=$A$399,$A420,"")  )</f>
        <v/>
      </c>
      <c r="AB420" s="65" t="str">
        <f ca="1">IF(  AND(LEN(AB419)&gt;=1,AB419&lt;&gt;".",COUNTIF(AB120:AB$191,"18放")&gt;0),  CONCATENATE(  ".",IF(AB120=$A$399,$A420,"")  ),IF(AB120=$A$399,$A420,"")  )</f>
        <v/>
      </c>
      <c r="AC420" s="65" t="str">
        <f ca="1">IF(  AND(LEN(AC419)&gt;=1,AC419&lt;&gt;".",COUNTIF(AC120:AC$191,"18放")&gt;0),  CONCATENATE(  ".",IF(AC120=$A$399,$A420,"")  ),IF(AC120=$A$399,$A420,"")  )</f>
        <v/>
      </c>
      <c r="AD420" s="65" t="str">
        <f ca="1">IF(  AND(LEN(AD419)&gt;=1,AD419&lt;&gt;".",COUNTIF(AD120:AD$191,"18放")&gt;0),  CONCATENATE(  ".",IF(AD120=$A$399,$A420,"")  ),IF(AD120=$A$399,$A420,"")  )</f>
        <v/>
      </c>
      <c r="AE420" s="65" t="str">
        <f ca="1">IF(  AND(LEN(AE419)&gt;=1,AE419&lt;&gt;".",COUNTIF(AE120:AE$191,"18放")&gt;0),  CONCATENATE(  ".",IF(AE120=$A$399,$A420,"")  ),IF(AE120=$A$399,$A420,"")  )</f>
        <v/>
      </c>
      <c r="AF420" s="65" t="str">
        <f ca="1">IF(  AND(LEN(AF419)&gt;=1,AF419&lt;&gt;".",COUNTIF(AF120:AF$191,"18放")&gt;0),  CONCATENATE(  ".",IF(AF120=$A$399,$A420,"")  ),IF(AF120=$A$399,$A420,"")  )</f>
        <v>.20</v>
      </c>
      <c r="AG420" s="65" t="str">
        <f ca="1">IF(  AND(LEN(AG419)&gt;=1,AG419&lt;&gt;".",COUNTIF(AG120:AG$191,"18放")&gt;0),  CONCATENATE(  ".",IF(AG120=$A$399,$A420,"")  ),IF(AG120=$A$399,$A420,"")  )</f>
        <v/>
      </c>
      <c r="AH420" s="65"/>
      <c r="AI420" s="65"/>
      <c r="AJ420" s="65"/>
    </row>
    <row r="421" spans="1:36">
      <c r="A421" s="65">
        <f t="shared" ref="A421:B440" si="39">A321</f>
        <v>21</v>
      </c>
      <c r="B421" s="65" t="str">
        <f t="shared" si="39"/>
        <v>王治皓</v>
      </c>
      <c r="C421" s="65" t="str">
        <f ca="1">IF(  AND(LEN(C420)&gt;=1,C420&lt;&gt;".",COUNTIF(C121:C$191,"18放")&gt;0),  CONCATENATE(  ".",IF(C121=$A$399,$A421,"")  ),IF(C121=$A$399,$A421,"")  )</f>
        <v/>
      </c>
      <c r="D421" s="65" t="str">
        <f ca="1">IF(  AND(LEN(D420)&gt;=1,D420&lt;&gt;".",COUNTIF(D121:D$191,"18放")&gt;0),  CONCATENATE(  ".",IF(D121=$A$399,$A421,"")  ),IF(D121=$A$399,$A421,"")  )</f>
        <v/>
      </c>
      <c r="E421" s="65" t="str">
        <f ca="1">IF(  AND(LEN(E420)&gt;=1,E420&lt;&gt;".",COUNTIF(E121:E$191,"18放")&gt;0),  CONCATENATE(  ".",IF(E121=$A$399,$A421,"")  ),IF(E121=$A$399,$A421,"")  )</f>
        <v/>
      </c>
      <c r="F421" s="65" t="str">
        <f ca="1">IF(  AND(LEN(F420)&gt;=1,F420&lt;&gt;".",COUNTIF(F121:F$191,"18放")&gt;0),  CONCATENATE(  ".",IF(F121=$A$399,$A421,"")  ),IF(F121=$A$399,$A421,"")  )</f>
        <v/>
      </c>
      <c r="G421" s="65" t="str">
        <f ca="1">IF(  AND(LEN(G420)&gt;=1,G420&lt;&gt;".",COUNTIF(G121:G$191,"18放")&gt;0),  CONCATENATE(  ".",IF(G121=$A$399,$A421,"")  ),IF(G121=$A$399,$A421,"")  )</f>
        <v/>
      </c>
      <c r="H421" s="65" t="str">
        <f ca="1">IF(  AND(LEN(H420)&gt;=1,H420&lt;&gt;".",COUNTIF(H121:H$191,"18放")&gt;0),  CONCATENATE(  ".",IF(H121=$A$399,$A421,"")  ),IF(H121=$A$399,$A421,"")  )</f>
        <v/>
      </c>
      <c r="I421" s="65" t="str">
        <f ca="1">IF(  AND(LEN(I420)&gt;=1,I420&lt;&gt;".",COUNTIF(I121:I$191,"18放")&gt;0),  CONCATENATE(  ".",IF(I121=$A$399,$A421,"")  ),IF(I121=$A$399,$A421,"")  )</f>
        <v/>
      </c>
      <c r="J421" s="65" t="str">
        <f ca="1">IF(  AND(LEN(J420)&gt;=1,J420&lt;&gt;".",COUNTIF(J121:J$191,"18放")&gt;0),  CONCATENATE(  ".",IF(J121=$A$399,$A421,"")  ),IF(J121=$A$399,$A421,"")  )</f>
        <v/>
      </c>
      <c r="K421" s="65" t="str">
        <f ca="1">IF(  AND(LEN(K420)&gt;=1,K420&lt;&gt;".",COUNTIF(K121:K$191,"18放")&gt;0),  CONCATENATE(  ".",IF(K121=$A$399,$A421,"")  ),IF(K121=$A$399,$A421,"")  )</f>
        <v/>
      </c>
      <c r="L421" s="65" t="str">
        <f ca="1">IF(  AND(LEN(L420)&gt;=1,L420&lt;&gt;".",COUNTIF(L121:L$191,"18放")&gt;0),  CONCATENATE(  ".",IF(L121=$A$399,$A421,"")  ),IF(L121=$A$399,$A421,"")  )</f>
        <v/>
      </c>
      <c r="M421" s="65" t="str">
        <f ca="1">IF(  AND(LEN(M420)&gt;=1,M420&lt;&gt;".",COUNTIF(M121:M$191,"18放")&gt;0),  CONCATENATE(  ".",IF(M121=$A$399,$A421,"")  ),IF(M121=$A$399,$A421,"")  )</f>
        <v/>
      </c>
      <c r="N421" s="65" t="str">
        <f ca="1">IF(  AND(LEN(N420)&gt;=1,N420&lt;&gt;".",COUNTIF(N121:N$191,"18放")&gt;0),  CONCATENATE(  ".",IF(N121=$A$399,$A421,"")  ),IF(N121=$A$399,$A421,"")  )</f>
        <v/>
      </c>
      <c r="O421" s="65" t="str">
        <f ca="1">IF(  AND(LEN(O420)&gt;=1,O420&lt;&gt;".",COUNTIF(O121:O$191,"18放")&gt;0),  CONCATENATE(  ".",IF(O121=$A$399,$A421,"")  ),IF(O121=$A$399,$A421,"")  )</f>
        <v/>
      </c>
      <c r="P421" s="65" t="str">
        <f ca="1">IF(  AND(LEN(P420)&gt;=1,P420&lt;&gt;".",COUNTIF(P121:P$191,"18放")&gt;0),  CONCATENATE(  ".",IF(P121=$A$399,$A421,"")  ),IF(P121=$A$399,$A421,"")  )</f>
        <v/>
      </c>
      <c r="Q421" s="65" t="str">
        <f ca="1">IF(  AND(LEN(Q420)&gt;=1,Q420&lt;&gt;".",COUNTIF(Q121:Q$191,"18放")&gt;0),  CONCATENATE(  ".",IF(Q121=$A$399,$A421,"")  ),IF(Q121=$A$399,$A421,"")  )</f>
        <v/>
      </c>
      <c r="R421" s="65" t="str">
        <f ca="1">IF(  AND(LEN(R420)&gt;=1,R420&lt;&gt;".",COUNTIF(R121:R$191,"18放")&gt;0),  CONCATENATE(  ".",IF(R121=$A$399,$A421,"")  ),IF(R121=$A$399,$A421,"")  )</f>
        <v/>
      </c>
      <c r="S421" s="65" t="str">
        <f ca="1">IF(  AND(LEN(S420)&gt;=1,S420&lt;&gt;".",COUNTIF(S121:S$191,"18放")&gt;0),  CONCATENATE(  ".",IF(S121=$A$399,$A421,"")  ),IF(S121=$A$399,$A421,"")  )</f>
        <v/>
      </c>
      <c r="T421" s="65" t="str">
        <f ca="1">IF(  AND(LEN(T420)&gt;=1,T420&lt;&gt;".",COUNTIF(T121:T$191,"18放")&gt;0),  CONCATENATE(  ".",IF(T121=$A$399,$A421,"")  ),IF(T121=$A$399,$A421,"")  )</f>
        <v/>
      </c>
      <c r="U421" s="65" t="str">
        <f ca="1">IF(  AND(LEN(U420)&gt;=1,U420&lt;&gt;".",COUNTIF(U121:U$191,"18放")&gt;0),  CONCATENATE(  ".",IF(U121=$A$399,$A421,"")  ),IF(U121=$A$399,$A421,"")  )</f>
        <v/>
      </c>
      <c r="V421" s="65" t="str">
        <f ca="1">IF(  AND(LEN(V420)&gt;=1,V420&lt;&gt;".",COUNTIF(V121:V$191,"18放")&gt;0),  CONCATENATE(  ".",IF(V121=$A$399,$A421,"")  ),IF(V121=$A$399,$A421,"")  )</f>
        <v/>
      </c>
      <c r="W421" s="65" t="str">
        <f ca="1">IF(  AND(LEN(W420)&gt;=1,W420&lt;&gt;".",COUNTIF(W121:W$191,"18放")&gt;0),  CONCATENATE(  ".",IF(W121=$A$399,$A421,"")  ),IF(W121=$A$399,$A421,"")  )</f>
        <v/>
      </c>
      <c r="X421" s="65" t="str">
        <f ca="1">IF(  AND(LEN(X420)&gt;=1,X420&lt;&gt;".",COUNTIF(X121:X$191,"18放")&gt;0),  CONCATENATE(  ".",IF(X121=$A$399,$A421,"")  ),IF(X121=$A$399,$A421,"")  )</f>
        <v/>
      </c>
      <c r="Y421" s="65" t="str">
        <f ca="1">IF(  AND(LEN(Y420)&gt;=1,Y420&lt;&gt;".",COUNTIF(Y121:Y$191,"18放")&gt;0),  CONCATENATE(  ".",IF(Y121=$A$399,$A421,"")  ),IF(Y121=$A$399,$A421,"")  )</f>
        <v/>
      </c>
      <c r="Z421" s="65" t="str">
        <f ca="1">IF(  AND(LEN(Z420)&gt;=1,Z420&lt;&gt;".",COUNTIF(Z121:Z$191,"18放")&gt;0),  CONCATENATE(  ".",IF(Z121=$A$399,$A421,"")  ),IF(Z121=$A$399,$A421,"")  )</f>
        <v>.21</v>
      </c>
      <c r="AA421" s="65" t="str">
        <f ca="1">IF(  AND(LEN(AA420)&gt;=1,AA420&lt;&gt;".",COUNTIF(AA121:AA$191,"18放")&gt;0),  CONCATENATE(  ".",IF(AA121=$A$399,$A421,"")  ),IF(AA121=$A$399,$A421,"")  )</f>
        <v/>
      </c>
      <c r="AB421" s="65" t="str">
        <f ca="1">IF(  AND(LEN(AB420)&gt;=1,AB420&lt;&gt;".",COUNTIF(AB121:AB$191,"18放")&gt;0),  CONCATENATE(  ".",IF(AB121=$A$399,$A421,"")  ),IF(AB121=$A$399,$A421,"")  )</f>
        <v/>
      </c>
      <c r="AC421" s="65" t="str">
        <f ca="1">IF(  AND(LEN(AC420)&gt;=1,AC420&lt;&gt;".",COUNTIF(AC121:AC$191,"18放")&gt;0),  CONCATENATE(  ".",IF(AC121=$A$399,$A421,"")  ),IF(AC121=$A$399,$A421,"")  )</f>
        <v/>
      </c>
      <c r="AD421" s="65" t="str">
        <f ca="1">IF(  AND(LEN(AD420)&gt;=1,AD420&lt;&gt;".",COUNTIF(AD121:AD$191,"18放")&gt;0),  CONCATENATE(  ".",IF(AD121=$A$399,$A421,"")  ),IF(AD121=$A$399,$A421,"")  )</f>
        <v/>
      </c>
      <c r="AE421" s="65" t="str">
        <f ca="1">IF(  AND(LEN(AE420)&gt;=1,AE420&lt;&gt;".",COUNTIF(AE121:AE$191,"18放")&gt;0),  CONCATENATE(  ".",IF(AE121=$A$399,$A421,"")  ),IF(AE121=$A$399,$A421,"")  )</f>
        <v/>
      </c>
      <c r="AF421" s="65" t="str">
        <f ca="1">IF(  AND(LEN(AF420)&gt;=1,AF420&lt;&gt;".",COUNTIF(AF121:AF$191,"18放")&gt;0),  CONCATENATE(  ".",IF(AF121=$A$399,$A421,"")  ),IF(AF121=$A$399,$A421,"")  )</f>
        <v>.</v>
      </c>
      <c r="AG421" s="65" t="str">
        <f ca="1">IF(  AND(LEN(AG420)&gt;=1,AG420&lt;&gt;".",COUNTIF(AG121:AG$191,"18放")&gt;0),  CONCATENATE(  ".",IF(AG121=$A$399,$A421,"")  ),IF(AG121=$A$399,$A421,"")  )</f>
        <v/>
      </c>
      <c r="AH421" s="65"/>
      <c r="AI421" s="65"/>
      <c r="AJ421" s="65"/>
    </row>
    <row r="422" spans="1:36">
      <c r="A422" s="65">
        <f t="shared" si="39"/>
        <v>22</v>
      </c>
      <c r="B422" s="65" t="str">
        <f t="shared" si="39"/>
        <v>曾宏瑜</v>
      </c>
      <c r="C422" s="65" t="str">
        <f ca="1">IF(  AND(LEN(C421)&gt;=1,C421&lt;&gt;".",COUNTIF(C122:C$191,"18放")&gt;0),  CONCATENATE(  ".",IF(C122=$A$399,$A422,"")  ),IF(C122=$A$399,$A422,"")  )</f>
        <v/>
      </c>
      <c r="D422" s="65" t="str">
        <f ca="1">IF(  AND(LEN(D421)&gt;=1,D421&lt;&gt;".",COUNTIF(D122:D$191,"18放")&gt;0),  CONCATENATE(  ".",IF(D122=$A$399,$A422,"")  ),IF(D122=$A$399,$A422,"")  )</f>
        <v/>
      </c>
      <c r="E422" s="65" t="str">
        <f ca="1">IF(  AND(LEN(E421)&gt;=1,E421&lt;&gt;".",COUNTIF(E122:E$191,"18放")&gt;0),  CONCATENATE(  ".",IF(E122=$A$399,$A422,"")  ),IF(E122=$A$399,$A422,"")  )</f>
        <v/>
      </c>
      <c r="F422" s="65" t="str">
        <f ca="1">IF(  AND(LEN(F421)&gt;=1,F421&lt;&gt;".",COUNTIF(F122:F$191,"18放")&gt;0),  CONCATENATE(  ".",IF(F122=$A$399,$A422,"")  ),IF(F122=$A$399,$A422,"")  )</f>
        <v/>
      </c>
      <c r="G422" s="65" t="str">
        <f ca="1">IF(  AND(LEN(G421)&gt;=1,G421&lt;&gt;".",COUNTIF(G122:G$191,"18放")&gt;0),  CONCATENATE(  ".",IF(G122=$A$399,$A422,"")  ),IF(G122=$A$399,$A422,"")  )</f>
        <v/>
      </c>
      <c r="H422" s="65" t="str">
        <f ca="1">IF(  AND(LEN(H421)&gt;=1,H421&lt;&gt;".",COUNTIF(H122:H$191,"18放")&gt;0),  CONCATENATE(  ".",IF(H122=$A$399,$A422,"")  ),IF(H122=$A$399,$A422,"")  )</f>
        <v/>
      </c>
      <c r="I422" s="65" t="str">
        <f ca="1">IF(  AND(LEN(I421)&gt;=1,I421&lt;&gt;".",COUNTIF(I122:I$191,"18放")&gt;0),  CONCATENATE(  ".",IF(I122=$A$399,$A422,"")  ),IF(I122=$A$399,$A422,"")  )</f>
        <v/>
      </c>
      <c r="J422" s="65" t="str">
        <f ca="1">IF(  AND(LEN(J421)&gt;=1,J421&lt;&gt;".",COUNTIF(J122:J$191,"18放")&gt;0),  CONCATENATE(  ".",IF(J122=$A$399,$A422,"")  ),IF(J122=$A$399,$A422,"")  )</f>
        <v/>
      </c>
      <c r="K422" s="65" t="str">
        <f ca="1">IF(  AND(LEN(K421)&gt;=1,K421&lt;&gt;".",COUNTIF(K122:K$191,"18放")&gt;0),  CONCATENATE(  ".",IF(K122=$A$399,$A422,"")  ),IF(K122=$A$399,$A422,"")  )</f>
        <v/>
      </c>
      <c r="L422" s="65" t="str">
        <f ca="1">IF(  AND(LEN(L421)&gt;=1,L421&lt;&gt;".",COUNTIF(L122:L$191,"18放")&gt;0),  CONCATENATE(  ".",IF(L122=$A$399,$A422,"")  ),IF(L122=$A$399,$A422,"")  )</f>
        <v/>
      </c>
      <c r="M422" s="65" t="str">
        <f ca="1">IF(  AND(LEN(M421)&gt;=1,M421&lt;&gt;".",COUNTIF(M122:M$191,"18放")&gt;0),  CONCATENATE(  ".",IF(M122=$A$399,$A422,"")  ),IF(M122=$A$399,$A422,"")  )</f>
        <v/>
      </c>
      <c r="N422" s="65" t="str">
        <f ca="1">IF(  AND(LEN(N421)&gt;=1,N421&lt;&gt;".",COUNTIF(N122:N$191,"18放")&gt;0),  CONCATENATE(  ".",IF(N122=$A$399,$A422,"")  ),IF(N122=$A$399,$A422,"")  )</f>
        <v/>
      </c>
      <c r="O422" s="65" t="str">
        <f ca="1">IF(  AND(LEN(O421)&gt;=1,O421&lt;&gt;".",COUNTIF(O122:O$191,"18放")&gt;0),  CONCATENATE(  ".",IF(O122=$A$399,$A422,"")  ),IF(O122=$A$399,$A422,"")  )</f>
        <v/>
      </c>
      <c r="P422" s="65" t="str">
        <f ca="1">IF(  AND(LEN(P421)&gt;=1,P421&lt;&gt;".",COUNTIF(P122:P$191,"18放")&gt;0),  CONCATENATE(  ".",IF(P122=$A$399,$A422,"")  ),IF(P122=$A$399,$A422,"")  )</f>
        <v/>
      </c>
      <c r="Q422" s="65" t="str">
        <f ca="1">IF(  AND(LEN(Q421)&gt;=1,Q421&lt;&gt;".",COUNTIF(Q122:Q$191,"18放")&gt;0),  CONCATENATE(  ".",IF(Q122=$A$399,$A422,"")  ),IF(Q122=$A$399,$A422,"")  )</f>
        <v/>
      </c>
      <c r="R422" s="65" t="str">
        <f ca="1">IF(  AND(LEN(R421)&gt;=1,R421&lt;&gt;".",COUNTIF(R122:R$191,"18放")&gt;0),  CONCATENATE(  ".",IF(R122=$A$399,$A422,"")  ),IF(R122=$A$399,$A422,"")  )</f>
        <v/>
      </c>
      <c r="S422" s="65" t="str">
        <f ca="1">IF(  AND(LEN(S421)&gt;=1,S421&lt;&gt;".",COUNTIF(S122:S$191,"18放")&gt;0),  CONCATENATE(  ".",IF(S122=$A$399,$A422,"")  ),IF(S122=$A$399,$A422,"")  )</f>
        <v/>
      </c>
      <c r="T422" s="65" t="str">
        <f ca="1">IF(  AND(LEN(T421)&gt;=1,T421&lt;&gt;".",COUNTIF(T122:T$191,"18放")&gt;0),  CONCATENATE(  ".",IF(T122=$A$399,$A422,"")  ),IF(T122=$A$399,$A422,"")  )</f>
        <v/>
      </c>
      <c r="U422" s="65" t="str">
        <f ca="1">IF(  AND(LEN(U421)&gt;=1,U421&lt;&gt;".",COUNTIF(U122:U$191,"18放")&gt;0),  CONCATENATE(  ".",IF(U122=$A$399,$A422,"")  ),IF(U122=$A$399,$A422,"")  )</f>
        <v/>
      </c>
      <c r="V422" s="65" t="str">
        <f ca="1">IF(  AND(LEN(V421)&gt;=1,V421&lt;&gt;".",COUNTIF(V122:V$191,"18放")&gt;0),  CONCATENATE(  ".",IF(V122=$A$399,$A422,"")  ),IF(V122=$A$399,$A422,"")  )</f>
        <v/>
      </c>
      <c r="W422" s="65" t="str">
        <f ca="1">IF(  AND(LEN(W421)&gt;=1,W421&lt;&gt;".",COUNTIF(W122:W$191,"18放")&gt;0),  CONCATENATE(  ".",IF(W122=$A$399,$A422,"")  ),IF(W122=$A$399,$A422,"")  )</f>
        <v/>
      </c>
      <c r="X422" s="65" t="str">
        <f ca="1">IF(  AND(LEN(X421)&gt;=1,X421&lt;&gt;".",COUNTIF(X122:X$191,"18放")&gt;0),  CONCATENATE(  ".",IF(X122=$A$399,$A422,"")  ),IF(X122=$A$399,$A422,"")  )</f>
        <v/>
      </c>
      <c r="Y422" s="65" t="str">
        <f ca="1">IF(  AND(LEN(Y421)&gt;=1,Y421&lt;&gt;".",COUNTIF(Y122:Y$191,"18放")&gt;0),  CONCATENATE(  ".",IF(Y122=$A$399,$A422,"")  ),IF(Y122=$A$399,$A422,"")  )</f>
        <v/>
      </c>
      <c r="Z422" s="65" t="str">
        <f ca="1">IF(  AND(LEN(Z421)&gt;=1,Z421&lt;&gt;".",COUNTIF(Z122:Z$191,"18放")&gt;0),  CONCATENATE(  ".",IF(Z122=$A$399,$A422,"")  ),IF(Z122=$A$399,$A422,"")  )</f>
        <v>.22</v>
      </c>
      <c r="AA422" s="65" t="str">
        <f ca="1">IF(  AND(LEN(AA421)&gt;=1,AA421&lt;&gt;".",COUNTIF(AA122:AA$191,"18放")&gt;0),  CONCATENATE(  ".",IF(AA122=$A$399,$A422,"")  ),IF(AA122=$A$399,$A422,"")  )</f>
        <v/>
      </c>
      <c r="AB422" s="65" t="str">
        <f ca="1">IF(  AND(LEN(AB421)&gt;=1,AB421&lt;&gt;".",COUNTIF(AB122:AB$191,"18放")&gt;0),  CONCATENATE(  ".",IF(AB122=$A$399,$A422,"")  ),IF(AB122=$A$399,$A422,"")  )</f>
        <v/>
      </c>
      <c r="AC422" s="65" t="str">
        <f ca="1">IF(  AND(LEN(AC421)&gt;=1,AC421&lt;&gt;".",COUNTIF(AC122:AC$191,"18放")&gt;0),  CONCATENATE(  ".",IF(AC122=$A$399,$A422,"")  ),IF(AC122=$A$399,$A422,"")  )</f>
        <v/>
      </c>
      <c r="AD422" s="65" t="str">
        <f ca="1">IF(  AND(LEN(AD421)&gt;=1,AD421&lt;&gt;".",COUNTIF(AD122:AD$191,"18放")&gt;0),  CONCATENATE(  ".",IF(AD122=$A$399,$A422,"")  ),IF(AD122=$A$399,$A422,"")  )</f>
        <v/>
      </c>
      <c r="AE422" s="65" t="str">
        <f ca="1">IF(  AND(LEN(AE421)&gt;=1,AE421&lt;&gt;".",COUNTIF(AE122:AE$191,"18放")&gt;0),  CONCATENATE(  ".",IF(AE122=$A$399,$A422,"")  ),IF(AE122=$A$399,$A422,"")  )</f>
        <v/>
      </c>
      <c r="AF422" s="65">
        <f ca="1">IF(  AND(LEN(AF421)&gt;=1,AF421&lt;&gt;".",COUNTIF(AF122:AF$191,"18放")&gt;0),  CONCATENATE(  ".",IF(AF122=$A$399,$A422,"")  ),IF(AF122=$A$399,$A422,"")  )</f>
        <v>22</v>
      </c>
      <c r="AG422" s="65" t="str">
        <f ca="1">IF(  AND(LEN(AG421)&gt;=1,AG421&lt;&gt;".",COUNTIF(AG122:AG$191,"18放")&gt;0),  CONCATENATE(  ".",IF(AG122=$A$399,$A422,"")  ),IF(AG122=$A$399,$A422,"")  )</f>
        <v/>
      </c>
      <c r="AH422" s="65"/>
      <c r="AI422" s="65"/>
      <c r="AJ422" s="65"/>
    </row>
    <row r="423" spans="1:36">
      <c r="A423" s="65">
        <f t="shared" si="39"/>
        <v>23</v>
      </c>
      <c r="B423" s="65" t="str">
        <f t="shared" si="39"/>
        <v>林宏曄</v>
      </c>
      <c r="C423" s="65" t="str">
        <f ca="1">IF(  AND(LEN(C422)&gt;=1,C422&lt;&gt;".",COUNTIF(C123:C$191,"18放")&gt;0),  CONCATENATE(  ".",IF(C123=$A$399,$A423,"")  ),IF(C123=$A$399,$A423,"")  )</f>
        <v/>
      </c>
      <c r="D423" s="65" t="str">
        <f ca="1">IF(  AND(LEN(D422)&gt;=1,D422&lt;&gt;".",COUNTIF(D123:D$191,"18放")&gt;0),  CONCATENATE(  ".",IF(D123=$A$399,$A423,"")  ),IF(D123=$A$399,$A423,"")  )</f>
        <v/>
      </c>
      <c r="E423" s="65" t="str">
        <f ca="1">IF(  AND(LEN(E422)&gt;=1,E422&lt;&gt;".",COUNTIF(E123:E$191,"18放")&gt;0),  CONCATENATE(  ".",IF(E123=$A$399,$A423,"")  ),IF(E123=$A$399,$A423,"")  )</f>
        <v/>
      </c>
      <c r="F423" s="65" t="str">
        <f ca="1">IF(  AND(LEN(F422)&gt;=1,F422&lt;&gt;".",COUNTIF(F123:F$191,"18放")&gt;0),  CONCATENATE(  ".",IF(F123=$A$399,$A423,"")  ),IF(F123=$A$399,$A423,"")  )</f>
        <v/>
      </c>
      <c r="G423" s="65" t="str">
        <f ca="1">IF(  AND(LEN(G422)&gt;=1,G422&lt;&gt;".",COUNTIF(G123:G$191,"18放")&gt;0),  CONCATENATE(  ".",IF(G123=$A$399,$A423,"")  ),IF(G123=$A$399,$A423,"")  )</f>
        <v/>
      </c>
      <c r="H423" s="65" t="str">
        <f ca="1">IF(  AND(LEN(H422)&gt;=1,H422&lt;&gt;".",COUNTIF(H123:H$191,"18放")&gt;0),  CONCATENATE(  ".",IF(H123=$A$399,$A423,"")  ),IF(H123=$A$399,$A423,"")  )</f>
        <v/>
      </c>
      <c r="I423" s="65" t="str">
        <f ca="1">IF(  AND(LEN(I422)&gt;=1,I422&lt;&gt;".",COUNTIF(I123:I$191,"18放")&gt;0),  CONCATENATE(  ".",IF(I123=$A$399,$A423,"")  ),IF(I123=$A$399,$A423,"")  )</f>
        <v/>
      </c>
      <c r="J423" s="65" t="str">
        <f ca="1">IF(  AND(LEN(J422)&gt;=1,J422&lt;&gt;".",COUNTIF(J123:J$191,"18放")&gt;0),  CONCATENATE(  ".",IF(J123=$A$399,$A423,"")  ),IF(J123=$A$399,$A423,"")  )</f>
        <v/>
      </c>
      <c r="K423" s="65" t="str">
        <f ca="1">IF(  AND(LEN(K422)&gt;=1,K422&lt;&gt;".",COUNTIF(K123:K$191,"18放")&gt;0),  CONCATENATE(  ".",IF(K123=$A$399,$A423,"")  ),IF(K123=$A$399,$A423,"")  )</f>
        <v/>
      </c>
      <c r="L423" s="65" t="str">
        <f ca="1">IF(  AND(LEN(L422)&gt;=1,L422&lt;&gt;".",COUNTIF(L123:L$191,"18放")&gt;0),  CONCATENATE(  ".",IF(L123=$A$399,$A423,"")  ),IF(L123=$A$399,$A423,"")  )</f>
        <v/>
      </c>
      <c r="M423" s="65" t="str">
        <f ca="1">IF(  AND(LEN(M422)&gt;=1,M422&lt;&gt;".",COUNTIF(M123:M$191,"18放")&gt;0),  CONCATENATE(  ".",IF(M123=$A$399,$A423,"")  ),IF(M123=$A$399,$A423,"")  )</f>
        <v/>
      </c>
      <c r="N423" s="65" t="str">
        <f ca="1">IF(  AND(LEN(N422)&gt;=1,N422&lt;&gt;".",COUNTIF(N123:N$191,"18放")&gt;0),  CONCATENATE(  ".",IF(N123=$A$399,$A423,"")  ),IF(N123=$A$399,$A423,"")  )</f>
        <v/>
      </c>
      <c r="O423" s="65" t="str">
        <f ca="1">IF(  AND(LEN(O422)&gt;=1,O422&lt;&gt;".",COUNTIF(O123:O$191,"18放")&gt;0),  CONCATENATE(  ".",IF(O123=$A$399,$A423,"")  ),IF(O123=$A$399,$A423,"")  )</f>
        <v/>
      </c>
      <c r="P423" s="65" t="str">
        <f ca="1">IF(  AND(LEN(P422)&gt;=1,P422&lt;&gt;".",COUNTIF(P123:P$191,"18放")&gt;0),  CONCATENATE(  ".",IF(P123=$A$399,$A423,"")  ),IF(P123=$A$399,$A423,"")  )</f>
        <v/>
      </c>
      <c r="Q423" s="65">
        <f ca="1">IF(  AND(LEN(Q422)&gt;=1,Q422&lt;&gt;".",COUNTIF(Q123:Q$191,"18放")&gt;0),  CONCATENATE(  ".",IF(Q123=$A$399,$A423,"")  ),IF(Q123=$A$399,$A423,"")  )</f>
        <v>23</v>
      </c>
      <c r="R423" s="65" t="str">
        <f ca="1">IF(  AND(LEN(R422)&gt;=1,R422&lt;&gt;".",COUNTIF(R123:R$191,"18放")&gt;0),  CONCATENATE(  ".",IF(R123=$A$399,$A423,"")  ),IF(R123=$A$399,$A423,"")  )</f>
        <v/>
      </c>
      <c r="S423" s="65" t="str">
        <f ca="1">IF(  AND(LEN(S422)&gt;=1,S422&lt;&gt;".",COUNTIF(S123:S$191,"18放")&gt;0),  CONCATENATE(  ".",IF(S123=$A$399,$A423,"")  ),IF(S123=$A$399,$A423,"")  )</f>
        <v/>
      </c>
      <c r="T423" s="65" t="str">
        <f ca="1">IF(  AND(LEN(T422)&gt;=1,T422&lt;&gt;".",COUNTIF(T123:T$191,"18放")&gt;0),  CONCATENATE(  ".",IF(T123=$A$399,$A423,"")  ),IF(T123=$A$399,$A423,"")  )</f>
        <v/>
      </c>
      <c r="U423" s="65" t="str">
        <f ca="1">IF(  AND(LEN(U422)&gt;=1,U422&lt;&gt;".",COUNTIF(U123:U$191,"18放")&gt;0),  CONCATENATE(  ".",IF(U123=$A$399,$A423,"")  ),IF(U123=$A$399,$A423,"")  )</f>
        <v/>
      </c>
      <c r="V423" s="65" t="str">
        <f ca="1">IF(  AND(LEN(V422)&gt;=1,V422&lt;&gt;".",COUNTIF(V123:V$191,"18放")&gt;0),  CONCATENATE(  ".",IF(V123=$A$399,$A423,"")  ),IF(V123=$A$399,$A423,"")  )</f>
        <v/>
      </c>
      <c r="W423" s="65">
        <f ca="1">IF(  AND(LEN(W422)&gt;=1,W422&lt;&gt;".",COUNTIF(W123:W$191,"18放")&gt;0),  CONCATENATE(  ".",IF(W123=$A$399,$A423,"")  ),IF(W123=$A$399,$A423,"")  )</f>
        <v>23</v>
      </c>
      <c r="X423" s="65" t="str">
        <f ca="1">IF(  AND(LEN(X422)&gt;=1,X422&lt;&gt;".",COUNTIF(X123:X$191,"18放")&gt;0),  CONCATENATE(  ".",IF(X123=$A$399,$A423,"")  ),IF(X123=$A$399,$A423,"")  )</f>
        <v/>
      </c>
      <c r="Y423" s="65" t="str">
        <f ca="1">IF(  AND(LEN(Y422)&gt;=1,Y422&lt;&gt;".",COUNTIF(Y123:Y$191,"18放")&gt;0),  CONCATENATE(  ".",IF(Y123=$A$399,$A423,"")  ),IF(Y123=$A$399,$A423,"")  )</f>
        <v/>
      </c>
      <c r="Z423" s="65" t="str">
        <f ca="1">IF(  AND(LEN(Z422)&gt;=1,Z422&lt;&gt;".",COUNTIF(Z123:Z$191,"18放")&gt;0),  CONCATENATE(  ".",IF(Z123=$A$399,$A423,"")  ),IF(Z123=$A$399,$A423,"")  )</f>
        <v>.</v>
      </c>
      <c r="AA423" s="65" t="str">
        <f ca="1">IF(  AND(LEN(AA422)&gt;=1,AA422&lt;&gt;".",COUNTIF(AA123:AA$191,"18放")&gt;0),  CONCATENATE(  ".",IF(AA123=$A$399,$A423,"")  ),IF(AA123=$A$399,$A423,"")  )</f>
        <v/>
      </c>
      <c r="AB423" s="65" t="str">
        <f ca="1">IF(  AND(LEN(AB422)&gt;=1,AB422&lt;&gt;".",COUNTIF(AB123:AB$191,"18放")&gt;0),  CONCATENATE(  ".",IF(AB123=$A$399,$A423,"")  ),IF(AB123=$A$399,$A423,"")  )</f>
        <v/>
      </c>
      <c r="AC423" s="65" t="str">
        <f ca="1">IF(  AND(LEN(AC422)&gt;=1,AC422&lt;&gt;".",COUNTIF(AC123:AC$191,"18放")&gt;0),  CONCATENATE(  ".",IF(AC123=$A$399,$A423,"")  ),IF(AC123=$A$399,$A423,"")  )</f>
        <v/>
      </c>
      <c r="AD423" s="65">
        <f ca="1">IF(  AND(LEN(AD422)&gt;=1,AD422&lt;&gt;".",COUNTIF(AD123:AD$191,"18放")&gt;0),  CONCATENATE(  ".",IF(AD123=$A$399,$A423,"")  ),IF(AD123=$A$399,$A423,"")  )</f>
        <v>23</v>
      </c>
      <c r="AE423" s="65" t="str">
        <f ca="1">IF(  AND(LEN(AE422)&gt;=1,AE422&lt;&gt;".",COUNTIF(AE123:AE$191,"18放")&gt;0),  CONCATENATE(  ".",IF(AE123=$A$399,$A423,"")  ),IF(AE123=$A$399,$A423,"")  )</f>
        <v/>
      </c>
      <c r="AF423" s="65" t="str">
        <f ca="1">IF(  AND(LEN(AF422)&gt;=1,AF422&lt;&gt;".",COUNTIF(AF123:AF$191,"18放")&gt;0),  CONCATENATE(  ".",IF(AF123=$A$399,$A423,"")  ),IF(AF123=$A$399,$A423,"")  )</f>
        <v>.</v>
      </c>
      <c r="AG423" s="65" t="str">
        <f ca="1">IF(  AND(LEN(AG422)&gt;=1,AG422&lt;&gt;".",COUNTIF(AG123:AG$191,"18放")&gt;0),  CONCATENATE(  ".",IF(AG123=$A$399,$A423,"")  ),IF(AG123=$A$399,$A423,"")  )</f>
        <v/>
      </c>
      <c r="AH423" s="65"/>
      <c r="AI423" s="65"/>
      <c r="AJ423" s="65"/>
    </row>
    <row r="424" spans="1:36">
      <c r="A424" s="65">
        <f t="shared" si="39"/>
        <v>24</v>
      </c>
      <c r="B424" s="65" t="str">
        <f t="shared" si="39"/>
        <v>陳柏庾</v>
      </c>
      <c r="C424" s="65" t="str">
        <f ca="1">IF(  AND(LEN(C423)&gt;=1,C423&lt;&gt;".",COUNTIF(C124:C$191,"18放")&gt;0),  CONCATENATE(  ".",IF(C124=$A$399,$A424,"")  ),IF(C124=$A$399,$A424,"")  )</f>
        <v/>
      </c>
      <c r="D424" s="65">
        <f ca="1">IF(  AND(LEN(D423)&gt;=1,D423&lt;&gt;".",COUNTIF(D124:D$191,"18放")&gt;0),  CONCATENATE(  ".",IF(D124=$A$399,$A424,"")  ),IF(D124=$A$399,$A424,"")  )</f>
        <v>24</v>
      </c>
      <c r="E424" s="65" t="str">
        <f ca="1">IF(  AND(LEN(E423)&gt;=1,E423&lt;&gt;".",COUNTIF(E124:E$191,"18放")&gt;0),  CONCATENATE(  ".",IF(E124=$A$399,$A424,"")  ),IF(E124=$A$399,$A424,"")  )</f>
        <v/>
      </c>
      <c r="F424" s="65" t="str">
        <f ca="1">IF(  AND(LEN(F423)&gt;=1,F423&lt;&gt;".",COUNTIF(F124:F$191,"18放")&gt;0),  CONCATENATE(  ".",IF(F124=$A$399,$A424,"")  ),IF(F124=$A$399,$A424,"")  )</f>
        <v/>
      </c>
      <c r="G424" s="65" t="str">
        <f ca="1">IF(  AND(LEN(G423)&gt;=1,G423&lt;&gt;".",COUNTIF(G124:G$191,"18放")&gt;0),  CONCATENATE(  ".",IF(G124=$A$399,$A424,"")  ),IF(G124=$A$399,$A424,"")  )</f>
        <v/>
      </c>
      <c r="H424" s="65" t="str">
        <f ca="1">IF(  AND(LEN(H423)&gt;=1,H423&lt;&gt;".",COUNTIF(H124:H$191,"18放")&gt;0),  CONCATENATE(  ".",IF(H124=$A$399,$A424,"")  ),IF(H124=$A$399,$A424,"")  )</f>
        <v/>
      </c>
      <c r="I424" s="65" t="str">
        <f ca="1">IF(  AND(LEN(I423)&gt;=1,I423&lt;&gt;".",COUNTIF(I124:I$191,"18放")&gt;0),  CONCATENATE(  ".",IF(I124=$A$399,$A424,"")  ),IF(I124=$A$399,$A424,"")  )</f>
        <v/>
      </c>
      <c r="J424" s="65" t="str">
        <f ca="1">IF(  AND(LEN(J423)&gt;=1,J423&lt;&gt;".",COUNTIF(J124:J$191,"18放")&gt;0),  CONCATENATE(  ".",IF(J124=$A$399,$A424,"")  ),IF(J124=$A$399,$A424,"")  )</f>
        <v/>
      </c>
      <c r="K424" s="65" t="str">
        <f ca="1">IF(  AND(LEN(K423)&gt;=1,K423&lt;&gt;".",COUNTIF(K124:K$191,"18放")&gt;0),  CONCATENATE(  ".",IF(K124=$A$399,$A424,"")  ),IF(K124=$A$399,$A424,"")  )</f>
        <v/>
      </c>
      <c r="L424" s="65">
        <f ca="1">IF(  AND(LEN(L423)&gt;=1,L423&lt;&gt;".",COUNTIF(L124:L$191,"18放")&gt;0),  CONCATENATE(  ".",IF(L124=$A$399,$A424,"")  ),IF(L124=$A$399,$A424,"")  )</f>
        <v>24</v>
      </c>
      <c r="M424" s="65" t="str">
        <f ca="1">IF(  AND(LEN(M423)&gt;=1,M423&lt;&gt;".",COUNTIF(M124:M$191,"18放")&gt;0),  CONCATENATE(  ".",IF(M124=$A$399,$A424,"")  ),IF(M124=$A$399,$A424,"")  )</f>
        <v/>
      </c>
      <c r="N424" s="65" t="str">
        <f ca="1">IF(  AND(LEN(N423)&gt;=1,N423&lt;&gt;".",COUNTIF(N124:N$191,"18放")&gt;0),  CONCATENATE(  ".",IF(N124=$A$399,$A424,"")  ),IF(N124=$A$399,$A424,"")  )</f>
        <v/>
      </c>
      <c r="O424" s="65" t="str">
        <f ca="1">IF(  AND(LEN(O423)&gt;=1,O423&lt;&gt;".",COUNTIF(O124:O$191,"18放")&gt;0),  CONCATENATE(  ".",IF(O124=$A$399,$A424,"")  ),IF(O124=$A$399,$A424,"")  )</f>
        <v/>
      </c>
      <c r="P424" s="65" t="str">
        <f ca="1">IF(  AND(LEN(P423)&gt;=1,P423&lt;&gt;".",COUNTIF(P124:P$191,"18放")&gt;0),  CONCATENATE(  ".",IF(P124=$A$399,$A424,"")  ),IF(P124=$A$399,$A424,"")  )</f>
        <v/>
      </c>
      <c r="Q424" s="65" t="str">
        <f ca="1">IF(  AND(LEN(Q423)&gt;=1,Q423&lt;&gt;".",COUNTIF(Q124:Q$191,"18放")&gt;0),  CONCATENATE(  ".",IF(Q124=$A$399,$A424,"")  ),IF(Q124=$A$399,$A424,"")  )</f>
        <v>.</v>
      </c>
      <c r="R424" s="65" t="str">
        <f ca="1">IF(  AND(LEN(R423)&gt;=1,R423&lt;&gt;".",COUNTIF(R124:R$191,"18放")&gt;0),  CONCATENATE(  ".",IF(R124=$A$399,$A424,"")  ),IF(R124=$A$399,$A424,"")  )</f>
        <v/>
      </c>
      <c r="S424" s="65" t="str">
        <f ca="1">IF(  AND(LEN(S423)&gt;=1,S423&lt;&gt;".",COUNTIF(S124:S$191,"18放")&gt;0),  CONCATENATE(  ".",IF(S124=$A$399,$A424,"")  ),IF(S124=$A$399,$A424,"")  )</f>
        <v/>
      </c>
      <c r="T424" s="65" t="str">
        <f ca="1">IF(  AND(LEN(T423)&gt;=1,T423&lt;&gt;".",COUNTIF(T124:T$191,"18放")&gt;0),  CONCATENATE(  ".",IF(T124=$A$399,$A424,"")  ),IF(T124=$A$399,$A424,"")  )</f>
        <v/>
      </c>
      <c r="U424" s="65" t="str">
        <f ca="1">IF(  AND(LEN(U423)&gt;=1,U423&lt;&gt;".",COUNTIF(U124:U$191,"18放")&gt;0),  CONCATENATE(  ".",IF(U124=$A$399,$A424,"")  ),IF(U124=$A$399,$A424,"")  )</f>
        <v/>
      </c>
      <c r="V424" s="65" t="str">
        <f ca="1">IF(  AND(LEN(V423)&gt;=1,V423&lt;&gt;".",COUNTIF(V124:V$191,"18放")&gt;0),  CONCATENATE(  ".",IF(V124=$A$399,$A424,"")  ),IF(V124=$A$399,$A424,"")  )</f>
        <v/>
      </c>
      <c r="W424" s="65" t="str">
        <f ca="1">IF(  AND(LEN(W423)&gt;=1,W423&lt;&gt;".",COUNTIF(W124:W$191,"18放")&gt;0),  CONCATENATE(  ".",IF(W124=$A$399,$A424,"")  ),IF(W124=$A$399,$A424,"")  )</f>
        <v>.</v>
      </c>
      <c r="X424" s="65" t="str">
        <f ca="1">IF(  AND(LEN(X423)&gt;=1,X423&lt;&gt;".",COUNTIF(X124:X$191,"18放")&gt;0),  CONCATENATE(  ".",IF(X124=$A$399,$A424,"")  ),IF(X124=$A$399,$A424,"")  )</f>
        <v/>
      </c>
      <c r="Y424" s="65" t="str">
        <f ca="1">IF(  AND(LEN(Y423)&gt;=1,Y423&lt;&gt;".",COUNTIF(Y124:Y$191,"18放")&gt;0),  CONCATENATE(  ".",IF(Y124=$A$399,$A424,"")  ),IF(Y124=$A$399,$A424,"")  )</f>
        <v/>
      </c>
      <c r="Z424" s="65" t="str">
        <f ca="1">IF(  AND(LEN(Z423)&gt;=1,Z423&lt;&gt;".",COUNTIF(Z124:Z$191,"18放")&gt;0),  CONCATENATE(  ".",IF(Z124=$A$399,$A424,"")  ),IF(Z124=$A$399,$A424,"")  )</f>
        <v/>
      </c>
      <c r="AA424" s="65" t="str">
        <f ca="1">IF(  AND(LEN(AA423)&gt;=1,AA423&lt;&gt;".",COUNTIF(AA124:AA$191,"18放")&gt;0),  CONCATENATE(  ".",IF(AA124=$A$399,$A424,"")  ),IF(AA124=$A$399,$A424,"")  )</f>
        <v/>
      </c>
      <c r="AB424" s="65" t="str">
        <f ca="1">IF(  AND(LEN(AB423)&gt;=1,AB423&lt;&gt;".",COUNTIF(AB124:AB$191,"18放")&gt;0),  CONCATENATE(  ".",IF(AB124=$A$399,$A424,"")  ),IF(AB124=$A$399,$A424,"")  )</f>
        <v/>
      </c>
      <c r="AC424" s="65" t="str">
        <f ca="1">IF(  AND(LEN(AC423)&gt;=1,AC423&lt;&gt;".",COUNTIF(AC124:AC$191,"18放")&gt;0),  CONCATENATE(  ".",IF(AC124=$A$399,$A424,"")  ),IF(AC124=$A$399,$A424,"")  )</f>
        <v/>
      </c>
      <c r="AD424" s="65" t="str">
        <f ca="1">IF(  AND(LEN(AD423)&gt;=1,AD423&lt;&gt;".",COUNTIF(AD124:AD$191,"18放")&gt;0),  CONCATENATE(  ".",IF(AD124=$A$399,$A424,"")  ),IF(AD124=$A$399,$A424,"")  )</f>
        <v>.</v>
      </c>
      <c r="AE424" s="65" t="str">
        <f ca="1">IF(  AND(LEN(AE423)&gt;=1,AE423&lt;&gt;".",COUNTIF(AE124:AE$191,"18放")&gt;0),  CONCATENATE(  ".",IF(AE124=$A$399,$A424,"")  ),IF(AE124=$A$399,$A424,"")  )</f>
        <v/>
      </c>
      <c r="AF424" s="65" t="str">
        <f ca="1">IF(  AND(LEN(AF423)&gt;=1,AF423&lt;&gt;".",COUNTIF(AF124:AF$191,"18放")&gt;0),  CONCATENATE(  ".",IF(AF124=$A$399,$A424,"")  ),IF(AF124=$A$399,$A424,"")  )</f>
        <v/>
      </c>
      <c r="AG424" s="65" t="str">
        <f ca="1">IF(  AND(LEN(AG423)&gt;=1,AG423&lt;&gt;".",COUNTIF(AG124:AG$191,"18放")&gt;0),  CONCATENATE(  ".",IF(AG124=$A$399,$A424,"")  ),IF(AG124=$A$399,$A424,"")  )</f>
        <v/>
      </c>
      <c r="AH424" s="65"/>
      <c r="AI424" s="65"/>
      <c r="AJ424" s="65"/>
    </row>
    <row r="425" spans="1:36">
      <c r="A425" s="65">
        <f t="shared" si="39"/>
        <v>25</v>
      </c>
      <c r="B425" s="65" t="str">
        <f t="shared" si="39"/>
        <v>鄭楚平</v>
      </c>
      <c r="C425" s="65" t="str">
        <f ca="1">IF(  AND(LEN(C424)&gt;=1,C424&lt;&gt;".",COUNTIF(C125:C$191,"18放")&gt;0),  CONCATENATE(  ".",IF(C125=$A$399,$A425,"")  ),IF(C125=$A$399,$A425,"")  )</f>
        <v/>
      </c>
      <c r="D425" s="65" t="str">
        <f ca="1">IF(  AND(LEN(D424)&gt;=1,D424&lt;&gt;".",COUNTIF(D125:D$191,"18放")&gt;0),  CONCATENATE(  ".",IF(D125=$A$399,$A425,"")  ),IF(D125=$A$399,$A425,"")  )</f>
        <v>.</v>
      </c>
      <c r="E425" s="65" t="str">
        <f ca="1">IF(  AND(LEN(E424)&gt;=1,E424&lt;&gt;".",COUNTIF(E125:E$191,"18放")&gt;0),  CONCATENATE(  ".",IF(E125=$A$399,$A425,"")  ),IF(E125=$A$399,$A425,"")  )</f>
        <v/>
      </c>
      <c r="F425" s="65" t="str">
        <f ca="1">IF(  AND(LEN(F424)&gt;=1,F424&lt;&gt;".",COUNTIF(F125:F$191,"18放")&gt;0),  CONCATENATE(  ".",IF(F125=$A$399,$A425,"")  ),IF(F125=$A$399,$A425,"")  )</f>
        <v/>
      </c>
      <c r="G425" s="65">
        <f ca="1">IF(  AND(LEN(G424)&gt;=1,G424&lt;&gt;".",COUNTIF(G125:G$191,"18放")&gt;0),  CONCATENATE(  ".",IF(G125=$A$399,$A425,"")  ),IF(G125=$A$399,$A425,"")  )</f>
        <v>25</v>
      </c>
      <c r="H425" s="65" t="str">
        <f ca="1">IF(  AND(LEN(H424)&gt;=1,H424&lt;&gt;".",COUNTIF(H125:H$191,"18放")&gt;0),  CONCATENATE(  ".",IF(H125=$A$399,$A425,"")  ),IF(H125=$A$399,$A425,"")  )</f>
        <v/>
      </c>
      <c r="I425" s="65" t="str">
        <f ca="1">IF(  AND(LEN(I424)&gt;=1,I424&lt;&gt;".",COUNTIF(I125:I$191,"18放")&gt;0),  CONCATENATE(  ".",IF(I125=$A$399,$A425,"")  ),IF(I125=$A$399,$A425,"")  )</f>
        <v/>
      </c>
      <c r="J425" s="65" t="str">
        <f ca="1">IF(  AND(LEN(J424)&gt;=1,J424&lt;&gt;".",COUNTIF(J125:J$191,"18放")&gt;0),  CONCATENATE(  ".",IF(J125=$A$399,$A425,"")  ),IF(J125=$A$399,$A425,"")  )</f>
        <v/>
      </c>
      <c r="K425" s="65" t="str">
        <f ca="1">IF(  AND(LEN(K424)&gt;=1,K424&lt;&gt;".",COUNTIF(K125:K$191,"18放")&gt;0),  CONCATENATE(  ".",IF(K125=$A$399,$A425,"")  ),IF(K125=$A$399,$A425,"")  )</f>
        <v/>
      </c>
      <c r="L425" s="65" t="str">
        <f ca="1">IF(  AND(LEN(L424)&gt;=1,L424&lt;&gt;".",COUNTIF(L125:L$191,"18放")&gt;0),  CONCATENATE(  ".",IF(L125=$A$399,$A425,"")  ),IF(L125=$A$399,$A425,"")  )</f>
        <v>.</v>
      </c>
      <c r="M425" s="65" t="str">
        <f ca="1">IF(  AND(LEN(M424)&gt;=1,M424&lt;&gt;".",COUNTIF(M125:M$191,"18放")&gt;0),  CONCATENATE(  ".",IF(M125=$A$399,$A425,"")  ),IF(M125=$A$399,$A425,"")  )</f>
        <v/>
      </c>
      <c r="N425" s="65">
        <f ca="1">IF(  AND(LEN(N424)&gt;=1,N424&lt;&gt;".",COUNTIF(N125:N$191,"18放")&gt;0),  CONCATENATE(  ".",IF(N125=$A$399,$A425,"")  ),IF(N125=$A$399,$A425,"")  )</f>
        <v>25</v>
      </c>
      <c r="O425" s="65" t="str">
        <f ca="1">IF(  AND(LEN(O424)&gt;=1,O424&lt;&gt;".",COUNTIF(O125:O$191,"18放")&gt;0),  CONCATENATE(  ".",IF(O125=$A$399,$A425,"")  ),IF(O125=$A$399,$A425,"")  )</f>
        <v/>
      </c>
      <c r="P425" s="65" t="str">
        <f ca="1">IF(  AND(LEN(P424)&gt;=1,P424&lt;&gt;".",COUNTIF(P125:P$191,"18放")&gt;0),  CONCATENATE(  ".",IF(P125=$A$399,$A425,"")  ),IF(P125=$A$399,$A425,"")  )</f>
        <v/>
      </c>
      <c r="Q425" s="65" t="str">
        <f ca="1">IF(  AND(LEN(Q424)&gt;=1,Q424&lt;&gt;".",COUNTIF(Q125:Q$191,"18放")&gt;0),  CONCATENATE(  ".",IF(Q125=$A$399,$A425,"")  ),IF(Q125=$A$399,$A425,"")  )</f>
        <v/>
      </c>
      <c r="R425" s="65" t="str">
        <f ca="1">IF(  AND(LEN(R424)&gt;=1,R424&lt;&gt;".",COUNTIF(R125:R$191,"18放")&gt;0),  CONCATENATE(  ".",IF(R125=$A$399,$A425,"")  ),IF(R125=$A$399,$A425,"")  )</f>
        <v/>
      </c>
      <c r="S425" s="65">
        <f ca="1">IF(  AND(LEN(S424)&gt;=1,S424&lt;&gt;".",COUNTIF(S125:S$191,"18放")&gt;0),  CONCATENATE(  ".",IF(S125=$A$399,$A425,"")  ),IF(S125=$A$399,$A425,"")  )</f>
        <v>25</v>
      </c>
      <c r="T425" s="65" t="str">
        <f ca="1">IF(  AND(LEN(T424)&gt;=1,T424&lt;&gt;".",COUNTIF(T125:T$191,"18放")&gt;0),  CONCATENATE(  ".",IF(T125=$A$399,$A425,"")  ),IF(T125=$A$399,$A425,"")  )</f>
        <v/>
      </c>
      <c r="U425" s="65" t="str">
        <f ca="1">IF(  AND(LEN(U424)&gt;=1,U424&lt;&gt;".",COUNTIF(U125:U$191,"18放")&gt;0),  CONCATENATE(  ".",IF(U125=$A$399,$A425,"")  ),IF(U125=$A$399,$A425,"")  )</f>
        <v/>
      </c>
      <c r="V425" s="65" t="str">
        <f ca="1">IF(  AND(LEN(V424)&gt;=1,V424&lt;&gt;".",COUNTIF(V125:V$191,"18放")&gt;0),  CONCATENATE(  ".",IF(V125=$A$399,$A425,"")  ),IF(V125=$A$399,$A425,"")  )</f>
        <v/>
      </c>
      <c r="W425" s="65" t="str">
        <f ca="1">IF(  AND(LEN(W424)&gt;=1,W424&lt;&gt;".",COUNTIF(W125:W$191,"18放")&gt;0),  CONCATENATE(  ".",IF(W125=$A$399,$A425,"")  ),IF(W125=$A$399,$A425,"")  )</f>
        <v/>
      </c>
      <c r="X425" s="65" t="str">
        <f ca="1">IF(  AND(LEN(X424)&gt;=1,X424&lt;&gt;".",COUNTIF(X125:X$191,"18放")&gt;0),  CONCATENATE(  ".",IF(X125=$A$399,$A425,"")  ),IF(X125=$A$399,$A425,"")  )</f>
        <v/>
      </c>
      <c r="Y425" s="65">
        <f ca="1">IF(  AND(LEN(Y424)&gt;=1,Y424&lt;&gt;".",COUNTIF(Y125:Y$191,"18放")&gt;0),  CONCATENATE(  ".",IF(Y125=$A$399,$A425,"")  ),IF(Y125=$A$399,$A425,"")  )</f>
        <v>25</v>
      </c>
      <c r="Z425" s="65" t="str">
        <f ca="1">IF(  AND(LEN(Z424)&gt;=1,Z424&lt;&gt;".",COUNTIF(Z125:Z$191,"18放")&gt;0),  CONCATENATE(  ".",IF(Z125=$A$399,$A425,"")  ),IF(Z125=$A$399,$A425,"")  )</f>
        <v/>
      </c>
      <c r="AA425" s="65" t="str">
        <f ca="1">IF(  AND(LEN(AA424)&gt;=1,AA424&lt;&gt;".",COUNTIF(AA125:AA$191,"18放")&gt;0),  CONCATENATE(  ".",IF(AA125=$A$399,$A425,"")  ),IF(AA125=$A$399,$A425,"")  )</f>
        <v/>
      </c>
      <c r="AB425" s="65" t="str">
        <f ca="1">IF(  AND(LEN(AB424)&gt;=1,AB424&lt;&gt;".",COUNTIF(AB125:AB$191,"18放")&gt;0),  CONCATENATE(  ".",IF(AB125=$A$399,$A425,"")  ),IF(AB125=$A$399,$A425,"")  )</f>
        <v/>
      </c>
      <c r="AC425" s="65" t="str">
        <f ca="1">IF(  AND(LEN(AC424)&gt;=1,AC424&lt;&gt;".",COUNTIF(AC125:AC$191,"18放")&gt;0),  CONCATENATE(  ".",IF(AC125=$A$399,$A425,"")  ),IF(AC125=$A$399,$A425,"")  )</f>
        <v/>
      </c>
      <c r="AD425" s="65" t="str">
        <f ca="1">IF(  AND(LEN(AD424)&gt;=1,AD424&lt;&gt;".",COUNTIF(AD125:AD$191,"18放")&gt;0),  CONCATENATE(  ".",IF(AD125=$A$399,$A425,"")  ),IF(AD125=$A$399,$A425,"")  )</f>
        <v/>
      </c>
      <c r="AE425" s="65" t="str">
        <f ca="1">IF(  AND(LEN(AE424)&gt;=1,AE424&lt;&gt;".",COUNTIF(AE125:AE$191,"18放")&gt;0),  CONCATENATE(  ".",IF(AE125=$A$399,$A425,"")  ),IF(AE125=$A$399,$A425,"")  )</f>
        <v/>
      </c>
      <c r="AF425" s="65" t="str">
        <f ca="1">IF(  AND(LEN(AF424)&gt;=1,AF424&lt;&gt;".",COUNTIF(AF125:AF$191,"18放")&gt;0),  CONCATENATE(  ".",IF(AF125=$A$399,$A425,"")  ),IF(AF125=$A$399,$A425,"")  )</f>
        <v/>
      </c>
      <c r="AG425" s="65" t="str">
        <f ca="1">IF(  AND(LEN(AG424)&gt;=1,AG424&lt;&gt;".",COUNTIF(AG125:AG$191,"18放")&gt;0),  CONCATENATE(  ".",IF(AG125=$A$399,$A425,"")  ),IF(AG125=$A$399,$A425,"")  )</f>
        <v/>
      </c>
      <c r="AH425" s="65"/>
      <c r="AI425" s="65"/>
      <c r="AJ425" s="65"/>
    </row>
    <row r="426" spans="1:36">
      <c r="A426" s="65">
        <f t="shared" si="39"/>
        <v>26</v>
      </c>
      <c r="B426" s="65" t="str">
        <f t="shared" si="39"/>
        <v>陳澤銓</v>
      </c>
      <c r="C426" s="65" t="str">
        <f ca="1">IF(  AND(LEN(C425)&gt;=1,C425&lt;&gt;".",COUNTIF(C126:C$191,"18放")&gt;0),  CONCATENATE(  ".",IF(C126=$A$399,$A426,"")  ),IF(C126=$A$399,$A426,"")  )</f>
        <v/>
      </c>
      <c r="D426" s="65" t="str">
        <f ca="1">IF(  AND(LEN(D425)&gt;=1,D425&lt;&gt;".",COUNTIF(D126:D$191,"18放")&gt;0),  CONCATENATE(  ".",IF(D126=$A$399,$A426,"")  ),IF(D126=$A$399,$A426,"")  )</f>
        <v/>
      </c>
      <c r="E426" s="65">
        <f ca="1">IF(  AND(LEN(E425)&gt;=1,E425&lt;&gt;".",COUNTIF(E126:E$191,"18放")&gt;0),  CONCATENATE(  ".",IF(E126=$A$399,$A426,"")  ),IF(E126=$A$399,$A426,"")  )</f>
        <v>26</v>
      </c>
      <c r="F426" s="65" t="str">
        <f ca="1">IF(  AND(LEN(F425)&gt;=1,F425&lt;&gt;".",COUNTIF(F126:F$191,"18放")&gt;0),  CONCATENATE(  ".",IF(F126=$A$399,$A426,"")  ),IF(F126=$A$399,$A426,"")  )</f>
        <v/>
      </c>
      <c r="G426" s="65" t="str">
        <f ca="1">IF(  AND(LEN(G425)&gt;=1,G425&lt;&gt;".",COUNTIF(G126:G$191,"18放")&gt;0),  CONCATENATE(  ".",IF(G126=$A$399,$A426,"")  ),IF(G126=$A$399,$A426,"")  )</f>
        <v>.</v>
      </c>
      <c r="H426" s="65" t="str">
        <f ca="1">IF(  AND(LEN(H425)&gt;=1,H425&lt;&gt;".",COUNTIF(H126:H$191,"18放")&gt;0),  CONCATENATE(  ".",IF(H126=$A$399,$A426,"")  ),IF(H126=$A$399,$A426,"")  )</f>
        <v/>
      </c>
      <c r="I426" s="65" t="str">
        <f ca="1">IF(  AND(LEN(I425)&gt;=1,I425&lt;&gt;".",COUNTIF(I126:I$191,"18放")&gt;0),  CONCATENATE(  ".",IF(I126=$A$399,$A426,"")  ),IF(I126=$A$399,$A426,"")  )</f>
        <v/>
      </c>
      <c r="J426" s="65" t="str">
        <f ca="1">IF(  AND(LEN(J425)&gt;=1,J425&lt;&gt;".",COUNTIF(J126:J$191,"18放")&gt;0),  CONCATENATE(  ".",IF(J126=$A$399,$A426,"")  ),IF(J126=$A$399,$A426,"")  )</f>
        <v/>
      </c>
      <c r="K426" s="65" t="str">
        <f ca="1">IF(  AND(LEN(K425)&gt;=1,K425&lt;&gt;".",COUNTIF(K126:K$191,"18放")&gt;0),  CONCATENATE(  ".",IF(K126=$A$399,$A426,"")  ),IF(K126=$A$399,$A426,"")  )</f>
        <v/>
      </c>
      <c r="L426" s="65">
        <f ca="1">IF(  AND(LEN(L425)&gt;=1,L425&lt;&gt;".",COUNTIF(L126:L$191,"18放")&gt;0),  CONCATENATE(  ".",IF(L126=$A$399,$A426,"")  ),IF(L126=$A$399,$A426,"")  )</f>
        <v>26</v>
      </c>
      <c r="M426" s="65" t="str">
        <f ca="1">IF(  AND(LEN(M425)&gt;=1,M425&lt;&gt;".",COUNTIF(M126:M$191,"18放")&gt;0),  CONCATENATE(  ".",IF(M126=$A$399,$A426,"")  ),IF(M126=$A$399,$A426,"")  )</f>
        <v/>
      </c>
      <c r="N426" s="65" t="str">
        <f ca="1">IF(  AND(LEN(N425)&gt;=1,N425&lt;&gt;".",COUNTIF(N126:N$191,"18放")&gt;0),  CONCATENATE(  ".",IF(N126=$A$399,$A426,"")  ),IF(N126=$A$399,$A426,"")  )</f>
        <v>.</v>
      </c>
      <c r="O426" s="65" t="str">
        <f ca="1">IF(  AND(LEN(O425)&gt;=1,O425&lt;&gt;".",COUNTIF(O126:O$191,"18放")&gt;0),  CONCATENATE(  ".",IF(O126=$A$399,$A426,"")  ),IF(O126=$A$399,$A426,"")  )</f>
        <v/>
      </c>
      <c r="P426" s="65" t="str">
        <f ca="1">IF(  AND(LEN(P425)&gt;=1,P425&lt;&gt;".",COUNTIF(P126:P$191,"18放")&gt;0),  CONCATENATE(  ".",IF(P126=$A$399,$A426,"")  ),IF(P126=$A$399,$A426,"")  )</f>
        <v/>
      </c>
      <c r="Q426" s="65" t="str">
        <f ca="1">IF(  AND(LEN(Q425)&gt;=1,Q425&lt;&gt;".",COUNTIF(Q126:Q$191,"18放")&gt;0),  CONCATENATE(  ".",IF(Q126=$A$399,$A426,"")  ),IF(Q126=$A$399,$A426,"")  )</f>
        <v/>
      </c>
      <c r="R426" s="65" t="str">
        <f ca="1">IF(  AND(LEN(R425)&gt;=1,R425&lt;&gt;".",COUNTIF(R126:R$191,"18放")&gt;0),  CONCATENATE(  ".",IF(R126=$A$399,$A426,"")  ),IF(R126=$A$399,$A426,"")  )</f>
        <v/>
      </c>
      <c r="S426" s="65" t="str">
        <f ca="1">IF(  AND(LEN(S425)&gt;=1,S425&lt;&gt;".",COUNTIF(S126:S$191,"18放")&gt;0),  CONCATENATE(  ".",IF(S126=$A$399,$A426,"")  ),IF(S126=$A$399,$A426,"")  )</f>
        <v>.</v>
      </c>
      <c r="T426" s="65">
        <f ca="1">IF(  AND(LEN(T425)&gt;=1,T425&lt;&gt;".",COUNTIF(T126:T$191,"18放")&gt;0),  CONCATENATE(  ".",IF(T126=$A$399,$A426,"")  ),IF(T126=$A$399,$A426,"")  )</f>
        <v>26</v>
      </c>
      <c r="U426" s="65" t="str">
        <f ca="1">IF(  AND(LEN(U425)&gt;=1,U425&lt;&gt;".",COUNTIF(U126:U$191,"18放")&gt;0),  CONCATENATE(  ".",IF(U126=$A$399,$A426,"")  ),IF(U126=$A$399,$A426,"")  )</f>
        <v/>
      </c>
      <c r="V426" s="65" t="str">
        <f ca="1">IF(  AND(LEN(V425)&gt;=1,V425&lt;&gt;".",COUNTIF(V126:V$191,"18放")&gt;0),  CONCATENATE(  ".",IF(V126=$A$399,$A426,"")  ),IF(V126=$A$399,$A426,"")  )</f>
        <v/>
      </c>
      <c r="W426" s="65" t="str">
        <f ca="1">IF(  AND(LEN(W425)&gt;=1,W425&lt;&gt;".",COUNTIF(W126:W$191,"18放")&gt;0),  CONCATENATE(  ".",IF(W126=$A$399,$A426,"")  ),IF(W126=$A$399,$A426,"")  )</f>
        <v/>
      </c>
      <c r="X426" s="65" t="str">
        <f ca="1">IF(  AND(LEN(X425)&gt;=1,X425&lt;&gt;".",COUNTIF(X126:X$191,"18放")&gt;0),  CONCATENATE(  ".",IF(X126=$A$399,$A426,"")  ),IF(X126=$A$399,$A426,"")  )</f>
        <v/>
      </c>
      <c r="Y426" s="65" t="str">
        <f ca="1">IF(  AND(LEN(Y425)&gt;=1,Y425&lt;&gt;".",COUNTIF(Y126:Y$191,"18放")&gt;0),  CONCATENATE(  ".",IF(Y126=$A$399,$A426,"")  ),IF(Y126=$A$399,$A426,"")  )</f>
        <v>.</v>
      </c>
      <c r="Z426" s="65">
        <f ca="1">IF(  AND(LEN(Z425)&gt;=1,Z425&lt;&gt;".",COUNTIF(Z126:Z$191,"18放")&gt;0),  CONCATENATE(  ".",IF(Z126=$A$399,$A426,"")  ),IF(Z126=$A$399,$A426,"")  )</f>
        <v>26</v>
      </c>
      <c r="AA426" s="65" t="str">
        <f ca="1">IF(  AND(LEN(AA425)&gt;=1,AA425&lt;&gt;".",COUNTIF(AA126:AA$191,"18放")&gt;0),  CONCATENATE(  ".",IF(AA126=$A$399,$A426,"")  ),IF(AA126=$A$399,$A426,"")  )</f>
        <v/>
      </c>
      <c r="AB426" s="65" t="str">
        <f ca="1">IF(  AND(LEN(AB425)&gt;=1,AB425&lt;&gt;".",COUNTIF(AB126:AB$191,"18放")&gt;0),  CONCATENATE(  ".",IF(AB126=$A$399,$A426,"")  ),IF(AB126=$A$399,$A426,"")  )</f>
        <v/>
      </c>
      <c r="AC426" s="65" t="str">
        <f ca="1">IF(  AND(LEN(AC425)&gt;=1,AC425&lt;&gt;".",COUNTIF(AC126:AC$191,"18放")&gt;0),  CONCATENATE(  ".",IF(AC126=$A$399,$A426,"")  ),IF(AC126=$A$399,$A426,"")  )</f>
        <v/>
      </c>
      <c r="AD426" s="65" t="str">
        <f ca="1">IF(  AND(LEN(AD425)&gt;=1,AD425&lt;&gt;".",COUNTIF(AD126:AD$191,"18放")&gt;0),  CONCATENATE(  ".",IF(AD126=$A$399,$A426,"")  ),IF(AD126=$A$399,$A426,"")  )</f>
        <v/>
      </c>
      <c r="AE426" s="65" t="str">
        <f ca="1">IF(  AND(LEN(AE425)&gt;=1,AE425&lt;&gt;".",COUNTIF(AE126:AE$191,"18放")&gt;0),  CONCATENATE(  ".",IF(AE126=$A$399,$A426,"")  ),IF(AE126=$A$399,$A426,"")  )</f>
        <v/>
      </c>
      <c r="AF426" s="65">
        <f ca="1">IF(  AND(LEN(AF425)&gt;=1,AF425&lt;&gt;".",COUNTIF(AF126:AF$191,"18放")&gt;0),  CONCATENATE(  ".",IF(AF126=$A$399,$A426,"")  ),IF(AF126=$A$399,$A426,"")  )</f>
        <v>26</v>
      </c>
      <c r="AG426" s="65" t="str">
        <f ca="1">IF(  AND(LEN(AG425)&gt;=1,AG425&lt;&gt;".",COUNTIF(AG126:AG$191,"18放")&gt;0),  CONCATENATE(  ".",IF(AG126=$A$399,$A426,"")  ),IF(AG126=$A$399,$A426,"")  )</f>
        <v/>
      </c>
      <c r="AH426" s="65"/>
      <c r="AI426" s="65"/>
      <c r="AJ426" s="65"/>
    </row>
    <row r="427" spans="1:36">
      <c r="A427" s="65">
        <f t="shared" si="39"/>
        <v>27</v>
      </c>
      <c r="B427" s="65" t="str">
        <f t="shared" si="39"/>
        <v>洪秉洋</v>
      </c>
      <c r="C427" s="65" t="str">
        <f ca="1">IF(  AND(LEN(C426)&gt;=1,C426&lt;&gt;".",COUNTIF(C127:C$191,"18放")&gt;0),  CONCATENATE(  ".",IF(C127=$A$399,$A427,"")  ),IF(C127=$A$399,$A427,"")  )</f>
        <v/>
      </c>
      <c r="D427" s="65" t="str">
        <f ca="1">IF(  AND(LEN(D426)&gt;=1,D426&lt;&gt;".",COUNTIF(D127:D$191,"18放")&gt;0),  CONCATENATE(  ".",IF(D127=$A$399,$A427,"")  ),IF(D127=$A$399,$A427,"")  )</f>
        <v/>
      </c>
      <c r="E427" s="65" t="str">
        <f ca="1">IF(  AND(LEN(E426)&gt;=1,E426&lt;&gt;".",COUNTIF(E127:E$191,"18放")&gt;0),  CONCATENATE(  ".",IF(E127=$A$399,$A427,"")  ),IF(E127=$A$399,$A427,"")  )</f>
        <v>.</v>
      </c>
      <c r="F427" s="65" t="str">
        <f ca="1">IF(  AND(LEN(F426)&gt;=1,F426&lt;&gt;".",COUNTIF(F127:F$191,"18放")&gt;0),  CONCATENATE(  ".",IF(F127=$A$399,$A427,"")  ),IF(F127=$A$399,$A427,"")  )</f>
        <v/>
      </c>
      <c r="G427" s="65">
        <f ca="1">IF(  AND(LEN(G426)&gt;=1,G426&lt;&gt;".",COUNTIF(G127:G$191,"18放")&gt;0),  CONCATENATE(  ".",IF(G127=$A$399,$A427,"")  ),IF(G127=$A$399,$A427,"")  )</f>
        <v>27</v>
      </c>
      <c r="H427" s="65" t="str">
        <f ca="1">IF(  AND(LEN(H426)&gt;=1,H426&lt;&gt;".",COUNTIF(H127:H$191,"18放")&gt;0),  CONCATENATE(  ".",IF(H127=$A$399,$A427,"")  ),IF(H127=$A$399,$A427,"")  )</f>
        <v/>
      </c>
      <c r="I427" s="65" t="str">
        <f ca="1">IF(  AND(LEN(I426)&gt;=1,I426&lt;&gt;".",COUNTIF(I127:I$191,"18放")&gt;0),  CONCATENATE(  ".",IF(I127=$A$399,$A427,"")  ),IF(I127=$A$399,$A427,"")  )</f>
        <v/>
      </c>
      <c r="J427" s="65" t="str">
        <f ca="1">IF(  AND(LEN(J426)&gt;=1,J426&lt;&gt;".",COUNTIF(J127:J$191,"18放")&gt;0),  CONCATENATE(  ".",IF(J127=$A$399,$A427,"")  ),IF(J127=$A$399,$A427,"")  )</f>
        <v/>
      </c>
      <c r="K427" s="65" t="str">
        <f ca="1">IF(  AND(LEN(K426)&gt;=1,K426&lt;&gt;".",COUNTIF(K127:K$191,"18放")&gt;0),  CONCATENATE(  ".",IF(K127=$A$399,$A427,"")  ),IF(K127=$A$399,$A427,"")  )</f>
        <v/>
      </c>
      <c r="L427" s="65" t="str">
        <f ca="1">IF(  AND(LEN(L426)&gt;=1,L426&lt;&gt;".",COUNTIF(L127:L$191,"18放")&gt;0),  CONCATENATE(  ".",IF(L127=$A$399,$A427,"")  ),IF(L127=$A$399,$A427,"")  )</f>
        <v>.</v>
      </c>
      <c r="M427" s="65" t="str">
        <f ca="1">IF(  AND(LEN(M426)&gt;=1,M426&lt;&gt;".",COUNTIF(M127:M$191,"18放")&gt;0),  CONCATENATE(  ".",IF(M127=$A$399,$A427,"")  ),IF(M127=$A$399,$A427,"")  )</f>
        <v/>
      </c>
      <c r="N427" s="65">
        <f ca="1">IF(  AND(LEN(N426)&gt;=1,N426&lt;&gt;".",COUNTIF(N127:N$191,"18放")&gt;0),  CONCATENATE(  ".",IF(N127=$A$399,$A427,"")  ),IF(N127=$A$399,$A427,"")  )</f>
        <v>27</v>
      </c>
      <c r="O427" s="65" t="str">
        <f ca="1">IF(  AND(LEN(O426)&gt;=1,O426&lt;&gt;".",COUNTIF(O127:O$191,"18放")&gt;0),  CONCATENATE(  ".",IF(O127=$A$399,$A427,"")  ),IF(O127=$A$399,$A427,"")  )</f>
        <v/>
      </c>
      <c r="P427" s="65" t="str">
        <f ca="1">IF(  AND(LEN(P426)&gt;=1,P426&lt;&gt;".",COUNTIF(P127:P$191,"18放")&gt;0),  CONCATENATE(  ".",IF(P127=$A$399,$A427,"")  ),IF(P127=$A$399,$A427,"")  )</f>
        <v/>
      </c>
      <c r="Q427" s="65" t="str">
        <f ca="1">IF(  AND(LEN(Q426)&gt;=1,Q426&lt;&gt;".",COUNTIF(Q127:Q$191,"18放")&gt;0),  CONCATENATE(  ".",IF(Q127=$A$399,$A427,"")  ),IF(Q127=$A$399,$A427,"")  )</f>
        <v/>
      </c>
      <c r="R427" s="65" t="str">
        <f ca="1">IF(  AND(LEN(R426)&gt;=1,R426&lt;&gt;".",COUNTIF(R127:R$191,"18放")&gt;0),  CONCATENATE(  ".",IF(R127=$A$399,$A427,"")  ),IF(R127=$A$399,$A427,"")  )</f>
        <v/>
      </c>
      <c r="S427" s="65">
        <f ca="1">IF(  AND(LEN(S426)&gt;=1,S426&lt;&gt;".",COUNTIF(S127:S$191,"18放")&gt;0),  CONCATENATE(  ".",IF(S127=$A$399,$A427,"")  ),IF(S127=$A$399,$A427,"")  )</f>
        <v>27</v>
      </c>
      <c r="T427" s="65" t="str">
        <f ca="1">IF(  AND(LEN(T426)&gt;=1,T426&lt;&gt;".",COUNTIF(T127:T$191,"18放")&gt;0),  CONCATENATE(  ".",IF(T127=$A$399,$A427,"")  ),IF(T127=$A$399,$A427,"")  )</f>
        <v>.</v>
      </c>
      <c r="U427" s="65" t="str">
        <f ca="1">IF(  AND(LEN(U426)&gt;=1,U426&lt;&gt;".",COUNTIF(U127:U$191,"18放")&gt;0),  CONCATENATE(  ".",IF(U127=$A$399,$A427,"")  ),IF(U127=$A$399,$A427,"")  )</f>
        <v/>
      </c>
      <c r="V427" s="65" t="str">
        <f ca="1">IF(  AND(LEN(V426)&gt;=1,V426&lt;&gt;".",COUNTIF(V127:V$191,"18放")&gt;0),  CONCATENATE(  ".",IF(V127=$A$399,$A427,"")  ),IF(V127=$A$399,$A427,"")  )</f>
        <v/>
      </c>
      <c r="W427" s="65" t="str">
        <f ca="1">IF(  AND(LEN(W426)&gt;=1,W426&lt;&gt;".",COUNTIF(W127:W$191,"18放")&gt;0),  CONCATENATE(  ".",IF(W127=$A$399,$A427,"")  ),IF(W127=$A$399,$A427,"")  )</f>
        <v/>
      </c>
      <c r="X427" s="65" t="str">
        <f ca="1">IF(  AND(LEN(X426)&gt;=1,X426&lt;&gt;".",COUNTIF(X127:X$191,"18放")&gt;0),  CONCATENATE(  ".",IF(X127=$A$399,$A427,"")  ),IF(X127=$A$399,$A427,"")  )</f>
        <v/>
      </c>
      <c r="Y427" s="65" t="str">
        <f ca="1">IF(  AND(LEN(Y426)&gt;=1,Y426&lt;&gt;".",COUNTIF(Y127:Y$191,"18放")&gt;0),  CONCATENATE(  ".",IF(Y127=$A$399,$A427,"")  ),IF(Y127=$A$399,$A427,"")  )</f>
        <v/>
      </c>
      <c r="Z427" s="65" t="str">
        <f ca="1">IF(  AND(LEN(Z426)&gt;=1,Z426&lt;&gt;".",COUNTIF(Z127:Z$191,"18放")&gt;0),  CONCATENATE(  ".",IF(Z127=$A$399,$A427,"")  ),IF(Z127=$A$399,$A427,"")  )</f>
        <v>.</v>
      </c>
      <c r="AA427" s="65" t="str">
        <f ca="1">IF(  AND(LEN(AA426)&gt;=1,AA426&lt;&gt;".",COUNTIF(AA127:AA$191,"18放")&gt;0),  CONCATENATE(  ".",IF(AA127=$A$399,$A427,"")  ),IF(AA127=$A$399,$A427,"")  )</f>
        <v/>
      </c>
      <c r="AB427" s="65" t="str">
        <f ca="1">IF(  AND(LEN(AB426)&gt;=1,AB426&lt;&gt;".",COUNTIF(AB127:AB$191,"18放")&gt;0),  CONCATENATE(  ".",IF(AB127=$A$399,$A427,"")  ),IF(AB127=$A$399,$A427,"")  )</f>
        <v/>
      </c>
      <c r="AC427" s="65" t="str">
        <f ca="1">IF(  AND(LEN(AC426)&gt;=1,AC426&lt;&gt;".",COUNTIF(AC127:AC$191,"18放")&gt;0),  CONCATENATE(  ".",IF(AC127=$A$399,$A427,"")  ),IF(AC127=$A$399,$A427,"")  )</f>
        <v/>
      </c>
      <c r="AD427" s="65" t="str">
        <f ca="1">IF(  AND(LEN(AD426)&gt;=1,AD426&lt;&gt;".",COUNTIF(AD127:AD$191,"18放")&gt;0),  CONCATENATE(  ".",IF(AD127=$A$399,$A427,"")  ),IF(AD127=$A$399,$A427,"")  )</f>
        <v/>
      </c>
      <c r="AE427" s="65" t="str">
        <f ca="1">IF(  AND(LEN(AE426)&gt;=1,AE426&lt;&gt;".",COUNTIF(AE127:AE$191,"18放")&gt;0),  CONCATENATE(  ".",IF(AE127=$A$399,$A427,"")  ),IF(AE127=$A$399,$A427,"")  )</f>
        <v/>
      </c>
      <c r="AF427" s="65" t="str">
        <f ca="1">IF(  AND(LEN(AF426)&gt;=1,AF426&lt;&gt;".",COUNTIF(AF127:AF$191,"18放")&gt;0),  CONCATENATE(  ".",IF(AF127=$A$399,$A427,"")  ),IF(AF127=$A$399,$A427,"")  )</f>
        <v>.</v>
      </c>
      <c r="AG427" s="65" t="str">
        <f ca="1">IF(  AND(LEN(AG426)&gt;=1,AG426&lt;&gt;".",COUNTIF(AG127:AG$191,"18放")&gt;0),  CONCATENATE(  ".",IF(AG127=$A$399,$A427,"")  ),IF(AG127=$A$399,$A427,"")  )</f>
        <v/>
      </c>
      <c r="AH427" s="65"/>
      <c r="AI427" s="65"/>
      <c r="AJ427" s="65"/>
    </row>
    <row r="428" spans="1:36">
      <c r="A428" s="65">
        <f t="shared" si="39"/>
        <v>28</v>
      </c>
      <c r="B428" s="65" t="str">
        <f t="shared" si="39"/>
        <v>朱鈞澤</v>
      </c>
      <c r="C428" s="65" t="str">
        <f ca="1">IF(  AND(LEN(C427)&gt;=1,C427&lt;&gt;".",COUNTIF(C128:C$191,"18放")&gt;0),  CONCATENATE(  ".",IF(C128=$A$399,$A428,"")  ),IF(C128=$A$399,$A428,"")  )</f>
        <v/>
      </c>
      <c r="D428" s="65" t="str">
        <f ca="1">IF(  AND(LEN(D427)&gt;=1,D427&lt;&gt;".",COUNTIF(D128:D$191,"18放")&gt;0),  CONCATENATE(  ".",IF(D128=$A$399,$A428,"")  ),IF(D128=$A$399,$A428,"")  )</f>
        <v/>
      </c>
      <c r="E428" s="65" t="str">
        <f ca="1">IF(  AND(LEN(E427)&gt;=1,E427&lt;&gt;".",COUNTIF(E128:E$191,"18放")&gt;0),  CONCATENATE(  ".",IF(E128=$A$399,$A428,"")  ),IF(E128=$A$399,$A428,"")  )</f>
        <v/>
      </c>
      <c r="F428" s="65">
        <f ca="1">IF(  AND(LEN(F427)&gt;=1,F427&lt;&gt;".",COUNTIF(F128:F$191,"18放")&gt;0),  CONCATENATE(  ".",IF(F128=$A$399,$A428,"")  ),IF(F128=$A$399,$A428,"")  )</f>
        <v>28</v>
      </c>
      <c r="G428" s="65" t="str">
        <f ca="1">IF(  AND(LEN(G427)&gt;=1,G427&lt;&gt;".",COUNTIF(G128:G$191,"18放")&gt;0),  CONCATENATE(  ".",IF(G128=$A$399,$A428,"")  ),IF(G128=$A$399,$A428,"")  )</f>
        <v>.</v>
      </c>
      <c r="H428" s="65" t="str">
        <f ca="1">IF(  AND(LEN(H427)&gt;=1,H427&lt;&gt;".",COUNTIF(H128:H$191,"18放")&gt;0),  CONCATENATE(  ".",IF(H128=$A$399,$A428,"")  ),IF(H128=$A$399,$A428,"")  )</f>
        <v/>
      </c>
      <c r="I428" s="65" t="str">
        <f ca="1">IF(  AND(LEN(I427)&gt;=1,I427&lt;&gt;".",COUNTIF(I128:I$191,"18放")&gt;0),  CONCATENATE(  ".",IF(I128=$A$399,$A428,"")  ),IF(I128=$A$399,$A428,"")  )</f>
        <v/>
      </c>
      <c r="J428" s="65" t="str">
        <f ca="1">IF(  AND(LEN(J427)&gt;=1,J427&lt;&gt;".",COUNTIF(J128:J$191,"18放")&gt;0),  CONCATENATE(  ".",IF(J128=$A$399,$A428,"")  ),IF(J128=$A$399,$A428,"")  )</f>
        <v/>
      </c>
      <c r="K428" s="65" t="str">
        <f ca="1">IF(  AND(LEN(K427)&gt;=1,K427&lt;&gt;".",COUNTIF(K128:K$191,"18放")&gt;0),  CONCATENATE(  ".",IF(K128=$A$399,$A428,"")  ),IF(K128=$A$399,$A428,"")  )</f>
        <v/>
      </c>
      <c r="L428" s="65">
        <f ca="1">IF(  AND(LEN(L427)&gt;=1,L427&lt;&gt;".",COUNTIF(L128:L$191,"18放")&gt;0),  CONCATENATE(  ".",IF(L128=$A$399,$A428,"")  ),IF(L128=$A$399,$A428,"")  )</f>
        <v>28</v>
      </c>
      <c r="M428" s="65" t="str">
        <f ca="1">IF(  AND(LEN(M427)&gt;=1,M427&lt;&gt;".",COUNTIF(M128:M$191,"18放")&gt;0),  CONCATENATE(  ".",IF(M128=$A$399,$A428,"")  ),IF(M128=$A$399,$A428,"")  )</f>
        <v/>
      </c>
      <c r="N428" s="65" t="str">
        <f ca="1">IF(  AND(LEN(N427)&gt;=1,N427&lt;&gt;".",COUNTIF(N128:N$191,"18放")&gt;0),  CONCATENATE(  ".",IF(N128=$A$399,$A428,"")  ),IF(N128=$A$399,$A428,"")  )</f>
        <v>.</v>
      </c>
      <c r="O428" s="65">
        <f ca="1">IF(  AND(LEN(O427)&gt;=1,O427&lt;&gt;".",COUNTIF(O128:O$191,"18放")&gt;0),  CONCATENATE(  ".",IF(O128=$A$399,$A428,"")  ),IF(O128=$A$399,$A428,"")  )</f>
        <v>28</v>
      </c>
      <c r="P428" s="65" t="str">
        <f ca="1">IF(  AND(LEN(P427)&gt;=1,P427&lt;&gt;".",COUNTIF(P128:P$191,"18放")&gt;0),  CONCATENATE(  ".",IF(P128=$A$399,$A428,"")  ),IF(P128=$A$399,$A428,"")  )</f>
        <v/>
      </c>
      <c r="Q428" s="65" t="str">
        <f ca="1">IF(  AND(LEN(Q427)&gt;=1,Q427&lt;&gt;".",COUNTIF(Q128:Q$191,"18放")&gt;0),  CONCATENATE(  ".",IF(Q128=$A$399,$A428,"")  ),IF(Q128=$A$399,$A428,"")  )</f>
        <v/>
      </c>
      <c r="R428" s="65" t="str">
        <f ca="1">IF(  AND(LEN(R427)&gt;=1,R427&lt;&gt;".",COUNTIF(R128:R$191,"18放")&gt;0),  CONCATENATE(  ".",IF(R128=$A$399,$A428,"")  ),IF(R128=$A$399,$A428,"")  )</f>
        <v/>
      </c>
      <c r="S428" s="65" t="str">
        <f ca="1">IF(  AND(LEN(S427)&gt;=1,S427&lt;&gt;".",COUNTIF(S128:S$191,"18放")&gt;0),  CONCATENATE(  ".",IF(S128=$A$399,$A428,"")  ),IF(S128=$A$399,$A428,"")  )</f>
        <v>.28</v>
      </c>
      <c r="T428" s="65" t="str">
        <f ca="1">IF(  AND(LEN(T427)&gt;=1,T427&lt;&gt;".",COUNTIF(T128:T$191,"18放")&gt;0),  CONCATENATE(  ".",IF(T128=$A$399,$A428,"")  ),IF(T128=$A$399,$A428,"")  )</f>
        <v/>
      </c>
      <c r="U428" s="65" t="str">
        <f ca="1">IF(  AND(LEN(U427)&gt;=1,U427&lt;&gt;".",COUNTIF(U128:U$191,"18放")&gt;0),  CONCATENATE(  ".",IF(U128=$A$399,$A428,"")  ),IF(U128=$A$399,$A428,"")  )</f>
        <v/>
      </c>
      <c r="V428" s="65" t="str">
        <f ca="1">IF(  AND(LEN(V427)&gt;=1,V427&lt;&gt;".",COUNTIF(V128:V$191,"18放")&gt;0),  CONCATENATE(  ".",IF(V128=$A$399,$A428,"")  ),IF(V128=$A$399,$A428,"")  )</f>
        <v/>
      </c>
      <c r="W428" s="65" t="str">
        <f ca="1">IF(  AND(LEN(W427)&gt;=1,W427&lt;&gt;".",COUNTIF(W128:W$191,"18放")&gt;0),  CONCATENATE(  ".",IF(W128=$A$399,$A428,"")  ),IF(W128=$A$399,$A428,"")  )</f>
        <v/>
      </c>
      <c r="X428" s="65" t="str">
        <f ca="1">IF(  AND(LEN(X427)&gt;=1,X427&lt;&gt;".",COUNTIF(X128:X$191,"18放")&gt;0),  CONCATENATE(  ".",IF(X128=$A$399,$A428,"")  ),IF(X128=$A$399,$A428,"")  )</f>
        <v/>
      </c>
      <c r="Y428" s="65" t="str">
        <f ca="1">IF(  AND(LEN(Y427)&gt;=1,Y427&lt;&gt;".",COUNTIF(Y128:Y$191,"18放")&gt;0),  CONCATENATE(  ".",IF(Y128=$A$399,$A428,"")  ),IF(Y128=$A$399,$A428,"")  )</f>
        <v/>
      </c>
      <c r="Z428" s="65">
        <f ca="1">IF(  AND(LEN(Z427)&gt;=1,Z427&lt;&gt;".",COUNTIF(Z128:Z$191,"18放")&gt;0),  CONCATENATE(  ".",IF(Z128=$A$399,$A428,"")  ),IF(Z128=$A$399,$A428,"")  )</f>
        <v>28</v>
      </c>
      <c r="AA428" s="65" t="str">
        <f ca="1">IF(  AND(LEN(AA427)&gt;=1,AA427&lt;&gt;".",COUNTIF(AA128:AA$191,"18放")&gt;0),  CONCATENATE(  ".",IF(AA128=$A$399,$A428,"")  ),IF(AA128=$A$399,$A428,"")  )</f>
        <v/>
      </c>
      <c r="AB428" s="65" t="str">
        <f ca="1">IF(  AND(LEN(AB427)&gt;=1,AB427&lt;&gt;".",COUNTIF(AB128:AB$191,"18放")&gt;0),  CONCATENATE(  ".",IF(AB128=$A$399,$A428,"")  ),IF(AB128=$A$399,$A428,"")  )</f>
        <v/>
      </c>
      <c r="AC428" s="65" t="str">
        <f ca="1">IF(  AND(LEN(AC427)&gt;=1,AC427&lt;&gt;".",COUNTIF(AC128:AC$191,"18放")&gt;0),  CONCATENATE(  ".",IF(AC128=$A$399,$A428,"")  ),IF(AC128=$A$399,$A428,"")  )</f>
        <v/>
      </c>
      <c r="AD428" s="65" t="str">
        <f ca="1">IF(  AND(LEN(AD427)&gt;=1,AD427&lt;&gt;".",COUNTIF(AD128:AD$191,"18放")&gt;0),  CONCATENATE(  ".",IF(AD128=$A$399,$A428,"")  ),IF(AD128=$A$399,$A428,"")  )</f>
        <v/>
      </c>
      <c r="AE428" s="65" t="str">
        <f ca="1">IF(  AND(LEN(AE427)&gt;=1,AE427&lt;&gt;".",COUNTIF(AE128:AE$191,"18放")&gt;0),  CONCATENATE(  ".",IF(AE128=$A$399,$A428,"")  ),IF(AE128=$A$399,$A428,"")  )</f>
        <v/>
      </c>
      <c r="AF428" s="65" t="str">
        <f ca="1">IF(  AND(LEN(AF427)&gt;=1,AF427&lt;&gt;".",COUNTIF(AF128:AF$191,"18放")&gt;0),  CONCATENATE(  ".",IF(AF128=$A$399,$A428,"")  ),IF(AF128=$A$399,$A428,"")  )</f>
        <v/>
      </c>
      <c r="AG428" s="65" t="str">
        <f ca="1">IF(  AND(LEN(AG427)&gt;=1,AG427&lt;&gt;".",COUNTIF(AG128:AG$191,"18放")&gt;0),  CONCATENATE(  ".",IF(AG128=$A$399,$A428,"")  ),IF(AG128=$A$399,$A428,"")  )</f>
        <v/>
      </c>
      <c r="AH428" s="65"/>
      <c r="AI428" s="65"/>
      <c r="AJ428" s="65"/>
    </row>
    <row r="429" spans="1:36">
      <c r="A429" s="65">
        <f t="shared" si="39"/>
        <v>29</v>
      </c>
      <c r="B429" s="65" t="str">
        <f t="shared" si="39"/>
        <v>馬宇廷</v>
      </c>
      <c r="C429" s="65" t="str">
        <f ca="1">IF(  AND(LEN(C428)&gt;=1,C428&lt;&gt;".",COUNTIF(C129:C$191,"18放")&gt;0),  CONCATENATE(  ".",IF(C129=$A$399,$A429,"")  ),IF(C129=$A$399,$A429,"")  )</f>
        <v/>
      </c>
      <c r="D429" s="65" t="str">
        <f ca="1">IF(  AND(LEN(D428)&gt;=1,D428&lt;&gt;".",COUNTIF(D129:D$191,"18放")&gt;0),  CONCATENATE(  ".",IF(D129=$A$399,$A429,"")  ),IF(D129=$A$399,$A429,"")  )</f>
        <v/>
      </c>
      <c r="E429" s="65">
        <f ca="1">IF(  AND(LEN(E428)&gt;=1,E428&lt;&gt;".",COUNTIF(E129:E$191,"18放")&gt;0),  CONCATENATE(  ".",IF(E129=$A$399,$A429,"")  ),IF(E129=$A$399,$A429,"")  )</f>
        <v>29</v>
      </c>
      <c r="F429" s="65" t="str">
        <f ca="1">IF(  AND(LEN(F428)&gt;=1,F428&lt;&gt;".",COUNTIF(F129:F$191,"18放")&gt;0),  CONCATENATE(  ".",IF(F129=$A$399,$A429,"")  ),IF(F129=$A$399,$A429,"")  )</f>
        <v>.</v>
      </c>
      <c r="G429" s="65" t="str">
        <f ca="1">IF(  AND(LEN(G428)&gt;=1,G428&lt;&gt;".",COUNTIF(G129:G$191,"18放")&gt;0),  CONCATENATE(  ".",IF(G129=$A$399,$A429,"")  ),IF(G129=$A$399,$A429,"")  )</f>
        <v/>
      </c>
      <c r="H429" s="65" t="str">
        <f ca="1">IF(  AND(LEN(H428)&gt;=1,H428&lt;&gt;".",COUNTIF(H129:H$191,"18放")&gt;0),  CONCATENATE(  ".",IF(H129=$A$399,$A429,"")  ),IF(H129=$A$399,$A429,"")  )</f>
        <v/>
      </c>
      <c r="I429" s="65" t="str">
        <f ca="1">IF(  AND(LEN(I428)&gt;=1,I428&lt;&gt;".",COUNTIF(I129:I$191,"18放")&gt;0),  CONCATENATE(  ".",IF(I129=$A$399,$A429,"")  ),IF(I129=$A$399,$A429,"")  )</f>
        <v/>
      </c>
      <c r="J429" s="65" t="str">
        <f ca="1">IF(  AND(LEN(J428)&gt;=1,J428&lt;&gt;".",COUNTIF(J129:J$191,"18放")&gt;0),  CONCATENATE(  ".",IF(J129=$A$399,$A429,"")  ),IF(J129=$A$399,$A429,"")  )</f>
        <v/>
      </c>
      <c r="K429" s="65" t="str">
        <f ca="1">IF(  AND(LEN(K428)&gt;=1,K428&lt;&gt;".",COUNTIF(K129:K$191,"18放")&gt;0),  CONCATENATE(  ".",IF(K129=$A$399,$A429,"")  ),IF(K129=$A$399,$A429,"")  )</f>
        <v/>
      </c>
      <c r="L429" s="65" t="str">
        <f ca="1">IF(  AND(LEN(L428)&gt;=1,L428&lt;&gt;".",COUNTIF(L129:L$191,"18放")&gt;0),  CONCATENATE(  ".",IF(L129=$A$399,$A429,"")  ),IF(L129=$A$399,$A429,"")  )</f>
        <v>.29</v>
      </c>
      <c r="M429" s="65" t="str">
        <f ca="1">IF(  AND(LEN(M428)&gt;=1,M428&lt;&gt;".",COUNTIF(M129:M$191,"18放")&gt;0),  CONCATENATE(  ".",IF(M129=$A$399,$A429,"")  ),IF(M129=$A$399,$A429,"")  )</f>
        <v/>
      </c>
      <c r="N429" s="65" t="str">
        <f ca="1">IF(  AND(LEN(N428)&gt;=1,N428&lt;&gt;".",COUNTIF(N129:N$191,"18放")&gt;0),  CONCATENATE(  ".",IF(N129=$A$399,$A429,"")  ),IF(N129=$A$399,$A429,"")  )</f>
        <v/>
      </c>
      <c r="O429" s="65" t="str">
        <f ca="1">IF(  AND(LEN(O428)&gt;=1,O428&lt;&gt;".",COUNTIF(O129:O$191,"18放")&gt;0),  CONCATENATE(  ".",IF(O129=$A$399,$A429,"")  ),IF(O129=$A$399,$A429,"")  )</f>
        <v/>
      </c>
      <c r="P429" s="65" t="str">
        <f ca="1">IF(  AND(LEN(P428)&gt;=1,P428&lt;&gt;".",COUNTIF(P129:P$191,"18放")&gt;0),  CONCATENATE(  ".",IF(P129=$A$399,$A429,"")  ),IF(P129=$A$399,$A429,"")  )</f>
        <v/>
      </c>
      <c r="Q429" s="65" t="str">
        <f ca="1">IF(  AND(LEN(Q428)&gt;=1,Q428&lt;&gt;".",COUNTIF(Q129:Q$191,"18放")&gt;0),  CONCATENATE(  ".",IF(Q129=$A$399,$A429,"")  ),IF(Q129=$A$399,$A429,"")  )</f>
        <v/>
      </c>
      <c r="R429" s="65" t="str">
        <f ca="1">IF(  AND(LEN(R428)&gt;=1,R428&lt;&gt;".",COUNTIF(R129:R$191,"18放")&gt;0),  CONCATENATE(  ".",IF(R129=$A$399,$A429,"")  ),IF(R129=$A$399,$A429,"")  )</f>
        <v/>
      </c>
      <c r="S429" s="65" t="str">
        <f ca="1">IF(  AND(LEN(S428)&gt;=1,S428&lt;&gt;".",COUNTIF(S129:S$191,"18放")&gt;0),  CONCATENATE(  ".",IF(S129=$A$399,$A429,"")  ),IF(S129=$A$399,$A429,"")  )</f>
        <v>.29</v>
      </c>
      <c r="T429" s="65" t="str">
        <f ca="1">IF(  AND(LEN(T428)&gt;=1,T428&lt;&gt;".",COUNTIF(T129:T$191,"18放")&gt;0),  CONCATENATE(  ".",IF(T129=$A$399,$A429,"")  ),IF(T129=$A$399,$A429,"")  )</f>
        <v/>
      </c>
      <c r="U429" s="65" t="str">
        <f ca="1">IF(  AND(LEN(U428)&gt;=1,U428&lt;&gt;".",COUNTIF(U129:U$191,"18放")&gt;0),  CONCATENATE(  ".",IF(U129=$A$399,$A429,"")  ),IF(U129=$A$399,$A429,"")  )</f>
        <v/>
      </c>
      <c r="V429" s="65" t="str">
        <f ca="1">IF(  AND(LEN(V428)&gt;=1,V428&lt;&gt;".",COUNTIF(V129:V$191,"18放")&gt;0),  CONCATENATE(  ".",IF(V129=$A$399,$A429,"")  ),IF(V129=$A$399,$A429,"")  )</f>
        <v/>
      </c>
      <c r="W429" s="65" t="str">
        <f ca="1">IF(  AND(LEN(W428)&gt;=1,W428&lt;&gt;".",COUNTIF(W129:W$191,"18放")&gt;0),  CONCATENATE(  ".",IF(W129=$A$399,$A429,"")  ),IF(W129=$A$399,$A429,"")  )</f>
        <v/>
      </c>
      <c r="X429" s="65" t="str">
        <f ca="1">IF(  AND(LEN(X428)&gt;=1,X428&lt;&gt;".",COUNTIF(X129:X$191,"18放")&gt;0),  CONCATENATE(  ".",IF(X129=$A$399,$A429,"")  ),IF(X129=$A$399,$A429,"")  )</f>
        <v/>
      </c>
      <c r="Y429" s="65" t="str">
        <f ca="1">IF(  AND(LEN(Y428)&gt;=1,Y428&lt;&gt;".",COUNTIF(Y129:Y$191,"18放")&gt;0),  CONCATENATE(  ".",IF(Y129=$A$399,$A429,"")  ),IF(Y129=$A$399,$A429,"")  )</f>
        <v/>
      </c>
      <c r="Z429" s="65" t="str">
        <f ca="1">IF(  AND(LEN(Z428)&gt;=1,Z428&lt;&gt;".",COUNTIF(Z129:Z$191,"18放")&gt;0),  CONCATENATE(  ".",IF(Z129=$A$399,$A429,"")  ),IF(Z129=$A$399,$A429,"")  )</f>
        <v>.29</v>
      </c>
      <c r="AA429" s="65" t="str">
        <f ca="1">IF(  AND(LEN(AA428)&gt;=1,AA428&lt;&gt;".",COUNTIF(AA129:AA$191,"18放")&gt;0),  CONCATENATE(  ".",IF(AA129=$A$399,$A429,"")  ),IF(AA129=$A$399,$A429,"")  )</f>
        <v/>
      </c>
      <c r="AB429" s="65" t="str">
        <f ca="1">IF(  AND(LEN(AB428)&gt;=1,AB428&lt;&gt;".",COUNTIF(AB129:AB$191,"18放")&gt;0),  CONCATENATE(  ".",IF(AB129=$A$399,$A429,"")  ),IF(AB129=$A$399,$A429,"")  )</f>
        <v/>
      </c>
      <c r="AC429" s="65" t="str">
        <f ca="1">IF(  AND(LEN(AC428)&gt;=1,AC428&lt;&gt;".",COUNTIF(AC129:AC$191,"18放")&gt;0),  CONCATENATE(  ".",IF(AC129=$A$399,$A429,"")  ),IF(AC129=$A$399,$A429,"")  )</f>
        <v/>
      </c>
      <c r="AD429" s="65" t="str">
        <f ca="1">IF(  AND(LEN(AD428)&gt;=1,AD428&lt;&gt;".",COUNTIF(AD129:AD$191,"18放")&gt;0),  CONCATENATE(  ".",IF(AD129=$A$399,$A429,"")  ),IF(AD129=$A$399,$A429,"")  )</f>
        <v/>
      </c>
      <c r="AE429" s="65" t="str">
        <f ca="1">IF(  AND(LEN(AE428)&gt;=1,AE428&lt;&gt;".",COUNTIF(AE129:AE$191,"18放")&gt;0),  CONCATENATE(  ".",IF(AE129=$A$399,$A429,"")  ),IF(AE129=$A$399,$A429,"")  )</f>
        <v/>
      </c>
      <c r="AF429" s="65">
        <f ca="1">IF(  AND(LEN(AF428)&gt;=1,AF428&lt;&gt;".",COUNTIF(AF129:AF$191,"18放")&gt;0),  CONCATENATE(  ".",IF(AF129=$A$399,$A429,"")  ),IF(AF129=$A$399,$A429,"")  )</f>
        <v>29</v>
      </c>
      <c r="AG429" s="65" t="str">
        <f ca="1">IF(  AND(LEN(AG428)&gt;=1,AG428&lt;&gt;".",COUNTIF(AG129:AG$191,"18放")&gt;0),  CONCATENATE(  ".",IF(AG129=$A$399,$A429,"")  ),IF(AG129=$A$399,$A429,"")  )</f>
        <v/>
      </c>
      <c r="AH429" s="65"/>
      <c r="AI429" s="65"/>
      <c r="AJ429" s="65"/>
    </row>
    <row r="430" spans="1:36">
      <c r="A430" s="65">
        <f t="shared" si="39"/>
        <v>30</v>
      </c>
      <c r="B430" s="65" t="str">
        <f t="shared" si="39"/>
        <v>劉家禎</v>
      </c>
      <c r="C430" s="65" t="str">
        <f ca="1">IF(  AND(LEN(C429)&gt;=1,C429&lt;&gt;".",COUNTIF(C130:C$191,"18放")&gt;0),  CONCATENATE(  ".",IF(C130=$A$399,$A430,"")  ),IF(C130=$A$399,$A430,"")  )</f>
        <v/>
      </c>
      <c r="D430" s="65" t="str">
        <f ca="1">IF(  AND(LEN(D429)&gt;=1,D429&lt;&gt;".",COUNTIF(D130:D$191,"18放")&gt;0),  CONCATENATE(  ".",IF(D130=$A$399,$A430,"")  ),IF(D130=$A$399,$A430,"")  )</f>
        <v/>
      </c>
      <c r="E430" s="65" t="str">
        <f ca="1">IF(  AND(LEN(E429)&gt;=1,E429&lt;&gt;".",COUNTIF(E130:E$191,"18放")&gt;0),  CONCATENATE(  ".",IF(E130=$A$399,$A430,"")  ),IF(E130=$A$399,$A430,"")  )</f>
        <v>.</v>
      </c>
      <c r="F430" s="65" t="str">
        <f ca="1">IF(  AND(LEN(F429)&gt;=1,F429&lt;&gt;".",COUNTIF(F130:F$191,"18放")&gt;0),  CONCATENATE(  ".",IF(F130=$A$399,$A430,"")  ),IF(F130=$A$399,$A430,"")  )</f>
        <v/>
      </c>
      <c r="G430" s="65" t="str">
        <f ca="1">IF(  AND(LEN(G429)&gt;=1,G429&lt;&gt;".",COUNTIF(G130:G$191,"18放")&gt;0),  CONCATENATE(  ".",IF(G130=$A$399,$A430,"")  ),IF(G130=$A$399,$A430,"")  )</f>
        <v/>
      </c>
      <c r="H430" s="65">
        <f ca="1">IF(  AND(LEN(H429)&gt;=1,H429&lt;&gt;".",COUNTIF(H130:H$191,"18放")&gt;0),  CONCATENATE(  ".",IF(H130=$A$399,$A430,"")  ),IF(H130=$A$399,$A430,"")  )</f>
        <v>30</v>
      </c>
      <c r="I430" s="65" t="str">
        <f ca="1">IF(  AND(LEN(I429)&gt;=1,I429&lt;&gt;".",COUNTIF(I130:I$191,"18放")&gt;0),  CONCATENATE(  ".",IF(I130=$A$399,$A430,"")  ),IF(I130=$A$399,$A430,"")  )</f>
        <v/>
      </c>
      <c r="J430" s="65" t="str">
        <f ca="1">IF(  AND(LEN(J429)&gt;=1,J429&lt;&gt;".",COUNTIF(J130:J$191,"18放")&gt;0),  CONCATENATE(  ".",IF(J130=$A$399,$A430,"")  ),IF(J130=$A$399,$A430,"")  )</f>
        <v/>
      </c>
      <c r="K430" s="65" t="str">
        <f ca="1">IF(  AND(LEN(K429)&gt;=1,K429&lt;&gt;".",COUNTIF(K130:K$191,"18放")&gt;0),  CONCATENATE(  ".",IF(K130=$A$399,$A430,"")  ),IF(K130=$A$399,$A430,"")  )</f>
        <v/>
      </c>
      <c r="L430" s="65" t="str">
        <f ca="1">IF(  AND(LEN(L429)&gt;=1,L429&lt;&gt;".",COUNTIF(L130:L$191,"18放")&gt;0),  CONCATENATE(  ".",IF(L130=$A$399,$A430,"")  ),IF(L130=$A$399,$A430,"")  )</f>
        <v>.</v>
      </c>
      <c r="M430" s="65" t="str">
        <f ca="1">IF(  AND(LEN(M429)&gt;=1,M429&lt;&gt;".",COUNTIF(M130:M$191,"18放")&gt;0),  CONCATENATE(  ".",IF(M130=$A$399,$A430,"")  ),IF(M130=$A$399,$A430,"")  )</f>
        <v/>
      </c>
      <c r="N430" s="65">
        <f ca="1">IF(  AND(LEN(N429)&gt;=1,N429&lt;&gt;".",COUNTIF(N130:N$191,"18放")&gt;0),  CONCATENATE(  ".",IF(N130=$A$399,$A430,"")  ),IF(N130=$A$399,$A430,"")  )</f>
        <v>30</v>
      </c>
      <c r="O430" s="65" t="str">
        <f ca="1">IF(  AND(LEN(O429)&gt;=1,O429&lt;&gt;".",COUNTIF(O130:O$191,"18放")&gt;0),  CONCATENATE(  ".",IF(O130=$A$399,$A430,"")  ),IF(O130=$A$399,$A430,"")  )</f>
        <v/>
      </c>
      <c r="P430" s="65" t="str">
        <f ca="1">IF(  AND(LEN(P429)&gt;=1,P429&lt;&gt;".",COUNTIF(P130:P$191,"18放")&gt;0),  CONCATENATE(  ".",IF(P130=$A$399,$A430,"")  ),IF(P130=$A$399,$A430,"")  )</f>
        <v/>
      </c>
      <c r="Q430" s="65" t="str">
        <f ca="1">IF(  AND(LEN(Q429)&gt;=1,Q429&lt;&gt;".",COUNTIF(Q130:Q$191,"18放")&gt;0),  CONCATENATE(  ".",IF(Q130=$A$399,$A430,"")  ),IF(Q130=$A$399,$A430,"")  )</f>
        <v/>
      </c>
      <c r="R430" s="65" t="str">
        <f ca="1">IF(  AND(LEN(R429)&gt;=1,R429&lt;&gt;".",COUNTIF(R130:R$191,"18放")&gt;0),  CONCATENATE(  ".",IF(R130=$A$399,$A430,"")  ),IF(R130=$A$399,$A430,"")  )</f>
        <v/>
      </c>
      <c r="S430" s="65" t="str">
        <f ca="1">IF(  AND(LEN(S429)&gt;=1,S429&lt;&gt;".",COUNTIF(S130:S$191,"18放")&gt;0),  CONCATENATE(  ".",IF(S130=$A$399,$A430,"")  ),IF(S130=$A$399,$A430,"")  )</f>
        <v>.</v>
      </c>
      <c r="T430" s="65" t="str">
        <f ca="1">IF(  AND(LEN(T429)&gt;=1,T429&lt;&gt;".",COUNTIF(T130:T$191,"18放")&gt;0),  CONCATENATE(  ".",IF(T130=$A$399,$A430,"")  ),IF(T130=$A$399,$A430,"")  )</f>
        <v/>
      </c>
      <c r="U430" s="65" t="str">
        <f ca="1">IF(  AND(LEN(U429)&gt;=1,U429&lt;&gt;".",COUNTIF(U130:U$191,"18放")&gt;0),  CONCATENATE(  ".",IF(U130=$A$399,$A430,"")  ),IF(U130=$A$399,$A430,"")  )</f>
        <v/>
      </c>
      <c r="V430" s="65">
        <f ca="1">IF(  AND(LEN(V429)&gt;=1,V429&lt;&gt;".",COUNTIF(V130:V$191,"18放")&gt;0),  CONCATENATE(  ".",IF(V130=$A$399,$A430,"")  ),IF(V130=$A$399,$A430,"")  )</f>
        <v>30</v>
      </c>
      <c r="W430" s="65" t="str">
        <f ca="1">IF(  AND(LEN(W429)&gt;=1,W429&lt;&gt;".",COUNTIF(W130:W$191,"18放")&gt;0),  CONCATENATE(  ".",IF(W130=$A$399,$A430,"")  ),IF(W130=$A$399,$A430,"")  )</f>
        <v/>
      </c>
      <c r="X430" s="65" t="str">
        <f ca="1">IF(  AND(LEN(X429)&gt;=1,X429&lt;&gt;".",COUNTIF(X130:X$191,"18放")&gt;0),  CONCATENATE(  ".",IF(X130=$A$399,$A430,"")  ),IF(X130=$A$399,$A430,"")  )</f>
        <v/>
      </c>
      <c r="Y430" s="65" t="str">
        <f ca="1">IF(  AND(LEN(Y429)&gt;=1,Y429&lt;&gt;".",COUNTIF(Y130:Y$191,"18放")&gt;0),  CONCATENATE(  ".",IF(Y130=$A$399,$A430,"")  ),IF(Y130=$A$399,$A430,"")  )</f>
        <v/>
      </c>
      <c r="Z430" s="65" t="str">
        <f ca="1">IF(  AND(LEN(Z429)&gt;=1,Z429&lt;&gt;".",COUNTIF(Z130:Z$191,"18放")&gt;0),  CONCATENATE(  ".",IF(Z130=$A$399,$A430,"")  ),IF(Z130=$A$399,$A430,"")  )</f>
        <v>.</v>
      </c>
      <c r="AA430" s="65" t="str">
        <f ca="1">IF(  AND(LEN(AA429)&gt;=1,AA429&lt;&gt;".",COUNTIF(AA130:AA$191,"18放")&gt;0),  CONCATENATE(  ".",IF(AA130=$A$399,$A430,"")  ),IF(AA130=$A$399,$A430,"")  )</f>
        <v/>
      </c>
      <c r="AB430" s="65" t="str">
        <f ca="1">IF(  AND(LEN(AB429)&gt;=1,AB429&lt;&gt;".",COUNTIF(AB130:AB$191,"18放")&gt;0),  CONCATENATE(  ".",IF(AB130=$A$399,$A430,"")  ),IF(AB130=$A$399,$A430,"")  )</f>
        <v/>
      </c>
      <c r="AC430" s="65">
        <f ca="1">IF(  AND(LEN(AC429)&gt;=1,AC429&lt;&gt;".",COUNTIF(AC130:AC$191,"18放")&gt;0),  CONCATENATE(  ".",IF(AC130=$A$399,$A430,"")  ),IF(AC130=$A$399,$A430,"")  )</f>
        <v>30</v>
      </c>
      <c r="AD430" s="65" t="str">
        <f ca="1">IF(  AND(LEN(AD429)&gt;=1,AD429&lt;&gt;".",COUNTIF(AD130:AD$191,"18放")&gt;0),  CONCATENATE(  ".",IF(AD130=$A$399,$A430,"")  ),IF(AD130=$A$399,$A430,"")  )</f>
        <v/>
      </c>
      <c r="AE430" s="65" t="str">
        <f ca="1">IF(  AND(LEN(AE429)&gt;=1,AE429&lt;&gt;".",COUNTIF(AE130:AE$191,"18放")&gt;0),  CONCATENATE(  ".",IF(AE130=$A$399,$A430,"")  ),IF(AE130=$A$399,$A430,"")  )</f>
        <v/>
      </c>
      <c r="AF430" s="65" t="str">
        <f ca="1">IF(  AND(LEN(AF429)&gt;=1,AF429&lt;&gt;".",COUNTIF(AF130:AF$191,"18放")&gt;0),  CONCATENATE(  ".",IF(AF130=$A$399,$A430,"")  ),IF(AF130=$A$399,$A430,"")  )</f>
        <v>.</v>
      </c>
      <c r="AG430" s="65" t="str">
        <f ca="1">IF(  AND(LEN(AG429)&gt;=1,AG429&lt;&gt;".",COUNTIF(AG130:AG$191,"18放")&gt;0),  CONCATENATE(  ".",IF(AG130=$A$399,$A430,"")  ),IF(AG130=$A$399,$A430,"")  )</f>
        <v/>
      </c>
      <c r="AH430" s="65"/>
      <c r="AI430" s="65"/>
      <c r="AJ430" s="65"/>
    </row>
    <row r="431" spans="1:36">
      <c r="A431" s="65">
        <f t="shared" si="39"/>
        <v>31</v>
      </c>
      <c r="B431" s="65" t="str">
        <f t="shared" si="39"/>
        <v>廖武頎</v>
      </c>
      <c r="C431" s="65">
        <f ca="1">IF(  AND(LEN(C430)&gt;=1,C430&lt;&gt;".",COUNTIF(C131:C$191,"18放")&gt;0),  CONCATENATE(  ".",IF(C131=$A$399,$A431,"")  ),IF(C131=$A$399,$A431,"")  )</f>
        <v>31</v>
      </c>
      <c r="D431" s="65" t="str">
        <f ca="1">IF(  AND(LEN(D430)&gt;=1,D430&lt;&gt;".",COUNTIF(D131:D$191,"18放")&gt;0),  CONCATENATE(  ".",IF(D131=$A$399,$A431,"")  ),IF(D131=$A$399,$A431,"")  )</f>
        <v/>
      </c>
      <c r="E431" s="65" t="str">
        <f ca="1">IF(  AND(LEN(E430)&gt;=1,E430&lt;&gt;".",COUNTIF(E131:E$191,"18放")&gt;0),  CONCATENATE(  ".",IF(E131=$A$399,$A431,"")  ),IF(E131=$A$399,$A431,"")  )</f>
        <v/>
      </c>
      <c r="F431" s="65" t="str">
        <f ca="1">IF(  AND(LEN(F430)&gt;=1,F430&lt;&gt;".",COUNTIF(F131:F$191,"18放")&gt;0),  CONCATENATE(  ".",IF(F131=$A$399,$A431,"")  ),IF(F131=$A$399,$A431,"")  )</f>
        <v/>
      </c>
      <c r="G431" s="65" t="str">
        <f ca="1">IF(  AND(LEN(G430)&gt;=1,G430&lt;&gt;".",COUNTIF(G131:G$191,"18放")&gt;0),  CONCATENATE(  ".",IF(G131=$A$399,$A431,"")  ),IF(G131=$A$399,$A431,"")  )</f>
        <v/>
      </c>
      <c r="H431" s="65" t="str">
        <f ca="1">IF(  AND(LEN(H430)&gt;=1,H430&lt;&gt;".",COUNTIF(H131:H$191,"18放")&gt;0),  CONCATENATE(  ".",IF(H131=$A$399,$A431,"")  ),IF(H131=$A$399,$A431,"")  )</f>
        <v>.</v>
      </c>
      <c r="I431" s="65" t="str">
        <f ca="1">IF(  AND(LEN(I430)&gt;=1,I430&lt;&gt;".",COUNTIF(I131:I$191,"18放")&gt;0),  CONCATENATE(  ".",IF(I131=$A$399,$A431,"")  ),IF(I131=$A$399,$A431,"")  )</f>
        <v/>
      </c>
      <c r="J431" s="65">
        <f ca="1">IF(  AND(LEN(J430)&gt;=1,J430&lt;&gt;".",COUNTIF(J131:J$191,"18放")&gt;0),  CONCATENATE(  ".",IF(J131=$A$399,$A431,"")  ),IF(J131=$A$399,$A431,"")  )</f>
        <v>31</v>
      </c>
      <c r="K431" s="65" t="str">
        <f ca="1">IF(  AND(LEN(K430)&gt;=1,K430&lt;&gt;".",COUNTIF(K131:K$191,"18放")&gt;0),  CONCATENATE(  ".",IF(K131=$A$399,$A431,"")  ),IF(K131=$A$399,$A431,"")  )</f>
        <v/>
      </c>
      <c r="L431" s="65" t="str">
        <f ca="1">IF(  AND(LEN(L430)&gt;=1,L430&lt;&gt;".",COUNTIF(L131:L$191,"18放")&gt;0),  CONCATENATE(  ".",IF(L131=$A$399,$A431,"")  ),IF(L131=$A$399,$A431,"")  )</f>
        <v/>
      </c>
      <c r="M431" s="65" t="str">
        <f ca="1">IF(  AND(LEN(M430)&gt;=1,M430&lt;&gt;".",COUNTIF(M131:M$191,"18放")&gt;0),  CONCATENATE(  ".",IF(M131=$A$399,$A431,"")  ),IF(M131=$A$399,$A431,"")  )</f>
        <v/>
      </c>
      <c r="N431" s="65" t="str">
        <f ca="1">IF(  AND(LEN(N430)&gt;=1,N430&lt;&gt;".",COUNTIF(N131:N$191,"18放")&gt;0),  CONCATENATE(  ".",IF(N131=$A$399,$A431,"")  ),IF(N131=$A$399,$A431,"")  )</f>
        <v>.</v>
      </c>
      <c r="O431" s="65" t="str">
        <f ca="1">IF(  AND(LEN(O430)&gt;=1,O430&lt;&gt;".",COUNTIF(O131:O$191,"18放")&gt;0),  CONCATENATE(  ".",IF(O131=$A$399,$A431,"")  ),IF(O131=$A$399,$A431,"")  )</f>
        <v/>
      </c>
      <c r="P431" s="65" t="str">
        <f ca="1">IF(  AND(LEN(P430)&gt;=1,P430&lt;&gt;".",COUNTIF(P131:P$191,"18放")&gt;0),  CONCATENATE(  ".",IF(P131=$A$399,$A431,"")  ),IF(P131=$A$399,$A431,"")  )</f>
        <v/>
      </c>
      <c r="Q431" s="65" t="str">
        <f ca="1">IF(  AND(LEN(Q430)&gt;=1,Q430&lt;&gt;".",COUNTIF(Q131:Q$191,"18放")&gt;0),  CONCATENATE(  ".",IF(Q131=$A$399,$A431,"")  ),IF(Q131=$A$399,$A431,"")  )</f>
        <v/>
      </c>
      <c r="R431" s="65" t="str">
        <f ca="1">IF(  AND(LEN(R430)&gt;=1,R430&lt;&gt;".",COUNTIF(R131:R$191,"18放")&gt;0),  CONCATENATE(  ".",IF(R131=$A$399,$A431,"")  ),IF(R131=$A$399,$A431,"")  )</f>
        <v/>
      </c>
      <c r="S431" s="65">
        <f ca="1">IF(  AND(LEN(S430)&gt;=1,S430&lt;&gt;".",COUNTIF(S131:S$191,"18放")&gt;0),  CONCATENATE(  ".",IF(S131=$A$399,$A431,"")  ),IF(S131=$A$399,$A431,"")  )</f>
        <v>31</v>
      </c>
      <c r="T431" s="65" t="str">
        <f ca="1">IF(  AND(LEN(T430)&gt;=1,T430&lt;&gt;".",COUNTIF(T131:T$191,"18放")&gt;0),  CONCATENATE(  ".",IF(T131=$A$399,$A431,"")  ),IF(T131=$A$399,$A431,"")  )</f>
        <v/>
      </c>
      <c r="U431" s="65" t="str">
        <f ca="1">IF(  AND(LEN(U430)&gt;=1,U430&lt;&gt;".",COUNTIF(U131:U$191,"18放")&gt;0),  CONCATENATE(  ".",IF(U131=$A$399,$A431,"")  ),IF(U131=$A$399,$A431,"")  )</f>
        <v/>
      </c>
      <c r="V431" s="65" t="str">
        <f ca="1">IF(  AND(LEN(V430)&gt;=1,V430&lt;&gt;".",COUNTIF(V131:V$191,"18放")&gt;0),  CONCATENATE(  ".",IF(V131=$A$399,$A431,"")  ),IF(V131=$A$399,$A431,"")  )</f>
        <v>.</v>
      </c>
      <c r="W431" s="65" t="str">
        <f ca="1">IF(  AND(LEN(W430)&gt;=1,W430&lt;&gt;".",COUNTIF(W131:W$191,"18放")&gt;0),  CONCATENATE(  ".",IF(W131=$A$399,$A431,"")  ),IF(W131=$A$399,$A431,"")  )</f>
        <v/>
      </c>
      <c r="X431" s="65" t="str">
        <f ca="1">IF(  AND(LEN(X430)&gt;=1,X430&lt;&gt;".",COUNTIF(X131:X$191,"18放")&gt;0),  CONCATENATE(  ".",IF(X131=$A$399,$A431,"")  ),IF(X131=$A$399,$A431,"")  )</f>
        <v/>
      </c>
      <c r="Y431" s="65" t="str">
        <f ca="1">IF(  AND(LEN(Y430)&gt;=1,Y430&lt;&gt;".",COUNTIF(Y131:Y$191,"18放")&gt;0),  CONCATENATE(  ".",IF(Y131=$A$399,$A431,"")  ),IF(Y131=$A$399,$A431,"")  )</f>
        <v/>
      </c>
      <c r="Z431" s="65" t="str">
        <f ca="1">IF(  AND(LEN(Z430)&gt;=1,Z430&lt;&gt;".",COUNTIF(Z131:Z$191,"18放")&gt;0),  CONCATENATE(  ".",IF(Z131=$A$399,$A431,"")  ),IF(Z131=$A$399,$A431,"")  )</f>
        <v/>
      </c>
      <c r="AA431" s="65" t="str">
        <f ca="1">IF(  AND(LEN(AA430)&gt;=1,AA430&lt;&gt;".",COUNTIF(AA131:AA$191,"18放")&gt;0),  CONCATENATE(  ".",IF(AA131=$A$399,$A431,"")  ),IF(AA131=$A$399,$A431,"")  )</f>
        <v/>
      </c>
      <c r="AB431" s="65">
        <f ca="1">IF(  AND(LEN(AB430)&gt;=1,AB430&lt;&gt;".",COUNTIF(AB131:AB$191,"18放")&gt;0),  CONCATENATE(  ".",IF(AB131=$A$399,$A431,"")  ),IF(AB131=$A$399,$A431,"")  )</f>
        <v>31</v>
      </c>
      <c r="AC431" s="65" t="str">
        <f ca="1">IF(  AND(LEN(AC430)&gt;=1,AC430&lt;&gt;".",COUNTIF(AC131:AC$191,"18放")&gt;0),  CONCATENATE(  ".",IF(AC131=$A$399,$A431,"")  ),IF(AC131=$A$399,$A431,"")  )</f>
        <v>.</v>
      </c>
      <c r="AD431" s="65" t="str">
        <f ca="1">IF(  AND(LEN(AD430)&gt;=1,AD430&lt;&gt;".",COUNTIF(AD131:AD$191,"18放")&gt;0),  CONCATENATE(  ".",IF(AD131=$A$399,$A431,"")  ),IF(AD131=$A$399,$A431,"")  )</f>
        <v/>
      </c>
      <c r="AE431" s="65" t="str">
        <f ca="1">IF(  AND(LEN(AE430)&gt;=1,AE430&lt;&gt;".",COUNTIF(AE131:AE$191,"18放")&gt;0),  CONCATENATE(  ".",IF(AE131=$A$399,$A431,"")  ),IF(AE131=$A$399,$A431,"")  )</f>
        <v/>
      </c>
      <c r="AF431" s="65" t="str">
        <f ca="1">IF(  AND(LEN(AF430)&gt;=1,AF430&lt;&gt;".",COUNTIF(AF131:AF$191,"18放")&gt;0),  CONCATENATE(  ".",IF(AF131=$A$399,$A431,"")  ),IF(AF131=$A$399,$A431,"")  )</f>
        <v/>
      </c>
      <c r="AG431" s="65" t="str">
        <f ca="1">IF(  AND(LEN(AG430)&gt;=1,AG430&lt;&gt;".",COUNTIF(AG131:AG$191,"18放")&gt;0),  CONCATENATE(  ".",IF(AG131=$A$399,$A431,"")  ),IF(AG131=$A$399,$A431,"")  )</f>
        <v/>
      </c>
      <c r="AH431" s="65"/>
      <c r="AI431" s="65"/>
      <c r="AJ431" s="65"/>
    </row>
    <row r="432" spans="1:36">
      <c r="A432" s="65">
        <f t="shared" si="39"/>
        <v>32</v>
      </c>
      <c r="B432" s="65" t="str">
        <f t="shared" si="39"/>
        <v>李璟霖</v>
      </c>
      <c r="C432" s="65" t="str">
        <f ca="1">IF(  AND(LEN(C431)&gt;=1,C431&lt;&gt;".",COUNTIF(C132:C$191,"18放")&gt;0),  CONCATENATE(  ".",IF(C132=$A$399,$A432,"")  ),IF(C132=$A$399,$A432,"")  )</f>
        <v>.</v>
      </c>
      <c r="D432" s="65" t="str">
        <f ca="1">IF(  AND(LEN(D431)&gt;=1,D431&lt;&gt;".",COUNTIF(D132:D$191,"18放")&gt;0),  CONCATENATE(  ".",IF(D132=$A$399,$A432,"")  ),IF(D132=$A$399,$A432,"")  )</f>
        <v/>
      </c>
      <c r="E432" s="65" t="str">
        <f ca="1">IF(  AND(LEN(E431)&gt;=1,E431&lt;&gt;".",COUNTIF(E132:E$191,"18放")&gt;0),  CONCATENATE(  ".",IF(E132=$A$399,$A432,"")  ),IF(E132=$A$399,$A432,"")  )</f>
        <v/>
      </c>
      <c r="F432" s="65" t="str">
        <f ca="1">IF(  AND(LEN(F431)&gt;=1,F431&lt;&gt;".",COUNTIF(F132:F$191,"18放")&gt;0),  CONCATENATE(  ".",IF(F132=$A$399,$A432,"")  ),IF(F132=$A$399,$A432,"")  )</f>
        <v/>
      </c>
      <c r="G432" s="65" t="str">
        <f ca="1">IF(  AND(LEN(G431)&gt;=1,G431&lt;&gt;".",COUNTIF(G132:G$191,"18放")&gt;0),  CONCATENATE(  ".",IF(G132=$A$399,$A432,"")  ),IF(G132=$A$399,$A432,"")  )</f>
        <v/>
      </c>
      <c r="H432" s="65" t="str">
        <f ca="1">IF(  AND(LEN(H431)&gt;=1,H431&lt;&gt;".",COUNTIF(H132:H$191,"18放")&gt;0),  CONCATENATE(  ".",IF(H132=$A$399,$A432,"")  ),IF(H132=$A$399,$A432,"")  )</f>
        <v/>
      </c>
      <c r="I432" s="65" t="str">
        <f ca="1">IF(  AND(LEN(I431)&gt;=1,I431&lt;&gt;".",COUNTIF(I132:I$191,"18放")&gt;0),  CONCATENATE(  ".",IF(I132=$A$399,$A432,"")  ),IF(I132=$A$399,$A432,"")  )</f>
        <v/>
      </c>
      <c r="J432" s="65" t="str">
        <f ca="1">IF(  AND(LEN(J431)&gt;=1,J431&lt;&gt;".",COUNTIF(J132:J$191,"18放")&gt;0),  CONCATENATE(  ".",IF(J132=$A$399,$A432,"")  ),IF(J132=$A$399,$A432,"")  )</f>
        <v>.</v>
      </c>
      <c r="K432" s="65" t="str">
        <f ca="1">IF(  AND(LEN(K431)&gt;=1,K431&lt;&gt;".",COUNTIF(K132:K$191,"18放")&gt;0),  CONCATENATE(  ".",IF(K132=$A$399,$A432,"")  ),IF(K132=$A$399,$A432,"")  )</f>
        <v/>
      </c>
      <c r="L432" s="65">
        <f ca="1">IF(  AND(LEN(L431)&gt;=1,L431&lt;&gt;".",COUNTIF(L132:L$191,"18放")&gt;0),  CONCATENATE(  ".",IF(L132=$A$399,$A432,"")  ),IF(L132=$A$399,$A432,"")  )</f>
        <v>32</v>
      </c>
      <c r="M432" s="65" t="str">
        <f ca="1">IF(  AND(LEN(M431)&gt;=1,M431&lt;&gt;".",COUNTIF(M132:M$191,"18放")&gt;0),  CONCATENATE(  ".",IF(M132=$A$399,$A432,"")  ),IF(M132=$A$399,$A432,"")  )</f>
        <v/>
      </c>
      <c r="N432" s="65" t="str">
        <f ca="1">IF(  AND(LEN(N431)&gt;=1,N431&lt;&gt;".",COUNTIF(N132:N$191,"18放")&gt;0),  CONCATENATE(  ".",IF(N132=$A$399,$A432,"")  ),IF(N132=$A$399,$A432,"")  )</f>
        <v/>
      </c>
      <c r="O432" s="65" t="str">
        <f ca="1">IF(  AND(LEN(O431)&gt;=1,O431&lt;&gt;".",COUNTIF(O132:O$191,"18放")&gt;0),  CONCATENATE(  ".",IF(O132=$A$399,$A432,"")  ),IF(O132=$A$399,$A432,"")  )</f>
        <v/>
      </c>
      <c r="P432" s="65" t="str">
        <f ca="1">IF(  AND(LEN(P431)&gt;=1,P431&lt;&gt;".",COUNTIF(P132:P$191,"18放")&gt;0),  CONCATENATE(  ".",IF(P132=$A$399,$A432,"")  ),IF(P132=$A$399,$A432,"")  )</f>
        <v/>
      </c>
      <c r="Q432" s="65" t="str">
        <f ca="1">IF(  AND(LEN(Q431)&gt;=1,Q431&lt;&gt;".",COUNTIF(Q132:Q$191,"18放")&gt;0),  CONCATENATE(  ".",IF(Q132=$A$399,$A432,"")  ),IF(Q132=$A$399,$A432,"")  )</f>
        <v/>
      </c>
      <c r="R432" s="65" t="str">
        <f ca="1">IF(  AND(LEN(R431)&gt;=1,R431&lt;&gt;".",COUNTIF(R132:R$191,"18放")&gt;0),  CONCATENATE(  ".",IF(R132=$A$399,$A432,"")  ),IF(R132=$A$399,$A432,"")  )</f>
        <v/>
      </c>
      <c r="S432" s="65" t="str">
        <f ca="1">IF(  AND(LEN(S431)&gt;=1,S431&lt;&gt;".",COUNTIF(S132:S$191,"18放")&gt;0),  CONCATENATE(  ".",IF(S132=$A$399,$A432,"")  ),IF(S132=$A$399,$A432,"")  )</f>
        <v>.</v>
      </c>
      <c r="T432" s="65" t="str">
        <f ca="1">IF(  AND(LEN(T431)&gt;=1,T431&lt;&gt;".",COUNTIF(T132:T$191,"18放")&gt;0),  CONCATENATE(  ".",IF(T132=$A$399,$A432,"")  ),IF(T132=$A$399,$A432,"")  )</f>
        <v/>
      </c>
      <c r="U432" s="65" t="str">
        <f ca="1">IF(  AND(LEN(U431)&gt;=1,U431&lt;&gt;".",COUNTIF(U132:U$191,"18放")&gt;0),  CONCATENATE(  ".",IF(U132=$A$399,$A432,"")  ),IF(U132=$A$399,$A432,"")  )</f>
        <v/>
      </c>
      <c r="V432" s="65" t="str">
        <f ca="1">IF(  AND(LEN(V431)&gt;=1,V431&lt;&gt;".",COUNTIF(V132:V$191,"18放")&gt;0),  CONCATENATE(  ".",IF(V132=$A$399,$A432,"")  ),IF(V132=$A$399,$A432,"")  )</f>
        <v/>
      </c>
      <c r="W432" s="65">
        <f ca="1">IF(  AND(LEN(W431)&gt;=1,W431&lt;&gt;".",COUNTIF(W132:W$191,"18放")&gt;0),  CONCATENATE(  ".",IF(W132=$A$399,$A432,"")  ),IF(W132=$A$399,$A432,"")  )</f>
        <v>32</v>
      </c>
      <c r="X432" s="65" t="str">
        <f ca="1">IF(  AND(LEN(X431)&gt;=1,X431&lt;&gt;".",COUNTIF(X132:X$191,"18放")&gt;0),  CONCATENATE(  ".",IF(X132=$A$399,$A432,"")  ),IF(X132=$A$399,$A432,"")  )</f>
        <v/>
      </c>
      <c r="Y432" s="65" t="str">
        <f ca="1">IF(  AND(LEN(Y431)&gt;=1,Y431&lt;&gt;".",COUNTIF(Y132:Y$191,"18放")&gt;0),  CONCATENATE(  ".",IF(Y132=$A$399,$A432,"")  ),IF(Y132=$A$399,$A432,"")  )</f>
        <v/>
      </c>
      <c r="Z432" s="65" t="str">
        <f ca="1">IF(  AND(LEN(Z431)&gt;=1,Z431&lt;&gt;".",COUNTIF(Z132:Z$191,"18放")&gt;0),  CONCATENATE(  ".",IF(Z132=$A$399,$A432,"")  ),IF(Z132=$A$399,$A432,"")  )</f>
        <v/>
      </c>
      <c r="AA432" s="65" t="str">
        <f ca="1">IF(  AND(LEN(AA431)&gt;=1,AA431&lt;&gt;".",COUNTIF(AA132:AA$191,"18放")&gt;0),  CONCATENATE(  ".",IF(AA132=$A$399,$A432,"")  ),IF(AA132=$A$399,$A432,"")  )</f>
        <v/>
      </c>
      <c r="AB432" s="65" t="str">
        <f ca="1">IF(  AND(LEN(AB431)&gt;=1,AB431&lt;&gt;".",COUNTIF(AB132:AB$191,"18放")&gt;0),  CONCATENATE(  ".",IF(AB132=$A$399,$A432,"")  ),IF(AB132=$A$399,$A432,"")  )</f>
        <v>.</v>
      </c>
      <c r="AC432" s="65" t="str">
        <f ca="1">IF(  AND(LEN(AC431)&gt;=1,AC431&lt;&gt;".",COUNTIF(AC132:AC$191,"18放")&gt;0),  CONCATENATE(  ".",IF(AC132=$A$399,$A432,"")  ),IF(AC132=$A$399,$A432,"")  )</f>
        <v/>
      </c>
      <c r="AD432" s="65" t="str">
        <f ca="1">IF(  AND(LEN(AD431)&gt;=1,AD431&lt;&gt;".",COUNTIF(AD132:AD$191,"18放")&gt;0),  CONCATENATE(  ".",IF(AD132=$A$399,$A432,"")  ),IF(AD132=$A$399,$A432,"")  )</f>
        <v/>
      </c>
      <c r="AE432" s="65" t="str">
        <f ca="1">IF(  AND(LEN(AE431)&gt;=1,AE431&lt;&gt;".",COUNTIF(AE132:AE$191,"18放")&gt;0),  CONCATENATE(  ".",IF(AE132=$A$399,$A432,"")  ),IF(AE132=$A$399,$A432,"")  )</f>
        <v/>
      </c>
      <c r="AF432" s="65" t="str">
        <f ca="1">IF(  AND(LEN(AF431)&gt;=1,AF431&lt;&gt;".",COUNTIF(AF132:AF$191,"18放")&gt;0),  CONCATENATE(  ".",IF(AF132=$A$399,$A432,"")  ),IF(AF132=$A$399,$A432,"")  )</f>
        <v/>
      </c>
      <c r="AG432" s="65" t="str">
        <f ca="1">IF(  AND(LEN(AG431)&gt;=1,AG431&lt;&gt;".",COUNTIF(AG132:AG$191,"18放")&gt;0),  CONCATENATE(  ".",IF(AG132=$A$399,$A432,"")  ),IF(AG132=$A$399,$A432,"")  )</f>
        <v/>
      </c>
      <c r="AH432" s="65"/>
      <c r="AI432" s="65"/>
      <c r="AJ432" s="65"/>
    </row>
    <row r="433" spans="1:36">
      <c r="A433" s="65">
        <f t="shared" si="39"/>
        <v>33</v>
      </c>
      <c r="B433" s="65" t="str">
        <f t="shared" si="39"/>
        <v>董勁亨</v>
      </c>
      <c r="C433" s="65" t="str">
        <f ca="1">IF(  AND(LEN(C432)&gt;=1,C432&lt;&gt;".",COUNTIF(C133:C$191,"18放")&gt;0),  CONCATENATE(  ".",IF(C133=$A$399,$A433,"")  ),IF(C133=$A$399,$A433,"")  )</f>
        <v/>
      </c>
      <c r="D433" s="65">
        <f ca="1">IF(  AND(LEN(D432)&gt;=1,D432&lt;&gt;".",COUNTIF(D133:D$191,"18放")&gt;0),  CONCATENATE(  ".",IF(D133=$A$399,$A433,"")  ),IF(D133=$A$399,$A433,"")  )</f>
        <v>33</v>
      </c>
      <c r="E433" s="65" t="str">
        <f ca="1">IF(  AND(LEN(E432)&gt;=1,E432&lt;&gt;".",COUNTIF(E133:E$191,"18放")&gt;0),  CONCATENATE(  ".",IF(E133=$A$399,$A433,"")  ),IF(E133=$A$399,$A433,"")  )</f>
        <v/>
      </c>
      <c r="F433" s="65" t="str">
        <f ca="1">IF(  AND(LEN(F432)&gt;=1,F432&lt;&gt;".",COUNTIF(F133:F$191,"18放")&gt;0),  CONCATENATE(  ".",IF(F133=$A$399,$A433,"")  ),IF(F133=$A$399,$A433,"")  )</f>
        <v/>
      </c>
      <c r="G433" s="65" t="str">
        <f ca="1">IF(  AND(LEN(G432)&gt;=1,G432&lt;&gt;".",COUNTIF(G133:G$191,"18放")&gt;0),  CONCATENATE(  ".",IF(G133=$A$399,$A433,"")  ),IF(G133=$A$399,$A433,"")  )</f>
        <v/>
      </c>
      <c r="H433" s="65" t="str">
        <f ca="1">IF(  AND(LEN(H432)&gt;=1,H432&lt;&gt;".",COUNTIF(H133:H$191,"18放")&gt;0),  CONCATENATE(  ".",IF(H133=$A$399,$A433,"")  ),IF(H133=$A$399,$A433,"")  )</f>
        <v/>
      </c>
      <c r="I433" s="65" t="str">
        <f ca="1">IF(  AND(LEN(I432)&gt;=1,I432&lt;&gt;".",COUNTIF(I133:I$191,"18放")&gt;0),  CONCATENATE(  ".",IF(I133=$A$399,$A433,"")  ),IF(I133=$A$399,$A433,"")  )</f>
        <v/>
      </c>
      <c r="J433" s="65" t="str">
        <f ca="1">IF(  AND(LEN(J432)&gt;=1,J432&lt;&gt;".",COUNTIF(J133:J$191,"18放")&gt;0),  CONCATENATE(  ".",IF(J133=$A$399,$A433,"")  ),IF(J133=$A$399,$A433,"")  )</f>
        <v/>
      </c>
      <c r="K433" s="65" t="str">
        <f ca="1">IF(  AND(LEN(K432)&gt;=1,K432&lt;&gt;".",COUNTIF(K133:K$191,"18放")&gt;0),  CONCATENATE(  ".",IF(K133=$A$399,$A433,"")  ),IF(K133=$A$399,$A433,"")  )</f>
        <v/>
      </c>
      <c r="L433" s="65" t="str">
        <f ca="1">IF(  AND(LEN(L432)&gt;=1,L432&lt;&gt;".",COUNTIF(L133:L$191,"18放")&gt;0),  CONCATENATE(  ".",IF(L133=$A$399,$A433,"")  ),IF(L133=$A$399,$A433,"")  )</f>
        <v>.</v>
      </c>
      <c r="M433" s="65" t="str">
        <f ca="1">IF(  AND(LEN(M432)&gt;=1,M432&lt;&gt;".",COUNTIF(M133:M$191,"18放")&gt;0),  CONCATENATE(  ".",IF(M133=$A$399,$A433,"")  ),IF(M133=$A$399,$A433,"")  )</f>
        <v/>
      </c>
      <c r="N433" s="65" t="str">
        <f ca="1">IF(  AND(LEN(N432)&gt;=1,N432&lt;&gt;".",COUNTIF(N133:N$191,"18放")&gt;0),  CONCATENATE(  ".",IF(N133=$A$399,$A433,"")  ),IF(N133=$A$399,$A433,"")  )</f>
        <v/>
      </c>
      <c r="O433" s="65" t="str">
        <f ca="1">IF(  AND(LEN(O432)&gt;=1,O432&lt;&gt;".",COUNTIF(O133:O$191,"18放")&gt;0),  CONCATENATE(  ".",IF(O133=$A$399,$A433,"")  ),IF(O133=$A$399,$A433,"")  )</f>
        <v/>
      </c>
      <c r="P433" s="65" t="str">
        <f ca="1">IF(  AND(LEN(P432)&gt;=1,P432&lt;&gt;".",COUNTIF(P133:P$191,"18放")&gt;0),  CONCATENATE(  ".",IF(P133=$A$399,$A433,"")  ),IF(P133=$A$399,$A433,"")  )</f>
        <v/>
      </c>
      <c r="Q433" s="65" t="str">
        <f ca="1">IF(  AND(LEN(Q432)&gt;=1,Q432&lt;&gt;".",COUNTIF(Q133:Q$191,"18放")&gt;0),  CONCATENATE(  ".",IF(Q133=$A$399,$A433,"")  ),IF(Q133=$A$399,$A433,"")  )</f>
        <v/>
      </c>
      <c r="R433" s="65">
        <f ca="1">IF(  AND(LEN(R432)&gt;=1,R432&lt;&gt;".",COUNTIF(R133:R$191,"18放")&gt;0),  CONCATENATE(  ".",IF(R133=$A$399,$A433,"")  ),IF(R133=$A$399,$A433,"")  )</f>
        <v>33</v>
      </c>
      <c r="S433" s="65" t="str">
        <f ca="1">IF(  AND(LEN(S432)&gt;=1,S432&lt;&gt;".",COUNTIF(S133:S$191,"18放")&gt;0),  CONCATENATE(  ".",IF(S133=$A$399,$A433,"")  ),IF(S133=$A$399,$A433,"")  )</f>
        <v/>
      </c>
      <c r="T433" s="65" t="str">
        <f ca="1">IF(  AND(LEN(T432)&gt;=1,T432&lt;&gt;".",COUNTIF(T133:T$191,"18放")&gt;0),  CONCATENATE(  ".",IF(T133=$A$399,$A433,"")  ),IF(T133=$A$399,$A433,"")  )</f>
        <v/>
      </c>
      <c r="U433" s="65" t="str">
        <f ca="1">IF(  AND(LEN(U432)&gt;=1,U432&lt;&gt;".",COUNTIF(U133:U$191,"18放")&gt;0),  CONCATENATE(  ".",IF(U133=$A$399,$A433,"")  ),IF(U133=$A$399,$A433,"")  )</f>
        <v/>
      </c>
      <c r="V433" s="65" t="str">
        <f ca="1">IF(  AND(LEN(V432)&gt;=1,V432&lt;&gt;".",COUNTIF(V133:V$191,"18放")&gt;0),  CONCATENATE(  ".",IF(V133=$A$399,$A433,"")  ),IF(V133=$A$399,$A433,"")  )</f>
        <v/>
      </c>
      <c r="W433" s="65" t="str">
        <f ca="1">IF(  AND(LEN(W432)&gt;=1,W432&lt;&gt;".",COUNTIF(W133:W$191,"18放")&gt;0),  CONCATENATE(  ".",IF(W133=$A$399,$A433,"")  ),IF(W133=$A$399,$A433,"")  )</f>
        <v>.</v>
      </c>
      <c r="X433" s="65" t="str">
        <f ca="1">IF(  AND(LEN(X432)&gt;=1,X432&lt;&gt;".",COUNTIF(X133:X$191,"18放")&gt;0),  CONCATENATE(  ".",IF(X133=$A$399,$A433,"")  ),IF(X133=$A$399,$A433,"")  )</f>
        <v/>
      </c>
      <c r="Y433" s="65" t="str">
        <f ca="1">IF(  AND(LEN(Y432)&gt;=1,Y432&lt;&gt;".",COUNTIF(Y133:Y$191,"18放")&gt;0),  CONCATENATE(  ".",IF(Y133=$A$399,$A433,"")  ),IF(Y133=$A$399,$A433,"")  )</f>
        <v/>
      </c>
      <c r="Z433" s="65" t="str">
        <f ca="1">IF(  AND(LEN(Z432)&gt;=1,Z432&lt;&gt;".",COUNTIF(Z133:Z$191,"18放")&gt;0),  CONCATENATE(  ".",IF(Z133=$A$399,$A433,"")  ),IF(Z133=$A$399,$A433,"")  )</f>
        <v/>
      </c>
      <c r="AA433" s="65" t="str">
        <f ca="1">IF(  AND(LEN(AA432)&gt;=1,AA432&lt;&gt;".",COUNTIF(AA133:AA$191,"18放")&gt;0),  CONCATENATE(  ".",IF(AA133=$A$399,$A433,"")  ),IF(AA133=$A$399,$A433,"")  )</f>
        <v/>
      </c>
      <c r="AB433" s="65">
        <f ca="1">IF(  AND(LEN(AB432)&gt;=1,AB432&lt;&gt;".",COUNTIF(AB133:AB$191,"18放")&gt;0),  CONCATENATE(  ".",IF(AB133=$A$399,$A433,"")  ),IF(AB133=$A$399,$A433,"")  )</f>
        <v>33</v>
      </c>
      <c r="AC433" s="65" t="str">
        <f ca="1">IF(  AND(LEN(AC432)&gt;=1,AC432&lt;&gt;".",COUNTIF(AC133:AC$191,"18放")&gt;0),  CONCATENATE(  ".",IF(AC133=$A$399,$A433,"")  ),IF(AC133=$A$399,$A433,"")  )</f>
        <v/>
      </c>
      <c r="AD433" s="65" t="str">
        <f ca="1">IF(  AND(LEN(AD432)&gt;=1,AD432&lt;&gt;".",COUNTIF(AD133:AD$191,"18放")&gt;0),  CONCATENATE(  ".",IF(AD133=$A$399,$A433,"")  ),IF(AD133=$A$399,$A433,"")  )</f>
        <v/>
      </c>
      <c r="AE433" s="65" t="str">
        <f ca="1">IF(  AND(LEN(AE432)&gt;=1,AE432&lt;&gt;".",COUNTIF(AE133:AE$191,"18放")&gt;0),  CONCATENATE(  ".",IF(AE133=$A$399,$A433,"")  ),IF(AE133=$A$399,$A433,"")  )</f>
        <v/>
      </c>
      <c r="AF433" s="65" t="str">
        <f ca="1">IF(  AND(LEN(AF432)&gt;=1,AF432&lt;&gt;".",COUNTIF(AF133:AF$191,"18放")&gt;0),  CONCATENATE(  ".",IF(AF133=$A$399,$A433,"")  ),IF(AF133=$A$399,$A433,"")  )</f>
        <v/>
      </c>
      <c r="AG433" s="65" t="str">
        <f ca="1">IF(  AND(LEN(AG432)&gt;=1,AG432&lt;&gt;".",COUNTIF(AG133:AG$191,"18放")&gt;0),  CONCATENATE(  ".",IF(AG133=$A$399,$A433,"")  ),IF(AG133=$A$399,$A433,"")  )</f>
        <v/>
      </c>
      <c r="AH433" s="65"/>
      <c r="AI433" s="65"/>
      <c r="AJ433" s="65"/>
    </row>
    <row r="434" spans="1:36">
      <c r="A434" s="65">
        <f t="shared" si="39"/>
        <v>34</v>
      </c>
      <c r="B434" s="65" t="str">
        <f t="shared" si="39"/>
        <v>黃慕陽</v>
      </c>
      <c r="C434" s="65" t="str">
        <f ca="1">IF(  AND(LEN(C433)&gt;=1,C433&lt;&gt;".",COUNTIF(C134:C$191,"18放")&gt;0),  CONCATENATE(  ".",IF(C134=$A$399,$A434,"")  ),IF(C134=$A$399,$A434,"")  )</f>
        <v/>
      </c>
      <c r="D434" s="65" t="str">
        <f ca="1">IF(  AND(LEN(D433)&gt;=1,D433&lt;&gt;".",COUNTIF(D134:D$191,"18放")&gt;0),  CONCATENATE(  ".",IF(D134=$A$399,$A434,"")  ),IF(D134=$A$399,$A434,"")  )</f>
        <v/>
      </c>
      <c r="E434" s="65" t="str">
        <f ca="1">IF(  AND(LEN(E433)&gt;=1,E433&lt;&gt;".",COUNTIF(E134:E$191,"18放")&gt;0),  CONCATENATE(  ".",IF(E134=$A$399,$A434,"")  ),IF(E134=$A$399,$A434,"")  )</f>
        <v/>
      </c>
      <c r="F434" s="65" t="str">
        <f ca="1">IF(  AND(LEN(F433)&gt;=1,F433&lt;&gt;".",COUNTIF(F134:F$191,"18放")&gt;0),  CONCATENATE(  ".",IF(F134=$A$399,$A434,"")  ),IF(F134=$A$399,$A434,"")  )</f>
        <v/>
      </c>
      <c r="G434" s="65">
        <f ca="1">IF(  AND(LEN(G433)&gt;=1,G433&lt;&gt;".",COUNTIF(G134:G$191,"18放")&gt;0),  CONCATENATE(  ".",IF(G134=$A$399,$A434,"")  ),IF(G134=$A$399,$A434,"")  )</f>
        <v>34</v>
      </c>
      <c r="H434" s="65" t="str">
        <f ca="1">IF(  AND(LEN(H433)&gt;=1,H433&lt;&gt;".",COUNTIF(H134:H$191,"18放")&gt;0),  CONCATENATE(  ".",IF(H134=$A$399,$A434,"")  ),IF(H134=$A$399,$A434,"")  )</f>
        <v/>
      </c>
      <c r="I434" s="65" t="str">
        <f ca="1">IF(  AND(LEN(I433)&gt;=1,I433&lt;&gt;".",COUNTIF(I134:I$191,"18放")&gt;0),  CONCATENATE(  ".",IF(I134=$A$399,$A434,"")  ),IF(I134=$A$399,$A434,"")  )</f>
        <v/>
      </c>
      <c r="J434" s="65" t="str">
        <f ca="1">IF(  AND(LEN(J433)&gt;=1,J433&lt;&gt;".",COUNTIF(J134:J$191,"18放")&gt;0),  CONCATENATE(  ".",IF(J134=$A$399,$A434,"")  ),IF(J134=$A$399,$A434,"")  )</f>
        <v/>
      </c>
      <c r="K434" s="65" t="str">
        <f ca="1">IF(  AND(LEN(K433)&gt;=1,K433&lt;&gt;".",COUNTIF(K134:K$191,"18放")&gt;0),  CONCATENATE(  ".",IF(K134=$A$399,$A434,"")  ),IF(K134=$A$399,$A434,"")  )</f>
        <v/>
      </c>
      <c r="L434" s="65" t="str">
        <f ca="1">IF(  AND(LEN(L433)&gt;=1,L433&lt;&gt;".",COUNTIF(L134:L$191,"18放")&gt;0),  CONCATENATE(  ".",IF(L134=$A$399,$A434,"")  ),IF(L134=$A$399,$A434,"")  )</f>
        <v/>
      </c>
      <c r="M434" s="65" t="str">
        <f ca="1">IF(  AND(LEN(M433)&gt;=1,M433&lt;&gt;".",COUNTIF(M134:M$191,"18放")&gt;0),  CONCATENATE(  ".",IF(M134=$A$399,$A434,"")  ),IF(M134=$A$399,$A434,"")  )</f>
        <v/>
      </c>
      <c r="N434" s="65" t="str">
        <f ca="1">IF(  AND(LEN(N433)&gt;=1,N433&lt;&gt;".",COUNTIF(N134:N$191,"18放")&gt;0),  CONCATENATE(  ".",IF(N134=$A$399,$A434,"")  ),IF(N134=$A$399,$A434,"")  )</f>
        <v/>
      </c>
      <c r="O434" s="65" t="str">
        <f ca="1">IF(  AND(LEN(O433)&gt;=1,O433&lt;&gt;".",COUNTIF(O134:O$191,"18放")&gt;0),  CONCATENATE(  ".",IF(O134=$A$399,$A434,"")  ),IF(O134=$A$399,$A434,"")  )</f>
        <v/>
      </c>
      <c r="P434" s="65" t="str">
        <f ca="1">IF(  AND(LEN(P433)&gt;=1,P433&lt;&gt;".",COUNTIF(P134:P$191,"18放")&gt;0),  CONCATENATE(  ".",IF(P134=$A$399,$A434,"")  ),IF(P134=$A$399,$A434,"")  )</f>
        <v/>
      </c>
      <c r="Q434" s="65" t="str">
        <f ca="1">IF(  AND(LEN(Q433)&gt;=1,Q433&lt;&gt;".",COUNTIF(Q134:Q$191,"18放")&gt;0),  CONCATENATE(  ".",IF(Q134=$A$399,$A434,"")  ),IF(Q134=$A$399,$A434,"")  )</f>
        <v/>
      </c>
      <c r="R434" s="65" t="str">
        <f ca="1">IF(  AND(LEN(R433)&gt;=1,R433&lt;&gt;".",COUNTIF(R134:R$191,"18放")&gt;0),  CONCATENATE(  ".",IF(R134=$A$399,$A434,"")  ),IF(R134=$A$399,$A434,"")  )</f>
        <v>.</v>
      </c>
      <c r="S434" s="65" t="str">
        <f ca="1">IF(  AND(LEN(S433)&gt;=1,S433&lt;&gt;".",COUNTIF(S134:S$191,"18放")&gt;0),  CONCATENATE(  ".",IF(S134=$A$399,$A434,"")  ),IF(S134=$A$399,$A434,"")  )</f>
        <v/>
      </c>
      <c r="T434" s="65" t="str">
        <f ca="1">IF(  AND(LEN(T433)&gt;=1,T433&lt;&gt;".",COUNTIF(T134:T$191,"18放")&gt;0),  CONCATENATE(  ".",IF(T134=$A$399,$A434,"")  ),IF(T134=$A$399,$A434,"")  )</f>
        <v/>
      </c>
      <c r="U434" s="65" t="str">
        <f ca="1">IF(  AND(LEN(U433)&gt;=1,U433&lt;&gt;".",COUNTIF(U134:U$191,"18放")&gt;0),  CONCATENATE(  ".",IF(U134=$A$399,$A434,"")  ),IF(U134=$A$399,$A434,"")  )</f>
        <v/>
      </c>
      <c r="V434" s="65" t="str">
        <f ca="1">IF(  AND(LEN(V433)&gt;=1,V433&lt;&gt;".",COUNTIF(V134:V$191,"18放")&gt;0),  CONCATENATE(  ".",IF(V134=$A$399,$A434,"")  ),IF(V134=$A$399,$A434,"")  )</f>
        <v/>
      </c>
      <c r="W434" s="65" t="str">
        <f ca="1">IF(  AND(LEN(W433)&gt;=1,W433&lt;&gt;".",COUNTIF(W134:W$191,"18放")&gt;0),  CONCATENATE(  ".",IF(W134=$A$399,$A434,"")  ),IF(W134=$A$399,$A434,"")  )</f>
        <v/>
      </c>
      <c r="X434" s="65">
        <f ca="1">IF(  AND(LEN(X433)&gt;=1,X433&lt;&gt;".",COUNTIF(X134:X$191,"18放")&gt;0),  CONCATENATE(  ".",IF(X134=$A$399,$A434,"")  ),IF(X134=$A$399,$A434,"")  )</f>
        <v>34</v>
      </c>
      <c r="Y434" s="65" t="str">
        <f ca="1">IF(  AND(LEN(Y433)&gt;=1,Y433&lt;&gt;".",COUNTIF(Y134:Y$191,"18放")&gt;0),  CONCATENATE(  ".",IF(Y134=$A$399,$A434,"")  ),IF(Y134=$A$399,$A434,"")  )</f>
        <v/>
      </c>
      <c r="Z434" s="65" t="str">
        <f ca="1">IF(  AND(LEN(Z433)&gt;=1,Z433&lt;&gt;".",COUNTIF(Z134:Z$191,"18放")&gt;0),  CONCATENATE(  ".",IF(Z134=$A$399,$A434,"")  ),IF(Z134=$A$399,$A434,"")  )</f>
        <v/>
      </c>
      <c r="AA434" s="65" t="str">
        <f ca="1">IF(  AND(LEN(AA433)&gt;=1,AA433&lt;&gt;".",COUNTIF(AA134:AA$191,"18放")&gt;0),  CONCATENATE(  ".",IF(AA134=$A$399,$A434,"")  ),IF(AA134=$A$399,$A434,"")  )</f>
        <v/>
      </c>
      <c r="AB434" s="65" t="str">
        <f ca="1">IF(  AND(LEN(AB433)&gt;=1,AB433&lt;&gt;".",COUNTIF(AB134:AB$191,"18放")&gt;0),  CONCATENATE(  ".",IF(AB134=$A$399,$A434,"")  ),IF(AB134=$A$399,$A434,"")  )</f>
        <v>.</v>
      </c>
      <c r="AC434" s="65" t="str">
        <f ca="1">IF(  AND(LEN(AC433)&gt;=1,AC433&lt;&gt;".",COUNTIF(AC134:AC$191,"18放")&gt;0),  CONCATENATE(  ".",IF(AC134=$A$399,$A434,"")  ),IF(AC134=$A$399,$A434,"")  )</f>
        <v/>
      </c>
      <c r="AD434" s="65" t="str">
        <f ca="1">IF(  AND(LEN(AD433)&gt;=1,AD433&lt;&gt;".",COUNTIF(AD134:AD$191,"18放")&gt;0),  CONCATENATE(  ".",IF(AD134=$A$399,$A434,"")  ),IF(AD134=$A$399,$A434,"")  )</f>
        <v/>
      </c>
      <c r="AE434" s="65" t="str">
        <f ca="1">IF(  AND(LEN(AE433)&gt;=1,AE433&lt;&gt;".",COUNTIF(AE134:AE$191,"18放")&gt;0),  CONCATENATE(  ".",IF(AE134=$A$399,$A434,"")  ),IF(AE134=$A$399,$A434,"")  )</f>
        <v/>
      </c>
      <c r="AF434" s="65" t="str">
        <f ca="1">IF(  AND(LEN(AF433)&gt;=1,AF433&lt;&gt;".",COUNTIF(AF134:AF$191,"18放")&gt;0),  CONCATENATE(  ".",IF(AF134=$A$399,$A434,"")  ),IF(AF134=$A$399,$A434,"")  )</f>
        <v/>
      </c>
      <c r="AG434" s="65" t="str">
        <f ca="1">IF(  AND(LEN(AG433)&gt;=1,AG433&lt;&gt;".",COUNTIF(AG134:AG$191,"18放")&gt;0),  CONCATENATE(  ".",IF(AG134=$A$399,$A434,"")  ),IF(AG134=$A$399,$A434,"")  )</f>
        <v/>
      </c>
      <c r="AH434" s="65"/>
      <c r="AI434" s="65"/>
      <c r="AJ434" s="65"/>
    </row>
    <row r="435" spans="1:36">
      <c r="A435" s="65">
        <f t="shared" si="39"/>
        <v>35</v>
      </c>
      <c r="B435" s="65" t="str">
        <f t="shared" si="39"/>
        <v>楊昕翰</v>
      </c>
      <c r="C435" s="65" t="str">
        <f ca="1">IF(  AND(LEN(C434)&gt;=1,C434&lt;&gt;".",COUNTIF(C135:C$191,"18放")&gt;0),  CONCATENATE(  ".",IF(C135=$A$399,$A435,"")  ),IF(C135=$A$399,$A435,"")  )</f>
        <v/>
      </c>
      <c r="D435" s="65" t="str">
        <f ca="1">IF(  AND(LEN(D434)&gt;=1,D434&lt;&gt;".",COUNTIF(D135:D$191,"18放")&gt;0),  CONCATENATE(  ".",IF(D135=$A$399,$A435,"")  ),IF(D135=$A$399,$A435,"")  )</f>
        <v/>
      </c>
      <c r="E435" s="65" t="str">
        <f ca="1">IF(  AND(LEN(E434)&gt;=1,E434&lt;&gt;".",COUNTIF(E135:E$191,"18放")&gt;0),  CONCATENATE(  ".",IF(E135=$A$399,$A435,"")  ),IF(E135=$A$399,$A435,"")  )</f>
        <v/>
      </c>
      <c r="F435" s="65" t="str">
        <f ca="1">IF(  AND(LEN(F434)&gt;=1,F434&lt;&gt;".",COUNTIF(F135:F$191,"18放")&gt;0),  CONCATENATE(  ".",IF(F135=$A$399,$A435,"")  ),IF(F135=$A$399,$A435,"")  )</f>
        <v/>
      </c>
      <c r="G435" s="65" t="str">
        <f ca="1">IF(  AND(LEN(G434)&gt;=1,G434&lt;&gt;".",COUNTIF(G135:G$191,"18放")&gt;0),  CONCATENATE(  ".",IF(G135=$A$399,$A435,"")  ),IF(G135=$A$399,$A435,"")  )</f>
        <v>.</v>
      </c>
      <c r="H435" s="65">
        <f ca="1">IF(  AND(LEN(H434)&gt;=1,H434&lt;&gt;".",COUNTIF(H135:H$191,"18放")&gt;0),  CONCATENATE(  ".",IF(H135=$A$399,$A435,"")  ),IF(H135=$A$399,$A435,"")  )</f>
        <v>35</v>
      </c>
      <c r="I435" s="65" t="str">
        <f ca="1">IF(  AND(LEN(I434)&gt;=1,I434&lt;&gt;".",COUNTIF(I135:I$191,"18放")&gt;0),  CONCATENATE(  ".",IF(I135=$A$399,$A435,"")  ),IF(I135=$A$399,$A435,"")  )</f>
        <v/>
      </c>
      <c r="J435" s="65" t="str">
        <f ca="1">IF(  AND(LEN(J434)&gt;=1,J434&lt;&gt;".",COUNTIF(J135:J$191,"18放")&gt;0),  CONCATENATE(  ".",IF(J135=$A$399,$A435,"")  ),IF(J135=$A$399,$A435,"")  )</f>
        <v/>
      </c>
      <c r="K435" s="65" t="str">
        <f ca="1">IF(  AND(LEN(K434)&gt;=1,K434&lt;&gt;".",COUNTIF(K135:K$191,"18放")&gt;0),  CONCATENATE(  ".",IF(K135=$A$399,$A435,"")  ),IF(K135=$A$399,$A435,"")  )</f>
        <v/>
      </c>
      <c r="L435" s="65" t="str">
        <f ca="1">IF(  AND(LEN(L434)&gt;=1,L434&lt;&gt;".",COUNTIF(L135:L$191,"18放")&gt;0),  CONCATENATE(  ".",IF(L135=$A$399,$A435,"")  ),IF(L135=$A$399,$A435,"")  )</f>
        <v/>
      </c>
      <c r="M435" s="65" t="str">
        <f ca="1">IF(  AND(LEN(M434)&gt;=1,M434&lt;&gt;".",COUNTIF(M135:M$191,"18放")&gt;0),  CONCATENATE(  ".",IF(M135=$A$399,$A435,"")  ),IF(M135=$A$399,$A435,"")  )</f>
        <v/>
      </c>
      <c r="N435" s="65" t="str">
        <f ca="1">IF(  AND(LEN(N434)&gt;=1,N434&lt;&gt;".",COUNTIF(N135:N$191,"18放")&gt;0),  CONCATENATE(  ".",IF(N135=$A$399,$A435,"")  ),IF(N135=$A$399,$A435,"")  )</f>
        <v/>
      </c>
      <c r="O435" s="65" t="str">
        <f ca="1">IF(  AND(LEN(O434)&gt;=1,O434&lt;&gt;".",COUNTIF(O135:O$191,"18放")&gt;0),  CONCATENATE(  ".",IF(O135=$A$399,$A435,"")  ),IF(O135=$A$399,$A435,"")  )</f>
        <v/>
      </c>
      <c r="P435" s="65" t="str">
        <f ca="1">IF(  AND(LEN(P434)&gt;=1,P434&lt;&gt;".",COUNTIF(P135:P$191,"18放")&gt;0),  CONCATENATE(  ".",IF(P135=$A$399,$A435,"")  ),IF(P135=$A$399,$A435,"")  )</f>
        <v/>
      </c>
      <c r="Q435" s="65" t="str">
        <f ca="1">IF(  AND(LEN(Q434)&gt;=1,Q434&lt;&gt;".",COUNTIF(Q135:Q$191,"18放")&gt;0),  CONCATENATE(  ".",IF(Q135=$A$399,$A435,"")  ),IF(Q135=$A$399,$A435,"")  )</f>
        <v/>
      </c>
      <c r="R435" s="65" t="str">
        <f ca="1">IF(  AND(LEN(R434)&gt;=1,R434&lt;&gt;".",COUNTIF(R135:R$191,"18放")&gt;0),  CONCATENATE(  ".",IF(R135=$A$399,$A435,"")  ),IF(R135=$A$399,$A435,"")  )</f>
        <v/>
      </c>
      <c r="S435" s="65" t="str">
        <f ca="1">IF(  AND(LEN(S434)&gt;=1,S434&lt;&gt;".",COUNTIF(S135:S$191,"18放")&gt;0),  CONCATENATE(  ".",IF(S135=$A$399,$A435,"")  ),IF(S135=$A$399,$A435,"")  )</f>
        <v/>
      </c>
      <c r="T435" s="65" t="str">
        <f ca="1">IF(  AND(LEN(T434)&gt;=1,T434&lt;&gt;".",COUNTIF(T135:T$191,"18放")&gt;0),  CONCATENATE(  ".",IF(T135=$A$399,$A435,"")  ),IF(T135=$A$399,$A435,"")  )</f>
        <v/>
      </c>
      <c r="U435" s="65">
        <f ca="1">IF(  AND(LEN(U434)&gt;=1,U434&lt;&gt;".",COUNTIF(U135:U$191,"18放")&gt;0),  CONCATENATE(  ".",IF(U135=$A$399,$A435,"")  ),IF(U135=$A$399,$A435,"")  )</f>
        <v>35</v>
      </c>
      <c r="V435" s="65" t="str">
        <f ca="1">IF(  AND(LEN(V434)&gt;=1,V434&lt;&gt;".",COUNTIF(V135:V$191,"18放")&gt;0),  CONCATENATE(  ".",IF(V135=$A$399,$A435,"")  ),IF(V135=$A$399,$A435,"")  )</f>
        <v/>
      </c>
      <c r="W435" s="65" t="str">
        <f ca="1">IF(  AND(LEN(W434)&gt;=1,W434&lt;&gt;".",COUNTIF(W135:W$191,"18放")&gt;0),  CONCATENATE(  ".",IF(W135=$A$399,$A435,"")  ),IF(W135=$A$399,$A435,"")  )</f>
        <v/>
      </c>
      <c r="X435" s="65" t="str">
        <f ca="1">IF(  AND(LEN(X434)&gt;=1,X434&lt;&gt;".",COUNTIF(X135:X$191,"18放")&gt;0),  CONCATENATE(  ".",IF(X135=$A$399,$A435,"")  ),IF(X135=$A$399,$A435,"")  )</f>
        <v>.</v>
      </c>
      <c r="Y435" s="65" t="str">
        <f ca="1">IF(  AND(LEN(Y434)&gt;=1,Y434&lt;&gt;".",COUNTIF(Y135:Y$191,"18放")&gt;0),  CONCATENATE(  ".",IF(Y135=$A$399,$A435,"")  ),IF(Y135=$A$399,$A435,"")  )</f>
        <v/>
      </c>
      <c r="Z435" s="65" t="str">
        <f ca="1">IF(  AND(LEN(Z434)&gt;=1,Z434&lt;&gt;".",COUNTIF(Z135:Z$191,"18放")&gt;0),  CONCATENATE(  ".",IF(Z135=$A$399,$A435,"")  ),IF(Z135=$A$399,$A435,"")  )</f>
        <v/>
      </c>
      <c r="AA435" s="65" t="str">
        <f ca="1">IF(  AND(LEN(AA434)&gt;=1,AA434&lt;&gt;".",COUNTIF(AA135:AA$191,"18放")&gt;0),  CONCATENATE(  ".",IF(AA135=$A$399,$A435,"")  ),IF(AA135=$A$399,$A435,"")  )</f>
        <v/>
      </c>
      <c r="AB435" s="65" t="str">
        <f ca="1">IF(  AND(LEN(AB434)&gt;=1,AB434&lt;&gt;".",COUNTIF(AB135:AB$191,"18放")&gt;0),  CONCATENATE(  ".",IF(AB135=$A$399,$A435,"")  ),IF(AB135=$A$399,$A435,"")  )</f>
        <v/>
      </c>
      <c r="AC435" s="65" t="str">
        <f ca="1">IF(  AND(LEN(AC434)&gt;=1,AC434&lt;&gt;".",COUNTIF(AC135:AC$191,"18放")&gt;0),  CONCATENATE(  ".",IF(AC135=$A$399,$A435,"")  ),IF(AC135=$A$399,$A435,"")  )</f>
        <v/>
      </c>
      <c r="AD435" s="65" t="str">
        <f ca="1">IF(  AND(LEN(AD434)&gt;=1,AD434&lt;&gt;".",COUNTIF(AD135:AD$191,"18放")&gt;0),  CONCATENATE(  ".",IF(AD135=$A$399,$A435,"")  ),IF(AD135=$A$399,$A435,"")  )</f>
        <v/>
      </c>
      <c r="AE435" s="65" t="str">
        <f ca="1">IF(  AND(LEN(AE434)&gt;=1,AE434&lt;&gt;".",COUNTIF(AE135:AE$191,"18放")&gt;0),  CONCATENATE(  ".",IF(AE135=$A$399,$A435,"")  ),IF(AE135=$A$399,$A435,"")  )</f>
        <v/>
      </c>
      <c r="AF435" s="65" t="str">
        <f ca="1">IF(  AND(LEN(AF434)&gt;=1,AF434&lt;&gt;".",COUNTIF(AF135:AF$191,"18放")&gt;0),  CONCATENATE(  ".",IF(AF135=$A$399,$A435,"")  ),IF(AF135=$A$399,$A435,"")  )</f>
        <v/>
      </c>
      <c r="AG435" s="65" t="str">
        <f ca="1">IF(  AND(LEN(AG434)&gt;=1,AG434&lt;&gt;".",COUNTIF(AG135:AG$191,"18放")&gt;0),  CONCATENATE(  ".",IF(AG135=$A$399,$A435,"")  ),IF(AG135=$A$399,$A435,"")  )</f>
        <v/>
      </c>
      <c r="AH435" s="65"/>
      <c r="AI435" s="65"/>
      <c r="AJ435" s="65"/>
    </row>
    <row r="436" spans="1:36">
      <c r="A436" s="65">
        <f t="shared" si="39"/>
        <v>36</v>
      </c>
      <c r="B436" s="65" t="str">
        <f t="shared" si="39"/>
        <v>林廷翰</v>
      </c>
      <c r="C436" s="65" t="str">
        <f ca="1">IF(  AND(LEN(C435)&gt;=1,C435&lt;&gt;".",COUNTIF(C136:C$191,"18放")&gt;0),  CONCATENATE(  ".",IF(C136=$A$399,$A436,"")  ),IF(C136=$A$399,$A436,"")  )</f>
        <v/>
      </c>
      <c r="D436" s="65" t="str">
        <f ca="1">IF(  AND(LEN(D435)&gt;=1,D435&lt;&gt;".",COUNTIF(D136:D$191,"18放")&gt;0),  CONCATENATE(  ".",IF(D136=$A$399,$A436,"")  ),IF(D136=$A$399,$A436,"")  )</f>
        <v/>
      </c>
      <c r="E436" s="65" t="str">
        <f ca="1">IF(  AND(LEN(E435)&gt;=1,E435&lt;&gt;".",COUNTIF(E136:E$191,"18放")&gt;0),  CONCATENATE(  ".",IF(E136=$A$399,$A436,"")  ),IF(E136=$A$399,$A436,"")  )</f>
        <v/>
      </c>
      <c r="F436" s="65" t="str">
        <f ca="1">IF(  AND(LEN(F435)&gt;=1,F435&lt;&gt;".",COUNTIF(F136:F$191,"18放")&gt;0),  CONCATENATE(  ".",IF(F136=$A$399,$A436,"")  ),IF(F136=$A$399,$A436,"")  )</f>
        <v/>
      </c>
      <c r="G436" s="65" t="str">
        <f ca="1">IF(  AND(LEN(G435)&gt;=1,G435&lt;&gt;".",COUNTIF(G136:G$191,"18放")&gt;0),  CONCATENATE(  ".",IF(G136=$A$399,$A436,"")  ),IF(G136=$A$399,$A436,"")  )</f>
        <v/>
      </c>
      <c r="H436" s="65" t="str">
        <f ca="1">IF(  AND(LEN(H435)&gt;=1,H435&lt;&gt;".",COUNTIF(H136:H$191,"18放")&gt;0),  CONCATENATE(  ".",IF(H136=$A$399,$A436,"")  ),IF(H136=$A$399,$A436,"")  )</f>
        <v>.</v>
      </c>
      <c r="I436" s="65" t="str">
        <f ca="1">IF(  AND(LEN(I435)&gt;=1,I435&lt;&gt;".",COUNTIF(I136:I$191,"18放")&gt;0),  CONCATENATE(  ".",IF(I136=$A$399,$A436,"")  ),IF(I136=$A$399,$A436,"")  )</f>
        <v/>
      </c>
      <c r="J436" s="65" t="str">
        <f ca="1">IF(  AND(LEN(J435)&gt;=1,J435&lt;&gt;".",COUNTIF(J136:J$191,"18放")&gt;0),  CONCATENATE(  ".",IF(J136=$A$399,$A436,"")  ),IF(J136=$A$399,$A436,"")  )</f>
        <v/>
      </c>
      <c r="K436" s="65" t="str">
        <f ca="1">IF(  AND(LEN(K435)&gt;=1,K435&lt;&gt;".",COUNTIF(K136:K$191,"18放")&gt;0),  CONCATENATE(  ".",IF(K136=$A$399,$A436,"")  ),IF(K136=$A$399,$A436,"")  )</f>
        <v/>
      </c>
      <c r="L436" s="65" t="str">
        <f ca="1">IF(  AND(LEN(L435)&gt;=1,L435&lt;&gt;".",COUNTIF(L136:L$191,"18放")&gt;0),  CONCATENATE(  ".",IF(L136=$A$399,$A436,"")  ),IF(L136=$A$399,$A436,"")  )</f>
        <v/>
      </c>
      <c r="M436" s="65" t="str">
        <f ca="1">IF(  AND(LEN(M435)&gt;=1,M435&lt;&gt;".",COUNTIF(M136:M$191,"18放")&gt;0),  CONCATENATE(  ".",IF(M136=$A$399,$A436,"")  ),IF(M136=$A$399,$A436,"")  )</f>
        <v/>
      </c>
      <c r="N436" s="65" t="str">
        <f ca="1">IF(  AND(LEN(N435)&gt;=1,N435&lt;&gt;".",COUNTIF(N136:N$191,"18放")&gt;0),  CONCATENATE(  ".",IF(N136=$A$399,$A436,"")  ),IF(N136=$A$399,$A436,"")  )</f>
        <v/>
      </c>
      <c r="O436" s="65" t="str">
        <f ca="1">IF(  AND(LEN(O435)&gt;=1,O435&lt;&gt;".",COUNTIF(O136:O$191,"18放")&gt;0),  CONCATENATE(  ".",IF(O136=$A$399,$A436,"")  ),IF(O136=$A$399,$A436,"")  )</f>
        <v/>
      </c>
      <c r="P436" s="65" t="str">
        <f ca="1">IF(  AND(LEN(P435)&gt;=1,P435&lt;&gt;".",COUNTIF(P136:P$191,"18放")&gt;0),  CONCATENATE(  ".",IF(P136=$A$399,$A436,"")  ),IF(P136=$A$399,$A436,"")  )</f>
        <v/>
      </c>
      <c r="Q436" s="65" t="str">
        <f ca="1">IF(  AND(LEN(Q435)&gt;=1,Q435&lt;&gt;".",COUNTIF(Q136:Q$191,"18放")&gt;0),  CONCATENATE(  ".",IF(Q136=$A$399,$A436,"")  ),IF(Q136=$A$399,$A436,"")  )</f>
        <v/>
      </c>
      <c r="R436" s="65" t="str">
        <f ca="1">IF(  AND(LEN(R435)&gt;=1,R435&lt;&gt;".",COUNTIF(R136:R$191,"18放")&gt;0),  CONCATENATE(  ".",IF(R136=$A$399,$A436,"")  ),IF(R136=$A$399,$A436,"")  )</f>
        <v/>
      </c>
      <c r="S436" s="65" t="str">
        <f ca="1">IF(  AND(LEN(S435)&gt;=1,S435&lt;&gt;".",COUNTIF(S136:S$191,"18放")&gt;0),  CONCATENATE(  ".",IF(S136=$A$399,$A436,"")  ),IF(S136=$A$399,$A436,"")  )</f>
        <v/>
      </c>
      <c r="T436" s="65" t="str">
        <f ca="1">IF(  AND(LEN(T435)&gt;=1,T435&lt;&gt;".",COUNTIF(T136:T$191,"18放")&gt;0),  CONCATENATE(  ".",IF(T136=$A$399,$A436,"")  ),IF(T136=$A$399,$A436,"")  )</f>
        <v/>
      </c>
      <c r="U436" s="65" t="str">
        <f ca="1">IF(  AND(LEN(U435)&gt;=1,U435&lt;&gt;".",COUNTIF(U136:U$191,"18放")&gt;0),  CONCATENATE(  ".",IF(U136=$A$399,$A436,"")  ),IF(U136=$A$399,$A436,"")  )</f>
        <v>.</v>
      </c>
      <c r="V436" s="65" t="str">
        <f ca="1">IF(  AND(LEN(V435)&gt;=1,V435&lt;&gt;".",COUNTIF(V136:V$191,"18放")&gt;0),  CONCATENATE(  ".",IF(V136=$A$399,$A436,"")  ),IF(V136=$A$399,$A436,"")  )</f>
        <v/>
      </c>
      <c r="W436" s="65" t="str">
        <f ca="1">IF(  AND(LEN(W435)&gt;=1,W435&lt;&gt;".",COUNTIF(W136:W$191,"18放")&gt;0),  CONCATENATE(  ".",IF(W136=$A$399,$A436,"")  ),IF(W136=$A$399,$A436,"")  )</f>
        <v/>
      </c>
      <c r="X436" s="65" t="str">
        <f ca="1">IF(  AND(LEN(X435)&gt;=1,X435&lt;&gt;".",COUNTIF(X136:X$191,"18放")&gt;0),  CONCATENATE(  ".",IF(X136=$A$399,$A436,"")  ),IF(X136=$A$399,$A436,"")  )</f>
        <v/>
      </c>
      <c r="Y436" s="65" t="str">
        <f ca="1">IF(  AND(LEN(Y435)&gt;=1,Y435&lt;&gt;".",COUNTIF(Y136:Y$191,"18放")&gt;0),  CONCATENATE(  ".",IF(Y136=$A$399,$A436,"")  ),IF(Y136=$A$399,$A436,"")  )</f>
        <v/>
      </c>
      <c r="Z436" s="65" t="str">
        <f ca="1">IF(  AND(LEN(Z435)&gt;=1,Z435&lt;&gt;".",COUNTIF(Z136:Z$191,"18放")&gt;0),  CONCATENATE(  ".",IF(Z136=$A$399,$A436,"")  ),IF(Z136=$A$399,$A436,"")  )</f>
        <v/>
      </c>
      <c r="AA436" s="65">
        <f ca="1">IF(  AND(LEN(AA435)&gt;=1,AA435&lt;&gt;".",COUNTIF(AA136:AA$191,"18放")&gt;0),  CONCATENATE(  ".",IF(AA136=$A$399,$A436,"")  ),IF(AA136=$A$399,$A436,"")  )</f>
        <v>36</v>
      </c>
      <c r="AB436" s="65" t="str">
        <f ca="1">IF(  AND(LEN(AB435)&gt;=1,AB435&lt;&gt;".",COUNTIF(AB136:AB$191,"18放")&gt;0),  CONCATENATE(  ".",IF(AB136=$A$399,$A436,"")  ),IF(AB136=$A$399,$A436,"")  )</f>
        <v/>
      </c>
      <c r="AC436" s="65" t="str">
        <f ca="1">IF(  AND(LEN(AC435)&gt;=1,AC435&lt;&gt;".",COUNTIF(AC136:AC$191,"18放")&gt;0),  CONCATENATE(  ".",IF(AC136=$A$399,$A436,"")  ),IF(AC136=$A$399,$A436,"")  )</f>
        <v/>
      </c>
      <c r="AD436" s="65" t="str">
        <f ca="1">IF(  AND(LEN(AD435)&gt;=1,AD435&lt;&gt;".",COUNTIF(AD136:AD$191,"18放")&gt;0),  CONCATENATE(  ".",IF(AD136=$A$399,$A436,"")  ),IF(AD136=$A$399,$A436,"")  )</f>
        <v/>
      </c>
      <c r="AE436" s="65" t="str">
        <f ca="1">IF(  AND(LEN(AE435)&gt;=1,AE435&lt;&gt;".",COUNTIF(AE136:AE$191,"18放")&gt;0),  CONCATENATE(  ".",IF(AE136=$A$399,$A436,"")  ),IF(AE136=$A$399,$A436,"")  )</f>
        <v/>
      </c>
      <c r="AF436" s="65" t="str">
        <f ca="1">IF(  AND(LEN(AF435)&gt;=1,AF435&lt;&gt;".",COUNTIF(AF136:AF$191,"18放")&gt;0),  CONCATENATE(  ".",IF(AF136=$A$399,$A436,"")  ),IF(AF136=$A$399,$A436,"")  )</f>
        <v/>
      </c>
      <c r="AG436" s="65" t="str">
        <f ca="1">IF(  AND(LEN(AG435)&gt;=1,AG435&lt;&gt;".",COUNTIF(AG136:AG$191,"18放")&gt;0),  CONCATENATE(  ".",IF(AG136=$A$399,$A436,"")  ),IF(AG136=$A$399,$A436,"")  )</f>
        <v/>
      </c>
      <c r="AH436" s="65"/>
      <c r="AI436" s="65"/>
      <c r="AJ436" s="65"/>
    </row>
    <row r="437" spans="1:36">
      <c r="A437" s="65">
        <f t="shared" si="39"/>
        <v>37</v>
      </c>
      <c r="B437" s="65" t="str">
        <f t="shared" si="39"/>
        <v>李冠億</v>
      </c>
      <c r="C437" s="65" t="str">
        <f ca="1">IF(  AND(LEN(C436)&gt;=1,C436&lt;&gt;".",COUNTIF(C137:C$191,"18放")&gt;0),  CONCATENATE(  ".",IF(C137=$A$399,$A437,"")  ),IF(C137=$A$399,$A437,"")  )</f>
        <v/>
      </c>
      <c r="D437" s="65" t="str">
        <f ca="1">IF(  AND(LEN(D436)&gt;=1,D436&lt;&gt;".",COUNTIF(D137:D$191,"18放")&gt;0),  CONCATENATE(  ".",IF(D137=$A$399,$A437,"")  ),IF(D137=$A$399,$A437,"")  )</f>
        <v/>
      </c>
      <c r="E437" s="65" t="str">
        <f ca="1">IF(  AND(LEN(E436)&gt;=1,E436&lt;&gt;".",COUNTIF(E137:E$191,"18放")&gt;0),  CONCATENATE(  ".",IF(E137=$A$399,$A437,"")  ),IF(E137=$A$399,$A437,"")  )</f>
        <v/>
      </c>
      <c r="F437" s="65" t="str">
        <f ca="1">IF(  AND(LEN(F436)&gt;=1,F436&lt;&gt;".",COUNTIF(F137:F$191,"18放")&gt;0),  CONCATENATE(  ".",IF(F137=$A$399,$A437,"")  ),IF(F137=$A$399,$A437,"")  )</f>
        <v/>
      </c>
      <c r="G437" s="65">
        <f ca="1">IF(  AND(LEN(G436)&gt;=1,G436&lt;&gt;".",COUNTIF(G137:G$191,"18放")&gt;0),  CONCATENATE(  ".",IF(G137=$A$399,$A437,"")  ),IF(G137=$A$399,$A437,"")  )</f>
        <v>37</v>
      </c>
      <c r="H437" s="65" t="str">
        <f ca="1">IF(  AND(LEN(H436)&gt;=1,H436&lt;&gt;".",COUNTIF(H137:H$191,"18放")&gt;0),  CONCATENATE(  ".",IF(H137=$A$399,$A437,"")  ),IF(H137=$A$399,$A437,"")  )</f>
        <v/>
      </c>
      <c r="I437" s="65" t="str">
        <f ca="1">IF(  AND(LEN(I436)&gt;=1,I436&lt;&gt;".",COUNTIF(I137:I$191,"18放")&gt;0),  CONCATENATE(  ".",IF(I137=$A$399,$A437,"")  ),IF(I137=$A$399,$A437,"")  )</f>
        <v/>
      </c>
      <c r="J437" s="65" t="str">
        <f ca="1">IF(  AND(LEN(J436)&gt;=1,J436&lt;&gt;".",COUNTIF(J137:J$191,"18放")&gt;0),  CONCATENATE(  ".",IF(J137=$A$399,$A437,"")  ),IF(J137=$A$399,$A437,"")  )</f>
        <v/>
      </c>
      <c r="K437" s="65" t="str">
        <f ca="1">IF(  AND(LEN(K436)&gt;=1,K436&lt;&gt;".",COUNTIF(K137:K$191,"18放")&gt;0),  CONCATENATE(  ".",IF(K137=$A$399,$A437,"")  ),IF(K137=$A$399,$A437,"")  )</f>
        <v/>
      </c>
      <c r="L437" s="65" t="str">
        <f ca="1">IF(  AND(LEN(L436)&gt;=1,L436&lt;&gt;".",COUNTIF(L137:L$191,"18放")&gt;0),  CONCATENATE(  ".",IF(L137=$A$399,$A437,"")  ),IF(L137=$A$399,$A437,"")  )</f>
        <v/>
      </c>
      <c r="M437" s="65">
        <f ca="1">IF(  AND(LEN(M436)&gt;=1,M436&lt;&gt;".",COUNTIF(M137:M$191,"18放")&gt;0),  CONCATENATE(  ".",IF(M137=$A$399,$A437,"")  ),IF(M137=$A$399,$A437,"")  )</f>
        <v>37</v>
      </c>
      <c r="N437" s="65" t="str">
        <f ca="1">IF(  AND(LEN(N436)&gt;=1,N436&lt;&gt;".",COUNTIF(N137:N$191,"18放")&gt;0),  CONCATENATE(  ".",IF(N137=$A$399,$A437,"")  ),IF(N137=$A$399,$A437,"")  )</f>
        <v/>
      </c>
      <c r="O437" s="65" t="str">
        <f ca="1">IF(  AND(LEN(O436)&gt;=1,O436&lt;&gt;".",COUNTIF(O137:O$191,"18放")&gt;0),  CONCATENATE(  ".",IF(O137=$A$399,$A437,"")  ),IF(O137=$A$399,$A437,"")  )</f>
        <v/>
      </c>
      <c r="P437" s="65" t="str">
        <f ca="1">IF(  AND(LEN(P436)&gt;=1,P436&lt;&gt;".",COUNTIF(P137:P$191,"18放")&gt;0),  CONCATENATE(  ".",IF(P137=$A$399,$A437,"")  ),IF(P137=$A$399,$A437,"")  )</f>
        <v/>
      </c>
      <c r="Q437" s="65" t="str">
        <f ca="1">IF(  AND(LEN(Q436)&gt;=1,Q436&lt;&gt;".",COUNTIF(Q137:Q$191,"18放")&gt;0),  CONCATENATE(  ".",IF(Q137=$A$399,$A437,"")  ),IF(Q137=$A$399,$A437,"")  )</f>
        <v/>
      </c>
      <c r="R437" s="65" t="str">
        <f ca="1">IF(  AND(LEN(R436)&gt;=1,R436&lt;&gt;".",COUNTIF(R137:R$191,"18放")&gt;0),  CONCATENATE(  ".",IF(R137=$A$399,$A437,"")  ),IF(R137=$A$399,$A437,"")  )</f>
        <v/>
      </c>
      <c r="S437" s="65" t="str">
        <f ca="1">IF(  AND(LEN(S436)&gt;=1,S436&lt;&gt;".",COUNTIF(S137:S$191,"18放")&gt;0),  CONCATENATE(  ".",IF(S137=$A$399,$A437,"")  ),IF(S137=$A$399,$A437,"")  )</f>
        <v/>
      </c>
      <c r="T437" s="65">
        <f ca="1">IF(  AND(LEN(T436)&gt;=1,T436&lt;&gt;".",COUNTIF(T137:T$191,"18放")&gt;0),  CONCATENATE(  ".",IF(T137=$A$399,$A437,"")  ),IF(T137=$A$399,$A437,"")  )</f>
        <v>37</v>
      </c>
      <c r="U437" s="65" t="str">
        <f ca="1">IF(  AND(LEN(U436)&gt;=1,U436&lt;&gt;".",COUNTIF(U137:U$191,"18放")&gt;0),  CONCATENATE(  ".",IF(U137=$A$399,$A437,"")  ),IF(U137=$A$399,$A437,"")  )</f>
        <v/>
      </c>
      <c r="V437" s="65" t="str">
        <f ca="1">IF(  AND(LEN(V436)&gt;=1,V436&lt;&gt;".",COUNTIF(V137:V$191,"18放")&gt;0),  CONCATENATE(  ".",IF(V137=$A$399,$A437,"")  ),IF(V137=$A$399,$A437,"")  )</f>
        <v/>
      </c>
      <c r="W437" s="65" t="str">
        <f ca="1">IF(  AND(LEN(W436)&gt;=1,W436&lt;&gt;".",COUNTIF(W137:W$191,"18放")&gt;0),  CONCATENATE(  ".",IF(W137=$A$399,$A437,"")  ),IF(W137=$A$399,$A437,"")  )</f>
        <v/>
      </c>
      <c r="X437" s="65" t="str">
        <f ca="1">IF(  AND(LEN(X436)&gt;=1,X436&lt;&gt;".",COUNTIF(X137:X$191,"18放")&gt;0),  CONCATENATE(  ".",IF(X137=$A$399,$A437,"")  ),IF(X137=$A$399,$A437,"")  )</f>
        <v/>
      </c>
      <c r="Y437" s="65" t="str">
        <f ca="1">IF(  AND(LEN(Y436)&gt;=1,Y436&lt;&gt;".",COUNTIF(Y137:Y$191,"18放")&gt;0),  CONCATENATE(  ".",IF(Y137=$A$399,$A437,"")  ),IF(Y137=$A$399,$A437,"")  )</f>
        <v/>
      </c>
      <c r="Z437" s="65" t="str">
        <f ca="1">IF(  AND(LEN(Z436)&gt;=1,Z436&lt;&gt;".",COUNTIF(Z137:Z$191,"18放")&gt;0),  CONCATENATE(  ".",IF(Z137=$A$399,$A437,"")  ),IF(Z137=$A$399,$A437,"")  )</f>
        <v/>
      </c>
      <c r="AA437" s="65" t="str">
        <f ca="1">IF(  AND(LEN(AA436)&gt;=1,AA436&lt;&gt;".",COUNTIF(AA137:AA$191,"18放")&gt;0),  CONCATENATE(  ".",IF(AA137=$A$399,$A437,"")  ),IF(AA137=$A$399,$A437,"")  )</f>
        <v>.</v>
      </c>
      <c r="AB437" s="65" t="str">
        <f ca="1">IF(  AND(LEN(AB436)&gt;=1,AB436&lt;&gt;".",COUNTIF(AB137:AB$191,"18放")&gt;0),  CONCATENATE(  ".",IF(AB137=$A$399,$A437,"")  ),IF(AB137=$A$399,$A437,"")  )</f>
        <v/>
      </c>
      <c r="AC437" s="65" t="str">
        <f ca="1">IF(  AND(LEN(AC436)&gt;=1,AC436&lt;&gt;".",COUNTIF(AC137:AC$191,"18放")&gt;0),  CONCATENATE(  ".",IF(AC137=$A$399,$A437,"")  ),IF(AC137=$A$399,$A437,"")  )</f>
        <v/>
      </c>
      <c r="AD437" s="65" t="str">
        <f ca="1">IF(  AND(LEN(AD436)&gt;=1,AD436&lt;&gt;".",COUNTIF(AD137:AD$191,"18放")&gt;0),  CONCATENATE(  ".",IF(AD137=$A$399,$A437,"")  ),IF(AD137=$A$399,$A437,"")  )</f>
        <v/>
      </c>
      <c r="AE437" s="65" t="str">
        <f ca="1">IF(  AND(LEN(AE436)&gt;=1,AE436&lt;&gt;".",COUNTIF(AE137:AE$191,"18放")&gt;0),  CONCATENATE(  ".",IF(AE137=$A$399,$A437,"")  ),IF(AE137=$A$399,$A437,"")  )</f>
        <v/>
      </c>
      <c r="AF437" s="65" t="str">
        <f ca="1">IF(  AND(LEN(AF436)&gt;=1,AF436&lt;&gt;".",COUNTIF(AF137:AF$191,"18放")&gt;0),  CONCATENATE(  ".",IF(AF137=$A$399,$A437,"")  ),IF(AF137=$A$399,$A437,"")  )</f>
        <v/>
      </c>
      <c r="AG437" s="65" t="str">
        <f ca="1">IF(  AND(LEN(AG436)&gt;=1,AG436&lt;&gt;".",COUNTIF(AG137:AG$191,"18放")&gt;0),  CONCATENATE(  ".",IF(AG137=$A$399,$A437,"")  ),IF(AG137=$A$399,$A437,"")  )</f>
        <v/>
      </c>
      <c r="AH437" s="65"/>
      <c r="AI437" s="65"/>
      <c r="AJ437" s="65"/>
    </row>
    <row r="438" spans="1:36">
      <c r="A438" s="65">
        <f t="shared" si="39"/>
        <v>38</v>
      </c>
      <c r="B438" s="65" t="str">
        <f t="shared" si="39"/>
        <v>佘尚恩</v>
      </c>
      <c r="C438" s="65" t="str">
        <f ca="1">IF(  AND(LEN(C437)&gt;=1,C437&lt;&gt;".",COUNTIF(C138:C$191,"18放")&gt;0),  CONCATENATE(  ".",IF(C138=$A$399,$A438,"")  ),IF(C138=$A$399,$A438,"")  )</f>
        <v/>
      </c>
      <c r="D438" s="65" t="str">
        <f ca="1">IF(  AND(LEN(D437)&gt;=1,D437&lt;&gt;".",COUNTIF(D138:D$191,"18放")&gt;0),  CONCATENATE(  ".",IF(D138=$A$399,$A438,"")  ),IF(D138=$A$399,$A438,"")  )</f>
        <v/>
      </c>
      <c r="E438" s="65" t="str">
        <f ca="1">IF(  AND(LEN(E437)&gt;=1,E437&lt;&gt;".",COUNTIF(E138:E$191,"18放")&gt;0),  CONCATENATE(  ".",IF(E138=$A$399,$A438,"")  ),IF(E138=$A$399,$A438,"")  )</f>
        <v/>
      </c>
      <c r="F438" s="65" t="str">
        <f ca="1">IF(  AND(LEN(F437)&gt;=1,F437&lt;&gt;".",COUNTIF(F138:F$191,"18放")&gt;0),  CONCATENATE(  ".",IF(F138=$A$399,$A438,"")  ),IF(F138=$A$399,$A438,"")  )</f>
        <v/>
      </c>
      <c r="G438" s="65" t="str">
        <f ca="1">IF(  AND(LEN(G437)&gt;=1,G437&lt;&gt;".",COUNTIF(G138:G$191,"18放")&gt;0),  CONCATENATE(  ".",IF(G138=$A$399,$A438,"")  ),IF(G138=$A$399,$A438,"")  )</f>
        <v>.</v>
      </c>
      <c r="H438" s="65" t="str">
        <f ca="1">IF(  AND(LEN(H437)&gt;=1,H437&lt;&gt;".",COUNTIF(H138:H$191,"18放")&gt;0),  CONCATENATE(  ".",IF(H138=$A$399,$A438,"")  ),IF(H138=$A$399,$A438,"")  )</f>
        <v/>
      </c>
      <c r="I438" s="65" t="str">
        <f ca="1">IF(  AND(LEN(I437)&gt;=1,I437&lt;&gt;".",COUNTIF(I138:I$191,"18放")&gt;0),  CONCATENATE(  ".",IF(I138=$A$399,$A438,"")  ),IF(I138=$A$399,$A438,"")  )</f>
        <v/>
      </c>
      <c r="J438" s="65" t="str">
        <f ca="1">IF(  AND(LEN(J437)&gt;=1,J437&lt;&gt;".",COUNTIF(J138:J$191,"18放")&gt;0),  CONCATENATE(  ".",IF(J138=$A$399,$A438,"")  ),IF(J138=$A$399,$A438,"")  )</f>
        <v/>
      </c>
      <c r="K438" s="65" t="str">
        <f ca="1">IF(  AND(LEN(K437)&gt;=1,K437&lt;&gt;".",COUNTIF(K138:K$191,"18放")&gt;0),  CONCATENATE(  ".",IF(K138=$A$399,$A438,"")  ),IF(K138=$A$399,$A438,"")  )</f>
        <v/>
      </c>
      <c r="L438" s="65" t="str">
        <f ca="1">IF(  AND(LEN(L437)&gt;=1,L437&lt;&gt;".",COUNTIF(L138:L$191,"18放")&gt;0),  CONCATENATE(  ".",IF(L138=$A$399,$A438,"")  ),IF(L138=$A$399,$A438,"")  )</f>
        <v/>
      </c>
      <c r="M438" s="65" t="str">
        <f ca="1">IF(  AND(LEN(M437)&gt;=1,M437&lt;&gt;".",COUNTIF(M138:M$191,"18放")&gt;0),  CONCATENATE(  ".",IF(M138=$A$399,$A438,"")  ),IF(M138=$A$399,$A438,"")  )</f>
        <v>.</v>
      </c>
      <c r="N438" s="65" t="str">
        <f ca="1">IF(  AND(LEN(N437)&gt;=1,N437&lt;&gt;".",COUNTIF(N138:N$191,"18放")&gt;0),  CONCATENATE(  ".",IF(N138=$A$399,$A438,"")  ),IF(N138=$A$399,$A438,"")  )</f>
        <v/>
      </c>
      <c r="O438" s="65" t="str">
        <f ca="1">IF(  AND(LEN(O437)&gt;=1,O437&lt;&gt;".",COUNTIF(O138:O$191,"18放")&gt;0),  CONCATENATE(  ".",IF(O138=$A$399,$A438,"")  ),IF(O138=$A$399,$A438,"")  )</f>
        <v/>
      </c>
      <c r="P438" s="65" t="str">
        <f ca="1">IF(  AND(LEN(P437)&gt;=1,P437&lt;&gt;".",COUNTIF(P138:P$191,"18放")&gt;0),  CONCATENATE(  ".",IF(P138=$A$399,$A438,"")  ),IF(P138=$A$399,$A438,"")  )</f>
        <v/>
      </c>
      <c r="Q438" s="65">
        <f ca="1">IF(  AND(LEN(Q437)&gt;=1,Q437&lt;&gt;".",COUNTIF(Q138:Q$191,"18放")&gt;0),  CONCATENATE(  ".",IF(Q138=$A$399,$A438,"")  ),IF(Q138=$A$399,$A438,"")  )</f>
        <v>38</v>
      </c>
      <c r="R438" s="65" t="str">
        <f ca="1">IF(  AND(LEN(R437)&gt;=1,R437&lt;&gt;".",COUNTIF(R138:R$191,"18放")&gt;0),  CONCATENATE(  ".",IF(R138=$A$399,$A438,"")  ),IF(R138=$A$399,$A438,"")  )</f>
        <v/>
      </c>
      <c r="S438" s="65" t="str">
        <f ca="1">IF(  AND(LEN(S437)&gt;=1,S437&lt;&gt;".",COUNTIF(S138:S$191,"18放")&gt;0),  CONCATENATE(  ".",IF(S138=$A$399,$A438,"")  ),IF(S138=$A$399,$A438,"")  )</f>
        <v/>
      </c>
      <c r="T438" s="65" t="str">
        <f ca="1">IF(  AND(LEN(T437)&gt;=1,T437&lt;&gt;".",COUNTIF(T138:T$191,"18放")&gt;0),  CONCATENATE(  ".",IF(T138=$A$399,$A438,"")  ),IF(T138=$A$399,$A438,"")  )</f>
        <v>.</v>
      </c>
      <c r="U438" s="65" t="str">
        <f ca="1">IF(  AND(LEN(U437)&gt;=1,U437&lt;&gt;".",COUNTIF(U138:U$191,"18放")&gt;0),  CONCATENATE(  ".",IF(U138=$A$399,$A438,"")  ),IF(U138=$A$399,$A438,"")  )</f>
        <v/>
      </c>
      <c r="V438" s="65" t="str">
        <f ca="1">IF(  AND(LEN(V437)&gt;=1,V437&lt;&gt;".",COUNTIF(V138:V$191,"18放")&gt;0),  CONCATENATE(  ".",IF(V138=$A$399,$A438,"")  ),IF(V138=$A$399,$A438,"")  )</f>
        <v/>
      </c>
      <c r="W438" s="65" t="str">
        <f ca="1">IF(  AND(LEN(W437)&gt;=1,W437&lt;&gt;".",COUNTIF(W138:W$191,"18放")&gt;0),  CONCATENATE(  ".",IF(W138=$A$399,$A438,"")  ),IF(W138=$A$399,$A438,"")  )</f>
        <v/>
      </c>
      <c r="X438" s="65" t="str">
        <f ca="1">IF(  AND(LEN(X437)&gt;=1,X437&lt;&gt;".",COUNTIF(X138:X$191,"18放")&gt;0),  CONCATENATE(  ".",IF(X138=$A$399,$A438,"")  ),IF(X138=$A$399,$A438,"")  )</f>
        <v/>
      </c>
      <c r="Y438" s="65" t="str">
        <f ca="1">IF(  AND(LEN(Y437)&gt;=1,Y437&lt;&gt;".",COUNTIF(Y138:Y$191,"18放")&gt;0),  CONCATENATE(  ".",IF(Y138=$A$399,$A438,"")  ),IF(Y138=$A$399,$A438,"")  )</f>
        <v/>
      </c>
      <c r="Z438" s="65" t="str">
        <f ca="1">IF(  AND(LEN(Z437)&gt;=1,Z437&lt;&gt;".",COUNTIF(Z138:Z$191,"18放")&gt;0),  CONCATENATE(  ".",IF(Z138=$A$399,$A438,"")  ),IF(Z138=$A$399,$A438,"")  )</f>
        <v/>
      </c>
      <c r="AA438" s="65" t="str">
        <f ca="1">IF(  AND(LEN(AA437)&gt;=1,AA437&lt;&gt;".",COUNTIF(AA138:AA$191,"18放")&gt;0),  CONCATENATE(  ".",IF(AA138=$A$399,$A438,"")  ),IF(AA138=$A$399,$A438,"")  )</f>
        <v/>
      </c>
      <c r="AB438" s="65">
        <f ca="1">IF(  AND(LEN(AB437)&gt;=1,AB437&lt;&gt;".",COUNTIF(AB138:AB$191,"18放")&gt;0),  CONCATENATE(  ".",IF(AB138=$A$399,$A438,"")  ),IF(AB138=$A$399,$A438,"")  )</f>
        <v>38</v>
      </c>
      <c r="AC438" s="65" t="str">
        <f ca="1">IF(  AND(LEN(AC437)&gt;=1,AC437&lt;&gt;".",COUNTIF(AC138:AC$191,"18放")&gt;0),  CONCATENATE(  ".",IF(AC138=$A$399,$A438,"")  ),IF(AC138=$A$399,$A438,"")  )</f>
        <v/>
      </c>
      <c r="AD438" s="65" t="str">
        <f ca="1">IF(  AND(LEN(AD437)&gt;=1,AD437&lt;&gt;".",COUNTIF(AD138:AD$191,"18放")&gt;0),  CONCATENATE(  ".",IF(AD138=$A$399,$A438,"")  ),IF(AD138=$A$399,$A438,"")  )</f>
        <v/>
      </c>
      <c r="AE438" s="65" t="str">
        <f ca="1">IF(  AND(LEN(AE437)&gt;=1,AE437&lt;&gt;".",COUNTIF(AE138:AE$191,"18放")&gt;0),  CONCATENATE(  ".",IF(AE138=$A$399,$A438,"")  ),IF(AE138=$A$399,$A438,"")  )</f>
        <v/>
      </c>
      <c r="AF438" s="65" t="str">
        <f ca="1">IF(  AND(LEN(AF437)&gt;=1,AF437&lt;&gt;".",COUNTIF(AF138:AF$191,"18放")&gt;0),  CONCATENATE(  ".",IF(AF138=$A$399,$A438,"")  ),IF(AF138=$A$399,$A438,"")  )</f>
        <v/>
      </c>
      <c r="AG438" s="65" t="str">
        <f ca="1">IF(  AND(LEN(AG437)&gt;=1,AG437&lt;&gt;".",COUNTIF(AG138:AG$191,"18放")&gt;0),  CONCATENATE(  ".",IF(AG138=$A$399,$A438,"")  ),IF(AG138=$A$399,$A438,"")  )</f>
        <v/>
      </c>
      <c r="AH438" s="65"/>
      <c r="AI438" s="65"/>
      <c r="AJ438" s="65"/>
    </row>
    <row r="439" spans="1:36">
      <c r="A439" s="65">
        <f t="shared" si="39"/>
        <v>39</v>
      </c>
      <c r="B439" s="65" t="str">
        <f t="shared" si="39"/>
        <v>葉家豪</v>
      </c>
      <c r="C439" s="65">
        <f ca="1">IF(  AND(LEN(C438)&gt;=1,C438&lt;&gt;".",COUNTIF(C139:C$191,"18放")&gt;0),  CONCATENATE(  ".",IF(C139=$A$399,$A439,"")  ),IF(C139=$A$399,$A439,"")  )</f>
        <v>39</v>
      </c>
      <c r="D439" s="65" t="str">
        <f ca="1">IF(  AND(LEN(D438)&gt;=1,D438&lt;&gt;".",COUNTIF(D139:D$191,"18放")&gt;0),  CONCATENATE(  ".",IF(D139=$A$399,$A439,"")  ),IF(D139=$A$399,$A439,"")  )</f>
        <v/>
      </c>
      <c r="E439" s="65" t="str">
        <f ca="1">IF(  AND(LEN(E438)&gt;=1,E438&lt;&gt;".",COUNTIF(E139:E$191,"18放")&gt;0),  CONCATENATE(  ".",IF(E139=$A$399,$A439,"")  ),IF(E139=$A$399,$A439,"")  )</f>
        <v/>
      </c>
      <c r="F439" s="65" t="str">
        <f ca="1">IF(  AND(LEN(F438)&gt;=1,F438&lt;&gt;".",COUNTIF(F139:F$191,"18放")&gt;0),  CONCATENATE(  ".",IF(F139=$A$399,$A439,"")  ),IF(F139=$A$399,$A439,"")  )</f>
        <v/>
      </c>
      <c r="G439" s="65" t="str">
        <f ca="1">IF(  AND(LEN(G438)&gt;=1,G438&lt;&gt;".",COUNTIF(G139:G$191,"18放")&gt;0),  CONCATENATE(  ".",IF(G139=$A$399,$A439,"")  ),IF(G139=$A$399,$A439,"")  )</f>
        <v/>
      </c>
      <c r="H439" s="65" t="str">
        <f ca="1">IF(  AND(LEN(H438)&gt;=1,H438&lt;&gt;".",COUNTIF(H139:H$191,"18放")&gt;0),  CONCATENATE(  ".",IF(H139=$A$399,$A439,"")  ),IF(H139=$A$399,$A439,"")  )</f>
        <v/>
      </c>
      <c r="I439" s="65" t="str">
        <f ca="1">IF(  AND(LEN(I438)&gt;=1,I438&lt;&gt;".",COUNTIF(I139:I$191,"18放")&gt;0),  CONCATENATE(  ".",IF(I139=$A$399,$A439,"")  ),IF(I139=$A$399,$A439,"")  )</f>
        <v/>
      </c>
      <c r="J439" s="65" t="str">
        <f ca="1">IF(  AND(LEN(J438)&gt;=1,J438&lt;&gt;".",COUNTIF(J139:J$191,"18放")&gt;0),  CONCATENATE(  ".",IF(J139=$A$399,$A439,"")  ),IF(J139=$A$399,$A439,"")  )</f>
        <v/>
      </c>
      <c r="K439" s="65" t="str">
        <f ca="1">IF(  AND(LEN(K438)&gt;=1,K438&lt;&gt;".",COUNTIF(K139:K$191,"18放")&gt;0),  CONCATENATE(  ".",IF(K139=$A$399,$A439,"")  ),IF(K139=$A$399,$A439,"")  )</f>
        <v/>
      </c>
      <c r="L439" s="65" t="str">
        <f ca="1">IF(  AND(LEN(L438)&gt;=1,L438&lt;&gt;".",COUNTIF(L139:L$191,"18放")&gt;0),  CONCATENATE(  ".",IF(L139=$A$399,$A439,"")  ),IF(L139=$A$399,$A439,"")  )</f>
        <v/>
      </c>
      <c r="M439" s="65" t="str">
        <f ca="1">IF(  AND(LEN(M438)&gt;=1,M438&lt;&gt;".",COUNTIF(M139:M$191,"18放")&gt;0),  CONCATENATE(  ".",IF(M139=$A$399,$A439,"")  ),IF(M139=$A$399,$A439,"")  )</f>
        <v/>
      </c>
      <c r="N439" s="65" t="str">
        <f ca="1">IF(  AND(LEN(N438)&gt;=1,N438&lt;&gt;".",COUNTIF(N139:N$191,"18放")&gt;0),  CONCATENATE(  ".",IF(N139=$A$399,$A439,"")  ),IF(N139=$A$399,$A439,"")  )</f>
        <v/>
      </c>
      <c r="O439" s="65" t="str">
        <f ca="1">IF(  AND(LEN(O438)&gt;=1,O438&lt;&gt;".",COUNTIF(O139:O$191,"18放")&gt;0),  CONCATENATE(  ".",IF(O139=$A$399,$A439,"")  ),IF(O139=$A$399,$A439,"")  )</f>
        <v/>
      </c>
      <c r="P439" s="65" t="str">
        <f ca="1">IF(  AND(LEN(P438)&gt;=1,P438&lt;&gt;".",COUNTIF(P139:P$191,"18放")&gt;0),  CONCATENATE(  ".",IF(P139=$A$399,$A439,"")  ),IF(P139=$A$399,$A439,"")  )</f>
        <v/>
      </c>
      <c r="Q439" s="65" t="str">
        <f ca="1">IF(  AND(LEN(Q438)&gt;=1,Q438&lt;&gt;".",COUNTIF(Q139:Q$191,"18放")&gt;0),  CONCATENATE(  ".",IF(Q139=$A$399,$A439,"")  ),IF(Q139=$A$399,$A439,"")  )</f>
        <v>.39</v>
      </c>
      <c r="R439" s="65" t="str">
        <f ca="1">IF(  AND(LEN(R438)&gt;=1,R438&lt;&gt;".",COUNTIF(R139:R$191,"18放")&gt;0),  CONCATENATE(  ".",IF(R139=$A$399,$A439,"")  ),IF(R139=$A$399,$A439,"")  )</f>
        <v/>
      </c>
      <c r="S439" s="65" t="str">
        <f ca="1">IF(  AND(LEN(S438)&gt;=1,S438&lt;&gt;".",COUNTIF(S139:S$191,"18放")&gt;0),  CONCATENATE(  ".",IF(S139=$A$399,$A439,"")  ),IF(S139=$A$399,$A439,"")  )</f>
        <v/>
      </c>
      <c r="T439" s="65" t="str">
        <f ca="1">IF(  AND(LEN(T438)&gt;=1,T438&lt;&gt;".",COUNTIF(T139:T$191,"18放")&gt;0),  CONCATENATE(  ".",IF(T139=$A$399,$A439,"")  ),IF(T139=$A$399,$A439,"")  )</f>
        <v/>
      </c>
      <c r="U439" s="65" t="str">
        <f ca="1">IF(  AND(LEN(U438)&gt;=1,U438&lt;&gt;".",COUNTIF(U139:U$191,"18放")&gt;0),  CONCATENATE(  ".",IF(U139=$A$399,$A439,"")  ),IF(U139=$A$399,$A439,"")  )</f>
        <v/>
      </c>
      <c r="V439" s="65" t="str">
        <f ca="1">IF(  AND(LEN(V438)&gt;=1,V438&lt;&gt;".",COUNTIF(V139:V$191,"18放")&gt;0),  CONCATENATE(  ".",IF(V139=$A$399,$A439,"")  ),IF(V139=$A$399,$A439,"")  )</f>
        <v/>
      </c>
      <c r="W439" s="65" t="str">
        <f ca="1">IF(  AND(LEN(W438)&gt;=1,W438&lt;&gt;".",COUNTIF(W139:W$191,"18放")&gt;0),  CONCATENATE(  ".",IF(W139=$A$399,$A439,"")  ),IF(W139=$A$399,$A439,"")  )</f>
        <v/>
      </c>
      <c r="X439" s="65">
        <f ca="1">IF(  AND(LEN(X438)&gt;=1,X438&lt;&gt;".",COUNTIF(X139:X$191,"18放")&gt;0),  CONCATENATE(  ".",IF(X139=$A$399,$A439,"")  ),IF(X139=$A$399,$A439,"")  )</f>
        <v>39</v>
      </c>
      <c r="Y439" s="65" t="str">
        <f ca="1">IF(  AND(LEN(Y438)&gt;=1,Y438&lt;&gt;".",COUNTIF(Y139:Y$191,"18放")&gt;0),  CONCATENATE(  ".",IF(Y139=$A$399,$A439,"")  ),IF(Y139=$A$399,$A439,"")  )</f>
        <v/>
      </c>
      <c r="Z439" s="65" t="str">
        <f ca="1">IF(  AND(LEN(Z438)&gt;=1,Z438&lt;&gt;".",COUNTIF(Z139:Z$191,"18放")&gt;0),  CONCATENATE(  ".",IF(Z139=$A$399,$A439,"")  ),IF(Z139=$A$399,$A439,"")  )</f>
        <v/>
      </c>
      <c r="AA439" s="65" t="str">
        <f ca="1">IF(  AND(LEN(AA438)&gt;=1,AA438&lt;&gt;".",COUNTIF(AA139:AA$191,"18放")&gt;0),  CONCATENATE(  ".",IF(AA139=$A$399,$A439,"")  ),IF(AA139=$A$399,$A439,"")  )</f>
        <v/>
      </c>
      <c r="AB439" s="65" t="str">
        <f ca="1">IF(  AND(LEN(AB438)&gt;=1,AB438&lt;&gt;".",COUNTIF(AB139:AB$191,"18放")&gt;0),  CONCATENATE(  ".",IF(AB139=$A$399,$A439,"")  ),IF(AB139=$A$399,$A439,"")  )</f>
        <v/>
      </c>
      <c r="AC439" s="65" t="str">
        <f ca="1">IF(  AND(LEN(AC438)&gt;=1,AC438&lt;&gt;".",COUNTIF(AC139:AC$191,"18放")&gt;0),  CONCATENATE(  ".",IF(AC139=$A$399,$A439,"")  ),IF(AC139=$A$399,$A439,"")  )</f>
        <v/>
      </c>
      <c r="AD439" s="65" t="str">
        <f ca="1">IF(  AND(LEN(AD438)&gt;=1,AD438&lt;&gt;".",COUNTIF(AD139:AD$191,"18放")&gt;0),  CONCATENATE(  ".",IF(AD139=$A$399,$A439,"")  ),IF(AD139=$A$399,$A439,"")  )</f>
        <v/>
      </c>
      <c r="AE439" s="65">
        <f ca="1">IF(  AND(LEN(AE438)&gt;=1,AE438&lt;&gt;".",COUNTIF(AE139:AE$191,"18放")&gt;0),  CONCATENATE(  ".",IF(AE139=$A$399,$A439,"")  ),IF(AE139=$A$399,$A439,"")  )</f>
        <v>39</v>
      </c>
      <c r="AF439" s="65" t="str">
        <f ca="1">IF(  AND(LEN(AF438)&gt;=1,AF438&lt;&gt;".",COUNTIF(AF139:AF$191,"18放")&gt;0),  CONCATENATE(  ".",IF(AF139=$A$399,$A439,"")  ),IF(AF139=$A$399,$A439,"")  )</f>
        <v/>
      </c>
      <c r="AG439" s="65" t="str">
        <f ca="1">IF(  AND(LEN(AG438)&gt;=1,AG438&lt;&gt;".",COUNTIF(AG139:AG$191,"18放")&gt;0),  CONCATENATE(  ".",IF(AG139=$A$399,$A439,"")  ),IF(AG139=$A$399,$A439,"")  )</f>
        <v/>
      </c>
      <c r="AH439" s="65"/>
      <c r="AI439" s="65"/>
      <c r="AJ439" s="65"/>
    </row>
    <row r="440" spans="1:36">
      <c r="A440" s="65">
        <f t="shared" si="39"/>
        <v>40</v>
      </c>
      <c r="B440" s="65" t="str">
        <f t="shared" si="39"/>
        <v>鄭智謙</v>
      </c>
      <c r="C440" s="65" t="str">
        <f ca="1">IF(  AND(LEN(C439)&gt;=1,C439&lt;&gt;".",COUNTIF(C140:C$191,"18放")&gt;0),  CONCATENATE(  ".",IF(C140=$A$399,$A440,"")  ),IF(C140=$A$399,$A440,"")  )</f>
        <v>.</v>
      </c>
      <c r="D440" s="65" t="str">
        <f ca="1">IF(  AND(LEN(D439)&gt;=1,D439&lt;&gt;".",COUNTIF(D140:D$191,"18放")&gt;0),  CONCATENATE(  ".",IF(D140=$A$399,$A440,"")  ),IF(D140=$A$399,$A440,"")  )</f>
        <v/>
      </c>
      <c r="E440" s="65" t="str">
        <f ca="1">IF(  AND(LEN(E439)&gt;=1,E439&lt;&gt;".",COUNTIF(E140:E$191,"18放")&gt;0),  CONCATENATE(  ".",IF(E140=$A$399,$A440,"")  ),IF(E140=$A$399,$A440,"")  )</f>
        <v/>
      </c>
      <c r="F440" s="65" t="str">
        <f ca="1">IF(  AND(LEN(F439)&gt;=1,F439&lt;&gt;".",COUNTIF(F140:F$191,"18放")&gt;0),  CONCATENATE(  ".",IF(F140=$A$399,$A440,"")  ),IF(F140=$A$399,$A440,"")  )</f>
        <v/>
      </c>
      <c r="G440" s="65" t="str">
        <f ca="1">IF(  AND(LEN(G439)&gt;=1,G439&lt;&gt;".",COUNTIF(G140:G$191,"18放")&gt;0),  CONCATENATE(  ".",IF(G140=$A$399,$A440,"")  ),IF(G140=$A$399,$A440,"")  )</f>
        <v/>
      </c>
      <c r="H440" s="65" t="str">
        <f ca="1">IF(  AND(LEN(H439)&gt;=1,H439&lt;&gt;".",COUNTIF(H140:H$191,"18放")&gt;0),  CONCATENATE(  ".",IF(H140=$A$399,$A440,"")  ),IF(H140=$A$399,$A440,"")  )</f>
        <v/>
      </c>
      <c r="I440" s="65" t="str">
        <f ca="1">IF(  AND(LEN(I439)&gt;=1,I439&lt;&gt;".",COUNTIF(I140:I$191,"18放")&gt;0),  CONCATENATE(  ".",IF(I140=$A$399,$A440,"")  ),IF(I140=$A$399,$A440,"")  )</f>
        <v/>
      </c>
      <c r="J440" s="65" t="str">
        <f ca="1">IF(  AND(LEN(J439)&gt;=1,J439&lt;&gt;".",COUNTIF(J140:J$191,"18放")&gt;0),  CONCATENATE(  ".",IF(J140=$A$399,$A440,"")  ),IF(J140=$A$399,$A440,"")  )</f>
        <v/>
      </c>
      <c r="K440" s="65" t="str">
        <f ca="1">IF(  AND(LEN(K439)&gt;=1,K439&lt;&gt;".",COUNTIF(K140:K$191,"18放")&gt;0),  CONCATENATE(  ".",IF(K140=$A$399,$A440,"")  ),IF(K140=$A$399,$A440,"")  )</f>
        <v/>
      </c>
      <c r="L440" s="65" t="str">
        <f ca="1">IF(  AND(LEN(L439)&gt;=1,L439&lt;&gt;".",COUNTIF(L140:L$191,"18放")&gt;0),  CONCATENATE(  ".",IF(L140=$A$399,$A440,"")  ),IF(L140=$A$399,$A440,"")  )</f>
        <v/>
      </c>
      <c r="M440" s="65" t="str">
        <f ca="1">IF(  AND(LEN(M439)&gt;=1,M439&lt;&gt;".",COUNTIF(M140:M$191,"18放")&gt;0),  CONCATENATE(  ".",IF(M140=$A$399,$A440,"")  ),IF(M140=$A$399,$A440,"")  )</f>
        <v/>
      </c>
      <c r="N440" s="65" t="str">
        <f ca="1">IF(  AND(LEN(N439)&gt;=1,N439&lt;&gt;".",COUNTIF(N140:N$191,"18放")&gt;0),  CONCATENATE(  ".",IF(N140=$A$399,$A440,"")  ),IF(N140=$A$399,$A440,"")  )</f>
        <v/>
      </c>
      <c r="O440" s="65" t="str">
        <f ca="1">IF(  AND(LEN(O439)&gt;=1,O439&lt;&gt;".",COUNTIF(O140:O$191,"18放")&gt;0),  CONCATENATE(  ".",IF(O140=$A$399,$A440,"")  ),IF(O140=$A$399,$A440,"")  )</f>
        <v/>
      </c>
      <c r="P440" s="65" t="str">
        <f ca="1">IF(  AND(LEN(P439)&gt;=1,P439&lt;&gt;".",COUNTIF(P140:P$191,"18放")&gt;0),  CONCATENATE(  ".",IF(P140=$A$399,$A440,"")  ),IF(P140=$A$399,$A440,"")  )</f>
        <v/>
      </c>
      <c r="Q440" s="65" t="str">
        <f ca="1">IF(  AND(LEN(Q439)&gt;=1,Q439&lt;&gt;".",COUNTIF(Q140:Q$191,"18放")&gt;0),  CONCATENATE(  ".",IF(Q140=$A$399,$A440,"")  ),IF(Q140=$A$399,$A440,"")  )</f>
        <v>.</v>
      </c>
      <c r="R440" s="65" t="str">
        <f ca="1">IF(  AND(LEN(R439)&gt;=1,R439&lt;&gt;".",COUNTIF(R140:R$191,"18放")&gt;0),  CONCATENATE(  ".",IF(R140=$A$399,$A440,"")  ),IF(R140=$A$399,$A440,"")  )</f>
        <v/>
      </c>
      <c r="S440" s="65" t="str">
        <f ca="1">IF(  AND(LEN(S439)&gt;=1,S439&lt;&gt;".",COUNTIF(S140:S$191,"18放")&gt;0),  CONCATENATE(  ".",IF(S140=$A$399,$A440,"")  ),IF(S140=$A$399,$A440,"")  )</f>
        <v/>
      </c>
      <c r="T440" s="65" t="str">
        <f ca="1">IF(  AND(LEN(T439)&gt;=1,T439&lt;&gt;".",COUNTIF(T140:T$191,"18放")&gt;0),  CONCATENATE(  ".",IF(T140=$A$399,$A440,"")  ),IF(T140=$A$399,$A440,"")  )</f>
        <v/>
      </c>
      <c r="U440" s="65">
        <f ca="1">IF(  AND(LEN(U439)&gt;=1,U439&lt;&gt;".",COUNTIF(U140:U$191,"18放")&gt;0),  CONCATENATE(  ".",IF(U140=$A$399,$A440,"")  ),IF(U140=$A$399,$A440,"")  )</f>
        <v>40</v>
      </c>
      <c r="V440" s="65" t="str">
        <f ca="1">IF(  AND(LEN(V439)&gt;=1,V439&lt;&gt;".",COUNTIF(V140:V$191,"18放")&gt;0),  CONCATENATE(  ".",IF(V140=$A$399,$A440,"")  ),IF(V140=$A$399,$A440,"")  )</f>
        <v/>
      </c>
      <c r="W440" s="65" t="str">
        <f ca="1">IF(  AND(LEN(W439)&gt;=1,W439&lt;&gt;".",COUNTIF(W140:W$191,"18放")&gt;0),  CONCATENATE(  ".",IF(W140=$A$399,$A440,"")  ),IF(W140=$A$399,$A440,"")  )</f>
        <v/>
      </c>
      <c r="X440" s="65" t="str">
        <f ca="1">IF(  AND(LEN(X439)&gt;=1,X439&lt;&gt;".",COUNTIF(X140:X$191,"18放")&gt;0),  CONCATENATE(  ".",IF(X140=$A$399,$A440,"")  ),IF(X140=$A$399,$A440,"")  )</f>
        <v>.</v>
      </c>
      <c r="Y440" s="65" t="str">
        <f ca="1">IF(  AND(LEN(Y439)&gt;=1,Y439&lt;&gt;".",COUNTIF(Y140:Y$191,"18放")&gt;0),  CONCATENATE(  ".",IF(Y140=$A$399,$A440,"")  ),IF(Y140=$A$399,$A440,"")  )</f>
        <v/>
      </c>
      <c r="Z440" s="65" t="str">
        <f ca="1">IF(  AND(LEN(Z439)&gt;=1,Z439&lt;&gt;".",COUNTIF(Z140:Z$191,"18放")&gt;0),  CONCATENATE(  ".",IF(Z140=$A$399,$A440,"")  ),IF(Z140=$A$399,$A440,"")  )</f>
        <v/>
      </c>
      <c r="AA440" s="65" t="str">
        <f ca="1">IF(  AND(LEN(AA439)&gt;=1,AA439&lt;&gt;".",COUNTIF(AA140:AA$191,"18放")&gt;0),  CONCATENATE(  ".",IF(AA140=$A$399,$A440,"")  ),IF(AA140=$A$399,$A440,"")  )</f>
        <v/>
      </c>
      <c r="AB440" s="65" t="str">
        <f ca="1">IF(  AND(LEN(AB439)&gt;=1,AB439&lt;&gt;".",COUNTIF(AB140:AB$191,"18放")&gt;0),  CONCATENATE(  ".",IF(AB140=$A$399,$A440,"")  ),IF(AB140=$A$399,$A440,"")  )</f>
        <v/>
      </c>
      <c r="AC440" s="65" t="str">
        <f ca="1">IF(  AND(LEN(AC439)&gt;=1,AC439&lt;&gt;".",COUNTIF(AC140:AC$191,"18放")&gt;0),  CONCATENATE(  ".",IF(AC140=$A$399,$A440,"")  ),IF(AC140=$A$399,$A440,"")  )</f>
        <v/>
      </c>
      <c r="AD440" s="65" t="str">
        <f ca="1">IF(  AND(LEN(AD439)&gt;=1,AD439&lt;&gt;".",COUNTIF(AD140:AD$191,"18放")&gt;0),  CONCATENATE(  ".",IF(AD140=$A$399,$A440,"")  ),IF(AD140=$A$399,$A440,"")  )</f>
        <v/>
      </c>
      <c r="AE440" s="65" t="str">
        <f ca="1">IF(  AND(LEN(AE439)&gt;=1,AE439&lt;&gt;".",COUNTIF(AE140:AE$191,"18放")&gt;0),  CONCATENATE(  ".",IF(AE140=$A$399,$A440,"")  ),IF(AE140=$A$399,$A440,"")  )</f>
        <v>.</v>
      </c>
      <c r="AF440" s="65" t="str">
        <f ca="1">IF(  AND(LEN(AF439)&gt;=1,AF439&lt;&gt;".",COUNTIF(AF140:AF$191,"18放")&gt;0),  CONCATENATE(  ".",IF(AF140=$A$399,$A440,"")  ),IF(AF140=$A$399,$A440,"")  )</f>
        <v/>
      </c>
      <c r="AG440" s="65" t="str">
        <f ca="1">IF(  AND(LEN(AG439)&gt;=1,AG439&lt;&gt;".",COUNTIF(AG140:AG$191,"18放")&gt;0),  CONCATENATE(  ".",IF(AG140=$A$399,$A440,"")  ),IF(AG140=$A$399,$A440,"")  )</f>
        <v/>
      </c>
      <c r="AH440" s="65"/>
      <c r="AI440" s="65"/>
      <c r="AJ440" s="65"/>
    </row>
    <row r="441" spans="1:36">
      <c r="A441" s="65">
        <f t="shared" ref="A441:B444" si="40">A341</f>
        <v>41</v>
      </c>
      <c r="B441" s="65" t="str">
        <f t="shared" si="40"/>
        <v>王敍安</v>
      </c>
      <c r="C441" s="65" t="str">
        <f ca="1">IF(  AND(LEN(C440)&gt;=1,C440&lt;&gt;".",COUNTIF(C141:C$191,"18放")&gt;0),  CONCATENATE(  ".",IF(C141=$A$399,$A441,"")  ),IF(C141=$A$399,$A441,"")  )</f>
        <v/>
      </c>
      <c r="D441" s="65" t="str">
        <f ca="1">IF(  AND(LEN(D440)&gt;=1,D440&lt;&gt;".",COUNTIF(D141:D$191,"18放")&gt;0),  CONCATENATE(  ".",IF(D141=$A$399,$A441,"")  ),IF(D141=$A$399,$A441,"")  )</f>
        <v/>
      </c>
      <c r="E441" s="65" t="str">
        <f ca="1">IF(  AND(LEN(E440)&gt;=1,E440&lt;&gt;".",COUNTIF(E141:E$191,"18放")&gt;0),  CONCATENATE(  ".",IF(E141=$A$399,$A441,"")  ),IF(E141=$A$399,$A441,"")  )</f>
        <v/>
      </c>
      <c r="F441" s="65" t="str">
        <f ca="1">IF(  AND(LEN(F440)&gt;=1,F440&lt;&gt;".",COUNTIF(F141:F$191,"18放")&gt;0),  CONCATENATE(  ".",IF(F141=$A$399,$A441,"")  ),IF(F141=$A$399,$A441,"")  )</f>
        <v/>
      </c>
      <c r="G441" s="65" t="str">
        <f ca="1">IF(  AND(LEN(G440)&gt;=1,G440&lt;&gt;".",COUNTIF(G141:G$191,"18放")&gt;0),  CONCATENATE(  ".",IF(G141=$A$399,$A441,"")  ),IF(G141=$A$399,$A441,"")  )</f>
        <v/>
      </c>
      <c r="H441" s="65" t="str">
        <f ca="1">IF(  AND(LEN(H440)&gt;=1,H440&lt;&gt;".",COUNTIF(H141:H$191,"18放")&gt;0),  CONCATENATE(  ".",IF(H141=$A$399,$A441,"")  ),IF(H141=$A$399,$A441,"")  )</f>
        <v/>
      </c>
      <c r="I441" s="65" t="str">
        <f ca="1">IF(  AND(LEN(I440)&gt;=1,I440&lt;&gt;".",COUNTIF(I141:I$191,"18放")&gt;0),  CONCATENATE(  ".",IF(I141=$A$399,$A441,"")  ),IF(I141=$A$399,$A441,"")  )</f>
        <v/>
      </c>
      <c r="J441" s="65" t="str">
        <f ca="1">IF(  AND(LEN(J440)&gt;=1,J440&lt;&gt;".",COUNTIF(J141:J$191,"18放")&gt;0),  CONCATENATE(  ".",IF(J141=$A$399,$A441,"")  ),IF(J141=$A$399,$A441,"")  )</f>
        <v/>
      </c>
      <c r="K441" s="65" t="str">
        <f ca="1">IF(  AND(LEN(K440)&gt;=1,K440&lt;&gt;".",COUNTIF(K141:K$191,"18放")&gt;0),  CONCATENATE(  ".",IF(K141=$A$399,$A441,"")  ),IF(K141=$A$399,$A441,"")  )</f>
        <v/>
      </c>
      <c r="L441" s="65">
        <f ca="1">IF(  AND(LEN(L440)&gt;=1,L440&lt;&gt;".",COUNTIF(L141:L$191,"18放")&gt;0),  CONCATENATE(  ".",IF(L141=$A$399,$A441,"")  ),IF(L141=$A$399,$A441,"")  )</f>
        <v>41</v>
      </c>
      <c r="M441" s="65" t="str">
        <f ca="1">IF(  AND(LEN(M440)&gt;=1,M440&lt;&gt;".",COUNTIF(M141:M$191,"18放")&gt;0),  CONCATENATE(  ".",IF(M141=$A$399,$A441,"")  ),IF(M141=$A$399,$A441,"")  )</f>
        <v/>
      </c>
      <c r="N441" s="65" t="str">
        <f ca="1">IF(  AND(LEN(N440)&gt;=1,N440&lt;&gt;".",COUNTIF(N141:N$191,"18放")&gt;0),  CONCATENATE(  ".",IF(N141=$A$399,$A441,"")  ),IF(N141=$A$399,$A441,"")  )</f>
        <v/>
      </c>
      <c r="O441" s="65" t="str">
        <f ca="1">IF(  AND(LEN(O440)&gt;=1,O440&lt;&gt;".",COUNTIF(O141:O$191,"18放")&gt;0),  CONCATENATE(  ".",IF(O141=$A$399,$A441,"")  ),IF(O141=$A$399,$A441,"")  )</f>
        <v/>
      </c>
      <c r="P441" s="65" t="str">
        <f ca="1">IF(  AND(LEN(P440)&gt;=1,P440&lt;&gt;".",COUNTIF(P141:P$191,"18放")&gt;0),  CONCATENATE(  ".",IF(P141=$A$399,$A441,"")  ),IF(P141=$A$399,$A441,"")  )</f>
        <v/>
      </c>
      <c r="Q441" s="65" t="str">
        <f ca="1">IF(  AND(LEN(Q440)&gt;=1,Q440&lt;&gt;".",COUNTIF(Q141:Q$191,"18放")&gt;0),  CONCATENATE(  ".",IF(Q141=$A$399,$A441,"")  ),IF(Q141=$A$399,$A441,"")  )</f>
        <v/>
      </c>
      <c r="R441" s="65" t="str">
        <f ca="1">IF(  AND(LEN(R440)&gt;=1,R440&lt;&gt;".",COUNTIF(R141:R$191,"18放")&gt;0),  CONCATENATE(  ".",IF(R141=$A$399,$A441,"")  ),IF(R141=$A$399,$A441,"")  )</f>
        <v/>
      </c>
      <c r="S441" s="65">
        <f ca="1">IF(  AND(LEN(S440)&gt;=1,S440&lt;&gt;".",COUNTIF(S141:S$191,"18放")&gt;0),  CONCATENATE(  ".",IF(S141=$A$399,$A441,"")  ),IF(S141=$A$399,$A441,"")  )</f>
        <v>41</v>
      </c>
      <c r="T441" s="65" t="str">
        <f ca="1">IF(  AND(LEN(T440)&gt;=1,T440&lt;&gt;".",COUNTIF(T141:T$191,"18放")&gt;0),  CONCATENATE(  ".",IF(T141=$A$399,$A441,"")  ),IF(T141=$A$399,$A441,"")  )</f>
        <v/>
      </c>
      <c r="U441" s="65" t="str">
        <f ca="1">IF(  AND(LEN(U440)&gt;=1,U440&lt;&gt;".",COUNTIF(U141:U$191,"18放")&gt;0),  CONCATENATE(  ".",IF(U141=$A$399,$A441,"")  ),IF(U141=$A$399,$A441,"")  )</f>
        <v>.</v>
      </c>
      <c r="V441" s="65" t="str">
        <f ca="1">IF(  AND(LEN(V440)&gt;=1,V440&lt;&gt;".",COUNTIF(V141:V$191,"18放")&gt;0),  CONCATENATE(  ".",IF(V141=$A$399,$A441,"")  ),IF(V141=$A$399,$A441,"")  )</f>
        <v/>
      </c>
      <c r="W441" s="65" t="str">
        <f ca="1">IF(  AND(LEN(W440)&gt;=1,W440&lt;&gt;".",COUNTIF(W141:W$191,"18放")&gt;0),  CONCATENATE(  ".",IF(W141=$A$399,$A441,"")  ),IF(W141=$A$399,$A441,"")  )</f>
        <v/>
      </c>
      <c r="X441" s="65" t="str">
        <f ca="1">IF(  AND(LEN(X440)&gt;=1,X440&lt;&gt;".",COUNTIF(X141:X$191,"18放")&gt;0),  CONCATENATE(  ".",IF(X141=$A$399,$A441,"")  ),IF(X141=$A$399,$A441,"")  )</f>
        <v/>
      </c>
      <c r="Y441" s="65" t="str">
        <f ca="1">IF(  AND(LEN(Y440)&gt;=1,Y440&lt;&gt;".",COUNTIF(Y141:Y$191,"18放")&gt;0),  CONCATENATE(  ".",IF(Y141=$A$399,$A441,"")  ),IF(Y141=$A$399,$A441,"")  )</f>
        <v/>
      </c>
      <c r="Z441" s="65">
        <f ca="1">IF(  AND(LEN(Z440)&gt;=1,Z440&lt;&gt;".",COUNTIF(Z141:Z$191,"18放")&gt;0),  CONCATENATE(  ".",IF(Z141=$A$399,$A441,"")  ),IF(Z141=$A$399,$A441,"")  )</f>
        <v>41</v>
      </c>
      <c r="AA441" s="65" t="str">
        <f ca="1">IF(  AND(LEN(AA440)&gt;=1,AA440&lt;&gt;".",COUNTIF(AA141:AA$191,"18放")&gt;0),  CONCATENATE(  ".",IF(AA141=$A$399,$A441,"")  ),IF(AA141=$A$399,$A441,"")  )</f>
        <v/>
      </c>
      <c r="AB441" s="65" t="str">
        <f ca="1">IF(  AND(LEN(AB440)&gt;=1,AB440&lt;&gt;".",COUNTIF(AB141:AB$191,"18放")&gt;0),  CONCATENATE(  ".",IF(AB141=$A$399,$A441,"")  ),IF(AB141=$A$399,$A441,"")  )</f>
        <v/>
      </c>
      <c r="AC441" s="65" t="str">
        <f ca="1">IF(  AND(LEN(AC440)&gt;=1,AC440&lt;&gt;".",COUNTIF(AC141:AC$191,"18放")&gt;0),  CONCATENATE(  ".",IF(AC141=$A$399,$A441,"")  ),IF(AC141=$A$399,$A441,"")  )</f>
        <v/>
      </c>
      <c r="AD441" s="65" t="str">
        <f ca="1">IF(  AND(LEN(AD440)&gt;=1,AD440&lt;&gt;".",COUNTIF(AD141:AD$191,"18放")&gt;0),  CONCATENATE(  ".",IF(AD141=$A$399,$A441,"")  ),IF(AD141=$A$399,$A441,"")  )</f>
        <v/>
      </c>
      <c r="AE441" s="65" t="str">
        <f ca="1">IF(  AND(LEN(AE440)&gt;=1,AE440&lt;&gt;".",COUNTIF(AE141:AE$191,"18放")&gt;0),  CONCATENATE(  ".",IF(AE141=$A$399,$A441,"")  ),IF(AE141=$A$399,$A441,"")  )</f>
        <v/>
      </c>
      <c r="AF441" s="65">
        <f ca="1">IF(  AND(LEN(AF440)&gt;=1,AF440&lt;&gt;".",COUNTIF(AF141:AF$191,"18放")&gt;0),  CONCATENATE(  ".",IF(AF141=$A$399,$A441,"")  ),IF(AF141=$A$399,$A441,"")  )</f>
        <v>41</v>
      </c>
      <c r="AG441" s="65" t="str">
        <f ca="1">IF(  AND(LEN(AG440)&gt;=1,AG440&lt;&gt;".",COUNTIF(AG141:AG$191,"18放")&gt;0),  CONCATENATE(  ".",IF(AG141=$A$399,$A441,"")  ),IF(AG141=$A$399,$A441,"")  )</f>
        <v/>
      </c>
      <c r="AH441" s="65"/>
      <c r="AI441" s="65"/>
      <c r="AJ441" s="65"/>
    </row>
    <row r="442" spans="1:36">
      <c r="A442" s="65">
        <f t="shared" si="40"/>
        <v>42</v>
      </c>
      <c r="B442" s="65" t="str">
        <f t="shared" si="40"/>
        <v>鄭凱文</v>
      </c>
      <c r="C442" s="65" t="str">
        <f ca="1">IF(  AND(LEN(C441)&gt;=1,C441&lt;&gt;".",COUNTIF(C142:C$191,"18放")&gt;0),  CONCATENATE(  ".",IF(C142=$A$399,$A442,"")  ),IF(C142=$A$399,$A442,"")  )</f>
        <v/>
      </c>
      <c r="D442" s="65" t="str">
        <f ca="1">IF(  AND(LEN(D441)&gt;=1,D441&lt;&gt;".",COUNTIF(D142:D$191,"18放")&gt;0),  CONCATENATE(  ".",IF(D142=$A$399,$A442,"")  ),IF(D142=$A$399,$A442,"")  )</f>
        <v/>
      </c>
      <c r="E442" s="65" t="str">
        <f ca="1">IF(  AND(LEN(E441)&gt;=1,E441&lt;&gt;".",COUNTIF(E142:E$191,"18放")&gt;0),  CONCATENATE(  ".",IF(E142=$A$399,$A442,"")  ),IF(E142=$A$399,$A442,"")  )</f>
        <v/>
      </c>
      <c r="F442" s="65" t="str">
        <f ca="1">IF(  AND(LEN(F441)&gt;=1,F441&lt;&gt;".",COUNTIF(F142:F$191,"18放")&gt;0),  CONCATENATE(  ".",IF(F142=$A$399,$A442,"")  ),IF(F142=$A$399,$A442,"")  )</f>
        <v/>
      </c>
      <c r="G442" s="65">
        <f ca="1">IF(  AND(LEN(G441)&gt;=1,G441&lt;&gt;".",COUNTIF(G142:G$191,"18放")&gt;0),  CONCATENATE(  ".",IF(G142=$A$399,$A442,"")  ),IF(G142=$A$399,$A442,"")  )</f>
        <v>42</v>
      </c>
      <c r="H442" s="65" t="str">
        <f ca="1">IF(  AND(LEN(H441)&gt;=1,H441&lt;&gt;".",COUNTIF(H142:H$191,"18放")&gt;0),  CONCATENATE(  ".",IF(H142=$A$399,$A442,"")  ),IF(H142=$A$399,$A442,"")  )</f>
        <v/>
      </c>
      <c r="I442" s="65" t="str">
        <f ca="1">IF(  AND(LEN(I441)&gt;=1,I441&lt;&gt;".",COUNTIF(I142:I$191,"18放")&gt;0),  CONCATENATE(  ".",IF(I142=$A$399,$A442,"")  ),IF(I142=$A$399,$A442,"")  )</f>
        <v/>
      </c>
      <c r="J442" s="65" t="str">
        <f ca="1">IF(  AND(LEN(J441)&gt;=1,J441&lt;&gt;".",COUNTIF(J142:J$191,"18放")&gt;0),  CONCATENATE(  ".",IF(J142=$A$399,$A442,"")  ),IF(J142=$A$399,$A442,"")  )</f>
        <v/>
      </c>
      <c r="K442" s="65" t="str">
        <f ca="1">IF(  AND(LEN(K441)&gt;=1,K441&lt;&gt;".",COUNTIF(K142:K$191,"18放")&gt;0),  CONCATENATE(  ".",IF(K142=$A$399,$A442,"")  ),IF(K142=$A$399,$A442,"")  )</f>
        <v/>
      </c>
      <c r="L442" s="65" t="str">
        <f ca="1">IF(  AND(LEN(L441)&gt;=1,L441&lt;&gt;".",COUNTIF(L142:L$191,"18放")&gt;0),  CONCATENATE(  ".",IF(L142=$A$399,$A442,"")  ),IF(L142=$A$399,$A442,"")  )</f>
        <v>.</v>
      </c>
      <c r="M442" s="65">
        <f ca="1">IF(  AND(LEN(M441)&gt;=1,M441&lt;&gt;".",COUNTIF(M142:M$191,"18放")&gt;0),  CONCATENATE(  ".",IF(M142=$A$399,$A442,"")  ),IF(M142=$A$399,$A442,"")  )</f>
        <v>42</v>
      </c>
      <c r="N442" s="65" t="str">
        <f ca="1">IF(  AND(LEN(N441)&gt;=1,N441&lt;&gt;".",COUNTIF(N142:N$191,"18放")&gt;0),  CONCATENATE(  ".",IF(N142=$A$399,$A442,"")  ),IF(N142=$A$399,$A442,"")  )</f>
        <v/>
      </c>
      <c r="O442" s="65" t="str">
        <f ca="1">IF(  AND(LEN(O441)&gt;=1,O441&lt;&gt;".",COUNTIF(O142:O$191,"18放")&gt;0),  CONCATENATE(  ".",IF(O142=$A$399,$A442,"")  ),IF(O142=$A$399,$A442,"")  )</f>
        <v/>
      </c>
      <c r="P442" s="65" t="str">
        <f ca="1">IF(  AND(LEN(P441)&gt;=1,P441&lt;&gt;".",COUNTIF(P142:P$191,"18放")&gt;0),  CONCATENATE(  ".",IF(P142=$A$399,$A442,"")  ),IF(P142=$A$399,$A442,"")  )</f>
        <v/>
      </c>
      <c r="Q442" s="65" t="str">
        <f ca="1">IF(  AND(LEN(Q441)&gt;=1,Q441&lt;&gt;".",COUNTIF(Q142:Q$191,"18放")&gt;0),  CONCATENATE(  ".",IF(Q142=$A$399,$A442,"")  ),IF(Q142=$A$399,$A442,"")  )</f>
        <v/>
      </c>
      <c r="R442" s="65" t="str">
        <f ca="1">IF(  AND(LEN(R441)&gt;=1,R441&lt;&gt;".",COUNTIF(R142:R$191,"18放")&gt;0),  CONCATENATE(  ".",IF(R142=$A$399,$A442,"")  ),IF(R142=$A$399,$A442,"")  )</f>
        <v/>
      </c>
      <c r="S442" s="65" t="str">
        <f ca="1">IF(  AND(LEN(S441)&gt;=1,S441&lt;&gt;".",COUNTIF(S142:S$191,"18放")&gt;0),  CONCATENATE(  ".",IF(S142=$A$399,$A442,"")  ),IF(S142=$A$399,$A442,"")  )</f>
        <v>.</v>
      </c>
      <c r="T442" s="65">
        <f ca="1">IF(  AND(LEN(T441)&gt;=1,T441&lt;&gt;".",COUNTIF(T142:T$191,"18放")&gt;0),  CONCATENATE(  ".",IF(T142=$A$399,$A442,"")  ),IF(T142=$A$399,$A442,"")  )</f>
        <v>42</v>
      </c>
      <c r="U442" s="65" t="str">
        <f ca="1">IF(  AND(LEN(U441)&gt;=1,U441&lt;&gt;".",COUNTIF(U142:U$191,"18放")&gt;0),  CONCATENATE(  ".",IF(U142=$A$399,$A442,"")  ),IF(U142=$A$399,$A442,"")  )</f>
        <v/>
      </c>
      <c r="V442" s="65" t="str">
        <f ca="1">IF(  AND(LEN(V441)&gt;=1,V441&lt;&gt;".",COUNTIF(V142:V$191,"18放")&gt;0),  CONCATENATE(  ".",IF(V142=$A$399,$A442,"")  ),IF(V142=$A$399,$A442,"")  )</f>
        <v/>
      </c>
      <c r="W442" s="65" t="str">
        <f ca="1">IF(  AND(LEN(W441)&gt;=1,W441&lt;&gt;".",COUNTIF(W142:W$191,"18放")&gt;0),  CONCATENATE(  ".",IF(W142=$A$399,$A442,"")  ),IF(W142=$A$399,$A442,"")  )</f>
        <v/>
      </c>
      <c r="X442" s="65" t="str">
        <f ca="1">IF(  AND(LEN(X441)&gt;=1,X441&lt;&gt;".",COUNTIF(X142:X$191,"18放")&gt;0),  CONCATENATE(  ".",IF(X142=$A$399,$A442,"")  ),IF(X142=$A$399,$A442,"")  )</f>
        <v/>
      </c>
      <c r="Y442" s="65" t="str">
        <f ca="1">IF(  AND(LEN(Y441)&gt;=1,Y441&lt;&gt;".",COUNTIF(Y142:Y$191,"18放")&gt;0),  CONCATENATE(  ".",IF(Y142=$A$399,$A442,"")  ),IF(Y142=$A$399,$A442,"")  )</f>
        <v/>
      </c>
      <c r="Z442" s="65" t="str">
        <f ca="1">IF(  AND(LEN(Z441)&gt;=1,Z441&lt;&gt;".",COUNTIF(Z142:Z$191,"18放")&gt;0),  CONCATENATE(  ".",IF(Z142=$A$399,$A442,"")  ),IF(Z142=$A$399,$A442,"")  )</f>
        <v>.</v>
      </c>
      <c r="AA442" s="65" t="str">
        <f ca="1">IF(  AND(LEN(AA441)&gt;=1,AA441&lt;&gt;".",COUNTIF(AA142:AA$191,"18放")&gt;0),  CONCATENATE(  ".",IF(AA142=$A$399,$A442,"")  ),IF(AA142=$A$399,$A442,"")  )</f>
        <v/>
      </c>
      <c r="AB442" s="65" t="str">
        <f ca="1">IF(  AND(LEN(AB441)&gt;=1,AB441&lt;&gt;".",COUNTIF(AB142:AB$191,"18放")&gt;0),  CONCATENATE(  ".",IF(AB142=$A$399,$A442,"")  ),IF(AB142=$A$399,$A442,"")  )</f>
        <v/>
      </c>
      <c r="AC442" s="65" t="str">
        <f ca="1">IF(  AND(LEN(AC441)&gt;=1,AC441&lt;&gt;".",COUNTIF(AC142:AC$191,"18放")&gt;0),  CONCATENATE(  ".",IF(AC142=$A$399,$A442,"")  ),IF(AC142=$A$399,$A442,"")  )</f>
        <v/>
      </c>
      <c r="AD442" s="65" t="str">
        <f ca="1">IF(  AND(LEN(AD441)&gt;=1,AD441&lt;&gt;".",COUNTIF(AD142:AD$191,"18放")&gt;0),  CONCATENATE(  ".",IF(AD142=$A$399,$A442,"")  ),IF(AD142=$A$399,$A442,"")  )</f>
        <v/>
      </c>
      <c r="AE442" s="65">
        <f ca="1">IF(  AND(LEN(AE441)&gt;=1,AE441&lt;&gt;".",COUNTIF(AE142:AE$191,"18放")&gt;0),  CONCATENATE(  ".",IF(AE142=$A$399,$A442,"")  ),IF(AE142=$A$399,$A442,"")  )</f>
        <v>42</v>
      </c>
      <c r="AF442" s="65" t="str">
        <f ca="1">IF(  AND(LEN(AF441)&gt;=1,AF441&lt;&gt;".",COUNTIF(AF142:AF$191,"18放")&gt;0),  CONCATENATE(  ".",IF(AF142=$A$399,$A442,"")  ),IF(AF142=$A$399,$A442,"")  )</f>
        <v>.</v>
      </c>
      <c r="AG442" s="65" t="str">
        <f ca="1">IF(  AND(LEN(AG441)&gt;=1,AG441&lt;&gt;".",COUNTIF(AG142:AG$191,"18放")&gt;0),  CONCATENATE(  ".",IF(AG142=$A$399,$A442,"")  ),IF(AG142=$A$399,$A442,"")  )</f>
        <v/>
      </c>
      <c r="AH442" s="65"/>
      <c r="AI442" s="65"/>
      <c r="AJ442" s="65"/>
    </row>
    <row r="443" spans="1:36">
      <c r="A443" s="65">
        <f t="shared" si="40"/>
        <v>43</v>
      </c>
      <c r="B443" s="65" t="str">
        <f t="shared" si="40"/>
        <v>蔡政倫</v>
      </c>
      <c r="C443" s="65" t="str">
        <f ca="1">IF(  AND(LEN(C442)&gt;=1,C442&lt;&gt;".",COUNTIF(C143:C$191,"18放")&gt;0),  CONCATENATE(  ".",IF(C143=$A$399,$A443,"")  ),IF(C143=$A$399,$A443,"")  )</f>
        <v/>
      </c>
      <c r="D443" s="65" t="str">
        <f ca="1">IF(  AND(LEN(D442)&gt;=1,D442&lt;&gt;".",COUNTIF(D143:D$191,"18放")&gt;0),  CONCATENATE(  ".",IF(D143=$A$399,$A443,"")  ),IF(D143=$A$399,$A443,"")  )</f>
        <v/>
      </c>
      <c r="E443" s="65" t="str">
        <f ca="1">IF(  AND(LEN(E442)&gt;=1,E442&lt;&gt;".",COUNTIF(E143:E$191,"18放")&gt;0),  CONCATENATE(  ".",IF(E143=$A$399,$A443,"")  ),IF(E143=$A$399,$A443,"")  )</f>
        <v/>
      </c>
      <c r="F443" s="65" t="str">
        <f ca="1">IF(  AND(LEN(F442)&gt;=1,F442&lt;&gt;".",COUNTIF(F143:F$191,"18放")&gt;0),  CONCATENATE(  ".",IF(F143=$A$399,$A443,"")  ),IF(F143=$A$399,$A443,"")  )</f>
        <v/>
      </c>
      <c r="G443" s="65" t="str">
        <f ca="1">IF(  AND(LEN(G442)&gt;=1,G442&lt;&gt;".",COUNTIF(G143:G$191,"18放")&gt;0),  CONCATENATE(  ".",IF(G143=$A$399,$A443,"")  ),IF(G143=$A$399,$A443,"")  )</f>
        <v/>
      </c>
      <c r="H443" s="65" t="str">
        <f ca="1">IF(  AND(LEN(H442)&gt;=1,H442&lt;&gt;".",COUNTIF(H143:H$191,"18放")&gt;0),  CONCATENATE(  ".",IF(H143=$A$399,$A443,"")  ),IF(H143=$A$399,$A443,"")  )</f>
        <v/>
      </c>
      <c r="I443" s="65" t="str">
        <f ca="1">IF(  AND(LEN(I442)&gt;=1,I442&lt;&gt;".",COUNTIF(I143:I$191,"18放")&gt;0),  CONCATENATE(  ".",IF(I143=$A$399,$A443,"")  ),IF(I143=$A$399,$A443,"")  )</f>
        <v/>
      </c>
      <c r="J443" s="65" t="str">
        <f ca="1">IF(  AND(LEN(J442)&gt;=1,J442&lt;&gt;".",COUNTIF(J143:J$191,"18放")&gt;0),  CONCATENATE(  ".",IF(J143=$A$399,$A443,"")  ),IF(J143=$A$399,$A443,"")  )</f>
        <v/>
      </c>
      <c r="K443" s="65" t="str">
        <f ca="1">IF(  AND(LEN(K442)&gt;=1,K442&lt;&gt;".",COUNTIF(K143:K$191,"18放")&gt;0),  CONCATENATE(  ".",IF(K143=$A$399,$A443,"")  ),IF(K143=$A$399,$A443,"")  )</f>
        <v/>
      </c>
      <c r="L443" s="65" t="str">
        <f ca="1">IF(  AND(LEN(L442)&gt;=1,L442&lt;&gt;".",COUNTIF(L143:L$191,"18放")&gt;0),  CONCATENATE(  ".",IF(L143=$A$399,$A443,"")  ),IF(L143=$A$399,$A443,"")  )</f>
        <v/>
      </c>
      <c r="M443" s="65" t="str">
        <f ca="1">IF(  AND(LEN(M442)&gt;=1,M442&lt;&gt;".",COUNTIF(M143:M$191,"18放")&gt;0),  CONCATENATE(  ".",IF(M143=$A$399,$A443,"")  ),IF(M143=$A$399,$A443,"")  )</f>
        <v>.</v>
      </c>
      <c r="N443" s="65">
        <f ca="1">IF(  AND(LEN(N442)&gt;=1,N442&lt;&gt;".",COUNTIF(N143:N$191,"18放")&gt;0),  CONCATENATE(  ".",IF(N143=$A$399,$A443,"")  ),IF(N143=$A$399,$A443,"")  )</f>
        <v>43</v>
      </c>
      <c r="O443" s="65" t="str">
        <f ca="1">IF(  AND(LEN(O442)&gt;=1,O442&lt;&gt;".",COUNTIF(O143:O$191,"18放")&gt;0),  CONCATENATE(  ".",IF(O143=$A$399,$A443,"")  ),IF(O143=$A$399,$A443,"")  )</f>
        <v/>
      </c>
      <c r="P443" s="65" t="str">
        <f ca="1">IF(  AND(LEN(P442)&gt;=1,P442&lt;&gt;".",COUNTIF(P143:P$191,"18放")&gt;0),  CONCATENATE(  ".",IF(P143=$A$399,$A443,"")  ),IF(P143=$A$399,$A443,"")  )</f>
        <v/>
      </c>
      <c r="Q443" s="65" t="str">
        <f ca="1">IF(  AND(LEN(Q442)&gt;=1,Q442&lt;&gt;".",COUNTIF(Q143:Q$191,"18放")&gt;0),  CONCATENATE(  ".",IF(Q143=$A$399,$A443,"")  ),IF(Q143=$A$399,$A443,"")  )</f>
        <v/>
      </c>
      <c r="R443" s="65" t="str">
        <f ca="1">IF(  AND(LEN(R442)&gt;=1,R442&lt;&gt;".",COUNTIF(R143:R$191,"18放")&gt;0),  CONCATENATE(  ".",IF(R143=$A$399,$A443,"")  ),IF(R143=$A$399,$A443,"")  )</f>
        <v/>
      </c>
      <c r="S443" s="65">
        <f ca="1">IF(  AND(LEN(S442)&gt;=1,S442&lt;&gt;".",COUNTIF(S143:S$191,"18放")&gt;0),  CONCATENATE(  ".",IF(S143=$A$399,$A443,"")  ),IF(S143=$A$399,$A443,"")  )</f>
        <v>43</v>
      </c>
      <c r="T443" s="65" t="str">
        <f ca="1">IF(  AND(LEN(T442)&gt;=1,T442&lt;&gt;".",COUNTIF(T143:T$191,"18放")&gt;0),  CONCATENATE(  ".",IF(T143=$A$399,$A443,"")  ),IF(T143=$A$399,$A443,"")  )</f>
        <v/>
      </c>
      <c r="U443" s="65" t="str">
        <f ca="1">IF(  AND(LEN(U442)&gt;=1,U442&lt;&gt;".",COUNTIF(U143:U$191,"18放")&gt;0),  CONCATENATE(  ".",IF(U143=$A$399,$A443,"")  ),IF(U143=$A$399,$A443,"")  )</f>
        <v/>
      </c>
      <c r="V443" s="65" t="str">
        <f ca="1">IF(  AND(LEN(V442)&gt;=1,V442&lt;&gt;".",COUNTIF(V143:V$191,"18放")&gt;0),  CONCATENATE(  ".",IF(V143=$A$399,$A443,"")  ),IF(V143=$A$399,$A443,"")  )</f>
        <v/>
      </c>
      <c r="W443" s="65" t="str">
        <f ca="1">IF(  AND(LEN(W442)&gt;=1,W442&lt;&gt;".",COUNTIF(W143:W$191,"18放")&gt;0),  CONCATENATE(  ".",IF(W143=$A$399,$A443,"")  ),IF(W143=$A$399,$A443,"")  )</f>
        <v/>
      </c>
      <c r="X443" s="65" t="str">
        <f ca="1">IF(  AND(LEN(X442)&gt;=1,X442&lt;&gt;".",COUNTIF(X143:X$191,"18放")&gt;0),  CONCATENATE(  ".",IF(X143=$A$399,$A443,"")  ),IF(X143=$A$399,$A443,"")  )</f>
        <v/>
      </c>
      <c r="Y443" s="65" t="str">
        <f ca="1">IF(  AND(LEN(Y442)&gt;=1,Y442&lt;&gt;".",COUNTIF(Y143:Y$191,"18放")&gt;0),  CONCATENATE(  ".",IF(Y143=$A$399,$A443,"")  ),IF(Y143=$A$399,$A443,"")  )</f>
        <v/>
      </c>
      <c r="Z443" s="65">
        <f ca="1">IF(  AND(LEN(Z442)&gt;=1,Z442&lt;&gt;".",COUNTIF(Z143:Z$191,"18放")&gt;0),  CONCATENATE(  ".",IF(Z143=$A$399,$A443,"")  ),IF(Z143=$A$399,$A443,"")  )</f>
        <v>43</v>
      </c>
      <c r="AA443" s="65" t="str">
        <f ca="1">IF(  AND(LEN(AA442)&gt;=1,AA442&lt;&gt;".",COUNTIF(AA143:AA$191,"18放")&gt;0),  CONCATENATE(  ".",IF(AA143=$A$399,$A443,"")  ),IF(AA143=$A$399,$A443,"")  )</f>
        <v/>
      </c>
      <c r="AB443" s="65" t="str">
        <f ca="1">IF(  AND(LEN(AB442)&gt;=1,AB442&lt;&gt;".",COUNTIF(AB143:AB$191,"18放")&gt;0),  CONCATENATE(  ".",IF(AB143=$A$399,$A443,"")  ),IF(AB143=$A$399,$A443,"")  )</f>
        <v/>
      </c>
      <c r="AC443" s="65" t="str">
        <f ca="1">IF(  AND(LEN(AC442)&gt;=1,AC442&lt;&gt;".",COUNTIF(AC143:AC$191,"18放")&gt;0),  CONCATENATE(  ".",IF(AC143=$A$399,$A443,"")  ),IF(AC143=$A$399,$A443,"")  )</f>
        <v/>
      </c>
      <c r="AD443" s="65" t="str">
        <f ca="1">IF(  AND(LEN(AD442)&gt;=1,AD442&lt;&gt;".",COUNTIF(AD143:AD$191,"18放")&gt;0),  CONCATENATE(  ".",IF(AD143=$A$399,$A443,"")  ),IF(AD143=$A$399,$A443,"")  )</f>
        <v/>
      </c>
      <c r="AE443" s="65" t="str">
        <f ca="1">IF(  AND(LEN(AE442)&gt;=1,AE442&lt;&gt;".",COUNTIF(AE143:AE$191,"18放")&gt;0),  CONCATENATE(  ".",IF(AE143=$A$399,$A443,"")  ),IF(AE143=$A$399,$A443,"")  )</f>
        <v>.</v>
      </c>
      <c r="AF443" s="65">
        <f ca="1">IF(  AND(LEN(AF442)&gt;=1,AF442&lt;&gt;".",COUNTIF(AF143:AF$191,"18放")&gt;0),  CONCATENATE(  ".",IF(AF143=$A$399,$A443,"")  ),IF(AF143=$A$399,$A443,"")  )</f>
        <v>43</v>
      </c>
      <c r="AG443" s="65" t="str">
        <f ca="1">IF(  AND(LEN(AG442)&gt;=1,AG442&lt;&gt;".",COUNTIF(AG143:AG$191,"18放")&gt;0),  CONCATENATE(  ".",IF(AG143=$A$399,$A443,"")  ),IF(AG143=$A$399,$A443,"")  )</f>
        <v/>
      </c>
      <c r="AH443" s="65"/>
      <c r="AI443" s="65"/>
      <c r="AJ443" s="65"/>
    </row>
    <row r="444" spans="1:36">
      <c r="A444" s="65">
        <f t="shared" si="40"/>
        <v>44</v>
      </c>
      <c r="B444" s="65" t="str">
        <f t="shared" si="40"/>
        <v>陳宏洋</v>
      </c>
      <c r="C444" s="65" t="str">
        <f ca="1">IF(  AND(LEN(C443)&gt;=1,C443&lt;&gt;".",COUNTIF(C144:C$191,"18放")&gt;0),  CONCATENATE(  ".",IF(C144=$A$399,$A444,"")  ),IF(C144=$A$399,$A444,"")  )</f>
        <v/>
      </c>
      <c r="D444" s="65" t="str">
        <f ca="1">IF(  AND(LEN(D443)&gt;=1,D443&lt;&gt;".",COUNTIF(D144:D$191,"18放")&gt;0),  CONCATENATE(  ".",IF(D144=$A$399,$A444,"")  ),IF(D144=$A$399,$A444,"")  )</f>
        <v/>
      </c>
      <c r="E444" s="65">
        <f ca="1">IF(  AND(LEN(E443)&gt;=1,E443&lt;&gt;".",COUNTIF(E144:E$191,"18放")&gt;0),  CONCATENATE(  ".",IF(E144=$A$399,$A444,"")  ),IF(E144=$A$399,$A444,"")  )</f>
        <v>44</v>
      </c>
      <c r="F444" s="65" t="str">
        <f ca="1">IF(  AND(LEN(F443)&gt;=1,F443&lt;&gt;".",COUNTIF(F144:F$191,"18放")&gt;0),  CONCATENATE(  ".",IF(F144=$A$399,$A444,"")  ),IF(F144=$A$399,$A444,"")  )</f>
        <v/>
      </c>
      <c r="G444" s="65" t="str">
        <f ca="1">IF(  AND(LEN(G443)&gt;=1,G443&lt;&gt;".",COUNTIF(G144:G$191,"18放")&gt;0),  CONCATENATE(  ".",IF(G144=$A$399,$A444,"")  ),IF(G144=$A$399,$A444,"")  )</f>
        <v/>
      </c>
      <c r="H444" s="65" t="str">
        <f ca="1">IF(  AND(LEN(H443)&gt;=1,H443&lt;&gt;".",COUNTIF(H144:H$191,"18放")&gt;0),  CONCATENATE(  ".",IF(H144=$A$399,$A444,"")  ),IF(H144=$A$399,$A444,"")  )</f>
        <v/>
      </c>
      <c r="I444" s="65" t="str">
        <f ca="1">IF(  AND(LEN(I443)&gt;=1,I443&lt;&gt;".",COUNTIF(I144:I$191,"18放")&gt;0),  CONCATENATE(  ".",IF(I144=$A$399,$A444,"")  ),IF(I144=$A$399,$A444,"")  )</f>
        <v/>
      </c>
      <c r="J444" s="65" t="str">
        <f ca="1">IF(  AND(LEN(J443)&gt;=1,J443&lt;&gt;".",COUNTIF(J144:J$191,"18放")&gt;0),  CONCATENATE(  ".",IF(J144=$A$399,$A444,"")  ),IF(J144=$A$399,$A444,"")  )</f>
        <v/>
      </c>
      <c r="K444" s="65" t="str">
        <f ca="1">IF(  AND(LEN(K443)&gt;=1,K443&lt;&gt;".",COUNTIF(K144:K$191,"18放")&gt;0),  CONCATENATE(  ".",IF(K144=$A$399,$A444,"")  ),IF(K144=$A$399,$A444,"")  )</f>
        <v/>
      </c>
      <c r="L444" s="65">
        <f ca="1">IF(  AND(LEN(L443)&gt;=1,L443&lt;&gt;".",COUNTIF(L144:L$191,"18放")&gt;0),  CONCATENATE(  ".",IF(L144=$A$399,$A444,"")  ),IF(L144=$A$399,$A444,"")  )</f>
        <v>44</v>
      </c>
      <c r="M444" s="65" t="str">
        <f ca="1">IF(  AND(LEN(M443)&gt;=1,M443&lt;&gt;".",COUNTIF(M144:M$191,"18放")&gt;0),  CONCATENATE(  ".",IF(M144=$A$399,$A444,"")  ),IF(M144=$A$399,$A444,"")  )</f>
        <v/>
      </c>
      <c r="N444" s="65" t="str">
        <f ca="1">IF(  AND(LEN(N443)&gt;=1,N443&lt;&gt;".",COUNTIF(N144:N$191,"18放")&gt;0),  CONCATENATE(  ".",IF(N144=$A$399,$A444,"")  ),IF(N144=$A$399,$A444,"")  )</f>
        <v>.</v>
      </c>
      <c r="O444" s="65" t="str">
        <f ca="1">IF(  AND(LEN(O443)&gt;=1,O443&lt;&gt;".",COUNTIF(O144:O$191,"18放")&gt;0),  CONCATENATE(  ".",IF(O144=$A$399,$A444,"")  ),IF(O144=$A$399,$A444,"")  )</f>
        <v/>
      </c>
      <c r="P444" s="65" t="str">
        <f ca="1">IF(  AND(LEN(P443)&gt;=1,P443&lt;&gt;".",COUNTIF(P144:P$191,"18放")&gt;0),  CONCATENATE(  ".",IF(P144=$A$399,$A444,"")  ),IF(P144=$A$399,$A444,"")  )</f>
        <v/>
      </c>
      <c r="Q444" s="65" t="str">
        <f ca="1">IF(  AND(LEN(Q443)&gt;=1,Q443&lt;&gt;".",COUNTIF(Q144:Q$191,"18放")&gt;0),  CONCATENATE(  ".",IF(Q144=$A$399,$A444,"")  ),IF(Q144=$A$399,$A444,"")  )</f>
        <v/>
      </c>
      <c r="R444" s="65" t="str">
        <f ca="1">IF(  AND(LEN(R443)&gt;=1,R443&lt;&gt;".",COUNTIF(R144:R$191,"18放")&gt;0),  CONCATENATE(  ".",IF(R144=$A$399,$A444,"")  ),IF(R144=$A$399,$A444,"")  )</f>
        <v/>
      </c>
      <c r="S444" s="65" t="str">
        <f ca="1">IF(  AND(LEN(S443)&gt;=1,S443&lt;&gt;".",COUNTIF(S144:S$191,"18放")&gt;0),  CONCATENATE(  ".",IF(S144=$A$399,$A444,"")  ),IF(S144=$A$399,$A444,"")  )</f>
        <v>.44</v>
      </c>
      <c r="T444" s="65" t="str">
        <f ca="1">IF(  AND(LEN(T443)&gt;=1,T443&lt;&gt;".",COUNTIF(T144:T$191,"18放")&gt;0),  CONCATENATE(  ".",IF(T144=$A$399,$A444,"")  ),IF(T144=$A$399,$A444,"")  )</f>
        <v/>
      </c>
      <c r="U444" s="65" t="str">
        <f ca="1">IF(  AND(LEN(U443)&gt;=1,U443&lt;&gt;".",COUNTIF(U144:U$191,"18放")&gt;0),  CONCATENATE(  ".",IF(U144=$A$399,$A444,"")  ),IF(U144=$A$399,$A444,"")  )</f>
        <v/>
      </c>
      <c r="V444" s="65" t="str">
        <f ca="1">IF(  AND(LEN(V443)&gt;=1,V443&lt;&gt;".",COUNTIF(V144:V$191,"18放")&gt;0),  CONCATENATE(  ".",IF(V144=$A$399,$A444,"")  ),IF(V144=$A$399,$A444,"")  )</f>
        <v/>
      </c>
      <c r="W444" s="65" t="str">
        <f ca="1">IF(  AND(LEN(W443)&gt;=1,W443&lt;&gt;".",COUNTIF(W144:W$191,"18放")&gt;0),  CONCATENATE(  ".",IF(W144=$A$399,$A444,"")  ),IF(W144=$A$399,$A444,"")  )</f>
        <v/>
      </c>
      <c r="X444" s="65" t="str">
        <f ca="1">IF(  AND(LEN(X443)&gt;=1,X443&lt;&gt;".",COUNTIF(X144:X$191,"18放")&gt;0),  CONCATENATE(  ".",IF(X144=$A$399,$A444,"")  ),IF(X144=$A$399,$A444,"")  )</f>
        <v/>
      </c>
      <c r="Y444" s="65" t="str">
        <f ca="1">IF(  AND(LEN(Y443)&gt;=1,Y443&lt;&gt;".",COUNTIF(Y144:Y$191,"18放")&gt;0),  CONCATENATE(  ".",IF(Y144=$A$399,$A444,"")  ),IF(Y144=$A$399,$A444,"")  )</f>
        <v/>
      </c>
      <c r="Z444" s="65" t="str">
        <f ca="1">IF(  AND(LEN(Z443)&gt;=1,Z443&lt;&gt;".",COUNTIF(Z144:Z$191,"18放")&gt;0),  CONCATENATE(  ".",IF(Z144=$A$399,$A444,"")  ),IF(Z144=$A$399,$A444,"")  )</f>
        <v>.</v>
      </c>
      <c r="AA444" s="65" t="str">
        <f ca="1">IF(  AND(LEN(AA443)&gt;=1,AA443&lt;&gt;".",COUNTIF(AA144:AA$191,"18放")&gt;0),  CONCATENATE(  ".",IF(AA144=$A$399,$A444,"")  ),IF(AA144=$A$399,$A444,"")  )</f>
        <v/>
      </c>
      <c r="AB444" s="65" t="str">
        <f ca="1">IF(  AND(LEN(AB443)&gt;=1,AB443&lt;&gt;".",COUNTIF(AB144:AB$191,"18放")&gt;0),  CONCATENATE(  ".",IF(AB144=$A$399,$A444,"")  ),IF(AB144=$A$399,$A444,"")  )</f>
        <v/>
      </c>
      <c r="AC444" s="65" t="str">
        <f ca="1">IF(  AND(LEN(AC443)&gt;=1,AC443&lt;&gt;".",COUNTIF(AC144:AC$191,"18放")&gt;0),  CONCATENATE(  ".",IF(AC144=$A$399,$A444,"")  ),IF(AC144=$A$399,$A444,"")  )</f>
        <v/>
      </c>
      <c r="AD444" s="65" t="str">
        <f ca="1">IF(  AND(LEN(AD443)&gt;=1,AD443&lt;&gt;".",COUNTIF(AD144:AD$191,"18放")&gt;0),  CONCATENATE(  ".",IF(AD144=$A$399,$A444,"")  ),IF(AD144=$A$399,$A444,"")  )</f>
        <v/>
      </c>
      <c r="AE444" s="65">
        <f ca="1">IF(  AND(LEN(AE443)&gt;=1,AE443&lt;&gt;".",COUNTIF(AE144:AE$191,"18放")&gt;0),  CONCATENATE(  ".",IF(AE144=$A$399,$A444,"")  ),IF(AE144=$A$399,$A444,"")  )</f>
        <v>44</v>
      </c>
      <c r="AF444" s="65" t="str">
        <f ca="1">IF(  AND(LEN(AF443)&gt;=1,AF443&lt;&gt;".",COUNTIF(AF144:AF$191,"18放")&gt;0),  CONCATENATE(  ".",IF(AF144=$A$399,$A444,"")  ),IF(AF144=$A$399,$A444,"")  )</f>
        <v>.</v>
      </c>
      <c r="AG444" s="65" t="str">
        <f ca="1">IF(  AND(LEN(AG443)&gt;=1,AG443&lt;&gt;".",COUNTIF(AG144:AG$191,"18放")&gt;0),  CONCATENATE(  ".",IF(AG144=$A$399,$A444,"")  ),IF(AG144=$A$399,$A444,"")  )</f>
        <v/>
      </c>
      <c r="AH444" s="65"/>
      <c r="AI444" s="65"/>
      <c r="AJ444" s="65"/>
    </row>
    <row r="445" spans="1:36">
      <c r="A445" s="65">
        <f t="shared" ref="A445:B472" si="41">A345</f>
        <v>45</v>
      </c>
      <c r="B445" s="65" t="str">
        <f t="shared" si="41"/>
        <v>邱昱銘</v>
      </c>
      <c r="C445" s="65" t="str">
        <f ca="1">IF(  AND(LEN(C444)&gt;=1,C444&lt;&gt;".",COUNTIF(C145:C$191,"18放")&gt;0),  CONCATENATE(  ".",IF(C145=$A$399,$A445,"")  ),IF(C145=$A$399,$A445,"")  )</f>
        <v/>
      </c>
      <c r="D445" s="65" t="str">
        <f ca="1">IF(  AND(LEN(D444)&gt;=1,D444&lt;&gt;".",COUNTIF(D145:D$191,"18放")&gt;0),  CONCATENATE(  ".",IF(D145=$A$399,$A445,"")  ),IF(D145=$A$399,$A445,"")  )</f>
        <v/>
      </c>
      <c r="E445" s="65" t="str">
        <f ca="1">IF(  AND(LEN(E444)&gt;=1,E444&lt;&gt;".",COUNTIF(E145:E$191,"18放")&gt;0),  CONCATENATE(  ".",IF(E145=$A$399,$A445,"")  ),IF(E145=$A$399,$A445,"")  )</f>
        <v>.</v>
      </c>
      <c r="F445" s="65">
        <f ca="1">IF(  AND(LEN(F444)&gt;=1,F444&lt;&gt;".",COUNTIF(F145:F$191,"18放")&gt;0),  CONCATENATE(  ".",IF(F145=$A$399,$A445,"")  ),IF(F145=$A$399,$A445,"")  )</f>
        <v>45</v>
      </c>
      <c r="G445" s="65" t="str">
        <f ca="1">IF(  AND(LEN(G444)&gt;=1,G444&lt;&gt;".",COUNTIF(G145:G$191,"18放")&gt;0),  CONCATENATE(  ".",IF(G145=$A$399,$A445,"")  ),IF(G145=$A$399,$A445,"")  )</f>
        <v/>
      </c>
      <c r="H445" s="65" t="str">
        <f ca="1">IF(  AND(LEN(H444)&gt;=1,H444&lt;&gt;".",COUNTIF(H145:H$191,"18放")&gt;0),  CONCATENATE(  ".",IF(H145=$A$399,$A445,"")  ),IF(H145=$A$399,$A445,"")  )</f>
        <v/>
      </c>
      <c r="I445" s="65" t="str">
        <f ca="1">IF(  AND(LEN(I444)&gt;=1,I444&lt;&gt;".",COUNTIF(I145:I$191,"18放")&gt;0),  CONCATENATE(  ".",IF(I145=$A$399,$A445,"")  ),IF(I145=$A$399,$A445,"")  )</f>
        <v/>
      </c>
      <c r="J445" s="65" t="str">
        <f ca="1">IF(  AND(LEN(J444)&gt;=1,J444&lt;&gt;".",COUNTIF(J145:J$191,"18放")&gt;0),  CONCATENATE(  ".",IF(J145=$A$399,$A445,"")  ),IF(J145=$A$399,$A445,"")  )</f>
        <v/>
      </c>
      <c r="K445" s="65" t="str">
        <f ca="1">IF(  AND(LEN(K444)&gt;=1,K444&lt;&gt;".",COUNTIF(K145:K$191,"18放")&gt;0),  CONCATENATE(  ".",IF(K145=$A$399,$A445,"")  ),IF(K145=$A$399,$A445,"")  )</f>
        <v/>
      </c>
      <c r="L445" s="65" t="str">
        <f ca="1">IF(  AND(LEN(L444)&gt;=1,L444&lt;&gt;".",COUNTIF(L145:L$191,"18放")&gt;0),  CONCATENATE(  ".",IF(L145=$A$399,$A445,"")  ),IF(L145=$A$399,$A445,"")  )</f>
        <v>.</v>
      </c>
      <c r="M445" s="65" t="str">
        <f ca="1">IF(  AND(LEN(M444)&gt;=1,M444&lt;&gt;".",COUNTIF(M145:M$191,"18放")&gt;0),  CONCATENATE(  ".",IF(M145=$A$399,$A445,"")  ),IF(M145=$A$399,$A445,"")  )</f>
        <v/>
      </c>
      <c r="N445" s="65" t="str">
        <f ca="1">IF(  AND(LEN(N444)&gt;=1,N444&lt;&gt;".",COUNTIF(N145:N$191,"18放")&gt;0),  CONCATENATE(  ".",IF(N145=$A$399,$A445,"")  ),IF(N145=$A$399,$A445,"")  )</f>
        <v/>
      </c>
      <c r="O445" s="65" t="str">
        <f ca="1">IF(  AND(LEN(O444)&gt;=1,O444&lt;&gt;".",COUNTIF(O145:O$191,"18放")&gt;0),  CONCATENATE(  ".",IF(O145=$A$399,$A445,"")  ),IF(O145=$A$399,$A445,"")  )</f>
        <v/>
      </c>
      <c r="P445" s="65" t="str">
        <f ca="1">IF(  AND(LEN(P444)&gt;=1,P444&lt;&gt;".",COUNTIF(P145:P$191,"18放")&gt;0),  CONCATENATE(  ".",IF(P145=$A$399,$A445,"")  ),IF(P145=$A$399,$A445,"")  )</f>
        <v/>
      </c>
      <c r="Q445" s="65" t="str">
        <f ca="1">IF(  AND(LEN(Q444)&gt;=1,Q444&lt;&gt;".",COUNTIF(Q145:Q$191,"18放")&gt;0),  CONCATENATE(  ".",IF(Q145=$A$399,$A445,"")  ),IF(Q145=$A$399,$A445,"")  )</f>
        <v/>
      </c>
      <c r="R445" s="65">
        <f ca="1">IF(  AND(LEN(R444)&gt;=1,R444&lt;&gt;".",COUNTIF(R145:R$191,"18放")&gt;0),  CONCATENATE(  ".",IF(R145=$A$399,$A445,"")  ),IF(R145=$A$399,$A445,"")  )</f>
        <v>45</v>
      </c>
      <c r="S445" s="65" t="str">
        <f ca="1">IF(  AND(LEN(S444)&gt;=1,S444&lt;&gt;".",COUNTIF(S145:S$191,"18放")&gt;0),  CONCATENATE(  ".",IF(S145=$A$399,$A445,"")  ),IF(S145=$A$399,$A445,"")  )</f>
        <v>.</v>
      </c>
      <c r="T445" s="65" t="str">
        <f ca="1">IF(  AND(LEN(T444)&gt;=1,T444&lt;&gt;".",COUNTIF(T145:T$191,"18放")&gt;0),  CONCATENATE(  ".",IF(T145=$A$399,$A445,"")  ),IF(T145=$A$399,$A445,"")  )</f>
        <v/>
      </c>
      <c r="U445" s="65" t="str">
        <f ca="1">IF(  AND(LEN(U444)&gt;=1,U444&lt;&gt;".",COUNTIF(U145:U$191,"18放")&gt;0),  CONCATENATE(  ".",IF(U145=$A$399,$A445,"")  ),IF(U145=$A$399,$A445,"")  )</f>
        <v/>
      </c>
      <c r="V445" s="65" t="str">
        <f ca="1">IF(  AND(LEN(V444)&gt;=1,V444&lt;&gt;".",COUNTIF(V145:V$191,"18放")&gt;0),  CONCATENATE(  ".",IF(V145=$A$399,$A445,"")  ),IF(V145=$A$399,$A445,"")  )</f>
        <v/>
      </c>
      <c r="W445" s="65" t="str">
        <f ca="1">IF(  AND(LEN(W444)&gt;=1,W444&lt;&gt;".",COUNTIF(W145:W$191,"18放")&gt;0),  CONCATENATE(  ".",IF(W145=$A$399,$A445,"")  ),IF(W145=$A$399,$A445,"")  )</f>
        <v/>
      </c>
      <c r="X445" s="65" t="str">
        <f ca="1">IF(  AND(LEN(X444)&gt;=1,X444&lt;&gt;".",COUNTIF(X145:X$191,"18放")&gt;0),  CONCATENATE(  ".",IF(X145=$A$399,$A445,"")  ),IF(X145=$A$399,$A445,"")  )</f>
        <v/>
      </c>
      <c r="Y445" s="65" t="str">
        <f ca="1">IF(  AND(LEN(Y444)&gt;=1,Y444&lt;&gt;".",COUNTIF(Y145:Y$191,"18放")&gt;0),  CONCATENATE(  ".",IF(Y145=$A$399,$A445,"")  ),IF(Y145=$A$399,$A445,"")  )</f>
        <v/>
      </c>
      <c r="Z445" s="65" t="str">
        <f ca="1">IF(  AND(LEN(Z444)&gt;=1,Z444&lt;&gt;".",COUNTIF(Z145:Z$191,"18放")&gt;0),  CONCATENATE(  ".",IF(Z145=$A$399,$A445,"")  ),IF(Z145=$A$399,$A445,"")  )</f>
        <v/>
      </c>
      <c r="AA445" s="65">
        <f ca="1">IF(  AND(LEN(AA444)&gt;=1,AA444&lt;&gt;".",COUNTIF(AA145:AA$191,"18放")&gt;0),  CONCATENATE(  ".",IF(AA145=$A$399,$A445,"")  ),IF(AA145=$A$399,$A445,"")  )</f>
        <v>45</v>
      </c>
      <c r="AB445" s="65" t="str">
        <f ca="1">IF(  AND(LEN(AB444)&gt;=1,AB444&lt;&gt;".",COUNTIF(AB145:AB$191,"18放")&gt;0),  CONCATENATE(  ".",IF(AB145=$A$399,$A445,"")  ),IF(AB145=$A$399,$A445,"")  )</f>
        <v/>
      </c>
      <c r="AC445" s="65" t="str">
        <f ca="1">IF(  AND(LEN(AC444)&gt;=1,AC444&lt;&gt;".",COUNTIF(AC145:AC$191,"18放")&gt;0),  CONCATENATE(  ".",IF(AC145=$A$399,$A445,"")  ),IF(AC145=$A$399,$A445,"")  )</f>
        <v/>
      </c>
      <c r="AD445" s="65" t="str">
        <f ca="1">IF(  AND(LEN(AD444)&gt;=1,AD444&lt;&gt;".",COUNTIF(AD145:AD$191,"18放")&gt;0),  CONCATENATE(  ".",IF(AD145=$A$399,$A445,"")  ),IF(AD145=$A$399,$A445,"")  )</f>
        <v/>
      </c>
      <c r="AE445" s="65" t="str">
        <f ca="1">IF(  AND(LEN(AE444)&gt;=1,AE444&lt;&gt;".",COUNTIF(AE145:AE$191,"18放")&gt;0),  CONCATENATE(  ".",IF(AE145=$A$399,$A445,"")  ),IF(AE145=$A$399,$A445,"")  )</f>
        <v>.</v>
      </c>
      <c r="AF445" s="65">
        <f ca="1">IF(  AND(LEN(AF444)&gt;=1,AF444&lt;&gt;".",COUNTIF(AF145:AF$191,"18放")&gt;0),  CONCATENATE(  ".",IF(AF145=$A$399,$A445,"")  ),IF(AF145=$A$399,$A445,"")  )</f>
        <v>45</v>
      </c>
      <c r="AG445" s="65" t="str">
        <f ca="1">IF(  AND(LEN(AG444)&gt;=1,AG444&lt;&gt;".",COUNTIF(AG145:AG$191,"18放")&gt;0),  CONCATENATE(  ".",IF(AG145=$A$399,$A445,"")  ),IF(AG145=$A$399,$A445,"")  )</f>
        <v/>
      </c>
      <c r="AH445" s="65"/>
      <c r="AI445" s="65"/>
      <c r="AJ445" s="65"/>
    </row>
    <row r="446" spans="1:36">
      <c r="A446" s="65">
        <f t="shared" si="41"/>
        <v>46</v>
      </c>
      <c r="B446" s="65" t="str">
        <f t="shared" si="41"/>
        <v>李政聰</v>
      </c>
      <c r="C446" s="65" t="str">
        <f ca="1">IF(  AND(LEN(C445)&gt;=1,C445&lt;&gt;".",COUNTIF(C146:C$191,"18放")&gt;0),  CONCATENATE(  ".",IF(C146=$A$399,$A446,"")  ),IF(C146=$A$399,$A446,"")  )</f>
        <v/>
      </c>
      <c r="D446" s="65" t="str">
        <f ca="1">IF(  AND(LEN(D445)&gt;=1,D445&lt;&gt;".",COUNTIF(D146:D$191,"18放")&gt;0),  CONCATENATE(  ".",IF(D146=$A$399,$A446,"")  ),IF(D146=$A$399,$A446,"")  )</f>
        <v/>
      </c>
      <c r="E446" s="65" t="str">
        <f ca="1">IF(  AND(LEN(E445)&gt;=1,E445&lt;&gt;".",COUNTIF(E146:E$191,"18放")&gt;0),  CONCATENATE(  ".",IF(E146=$A$399,$A446,"")  ),IF(E146=$A$399,$A446,"")  )</f>
        <v/>
      </c>
      <c r="F446" s="65" t="str">
        <f ca="1">IF(  AND(LEN(F445)&gt;=1,F445&lt;&gt;".",COUNTIF(F146:F$191,"18放")&gt;0),  CONCATENATE(  ".",IF(F146=$A$399,$A446,"")  ),IF(F146=$A$399,$A446,"")  )</f>
        <v/>
      </c>
      <c r="G446" s="65" t="str">
        <f ca="1">IF(  AND(LEN(G445)&gt;=1,G445&lt;&gt;".",COUNTIF(G146:G$191,"18放")&gt;0),  CONCATENATE(  ".",IF(G146=$A$399,$A446,"")  ),IF(G146=$A$399,$A446,"")  )</f>
        <v/>
      </c>
      <c r="H446" s="65" t="str">
        <f ca="1">IF(  AND(LEN(H445)&gt;=1,H445&lt;&gt;".",COUNTIF(H146:H$191,"18放")&gt;0),  CONCATENATE(  ".",IF(H146=$A$399,$A446,"")  ),IF(H146=$A$399,$A446,"")  )</f>
        <v/>
      </c>
      <c r="I446" s="65" t="str">
        <f ca="1">IF(  AND(LEN(I445)&gt;=1,I445&lt;&gt;".",COUNTIF(I146:I$191,"18放")&gt;0),  CONCATENATE(  ".",IF(I146=$A$399,$A446,"")  ),IF(I146=$A$399,$A446,"")  )</f>
        <v/>
      </c>
      <c r="J446" s="65" t="str">
        <f ca="1">IF(  AND(LEN(J445)&gt;=1,J445&lt;&gt;".",COUNTIF(J146:J$191,"18放")&gt;0),  CONCATENATE(  ".",IF(J146=$A$399,$A446,"")  ),IF(J146=$A$399,$A446,"")  )</f>
        <v/>
      </c>
      <c r="K446" s="65" t="str">
        <f ca="1">IF(  AND(LEN(K445)&gt;=1,K445&lt;&gt;".",COUNTIF(K146:K$191,"18放")&gt;0),  CONCATENATE(  ".",IF(K146=$A$399,$A446,"")  ),IF(K146=$A$399,$A446,"")  )</f>
        <v/>
      </c>
      <c r="L446" s="65">
        <f ca="1">IF(  AND(LEN(L445)&gt;=1,L445&lt;&gt;".",COUNTIF(L146:L$191,"18放")&gt;0),  CONCATENATE(  ".",IF(L146=$A$399,$A446,"")  ),IF(L146=$A$399,$A446,"")  )</f>
        <v>46</v>
      </c>
      <c r="M446" s="65" t="str">
        <f ca="1">IF(  AND(LEN(M445)&gt;=1,M445&lt;&gt;".",COUNTIF(M146:M$191,"18放")&gt;0),  CONCATENATE(  ".",IF(M146=$A$399,$A446,"")  ),IF(M146=$A$399,$A446,"")  )</f>
        <v/>
      </c>
      <c r="N446" s="65" t="str">
        <f ca="1">IF(  AND(LEN(N445)&gt;=1,N445&lt;&gt;".",COUNTIF(N146:N$191,"18放")&gt;0),  CONCATENATE(  ".",IF(N146=$A$399,$A446,"")  ),IF(N146=$A$399,$A446,"")  )</f>
        <v/>
      </c>
      <c r="O446" s="65" t="str">
        <f ca="1">IF(  AND(LEN(O445)&gt;=1,O445&lt;&gt;".",COUNTIF(O146:O$191,"18放")&gt;0),  CONCATENATE(  ".",IF(O146=$A$399,$A446,"")  ),IF(O146=$A$399,$A446,"")  )</f>
        <v/>
      </c>
      <c r="P446" s="65" t="str">
        <f ca="1">IF(  AND(LEN(P445)&gt;=1,P445&lt;&gt;".",COUNTIF(P146:P$191,"18放")&gt;0),  CONCATENATE(  ".",IF(P146=$A$399,$A446,"")  ),IF(P146=$A$399,$A446,"")  )</f>
        <v/>
      </c>
      <c r="Q446" s="65" t="str">
        <f ca="1">IF(  AND(LEN(Q445)&gt;=1,Q445&lt;&gt;".",COUNTIF(Q146:Q$191,"18放")&gt;0),  CONCATENATE(  ".",IF(Q146=$A$399,$A446,"")  ),IF(Q146=$A$399,$A446,"")  )</f>
        <v/>
      </c>
      <c r="R446" s="65" t="str">
        <f ca="1">IF(  AND(LEN(R445)&gt;=1,R445&lt;&gt;".",COUNTIF(R146:R$191,"18放")&gt;0),  CONCATENATE(  ".",IF(R146=$A$399,$A446,"")  ),IF(R146=$A$399,$A446,"")  )</f>
        <v>.</v>
      </c>
      <c r="S446" s="65">
        <f ca="1">IF(  AND(LEN(S445)&gt;=1,S445&lt;&gt;".",COUNTIF(S146:S$191,"18放")&gt;0),  CONCATENATE(  ".",IF(S146=$A$399,$A446,"")  ),IF(S146=$A$399,$A446,"")  )</f>
        <v>46</v>
      </c>
      <c r="T446" s="65" t="str">
        <f ca="1">IF(  AND(LEN(T445)&gt;=1,T445&lt;&gt;".",COUNTIF(T146:T$191,"18放")&gt;0),  CONCATENATE(  ".",IF(T146=$A$399,$A446,"")  ),IF(T146=$A$399,$A446,"")  )</f>
        <v/>
      </c>
      <c r="U446" s="65" t="str">
        <f ca="1">IF(  AND(LEN(U445)&gt;=1,U445&lt;&gt;".",COUNTIF(U146:U$191,"18放")&gt;0),  CONCATENATE(  ".",IF(U146=$A$399,$A446,"")  ),IF(U146=$A$399,$A446,"")  )</f>
        <v/>
      </c>
      <c r="V446" s="65" t="str">
        <f ca="1">IF(  AND(LEN(V445)&gt;=1,V445&lt;&gt;".",COUNTIF(V146:V$191,"18放")&gt;0),  CONCATENATE(  ".",IF(V146=$A$399,$A446,"")  ),IF(V146=$A$399,$A446,"")  )</f>
        <v/>
      </c>
      <c r="W446" s="65" t="str">
        <f ca="1">IF(  AND(LEN(W445)&gt;=1,W445&lt;&gt;".",COUNTIF(W146:W$191,"18放")&gt;0),  CONCATENATE(  ".",IF(W146=$A$399,$A446,"")  ),IF(W146=$A$399,$A446,"")  )</f>
        <v/>
      </c>
      <c r="X446" s="65" t="str">
        <f ca="1">IF(  AND(LEN(X445)&gt;=1,X445&lt;&gt;".",COUNTIF(X146:X$191,"18放")&gt;0),  CONCATENATE(  ".",IF(X146=$A$399,$A446,"")  ),IF(X146=$A$399,$A446,"")  )</f>
        <v/>
      </c>
      <c r="Y446" s="65" t="str">
        <f ca="1">IF(  AND(LEN(Y445)&gt;=1,Y445&lt;&gt;".",COUNTIF(Y146:Y$191,"18放")&gt;0),  CONCATENATE(  ".",IF(Y146=$A$399,$A446,"")  ),IF(Y146=$A$399,$A446,"")  )</f>
        <v/>
      </c>
      <c r="Z446" s="65" t="str">
        <f ca="1">IF(  AND(LEN(Z445)&gt;=1,Z445&lt;&gt;".",COUNTIF(Z146:Z$191,"18放")&gt;0),  CONCATENATE(  ".",IF(Z146=$A$399,$A446,"")  ),IF(Z146=$A$399,$A446,"")  )</f>
        <v/>
      </c>
      <c r="AA446" s="65" t="str">
        <f ca="1">IF(  AND(LEN(AA445)&gt;=1,AA445&lt;&gt;".",COUNTIF(AA146:AA$191,"18放")&gt;0),  CONCATENATE(  ".",IF(AA146=$A$399,$A446,"")  ),IF(AA146=$A$399,$A446,"")  )</f>
        <v>.46</v>
      </c>
      <c r="AB446" s="65" t="str">
        <f ca="1">IF(  AND(LEN(AB445)&gt;=1,AB445&lt;&gt;".",COUNTIF(AB146:AB$191,"18放")&gt;0),  CONCATENATE(  ".",IF(AB146=$A$399,$A446,"")  ),IF(AB146=$A$399,$A446,"")  )</f>
        <v/>
      </c>
      <c r="AC446" s="65" t="str">
        <f ca="1">IF(  AND(LEN(AC445)&gt;=1,AC445&lt;&gt;".",COUNTIF(AC146:AC$191,"18放")&gt;0),  CONCATENATE(  ".",IF(AC146=$A$399,$A446,"")  ),IF(AC146=$A$399,$A446,"")  )</f>
        <v/>
      </c>
      <c r="AD446" s="65" t="str">
        <f ca="1">IF(  AND(LEN(AD445)&gt;=1,AD445&lt;&gt;".",COUNTIF(AD146:AD$191,"18放")&gt;0),  CONCATENATE(  ".",IF(AD146=$A$399,$A446,"")  ),IF(AD146=$A$399,$A446,"")  )</f>
        <v/>
      </c>
      <c r="AE446" s="65">
        <f ca="1">IF(  AND(LEN(AE445)&gt;=1,AE445&lt;&gt;".",COUNTIF(AE146:AE$191,"18放")&gt;0),  CONCATENATE(  ".",IF(AE146=$A$399,$A446,"")  ),IF(AE146=$A$399,$A446,"")  )</f>
        <v>46</v>
      </c>
      <c r="AF446" s="65" t="str">
        <f ca="1">IF(  AND(LEN(AF445)&gt;=1,AF445&lt;&gt;".",COUNTIF(AF146:AF$191,"18放")&gt;0),  CONCATENATE(  ".",IF(AF146=$A$399,$A446,"")  ),IF(AF146=$A$399,$A446,"")  )</f>
        <v>.</v>
      </c>
      <c r="AG446" s="65" t="str">
        <f ca="1">IF(  AND(LEN(AG445)&gt;=1,AG445&lt;&gt;".",COUNTIF(AG146:AG$191,"18放")&gt;0),  CONCATENATE(  ".",IF(AG146=$A$399,$A446,"")  ),IF(AG146=$A$399,$A446,"")  )</f>
        <v/>
      </c>
      <c r="AH446" s="65"/>
      <c r="AI446" s="65"/>
      <c r="AJ446" s="65"/>
    </row>
    <row r="447" spans="1:36">
      <c r="A447" s="65">
        <f t="shared" si="41"/>
        <v>47</v>
      </c>
      <c r="B447" s="65" t="str">
        <f t="shared" si="41"/>
        <v>何奕諠</v>
      </c>
      <c r="C447" s="65" t="str">
        <f ca="1">IF(  AND(LEN(C446)&gt;=1,C446&lt;&gt;".",COUNTIF(C147:C$191,"18放")&gt;0),  CONCATENATE(  ".",IF(C147=$A$399,$A447,"")  ),IF(C147=$A$399,$A447,"")  )</f>
        <v/>
      </c>
      <c r="D447" s="65" t="str">
        <f ca="1">IF(  AND(LEN(D446)&gt;=1,D446&lt;&gt;".",COUNTIF(D147:D$191,"18放")&gt;0),  CONCATENATE(  ".",IF(D147=$A$399,$A447,"")  ),IF(D147=$A$399,$A447,"")  )</f>
        <v/>
      </c>
      <c r="E447" s="65">
        <f ca="1">IF(  AND(LEN(E446)&gt;=1,E446&lt;&gt;".",COUNTIF(E147:E$191,"18放")&gt;0),  CONCATENATE(  ".",IF(E147=$A$399,$A447,"")  ),IF(E147=$A$399,$A447,"")  )</f>
        <v>47</v>
      </c>
      <c r="F447" s="65" t="str">
        <f ca="1">IF(  AND(LEN(F446)&gt;=1,F446&lt;&gt;".",COUNTIF(F147:F$191,"18放")&gt;0),  CONCATENATE(  ".",IF(F147=$A$399,$A447,"")  ),IF(F147=$A$399,$A447,"")  )</f>
        <v/>
      </c>
      <c r="G447" s="65" t="str">
        <f ca="1">IF(  AND(LEN(G446)&gt;=1,G446&lt;&gt;".",COUNTIF(G147:G$191,"18放")&gt;0),  CONCATENATE(  ".",IF(G147=$A$399,$A447,"")  ),IF(G147=$A$399,$A447,"")  )</f>
        <v/>
      </c>
      <c r="H447" s="65" t="str">
        <f ca="1">IF(  AND(LEN(H446)&gt;=1,H446&lt;&gt;".",COUNTIF(H147:H$191,"18放")&gt;0),  CONCATENATE(  ".",IF(H147=$A$399,$A447,"")  ),IF(H147=$A$399,$A447,"")  )</f>
        <v/>
      </c>
      <c r="I447" s="65" t="str">
        <f ca="1">IF(  AND(LEN(I446)&gt;=1,I446&lt;&gt;".",COUNTIF(I147:I$191,"18放")&gt;0),  CONCATENATE(  ".",IF(I147=$A$399,$A447,"")  ),IF(I147=$A$399,$A447,"")  )</f>
        <v/>
      </c>
      <c r="J447" s="65" t="str">
        <f ca="1">IF(  AND(LEN(J446)&gt;=1,J446&lt;&gt;".",COUNTIF(J147:J$191,"18放")&gt;0),  CONCATENATE(  ".",IF(J147=$A$399,$A447,"")  ),IF(J147=$A$399,$A447,"")  )</f>
        <v/>
      </c>
      <c r="K447" s="65" t="str">
        <f ca="1">IF(  AND(LEN(K446)&gt;=1,K446&lt;&gt;".",COUNTIF(K147:K$191,"18放")&gt;0),  CONCATENATE(  ".",IF(K147=$A$399,$A447,"")  ),IF(K147=$A$399,$A447,"")  )</f>
        <v/>
      </c>
      <c r="L447" s="65" t="str">
        <f ca="1">IF(  AND(LEN(L446)&gt;=1,L446&lt;&gt;".",COUNTIF(L147:L$191,"18放")&gt;0),  CONCATENATE(  ".",IF(L147=$A$399,$A447,"")  ),IF(L147=$A$399,$A447,"")  )</f>
        <v>.</v>
      </c>
      <c r="M447" s="65" t="str">
        <f ca="1">IF(  AND(LEN(M446)&gt;=1,M446&lt;&gt;".",COUNTIF(M147:M$191,"18放")&gt;0),  CONCATENATE(  ".",IF(M147=$A$399,$A447,"")  ),IF(M147=$A$399,$A447,"")  )</f>
        <v/>
      </c>
      <c r="N447" s="65">
        <f ca="1">IF(  AND(LEN(N446)&gt;=1,N446&lt;&gt;".",COUNTIF(N147:N$191,"18放")&gt;0),  CONCATENATE(  ".",IF(N147=$A$399,$A447,"")  ),IF(N147=$A$399,$A447,"")  )</f>
        <v>47</v>
      </c>
      <c r="O447" s="65" t="str">
        <f ca="1">IF(  AND(LEN(O446)&gt;=1,O446&lt;&gt;".",COUNTIF(O147:O$191,"18放")&gt;0),  CONCATENATE(  ".",IF(O147=$A$399,$A447,"")  ),IF(O147=$A$399,$A447,"")  )</f>
        <v/>
      </c>
      <c r="P447" s="65" t="str">
        <f ca="1">IF(  AND(LEN(P446)&gt;=1,P446&lt;&gt;".",COUNTIF(P147:P$191,"18放")&gt;0),  CONCATENATE(  ".",IF(P147=$A$399,$A447,"")  ),IF(P147=$A$399,$A447,"")  )</f>
        <v/>
      </c>
      <c r="Q447" s="65" t="str">
        <f ca="1">IF(  AND(LEN(Q446)&gt;=1,Q446&lt;&gt;".",COUNTIF(Q147:Q$191,"18放")&gt;0),  CONCATENATE(  ".",IF(Q147=$A$399,$A447,"")  ),IF(Q147=$A$399,$A447,"")  )</f>
        <v/>
      </c>
      <c r="R447" s="65" t="str">
        <f ca="1">IF(  AND(LEN(R446)&gt;=1,R446&lt;&gt;".",COUNTIF(R147:R$191,"18放")&gt;0),  CONCATENATE(  ".",IF(R147=$A$399,$A447,"")  ),IF(R147=$A$399,$A447,"")  )</f>
        <v/>
      </c>
      <c r="S447" s="65" t="str">
        <f ca="1">IF(  AND(LEN(S446)&gt;=1,S446&lt;&gt;".",COUNTIF(S147:S$191,"18放")&gt;0),  CONCATENATE(  ".",IF(S147=$A$399,$A447,"")  ),IF(S147=$A$399,$A447,"")  )</f>
        <v>.</v>
      </c>
      <c r="T447" s="65" t="str">
        <f ca="1">IF(  AND(LEN(T446)&gt;=1,T446&lt;&gt;".",COUNTIF(T147:T$191,"18放")&gt;0),  CONCATENATE(  ".",IF(T147=$A$399,$A447,"")  ),IF(T147=$A$399,$A447,"")  )</f>
        <v/>
      </c>
      <c r="U447" s="65">
        <f ca="1">IF(  AND(LEN(U446)&gt;=1,U446&lt;&gt;".",COUNTIF(U147:U$191,"18放")&gt;0),  CONCATENATE(  ".",IF(U147=$A$399,$A447,"")  ),IF(U147=$A$399,$A447,"")  )</f>
        <v>47</v>
      </c>
      <c r="V447" s="65" t="str">
        <f ca="1">IF(  AND(LEN(V446)&gt;=1,V446&lt;&gt;".",COUNTIF(V147:V$191,"18放")&gt;0),  CONCATENATE(  ".",IF(V147=$A$399,$A447,"")  ),IF(V147=$A$399,$A447,"")  )</f>
        <v/>
      </c>
      <c r="W447" s="65" t="str">
        <f ca="1">IF(  AND(LEN(W446)&gt;=1,W446&lt;&gt;".",COUNTIF(W147:W$191,"18放")&gt;0),  CONCATENATE(  ".",IF(W147=$A$399,$A447,"")  ),IF(W147=$A$399,$A447,"")  )</f>
        <v/>
      </c>
      <c r="X447" s="65" t="str">
        <f ca="1">IF(  AND(LEN(X446)&gt;=1,X446&lt;&gt;".",COUNTIF(X147:X$191,"18放")&gt;0),  CONCATENATE(  ".",IF(X147=$A$399,$A447,"")  ),IF(X147=$A$399,$A447,"")  )</f>
        <v/>
      </c>
      <c r="Y447" s="65" t="str">
        <f ca="1">IF(  AND(LEN(Y446)&gt;=1,Y446&lt;&gt;".",COUNTIF(Y147:Y$191,"18放")&gt;0),  CONCATENATE(  ".",IF(Y147=$A$399,$A447,"")  ),IF(Y147=$A$399,$A447,"")  )</f>
        <v/>
      </c>
      <c r="Z447" s="65" t="str">
        <f ca="1">IF(  AND(LEN(Z446)&gt;=1,Z446&lt;&gt;".",COUNTIF(Z147:Z$191,"18放")&gt;0),  CONCATENATE(  ".",IF(Z147=$A$399,$A447,"")  ),IF(Z147=$A$399,$A447,"")  )</f>
        <v/>
      </c>
      <c r="AA447" s="65" t="str">
        <f ca="1">IF(  AND(LEN(AA446)&gt;=1,AA446&lt;&gt;".",COUNTIF(AA147:AA$191,"18放")&gt;0),  CONCATENATE(  ".",IF(AA147=$A$399,$A447,"")  ),IF(AA147=$A$399,$A447,"")  )</f>
        <v>.</v>
      </c>
      <c r="AB447" s="65" t="str">
        <f ca="1">IF(  AND(LEN(AB446)&gt;=1,AB446&lt;&gt;".",COUNTIF(AB147:AB$191,"18放")&gt;0),  CONCATENATE(  ".",IF(AB147=$A$399,$A447,"")  ),IF(AB147=$A$399,$A447,"")  )</f>
        <v/>
      </c>
      <c r="AC447" s="65" t="str">
        <f ca="1">IF(  AND(LEN(AC446)&gt;=1,AC446&lt;&gt;".",COUNTIF(AC147:AC$191,"18放")&gt;0),  CONCATENATE(  ".",IF(AC147=$A$399,$A447,"")  ),IF(AC147=$A$399,$A447,"")  )</f>
        <v/>
      </c>
      <c r="AD447" s="65">
        <f ca="1">IF(  AND(LEN(AD446)&gt;=1,AD446&lt;&gt;".",COUNTIF(AD147:AD$191,"18放")&gt;0),  CONCATENATE(  ".",IF(AD147=$A$399,$A447,"")  ),IF(AD147=$A$399,$A447,"")  )</f>
        <v>47</v>
      </c>
      <c r="AE447" s="65" t="str">
        <f ca="1">IF(  AND(LEN(AE446)&gt;=1,AE446&lt;&gt;".",COUNTIF(AE147:AE$191,"18放")&gt;0),  CONCATENATE(  ".",IF(AE147=$A$399,$A447,"")  ),IF(AE147=$A$399,$A447,"")  )</f>
        <v>.</v>
      </c>
      <c r="AF447" s="65" t="str">
        <f ca="1">IF(  AND(LEN(AF446)&gt;=1,AF446&lt;&gt;".",COUNTIF(AF147:AF$191,"18放")&gt;0),  CONCATENATE(  ".",IF(AF147=$A$399,$A447,"")  ),IF(AF147=$A$399,$A447,"")  )</f>
        <v/>
      </c>
      <c r="AG447" s="65" t="str">
        <f ca="1">IF(  AND(LEN(AG446)&gt;=1,AG446&lt;&gt;".",COUNTIF(AG147:AG$191,"18放")&gt;0),  CONCATENATE(  ".",IF(AG147=$A$399,$A447,"")  ),IF(AG147=$A$399,$A447,"")  )</f>
        <v/>
      </c>
      <c r="AH447" s="65"/>
      <c r="AI447" s="65"/>
      <c r="AJ447" s="65"/>
    </row>
    <row r="448" spans="1:36">
      <c r="A448" s="65">
        <f t="shared" si="41"/>
        <v>48</v>
      </c>
      <c r="B448" s="65" t="str">
        <f t="shared" si="41"/>
        <v>洪長昇</v>
      </c>
      <c r="C448" s="65" t="str">
        <f ca="1">IF(  AND(LEN(C447)&gt;=1,C447&lt;&gt;".",COUNTIF(C148:C$191,"18放")&gt;0),  CONCATENATE(  ".",IF(C148=$A$399,$A448,"")  ),IF(C148=$A$399,$A448,"")  )</f>
        <v/>
      </c>
      <c r="D448" s="65" t="str">
        <f ca="1">IF(  AND(LEN(D447)&gt;=1,D447&lt;&gt;".",COUNTIF(D148:D$191,"18放")&gt;0),  CONCATENATE(  ".",IF(D148=$A$399,$A448,"")  ),IF(D148=$A$399,$A448,"")  )</f>
        <v/>
      </c>
      <c r="E448" s="65" t="str">
        <f ca="1">IF(  AND(LEN(E447)&gt;=1,E447&lt;&gt;".",COUNTIF(E148:E$191,"18放")&gt;0),  CONCATENATE(  ".",IF(E148=$A$399,$A448,"")  ),IF(E148=$A$399,$A448,"")  )</f>
        <v>.48</v>
      </c>
      <c r="F448" s="65" t="str">
        <f ca="1">IF(  AND(LEN(F447)&gt;=1,F447&lt;&gt;".",COUNTIF(F148:F$191,"18放")&gt;0),  CONCATENATE(  ".",IF(F148=$A$399,$A448,"")  ),IF(F148=$A$399,$A448,"")  )</f>
        <v/>
      </c>
      <c r="G448" s="65" t="str">
        <f ca="1">IF(  AND(LEN(G447)&gt;=1,G447&lt;&gt;".",COUNTIF(G148:G$191,"18放")&gt;0),  CONCATENATE(  ".",IF(G148=$A$399,$A448,"")  ),IF(G148=$A$399,$A448,"")  )</f>
        <v/>
      </c>
      <c r="H448" s="65" t="str">
        <f ca="1">IF(  AND(LEN(H447)&gt;=1,H447&lt;&gt;".",COUNTIF(H148:H$191,"18放")&gt;0),  CONCATENATE(  ".",IF(H148=$A$399,$A448,"")  ),IF(H148=$A$399,$A448,"")  )</f>
        <v/>
      </c>
      <c r="I448" s="65" t="str">
        <f ca="1">IF(  AND(LEN(I447)&gt;=1,I447&lt;&gt;".",COUNTIF(I148:I$191,"18放")&gt;0),  CONCATENATE(  ".",IF(I148=$A$399,$A448,"")  ),IF(I148=$A$399,$A448,"")  )</f>
        <v/>
      </c>
      <c r="J448" s="65" t="str">
        <f ca="1">IF(  AND(LEN(J447)&gt;=1,J447&lt;&gt;".",COUNTIF(J148:J$191,"18放")&gt;0),  CONCATENATE(  ".",IF(J148=$A$399,$A448,"")  ),IF(J148=$A$399,$A448,"")  )</f>
        <v/>
      </c>
      <c r="K448" s="65" t="str">
        <f ca="1">IF(  AND(LEN(K447)&gt;=1,K447&lt;&gt;".",COUNTIF(K148:K$191,"18放")&gt;0),  CONCATENATE(  ".",IF(K148=$A$399,$A448,"")  ),IF(K148=$A$399,$A448,"")  )</f>
        <v/>
      </c>
      <c r="L448" s="65">
        <f ca="1">IF(  AND(LEN(L447)&gt;=1,L447&lt;&gt;".",COUNTIF(L148:L$191,"18放")&gt;0),  CONCATENATE(  ".",IF(L148=$A$399,$A448,"")  ),IF(L148=$A$399,$A448,"")  )</f>
        <v>48</v>
      </c>
      <c r="M448" s="65" t="str">
        <f ca="1">IF(  AND(LEN(M447)&gt;=1,M447&lt;&gt;".",COUNTIF(M148:M$191,"18放")&gt;0),  CONCATENATE(  ".",IF(M148=$A$399,$A448,"")  ),IF(M148=$A$399,$A448,"")  )</f>
        <v/>
      </c>
      <c r="N448" s="65" t="str">
        <f ca="1">IF(  AND(LEN(N447)&gt;=1,N447&lt;&gt;".",COUNTIF(N148:N$191,"18放")&gt;0),  CONCATENATE(  ".",IF(N148=$A$399,$A448,"")  ),IF(N148=$A$399,$A448,"")  )</f>
        <v/>
      </c>
      <c r="O448" s="65" t="str">
        <f ca="1">IF(  AND(LEN(O447)&gt;=1,O447&lt;&gt;".",COUNTIF(O148:O$191,"18放")&gt;0),  CONCATENATE(  ".",IF(O148=$A$399,$A448,"")  ),IF(O148=$A$399,$A448,"")  )</f>
        <v/>
      </c>
      <c r="P448" s="65" t="str">
        <f ca="1">IF(  AND(LEN(P447)&gt;=1,P447&lt;&gt;".",COUNTIF(P148:P$191,"18放")&gt;0),  CONCATENATE(  ".",IF(P148=$A$399,$A448,"")  ),IF(P148=$A$399,$A448,"")  )</f>
        <v/>
      </c>
      <c r="Q448" s="65" t="str">
        <f ca="1">IF(  AND(LEN(Q447)&gt;=1,Q447&lt;&gt;".",COUNTIF(Q148:Q$191,"18放")&gt;0),  CONCATENATE(  ".",IF(Q148=$A$399,$A448,"")  ),IF(Q148=$A$399,$A448,"")  )</f>
        <v/>
      </c>
      <c r="R448" s="65" t="str">
        <f ca="1">IF(  AND(LEN(R447)&gt;=1,R447&lt;&gt;".",COUNTIF(R148:R$191,"18放")&gt;0),  CONCATENATE(  ".",IF(R148=$A$399,$A448,"")  ),IF(R148=$A$399,$A448,"")  )</f>
        <v/>
      </c>
      <c r="S448" s="65">
        <f ca="1">IF(  AND(LEN(S447)&gt;=1,S447&lt;&gt;".",COUNTIF(S148:S$191,"18放")&gt;0),  CONCATENATE(  ".",IF(S148=$A$399,$A448,"")  ),IF(S148=$A$399,$A448,"")  )</f>
        <v>48</v>
      </c>
      <c r="T448" s="65" t="str">
        <f ca="1">IF(  AND(LEN(T447)&gt;=1,T447&lt;&gt;".",COUNTIF(T148:T$191,"18放")&gt;0),  CONCATENATE(  ".",IF(T148=$A$399,$A448,"")  ),IF(T148=$A$399,$A448,"")  )</f>
        <v/>
      </c>
      <c r="U448" s="65" t="str">
        <f ca="1">IF(  AND(LEN(U447)&gt;=1,U447&lt;&gt;".",COUNTIF(U148:U$191,"18放")&gt;0),  CONCATENATE(  ".",IF(U148=$A$399,$A448,"")  ),IF(U148=$A$399,$A448,"")  )</f>
        <v>.</v>
      </c>
      <c r="V448" s="65" t="str">
        <f ca="1">IF(  AND(LEN(V447)&gt;=1,V447&lt;&gt;".",COUNTIF(V148:V$191,"18放")&gt;0),  CONCATENATE(  ".",IF(V148=$A$399,$A448,"")  ),IF(V148=$A$399,$A448,"")  )</f>
        <v/>
      </c>
      <c r="W448" s="65" t="str">
        <f ca="1">IF(  AND(LEN(W447)&gt;=1,W447&lt;&gt;".",COUNTIF(W148:W$191,"18放")&gt;0),  CONCATENATE(  ".",IF(W148=$A$399,$A448,"")  ),IF(W148=$A$399,$A448,"")  )</f>
        <v/>
      </c>
      <c r="X448" s="65" t="str">
        <f ca="1">IF(  AND(LEN(X447)&gt;=1,X447&lt;&gt;".",COUNTIF(X148:X$191,"18放")&gt;0),  CONCATENATE(  ".",IF(X148=$A$399,$A448,"")  ),IF(X148=$A$399,$A448,"")  )</f>
        <v/>
      </c>
      <c r="Y448" s="65" t="str">
        <f ca="1">IF(  AND(LEN(Y447)&gt;=1,Y447&lt;&gt;".",COUNTIF(Y148:Y$191,"18放")&gt;0),  CONCATENATE(  ".",IF(Y148=$A$399,$A448,"")  ),IF(Y148=$A$399,$A448,"")  )</f>
        <v/>
      </c>
      <c r="Z448" s="65">
        <f ca="1">IF(  AND(LEN(Z447)&gt;=1,Z447&lt;&gt;".",COUNTIF(Z148:Z$191,"18放")&gt;0),  CONCATENATE(  ".",IF(Z148=$A$399,$A448,"")  ),IF(Z148=$A$399,$A448,"")  )</f>
        <v>48</v>
      </c>
      <c r="AA448" s="65" t="str">
        <f ca="1">IF(  AND(LEN(AA447)&gt;=1,AA447&lt;&gt;".",COUNTIF(AA148:AA$191,"18放")&gt;0),  CONCATENATE(  ".",IF(AA148=$A$399,$A448,"")  ),IF(AA148=$A$399,$A448,"")  )</f>
        <v/>
      </c>
      <c r="AB448" s="65" t="str">
        <f ca="1">IF(  AND(LEN(AB447)&gt;=1,AB447&lt;&gt;".",COUNTIF(AB148:AB$191,"18放")&gt;0),  CONCATENATE(  ".",IF(AB148=$A$399,$A448,"")  ),IF(AB148=$A$399,$A448,"")  )</f>
        <v/>
      </c>
      <c r="AC448" s="65" t="str">
        <f ca="1">IF(  AND(LEN(AC447)&gt;=1,AC447&lt;&gt;".",COUNTIF(AC148:AC$191,"18放")&gt;0),  CONCATENATE(  ".",IF(AC148=$A$399,$A448,"")  ),IF(AC148=$A$399,$A448,"")  )</f>
        <v/>
      </c>
      <c r="AD448" s="65" t="str">
        <f ca="1">IF(  AND(LEN(AD447)&gt;=1,AD447&lt;&gt;".",COUNTIF(AD148:AD$191,"18放")&gt;0),  CONCATENATE(  ".",IF(AD148=$A$399,$A448,"")  ),IF(AD148=$A$399,$A448,"")  )</f>
        <v>.</v>
      </c>
      <c r="AE448" s="65">
        <f ca="1">IF(  AND(LEN(AE447)&gt;=1,AE447&lt;&gt;".",COUNTIF(AE148:AE$191,"18放")&gt;0),  CONCATENATE(  ".",IF(AE148=$A$399,$A448,"")  ),IF(AE148=$A$399,$A448,"")  )</f>
        <v>48</v>
      </c>
      <c r="AF448" s="65" t="str">
        <f ca="1">IF(  AND(LEN(AF447)&gt;=1,AF447&lt;&gt;".",COUNTIF(AF148:AF$191,"18放")&gt;0),  CONCATENATE(  ".",IF(AF148=$A$399,$A448,"")  ),IF(AF148=$A$399,$A448,"")  )</f>
        <v/>
      </c>
      <c r="AG448" s="65" t="str">
        <f ca="1">IF(  AND(LEN(AG447)&gt;=1,AG447&lt;&gt;".",COUNTIF(AG148:AG$191,"18放")&gt;0),  CONCATENATE(  ".",IF(AG148=$A$399,$A448,"")  ),IF(AG148=$A$399,$A448,"")  )</f>
        <v/>
      </c>
      <c r="AH448" s="65"/>
      <c r="AI448" s="65"/>
      <c r="AJ448" s="65"/>
    </row>
    <row r="449" spans="1:36">
      <c r="A449" s="65">
        <f t="shared" si="41"/>
        <v>49</v>
      </c>
      <c r="B449" s="65" t="str">
        <f t="shared" si="41"/>
        <v>劉威志</v>
      </c>
      <c r="C449" s="65" t="str">
        <f ca="1">IF(  AND(LEN(C448)&gt;=1,C448&lt;&gt;".",COUNTIF(C149:C$191,"18放")&gt;0),  CONCATENATE(  ".",IF(C149=$A$399,$A449,"")  ),IF(C149=$A$399,$A449,"")  )</f>
        <v/>
      </c>
      <c r="D449" s="65" t="str">
        <f ca="1">IF(  AND(LEN(D448)&gt;=1,D448&lt;&gt;".",COUNTIF(D149:D$191,"18放")&gt;0),  CONCATENATE(  ".",IF(D149=$A$399,$A449,"")  ),IF(D149=$A$399,$A449,"")  )</f>
        <v/>
      </c>
      <c r="E449" s="65" t="str">
        <f ca="1">IF(  AND(LEN(E448)&gt;=1,E448&lt;&gt;".",COUNTIF(E149:E$191,"18放")&gt;0),  CONCATENATE(  ".",IF(E149=$A$399,$A449,"")  ),IF(E149=$A$399,$A449,"")  )</f>
        <v>.49</v>
      </c>
      <c r="F449" s="65" t="str">
        <f ca="1">IF(  AND(LEN(F448)&gt;=1,F448&lt;&gt;".",COUNTIF(F149:F$191,"18放")&gt;0),  CONCATENATE(  ".",IF(F149=$A$399,$A449,"")  ),IF(F149=$A$399,$A449,"")  )</f>
        <v/>
      </c>
      <c r="G449" s="65" t="str">
        <f ca="1">IF(  AND(LEN(G448)&gt;=1,G448&lt;&gt;".",COUNTIF(G149:G$191,"18放")&gt;0),  CONCATENATE(  ".",IF(G149=$A$399,$A449,"")  ),IF(G149=$A$399,$A449,"")  )</f>
        <v/>
      </c>
      <c r="H449" s="65" t="str">
        <f ca="1">IF(  AND(LEN(H448)&gt;=1,H448&lt;&gt;".",COUNTIF(H149:H$191,"18放")&gt;0),  CONCATENATE(  ".",IF(H149=$A$399,$A449,"")  ),IF(H149=$A$399,$A449,"")  )</f>
        <v/>
      </c>
      <c r="I449" s="65" t="str">
        <f ca="1">IF(  AND(LEN(I448)&gt;=1,I448&lt;&gt;".",COUNTIF(I149:I$191,"18放")&gt;0),  CONCATENATE(  ".",IF(I149=$A$399,$A449,"")  ),IF(I149=$A$399,$A449,"")  )</f>
        <v/>
      </c>
      <c r="J449" s="65" t="str">
        <f ca="1">IF(  AND(LEN(J448)&gt;=1,J448&lt;&gt;".",COUNTIF(J149:J$191,"18放")&gt;0),  CONCATENATE(  ".",IF(J149=$A$399,$A449,"")  ),IF(J149=$A$399,$A449,"")  )</f>
        <v/>
      </c>
      <c r="K449" s="65" t="str">
        <f ca="1">IF(  AND(LEN(K448)&gt;=1,K448&lt;&gt;".",COUNTIF(K149:K$191,"18放")&gt;0),  CONCATENATE(  ".",IF(K149=$A$399,$A449,"")  ),IF(K149=$A$399,$A449,"")  )</f>
        <v/>
      </c>
      <c r="L449" s="65" t="str">
        <f ca="1">IF(  AND(LEN(L448)&gt;=1,L448&lt;&gt;".",COUNTIF(L149:L$191,"18放")&gt;0),  CONCATENATE(  ".",IF(L149=$A$399,$A449,"")  ),IF(L149=$A$399,$A449,"")  )</f>
        <v>.49</v>
      </c>
      <c r="M449" s="65" t="str">
        <f ca="1">IF(  AND(LEN(M448)&gt;=1,M448&lt;&gt;".",COUNTIF(M149:M$191,"18放")&gt;0),  CONCATENATE(  ".",IF(M149=$A$399,$A449,"")  ),IF(M149=$A$399,$A449,"")  )</f>
        <v/>
      </c>
      <c r="N449" s="65" t="str">
        <f ca="1">IF(  AND(LEN(N448)&gt;=1,N448&lt;&gt;".",COUNTIF(N149:N$191,"18放")&gt;0),  CONCATENATE(  ".",IF(N149=$A$399,$A449,"")  ),IF(N149=$A$399,$A449,"")  )</f>
        <v/>
      </c>
      <c r="O449" s="65" t="str">
        <f ca="1">IF(  AND(LEN(O448)&gt;=1,O448&lt;&gt;".",COUNTIF(O149:O$191,"18放")&gt;0),  CONCATENATE(  ".",IF(O149=$A$399,$A449,"")  ),IF(O149=$A$399,$A449,"")  )</f>
        <v/>
      </c>
      <c r="P449" s="65" t="str">
        <f ca="1">IF(  AND(LEN(P448)&gt;=1,P448&lt;&gt;".",COUNTIF(P149:P$191,"18放")&gt;0),  CONCATENATE(  ".",IF(P149=$A$399,$A449,"")  ),IF(P149=$A$399,$A449,"")  )</f>
        <v/>
      </c>
      <c r="Q449" s="65" t="str">
        <f ca="1">IF(  AND(LEN(Q448)&gt;=1,Q448&lt;&gt;".",COUNTIF(Q149:Q$191,"18放")&gt;0),  CONCATENATE(  ".",IF(Q149=$A$399,$A449,"")  ),IF(Q149=$A$399,$A449,"")  )</f>
        <v/>
      </c>
      <c r="R449" s="65" t="str">
        <f ca="1">IF(  AND(LEN(R448)&gt;=1,R448&lt;&gt;".",COUNTIF(R149:R$191,"18放")&gt;0),  CONCATENATE(  ".",IF(R149=$A$399,$A449,"")  ),IF(R149=$A$399,$A449,"")  )</f>
        <v/>
      </c>
      <c r="S449" s="65" t="str">
        <f ca="1">IF(  AND(LEN(S448)&gt;=1,S448&lt;&gt;".",COUNTIF(S149:S$191,"18放")&gt;0),  CONCATENATE(  ".",IF(S149=$A$399,$A449,"")  ),IF(S149=$A$399,$A449,"")  )</f>
        <v>.49</v>
      </c>
      <c r="T449" s="65" t="str">
        <f ca="1">IF(  AND(LEN(T448)&gt;=1,T448&lt;&gt;".",COUNTIF(T149:T$191,"18放")&gt;0),  CONCATENATE(  ".",IF(T149=$A$399,$A449,"")  ),IF(T149=$A$399,$A449,"")  )</f>
        <v/>
      </c>
      <c r="U449" s="65" t="str">
        <f ca="1">IF(  AND(LEN(U448)&gt;=1,U448&lt;&gt;".",COUNTIF(U149:U$191,"18放")&gt;0),  CONCATENATE(  ".",IF(U149=$A$399,$A449,"")  ),IF(U149=$A$399,$A449,"")  )</f>
        <v/>
      </c>
      <c r="V449" s="65" t="str">
        <f ca="1">IF(  AND(LEN(V448)&gt;=1,V448&lt;&gt;".",COUNTIF(V149:V$191,"18放")&gt;0),  CONCATENATE(  ".",IF(V149=$A$399,$A449,"")  ),IF(V149=$A$399,$A449,"")  )</f>
        <v/>
      </c>
      <c r="W449" s="65" t="str">
        <f ca="1">IF(  AND(LEN(W448)&gt;=1,W448&lt;&gt;".",COUNTIF(W149:W$191,"18放")&gt;0),  CONCATENATE(  ".",IF(W149=$A$399,$A449,"")  ),IF(W149=$A$399,$A449,"")  )</f>
        <v/>
      </c>
      <c r="X449" s="65" t="str">
        <f ca="1">IF(  AND(LEN(X448)&gt;=1,X448&lt;&gt;".",COUNTIF(X149:X$191,"18放")&gt;0),  CONCATENATE(  ".",IF(X149=$A$399,$A449,"")  ),IF(X149=$A$399,$A449,"")  )</f>
        <v/>
      </c>
      <c r="Y449" s="65" t="str">
        <f ca="1">IF(  AND(LEN(Y448)&gt;=1,Y448&lt;&gt;".",COUNTIF(Y149:Y$191,"18放")&gt;0),  CONCATENATE(  ".",IF(Y149=$A$399,$A449,"")  ),IF(Y149=$A$399,$A449,"")  )</f>
        <v/>
      </c>
      <c r="Z449" s="65" t="str">
        <f ca="1">IF(  AND(LEN(Z448)&gt;=1,Z448&lt;&gt;".",COUNTIF(Z149:Z$191,"18放")&gt;0),  CONCATENATE(  ".",IF(Z149=$A$399,$A449,"")  ),IF(Z149=$A$399,$A449,"")  )</f>
        <v>.</v>
      </c>
      <c r="AA449" s="65">
        <f ca="1">IF(  AND(LEN(AA448)&gt;=1,AA448&lt;&gt;".",COUNTIF(AA149:AA$191,"18放")&gt;0),  CONCATENATE(  ".",IF(AA149=$A$399,$A449,"")  ),IF(AA149=$A$399,$A449,"")  )</f>
        <v>49</v>
      </c>
      <c r="AB449" s="65" t="str">
        <f ca="1">IF(  AND(LEN(AB448)&gt;=1,AB448&lt;&gt;".",COUNTIF(AB149:AB$191,"18放")&gt;0),  CONCATENATE(  ".",IF(AB149=$A$399,$A449,"")  ),IF(AB149=$A$399,$A449,"")  )</f>
        <v/>
      </c>
      <c r="AC449" s="65" t="str">
        <f ca="1">IF(  AND(LEN(AC448)&gt;=1,AC448&lt;&gt;".",COUNTIF(AC149:AC$191,"18放")&gt;0),  CONCATENATE(  ".",IF(AC149=$A$399,$A449,"")  ),IF(AC149=$A$399,$A449,"")  )</f>
        <v/>
      </c>
      <c r="AD449" s="65" t="str">
        <f ca="1">IF(  AND(LEN(AD448)&gt;=1,AD448&lt;&gt;".",COUNTIF(AD149:AD$191,"18放")&gt;0),  CONCATENATE(  ".",IF(AD149=$A$399,$A449,"")  ),IF(AD149=$A$399,$A449,"")  )</f>
        <v/>
      </c>
      <c r="AE449" s="65" t="str">
        <f ca="1">IF(  AND(LEN(AE448)&gt;=1,AE448&lt;&gt;".",COUNTIF(AE149:AE$191,"18放")&gt;0),  CONCATENATE(  ".",IF(AE149=$A$399,$A449,"")  ),IF(AE149=$A$399,$A449,"")  )</f>
        <v>.</v>
      </c>
      <c r="AF449" s="65" t="str">
        <f ca="1">IF(  AND(LEN(AF448)&gt;=1,AF448&lt;&gt;".",COUNTIF(AF149:AF$191,"18放")&gt;0),  CONCATENATE(  ".",IF(AF149=$A$399,$A449,"")  ),IF(AF149=$A$399,$A449,"")  )</f>
        <v/>
      </c>
      <c r="AG449" s="65" t="str">
        <f ca="1">IF(  AND(LEN(AG448)&gt;=1,AG448&lt;&gt;".",COUNTIF(AG149:AG$191,"18放")&gt;0),  CONCATENATE(  ".",IF(AG149=$A$399,$A449,"")  ),IF(AG149=$A$399,$A449,"")  )</f>
        <v/>
      </c>
      <c r="AH449" s="65"/>
      <c r="AI449" s="65"/>
      <c r="AJ449" s="65"/>
    </row>
    <row r="450" spans="1:36">
      <c r="A450" s="65">
        <f t="shared" si="41"/>
        <v>50</v>
      </c>
      <c r="B450" s="65" t="str">
        <f t="shared" si="41"/>
        <v>梁展碩</v>
      </c>
      <c r="C450" s="65">
        <f ca="1">IF(  AND(LEN(C449)&gt;=1,C449&lt;&gt;".",COUNTIF(C150:C$191,"18放")&gt;0),  CONCATENATE(  ".",IF(C150=$A$399,$A450,"")  ),IF(C150=$A$399,$A450,"")  )</f>
        <v>50</v>
      </c>
      <c r="D450" s="65" t="str">
        <f ca="1">IF(  AND(LEN(D449)&gt;=1,D449&lt;&gt;".",COUNTIF(D150:D$191,"18放")&gt;0),  CONCATENATE(  ".",IF(D150=$A$399,$A450,"")  ),IF(D150=$A$399,$A450,"")  )</f>
        <v/>
      </c>
      <c r="E450" s="65" t="str">
        <f ca="1">IF(  AND(LEN(E449)&gt;=1,E449&lt;&gt;".",COUNTIF(E150:E$191,"18放")&gt;0),  CONCATENATE(  ".",IF(E150=$A$399,$A450,"")  ),IF(E150=$A$399,$A450,"")  )</f>
        <v>.</v>
      </c>
      <c r="F450" s="65" t="str">
        <f ca="1">IF(  AND(LEN(F449)&gt;=1,F449&lt;&gt;".",COUNTIF(F150:F$191,"18放")&gt;0),  CONCATENATE(  ".",IF(F150=$A$399,$A450,"")  ),IF(F150=$A$399,$A450,"")  )</f>
        <v/>
      </c>
      <c r="G450" s="65" t="str">
        <f ca="1">IF(  AND(LEN(G449)&gt;=1,G449&lt;&gt;".",COUNTIF(G150:G$191,"18放")&gt;0),  CONCATENATE(  ".",IF(G150=$A$399,$A450,"")  ),IF(G150=$A$399,$A450,"")  )</f>
        <v/>
      </c>
      <c r="H450" s="65" t="str">
        <f ca="1">IF(  AND(LEN(H449)&gt;=1,H449&lt;&gt;".",COUNTIF(H150:H$191,"18放")&gt;0),  CONCATENATE(  ".",IF(H150=$A$399,$A450,"")  ),IF(H150=$A$399,$A450,"")  )</f>
        <v/>
      </c>
      <c r="I450" s="65" t="str">
        <f ca="1">IF(  AND(LEN(I449)&gt;=1,I449&lt;&gt;".",COUNTIF(I150:I$191,"18放")&gt;0),  CONCATENATE(  ".",IF(I150=$A$399,$A450,"")  ),IF(I150=$A$399,$A450,"")  )</f>
        <v/>
      </c>
      <c r="J450" s="65" t="str">
        <f ca="1">IF(  AND(LEN(J449)&gt;=1,J449&lt;&gt;".",COUNTIF(J150:J$191,"18放")&gt;0),  CONCATENATE(  ".",IF(J150=$A$399,$A450,"")  ),IF(J150=$A$399,$A450,"")  )</f>
        <v/>
      </c>
      <c r="K450" s="65" t="str">
        <f ca="1">IF(  AND(LEN(K449)&gt;=1,K449&lt;&gt;".",COUNTIF(K150:K$191,"18放")&gt;0),  CONCATENATE(  ".",IF(K150=$A$399,$A450,"")  ),IF(K150=$A$399,$A450,"")  )</f>
        <v/>
      </c>
      <c r="L450" s="65" t="str">
        <f ca="1">IF(  AND(LEN(L449)&gt;=1,L449&lt;&gt;".",COUNTIF(L150:L$191,"18放")&gt;0),  CONCATENATE(  ".",IF(L150=$A$399,$A450,"")  ),IF(L150=$A$399,$A450,"")  )</f>
        <v>.</v>
      </c>
      <c r="M450" s="65">
        <f ca="1">IF(  AND(LEN(M449)&gt;=1,M449&lt;&gt;".",COUNTIF(M150:M$191,"18放")&gt;0),  CONCATENATE(  ".",IF(M150=$A$399,$A450,"")  ),IF(M150=$A$399,$A450,"")  )</f>
        <v>50</v>
      </c>
      <c r="N450" s="65" t="str">
        <f ca="1">IF(  AND(LEN(N449)&gt;=1,N449&lt;&gt;".",COUNTIF(N150:N$191,"18放")&gt;0),  CONCATENATE(  ".",IF(N150=$A$399,$A450,"")  ),IF(N150=$A$399,$A450,"")  )</f>
        <v/>
      </c>
      <c r="O450" s="65" t="str">
        <f ca="1">IF(  AND(LEN(O449)&gt;=1,O449&lt;&gt;".",COUNTIF(O150:O$191,"18放")&gt;0),  CONCATENATE(  ".",IF(O150=$A$399,$A450,"")  ),IF(O150=$A$399,$A450,"")  )</f>
        <v/>
      </c>
      <c r="P450" s="65" t="str">
        <f ca="1">IF(  AND(LEN(P449)&gt;=1,P449&lt;&gt;".",COUNTIF(P150:P$191,"18放")&gt;0),  CONCATENATE(  ".",IF(P150=$A$399,$A450,"")  ),IF(P150=$A$399,$A450,"")  )</f>
        <v/>
      </c>
      <c r="Q450" s="65" t="str">
        <f ca="1">IF(  AND(LEN(Q449)&gt;=1,Q449&lt;&gt;".",COUNTIF(Q150:Q$191,"18放")&gt;0),  CONCATENATE(  ".",IF(Q150=$A$399,$A450,"")  ),IF(Q150=$A$399,$A450,"")  )</f>
        <v/>
      </c>
      <c r="R450" s="65" t="str">
        <f ca="1">IF(  AND(LEN(R449)&gt;=1,R449&lt;&gt;".",COUNTIF(R150:R$191,"18放")&gt;0),  CONCATENATE(  ".",IF(R150=$A$399,$A450,"")  ),IF(R150=$A$399,$A450,"")  )</f>
        <v/>
      </c>
      <c r="S450" s="65" t="str">
        <f ca="1">IF(  AND(LEN(S449)&gt;=1,S449&lt;&gt;".",COUNTIF(S150:S$191,"18放")&gt;0),  CONCATENATE(  ".",IF(S150=$A$399,$A450,"")  ),IF(S150=$A$399,$A450,"")  )</f>
        <v>.</v>
      </c>
      <c r="T450" s="65" t="str">
        <f ca="1">IF(  AND(LEN(T449)&gt;=1,T449&lt;&gt;".",COUNTIF(T150:T$191,"18放")&gt;0),  CONCATENATE(  ".",IF(T150=$A$399,$A450,"")  ),IF(T150=$A$399,$A450,"")  )</f>
        <v/>
      </c>
      <c r="U450" s="65" t="str">
        <f ca="1">IF(  AND(LEN(U449)&gt;=1,U449&lt;&gt;".",COUNTIF(U150:U$191,"18放")&gt;0),  CONCATENATE(  ".",IF(U150=$A$399,$A450,"")  ),IF(U150=$A$399,$A450,"")  )</f>
        <v/>
      </c>
      <c r="V450" s="65" t="str">
        <f ca="1">IF(  AND(LEN(V449)&gt;=1,V449&lt;&gt;".",COUNTIF(V150:V$191,"18放")&gt;0),  CONCATENATE(  ".",IF(V150=$A$399,$A450,"")  ),IF(V150=$A$399,$A450,"")  )</f>
        <v/>
      </c>
      <c r="W450" s="65" t="str">
        <f ca="1">IF(  AND(LEN(W449)&gt;=1,W449&lt;&gt;".",COUNTIF(W150:W$191,"18放")&gt;0),  CONCATENATE(  ".",IF(W150=$A$399,$A450,"")  ),IF(W150=$A$399,$A450,"")  )</f>
        <v/>
      </c>
      <c r="X450" s="65">
        <f ca="1">IF(  AND(LEN(X449)&gt;=1,X449&lt;&gt;".",COUNTIF(X150:X$191,"18放")&gt;0),  CONCATENATE(  ".",IF(X150=$A$399,$A450,"")  ),IF(X150=$A$399,$A450,"")  )</f>
        <v>50</v>
      </c>
      <c r="Y450" s="65" t="str">
        <f ca="1">IF(  AND(LEN(Y449)&gt;=1,Y449&lt;&gt;".",COUNTIF(Y150:Y$191,"18放")&gt;0),  CONCATENATE(  ".",IF(Y150=$A$399,$A450,"")  ),IF(Y150=$A$399,$A450,"")  )</f>
        <v/>
      </c>
      <c r="Z450" s="65" t="str">
        <f ca="1">IF(  AND(LEN(Z449)&gt;=1,Z449&lt;&gt;".",COUNTIF(Z150:Z$191,"18放")&gt;0),  CONCATENATE(  ".",IF(Z150=$A$399,$A450,"")  ),IF(Z150=$A$399,$A450,"")  )</f>
        <v/>
      </c>
      <c r="AA450" s="65" t="str">
        <f ca="1">IF(  AND(LEN(AA449)&gt;=1,AA449&lt;&gt;".",COUNTIF(AA150:AA$191,"18放")&gt;0),  CONCATENATE(  ".",IF(AA150=$A$399,$A450,"")  ),IF(AA150=$A$399,$A450,"")  )</f>
        <v/>
      </c>
      <c r="AB450" s="65" t="str">
        <f ca="1">IF(  AND(LEN(AB449)&gt;=1,AB449&lt;&gt;".",COUNTIF(AB150:AB$191,"18放")&gt;0),  CONCATENATE(  ".",IF(AB150=$A$399,$A450,"")  ),IF(AB150=$A$399,$A450,"")  )</f>
        <v/>
      </c>
      <c r="AC450" s="65" t="str">
        <f ca="1">IF(  AND(LEN(AC449)&gt;=1,AC449&lt;&gt;".",COUNTIF(AC150:AC$191,"18放")&gt;0),  CONCATENATE(  ".",IF(AC150=$A$399,$A450,"")  ),IF(AC150=$A$399,$A450,"")  )</f>
        <v/>
      </c>
      <c r="AD450" s="65" t="str">
        <f ca="1">IF(  AND(LEN(AD449)&gt;=1,AD449&lt;&gt;".",COUNTIF(AD150:AD$191,"18放")&gt;0),  CONCATENATE(  ".",IF(AD150=$A$399,$A450,"")  ),IF(AD150=$A$399,$A450,"")  )</f>
        <v/>
      </c>
      <c r="AE450" s="65" t="str">
        <f ca="1">IF(  AND(LEN(AE449)&gt;=1,AE449&lt;&gt;".",COUNTIF(AE150:AE$191,"18放")&gt;0),  CONCATENATE(  ".",IF(AE150=$A$399,$A450,"")  ),IF(AE150=$A$399,$A450,"")  )</f>
        <v/>
      </c>
      <c r="AF450" s="65" t="str">
        <f ca="1">IF(  AND(LEN(AF449)&gt;=1,AF449&lt;&gt;".",COUNTIF(AF150:AF$191,"18放")&gt;0),  CONCATENATE(  ".",IF(AF150=$A$399,$A450,"")  ),IF(AF150=$A$399,$A450,"")  )</f>
        <v/>
      </c>
      <c r="AG450" s="65" t="str">
        <f ca="1">IF(  AND(LEN(AG449)&gt;=1,AG449&lt;&gt;".",COUNTIF(AG150:AG$191,"18放")&gt;0),  CONCATENATE(  ".",IF(AG150=$A$399,$A450,"")  ),IF(AG150=$A$399,$A450,"")  )</f>
        <v/>
      </c>
      <c r="AH450" s="65"/>
      <c r="AI450" s="65"/>
      <c r="AJ450" s="65"/>
    </row>
    <row r="451" spans="1:36">
      <c r="A451" s="65">
        <f t="shared" si="41"/>
        <v>51</v>
      </c>
      <c r="B451" s="65" t="str">
        <f t="shared" si="41"/>
        <v>楊瑞麟</v>
      </c>
      <c r="C451" s="65" t="str">
        <f ca="1">IF(  AND(LEN(C450)&gt;=1,C450&lt;&gt;".",COUNTIF(C151:C$191,"18放")&gt;0),  CONCATENATE(  ".",IF(C151=$A$399,$A451,"")  ),IF(C151=$A$399,$A451,"")  )</f>
        <v/>
      </c>
      <c r="D451" s="65" t="str">
        <f ca="1">IF(  AND(LEN(D450)&gt;=1,D450&lt;&gt;".",COUNTIF(D151:D$191,"18放")&gt;0),  CONCATENATE(  ".",IF(D151=$A$399,$A451,"")  ),IF(D151=$A$399,$A451,"")  )</f>
        <v/>
      </c>
      <c r="E451" s="65" t="str">
        <f ca="1">IF(  AND(LEN(E450)&gt;=1,E450&lt;&gt;".",COUNTIF(E151:E$191,"18放")&gt;0),  CONCATENATE(  ".",IF(E151=$A$399,$A451,"")  ),IF(E151=$A$399,$A451,"")  )</f>
        <v/>
      </c>
      <c r="F451" s="65" t="str">
        <f ca="1">IF(  AND(LEN(F450)&gt;=1,F450&lt;&gt;".",COUNTIF(F151:F$191,"18放")&gt;0),  CONCATENATE(  ".",IF(F151=$A$399,$A451,"")  ),IF(F151=$A$399,$A451,"")  )</f>
        <v/>
      </c>
      <c r="G451" s="65" t="str">
        <f ca="1">IF(  AND(LEN(G450)&gt;=1,G450&lt;&gt;".",COUNTIF(G151:G$191,"18放")&gt;0),  CONCATENATE(  ".",IF(G151=$A$399,$A451,"")  ),IF(G151=$A$399,$A451,"")  )</f>
        <v/>
      </c>
      <c r="H451" s="65" t="str">
        <f ca="1">IF(  AND(LEN(H450)&gt;=1,H450&lt;&gt;".",COUNTIF(H151:H$191,"18放")&gt;0),  CONCATENATE(  ".",IF(H151=$A$399,$A451,"")  ),IF(H151=$A$399,$A451,"")  )</f>
        <v/>
      </c>
      <c r="I451" s="65" t="str">
        <f ca="1">IF(  AND(LEN(I450)&gt;=1,I450&lt;&gt;".",COUNTIF(I151:I$191,"18放")&gt;0),  CONCATENATE(  ".",IF(I151=$A$399,$A451,"")  ),IF(I151=$A$399,$A451,"")  )</f>
        <v/>
      </c>
      <c r="J451" s="65" t="str">
        <f ca="1">IF(  AND(LEN(J450)&gt;=1,J450&lt;&gt;".",COUNTIF(J151:J$191,"18放")&gt;0),  CONCATENATE(  ".",IF(J151=$A$399,$A451,"")  ),IF(J151=$A$399,$A451,"")  )</f>
        <v/>
      </c>
      <c r="K451" s="65" t="str">
        <f ca="1">IF(  AND(LEN(K450)&gt;=1,K450&lt;&gt;".",COUNTIF(K151:K$191,"18放")&gt;0),  CONCATENATE(  ".",IF(K151=$A$399,$A451,"")  ),IF(K151=$A$399,$A451,"")  )</f>
        <v/>
      </c>
      <c r="L451" s="65">
        <f ca="1">IF(  AND(LEN(L450)&gt;=1,L450&lt;&gt;".",COUNTIF(L151:L$191,"18放")&gt;0),  CONCATENATE(  ".",IF(L151=$A$399,$A451,"")  ),IF(L151=$A$399,$A451,"")  )</f>
        <v>51</v>
      </c>
      <c r="M451" s="65" t="str">
        <f ca="1">IF(  AND(LEN(M450)&gt;=1,M450&lt;&gt;".",COUNTIF(M151:M$191,"18放")&gt;0),  CONCATENATE(  ".",IF(M151=$A$399,$A451,"")  ),IF(M151=$A$399,$A451,"")  )</f>
        <v>.</v>
      </c>
      <c r="N451" s="65" t="str">
        <f ca="1">IF(  AND(LEN(N450)&gt;=1,N450&lt;&gt;".",COUNTIF(N151:N$191,"18放")&gt;0),  CONCATENATE(  ".",IF(N151=$A$399,$A451,"")  ),IF(N151=$A$399,$A451,"")  )</f>
        <v/>
      </c>
      <c r="O451" s="65" t="str">
        <f ca="1">IF(  AND(LEN(O450)&gt;=1,O450&lt;&gt;".",COUNTIF(O151:O$191,"18放")&gt;0),  CONCATENATE(  ".",IF(O151=$A$399,$A451,"")  ),IF(O151=$A$399,$A451,"")  )</f>
        <v/>
      </c>
      <c r="P451" s="65" t="str">
        <f ca="1">IF(  AND(LEN(P450)&gt;=1,P450&lt;&gt;".",COUNTIF(P151:P$191,"18放")&gt;0),  CONCATENATE(  ".",IF(P151=$A$399,$A451,"")  ),IF(P151=$A$399,$A451,"")  )</f>
        <v/>
      </c>
      <c r="Q451" s="65" t="str">
        <f ca="1">IF(  AND(LEN(Q450)&gt;=1,Q450&lt;&gt;".",COUNTIF(Q151:Q$191,"18放")&gt;0),  CONCATENATE(  ".",IF(Q151=$A$399,$A451,"")  ),IF(Q151=$A$399,$A451,"")  )</f>
        <v/>
      </c>
      <c r="R451" s="65" t="str">
        <f ca="1">IF(  AND(LEN(R450)&gt;=1,R450&lt;&gt;".",COUNTIF(R151:R$191,"18放")&gt;0),  CONCATENATE(  ".",IF(R151=$A$399,$A451,"")  ),IF(R151=$A$399,$A451,"")  )</f>
        <v/>
      </c>
      <c r="S451" s="65" t="str">
        <f ca="1">IF(  AND(LEN(S450)&gt;=1,S450&lt;&gt;".",COUNTIF(S151:S$191,"18放")&gt;0),  CONCATENATE(  ".",IF(S151=$A$399,$A451,"")  ),IF(S151=$A$399,$A451,"")  )</f>
        <v/>
      </c>
      <c r="T451" s="65" t="str">
        <f ca="1">IF(  AND(LEN(T450)&gt;=1,T450&lt;&gt;".",COUNTIF(T151:T$191,"18放")&gt;0),  CONCATENATE(  ".",IF(T151=$A$399,$A451,"")  ),IF(T151=$A$399,$A451,"")  )</f>
        <v/>
      </c>
      <c r="U451" s="65" t="str">
        <f ca="1">IF(  AND(LEN(U450)&gt;=1,U450&lt;&gt;".",COUNTIF(U151:U$191,"18放")&gt;0),  CONCATENATE(  ".",IF(U151=$A$399,$A451,"")  ),IF(U151=$A$399,$A451,"")  )</f>
        <v/>
      </c>
      <c r="V451" s="65" t="str">
        <f ca="1">IF(  AND(LEN(V450)&gt;=1,V450&lt;&gt;".",COUNTIF(V151:V$191,"18放")&gt;0),  CONCATENATE(  ".",IF(V151=$A$399,$A451,"")  ),IF(V151=$A$399,$A451,"")  )</f>
        <v/>
      </c>
      <c r="W451" s="65" t="str">
        <f ca="1">IF(  AND(LEN(W450)&gt;=1,W450&lt;&gt;".",COUNTIF(W151:W$191,"18放")&gt;0),  CONCATENATE(  ".",IF(W151=$A$399,$A451,"")  ),IF(W151=$A$399,$A451,"")  )</f>
        <v/>
      </c>
      <c r="X451" s="65" t="str">
        <f ca="1">IF(  AND(LEN(X450)&gt;=1,X450&lt;&gt;".",COUNTIF(X151:X$191,"18放")&gt;0),  CONCATENATE(  ".",IF(X151=$A$399,$A451,"")  ),IF(X151=$A$399,$A451,"")  )</f>
        <v/>
      </c>
      <c r="Y451" s="65">
        <f ca="1">IF(  AND(LEN(Y450)&gt;=1,Y450&lt;&gt;".",COUNTIF(Y151:Y$191,"18放")&gt;0),  CONCATENATE(  ".",IF(Y151=$A$399,$A451,"")  ),IF(Y151=$A$399,$A451,"")  )</f>
        <v>51</v>
      </c>
      <c r="Z451" s="65" t="str">
        <f ca="1">IF(  AND(LEN(Z450)&gt;=1,Z450&lt;&gt;".",COUNTIF(Z151:Z$191,"18放")&gt;0),  CONCATENATE(  ".",IF(Z151=$A$399,$A451,"")  ),IF(Z151=$A$399,$A451,"")  )</f>
        <v/>
      </c>
      <c r="AA451" s="65" t="str">
        <f ca="1">IF(  AND(LEN(AA450)&gt;=1,AA450&lt;&gt;".",COUNTIF(AA151:AA$191,"18放")&gt;0),  CONCATENATE(  ".",IF(AA151=$A$399,$A451,"")  ),IF(AA151=$A$399,$A451,"")  )</f>
        <v/>
      </c>
      <c r="AB451" s="65" t="str">
        <f ca="1">IF(  AND(LEN(AB450)&gt;=1,AB450&lt;&gt;".",COUNTIF(AB151:AB$191,"18放")&gt;0),  CONCATENATE(  ".",IF(AB151=$A$399,$A451,"")  ),IF(AB151=$A$399,$A451,"")  )</f>
        <v/>
      </c>
      <c r="AC451" s="65" t="str">
        <f ca="1">IF(  AND(LEN(AC450)&gt;=1,AC450&lt;&gt;".",COUNTIF(AC151:AC$191,"18放")&gt;0),  CONCATENATE(  ".",IF(AC151=$A$399,$A451,"")  ),IF(AC151=$A$399,$A451,"")  )</f>
        <v/>
      </c>
      <c r="AD451" s="65" t="str">
        <f ca="1">IF(  AND(LEN(AD450)&gt;=1,AD450&lt;&gt;".",COUNTIF(AD151:AD$191,"18放")&gt;0),  CONCATENATE(  ".",IF(AD151=$A$399,$A451,"")  ),IF(AD151=$A$399,$A451,"")  )</f>
        <v/>
      </c>
      <c r="AE451" s="65" t="str">
        <f ca="1">IF(  AND(LEN(AE450)&gt;=1,AE450&lt;&gt;".",COUNTIF(AE151:AE$191,"18放")&gt;0),  CONCATENATE(  ".",IF(AE151=$A$399,$A451,"")  ),IF(AE151=$A$399,$A451,"")  )</f>
        <v/>
      </c>
      <c r="AF451" s="65" t="str">
        <f ca="1">IF(  AND(LEN(AF450)&gt;=1,AF450&lt;&gt;".",COUNTIF(AF151:AF$191,"18放")&gt;0),  CONCATENATE(  ".",IF(AF151=$A$399,$A451,"")  ),IF(AF151=$A$399,$A451,"")  )</f>
        <v/>
      </c>
      <c r="AG451" s="65" t="str">
        <f ca="1">IF(  AND(LEN(AG450)&gt;=1,AG450&lt;&gt;".",COUNTIF(AG151:AG$191,"18放")&gt;0),  CONCATENATE(  ".",IF(AG151=$A$399,$A451,"")  ),IF(AG151=$A$399,$A451,"")  )</f>
        <v/>
      </c>
      <c r="AH451" s="65"/>
      <c r="AI451" s="65"/>
      <c r="AJ451" s="65"/>
    </row>
    <row r="452" spans="1:36">
      <c r="A452" s="65">
        <f t="shared" si="41"/>
        <v>52</v>
      </c>
      <c r="B452" s="65" t="str">
        <f t="shared" si="41"/>
        <v>林晉弘</v>
      </c>
      <c r="C452" s="65" t="str">
        <f ca="1">IF(  AND(LEN(C451)&gt;=1,C451&lt;&gt;".",COUNTIF(C152:C$191,"18放")&gt;0),  CONCATENATE(  ".",IF(C152=$A$399,$A452,"")  ),IF(C152=$A$399,$A452,"")  )</f>
        <v/>
      </c>
      <c r="D452" s="65" t="str">
        <f ca="1">IF(  AND(LEN(D451)&gt;=1,D451&lt;&gt;".",COUNTIF(D152:D$191,"18放")&gt;0),  CONCATENATE(  ".",IF(D152=$A$399,$A452,"")  ),IF(D152=$A$399,$A452,"")  )</f>
        <v/>
      </c>
      <c r="E452" s="65" t="str">
        <f ca="1">IF(  AND(LEN(E451)&gt;=1,E451&lt;&gt;".",COUNTIF(E152:E$191,"18放")&gt;0),  CONCATENATE(  ".",IF(E152=$A$399,$A452,"")  ),IF(E152=$A$399,$A452,"")  )</f>
        <v/>
      </c>
      <c r="F452" s="65" t="str">
        <f ca="1">IF(  AND(LEN(F451)&gt;=1,F451&lt;&gt;".",COUNTIF(F152:F$191,"18放")&gt;0),  CONCATENATE(  ".",IF(F152=$A$399,$A452,"")  ),IF(F152=$A$399,$A452,"")  )</f>
        <v/>
      </c>
      <c r="G452" s="65" t="str">
        <f ca="1">IF(  AND(LEN(G451)&gt;=1,G451&lt;&gt;".",COUNTIF(G152:G$191,"18放")&gt;0),  CONCATENATE(  ".",IF(G152=$A$399,$A452,"")  ),IF(G152=$A$399,$A452,"")  )</f>
        <v/>
      </c>
      <c r="H452" s="65" t="str">
        <f ca="1">IF(  AND(LEN(H451)&gt;=1,H451&lt;&gt;".",COUNTIF(H152:H$191,"18放")&gt;0),  CONCATENATE(  ".",IF(H152=$A$399,$A452,"")  ),IF(H152=$A$399,$A452,"")  )</f>
        <v/>
      </c>
      <c r="I452" s="65" t="str">
        <f ca="1">IF(  AND(LEN(I451)&gt;=1,I451&lt;&gt;".",COUNTIF(I152:I$191,"18放")&gt;0),  CONCATENATE(  ".",IF(I152=$A$399,$A452,"")  ),IF(I152=$A$399,$A452,"")  )</f>
        <v/>
      </c>
      <c r="J452" s="65" t="str">
        <f ca="1">IF(  AND(LEN(J451)&gt;=1,J451&lt;&gt;".",COUNTIF(J152:J$191,"18放")&gt;0),  CONCATENATE(  ".",IF(J152=$A$399,$A452,"")  ),IF(J152=$A$399,$A452,"")  )</f>
        <v/>
      </c>
      <c r="K452" s="65" t="str">
        <f ca="1">IF(  AND(LEN(K451)&gt;=1,K451&lt;&gt;".",COUNTIF(K152:K$191,"18放")&gt;0),  CONCATENATE(  ".",IF(K152=$A$399,$A452,"")  ),IF(K152=$A$399,$A452,"")  )</f>
        <v/>
      </c>
      <c r="L452" s="65" t="str">
        <f ca="1">IF(  AND(LEN(L451)&gt;=1,L451&lt;&gt;".",COUNTIF(L152:L$191,"18放")&gt;0),  CONCATENATE(  ".",IF(L152=$A$399,$A452,"")  ),IF(L152=$A$399,$A452,"")  )</f>
        <v>.</v>
      </c>
      <c r="M452" s="65" t="str">
        <f ca="1">IF(  AND(LEN(M451)&gt;=1,M451&lt;&gt;".",COUNTIF(M152:M$191,"18放")&gt;0),  CONCATENATE(  ".",IF(M152=$A$399,$A452,"")  ),IF(M152=$A$399,$A452,"")  )</f>
        <v/>
      </c>
      <c r="N452" s="65" t="str">
        <f ca="1">IF(  AND(LEN(N451)&gt;=1,N451&lt;&gt;".",COUNTIF(N152:N$191,"18放")&gt;0),  CONCATENATE(  ".",IF(N152=$A$399,$A452,"")  ),IF(N152=$A$399,$A452,"")  )</f>
        <v/>
      </c>
      <c r="O452" s="65" t="str">
        <f ca="1">IF(  AND(LEN(O451)&gt;=1,O451&lt;&gt;".",COUNTIF(O152:O$191,"18放")&gt;0),  CONCATENATE(  ".",IF(O152=$A$399,$A452,"")  ),IF(O152=$A$399,$A452,"")  )</f>
        <v/>
      </c>
      <c r="P452" s="65" t="str">
        <f ca="1">IF(  AND(LEN(P451)&gt;=1,P451&lt;&gt;".",COUNTIF(P152:P$191,"18放")&gt;0),  CONCATENATE(  ".",IF(P152=$A$399,$A452,"")  ),IF(P152=$A$399,$A452,"")  )</f>
        <v/>
      </c>
      <c r="Q452" s="65">
        <f ca="1">IF(  AND(LEN(Q451)&gt;=1,Q451&lt;&gt;".",COUNTIF(Q152:Q$191,"18放")&gt;0),  CONCATENATE(  ".",IF(Q152=$A$399,$A452,"")  ),IF(Q152=$A$399,$A452,"")  )</f>
        <v>52</v>
      </c>
      <c r="R452" s="65" t="str">
        <f ca="1">IF(  AND(LEN(R451)&gt;=1,R451&lt;&gt;".",COUNTIF(R152:R$191,"18放")&gt;0),  CONCATENATE(  ".",IF(R152=$A$399,$A452,"")  ),IF(R152=$A$399,$A452,"")  )</f>
        <v/>
      </c>
      <c r="S452" s="65" t="str">
        <f ca="1">IF(  AND(LEN(S451)&gt;=1,S451&lt;&gt;".",COUNTIF(S152:S$191,"18放")&gt;0),  CONCATENATE(  ".",IF(S152=$A$399,$A452,"")  ),IF(S152=$A$399,$A452,"")  )</f>
        <v/>
      </c>
      <c r="T452" s="65" t="str">
        <f ca="1">IF(  AND(LEN(T451)&gt;=1,T451&lt;&gt;".",COUNTIF(T152:T$191,"18放")&gt;0),  CONCATENATE(  ".",IF(T152=$A$399,$A452,"")  ),IF(T152=$A$399,$A452,"")  )</f>
        <v/>
      </c>
      <c r="U452" s="65" t="str">
        <f ca="1">IF(  AND(LEN(U451)&gt;=1,U451&lt;&gt;".",COUNTIF(U152:U$191,"18放")&gt;0),  CONCATENATE(  ".",IF(U152=$A$399,$A452,"")  ),IF(U152=$A$399,$A452,"")  )</f>
        <v/>
      </c>
      <c r="V452" s="65" t="str">
        <f ca="1">IF(  AND(LEN(V451)&gt;=1,V451&lt;&gt;".",COUNTIF(V152:V$191,"18放")&gt;0),  CONCATENATE(  ".",IF(V152=$A$399,$A452,"")  ),IF(V152=$A$399,$A452,"")  )</f>
        <v/>
      </c>
      <c r="W452" s="65">
        <f ca="1">IF(  AND(LEN(W451)&gt;=1,W451&lt;&gt;".",COUNTIF(W152:W$191,"18放")&gt;0),  CONCATENATE(  ".",IF(W152=$A$399,$A452,"")  ),IF(W152=$A$399,$A452,"")  )</f>
        <v>52</v>
      </c>
      <c r="X452" s="65" t="str">
        <f ca="1">IF(  AND(LEN(X451)&gt;=1,X451&lt;&gt;".",COUNTIF(X152:X$191,"18放")&gt;0),  CONCATENATE(  ".",IF(X152=$A$399,$A452,"")  ),IF(X152=$A$399,$A452,"")  )</f>
        <v/>
      </c>
      <c r="Y452" s="65" t="str">
        <f ca="1">IF(  AND(LEN(Y451)&gt;=1,Y451&lt;&gt;".",COUNTIF(Y152:Y$191,"18放")&gt;0),  CONCATENATE(  ".",IF(Y152=$A$399,$A452,"")  ),IF(Y152=$A$399,$A452,"")  )</f>
        <v>.</v>
      </c>
      <c r="Z452" s="65" t="str">
        <f ca="1">IF(  AND(LEN(Z451)&gt;=1,Z451&lt;&gt;".",COUNTIF(Z152:Z$191,"18放")&gt;0),  CONCATENATE(  ".",IF(Z152=$A$399,$A452,"")  ),IF(Z152=$A$399,$A452,"")  )</f>
        <v/>
      </c>
      <c r="AA452" s="65" t="str">
        <f ca="1">IF(  AND(LEN(AA451)&gt;=1,AA451&lt;&gt;".",COUNTIF(AA152:AA$191,"18放")&gt;0),  CONCATENATE(  ".",IF(AA152=$A$399,$A452,"")  ),IF(AA152=$A$399,$A452,"")  )</f>
        <v/>
      </c>
      <c r="AB452" s="65" t="str">
        <f ca="1">IF(  AND(LEN(AB451)&gt;=1,AB451&lt;&gt;".",COUNTIF(AB152:AB$191,"18放")&gt;0),  CONCATENATE(  ".",IF(AB152=$A$399,$A452,"")  ),IF(AB152=$A$399,$A452,"")  )</f>
        <v/>
      </c>
      <c r="AC452" s="65" t="str">
        <f ca="1">IF(  AND(LEN(AC451)&gt;=1,AC451&lt;&gt;".",COUNTIF(AC152:AC$191,"18放")&gt;0),  CONCATENATE(  ".",IF(AC152=$A$399,$A452,"")  ),IF(AC152=$A$399,$A452,"")  )</f>
        <v/>
      </c>
      <c r="AD452" s="65">
        <f ca="1">IF(  AND(LEN(AD451)&gt;=1,AD451&lt;&gt;".",COUNTIF(AD152:AD$191,"18放")&gt;0),  CONCATENATE(  ".",IF(AD152=$A$399,$A452,"")  ),IF(AD152=$A$399,$A452,"")  )</f>
        <v>52</v>
      </c>
      <c r="AE452" s="65" t="str">
        <f ca="1">IF(  AND(LEN(AE451)&gt;=1,AE451&lt;&gt;".",COUNTIF(AE152:AE$191,"18放")&gt;0),  CONCATENATE(  ".",IF(AE152=$A$399,$A452,"")  ),IF(AE152=$A$399,$A452,"")  )</f>
        <v/>
      </c>
      <c r="AF452" s="65" t="str">
        <f ca="1">IF(  AND(LEN(AF451)&gt;=1,AF451&lt;&gt;".",COUNTIF(AF152:AF$191,"18放")&gt;0),  CONCATENATE(  ".",IF(AF152=$A$399,$A452,"")  ),IF(AF152=$A$399,$A452,"")  )</f>
        <v/>
      </c>
      <c r="AG452" s="65" t="str">
        <f ca="1">IF(  AND(LEN(AG451)&gt;=1,AG451&lt;&gt;".",COUNTIF(AG152:AG$191,"18放")&gt;0),  CONCATENATE(  ".",IF(AG152=$A$399,$A452,"")  ),IF(AG152=$A$399,$A452,"")  )</f>
        <v/>
      </c>
      <c r="AH452" s="65"/>
      <c r="AI452" s="65"/>
      <c r="AJ452" s="65"/>
    </row>
    <row r="453" spans="1:36">
      <c r="A453" s="65">
        <f t="shared" si="41"/>
        <v>53</v>
      </c>
      <c r="B453" s="65" t="str">
        <f t="shared" si="41"/>
        <v>蔡政倫</v>
      </c>
      <c r="C453" s="65" t="str">
        <f ca="1">IF(  AND(LEN(C452)&gt;=1,C452&lt;&gt;".",COUNTIF(C153:C$191,"18放")&gt;0),  CONCATENATE(  ".",IF(C153=$A$399,$A453,"")  ),IF(C153=$A$399,$A453,"")  )</f>
        <v/>
      </c>
      <c r="D453" s="65" t="str">
        <f ca="1">IF(  AND(LEN(D452)&gt;=1,D452&lt;&gt;".",COUNTIF(D153:D$191,"18放")&gt;0),  CONCATENATE(  ".",IF(D153=$A$399,$A453,"")  ),IF(D153=$A$399,$A453,"")  )</f>
        <v/>
      </c>
      <c r="E453" s="65" t="str">
        <f ca="1">IF(  AND(LEN(E452)&gt;=1,E452&lt;&gt;".",COUNTIF(E153:E$191,"18放")&gt;0),  CONCATENATE(  ".",IF(E153=$A$399,$A453,"")  ),IF(E153=$A$399,$A453,"")  )</f>
        <v/>
      </c>
      <c r="F453" s="65" t="str">
        <f ca="1">IF(  AND(LEN(F452)&gt;=1,F452&lt;&gt;".",COUNTIF(F153:F$191,"18放")&gt;0),  CONCATENATE(  ".",IF(F153=$A$399,$A453,"")  ),IF(F153=$A$399,$A453,"")  )</f>
        <v/>
      </c>
      <c r="G453" s="65" t="str">
        <f ca="1">IF(  AND(LEN(G452)&gt;=1,G452&lt;&gt;".",COUNTIF(G153:G$191,"18放")&gt;0),  CONCATENATE(  ".",IF(G153=$A$399,$A453,"")  ),IF(G153=$A$399,$A453,"")  )</f>
        <v/>
      </c>
      <c r="H453" s="65" t="str">
        <f ca="1">IF(  AND(LEN(H452)&gt;=1,H452&lt;&gt;".",COUNTIF(H153:H$191,"18放")&gt;0),  CONCATENATE(  ".",IF(H153=$A$399,$A453,"")  ),IF(H153=$A$399,$A453,"")  )</f>
        <v/>
      </c>
      <c r="I453" s="65" t="str">
        <f ca="1">IF(  AND(LEN(I452)&gt;=1,I452&lt;&gt;".",COUNTIF(I153:I$191,"18放")&gt;0),  CONCATENATE(  ".",IF(I153=$A$399,$A453,"")  ),IF(I153=$A$399,$A453,"")  )</f>
        <v/>
      </c>
      <c r="J453" s="65" t="str">
        <f ca="1">IF(  AND(LEN(J452)&gt;=1,J452&lt;&gt;".",COUNTIF(J153:J$191,"18放")&gt;0),  CONCATENATE(  ".",IF(J153=$A$399,$A453,"")  ),IF(J153=$A$399,$A453,"")  )</f>
        <v/>
      </c>
      <c r="K453" s="65" t="str">
        <f ca="1">IF(  AND(LEN(K452)&gt;=1,K452&lt;&gt;".",COUNTIF(K153:K$191,"18放")&gt;0),  CONCATENATE(  ".",IF(K153=$A$399,$A453,"")  ),IF(K153=$A$399,$A453,"")  )</f>
        <v/>
      </c>
      <c r="L453" s="65" t="str">
        <f ca="1">IF(  AND(LEN(L452)&gt;=1,L452&lt;&gt;".",COUNTIF(L153:L$191,"18放")&gt;0),  CONCATENATE(  ".",IF(L153=$A$399,$A453,"")  ),IF(L153=$A$399,$A453,"")  )</f>
        <v/>
      </c>
      <c r="M453" s="65">
        <f ca="1">IF(  AND(LEN(M452)&gt;=1,M452&lt;&gt;".",COUNTIF(M153:M$191,"18放")&gt;0),  CONCATENATE(  ".",IF(M153=$A$399,$A453,"")  ),IF(M153=$A$399,$A453,"")  )</f>
        <v>53</v>
      </c>
      <c r="N453" s="65" t="str">
        <f ca="1">IF(  AND(LEN(N452)&gt;=1,N452&lt;&gt;".",COUNTIF(N153:N$191,"18放")&gt;0),  CONCATENATE(  ".",IF(N153=$A$399,$A453,"")  ),IF(N153=$A$399,$A453,"")  )</f>
        <v/>
      </c>
      <c r="O453" s="65" t="str">
        <f ca="1">IF(  AND(LEN(O452)&gt;=1,O452&lt;&gt;".",COUNTIF(O153:O$191,"18放")&gt;0),  CONCATENATE(  ".",IF(O153=$A$399,$A453,"")  ),IF(O153=$A$399,$A453,"")  )</f>
        <v/>
      </c>
      <c r="P453" s="65" t="str">
        <f ca="1">IF(  AND(LEN(P452)&gt;=1,P452&lt;&gt;".",COUNTIF(P153:P$191,"18放")&gt;0),  CONCATENATE(  ".",IF(P153=$A$399,$A453,"")  ),IF(P153=$A$399,$A453,"")  )</f>
        <v/>
      </c>
      <c r="Q453" s="65" t="str">
        <f ca="1">IF(  AND(LEN(Q452)&gt;=1,Q452&lt;&gt;".",COUNTIF(Q153:Q$191,"18放")&gt;0),  CONCATENATE(  ".",IF(Q153=$A$399,$A453,"")  ),IF(Q153=$A$399,$A453,"")  )</f>
        <v>.</v>
      </c>
      <c r="R453" s="65" t="str">
        <f ca="1">IF(  AND(LEN(R452)&gt;=1,R452&lt;&gt;".",COUNTIF(R153:R$191,"18放")&gt;0),  CONCATENATE(  ".",IF(R153=$A$399,$A453,"")  ),IF(R153=$A$399,$A453,"")  )</f>
        <v/>
      </c>
      <c r="S453" s="65" t="str">
        <f ca="1">IF(  AND(LEN(S452)&gt;=1,S452&lt;&gt;".",COUNTIF(S153:S$191,"18放")&gt;0),  CONCATENATE(  ".",IF(S153=$A$399,$A453,"")  ),IF(S153=$A$399,$A453,"")  )</f>
        <v/>
      </c>
      <c r="T453" s="65" t="str">
        <f ca="1">IF(  AND(LEN(T452)&gt;=1,T452&lt;&gt;".",COUNTIF(T153:T$191,"18放")&gt;0),  CONCATENATE(  ".",IF(T153=$A$399,$A453,"")  ),IF(T153=$A$399,$A453,"")  )</f>
        <v/>
      </c>
      <c r="U453" s="65" t="str">
        <f ca="1">IF(  AND(LEN(U452)&gt;=1,U452&lt;&gt;".",COUNTIF(U153:U$191,"18放")&gt;0),  CONCATENATE(  ".",IF(U153=$A$399,$A453,"")  ),IF(U153=$A$399,$A453,"")  )</f>
        <v/>
      </c>
      <c r="V453" s="65" t="str">
        <f ca="1">IF(  AND(LEN(V452)&gt;=1,V452&lt;&gt;".",COUNTIF(V153:V$191,"18放")&gt;0),  CONCATENATE(  ".",IF(V153=$A$399,$A453,"")  ),IF(V153=$A$399,$A453,"")  )</f>
        <v/>
      </c>
      <c r="W453" s="65" t="str">
        <f ca="1">IF(  AND(LEN(W452)&gt;=1,W452&lt;&gt;".",COUNTIF(W153:W$191,"18放")&gt;0),  CONCATENATE(  ".",IF(W153=$A$399,$A453,"")  ),IF(W153=$A$399,$A453,"")  )</f>
        <v/>
      </c>
      <c r="X453" s="65" t="str">
        <f ca="1">IF(  AND(LEN(X452)&gt;=1,X452&lt;&gt;".",COUNTIF(X153:X$191,"18放")&gt;0),  CONCATENATE(  ".",IF(X153=$A$399,$A453,"")  ),IF(X153=$A$399,$A453,"")  )</f>
        <v/>
      </c>
      <c r="Y453" s="65">
        <f ca="1">IF(  AND(LEN(Y452)&gt;=1,Y452&lt;&gt;".",COUNTIF(Y153:Y$191,"18放")&gt;0),  CONCATENATE(  ".",IF(Y153=$A$399,$A453,"")  ),IF(Y153=$A$399,$A453,"")  )</f>
        <v>53</v>
      </c>
      <c r="Z453" s="65" t="str">
        <f ca="1">IF(  AND(LEN(Z452)&gt;=1,Z452&lt;&gt;".",COUNTIF(Z153:Z$191,"18放")&gt;0),  CONCATENATE(  ".",IF(Z153=$A$399,$A453,"")  ),IF(Z153=$A$399,$A453,"")  )</f>
        <v/>
      </c>
      <c r="AA453" s="65" t="str">
        <f ca="1">IF(  AND(LEN(AA452)&gt;=1,AA452&lt;&gt;".",COUNTIF(AA153:AA$191,"18放")&gt;0),  CONCATENATE(  ".",IF(AA153=$A$399,$A453,"")  ),IF(AA153=$A$399,$A453,"")  )</f>
        <v/>
      </c>
      <c r="AB453" s="65" t="str">
        <f ca="1">IF(  AND(LEN(AB452)&gt;=1,AB452&lt;&gt;".",COUNTIF(AB153:AB$191,"18放")&gt;0),  CONCATENATE(  ".",IF(AB153=$A$399,$A453,"")  ),IF(AB153=$A$399,$A453,"")  )</f>
        <v/>
      </c>
      <c r="AC453" s="65" t="str">
        <f ca="1">IF(  AND(LEN(AC452)&gt;=1,AC452&lt;&gt;".",COUNTIF(AC153:AC$191,"18放")&gt;0),  CONCATENATE(  ".",IF(AC153=$A$399,$A453,"")  ),IF(AC153=$A$399,$A453,"")  )</f>
        <v/>
      </c>
      <c r="AD453" s="65" t="str">
        <f ca="1">IF(  AND(LEN(AD452)&gt;=1,AD452&lt;&gt;".",COUNTIF(AD153:AD$191,"18放")&gt;0),  CONCATENATE(  ".",IF(AD153=$A$399,$A453,"")  ),IF(AD153=$A$399,$A453,"")  )</f>
        <v>.</v>
      </c>
      <c r="AE453" s="65" t="str">
        <f ca="1">IF(  AND(LEN(AE452)&gt;=1,AE452&lt;&gt;".",COUNTIF(AE153:AE$191,"18放")&gt;0),  CONCATENATE(  ".",IF(AE153=$A$399,$A453,"")  ),IF(AE153=$A$399,$A453,"")  )</f>
        <v/>
      </c>
      <c r="AF453" s="65" t="str">
        <f ca="1">IF(  AND(LEN(AF452)&gt;=1,AF452&lt;&gt;".",COUNTIF(AF153:AF$191,"18放")&gt;0),  CONCATENATE(  ".",IF(AF153=$A$399,$A453,"")  ),IF(AF153=$A$399,$A453,"")  )</f>
        <v/>
      </c>
      <c r="AG453" s="65" t="str">
        <f ca="1">IF(  AND(LEN(AG452)&gt;=1,AG452&lt;&gt;".",COUNTIF(AG153:AG$191,"18放")&gt;0),  CONCATENATE(  ".",IF(AG153=$A$399,$A453,"")  ),IF(AG153=$A$399,$A453,"")  )</f>
        <v/>
      </c>
      <c r="AH453" s="65"/>
      <c r="AI453" s="65"/>
      <c r="AJ453" s="65"/>
    </row>
    <row r="454" spans="1:36">
      <c r="A454" s="65">
        <f t="shared" si="41"/>
        <v>54</v>
      </c>
      <c r="B454" s="65" t="str">
        <f t="shared" si="41"/>
        <v>鄭品豪</v>
      </c>
      <c r="C454" s="65" t="str">
        <f ca="1">IF(  AND(LEN(C453)&gt;=1,C453&lt;&gt;".",COUNTIF(C154:C$191,"18放")&gt;0),  CONCATENATE(  ".",IF(C154=$A$399,$A454,"")  ),IF(C154=$A$399,$A454,"")  )</f>
        <v/>
      </c>
      <c r="D454" s="65" t="str">
        <f ca="1">IF(  AND(LEN(D453)&gt;=1,D453&lt;&gt;".",COUNTIF(D154:D$191,"18放")&gt;0),  CONCATENATE(  ".",IF(D154=$A$399,$A454,"")  ),IF(D154=$A$399,$A454,"")  )</f>
        <v/>
      </c>
      <c r="E454" s="65" t="str">
        <f ca="1">IF(  AND(LEN(E453)&gt;=1,E453&lt;&gt;".",COUNTIF(E154:E$191,"18放")&gt;0),  CONCATENATE(  ".",IF(E154=$A$399,$A454,"")  ),IF(E154=$A$399,$A454,"")  )</f>
        <v/>
      </c>
      <c r="F454" s="65" t="str">
        <f ca="1">IF(  AND(LEN(F453)&gt;=1,F453&lt;&gt;".",COUNTIF(F154:F$191,"18放")&gt;0),  CONCATENATE(  ".",IF(F154=$A$399,$A454,"")  ),IF(F154=$A$399,$A454,"")  )</f>
        <v/>
      </c>
      <c r="G454" s="65" t="str">
        <f ca="1">IF(  AND(LEN(G453)&gt;=1,G453&lt;&gt;".",COUNTIF(G154:G$191,"18放")&gt;0),  CONCATENATE(  ".",IF(G154=$A$399,$A454,"")  ),IF(G154=$A$399,$A454,"")  )</f>
        <v/>
      </c>
      <c r="H454" s="65" t="str">
        <f ca="1">IF(  AND(LEN(H453)&gt;=1,H453&lt;&gt;".",COUNTIF(H154:H$191,"18放")&gt;0),  CONCATENATE(  ".",IF(H154=$A$399,$A454,"")  ),IF(H154=$A$399,$A454,"")  )</f>
        <v/>
      </c>
      <c r="I454" s="65" t="str">
        <f ca="1">IF(  AND(LEN(I453)&gt;=1,I453&lt;&gt;".",COUNTIF(I154:I$191,"18放")&gt;0),  CONCATENATE(  ".",IF(I154=$A$399,$A454,"")  ),IF(I154=$A$399,$A454,"")  )</f>
        <v/>
      </c>
      <c r="J454" s="65" t="str">
        <f ca="1">IF(  AND(LEN(J453)&gt;=1,J453&lt;&gt;".",COUNTIF(J154:J$191,"18放")&gt;0),  CONCATENATE(  ".",IF(J154=$A$399,$A454,"")  ),IF(J154=$A$399,$A454,"")  )</f>
        <v/>
      </c>
      <c r="K454" s="65" t="str">
        <f ca="1">IF(  AND(LEN(K453)&gt;=1,K453&lt;&gt;".",COUNTIF(K154:K$191,"18放")&gt;0),  CONCATENATE(  ".",IF(K154=$A$399,$A454,"")  ),IF(K154=$A$399,$A454,"")  )</f>
        <v/>
      </c>
      <c r="L454" s="65" t="str">
        <f ca="1">IF(  AND(LEN(L453)&gt;=1,L453&lt;&gt;".",COUNTIF(L154:L$191,"18放")&gt;0),  CONCATENATE(  ".",IF(L154=$A$399,$A454,"")  ),IF(L154=$A$399,$A454,"")  )</f>
        <v/>
      </c>
      <c r="M454" s="65" t="str">
        <f ca="1">IF(  AND(LEN(M453)&gt;=1,M453&lt;&gt;".",COUNTIF(M154:M$191,"18放")&gt;0),  CONCATENATE(  ".",IF(M154=$A$399,$A454,"")  ),IF(M154=$A$399,$A454,"")  )</f>
        <v/>
      </c>
      <c r="N454" s="65" t="str">
        <f ca="1">IF(  AND(LEN(N453)&gt;=1,N453&lt;&gt;".",COUNTIF(N154:N$191,"18放")&gt;0),  CONCATENATE(  ".",IF(N154=$A$399,$A454,"")  ),IF(N154=$A$399,$A454,"")  )</f>
        <v/>
      </c>
      <c r="O454" s="65" t="str">
        <f ca="1">IF(  AND(LEN(O453)&gt;=1,O453&lt;&gt;".",COUNTIF(O154:O$191,"18放")&gt;0),  CONCATENATE(  ".",IF(O154=$A$399,$A454,"")  ),IF(O154=$A$399,$A454,"")  )</f>
        <v/>
      </c>
      <c r="P454" s="65" t="str">
        <f ca="1">IF(  AND(LEN(P453)&gt;=1,P453&lt;&gt;".",COUNTIF(P154:P$191,"18放")&gt;0),  CONCATENATE(  ".",IF(P154=$A$399,$A454,"")  ),IF(P154=$A$399,$A454,"")  )</f>
        <v/>
      </c>
      <c r="Q454" s="65" t="str">
        <f ca="1">IF(  AND(LEN(Q453)&gt;=1,Q453&lt;&gt;".",COUNTIF(Q154:Q$191,"18放")&gt;0),  CONCATENATE(  ".",IF(Q154=$A$399,$A454,"")  ),IF(Q154=$A$399,$A454,"")  )</f>
        <v/>
      </c>
      <c r="R454" s="65" t="str">
        <f ca="1">IF(  AND(LEN(R453)&gt;=1,R453&lt;&gt;".",COUNTIF(R154:R$191,"18放")&gt;0),  CONCATENATE(  ".",IF(R154=$A$399,$A454,"")  ),IF(R154=$A$399,$A454,"")  )</f>
        <v/>
      </c>
      <c r="S454" s="65" t="str">
        <f ca="1">IF(  AND(LEN(S453)&gt;=1,S453&lt;&gt;".",COUNTIF(S154:S$191,"18放")&gt;0),  CONCATENATE(  ".",IF(S154=$A$399,$A454,"")  ),IF(S154=$A$399,$A454,"")  )</f>
        <v/>
      </c>
      <c r="T454" s="65" t="str">
        <f ca="1">IF(  AND(LEN(T453)&gt;=1,T453&lt;&gt;".",COUNTIF(T154:T$191,"18放")&gt;0),  CONCATENATE(  ".",IF(T154=$A$399,$A454,"")  ),IF(T154=$A$399,$A454,"")  )</f>
        <v/>
      </c>
      <c r="U454" s="65" t="str">
        <f ca="1">IF(  AND(LEN(U453)&gt;=1,U453&lt;&gt;".",COUNTIF(U154:U$191,"18放")&gt;0),  CONCATENATE(  ".",IF(U154=$A$399,$A454,"")  ),IF(U154=$A$399,$A454,"")  )</f>
        <v/>
      </c>
      <c r="V454" s="65">
        <f ca="1">IF(  AND(LEN(V453)&gt;=1,V453&lt;&gt;".",COUNTIF(V154:V$191,"18放")&gt;0),  CONCATENATE(  ".",IF(V154=$A$399,$A454,"")  ),IF(V154=$A$399,$A454,"")  )</f>
        <v>54</v>
      </c>
      <c r="W454" s="65" t="str">
        <f ca="1">IF(  AND(LEN(W453)&gt;=1,W453&lt;&gt;".",COUNTIF(W154:W$191,"18放")&gt;0),  CONCATENATE(  ".",IF(W154=$A$399,$A454,"")  ),IF(W154=$A$399,$A454,"")  )</f>
        <v/>
      </c>
      <c r="X454" s="65" t="str">
        <f ca="1">IF(  AND(LEN(X453)&gt;=1,X453&lt;&gt;".",COUNTIF(X154:X$191,"18放")&gt;0),  CONCATENATE(  ".",IF(X154=$A$399,$A454,"")  ),IF(X154=$A$399,$A454,"")  )</f>
        <v/>
      </c>
      <c r="Y454" s="65" t="str">
        <f ca="1">IF(  AND(LEN(Y453)&gt;=1,Y453&lt;&gt;".",COUNTIF(Y154:Y$191,"18放")&gt;0),  CONCATENATE(  ".",IF(Y154=$A$399,$A454,"")  ),IF(Y154=$A$399,$A454,"")  )</f>
        <v>.</v>
      </c>
      <c r="Z454" s="65" t="str">
        <f ca="1">IF(  AND(LEN(Z453)&gt;=1,Z453&lt;&gt;".",COUNTIF(Z154:Z$191,"18放")&gt;0),  CONCATENATE(  ".",IF(Z154=$A$399,$A454,"")  ),IF(Z154=$A$399,$A454,"")  )</f>
        <v/>
      </c>
      <c r="AA454" s="65" t="str">
        <f ca="1">IF(  AND(LEN(AA453)&gt;=1,AA453&lt;&gt;".",COUNTIF(AA154:AA$191,"18放")&gt;0),  CONCATENATE(  ".",IF(AA154=$A$399,$A454,"")  ),IF(AA154=$A$399,$A454,"")  )</f>
        <v/>
      </c>
      <c r="AB454" s="65" t="str">
        <f ca="1">IF(  AND(LEN(AB453)&gt;=1,AB453&lt;&gt;".",COUNTIF(AB154:AB$191,"18放")&gt;0),  CONCATENATE(  ".",IF(AB154=$A$399,$A454,"")  ),IF(AB154=$A$399,$A454,"")  )</f>
        <v/>
      </c>
      <c r="AC454" s="65" t="str">
        <f ca="1">IF(  AND(LEN(AC453)&gt;=1,AC453&lt;&gt;".",COUNTIF(AC154:AC$191,"18放")&gt;0),  CONCATENATE(  ".",IF(AC154=$A$399,$A454,"")  ),IF(AC154=$A$399,$A454,"")  )</f>
        <v/>
      </c>
      <c r="AD454" s="65">
        <f ca="1">IF(  AND(LEN(AD453)&gt;=1,AD453&lt;&gt;".",COUNTIF(AD154:AD$191,"18放")&gt;0),  CONCATENATE(  ".",IF(AD154=$A$399,$A454,"")  ),IF(AD154=$A$399,$A454,"")  )</f>
        <v>54</v>
      </c>
      <c r="AE454" s="65" t="str">
        <f ca="1">IF(  AND(LEN(AE453)&gt;=1,AE453&lt;&gt;".",COUNTIF(AE154:AE$191,"18放")&gt;0),  CONCATENATE(  ".",IF(AE154=$A$399,$A454,"")  ),IF(AE154=$A$399,$A454,"")  )</f>
        <v/>
      </c>
      <c r="AF454" s="65" t="str">
        <f ca="1">IF(  AND(LEN(AF453)&gt;=1,AF453&lt;&gt;".",COUNTIF(AF154:AF$191,"18放")&gt;0),  CONCATENATE(  ".",IF(AF154=$A$399,$A454,"")  ),IF(AF154=$A$399,$A454,"")  )</f>
        <v/>
      </c>
      <c r="AG454" s="65" t="str">
        <f ca="1">IF(  AND(LEN(AG453)&gt;=1,AG453&lt;&gt;".",COUNTIF(AG154:AG$191,"18放")&gt;0),  CONCATENATE(  ".",IF(AG154=$A$399,$A454,"")  ),IF(AG154=$A$399,$A454,"")  )</f>
        <v/>
      </c>
      <c r="AH454" s="65"/>
      <c r="AI454" s="65"/>
      <c r="AJ454" s="65"/>
    </row>
    <row r="455" spans="1:36">
      <c r="A455" s="65">
        <f t="shared" si="41"/>
        <v>55</v>
      </c>
      <c r="B455" s="65" t="str">
        <f t="shared" si="41"/>
        <v>張恩齊</v>
      </c>
      <c r="C455" s="65" t="str">
        <f ca="1">IF(  AND(LEN(C454)&gt;=1,C454&lt;&gt;".",COUNTIF(C155:C$191,"18放")&gt;0),  CONCATENATE(  ".",IF(C155=$A$399,$A455,"")  ),IF(C155=$A$399,$A455,"")  )</f>
        <v/>
      </c>
      <c r="D455" s="65" t="str">
        <f ca="1">IF(  AND(LEN(D454)&gt;=1,D454&lt;&gt;".",COUNTIF(D155:D$191,"18放")&gt;0),  CONCATENATE(  ".",IF(D155=$A$399,$A455,"")  ),IF(D155=$A$399,$A455,"")  )</f>
        <v/>
      </c>
      <c r="E455" s="65">
        <f ca="1">IF(  AND(LEN(E454)&gt;=1,E454&lt;&gt;".",COUNTIF(E155:E$191,"18放")&gt;0),  CONCATENATE(  ".",IF(E155=$A$399,$A455,"")  ),IF(E155=$A$399,$A455,"")  )</f>
        <v>55</v>
      </c>
      <c r="F455" s="65" t="str">
        <f ca="1">IF(  AND(LEN(F454)&gt;=1,F454&lt;&gt;".",COUNTIF(F155:F$191,"18放")&gt;0),  CONCATENATE(  ".",IF(F155=$A$399,$A455,"")  ),IF(F155=$A$399,$A455,"")  )</f>
        <v/>
      </c>
      <c r="G455" s="65" t="str">
        <f ca="1">IF(  AND(LEN(G454)&gt;=1,G454&lt;&gt;".",COUNTIF(G155:G$191,"18放")&gt;0),  CONCATENATE(  ".",IF(G155=$A$399,$A455,"")  ),IF(G155=$A$399,$A455,"")  )</f>
        <v/>
      </c>
      <c r="H455" s="65" t="str">
        <f ca="1">IF(  AND(LEN(H454)&gt;=1,H454&lt;&gt;".",COUNTIF(H155:H$191,"18放")&gt;0),  CONCATENATE(  ".",IF(H155=$A$399,$A455,"")  ),IF(H155=$A$399,$A455,"")  )</f>
        <v/>
      </c>
      <c r="I455" s="65" t="str">
        <f ca="1">IF(  AND(LEN(I454)&gt;=1,I454&lt;&gt;".",COUNTIF(I155:I$191,"18放")&gt;0),  CONCATENATE(  ".",IF(I155=$A$399,$A455,"")  ),IF(I155=$A$399,$A455,"")  )</f>
        <v/>
      </c>
      <c r="J455" s="65" t="str">
        <f ca="1">IF(  AND(LEN(J454)&gt;=1,J454&lt;&gt;".",COUNTIF(J155:J$191,"18放")&gt;0),  CONCATENATE(  ".",IF(J155=$A$399,$A455,"")  ),IF(J155=$A$399,$A455,"")  )</f>
        <v/>
      </c>
      <c r="K455" s="65" t="str">
        <f ca="1">IF(  AND(LEN(K454)&gt;=1,K454&lt;&gt;".",COUNTIF(K155:K$191,"18放")&gt;0),  CONCATENATE(  ".",IF(K155=$A$399,$A455,"")  ),IF(K155=$A$399,$A455,"")  )</f>
        <v/>
      </c>
      <c r="L455" s="65">
        <f ca="1">IF(  AND(LEN(L454)&gt;=1,L454&lt;&gt;".",COUNTIF(L155:L$191,"18放")&gt;0),  CONCATENATE(  ".",IF(L155=$A$399,$A455,"")  ),IF(L155=$A$399,$A455,"")  )</f>
        <v>55</v>
      </c>
      <c r="M455" s="65" t="str">
        <f ca="1">IF(  AND(LEN(M454)&gt;=1,M454&lt;&gt;".",COUNTIF(M155:M$191,"18放")&gt;0),  CONCATENATE(  ".",IF(M155=$A$399,$A455,"")  ),IF(M155=$A$399,$A455,"")  )</f>
        <v/>
      </c>
      <c r="N455" s="65" t="str">
        <f ca="1">IF(  AND(LEN(N454)&gt;=1,N454&lt;&gt;".",COUNTIF(N155:N$191,"18放")&gt;0),  CONCATENATE(  ".",IF(N155=$A$399,$A455,"")  ),IF(N155=$A$399,$A455,"")  )</f>
        <v/>
      </c>
      <c r="O455" s="65" t="str">
        <f ca="1">IF(  AND(LEN(O454)&gt;=1,O454&lt;&gt;".",COUNTIF(O155:O$191,"18放")&gt;0),  CONCATENATE(  ".",IF(O155=$A$399,$A455,"")  ),IF(O155=$A$399,$A455,"")  )</f>
        <v/>
      </c>
      <c r="P455" s="65" t="str">
        <f ca="1">IF(  AND(LEN(P454)&gt;=1,P454&lt;&gt;".",COUNTIF(P155:P$191,"18放")&gt;0),  CONCATENATE(  ".",IF(P155=$A$399,$A455,"")  ),IF(P155=$A$399,$A455,"")  )</f>
        <v/>
      </c>
      <c r="Q455" s="65" t="str">
        <f ca="1">IF(  AND(LEN(Q454)&gt;=1,Q454&lt;&gt;".",COUNTIF(Q155:Q$191,"18放")&gt;0),  CONCATENATE(  ".",IF(Q155=$A$399,$A455,"")  ),IF(Q155=$A$399,$A455,"")  )</f>
        <v/>
      </c>
      <c r="R455" s="65" t="str">
        <f ca="1">IF(  AND(LEN(R454)&gt;=1,R454&lt;&gt;".",COUNTIF(R155:R$191,"18放")&gt;0),  CONCATENATE(  ".",IF(R155=$A$399,$A455,"")  ),IF(R155=$A$399,$A455,"")  )</f>
        <v/>
      </c>
      <c r="S455" s="65">
        <f ca="1">IF(  AND(LEN(S454)&gt;=1,S454&lt;&gt;".",COUNTIF(S155:S$191,"18放")&gt;0),  CONCATENATE(  ".",IF(S155=$A$399,$A455,"")  ),IF(S155=$A$399,$A455,"")  )</f>
        <v>55</v>
      </c>
      <c r="T455" s="65" t="str">
        <f ca="1">IF(  AND(LEN(T454)&gt;=1,T454&lt;&gt;".",COUNTIF(T155:T$191,"18放")&gt;0),  CONCATENATE(  ".",IF(T155=$A$399,$A455,"")  ),IF(T155=$A$399,$A455,"")  )</f>
        <v/>
      </c>
      <c r="U455" s="65" t="str">
        <f ca="1">IF(  AND(LEN(U454)&gt;=1,U454&lt;&gt;".",COUNTIF(U155:U$191,"18放")&gt;0),  CONCATENATE(  ".",IF(U155=$A$399,$A455,"")  ),IF(U155=$A$399,$A455,"")  )</f>
        <v/>
      </c>
      <c r="V455" s="65" t="str">
        <f ca="1">IF(  AND(LEN(V454)&gt;=1,V454&lt;&gt;".",COUNTIF(V155:V$191,"18放")&gt;0),  CONCATENATE(  ".",IF(V155=$A$399,$A455,"")  ),IF(V155=$A$399,$A455,"")  )</f>
        <v>.</v>
      </c>
      <c r="W455" s="65" t="str">
        <f ca="1">IF(  AND(LEN(W454)&gt;=1,W454&lt;&gt;".",COUNTIF(W155:W$191,"18放")&gt;0),  CONCATENATE(  ".",IF(W155=$A$399,$A455,"")  ),IF(W155=$A$399,$A455,"")  )</f>
        <v/>
      </c>
      <c r="X455" s="65" t="str">
        <f ca="1">IF(  AND(LEN(X454)&gt;=1,X454&lt;&gt;".",COUNTIF(X155:X$191,"18放")&gt;0),  CONCATENATE(  ".",IF(X155=$A$399,$A455,"")  ),IF(X155=$A$399,$A455,"")  )</f>
        <v/>
      </c>
      <c r="Y455" s="65">
        <f ca="1">IF(  AND(LEN(Y454)&gt;=1,Y454&lt;&gt;".",COUNTIF(Y155:Y$191,"18放")&gt;0),  CONCATENATE(  ".",IF(Y155=$A$399,$A455,"")  ),IF(Y155=$A$399,$A455,"")  )</f>
        <v>55</v>
      </c>
      <c r="Z455" s="65" t="str">
        <f ca="1">IF(  AND(LEN(Z454)&gt;=1,Z454&lt;&gt;".",COUNTIF(Z155:Z$191,"18放")&gt;0),  CONCATENATE(  ".",IF(Z155=$A$399,$A455,"")  ),IF(Z155=$A$399,$A455,"")  )</f>
        <v/>
      </c>
      <c r="AA455" s="65" t="str">
        <f ca="1">IF(  AND(LEN(AA454)&gt;=1,AA454&lt;&gt;".",COUNTIF(AA155:AA$191,"18放")&gt;0),  CONCATENATE(  ".",IF(AA155=$A$399,$A455,"")  ),IF(AA155=$A$399,$A455,"")  )</f>
        <v/>
      </c>
      <c r="AB455" s="65" t="str">
        <f ca="1">IF(  AND(LEN(AB454)&gt;=1,AB454&lt;&gt;".",COUNTIF(AB155:AB$191,"18放")&gt;0),  CONCATENATE(  ".",IF(AB155=$A$399,$A455,"")  ),IF(AB155=$A$399,$A455,"")  )</f>
        <v/>
      </c>
      <c r="AC455" s="65" t="str">
        <f ca="1">IF(  AND(LEN(AC454)&gt;=1,AC454&lt;&gt;".",COUNTIF(AC155:AC$191,"18放")&gt;0),  CONCATENATE(  ".",IF(AC155=$A$399,$A455,"")  ),IF(AC155=$A$399,$A455,"")  )</f>
        <v/>
      </c>
      <c r="AD455" s="65" t="str">
        <f ca="1">IF(  AND(LEN(AD454)&gt;=1,AD454&lt;&gt;".",COUNTIF(AD155:AD$191,"18放")&gt;0),  CONCATENATE(  ".",IF(AD155=$A$399,$A455,"")  ),IF(AD155=$A$399,$A455,"")  )</f>
        <v>.</v>
      </c>
      <c r="AE455" s="65">
        <f ca="1">IF(  AND(LEN(AE454)&gt;=1,AE454&lt;&gt;".",COUNTIF(AE155:AE$191,"18放")&gt;0),  CONCATENATE(  ".",IF(AE155=$A$399,$A455,"")  ),IF(AE155=$A$399,$A455,"")  )</f>
        <v>55</v>
      </c>
      <c r="AF455" s="65" t="str">
        <f ca="1">IF(  AND(LEN(AF454)&gt;=1,AF454&lt;&gt;".",COUNTIF(AF155:AF$191,"18放")&gt;0),  CONCATENATE(  ".",IF(AF155=$A$399,$A455,"")  ),IF(AF155=$A$399,$A455,"")  )</f>
        <v/>
      </c>
      <c r="AG455" s="65" t="str">
        <f ca="1">IF(  AND(LEN(AG454)&gt;=1,AG454&lt;&gt;".",COUNTIF(AG155:AG$191,"18放")&gt;0),  CONCATENATE(  ".",IF(AG155=$A$399,$A455,"")  ),IF(AG155=$A$399,$A455,"")  )</f>
        <v/>
      </c>
      <c r="AH455" s="65"/>
      <c r="AI455" s="65"/>
      <c r="AJ455" s="65"/>
    </row>
    <row r="456" spans="1:36">
      <c r="A456" s="65">
        <f t="shared" si="41"/>
        <v>56</v>
      </c>
      <c r="B456" s="65" t="str">
        <f t="shared" si="41"/>
        <v>許翊呈</v>
      </c>
      <c r="C456" s="65" t="str">
        <f ca="1">IF(  AND(LEN(C455)&gt;=1,C455&lt;&gt;".",COUNTIF(C156:C$191,"18放")&gt;0),  CONCATENATE(  ".",IF(C156=$A$399,$A456,"")  ),IF(C156=$A$399,$A456,"")  )</f>
        <v/>
      </c>
      <c r="D456" s="65" t="str">
        <f ca="1">IF(  AND(LEN(D455)&gt;=1,D455&lt;&gt;".",COUNTIF(D156:D$191,"18放")&gt;0),  CONCATENATE(  ".",IF(D156=$A$399,$A456,"")  ),IF(D156=$A$399,$A456,"")  )</f>
        <v/>
      </c>
      <c r="E456" s="65" t="str">
        <f ca="1">IF(  AND(LEN(E455)&gt;=1,E455&lt;&gt;".",COUNTIF(E156:E$191,"18放")&gt;0),  CONCATENATE(  ".",IF(E156=$A$399,$A456,"")  ),IF(E156=$A$399,$A456,"")  )</f>
        <v>.</v>
      </c>
      <c r="F456" s="65" t="str">
        <f ca="1">IF(  AND(LEN(F455)&gt;=1,F455&lt;&gt;".",COUNTIF(F156:F$191,"18放")&gt;0),  CONCATENATE(  ".",IF(F156=$A$399,$A456,"")  ),IF(F156=$A$399,$A456,"")  )</f>
        <v/>
      </c>
      <c r="G456" s="65" t="str">
        <f ca="1">IF(  AND(LEN(G455)&gt;=1,G455&lt;&gt;".",COUNTIF(G156:G$191,"18放")&gt;0),  CONCATENATE(  ".",IF(G156=$A$399,$A456,"")  ),IF(G156=$A$399,$A456,"")  )</f>
        <v/>
      </c>
      <c r="H456" s="65" t="str">
        <f ca="1">IF(  AND(LEN(H455)&gt;=1,H455&lt;&gt;".",COUNTIF(H156:H$191,"18放")&gt;0),  CONCATENATE(  ".",IF(H156=$A$399,$A456,"")  ),IF(H156=$A$399,$A456,"")  )</f>
        <v/>
      </c>
      <c r="I456" s="65" t="str">
        <f ca="1">IF(  AND(LEN(I455)&gt;=1,I455&lt;&gt;".",COUNTIF(I156:I$191,"18放")&gt;0),  CONCATENATE(  ".",IF(I156=$A$399,$A456,"")  ),IF(I156=$A$399,$A456,"")  )</f>
        <v/>
      </c>
      <c r="J456" s="65" t="str">
        <f ca="1">IF(  AND(LEN(J455)&gt;=1,J455&lt;&gt;".",COUNTIF(J156:J$191,"18放")&gt;0),  CONCATENATE(  ".",IF(J156=$A$399,$A456,"")  ),IF(J156=$A$399,$A456,"")  )</f>
        <v/>
      </c>
      <c r="K456" s="65">
        <f ca="1">IF(  AND(LEN(K455)&gt;=1,K455&lt;&gt;".",COUNTIF(K156:K$191,"18放")&gt;0),  CONCATENATE(  ".",IF(K156=$A$399,$A456,"")  ),IF(K156=$A$399,$A456,"")  )</f>
        <v>56</v>
      </c>
      <c r="L456" s="65" t="str">
        <f ca="1">IF(  AND(LEN(L455)&gt;=1,L455&lt;&gt;".",COUNTIF(L156:L$191,"18放")&gt;0),  CONCATENATE(  ".",IF(L156=$A$399,$A456,"")  ),IF(L156=$A$399,$A456,"")  )</f>
        <v>.</v>
      </c>
      <c r="M456" s="65" t="str">
        <f ca="1">IF(  AND(LEN(M455)&gt;=1,M455&lt;&gt;".",COUNTIF(M156:M$191,"18放")&gt;0),  CONCATENATE(  ".",IF(M156=$A$399,$A456,"")  ),IF(M156=$A$399,$A456,"")  )</f>
        <v/>
      </c>
      <c r="N456" s="65" t="str">
        <f ca="1">IF(  AND(LEN(N455)&gt;=1,N455&lt;&gt;".",COUNTIF(N156:N$191,"18放")&gt;0),  CONCATENATE(  ".",IF(N156=$A$399,$A456,"")  ),IF(N156=$A$399,$A456,"")  )</f>
        <v/>
      </c>
      <c r="O456" s="65" t="str">
        <f ca="1">IF(  AND(LEN(O455)&gt;=1,O455&lt;&gt;".",COUNTIF(O156:O$191,"18放")&gt;0),  CONCATENATE(  ".",IF(O156=$A$399,$A456,"")  ),IF(O156=$A$399,$A456,"")  )</f>
        <v/>
      </c>
      <c r="P456" s="65" t="str">
        <f ca="1">IF(  AND(LEN(P455)&gt;=1,P455&lt;&gt;".",COUNTIF(P156:P$191,"18放")&gt;0),  CONCATENATE(  ".",IF(P156=$A$399,$A456,"")  ),IF(P156=$A$399,$A456,"")  )</f>
        <v/>
      </c>
      <c r="Q456" s="65" t="str">
        <f ca="1">IF(  AND(LEN(Q455)&gt;=1,Q455&lt;&gt;".",COUNTIF(Q156:Q$191,"18放")&gt;0),  CONCATENATE(  ".",IF(Q156=$A$399,$A456,"")  ),IF(Q156=$A$399,$A456,"")  )</f>
        <v/>
      </c>
      <c r="R456" s="65">
        <f ca="1">IF(  AND(LEN(R455)&gt;=1,R455&lt;&gt;".",COUNTIF(R156:R$191,"18放")&gt;0),  CONCATENATE(  ".",IF(R156=$A$399,$A456,"")  ),IF(R156=$A$399,$A456,"")  )</f>
        <v>56</v>
      </c>
      <c r="S456" s="65" t="str">
        <f ca="1">IF(  AND(LEN(S455)&gt;=1,S455&lt;&gt;".",COUNTIF(S156:S$191,"18放")&gt;0),  CONCATENATE(  ".",IF(S156=$A$399,$A456,"")  ),IF(S156=$A$399,$A456,"")  )</f>
        <v>.</v>
      </c>
      <c r="T456" s="65" t="str">
        <f ca="1">IF(  AND(LEN(T455)&gt;=1,T455&lt;&gt;".",COUNTIF(T156:T$191,"18放")&gt;0),  CONCATENATE(  ".",IF(T156=$A$399,$A456,"")  ),IF(T156=$A$399,$A456,"")  )</f>
        <v/>
      </c>
      <c r="U456" s="65" t="str">
        <f ca="1">IF(  AND(LEN(U455)&gt;=1,U455&lt;&gt;".",COUNTIF(U156:U$191,"18放")&gt;0),  CONCATENATE(  ".",IF(U156=$A$399,$A456,"")  ),IF(U156=$A$399,$A456,"")  )</f>
        <v/>
      </c>
      <c r="V456" s="65" t="str">
        <f ca="1">IF(  AND(LEN(V455)&gt;=1,V455&lt;&gt;".",COUNTIF(V156:V$191,"18放")&gt;0),  CONCATENATE(  ".",IF(V156=$A$399,$A456,"")  ),IF(V156=$A$399,$A456,"")  )</f>
        <v/>
      </c>
      <c r="W456" s="65" t="str">
        <f ca="1">IF(  AND(LEN(W455)&gt;=1,W455&lt;&gt;".",COUNTIF(W156:W$191,"18放")&gt;0),  CONCATENATE(  ".",IF(W156=$A$399,$A456,"")  ),IF(W156=$A$399,$A456,"")  )</f>
        <v/>
      </c>
      <c r="X456" s="65" t="str">
        <f ca="1">IF(  AND(LEN(X455)&gt;=1,X455&lt;&gt;".",COUNTIF(X156:X$191,"18放")&gt;0),  CONCATENATE(  ".",IF(X156=$A$399,$A456,"")  ),IF(X156=$A$399,$A456,"")  )</f>
        <v/>
      </c>
      <c r="Y456" s="65" t="str">
        <f ca="1">IF(  AND(LEN(Y455)&gt;=1,Y455&lt;&gt;".",COUNTIF(Y156:Y$191,"18放")&gt;0),  CONCATENATE(  ".",IF(Y156=$A$399,$A456,"")  ),IF(Y156=$A$399,$A456,"")  )</f>
        <v/>
      </c>
      <c r="Z456" s="65" t="str">
        <f ca="1">IF(  AND(LEN(Z455)&gt;=1,Z455&lt;&gt;".",COUNTIF(Z156:Z$191,"18放")&gt;0),  CONCATENATE(  ".",IF(Z156=$A$399,$A456,"")  ),IF(Z156=$A$399,$A456,"")  )</f>
        <v/>
      </c>
      <c r="AA456" s="65" t="str">
        <f ca="1">IF(  AND(LEN(AA455)&gt;=1,AA455&lt;&gt;".",COUNTIF(AA156:AA$191,"18放")&gt;0),  CONCATENATE(  ".",IF(AA156=$A$399,$A456,"")  ),IF(AA156=$A$399,$A456,"")  )</f>
        <v/>
      </c>
      <c r="AB456" s="65" t="str">
        <f ca="1">IF(  AND(LEN(AB455)&gt;=1,AB455&lt;&gt;".",COUNTIF(AB156:AB$191,"18放")&gt;0),  CONCATENATE(  ".",IF(AB156=$A$399,$A456,"")  ),IF(AB156=$A$399,$A456,"")  )</f>
        <v/>
      </c>
      <c r="AC456" s="65" t="str">
        <f ca="1">IF(  AND(LEN(AC455)&gt;=1,AC455&lt;&gt;".",COUNTIF(AC156:AC$191,"18放")&gt;0),  CONCATENATE(  ".",IF(AC156=$A$399,$A456,"")  ),IF(AC156=$A$399,$A456,"")  )</f>
        <v/>
      </c>
      <c r="AD456" s="65" t="str">
        <f ca="1">IF(  AND(LEN(AD455)&gt;=1,AD455&lt;&gt;".",COUNTIF(AD156:AD$191,"18放")&gt;0),  CONCATENATE(  ".",IF(AD156=$A$399,$A456,"")  ),IF(AD156=$A$399,$A456,"")  )</f>
        <v/>
      </c>
      <c r="AE456" s="65" t="str">
        <f ca="1">IF(  AND(LEN(AE455)&gt;=1,AE455&lt;&gt;".",COUNTIF(AE156:AE$191,"18放")&gt;0),  CONCATENATE(  ".",IF(AE156=$A$399,$A456,"")  ),IF(AE156=$A$399,$A456,"")  )</f>
        <v/>
      </c>
      <c r="AF456" s="65" t="str">
        <f ca="1">IF(  AND(LEN(AF455)&gt;=1,AF455&lt;&gt;".",COUNTIF(AF156:AF$191,"18放")&gt;0),  CONCATENATE(  ".",IF(AF156=$A$399,$A456,"")  ),IF(AF156=$A$399,$A456,"")  )</f>
        <v/>
      </c>
      <c r="AG456" s="65" t="str">
        <f ca="1">IF(  AND(LEN(AG455)&gt;=1,AG455&lt;&gt;".",COUNTIF(AG156:AG$191,"18放")&gt;0),  CONCATENATE(  ".",IF(AG156=$A$399,$A456,"")  ),IF(AG156=$A$399,$A456,"")  )</f>
        <v/>
      </c>
      <c r="AH456" s="65"/>
      <c r="AI456" s="65"/>
      <c r="AJ456" s="65"/>
    </row>
    <row r="457" spans="1:36">
      <c r="A457" s="65">
        <f t="shared" si="41"/>
        <v>57</v>
      </c>
      <c r="B457" s="65" t="str">
        <f t="shared" si="41"/>
        <v>周承澔</v>
      </c>
      <c r="C457" s="65" t="str">
        <f ca="1">IF(  AND(LEN(C456)&gt;=1,C456&lt;&gt;".",COUNTIF(C157:C$191,"18放")&gt;0),  CONCATENATE(  ".",IF(C157=$A$399,$A457,"")  ),IF(C157=$A$399,$A457,"")  )</f>
        <v/>
      </c>
      <c r="D457" s="65" t="str">
        <f ca="1">IF(  AND(LEN(D456)&gt;=1,D456&lt;&gt;".",COUNTIF(D157:D$191,"18放")&gt;0),  CONCATENATE(  ".",IF(D157=$A$399,$A457,"")  ),IF(D157=$A$399,$A457,"")  )</f>
        <v/>
      </c>
      <c r="E457" s="65" t="str">
        <f ca="1">IF(  AND(LEN(E456)&gt;=1,E456&lt;&gt;".",COUNTIF(E157:E$191,"18放")&gt;0),  CONCATENATE(  ".",IF(E157=$A$399,$A457,"")  ),IF(E157=$A$399,$A457,"")  )</f>
        <v/>
      </c>
      <c r="F457" s="65" t="str">
        <f ca="1">IF(  AND(LEN(F456)&gt;=1,F456&lt;&gt;".",COUNTIF(F157:F$191,"18放")&gt;0),  CONCATENATE(  ".",IF(F157=$A$399,$A457,"")  ),IF(F157=$A$399,$A457,"")  )</f>
        <v/>
      </c>
      <c r="G457" s="65" t="str">
        <f ca="1">IF(  AND(LEN(G456)&gt;=1,G456&lt;&gt;".",COUNTIF(G157:G$191,"18放")&gt;0),  CONCATENATE(  ".",IF(G157=$A$399,$A457,"")  ),IF(G157=$A$399,$A457,"")  )</f>
        <v/>
      </c>
      <c r="H457" s="65">
        <f ca="1">IF(  AND(LEN(H456)&gt;=1,H456&lt;&gt;".",COUNTIF(H157:H$191,"18放")&gt;0),  CONCATENATE(  ".",IF(H157=$A$399,$A457,"")  ),IF(H157=$A$399,$A457,"")  )</f>
        <v>57</v>
      </c>
      <c r="I457" s="65" t="str">
        <f ca="1">IF(  AND(LEN(I456)&gt;=1,I456&lt;&gt;".",COUNTIF(I157:I$191,"18放")&gt;0),  CONCATENATE(  ".",IF(I157=$A$399,$A457,"")  ),IF(I157=$A$399,$A457,"")  )</f>
        <v/>
      </c>
      <c r="J457" s="65" t="str">
        <f ca="1">IF(  AND(LEN(J456)&gt;=1,J456&lt;&gt;".",COUNTIF(J157:J$191,"18放")&gt;0),  CONCATENATE(  ".",IF(J157=$A$399,$A457,"")  ),IF(J157=$A$399,$A457,"")  )</f>
        <v/>
      </c>
      <c r="K457" s="65" t="str">
        <f ca="1">IF(  AND(LEN(K456)&gt;=1,K456&lt;&gt;".",COUNTIF(K157:K$191,"18放")&gt;0),  CONCATENATE(  ".",IF(K157=$A$399,$A457,"")  ),IF(K157=$A$399,$A457,"")  )</f>
        <v>.</v>
      </c>
      <c r="L457" s="65">
        <f ca="1">IF(  AND(LEN(L456)&gt;=1,L456&lt;&gt;".",COUNTIF(L157:L$191,"18放")&gt;0),  CONCATENATE(  ".",IF(L157=$A$399,$A457,"")  ),IF(L157=$A$399,$A457,"")  )</f>
        <v>57</v>
      </c>
      <c r="M457" s="65" t="str">
        <f ca="1">IF(  AND(LEN(M456)&gt;=1,M456&lt;&gt;".",COUNTIF(M157:M$191,"18放")&gt;0),  CONCATENATE(  ".",IF(M157=$A$399,$A457,"")  ),IF(M157=$A$399,$A457,"")  )</f>
        <v/>
      </c>
      <c r="N457" s="65" t="str">
        <f ca="1">IF(  AND(LEN(N456)&gt;=1,N456&lt;&gt;".",COUNTIF(N157:N$191,"18放")&gt;0),  CONCATENATE(  ".",IF(N157=$A$399,$A457,"")  ),IF(N157=$A$399,$A457,"")  )</f>
        <v/>
      </c>
      <c r="O457" s="65" t="str">
        <f ca="1">IF(  AND(LEN(O456)&gt;=1,O456&lt;&gt;".",COUNTIF(O157:O$191,"18放")&gt;0),  CONCATENATE(  ".",IF(O157=$A$399,$A457,"")  ),IF(O157=$A$399,$A457,"")  )</f>
        <v/>
      </c>
      <c r="P457" s="65" t="str">
        <f ca="1">IF(  AND(LEN(P456)&gt;=1,P456&lt;&gt;".",COUNTIF(P157:P$191,"18放")&gt;0),  CONCATENATE(  ".",IF(P157=$A$399,$A457,"")  ),IF(P157=$A$399,$A457,"")  )</f>
        <v/>
      </c>
      <c r="Q457" s="65" t="str">
        <f ca="1">IF(  AND(LEN(Q456)&gt;=1,Q456&lt;&gt;".",COUNTIF(Q157:Q$191,"18放")&gt;0),  CONCATENATE(  ".",IF(Q157=$A$399,$A457,"")  ),IF(Q157=$A$399,$A457,"")  )</f>
        <v/>
      </c>
      <c r="R457" s="65" t="str">
        <f ca="1">IF(  AND(LEN(R456)&gt;=1,R456&lt;&gt;".",COUNTIF(R157:R$191,"18放")&gt;0),  CONCATENATE(  ".",IF(R157=$A$399,$A457,"")  ),IF(R157=$A$399,$A457,"")  )</f>
        <v>.</v>
      </c>
      <c r="S457" s="65">
        <f ca="1">IF(  AND(LEN(S456)&gt;=1,S456&lt;&gt;".",COUNTIF(S157:S$191,"18放")&gt;0),  CONCATENATE(  ".",IF(S157=$A$399,$A457,"")  ),IF(S157=$A$399,$A457,"")  )</f>
        <v>57</v>
      </c>
      <c r="T457" s="65" t="str">
        <f ca="1">IF(  AND(LEN(T456)&gt;=1,T456&lt;&gt;".",COUNTIF(T157:T$191,"18放")&gt;0),  CONCATENATE(  ".",IF(T157=$A$399,$A457,"")  ),IF(T157=$A$399,$A457,"")  )</f>
        <v/>
      </c>
      <c r="U457" s="65" t="str">
        <f ca="1">IF(  AND(LEN(U456)&gt;=1,U456&lt;&gt;".",COUNTIF(U157:U$191,"18放")&gt;0),  CONCATENATE(  ".",IF(U157=$A$399,$A457,"")  ),IF(U157=$A$399,$A457,"")  )</f>
        <v/>
      </c>
      <c r="V457" s="65" t="str">
        <f ca="1">IF(  AND(LEN(V456)&gt;=1,V456&lt;&gt;".",COUNTIF(V157:V$191,"18放")&gt;0),  CONCATENATE(  ".",IF(V157=$A$399,$A457,"")  ),IF(V157=$A$399,$A457,"")  )</f>
        <v/>
      </c>
      <c r="W457" s="65" t="str">
        <f ca="1">IF(  AND(LEN(W456)&gt;=1,W456&lt;&gt;".",COUNTIF(W157:W$191,"18放")&gt;0),  CONCATENATE(  ".",IF(W157=$A$399,$A457,"")  ),IF(W157=$A$399,$A457,"")  )</f>
        <v/>
      </c>
      <c r="X457" s="65" t="str">
        <f ca="1">IF(  AND(LEN(X456)&gt;=1,X456&lt;&gt;".",COUNTIF(X157:X$191,"18放")&gt;0),  CONCATENATE(  ".",IF(X157=$A$399,$A457,"")  ),IF(X157=$A$399,$A457,"")  )</f>
        <v/>
      </c>
      <c r="Y457" s="65" t="str">
        <f ca="1">IF(  AND(LEN(Y456)&gt;=1,Y456&lt;&gt;".",COUNTIF(Y157:Y$191,"18放")&gt;0),  CONCATENATE(  ".",IF(Y157=$A$399,$A457,"")  ),IF(Y157=$A$399,$A457,"")  )</f>
        <v/>
      </c>
      <c r="Z457" s="65" t="str">
        <f ca="1">IF(  AND(LEN(Z456)&gt;=1,Z456&lt;&gt;".",COUNTIF(Z157:Z$191,"18放")&gt;0),  CONCATENATE(  ".",IF(Z157=$A$399,$A457,"")  ),IF(Z157=$A$399,$A457,"")  )</f>
        <v/>
      </c>
      <c r="AA457" s="65" t="str">
        <f ca="1">IF(  AND(LEN(AA456)&gt;=1,AA456&lt;&gt;".",COUNTIF(AA157:AA$191,"18放")&gt;0),  CONCATENATE(  ".",IF(AA157=$A$399,$A457,"")  ),IF(AA157=$A$399,$A457,"")  )</f>
        <v/>
      </c>
      <c r="AB457" s="65" t="str">
        <f ca="1">IF(  AND(LEN(AB456)&gt;=1,AB456&lt;&gt;".",COUNTIF(AB157:AB$191,"18放")&gt;0),  CONCATENATE(  ".",IF(AB157=$A$399,$A457,"")  ),IF(AB157=$A$399,$A457,"")  )</f>
        <v/>
      </c>
      <c r="AC457" s="65" t="str">
        <f ca="1">IF(  AND(LEN(AC456)&gt;=1,AC456&lt;&gt;".",COUNTIF(AC157:AC$191,"18放")&gt;0),  CONCATENATE(  ".",IF(AC157=$A$399,$A457,"")  ),IF(AC157=$A$399,$A457,"")  )</f>
        <v/>
      </c>
      <c r="AD457" s="65">
        <f ca="1">IF(  AND(LEN(AD456)&gt;=1,AD456&lt;&gt;".",COUNTIF(AD157:AD$191,"18放")&gt;0),  CONCATENATE(  ".",IF(AD157=$A$399,$A457,"")  ),IF(AD157=$A$399,$A457,"")  )</f>
        <v>57</v>
      </c>
      <c r="AE457" s="65" t="str">
        <f ca="1">IF(  AND(LEN(AE456)&gt;=1,AE456&lt;&gt;".",COUNTIF(AE157:AE$191,"18放")&gt;0),  CONCATENATE(  ".",IF(AE157=$A$399,$A457,"")  ),IF(AE157=$A$399,$A457,"")  )</f>
        <v/>
      </c>
      <c r="AF457" s="65" t="str">
        <f ca="1">IF(  AND(LEN(AF456)&gt;=1,AF456&lt;&gt;".",COUNTIF(AF157:AF$191,"18放")&gt;0),  CONCATENATE(  ".",IF(AF157=$A$399,$A457,"")  ),IF(AF157=$A$399,$A457,"")  )</f>
        <v/>
      </c>
      <c r="AG457" s="65" t="str">
        <f ca="1">IF(  AND(LEN(AG456)&gt;=1,AG456&lt;&gt;".",COUNTIF(AG157:AG$191,"18放")&gt;0),  CONCATENATE(  ".",IF(AG157=$A$399,$A457,"")  ),IF(AG157=$A$399,$A457,"")  )</f>
        <v/>
      </c>
      <c r="AH457" s="65"/>
      <c r="AI457" s="65"/>
      <c r="AJ457" s="65"/>
    </row>
    <row r="458" spans="1:36">
      <c r="A458" s="65">
        <f t="shared" si="41"/>
        <v>58</v>
      </c>
      <c r="B458" s="65" t="str">
        <f t="shared" si="41"/>
        <v>蕭敬哲</v>
      </c>
      <c r="C458" s="65" t="str">
        <f ca="1">IF(  AND(LEN(C457)&gt;=1,C457&lt;&gt;".",COUNTIF(C158:C$191,"18放")&gt;0),  CONCATENATE(  ".",IF(C158=$A$399,$A458,"")  ),IF(C158=$A$399,$A458,"")  )</f>
        <v/>
      </c>
      <c r="D458" s="65" t="str">
        <f ca="1">IF(  AND(LEN(D457)&gt;=1,D457&lt;&gt;".",COUNTIF(D158:D$191,"18放")&gt;0),  CONCATENATE(  ".",IF(D158=$A$399,$A458,"")  ),IF(D158=$A$399,$A458,"")  )</f>
        <v/>
      </c>
      <c r="E458" s="65" t="str">
        <f ca="1">IF(  AND(LEN(E457)&gt;=1,E457&lt;&gt;".",COUNTIF(E158:E$191,"18放")&gt;0),  CONCATENATE(  ".",IF(E158=$A$399,$A458,"")  ),IF(E158=$A$399,$A458,"")  )</f>
        <v/>
      </c>
      <c r="F458" s="65" t="str">
        <f ca="1">IF(  AND(LEN(F457)&gt;=1,F457&lt;&gt;".",COUNTIF(F158:F$191,"18放")&gt;0),  CONCATENATE(  ".",IF(F158=$A$399,$A458,"")  ),IF(F158=$A$399,$A458,"")  )</f>
        <v/>
      </c>
      <c r="G458" s="65" t="str">
        <f ca="1">IF(  AND(LEN(G457)&gt;=1,G457&lt;&gt;".",COUNTIF(G158:G$191,"18放")&gt;0),  CONCATENATE(  ".",IF(G158=$A$399,$A458,"")  ),IF(G158=$A$399,$A458,"")  )</f>
        <v/>
      </c>
      <c r="H458" s="65" t="str">
        <f ca="1">IF(  AND(LEN(H457)&gt;=1,H457&lt;&gt;".",COUNTIF(H158:H$191,"18放")&gt;0),  CONCATENATE(  ".",IF(H158=$A$399,$A458,"")  ),IF(H158=$A$399,$A458,"")  )</f>
        <v>.58</v>
      </c>
      <c r="I458" s="65" t="str">
        <f ca="1">IF(  AND(LEN(I457)&gt;=1,I457&lt;&gt;".",COUNTIF(I158:I$191,"18放")&gt;0),  CONCATENATE(  ".",IF(I158=$A$399,$A458,"")  ),IF(I158=$A$399,$A458,"")  )</f>
        <v/>
      </c>
      <c r="J458" s="65" t="str">
        <f ca="1">IF(  AND(LEN(J457)&gt;=1,J457&lt;&gt;".",COUNTIF(J158:J$191,"18放")&gt;0),  CONCATENATE(  ".",IF(J158=$A$399,$A458,"")  ),IF(J158=$A$399,$A458,"")  )</f>
        <v/>
      </c>
      <c r="K458" s="65" t="str">
        <f ca="1">IF(  AND(LEN(K457)&gt;=1,K457&lt;&gt;".",COUNTIF(K158:K$191,"18放")&gt;0),  CONCATENATE(  ".",IF(K158=$A$399,$A458,"")  ),IF(K158=$A$399,$A458,"")  )</f>
        <v/>
      </c>
      <c r="L458" s="65" t="str">
        <f ca="1">IF(  AND(LEN(L457)&gt;=1,L457&lt;&gt;".",COUNTIF(L158:L$191,"18放")&gt;0),  CONCATENATE(  ".",IF(L158=$A$399,$A458,"")  ),IF(L158=$A$399,$A458,"")  )</f>
        <v>.</v>
      </c>
      <c r="M458" s="65" t="str">
        <f ca="1">IF(  AND(LEN(M457)&gt;=1,M457&lt;&gt;".",COUNTIF(M158:M$191,"18放")&gt;0),  CONCATENATE(  ".",IF(M158=$A$399,$A458,"")  ),IF(M158=$A$399,$A458,"")  )</f>
        <v/>
      </c>
      <c r="N458" s="65" t="str">
        <f ca="1">IF(  AND(LEN(N457)&gt;=1,N457&lt;&gt;".",COUNTIF(N158:N$191,"18放")&gt;0),  CONCATENATE(  ".",IF(N158=$A$399,$A458,"")  ),IF(N158=$A$399,$A458,"")  )</f>
        <v/>
      </c>
      <c r="O458" s="65" t="str">
        <f ca="1">IF(  AND(LEN(O457)&gt;=1,O457&lt;&gt;".",COUNTIF(O158:O$191,"18放")&gt;0),  CONCATENATE(  ".",IF(O158=$A$399,$A458,"")  ),IF(O158=$A$399,$A458,"")  )</f>
        <v/>
      </c>
      <c r="P458" s="65" t="str">
        <f ca="1">IF(  AND(LEN(P457)&gt;=1,P457&lt;&gt;".",COUNTIF(P158:P$191,"18放")&gt;0),  CONCATENATE(  ".",IF(P158=$A$399,$A458,"")  ),IF(P158=$A$399,$A458,"")  )</f>
        <v/>
      </c>
      <c r="Q458" s="65" t="str">
        <f ca="1">IF(  AND(LEN(Q457)&gt;=1,Q457&lt;&gt;".",COUNTIF(Q158:Q$191,"18放")&gt;0),  CONCATENATE(  ".",IF(Q158=$A$399,$A458,"")  ),IF(Q158=$A$399,$A458,"")  )</f>
        <v/>
      </c>
      <c r="R458" s="65" t="str">
        <f ca="1">IF(  AND(LEN(R457)&gt;=1,R457&lt;&gt;".",COUNTIF(R158:R$191,"18放")&gt;0),  CONCATENATE(  ".",IF(R158=$A$399,$A458,"")  ),IF(R158=$A$399,$A458,"")  )</f>
        <v/>
      </c>
      <c r="S458" s="65" t="str">
        <f ca="1">IF(  AND(LEN(S457)&gt;=1,S457&lt;&gt;".",COUNTIF(S158:S$191,"18放")&gt;0),  CONCATENATE(  ".",IF(S158=$A$399,$A458,"")  ),IF(S158=$A$399,$A458,"")  )</f>
        <v>.</v>
      </c>
      <c r="T458" s="65" t="str">
        <f ca="1">IF(  AND(LEN(T457)&gt;=1,T457&lt;&gt;".",COUNTIF(T158:T$191,"18放")&gt;0),  CONCATENATE(  ".",IF(T158=$A$399,$A458,"")  ),IF(T158=$A$399,$A458,"")  )</f>
        <v/>
      </c>
      <c r="U458" s="65" t="str">
        <f ca="1">IF(  AND(LEN(U457)&gt;=1,U457&lt;&gt;".",COUNTIF(U158:U$191,"18放")&gt;0),  CONCATENATE(  ".",IF(U158=$A$399,$A458,"")  ),IF(U158=$A$399,$A458,"")  )</f>
        <v/>
      </c>
      <c r="V458" s="65">
        <f ca="1">IF(  AND(LEN(V457)&gt;=1,V457&lt;&gt;".",COUNTIF(V158:V$191,"18放")&gt;0),  CONCATENATE(  ".",IF(V158=$A$399,$A458,"")  ),IF(V158=$A$399,$A458,"")  )</f>
        <v>58</v>
      </c>
      <c r="W458" s="65" t="str">
        <f ca="1">IF(  AND(LEN(W457)&gt;=1,W457&lt;&gt;".",COUNTIF(W158:W$191,"18放")&gt;0),  CONCATENATE(  ".",IF(W158=$A$399,$A458,"")  ),IF(W158=$A$399,$A458,"")  )</f>
        <v/>
      </c>
      <c r="X458" s="65" t="str">
        <f ca="1">IF(  AND(LEN(X457)&gt;=1,X457&lt;&gt;".",COUNTIF(X158:X$191,"18放")&gt;0),  CONCATENATE(  ".",IF(X158=$A$399,$A458,"")  ),IF(X158=$A$399,$A458,"")  )</f>
        <v/>
      </c>
      <c r="Y458" s="65" t="str">
        <f ca="1">IF(  AND(LEN(Y457)&gt;=1,Y457&lt;&gt;".",COUNTIF(Y158:Y$191,"18放")&gt;0),  CONCATENATE(  ".",IF(Y158=$A$399,$A458,"")  ),IF(Y158=$A$399,$A458,"")  )</f>
        <v/>
      </c>
      <c r="Z458" s="65">
        <f ca="1">IF(  AND(LEN(Z457)&gt;=1,Z457&lt;&gt;".",COUNTIF(Z158:Z$191,"18放")&gt;0),  CONCATENATE(  ".",IF(Z158=$A$399,$A458,"")  ),IF(Z158=$A$399,$A458,"")  )</f>
        <v>58</v>
      </c>
      <c r="AA458" s="65" t="str">
        <f ca="1">IF(  AND(LEN(AA457)&gt;=1,AA457&lt;&gt;".",COUNTIF(AA158:AA$191,"18放")&gt;0),  CONCATENATE(  ".",IF(AA158=$A$399,$A458,"")  ),IF(AA158=$A$399,$A458,"")  )</f>
        <v/>
      </c>
      <c r="AB458" s="65" t="str">
        <f ca="1">IF(  AND(LEN(AB457)&gt;=1,AB457&lt;&gt;".",COUNTIF(AB158:AB$191,"18放")&gt;0),  CONCATENATE(  ".",IF(AB158=$A$399,$A458,"")  ),IF(AB158=$A$399,$A458,"")  )</f>
        <v/>
      </c>
      <c r="AC458" s="65">
        <f ca="1">IF(  AND(LEN(AC457)&gt;=1,AC457&lt;&gt;".",COUNTIF(AC158:AC$191,"18放")&gt;0),  CONCATENATE(  ".",IF(AC158=$A$399,$A458,"")  ),IF(AC158=$A$399,$A458,"")  )</f>
        <v>58</v>
      </c>
      <c r="AD458" s="65" t="str">
        <f ca="1">IF(  AND(LEN(AD457)&gt;=1,AD457&lt;&gt;".",COUNTIF(AD158:AD$191,"18放")&gt;0),  CONCATENATE(  ".",IF(AD158=$A$399,$A458,"")  ),IF(AD158=$A$399,$A458,"")  )</f>
        <v/>
      </c>
      <c r="AE458" s="65" t="str">
        <f ca="1">IF(  AND(LEN(AE457)&gt;=1,AE457&lt;&gt;".",COUNTIF(AE158:AE$191,"18放")&gt;0),  CONCATENATE(  ".",IF(AE158=$A$399,$A458,"")  ),IF(AE158=$A$399,$A458,"")  )</f>
        <v/>
      </c>
      <c r="AF458" s="65" t="str">
        <f ca="1">IF(  AND(LEN(AF457)&gt;=1,AF457&lt;&gt;".",COUNTIF(AF158:AF$191,"18放")&gt;0),  CONCATENATE(  ".",IF(AF158=$A$399,$A458,"")  ),IF(AF158=$A$399,$A458,"")  )</f>
        <v/>
      </c>
      <c r="AG458" s="65" t="str">
        <f ca="1">IF(  AND(LEN(AG457)&gt;=1,AG457&lt;&gt;".",COUNTIF(AG158:AG$191,"18放")&gt;0),  CONCATENATE(  ".",IF(AG158=$A$399,$A458,"")  ),IF(AG158=$A$399,$A458,"")  )</f>
        <v/>
      </c>
      <c r="AH458" s="65"/>
      <c r="AI458" s="65"/>
      <c r="AJ458" s="65"/>
    </row>
    <row r="459" spans="1:36">
      <c r="A459" s="65">
        <f t="shared" si="41"/>
        <v>59</v>
      </c>
      <c r="B459" s="65" t="str">
        <f t="shared" si="41"/>
        <v>陳奕欣</v>
      </c>
      <c r="C459" s="65" t="str">
        <f ca="1">IF(  AND(LEN(C458)&gt;=1,C458&lt;&gt;".",COUNTIF(C159:C$191,"18放")&gt;0),  CONCATENATE(  ".",IF(C159=$A$399,$A459,"")  ),IF(C159=$A$399,$A459,"")  )</f>
        <v/>
      </c>
      <c r="D459" s="65" t="str">
        <f ca="1">IF(  AND(LEN(D458)&gt;=1,D458&lt;&gt;".",COUNTIF(D159:D$191,"18放")&gt;0),  CONCATENATE(  ".",IF(D159=$A$399,$A459,"")  ),IF(D159=$A$399,$A459,"")  )</f>
        <v/>
      </c>
      <c r="E459" s="65" t="str">
        <f ca="1">IF(  AND(LEN(E458)&gt;=1,E458&lt;&gt;".",COUNTIF(E159:E$191,"18放")&gt;0),  CONCATENATE(  ".",IF(E159=$A$399,$A459,"")  ),IF(E159=$A$399,$A459,"")  )</f>
        <v/>
      </c>
      <c r="F459" s="65" t="str">
        <f ca="1">IF(  AND(LEN(F458)&gt;=1,F458&lt;&gt;".",COUNTIF(F159:F$191,"18放")&gt;0),  CONCATENATE(  ".",IF(F159=$A$399,$A459,"")  ),IF(F159=$A$399,$A459,"")  )</f>
        <v/>
      </c>
      <c r="G459" s="65" t="str">
        <f ca="1">IF(  AND(LEN(G458)&gt;=1,G458&lt;&gt;".",COUNTIF(G159:G$191,"18放")&gt;0),  CONCATENATE(  ".",IF(G159=$A$399,$A459,"")  ),IF(G159=$A$399,$A459,"")  )</f>
        <v/>
      </c>
      <c r="H459" s="65" t="str">
        <f ca="1">IF(  AND(LEN(H458)&gt;=1,H458&lt;&gt;".",COUNTIF(H159:H$191,"18放")&gt;0),  CONCATENATE(  ".",IF(H159=$A$399,$A459,"")  ),IF(H159=$A$399,$A459,"")  )</f>
        <v/>
      </c>
      <c r="I459" s="65" t="str">
        <f ca="1">IF(  AND(LEN(I458)&gt;=1,I458&lt;&gt;".",COUNTIF(I159:I$191,"18放")&gt;0),  CONCATENATE(  ".",IF(I159=$A$399,$A459,"")  ),IF(I159=$A$399,$A459,"")  )</f>
        <v/>
      </c>
      <c r="J459" s="65" t="str">
        <f ca="1">IF(  AND(LEN(J458)&gt;=1,J458&lt;&gt;".",COUNTIF(J159:J$191,"18放")&gt;0),  CONCATENATE(  ".",IF(J159=$A$399,$A459,"")  ),IF(J159=$A$399,$A459,"")  )</f>
        <v/>
      </c>
      <c r="K459" s="65" t="str">
        <f ca="1">IF(  AND(LEN(K458)&gt;=1,K458&lt;&gt;".",COUNTIF(K159:K$191,"18放")&gt;0),  CONCATENATE(  ".",IF(K159=$A$399,$A459,"")  ),IF(K159=$A$399,$A459,"")  )</f>
        <v/>
      </c>
      <c r="L459" s="65" t="str">
        <f ca="1">IF(  AND(LEN(L458)&gt;=1,L458&lt;&gt;".",COUNTIF(L159:L$191,"18放")&gt;0),  CONCATENATE(  ".",IF(L159=$A$399,$A459,"")  ),IF(L159=$A$399,$A459,"")  )</f>
        <v/>
      </c>
      <c r="M459" s="65" t="str">
        <f ca="1">IF(  AND(LEN(M458)&gt;=1,M458&lt;&gt;".",COUNTIF(M159:M$191,"18放")&gt;0),  CONCATENATE(  ".",IF(M159=$A$399,$A459,"")  ),IF(M159=$A$399,$A459,"")  )</f>
        <v/>
      </c>
      <c r="N459" s="65" t="str">
        <f ca="1">IF(  AND(LEN(N458)&gt;=1,N458&lt;&gt;".",COUNTIF(N159:N$191,"18放")&gt;0),  CONCATENATE(  ".",IF(N159=$A$399,$A459,"")  ),IF(N159=$A$399,$A459,"")  )</f>
        <v/>
      </c>
      <c r="O459" s="65" t="str">
        <f ca="1">IF(  AND(LEN(O458)&gt;=1,O458&lt;&gt;".",COUNTIF(O159:O$191,"18放")&gt;0),  CONCATENATE(  ".",IF(O159=$A$399,$A459,"")  ),IF(O159=$A$399,$A459,"")  )</f>
        <v/>
      </c>
      <c r="P459" s="65" t="str">
        <f ca="1">IF(  AND(LEN(P458)&gt;=1,P458&lt;&gt;".",COUNTIF(P159:P$191,"18放")&gt;0),  CONCATENATE(  ".",IF(P159=$A$399,$A459,"")  ),IF(P159=$A$399,$A459,"")  )</f>
        <v/>
      </c>
      <c r="Q459" s="65" t="str">
        <f ca="1">IF(  AND(LEN(Q458)&gt;=1,Q458&lt;&gt;".",COUNTIF(Q159:Q$191,"18放")&gt;0),  CONCATENATE(  ".",IF(Q159=$A$399,$A459,"")  ),IF(Q159=$A$399,$A459,"")  )</f>
        <v/>
      </c>
      <c r="R459" s="65" t="str">
        <f ca="1">IF(  AND(LEN(R458)&gt;=1,R458&lt;&gt;".",COUNTIF(R159:R$191,"18放")&gt;0),  CONCATENATE(  ".",IF(R159=$A$399,$A459,"")  ),IF(R159=$A$399,$A459,"")  )</f>
        <v/>
      </c>
      <c r="S459" s="65" t="str">
        <f ca="1">IF(  AND(LEN(S458)&gt;=1,S458&lt;&gt;".",COUNTIF(S159:S$191,"18放")&gt;0),  CONCATENATE(  ".",IF(S159=$A$399,$A459,"")  ),IF(S159=$A$399,$A459,"")  )</f>
        <v/>
      </c>
      <c r="T459" s="65" t="str">
        <f ca="1">IF(  AND(LEN(T458)&gt;=1,T458&lt;&gt;".",COUNTIF(T159:T$191,"18放")&gt;0),  CONCATENATE(  ".",IF(T159=$A$399,$A459,"")  ),IF(T159=$A$399,$A459,"")  )</f>
        <v/>
      </c>
      <c r="U459" s="65" t="str">
        <f ca="1">IF(  AND(LEN(U458)&gt;=1,U458&lt;&gt;".",COUNTIF(U159:U$191,"18放")&gt;0),  CONCATENATE(  ".",IF(U159=$A$399,$A459,"")  ),IF(U159=$A$399,$A459,"")  )</f>
        <v/>
      </c>
      <c r="V459" s="65" t="str">
        <f ca="1">IF(  AND(LEN(V458)&gt;=1,V458&lt;&gt;".",COUNTIF(V159:V$191,"18放")&gt;0),  CONCATENATE(  ".",IF(V159=$A$399,$A459,"")  ),IF(V159=$A$399,$A459,"")  )</f>
        <v/>
      </c>
      <c r="W459" s="65" t="str">
        <f ca="1">IF(  AND(LEN(W458)&gt;=1,W458&lt;&gt;".",COUNTIF(W159:W$191,"18放")&gt;0),  CONCATENATE(  ".",IF(W159=$A$399,$A459,"")  ),IF(W159=$A$399,$A459,"")  )</f>
        <v/>
      </c>
      <c r="X459" s="65" t="str">
        <f ca="1">IF(  AND(LEN(X458)&gt;=1,X458&lt;&gt;".",COUNTIF(X159:X$191,"18放")&gt;0),  CONCATENATE(  ".",IF(X159=$A$399,$A459,"")  ),IF(X159=$A$399,$A459,"")  )</f>
        <v/>
      </c>
      <c r="Y459" s="65" t="str">
        <f ca="1">IF(  AND(LEN(Y458)&gt;=1,Y458&lt;&gt;".",COUNTIF(Y159:Y$191,"18放")&gt;0),  CONCATENATE(  ".",IF(Y159=$A$399,$A459,"")  ),IF(Y159=$A$399,$A459,"")  )</f>
        <v/>
      </c>
      <c r="Z459" s="65" t="str">
        <f ca="1">IF(  AND(LEN(Z458)&gt;=1,Z458&lt;&gt;".",COUNTIF(Z159:Z$191,"18放")&gt;0),  CONCATENATE(  ".",IF(Z159=$A$399,$A459,"")  ),IF(Z159=$A$399,$A459,"")  )</f>
        <v>.59</v>
      </c>
      <c r="AA459" s="65" t="str">
        <f ca="1">IF(  AND(LEN(AA458)&gt;=1,AA458&lt;&gt;".",COUNTIF(AA159:AA$191,"18放")&gt;0),  CONCATENATE(  ".",IF(AA159=$A$399,$A459,"")  ),IF(AA159=$A$399,$A459,"")  )</f>
        <v/>
      </c>
      <c r="AB459" s="65" t="str">
        <f ca="1">IF(  AND(LEN(AB458)&gt;=1,AB458&lt;&gt;".",COUNTIF(AB159:AB$191,"18放")&gt;0),  CONCATENATE(  ".",IF(AB159=$A$399,$A459,"")  ),IF(AB159=$A$399,$A459,"")  )</f>
        <v/>
      </c>
      <c r="AC459" s="65" t="str">
        <f ca="1">IF(  AND(LEN(AC458)&gt;=1,AC458&lt;&gt;".",COUNTIF(AC159:AC$191,"18放")&gt;0),  CONCATENATE(  ".",IF(AC159=$A$399,$A459,"")  ),IF(AC159=$A$399,$A459,"")  )</f>
        <v/>
      </c>
      <c r="AD459" s="65" t="str">
        <f ca="1">IF(  AND(LEN(AD458)&gt;=1,AD458&lt;&gt;".",COUNTIF(AD159:AD$191,"18放")&gt;0),  CONCATENATE(  ".",IF(AD159=$A$399,$A459,"")  ),IF(AD159=$A$399,$A459,"")  )</f>
        <v/>
      </c>
      <c r="AE459" s="65" t="str">
        <f ca="1">IF(  AND(LEN(AE458)&gt;=1,AE458&lt;&gt;".",COUNTIF(AE159:AE$191,"18放")&gt;0),  CONCATENATE(  ".",IF(AE159=$A$399,$A459,"")  ),IF(AE159=$A$399,$A459,"")  )</f>
        <v/>
      </c>
      <c r="AF459" s="65">
        <f ca="1">IF(  AND(LEN(AF458)&gt;=1,AF458&lt;&gt;".",COUNTIF(AF159:AF$191,"18放")&gt;0),  CONCATENATE(  ".",IF(AF159=$A$399,$A459,"")  ),IF(AF159=$A$399,$A459,"")  )</f>
        <v>59</v>
      </c>
      <c r="AG459" s="65" t="str">
        <f ca="1">IF(  AND(LEN(AG458)&gt;=1,AG458&lt;&gt;".",COUNTIF(AG159:AG$191,"18放")&gt;0),  CONCATENATE(  ".",IF(AG159=$A$399,$A459,"")  ),IF(AG159=$A$399,$A459,"")  )</f>
        <v/>
      </c>
      <c r="AH459" s="65"/>
      <c r="AI459" s="65"/>
      <c r="AJ459" s="65"/>
    </row>
    <row r="460" spans="1:36">
      <c r="A460" s="65">
        <f t="shared" si="41"/>
        <v>60</v>
      </c>
      <c r="B460" s="65" t="str">
        <f t="shared" si="41"/>
        <v>阮成山</v>
      </c>
      <c r="C460" s="65" t="str">
        <f ca="1">IF(  AND(LEN(C459)&gt;=1,C459&lt;&gt;".",COUNTIF(C160:C$191,"18放")&gt;0),  CONCATENATE(  ".",IF(C160=$A$399,$A460,"")  ),IF(C160=$A$399,$A460,"")  )</f>
        <v/>
      </c>
      <c r="D460" s="65" t="str">
        <f ca="1">IF(  AND(LEN(D459)&gt;=1,D459&lt;&gt;".",COUNTIF(D160:D$191,"18放")&gt;0),  CONCATENATE(  ".",IF(D160=$A$399,$A460,"")  ),IF(D160=$A$399,$A460,"")  )</f>
        <v/>
      </c>
      <c r="E460" s="65" t="str">
        <f ca="1">IF(  AND(LEN(E459)&gt;=1,E459&lt;&gt;".",COUNTIF(E160:E$191,"18放")&gt;0),  CONCATENATE(  ".",IF(E160=$A$399,$A460,"")  ),IF(E160=$A$399,$A460,"")  )</f>
        <v/>
      </c>
      <c r="F460" s="65" t="str">
        <f ca="1">IF(  AND(LEN(F459)&gt;=1,F459&lt;&gt;".",COUNTIF(F160:F$191,"18放")&gt;0),  CONCATENATE(  ".",IF(F160=$A$399,$A460,"")  ),IF(F160=$A$399,$A460,"")  )</f>
        <v/>
      </c>
      <c r="G460" s="65" t="str">
        <f ca="1">IF(  AND(LEN(G459)&gt;=1,G459&lt;&gt;".",COUNTIF(G160:G$191,"18放")&gt;0),  CONCATENATE(  ".",IF(G160=$A$399,$A460,"")  ),IF(G160=$A$399,$A460,"")  )</f>
        <v/>
      </c>
      <c r="H460" s="65" t="str">
        <f ca="1">IF(  AND(LEN(H459)&gt;=1,H459&lt;&gt;".",COUNTIF(H160:H$191,"18放")&gt;0),  CONCATENATE(  ".",IF(H160=$A$399,$A460,"")  ),IF(H160=$A$399,$A460,"")  )</f>
        <v/>
      </c>
      <c r="I460" s="65" t="str">
        <f ca="1">IF(  AND(LEN(I459)&gt;=1,I459&lt;&gt;".",COUNTIF(I160:I$191,"18放")&gt;0),  CONCATENATE(  ".",IF(I160=$A$399,$A460,"")  ),IF(I160=$A$399,$A460,"")  )</f>
        <v/>
      </c>
      <c r="J460" s="65" t="str">
        <f ca="1">IF(  AND(LEN(J459)&gt;=1,J459&lt;&gt;".",COUNTIF(J160:J$191,"18放")&gt;0),  CONCATENATE(  ".",IF(J160=$A$399,$A460,"")  ),IF(J160=$A$399,$A460,"")  )</f>
        <v/>
      </c>
      <c r="K460" s="65">
        <f ca="1">IF(  AND(LEN(K459)&gt;=1,K459&lt;&gt;".",COUNTIF(K160:K$191,"18放")&gt;0),  CONCATENATE(  ".",IF(K160=$A$399,$A460,"")  ),IF(K160=$A$399,$A460,"")  )</f>
        <v>60</v>
      </c>
      <c r="L460" s="65" t="str">
        <f ca="1">IF(  AND(LEN(L459)&gt;=1,L459&lt;&gt;".",COUNTIF(L160:L$191,"18放")&gt;0),  CONCATENATE(  ".",IF(L160=$A$399,$A460,"")  ),IF(L160=$A$399,$A460,"")  )</f>
        <v/>
      </c>
      <c r="M460" s="65" t="str">
        <f ca="1">IF(  AND(LEN(M459)&gt;=1,M459&lt;&gt;".",COUNTIF(M160:M$191,"18放")&gt;0),  CONCATENATE(  ".",IF(M160=$A$399,$A460,"")  ),IF(M160=$A$399,$A460,"")  )</f>
        <v/>
      </c>
      <c r="N460" s="65" t="str">
        <f ca="1">IF(  AND(LEN(N459)&gt;=1,N459&lt;&gt;".",COUNTIF(N160:N$191,"18放")&gt;0),  CONCATENATE(  ".",IF(N160=$A$399,$A460,"")  ),IF(N160=$A$399,$A460,"")  )</f>
        <v/>
      </c>
      <c r="O460" s="65" t="str">
        <f ca="1">IF(  AND(LEN(O459)&gt;=1,O459&lt;&gt;".",COUNTIF(O160:O$191,"18放")&gt;0),  CONCATENATE(  ".",IF(O160=$A$399,$A460,"")  ),IF(O160=$A$399,$A460,"")  )</f>
        <v/>
      </c>
      <c r="P460" s="65" t="str">
        <f ca="1">IF(  AND(LEN(P459)&gt;=1,P459&lt;&gt;".",COUNTIF(P160:P$191,"18放")&gt;0),  CONCATENATE(  ".",IF(P160=$A$399,$A460,"")  ),IF(P160=$A$399,$A460,"")  )</f>
        <v/>
      </c>
      <c r="Q460" s="65" t="str">
        <f ca="1">IF(  AND(LEN(Q459)&gt;=1,Q459&lt;&gt;".",COUNTIF(Q160:Q$191,"18放")&gt;0),  CONCATENATE(  ".",IF(Q160=$A$399,$A460,"")  ),IF(Q160=$A$399,$A460,"")  )</f>
        <v/>
      </c>
      <c r="R460" s="65" t="str">
        <f ca="1">IF(  AND(LEN(R459)&gt;=1,R459&lt;&gt;".",COUNTIF(R160:R$191,"18放")&gt;0),  CONCATENATE(  ".",IF(R160=$A$399,$A460,"")  ),IF(R160=$A$399,$A460,"")  )</f>
        <v/>
      </c>
      <c r="S460" s="65">
        <f ca="1">IF(  AND(LEN(S459)&gt;=1,S459&lt;&gt;".",COUNTIF(S160:S$191,"18放")&gt;0),  CONCATENATE(  ".",IF(S160=$A$399,$A460,"")  ),IF(S160=$A$399,$A460,"")  )</f>
        <v>60</v>
      </c>
      <c r="T460" s="65" t="str">
        <f ca="1">IF(  AND(LEN(T459)&gt;=1,T459&lt;&gt;".",COUNTIF(T160:T$191,"18放")&gt;0),  CONCATENATE(  ".",IF(T160=$A$399,$A460,"")  ),IF(T160=$A$399,$A460,"")  )</f>
        <v/>
      </c>
      <c r="U460" s="65" t="str">
        <f ca="1">IF(  AND(LEN(U459)&gt;=1,U459&lt;&gt;".",COUNTIF(U160:U$191,"18放")&gt;0),  CONCATENATE(  ".",IF(U160=$A$399,$A460,"")  ),IF(U160=$A$399,$A460,"")  )</f>
        <v/>
      </c>
      <c r="V460" s="65" t="str">
        <f ca="1">IF(  AND(LEN(V459)&gt;=1,V459&lt;&gt;".",COUNTIF(V160:V$191,"18放")&gt;0),  CONCATENATE(  ".",IF(V160=$A$399,$A460,"")  ),IF(V160=$A$399,$A460,"")  )</f>
        <v/>
      </c>
      <c r="W460" s="65" t="str">
        <f ca="1">IF(  AND(LEN(W459)&gt;=1,W459&lt;&gt;".",COUNTIF(W160:W$191,"18放")&gt;0),  CONCATENATE(  ".",IF(W160=$A$399,$A460,"")  ),IF(W160=$A$399,$A460,"")  )</f>
        <v/>
      </c>
      <c r="X460" s="65" t="str">
        <f ca="1">IF(  AND(LEN(X459)&gt;=1,X459&lt;&gt;".",COUNTIF(X160:X$191,"18放")&gt;0),  CONCATENATE(  ".",IF(X160=$A$399,$A460,"")  ),IF(X160=$A$399,$A460,"")  )</f>
        <v/>
      </c>
      <c r="Y460" s="65" t="str">
        <f ca="1">IF(  AND(LEN(Y459)&gt;=1,Y459&lt;&gt;".",COUNTIF(Y160:Y$191,"18放")&gt;0),  CONCATENATE(  ".",IF(Y160=$A$399,$A460,"")  ),IF(Y160=$A$399,$A460,"")  )</f>
        <v/>
      </c>
      <c r="Z460" s="65" t="str">
        <f ca="1">IF(  AND(LEN(Z459)&gt;=1,Z459&lt;&gt;".",COUNTIF(Z160:Z$191,"18放")&gt;0),  CONCATENATE(  ".",IF(Z160=$A$399,$A460,"")  ),IF(Z160=$A$399,$A460,"")  )</f>
        <v>.</v>
      </c>
      <c r="AA460" s="65" t="str">
        <f ca="1">IF(  AND(LEN(AA459)&gt;=1,AA459&lt;&gt;".",COUNTIF(AA160:AA$191,"18放")&gt;0),  CONCATENATE(  ".",IF(AA160=$A$399,$A460,"")  ),IF(AA160=$A$399,$A460,"")  )</f>
        <v/>
      </c>
      <c r="AB460" s="65" t="str">
        <f ca="1">IF(  AND(LEN(AB459)&gt;=1,AB459&lt;&gt;".",COUNTIF(AB160:AB$191,"18放")&gt;0),  CONCATENATE(  ".",IF(AB160=$A$399,$A460,"")  ),IF(AB160=$A$399,$A460,"")  )</f>
        <v/>
      </c>
      <c r="AC460" s="65" t="str">
        <f ca="1">IF(  AND(LEN(AC459)&gt;=1,AC459&lt;&gt;".",COUNTIF(AC160:AC$191,"18放")&gt;0),  CONCATENATE(  ".",IF(AC160=$A$399,$A460,"")  ),IF(AC160=$A$399,$A460,"")  )</f>
        <v/>
      </c>
      <c r="AD460" s="65" t="str">
        <f ca="1">IF(  AND(LEN(AD459)&gt;=1,AD459&lt;&gt;".",COUNTIF(AD160:AD$191,"18放")&gt;0),  CONCATENATE(  ".",IF(AD160=$A$399,$A460,"")  ),IF(AD160=$A$399,$A460,"")  )</f>
        <v/>
      </c>
      <c r="AE460" s="65" t="str">
        <f ca="1">IF(  AND(LEN(AE459)&gt;=1,AE459&lt;&gt;".",COUNTIF(AE160:AE$191,"18放")&gt;0),  CONCATENATE(  ".",IF(AE160=$A$399,$A460,"")  ),IF(AE160=$A$399,$A460,"")  )</f>
        <v/>
      </c>
      <c r="AF460" s="65" t="str">
        <f ca="1">IF(  AND(LEN(AF459)&gt;=1,AF459&lt;&gt;".",COUNTIF(AF160:AF$191,"18放")&gt;0),  CONCATENATE(  ".",IF(AF160=$A$399,$A460,"")  ),IF(AF160=$A$399,$A460,"")  )</f>
        <v>.</v>
      </c>
      <c r="AG460" s="65" t="str">
        <f ca="1">IF(  AND(LEN(AG459)&gt;=1,AG459&lt;&gt;".",COUNTIF(AG160:AG$191,"18放")&gt;0),  CONCATENATE(  ".",IF(AG160=$A$399,$A460,"")  ),IF(AG160=$A$399,$A460,"")  )</f>
        <v/>
      </c>
      <c r="AH460" s="65"/>
      <c r="AI460" s="65"/>
      <c r="AJ460" s="65"/>
    </row>
    <row r="461" spans="1:36">
      <c r="A461" s="65">
        <f t="shared" si="41"/>
        <v>61</v>
      </c>
      <c r="B461" s="65" t="str">
        <f t="shared" si="41"/>
        <v>唐正瑋</v>
      </c>
      <c r="C461" s="65" t="str">
        <f ca="1">IF(  AND(LEN(C460)&gt;=1,C460&lt;&gt;".",COUNTIF(C161:C$191,"18放")&gt;0),  CONCATENATE(  ".",IF(C161=$A$399,$A461,"")  ),IF(C161=$A$399,$A461,"")  )</f>
        <v/>
      </c>
      <c r="D461" s="65" t="str">
        <f ca="1">IF(  AND(LEN(D460)&gt;=1,D460&lt;&gt;".",COUNTIF(D161:D$191,"18放")&gt;0),  CONCATENATE(  ".",IF(D161=$A$399,$A461,"")  ),IF(D161=$A$399,$A461,"")  )</f>
        <v/>
      </c>
      <c r="E461" s="65" t="str">
        <f ca="1">IF(  AND(LEN(E460)&gt;=1,E460&lt;&gt;".",COUNTIF(E161:E$191,"18放")&gt;0),  CONCATENATE(  ".",IF(E161=$A$399,$A461,"")  ),IF(E161=$A$399,$A461,"")  )</f>
        <v/>
      </c>
      <c r="F461" s="65" t="str">
        <f ca="1">IF(  AND(LEN(F460)&gt;=1,F460&lt;&gt;".",COUNTIF(F161:F$191,"18放")&gt;0),  CONCATENATE(  ".",IF(F161=$A$399,$A461,"")  ),IF(F161=$A$399,$A461,"")  )</f>
        <v/>
      </c>
      <c r="G461" s="65" t="str">
        <f ca="1">IF(  AND(LEN(G460)&gt;=1,G460&lt;&gt;".",COUNTIF(G161:G$191,"18放")&gt;0),  CONCATENATE(  ".",IF(G161=$A$399,$A461,"")  ),IF(G161=$A$399,$A461,"")  )</f>
        <v/>
      </c>
      <c r="H461" s="65" t="str">
        <f ca="1">IF(  AND(LEN(H460)&gt;=1,H460&lt;&gt;".",COUNTIF(H161:H$191,"18放")&gt;0),  CONCATENATE(  ".",IF(H161=$A$399,$A461,"")  ),IF(H161=$A$399,$A461,"")  )</f>
        <v/>
      </c>
      <c r="I461" s="65" t="str">
        <f ca="1">IF(  AND(LEN(I460)&gt;=1,I460&lt;&gt;".",COUNTIF(I161:I$191,"18放")&gt;0),  CONCATENATE(  ".",IF(I161=$A$399,$A461,"")  ),IF(I161=$A$399,$A461,"")  )</f>
        <v/>
      </c>
      <c r="J461" s="65" t="str">
        <f ca="1">IF(  AND(LEN(J460)&gt;=1,J460&lt;&gt;".",COUNTIF(J161:J$191,"18放")&gt;0),  CONCATENATE(  ".",IF(J161=$A$399,$A461,"")  ),IF(J161=$A$399,$A461,"")  )</f>
        <v/>
      </c>
      <c r="K461" s="65" t="str">
        <f ca="1">IF(  AND(LEN(K460)&gt;=1,K460&lt;&gt;".",COUNTIF(K161:K$191,"18放")&gt;0),  CONCATENATE(  ".",IF(K161=$A$399,$A461,"")  ),IF(K161=$A$399,$A461,"")  )</f>
        <v/>
      </c>
      <c r="L461" s="65" t="str">
        <f ca="1">IF(  AND(LEN(L460)&gt;=1,L460&lt;&gt;".",COUNTIF(L161:L$191,"18放")&gt;0),  CONCATENATE(  ".",IF(L161=$A$399,$A461,"")  ),IF(L161=$A$399,$A461,"")  )</f>
        <v/>
      </c>
      <c r="M461" s="65" t="str">
        <f ca="1">IF(  AND(LEN(M460)&gt;=1,M460&lt;&gt;".",COUNTIF(M161:M$191,"18放")&gt;0),  CONCATENATE(  ".",IF(M161=$A$399,$A461,"")  ),IF(M161=$A$399,$A461,"")  )</f>
        <v/>
      </c>
      <c r="N461" s="65" t="str">
        <f ca="1">IF(  AND(LEN(N460)&gt;=1,N460&lt;&gt;".",COUNTIF(N161:N$191,"18放")&gt;0),  CONCATENATE(  ".",IF(N161=$A$399,$A461,"")  ),IF(N161=$A$399,$A461,"")  )</f>
        <v/>
      </c>
      <c r="O461" s="65" t="str">
        <f ca="1">IF(  AND(LEN(O460)&gt;=1,O460&lt;&gt;".",COUNTIF(O161:O$191,"18放")&gt;0),  CONCATENATE(  ".",IF(O161=$A$399,$A461,"")  ),IF(O161=$A$399,$A461,"")  )</f>
        <v/>
      </c>
      <c r="P461" s="65" t="str">
        <f ca="1">IF(  AND(LEN(P460)&gt;=1,P460&lt;&gt;".",COUNTIF(P161:P$191,"18放")&gt;0),  CONCATENATE(  ".",IF(P161=$A$399,$A461,"")  ),IF(P161=$A$399,$A461,"")  )</f>
        <v/>
      </c>
      <c r="Q461" s="65" t="str">
        <f ca="1">IF(  AND(LEN(Q460)&gt;=1,Q460&lt;&gt;".",COUNTIF(Q161:Q$191,"18放")&gt;0),  CONCATENATE(  ".",IF(Q161=$A$399,$A461,"")  ),IF(Q161=$A$399,$A461,"")  )</f>
        <v/>
      </c>
      <c r="R461" s="65" t="str">
        <f ca="1">IF(  AND(LEN(R460)&gt;=1,R460&lt;&gt;".",COUNTIF(R161:R$191,"18放")&gt;0),  CONCATENATE(  ".",IF(R161=$A$399,$A461,"")  ),IF(R161=$A$399,$A461,"")  )</f>
        <v/>
      </c>
      <c r="S461" s="65" t="str">
        <f ca="1">IF(  AND(LEN(S460)&gt;=1,S460&lt;&gt;".",COUNTIF(S161:S$191,"18放")&gt;0),  CONCATENATE(  ".",IF(S161=$A$399,$A461,"")  ),IF(S161=$A$399,$A461,"")  )</f>
        <v>.</v>
      </c>
      <c r="T461" s="65" t="str">
        <f ca="1">IF(  AND(LEN(T460)&gt;=1,T460&lt;&gt;".",COUNTIF(T161:T$191,"18放")&gt;0),  CONCATENATE(  ".",IF(T161=$A$399,$A461,"")  ),IF(T161=$A$399,$A461,"")  )</f>
        <v/>
      </c>
      <c r="U461" s="65" t="str">
        <f ca="1">IF(  AND(LEN(U460)&gt;=1,U460&lt;&gt;".",COUNTIF(U161:U$191,"18放")&gt;0),  CONCATENATE(  ".",IF(U161=$A$399,$A461,"")  ),IF(U161=$A$399,$A461,"")  )</f>
        <v/>
      </c>
      <c r="V461" s="65" t="str">
        <f ca="1">IF(  AND(LEN(V460)&gt;=1,V460&lt;&gt;".",COUNTIF(V161:V$191,"18放")&gt;0),  CONCATENATE(  ".",IF(V161=$A$399,$A461,"")  ),IF(V161=$A$399,$A461,"")  )</f>
        <v/>
      </c>
      <c r="W461" s="65" t="str">
        <f ca="1">IF(  AND(LEN(W460)&gt;=1,W460&lt;&gt;".",COUNTIF(W161:W$191,"18放")&gt;0),  CONCATENATE(  ".",IF(W161=$A$399,$A461,"")  ),IF(W161=$A$399,$A461,"")  )</f>
        <v/>
      </c>
      <c r="X461" s="65" t="str">
        <f ca="1">IF(  AND(LEN(X460)&gt;=1,X460&lt;&gt;".",COUNTIF(X161:X$191,"18放")&gt;0),  CONCATENATE(  ".",IF(X161=$A$399,$A461,"")  ),IF(X161=$A$399,$A461,"")  )</f>
        <v/>
      </c>
      <c r="Y461" s="65" t="str">
        <f ca="1">IF(  AND(LEN(Y460)&gt;=1,Y460&lt;&gt;".",COUNTIF(Y161:Y$191,"18放")&gt;0),  CONCATENATE(  ".",IF(Y161=$A$399,$A461,"")  ),IF(Y161=$A$399,$A461,"")  )</f>
        <v/>
      </c>
      <c r="Z461" s="65" t="str">
        <f ca="1">IF(  AND(LEN(Z460)&gt;=1,Z460&lt;&gt;".",COUNTIF(Z161:Z$191,"18放")&gt;0),  CONCATENATE(  ".",IF(Z161=$A$399,$A461,"")  ),IF(Z161=$A$399,$A461,"")  )</f>
        <v/>
      </c>
      <c r="AA461" s="65" t="str">
        <f ca="1">IF(  AND(LEN(AA460)&gt;=1,AA460&lt;&gt;".",COUNTIF(AA161:AA$191,"18放")&gt;0),  CONCATENATE(  ".",IF(AA161=$A$399,$A461,"")  ),IF(AA161=$A$399,$A461,"")  )</f>
        <v/>
      </c>
      <c r="AB461" s="65" t="str">
        <f ca="1">IF(  AND(LEN(AB460)&gt;=1,AB460&lt;&gt;".",COUNTIF(AB161:AB$191,"18放")&gt;0),  CONCATENATE(  ".",IF(AB161=$A$399,$A461,"")  ),IF(AB161=$A$399,$A461,"")  )</f>
        <v/>
      </c>
      <c r="AC461" s="65" t="str">
        <f ca="1">IF(  AND(LEN(AC460)&gt;=1,AC460&lt;&gt;".",COUNTIF(AC161:AC$191,"18放")&gt;0),  CONCATENATE(  ".",IF(AC161=$A$399,$A461,"")  ),IF(AC161=$A$399,$A461,"")  )</f>
        <v/>
      </c>
      <c r="AD461" s="65" t="str">
        <f ca="1">IF(  AND(LEN(AD460)&gt;=1,AD460&lt;&gt;".",COUNTIF(AD161:AD$191,"18放")&gt;0),  CONCATENATE(  ".",IF(AD161=$A$399,$A461,"")  ),IF(AD161=$A$399,$A461,"")  )</f>
        <v/>
      </c>
      <c r="AE461" s="65" t="str">
        <f ca="1">IF(  AND(LEN(AE460)&gt;=1,AE460&lt;&gt;".",COUNTIF(AE161:AE$191,"18放")&gt;0),  CONCATENATE(  ".",IF(AE161=$A$399,$A461,"")  ),IF(AE161=$A$399,$A461,"")  )</f>
        <v/>
      </c>
      <c r="AF461" s="65" t="str">
        <f ca="1">IF(  AND(LEN(AF460)&gt;=1,AF460&lt;&gt;".",COUNTIF(AF161:AF$191,"18放")&gt;0),  CONCATENATE(  ".",IF(AF161=$A$399,$A461,"")  ),IF(AF161=$A$399,$A461,"")  )</f>
        <v/>
      </c>
      <c r="AG461" s="65" t="str">
        <f ca="1">IF(  AND(LEN(AG460)&gt;=1,AG460&lt;&gt;".",COUNTIF(AG161:AG$191,"18放")&gt;0),  CONCATENATE(  ".",IF(AG161=$A$399,$A461,"")  ),IF(AG161=$A$399,$A461,"")  )</f>
        <v/>
      </c>
      <c r="AH461" s="65"/>
      <c r="AI461" s="65"/>
      <c r="AJ461" s="65"/>
    </row>
    <row r="462" spans="1:36">
      <c r="A462" s="65">
        <f t="shared" si="41"/>
        <v>62</v>
      </c>
      <c r="B462" s="65" t="str">
        <f t="shared" si="41"/>
        <v>曾慶鈞</v>
      </c>
      <c r="C462" s="65" t="str">
        <f ca="1">IF(  AND(LEN(C461)&gt;=1,C461&lt;&gt;".",COUNTIF(C162:C$191,"18放")&gt;0),  CONCATENATE(  ".",IF(C162=$A$399,$A462,"")  ),IF(C162=$A$399,$A462,"")  )</f>
        <v/>
      </c>
      <c r="D462" s="65" t="str">
        <f ca="1">IF(  AND(LEN(D461)&gt;=1,D461&lt;&gt;".",COUNTIF(D162:D$191,"18放")&gt;0),  CONCATENATE(  ".",IF(D162=$A$399,$A462,"")  ),IF(D162=$A$399,$A462,"")  )</f>
        <v/>
      </c>
      <c r="E462" s="65">
        <f ca="1">IF(  AND(LEN(E461)&gt;=1,E461&lt;&gt;".",COUNTIF(E162:E$191,"18放")&gt;0),  CONCATENATE(  ".",IF(E162=$A$399,$A462,"")  ),IF(E162=$A$399,$A462,"")  )</f>
        <v>62</v>
      </c>
      <c r="F462" s="65" t="str">
        <f ca="1">IF(  AND(LEN(F461)&gt;=1,F461&lt;&gt;".",COUNTIF(F162:F$191,"18放")&gt;0),  CONCATENATE(  ".",IF(F162=$A$399,$A462,"")  ),IF(F162=$A$399,$A462,"")  )</f>
        <v/>
      </c>
      <c r="G462" s="65" t="str">
        <f ca="1">IF(  AND(LEN(G461)&gt;=1,G461&lt;&gt;".",COUNTIF(G162:G$191,"18放")&gt;0),  CONCATENATE(  ".",IF(G162=$A$399,$A462,"")  ),IF(G162=$A$399,$A462,"")  )</f>
        <v/>
      </c>
      <c r="H462" s="65" t="str">
        <f ca="1">IF(  AND(LEN(H461)&gt;=1,H461&lt;&gt;".",COUNTIF(H162:H$191,"18放")&gt;0),  CONCATENATE(  ".",IF(H162=$A$399,$A462,"")  ),IF(H162=$A$399,$A462,"")  )</f>
        <v/>
      </c>
      <c r="I462" s="65" t="str">
        <f ca="1">IF(  AND(LEN(I461)&gt;=1,I461&lt;&gt;".",COUNTIF(I162:I$191,"18放")&gt;0),  CONCATENATE(  ".",IF(I162=$A$399,$A462,"")  ),IF(I162=$A$399,$A462,"")  )</f>
        <v/>
      </c>
      <c r="J462" s="65" t="str">
        <f ca="1">IF(  AND(LEN(J461)&gt;=1,J461&lt;&gt;".",COUNTIF(J162:J$191,"18放")&gt;0),  CONCATENATE(  ".",IF(J162=$A$399,$A462,"")  ),IF(J162=$A$399,$A462,"")  )</f>
        <v/>
      </c>
      <c r="K462" s="65" t="str">
        <f ca="1">IF(  AND(LEN(K461)&gt;=1,K461&lt;&gt;".",COUNTIF(K162:K$191,"18放")&gt;0),  CONCATENATE(  ".",IF(K162=$A$399,$A462,"")  ),IF(K162=$A$399,$A462,"")  )</f>
        <v/>
      </c>
      <c r="L462" s="65" t="str">
        <f ca="1">IF(  AND(LEN(L461)&gt;=1,L461&lt;&gt;".",COUNTIF(L162:L$191,"18放")&gt;0),  CONCATENATE(  ".",IF(L162=$A$399,$A462,"")  ),IF(L162=$A$399,$A462,"")  )</f>
        <v/>
      </c>
      <c r="M462" s="65" t="str">
        <f ca="1">IF(  AND(LEN(M461)&gt;=1,M461&lt;&gt;".",COUNTIF(M162:M$191,"18放")&gt;0),  CONCATENATE(  ".",IF(M162=$A$399,$A462,"")  ),IF(M162=$A$399,$A462,"")  )</f>
        <v/>
      </c>
      <c r="N462" s="65" t="str">
        <f ca="1">IF(  AND(LEN(N461)&gt;=1,N461&lt;&gt;".",COUNTIF(N162:N$191,"18放")&gt;0),  CONCATENATE(  ".",IF(N162=$A$399,$A462,"")  ),IF(N162=$A$399,$A462,"")  )</f>
        <v/>
      </c>
      <c r="O462" s="65" t="str">
        <f ca="1">IF(  AND(LEN(O461)&gt;=1,O461&lt;&gt;".",COUNTIF(O162:O$191,"18放")&gt;0),  CONCATENATE(  ".",IF(O162=$A$399,$A462,"")  ),IF(O162=$A$399,$A462,"")  )</f>
        <v/>
      </c>
      <c r="P462" s="65" t="str">
        <f ca="1">IF(  AND(LEN(P461)&gt;=1,P461&lt;&gt;".",COUNTIF(P162:P$191,"18放")&gt;0),  CONCATENATE(  ".",IF(P162=$A$399,$A462,"")  ),IF(P162=$A$399,$A462,"")  )</f>
        <v/>
      </c>
      <c r="Q462" s="65" t="str">
        <f ca="1">IF(  AND(LEN(Q461)&gt;=1,Q461&lt;&gt;".",COUNTIF(Q162:Q$191,"18放")&gt;0),  CONCATENATE(  ".",IF(Q162=$A$399,$A462,"")  ),IF(Q162=$A$399,$A462,"")  )</f>
        <v/>
      </c>
      <c r="R462" s="65">
        <f ca="1">IF(  AND(LEN(R461)&gt;=1,R461&lt;&gt;".",COUNTIF(R162:R$191,"18放")&gt;0),  CONCATENATE(  ".",IF(R162=$A$399,$A462,"")  ),IF(R162=$A$399,$A462,"")  )</f>
        <v>62</v>
      </c>
      <c r="S462" s="65" t="str">
        <f ca="1">IF(  AND(LEN(S461)&gt;=1,S461&lt;&gt;".",COUNTIF(S162:S$191,"18放")&gt;0),  CONCATENATE(  ".",IF(S162=$A$399,$A462,"")  ),IF(S162=$A$399,$A462,"")  )</f>
        <v/>
      </c>
      <c r="T462" s="65" t="str">
        <f ca="1">IF(  AND(LEN(T461)&gt;=1,T461&lt;&gt;".",COUNTIF(T162:T$191,"18放")&gt;0),  CONCATENATE(  ".",IF(T162=$A$399,$A462,"")  ),IF(T162=$A$399,$A462,"")  )</f>
        <v/>
      </c>
      <c r="U462" s="65" t="str">
        <f ca="1">IF(  AND(LEN(U461)&gt;=1,U461&lt;&gt;".",COUNTIF(U162:U$191,"18放")&gt;0),  CONCATENATE(  ".",IF(U162=$A$399,$A462,"")  ),IF(U162=$A$399,$A462,"")  )</f>
        <v/>
      </c>
      <c r="V462" s="65" t="str">
        <f ca="1">IF(  AND(LEN(V461)&gt;=1,V461&lt;&gt;".",COUNTIF(V162:V$191,"18放")&gt;0),  CONCATENATE(  ".",IF(V162=$A$399,$A462,"")  ),IF(V162=$A$399,$A462,"")  )</f>
        <v/>
      </c>
      <c r="W462" s="65" t="str">
        <f ca="1">IF(  AND(LEN(W461)&gt;=1,W461&lt;&gt;".",COUNTIF(W162:W$191,"18放")&gt;0),  CONCATENATE(  ".",IF(W162=$A$399,$A462,"")  ),IF(W162=$A$399,$A462,"")  )</f>
        <v/>
      </c>
      <c r="X462" s="65" t="str">
        <f ca="1">IF(  AND(LEN(X461)&gt;=1,X461&lt;&gt;".",COUNTIF(X162:X$191,"18放")&gt;0),  CONCATENATE(  ".",IF(X162=$A$399,$A462,"")  ),IF(X162=$A$399,$A462,"")  )</f>
        <v/>
      </c>
      <c r="Y462" s="65" t="str">
        <f ca="1">IF(  AND(LEN(Y461)&gt;=1,Y461&lt;&gt;".",COUNTIF(Y162:Y$191,"18放")&gt;0),  CONCATENATE(  ".",IF(Y162=$A$399,$A462,"")  ),IF(Y162=$A$399,$A462,"")  )</f>
        <v/>
      </c>
      <c r="Z462" s="65">
        <f ca="1">IF(  AND(LEN(Z461)&gt;=1,Z461&lt;&gt;".",COUNTIF(Z162:Z$191,"18放")&gt;0),  CONCATENATE(  ".",IF(Z162=$A$399,$A462,"")  ),IF(Z162=$A$399,$A462,"")  )</f>
        <v>62</v>
      </c>
      <c r="AA462" s="65" t="str">
        <f ca="1">IF(  AND(LEN(AA461)&gt;=1,AA461&lt;&gt;".",COUNTIF(AA162:AA$191,"18放")&gt;0),  CONCATENATE(  ".",IF(AA162=$A$399,$A462,"")  ),IF(AA162=$A$399,$A462,"")  )</f>
        <v/>
      </c>
      <c r="AB462" s="65" t="str">
        <f ca="1">IF(  AND(LEN(AB461)&gt;=1,AB461&lt;&gt;".",COUNTIF(AB162:AB$191,"18放")&gt;0),  CONCATENATE(  ".",IF(AB162=$A$399,$A462,"")  ),IF(AB162=$A$399,$A462,"")  )</f>
        <v/>
      </c>
      <c r="AC462" s="65" t="str">
        <f ca="1">IF(  AND(LEN(AC461)&gt;=1,AC461&lt;&gt;".",COUNTIF(AC162:AC$191,"18放")&gt;0),  CONCATENATE(  ".",IF(AC162=$A$399,$A462,"")  ),IF(AC162=$A$399,$A462,"")  )</f>
        <v/>
      </c>
      <c r="AD462" s="65" t="str">
        <f ca="1">IF(  AND(LEN(AD461)&gt;=1,AD461&lt;&gt;".",COUNTIF(AD162:AD$191,"18放")&gt;0),  CONCATENATE(  ".",IF(AD162=$A$399,$A462,"")  ),IF(AD162=$A$399,$A462,"")  )</f>
        <v/>
      </c>
      <c r="AE462" s="65" t="str">
        <f ca="1">IF(  AND(LEN(AE461)&gt;=1,AE461&lt;&gt;".",COUNTIF(AE162:AE$191,"18放")&gt;0),  CONCATENATE(  ".",IF(AE162=$A$399,$A462,"")  ),IF(AE162=$A$399,$A462,"")  )</f>
        <v/>
      </c>
      <c r="AF462" s="65" t="str">
        <f ca="1">IF(  AND(LEN(AF461)&gt;=1,AF461&lt;&gt;".",COUNTIF(AF162:AF$191,"18放")&gt;0),  CONCATENATE(  ".",IF(AF162=$A$399,$A462,"")  ),IF(AF162=$A$399,$A462,"")  )</f>
        <v/>
      </c>
      <c r="AG462" s="65" t="str">
        <f ca="1">IF(  AND(LEN(AG461)&gt;=1,AG461&lt;&gt;".",COUNTIF(AG162:AG$191,"18放")&gt;0),  CONCATENATE(  ".",IF(AG162=$A$399,$A462,"")  ),IF(AG162=$A$399,$A462,"")  )</f>
        <v/>
      </c>
      <c r="AH462" s="65"/>
      <c r="AI462" s="65"/>
      <c r="AJ462" s="65"/>
    </row>
    <row r="463" spans="1:36">
      <c r="A463" s="65">
        <f t="shared" si="41"/>
        <v>63</v>
      </c>
      <c r="B463" s="65" t="str">
        <f t="shared" si="41"/>
        <v>楊鈞翔</v>
      </c>
      <c r="C463" s="65" t="str">
        <f ca="1">IF(  AND(LEN(C462)&gt;=1,C462&lt;&gt;".",COUNTIF(C163:C$191,"18放")&gt;0),  CONCATENATE(  ".",IF(C163=$A$399,$A463,"")  ),IF(C163=$A$399,$A463,"")  )</f>
        <v/>
      </c>
      <c r="D463" s="65" t="str">
        <f ca="1">IF(  AND(LEN(D462)&gt;=1,D462&lt;&gt;".",COUNTIF(D163:D$191,"18放")&gt;0),  CONCATENATE(  ".",IF(D163=$A$399,$A463,"")  ),IF(D163=$A$399,$A463,"")  )</f>
        <v/>
      </c>
      <c r="E463" s="65" t="str">
        <f ca="1">IF(  AND(LEN(E462)&gt;=1,E462&lt;&gt;".",COUNTIF(E163:E$191,"18放")&gt;0),  CONCATENATE(  ".",IF(E163=$A$399,$A463,"")  ),IF(E163=$A$399,$A463,"")  )</f>
        <v>.63</v>
      </c>
      <c r="F463" s="65" t="str">
        <f ca="1">IF(  AND(LEN(F462)&gt;=1,F462&lt;&gt;".",COUNTIF(F163:F$191,"18放")&gt;0),  CONCATENATE(  ".",IF(F163=$A$399,$A463,"")  ),IF(F163=$A$399,$A463,"")  )</f>
        <v/>
      </c>
      <c r="G463" s="65" t="str">
        <f ca="1">IF(  AND(LEN(G462)&gt;=1,G462&lt;&gt;".",COUNTIF(G163:G$191,"18放")&gt;0),  CONCATENATE(  ".",IF(G163=$A$399,$A463,"")  ),IF(G163=$A$399,$A463,"")  )</f>
        <v/>
      </c>
      <c r="H463" s="65" t="str">
        <f ca="1">IF(  AND(LEN(H462)&gt;=1,H462&lt;&gt;".",COUNTIF(H163:H$191,"18放")&gt;0),  CONCATENATE(  ".",IF(H163=$A$399,$A463,"")  ),IF(H163=$A$399,$A463,"")  )</f>
        <v/>
      </c>
      <c r="I463" s="65" t="str">
        <f ca="1">IF(  AND(LEN(I462)&gt;=1,I462&lt;&gt;".",COUNTIF(I163:I$191,"18放")&gt;0),  CONCATENATE(  ".",IF(I163=$A$399,$A463,"")  ),IF(I163=$A$399,$A463,"")  )</f>
        <v/>
      </c>
      <c r="J463" s="65" t="str">
        <f ca="1">IF(  AND(LEN(J462)&gt;=1,J462&lt;&gt;".",COUNTIF(J163:J$191,"18放")&gt;0),  CONCATENATE(  ".",IF(J163=$A$399,$A463,"")  ),IF(J163=$A$399,$A463,"")  )</f>
        <v/>
      </c>
      <c r="K463" s="65" t="str">
        <f ca="1">IF(  AND(LEN(K462)&gt;=1,K462&lt;&gt;".",COUNTIF(K163:K$191,"18放")&gt;0),  CONCATENATE(  ".",IF(K163=$A$399,$A463,"")  ),IF(K163=$A$399,$A463,"")  )</f>
        <v/>
      </c>
      <c r="L463" s="65">
        <f ca="1">IF(  AND(LEN(L462)&gt;=1,L462&lt;&gt;".",COUNTIF(L163:L$191,"18放")&gt;0),  CONCATENATE(  ".",IF(L163=$A$399,$A463,"")  ),IF(L163=$A$399,$A463,"")  )</f>
        <v>63</v>
      </c>
      <c r="M463" s="65" t="str">
        <f ca="1">IF(  AND(LEN(M462)&gt;=1,M462&lt;&gt;".",COUNTIF(M163:M$191,"18放")&gt;0),  CONCATENATE(  ".",IF(M163=$A$399,$A463,"")  ),IF(M163=$A$399,$A463,"")  )</f>
        <v/>
      </c>
      <c r="N463" s="65" t="str">
        <f ca="1">IF(  AND(LEN(N462)&gt;=1,N462&lt;&gt;".",COUNTIF(N163:N$191,"18放")&gt;0),  CONCATENATE(  ".",IF(N163=$A$399,$A463,"")  ),IF(N163=$A$399,$A463,"")  )</f>
        <v/>
      </c>
      <c r="O463" s="65" t="str">
        <f ca="1">IF(  AND(LEN(O462)&gt;=1,O462&lt;&gt;".",COUNTIF(O163:O$191,"18放")&gt;0),  CONCATENATE(  ".",IF(O163=$A$399,$A463,"")  ),IF(O163=$A$399,$A463,"")  )</f>
        <v/>
      </c>
      <c r="P463" s="65" t="str">
        <f ca="1">IF(  AND(LEN(P462)&gt;=1,P462&lt;&gt;".",COUNTIF(P163:P$191,"18放")&gt;0),  CONCATENATE(  ".",IF(P163=$A$399,$A463,"")  ),IF(P163=$A$399,$A463,"")  )</f>
        <v/>
      </c>
      <c r="Q463" s="65" t="str">
        <f ca="1">IF(  AND(LEN(Q462)&gt;=1,Q462&lt;&gt;".",COUNTIF(Q163:Q$191,"18放")&gt;0),  CONCATENATE(  ".",IF(Q163=$A$399,$A463,"")  ),IF(Q163=$A$399,$A463,"")  )</f>
        <v/>
      </c>
      <c r="R463" s="65" t="str">
        <f ca="1">IF(  AND(LEN(R462)&gt;=1,R462&lt;&gt;".",COUNTIF(R163:R$191,"18放")&gt;0),  CONCATENATE(  ".",IF(R163=$A$399,$A463,"")  ),IF(R163=$A$399,$A463,"")  )</f>
        <v/>
      </c>
      <c r="S463" s="65">
        <f ca="1">IF(  AND(LEN(S462)&gt;=1,S462&lt;&gt;".",COUNTIF(S163:S$191,"18放")&gt;0),  CONCATENATE(  ".",IF(S163=$A$399,$A463,"")  ),IF(S163=$A$399,$A463,"")  )</f>
        <v>63</v>
      </c>
      <c r="T463" s="65" t="str">
        <f ca="1">IF(  AND(LEN(T462)&gt;=1,T462&lt;&gt;".",COUNTIF(T163:T$191,"18放")&gt;0),  CONCATENATE(  ".",IF(T163=$A$399,$A463,"")  ),IF(T163=$A$399,$A463,"")  )</f>
        <v/>
      </c>
      <c r="U463" s="65" t="str">
        <f ca="1">IF(  AND(LEN(U462)&gt;=1,U462&lt;&gt;".",COUNTIF(U163:U$191,"18放")&gt;0),  CONCATENATE(  ".",IF(U163=$A$399,$A463,"")  ),IF(U163=$A$399,$A463,"")  )</f>
        <v/>
      </c>
      <c r="V463" s="65" t="str">
        <f ca="1">IF(  AND(LEN(V462)&gt;=1,V462&lt;&gt;".",COUNTIF(V163:V$191,"18放")&gt;0),  CONCATENATE(  ".",IF(V163=$A$399,$A463,"")  ),IF(V163=$A$399,$A463,"")  )</f>
        <v/>
      </c>
      <c r="W463" s="65" t="str">
        <f ca="1">IF(  AND(LEN(W462)&gt;=1,W462&lt;&gt;".",COUNTIF(W163:W$191,"18放")&gt;0),  CONCATENATE(  ".",IF(W163=$A$399,$A463,"")  ),IF(W163=$A$399,$A463,"")  )</f>
        <v/>
      </c>
      <c r="X463" s="65" t="str">
        <f ca="1">IF(  AND(LEN(X462)&gt;=1,X462&lt;&gt;".",COUNTIF(X163:X$191,"18放")&gt;0),  CONCATENATE(  ".",IF(X163=$A$399,$A463,"")  ),IF(X163=$A$399,$A463,"")  )</f>
        <v/>
      </c>
      <c r="Y463" s="65" t="str">
        <f ca="1">IF(  AND(LEN(Y462)&gt;=1,Y462&lt;&gt;".",COUNTIF(Y163:Y$191,"18放")&gt;0),  CONCATENATE(  ".",IF(Y163=$A$399,$A463,"")  ),IF(Y163=$A$399,$A463,"")  )</f>
        <v/>
      </c>
      <c r="Z463" s="65" t="str">
        <f ca="1">IF(  AND(LEN(Z462)&gt;=1,Z462&lt;&gt;".",COUNTIF(Z163:Z$191,"18放")&gt;0),  CONCATENATE(  ".",IF(Z163=$A$399,$A463,"")  ),IF(Z163=$A$399,$A463,"")  )</f>
        <v>.</v>
      </c>
      <c r="AA463" s="65" t="str">
        <f ca="1">IF(  AND(LEN(AA462)&gt;=1,AA462&lt;&gt;".",COUNTIF(AA163:AA$191,"18放")&gt;0),  CONCATENATE(  ".",IF(AA163=$A$399,$A463,"")  ),IF(AA163=$A$399,$A463,"")  )</f>
        <v/>
      </c>
      <c r="AB463" s="65" t="str">
        <f ca="1">IF(  AND(LEN(AB462)&gt;=1,AB462&lt;&gt;".",COUNTIF(AB163:AB$191,"18放")&gt;0),  CONCATENATE(  ".",IF(AB163=$A$399,$A463,"")  ),IF(AB163=$A$399,$A463,"")  )</f>
        <v/>
      </c>
      <c r="AC463" s="65" t="str">
        <f ca="1">IF(  AND(LEN(AC462)&gt;=1,AC462&lt;&gt;".",COUNTIF(AC163:AC$191,"18放")&gt;0),  CONCATENATE(  ".",IF(AC163=$A$399,$A463,"")  ),IF(AC163=$A$399,$A463,"")  )</f>
        <v/>
      </c>
      <c r="AD463" s="65" t="str">
        <f ca="1">IF(  AND(LEN(AD462)&gt;=1,AD462&lt;&gt;".",COUNTIF(AD163:AD$191,"18放")&gt;0),  CONCATENATE(  ".",IF(AD163=$A$399,$A463,"")  ),IF(AD163=$A$399,$A463,"")  )</f>
        <v/>
      </c>
      <c r="AE463" s="65" t="str">
        <f ca="1">IF(  AND(LEN(AE462)&gt;=1,AE462&lt;&gt;".",COUNTIF(AE163:AE$191,"18放")&gt;0),  CONCATENATE(  ".",IF(AE163=$A$399,$A463,"")  ),IF(AE163=$A$399,$A463,"")  )</f>
        <v/>
      </c>
      <c r="AF463" s="65">
        <f ca="1">IF(  AND(LEN(AF462)&gt;=1,AF462&lt;&gt;".",COUNTIF(AF163:AF$191,"18放")&gt;0),  CONCATENATE(  ".",IF(AF163=$A$399,$A463,"")  ),IF(AF163=$A$399,$A463,"")  )</f>
        <v>63</v>
      </c>
      <c r="AG463" s="65" t="str">
        <f ca="1">IF(  AND(LEN(AG462)&gt;=1,AG462&lt;&gt;".",COUNTIF(AG163:AG$191,"18放")&gt;0),  CONCATENATE(  ".",IF(AG163=$A$399,$A463,"")  ),IF(AG163=$A$399,$A463,"")  )</f>
        <v/>
      </c>
      <c r="AH463" s="65"/>
      <c r="AI463" s="65"/>
      <c r="AJ463" s="65"/>
    </row>
    <row r="464" spans="1:36">
      <c r="A464" s="65">
        <f t="shared" si="41"/>
        <v>64</v>
      </c>
      <c r="B464" s="65" t="str">
        <f t="shared" si="41"/>
        <v>邱俊閎</v>
      </c>
      <c r="C464" s="65" t="str">
        <f ca="1">IF(  AND(LEN(C463)&gt;=1,C463&lt;&gt;".",COUNTIF(C164:C$191,"18放")&gt;0),  CONCATENATE(  ".",IF(C164=$A$399,$A464,"")  ),IF(C164=$A$399,$A464,"")  )</f>
        <v/>
      </c>
      <c r="D464" s="65" t="str">
        <f ca="1">IF(  AND(LEN(D463)&gt;=1,D463&lt;&gt;".",COUNTIF(D164:D$191,"18放")&gt;0),  CONCATENATE(  ".",IF(D164=$A$399,$A464,"")  ),IF(D164=$A$399,$A464,"")  )</f>
        <v/>
      </c>
      <c r="E464" s="65" t="str">
        <f ca="1">IF(  AND(LEN(E463)&gt;=1,E463&lt;&gt;".",COUNTIF(E164:E$191,"18放")&gt;0),  CONCATENATE(  ".",IF(E164=$A$399,$A464,"")  ),IF(E164=$A$399,$A464,"")  )</f>
        <v>.64</v>
      </c>
      <c r="F464" s="65" t="str">
        <f ca="1">IF(  AND(LEN(F463)&gt;=1,F463&lt;&gt;".",COUNTIF(F164:F$191,"18放")&gt;0),  CONCATENATE(  ".",IF(F164=$A$399,$A464,"")  ),IF(F164=$A$399,$A464,"")  )</f>
        <v/>
      </c>
      <c r="G464" s="65" t="str">
        <f ca="1">IF(  AND(LEN(G463)&gt;=1,G463&lt;&gt;".",COUNTIF(G164:G$191,"18放")&gt;0),  CONCATENATE(  ".",IF(G164=$A$399,$A464,"")  ),IF(G164=$A$399,$A464,"")  )</f>
        <v/>
      </c>
      <c r="H464" s="65" t="str">
        <f ca="1">IF(  AND(LEN(H463)&gt;=1,H463&lt;&gt;".",COUNTIF(H164:H$191,"18放")&gt;0),  CONCATENATE(  ".",IF(H164=$A$399,$A464,"")  ),IF(H164=$A$399,$A464,"")  )</f>
        <v/>
      </c>
      <c r="I464" s="65" t="str">
        <f ca="1">IF(  AND(LEN(I463)&gt;=1,I463&lt;&gt;".",COUNTIF(I164:I$191,"18放")&gt;0),  CONCATENATE(  ".",IF(I164=$A$399,$A464,"")  ),IF(I164=$A$399,$A464,"")  )</f>
        <v/>
      </c>
      <c r="J464" s="65">
        <f ca="1">IF(  AND(LEN(J463)&gt;=1,J463&lt;&gt;".",COUNTIF(J164:J$191,"18放")&gt;0),  CONCATENATE(  ".",IF(J164=$A$399,$A464,"")  ),IF(J164=$A$399,$A464,"")  )</f>
        <v>64</v>
      </c>
      <c r="K464" s="65" t="str">
        <f ca="1">IF(  AND(LEN(K463)&gt;=1,K463&lt;&gt;".",COUNTIF(K164:K$191,"18放")&gt;0),  CONCATENATE(  ".",IF(K164=$A$399,$A464,"")  ),IF(K164=$A$399,$A464,"")  )</f>
        <v/>
      </c>
      <c r="L464" s="65" t="str">
        <f ca="1">IF(  AND(LEN(L463)&gt;=1,L463&lt;&gt;".",COUNTIF(L164:L$191,"18放")&gt;0),  CONCATENATE(  ".",IF(L164=$A$399,$A464,"")  ),IF(L164=$A$399,$A464,"")  )</f>
        <v>.</v>
      </c>
      <c r="M464" s="65" t="str">
        <f ca="1">IF(  AND(LEN(M463)&gt;=1,M463&lt;&gt;".",COUNTIF(M164:M$191,"18放")&gt;0),  CONCATENATE(  ".",IF(M164=$A$399,$A464,"")  ),IF(M164=$A$399,$A464,"")  )</f>
        <v/>
      </c>
      <c r="N464" s="65" t="str">
        <f ca="1">IF(  AND(LEN(N463)&gt;=1,N463&lt;&gt;".",COUNTIF(N164:N$191,"18放")&gt;0),  CONCATENATE(  ".",IF(N164=$A$399,$A464,"")  ),IF(N164=$A$399,$A464,"")  )</f>
        <v/>
      </c>
      <c r="O464" s="65" t="str">
        <f ca="1">IF(  AND(LEN(O463)&gt;=1,O463&lt;&gt;".",COUNTIF(O164:O$191,"18放")&gt;0),  CONCATENATE(  ".",IF(O164=$A$399,$A464,"")  ),IF(O164=$A$399,$A464,"")  )</f>
        <v/>
      </c>
      <c r="P464" s="65" t="str">
        <f ca="1">IF(  AND(LEN(P463)&gt;=1,P463&lt;&gt;".",COUNTIF(P164:P$191,"18放")&gt;0),  CONCATENATE(  ".",IF(P164=$A$399,$A464,"")  ),IF(P164=$A$399,$A464,"")  )</f>
        <v/>
      </c>
      <c r="Q464" s="65" t="str">
        <f ca="1">IF(  AND(LEN(Q463)&gt;=1,Q463&lt;&gt;".",COUNTIF(Q164:Q$191,"18放")&gt;0),  CONCATENATE(  ".",IF(Q164=$A$399,$A464,"")  ),IF(Q164=$A$399,$A464,"")  )</f>
        <v/>
      </c>
      <c r="R464" s="65" t="str">
        <f ca="1">IF(  AND(LEN(R463)&gt;=1,R463&lt;&gt;".",COUNTIF(R164:R$191,"18放")&gt;0),  CONCATENATE(  ".",IF(R164=$A$399,$A464,"")  ),IF(R164=$A$399,$A464,"")  )</f>
        <v/>
      </c>
      <c r="S464" s="65" t="str">
        <f ca="1">IF(  AND(LEN(S463)&gt;=1,S463&lt;&gt;".",COUNTIF(S164:S$191,"18放")&gt;0),  CONCATENATE(  ".",IF(S164=$A$399,$A464,"")  ),IF(S164=$A$399,$A464,"")  )</f>
        <v>.64</v>
      </c>
      <c r="T464" s="65" t="str">
        <f ca="1">IF(  AND(LEN(T463)&gt;=1,T463&lt;&gt;".",COUNTIF(T164:T$191,"18放")&gt;0),  CONCATENATE(  ".",IF(T164=$A$399,$A464,"")  ),IF(T164=$A$399,$A464,"")  )</f>
        <v/>
      </c>
      <c r="U464" s="65" t="str">
        <f ca="1">IF(  AND(LEN(U463)&gt;=1,U463&lt;&gt;".",COUNTIF(U164:U$191,"18放")&gt;0),  CONCATENATE(  ".",IF(U164=$A$399,$A464,"")  ),IF(U164=$A$399,$A464,"")  )</f>
        <v/>
      </c>
      <c r="V464" s="65" t="str">
        <f ca="1">IF(  AND(LEN(V463)&gt;=1,V463&lt;&gt;".",COUNTIF(V164:V$191,"18放")&gt;0),  CONCATENATE(  ".",IF(V164=$A$399,$A464,"")  ),IF(V164=$A$399,$A464,"")  )</f>
        <v/>
      </c>
      <c r="W464" s="65" t="str">
        <f ca="1">IF(  AND(LEN(W463)&gt;=1,W463&lt;&gt;".",COUNTIF(W164:W$191,"18放")&gt;0),  CONCATENATE(  ".",IF(W164=$A$399,$A464,"")  ),IF(W164=$A$399,$A464,"")  )</f>
        <v/>
      </c>
      <c r="X464" s="65" t="str">
        <f ca="1">IF(  AND(LEN(X463)&gt;=1,X463&lt;&gt;".",COUNTIF(X164:X$191,"18放")&gt;0),  CONCATENATE(  ".",IF(X164=$A$399,$A464,"")  ),IF(X164=$A$399,$A464,"")  )</f>
        <v/>
      </c>
      <c r="Y464" s="65" t="str">
        <f ca="1">IF(  AND(LEN(Y463)&gt;=1,Y463&lt;&gt;".",COUNTIF(Y164:Y$191,"18放")&gt;0),  CONCATENATE(  ".",IF(Y164=$A$399,$A464,"")  ),IF(Y164=$A$399,$A464,"")  )</f>
        <v/>
      </c>
      <c r="Z464" s="65">
        <f ca="1">IF(  AND(LEN(Z463)&gt;=1,Z463&lt;&gt;".",COUNTIF(Z164:Z$191,"18放")&gt;0),  CONCATENATE(  ".",IF(Z164=$A$399,$A464,"")  ),IF(Z164=$A$399,$A464,"")  )</f>
        <v>64</v>
      </c>
      <c r="AA464" s="65" t="str">
        <f ca="1">IF(  AND(LEN(AA463)&gt;=1,AA463&lt;&gt;".",COUNTIF(AA164:AA$191,"18放")&gt;0),  CONCATENATE(  ".",IF(AA164=$A$399,$A464,"")  ),IF(AA164=$A$399,$A464,"")  )</f>
        <v/>
      </c>
      <c r="AB464" s="65" t="str">
        <f ca="1">IF(  AND(LEN(AB463)&gt;=1,AB463&lt;&gt;".",COUNTIF(AB164:AB$191,"18放")&gt;0),  CONCATENATE(  ".",IF(AB164=$A$399,$A464,"")  ),IF(AB164=$A$399,$A464,"")  )</f>
        <v/>
      </c>
      <c r="AC464" s="65" t="str">
        <f ca="1">IF(  AND(LEN(AC463)&gt;=1,AC463&lt;&gt;".",COUNTIF(AC164:AC$191,"18放")&gt;0),  CONCATENATE(  ".",IF(AC164=$A$399,$A464,"")  ),IF(AC164=$A$399,$A464,"")  )</f>
        <v/>
      </c>
      <c r="AD464" s="65" t="str">
        <f ca="1">IF(  AND(LEN(AD463)&gt;=1,AD463&lt;&gt;".",COUNTIF(AD164:AD$191,"18放")&gt;0),  CONCATENATE(  ".",IF(AD164=$A$399,$A464,"")  ),IF(AD164=$A$399,$A464,"")  )</f>
        <v/>
      </c>
      <c r="AE464" s="65" t="str">
        <f ca="1">IF(  AND(LEN(AE463)&gt;=1,AE463&lt;&gt;".",COUNTIF(AE164:AE$191,"18放")&gt;0),  CONCATENATE(  ".",IF(AE164=$A$399,$A464,"")  ),IF(AE164=$A$399,$A464,"")  )</f>
        <v/>
      </c>
      <c r="AF464" s="65" t="str">
        <f ca="1">IF(  AND(LEN(AF463)&gt;=1,AF463&lt;&gt;".",COUNTIF(AF164:AF$191,"18放")&gt;0),  CONCATENATE(  ".",IF(AF164=$A$399,$A464,"")  ),IF(AF164=$A$399,$A464,"")  )</f>
        <v>.64</v>
      </c>
      <c r="AG464" s="65" t="str">
        <f ca="1">IF(  AND(LEN(AG463)&gt;=1,AG463&lt;&gt;".",COUNTIF(AG164:AG$191,"18放")&gt;0),  CONCATENATE(  ".",IF(AG164=$A$399,$A464,"")  ),IF(AG164=$A$399,$A464,"")  )</f>
        <v/>
      </c>
      <c r="AH464" s="65"/>
      <c r="AI464" s="65"/>
      <c r="AJ464" s="65"/>
    </row>
    <row r="465" spans="1:36">
      <c r="A465" s="65">
        <f t="shared" si="41"/>
        <v>65</v>
      </c>
      <c r="B465" s="65" t="str">
        <f t="shared" si="41"/>
        <v>黃品傑</v>
      </c>
      <c r="C465" s="65" t="str">
        <f ca="1">IF(  AND(LEN(C464)&gt;=1,C464&lt;&gt;".",COUNTIF(C165:C$191,"18放")&gt;0),  CONCATENATE(  ".",IF(C165=$A$399,$A465,"")  ),IF(C165=$A$399,$A465,"")  )</f>
        <v/>
      </c>
      <c r="D465" s="65" t="str">
        <f ca="1">IF(  AND(LEN(D464)&gt;=1,D464&lt;&gt;".",COUNTIF(D165:D$191,"18放")&gt;0),  CONCATENATE(  ".",IF(D165=$A$399,$A465,"")  ),IF(D165=$A$399,$A465,"")  )</f>
        <v/>
      </c>
      <c r="E465" s="65" t="str">
        <f ca="1">IF(  AND(LEN(E464)&gt;=1,E464&lt;&gt;".",COUNTIF(E165:E$191,"18放")&gt;0),  CONCATENATE(  ".",IF(E165=$A$399,$A465,"")  ),IF(E165=$A$399,$A465,"")  )</f>
        <v>.</v>
      </c>
      <c r="F465" s="65" t="str">
        <f ca="1">IF(  AND(LEN(F464)&gt;=1,F464&lt;&gt;".",COUNTIF(F165:F$191,"18放")&gt;0),  CONCATENATE(  ".",IF(F165=$A$399,$A465,"")  ),IF(F165=$A$399,$A465,"")  )</f>
        <v/>
      </c>
      <c r="G465" s="65" t="str">
        <f ca="1">IF(  AND(LEN(G464)&gt;=1,G464&lt;&gt;".",COUNTIF(G165:G$191,"18放")&gt;0),  CONCATENATE(  ".",IF(G165=$A$399,$A465,"")  ),IF(G165=$A$399,$A465,"")  )</f>
        <v/>
      </c>
      <c r="H465" s="65" t="str">
        <f ca="1">IF(  AND(LEN(H464)&gt;=1,H464&lt;&gt;".",COUNTIF(H165:H$191,"18放")&gt;0),  CONCATENATE(  ".",IF(H165=$A$399,$A465,"")  ),IF(H165=$A$399,$A465,"")  )</f>
        <v/>
      </c>
      <c r="I465" s="65" t="str">
        <f ca="1">IF(  AND(LEN(I464)&gt;=1,I464&lt;&gt;".",COUNTIF(I165:I$191,"18放")&gt;0),  CONCATENATE(  ".",IF(I165=$A$399,$A465,"")  ),IF(I165=$A$399,$A465,"")  )</f>
        <v/>
      </c>
      <c r="J465" s="65" t="str">
        <f ca="1">IF(  AND(LEN(J464)&gt;=1,J464&lt;&gt;".",COUNTIF(J165:J$191,"18放")&gt;0),  CONCATENATE(  ".",IF(J165=$A$399,$A465,"")  ),IF(J165=$A$399,$A465,"")  )</f>
        <v/>
      </c>
      <c r="K465" s="65" t="str">
        <f ca="1">IF(  AND(LEN(K464)&gt;=1,K464&lt;&gt;".",COUNTIF(K165:K$191,"18放")&gt;0),  CONCATENATE(  ".",IF(K165=$A$399,$A465,"")  ),IF(K165=$A$399,$A465,"")  )</f>
        <v/>
      </c>
      <c r="L465" s="65" t="str">
        <f ca="1">IF(  AND(LEN(L464)&gt;=1,L464&lt;&gt;".",COUNTIF(L165:L$191,"18放")&gt;0),  CONCATENATE(  ".",IF(L165=$A$399,$A465,"")  ),IF(L165=$A$399,$A465,"")  )</f>
        <v/>
      </c>
      <c r="M465" s="65" t="str">
        <f ca="1">IF(  AND(LEN(M464)&gt;=1,M464&lt;&gt;".",COUNTIF(M165:M$191,"18放")&gt;0),  CONCATENATE(  ".",IF(M165=$A$399,$A465,"")  ),IF(M165=$A$399,$A465,"")  )</f>
        <v/>
      </c>
      <c r="N465" s="65" t="str">
        <f ca="1">IF(  AND(LEN(N464)&gt;=1,N464&lt;&gt;".",COUNTIF(N165:N$191,"18放")&gt;0),  CONCATENATE(  ".",IF(N165=$A$399,$A465,"")  ),IF(N165=$A$399,$A465,"")  )</f>
        <v/>
      </c>
      <c r="O465" s="65" t="str">
        <f ca="1">IF(  AND(LEN(O464)&gt;=1,O464&lt;&gt;".",COUNTIF(O165:O$191,"18放")&gt;0),  CONCATENATE(  ".",IF(O165=$A$399,$A465,"")  ),IF(O165=$A$399,$A465,"")  )</f>
        <v/>
      </c>
      <c r="P465" s="65" t="str">
        <f ca="1">IF(  AND(LEN(P464)&gt;=1,P464&lt;&gt;".",COUNTIF(P165:P$191,"18放")&gt;0),  CONCATENATE(  ".",IF(P165=$A$399,$A465,"")  ),IF(P165=$A$399,$A465,"")  )</f>
        <v/>
      </c>
      <c r="Q465" s="65">
        <f ca="1">IF(  AND(LEN(Q464)&gt;=1,Q464&lt;&gt;".",COUNTIF(Q165:Q$191,"18放")&gt;0),  CONCATENATE(  ".",IF(Q165=$A$399,$A465,"")  ),IF(Q165=$A$399,$A465,"")  )</f>
        <v>65</v>
      </c>
      <c r="R465" s="65" t="str">
        <f ca="1">IF(  AND(LEN(R464)&gt;=1,R464&lt;&gt;".",COUNTIF(R165:R$191,"18放")&gt;0),  CONCATENATE(  ".",IF(R165=$A$399,$A465,"")  ),IF(R165=$A$399,$A465,"")  )</f>
        <v/>
      </c>
      <c r="S465" s="65" t="str">
        <f ca="1">IF(  AND(LEN(S464)&gt;=1,S464&lt;&gt;".",COUNTIF(S165:S$191,"18放")&gt;0),  CONCATENATE(  ".",IF(S165=$A$399,$A465,"")  ),IF(S165=$A$399,$A465,"")  )</f>
        <v>.</v>
      </c>
      <c r="T465" s="65" t="str">
        <f ca="1">IF(  AND(LEN(T464)&gt;=1,T464&lt;&gt;".",COUNTIF(T165:T$191,"18放")&gt;0),  CONCATENATE(  ".",IF(T165=$A$399,$A465,"")  ),IF(T165=$A$399,$A465,"")  )</f>
        <v/>
      </c>
      <c r="U465" s="65">
        <f ca="1">IF(  AND(LEN(U464)&gt;=1,U464&lt;&gt;".",COUNTIF(U165:U$191,"18放")&gt;0),  CONCATENATE(  ".",IF(U165=$A$399,$A465,"")  ),IF(U165=$A$399,$A465,"")  )</f>
        <v>65</v>
      </c>
      <c r="V465" s="65" t="str">
        <f ca="1">IF(  AND(LEN(V464)&gt;=1,V464&lt;&gt;".",COUNTIF(V165:V$191,"18放")&gt;0),  CONCATENATE(  ".",IF(V165=$A$399,$A465,"")  ),IF(V165=$A$399,$A465,"")  )</f>
        <v/>
      </c>
      <c r="W465" s="65" t="str">
        <f ca="1">IF(  AND(LEN(W464)&gt;=1,W464&lt;&gt;".",COUNTIF(W165:W$191,"18放")&gt;0),  CONCATENATE(  ".",IF(W165=$A$399,$A465,"")  ),IF(W165=$A$399,$A465,"")  )</f>
        <v/>
      </c>
      <c r="X465" s="65" t="str">
        <f ca="1">IF(  AND(LEN(X464)&gt;=1,X464&lt;&gt;".",COUNTIF(X165:X$191,"18放")&gt;0),  CONCATENATE(  ".",IF(X165=$A$399,$A465,"")  ),IF(X165=$A$399,$A465,"")  )</f>
        <v/>
      </c>
      <c r="Y465" s="65" t="str">
        <f ca="1">IF(  AND(LEN(Y464)&gt;=1,Y464&lt;&gt;".",COUNTIF(Y165:Y$191,"18放")&gt;0),  CONCATENATE(  ".",IF(Y165=$A$399,$A465,"")  ),IF(Y165=$A$399,$A465,"")  )</f>
        <v/>
      </c>
      <c r="Z465" s="65" t="str">
        <f ca="1">IF(  AND(LEN(Z464)&gt;=1,Z464&lt;&gt;".",COUNTIF(Z165:Z$191,"18放")&gt;0),  CONCATENATE(  ".",IF(Z165=$A$399,$A465,"")  ),IF(Z165=$A$399,$A465,"")  )</f>
        <v/>
      </c>
      <c r="AA465" s="65" t="str">
        <f ca="1">IF(  AND(LEN(AA464)&gt;=1,AA464&lt;&gt;".",COUNTIF(AA165:AA$191,"18放")&gt;0),  CONCATENATE(  ".",IF(AA165=$A$399,$A465,"")  ),IF(AA165=$A$399,$A465,"")  )</f>
        <v/>
      </c>
      <c r="AB465" s="65" t="str">
        <f ca="1">IF(  AND(LEN(AB464)&gt;=1,AB464&lt;&gt;".",COUNTIF(AB165:AB$191,"18放")&gt;0),  CONCATENATE(  ".",IF(AB165=$A$399,$A465,"")  ),IF(AB165=$A$399,$A465,"")  )</f>
        <v/>
      </c>
      <c r="AC465" s="65" t="str">
        <f ca="1">IF(  AND(LEN(AC464)&gt;=1,AC464&lt;&gt;".",COUNTIF(AC165:AC$191,"18放")&gt;0),  CONCATENATE(  ".",IF(AC165=$A$399,$A465,"")  ),IF(AC165=$A$399,$A465,"")  )</f>
        <v/>
      </c>
      <c r="AD465" s="65" t="str">
        <f ca="1">IF(  AND(LEN(AD464)&gt;=1,AD464&lt;&gt;".",COUNTIF(AD165:AD$191,"18放")&gt;0),  CONCATENATE(  ".",IF(AD165=$A$399,$A465,"")  ),IF(AD165=$A$399,$A465,"")  )</f>
        <v/>
      </c>
      <c r="AE465" s="65" t="str">
        <f ca="1">IF(  AND(LEN(AE464)&gt;=1,AE464&lt;&gt;".",COUNTIF(AE165:AE$191,"18放")&gt;0),  CONCATENATE(  ".",IF(AE165=$A$399,$A465,"")  ),IF(AE165=$A$399,$A465,"")  )</f>
        <v/>
      </c>
      <c r="AF465" s="65" t="str">
        <f ca="1">IF(  AND(LEN(AF464)&gt;=1,AF464&lt;&gt;".",COUNTIF(AF165:AF$191,"18放")&gt;0),  CONCATENATE(  ".",IF(AF165=$A$399,$A465,"")  ),IF(AF165=$A$399,$A465,"")  )</f>
        <v/>
      </c>
      <c r="AG465" s="65" t="str">
        <f ca="1">IF(  AND(LEN(AG464)&gt;=1,AG464&lt;&gt;".",COUNTIF(AG165:AG$191,"18放")&gt;0),  CONCATENATE(  ".",IF(AG165=$A$399,$A465,"")  ),IF(AG165=$A$399,$A465,"")  )</f>
        <v/>
      </c>
      <c r="AH465" s="65"/>
      <c r="AI465" s="65"/>
      <c r="AJ465" s="65"/>
    </row>
    <row r="466" spans="1:36">
      <c r="A466" s="65">
        <f t="shared" si="41"/>
        <v>66</v>
      </c>
      <c r="B466" s="65" t="str">
        <f t="shared" si="41"/>
        <v>張曙霖</v>
      </c>
      <c r="C466" s="65" t="str">
        <f ca="1">IF(  AND(LEN(C465)&gt;=1,C465&lt;&gt;".",COUNTIF(C166:C$191,"18放")&gt;0),  CONCATENATE(  ".",IF(C166=$A$399,$A466,"")  ),IF(C166=$A$399,$A466,"")  )</f>
        <v/>
      </c>
      <c r="D466" s="65" t="str">
        <f ca="1">IF(  AND(LEN(D465)&gt;=1,D465&lt;&gt;".",COUNTIF(D166:D$191,"18放")&gt;0),  CONCATENATE(  ".",IF(D166=$A$399,$A466,"")  ),IF(D166=$A$399,$A466,"")  )</f>
        <v/>
      </c>
      <c r="E466" s="65">
        <f ca="1">IF(  AND(LEN(E465)&gt;=1,E465&lt;&gt;".",COUNTIF(E166:E$191,"18放")&gt;0),  CONCATENATE(  ".",IF(E166=$A$399,$A466,"")  ),IF(E166=$A$399,$A466,"")  )</f>
        <v>66</v>
      </c>
      <c r="F466" s="65" t="str">
        <f ca="1">IF(  AND(LEN(F465)&gt;=1,F465&lt;&gt;".",COUNTIF(F166:F$191,"18放")&gt;0),  CONCATENATE(  ".",IF(F166=$A$399,$A466,"")  ),IF(F166=$A$399,$A466,"")  )</f>
        <v/>
      </c>
      <c r="G466" s="65" t="str">
        <f ca="1">IF(  AND(LEN(G465)&gt;=1,G465&lt;&gt;".",COUNTIF(G166:G$191,"18放")&gt;0),  CONCATENATE(  ".",IF(G166=$A$399,$A466,"")  ),IF(G166=$A$399,$A466,"")  )</f>
        <v/>
      </c>
      <c r="H466" s="65" t="str">
        <f ca="1">IF(  AND(LEN(H465)&gt;=1,H465&lt;&gt;".",COUNTIF(H166:H$191,"18放")&gt;0),  CONCATENATE(  ".",IF(H166=$A$399,$A466,"")  ),IF(H166=$A$399,$A466,"")  )</f>
        <v/>
      </c>
      <c r="I466" s="65" t="str">
        <f ca="1">IF(  AND(LEN(I465)&gt;=1,I465&lt;&gt;".",COUNTIF(I166:I$191,"18放")&gt;0),  CONCATENATE(  ".",IF(I166=$A$399,$A466,"")  ),IF(I166=$A$399,$A466,"")  )</f>
        <v/>
      </c>
      <c r="J466" s="65" t="str">
        <f ca="1">IF(  AND(LEN(J465)&gt;=1,J465&lt;&gt;".",COUNTIF(J166:J$191,"18放")&gt;0),  CONCATENATE(  ".",IF(J166=$A$399,$A466,"")  ),IF(J166=$A$399,$A466,"")  )</f>
        <v/>
      </c>
      <c r="K466" s="65" t="str">
        <f ca="1">IF(  AND(LEN(K465)&gt;=1,K465&lt;&gt;".",COUNTIF(K166:K$191,"18放")&gt;0),  CONCATENATE(  ".",IF(K166=$A$399,$A466,"")  ),IF(K166=$A$399,$A466,"")  )</f>
        <v/>
      </c>
      <c r="L466" s="65">
        <f ca="1">IF(  AND(LEN(L465)&gt;=1,L465&lt;&gt;".",COUNTIF(L166:L$191,"18放")&gt;0),  CONCATENATE(  ".",IF(L166=$A$399,$A466,"")  ),IF(L166=$A$399,$A466,"")  )</f>
        <v>66</v>
      </c>
      <c r="M466" s="65" t="str">
        <f ca="1">IF(  AND(LEN(M465)&gt;=1,M465&lt;&gt;".",COUNTIF(M166:M$191,"18放")&gt;0),  CONCATENATE(  ".",IF(M166=$A$399,$A466,"")  ),IF(M166=$A$399,$A466,"")  )</f>
        <v/>
      </c>
      <c r="N466" s="65" t="str">
        <f ca="1">IF(  AND(LEN(N465)&gt;=1,N465&lt;&gt;".",COUNTIF(N166:N$191,"18放")&gt;0),  CONCATENATE(  ".",IF(N166=$A$399,$A466,"")  ),IF(N166=$A$399,$A466,"")  )</f>
        <v/>
      </c>
      <c r="O466" s="65" t="str">
        <f ca="1">IF(  AND(LEN(O465)&gt;=1,O465&lt;&gt;".",COUNTIF(O166:O$191,"18放")&gt;0),  CONCATENATE(  ".",IF(O166=$A$399,$A466,"")  ),IF(O166=$A$399,$A466,"")  )</f>
        <v/>
      </c>
      <c r="P466" s="65" t="str">
        <f ca="1">IF(  AND(LEN(P465)&gt;=1,P465&lt;&gt;".",COUNTIF(P166:P$191,"18放")&gt;0),  CONCATENATE(  ".",IF(P166=$A$399,$A466,"")  ),IF(P166=$A$399,$A466,"")  )</f>
        <v/>
      </c>
      <c r="Q466" s="65" t="str">
        <f ca="1">IF(  AND(LEN(Q465)&gt;=1,Q465&lt;&gt;".",COUNTIF(Q166:Q$191,"18放")&gt;0),  CONCATENATE(  ".",IF(Q166=$A$399,$A466,"")  ),IF(Q166=$A$399,$A466,"")  )</f>
        <v/>
      </c>
      <c r="R466" s="65" t="str">
        <f ca="1">IF(  AND(LEN(R465)&gt;=1,R465&lt;&gt;".",COUNTIF(R166:R$191,"18放")&gt;0),  CONCATENATE(  ".",IF(R166=$A$399,$A466,"")  ),IF(R166=$A$399,$A466,"")  )</f>
        <v/>
      </c>
      <c r="S466" s="65">
        <f ca="1">IF(  AND(LEN(S465)&gt;=1,S465&lt;&gt;".",COUNTIF(S166:S$191,"18放")&gt;0),  CONCATENATE(  ".",IF(S166=$A$399,$A466,"")  ),IF(S166=$A$399,$A466,"")  )</f>
        <v>66</v>
      </c>
      <c r="T466" s="65" t="str">
        <f ca="1">IF(  AND(LEN(T465)&gt;=1,T465&lt;&gt;".",COUNTIF(T166:T$191,"18放")&gt;0),  CONCATENATE(  ".",IF(T166=$A$399,$A466,"")  ),IF(T166=$A$399,$A466,"")  )</f>
        <v/>
      </c>
      <c r="U466" s="65" t="str">
        <f ca="1">IF(  AND(LEN(U465)&gt;=1,U465&lt;&gt;".",COUNTIF(U166:U$191,"18放")&gt;0),  CONCATENATE(  ".",IF(U166=$A$399,$A466,"")  ),IF(U166=$A$399,$A466,"")  )</f>
        <v/>
      </c>
      <c r="V466" s="65" t="str">
        <f ca="1">IF(  AND(LEN(V465)&gt;=1,V465&lt;&gt;".",COUNTIF(V166:V$191,"18放")&gt;0),  CONCATENATE(  ".",IF(V166=$A$399,$A466,"")  ),IF(V166=$A$399,$A466,"")  )</f>
        <v/>
      </c>
      <c r="W466" s="65" t="str">
        <f ca="1">IF(  AND(LEN(W465)&gt;=1,W465&lt;&gt;".",COUNTIF(W166:W$191,"18放")&gt;0),  CONCATENATE(  ".",IF(W166=$A$399,$A466,"")  ),IF(W166=$A$399,$A466,"")  )</f>
        <v/>
      </c>
      <c r="X466" s="65" t="str">
        <f ca="1">IF(  AND(LEN(X465)&gt;=1,X465&lt;&gt;".",COUNTIF(X166:X$191,"18放")&gt;0),  CONCATENATE(  ".",IF(X166=$A$399,$A466,"")  ),IF(X166=$A$399,$A466,"")  )</f>
        <v/>
      </c>
      <c r="Y466" s="65" t="str">
        <f ca="1">IF(  AND(LEN(Y465)&gt;=1,Y465&lt;&gt;".",COUNTIF(Y166:Y$191,"18放")&gt;0),  CONCATENATE(  ".",IF(Y166=$A$399,$A466,"")  ),IF(Y166=$A$399,$A466,"")  )</f>
        <v/>
      </c>
      <c r="Z466" s="65" t="str">
        <f ca="1">IF(  AND(LEN(Z465)&gt;=1,Z465&lt;&gt;".",COUNTIF(Z166:Z$191,"18放")&gt;0),  CONCATENATE(  ".",IF(Z166=$A$399,$A466,"")  ),IF(Z166=$A$399,$A466,"")  )</f>
        <v/>
      </c>
      <c r="AA466" s="65" t="str">
        <f ca="1">IF(  AND(LEN(AA465)&gt;=1,AA465&lt;&gt;".",COUNTIF(AA166:AA$191,"18放")&gt;0),  CONCATENATE(  ".",IF(AA166=$A$399,$A466,"")  ),IF(AA166=$A$399,$A466,"")  )</f>
        <v/>
      </c>
      <c r="AB466" s="65" t="str">
        <f ca="1">IF(  AND(LEN(AB465)&gt;=1,AB465&lt;&gt;".",COUNTIF(AB166:AB$191,"18放")&gt;0),  CONCATENATE(  ".",IF(AB166=$A$399,$A466,"")  ),IF(AB166=$A$399,$A466,"")  )</f>
        <v/>
      </c>
      <c r="AC466" s="65" t="str">
        <f ca="1">IF(  AND(LEN(AC465)&gt;=1,AC465&lt;&gt;".",COUNTIF(AC166:AC$191,"18放")&gt;0),  CONCATENATE(  ".",IF(AC166=$A$399,$A466,"")  ),IF(AC166=$A$399,$A466,"")  )</f>
        <v/>
      </c>
      <c r="AD466" s="65" t="str">
        <f ca="1">IF(  AND(LEN(AD465)&gt;=1,AD465&lt;&gt;".",COUNTIF(AD166:AD$191,"18放")&gt;0),  CONCATENATE(  ".",IF(AD166=$A$399,$A466,"")  ),IF(AD166=$A$399,$A466,"")  )</f>
        <v/>
      </c>
      <c r="AE466" s="65" t="str">
        <f ca="1">IF(  AND(LEN(AE465)&gt;=1,AE465&lt;&gt;".",COUNTIF(AE166:AE$191,"18放")&gt;0),  CONCATENATE(  ".",IF(AE166=$A$399,$A466,"")  ),IF(AE166=$A$399,$A466,"")  )</f>
        <v/>
      </c>
      <c r="AF466" s="65" t="str">
        <f ca="1">IF(  AND(LEN(AF465)&gt;=1,AF465&lt;&gt;".",COUNTIF(AF166:AF$191,"18放")&gt;0),  CONCATENATE(  ".",IF(AF166=$A$399,$A466,"")  ),IF(AF166=$A$399,$A466,"")  )</f>
        <v/>
      </c>
      <c r="AG466" s="65" t="str">
        <f ca="1">IF(  AND(LEN(AG465)&gt;=1,AG465&lt;&gt;".",COUNTIF(AG166:AG$191,"18放")&gt;0),  CONCATENATE(  ".",IF(AG166=$A$399,$A466,"")  ),IF(AG166=$A$399,$A466,"")  )</f>
        <v/>
      </c>
      <c r="AH466" s="65"/>
      <c r="AI466" s="65"/>
      <c r="AJ466" s="65"/>
    </row>
    <row r="467" spans="1:36">
      <c r="A467" s="65">
        <f t="shared" si="41"/>
        <v>67</v>
      </c>
      <c r="B467" s="65" t="str">
        <f t="shared" si="41"/>
        <v/>
      </c>
      <c r="C467" s="65" t="str">
        <f ca="1">IF(  AND(LEN(C466)&gt;=1,C466&lt;&gt;".",COUNTIF(C167:C$191,"18放")&gt;0),  CONCATENATE(  ".",IF(C167=$A$399,$A467,"")  ),IF(C167=$A$399,$A467,"")  )</f>
        <v/>
      </c>
      <c r="D467" s="65" t="str">
        <f ca="1">IF(  AND(LEN(D466)&gt;=1,D466&lt;&gt;".",COUNTIF(D167:D$191,"18放")&gt;0),  CONCATENATE(  ".",IF(D167=$A$399,$A467,"")  ),IF(D167=$A$399,$A467,"")  )</f>
        <v/>
      </c>
      <c r="E467" s="65" t="str">
        <f ca="1">IF(  AND(LEN(E466)&gt;=1,E466&lt;&gt;".",COUNTIF(E167:E$191,"18放")&gt;0),  CONCATENATE(  ".",IF(E167=$A$399,$A467,"")  ),IF(E167=$A$399,$A467,"")  )</f>
        <v/>
      </c>
      <c r="F467" s="65" t="str">
        <f ca="1">IF(  AND(LEN(F466)&gt;=1,F466&lt;&gt;".",COUNTIF(F167:F$191,"18放")&gt;0),  CONCATENATE(  ".",IF(F167=$A$399,$A467,"")  ),IF(F167=$A$399,$A467,"")  )</f>
        <v/>
      </c>
      <c r="G467" s="65" t="str">
        <f ca="1">IF(  AND(LEN(G466)&gt;=1,G466&lt;&gt;".",COUNTIF(G167:G$191,"18放")&gt;0),  CONCATENATE(  ".",IF(G167=$A$399,$A467,"")  ),IF(G167=$A$399,$A467,"")  )</f>
        <v/>
      </c>
      <c r="H467" s="65" t="str">
        <f ca="1">IF(  AND(LEN(H466)&gt;=1,H466&lt;&gt;".",COUNTIF(H167:H$191,"18放")&gt;0),  CONCATENATE(  ".",IF(H167=$A$399,$A467,"")  ),IF(H167=$A$399,$A467,"")  )</f>
        <v/>
      </c>
      <c r="I467" s="65" t="str">
        <f ca="1">IF(  AND(LEN(I466)&gt;=1,I466&lt;&gt;".",COUNTIF(I167:I$191,"18放")&gt;0),  CONCATENATE(  ".",IF(I167=$A$399,$A467,"")  ),IF(I167=$A$399,$A467,"")  )</f>
        <v/>
      </c>
      <c r="J467" s="65" t="str">
        <f ca="1">IF(  AND(LEN(J466)&gt;=1,J466&lt;&gt;".",COUNTIF(J167:J$191,"18放")&gt;0),  CONCATENATE(  ".",IF(J167=$A$399,$A467,"")  ),IF(J167=$A$399,$A467,"")  )</f>
        <v/>
      </c>
      <c r="K467" s="65" t="str">
        <f ca="1">IF(  AND(LEN(K466)&gt;=1,K466&lt;&gt;".",COUNTIF(K167:K$191,"18放")&gt;0),  CONCATENATE(  ".",IF(K167=$A$399,$A467,"")  ),IF(K167=$A$399,$A467,"")  )</f>
        <v/>
      </c>
      <c r="L467" s="65" t="str">
        <f ca="1">IF(  AND(LEN(L466)&gt;=1,L466&lt;&gt;".",COUNTIF(L167:L$191,"18放")&gt;0),  CONCATENATE(  ".",IF(L167=$A$399,$A467,"")  ),IF(L167=$A$399,$A467,"")  )</f>
        <v/>
      </c>
      <c r="M467" s="65" t="str">
        <f ca="1">IF(  AND(LEN(M466)&gt;=1,M466&lt;&gt;".",COUNTIF(M167:M$191,"18放")&gt;0),  CONCATENATE(  ".",IF(M167=$A$399,$A467,"")  ),IF(M167=$A$399,$A467,"")  )</f>
        <v/>
      </c>
      <c r="N467" s="65" t="str">
        <f ca="1">IF(  AND(LEN(N466)&gt;=1,N466&lt;&gt;".",COUNTIF(N167:N$191,"18放")&gt;0),  CONCATENATE(  ".",IF(N167=$A$399,$A467,"")  ),IF(N167=$A$399,$A467,"")  )</f>
        <v/>
      </c>
      <c r="O467" s="65" t="str">
        <f ca="1">IF(  AND(LEN(O466)&gt;=1,O466&lt;&gt;".",COUNTIF(O167:O$191,"18放")&gt;0),  CONCATENATE(  ".",IF(O167=$A$399,$A467,"")  ),IF(O167=$A$399,$A467,"")  )</f>
        <v/>
      </c>
      <c r="P467" s="65" t="str">
        <f ca="1">IF(  AND(LEN(P466)&gt;=1,P466&lt;&gt;".",COUNTIF(P167:P$191,"18放")&gt;0),  CONCATENATE(  ".",IF(P167=$A$399,$A467,"")  ),IF(P167=$A$399,$A467,"")  )</f>
        <v/>
      </c>
      <c r="Q467" s="65" t="str">
        <f ca="1">IF(  AND(LEN(Q466)&gt;=1,Q466&lt;&gt;".",COUNTIF(Q167:Q$191,"18放")&gt;0),  CONCATENATE(  ".",IF(Q167=$A$399,$A467,"")  ),IF(Q167=$A$399,$A467,"")  )</f>
        <v/>
      </c>
      <c r="R467" s="65" t="str">
        <f ca="1">IF(  AND(LEN(R466)&gt;=1,R466&lt;&gt;".",COUNTIF(R167:R$191,"18放")&gt;0),  CONCATENATE(  ".",IF(R167=$A$399,$A467,"")  ),IF(R167=$A$399,$A467,"")  )</f>
        <v/>
      </c>
      <c r="S467" s="65" t="str">
        <f ca="1">IF(  AND(LEN(S466)&gt;=1,S466&lt;&gt;".",COUNTIF(S167:S$191,"18放")&gt;0),  CONCATENATE(  ".",IF(S167=$A$399,$A467,"")  ),IF(S167=$A$399,$A467,"")  )</f>
        <v/>
      </c>
      <c r="T467" s="65" t="str">
        <f ca="1">IF(  AND(LEN(T466)&gt;=1,T466&lt;&gt;".",COUNTIF(T167:T$191,"18放")&gt;0),  CONCATENATE(  ".",IF(T167=$A$399,$A467,"")  ),IF(T167=$A$399,$A467,"")  )</f>
        <v/>
      </c>
      <c r="U467" s="65" t="str">
        <f ca="1">IF(  AND(LEN(U466)&gt;=1,U466&lt;&gt;".",COUNTIF(U167:U$191,"18放")&gt;0),  CONCATENATE(  ".",IF(U167=$A$399,$A467,"")  ),IF(U167=$A$399,$A467,"")  )</f>
        <v/>
      </c>
      <c r="V467" s="65" t="str">
        <f ca="1">IF(  AND(LEN(V466)&gt;=1,V466&lt;&gt;".",COUNTIF(V167:V$191,"18放")&gt;0),  CONCATENATE(  ".",IF(V167=$A$399,$A467,"")  ),IF(V167=$A$399,$A467,"")  )</f>
        <v/>
      </c>
      <c r="W467" s="65" t="str">
        <f ca="1">IF(  AND(LEN(W466)&gt;=1,W466&lt;&gt;".",COUNTIF(W167:W$191,"18放")&gt;0),  CONCATENATE(  ".",IF(W167=$A$399,$A467,"")  ),IF(W167=$A$399,$A467,"")  )</f>
        <v/>
      </c>
      <c r="X467" s="65" t="str">
        <f ca="1">IF(  AND(LEN(X466)&gt;=1,X466&lt;&gt;".",COUNTIF(X167:X$191,"18放")&gt;0),  CONCATENATE(  ".",IF(X167=$A$399,$A467,"")  ),IF(X167=$A$399,$A467,"")  )</f>
        <v/>
      </c>
      <c r="Y467" s="65" t="str">
        <f ca="1">IF(  AND(LEN(Y466)&gt;=1,Y466&lt;&gt;".",COUNTIF(Y167:Y$191,"18放")&gt;0),  CONCATENATE(  ".",IF(Y167=$A$399,$A467,"")  ),IF(Y167=$A$399,$A467,"")  )</f>
        <v/>
      </c>
      <c r="Z467" s="65" t="str">
        <f ca="1">IF(  AND(LEN(Z466)&gt;=1,Z466&lt;&gt;".",COUNTIF(Z167:Z$191,"18放")&gt;0),  CONCATENATE(  ".",IF(Z167=$A$399,$A467,"")  ),IF(Z167=$A$399,$A467,"")  )</f>
        <v/>
      </c>
      <c r="AA467" s="65" t="str">
        <f ca="1">IF(  AND(LEN(AA466)&gt;=1,AA466&lt;&gt;".",COUNTIF(AA167:AA$191,"18放")&gt;0),  CONCATENATE(  ".",IF(AA167=$A$399,$A467,"")  ),IF(AA167=$A$399,$A467,"")  )</f>
        <v/>
      </c>
      <c r="AB467" s="65" t="str">
        <f ca="1">IF(  AND(LEN(AB466)&gt;=1,AB466&lt;&gt;".",COUNTIF(AB167:AB$191,"18放")&gt;0),  CONCATENATE(  ".",IF(AB167=$A$399,$A467,"")  ),IF(AB167=$A$399,$A467,"")  )</f>
        <v/>
      </c>
      <c r="AC467" s="65" t="str">
        <f ca="1">IF(  AND(LEN(AC466)&gt;=1,AC466&lt;&gt;".",COUNTIF(AC167:AC$191,"18放")&gt;0),  CONCATENATE(  ".",IF(AC167=$A$399,$A467,"")  ),IF(AC167=$A$399,$A467,"")  )</f>
        <v/>
      </c>
      <c r="AD467" s="65" t="str">
        <f ca="1">IF(  AND(LEN(AD466)&gt;=1,AD466&lt;&gt;".",COUNTIF(AD167:AD$191,"18放")&gt;0),  CONCATENATE(  ".",IF(AD167=$A$399,$A467,"")  ),IF(AD167=$A$399,$A467,"")  )</f>
        <v/>
      </c>
      <c r="AE467" s="65" t="str">
        <f ca="1">IF(  AND(LEN(AE466)&gt;=1,AE466&lt;&gt;".",COUNTIF(AE167:AE$191,"18放")&gt;0),  CONCATENATE(  ".",IF(AE167=$A$399,$A467,"")  ),IF(AE167=$A$399,$A467,"")  )</f>
        <v/>
      </c>
      <c r="AF467" s="65" t="str">
        <f ca="1">IF(  AND(LEN(AF466)&gt;=1,AF466&lt;&gt;".",COUNTIF(AF167:AF$191,"18放")&gt;0),  CONCATENATE(  ".",IF(AF167=$A$399,$A467,"")  ),IF(AF167=$A$399,$A467,"")  )</f>
        <v/>
      </c>
      <c r="AG467" s="65" t="str">
        <f ca="1">IF(  AND(LEN(AG466)&gt;=1,AG466&lt;&gt;".",COUNTIF(AG167:AG$191,"18放")&gt;0),  CONCATENATE(  ".",IF(AG167=$A$399,$A467,"")  ),IF(AG167=$A$399,$A467,"")  )</f>
        <v/>
      </c>
      <c r="AH467" s="65"/>
      <c r="AI467" s="65"/>
      <c r="AJ467" s="65"/>
    </row>
    <row r="468" spans="1:36">
      <c r="A468" s="65">
        <f t="shared" si="41"/>
        <v>68</v>
      </c>
      <c r="B468" s="65" t="str">
        <f t="shared" si="41"/>
        <v/>
      </c>
      <c r="C468" s="65" t="str">
        <f ca="1">IF(  AND(LEN(C467)&gt;=1,C467&lt;&gt;".",COUNTIF(C168:C$191,"18放")&gt;0),  CONCATENATE(  ".",IF(C168=$A$399,$A468,"")  ),IF(C168=$A$399,$A468,"")  )</f>
        <v/>
      </c>
      <c r="D468" s="65" t="str">
        <f ca="1">IF(  AND(LEN(D467)&gt;=1,D467&lt;&gt;".",COUNTIF(D168:D$191,"18放")&gt;0),  CONCATENATE(  ".",IF(D168=$A$399,$A468,"")  ),IF(D168=$A$399,$A468,"")  )</f>
        <v/>
      </c>
      <c r="E468" s="65" t="str">
        <f ca="1">IF(  AND(LEN(E467)&gt;=1,E467&lt;&gt;".",COUNTIF(E168:E$191,"18放")&gt;0),  CONCATENATE(  ".",IF(E168=$A$399,$A468,"")  ),IF(E168=$A$399,$A468,"")  )</f>
        <v/>
      </c>
      <c r="F468" s="65" t="str">
        <f ca="1">IF(  AND(LEN(F467)&gt;=1,F467&lt;&gt;".",COUNTIF(F168:F$191,"18放")&gt;0),  CONCATENATE(  ".",IF(F168=$A$399,$A468,"")  ),IF(F168=$A$399,$A468,"")  )</f>
        <v/>
      </c>
      <c r="G468" s="65" t="str">
        <f ca="1">IF(  AND(LEN(G467)&gt;=1,G467&lt;&gt;".",COUNTIF(G168:G$191,"18放")&gt;0),  CONCATENATE(  ".",IF(G168=$A$399,$A468,"")  ),IF(G168=$A$399,$A468,"")  )</f>
        <v/>
      </c>
      <c r="H468" s="65" t="str">
        <f ca="1">IF(  AND(LEN(H467)&gt;=1,H467&lt;&gt;".",COUNTIF(H168:H$191,"18放")&gt;0),  CONCATENATE(  ".",IF(H168=$A$399,$A468,"")  ),IF(H168=$A$399,$A468,"")  )</f>
        <v/>
      </c>
      <c r="I468" s="65" t="str">
        <f ca="1">IF(  AND(LEN(I467)&gt;=1,I467&lt;&gt;".",COUNTIF(I168:I$191,"18放")&gt;0),  CONCATENATE(  ".",IF(I168=$A$399,$A468,"")  ),IF(I168=$A$399,$A468,"")  )</f>
        <v/>
      </c>
      <c r="J468" s="65" t="str">
        <f ca="1">IF(  AND(LEN(J467)&gt;=1,J467&lt;&gt;".",COUNTIF(J168:J$191,"18放")&gt;0),  CONCATENATE(  ".",IF(J168=$A$399,$A468,"")  ),IF(J168=$A$399,$A468,"")  )</f>
        <v/>
      </c>
      <c r="K468" s="65" t="str">
        <f ca="1">IF(  AND(LEN(K467)&gt;=1,K467&lt;&gt;".",COUNTIF(K168:K$191,"18放")&gt;0),  CONCATENATE(  ".",IF(K168=$A$399,$A468,"")  ),IF(K168=$A$399,$A468,"")  )</f>
        <v/>
      </c>
      <c r="L468" s="65" t="str">
        <f ca="1">IF(  AND(LEN(L467)&gt;=1,L467&lt;&gt;".",COUNTIF(L168:L$191,"18放")&gt;0),  CONCATENATE(  ".",IF(L168=$A$399,$A468,"")  ),IF(L168=$A$399,$A468,"")  )</f>
        <v/>
      </c>
      <c r="M468" s="65" t="str">
        <f ca="1">IF(  AND(LEN(M467)&gt;=1,M467&lt;&gt;".",COUNTIF(M168:M$191,"18放")&gt;0),  CONCATENATE(  ".",IF(M168=$A$399,$A468,"")  ),IF(M168=$A$399,$A468,"")  )</f>
        <v/>
      </c>
      <c r="N468" s="65" t="str">
        <f ca="1">IF(  AND(LEN(N467)&gt;=1,N467&lt;&gt;".",COUNTIF(N168:N$191,"18放")&gt;0),  CONCATENATE(  ".",IF(N168=$A$399,$A468,"")  ),IF(N168=$A$399,$A468,"")  )</f>
        <v/>
      </c>
      <c r="O468" s="65" t="str">
        <f ca="1">IF(  AND(LEN(O467)&gt;=1,O467&lt;&gt;".",COUNTIF(O168:O$191,"18放")&gt;0),  CONCATENATE(  ".",IF(O168=$A$399,$A468,"")  ),IF(O168=$A$399,$A468,"")  )</f>
        <v/>
      </c>
      <c r="P468" s="65" t="str">
        <f ca="1">IF(  AND(LEN(P467)&gt;=1,P467&lt;&gt;".",COUNTIF(P168:P$191,"18放")&gt;0),  CONCATENATE(  ".",IF(P168=$A$399,$A468,"")  ),IF(P168=$A$399,$A468,"")  )</f>
        <v/>
      </c>
      <c r="Q468" s="65" t="str">
        <f ca="1">IF(  AND(LEN(Q467)&gt;=1,Q467&lt;&gt;".",COUNTIF(Q168:Q$191,"18放")&gt;0),  CONCATENATE(  ".",IF(Q168=$A$399,$A468,"")  ),IF(Q168=$A$399,$A468,"")  )</f>
        <v/>
      </c>
      <c r="R468" s="65" t="str">
        <f ca="1">IF(  AND(LEN(R467)&gt;=1,R467&lt;&gt;".",COUNTIF(R168:R$191,"18放")&gt;0),  CONCATENATE(  ".",IF(R168=$A$399,$A468,"")  ),IF(R168=$A$399,$A468,"")  )</f>
        <v/>
      </c>
      <c r="S468" s="65" t="str">
        <f ca="1">IF(  AND(LEN(S467)&gt;=1,S467&lt;&gt;".",COUNTIF(S168:S$191,"18放")&gt;0),  CONCATENATE(  ".",IF(S168=$A$399,$A468,"")  ),IF(S168=$A$399,$A468,"")  )</f>
        <v/>
      </c>
      <c r="T468" s="65" t="str">
        <f ca="1">IF(  AND(LEN(T467)&gt;=1,T467&lt;&gt;".",COUNTIF(T168:T$191,"18放")&gt;0),  CONCATENATE(  ".",IF(T168=$A$399,$A468,"")  ),IF(T168=$A$399,$A468,"")  )</f>
        <v/>
      </c>
      <c r="U468" s="65" t="str">
        <f ca="1">IF(  AND(LEN(U467)&gt;=1,U467&lt;&gt;".",COUNTIF(U168:U$191,"18放")&gt;0),  CONCATENATE(  ".",IF(U168=$A$399,$A468,"")  ),IF(U168=$A$399,$A468,"")  )</f>
        <v/>
      </c>
      <c r="V468" s="65" t="str">
        <f ca="1">IF(  AND(LEN(V467)&gt;=1,V467&lt;&gt;".",COUNTIF(V168:V$191,"18放")&gt;0),  CONCATENATE(  ".",IF(V168=$A$399,$A468,"")  ),IF(V168=$A$399,$A468,"")  )</f>
        <v/>
      </c>
      <c r="W468" s="65" t="str">
        <f ca="1">IF(  AND(LEN(W467)&gt;=1,W467&lt;&gt;".",COUNTIF(W168:W$191,"18放")&gt;0),  CONCATENATE(  ".",IF(W168=$A$399,$A468,"")  ),IF(W168=$A$399,$A468,"")  )</f>
        <v/>
      </c>
      <c r="X468" s="65" t="str">
        <f ca="1">IF(  AND(LEN(X467)&gt;=1,X467&lt;&gt;".",COUNTIF(X168:X$191,"18放")&gt;0),  CONCATENATE(  ".",IF(X168=$A$399,$A468,"")  ),IF(X168=$A$399,$A468,"")  )</f>
        <v/>
      </c>
      <c r="Y468" s="65" t="str">
        <f ca="1">IF(  AND(LEN(Y467)&gt;=1,Y467&lt;&gt;".",COUNTIF(Y168:Y$191,"18放")&gt;0),  CONCATENATE(  ".",IF(Y168=$A$399,$A468,"")  ),IF(Y168=$A$399,$A468,"")  )</f>
        <v/>
      </c>
      <c r="Z468" s="65" t="str">
        <f ca="1">IF(  AND(LEN(Z467)&gt;=1,Z467&lt;&gt;".",COUNTIF(Z168:Z$191,"18放")&gt;0),  CONCATENATE(  ".",IF(Z168=$A$399,$A468,"")  ),IF(Z168=$A$399,$A468,"")  )</f>
        <v/>
      </c>
      <c r="AA468" s="65" t="str">
        <f ca="1">IF(  AND(LEN(AA467)&gt;=1,AA467&lt;&gt;".",COUNTIF(AA168:AA$191,"18放")&gt;0),  CONCATENATE(  ".",IF(AA168=$A$399,$A468,"")  ),IF(AA168=$A$399,$A468,"")  )</f>
        <v/>
      </c>
      <c r="AB468" s="65" t="str">
        <f ca="1">IF(  AND(LEN(AB467)&gt;=1,AB467&lt;&gt;".",COUNTIF(AB168:AB$191,"18放")&gt;0),  CONCATENATE(  ".",IF(AB168=$A$399,$A468,"")  ),IF(AB168=$A$399,$A468,"")  )</f>
        <v/>
      </c>
      <c r="AC468" s="65" t="str">
        <f ca="1">IF(  AND(LEN(AC467)&gt;=1,AC467&lt;&gt;".",COUNTIF(AC168:AC$191,"18放")&gt;0),  CONCATENATE(  ".",IF(AC168=$A$399,$A468,"")  ),IF(AC168=$A$399,$A468,"")  )</f>
        <v/>
      </c>
      <c r="AD468" s="65" t="str">
        <f ca="1">IF(  AND(LEN(AD467)&gt;=1,AD467&lt;&gt;".",COUNTIF(AD168:AD$191,"18放")&gt;0),  CONCATENATE(  ".",IF(AD168=$A$399,$A468,"")  ),IF(AD168=$A$399,$A468,"")  )</f>
        <v/>
      </c>
      <c r="AE468" s="65" t="str">
        <f ca="1">IF(  AND(LEN(AE467)&gt;=1,AE467&lt;&gt;".",COUNTIF(AE168:AE$191,"18放")&gt;0),  CONCATENATE(  ".",IF(AE168=$A$399,$A468,"")  ),IF(AE168=$A$399,$A468,"")  )</f>
        <v/>
      </c>
      <c r="AF468" s="65" t="str">
        <f ca="1">IF(  AND(LEN(AF467)&gt;=1,AF467&lt;&gt;".",COUNTIF(AF168:AF$191,"18放")&gt;0),  CONCATENATE(  ".",IF(AF168=$A$399,$A468,"")  ),IF(AF168=$A$399,$A468,"")  )</f>
        <v/>
      </c>
      <c r="AG468" s="65" t="str">
        <f ca="1">IF(  AND(LEN(AG467)&gt;=1,AG467&lt;&gt;".",COUNTIF(AG168:AG$191,"18放")&gt;0),  CONCATENATE(  ".",IF(AG168=$A$399,$A468,"")  ),IF(AG168=$A$399,$A468,"")  )</f>
        <v/>
      </c>
      <c r="AH468" s="65"/>
      <c r="AI468" s="65"/>
      <c r="AJ468" s="65"/>
    </row>
    <row r="469" spans="1:36">
      <c r="A469" s="65">
        <f t="shared" si="41"/>
        <v>69</v>
      </c>
      <c r="B469" s="65" t="str">
        <f t="shared" si="41"/>
        <v/>
      </c>
      <c r="C469" s="65" t="str">
        <f ca="1">IF(  AND(LEN(C468)&gt;=1,C468&lt;&gt;".",COUNTIF(C169:C$191,"18放")&gt;0),  CONCATENATE(  ".",IF(C169=$A$399,$A469,"")  ),IF(C169=$A$399,$A469,"")  )</f>
        <v/>
      </c>
      <c r="D469" s="65" t="str">
        <f ca="1">IF(  AND(LEN(D468)&gt;=1,D468&lt;&gt;".",COUNTIF(D169:D$191,"18放")&gt;0),  CONCATENATE(  ".",IF(D169=$A$399,$A469,"")  ),IF(D169=$A$399,$A469,"")  )</f>
        <v/>
      </c>
      <c r="E469" s="65" t="str">
        <f ca="1">IF(  AND(LEN(E468)&gt;=1,E468&lt;&gt;".",COUNTIF(E169:E$191,"18放")&gt;0),  CONCATENATE(  ".",IF(E169=$A$399,$A469,"")  ),IF(E169=$A$399,$A469,"")  )</f>
        <v/>
      </c>
      <c r="F469" s="65" t="str">
        <f ca="1">IF(  AND(LEN(F468)&gt;=1,F468&lt;&gt;".",COUNTIF(F169:F$191,"18放")&gt;0),  CONCATENATE(  ".",IF(F169=$A$399,$A469,"")  ),IF(F169=$A$399,$A469,"")  )</f>
        <v/>
      </c>
      <c r="G469" s="65" t="str">
        <f ca="1">IF(  AND(LEN(G468)&gt;=1,G468&lt;&gt;".",COUNTIF(G169:G$191,"18放")&gt;0),  CONCATENATE(  ".",IF(G169=$A$399,$A469,"")  ),IF(G169=$A$399,$A469,"")  )</f>
        <v/>
      </c>
      <c r="H469" s="65" t="str">
        <f ca="1">IF(  AND(LEN(H468)&gt;=1,H468&lt;&gt;".",COUNTIF(H169:H$191,"18放")&gt;0),  CONCATENATE(  ".",IF(H169=$A$399,$A469,"")  ),IF(H169=$A$399,$A469,"")  )</f>
        <v/>
      </c>
      <c r="I469" s="65" t="str">
        <f ca="1">IF(  AND(LEN(I468)&gt;=1,I468&lt;&gt;".",COUNTIF(I169:I$191,"18放")&gt;0),  CONCATENATE(  ".",IF(I169=$A$399,$A469,"")  ),IF(I169=$A$399,$A469,"")  )</f>
        <v/>
      </c>
      <c r="J469" s="65" t="str">
        <f ca="1">IF(  AND(LEN(J468)&gt;=1,J468&lt;&gt;".",COUNTIF(J169:J$191,"18放")&gt;0),  CONCATENATE(  ".",IF(J169=$A$399,$A469,"")  ),IF(J169=$A$399,$A469,"")  )</f>
        <v/>
      </c>
      <c r="K469" s="65" t="str">
        <f ca="1">IF(  AND(LEN(K468)&gt;=1,K468&lt;&gt;".",COUNTIF(K169:K$191,"18放")&gt;0),  CONCATENATE(  ".",IF(K169=$A$399,$A469,"")  ),IF(K169=$A$399,$A469,"")  )</f>
        <v/>
      </c>
      <c r="L469" s="65" t="str">
        <f ca="1">IF(  AND(LEN(L468)&gt;=1,L468&lt;&gt;".",COUNTIF(L169:L$191,"18放")&gt;0),  CONCATENATE(  ".",IF(L169=$A$399,$A469,"")  ),IF(L169=$A$399,$A469,"")  )</f>
        <v/>
      </c>
      <c r="M469" s="65" t="str">
        <f ca="1">IF(  AND(LEN(M468)&gt;=1,M468&lt;&gt;".",COUNTIF(M169:M$191,"18放")&gt;0),  CONCATENATE(  ".",IF(M169=$A$399,$A469,"")  ),IF(M169=$A$399,$A469,"")  )</f>
        <v/>
      </c>
      <c r="N469" s="65" t="str">
        <f ca="1">IF(  AND(LEN(N468)&gt;=1,N468&lt;&gt;".",COUNTIF(N169:N$191,"18放")&gt;0),  CONCATENATE(  ".",IF(N169=$A$399,$A469,"")  ),IF(N169=$A$399,$A469,"")  )</f>
        <v/>
      </c>
      <c r="O469" s="65" t="str">
        <f ca="1">IF(  AND(LEN(O468)&gt;=1,O468&lt;&gt;".",COUNTIF(O169:O$191,"18放")&gt;0),  CONCATENATE(  ".",IF(O169=$A$399,$A469,"")  ),IF(O169=$A$399,$A469,"")  )</f>
        <v/>
      </c>
      <c r="P469" s="65" t="str">
        <f ca="1">IF(  AND(LEN(P468)&gt;=1,P468&lt;&gt;".",COUNTIF(P169:P$191,"18放")&gt;0),  CONCATENATE(  ".",IF(P169=$A$399,$A469,"")  ),IF(P169=$A$399,$A469,"")  )</f>
        <v/>
      </c>
      <c r="Q469" s="65" t="str">
        <f ca="1">IF(  AND(LEN(Q468)&gt;=1,Q468&lt;&gt;".",COUNTIF(Q169:Q$191,"18放")&gt;0),  CONCATENATE(  ".",IF(Q169=$A$399,$A469,"")  ),IF(Q169=$A$399,$A469,"")  )</f>
        <v/>
      </c>
      <c r="R469" s="65" t="str">
        <f ca="1">IF(  AND(LEN(R468)&gt;=1,R468&lt;&gt;".",COUNTIF(R169:R$191,"18放")&gt;0),  CONCATENATE(  ".",IF(R169=$A$399,$A469,"")  ),IF(R169=$A$399,$A469,"")  )</f>
        <v/>
      </c>
      <c r="S469" s="65" t="str">
        <f ca="1">IF(  AND(LEN(S468)&gt;=1,S468&lt;&gt;".",COUNTIF(S169:S$191,"18放")&gt;0),  CONCATENATE(  ".",IF(S169=$A$399,$A469,"")  ),IF(S169=$A$399,$A469,"")  )</f>
        <v/>
      </c>
      <c r="T469" s="65" t="str">
        <f ca="1">IF(  AND(LEN(T468)&gt;=1,T468&lt;&gt;".",COUNTIF(T169:T$191,"18放")&gt;0),  CONCATENATE(  ".",IF(T169=$A$399,$A469,"")  ),IF(T169=$A$399,$A469,"")  )</f>
        <v/>
      </c>
      <c r="U469" s="65" t="str">
        <f ca="1">IF(  AND(LEN(U468)&gt;=1,U468&lt;&gt;".",COUNTIF(U169:U$191,"18放")&gt;0),  CONCATENATE(  ".",IF(U169=$A$399,$A469,"")  ),IF(U169=$A$399,$A469,"")  )</f>
        <v/>
      </c>
      <c r="V469" s="65" t="str">
        <f ca="1">IF(  AND(LEN(V468)&gt;=1,V468&lt;&gt;".",COUNTIF(V169:V$191,"18放")&gt;0),  CONCATENATE(  ".",IF(V169=$A$399,$A469,"")  ),IF(V169=$A$399,$A469,"")  )</f>
        <v/>
      </c>
      <c r="W469" s="65" t="str">
        <f ca="1">IF(  AND(LEN(W468)&gt;=1,W468&lt;&gt;".",COUNTIF(W169:W$191,"18放")&gt;0),  CONCATENATE(  ".",IF(W169=$A$399,$A469,"")  ),IF(W169=$A$399,$A469,"")  )</f>
        <v/>
      </c>
      <c r="X469" s="65" t="str">
        <f ca="1">IF(  AND(LEN(X468)&gt;=1,X468&lt;&gt;".",COUNTIF(X169:X$191,"18放")&gt;0),  CONCATENATE(  ".",IF(X169=$A$399,$A469,"")  ),IF(X169=$A$399,$A469,"")  )</f>
        <v/>
      </c>
      <c r="Y469" s="65" t="str">
        <f ca="1">IF(  AND(LEN(Y468)&gt;=1,Y468&lt;&gt;".",COUNTIF(Y169:Y$191,"18放")&gt;0),  CONCATENATE(  ".",IF(Y169=$A$399,$A469,"")  ),IF(Y169=$A$399,$A469,"")  )</f>
        <v/>
      </c>
      <c r="Z469" s="65" t="str">
        <f ca="1">IF(  AND(LEN(Z468)&gt;=1,Z468&lt;&gt;".",COUNTIF(Z169:Z$191,"18放")&gt;0),  CONCATENATE(  ".",IF(Z169=$A$399,$A469,"")  ),IF(Z169=$A$399,$A469,"")  )</f>
        <v/>
      </c>
      <c r="AA469" s="65" t="str">
        <f ca="1">IF(  AND(LEN(AA468)&gt;=1,AA468&lt;&gt;".",COUNTIF(AA169:AA$191,"18放")&gt;0),  CONCATENATE(  ".",IF(AA169=$A$399,$A469,"")  ),IF(AA169=$A$399,$A469,"")  )</f>
        <v/>
      </c>
      <c r="AB469" s="65" t="str">
        <f ca="1">IF(  AND(LEN(AB468)&gt;=1,AB468&lt;&gt;".",COUNTIF(AB169:AB$191,"18放")&gt;0),  CONCATENATE(  ".",IF(AB169=$A$399,$A469,"")  ),IF(AB169=$A$399,$A469,"")  )</f>
        <v/>
      </c>
      <c r="AC469" s="65" t="str">
        <f ca="1">IF(  AND(LEN(AC468)&gt;=1,AC468&lt;&gt;".",COUNTIF(AC169:AC$191,"18放")&gt;0),  CONCATENATE(  ".",IF(AC169=$A$399,$A469,"")  ),IF(AC169=$A$399,$A469,"")  )</f>
        <v/>
      </c>
      <c r="AD469" s="65" t="str">
        <f ca="1">IF(  AND(LEN(AD468)&gt;=1,AD468&lt;&gt;".",COUNTIF(AD169:AD$191,"18放")&gt;0),  CONCATENATE(  ".",IF(AD169=$A$399,$A469,"")  ),IF(AD169=$A$399,$A469,"")  )</f>
        <v/>
      </c>
      <c r="AE469" s="65" t="str">
        <f ca="1">IF(  AND(LEN(AE468)&gt;=1,AE468&lt;&gt;".",COUNTIF(AE169:AE$191,"18放")&gt;0),  CONCATENATE(  ".",IF(AE169=$A$399,$A469,"")  ),IF(AE169=$A$399,$A469,"")  )</f>
        <v/>
      </c>
      <c r="AF469" s="65" t="str">
        <f ca="1">IF(  AND(LEN(AF468)&gt;=1,AF468&lt;&gt;".",COUNTIF(AF169:AF$191,"18放")&gt;0),  CONCATENATE(  ".",IF(AF169=$A$399,$A469,"")  ),IF(AF169=$A$399,$A469,"")  )</f>
        <v/>
      </c>
      <c r="AG469" s="65" t="str">
        <f ca="1">IF(  AND(LEN(AG468)&gt;=1,AG468&lt;&gt;".",COUNTIF(AG169:AG$191,"18放")&gt;0),  CONCATENATE(  ".",IF(AG169=$A$399,$A469,"")  ),IF(AG169=$A$399,$A469,"")  )</f>
        <v/>
      </c>
      <c r="AH469" s="65"/>
      <c r="AI469" s="65"/>
      <c r="AJ469" s="65"/>
    </row>
    <row r="470" spans="1:36">
      <c r="A470" s="65">
        <f t="shared" si="41"/>
        <v>70</v>
      </c>
      <c r="B470" s="65" t="str">
        <f t="shared" si="41"/>
        <v/>
      </c>
      <c r="C470" s="65" t="str">
        <f ca="1">IF(  AND(LEN(C469)&gt;=1,C469&lt;&gt;".",COUNTIF(C170:C$191,"18放")&gt;0),  CONCATENATE(  ".",IF(C170=$A$399,$A470,"")  ),IF(C170=$A$399,$A470,"")  )</f>
        <v/>
      </c>
      <c r="D470" s="65" t="str">
        <f ca="1">IF(  AND(LEN(D469)&gt;=1,D469&lt;&gt;".",COUNTIF(D170:D$191,"18放")&gt;0),  CONCATENATE(  ".",IF(D170=$A$399,$A470,"")  ),IF(D170=$A$399,$A470,"")  )</f>
        <v/>
      </c>
      <c r="E470" s="65" t="str">
        <f ca="1">IF(  AND(LEN(E469)&gt;=1,E469&lt;&gt;".",COUNTIF(E170:E$191,"18放")&gt;0),  CONCATENATE(  ".",IF(E170=$A$399,$A470,"")  ),IF(E170=$A$399,$A470,"")  )</f>
        <v/>
      </c>
      <c r="F470" s="65" t="str">
        <f ca="1">IF(  AND(LEN(F469)&gt;=1,F469&lt;&gt;".",COUNTIF(F170:F$191,"18放")&gt;0),  CONCATENATE(  ".",IF(F170=$A$399,$A470,"")  ),IF(F170=$A$399,$A470,"")  )</f>
        <v/>
      </c>
      <c r="G470" s="65" t="str">
        <f ca="1">IF(  AND(LEN(G469)&gt;=1,G469&lt;&gt;".",COUNTIF(G170:G$191,"18放")&gt;0),  CONCATENATE(  ".",IF(G170=$A$399,$A470,"")  ),IF(G170=$A$399,$A470,"")  )</f>
        <v/>
      </c>
      <c r="H470" s="65" t="str">
        <f ca="1">IF(  AND(LEN(H469)&gt;=1,H469&lt;&gt;".",COUNTIF(H170:H$191,"18放")&gt;0),  CONCATENATE(  ".",IF(H170=$A$399,$A470,"")  ),IF(H170=$A$399,$A470,"")  )</f>
        <v/>
      </c>
      <c r="I470" s="65" t="str">
        <f ca="1">IF(  AND(LEN(I469)&gt;=1,I469&lt;&gt;".",COUNTIF(I170:I$191,"18放")&gt;0),  CONCATENATE(  ".",IF(I170=$A$399,$A470,"")  ),IF(I170=$A$399,$A470,"")  )</f>
        <v/>
      </c>
      <c r="J470" s="65" t="str">
        <f ca="1">IF(  AND(LEN(J469)&gt;=1,J469&lt;&gt;".",COUNTIF(J170:J$191,"18放")&gt;0),  CONCATENATE(  ".",IF(J170=$A$399,$A470,"")  ),IF(J170=$A$399,$A470,"")  )</f>
        <v/>
      </c>
      <c r="K470" s="65" t="str">
        <f ca="1">IF(  AND(LEN(K469)&gt;=1,K469&lt;&gt;".",COUNTIF(K170:K$191,"18放")&gt;0),  CONCATENATE(  ".",IF(K170=$A$399,$A470,"")  ),IF(K170=$A$399,$A470,"")  )</f>
        <v/>
      </c>
      <c r="L470" s="65" t="str">
        <f ca="1">IF(  AND(LEN(L469)&gt;=1,L469&lt;&gt;".",COUNTIF(L170:L$191,"18放")&gt;0),  CONCATENATE(  ".",IF(L170=$A$399,$A470,"")  ),IF(L170=$A$399,$A470,"")  )</f>
        <v/>
      </c>
      <c r="M470" s="65" t="str">
        <f ca="1">IF(  AND(LEN(M469)&gt;=1,M469&lt;&gt;".",COUNTIF(M170:M$191,"18放")&gt;0),  CONCATENATE(  ".",IF(M170=$A$399,$A470,"")  ),IF(M170=$A$399,$A470,"")  )</f>
        <v/>
      </c>
      <c r="N470" s="65" t="str">
        <f ca="1">IF(  AND(LEN(N469)&gt;=1,N469&lt;&gt;".",COUNTIF(N170:N$191,"18放")&gt;0),  CONCATENATE(  ".",IF(N170=$A$399,$A470,"")  ),IF(N170=$A$399,$A470,"")  )</f>
        <v/>
      </c>
      <c r="O470" s="65" t="str">
        <f ca="1">IF(  AND(LEN(O469)&gt;=1,O469&lt;&gt;".",COUNTIF(O170:O$191,"18放")&gt;0),  CONCATENATE(  ".",IF(O170=$A$399,$A470,"")  ),IF(O170=$A$399,$A470,"")  )</f>
        <v/>
      </c>
      <c r="P470" s="65" t="str">
        <f ca="1">IF(  AND(LEN(P469)&gt;=1,P469&lt;&gt;".",COUNTIF(P170:P$191,"18放")&gt;0),  CONCATENATE(  ".",IF(P170=$A$399,$A470,"")  ),IF(P170=$A$399,$A470,"")  )</f>
        <v/>
      </c>
      <c r="Q470" s="65" t="str">
        <f ca="1">IF(  AND(LEN(Q469)&gt;=1,Q469&lt;&gt;".",COUNTIF(Q170:Q$191,"18放")&gt;0),  CONCATENATE(  ".",IF(Q170=$A$399,$A470,"")  ),IF(Q170=$A$399,$A470,"")  )</f>
        <v/>
      </c>
      <c r="R470" s="65" t="str">
        <f ca="1">IF(  AND(LEN(R469)&gt;=1,R469&lt;&gt;".",COUNTIF(R170:R$191,"18放")&gt;0),  CONCATENATE(  ".",IF(R170=$A$399,$A470,"")  ),IF(R170=$A$399,$A470,"")  )</f>
        <v/>
      </c>
      <c r="S470" s="65" t="str">
        <f ca="1">IF(  AND(LEN(S469)&gt;=1,S469&lt;&gt;".",COUNTIF(S170:S$191,"18放")&gt;0),  CONCATENATE(  ".",IF(S170=$A$399,$A470,"")  ),IF(S170=$A$399,$A470,"")  )</f>
        <v/>
      </c>
      <c r="T470" s="65" t="str">
        <f ca="1">IF(  AND(LEN(T469)&gt;=1,T469&lt;&gt;".",COUNTIF(T170:T$191,"18放")&gt;0),  CONCATENATE(  ".",IF(T170=$A$399,$A470,"")  ),IF(T170=$A$399,$A470,"")  )</f>
        <v/>
      </c>
      <c r="U470" s="65" t="str">
        <f ca="1">IF(  AND(LEN(U469)&gt;=1,U469&lt;&gt;".",COUNTIF(U170:U$191,"18放")&gt;0),  CONCATENATE(  ".",IF(U170=$A$399,$A470,"")  ),IF(U170=$A$399,$A470,"")  )</f>
        <v/>
      </c>
      <c r="V470" s="65" t="str">
        <f ca="1">IF(  AND(LEN(V469)&gt;=1,V469&lt;&gt;".",COUNTIF(V170:V$191,"18放")&gt;0),  CONCATENATE(  ".",IF(V170=$A$399,$A470,"")  ),IF(V170=$A$399,$A470,"")  )</f>
        <v/>
      </c>
      <c r="W470" s="65" t="str">
        <f ca="1">IF(  AND(LEN(W469)&gt;=1,W469&lt;&gt;".",COUNTIF(W170:W$191,"18放")&gt;0),  CONCATENATE(  ".",IF(W170=$A$399,$A470,"")  ),IF(W170=$A$399,$A470,"")  )</f>
        <v/>
      </c>
      <c r="X470" s="65" t="str">
        <f ca="1">IF(  AND(LEN(X469)&gt;=1,X469&lt;&gt;".",COUNTIF(X170:X$191,"18放")&gt;0),  CONCATENATE(  ".",IF(X170=$A$399,$A470,"")  ),IF(X170=$A$399,$A470,"")  )</f>
        <v/>
      </c>
      <c r="Y470" s="65" t="str">
        <f ca="1">IF(  AND(LEN(Y469)&gt;=1,Y469&lt;&gt;".",COUNTIF(Y170:Y$191,"18放")&gt;0),  CONCATENATE(  ".",IF(Y170=$A$399,$A470,"")  ),IF(Y170=$A$399,$A470,"")  )</f>
        <v/>
      </c>
      <c r="Z470" s="65" t="str">
        <f ca="1">IF(  AND(LEN(Z469)&gt;=1,Z469&lt;&gt;".",COUNTIF(Z170:Z$191,"18放")&gt;0),  CONCATENATE(  ".",IF(Z170=$A$399,$A470,"")  ),IF(Z170=$A$399,$A470,"")  )</f>
        <v/>
      </c>
      <c r="AA470" s="65" t="str">
        <f ca="1">IF(  AND(LEN(AA469)&gt;=1,AA469&lt;&gt;".",COUNTIF(AA170:AA$191,"18放")&gt;0),  CONCATENATE(  ".",IF(AA170=$A$399,$A470,"")  ),IF(AA170=$A$399,$A470,"")  )</f>
        <v/>
      </c>
      <c r="AB470" s="65" t="str">
        <f ca="1">IF(  AND(LEN(AB469)&gt;=1,AB469&lt;&gt;".",COUNTIF(AB170:AB$191,"18放")&gt;0),  CONCATENATE(  ".",IF(AB170=$A$399,$A470,"")  ),IF(AB170=$A$399,$A470,"")  )</f>
        <v/>
      </c>
      <c r="AC470" s="65" t="str">
        <f ca="1">IF(  AND(LEN(AC469)&gt;=1,AC469&lt;&gt;".",COUNTIF(AC170:AC$191,"18放")&gt;0),  CONCATENATE(  ".",IF(AC170=$A$399,$A470,"")  ),IF(AC170=$A$399,$A470,"")  )</f>
        <v/>
      </c>
      <c r="AD470" s="65" t="str">
        <f ca="1">IF(  AND(LEN(AD469)&gt;=1,AD469&lt;&gt;".",COUNTIF(AD170:AD$191,"18放")&gt;0),  CONCATENATE(  ".",IF(AD170=$A$399,$A470,"")  ),IF(AD170=$A$399,$A470,"")  )</f>
        <v/>
      </c>
      <c r="AE470" s="65" t="str">
        <f ca="1">IF(  AND(LEN(AE469)&gt;=1,AE469&lt;&gt;".",COUNTIF(AE170:AE$191,"18放")&gt;0),  CONCATENATE(  ".",IF(AE170=$A$399,$A470,"")  ),IF(AE170=$A$399,$A470,"")  )</f>
        <v/>
      </c>
      <c r="AF470" s="65" t="str">
        <f ca="1">IF(  AND(LEN(AF469)&gt;=1,AF469&lt;&gt;".",COUNTIF(AF170:AF$191,"18放")&gt;0),  CONCATENATE(  ".",IF(AF170=$A$399,$A470,"")  ),IF(AF170=$A$399,$A470,"")  )</f>
        <v/>
      </c>
      <c r="AG470" s="65" t="str">
        <f ca="1">IF(  AND(LEN(AG469)&gt;=1,AG469&lt;&gt;".",COUNTIF(AG170:AG$191,"18放")&gt;0),  CONCATENATE(  ".",IF(AG170=$A$399,$A470,"")  ),IF(AG170=$A$399,$A470,"")  )</f>
        <v/>
      </c>
      <c r="AH470" s="65"/>
      <c r="AI470" s="65"/>
      <c r="AJ470" s="65"/>
    </row>
    <row r="471" spans="1:36">
      <c r="A471" s="65">
        <f t="shared" si="41"/>
        <v>71</v>
      </c>
      <c r="B471" s="65" t="str">
        <f t="shared" si="41"/>
        <v/>
      </c>
      <c r="C471" s="65" t="str">
        <f ca="1">IF(  AND(LEN(C470)&gt;=1,C470&lt;&gt;".",COUNTIF(C171:C$191,"18放")&gt;0),  CONCATENATE(  ".",IF(C171=$A$399,$A471,"")  ),IF(C171=$A$399,$A471,"")  )</f>
        <v/>
      </c>
      <c r="D471" s="65" t="str">
        <f ca="1">IF(  AND(LEN(D470)&gt;=1,D470&lt;&gt;".",COUNTIF(D171:D$191,"18放")&gt;0),  CONCATENATE(  ".",IF(D171=$A$399,$A471,"")  ),IF(D171=$A$399,$A471,"")  )</f>
        <v/>
      </c>
      <c r="E471" s="65" t="str">
        <f ca="1">IF(  AND(LEN(E470)&gt;=1,E470&lt;&gt;".",COUNTIF(E171:E$191,"18放")&gt;0),  CONCATENATE(  ".",IF(E171=$A$399,$A471,"")  ),IF(E171=$A$399,$A471,"")  )</f>
        <v/>
      </c>
      <c r="F471" s="65" t="str">
        <f ca="1">IF(  AND(LEN(F470)&gt;=1,F470&lt;&gt;".",COUNTIF(F171:F$191,"18放")&gt;0),  CONCATENATE(  ".",IF(F171=$A$399,$A471,"")  ),IF(F171=$A$399,$A471,"")  )</f>
        <v/>
      </c>
      <c r="G471" s="65" t="str">
        <f ca="1">IF(  AND(LEN(G470)&gt;=1,G470&lt;&gt;".",COUNTIF(G171:G$191,"18放")&gt;0),  CONCATENATE(  ".",IF(G171=$A$399,$A471,"")  ),IF(G171=$A$399,$A471,"")  )</f>
        <v/>
      </c>
      <c r="H471" s="65" t="str">
        <f ca="1">IF(  AND(LEN(H470)&gt;=1,H470&lt;&gt;".",COUNTIF(H171:H$191,"18放")&gt;0),  CONCATENATE(  ".",IF(H171=$A$399,$A471,"")  ),IF(H171=$A$399,$A471,"")  )</f>
        <v/>
      </c>
      <c r="I471" s="65" t="str">
        <f ca="1">IF(  AND(LEN(I470)&gt;=1,I470&lt;&gt;".",COUNTIF(I171:I$191,"18放")&gt;0),  CONCATENATE(  ".",IF(I171=$A$399,$A471,"")  ),IF(I171=$A$399,$A471,"")  )</f>
        <v/>
      </c>
      <c r="J471" s="65" t="str">
        <f ca="1">IF(  AND(LEN(J470)&gt;=1,J470&lt;&gt;".",COUNTIF(J171:J$191,"18放")&gt;0),  CONCATENATE(  ".",IF(J171=$A$399,$A471,"")  ),IF(J171=$A$399,$A471,"")  )</f>
        <v/>
      </c>
      <c r="K471" s="65" t="str">
        <f ca="1">IF(  AND(LEN(K470)&gt;=1,K470&lt;&gt;".",COUNTIF(K171:K$191,"18放")&gt;0),  CONCATENATE(  ".",IF(K171=$A$399,$A471,"")  ),IF(K171=$A$399,$A471,"")  )</f>
        <v/>
      </c>
      <c r="L471" s="65" t="str">
        <f ca="1">IF(  AND(LEN(L470)&gt;=1,L470&lt;&gt;".",COUNTIF(L171:L$191,"18放")&gt;0),  CONCATENATE(  ".",IF(L171=$A$399,$A471,"")  ),IF(L171=$A$399,$A471,"")  )</f>
        <v/>
      </c>
      <c r="M471" s="65" t="str">
        <f ca="1">IF(  AND(LEN(M470)&gt;=1,M470&lt;&gt;".",COUNTIF(M171:M$191,"18放")&gt;0),  CONCATENATE(  ".",IF(M171=$A$399,$A471,"")  ),IF(M171=$A$399,$A471,"")  )</f>
        <v/>
      </c>
      <c r="N471" s="65" t="str">
        <f ca="1">IF(  AND(LEN(N470)&gt;=1,N470&lt;&gt;".",COUNTIF(N171:N$191,"18放")&gt;0),  CONCATENATE(  ".",IF(N171=$A$399,$A471,"")  ),IF(N171=$A$399,$A471,"")  )</f>
        <v/>
      </c>
      <c r="O471" s="65" t="str">
        <f ca="1">IF(  AND(LEN(O470)&gt;=1,O470&lt;&gt;".",COUNTIF(O171:O$191,"18放")&gt;0),  CONCATENATE(  ".",IF(O171=$A$399,$A471,"")  ),IF(O171=$A$399,$A471,"")  )</f>
        <v/>
      </c>
      <c r="P471" s="65" t="str">
        <f ca="1">IF(  AND(LEN(P470)&gt;=1,P470&lt;&gt;".",COUNTIF(P171:P$191,"18放")&gt;0),  CONCATENATE(  ".",IF(P171=$A$399,$A471,"")  ),IF(P171=$A$399,$A471,"")  )</f>
        <v/>
      </c>
      <c r="Q471" s="65" t="str">
        <f ca="1">IF(  AND(LEN(Q470)&gt;=1,Q470&lt;&gt;".",COUNTIF(Q171:Q$191,"18放")&gt;0),  CONCATENATE(  ".",IF(Q171=$A$399,$A471,"")  ),IF(Q171=$A$399,$A471,"")  )</f>
        <v/>
      </c>
      <c r="R471" s="65" t="str">
        <f ca="1">IF(  AND(LEN(R470)&gt;=1,R470&lt;&gt;".",COUNTIF(R171:R$191,"18放")&gt;0),  CONCATENATE(  ".",IF(R171=$A$399,$A471,"")  ),IF(R171=$A$399,$A471,"")  )</f>
        <v/>
      </c>
      <c r="S471" s="65" t="str">
        <f ca="1">IF(  AND(LEN(S470)&gt;=1,S470&lt;&gt;".",COUNTIF(S171:S$191,"18放")&gt;0),  CONCATENATE(  ".",IF(S171=$A$399,$A471,"")  ),IF(S171=$A$399,$A471,"")  )</f>
        <v/>
      </c>
      <c r="T471" s="65" t="str">
        <f ca="1">IF(  AND(LEN(T470)&gt;=1,T470&lt;&gt;".",COUNTIF(T171:T$191,"18放")&gt;0),  CONCATENATE(  ".",IF(T171=$A$399,$A471,"")  ),IF(T171=$A$399,$A471,"")  )</f>
        <v/>
      </c>
      <c r="U471" s="65" t="str">
        <f ca="1">IF(  AND(LEN(U470)&gt;=1,U470&lt;&gt;".",COUNTIF(U171:U$191,"18放")&gt;0),  CONCATENATE(  ".",IF(U171=$A$399,$A471,"")  ),IF(U171=$A$399,$A471,"")  )</f>
        <v/>
      </c>
      <c r="V471" s="65" t="str">
        <f ca="1">IF(  AND(LEN(V470)&gt;=1,V470&lt;&gt;".",COUNTIF(V171:V$191,"18放")&gt;0),  CONCATENATE(  ".",IF(V171=$A$399,$A471,"")  ),IF(V171=$A$399,$A471,"")  )</f>
        <v/>
      </c>
      <c r="W471" s="65" t="str">
        <f ca="1">IF(  AND(LEN(W470)&gt;=1,W470&lt;&gt;".",COUNTIF(W171:W$191,"18放")&gt;0),  CONCATENATE(  ".",IF(W171=$A$399,$A471,"")  ),IF(W171=$A$399,$A471,"")  )</f>
        <v/>
      </c>
      <c r="X471" s="65" t="str">
        <f ca="1">IF(  AND(LEN(X470)&gt;=1,X470&lt;&gt;".",COUNTIF(X171:X$191,"18放")&gt;0),  CONCATENATE(  ".",IF(X171=$A$399,$A471,"")  ),IF(X171=$A$399,$A471,"")  )</f>
        <v/>
      </c>
      <c r="Y471" s="65" t="str">
        <f ca="1">IF(  AND(LEN(Y470)&gt;=1,Y470&lt;&gt;".",COUNTIF(Y171:Y$191,"18放")&gt;0),  CONCATENATE(  ".",IF(Y171=$A$399,$A471,"")  ),IF(Y171=$A$399,$A471,"")  )</f>
        <v/>
      </c>
      <c r="Z471" s="65" t="str">
        <f ca="1">IF(  AND(LEN(Z470)&gt;=1,Z470&lt;&gt;".",COUNTIF(Z171:Z$191,"18放")&gt;0),  CONCATENATE(  ".",IF(Z171=$A$399,$A471,"")  ),IF(Z171=$A$399,$A471,"")  )</f>
        <v/>
      </c>
      <c r="AA471" s="65" t="str">
        <f ca="1">IF(  AND(LEN(AA470)&gt;=1,AA470&lt;&gt;".",COUNTIF(AA171:AA$191,"18放")&gt;0),  CONCATENATE(  ".",IF(AA171=$A$399,$A471,"")  ),IF(AA171=$A$399,$A471,"")  )</f>
        <v/>
      </c>
      <c r="AB471" s="65" t="str">
        <f ca="1">IF(  AND(LEN(AB470)&gt;=1,AB470&lt;&gt;".",COUNTIF(AB171:AB$191,"18放")&gt;0),  CONCATENATE(  ".",IF(AB171=$A$399,$A471,"")  ),IF(AB171=$A$399,$A471,"")  )</f>
        <v/>
      </c>
      <c r="AC471" s="65" t="str">
        <f ca="1">IF(  AND(LEN(AC470)&gt;=1,AC470&lt;&gt;".",COUNTIF(AC171:AC$191,"18放")&gt;0),  CONCATENATE(  ".",IF(AC171=$A$399,$A471,"")  ),IF(AC171=$A$399,$A471,"")  )</f>
        <v/>
      </c>
      <c r="AD471" s="65" t="str">
        <f ca="1">IF(  AND(LEN(AD470)&gt;=1,AD470&lt;&gt;".",COUNTIF(AD171:AD$191,"18放")&gt;0),  CONCATENATE(  ".",IF(AD171=$A$399,$A471,"")  ),IF(AD171=$A$399,$A471,"")  )</f>
        <v/>
      </c>
      <c r="AE471" s="65" t="str">
        <f ca="1">IF(  AND(LEN(AE470)&gt;=1,AE470&lt;&gt;".",COUNTIF(AE171:AE$191,"18放")&gt;0),  CONCATENATE(  ".",IF(AE171=$A$399,$A471,"")  ),IF(AE171=$A$399,$A471,"")  )</f>
        <v/>
      </c>
      <c r="AF471" s="65" t="str">
        <f ca="1">IF(  AND(LEN(AF470)&gt;=1,AF470&lt;&gt;".",COUNTIF(AF171:AF$191,"18放")&gt;0),  CONCATENATE(  ".",IF(AF171=$A$399,$A471,"")  ),IF(AF171=$A$399,$A471,"")  )</f>
        <v/>
      </c>
      <c r="AG471" s="65" t="str">
        <f ca="1">IF(  AND(LEN(AG470)&gt;=1,AG470&lt;&gt;".",COUNTIF(AG171:AG$191,"18放")&gt;0),  CONCATENATE(  ".",IF(AG171=$A$399,$A471,"")  ),IF(AG171=$A$399,$A471,"")  )</f>
        <v/>
      </c>
      <c r="AH471" s="65"/>
      <c r="AI471" s="65"/>
      <c r="AJ471" s="65"/>
    </row>
    <row r="472" spans="1:36">
      <c r="A472" s="65">
        <f t="shared" si="41"/>
        <v>72</v>
      </c>
      <c r="B472" s="65" t="str">
        <f t="shared" si="41"/>
        <v/>
      </c>
      <c r="C472" s="65" t="str">
        <f ca="1">IF(  AND(LEN(C471)&gt;=1,C471&lt;&gt;".",COUNTIF(C172:C$191,"18放")&gt;0),  CONCATENATE(  ".",IF(C172=$A$399,$A472,"")  ),IF(C172=$A$399,$A472,"")  )</f>
        <v/>
      </c>
      <c r="D472" s="65" t="str">
        <f ca="1">IF(  AND(LEN(D471)&gt;=1,D471&lt;&gt;".",COUNTIF(D172:D$191,"18放")&gt;0),  CONCATENATE(  ".",IF(D172=$A$399,$A472,"")  ),IF(D172=$A$399,$A472,"")  )</f>
        <v/>
      </c>
      <c r="E472" s="65" t="str">
        <f ca="1">IF(  AND(LEN(E471)&gt;=1,E471&lt;&gt;".",COUNTIF(E172:E$191,"18放")&gt;0),  CONCATENATE(  ".",IF(E172=$A$399,$A472,"")  ),IF(E172=$A$399,$A472,"")  )</f>
        <v/>
      </c>
      <c r="F472" s="65" t="str">
        <f ca="1">IF(  AND(LEN(F471)&gt;=1,F471&lt;&gt;".",COUNTIF(F172:F$191,"18放")&gt;0),  CONCATENATE(  ".",IF(F172=$A$399,$A472,"")  ),IF(F172=$A$399,$A472,"")  )</f>
        <v/>
      </c>
      <c r="G472" s="65" t="str">
        <f ca="1">IF(  AND(LEN(G471)&gt;=1,G471&lt;&gt;".",COUNTIF(G172:G$191,"18放")&gt;0),  CONCATENATE(  ".",IF(G172=$A$399,$A472,"")  ),IF(G172=$A$399,$A472,"")  )</f>
        <v/>
      </c>
      <c r="H472" s="65" t="str">
        <f ca="1">IF(  AND(LEN(H471)&gt;=1,H471&lt;&gt;".",COUNTIF(H172:H$191,"18放")&gt;0),  CONCATENATE(  ".",IF(H172=$A$399,$A472,"")  ),IF(H172=$A$399,$A472,"")  )</f>
        <v/>
      </c>
      <c r="I472" s="65" t="str">
        <f ca="1">IF(  AND(LEN(I471)&gt;=1,I471&lt;&gt;".",COUNTIF(I172:I$191,"18放")&gt;0),  CONCATENATE(  ".",IF(I172=$A$399,$A472,"")  ),IF(I172=$A$399,$A472,"")  )</f>
        <v/>
      </c>
      <c r="J472" s="65" t="str">
        <f ca="1">IF(  AND(LEN(J471)&gt;=1,J471&lt;&gt;".",COUNTIF(J172:J$191,"18放")&gt;0),  CONCATENATE(  ".",IF(J172=$A$399,$A472,"")  ),IF(J172=$A$399,$A472,"")  )</f>
        <v/>
      </c>
      <c r="K472" s="65" t="str">
        <f ca="1">IF(  AND(LEN(K471)&gt;=1,K471&lt;&gt;".",COUNTIF(K172:K$191,"18放")&gt;0),  CONCATENATE(  ".",IF(K172=$A$399,$A472,"")  ),IF(K172=$A$399,$A472,"")  )</f>
        <v/>
      </c>
      <c r="L472" s="65" t="str">
        <f ca="1">IF(  AND(LEN(L471)&gt;=1,L471&lt;&gt;".",COUNTIF(L172:L$191,"18放")&gt;0),  CONCATENATE(  ".",IF(L172=$A$399,$A472,"")  ),IF(L172=$A$399,$A472,"")  )</f>
        <v/>
      </c>
      <c r="M472" s="65" t="str">
        <f ca="1">IF(  AND(LEN(M471)&gt;=1,M471&lt;&gt;".",COUNTIF(M172:M$191,"18放")&gt;0),  CONCATENATE(  ".",IF(M172=$A$399,$A472,"")  ),IF(M172=$A$399,$A472,"")  )</f>
        <v/>
      </c>
      <c r="N472" s="65" t="str">
        <f ca="1">IF(  AND(LEN(N471)&gt;=1,N471&lt;&gt;".",COUNTIF(N172:N$191,"18放")&gt;0),  CONCATENATE(  ".",IF(N172=$A$399,$A472,"")  ),IF(N172=$A$399,$A472,"")  )</f>
        <v/>
      </c>
      <c r="O472" s="65" t="str">
        <f ca="1">IF(  AND(LEN(O471)&gt;=1,O471&lt;&gt;".",COUNTIF(O172:O$191,"18放")&gt;0),  CONCATENATE(  ".",IF(O172=$A$399,$A472,"")  ),IF(O172=$A$399,$A472,"")  )</f>
        <v/>
      </c>
      <c r="P472" s="65" t="str">
        <f ca="1">IF(  AND(LEN(P471)&gt;=1,P471&lt;&gt;".",COUNTIF(P172:P$191,"18放")&gt;0),  CONCATENATE(  ".",IF(P172=$A$399,$A472,"")  ),IF(P172=$A$399,$A472,"")  )</f>
        <v/>
      </c>
      <c r="Q472" s="65" t="str">
        <f ca="1">IF(  AND(LEN(Q471)&gt;=1,Q471&lt;&gt;".",COUNTIF(Q172:Q$191,"18放")&gt;0),  CONCATENATE(  ".",IF(Q172=$A$399,$A472,"")  ),IF(Q172=$A$399,$A472,"")  )</f>
        <v/>
      </c>
      <c r="R472" s="65" t="str">
        <f ca="1">IF(  AND(LEN(R471)&gt;=1,R471&lt;&gt;".",COUNTIF(R172:R$191,"18放")&gt;0),  CONCATENATE(  ".",IF(R172=$A$399,$A472,"")  ),IF(R172=$A$399,$A472,"")  )</f>
        <v/>
      </c>
      <c r="S472" s="65" t="str">
        <f ca="1">IF(  AND(LEN(S471)&gt;=1,S471&lt;&gt;".",COUNTIF(S172:S$191,"18放")&gt;0),  CONCATENATE(  ".",IF(S172=$A$399,$A472,"")  ),IF(S172=$A$399,$A472,"")  )</f>
        <v/>
      </c>
      <c r="T472" s="65" t="str">
        <f ca="1">IF(  AND(LEN(T471)&gt;=1,T471&lt;&gt;".",COUNTIF(T172:T$191,"18放")&gt;0),  CONCATENATE(  ".",IF(T172=$A$399,$A472,"")  ),IF(T172=$A$399,$A472,"")  )</f>
        <v/>
      </c>
      <c r="U472" s="65" t="str">
        <f ca="1">IF(  AND(LEN(U471)&gt;=1,U471&lt;&gt;".",COUNTIF(U172:U$191,"18放")&gt;0),  CONCATENATE(  ".",IF(U172=$A$399,$A472,"")  ),IF(U172=$A$399,$A472,"")  )</f>
        <v/>
      </c>
      <c r="V472" s="65" t="str">
        <f ca="1">IF(  AND(LEN(V471)&gt;=1,V471&lt;&gt;".",COUNTIF(V172:V$191,"18放")&gt;0),  CONCATENATE(  ".",IF(V172=$A$399,$A472,"")  ),IF(V172=$A$399,$A472,"")  )</f>
        <v/>
      </c>
      <c r="W472" s="65" t="str">
        <f ca="1">IF(  AND(LEN(W471)&gt;=1,W471&lt;&gt;".",COUNTIF(W172:W$191,"18放")&gt;0),  CONCATENATE(  ".",IF(W172=$A$399,$A472,"")  ),IF(W172=$A$399,$A472,"")  )</f>
        <v/>
      </c>
      <c r="X472" s="65" t="str">
        <f ca="1">IF(  AND(LEN(X471)&gt;=1,X471&lt;&gt;".",COUNTIF(X172:X$191,"18放")&gt;0),  CONCATENATE(  ".",IF(X172=$A$399,$A472,"")  ),IF(X172=$A$399,$A472,"")  )</f>
        <v/>
      </c>
      <c r="Y472" s="65" t="str">
        <f ca="1">IF(  AND(LEN(Y471)&gt;=1,Y471&lt;&gt;".",COUNTIF(Y172:Y$191,"18放")&gt;0),  CONCATENATE(  ".",IF(Y172=$A$399,$A472,"")  ),IF(Y172=$A$399,$A472,"")  )</f>
        <v/>
      </c>
      <c r="Z472" s="65" t="str">
        <f ca="1">IF(  AND(LEN(Z471)&gt;=1,Z471&lt;&gt;".",COUNTIF(Z172:Z$191,"18放")&gt;0),  CONCATENATE(  ".",IF(Z172=$A$399,$A472,"")  ),IF(Z172=$A$399,$A472,"")  )</f>
        <v/>
      </c>
      <c r="AA472" s="65" t="str">
        <f ca="1">IF(  AND(LEN(AA471)&gt;=1,AA471&lt;&gt;".",COUNTIF(AA172:AA$191,"18放")&gt;0),  CONCATENATE(  ".",IF(AA172=$A$399,$A472,"")  ),IF(AA172=$A$399,$A472,"")  )</f>
        <v/>
      </c>
      <c r="AB472" s="65" t="str">
        <f ca="1">IF(  AND(LEN(AB471)&gt;=1,AB471&lt;&gt;".",COUNTIF(AB172:AB$191,"18放")&gt;0),  CONCATENATE(  ".",IF(AB172=$A$399,$A472,"")  ),IF(AB172=$A$399,$A472,"")  )</f>
        <v/>
      </c>
      <c r="AC472" s="65" t="str">
        <f ca="1">IF(  AND(LEN(AC471)&gt;=1,AC471&lt;&gt;".",COUNTIF(AC172:AC$191,"18放")&gt;0),  CONCATENATE(  ".",IF(AC172=$A$399,$A472,"")  ),IF(AC172=$A$399,$A472,"")  )</f>
        <v/>
      </c>
      <c r="AD472" s="65" t="str">
        <f ca="1">IF(  AND(LEN(AD471)&gt;=1,AD471&lt;&gt;".",COUNTIF(AD172:AD$191,"18放")&gt;0),  CONCATENATE(  ".",IF(AD172=$A$399,$A472,"")  ),IF(AD172=$A$399,$A472,"")  )</f>
        <v/>
      </c>
      <c r="AE472" s="65" t="str">
        <f ca="1">IF(  AND(LEN(AE471)&gt;=1,AE471&lt;&gt;".",COUNTIF(AE172:AE$191,"18放")&gt;0),  CONCATENATE(  ".",IF(AE172=$A$399,$A472,"")  ),IF(AE172=$A$399,$A472,"")  )</f>
        <v/>
      </c>
      <c r="AF472" s="65" t="str">
        <f ca="1">IF(  AND(LEN(AF471)&gt;=1,AF471&lt;&gt;".",COUNTIF(AF172:AF$191,"18放")&gt;0),  CONCATENATE(  ".",IF(AF172=$A$399,$A472,"")  ),IF(AF172=$A$399,$A472,"")  )</f>
        <v/>
      </c>
      <c r="AG472" s="65" t="str">
        <f ca="1">IF(  AND(LEN(AG471)&gt;=1,AG471&lt;&gt;".",COUNTIF(AG172:AG$191,"18放")&gt;0),  CONCATENATE(  ".",IF(AG172=$A$399,$A472,"")  ),IF(AG172=$A$399,$A472,"")  )</f>
        <v/>
      </c>
      <c r="AH472" s="65"/>
      <c r="AI472" s="65"/>
      <c r="AJ472" s="65"/>
    </row>
    <row r="473" spans="1:36">
      <c r="A473" s="65"/>
      <c r="B473" s="65"/>
      <c r="C473" s="65" t="str">
        <f ca="1">IF(  AND(LEN(C472)&gt;=1,C472&lt;&gt;".",COUNTIF(C173:C$191,"18放")&gt;0),  CONCATENATE(  ".",IF(C173=$A$399,$A473,"")  ),IF(C173=$A$399,$A473,"")  )</f>
        <v/>
      </c>
      <c r="D473" s="65" t="str">
        <f ca="1">IF(  AND(LEN(D472)&gt;=1,D472&lt;&gt;".",COUNTIF(D173:D$191,"18放")&gt;0),  CONCATENATE(  ".",IF(D173=$A$399,$A473,"")  ),IF(D173=$A$399,$A473,"")  )</f>
        <v/>
      </c>
      <c r="E473" s="65" t="str">
        <f ca="1">IF(  AND(LEN(E472)&gt;=1,E472&lt;&gt;".",COUNTIF(E173:E$191,"18放")&gt;0),  CONCATENATE(  ".",IF(E173=$A$399,$A473,"")  ),IF(E173=$A$399,$A473,"")  )</f>
        <v/>
      </c>
      <c r="F473" s="65" t="str">
        <f ca="1">IF(  AND(LEN(F472)&gt;=1,F472&lt;&gt;".",COUNTIF(F173:F$191,"18放")&gt;0),  CONCATENATE(  ".",IF(F173=$A$399,$A473,"")  ),IF(F173=$A$399,$A473,"")  )</f>
        <v/>
      </c>
      <c r="G473" s="65" t="str">
        <f ca="1">IF(  AND(LEN(G472)&gt;=1,G472&lt;&gt;".",COUNTIF(G173:G$191,"18放")&gt;0),  CONCATENATE(  ".",IF(G173=$A$399,$A473,"")  ),IF(G173=$A$399,$A473,"")  )</f>
        <v/>
      </c>
      <c r="H473" s="65" t="str">
        <f ca="1">IF(  AND(LEN(H472)&gt;=1,H472&lt;&gt;".",COUNTIF(H173:H$191,"18放")&gt;0),  CONCATENATE(  ".",IF(H173=$A$399,$A473,"")  ),IF(H173=$A$399,$A473,"")  )</f>
        <v/>
      </c>
      <c r="I473" s="65" t="str">
        <f ca="1">IF(  AND(LEN(I472)&gt;=1,I472&lt;&gt;".",COUNTIF(I173:I$191,"18放")&gt;0),  CONCATENATE(  ".",IF(I173=$A$399,$A473,"")  ),IF(I173=$A$399,$A473,"")  )</f>
        <v/>
      </c>
      <c r="J473" s="65" t="str">
        <f ca="1">IF(  AND(LEN(J472)&gt;=1,J472&lt;&gt;".",COUNTIF(J173:J$191,"18放")&gt;0),  CONCATENATE(  ".",IF(J173=$A$399,$A473,"")  ),IF(J173=$A$399,$A473,"")  )</f>
        <v/>
      </c>
      <c r="K473" s="65" t="str">
        <f ca="1">IF(  AND(LEN(K472)&gt;=1,K472&lt;&gt;".",COUNTIF(K173:K$191,"18放")&gt;0),  CONCATENATE(  ".",IF(K173=$A$399,$A473,"")  ),IF(K173=$A$399,$A473,"")  )</f>
        <v/>
      </c>
      <c r="L473" s="65" t="str">
        <f ca="1">IF(  AND(LEN(L472)&gt;=1,L472&lt;&gt;".",COUNTIF(L173:L$191,"18放")&gt;0),  CONCATENATE(  ".",IF(L173=$A$399,$A473,"")  ),IF(L173=$A$399,$A473,"")  )</f>
        <v/>
      </c>
      <c r="M473" s="65" t="str">
        <f ca="1">IF(  AND(LEN(M472)&gt;=1,M472&lt;&gt;".",COUNTIF(M173:M$191,"18放")&gt;0),  CONCATENATE(  ".",IF(M173=$A$399,$A473,"")  ),IF(M173=$A$399,$A473,"")  )</f>
        <v/>
      </c>
      <c r="N473" s="65" t="str">
        <f ca="1">IF(  AND(LEN(N472)&gt;=1,N472&lt;&gt;".",COUNTIF(N173:N$191,"18放")&gt;0),  CONCATENATE(  ".",IF(N173=$A$399,$A473,"")  ),IF(N173=$A$399,$A473,"")  )</f>
        <v/>
      </c>
      <c r="O473" s="65" t="str">
        <f ca="1">IF(  AND(LEN(O472)&gt;=1,O472&lt;&gt;".",COUNTIF(O173:O$191,"18放")&gt;0),  CONCATENATE(  ".",IF(O173=$A$399,$A473,"")  ),IF(O173=$A$399,$A473,"")  )</f>
        <v/>
      </c>
      <c r="P473" s="65" t="str">
        <f ca="1">IF(  AND(LEN(P472)&gt;=1,P472&lt;&gt;".",COUNTIF(P173:P$191,"18放")&gt;0),  CONCATENATE(  ".",IF(P173=$A$399,$A473,"")  ),IF(P173=$A$399,$A473,"")  )</f>
        <v/>
      </c>
      <c r="Q473" s="65" t="str">
        <f ca="1">IF(  AND(LEN(Q472)&gt;=1,Q472&lt;&gt;".",COUNTIF(Q173:Q$191,"18放")&gt;0),  CONCATENATE(  ".",IF(Q173=$A$399,$A473,"")  ),IF(Q173=$A$399,$A473,"")  )</f>
        <v/>
      </c>
      <c r="R473" s="65" t="str">
        <f ca="1">IF(  AND(LEN(R472)&gt;=1,R472&lt;&gt;".",COUNTIF(R173:R$191,"18放")&gt;0),  CONCATENATE(  ".",IF(R173=$A$399,$A473,"")  ),IF(R173=$A$399,$A473,"")  )</f>
        <v/>
      </c>
      <c r="S473" s="65" t="str">
        <f ca="1">IF(  AND(LEN(S472)&gt;=1,S472&lt;&gt;".",COUNTIF(S173:S$191,"18放")&gt;0),  CONCATENATE(  ".",IF(S173=$A$399,$A473,"")  ),IF(S173=$A$399,$A473,"")  )</f>
        <v/>
      </c>
      <c r="T473" s="65" t="str">
        <f ca="1">IF(  AND(LEN(T472)&gt;=1,T472&lt;&gt;".",COUNTIF(T173:T$191,"18放")&gt;0),  CONCATENATE(  ".",IF(T173=$A$399,$A473,"")  ),IF(T173=$A$399,$A473,"")  )</f>
        <v/>
      </c>
      <c r="U473" s="65" t="str">
        <f ca="1">IF(  AND(LEN(U472)&gt;=1,U472&lt;&gt;".",COUNTIF(U173:U$191,"18放")&gt;0),  CONCATENATE(  ".",IF(U173=$A$399,$A473,"")  ),IF(U173=$A$399,$A473,"")  )</f>
        <v/>
      </c>
      <c r="V473" s="65" t="str">
        <f ca="1">IF(  AND(LEN(V472)&gt;=1,V472&lt;&gt;".",COUNTIF(V173:V$191,"18放")&gt;0),  CONCATENATE(  ".",IF(V173=$A$399,$A473,"")  ),IF(V173=$A$399,$A473,"")  )</f>
        <v/>
      </c>
      <c r="W473" s="65" t="str">
        <f ca="1">IF(  AND(LEN(W472)&gt;=1,W472&lt;&gt;".",COUNTIF(W173:W$191,"18放")&gt;0),  CONCATENATE(  ".",IF(W173=$A$399,$A473,"")  ),IF(W173=$A$399,$A473,"")  )</f>
        <v/>
      </c>
      <c r="X473" s="65" t="str">
        <f ca="1">IF(  AND(LEN(X472)&gt;=1,X472&lt;&gt;".",COUNTIF(X173:X$191,"18放")&gt;0),  CONCATENATE(  ".",IF(X173=$A$399,$A473,"")  ),IF(X173=$A$399,$A473,"")  )</f>
        <v/>
      </c>
      <c r="Y473" s="65" t="str">
        <f ca="1">IF(  AND(LEN(Y472)&gt;=1,Y472&lt;&gt;".",COUNTIF(Y173:Y$191,"18放")&gt;0),  CONCATENATE(  ".",IF(Y173=$A$399,$A473,"")  ),IF(Y173=$A$399,$A473,"")  )</f>
        <v/>
      </c>
      <c r="Z473" s="65" t="str">
        <f ca="1">IF(  AND(LEN(Z472)&gt;=1,Z472&lt;&gt;".",COUNTIF(Z173:Z$191,"18放")&gt;0),  CONCATENATE(  ".",IF(Z173=$A$399,$A473,"")  ),IF(Z173=$A$399,$A473,"")  )</f>
        <v/>
      </c>
      <c r="AA473" s="65" t="str">
        <f ca="1">IF(  AND(LEN(AA472)&gt;=1,AA472&lt;&gt;".",COUNTIF(AA173:AA$191,"18放")&gt;0),  CONCATENATE(  ".",IF(AA173=$A$399,$A473,"")  ),IF(AA173=$A$399,$A473,"")  )</f>
        <v/>
      </c>
      <c r="AB473" s="65" t="str">
        <f ca="1">IF(  AND(LEN(AB472)&gt;=1,AB472&lt;&gt;".",COUNTIF(AB173:AB$191,"18放")&gt;0),  CONCATENATE(  ".",IF(AB173=$A$399,$A473,"")  ),IF(AB173=$A$399,$A473,"")  )</f>
        <v/>
      </c>
      <c r="AC473" s="65" t="str">
        <f ca="1">IF(  AND(LEN(AC472)&gt;=1,AC472&lt;&gt;".",COUNTIF(AC173:AC$191,"18放")&gt;0),  CONCATENATE(  ".",IF(AC173=$A$399,$A473,"")  ),IF(AC173=$A$399,$A473,"")  )</f>
        <v/>
      </c>
      <c r="AD473" s="65" t="str">
        <f ca="1">IF(  AND(LEN(AD472)&gt;=1,AD472&lt;&gt;".",COUNTIF(AD173:AD$191,"18放")&gt;0),  CONCATENATE(  ".",IF(AD173=$A$399,$A473,"")  ),IF(AD173=$A$399,$A473,"")  )</f>
        <v/>
      </c>
      <c r="AE473" s="65" t="str">
        <f ca="1">IF(  AND(LEN(AE472)&gt;=1,AE472&lt;&gt;".",COUNTIF(AE173:AE$191,"18放")&gt;0),  CONCATENATE(  ".",IF(AE173=$A$399,$A473,"")  ),IF(AE173=$A$399,$A473,"")  )</f>
        <v/>
      </c>
      <c r="AF473" s="65" t="str">
        <f ca="1">IF(  AND(LEN(AF472)&gt;=1,AF472&lt;&gt;".",COUNTIF(AF173:AF$191,"18放")&gt;0),  CONCATENATE(  ".",IF(AF173=$A$399,$A473,"")  ),IF(AF173=$A$399,$A473,"")  )</f>
        <v/>
      </c>
      <c r="AG473" s="65" t="str">
        <f ca="1">IF(  AND(LEN(AG472)&gt;=1,AG472&lt;&gt;".",COUNTIF(AG173:AG$191,"18放")&gt;0),  CONCATENATE(  ".",IF(AG173=$A$399,$A473,"")  ),IF(AG173=$A$399,$A473,"")  )</f>
        <v/>
      </c>
      <c r="AH473" s="65"/>
      <c r="AI473" s="65"/>
      <c r="AJ473" s="65"/>
    </row>
    <row r="474" spans="1:36">
      <c r="A474" s="65"/>
      <c r="B474" s="65"/>
      <c r="C474" s="65" t="str">
        <f ca="1">IF(  AND(LEN(C473)&gt;=1,C473&lt;&gt;".",COUNTIF(C174:C$191,"18放")&gt;0),  CONCATENATE(  ".",IF(C174=$A$399,$A474,"")  ),IF(C174=$A$399,$A474,"")  )</f>
        <v/>
      </c>
      <c r="D474" s="65" t="str">
        <f ca="1">IF(  AND(LEN(D473)&gt;=1,D473&lt;&gt;".",COUNTIF(D174:D$191,"18放")&gt;0),  CONCATENATE(  ".",IF(D174=$A$399,$A474,"")  ),IF(D174=$A$399,$A474,"")  )</f>
        <v/>
      </c>
      <c r="E474" s="65" t="str">
        <f ca="1">IF(  AND(LEN(E473)&gt;=1,E473&lt;&gt;".",COUNTIF(E174:E$191,"18放")&gt;0),  CONCATENATE(  ".",IF(E174=$A$399,$A474,"")  ),IF(E174=$A$399,$A474,"")  )</f>
        <v/>
      </c>
      <c r="F474" s="65" t="str">
        <f ca="1">IF(  AND(LEN(F473)&gt;=1,F473&lt;&gt;".",COUNTIF(F174:F$191,"18放")&gt;0),  CONCATENATE(  ".",IF(F174=$A$399,$A474,"")  ),IF(F174=$A$399,$A474,"")  )</f>
        <v/>
      </c>
      <c r="G474" s="65" t="str">
        <f ca="1">IF(  AND(LEN(G473)&gt;=1,G473&lt;&gt;".",COUNTIF(G174:G$191,"18放")&gt;0),  CONCATENATE(  ".",IF(G174=$A$399,$A474,"")  ),IF(G174=$A$399,$A474,"")  )</f>
        <v/>
      </c>
      <c r="H474" s="65" t="str">
        <f ca="1">IF(  AND(LEN(H473)&gt;=1,H473&lt;&gt;".",COUNTIF(H174:H$191,"18放")&gt;0),  CONCATENATE(  ".",IF(H174=$A$399,$A474,"")  ),IF(H174=$A$399,$A474,"")  )</f>
        <v/>
      </c>
      <c r="I474" s="65" t="str">
        <f ca="1">IF(  AND(LEN(I473)&gt;=1,I473&lt;&gt;".",COUNTIF(I174:I$191,"18放")&gt;0),  CONCATENATE(  ".",IF(I174=$A$399,$A474,"")  ),IF(I174=$A$399,$A474,"")  )</f>
        <v/>
      </c>
      <c r="J474" s="65" t="str">
        <f ca="1">IF(  AND(LEN(J473)&gt;=1,J473&lt;&gt;".",COUNTIF(J174:J$191,"18放")&gt;0),  CONCATENATE(  ".",IF(J174=$A$399,$A474,"")  ),IF(J174=$A$399,$A474,"")  )</f>
        <v/>
      </c>
      <c r="K474" s="65" t="str">
        <f ca="1">IF(  AND(LEN(K473)&gt;=1,K473&lt;&gt;".",COUNTIF(K174:K$191,"18放")&gt;0),  CONCATENATE(  ".",IF(K174=$A$399,$A474,"")  ),IF(K174=$A$399,$A474,"")  )</f>
        <v/>
      </c>
      <c r="L474" s="65" t="str">
        <f ca="1">IF(  AND(LEN(L473)&gt;=1,L473&lt;&gt;".",COUNTIF(L174:L$191,"18放")&gt;0),  CONCATENATE(  ".",IF(L174=$A$399,$A474,"")  ),IF(L174=$A$399,$A474,"")  )</f>
        <v/>
      </c>
      <c r="M474" s="65" t="str">
        <f ca="1">IF(  AND(LEN(M473)&gt;=1,M473&lt;&gt;".",COUNTIF(M174:M$191,"18放")&gt;0),  CONCATENATE(  ".",IF(M174=$A$399,$A474,"")  ),IF(M174=$A$399,$A474,"")  )</f>
        <v/>
      </c>
      <c r="N474" s="65" t="str">
        <f ca="1">IF(  AND(LEN(N473)&gt;=1,N473&lt;&gt;".",COUNTIF(N174:N$191,"18放")&gt;0),  CONCATENATE(  ".",IF(N174=$A$399,$A474,"")  ),IF(N174=$A$399,$A474,"")  )</f>
        <v/>
      </c>
      <c r="O474" s="65" t="str">
        <f ca="1">IF(  AND(LEN(O473)&gt;=1,O473&lt;&gt;".",COUNTIF(O174:O$191,"18放")&gt;0),  CONCATENATE(  ".",IF(O174=$A$399,$A474,"")  ),IF(O174=$A$399,$A474,"")  )</f>
        <v/>
      </c>
      <c r="P474" s="65" t="str">
        <f ca="1">IF(  AND(LEN(P473)&gt;=1,P473&lt;&gt;".",COUNTIF(P174:P$191,"18放")&gt;0),  CONCATENATE(  ".",IF(P174=$A$399,$A474,"")  ),IF(P174=$A$399,$A474,"")  )</f>
        <v/>
      </c>
      <c r="Q474" s="65" t="str">
        <f ca="1">IF(  AND(LEN(Q473)&gt;=1,Q473&lt;&gt;".",COUNTIF(Q174:Q$191,"18放")&gt;0),  CONCATENATE(  ".",IF(Q174=$A$399,$A474,"")  ),IF(Q174=$A$399,$A474,"")  )</f>
        <v/>
      </c>
      <c r="R474" s="65" t="str">
        <f ca="1">IF(  AND(LEN(R473)&gt;=1,R473&lt;&gt;".",COUNTIF(R174:R$191,"18放")&gt;0),  CONCATENATE(  ".",IF(R174=$A$399,$A474,"")  ),IF(R174=$A$399,$A474,"")  )</f>
        <v/>
      </c>
      <c r="S474" s="65" t="str">
        <f ca="1">IF(  AND(LEN(S473)&gt;=1,S473&lt;&gt;".",COUNTIF(S174:S$191,"18放")&gt;0),  CONCATENATE(  ".",IF(S174=$A$399,$A474,"")  ),IF(S174=$A$399,$A474,"")  )</f>
        <v/>
      </c>
      <c r="T474" s="65" t="str">
        <f ca="1">IF(  AND(LEN(T473)&gt;=1,T473&lt;&gt;".",COUNTIF(T174:T$191,"18放")&gt;0),  CONCATENATE(  ".",IF(T174=$A$399,$A474,"")  ),IF(T174=$A$399,$A474,"")  )</f>
        <v/>
      </c>
      <c r="U474" s="65" t="str">
        <f ca="1">IF(  AND(LEN(U473)&gt;=1,U473&lt;&gt;".",COUNTIF(U174:U$191,"18放")&gt;0),  CONCATENATE(  ".",IF(U174=$A$399,$A474,"")  ),IF(U174=$A$399,$A474,"")  )</f>
        <v/>
      </c>
      <c r="V474" s="65" t="str">
        <f ca="1">IF(  AND(LEN(V473)&gt;=1,V473&lt;&gt;".",COUNTIF(V174:V$191,"18放")&gt;0),  CONCATENATE(  ".",IF(V174=$A$399,$A474,"")  ),IF(V174=$A$399,$A474,"")  )</f>
        <v/>
      </c>
      <c r="W474" s="65" t="str">
        <f ca="1">IF(  AND(LEN(W473)&gt;=1,W473&lt;&gt;".",COUNTIF(W174:W$191,"18放")&gt;0),  CONCATENATE(  ".",IF(W174=$A$399,$A474,"")  ),IF(W174=$A$399,$A474,"")  )</f>
        <v/>
      </c>
      <c r="X474" s="65" t="str">
        <f ca="1">IF(  AND(LEN(X473)&gt;=1,X473&lt;&gt;".",COUNTIF(X174:X$191,"18放")&gt;0),  CONCATENATE(  ".",IF(X174=$A$399,$A474,"")  ),IF(X174=$A$399,$A474,"")  )</f>
        <v/>
      </c>
      <c r="Y474" s="65" t="str">
        <f ca="1">IF(  AND(LEN(Y473)&gt;=1,Y473&lt;&gt;".",COUNTIF(Y174:Y$191,"18放")&gt;0),  CONCATENATE(  ".",IF(Y174=$A$399,$A474,"")  ),IF(Y174=$A$399,$A474,"")  )</f>
        <v/>
      </c>
      <c r="Z474" s="65" t="str">
        <f ca="1">IF(  AND(LEN(Z473)&gt;=1,Z473&lt;&gt;".",COUNTIF(Z174:Z$191,"18放")&gt;0),  CONCATENATE(  ".",IF(Z174=$A$399,$A474,"")  ),IF(Z174=$A$399,$A474,"")  )</f>
        <v/>
      </c>
      <c r="AA474" s="65" t="str">
        <f ca="1">IF(  AND(LEN(AA473)&gt;=1,AA473&lt;&gt;".",COUNTIF(AA174:AA$191,"18放")&gt;0),  CONCATENATE(  ".",IF(AA174=$A$399,$A474,"")  ),IF(AA174=$A$399,$A474,"")  )</f>
        <v/>
      </c>
      <c r="AB474" s="65" t="str">
        <f ca="1">IF(  AND(LEN(AB473)&gt;=1,AB473&lt;&gt;".",COUNTIF(AB174:AB$191,"18放")&gt;0),  CONCATENATE(  ".",IF(AB174=$A$399,$A474,"")  ),IF(AB174=$A$399,$A474,"")  )</f>
        <v/>
      </c>
      <c r="AC474" s="65" t="str">
        <f ca="1">IF(  AND(LEN(AC473)&gt;=1,AC473&lt;&gt;".",COUNTIF(AC174:AC$191,"18放")&gt;0),  CONCATENATE(  ".",IF(AC174=$A$399,$A474,"")  ),IF(AC174=$A$399,$A474,"")  )</f>
        <v/>
      </c>
      <c r="AD474" s="65" t="str">
        <f ca="1">IF(  AND(LEN(AD473)&gt;=1,AD473&lt;&gt;".",COUNTIF(AD174:AD$191,"18放")&gt;0),  CONCATENATE(  ".",IF(AD174=$A$399,$A474,"")  ),IF(AD174=$A$399,$A474,"")  )</f>
        <v/>
      </c>
      <c r="AE474" s="65" t="str">
        <f ca="1">IF(  AND(LEN(AE473)&gt;=1,AE473&lt;&gt;".",COUNTIF(AE174:AE$191,"18放")&gt;0),  CONCATENATE(  ".",IF(AE174=$A$399,$A474,"")  ),IF(AE174=$A$399,$A474,"")  )</f>
        <v/>
      </c>
      <c r="AF474" s="65" t="str">
        <f ca="1">IF(  AND(LEN(AF473)&gt;=1,AF473&lt;&gt;".",COUNTIF(AF174:AF$191,"18放")&gt;0),  CONCATENATE(  ".",IF(AF174=$A$399,$A474,"")  ),IF(AF174=$A$399,$A474,"")  )</f>
        <v/>
      </c>
      <c r="AG474" s="65" t="str">
        <f ca="1">IF(  AND(LEN(AG473)&gt;=1,AG473&lt;&gt;".",COUNTIF(AG174:AG$191,"18放")&gt;0),  CONCATENATE(  ".",IF(AG174=$A$399,$A474,"")  ),IF(AG174=$A$399,$A474,"")  )</f>
        <v/>
      </c>
      <c r="AH474" s="65"/>
      <c r="AI474" s="65"/>
      <c r="AJ474" s="65"/>
    </row>
    <row r="475" spans="1:36">
      <c r="A475" s="65"/>
      <c r="B475" s="65"/>
      <c r="C475" s="65" t="str">
        <f ca="1">IF(  AND(LEN(C474)&gt;=1,C474&lt;&gt;".",COUNTIF(C175:C$191,"18放")&gt;0),  CONCATENATE(  ".",IF(C175=$A$399,$A475,"")  ),IF(C175=$A$399,$A475,"")  )</f>
        <v/>
      </c>
      <c r="D475" s="65" t="str">
        <f ca="1">IF(  AND(LEN(D474)&gt;=1,D474&lt;&gt;".",COUNTIF(D175:D$191,"18放")&gt;0),  CONCATENATE(  ".",IF(D175=$A$399,$A475,"")  ),IF(D175=$A$399,$A475,"")  )</f>
        <v/>
      </c>
      <c r="E475" s="65" t="str">
        <f ca="1">IF(  AND(LEN(E474)&gt;=1,E474&lt;&gt;".",COUNTIF(E175:E$191,"18放")&gt;0),  CONCATENATE(  ".",IF(E175=$A$399,$A475,"")  ),IF(E175=$A$399,$A475,"")  )</f>
        <v/>
      </c>
      <c r="F475" s="65" t="str">
        <f ca="1">IF(  AND(LEN(F474)&gt;=1,F474&lt;&gt;".",COUNTIF(F175:F$191,"18放")&gt;0),  CONCATENATE(  ".",IF(F175=$A$399,$A475,"")  ),IF(F175=$A$399,$A475,"")  )</f>
        <v/>
      </c>
      <c r="G475" s="65" t="str">
        <f ca="1">IF(  AND(LEN(G474)&gt;=1,G474&lt;&gt;".",COUNTIF(G175:G$191,"18放")&gt;0),  CONCATENATE(  ".",IF(G175=$A$399,$A475,"")  ),IF(G175=$A$399,$A475,"")  )</f>
        <v/>
      </c>
      <c r="H475" s="65" t="str">
        <f ca="1">IF(  AND(LEN(H474)&gt;=1,H474&lt;&gt;".",COUNTIF(H175:H$191,"18放")&gt;0),  CONCATENATE(  ".",IF(H175=$A$399,$A475,"")  ),IF(H175=$A$399,$A475,"")  )</f>
        <v/>
      </c>
      <c r="I475" s="65" t="str">
        <f ca="1">IF(  AND(LEN(I474)&gt;=1,I474&lt;&gt;".",COUNTIF(I175:I$191,"18放")&gt;0),  CONCATENATE(  ".",IF(I175=$A$399,$A475,"")  ),IF(I175=$A$399,$A475,"")  )</f>
        <v/>
      </c>
      <c r="J475" s="65" t="str">
        <f ca="1">IF(  AND(LEN(J474)&gt;=1,J474&lt;&gt;".",COUNTIF(J175:J$191,"18放")&gt;0),  CONCATENATE(  ".",IF(J175=$A$399,$A475,"")  ),IF(J175=$A$399,$A475,"")  )</f>
        <v/>
      </c>
      <c r="K475" s="65" t="str">
        <f ca="1">IF(  AND(LEN(K474)&gt;=1,K474&lt;&gt;".",COUNTIF(K175:K$191,"18放")&gt;0),  CONCATENATE(  ".",IF(K175=$A$399,$A475,"")  ),IF(K175=$A$399,$A475,"")  )</f>
        <v/>
      </c>
      <c r="L475" s="65" t="str">
        <f ca="1">IF(  AND(LEN(L474)&gt;=1,L474&lt;&gt;".",COUNTIF(L175:L$191,"18放")&gt;0),  CONCATENATE(  ".",IF(L175=$A$399,$A475,"")  ),IF(L175=$A$399,$A475,"")  )</f>
        <v/>
      </c>
      <c r="M475" s="65" t="str">
        <f ca="1">IF(  AND(LEN(M474)&gt;=1,M474&lt;&gt;".",COUNTIF(M175:M$191,"18放")&gt;0),  CONCATENATE(  ".",IF(M175=$A$399,$A475,"")  ),IF(M175=$A$399,$A475,"")  )</f>
        <v/>
      </c>
      <c r="N475" s="65" t="str">
        <f ca="1">IF(  AND(LEN(N474)&gt;=1,N474&lt;&gt;".",COUNTIF(N175:N$191,"18放")&gt;0),  CONCATENATE(  ".",IF(N175=$A$399,$A475,"")  ),IF(N175=$A$399,$A475,"")  )</f>
        <v/>
      </c>
      <c r="O475" s="65" t="str">
        <f ca="1">IF(  AND(LEN(O474)&gt;=1,O474&lt;&gt;".",COUNTIF(O175:O$191,"18放")&gt;0),  CONCATENATE(  ".",IF(O175=$A$399,$A475,"")  ),IF(O175=$A$399,$A475,"")  )</f>
        <v/>
      </c>
      <c r="P475" s="65" t="str">
        <f ca="1">IF(  AND(LEN(P474)&gt;=1,P474&lt;&gt;".",COUNTIF(P175:P$191,"18放")&gt;0),  CONCATENATE(  ".",IF(P175=$A$399,$A475,"")  ),IF(P175=$A$399,$A475,"")  )</f>
        <v/>
      </c>
      <c r="Q475" s="65" t="str">
        <f ca="1">IF(  AND(LEN(Q474)&gt;=1,Q474&lt;&gt;".",COUNTIF(Q175:Q$191,"18放")&gt;0),  CONCATENATE(  ".",IF(Q175=$A$399,$A475,"")  ),IF(Q175=$A$399,$A475,"")  )</f>
        <v/>
      </c>
      <c r="R475" s="65" t="str">
        <f ca="1">IF(  AND(LEN(R474)&gt;=1,R474&lt;&gt;".",COUNTIF(R175:R$191,"18放")&gt;0),  CONCATENATE(  ".",IF(R175=$A$399,$A475,"")  ),IF(R175=$A$399,$A475,"")  )</f>
        <v/>
      </c>
      <c r="S475" s="65" t="str">
        <f ca="1">IF(  AND(LEN(S474)&gt;=1,S474&lt;&gt;".",COUNTIF(S175:S$191,"18放")&gt;0),  CONCATENATE(  ".",IF(S175=$A$399,$A475,"")  ),IF(S175=$A$399,$A475,"")  )</f>
        <v/>
      </c>
      <c r="T475" s="65" t="str">
        <f ca="1">IF(  AND(LEN(T474)&gt;=1,T474&lt;&gt;".",COUNTIF(T175:T$191,"18放")&gt;0),  CONCATENATE(  ".",IF(T175=$A$399,$A475,"")  ),IF(T175=$A$399,$A475,"")  )</f>
        <v/>
      </c>
      <c r="U475" s="65" t="str">
        <f ca="1">IF(  AND(LEN(U474)&gt;=1,U474&lt;&gt;".",COUNTIF(U175:U$191,"18放")&gt;0),  CONCATENATE(  ".",IF(U175=$A$399,$A475,"")  ),IF(U175=$A$399,$A475,"")  )</f>
        <v/>
      </c>
      <c r="V475" s="65" t="str">
        <f ca="1">IF(  AND(LEN(V474)&gt;=1,V474&lt;&gt;".",COUNTIF(V175:V$191,"18放")&gt;0),  CONCATENATE(  ".",IF(V175=$A$399,$A475,"")  ),IF(V175=$A$399,$A475,"")  )</f>
        <v/>
      </c>
      <c r="W475" s="65" t="str">
        <f ca="1">IF(  AND(LEN(W474)&gt;=1,W474&lt;&gt;".",COUNTIF(W175:W$191,"18放")&gt;0),  CONCATENATE(  ".",IF(W175=$A$399,$A475,"")  ),IF(W175=$A$399,$A475,"")  )</f>
        <v/>
      </c>
      <c r="X475" s="65" t="str">
        <f ca="1">IF(  AND(LEN(X474)&gt;=1,X474&lt;&gt;".",COUNTIF(X175:X$191,"18放")&gt;0),  CONCATENATE(  ".",IF(X175=$A$399,$A475,"")  ),IF(X175=$A$399,$A475,"")  )</f>
        <v/>
      </c>
      <c r="Y475" s="65" t="str">
        <f ca="1">IF(  AND(LEN(Y474)&gt;=1,Y474&lt;&gt;".",COUNTIF(Y175:Y$191,"18放")&gt;0),  CONCATENATE(  ".",IF(Y175=$A$399,$A475,"")  ),IF(Y175=$A$399,$A475,"")  )</f>
        <v/>
      </c>
      <c r="Z475" s="65" t="str">
        <f ca="1">IF(  AND(LEN(Z474)&gt;=1,Z474&lt;&gt;".",COUNTIF(Z175:Z$191,"18放")&gt;0),  CONCATENATE(  ".",IF(Z175=$A$399,$A475,"")  ),IF(Z175=$A$399,$A475,"")  )</f>
        <v/>
      </c>
      <c r="AA475" s="65" t="str">
        <f ca="1">IF(  AND(LEN(AA474)&gt;=1,AA474&lt;&gt;".",COUNTIF(AA175:AA$191,"18放")&gt;0),  CONCATENATE(  ".",IF(AA175=$A$399,$A475,"")  ),IF(AA175=$A$399,$A475,"")  )</f>
        <v/>
      </c>
      <c r="AB475" s="65" t="str">
        <f ca="1">IF(  AND(LEN(AB474)&gt;=1,AB474&lt;&gt;".",COUNTIF(AB175:AB$191,"18放")&gt;0),  CONCATENATE(  ".",IF(AB175=$A$399,$A475,"")  ),IF(AB175=$A$399,$A475,"")  )</f>
        <v/>
      </c>
      <c r="AC475" s="65" t="str">
        <f ca="1">IF(  AND(LEN(AC474)&gt;=1,AC474&lt;&gt;".",COUNTIF(AC175:AC$191,"18放")&gt;0),  CONCATENATE(  ".",IF(AC175=$A$399,$A475,"")  ),IF(AC175=$A$399,$A475,"")  )</f>
        <v/>
      </c>
      <c r="AD475" s="65" t="str">
        <f ca="1">IF(  AND(LEN(AD474)&gt;=1,AD474&lt;&gt;".",COUNTIF(AD175:AD$191,"18放")&gt;0),  CONCATENATE(  ".",IF(AD175=$A$399,$A475,"")  ),IF(AD175=$A$399,$A475,"")  )</f>
        <v/>
      </c>
      <c r="AE475" s="65" t="str">
        <f ca="1">IF(  AND(LEN(AE474)&gt;=1,AE474&lt;&gt;".",COUNTIF(AE175:AE$191,"18放")&gt;0),  CONCATENATE(  ".",IF(AE175=$A$399,$A475,"")  ),IF(AE175=$A$399,$A475,"")  )</f>
        <v/>
      </c>
      <c r="AF475" s="65" t="str">
        <f ca="1">IF(  AND(LEN(AF474)&gt;=1,AF474&lt;&gt;".",COUNTIF(AF175:AF$191,"18放")&gt;0),  CONCATENATE(  ".",IF(AF175=$A$399,$A475,"")  ),IF(AF175=$A$399,$A475,"")  )</f>
        <v/>
      </c>
      <c r="AG475" s="65" t="str">
        <f ca="1">IF(  AND(LEN(AG474)&gt;=1,AG474&lt;&gt;".",COUNTIF(AG175:AG$191,"18放")&gt;0),  CONCATENATE(  ".",IF(AG175=$A$399,$A475,"")  ),IF(AG175=$A$399,$A475,"")  )</f>
        <v/>
      </c>
      <c r="AH475" s="65"/>
      <c r="AI475" s="65"/>
      <c r="AJ475" s="65"/>
    </row>
    <row r="476" spans="1:36">
      <c r="A476" s="65"/>
      <c r="B476" s="65"/>
      <c r="C476" s="65" t="str">
        <f ca="1">IF(  AND(LEN(C475)&gt;=1,C475&lt;&gt;".",COUNTIF(C176:C$191,"18放")&gt;0),  CONCATENATE(  ".",IF(C176=$A$399,$A476,"")  ),IF(C176=$A$399,$A476,"")  )</f>
        <v/>
      </c>
      <c r="D476" s="65" t="str">
        <f ca="1">IF(  AND(LEN(D475)&gt;=1,D475&lt;&gt;".",COUNTIF(D176:D$191,"18放")&gt;0),  CONCATENATE(  ".",IF(D176=$A$399,$A476,"")  ),IF(D176=$A$399,$A476,"")  )</f>
        <v/>
      </c>
      <c r="E476" s="65" t="str">
        <f ca="1">IF(  AND(LEN(E475)&gt;=1,E475&lt;&gt;".",COUNTIF(E176:E$191,"18放")&gt;0),  CONCATENATE(  ".",IF(E176=$A$399,$A476,"")  ),IF(E176=$A$399,$A476,"")  )</f>
        <v/>
      </c>
      <c r="F476" s="65" t="str">
        <f ca="1">IF(  AND(LEN(F475)&gt;=1,F475&lt;&gt;".",COUNTIF(F176:F$191,"18放")&gt;0),  CONCATENATE(  ".",IF(F176=$A$399,$A476,"")  ),IF(F176=$A$399,$A476,"")  )</f>
        <v/>
      </c>
      <c r="G476" s="65" t="str">
        <f ca="1">IF(  AND(LEN(G475)&gt;=1,G475&lt;&gt;".",COUNTIF(G176:G$191,"18放")&gt;0),  CONCATENATE(  ".",IF(G176=$A$399,$A476,"")  ),IF(G176=$A$399,$A476,"")  )</f>
        <v/>
      </c>
      <c r="H476" s="65" t="str">
        <f ca="1">IF(  AND(LEN(H475)&gt;=1,H475&lt;&gt;".",COUNTIF(H176:H$191,"18放")&gt;0),  CONCATENATE(  ".",IF(H176=$A$399,$A476,"")  ),IF(H176=$A$399,$A476,"")  )</f>
        <v/>
      </c>
      <c r="I476" s="65" t="str">
        <f ca="1">IF(  AND(LEN(I475)&gt;=1,I475&lt;&gt;".",COUNTIF(I176:I$191,"18放")&gt;0),  CONCATENATE(  ".",IF(I176=$A$399,$A476,"")  ),IF(I176=$A$399,$A476,"")  )</f>
        <v/>
      </c>
      <c r="J476" s="65" t="str">
        <f ca="1">IF(  AND(LEN(J475)&gt;=1,J475&lt;&gt;".",COUNTIF(J176:J$191,"18放")&gt;0),  CONCATENATE(  ".",IF(J176=$A$399,$A476,"")  ),IF(J176=$A$399,$A476,"")  )</f>
        <v/>
      </c>
      <c r="K476" s="65" t="str">
        <f ca="1">IF(  AND(LEN(K475)&gt;=1,K475&lt;&gt;".",COUNTIF(K176:K$191,"18放")&gt;0),  CONCATENATE(  ".",IF(K176=$A$399,$A476,"")  ),IF(K176=$A$399,$A476,"")  )</f>
        <v/>
      </c>
      <c r="L476" s="65" t="str">
        <f ca="1">IF(  AND(LEN(L475)&gt;=1,L475&lt;&gt;".",COUNTIF(L176:L$191,"18放")&gt;0),  CONCATENATE(  ".",IF(L176=$A$399,$A476,"")  ),IF(L176=$A$399,$A476,"")  )</f>
        <v/>
      </c>
      <c r="M476" s="65" t="str">
        <f ca="1">IF(  AND(LEN(M475)&gt;=1,M475&lt;&gt;".",COUNTIF(M176:M$191,"18放")&gt;0),  CONCATENATE(  ".",IF(M176=$A$399,$A476,"")  ),IF(M176=$A$399,$A476,"")  )</f>
        <v/>
      </c>
      <c r="N476" s="65" t="str">
        <f ca="1">IF(  AND(LEN(N475)&gt;=1,N475&lt;&gt;".",COUNTIF(N176:N$191,"18放")&gt;0),  CONCATENATE(  ".",IF(N176=$A$399,$A476,"")  ),IF(N176=$A$399,$A476,"")  )</f>
        <v/>
      </c>
      <c r="O476" s="65" t="str">
        <f ca="1">IF(  AND(LEN(O475)&gt;=1,O475&lt;&gt;".",COUNTIF(O176:O$191,"18放")&gt;0),  CONCATENATE(  ".",IF(O176=$A$399,$A476,"")  ),IF(O176=$A$399,$A476,"")  )</f>
        <v/>
      </c>
      <c r="P476" s="65" t="str">
        <f ca="1">IF(  AND(LEN(P475)&gt;=1,P475&lt;&gt;".",COUNTIF(P176:P$191,"18放")&gt;0),  CONCATENATE(  ".",IF(P176=$A$399,$A476,"")  ),IF(P176=$A$399,$A476,"")  )</f>
        <v/>
      </c>
      <c r="Q476" s="65" t="str">
        <f ca="1">IF(  AND(LEN(Q475)&gt;=1,Q475&lt;&gt;".",COUNTIF(Q176:Q$191,"18放")&gt;0),  CONCATENATE(  ".",IF(Q176=$A$399,$A476,"")  ),IF(Q176=$A$399,$A476,"")  )</f>
        <v/>
      </c>
      <c r="R476" s="65" t="str">
        <f ca="1">IF(  AND(LEN(R475)&gt;=1,R475&lt;&gt;".",COUNTIF(R176:R$191,"18放")&gt;0),  CONCATENATE(  ".",IF(R176=$A$399,$A476,"")  ),IF(R176=$A$399,$A476,"")  )</f>
        <v/>
      </c>
      <c r="S476" s="65" t="str">
        <f ca="1">IF(  AND(LEN(S475)&gt;=1,S475&lt;&gt;".",COUNTIF(S176:S$191,"18放")&gt;0),  CONCATENATE(  ".",IF(S176=$A$399,$A476,"")  ),IF(S176=$A$399,$A476,"")  )</f>
        <v/>
      </c>
      <c r="T476" s="65" t="str">
        <f ca="1">IF(  AND(LEN(T475)&gt;=1,T475&lt;&gt;".",COUNTIF(T176:T$191,"18放")&gt;0),  CONCATENATE(  ".",IF(T176=$A$399,$A476,"")  ),IF(T176=$A$399,$A476,"")  )</f>
        <v/>
      </c>
      <c r="U476" s="65" t="str">
        <f ca="1">IF(  AND(LEN(U475)&gt;=1,U475&lt;&gt;".",COUNTIF(U176:U$191,"18放")&gt;0),  CONCATENATE(  ".",IF(U176=$A$399,$A476,"")  ),IF(U176=$A$399,$A476,"")  )</f>
        <v/>
      </c>
      <c r="V476" s="65" t="str">
        <f ca="1">IF(  AND(LEN(V475)&gt;=1,V475&lt;&gt;".",COUNTIF(V176:V$191,"18放")&gt;0),  CONCATENATE(  ".",IF(V176=$A$399,$A476,"")  ),IF(V176=$A$399,$A476,"")  )</f>
        <v/>
      </c>
      <c r="W476" s="65" t="str">
        <f ca="1">IF(  AND(LEN(W475)&gt;=1,W475&lt;&gt;".",COUNTIF(W176:W$191,"18放")&gt;0),  CONCATENATE(  ".",IF(W176=$A$399,$A476,"")  ),IF(W176=$A$399,$A476,"")  )</f>
        <v/>
      </c>
      <c r="X476" s="65" t="str">
        <f ca="1">IF(  AND(LEN(X475)&gt;=1,X475&lt;&gt;".",COUNTIF(X176:X$191,"18放")&gt;0),  CONCATENATE(  ".",IF(X176=$A$399,$A476,"")  ),IF(X176=$A$399,$A476,"")  )</f>
        <v/>
      </c>
      <c r="Y476" s="65" t="str">
        <f ca="1">IF(  AND(LEN(Y475)&gt;=1,Y475&lt;&gt;".",COUNTIF(Y176:Y$191,"18放")&gt;0),  CONCATENATE(  ".",IF(Y176=$A$399,$A476,"")  ),IF(Y176=$A$399,$A476,"")  )</f>
        <v/>
      </c>
      <c r="Z476" s="65" t="str">
        <f ca="1">IF(  AND(LEN(Z475)&gt;=1,Z475&lt;&gt;".",COUNTIF(Z176:Z$191,"18放")&gt;0),  CONCATENATE(  ".",IF(Z176=$A$399,$A476,"")  ),IF(Z176=$A$399,$A476,"")  )</f>
        <v/>
      </c>
      <c r="AA476" s="65" t="str">
        <f ca="1">IF(  AND(LEN(AA475)&gt;=1,AA475&lt;&gt;".",COUNTIF(AA176:AA$191,"18放")&gt;0),  CONCATENATE(  ".",IF(AA176=$A$399,$A476,"")  ),IF(AA176=$A$399,$A476,"")  )</f>
        <v/>
      </c>
      <c r="AB476" s="65" t="str">
        <f ca="1">IF(  AND(LEN(AB475)&gt;=1,AB475&lt;&gt;".",COUNTIF(AB176:AB$191,"18放")&gt;0),  CONCATENATE(  ".",IF(AB176=$A$399,$A476,"")  ),IF(AB176=$A$399,$A476,"")  )</f>
        <v/>
      </c>
      <c r="AC476" s="65" t="str">
        <f ca="1">IF(  AND(LEN(AC475)&gt;=1,AC475&lt;&gt;".",COUNTIF(AC176:AC$191,"18放")&gt;0),  CONCATENATE(  ".",IF(AC176=$A$399,$A476,"")  ),IF(AC176=$A$399,$A476,"")  )</f>
        <v/>
      </c>
      <c r="AD476" s="65" t="str">
        <f ca="1">IF(  AND(LEN(AD475)&gt;=1,AD475&lt;&gt;".",COUNTIF(AD176:AD$191,"18放")&gt;0),  CONCATENATE(  ".",IF(AD176=$A$399,$A476,"")  ),IF(AD176=$A$399,$A476,"")  )</f>
        <v/>
      </c>
      <c r="AE476" s="65" t="str">
        <f ca="1">IF(  AND(LEN(AE475)&gt;=1,AE475&lt;&gt;".",COUNTIF(AE176:AE$191,"18放")&gt;0),  CONCATENATE(  ".",IF(AE176=$A$399,$A476,"")  ),IF(AE176=$A$399,$A476,"")  )</f>
        <v/>
      </c>
      <c r="AF476" s="65" t="str">
        <f ca="1">IF(  AND(LEN(AF475)&gt;=1,AF475&lt;&gt;".",COUNTIF(AF176:AF$191,"18放")&gt;0),  CONCATENATE(  ".",IF(AF176=$A$399,$A476,"")  ),IF(AF176=$A$399,$A476,"")  )</f>
        <v/>
      </c>
      <c r="AG476" s="65" t="str">
        <f ca="1">IF(  AND(LEN(AG475)&gt;=1,AG475&lt;&gt;".",COUNTIF(AG176:AG$191,"18放")&gt;0),  CONCATENATE(  ".",IF(AG176=$A$399,$A476,"")  ),IF(AG176=$A$399,$A476,"")  )</f>
        <v/>
      </c>
      <c r="AH476" s="65"/>
      <c r="AI476" s="65"/>
      <c r="AJ476" s="65"/>
    </row>
    <row r="477" spans="1:36">
      <c r="A477" s="65"/>
      <c r="B477" s="65"/>
      <c r="C477" s="65" t="str">
        <f ca="1">IF(  AND(LEN(C476)&gt;=1,C476&lt;&gt;".",COUNTIF(C177:C$191,"18放")&gt;0),  CONCATENATE(  ".",IF(C177=$A$399,$A477,"")  ),IF(C177=$A$399,$A477,"")  )</f>
        <v/>
      </c>
      <c r="D477" s="65" t="str">
        <f ca="1">IF(  AND(LEN(D476)&gt;=1,D476&lt;&gt;".",COUNTIF(D177:D$191,"18放")&gt;0),  CONCATENATE(  ".",IF(D177=$A$399,$A477,"")  ),IF(D177=$A$399,$A477,"")  )</f>
        <v/>
      </c>
      <c r="E477" s="65" t="str">
        <f ca="1">IF(  AND(LEN(E476)&gt;=1,E476&lt;&gt;".",COUNTIF(E177:E$191,"18放")&gt;0),  CONCATENATE(  ".",IF(E177=$A$399,$A477,"")  ),IF(E177=$A$399,$A477,"")  )</f>
        <v/>
      </c>
      <c r="F477" s="65" t="str">
        <f ca="1">IF(  AND(LEN(F476)&gt;=1,F476&lt;&gt;".",COUNTIF(F177:F$191,"18放")&gt;0),  CONCATENATE(  ".",IF(F177=$A$399,$A477,"")  ),IF(F177=$A$399,$A477,"")  )</f>
        <v/>
      </c>
      <c r="G477" s="65" t="str">
        <f ca="1">IF(  AND(LEN(G476)&gt;=1,G476&lt;&gt;".",COUNTIF(G177:G$191,"18放")&gt;0),  CONCATENATE(  ".",IF(G177=$A$399,$A477,"")  ),IF(G177=$A$399,$A477,"")  )</f>
        <v/>
      </c>
      <c r="H477" s="65" t="str">
        <f ca="1">IF(  AND(LEN(H476)&gt;=1,H476&lt;&gt;".",COUNTIF(H177:H$191,"18放")&gt;0),  CONCATENATE(  ".",IF(H177=$A$399,$A477,"")  ),IF(H177=$A$399,$A477,"")  )</f>
        <v/>
      </c>
      <c r="I477" s="65" t="str">
        <f ca="1">IF(  AND(LEN(I476)&gt;=1,I476&lt;&gt;".",COUNTIF(I177:I$191,"18放")&gt;0),  CONCATENATE(  ".",IF(I177=$A$399,$A477,"")  ),IF(I177=$A$399,$A477,"")  )</f>
        <v/>
      </c>
      <c r="J477" s="65" t="str">
        <f ca="1">IF(  AND(LEN(J476)&gt;=1,J476&lt;&gt;".",COUNTIF(J177:J$191,"18放")&gt;0),  CONCATENATE(  ".",IF(J177=$A$399,$A477,"")  ),IF(J177=$A$399,$A477,"")  )</f>
        <v/>
      </c>
      <c r="K477" s="65" t="str">
        <f ca="1">IF(  AND(LEN(K476)&gt;=1,K476&lt;&gt;".",COUNTIF(K177:K$191,"18放")&gt;0),  CONCATENATE(  ".",IF(K177=$A$399,$A477,"")  ),IF(K177=$A$399,$A477,"")  )</f>
        <v/>
      </c>
      <c r="L477" s="65" t="str">
        <f ca="1">IF(  AND(LEN(L476)&gt;=1,L476&lt;&gt;".",COUNTIF(L177:L$191,"18放")&gt;0),  CONCATENATE(  ".",IF(L177=$A$399,$A477,"")  ),IF(L177=$A$399,$A477,"")  )</f>
        <v/>
      </c>
      <c r="M477" s="65" t="str">
        <f ca="1">IF(  AND(LEN(M476)&gt;=1,M476&lt;&gt;".",COUNTIF(M177:M$191,"18放")&gt;0),  CONCATENATE(  ".",IF(M177=$A$399,$A477,"")  ),IF(M177=$A$399,$A477,"")  )</f>
        <v/>
      </c>
      <c r="N477" s="65" t="str">
        <f ca="1">IF(  AND(LEN(N476)&gt;=1,N476&lt;&gt;".",COUNTIF(N177:N$191,"18放")&gt;0),  CONCATENATE(  ".",IF(N177=$A$399,$A477,"")  ),IF(N177=$A$399,$A477,"")  )</f>
        <v/>
      </c>
      <c r="O477" s="65" t="str">
        <f ca="1">IF(  AND(LEN(O476)&gt;=1,O476&lt;&gt;".",COUNTIF(O177:O$191,"18放")&gt;0),  CONCATENATE(  ".",IF(O177=$A$399,$A477,"")  ),IF(O177=$A$399,$A477,"")  )</f>
        <v/>
      </c>
      <c r="P477" s="65" t="str">
        <f ca="1">IF(  AND(LEN(P476)&gt;=1,P476&lt;&gt;".",COUNTIF(P177:P$191,"18放")&gt;0),  CONCATENATE(  ".",IF(P177=$A$399,$A477,"")  ),IF(P177=$A$399,$A477,"")  )</f>
        <v/>
      </c>
      <c r="Q477" s="65" t="str">
        <f ca="1">IF(  AND(LEN(Q476)&gt;=1,Q476&lt;&gt;".",COUNTIF(Q177:Q$191,"18放")&gt;0),  CONCATENATE(  ".",IF(Q177=$A$399,$A477,"")  ),IF(Q177=$A$399,$A477,"")  )</f>
        <v/>
      </c>
      <c r="R477" s="65" t="str">
        <f ca="1">IF(  AND(LEN(R476)&gt;=1,R476&lt;&gt;".",COUNTIF(R177:R$191,"18放")&gt;0),  CONCATENATE(  ".",IF(R177=$A$399,$A477,"")  ),IF(R177=$A$399,$A477,"")  )</f>
        <v/>
      </c>
      <c r="S477" s="65" t="str">
        <f ca="1">IF(  AND(LEN(S476)&gt;=1,S476&lt;&gt;".",COUNTIF(S177:S$191,"18放")&gt;0),  CONCATENATE(  ".",IF(S177=$A$399,$A477,"")  ),IF(S177=$A$399,$A477,"")  )</f>
        <v/>
      </c>
      <c r="T477" s="65" t="str">
        <f ca="1">IF(  AND(LEN(T476)&gt;=1,T476&lt;&gt;".",COUNTIF(T177:T$191,"18放")&gt;0),  CONCATENATE(  ".",IF(T177=$A$399,$A477,"")  ),IF(T177=$A$399,$A477,"")  )</f>
        <v/>
      </c>
      <c r="U477" s="65" t="str">
        <f ca="1">IF(  AND(LEN(U476)&gt;=1,U476&lt;&gt;".",COUNTIF(U177:U$191,"18放")&gt;0),  CONCATENATE(  ".",IF(U177=$A$399,$A477,"")  ),IF(U177=$A$399,$A477,"")  )</f>
        <v/>
      </c>
      <c r="V477" s="65" t="str">
        <f ca="1">IF(  AND(LEN(V476)&gt;=1,V476&lt;&gt;".",COUNTIF(V177:V$191,"18放")&gt;0),  CONCATENATE(  ".",IF(V177=$A$399,$A477,"")  ),IF(V177=$A$399,$A477,"")  )</f>
        <v/>
      </c>
      <c r="W477" s="65" t="str">
        <f ca="1">IF(  AND(LEN(W476)&gt;=1,W476&lt;&gt;".",COUNTIF(W177:W$191,"18放")&gt;0),  CONCATENATE(  ".",IF(W177=$A$399,$A477,"")  ),IF(W177=$A$399,$A477,"")  )</f>
        <v/>
      </c>
      <c r="X477" s="65" t="str">
        <f ca="1">IF(  AND(LEN(X476)&gt;=1,X476&lt;&gt;".",COUNTIF(X177:X$191,"18放")&gt;0),  CONCATENATE(  ".",IF(X177=$A$399,$A477,"")  ),IF(X177=$A$399,$A477,"")  )</f>
        <v/>
      </c>
      <c r="Y477" s="65" t="str">
        <f ca="1">IF(  AND(LEN(Y476)&gt;=1,Y476&lt;&gt;".",COUNTIF(Y177:Y$191,"18放")&gt;0),  CONCATENATE(  ".",IF(Y177=$A$399,$A477,"")  ),IF(Y177=$A$399,$A477,"")  )</f>
        <v/>
      </c>
      <c r="Z477" s="65" t="str">
        <f ca="1">IF(  AND(LEN(Z476)&gt;=1,Z476&lt;&gt;".",COUNTIF(Z177:Z$191,"18放")&gt;0),  CONCATENATE(  ".",IF(Z177=$A$399,$A477,"")  ),IF(Z177=$A$399,$A477,"")  )</f>
        <v/>
      </c>
      <c r="AA477" s="65" t="str">
        <f ca="1">IF(  AND(LEN(AA476)&gt;=1,AA476&lt;&gt;".",COUNTIF(AA177:AA$191,"18放")&gt;0),  CONCATENATE(  ".",IF(AA177=$A$399,$A477,"")  ),IF(AA177=$A$399,$A477,"")  )</f>
        <v/>
      </c>
      <c r="AB477" s="65" t="str">
        <f ca="1">IF(  AND(LEN(AB476)&gt;=1,AB476&lt;&gt;".",COUNTIF(AB177:AB$191,"18放")&gt;0),  CONCATENATE(  ".",IF(AB177=$A$399,$A477,"")  ),IF(AB177=$A$399,$A477,"")  )</f>
        <v/>
      </c>
      <c r="AC477" s="65" t="str">
        <f ca="1">IF(  AND(LEN(AC476)&gt;=1,AC476&lt;&gt;".",COUNTIF(AC177:AC$191,"18放")&gt;0),  CONCATENATE(  ".",IF(AC177=$A$399,$A477,"")  ),IF(AC177=$A$399,$A477,"")  )</f>
        <v/>
      </c>
      <c r="AD477" s="65" t="str">
        <f ca="1">IF(  AND(LEN(AD476)&gt;=1,AD476&lt;&gt;".",COUNTIF(AD177:AD$191,"18放")&gt;0),  CONCATENATE(  ".",IF(AD177=$A$399,$A477,"")  ),IF(AD177=$A$399,$A477,"")  )</f>
        <v/>
      </c>
      <c r="AE477" s="65" t="str">
        <f ca="1">IF(  AND(LEN(AE476)&gt;=1,AE476&lt;&gt;".",COUNTIF(AE177:AE$191,"18放")&gt;0),  CONCATENATE(  ".",IF(AE177=$A$399,$A477,"")  ),IF(AE177=$A$399,$A477,"")  )</f>
        <v/>
      </c>
      <c r="AF477" s="65" t="str">
        <f ca="1">IF(  AND(LEN(AF476)&gt;=1,AF476&lt;&gt;".",COUNTIF(AF177:AF$191,"18放")&gt;0),  CONCATENATE(  ".",IF(AF177=$A$399,$A477,"")  ),IF(AF177=$A$399,$A477,"")  )</f>
        <v/>
      </c>
      <c r="AG477" s="65" t="str">
        <f ca="1">IF(  AND(LEN(AG476)&gt;=1,AG476&lt;&gt;".",COUNTIF(AG177:AG$191,"18放")&gt;0),  CONCATENATE(  ".",IF(AG177=$A$399,$A477,"")  ),IF(AG177=$A$399,$A477,"")  )</f>
        <v/>
      </c>
      <c r="AH477" s="65"/>
      <c r="AI477" s="65"/>
      <c r="AJ477" s="65"/>
    </row>
    <row r="478" spans="1:36">
      <c r="A478" s="65"/>
      <c r="B478" s="65"/>
      <c r="C478" s="65" t="str">
        <f ca="1">IF(  AND(LEN(C477)&gt;=1,C477&lt;&gt;".",COUNTIF(C178:C$191,"18放")&gt;0),  CONCATENATE(  ".",IF(C178=$A$399,$A478,"")  ),IF(C178=$A$399,$A478,"")  )</f>
        <v/>
      </c>
      <c r="D478" s="65" t="str">
        <f ca="1">IF(  AND(LEN(D477)&gt;=1,D477&lt;&gt;".",COUNTIF(D178:D$191,"18放")&gt;0),  CONCATENATE(  ".",IF(D178=$A$399,$A478,"")  ),IF(D178=$A$399,$A478,"")  )</f>
        <v/>
      </c>
      <c r="E478" s="65" t="str">
        <f ca="1">IF(  AND(LEN(E477)&gt;=1,E477&lt;&gt;".",COUNTIF(E178:E$191,"18放")&gt;0),  CONCATENATE(  ".",IF(E178=$A$399,$A478,"")  ),IF(E178=$A$399,$A478,"")  )</f>
        <v/>
      </c>
      <c r="F478" s="65" t="str">
        <f ca="1">IF(  AND(LEN(F477)&gt;=1,F477&lt;&gt;".",COUNTIF(F178:F$191,"18放")&gt;0),  CONCATENATE(  ".",IF(F178=$A$399,$A478,"")  ),IF(F178=$A$399,$A478,"")  )</f>
        <v/>
      </c>
      <c r="G478" s="65" t="str">
        <f ca="1">IF(  AND(LEN(G477)&gt;=1,G477&lt;&gt;".",COUNTIF(G178:G$191,"18放")&gt;0),  CONCATENATE(  ".",IF(G178=$A$399,$A478,"")  ),IF(G178=$A$399,$A478,"")  )</f>
        <v/>
      </c>
      <c r="H478" s="65" t="str">
        <f ca="1">IF(  AND(LEN(H477)&gt;=1,H477&lt;&gt;".",COUNTIF(H178:H$191,"18放")&gt;0),  CONCATENATE(  ".",IF(H178=$A$399,$A478,"")  ),IF(H178=$A$399,$A478,"")  )</f>
        <v/>
      </c>
      <c r="I478" s="65" t="str">
        <f ca="1">IF(  AND(LEN(I477)&gt;=1,I477&lt;&gt;".",COUNTIF(I178:I$191,"18放")&gt;0),  CONCATENATE(  ".",IF(I178=$A$399,$A478,"")  ),IF(I178=$A$399,$A478,"")  )</f>
        <v/>
      </c>
      <c r="J478" s="65" t="str">
        <f ca="1">IF(  AND(LEN(J477)&gt;=1,J477&lt;&gt;".",COUNTIF(J178:J$191,"18放")&gt;0),  CONCATENATE(  ".",IF(J178=$A$399,$A478,"")  ),IF(J178=$A$399,$A478,"")  )</f>
        <v/>
      </c>
      <c r="K478" s="65" t="str">
        <f ca="1">IF(  AND(LEN(K477)&gt;=1,K477&lt;&gt;".",COUNTIF(K178:K$191,"18放")&gt;0),  CONCATENATE(  ".",IF(K178=$A$399,$A478,"")  ),IF(K178=$A$399,$A478,"")  )</f>
        <v/>
      </c>
      <c r="L478" s="65" t="str">
        <f ca="1">IF(  AND(LEN(L477)&gt;=1,L477&lt;&gt;".",COUNTIF(L178:L$191,"18放")&gt;0),  CONCATENATE(  ".",IF(L178=$A$399,$A478,"")  ),IF(L178=$A$399,$A478,"")  )</f>
        <v/>
      </c>
      <c r="M478" s="65" t="str">
        <f ca="1">IF(  AND(LEN(M477)&gt;=1,M477&lt;&gt;".",COUNTIF(M178:M$191,"18放")&gt;0),  CONCATENATE(  ".",IF(M178=$A$399,$A478,"")  ),IF(M178=$A$399,$A478,"")  )</f>
        <v/>
      </c>
      <c r="N478" s="65" t="str">
        <f ca="1">IF(  AND(LEN(N477)&gt;=1,N477&lt;&gt;".",COUNTIF(N178:N$191,"18放")&gt;0),  CONCATENATE(  ".",IF(N178=$A$399,$A478,"")  ),IF(N178=$A$399,$A478,"")  )</f>
        <v/>
      </c>
      <c r="O478" s="65" t="str">
        <f ca="1">IF(  AND(LEN(O477)&gt;=1,O477&lt;&gt;".",COUNTIF(O178:O$191,"18放")&gt;0),  CONCATENATE(  ".",IF(O178=$A$399,$A478,"")  ),IF(O178=$A$399,$A478,"")  )</f>
        <v/>
      </c>
      <c r="P478" s="65" t="str">
        <f ca="1">IF(  AND(LEN(P477)&gt;=1,P477&lt;&gt;".",COUNTIF(P178:P$191,"18放")&gt;0),  CONCATENATE(  ".",IF(P178=$A$399,$A478,"")  ),IF(P178=$A$399,$A478,"")  )</f>
        <v/>
      </c>
      <c r="Q478" s="65" t="str">
        <f ca="1">IF(  AND(LEN(Q477)&gt;=1,Q477&lt;&gt;".",COUNTIF(Q178:Q$191,"18放")&gt;0),  CONCATENATE(  ".",IF(Q178=$A$399,$A478,"")  ),IF(Q178=$A$399,$A478,"")  )</f>
        <v/>
      </c>
      <c r="R478" s="65" t="str">
        <f ca="1">IF(  AND(LEN(R477)&gt;=1,R477&lt;&gt;".",COUNTIF(R178:R$191,"18放")&gt;0),  CONCATENATE(  ".",IF(R178=$A$399,$A478,"")  ),IF(R178=$A$399,$A478,"")  )</f>
        <v/>
      </c>
      <c r="S478" s="65" t="str">
        <f ca="1">IF(  AND(LEN(S477)&gt;=1,S477&lt;&gt;".",COUNTIF(S178:S$191,"18放")&gt;0),  CONCATENATE(  ".",IF(S178=$A$399,$A478,"")  ),IF(S178=$A$399,$A478,"")  )</f>
        <v/>
      </c>
      <c r="T478" s="65" t="str">
        <f ca="1">IF(  AND(LEN(T477)&gt;=1,T477&lt;&gt;".",COUNTIF(T178:T$191,"18放")&gt;0),  CONCATENATE(  ".",IF(T178=$A$399,$A478,"")  ),IF(T178=$A$399,$A478,"")  )</f>
        <v/>
      </c>
      <c r="U478" s="65" t="str">
        <f ca="1">IF(  AND(LEN(U477)&gt;=1,U477&lt;&gt;".",COUNTIF(U178:U$191,"18放")&gt;0),  CONCATENATE(  ".",IF(U178=$A$399,$A478,"")  ),IF(U178=$A$399,$A478,"")  )</f>
        <v/>
      </c>
      <c r="V478" s="65" t="str">
        <f ca="1">IF(  AND(LEN(V477)&gt;=1,V477&lt;&gt;".",COUNTIF(V178:V$191,"18放")&gt;0),  CONCATENATE(  ".",IF(V178=$A$399,$A478,"")  ),IF(V178=$A$399,$A478,"")  )</f>
        <v/>
      </c>
      <c r="W478" s="65" t="str">
        <f ca="1">IF(  AND(LEN(W477)&gt;=1,W477&lt;&gt;".",COUNTIF(W178:W$191,"18放")&gt;0),  CONCATENATE(  ".",IF(W178=$A$399,$A478,"")  ),IF(W178=$A$399,$A478,"")  )</f>
        <v/>
      </c>
      <c r="X478" s="65" t="str">
        <f ca="1">IF(  AND(LEN(X477)&gt;=1,X477&lt;&gt;".",COUNTIF(X178:X$191,"18放")&gt;0),  CONCATENATE(  ".",IF(X178=$A$399,$A478,"")  ),IF(X178=$A$399,$A478,"")  )</f>
        <v/>
      </c>
      <c r="Y478" s="65" t="str">
        <f ca="1">IF(  AND(LEN(Y477)&gt;=1,Y477&lt;&gt;".",COUNTIF(Y178:Y$191,"18放")&gt;0),  CONCATENATE(  ".",IF(Y178=$A$399,$A478,"")  ),IF(Y178=$A$399,$A478,"")  )</f>
        <v/>
      </c>
      <c r="Z478" s="65" t="str">
        <f ca="1">IF(  AND(LEN(Z477)&gt;=1,Z477&lt;&gt;".",COUNTIF(Z178:Z$191,"18放")&gt;0),  CONCATENATE(  ".",IF(Z178=$A$399,$A478,"")  ),IF(Z178=$A$399,$A478,"")  )</f>
        <v/>
      </c>
      <c r="AA478" s="65" t="str">
        <f ca="1">IF(  AND(LEN(AA477)&gt;=1,AA477&lt;&gt;".",COUNTIF(AA178:AA$191,"18放")&gt;0),  CONCATENATE(  ".",IF(AA178=$A$399,$A478,"")  ),IF(AA178=$A$399,$A478,"")  )</f>
        <v/>
      </c>
      <c r="AB478" s="65" t="str">
        <f ca="1">IF(  AND(LEN(AB477)&gt;=1,AB477&lt;&gt;".",COUNTIF(AB178:AB$191,"18放")&gt;0),  CONCATENATE(  ".",IF(AB178=$A$399,$A478,"")  ),IF(AB178=$A$399,$A478,"")  )</f>
        <v/>
      </c>
      <c r="AC478" s="65" t="str">
        <f ca="1">IF(  AND(LEN(AC477)&gt;=1,AC477&lt;&gt;".",COUNTIF(AC178:AC$191,"18放")&gt;0),  CONCATENATE(  ".",IF(AC178=$A$399,$A478,"")  ),IF(AC178=$A$399,$A478,"")  )</f>
        <v/>
      </c>
      <c r="AD478" s="65" t="str">
        <f ca="1">IF(  AND(LEN(AD477)&gt;=1,AD477&lt;&gt;".",COUNTIF(AD178:AD$191,"18放")&gt;0),  CONCATENATE(  ".",IF(AD178=$A$399,$A478,"")  ),IF(AD178=$A$399,$A478,"")  )</f>
        <v/>
      </c>
      <c r="AE478" s="65" t="str">
        <f ca="1">IF(  AND(LEN(AE477)&gt;=1,AE477&lt;&gt;".",COUNTIF(AE178:AE$191,"18放")&gt;0),  CONCATENATE(  ".",IF(AE178=$A$399,$A478,"")  ),IF(AE178=$A$399,$A478,"")  )</f>
        <v/>
      </c>
      <c r="AF478" s="65" t="str">
        <f ca="1">IF(  AND(LEN(AF477)&gt;=1,AF477&lt;&gt;".",COUNTIF(AF178:AF$191,"18放")&gt;0),  CONCATENATE(  ".",IF(AF178=$A$399,$A478,"")  ),IF(AF178=$A$399,$A478,"")  )</f>
        <v/>
      </c>
      <c r="AG478" s="65" t="str">
        <f ca="1">IF(  AND(LEN(AG477)&gt;=1,AG477&lt;&gt;".",COUNTIF(AG178:AG$191,"18放")&gt;0),  CONCATENATE(  ".",IF(AG178=$A$399,$A478,"")  ),IF(AG178=$A$399,$A478,"")  )</f>
        <v/>
      </c>
      <c r="AH478" s="65"/>
      <c r="AI478" s="65"/>
      <c r="AJ478" s="65"/>
    </row>
    <row r="479" spans="1:36">
      <c r="A479" s="65"/>
      <c r="B479" s="65"/>
      <c r="C479" s="65" t="str">
        <f ca="1">IF(  AND(LEN(C478)&gt;=1,C478&lt;&gt;".",COUNTIF(C179:C$191,"18放")&gt;0),  CONCATENATE(  ".",IF(C179=$A$399,$A479,"")  ),IF(C179=$A$399,$A479,"")  )</f>
        <v/>
      </c>
      <c r="D479" s="65" t="str">
        <f ca="1">IF(  AND(LEN(D478)&gt;=1,D478&lt;&gt;".",COUNTIF(D179:D$191,"18放")&gt;0),  CONCATENATE(  ".",IF(D179=$A$399,$A479,"")  ),IF(D179=$A$399,$A479,"")  )</f>
        <v/>
      </c>
      <c r="E479" s="65" t="str">
        <f ca="1">IF(  AND(LEN(E478)&gt;=1,E478&lt;&gt;".",COUNTIF(E179:E$191,"18放")&gt;0),  CONCATENATE(  ".",IF(E179=$A$399,$A479,"")  ),IF(E179=$A$399,$A479,"")  )</f>
        <v/>
      </c>
      <c r="F479" s="65" t="str">
        <f ca="1">IF(  AND(LEN(F478)&gt;=1,F478&lt;&gt;".",COUNTIF(F179:F$191,"18放")&gt;0),  CONCATENATE(  ".",IF(F179=$A$399,$A479,"")  ),IF(F179=$A$399,$A479,"")  )</f>
        <v/>
      </c>
      <c r="G479" s="65" t="str">
        <f ca="1">IF(  AND(LEN(G478)&gt;=1,G478&lt;&gt;".",COUNTIF(G179:G$191,"18放")&gt;0),  CONCATENATE(  ".",IF(G179=$A$399,$A479,"")  ),IF(G179=$A$399,$A479,"")  )</f>
        <v/>
      </c>
      <c r="H479" s="65" t="str">
        <f ca="1">IF(  AND(LEN(H478)&gt;=1,H478&lt;&gt;".",COUNTIF(H179:H$191,"18放")&gt;0),  CONCATENATE(  ".",IF(H179=$A$399,$A479,"")  ),IF(H179=$A$399,$A479,"")  )</f>
        <v/>
      </c>
      <c r="I479" s="65" t="str">
        <f ca="1">IF(  AND(LEN(I478)&gt;=1,I478&lt;&gt;".",COUNTIF(I179:I$191,"18放")&gt;0),  CONCATENATE(  ".",IF(I179=$A$399,$A479,"")  ),IF(I179=$A$399,$A479,"")  )</f>
        <v/>
      </c>
      <c r="J479" s="65" t="str">
        <f ca="1">IF(  AND(LEN(J478)&gt;=1,J478&lt;&gt;".",COUNTIF(J179:J$191,"18放")&gt;0),  CONCATENATE(  ".",IF(J179=$A$399,$A479,"")  ),IF(J179=$A$399,$A479,"")  )</f>
        <v/>
      </c>
      <c r="K479" s="65" t="str">
        <f ca="1">IF(  AND(LEN(K478)&gt;=1,K478&lt;&gt;".",COUNTIF(K179:K$191,"18放")&gt;0),  CONCATENATE(  ".",IF(K179=$A$399,$A479,"")  ),IF(K179=$A$399,$A479,"")  )</f>
        <v/>
      </c>
      <c r="L479" s="65" t="str">
        <f ca="1">IF(  AND(LEN(L478)&gt;=1,L478&lt;&gt;".",COUNTIF(L179:L$191,"18放")&gt;0),  CONCATENATE(  ".",IF(L179=$A$399,$A479,"")  ),IF(L179=$A$399,$A479,"")  )</f>
        <v/>
      </c>
      <c r="M479" s="65" t="str">
        <f ca="1">IF(  AND(LEN(M478)&gt;=1,M478&lt;&gt;".",COUNTIF(M179:M$191,"18放")&gt;0),  CONCATENATE(  ".",IF(M179=$A$399,$A479,"")  ),IF(M179=$A$399,$A479,"")  )</f>
        <v/>
      </c>
      <c r="N479" s="65" t="str">
        <f ca="1">IF(  AND(LEN(N478)&gt;=1,N478&lt;&gt;".",COUNTIF(N179:N$191,"18放")&gt;0),  CONCATENATE(  ".",IF(N179=$A$399,$A479,"")  ),IF(N179=$A$399,$A479,"")  )</f>
        <v/>
      </c>
      <c r="O479" s="65" t="str">
        <f ca="1">IF(  AND(LEN(O478)&gt;=1,O478&lt;&gt;".",COUNTIF(O179:O$191,"18放")&gt;0),  CONCATENATE(  ".",IF(O179=$A$399,$A479,"")  ),IF(O179=$A$399,$A479,"")  )</f>
        <v/>
      </c>
      <c r="P479" s="65" t="str">
        <f ca="1">IF(  AND(LEN(P478)&gt;=1,P478&lt;&gt;".",COUNTIF(P179:P$191,"18放")&gt;0),  CONCATENATE(  ".",IF(P179=$A$399,$A479,"")  ),IF(P179=$A$399,$A479,"")  )</f>
        <v/>
      </c>
      <c r="Q479" s="65" t="str">
        <f ca="1">IF(  AND(LEN(Q478)&gt;=1,Q478&lt;&gt;".",COUNTIF(Q179:Q$191,"18放")&gt;0),  CONCATENATE(  ".",IF(Q179=$A$399,$A479,"")  ),IF(Q179=$A$399,$A479,"")  )</f>
        <v/>
      </c>
      <c r="R479" s="65" t="str">
        <f ca="1">IF(  AND(LEN(R478)&gt;=1,R478&lt;&gt;".",COUNTIF(R179:R$191,"18放")&gt;0),  CONCATENATE(  ".",IF(R179=$A$399,$A479,"")  ),IF(R179=$A$399,$A479,"")  )</f>
        <v/>
      </c>
      <c r="S479" s="65" t="str">
        <f ca="1">IF(  AND(LEN(S478)&gt;=1,S478&lt;&gt;".",COUNTIF(S179:S$191,"18放")&gt;0),  CONCATENATE(  ".",IF(S179=$A$399,$A479,"")  ),IF(S179=$A$399,$A479,"")  )</f>
        <v/>
      </c>
      <c r="T479" s="65" t="str">
        <f ca="1">IF(  AND(LEN(T478)&gt;=1,T478&lt;&gt;".",COUNTIF(T179:T$191,"18放")&gt;0),  CONCATENATE(  ".",IF(T179=$A$399,$A479,"")  ),IF(T179=$A$399,$A479,"")  )</f>
        <v/>
      </c>
      <c r="U479" s="65" t="str">
        <f ca="1">IF(  AND(LEN(U478)&gt;=1,U478&lt;&gt;".",COUNTIF(U179:U$191,"18放")&gt;0),  CONCATENATE(  ".",IF(U179=$A$399,$A479,"")  ),IF(U179=$A$399,$A479,"")  )</f>
        <v/>
      </c>
      <c r="V479" s="65" t="str">
        <f ca="1">IF(  AND(LEN(V478)&gt;=1,V478&lt;&gt;".",COUNTIF(V179:V$191,"18放")&gt;0),  CONCATENATE(  ".",IF(V179=$A$399,$A479,"")  ),IF(V179=$A$399,$A479,"")  )</f>
        <v/>
      </c>
      <c r="W479" s="65" t="str">
        <f ca="1">IF(  AND(LEN(W478)&gt;=1,W478&lt;&gt;".",COUNTIF(W179:W$191,"18放")&gt;0),  CONCATENATE(  ".",IF(W179=$A$399,$A479,"")  ),IF(W179=$A$399,$A479,"")  )</f>
        <v/>
      </c>
      <c r="X479" s="65" t="str">
        <f ca="1">IF(  AND(LEN(X478)&gt;=1,X478&lt;&gt;".",COUNTIF(X179:X$191,"18放")&gt;0),  CONCATENATE(  ".",IF(X179=$A$399,$A479,"")  ),IF(X179=$A$399,$A479,"")  )</f>
        <v/>
      </c>
      <c r="Y479" s="65" t="str">
        <f ca="1">IF(  AND(LEN(Y478)&gt;=1,Y478&lt;&gt;".",COUNTIF(Y179:Y$191,"18放")&gt;0),  CONCATENATE(  ".",IF(Y179=$A$399,$A479,"")  ),IF(Y179=$A$399,$A479,"")  )</f>
        <v/>
      </c>
      <c r="Z479" s="65" t="str">
        <f ca="1">IF(  AND(LEN(Z478)&gt;=1,Z478&lt;&gt;".",COUNTIF(Z179:Z$191,"18放")&gt;0),  CONCATENATE(  ".",IF(Z179=$A$399,$A479,"")  ),IF(Z179=$A$399,$A479,"")  )</f>
        <v/>
      </c>
      <c r="AA479" s="65" t="str">
        <f ca="1">IF(  AND(LEN(AA478)&gt;=1,AA478&lt;&gt;".",COUNTIF(AA179:AA$191,"18放")&gt;0),  CONCATENATE(  ".",IF(AA179=$A$399,$A479,"")  ),IF(AA179=$A$399,$A479,"")  )</f>
        <v/>
      </c>
      <c r="AB479" s="65" t="str">
        <f ca="1">IF(  AND(LEN(AB478)&gt;=1,AB478&lt;&gt;".",COUNTIF(AB179:AB$191,"18放")&gt;0),  CONCATENATE(  ".",IF(AB179=$A$399,$A479,"")  ),IF(AB179=$A$399,$A479,"")  )</f>
        <v/>
      </c>
      <c r="AC479" s="65" t="str">
        <f ca="1">IF(  AND(LEN(AC478)&gt;=1,AC478&lt;&gt;".",COUNTIF(AC179:AC$191,"18放")&gt;0),  CONCATENATE(  ".",IF(AC179=$A$399,$A479,"")  ),IF(AC179=$A$399,$A479,"")  )</f>
        <v/>
      </c>
      <c r="AD479" s="65" t="str">
        <f ca="1">IF(  AND(LEN(AD478)&gt;=1,AD478&lt;&gt;".",COUNTIF(AD179:AD$191,"18放")&gt;0),  CONCATENATE(  ".",IF(AD179=$A$399,$A479,"")  ),IF(AD179=$A$399,$A479,"")  )</f>
        <v/>
      </c>
      <c r="AE479" s="65" t="str">
        <f ca="1">IF(  AND(LEN(AE478)&gt;=1,AE478&lt;&gt;".",COUNTIF(AE179:AE$191,"18放")&gt;0),  CONCATENATE(  ".",IF(AE179=$A$399,$A479,"")  ),IF(AE179=$A$399,$A479,"")  )</f>
        <v/>
      </c>
      <c r="AF479" s="65" t="str">
        <f ca="1">IF(  AND(LEN(AF478)&gt;=1,AF478&lt;&gt;".",COUNTIF(AF179:AF$191,"18放")&gt;0),  CONCATENATE(  ".",IF(AF179=$A$399,$A479,"")  ),IF(AF179=$A$399,$A479,"")  )</f>
        <v/>
      </c>
      <c r="AG479" s="65" t="str">
        <f ca="1">IF(  AND(LEN(AG478)&gt;=1,AG478&lt;&gt;".",COUNTIF(AG179:AG$191,"18放")&gt;0),  CONCATENATE(  ".",IF(AG179=$A$399,$A479,"")  ),IF(AG179=$A$399,$A479,"")  )</f>
        <v/>
      </c>
      <c r="AH479" s="65"/>
      <c r="AI479" s="65"/>
      <c r="AJ479" s="65"/>
    </row>
    <row r="480" spans="1:36">
      <c r="A480" s="65"/>
      <c r="B480" s="65"/>
      <c r="C480" s="65" t="str">
        <f ca="1">IF(  AND(LEN(C479)&gt;=1,C479&lt;&gt;".",COUNTIF(C180:C$191,"18放")&gt;0),  CONCATENATE(  ".",IF(C180=$A$399,$A480,"")  ),IF(C180=$A$399,$A480,"")  )</f>
        <v/>
      </c>
      <c r="D480" s="65" t="str">
        <f ca="1">IF(  AND(LEN(D479)&gt;=1,D479&lt;&gt;".",COUNTIF(D180:D$191,"18放")&gt;0),  CONCATENATE(  ".",IF(D180=$A$399,$A480,"")  ),IF(D180=$A$399,$A480,"")  )</f>
        <v/>
      </c>
      <c r="E480" s="65" t="str">
        <f ca="1">IF(  AND(LEN(E479)&gt;=1,E479&lt;&gt;".",COUNTIF(E180:E$191,"18放")&gt;0),  CONCATENATE(  ".",IF(E180=$A$399,$A480,"")  ),IF(E180=$A$399,$A480,"")  )</f>
        <v/>
      </c>
      <c r="F480" s="65" t="str">
        <f ca="1">IF(  AND(LEN(F479)&gt;=1,F479&lt;&gt;".",COUNTIF(F180:F$191,"18放")&gt;0),  CONCATENATE(  ".",IF(F180=$A$399,$A480,"")  ),IF(F180=$A$399,$A480,"")  )</f>
        <v/>
      </c>
      <c r="G480" s="65" t="str">
        <f ca="1">IF(  AND(LEN(G479)&gt;=1,G479&lt;&gt;".",COUNTIF(G180:G$191,"18放")&gt;0),  CONCATENATE(  ".",IF(G180=$A$399,$A480,"")  ),IF(G180=$A$399,$A480,"")  )</f>
        <v/>
      </c>
      <c r="H480" s="65" t="str">
        <f ca="1">IF(  AND(LEN(H479)&gt;=1,H479&lt;&gt;".",COUNTIF(H180:H$191,"18放")&gt;0),  CONCATENATE(  ".",IF(H180=$A$399,$A480,"")  ),IF(H180=$A$399,$A480,"")  )</f>
        <v/>
      </c>
      <c r="I480" s="65" t="str">
        <f ca="1">IF(  AND(LEN(I479)&gt;=1,I479&lt;&gt;".",COUNTIF(I180:I$191,"18放")&gt;0),  CONCATENATE(  ".",IF(I180=$A$399,$A480,"")  ),IF(I180=$A$399,$A480,"")  )</f>
        <v/>
      </c>
      <c r="J480" s="65" t="str">
        <f ca="1">IF(  AND(LEN(J479)&gt;=1,J479&lt;&gt;".",COUNTIF(J180:J$191,"18放")&gt;0),  CONCATENATE(  ".",IF(J180=$A$399,$A480,"")  ),IF(J180=$A$399,$A480,"")  )</f>
        <v/>
      </c>
      <c r="K480" s="65" t="str">
        <f ca="1">IF(  AND(LEN(K479)&gt;=1,K479&lt;&gt;".",COUNTIF(K180:K$191,"18放")&gt;0),  CONCATENATE(  ".",IF(K180=$A$399,$A480,"")  ),IF(K180=$A$399,$A480,"")  )</f>
        <v/>
      </c>
      <c r="L480" s="65" t="str">
        <f ca="1">IF(  AND(LEN(L479)&gt;=1,L479&lt;&gt;".",COUNTIF(L180:L$191,"18放")&gt;0),  CONCATENATE(  ".",IF(L180=$A$399,$A480,"")  ),IF(L180=$A$399,$A480,"")  )</f>
        <v/>
      </c>
      <c r="M480" s="65" t="str">
        <f ca="1">IF(  AND(LEN(M479)&gt;=1,M479&lt;&gt;".",COUNTIF(M180:M$191,"18放")&gt;0),  CONCATENATE(  ".",IF(M180=$A$399,$A480,"")  ),IF(M180=$A$399,$A480,"")  )</f>
        <v/>
      </c>
      <c r="N480" s="65" t="str">
        <f ca="1">IF(  AND(LEN(N479)&gt;=1,N479&lt;&gt;".",COUNTIF(N180:N$191,"18放")&gt;0),  CONCATENATE(  ".",IF(N180=$A$399,$A480,"")  ),IF(N180=$A$399,$A480,"")  )</f>
        <v/>
      </c>
      <c r="O480" s="65" t="str">
        <f ca="1">IF(  AND(LEN(O479)&gt;=1,O479&lt;&gt;".",COUNTIF(O180:O$191,"18放")&gt;0),  CONCATENATE(  ".",IF(O180=$A$399,$A480,"")  ),IF(O180=$A$399,$A480,"")  )</f>
        <v/>
      </c>
      <c r="P480" s="65" t="str">
        <f ca="1">IF(  AND(LEN(P479)&gt;=1,P479&lt;&gt;".",COUNTIF(P180:P$191,"18放")&gt;0),  CONCATENATE(  ".",IF(P180=$A$399,$A480,"")  ),IF(P180=$A$399,$A480,"")  )</f>
        <v/>
      </c>
      <c r="Q480" s="65" t="str">
        <f ca="1">IF(  AND(LEN(Q479)&gt;=1,Q479&lt;&gt;".",COUNTIF(Q180:Q$191,"18放")&gt;0),  CONCATENATE(  ".",IF(Q180=$A$399,$A480,"")  ),IF(Q180=$A$399,$A480,"")  )</f>
        <v/>
      </c>
      <c r="R480" s="65" t="str">
        <f ca="1">IF(  AND(LEN(R479)&gt;=1,R479&lt;&gt;".",COUNTIF(R180:R$191,"18放")&gt;0),  CONCATENATE(  ".",IF(R180=$A$399,$A480,"")  ),IF(R180=$A$399,$A480,"")  )</f>
        <v/>
      </c>
      <c r="S480" s="65" t="str">
        <f ca="1">IF(  AND(LEN(S479)&gt;=1,S479&lt;&gt;".",COUNTIF(S180:S$191,"18放")&gt;0),  CONCATENATE(  ".",IF(S180=$A$399,$A480,"")  ),IF(S180=$A$399,$A480,"")  )</f>
        <v/>
      </c>
      <c r="T480" s="65" t="str">
        <f ca="1">IF(  AND(LEN(T479)&gt;=1,T479&lt;&gt;".",COUNTIF(T180:T$191,"18放")&gt;0),  CONCATENATE(  ".",IF(T180=$A$399,$A480,"")  ),IF(T180=$A$399,$A480,"")  )</f>
        <v/>
      </c>
      <c r="U480" s="65" t="str">
        <f ca="1">IF(  AND(LEN(U479)&gt;=1,U479&lt;&gt;".",COUNTIF(U180:U$191,"18放")&gt;0),  CONCATENATE(  ".",IF(U180=$A$399,$A480,"")  ),IF(U180=$A$399,$A480,"")  )</f>
        <v/>
      </c>
      <c r="V480" s="65" t="str">
        <f ca="1">IF(  AND(LEN(V479)&gt;=1,V479&lt;&gt;".",COUNTIF(V180:V$191,"18放")&gt;0),  CONCATENATE(  ".",IF(V180=$A$399,$A480,"")  ),IF(V180=$A$399,$A480,"")  )</f>
        <v/>
      </c>
      <c r="W480" s="65" t="str">
        <f ca="1">IF(  AND(LEN(W479)&gt;=1,W479&lt;&gt;".",COUNTIF(W180:W$191,"18放")&gt;0),  CONCATENATE(  ".",IF(W180=$A$399,$A480,"")  ),IF(W180=$A$399,$A480,"")  )</f>
        <v/>
      </c>
      <c r="X480" s="65" t="str">
        <f ca="1">IF(  AND(LEN(X479)&gt;=1,X479&lt;&gt;".",COUNTIF(X180:X$191,"18放")&gt;0),  CONCATENATE(  ".",IF(X180=$A$399,$A480,"")  ),IF(X180=$A$399,$A480,"")  )</f>
        <v/>
      </c>
      <c r="Y480" s="65" t="str">
        <f ca="1">IF(  AND(LEN(Y479)&gt;=1,Y479&lt;&gt;".",COUNTIF(Y180:Y$191,"18放")&gt;0),  CONCATENATE(  ".",IF(Y180=$A$399,$A480,"")  ),IF(Y180=$A$399,$A480,"")  )</f>
        <v/>
      </c>
      <c r="Z480" s="65" t="str">
        <f ca="1">IF(  AND(LEN(Z479)&gt;=1,Z479&lt;&gt;".",COUNTIF(Z180:Z$191,"18放")&gt;0),  CONCATENATE(  ".",IF(Z180=$A$399,$A480,"")  ),IF(Z180=$A$399,$A480,"")  )</f>
        <v/>
      </c>
      <c r="AA480" s="65" t="str">
        <f ca="1">IF(  AND(LEN(AA479)&gt;=1,AA479&lt;&gt;".",COUNTIF(AA180:AA$191,"18放")&gt;0),  CONCATENATE(  ".",IF(AA180=$A$399,$A480,"")  ),IF(AA180=$A$399,$A480,"")  )</f>
        <v/>
      </c>
      <c r="AB480" s="65" t="str">
        <f ca="1">IF(  AND(LEN(AB479)&gt;=1,AB479&lt;&gt;".",COUNTIF(AB180:AB$191,"18放")&gt;0),  CONCATENATE(  ".",IF(AB180=$A$399,$A480,"")  ),IF(AB180=$A$399,$A480,"")  )</f>
        <v/>
      </c>
      <c r="AC480" s="65" t="str">
        <f ca="1">IF(  AND(LEN(AC479)&gt;=1,AC479&lt;&gt;".",COUNTIF(AC180:AC$191,"18放")&gt;0),  CONCATENATE(  ".",IF(AC180=$A$399,$A480,"")  ),IF(AC180=$A$399,$A480,"")  )</f>
        <v/>
      </c>
      <c r="AD480" s="65" t="str">
        <f ca="1">IF(  AND(LEN(AD479)&gt;=1,AD479&lt;&gt;".",COUNTIF(AD180:AD$191,"18放")&gt;0),  CONCATENATE(  ".",IF(AD180=$A$399,$A480,"")  ),IF(AD180=$A$399,$A480,"")  )</f>
        <v/>
      </c>
      <c r="AE480" s="65" t="str">
        <f ca="1">IF(  AND(LEN(AE479)&gt;=1,AE479&lt;&gt;".",COUNTIF(AE180:AE$191,"18放")&gt;0),  CONCATENATE(  ".",IF(AE180=$A$399,$A480,"")  ),IF(AE180=$A$399,$A480,"")  )</f>
        <v/>
      </c>
      <c r="AF480" s="65" t="str">
        <f ca="1">IF(  AND(LEN(AF479)&gt;=1,AF479&lt;&gt;".",COUNTIF(AF180:AF$191,"18放")&gt;0),  CONCATENATE(  ".",IF(AF180=$A$399,$A480,"")  ),IF(AF180=$A$399,$A480,"")  )</f>
        <v/>
      </c>
      <c r="AG480" s="65" t="str">
        <f ca="1">IF(  AND(LEN(AG479)&gt;=1,AG479&lt;&gt;".",COUNTIF(AG180:AG$191,"18放")&gt;0),  CONCATENATE(  ".",IF(AG180=$A$399,$A480,"")  ),IF(AG180=$A$399,$A480,"")  )</f>
        <v/>
      </c>
      <c r="AH480" s="65"/>
      <c r="AI480" s="65"/>
      <c r="AJ480" s="65"/>
    </row>
    <row r="481" spans="1:36">
      <c r="A481" s="65"/>
      <c r="B481" s="65"/>
      <c r="C481" s="65" t="str">
        <f ca="1">IF(  AND(LEN(C480)&gt;=1,C480&lt;&gt;".",COUNTIF(C181:C$191,"18放")&gt;0),  CONCATENATE(  ".",IF(C181=$A$399,$A481,"")  ),IF(C181=$A$399,$A481,"")  )</f>
        <v/>
      </c>
      <c r="D481" s="65" t="str">
        <f ca="1">IF(  AND(LEN(D480)&gt;=1,D480&lt;&gt;".",COUNTIF(D181:D$191,"18放")&gt;0),  CONCATENATE(  ".",IF(D181=$A$399,$A481,"")  ),IF(D181=$A$399,$A481,"")  )</f>
        <v/>
      </c>
      <c r="E481" s="65" t="str">
        <f ca="1">IF(  AND(LEN(E480)&gt;=1,E480&lt;&gt;".",COUNTIF(E181:E$191,"18放")&gt;0),  CONCATENATE(  ".",IF(E181=$A$399,$A481,"")  ),IF(E181=$A$399,$A481,"")  )</f>
        <v/>
      </c>
      <c r="F481" s="65" t="str">
        <f ca="1">IF(  AND(LEN(F480)&gt;=1,F480&lt;&gt;".",COUNTIF(F181:F$191,"18放")&gt;0),  CONCATENATE(  ".",IF(F181=$A$399,$A481,"")  ),IF(F181=$A$399,$A481,"")  )</f>
        <v/>
      </c>
      <c r="G481" s="65" t="str">
        <f ca="1">IF(  AND(LEN(G480)&gt;=1,G480&lt;&gt;".",COUNTIF(G181:G$191,"18放")&gt;0),  CONCATENATE(  ".",IF(G181=$A$399,$A481,"")  ),IF(G181=$A$399,$A481,"")  )</f>
        <v/>
      </c>
      <c r="H481" s="65" t="str">
        <f ca="1">IF(  AND(LEN(H480)&gt;=1,H480&lt;&gt;".",COUNTIF(H181:H$191,"18放")&gt;0),  CONCATENATE(  ".",IF(H181=$A$399,$A481,"")  ),IF(H181=$A$399,$A481,"")  )</f>
        <v/>
      </c>
      <c r="I481" s="65" t="str">
        <f ca="1">IF(  AND(LEN(I480)&gt;=1,I480&lt;&gt;".",COUNTIF(I181:I$191,"18放")&gt;0),  CONCATENATE(  ".",IF(I181=$A$399,$A481,"")  ),IF(I181=$A$399,$A481,"")  )</f>
        <v/>
      </c>
      <c r="J481" s="65" t="str">
        <f ca="1">IF(  AND(LEN(J480)&gt;=1,J480&lt;&gt;".",COUNTIF(J181:J$191,"18放")&gt;0),  CONCATENATE(  ".",IF(J181=$A$399,$A481,"")  ),IF(J181=$A$399,$A481,"")  )</f>
        <v/>
      </c>
      <c r="K481" s="65" t="str">
        <f ca="1">IF(  AND(LEN(K480)&gt;=1,K480&lt;&gt;".",COUNTIF(K181:K$191,"18放")&gt;0),  CONCATENATE(  ".",IF(K181=$A$399,$A481,"")  ),IF(K181=$A$399,$A481,"")  )</f>
        <v/>
      </c>
      <c r="L481" s="65" t="str">
        <f ca="1">IF(  AND(LEN(L480)&gt;=1,L480&lt;&gt;".",COUNTIF(L181:L$191,"18放")&gt;0),  CONCATENATE(  ".",IF(L181=$A$399,$A481,"")  ),IF(L181=$A$399,$A481,"")  )</f>
        <v/>
      </c>
      <c r="M481" s="65" t="str">
        <f ca="1">IF(  AND(LEN(M480)&gt;=1,M480&lt;&gt;".",COUNTIF(M181:M$191,"18放")&gt;0),  CONCATENATE(  ".",IF(M181=$A$399,$A481,"")  ),IF(M181=$A$399,$A481,"")  )</f>
        <v/>
      </c>
      <c r="N481" s="65" t="str">
        <f ca="1">IF(  AND(LEN(N480)&gt;=1,N480&lt;&gt;".",COUNTIF(N181:N$191,"18放")&gt;0),  CONCATENATE(  ".",IF(N181=$A$399,$A481,"")  ),IF(N181=$A$399,$A481,"")  )</f>
        <v/>
      </c>
      <c r="O481" s="65" t="str">
        <f ca="1">IF(  AND(LEN(O480)&gt;=1,O480&lt;&gt;".",COUNTIF(O181:O$191,"18放")&gt;0),  CONCATENATE(  ".",IF(O181=$A$399,$A481,"")  ),IF(O181=$A$399,$A481,"")  )</f>
        <v/>
      </c>
      <c r="P481" s="65" t="str">
        <f ca="1">IF(  AND(LEN(P480)&gt;=1,P480&lt;&gt;".",COUNTIF(P181:P$191,"18放")&gt;0),  CONCATENATE(  ".",IF(P181=$A$399,$A481,"")  ),IF(P181=$A$399,$A481,"")  )</f>
        <v/>
      </c>
      <c r="Q481" s="65" t="str">
        <f ca="1">IF(  AND(LEN(Q480)&gt;=1,Q480&lt;&gt;".",COUNTIF(Q181:Q$191,"18放")&gt;0),  CONCATENATE(  ".",IF(Q181=$A$399,$A481,"")  ),IF(Q181=$A$399,$A481,"")  )</f>
        <v/>
      </c>
      <c r="R481" s="65" t="str">
        <f ca="1">IF(  AND(LEN(R480)&gt;=1,R480&lt;&gt;".",COUNTIF(R181:R$191,"18放")&gt;0),  CONCATENATE(  ".",IF(R181=$A$399,$A481,"")  ),IF(R181=$A$399,$A481,"")  )</f>
        <v/>
      </c>
      <c r="S481" s="65" t="str">
        <f ca="1">IF(  AND(LEN(S480)&gt;=1,S480&lt;&gt;".",COUNTIF(S181:S$191,"18放")&gt;0),  CONCATENATE(  ".",IF(S181=$A$399,$A481,"")  ),IF(S181=$A$399,$A481,"")  )</f>
        <v/>
      </c>
      <c r="T481" s="65" t="str">
        <f ca="1">IF(  AND(LEN(T480)&gt;=1,T480&lt;&gt;".",COUNTIF(T181:T$191,"18放")&gt;0),  CONCATENATE(  ".",IF(T181=$A$399,$A481,"")  ),IF(T181=$A$399,$A481,"")  )</f>
        <v/>
      </c>
      <c r="U481" s="65" t="str">
        <f ca="1">IF(  AND(LEN(U480)&gt;=1,U480&lt;&gt;".",COUNTIF(U181:U$191,"18放")&gt;0),  CONCATENATE(  ".",IF(U181=$A$399,$A481,"")  ),IF(U181=$A$399,$A481,"")  )</f>
        <v/>
      </c>
      <c r="V481" s="65" t="str">
        <f ca="1">IF(  AND(LEN(V480)&gt;=1,V480&lt;&gt;".",COUNTIF(V181:V$191,"18放")&gt;0),  CONCATENATE(  ".",IF(V181=$A$399,$A481,"")  ),IF(V181=$A$399,$A481,"")  )</f>
        <v/>
      </c>
      <c r="W481" s="65" t="str">
        <f ca="1">IF(  AND(LEN(W480)&gt;=1,W480&lt;&gt;".",COUNTIF(W181:W$191,"18放")&gt;0),  CONCATENATE(  ".",IF(W181=$A$399,$A481,"")  ),IF(W181=$A$399,$A481,"")  )</f>
        <v/>
      </c>
      <c r="X481" s="65" t="str">
        <f ca="1">IF(  AND(LEN(X480)&gt;=1,X480&lt;&gt;".",COUNTIF(X181:X$191,"18放")&gt;0),  CONCATENATE(  ".",IF(X181=$A$399,$A481,"")  ),IF(X181=$A$399,$A481,"")  )</f>
        <v/>
      </c>
      <c r="Y481" s="65" t="str">
        <f ca="1">IF(  AND(LEN(Y480)&gt;=1,Y480&lt;&gt;".",COUNTIF(Y181:Y$191,"18放")&gt;0),  CONCATENATE(  ".",IF(Y181=$A$399,$A481,"")  ),IF(Y181=$A$399,$A481,"")  )</f>
        <v/>
      </c>
      <c r="Z481" s="65" t="str">
        <f ca="1">IF(  AND(LEN(Z480)&gt;=1,Z480&lt;&gt;".",COUNTIF(Z181:Z$191,"18放")&gt;0),  CONCATENATE(  ".",IF(Z181=$A$399,$A481,"")  ),IF(Z181=$A$399,$A481,"")  )</f>
        <v/>
      </c>
      <c r="AA481" s="65" t="str">
        <f ca="1">IF(  AND(LEN(AA480)&gt;=1,AA480&lt;&gt;".",COUNTIF(AA181:AA$191,"18放")&gt;0),  CONCATENATE(  ".",IF(AA181=$A$399,$A481,"")  ),IF(AA181=$A$399,$A481,"")  )</f>
        <v/>
      </c>
      <c r="AB481" s="65" t="str">
        <f ca="1">IF(  AND(LEN(AB480)&gt;=1,AB480&lt;&gt;".",COUNTIF(AB181:AB$191,"18放")&gt;0),  CONCATENATE(  ".",IF(AB181=$A$399,$A481,"")  ),IF(AB181=$A$399,$A481,"")  )</f>
        <v/>
      </c>
      <c r="AC481" s="65" t="str">
        <f ca="1">IF(  AND(LEN(AC480)&gt;=1,AC480&lt;&gt;".",COUNTIF(AC181:AC$191,"18放")&gt;0),  CONCATENATE(  ".",IF(AC181=$A$399,$A481,"")  ),IF(AC181=$A$399,$A481,"")  )</f>
        <v/>
      </c>
      <c r="AD481" s="65" t="str">
        <f ca="1">IF(  AND(LEN(AD480)&gt;=1,AD480&lt;&gt;".",COUNTIF(AD181:AD$191,"18放")&gt;0),  CONCATENATE(  ".",IF(AD181=$A$399,$A481,"")  ),IF(AD181=$A$399,$A481,"")  )</f>
        <v/>
      </c>
      <c r="AE481" s="65" t="str">
        <f ca="1">IF(  AND(LEN(AE480)&gt;=1,AE480&lt;&gt;".",COUNTIF(AE181:AE$191,"18放")&gt;0),  CONCATENATE(  ".",IF(AE181=$A$399,$A481,"")  ),IF(AE181=$A$399,$A481,"")  )</f>
        <v/>
      </c>
      <c r="AF481" s="65" t="str">
        <f ca="1">IF(  AND(LEN(AF480)&gt;=1,AF480&lt;&gt;".",COUNTIF(AF181:AF$191,"18放")&gt;0),  CONCATENATE(  ".",IF(AF181=$A$399,$A481,"")  ),IF(AF181=$A$399,$A481,"")  )</f>
        <v/>
      </c>
      <c r="AG481" s="65" t="str">
        <f ca="1">IF(  AND(LEN(AG480)&gt;=1,AG480&lt;&gt;".",COUNTIF(AG181:AG$191,"18放")&gt;0),  CONCATENATE(  ".",IF(AG181=$A$399,$A481,"")  ),IF(AG181=$A$399,$A481,"")  )</f>
        <v/>
      </c>
      <c r="AH481" s="65"/>
      <c r="AI481" s="65"/>
      <c r="AJ481" s="65"/>
    </row>
    <row r="482" spans="1:36">
      <c r="A482" s="65"/>
      <c r="B482" s="65"/>
      <c r="C482" s="65" t="str">
        <f ca="1">IF(  AND(LEN(C481)&gt;=1,C481&lt;&gt;".",COUNTIF(C182:C$191,"18放")&gt;0),  CONCATENATE(  ".",IF(C182=$A$399,$A482,"")  ),IF(C182=$A$399,$A482,"")  )</f>
        <v/>
      </c>
      <c r="D482" s="65" t="str">
        <f ca="1">IF(  AND(LEN(D481)&gt;=1,D481&lt;&gt;".",COUNTIF(D182:D$191,"18放")&gt;0),  CONCATENATE(  ".",IF(D182=$A$399,$A482,"")  ),IF(D182=$A$399,$A482,"")  )</f>
        <v/>
      </c>
      <c r="E482" s="65" t="str">
        <f ca="1">IF(  AND(LEN(E481)&gt;=1,E481&lt;&gt;".",COUNTIF(E182:E$191,"18放")&gt;0),  CONCATENATE(  ".",IF(E182=$A$399,$A482,"")  ),IF(E182=$A$399,$A482,"")  )</f>
        <v/>
      </c>
      <c r="F482" s="65" t="str">
        <f ca="1">IF(  AND(LEN(F481)&gt;=1,F481&lt;&gt;".",COUNTIF(F182:F$191,"18放")&gt;0),  CONCATENATE(  ".",IF(F182=$A$399,$A482,"")  ),IF(F182=$A$399,$A482,"")  )</f>
        <v/>
      </c>
      <c r="G482" s="65" t="str">
        <f ca="1">IF(  AND(LEN(G481)&gt;=1,G481&lt;&gt;".",COUNTIF(G182:G$191,"18放")&gt;0),  CONCATENATE(  ".",IF(G182=$A$399,$A482,"")  ),IF(G182=$A$399,$A482,"")  )</f>
        <v/>
      </c>
      <c r="H482" s="65" t="str">
        <f ca="1">IF(  AND(LEN(H481)&gt;=1,H481&lt;&gt;".",COUNTIF(H182:H$191,"18放")&gt;0),  CONCATENATE(  ".",IF(H182=$A$399,$A482,"")  ),IF(H182=$A$399,$A482,"")  )</f>
        <v/>
      </c>
      <c r="I482" s="65" t="str">
        <f ca="1">IF(  AND(LEN(I481)&gt;=1,I481&lt;&gt;".",COUNTIF(I182:I$191,"18放")&gt;0),  CONCATENATE(  ".",IF(I182=$A$399,$A482,"")  ),IF(I182=$A$399,$A482,"")  )</f>
        <v/>
      </c>
      <c r="J482" s="65" t="str">
        <f ca="1">IF(  AND(LEN(J481)&gt;=1,J481&lt;&gt;".",COUNTIF(J182:J$191,"18放")&gt;0),  CONCATENATE(  ".",IF(J182=$A$399,$A482,"")  ),IF(J182=$A$399,$A482,"")  )</f>
        <v/>
      </c>
      <c r="K482" s="65" t="str">
        <f ca="1">IF(  AND(LEN(K481)&gt;=1,K481&lt;&gt;".",COUNTIF(K182:K$191,"18放")&gt;0),  CONCATENATE(  ".",IF(K182=$A$399,$A482,"")  ),IF(K182=$A$399,$A482,"")  )</f>
        <v/>
      </c>
      <c r="L482" s="65" t="str">
        <f ca="1">IF(  AND(LEN(L481)&gt;=1,L481&lt;&gt;".",COUNTIF(L182:L$191,"18放")&gt;0),  CONCATENATE(  ".",IF(L182=$A$399,$A482,"")  ),IF(L182=$A$399,$A482,"")  )</f>
        <v/>
      </c>
      <c r="M482" s="65" t="str">
        <f ca="1">IF(  AND(LEN(M481)&gt;=1,M481&lt;&gt;".",COUNTIF(M182:M$191,"18放")&gt;0),  CONCATENATE(  ".",IF(M182=$A$399,$A482,"")  ),IF(M182=$A$399,$A482,"")  )</f>
        <v/>
      </c>
      <c r="N482" s="65" t="str">
        <f ca="1">IF(  AND(LEN(N481)&gt;=1,N481&lt;&gt;".",COUNTIF(N182:N$191,"18放")&gt;0),  CONCATENATE(  ".",IF(N182=$A$399,$A482,"")  ),IF(N182=$A$399,$A482,"")  )</f>
        <v/>
      </c>
      <c r="O482" s="65" t="str">
        <f ca="1">IF(  AND(LEN(O481)&gt;=1,O481&lt;&gt;".",COUNTIF(O182:O$191,"18放")&gt;0),  CONCATENATE(  ".",IF(O182=$A$399,$A482,"")  ),IF(O182=$A$399,$A482,"")  )</f>
        <v/>
      </c>
      <c r="P482" s="65" t="str">
        <f ca="1">IF(  AND(LEN(P481)&gt;=1,P481&lt;&gt;".",COUNTIF(P182:P$191,"18放")&gt;0),  CONCATENATE(  ".",IF(P182=$A$399,$A482,"")  ),IF(P182=$A$399,$A482,"")  )</f>
        <v/>
      </c>
      <c r="Q482" s="65" t="str">
        <f ca="1">IF(  AND(LEN(Q481)&gt;=1,Q481&lt;&gt;".",COUNTIF(Q182:Q$191,"18放")&gt;0),  CONCATENATE(  ".",IF(Q182=$A$399,$A482,"")  ),IF(Q182=$A$399,$A482,"")  )</f>
        <v/>
      </c>
      <c r="R482" s="65" t="str">
        <f ca="1">IF(  AND(LEN(R481)&gt;=1,R481&lt;&gt;".",COUNTIF(R182:R$191,"18放")&gt;0),  CONCATENATE(  ".",IF(R182=$A$399,$A482,"")  ),IF(R182=$A$399,$A482,"")  )</f>
        <v/>
      </c>
      <c r="S482" s="65" t="str">
        <f ca="1">IF(  AND(LEN(S481)&gt;=1,S481&lt;&gt;".",COUNTIF(S182:S$191,"18放")&gt;0),  CONCATENATE(  ".",IF(S182=$A$399,$A482,"")  ),IF(S182=$A$399,$A482,"")  )</f>
        <v/>
      </c>
      <c r="T482" s="65" t="str">
        <f ca="1">IF(  AND(LEN(T481)&gt;=1,T481&lt;&gt;".",COUNTIF(T182:T$191,"18放")&gt;0),  CONCATENATE(  ".",IF(T182=$A$399,$A482,"")  ),IF(T182=$A$399,$A482,"")  )</f>
        <v/>
      </c>
      <c r="U482" s="65" t="str">
        <f ca="1">IF(  AND(LEN(U481)&gt;=1,U481&lt;&gt;".",COUNTIF(U182:U$191,"18放")&gt;0),  CONCATENATE(  ".",IF(U182=$A$399,$A482,"")  ),IF(U182=$A$399,$A482,"")  )</f>
        <v/>
      </c>
      <c r="V482" s="65" t="str">
        <f ca="1">IF(  AND(LEN(V481)&gt;=1,V481&lt;&gt;".",COUNTIF(V182:V$191,"18放")&gt;0),  CONCATENATE(  ".",IF(V182=$A$399,$A482,"")  ),IF(V182=$A$399,$A482,"")  )</f>
        <v/>
      </c>
      <c r="W482" s="65" t="str">
        <f ca="1">IF(  AND(LEN(W481)&gt;=1,W481&lt;&gt;".",COUNTIF(W182:W$191,"18放")&gt;0),  CONCATENATE(  ".",IF(W182=$A$399,$A482,"")  ),IF(W182=$A$399,$A482,"")  )</f>
        <v/>
      </c>
      <c r="X482" s="65" t="str">
        <f ca="1">IF(  AND(LEN(X481)&gt;=1,X481&lt;&gt;".",COUNTIF(X182:X$191,"18放")&gt;0),  CONCATENATE(  ".",IF(X182=$A$399,$A482,"")  ),IF(X182=$A$399,$A482,"")  )</f>
        <v/>
      </c>
      <c r="Y482" s="65" t="str">
        <f ca="1">IF(  AND(LEN(Y481)&gt;=1,Y481&lt;&gt;".",COUNTIF(Y182:Y$191,"18放")&gt;0),  CONCATENATE(  ".",IF(Y182=$A$399,$A482,"")  ),IF(Y182=$A$399,$A482,"")  )</f>
        <v/>
      </c>
      <c r="Z482" s="65" t="str">
        <f ca="1">IF(  AND(LEN(Z481)&gt;=1,Z481&lt;&gt;".",COUNTIF(Z182:Z$191,"18放")&gt;0),  CONCATENATE(  ".",IF(Z182=$A$399,$A482,"")  ),IF(Z182=$A$399,$A482,"")  )</f>
        <v/>
      </c>
      <c r="AA482" s="65" t="str">
        <f ca="1">IF(  AND(LEN(AA481)&gt;=1,AA481&lt;&gt;".",COUNTIF(AA182:AA$191,"18放")&gt;0),  CONCATENATE(  ".",IF(AA182=$A$399,$A482,"")  ),IF(AA182=$A$399,$A482,"")  )</f>
        <v/>
      </c>
      <c r="AB482" s="65" t="str">
        <f ca="1">IF(  AND(LEN(AB481)&gt;=1,AB481&lt;&gt;".",COUNTIF(AB182:AB$191,"18放")&gt;0),  CONCATENATE(  ".",IF(AB182=$A$399,$A482,"")  ),IF(AB182=$A$399,$A482,"")  )</f>
        <v/>
      </c>
      <c r="AC482" s="65" t="str">
        <f ca="1">IF(  AND(LEN(AC481)&gt;=1,AC481&lt;&gt;".",COUNTIF(AC182:AC$191,"18放")&gt;0),  CONCATENATE(  ".",IF(AC182=$A$399,$A482,"")  ),IF(AC182=$A$399,$A482,"")  )</f>
        <v/>
      </c>
      <c r="AD482" s="65" t="str">
        <f ca="1">IF(  AND(LEN(AD481)&gt;=1,AD481&lt;&gt;".",COUNTIF(AD182:AD$191,"18放")&gt;0),  CONCATENATE(  ".",IF(AD182=$A$399,$A482,"")  ),IF(AD182=$A$399,$A482,"")  )</f>
        <v/>
      </c>
      <c r="AE482" s="65" t="str">
        <f ca="1">IF(  AND(LEN(AE481)&gt;=1,AE481&lt;&gt;".",COUNTIF(AE182:AE$191,"18放")&gt;0),  CONCATENATE(  ".",IF(AE182=$A$399,$A482,"")  ),IF(AE182=$A$399,$A482,"")  )</f>
        <v/>
      </c>
      <c r="AF482" s="65" t="str">
        <f ca="1">IF(  AND(LEN(AF481)&gt;=1,AF481&lt;&gt;".",COUNTIF(AF182:AF$191,"18放")&gt;0),  CONCATENATE(  ".",IF(AF182=$A$399,$A482,"")  ),IF(AF182=$A$399,$A482,"")  )</f>
        <v/>
      </c>
      <c r="AG482" s="65" t="str">
        <f ca="1">IF(  AND(LEN(AG481)&gt;=1,AG481&lt;&gt;".",COUNTIF(AG182:AG$191,"18放")&gt;0),  CONCATENATE(  ".",IF(AG182=$A$399,$A482,"")  ),IF(AG182=$A$399,$A482,"")  )</f>
        <v/>
      </c>
      <c r="AH482" s="65"/>
      <c r="AI482" s="65"/>
      <c r="AJ482" s="65"/>
    </row>
    <row r="483" spans="1:36">
      <c r="A483" s="65"/>
      <c r="B483" s="65"/>
      <c r="C483" s="65" t="str">
        <f ca="1">IF(  AND(LEN(C482)&gt;=1,C482&lt;&gt;".",COUNTIF(C183:C$191,"18放")&gt;0),  CONCATENATE(  ".",IF(C183=$A$399,$A483,"")  ),IF(C183=$A$399,$A483,"")  )</f>
        <v/>
      </c>
      <c r="D483" s="65" t="str">
        <f ca="1">IF(  AND(LEN(D482)&gt;=1,D482&lt;&gt;".",COUNTIF(D183:D$191,"18放")&gt;0),  CONCATENATE(  ".",IF(D183=$A$399,$A483,"")  ),IF(D183=$A$399,$A483,"")  )</f>
        <v/>
      </c>
      <c r="E483" s="65" t="str">
        <f ca="1">IF(  AND(LEN(E482)&gt;=1,E482&lt;&gt;".",COUNTIF(E183:E$191,"18放")&gt;0),  CONCATENATE(  ".",IF(E183=$A$399,$A483,"")  ),IF(E183=$A$399,$A483,"")  )</f>
        <v/>
      </c>
      <c r="F483" s="65" t="str">
        <f ca="1">IF(  AND(LEN(F482)&gt;=1,F482&lt;&gt;".",COUNTIF(F183:F$191,"18放")&gt;0),  CONCATENATE(  ".",IF(F183=$A$399,$A483,"")  ),IF(F183=$A$399,$A483,"")  )</f>
        <v/>
      </c>
      <c r="G483" s="65" t="str">
        <f ca="1">IF(  AND(LEN(G482)&gt;=1,G482&lt;&gt;".",COUNTIF(G183:G$191,"18放")&gt;0),  CONCATENATE(  ".",IF(G183=$A$399,$A483,"")  ),IF(G183=$A$399,$A483,"")  )</f>
        <v/>
      </c>
      <c r="H483" s="65" t="str">
        <f ca="1">IF(  AND(LEN(H482)&gt;=1,H482&lt;&gt;".",COUNTIF(H183:H$191,"18放")&gt;0),  CONCATENATE(  ".",IF(H183=$A$399,$A483,"")  ),IF(H183=$A$399,$A483,"")  )</f>
        <v/>
      </c>
      <c r="I483" s="65" t="str">
        <f ca="1">IF(  AND(LEN(I482)&gt;=1,I482&lt;&gt;".",COUNTIF(I183:I$191,"18放")&gt;0),  CONCATENATE(  ".",IF(I183=$A$399,$A483,"")  ),IF(I183=$A$399,$A483,"")  )</f>
        <v/>
      </c>
      <c r="J483" s="65" t="str">
        <f ca="1">IF(  AND(LEN(J482)&gt;=1,J482&lt;&gt;".",COUNTIF(J183:J$191,"18放")&gt;0),  CONCATENATE(  ".",IF(J183=$A$399,$A483,"")  ),IF(J183=$A$399,$A483,"")  )</f>
        <v/>
      </c>
      <c r="K483" s="65" t="str">
        <f ca="1">IF(  AND(LEN(K482)&gt;=1,K482&lt;&gt;".",COUNTIF(K183:K$191,"18放")&gt;0),  CONCATENATE(  ".",IF(K183=$A$399,$A483,"")  ),IF(K183=$A$399,$A483,"")  )</f>
        <v/>
      </c>
      <c r="L483" s="65" t="str">
        <f ca="1">IF(  AND(LEN(L482)&gt;=1,L482&lt;&gt;".",COUNTIF(L183:L$191,"18放")&gt;0),  CONCATENATE(  ".",IF(L183=$A$399,$A483,"")  ),IF(L183=$A$399,$A483,"")  )</f>
        <v/>
      </c>
      <c r="M483" s="65" t="str">
        <f ca="1">IF(  AND(LEN(M482)&gt;=1,M482&lt;&gt;".",COUNTIF(M183:M$191,"18放")&gt;0),  CONCATENATE(  ".",IF(M183=$A$399,$A483,"")  ),IF(M183=$A$399,$A483,"")  )</f>
        <v/>
      </c>
      <c r="N483" s="65" t="str">
        <f ca="1">IF(  AND(LEN(N482)&gt;=1,N482&lt;&gt;".",COUNTIF(N183:N$191,"18放")&gt;0),  CONCATENATE(  ".",IF(N183=$A$399,$A483,"")  ),IF(N183=$A$399,$A483,"")  )</f>
        <v/>
      </c>
      <c r="O483" s="65" t="str">
        <f ca="1">IF(  AND(LEN(O482)&gt;=1,O482&lt;&gt;".",COUNTIF(O183:O$191,"18放")&gt;0),  CONCATENATE(  ".",IF(O183=$A$399,$A483,"")  ),IF(O183=$A$399,$A483,"")  )</f>
        <v/>
      </c>
      <c r="P483" s="65" t="str">
        <f ca="1">IF(  AND(LEN(P482)&gt;=1,P482&lt;&gt;".",COUNTIF(P183:P$191,"18放")&gt;0),  CONCATENATE(  ".",IF(P183=$A$399,$A483,"")  ),IF(P183=$A$399,$A483,"")  )</f>
        <v/>
      </c>
      <c r="Q483" s="65" t="str">
        <f ca="1">IF(  AND(LEN(Q482)&gt;=1,Q482&lt;&gt;".",COUNTIF(Q183:Q$191,"18放")&gt;0),  CONCATENATE(  ".",IF(Q183=$A$399,$A483,"")  ),IF(Q183=$A$399,$A483,"")  )</f>
        <v/>
      </c>
      <c r="R483" s="65" t="str">
        <f ca="1">IF(  AND(LEN(R482)&gt;=1,R482&lt;&gt;".",COUNTIF(R183:R$191,"18放")&gt;0),  CONCATENATE(  ".",IF(R183=$A$399,$A483,"")  ),IF(R183=$A$399,$A483,"")  )</f>
        <v/>
      </c>
      <c r="S483" s="65" t="str">
        <f ca="1">IF(  AND(LEN(S482)&gt;=1,S482&lt;&gt;".",COUNTIF(S183:S$191,"18放")&gt;0),  CONCATENATE(  ".",IF(S183=$A$399,$A483,"")  ),IF(S183=$A$399,$A483,"")  )</f>
        <v/>
      </c>
      <c r="T483" s="65" t="str">
        <f ca="1">IF(  AND(LEN(T482)&gt;=1,T482&lt;&gt;".",COUNTIF(T183:T$191,"18放")&gt;0),  CONCATENATE(  ".",IF(T183=$A$399,$A483,"")  ),IF(T183=$A$399,$A483,"")  )</f>
        <v/>
      </c>
      <c r="U483" s="65" t="str">
        <f ca="1">IF(  AND(LEN(U482)&gt;=1,U482&lt;&gt;".",COUNTIF(U183:U$191,"18放")&gt;0),  CONCATENATE(  ".",IF(U183=$A$399,$A483,"")  ),IF(U183=$A$399,$A483,"")  )</f>
        <v/>
      </c>
      <c r="V483" s="65" t="str">
        <f ca="1">IF(  AND(LEN(V482)&gt;=1,V482&lt;&gt;".",COUNTIF(V183:V$191,"18放")&gt;0),  CONCATENATE(  ".",IF(V183=$A$399,$A483,"")  ),IF(V183=$A$399,$A483,"")  )</f>
        <v/>
      </c>
      <c r="W483" s="65" t="str">
        <f ca="1">IF(  AND(LEN(W482)&gt;=1,W482&lt;&gt;".",COUNTIF(W183:W$191,"18放")&gt;0),  CONCATENATE(  ".",IF(W183=$A$399,$A483,"")  ),IF(W183=$A$399,$A483,"")  )</f>
        <v/>
      </c>
      <c r="X483" s="65" t="str">
        <f ca="1">IF(  AND(LEN(X482)&gt;=1,X482&lt;&gt;".",COUNTIF(X183:X$191,"18放")&gt;0),  CONCATENATE(  ".",IF(X183=$A$399,$A483,"")  ),IF(X183=$A$399,$A483,"")  )</f>
        <v/>
      </c>
      <c r="Y483" s="65" t="str">
        <f ca="1">IF(  AND(LEN(Y482)&gt;=1,Y482&lt;&gt;".",COUNTIF(Y183:Y$191,"18放")&gt;0),  CONCATENATE(  ".",IF(Y183=$A$399,$A483,"")  ),IF(Y183=$A$399,$A483,"")  )</f>
        <v/>
      </c>
      <c r="Z483" s="65" t="str">
        <f ca="1">IF(  AND(LEN(Z482)&gt;=1,Z482&lt;&gt;".",COUNTIF(Z183:Z$191,"18放")&gt;0),  CONCATENATE(  ".",IF(Z183=$A$399,$A483,"")  ),IF(Z183=$A$399,$A483,"")  )</f>
        <v/>
      </c>
      <c r="AA483" s="65" t="str">
        <f ca="1">IF(  AND(LEN(AA482)&gt;=1,AA482&lt;&gt;".",COUNTIF(AA183:AA$191,"18放")&gt;0),  CONCATENATE(  ".",IF(AA183=$A$399,$A483,"")  ),IF(AA183=$A$399,$A483,"")  )</f>
        <v/>
      </c>
      <c r="AB483" s="65" t="str">
        <f ca="1">IF(  AND(LEN(AB482)&gt;=1,AB482&lt;&gt;".",COUNTIF(AB183:AB$191,"18放")&gt;0),  CONCATENATE(  ".",IF(AB183=$A$399,$A483,"")  ),IF(AB183=$A$399,$A483,"")  )</f>
        <v/>
      </c>
      <c r="AC483" s="65" t="str">
        <f ca="1">IF(  AND(LEN(AC482)&gt;=1,AC482&lt;&gt;".",COUNTIF(AC183:AC$191,"18放")&gt;0),  CONCATENATE(  ".",IF(AC183=$A$399,$A483,"")  ),IF(AC183=$A$399,$A483,"")  )</f>
        <v/>
      </c>
      <c r="AD483" s="65" t="str">
        <f ca="1">IF(  AND(LEN(AD482)&gt;=1,AD482&lt;&gt;".",COUNTIF(AD183:AD$191,"18放")&gt;0),  CONCATENATE(  ".",IF(AD183=$A$399,$A483,"")  ),IF(AD183=$A$399,$A483,"")  )</f>
        <v/>
      </c>
      <c r="AE483" s="65" t="str">
        <f ca="1">IF(  AND(LEN(AE482)&gt;=1,AE482&lt;&gt;".",COUNTIF(AE183:AE$191,"18放")&gt;0),  CONCATENATE(  ".",IF(AE183=$A$399,$A483,"")  ),IF(AE183=$A$399,$A483,"")  )</f>
        <v/>
      </c>
      <c r="AF483" s="65" t="str">
        <f ca="1">IF(  AND(LEN(AF482)&gt;=1,AF482&lt;&gt;".",COUNTIF(AF183:AF$191,"18放")&gt;0),  CONCATENATE(  ".",IF(AF183=$A$399,$A483,"")  ),IF(AF183=$A$399,$A483,"")  )</f>
        <v/>
      </c>
      <c r="AG483" s="65" t="str">
        <f ca="1">IF(  AND(LEN(AG482)&gt;=1,AG482&lt;&gt;".",COUNTIF(AG183:AG$191,"18放")&gt;0),  CONCATENATE(  ".",IF(AG183=$A$399,$A483,"")  ),IF(AG183=$A$399,$A483,"")  )</f>
        <v/>
      </c>
      <c r="AH483" s="65"/>
      <c r="AI483" s="65"/>
      <c r="AJ483" s="65"/>
    </row>
    <row r="484" spans="1:36">
      <c r="A484" s="65"/>
      <c r="B484" s="65"/>
      <c r="C484" s="65" t="str">
        <f ca="1">IF(  AND(LEN(C483)&gt;=1,C483&lt;&gt;".",COUNTIF(C184:C$191,"18放")&gt;0),  CONCATENATE(  ".",IF(C184=$A$399,$A484,"")  ),IF(C184=$A$399,$A484,"")  )</f>
        <v/>
      </c>
      <c r="D484" s="65" t="str">
        <f ca="1">IF(  AND(LEN(D483)&gt;=1,D483&lt;&gt;".",COUNTIF(D184:D$191,"18放")&gt;0),  CONCATENATE(  ".",IF(D184=$A$399,$A484,"")  ),IF(D184=$A$399,$A484,"")  )</f>
        <v/>
      </c>
      <c r="E484" s="65" t="str">
        <f ca="1">IF(  AND(LEN(E483)&gt;=1,E483&lt;&gt;".",COUNTIF(E184:E$191,"18放")&gt;0),  CONCATENATE(  ".",IF(E184=$A$399,$A484,"")  ),IF(E184=$A$399,$A484,"")  )</f>
        <v/>
      </c>
      <c r="F484" s="65" t="str">
        <f ca="1">IF(  AND(LEN(F483)&gt;=1,F483&lt;&gt;".",COUNTIF(F184:F$191,"18放")&gt;0),  CONCATENATE(  ".",IF(F184=$A$399,$A484,"")  ),IF(F184=$A$399,$A484,"")  )</f>
        <v/>
      </c>
      <c r="G484" s="65" t="str">
        <f ca="1">IF(  AND(LEN(G483)&gt;=1,G483&lt;&gt;".",COUNTIF(G184:G$191,"18放")&gt;0),  CONCATENATE(  ".",IF(G184=$A$399,$A484,"")  ),IF(G184=$A$399,$A484,"")  )</f>
        <v/>
      </c>
      <c r="H484" s="65" t="str">
        <f ca="1">IF(  AND(LEN(H483)&gt;=1,H483&lt;&gt;".",COUNTIF(H184:H$191,"18放")&gt;0),  CONCATENATE(  ".",IF(H184=$A$399,$A484,"")  ),IF(H184=$A$399,$A484,"")  )</f>
        <v/>
      </c>
      <c r="I484" s="65" t="str">
        <f ca="1">IF(  AND(LEN(I483)&gt;=1,I483&lt;&gt;".",COUNTIF(I184:I$191,"18放")&gt;0),  CONCATENATE(  ".",IF(I184=$A$399,$A484,"")  ),IF(I184=$A$399,$A484,"")  )</f>
        <v/>
      </c>
      <c r="J484" s="65" t="str">
        <f ca="1">IF(  AND(LEN(J483)&gt;=1,J483&lt;&gt;".",COUNTIF(J184:J$191,"18放")&gt;0),  CONCATENATE(  ".",IF(J184=$A$399,$A484,"")  ),IF(J184=$A$399,$A484,"")  )</f>
        <v/>
      </c>
      <c r="K484" s="65" t="str">
        <f ca="1">IF(  AND(LEN(K483)&gt;=1,K483&lt;&gt;".",COUNTIF(K184:K$191,"18放")&gt;0),  CONCATENATE(  ".",IF(K184=$A$399,$A484,"")  ),IF(K184=$A$399,$A484,"")  )</f>
        <v/>
      </c>
      <c r="L484" s="65" t="str">
        <f ca="1">IF(  AND(LEN(L483)&gt;=1,L483&lt;&gt;".",COUNTIF(L184:L$191,"18放")&gt;0),  CONCATENATE(  ".",IF(L184=$A$399,$A484,"")  ),IF(L184=$A$399,$A484,"")  )</f>
        <v/>
      </c>
      <c r="M484" s="65" t="str">
        <f ca="1">IF(  AND(LEN(M483)&gt;=1,M483&lt;&gt;".",COUNTIF(M184:M$191,"18放")&gt;0),  CONCATENATE(  ".",IF(M184=$A$399,$A484,"")  ),IF(M184=$A$399,$A484,"")  )</f>
        <v/>
      </c>
      <c r="N484" s="65" t="str">
        <f ca="1">IF(  AND(LEN(N483)&gt;=1,N483&lt;&gt;".",COUNTIF(N184:N$191,"18放")&gt;0),  CONCATENATE(  ".",IF(N184=$A$399,$A484,"")  ),IF(N184=$A$399,$A484,"")  )</f>
        <v/>
      </c>
      <c r="O484" s="65" t="str">
        <f ca="1">IF(  AND(LEN(O483)&gt;=1,O483&lt;&gt;".",COUNTIF(O184:O$191,"18放")&gt;0),  CONCATENATE(  ".",IF(O184=$A$399,$A484,"")  ),IF(O184=$A$399,$A484,"")  )</f>
        <v/>
      </c>
      <c r="P484" s="65" t="str">
        <f ca="1">IF(  AND(LEN(P483)&gt;=1,P483&lt;&gt;".",COUNTIF(P184:P$191,"18放")&gt;0),  CONCATENATE(  ".",IF(P184=$A$399,$A484,"")  ),IF(P184=$A$399,$A484,"")  )</f>
        <v/>
      </c>
      <c r="Q484" s="65" t="str">
        <f ca="1">IF(  AND(LEN(Q483)&gt;=1,Q483&lt;&gt;".",COUNTIF(Q184:Q$191,"18放")&gt;0),  CONCATENATE(  ".",IF(Q184=$A$399,$A484,"")  ),IF(Q184=$A$399,$A484,"")  )</f>
        <v/>
      </c>
      <c r="R484" s="65" t="str">
        <f ca="1">IF(  AND(LEN(R483)&gt;=1,R483&lt;&gt;".",COUNTIF(R184:R$191,"18放")&gt;0),  CONCATENATE(  ".",IF(R184=$A$399,$A484,"")  ),IF(R184=$A$399,$A484,"")  )</f>
        <v/>
      </c>
      <c r="S484" s="65" t="str">
        <f ca="1">IF(  AND(LEN(S483)&gt;=1,S483&lt;&gt;".",COUNTIF(S184:S$191,"18放")&gt;0),  CONCATENATE(  ".",IF(S184=$A$399,$A484,"")  ),IF(S184=$A$399,$A484,"")  )</f>
        <v/>
      </c>
      <c r="T484" s="65" t="str">
        <f ca="1">IF(  AND(LEN(T483)&gt;=1,T483&lt;&gt;".",COUNTIF(T184:T$191,"18放")&gt;0),  CONCATENATE(  ".",IF(T184=$A$399,$A484,"")  ),IF(T184=$A$399,$A484,"")  )</f>
        <v/>
      </c>
      <c r="U484" s="65" t="str">
        <f ca="1">IF(  AND(LEN(U483)&gt;=1,U483&lt;&gt;".",COUNTIF(U184:U$191,"18放")&gt;0),  CONCATENATE(  ".",IF(U184=$A$399,$A484,"")  ),IF(U184=$A$399,$A484,"")  )</f>
        <v/>
      </c>
      <c r="V484" s="65" t="str">
        <f ca="1">IF(  AND(LEN(V483)&gt;=1,V483&lt;&gt;".",COUNTIF(V184:V$191,"18放")&gt;0),  CONCATENATE(  ".",IF(V184=$A$399,$A484,"")  ),IF(V184=$A$399,$A484,"")  )</f>
        <v/>
      </c>
      <c r="W484" s="65" t="str">
        <f ca="1">IF(  AND(LEN(W483)&gt;=1,W483&lt;&gt;".",COUNTIF(W184:W$191,"18放")&gt;0),  CONCATENATE(  ".",IF(W184=$A$399,$A484,"")  ),IF(W184=$A$399,$A484,"")  )</f>
        <v/>
      </c>
      <c r="X484" s="65" t="str">
        <f ca="1">IF(  AND(LEN(X483)&gt;=1,X483&lt;&gt;".",COUNTIF(X184:X$191,"18放")&gt;0),  CONCATENATE(  ".",IF(X184=$A$399,$A484,"")  ),IF(X184=$A$399,$A484,"")  )</f>
        <v/>
      </c>
      <c r="Y484" s="65" t="str">
        <f ca="1">IF(  AND(LEN(Y483)&gt;=1,Y483&lt;&gt;".",COUNTIF(Y184:Y$191,"18放")&gt;0),  CONCATENATE(  ".",IF(Y184=$A$399,$A484,"")  ),IF(Y184=$A$399,$A484,"")  )</f>
        <v/>
      </c>
      <c r="Z484" s="65" t="str">
        <f ca="1">IF(  AND(LEN(Z483)&gt;=1,Z483&lt;&gt;".",COUNTIF(Z184:Z$191,"18放")&gt;0),  CONCATENATE(  ".",IF(Z184=$A$399,$A484,"")  ),IF(Z184=$A$399,$A484,"")  )</f>
        <v/>
      </c>
      <c r="AA484" s="65" t="str">
        <f ca="1">IF(  AND(LEN(AA483)&gt;=1,AA483&lt;&gt;".",COUNTIF(AA184:AA$191,"18放")&gt;0),  CONCATENATE(  ".",IF(AA184=$A$399,$A484,"")  ),IF(AA184=$A$399,$A484,"")  )</f>
        <v/>
      </c>
      <c r="AB484" s="65" t="str">
        <f ca="1">IF(  AND(LEN(AB483)&gt;=1,AB483&lt;&gt;".",COUNTIF(AB184:AB$191,"18放")&gt;0),  CONCATENATE(  ".",IF(AB184=$A$399,$A484,"")  ),IF(AB184=$A$399,$A484,"")  )</f>
        <v/>
      </c>
      <c r="AC484" s="65" t="str">
        <f ca="1">IF(  AND(LEN(AC483)&gt;=1,AC483&lt;&gt;".",COUNTIF(AC184:AC$191,"18放")&gt;0),  CONCATENATE(  ".",IF(AC184=$A$399,$A484,"")  ),IF(AC184=$A$399,$A484,"")  )</f>
        <v/>
      </c>
      <c r="AD484" s="65" t="str">
        <f ca="1">IF(  AND(LEN(AD483)&gt;=1,AD483&lt;&gt;".",COUNTIF(AD184:AD$191,"18放")&gt;0),  CONCATENATE(  ".",IF(AD184=$A$399,$A484,"")  ),IF(AD184=$A$399,$A484,"")  )</f>
        <v/>
      </c>
      <c r="AE484" s="65" t="str">
        <f ca="1">IF(  AND(LEN(AE483)&gt;=1,AE483&lt;&gt;".",COUNTIF(AE184:AE$191,"18放")&gt;0),  CONCATENATE(  ".",IF(AE184=$A$399,$A484,"")  ),IF(AE184=$A$399,$A484,"")  )</f>
        <v/>
      </c>
      <c r="AF484" s="65" t="str">
        <f ca="1">IF(  AND(LEN(AF483)&gt;=1,AF483&lt;&gt;".",COUNTIF(AF184:AF$191,"18放")&gt;0),  CONCATENATE(  ".",IF(AF184=$A$399,$A484,"")  ),IF(AF184=$A$399,$A484,"")  )</f>
        <v/>
      </c>
      <c r="AG484" s="65" t="str">
        <f ca="1">IF(  AND(LEN(AG483)&gt;=1,AG483&lt;&gt;".",COUNTIF(AG184:AG$191,"18放")&gt;0),  CONCATENATE(  ".",IF(AG184=$A$399,$A484,"")  ),IF(AG184=$A$399,$A484,"")  )</f>
        <v/>
      </c>
      <c r="AH484" s="65"/>
      <c r="AI484" s="65"/>
      <c r="AJ484" s="65"/>
    </row>
    <row r="485" spans="1:36">
      <c r="A485" s="65"/>
      <c r="B485" s="65"/>
      <c r="C485" s="65" t="str">
        <f ca="1">IF(  AND(LEN(C484)&gt;=1,C484&lt;&gt;".",COUNTIF(C185:C$191,"18放")&gt;0),  CONCATENATE(  ".",IF(C185=$A$399,$A485,"")  ),IF(C185=$A$399,$A485,"")  )</f>
        <v/>
      </c>
      <c r="D485" s="65" t="str">
        <f ca="1">IF(  AND(LEN(D484)&gt;=1,D484&lt;&gt;".",COUNTIF(D185:D$191,"18放")&gt;0),  CONCATENATE(  ".",IF(D185=$A$399,$A485,"")  ),IF(D185=$A$399,$A485,"")  )</f>
        <v/>
      </c>
      <c r="E485" s="65" t="str">
        <f ca="1">IF(  AND(LEN(E484)&gt;=1,E484&lt;&gt;".",COUNTIF(E185:E$191,"18放")&gt;0),  CONCATENATE(  ".",IF(E185=$A$399,$A485,"")  ),IF(E185=$A$399,$A485,"")  )</f>
        <v/>
      </c>
      <c r="F485" s="65" t="str">
        <f ca="1">IF(  AND(LEN(F484)&gt;=1,F484&lt;&gt;".",COUNTIF(F185:F$191,"18放")&gt;0),  CONCATENATE(  ".",IF(F185=$A$399,$A485,"")  ),IF(F185=$A$399,$A485,"")  )</f>
        <v/>
      </c>
      <c r="G485" s="65" t="str">
        <f ca="1">IF(  AND(LEN(G484)&gt;=1,G484&lt;&gt;".",COUNTIF(G185:G$191,"18放")&gt;0),  CONCATENATE(  ".",IF(G185=$A$399,$A485,"")  ),IF(G185=$A$399,$A485,"")  )</f>
        <v/>
      </c>
      <c r="H485" s="65" t="str">
        <f ca="1">IF(  AND(LEN(H484)&gt;=1,H484&lt;&gt;".",COUNTIF(H185:H$191,"18放")&gt;0),  CONCATENATE(  ".",IF(H185=$A$399,$A485,"")  ),IF(H185=$A$399,$A485,"")  )</f>
        <v/>
      </c>
      <c r="I485" s="65" t="str">
        <f ca="1">IF(  AND(LEN(I484)&gt;=1,I484&lt;&gt;".",COUNTIF(I185:I$191,"18放")&gt;0),  CONCATENATE(  ".",IF(I185=$A$399,$A485,"")  ),IF(I185=$A$399,$A485,"")  )</f>
        <v/>
      </c>
      <c r="J485" s="65" t="str">
        <f ca="1">IF(  AND(LEN(J484)&gt;=1,J484&lt;&gt;".",COUNTIF(J185:J$191,"18放")&gt;0),  CONCATENATE(  ".",IF(J185=$A$399,$A485,"")  ),IF(J185=$A$399,$A485,"")  )</f>
        <v/>
      </c>
      <c r="K485" s="65" t="str">
        <f ca="1">IF(  AND(LEN(K484)&gt;=1,K484&lt;&gt;".",COUNTIF(K185:K$191,"18放")&gt;0),  CONCATENATE(  ".",IF(K185=$A$399,$A485,"")  ),IF(K185=$A$399,$A485,"")  )</f>
        <v/>
      </c>
      <c r="L485" s="65" t="str">
        <f ca="1">IF(  AND(LEN(L484)&gt;=1,L484&lt;&gt;".",COUNTIF(L185:L$191,"18放")&gt;0),  CONCATENATE(  ".",IF(L185=$A$399,$A485,"")  ),IF(L185=$A$399,$A485,"")  )</f>
        <v/>
      </c>
      <c r="M485" s="65" t="str">
        <f ca="1">IF(  AND(LEN(M484)&gt;=1,M484&lt;&gt;".",COUNTIF(M185:M$191,"18放")&gt;0),  CONCATENATE(  ".",IF(M185=$A$399,$A485,"")  ),IF(M185=$A$399,$A485,"")  )</f>
        <v/>
      </c>
      <c r="N485" s="65" t="str">
        <f ca="1">IF(  AND(LEN(N484)&gt;=1,N484&lt;&gt;".",COUNTIF(N185:N$191,"18放")&gt;0),  CONCATENATE(  ".",IF(N185=$A$399,$A485,"")  ),IF(N185=$A$399,$A485,"")  )</f>
        <v/>
      </c>
      <c r="O485" s="65" t="str">
        <f ca="1">IF(  AND(LEN(O484)&gt;=1,O484&lt;&gt;".",COUNTIF(O185:O$191,"18放")&gt;0),  CONCATENATE(  ".",IF(O185=$A$399,$A485,"")  ),IF(O185=$A$399,$A485,"")  )</f>
        <v/>
      </c>
      <c r="P485" s="65" t="str">
        <f ca="1">IF(  AND(LEN(P484)&gt;=1,P484&lt;&gt;".",COUNTIF(P185:P$191,"18放")&gt;0),  CONCATENATE(  ".",IF(P185=$A$399,$A485,"")  ),IF(P185=$A$399,$A485,"")  )</f>
        <v/>
      </c>
      <c r="Q485" s="65" t="str">
        <f ca="1">IF(  AND(LEN(Q484)&gt;=1,Q484&lt;&gt;".",COUNTIF(Q185:Q$191,"18放")&gt;0),  CONCATENATE(  ".",IF(Q185=$A$399,$A485,"")  ),IF(Q185=$A$399,$A485,"")  )</f>
        <v/>
      </c>
      <c r="R485" s="65" t="str">
        <f ca="1">IF(  AND(LEN(R484)&gt;=1,R484&lt;&gt;".",COUNTIF(R185:R$191,"18放")&gt;0),  CONCATENATE(  ".",IF(R185=$A$399,$A485,"")  ),IF(R185=$A$399,$A485,"")  )</f>
        <v/>
      </c>
      <c r="S485" s="65" t="str">
        <f ca="1">IF(  AND(LEN(S484)&gt;=1,S484&lt;&gt;".",COUNTIF(S185:S$191,"18放")&gt;0),  CONCATENATE(  ".",IF(S185=$A$399,$A485,"")  ),IF(S185=$A$399,$A485,"")  )</f>
        <v/>
      </c>
      <c r="T485" s="65" t="str">
        <f ca="1">IF(  AND(LEN(T484)&gt;=1,T484&lt;&gt;".",COUNTIF(T185:T$191,"18放")&gt;0),  CONCATENATE(  ".",IF(T185=$A$399,$A485,"")  ),IF(T185=$A$399,$A485,"")  )</f>
        <v/>
      </c>
      <c r="U485" s="65" t="str">
        <f ca="1">IF(  AND(LEN(U484)&gt;=1,U484&lt;&gt;".",COUNTIF(U185:U$191,"18放")&gt;0),  CONCATENATE(  ".",IF(U185=$A$399,$A485,"")  ),IF(U185=$A$399,$A485,"")  )</f>
        <v/>
      </c>
      <c r="V485" s="65" t="str">
        <f ca="1">IF(  AND(LEN(V484)&gt;=1,V484&lt;&gt;".",COUNTIF(V185:V$191,"18放")&gt;0),  CONCATENATE(  ".",IF(V185=$A$399,$A485,"")  ),IF(V185=$A$399,$A485,"")  )</f>
        <v/>
      </c>
      <c r="W485" s="65" t="str">
        <f ca="1">IF(  AND(LEN(W484)&gt;=1,W484&lt;&gt;".",COUNTIF(W185:W$191,"18放")&gt;0),  CONCATENATE(  ".",IF(W185=$A$399,$A485,"")  ),IF(W185=$A$399,$A485,"")  )</f>
        <v/>
      </c>
      <c r="X485" s="65" t="str">
        <f ca="1">IF(  AND(LEN(X484)&gt;=1,X484&lt;&gt;".",COUNTIF(X185:X$191,"18放")&gt;0),  CONCATENATE(  ".",IF(X185=$A$399,$A485,"")  ),IF(X185=$A$399,$A485,"")  )</f>
        <v/>
      </c>
      <c r="Y485" s="65" t="str">
        <f ca="1">IF(  AND(LEN(Y484)&gt;=1,Y484&lt;&gt;".",COUNTIF(Y185:Y$191,"18放")&gt;0),  CONCATENATE(  ".",IF(Y185=$A$399,$A485,"")  ),IF(Y185=$A$399,$A485,"")  )</f>
        <v/>
      </c>
      <c r="Z485" s="65" t="str">
        <f ca="1">IF(  AND(LEN(Z484)&gt;=1,Z484&lt;&gt;".",COUNTIF(Z185:Z$191,"18放")&gt;0),  CONCATENATE(  ".",IF(Z185=$A$399,$A485,"")  ),IF(Z185=$A$399,$A485,"")  )</f>
        <v/>
      </c>
      <c r="AA485" s="65" t="str">
        <f ca="1">IF(  AND(LEN(AA484)&gt;=1,AA484&lt;&gt;".",COUNTIF(AA185:AA$191,"18放")&gt;0),  CONCATENATE(  ".",IF(AA185=$A$399,$A485,"")  ),IF(AA185=$A$399,$A485,"")  )</f>
        <v/>
      </c>
      <c r="AB485" s="65" t="str">
        <f ca="1">IF(  AND(LEN(AB484)&gt;=1,AB484&lt;&gt;".",COUNTIF(AB185:AB$191,"18放")&gt;0),  CONCATENATE(  ".",IF(AB185=$A$399,$A485,"")  ),IF(AB185=$A$399,$A485,"")  )</f>
        <v/>
      </c>
      <c r="AC485" s="65" t="str">
        <f ca="1">IF(  AND(LEN(AC484)&gt;=1,AC484&lt;&gt;".",COUNTIF(AC185:AC$191,"18放")&gt;0),  CONCATENATE(  ".",IF(AC185=$A$399,$A485,"")  ),IF(AC185=$A$399,$A485,"")  )</f>
        <v/>
      </c>
      <c r="AD485" s="65" t="str">
        <f ca="1">IF(  AND(LEN(AD484)&gt;=1,AD484&lt;&gt;".",COUNTIF(AD185:AD$191,"18放")&gt;0),  CONCATENATE(  ".",IF(AD185=$A$399,$A485,"")  ),IF(AD185=$A$399,$A485,"")  )</f>
        <v/>
      </c>
      <c r="AE485" s="65" t="str">
        <f ca="1">IF(  AND(LEN(AE484)&gt;=1,AE484&lt;&gt;".",COUNTIF(AE185:AE$191,"18放")&gt;0),  CONCATENATE(  ".",IF(AE185=$A$399,$A485,"")  ),IF(AE185=$A$399,$A485,"")  )</f>
        <v/>
      </c>
      <c r="AF485" s="65" t="str">
        <f ca="1">IF(  AND(LEN(AF484)&gt;=1,AF484&lt;&gt;".",COUNTIF(AF185:AF$191,"18放")&gt;0),  CONCATENATE(  ".",IF(AF185=$A$399,$A485,"")  ),IF(AF185=$A$399,$A485,"")  )</f>
        <v/>
      </c>
      <c r="AG485" s="65" t="str">
        <f ca="1">IF(  AND(LEN(AG484)&gt;=1,AG484&lt;&gt;".",COUNTIF(AG185:AG$191,"18放")&gt;0),  CONCATENATE(  ".",IF(AG185=$A$399,$A485,"")  ),IF(AG185=$A$399,$A485,"")  )</f>
        <v/>
      </c>
      <c r="AH485" s="65"/>
      <c r="AI485" s="65"/>
      <c r="AJ485" s="65"/>
    </row>
    <row r="486" spans="1:36">
      <c r="A486" s="65"/>
      <c r="B486" s="65"/>
      <c r="C486" s="65" t="str">
        <f ca="1">IF(  AND(LEN(C485)&gt;=1,C485&lt;&gt;".",COUNTIF(C186:C$191,"18放")&gt;0),  CONCATENATE(  ".",IF(C186=$A$399,$A486,"")  ),IF(C186=$A$399,$A486,"")  )</f>
        <v/>
      </c>
      <c r="D486" s="65" t="str">
        <f ca="1">IF(  AND(LEN(D485)&gt;=1,D485&lt;&gt;".",COUNTIF(D186:D$191,"18放")&gt;0),  CONCATENATE(  ".",IF(D186=$A$399,$A486,"")  ),IF(D186=$A$399,$A486,"")  )</f>
        <v/>
      </c>
      <c r="E486" s="65" t="str">
        <f ca="1">IF(  AND(LEN(E485)&gt;=1,E485&lt;&gt;".",COUNTIF(E186:E$191,"18放")&gt;0),  CONCATENATE(  ".",IF(E186=$A$399,$A486,"")  ),IF(E186=$A$399,$A486,"")  )</f>
        <v/>
      </c>
      <c r="F486" s="65" t="str">
        <f ca="1">IF(  AND(LEN(F485)&gt;=1,F485&lt;&gt;".",COUNTIF(F186:F$191,"18放")&gt;0),  CONCATENATE(  ".",IF(F186=$A$399,$A486,"")  ),IF(F186=$A$399,$A486,"")  )</f>
        <v/>
      </c>
      <c r="G486" s="65" t="str">
        <f ca="1">IF(  AND(LEN(G485)&gt;=1,G485&lt;&gt;".",COUNTIF(G186:G$191,"18放")&gt;0),  CONCATENATE(  ".",IF(G186=$A$399,$A486,"")  ),IF(G186=$A$399,$A486,"")  )</f>
        <v/>
      </c>
      <c r="H486" s="65" t="str">
        <f ca="1">IF(  AND(LEN(H485)&gt;=1,H485&lt;&gt;".",COUNTIF(H186:H$191,"18放")&gt;0),  CONCATENATE(  ".",IF(H186=$A$399,$A486,"")  ),IF(H186=$A$399,$A486,"")  )</f>
        <v/>
      </c>
      <c r="I486" s="65" t="str">
        <f ca="1">IF(  AND(LEN(I485)&gt;=1,I485&lt;&gt;".",COUNTIF(I186:I$191,"18放")&gt;0),  CONCATENATE(  ".",IF(I186=$A$399,$A486,"")  ),IF(I186=$A$399,$A486,"")  )</f>
        <v/>
      </c>
      <c r="J486" s="65" t="str">
        <f ca="1">IF(  AND(LEN(J485)&gt;=1,J485&lt;&gt;".",COUNTIF(J186:J$191,"18放")&gt;0),  CONCATENATE(  ".",IF(J186=$A$399,$A486,"")  ),IF(J186=$A$399,$A486,"")  )</f>
        <v/>
      </c>
      <c r="K486" s="65" t="str">
        <f ca="1">IF(  AND(LEN(K485)&gt;=1,K485&lt;&gt;".",COUNTIF(K186:K$191,"18放")&gt;0),  CONCATENATE(  ".",IF(K186=$A$399,$A486,"")  ),IF(K186=$A$399,$A486,"")  )</f>
        <v/>
      </c>
      <c r="L486" s="65" t="str">
        <f ca="1">IF(  AND(LEN(L485)&gt;=1,L485&lt;&gt;".",COUNTIF(L186:L$191,"18放")&gt;0),  CONCATENATE(  ".",IF(L186=$A$399,$A486,"")  ),IF(L186=$A$399,$A486,"")  )</f>
        <v/>
      </c>
      <c r="M486" s="65" t="str">
        <f ca="1">IF(  AND(LEN(M485)&gt;=1,M485&lt;&gt;".",COUNTIF(M186:M$191,"18放")&gt;0),  CONCATENATE(  ".",IF(M186=$A$399,$A486,"")  ),IF(M186=$A$399,$A486,"")  )</f>
        <v/>
      </c>
      <c r="N486" s="65" t="str">
        <f ca="1">IF(  AND(LEN(N485)&gt;=1,N485&lt;&gt;".",COUNTIF(N186:N$191,"18放")&gt;0),  CONCATENATE(  ".",IF(N186=$A$399,$A486,"")  ),IF(N186=$A$399,$A486,"")  )</f>
        <v/>
      </c>
      <c r="O486" s="65" t="str">
        <f ca="1">IF(  AND(LEN(O485)&gt;=1,O485&lt;&gt;".",COUNTIF(O186:O$191,"18放")&gt;0),  CONCATENATE(  ".",IF(O186=$A$399,$A486,"")  ),IF(O186=$A$399,$A486,"")  )</f>
        <v/>
      </c>
      <c r="P486" s="65" t="str">
        <f ca="1">IF(  AND(LEN(P485)&gt;=1,P485&lt;&gt;".",COUNTIF(P186:P$191,"18放")&gt;0),  CONCATENATE(  ".",IF(P186=$A$399,$A486,"")  ),IF(P186=$A$399,$A486,"")  )</f>
        <v/>
      </c>
      <c r="Q486" s="65" t="str">
        <f ca="1">IF(  AND(LEN(Q485)&gt;=1,Q485&lt;&gt;".",COUNTIF(Q186:Q$191,"18放")&gt;0),  CONCATENATE(  ".",IF(Q186=$A$399,$A486,"")  ),IF(Q186=$A$399,$A486,"")  )</f>
        <v/>
      </c>
      <c r="R486" s="65" t="str">
        <f ca="1">IF(  AND(LEN(R485)&gt;=1,R485&lt;&gt;".",COUNTIF(R186:R$191,"18放")&gt;0),  CONCATENATE(  ".",IF(R186=$A$399,$A486,"")  ),IF(R186=$A$399,$A486,"")  )</f>
        <v/>
      </c>
      <c r="S486" s="65" t="str">
        <f ca="1">IF(  AND(LEN(S485)&gt;=1,S485&lt;&gt;".",COUNTIF(S186:S$191,"18放")&gt;0),  CONCATENATE(  ".",IF(S186=$A$399,$A486,"")  ),IF(S186=$A$399,$A486,"")  )</f>
        <v/>
      </c>
      <c r="T486" s="65" t="str">
        <f ca="1">IF(  AND(LEN(T485)&gt;=1,T485&lt;&gt;".",COUNTIF(T186:T$191,"18放")&gt;0),  CONCATENATE(  ".",IF(T186=$A$399,$A486,"")  ),IF(T186=$A$399,$A486,"")  )</f>
        <v/>
      </c>
      <c r="U486" s="65" t="str">
        <f ca="1">IF(  AND(LEN(U485)&gt;=1,U485&lt;&gt;".",COUNTIF(U186:U$191,"18放")&gt;0),  CONCATENATE(  ".",IF(U186=$A$399,$A486,"")  ),IF(U186=$A$399,$A486,"")  )</f>
        <v/>
      </c>
      <c r="V486" s="65" t="str">
        <f ca="1">IF(  AND(LEN(V485)&gt;=1,V485&lt;&gt;".",COUNTIF(V186:V$191,"18放")&gt;0),  CONCATENATE(  ".",IF(V186=$A$399,$A486,"")  ),IF(V186=$A$399,$A486,"")  )</f>
        <v/>
      </c>
      <c r="W486" s="65" t="str">
        <f ca="1">IF(  AND(LEN(W485)&gt;=1,W485&lt;&gt;".",COUNTIF(W186:W$191,"18放")&gt;0),  CONCATENATE(  ".",IF(W186=$A$399,$A486,"")  ),IF(W186=$A$399,$A486,"")  )</f>
        <v/>
      </c>
      <c r="X486" s="65" t="str">
        <f ca="1">IF(  AND(LEN(X485)&gt;=1,X485&lt;&gt;".",COUNTIF(X186:X$191,"18放")&gt;0),  CONCATENATE(  ".",IF(X186=$A$399,$A486,"")  ),IF(X186=$A$399,$A486,"")  )</f>
        <v/>
      </c>
      <c r="Y486" s="65" t="str">
        <f ca="1">IF(  AND(LEN(Y485)&gt;=1,Y485&lt;&gt;".",COUNTIF(Y186:Y$191,"18放")&gt;0),  CONCATENATE(  ".",IF(Y186=$A$399,$A486,"")  ),IF(Y186=$A$399,$A486,"")  )</f>
        <v/>
      </c>
      <c r="Z486" s="65" t="str">
        <f ca="1">IF(  AND(LEN(Z485)&gt;=1,Z485&lt;&gt;".",COUNTIF(Z186:Z$191,"18放")&gt;0),  CONCATENATE(  ".",IF(Z186=$A$399,$A486,"")  ),IF(Z186=$A$399,$A486,"")  )</f>
        <v/>
      </c>
      <c r="AA486" s="65" t="str">
        <f ca="1">IF(  AND(LEN(AA485)&gt;=1,AA485&lt;&gt;".",COUNTIF(AA186:AA$191,"18放")&gt;0),  CONCATENATE(  ".",IF(AA186=$A$399,$A486,"")  ),IF(AA186=$A$399,$A486,"")  )</f>
        <v/>
      </c>
      <c r="AB486" s="65" t="str">
        <f ca="1">IF(  AND(LEN(AB485)&gt;=1,AB485&lt;&gt;".",COUNTIF(AB186:AB$191,"18放")&gt;0),  CONCATENATE(  ".",IF(AB186=$A$399,$A486,"")  ),IF(AB186=$A$399,$A486,"")  )</f>
        <v/>
      </c>
      <c r="AC486" s="65" t="str">
        <f ca="1">IF(  AND(LEN(AC485)&gt;=1,AC485&lt;&gt;".",COUNTIF(AC186:AC$191,"18放")&gt;0),  CONCATENATE(  ".",IF(AC186=$A$399,$A486,"")  ),IF(AC186=$A$399,$A486,"")  )</f>
        <v/>
      </c>
      <c r="AD486" s="65" t="str">
        <f ca="1">IF(  AND(LEN(AD485)&gt;=1,AD485&lt;&gt;".",COUNTIF(AD186:AD$191,"18放")&gt;0),  CONCATENATE(  ".",IF(AD186=$A$399,$A486,"")  ),IF(AD186=$A$399,$A486,"")  )</f>
        <v/>
      </c>
      <c r="AE486" s="65" t="str">
        <f ca="1">IF(  AND(LEN(AE485)&gt;=1,AE485&lt;&gt;".",COUNTIF(AE186:AE$191,"18放")&gt;0),  CONCATENATE(  ".",IF(AE186=$A$399,$A486,"")  ),IF(AE186=$A$399,$A486,"")  )</f>
        <v/>
      </c>
      <c r="AF486" s="65" t="str">
        <f ca="1">IF(  AND(LEN(AF485)&gt;=1,AF485&lt;&gt;".",COUNTIF(AF186:AF$191,"18放")&gt;0),  CONCATENATE(  ".",IF(AF186=$A$399,$A486,"")  ),IF(AF186=$A$399,$A486,"")  )</f>
        <v/>
      </c>
      <c r="AG486" s="65" t="str">
        <f ca="1">IF(  AND(LEN(AG485)&gt;=1,AG485&lt;&gt;".",COUNTIF(AG186:AG$191,"18放")&gt;0),  CONCATENATE(  ".",IF(AG186=$A$399,$A486,"")  ),IF(AG186=$A$399,$A486,"")  )</f>
        <v/>
      </c>
      <c r="AH486" s="65"/>
      <c r="AI486" s="65"/>
      <c r="AJ486" s="65"/>
    </row>
    <row r="487" spans="1:36">
      <c r="A487" s="65"/>
      <c r="B487" s="65"/>
      <c r="C487" s="65" t="str">
        <f ca="1">IF(  AND(LEN(C486)&gt;=1,C486&lt;&gt;".",COUNTIF(C187:C$191,"18放")&gt;0),  CONCATENATE(  ".",IF(C187=$A$399,$A487,"")  ),IF(C187=$A$399,$A487,"")  )</f>
        <v/>
      </c>
      <c r="D487" s="65" t="str">
        <f ca="1">IF(  AND(LEN(D486)&gt;=1,D486&lt;&gt;".",COUNTIF(D187:D$191,"18放")&gt;0),  CONCATENATE(  ".",IF(D187=$A$399,$A487,"")  ),IF(D187=$A$399,$A487,"")  )</f>
        <v/>
      </c>
      <c r="E487" s="65" t="str">
        <f ca="1">IF(  AND(LEN(E486)&gt;=1,E486&lt;&gt;".",COUNTIF(E187:E$191,"18放")&gt;0),  CONCATENATE(  ".",IF(E187=$A$399,$A487,"")  ),IF(E187=$A$399,$A487,"")  )</f>
        <v/>
      </c>
      <c r="F487" s="65" t="str">
        <f ca="1">IF(  AND(LEN(F486)&gt;=1,F486&lt;&gt;".",COUNTIF(F187:F$191,"18放")&gt;0),  CONCATENATE(  ".",IF(F187=$A$399,$A487,"")  ),IF(F187=$A$399,$A487,"")  )</f>
        <v/>
      </c>
      <c r="G487" s="65" t="str">
        <f ca="1">IF(  AND(LEN(G486)&gt;=1,G486&lt;&gt;".",COUNTIF(G187:G$191,"18放")&gt;0),  CONCATENATE(  ".",IF(G187=$A$399,$A487,"")  ),IF(G187=$A$399,$A487,"")  )</f>
        <v/>
      </c>
      <c r="H487" s="65" t="str">
        <f ca="1">IF(  AND(LEN(H486)&gt;=1,H486&lt;&gt;".",COUNTIF(H187:H$191,"18放")&gt;0),  CONCATENATE(  ".",IF(H187=$A$399,$A487,"")  ),IF(H187=$A$399,$A487,"")  )</f>
        <v/>
      </c>
      <c r="I487" s="65" t="str">
        <f ca="1">IF(  AND(LEN(I486)&gt;=1,I486&lt;&gt;".",COUNTIF(I187:I$191,"18放")&gt;0),  CONCATENATE(  ".",IF(I187=$A$399,$A487,"")  ),IF(I187=$A$399,$A487,"")  )</f>
        <v/>
      </c>
      <c r="J487" s="65" t="str">
        <f ca="1">IF(  AND(LEN(J486)&gt;=1,J486&lt;&gt;".",COUNTIF(J187:J$191,"18放")&gt;0),  CONCATENATE(  ".",IF(J187=$A$399,$A487,"")  ),IF(J187=$A$399,$A487,"")  )</f>
        <v/>
      </c>
      <c r="K487" s="65" t="str">
        <f ca="1">IF(  AND(LEN(K486)&gt;=1,K486&lt;&gt;".",COUNTIF(K187:K$191,"18放")&gt;0),  CONCATENATE(  ".",IF(K187=$A$399,$A487,"")  ),IF(K187=$A$399,$A487,"")  )</f>
        <v/>
      </c>
      <c r="L487" s="65" t="str">
        <f ca="1">IF(  AND(LEN(L486)&gt;=1,L486&lt;&gt;".",COUNTIF(L187:L$191,"18放")&gt;0),  CONCATENATE(  ".",IF(L187=$A$399,$A487,"")  ),IF(L187=$A$399,$A487,"")  )</f>
        <v/>
      </c>
      <c r="M487" s="65" t="str">
        <f ca="1">IF(  AND(LEN(M486)&gt;=1,M486&lt;&gt;".",COUNTIF(M187:M$191,"18放")&gt;0),  CONCATENATE(  ".",IF(M187=$A$399,$A487,"")  ),IF(M187=$A$399,$A487,"")  )</f>
        <v/>
      </c>
      <c r="N487" s="65" t="str">
        <f ca="1">IF(  AND(LEN(N486)&gt;=1,N486&lt;&gt;".",COUNTIF(N187:N$191,"18放")&gt;0),  CONCATENATE(  ".",IF(N187=$A$399,$A487,"")  ),IF(N187=$A$399,$A487,"")  )</f>
        <v/>
      </c>
      <c r="O487" s="65" t="str">
        <f ca="1">IF(  AND(LEN(O486)&gt;=1,O486&lt;&gt;".",COUNTIF(O187:O$191,"18放")&gt;0),  CONCATENATE(  ".",IF(O187=$A$399,$A487,"")  ),IF(O187=$A$399,$A487,"")  )</f>
        <v/>
      </c>
      <c r="P487" s="65" t="str">
        <f ca="1">IF(  AND(LEN(P486)&gt;=1,P486&lt;&gt;".",COUNTIF(P187:P$191,"18放")&gt;0),  CONCATENATE(  ".",IF(P187=$A$399,$A487,"")  ),IF(P187=$A$399,$A487,"")  )</f>
        <v/>
      </c>
      <c r="Q487" s="65" t="str">
        <f ca="1">IF(  AND(LEN(Q486)&gt;=1,Q486&lt;&gt;".",COUNTIF(Q187:Q$191,"18放")&gt;0),  CONCATENATE(  ".",IF(Q187=$A$399,$A487,"")  ),IF(Q187=$A$399,$A487,"")  )</f>
        <v/>
      </c>
      <c r="R487" s="65" t="str">
        <f ca="1">IF(  AND(LEN(R486)&gt;=1,R486&lt;&gt;".",COUNTIF(R187:R$191,"18放")&gt;0),  CONCATENATE(  ".",IF(R187=$A$399,$A487,"")  ),IF(R187=$A$399,$A487,"")  )</f>
        <v/>
      </c>
      <c r="S487" s="65" t="str">
        <f ca="1">IF(  AND(LEN(S486)&gt;=1,S486&lt;&gt;".",COUNTIF(S187:S$191,"18放")&gt;0),  CONCATENATE(  ".",IF(S187=$A$399,$A487,"")  ),IF(S187=$A$399,$A487,"")  )</f>
        <v/>
      </c>
      <c r="T487" s="65" t="str">
        <f ca="1">IF(  AND(LEN(T486)&gt;=1,T486&lt;&gt;".",COUNTIF(T187:T$191,"18放")&gt;0),  CONCATENATE(  ".",IF(T187=$A$399,$A487,"")  ),IF(T187=$A$399,$A487,"")  )</f>
        <v/>
      </c>
      <c r="U487" s="65" t="str">
        <f ca="1">IF(  AND(LEN(U486)&gt;=1,U486&lt;&gt;".",COUNTIF(U187:U$191,"18放")&gt;0),  CONCATENATE(  ".",IF(U187=$A$399,$A487,"")  ),IF(U187=$A$399,$A487,"")  )</f>
        <v/>
      </c>
      <c r="V487" s="65" t="str">
        <f ca="1">IF(  AND(LEN(V486)&gt;=1,V486&lt;&gt;".",COUNTIF(V187:V$191,"18放")&gt;0),  CONCATENATE(  ".",IF(V187=$A$399,$A487,"")  ),IF(V187=$A$399,$A487,"")  )</f>
        <v/>
      </c>
      <c r="W487" s="65" t="str">
        <f ca="1">IF(  AND(LEN(W486)&gt;=1,W486&lt;&gt;".",COUNTIF(W187:W$191,"18放")&gt;0),  CONCATENATE(  ".",IF(W187=$A$399,$A487,"")  ),IF(W187=$A$399,$A487,"")  )</f>
        <v/>
      </c>
      <c r="X487" s="65" t="str">
        <f ca="1">IF(  AND(LEN(X486)&gt;=1,X486&lt;&gt;".",COUNTIF(X187:X$191,"18放")&gt;0),  CONCATENATE(  ".",IF(X187=$A$399,$A487,"")  ),IF(X187=$A$399,$A487,"")  )</f>
        <v/>
      </c>
      <c r="Y487" s="65" t="str">
        <f ca="1">IF(  AND(LEN(Y486)&gt;=1,Y486&lt;&gt;".",COUNTIF(Y187:Y$191,"18放")&gt;0),  CONCATENATE(  ".",IF(Y187=$A$399,$A487,"")  ),IF(Y187=$A$399,$A487,"")  )</f>
        <v/>
      </c>
      <c r="Z487" s="65" t="str">
        <f ca="1">IF(  AND(LEN(Z486)&gt;=1,Z486&lt;&gt;".",COUNTIF(Z187:Z$191,"18放")&gt;0),  CONCATENATE(  ".",IF(Z187=$A$399,$A487,"")  ),IF(Z187=$A$399,$A487,"")  )</f>
        <v/>
      </c>
      <c r="AA487" s="65" t="str">
        <f ca="1">IF(  AND(LEN(AA486)&gt;=1,AA486&lt;&gt;".",COUNTIF(AA187:AA$191,"18放")&gt;0),  CONCATENATE(  ".",IF(AA187=$A$399,$A487,"")  ),IF(AA187=$A$399,$A487,"")  )</f>
        <v/>
      </c>
      <c r="AB487" s="65" t="str">
        <f ca="1">IF(  AND(LEN(AB486)&gt;=1,AB486&lt;&gt;".",COUNTIF(AB187:AB$191,"18放")&gt;0),  CONCATENATE(  ".",IF(AB187=$A$399,$A487,"")  ),IF(AB187=$A$399,$A487,"")  )</f>
        <v/>
      </c>
      <c r="AC487" s="65" t="str">
        <f ca="1">IF(  AND(LEN(AC486)&gt;=1,AC486&lt;&gt;".",COUNTIF(AC187:AC$191,"18放")&gt;0),  CONCATENATE(  ".",IF(AC187=$A$399,$A487,"")  ),IF(AC187=$A$399,$A487,"")  )</f>
        <v/>
      </c>
      <c r="AD487" s="65" t="str">
        <f ca="1">IF(  AND(LEN(AD486)&gt;=1,AD486&lt;&gt;".",COUNTIF(AD187:AD$191,"18放")&gt;0),  CONCATENATE(  ".",IF(AD187=$A$399,$A487,"")  ),IF(AD187=$A$399,$A487,"")  )</f>
        <v/>
      </c>
      <c r="AE487" s="65" t="str">
        <f ca="1">IF(  AND(LEN(AE486)&gt;=1,AE486&lt;&gt;".",COUNTIF(AE187:AE$191,"18放")&gt;0),  CONCATENATE(  ".",IF(AE187=$A$399,$A487,"")  ),IF(AE187=$A$399,$A487,"")  )</f>
        <v/>
      </c>
      <c r="AF487" s="65" t="str">
        <f ca="1">IF(  AND(LEN(AF486)&gt;=1,AF486&lt;&gt;".",COUNTIF(AF187:AF$191,"18放")&gt;0),  CONCATENATE(  ".",IF(AF187=$A$399,$A487,"")  ),IF(AF187=$A$399,$A487,"")  )</f>
        <v/>
      </c>
      <c r="AG487" s="65" t="str">
        <f ca="1">IF(  AND(LEN(AG486)&gt;=1,AG486&lt;&gt;".",COUNTIF(AG187:AG$191,"18放")&gt;0),  CONCATENATE(  ".",IF(AG187=$A$399,$A487,"")  ),IF(AG187=$A$399,$A487,"")  )</f>
        <v/>
      </c>
      <c r="AH487" s="65"/>
      <c r="AI487" s="65"/>
      <c r="AJ487" s="65"/>
    </row>
    <row r="488" spans="1:36">
      <c r="A488" s="65"/>
      <c r="B488" s="65"/>
      <c r="C488" s="65" t="str">
        <f ca="1">IF(  AND(LEN(C487)&gt;=1,C487&lt;&gt;".",COUNTIF(C188:C$191,"18放")&gt;0),  CONCATENATE(  ".",IF(C188=$A$399,$A488,"")  ),IF(C188=$A$399,$A488,"")  )</f>
        <v/>
      </c>
      <c r="D488" s="65" t="str">
        <f ca="1">IF(  AND(LEN(D487)&gt;=1,D487&lt;&gt;".",COUNTIF(D188:D$191,"18放")&gt;0),  CONCATENATE(  ".",IF(D188=$A$399,$A488,"")  ),IF(D188=$A$399,$A488,"")  )</f>
        <v/>
      </c>
      <c r="E488" s="65" t="str">
        <f ca="1">IF(  AND(LEN(E487)&gt;=1,E487&lt;&gt;".",COUNTIF(E188:E$191,"18放")&gt;0),  CONCATENATE(  ".",IF(E188=$A$399,$A488,"")  ),IF(E188=$A$399,$A488,"")  )</f>
        <v/>
      </c>
      <c r="F488" s="65" t="str">
        <f ca="1">IF(  AND(LEN(F487)&gt;=1,F487&lt;&gt;".",COUNTIF(F188:F$191,"18放")&gt;0),  CONCATENATE(  ".",IF(F188=$A$399,$A488,"")  ),IF(F188=$A$399,$A488,"")  )</f>
        <v/>
      </c>
      <c r="G488" s="65" t="str">
        <f ca="1">IF(  AND(LEN(G487)&gt;=1,G487&lt;&gt;".",COUNTIF(G188:G$191,"18放")&gt;0),  CONCATENATE(  ".",IF(G188=$A$399,$A488,"")  ),IF(G188=$A$399,$A488,"")  )</f>
        <v/>
      </c>
      <c r="H488" s="65" t="str">
        <f ca="1">IF(  AND(LEN(H487)&gt;=1,H487&lt;&gt;".",COUNTIF(H188:H$191,"18放")&gt;0),  CONCATENATE(  ".",IF(H188=$A$399,$A488,"")  ),IF(H188=$A$399,$A488,"")  )</f>
        <v/>
      </c>
      <c r="I488" s="65" t="str">
        <f ca="1">IF(  AND(LEN(I487)&gt;=1,I487&lt;&gt;".",COUNTIF(I188:I$191,"18放")&gt;0),  CONCATENATE(  ".",IF(I188=$A$399,$A488,"")  ),IF(I188=$A$399,$A488,"")  )</f>
        <v/>
      </c>
      <c r="J488" s="65" t="str">
        <f ca="1">IF(  AND(LEN(J487)&gt;=1,J487&lt;&gt;".",COUNTIF(J188:J$191,"18放")&gt;0),  CONCATENATE(  ".",IF(J188=$A$399,$A488,"")  ),IF(J188=$A$399,$A488,"")  )</f>
        <v/>
      </c>
      <c r="K488" s="65" t="str">
        <f ca="1">IF(  AND(LEN(K487)&gt;=1,K487&lt;&gt;".",COUNTIF(K188:K$191,"18放")&gt;0),  CONCATENATE(  ".",IF(K188=$A$399,$A488,"")  ),IF(K188=$A$399,$A488,"")  )</f>
        <v/>
      </c>
      <c r="L488" s="65" t="str">
        <f ca="1">IF(  AND(LEN(L487)&gt;=1,L487&lt;&gt;".",COUNTIF(L188:L$191,"18放")&gt;0),  CONCATENATE(  ".",IF(L188=$A$399,$A488,"")  ),IF(L188=$A$399,$A488,"")  )</f>
        <v/>
      </c>
      <c r="M488" s="65" t="str">
        <f ca="1">IF(  AND(LEN(M487)&gt;=1,M487&lt;&gt;".",COUNTIF(M188:M$191,"18放")&gt;0),  CONCATENATE(  ".",IF(M188=$A$399,$A488,"")  ),IF(M188=$A$399,$A488,"")  )</f>
        <v/>
      </c>
      <c r="N488" s="65" t="str">
        <f ca="1">IF(  AND(LEN(N487)&gt;=1,N487&lt;&gt;".",COUNTIF(N188:N$191,"18放")&gt;0),  CONCATENATE(  ".",IF(N188=$A$399,$A488,"")  ),IF(N188=$A$399,$A488,"")  )</f>
        <v/>
      </c>
      <c r="O488" s="65" t="str">
        <f ca="1">IF(  AND(LEN(O487)&gt;=1,O487&lt;&gt;".",COUNTIF(O188:O$191,"18放")&gt;0),  CONCATENATE(  ".",IF(O188=$A$399,$A488,"")  ),IF(O188=$A$399,$A488,"")  )</f>
        <v/>
      </c>
      <c r="P488" s="65" t="str">
        <f ca="1">IF(  AND(LEN(P487)&gt;=1,P487&lt;&gt;".",COUNTIF(P188:P$191,"18放")&gt;0),  CONCATENATE(  ".",IF(P188=$A$399,$A488,"")  ),IF(P188=$A$399,$A488,"")  )</f>
        <v/>
      </c>
      <c r="Q488" s="65" t="str">
        <f ca="1">IF(  AND(LEN(Q487)&gt;=1,Q487&lt;&gt;".",COUNTIF(Q188:Q$191,"18放")&gt;0),  CONCATENATE(  ".",IF(Q188=$A$399,$A488,"")  ),IF(Q188=$A$399,$A488,"")  )</f>
        <v/>
      </c>
      <c r="R488" s="65" t="str">
        <f ca="1">IF(  AND(LEN(R487)&gt;=1,R487&lt;&gt;".",COUNTIF(R188:R$191,"18放")&gt;0),  CONCATENATE(  ".",IF(R188=$A$399,$A488,"")  ),IF(R188=$A$399,$A488,"")  )</f>
        <v/>
      </c>
      <c r="S488" s="65" t="str">
        <f ca="1">IF(  AND(LEN(S487)&gt;=1,S487&lt;&gt;".",COUNTIF(S188:S$191,"18放")&gt;0),  CONCATENATE(  ".",IF(S188=$A$399,$A488,"")  ),IF(S188=$A$399,$A488,"")  )</f>
        <v/>
      </c>
      <c r="T488" s="65" t="str">
        <f ca="1">IF(  AND(LEN(T487)&gt;=1,T487&lt;&gt;".",COUNTIF(T188:T$191,"18放")&gt;0),  CONCATENATE(  ".",IF(T188=$A$399,$A488,"")  ),IF(T188=$A$399,$A488,"")  )</f>
        <v/>
      </c>
      <c r="U488" s="65" t="str">
        <f ca="1">IF(  AND(LEN(U487)&gt;=1,U487&lt;&gt;".",COUNTIF(U188:U$191,"18放")&gt;0),  CONCATENATE(  ".",IF(U188=$A$399,$A488,"")  ),IF(U188=$A$399,$A488,"")  )</f>
        <v/>
      </c>
      <c r="V488" s="65" t="str">
        <f ca="1">IF(  AND(LEN(V487)&gt;=1,V487&lt;&gt;".",COUNTIF(V188:V$191,"18放")&gt;0),  CONCATENATE(  ".",IF(V188=$A$399,$A488,"")  ),IF(V188=$A$399,$A488,"")  )</f>
        <v/>
      </c>
      <c r="W488" s="65" t="str">
        <f ca="1">IF(  AND(LEN(W487)&gt;=1,W487&lt;&gt;".",COUNTIF(W188:W$191,"18放")&gt;0),  CONCATENATE(  ".",IF(W188=$A$399,$A488,"")  ),IF(W188=$A$399,$A488,"")  )</f>
        <v/>
      </c>
      <c r="X488" s="65" t="str">
        <f ca="1">IF(  AND(LEN(X487)&gt;=1,X487&lt;&gt;".",COUNTIF(X188:X$191,"18放")&gt;0),  CONCATENATE(  ".",IF(X188=$A$399,$A488,"")  ),IF(X188=$A$399,$A488,"")  )</f>
        <v/>
      </c>
      <c r="Y488" s="65" t="str">
        <f ca="1">IF(  AND(LEN(Y487)&gt;=1,Y487&lt;&gt;".",COUNTIF(Y188:Y$191,"18放")&gt;0),  CONCATENATE(  ".",IF(Y188=$A$399,$A488,"")  ),IF(Y188=$A$399,$A488,"")  )</f>
        <v/>
      </c>
      <c r="Z488" s="65" t="str">
        <f ca="1">IF(  AND(LEN(Z487)&gt;=1,Z487&lt;&gt;".",COUNTIF(Z188:Z$191,"18放")&gt;0),  CONCATENATE(  ".",IF(Z188=$A$399,$A488,"")  ),IF(Z188=$A$399,$A488,"")  )</f>
        <v/>
      </c>
      <c r="AA488" s="65" t="str">
        <f ca="1">IF(  AND(LEN(AA487)&gt;=1,AA487&lt;&gt;".",COUNTIF(AA188:AA$191,"18放")&gt;0),  CONCATENATE(  ".",IF(AA188=$A$399,$A488,"")  ),IF(AA188=$A$399,$A488,"")  )</f>
        <v/>
      </c>
      <c r="AB488" s="65" t="str">
        <f ca="1">IF(  AND(LEN(AB487)&gt;=1,AB487&lt;&gt;".",COUNTIF(AB188:AB$191,"18放")&gt;0),  CONCATENATE(  ".",IF(AB188=$A$399,$A488,"")  ),IF(AB188=$A$399,$A488,"")  )</f>
        <v/>
      </c>
      <c r="AC488" s="65" t="str">
        <f ca="1">IF(  AND(LEN(AC487)&gt;=1,AC487&lt;&gt;".",COUNTIF(AC188:AC$191,"18放")&gt;0),  CONCATENATE(  ".",IF(AC188=$A$399,$A488,"")  ),IF(AC188=$A$399,$A488,"")  )</f>
        <v/>
      </c>
      <c r="AD488" s="65" t="str">
        <f ca="1">IF(  AND(LEN(AD487)&gt;=1,AD487&lt;&gt;".",COUNTIF(AD188:AD$191,"18放")&gt;0),  CONCATENATE(  ".",IF(AD188=$A$399,$A488,"")  ),IF(AD188=$A$399,$A488,"")  )</f>
        <v/>
      </c>
      <c r="AE488" s="65" t="str">
        <f ca="1">IF(  AND(LEN(AE487)&gt;=1,AE487&lt;&gt;".",COUNTIF(AE188:AE$191,"18放")&gt;0),  CONCATENATE(  ".",IF(AE188=$A$399,$A488,"")  ),IF(AE188=$A$399,$A488,"")  )</f>
        <v/>
      </c>
      <c r="AF488" s="65" t="str">
        <f ca="1">IF(  AND(LEN(AF487)&gt;=1,AF487&lt;&gt;".",COUNTIF(AF188:AF$191,"18放")&gt;0),  CONCATENATE(  ".",IF(AF188=$A$399,$A488,"")  ),IF(AF188=$A$399,$A488,"")  )</f>
        <v/>
      </c>
      <c r="AG488" s="65" t="str">
        <f ca="1">IF(  AND(LEN(AG487)&gt;=1,AG487&lt;&gt;".",COUNTIF(AG188:AG$191,"18放")&gt;0),  CONCATENATE(  ".",IF(AG188=$A$399,$A488,"")  ),IF(AG188=$A$399,$A488,"")  )</f>
        <v/>
      </c>
      <c r="AH488" s="65"/>
      <c r="AI488" s="65"/>
      <c r="AJ488" s="65"/>
    </row>
    <row r="489" spans="1:36">
      <c r="A489" s="65"/>
      <c r="B489" s="65"/>
      <c r="C489" s="65" t="str">
        <f ca="1">IF(  AND(LEN(C488)&gt;=1,C488&lt;&gt;".",COUNTIF(C189:C$191,"18放")&gt;0),  CONCATENATE(  ".",IF(C189=$A$399,$A489,"")  ),IF(C189=$A$399,$A489,"")  )</f>
        <v/>
      </c>
      <c r="D489" s="65" t="str">
        <f ca="1">IF(  AND(LEN(D488)&gt;=1,D488&lt;&gt;".",COUNTIF(D189:D$191,"18放")&gt;0),  CONCATENATE(  ".",IF(D189=$A$399,$A489,"")  ),IF(D189=$A$399,$A489,"")  )</f>
        <v/>
      </c>
      <c r="E489" s="65" t="str">
        <f ca="1">IF(  AND(LEN(E488)&gt;=1,E488&lt;&gt;".",COUNTIF(E189:E$191,"18放")&gt;0),  CONCATENATE(  ".",IF(E189=$A$399,$A489,"")  ),IF(E189=$A$399,$A489,"")  )</f>
        <v/>
      </c>
      <c r="F489" s="65" t="str">
        <f ca="1">IF(  AND(LEN(F488)&gt;=1,F488&lt;&gt;".",COUNTIF(F189:F$191,"18放")&gt;0),  CONCATENATE(  ".",IF(F189=$A$399,$A489,"")  ),IF(F189=$A$399,$A489,"")  )</f>
        <v/>
      </c>
      <c r="G489" s="65" t="str">
        <f ca="1">IF(  AND(LEN(G488)&gt;=1,G488&lt;&gt;".",COUNTIF(G189:G$191,"18放")&gt;0),  CONCATENATE(  ".",IF(G189=$A$399,$A489,"")  ),IF(G189=$A$399,$A489,"")  )</f>
        <v/>
      </c>
      <c r="H489" s="65" t="str">
        <f ca="1">IF(  AND(LEN(H488)&gt;=1,H488&lt;&gt;".",COUNTIF(H189:H$191,"18放")&gt;0),  CONCATENATE(  ".",IF(H189=$A$399,$A489,"")  ),IF(H189=$A$399,$A489,"")  )</f>
        <v/>
      </c>
      <c r="I489" s="65" t="str">
        <f ca="1">IF(  AND(LEN(I488)&gt;=1,I488&lt;&gt;".",COUNTIF(I189:I$191,"18放")&gt;0),  CONCATENATE(  ".",IF(I189=$A$399,$A489,"")  ),IF(I189=$A$399,$A489,"")  )</f>
        <v/>
      </c>
      <c r="J489" s="65" t="str">
        <f ca="1">IF(  AND(LEN(J488)&gt;=1,J488&lt;&gt;".",COUNTIF(J189:J$191,"18放")&gt;0),  CONCATENATE(  ".",IF(J189=$A$399,$A489,"")  ),IF(J189=$A$399,$A489,"")  )</f>
        <v/>
      </c>
      <c r="K489" s="65" t="str">
        <f ca="1">IF(  AND(LEN(K488)&gt;=1,K488&lt;&gt;".",COUNTIF(K189:K$191,"18放")&gt;0),  CONCATENATE(  ".",IF(K189=$A$399,$A489,"")  ),IF(K189=$A$399,$A489,"")  )</f>
        <v/>
      </c>
      <c r="L489" s="65" t="str">
        <f ca="1">IF(  AND(LEN(L488)&gt;=1,L488&lt;&gt;".",COUNTIF(L189:L$191,"18放")&gt;0),  CONCATENATE(  ".",IF(L189=$A$399,$A489,"")  ),IF(L189=$A$399,$A489,"")  )</f>
        <v/>
      </c>
      <c r="M489" s="65" t="str">
        <f ca="1">IF(  AND(LEN(M488)&gt;=1,M488&lt;&gt;".",COUNTIF(M189:M$191,"18放")&gt;0),  CONCATENATE(  ".",IF(M189=$A$399,$A489,"")  ),IF(M189=$A$399,$A489,"")  )</f>
        <v/>
      </c>
      <c r="N489" s="65" t="str">
        <f ca="1">IF(  AND(LEN(N488)&gt;=1,N488&lt;&gt;".",COUNTIF(N189:N$191,"18放")&gt;0),  CONCATENATE(  ".",IF(N189=$A$399,$A489,"")  ),IF(N189=$A$399,$A489,"")  )</f>
        <v/>
      </c>
      <c r="O489" s="65" t="str">
        <f ca="1">IF(  AND(LEN(O488)&gt;=1,O488&lt;&gt;".",COUNTIF(O189:O$191,"18放")&gt;0),  CONCATENATE(  ".",IF(O189=$A$399,$A489,"")  ),IF(O189=$A$399,$A489,"")  )</f>
        <v/>
      </c>
      <c r="P489" s="65" t="str">
        <f ca="1">IF(  AND(LEN(P488)&gt;=1,P488&lt;&gt;".",COUNTIF(P189:P$191,"18放")&gt;0),  CONCATENATE(  ".",IF(P189=$A$399,$A489,"")  ),IF(P189=$A$399,$A489,"")  )</f>
        <v/>
      </c>
      <c r="Q489" s="65" t="str">
        <f ca="1">IF(  AND(LEN(Q488)&gt;=1,Q488&lt;&gt;".",COUNTIF(Q189:Q$191,"18放")&gt;0),  CONCATENATE(  ".",IF(Q189=$A$399,$A489,"")  ),IF(Q189=$A$399,$A489,"")  )</f>
        <v/>
      </c>
      <c r="R489" s="65" t="str">
        <f ca="1">IF(  AND(LEN(R488)&gt;=1,R488&lt;&gt;".",COUNTIF(R189:R$191,"18放")&gt;0),  CONCATENATE(  ".",IF(R189=$A$399,$A489,"")  ),IF(R189=$A$399,$A489,"")  )</f>
        <v/>
      </c>
      <c r="S489" s="65" t="str">
        <f ca="1">IF(  AND(LEN(S488)&gt;=1,S488&lt;&gt;".",COUNTIF(S189:S$191,"18放")&gt;0),  CONCATENATE(  ".",IF(S189=$A$399,$A489,"")  ),IF(S189=$A$399,$A489,"")  )</f>
        <v/>
      </c>
      <c r="T489" s="65" t="str">
        <f ca="1">IF(  AND(LEN(T488)&gt;=1,T488&lt;&gt;".",COUNTIF(T189:T$191,"18放")&gt;0),  CONCATENATE(  ".",IF(T189=$A$399,$A489,"")  ),IF(T189=$A$399,$A489,"")  )</f>
        <v/>
      </c>
      <c r="U489" s="65" t="str">
        <f ca="1">IF(  AND(LEN(U488)&gt;=1,U488&lt;&gt;".",COUNTIF(U189:U$191,"18放")&gt;0),  CONCATENATE(  ".",IF(U189=$A$399,$A489,"")  ),IF(U189=$A$399,$A489,"")  )</f>
        <v/>
      </c>
      <c r="V489" s="65" t="str">
        <f ca="1">IF(  AND(LEN(V488)&gt;=1,V488&lt;&gt;".",COUNTIF(V189:V$191,"18放")&gt;0),  CONCATENATE(  ".",IF(V189=$A$399,$A489,"")  ),IF(V189=$A$399,$A489,"")  )</f>
        <v/>
      </c>
      <c r="W489" s="65" t="str">
        <f ca="1">IF(  AND(LEN(W488)&gt;=1,W488&lt;&gt;".",COUNTIF(W189:W$191,"18放")&gt;0),  CONCATENATE(  ".",IF(W189=$A$399,$A489,"")  ),IF(W189=$A$399,$A489,"")  )</f>
        <v/>
      </c>
      <c r="X489" s="65" t="str">
        <f ca="1">IF(  AND(LEN(X488)&gt;=1,X488&lt;&gt;".",COUNTIF(X189:X$191,"18放")&gt;0),  CONCATENATE(  ".",IF(X189=$A$399,$A489,"")  ),IF(X189=$A$399,$A489,"")  )</f>
        <v/>
      </c>
      <c r="Y489" s="65" t="str">
        <f ca="1">IF(  AND(LEN(Y488)&gt;=1,Y488&lt;&gt;".",COUNTIF(Y189:Y$191,"18放")&gt;0),  CONCATENATE(  ".",IF(Y189=$A$399,$A489,"")  ),IF(Y189=$A$399,$A489,"")  )</f>
        <v/>
      </c>
      <c r="Z489" s="65" t="str">
        <f ca="1">IF(  AND(LEN(Z488)&gt;=1,Z488&lt;&gt;".",COUNTIF(Z189:Z$191,"18放")&gt;0),  CONCATENATE(  ".",IF(Z189=$A$399,$A489,"")  ),IF(Z189=$A$399,$A489,"")  )</f>
        <v/>
      </c>
      <c r="AA489" s="65" t="str">
        <f ca="1">IF(  AND(LEN(AA488)&gt;=1,AA488&lt;&gt;".",COUNTIF(AA189:AA$191,"18放")&gt;0),  CONCATENATE(  ".",IF(AA189=$A$399,$A489,"")  ),IF(AA189=$A$399,$A489,"")  )</f>
        <v/>
      </c>
      <c r="AB489" s="65" t="str">
        <f ca="1">IF(  AND(LEN(AB488)&gt;=1,AB488&lt;&gt;".",COUNTIF(AB189:AB$191,"18放")&gt;0),  CONCATENATE(  ".",IF(AB189=$A$399,$A489,"")  ),IF(AB189=$A$399,$A489,"")  )</f>
        <v/>
      </c>
      <c r="AC489" s="65" t="str">
        <f ca="1">IF(  AND(LEN(AC488)&gt;=1,AC488&lt;&gt;".",COUNTIF(AC189:AC$191,"18放")&gt;0),  CONCATENATE(  ".",IF(AC189=$A$399,$A489,"")  ),IF(AC189=$A$399,$A489,"")  )</f>
        <v/>
      </c>
      <c r="AD489" s="65" t="str">
        <f ca="1">IF(  AND(LEN(AD488)&gt;=1,AD488&lt;&gt;".",COUNTIF(AD189:AD$191,"18放")&gt;0),  CONCATENATE(  ".",IF(AD189=$A$399,$A489,"")  ),IF(AD189=$A$399,$A489,"")  )</f>
        <v/>
      </c>
      <c r="AE489" s="65" t="str">
        <f ca="1">IF(  AND(LEN(AE488)&gt;=1,AE488&lt;&gt;".",COUNTIF(AE189:AE$191,"18放")&gt;0),  CONCATENATE(  ".",IF(AE189=$A$399,$A489,"")  ),IF(AE189=$A$399,$A489,"")  )</f>
        <v/>
      </c>
      <c r="AF489" s="65" t="str">
        <f ca="1">IF(  AND(LEN(AF488)&gt;=1,AF488&lt;&gt;".",COUNTIF(AF189:AF$191,"18放")&gt;0),  CONCATENATE(  ".",IF(AF189=$A$399,$A489,"")  ),IF(AF189=$A$399,$A489,"")  )</f>
        <v/>
      </c>
      <c r="AG489" s="65" t="str">
        <f ca="1">IF(  AND(LEN(AG488)&gt;=1,AG488&lt;&gt;".",COUNTIF(AG189:AG$191,"18放")&gt;0),  CONCATENATE(  ".",IF(AG189=$A$399,$A489,"")  ),IF(AG189=$A$399,$A489,"")  )</f>
        <v/>
      </c>
      <c r="AH489" s="65"/>
      <c r="AI489" s="65"/>
      <c r="AJ489" s="65"/>
    </row>
    <row r="490" spans="1:36">
      <c r="A490" s="65"/>
      <c r="B490" s="65"/>
      <c r="C490" s="65" t="str">
        <f ca="1">IF(  AND(LEN(C489)&gt;=1,C489&lt;&gt;".",COUNTIF(C190:C$191,"18放")&gt;0),  CONCATENATE(  ".",IF(C190=$A$399,$A490,"")  ),IF(C190=$A$399,$A490,"")  )</f>
        <v/>
      </c>
      <c r="D490" s="65" t="str">
        <f ca="1">IF(  AND(LEN(D489)&gt;=1,D489&lt;&gt;".",COUNTIF(D190:D$191,"18放")&gt;0),  CONCATENATE(  ".",IF(D190=$A$399,$A490,"")  ),IF(D190=$A$399,$A490,"")  )</f>
        <v/>
      </c>
      <c r="E490" s="65" t="str">
        <f ca="1">IF(  AND(LEN(E489)&gt;=1,E489&lt;&gt;".",COUNTIF(E190:E$191,"18放")&gt;0),  CONCATENATE(  ".",IF(E190=$A$399,$A490,"")  ),IF(E190=$A$399,$A490,"")  )</f>
        <v/>
      </c>
      <c r="F490" s="65" t="str">
        <f ca="1">IF(  AND(LEN(F489)&gt;=1,F489&lt;&gt;".",COUNTIF(F190:F$191,"18放")&gt;0),  CONCATENATE(  ".",IF(F190=$A$399,$A490,"")  ),IF(F190=$A$399,$A490,"")  )</f>
        <v/>
      </c>
      <c r="G490" s="65" t="str">
        <f ca="1">IF(  AND(LEN(G489)&gt;=1,G489&lt;&gt;".",COUNTIF(G190:G$191,"18放")&gt;0),  CONCATENATE(  ".",IF(G190=$A$399,$A490,"")  ),IF(G190=$A$399,$A490,"")  )</f>
        <v/>
      </c>
      <c r="H490" s="65" t="str">
        <f ca="1">IF(  AND(LEN(H489)&gt;=1,H489&lt;&gt;".",COUNTIF(H190:H$191,"18放")&gt;0),  CONCATENATE(  ".",IF(H190=$A$399,$A490,"")  ),IF(H190=$A$399,$A490,"")  )</f>
        <v/>
      </c>
      <c r="I490" s="65" t="str">
        <f ca="1">IF(  AND(LEN(I489)&gt;=1,I489&lt;&gt;".",COUNTIF(I190:I$191,"18放")&gt;0),  CONCATENATE(  ".",IF(I190=$A$399,$A490,"")  ),IF(I190=$A$399,$A490,"")  )</f>
        <v/>
      </c>
      <c r="J490" s="65" t="str">
        <f ca="1">IF(  AND(LEN(J489)&gt;=1,J489&lt;&gt;".",COUNTIF(J190:J$191,"18放")&gt;0),  CONCATENATE(  ".",IF(J190=$A$399,$A490,"")  ),IF(J190=$A$399,$A490,"")  )</f>
        <v/>
      </c>
      <c r="K490" s="65" t="str">
        <f ca="1">IF(  AND(LEN(K489)&gt;=1,K489&lt;&gt;".",COUNTIF(K190:K$191,"18放")&gt;0),  CONCATENATE(  ".",IF(K190=$A$399,$A490,"")  ),IF(K190=$A$399,$A490,"")  )</f>
        <v/>
      </c>
      <c r="L490" s="65" t="str">
        <f ca="1">IF(  AND(LEN(L489)&gt;=1,L489&lt;&gt;".",COUNTIF(L190:L$191,"18放")&gt;0),  CONCATENATE(  ".",IF(L190=$A$399,$A490,"")  ),IF(L190=$A$399,$A490,"")  )</f>
        <v/>
      </c>
      <c r="M490" s="65" t="str">
        <f ca="1">IF(  AND(LEN(M489)&gt;=1,M489&lt;&gt;".",COUNTIF(M190:M$191,"18放")&gt;0),  CONCATENATE(  ".",IF(M190=$A$399,$A490,"")  ),IF(M190=$A$399,$A490,"")  )</f>
        <v/>
      </c>
      <c r="N490" s="65" t="str">
        <f ca="1">IF(  AND(LEN(N489)&gt;=1,N489&lt;&gt;".",COUNTIF(N190:N$191,"18放")&gt;0),  CONCATENATE(  ".",IF(N190=$A$399,$A490,"")  ),IF(N190=$A$399,$A490,"")  )</f>
        <v/>
      </c>
      <c r="O490" s="65" t="str">
        <f ca="1">IF(  AND(LEN(O489)&gt;=1,O489&lt;&gt;".",COUNTIF(O190:O$191,"18放")&gt;0),  CONCATENATE(  ".",IF(O190=$A$399,$A490,"")  ),IF(O190=$A$399,$A490,"")  )</f>
        <v/>
      </c>
      <c r="P490" s="65" t="str">
        <f ca="1">IF(  AND(LEN(P489)&gt;=1,P489&lt;&gt;".",COUNTIF(P190:P$191,"18放")&gt;0),  CONCATENATE(  ".",IF(P190=$A$399,$A490,"")  ),IF(P190=$A$399,$A490,"")  )</f>
        <v/>
      </c>
      <c r="Q490" s="65" t="str">
        <f ca="1">IF(  AND(LEN(Q489)&gt;=1,Q489&lt;&gt;".",COUNTIF(Q190:Q$191,"18放")&gt;0),  CONCATENATE(  ".",IF(Q190=$A$399,$A490,"")  ),IF(Q190=$A$399,$A490,"")  )</f>
        <v/>
      </c>
      <c r="R490" s="65" t="str">
        <f ca="1">IF(  AND(LEN(R489)&gt;=1,R489&lt;&gt;".",COUNTIF(R190:R$191,"18放")&gt;0),  CONCATENATE(  ".",IF(R190=$A$399,$A490,"")  ),IF(R190=$A$399,$A490,"")  )</f>
        <v/>
      </c>
      <c r="S490" s="65" t="str">
        <f ca="1">IF(  AND(LEN(S489)&gt;=1,S489&lt;&gt;".",COUNTIF(S190:S$191,"18放")&gt;0),  CONCATENATE(  ".",IF(S190=$A$399,$A490,"")  ),IF(S190=$A$399,$A490,"")  )</f>
        <v/>
      </c>
      <c r="T490" s="65" t="str">
        <f ca="1">IF(  AND(LEN(T489)&gt;=1,T489&lt;&gt;".",COUNTIF(T190:T$191,"18放")&gt;0),  CONCATENATE(  ".",IF(T190=$A$399,$A490,"")  ),IF(T190=$A$399,$A490,"")  )</f>
        <v/>
      </c>
      <c r="U490" s="65" t="str">
        <f ca="1">IF(  AND(LEN(U489)&gt;=1,U489&lt;&gt;".",COUNTIF(U190:U$191,"18放")&gt;0),  CONCATENATE(  ".",IF(U190=$A$399,$A490,"")  ),IF(U190=$A$399,$A490,"")  )</f>
        <v/>
      </c>
      <c r="V490" s="65" t="str">
        <f ca="1">IF(  AND(LEN(V489)&gt;=1,V489&lt;&gt;".",COUNTIF(V190:V$191,"18放")&gt;0),  CONCATENATE(  ".",IF(V190=$A$399,$A490,"")  ),IF(V190=$A$399,$A490,"")  )</f>
        <v/>
      </c>
      <c r="W490" s="65" t="str">
        <f ca="1">IF(  AND(LEN(W489)&gt;=1,W489&lt;&gt;".",COUNTIF(W190:W$191,"18放")&gt;0),  CONCATENATE(  ".",IF(W190=$A$399,$A490,"")  ),IF(W190=$A$399,$A490,"")  )</f>
        <v/>
      </c>
      <c r="X490" s="65" t="str">
        <f ca="1">IF(  AND(LEN(X489)&gt;=1,X489&lt;&gt;".",COUNTIF(X190:X$191,"18放")&gt;0),  CONCATENATE(  ".",IF(X190=$A$399,$A490,"")  ),IF(X190=$A$399,$A490,"")  )</f>
        <v/>
      </c>
      <c r="Y490" s="65" t="str">
        <f ca="1">IF(  AND(LEN(Y489)&gt;=1,Y489&lt;&gt;".",COUNTIF(Y190:Y$191,"18放")&gt;0),  CONCATENATE(  ".",IF(Y190=$A$399,$A490,"")  ),IF(Y190=$A$399,$A490,"")  )</f>
        <v/>
      </c>
      <c r="Z490" s="65" t="str">
        <f ca="1">IF(  AND(LEN(Z489)&gt;=1,Z489&lt;&gt;".",COUNTIF(Z190:Z$191,"18放")&gt;0),  CONCATENATE(  ".",IF(Z190=$A$399,$A490,"")  ),IF(Z190=$A$399,$A490,"")  )</f>
        <v/>
      </c>
      <c r="AA490" s="65" t="str">
        <f ca="1">IF(  AND(LEN(AA489)&gt;=1,AA489&lt;&gt;".",COUNTIF(AA190:AA$191,"18放")&gt;0),  CONCATENATE(  ".",IF(AA190=$A$399,$A490,"")  ),IF(AA190=$A$399,$A490,"")  )</f>
        <v/>
      </c>
      <c r="AB490" s="65" t="str">
        <f ca="1">IF(  AND(LEN(AB489)&gt;=1,AB489&lt;&gt;".",COUNTIF(AB190:AB$191,"18放")&gt;0),  CONCATENATE(  ".",IF(AB190=$A$399,$A490,"")  ),IF(AB190=$A$399,$A490,"")  )</f>
        <v/>
      </c>
      <c r="AC490" s="65" t="str">
        <f ca="1">IF(  AND(LEN(AC489)&gt;=1,AC489&lt;&gt;".",COUNTIF(AC190:AC$191,"18放")&gt;0),  CONCATENATE(  ".",IF(AC190=$A$399,$A490,"")  ),IF(AC190=$A$399,$A490,"")  )</f>
        <v/>
      </c>
      <c r="AD490" s="65" t="str">
        <f ca="1">IF(  AND(LEN(AD489)&gt;=1,AD489&lt;&gt;".",COUNTIF(AD190:AD$191,"18放")&gt;0),  CONCATENATE(  ".",IF(AD190=$A$399,$A490,"")  ),IF(AD190=$A$399,$A490,"")  )</f>
        <v/>
      </c>
      <c r="AE490" s="65" t="str">
        <f ca="1">IF(  AND(LEN(AE489)&gt;=1,AE489&lt;&gt;".",COUNTIF(AE190:AE$191,"18放")&gt;0),  CONCATENATE(  ".",IF(AE190=$A$399,$A490,"")  ),IF(AE190=$A$399,$A490,"")  )</f>
        <v/>
      </c>
      <c r="AF490" s="65" t="str">
        <f ca="1">IF(  AND(LEN(AF489)&gt;=1,AF489&lt;&gt;".",COUNTIF(AF190:AF$191,"18放")&gt;0),  CONCATENATE(  ".",IF(AF190=$A$399,$A490,"")  ),IF(AF190=$A$399,$A490,"")  )</f>
        <v/>
      </c>
      <c r="AG490" s="65" t="str">
        <f ca="1">IF(  AND(LEN(AG489)&gt;=1,AG489&lt;&gt;".",COUNTIF(AG190:AG$191,"18放")&gt;0),  CONCATENATE(  ".",IF(AG190=$A$399,$A490,"")  ),IF(AG190=$A$399,$A490,"")  )</f>
        <v/>
      </c>
      <c r="AH490" s="65"/>
      <c r="AI490" s="65"/>
      <c r="AJ490" s="65"/>
    </row>
    <row r="491" spans="1:36">
      <c r="A491" s="65"/>
      <c r="B491" s="65"/>
      <c r="C491" s="65" t="str">
        <f ca="1">JoinText(C401:C490)</f>
        <v>31.39.50</v>
      </c>
      <c r="D491" s="65" t="str">
        <f t="shared" ref="D491:AG491" ca="1" si="42">JoinText(D401:D490)</f>
        <v>24.33</v>
      </c>
      <c r="E491" s="65" t="str">
        <f t="shared" ca="1" si="42"/>
        <v>26.29.44.47.48.49.55.62.63.64.66</v>
      </c>
      <c r="F491" s="65" t="str">
        <f t="shared" ca="1" si="42"/>
        <v>28.45</v>
      </c>
      <c r="G491" s="65" t="str">
        <f t="shared" ca="1" si="42"/>
        <v>25.27.34.37.42</v>
      </c>
      <c r="H491" s="65" t="str">
        <f t="shared" ca="1" si="42"/>
        <v>30.35.57.58</v>
      </c>
      <c r="I491" s="65" t="str">
        <f t="shared" ca="1" si="42"/>
        <v/>
      </c>
      <c r="J491" s="65" t="str">
        <f t="shared" ca="1" si="42"/>
        <v>31.64</v>
      </c>
      <c r="K491" s="65" t="str">
        <f t="shared" ca="1" si="42"/>
        <v>56.60</v>
      </c>
      <c r="L491" s="65" t="str">
        <f t="shared" ca="1" si="42"/>
        <v>24.26.28.29.32.41.44.46.48.49.51.55.57.63.66</v>
      </c>
      <c r="M491" s="65" t="str">
        <f t="shared" ca="1" si="42"/>
        <v>37.42.50.53</v>
      </c>
      <c r="N491" s="65" t="str">
        <f t="shared" ca="1" si="42"/>
        <v>25.27.30.43.47</v>
      </c>
      <c r="O491" s="65" t="str">
        <f t="shared" ca="1" si="42"/>
        <v>28</v>
      </c>
      <c r="P491" s="65" t="str">
        <f t="shared" ca="1" si="42"/>
        <v/>
      </c>
      <c r="Q491" s="65" t="str">
        <f t="shared" ca="1" si="42"/>
        <v>23.38.39.52.65</v>
      </c>
      <c r="R491" s="65" t="str">
        <f t="shared" ca="1" si="42"/>
        <v>33.45.56.62</v>
      </c>
      <c r="S491" s="65" t="str">
        <f t="shared" ca="1" si="42"/>
        <v>25.27.28.29.31.41.43.44.46.48.49.55.57.60.63.64.66</v>
      </c>
      <c r="T491" s="65" t="str">
        <f t="shared" ca="1" si="42"/>
        <v>26.37.42</v>
      </c>
      <c r="U491" s="65" t="str">
        <f t="shared" ca="1" si="42"/>
        <v>35.40.47.65</v>
      </c>
      <c r="V491" s="65" t="str">
        <f t="shared" ca="1" si="42"/>
        <v>30.54.58</v>
      </c>
      <c r="W491" s="65" t="str">
        <f t="shared" ca="1" si="42"/>
        <v>23.32.52</v>
      </c>
      <c r="X491" s="65" t="str">
        <f t="shared" ca="1" si="42"/>
        <v>34.39.50</v>
      </c>
      <c r="Y491" s="65" t="str">
        <f t="shared" ca="1" si="42"/>
        <v>25.51.53.55</v>
      </c>
      <c r="Z491" s="65" t="str">
        <f t="shared" ca="1" si="42"/>
        <v>1.2.3.4.5.6.7.8.9.10.11.12.13.14.15.16.17.18.19.20.21.22.26.28.29.41.43.48.58.59.62.64</v>
      </c>
      <c r="AA491" s="65" t="str">
        <f t="shared" ca="1" si="42"/>
        <v>36.45.46.49</v>
      </c>
      <c r="AB491" s="65" t="str">
        <f t="shared" ca="1" si="42"/>
        <v>31.33.38</v>
      </c>
      <c r="AC491" s="65" t="str">
        <f t="shared" ca="1" si="42"/>
        <v>30.58</v>
      </c>
      <c r="AD491" s="65" t="str">
        <f t="shared" ca="1" si="42"/>
        <v>23.47.52.54.57</v>
      </c>
      <c r="AE491" s="65" t="str">
        <f t="shared" ca="1" si="42"/>
        <v>39.42.44.46.48.55</v>
      </c>
      <c r="AF491" s="65" t="str">
        <f t="shared" ca="1" si="42"/>
        <v>5.7.8.14.19.20.22.26.29.41.43.45.59.63.64</v>
      </c>
      <c r="AG491" s="65" t="str">
        <f t="shared" ca="1" si="42"/>
        <v/>
      </c>
      <c r="AH491" s="65"/>
      <c r="AI491" s="65"/>
      <c r="AJ491" s="65"/>
    </row>
    <row r="498" spans="1:55" s="201" customFormat="1">
      <c r="AP498" s="204"/>
      <c r="AU498" s="204"/>
      <c r="AV498" s="204"/>
      <c r="AY498" s="204"/>
      <c r="AZ498" s="204"/>
      <c r="BA498" s="204"/>
      <c r="BB498" s="204"/>
      <c r="BC498" s="204"/>
    </row>
    <row r="499" spans="1:55">
      <c r="A499" s="201" t="s">
        <v>257</v>
      </c>
    </row>
    <row r="500" spans="1:55">
      <c r="A500" s="65" t="str">
        <f t="shared" ref="A500:AG500" si="43">A400</f>
        <v>番號</v>
      </c>
      <c r="B500" s="65" t="str">
        <f t="shared" si="43"/>
        <v xml:space="preserve"> 姓名</v>
      </c>
      <c r="C500" s="340">
        <f t="shared" ca="1" si="43"/>
        <v>44531</v>
      </c>
      <c r="D500" s="340">
        <f t="shared" ca="1" si="43"/>
        <v>44532</v>
      </c>
      <c r="E500" s="340">
        <f t="shared" ca="1" si="43"/>
        <v>44533</v>
      </c>
      <c r="F500" s="340">
        <f t="shared" ca="1" si="43"/>
        <v>44534</v>
      </c>
      <c r="G500" s="340">
        <f t="shared" ca="1" si="43"/>
        <v>44535</v>
      </c>
      <c r="H500" s="340">
        <f t="shared" ca="1" si="43"/>
        <v>44536</v>
      </c>
      <c r="I500" s="340">
        <f t="shared" ca="1" si="43"/>
        <v>44537</v>
      </c>
      <c r="J500" s="340">
        <f t="shared" ca="1" si="43"/>
        <v>44538</v>
      </c>
      <c r="K500" s="340">
        <f t="shared" ca="1" si="43"/>
        <v>44539</v>
      </c>
      <c r="L500" s="340">
        <f t="shared" ca="1" si="43"/>
        <v>44540</v>
      </c>
      <c r="M500" s="340">
        <f t="shared" ca="1" si="43"/>
        <v>44541</v>
      </c>
      <c r="N500" s="340">
        <f t="shared" ca="1" si="43"/>
        <v>44542</v>
      </c>
      <c r="O500" s="340">
        <f t="shared" ca="1" si="43"/>
        <v>44543</v>
      </c>
      <c r="P500" s="340">
        <f t="shared" ca="1" si="43"/>
        <v>44544</v>
      </c>
      <c r="Q500" s="340">
        <f t="shared" ca="1" si="43"/>
        <v>44545</v>
      </c>
      <c r="R500" s="340">
        <f t="shared" ca="1" si="43"/>
        <v>44546</v>
      </c>
      <c r="S500" s="340">
        <f t="shared" ca="1" si="43"/>
        <v>44547</v>
      </c>
      <c r="T500" s="340">
        <f t="shared" ca="1" si="43"/>
        <v>44548</v>
      </c>
      <c r="U500" s="340">
        <f t="shared" ca="1" si="43"/>
        <v>44549</v>
      </c>
      <c r="V500" s="340">
        <f t="shared" ca="1" si="43"/>
        <v>44550</v>
      </c>
      <c r="W500" s="340">
        <f t="shared" ca="1" si="43"/>
        <v>44551</v>
      </c>
      <c r="X500" s="340">
        <f t="shared" ca="1" si="43"/>
        <v>44552</v>
      </c>
      <c r="Y500" s="340">
        <f t="shared" ca="1" si="43"/>
        <v>44553</v>
      </c>
      <c r="Z500" s="340">
        <f t="shared" ca="1" si="43"/>
        <v>44554</v>
      </c>
      <c r="AA500" s="340">
        <f t="shared" ca="1" si="43"/>
        <v>44555</v>
      </c>
      <c r="AB500" s="340">
        <f t="shared" ca="1" si="43"/>
        <v>44556</v>
      </c>
      <c r="AC500" s="340">
        <f t="shared" ca="1" si="43"/>
        <v>44557</v>
      </c>
      <c r="AD500" s="340">
        <f t="shared" ca="1" si="43"/>
        <v>44558</v>
      </c>
      <c r="AE500" s="340">
        <f t="shared" ca="1" si="43"/>
        <v>44559</v>
      </c>
      <c r="AF500" s="340">
        <f t="shared" ca="1" si="43"/>
        <v>44560</v>
      </c>
      <c r="AG500" s="340">
        <f t="shared" ca="1" si="43"/>
        <v>44561</v>
      </c>
      <c r="AH500" s="65"/>
      <c r="AI500" s="65"/>
      <c r="AJ500" s="65"/>
    </row>
    <row r="501" spans="1:55">
      <c r="A501" s="65">
        <f t="shared" ref="A501:B520" si="44">A401</f>
        <v>1</v>
      </c>
      <c r="B501" s="65" t="str">
        <f t="shared" si="44"/>
        <v>呂浩維</v>
      </c>
      <c r="C501" s="65" t="str">
        <f t="shared" ref="C501:AG501" ca="1" si="45">IF(  OR(  LEN(C500)=2,LEN(C500)=3  ),  CONCATENATE(  "",IF(C101=$A$499,$A501,"")  ),IF(C101=$A$499,$A501,"")  )</f>
        <v/>
      </c>
      <c r="D501" s="65" t="str">
        <f t="shared" ca="1" si="45"/>
        <v/>
      </c>
      <c r="E501" s="65" t="str">
        <f t="shared" ca="1" si="45"/>
        <v/>
      </c>
      <c r="F501" s="65" t="str">
        <f t="shared" ca="1" si="45"/>
        <v/>
      </c>
      <c r="G501" s="65" t="str">
        <f t="shared" ca="1" si="45"/>
        <v/>
      </c>
      <c r="H501" s="65" t="str">
        <f t="shared" ca="1" si="45"/>
        <v/>
      </c>
      <c r="I501" s="65" t="str">
        <f t="shared" ca="1" si="45"/>
        <v/>
      </c>
      <c r="J501" s="65" t="str">
        <f t="shared" ca="1" si="45"/>
        <v/>
      </c>
      <c r="K501" s="65" t="str">
        <f t="shared" ca="1" si="45"/>
        <v/>
      </c>
      <c r="L501" s="65" t="str">
        <f t="shared" ca="1" si="45"/>
        <v/>
      </c>
      <c r="M501" s="65" t="str">
        <f t="shared" ca="1" si="45"/>
        <v/>
      </c>
      <c r="N501" s="65" t="str">
        <f t="shared" ca="1" si="45"/>
        <v/>
      </c>
      <c r="O501" s="65" t="str">
        <f t="shared" ca="1" si="45"/>
        <v/>
      </c>
      <c r="P501" s="65" t="str">
        <f t="shared" ca="1" si="45"/>
        <v/>
      </c>
      <c r="Q501" s="65" t="str">
        <f t="shared" ca="1" si="45"/>
        <v/>
      </c>
      <c r="R501" s="65" t="str">
        <f t="shared" ca="1" si="45"/>
        <v/>
      </c>
      <c r="S501" s="65" t="str">
        <f t="shared" ca="1" si="45"/>
        <v/>
      </c>
      <c r="T501" s="65" t="str">
        <f t="shared" ca="1" si="45"/>
        <v/>
      </c>
      <c r="U501" s="65" t="str">
        <f t="shared" ca="1" si="45"/>
        <v/>
      </c>
      <c r="V501" s="65" t="str">
        <f t="shared" ca="1" si="45"/>
        <v/>
      </c>
      <c r="W501" s="65" t="str">
        <f t="shared" ca="1" si="45"/>
        <v/>
      </c>
      <c r="X501" s="65" t="str">
        <f t="shared" ca="1" si="45"/>
        <v/>
      </c>
      <c r="Y501" s="65" t="str">
        <f t="shared" ca="1" si="45"/>
        <v/>
      </c>
      <c r="Z501" s="65" t="str">
        <f t="shared" ca="1" si="45"/>
        <v/>
      </c>
      <c r="AA501" s="65" t="str">
        <f t="shared" ca="1" si="45"/>
        <v/>
      </c>
      <c r="AB501" s="65" t="str">
        <f t="shared" ca="1" si="45"/>
        <v/>
      </c>
      <c r="AC501" s="65" t="str">
        <f t="shared" ca="1" si="45"/>
        <v/>
      </c>
      <c r="AD501" s="65" t="str">
        <f t="shared" ca="1" si="45"/>
        <v/>
      </c>
      <c r="AE501" s="65" t="str">
        <f t="shared" ca="1" si="45"/>
        <v/>
      </c>
      <c r="AF501" s="65" t="str">
        <f t="shared" ca="1" si="45"/>
        <v/>
      </c>
      <c r="AG501" s="65" t="str">
        <f t="shared" ca="1" si="45"/>
        <v/>
      </c>
      <c r="AH501" s="65"/>
      <c r="AI501" s="65"/>
      <c r="AJ501" s="65"/>
    </row>
    <row r="502" spans="1:55">
      <c r="A502" s="65">
        <f t="shared" si="44"/>
        <v>2</v>
      </c>
      <c r="B502" s="65" t="str">
        <f t="shared" si="44"/>
        <v>謝禮全</v>
      </c>
      <c r="C502" s="65" t="str">
        <f ca="1">IF( AND(LEN(C401)&gt;=1,C401&lt;&gt;".",COUNTIF(C102:C$191,"*17放*")&gt;0),  CONCATENATE(  ".",IF(C102=$A$499,$A502,"")  ),IF(C102=$A$499,$A502,"")  )</f>
        <v/>
      </c>
      <c r="D502" s="65" t="str">
        <f ca="1">IF( AND(LEN(D401)&gt;=1,D401&lt;&gt;".",COUNTIF(D102:D$191,"*17放*")&gt;0),  CONCATENATE(  ".",IF(D102=$A$499,$A502,"")  ),IF(D102=$A$499,$A502,"")  )</f>
        <v/>
      </c>
      <c r="E502" s="65" t="str">
        <f ca="1">IF( AND(LEN(E401)&gt;=1,E401&lt;&gt;".",COUNTIF(E102:E$191,"*17放*")&gt;0),  CONCATENATE(  ".",IF(E102=$A$499,$A502,"")  ),IF(E102=$A$499,$A502,"")  )</f>
        <v/>
      </c>
      <c r="F502" s="65" t="str">
        <f ca="1">IF( AND(LEN(F401)&gt;=1,F401&lt;&gt;".",COUNTIF(F102:F$191,"*17放*")&gt;0),  CONCATENATE(  ".",IF(F102=$A$499,$A502,"")  ),IF(F102=$A$499,$A502,"")  )</f>
        <v/>
      </c>
      <c r="G502" s="65" t="str">
        <f ca="1">IF( AND(LEN(G401)&gt;=1,G401&lt;&gt;".",COUNTIF(G102:G$191,"*17放*")&gt;0),  CONCATENATE(  ".",IF(G102=$A$499,$A502,"")  ),IF(G102=$A$499,$A502,"")  )</f>
        <v/>
      </c>
      <c r="H502" s="65" t="str">
        <f ca="1">IF( AND(LEN(H401)&gt;=1,H401&lt;&gt;".",COUNTIF(H102:H$191,"*17放*")&gt;0),  CONCATENATE(  ".",IF(H102=$A$499,$A502,"")  ),IF(H102=$A$499,$A502,"")  )</f>
        <v/>
      </c>
      <c r="I502" s="65" t="str">
        <f ca="1">IF( AND(LEN(I401)&gt;=1,I401&lt;&gt;".",COUNTIF(I102:I$191,"*17放*")&gt;0),  CONCATENATE(  ".",IF(I102=$A$499,$A502,"")  ),IF(I102=$A$499,$A502,"")  )</f>
        <v/>
      </c>
      <c r="J502" s="65" t="str">
        <f ca="1">IF( AND(LEN(J401)&gt;=1,J401&lt;&gt;".",COUNTIF(J102:J$191,"*17放*")&gt;0),  CONCATENATE(  ".",IF(J102=$A$499,$A502,"")  ),IF(J102=$A$499,$A502,"")  )</f>
        <v/>
      </c>
      <c r="K502" s="65" t="str">
        <f ca="1">IF( AND(LEN(K401)&gt;=1,K401&lt;&gt;".",COUNTIF(K102:K$191,"*17放*")&gt;0),  CONCATENATE(  ".",IF(K102=$A$499,$A502,"")  ),IF(K102=$A$499,$A502,"")  )</f>
        <v/>
      </c>
      <c r="L502" s="65" t="str">
        <f ca="1">IF( AND(LEN(L401)&gt;=1,L401&lt;&gt;".",COUNTIF(L102:L$191,"*17放*")&gt;0),  CONCATENATE(  ".",IF(L102=$A$499,$A502,"")  ),IF(L102=$A$499,$A502,"")  )</f>
        <v/>
      </c>
      <c r="M502" s="65" t="str">
        <f ca="1">IF( AND(LEN(M401)&gt;=1,M401&lt;&gt;".",COUNTIF(M102:M$191,"*17放*")&gt;0),  CONCATENATE(  ".",IF(M102=$A$499,$A502,"")  ),IF(M102=$A$499,$A502,"")  )</f>
        <v/>
      </c>
      <c r="N502" s="65" t="str">
        <f ca="1">IF( AND(LEN(N401)&gt;=1,N401&lt;&gt;".",COUNTIF(N102:N$191,"*17放*")&gt;0),  CONCATENATE(  ".",IF(N102=$A$499,$A502,"")  ),IF(N102=$A$499,$A502,"")  )</f>
        <v/>
      </c>
      <c r="O502" s="65" t="str">
        <f ca="1">IF( AND(LEN(O401)&gt;=1,O401&lt;&gt;".",COUNTIF(O102:O$191,"*17放*")&gt;0),  CONCATENATE(  ".",IF(O102=$A$499,$A502,"")  ),IF(O102=$A$499,$A502,"")  )</f>
        <v/>
      </c>
      <c r="P502" s="65" t="str">
        <f ca="1">IF( AND(LEN(P401)&gt;=1,P401&lt;&gt;".",COUNTIF(P102:P$191,"*17放*")&gt;0),  CONCATENATE(  ".",IF(P102=$A$499,$A502,"")  ),IF(P102=$A$499,$A502,"")  )</f>
        <v/>
      </c>
      <c r="Q502" s="65" t="str">
        <f ca="1">IF( AND(LEN(Q401)&gt;=1,Q401&lt;&gt;".",COUNTIF(Q102:Q$191,"*17放*")&gt;0),  CONCATENATE(  ".",IF(Q102=$A$499,$A502,"")  ),IF(Q102=$A$499,$A502,"")  )</f>
        <v/>
      </c>
      <c r="R502" s="65" t="str">
        <f ca="1">IF( AND(LEN(R401)&gt;=1,R401&lt;&gt;".",COUNTIF(R102:R$191,"*17放*")&gt;0),  CONCATENATE(  ".",IF(R102=$A$499,$A502,"")  ),IF(R102=$A$499,$A502,"")  )</f>
        <v/>
      </c>
      <c r="S502" s="65" t="str">
        <f ca="1">IF( AND(LEN(S401)&gt;=1,S401&lt;&gt;".",COUNTIF(S102:S$191,"*17放*")&gt;0),  CONCATENATE(  ".",IF(S102=$A$499,$A502,"")  ),IF(S102=$A$499,$A502,"")  )</f>
        <v/>
      </c>
      <c r="T502" s="65" t="str">
        <f ca="1">IF( AND(LEN(T401)&gt;=1,T401&lt;&gt;".",COUNTIF(T102:T$191,"*17放*")&gt;0),  CONCATENATE(  ".",IF(T102=$A$499,$A502,"")  ),IF(T102=$A$499,$A502,"")  )</f>
        <v/>
      </c>
      <c r="U502" s="65" t="str">
        <f ca="1">IF( AND(LEN(U401)&gt;=1,U401&lt;&gt;".",COUNTIF(U102:U$191,"*17放*")&gt;0),  CONCATENATE(  ".",IF(U102=$A$499,$A502,"")  ),IF(U102=$A$499,$A502,"")  )</f>
        <v/>
      </c>
      <c r="V502" s="65" t="str">
        <f ca="1">IF( AND(LEN(V401)&gt;=1,V401&lt;&gt;".",COUNTIF(V102:V$191,"*17放*")&gt;0),  CONCATENATE(  ".",IF(V102=$A$499,$A502,"")  ),IF(V102=$A$499,$A502,"")  )</f>
        <v/>
      </c>
      <c r="W502" s="65" t="str">
        <f ca="1">IF( AND(LEN(W401)&gt;=1,W401&lt;&gt;".",COUNTIF(W102:W$191,"*17放*")&gt;0),  CONCATENATE(  ".",IF(W102=$A$499,$A502,"")  ),IF(W102=$A$499,$A502,"")  )</f>
        <v/>
      </c>
      <c r="X502" s="65" t="str">
        <f ca="1">IF( AND(LEN(X401)&gt;=1,X401&lt;&gt;".",COUNTIF(X102:X$191,"*17放*")&gt;0),  CONCATENATE(  ".",IF(X102=$A$499,$A502,"")  ),IF(X102=$A$499,$A502,"")  )</f>
        <v/>
      </c>
      <c r="Y502" s="65" t="str">
        <f ca="1">IF( AND(LEN(Y401)&gt;=1,Y401&lt;&gt;".",COUNTIF(Y102:Y$191,"*17放*")&gt;0),  CONCATENATE(  ".",IF(Y102=$A$499,$A502,"")  ),IF(Y102=$A$499,$A502,"")  )</f>
        <v/>
      </c>
      <c r="Z502" s="65" t="str">
        <f ca="1">IF( AND(LEN(Z401)&gt;=1,Z401&lt;&gt;".",COUNTIF(Z102:Z$191,"*17放*")&gt;0),  CONCATENATE(  ".",IF(Z102=$A$499,$A502,"")  ),IF(Z102=$A$499,$A502,"")  )</f>
        <v/>
      </c>
      <c r="AA502" s="65" t="str">
        <f ca="1">IF( AND(LEN(AA401)&gt;=1,AA401&lt;&gt;".",COUNTIF(AA102:AA$191,"*17放*")&gt;0),  CONCATENATE(  ".",IF(AA102=$A$499,$A502,"")  ),IF(AA102=$A$499,$A502,"")  )</f>
        <v/>
      </c>
      <c r="AB502" s="65" t="str">
        <f ca="1">IF( AND(LEN(AB401)&gt;=1,AB401&lt;&gt;".",COUNTIF(AB102:AB$191,"*17放*")&gt;0),  CONCATENATE(  ".",IF(AB102=$A$499,$A502,"")  ),IF(AB102=$A$499,$A502,"")  )</f>
        <v/>
      </c>
      <c r="AC502" s="65" t="str">
        <f ca="1">IF( AND(LEN(AC401)&gt;=1,AC401&lt;&gt;".",COUNTIF(AC102:AC$191,"*17放*")&gt;0),  CONCATENATE(  ".",IF(AC102=$A$499,$A502,"")  ),IF(AC102=$A$499,$A502,"")  )</f>
        <v/>
      </c>
      <c r="AD502" s="65" t="str">
        <f ca="1">IF( AND(LEN(AD401)&gt;=1,AD401&lt;&gt;".",COUNTIF(AD102:AD$191,"*17放*")&gt;0),  CONCATENATE(  ".",IF(AD102=$A$499,$A502,"")  ),IF(AD102=$A$499,$A502,"")  )</f>
        <v/>
      </c>
      <c r="AE502" s="65" t="str">
        <f ca="1">IF( AND(LEN(AE401)&gt;=1,AE401&lt;&gt;".",COUNTIF(AE102:AE$191,"*17放*")&gt;0),  CONCATENATE(  ".",IF(AE102=$A$499,$A502,"")  ),IF(AE102=$A$499,$A502,"")  )</f>
        <v/>
      </c>
      <c r="AF502" s="65" t="str">
        <f ca="1">IF( AND(LEN(AF401)&gt;=1,AF401&lt;&gt;".",COUNTIF(AF102:AF$191,"*17放*")&gt;0),  CONCATENATE(  ".",IF(AF102=$A$499,$A502,"")  ),IF(AF102=$A$499,$A502,"")  )</f>
        <v/>
      </c>
      <c r="AG502" s="65" t="str">
        <f ca="1">IF( AND(LEN(AG401)&gt;=1,AG401&lt;&gt;".",COUNTIF(AG102:AG$191,"*17放*")&gt;0),  CONCATENATE(  ".",IF(AG102=$A$499,$A502,"")  ),IF(AG102=$A$499,$A502,"")  )</f>
        <v/>
      </c>
      <c r="AH502" s="65"/>
      <c r="AI502" s="65"/>
      <c r="AJ502" s="65"/>
    </row>
    <row r="503" spans="1:55">
      <c r="A503" s="65">
        <f t="shared" si="44"/>
        <v>3</v>
      </c>
      <c r="B503" s="65" t="str">
        <f t="shared" si="44"/>
        <v>彭揚凱</v>
      </c>
      <c r="C503" s="65" t="str">
        <f ca="1">IF( AND(LEN(C402)&gt;=1,C402&lt;&gt;".",COUNTIF(C103:C$191,"*17放*")&gt;0),  CONCATENATE(  ".",IF(C103=$A$499,$A503,"")  ),IF(C103=$A$499,$A503,"")  )</f>
        <v/>
      </c>
      <c r="D503" s="65" t="str">
        <f ca="1">IF( AND(LEN(D402)&gt;=1,D402&lt;&gt;".",COUNTIF(D103:D$191,"*17放*")&gt;0),  CONCATENATE(  ".",IF(D103=$A$499,$A503,"")  ),IF(D103=$A$499,$A503,"")  )</f>
        <v/>
      </c>
      <c r="E503" s="65" t="str">
        <f ca="1">IF( AND(LEN(E402)&gt;=1,E402&lt;&gt;".",COUNTIF(E103:E$191,"*17放*")&gt;0),  CONCATENATE(  ".",IF(E103=$A$499,$A503,"")  ),IF(E103=$A$499,$A503,"")  )</f>
        <v/>
      </c>
      <c r="F503" s="65" t="str">
        <f ca="1">IF( AND(LEN(F402)&gt;=1,F402&lt;&gt;".",COUNTIF(F103:F$191,"*17放*")&gt;0),  CONCATENATE(  ".",IF(F103=$A$499,$A503,"")  ),IF(F103=$A$499,$A503,"")  )</f>
        <v/>
      </c>
      <c r="G503" s="65" t="str">
        <f ca="1">IF( AND(LEN(G402)&gt;=1,G402&lt;&gt;".",COUNTIF(G103:G$191,"*17放*")&gt;0),  CONCATENATE(  ".",IF(G103=$A$499,$A503,"")  ),IF(G103=$A$499,$A503,"")  )</f>
        <v/>
      </c>
      <c r="H503" s="65" t="str">
        <f ca="1">IF( AND(LEN(H402)&gt;=1,H402&lt;&gt;".",COUNTIF(H103:H$191,"*17放*")&gt;0),  CONCATENATE(  ".",IF(H103=$A$499,$A503,"")  ),IF(H103=$A$499,$A503,"")  )</f>
        <v/>
      </c>
      <c r="I503" s="65" t="str">
        <f ca="1">IF( AND(LEN(I402)&gt;=1,I402&lt;&gt;".",COUNTIF(I103:I$191,"*17放*")&gt;0),  CONCATENATE(  ".",IF(I103=$A$499,$A503,"")  ),IF(I103=$A$499,$A503,"")  )</f>
        <v/>
      </c>
      <c r="J503" s="65" t="str">
        <f ca="1">IF( AND(LEN(J402)&gt;=1,J402&lt;&gt;".",COUNTIF(J103:J$191,"*17放*")&gt;0),  CONCATENATE(  ".",IF(J103=$A$499,$A503,"")  ),IF(J103=$A$499,$A503,"")  )</f>
        <v/>
      </c>
      <c r="K503" s="65" t="str">
        <f ca="1">IF( AND(LEN(K402)&gt;=1,K402&lt;&gt;".",COUNTIF(K103:K$191,"*17放*")&gt;0),  CONCATENATE(  ".",IF(K103=$A$499,$A503,"")  ),IF(K103=$A$499,$A503,"")  )</f>
        <v/>
      </c>
      <c r="L503" s="65" t="str">
        <f ca="1">IF( AND(LEN(L402)&gt;=1,L402&lt;&gt;".",COUNTIF(L103:L$191,"*17放*")&gt;0),  CONCATENATE(  ".",IF(L103=$A$499,$A503,"")  ),IF(L103=$A$499,$A503,"")  )</f>
        <v/>
      </c>
      <c r="M503" s="65" t="str">
        <f ca="1">IF( AND(LEN(M402)&gt;=1,M402&lt;&gt;".",COUNTIF(M103:M$191,"*17放*")&gt;0),  CONCATENATE(  ".",IF(M103=$A$499,$A503,"")  ),IF(M103=$A$499,$A503,"")  )</f>
        <v/>
      </c>
      <c r="N503" s="65" t="str">
        <f ca="1">IF( AND(LEN(N402)&gt;=1,N402&lt;&gt;".",COUNTIF(N103:N$191,"*17放*")&gt;0),  CONCATENATE(  ".",IF(N103=$A$499,$A503,"")  ),IF(N103=$A$499,$A503,"")  )</f>
        <v/>
      </c>
      <c r="O503" s="65" t="str">
        <f ca="1">IF( AND(LEN(O402)&gt;=1,O402&lt;&gt;".",COUNTIF(O103:O$191,"*17放*")&gt;0),  CONCATENATE(  ".",IF(O103=$A$499,$A503,"")  ),IF(O103=$A$499,$A503,"")  )</f>
        <v/>
      </c>
      <c r="P503" s="65" t="str">
        <f ca="1">IF( AND(LEN(P402)&gt;=1,P402&lt;&gt;".",COUNTIF(P103:P$191,"*17放*")&gt;0),  CONCATENATE(  ".",IF(P103=$A$499,$A503,"")  ),IF(P103=$A$499,$A503,"")  )</f>
        <v/>
      </c>
      <c r="Q503" s="65" t="str">
        <f ca="1">IF( AND(LEN(Q402)&gt;=1,Q402&lt;&gt;".",COUNTIF(Q103:Q$191,"*17放*")&gt;0),  CONCATENATE(  ".",IF(Q103=$A$499,$A503,"")  ),IF(Q103=$A$499,$A503,"")  )</f>
        <v/>
      </c>
      <c r="R503" s="65" t="str">
        <f ca="1">IF( AND(LEN(R402)&gt;=1,R402&lt;&gt;".",COUNTIF(R103:R$191,"*17放*")&gt;0),  CONCATENATE(  ".",IF(R103=$A$499,$A503,"")  ),IF(R103=$A$499,$A503,"")  )</f>
        <v/>
      </c>
      <c r="S503" s="65" t="str">
        <f ca="1">IF( AND(LEN(S402)&gt;=1,S402&lt;&gt;".",COUNTIF(S103:S$191,"*17放*")&gt;0),  CONCATENATE(  ".",IF(S103=$A$499,$A503,"")  ),IF(S103=$A$499,$A503,"")  )</f>
        <v/>
      </c>
      <c r="T503" s="65" t="str">
        <f ca="1">IF( AND(LEN(T402)&gt;=1,T402&lt;&gt;".",COUNTIF(T103:T$191,"*17放*")&gt;0),  CONCATENATE(  ".",IF(T103=$A$499,$A503,"")  ),IF(T103=$A$499,$A503,"")  )</f>
        <v/>
      </c>
      <c r="U503" s="65" t="str">
        <f ca="1">IF( AND(LEN(U402)&gt;=1,U402&lt;&gt;".",COUNTIF(U103:U$191,"*17放*")&gt;0),  CONCATENATE(  ".",IF(U103=$A$499,$A503,"")  ),IF(U103=$A$499,$A503,"")  )</f>
        <v/>
      </c>
      <c r="V503" s="65" t="str">
        <f ca="1">IF( AND(LEN(V402)&gt;=1,V402&lt;&gt;".",COUNTIF(V103:V$191,"*17放*")&gt;0),  CONCATENATE(  ".",IF(V103=$A$499,$A503,"")  ),IF(V103=$A$499,$A503,"")  )</f>
        <v/>
      </c>
      <c r="W503" s="65" t="str">
        <f ca="1">IF( AND(LEN(W402)&gt;=1,W402&lt;&gt;".",COUNTIF(W103:W$191,"*17放*")&gt;0),  CONCATENATE(  ".",IF(W103=$A$499,$A503,"")  ),IF(W103=$A$499,$A503,"")  )</f>
        <v/>
      </c>
      <c r="X503" s="65" t="str">
        <f ca="1">IF( AND(LEN(X402)&gt;=1,X402&lt;&gt;".",COUNTIF(X103:X$191,"*17放*")&gt;0),  CONCATENATE(  ".",IF(X103=$A$499,$A503,"")  ),IF(X103=$A$499,$A503,"")  )</f>
        <v/>
      </c>
      <c r="Y503" s="65" t="str">
        <f ca="1">IF( AND(LEN(Y402)&gt;=1,Y402&lt;&gt;".",COUNTIF(Y103:Y$191,"*17放*")&gt;0),  CONCATENATE(  ".",IF(Y103=$A$499,$A503,"")  ),IF(Y103=$A$499,$A503,"")  )</f>
        <v/>
      </c>
      <c r="Z503" s="65" t="str">
        <f ca="1">IF( AND(LEN(Z402)&gt;=1,Z402&lt;&gt;".",COUNTIF(Z103:Z$191,"*17放*")&gt;0),  CONCATENATE(  ".",IF(Z103=$A$499,$A503,"")  ),IF(Z103=$A$499,$A503,"")  )</f>
        <v/>
      </c>
      <c r="AA503" s="65" t="str">
        <f ca="1">IF( AND(LEN(AA402)&gt;=1,AA402&lt;&gt;".",COUNTIF(AA103:AA$191,"*17放*")&gt;0),  CONCATENATE(  ".",IF(AA103=$A$499,$A503,"")  ),IF(AA103=$A$499,$A503,"")  )</f>
        <v/>
      </c>
      <c r="AB503" s="65" t="str">
        <f ca="1">IF( AND(LEN(AB402)&gt;=1,AB402&lt;&gt;".",COUNTIF(AB103:AB$191,"*17放*")&gt;0),  CONCATENATE(  ".",IF(AB103=$A$499,$A503,"")  ),IF(AB103=$A$499,$A503,"")  )</f>
        <v/>
      </c>
      <c r="AC503" s="65" t="str">
        <f ca="1">IF( AND(LEN(AC402)&gt;=1,AC402&lt;&gt;".",COUNTIF(AC103:AC$191,"*17放*")&gt;0),  CONCATENATE(  ".",IF(AC103=$A$499,$A503,"")  ),IF(AC103=$A$499,$A503,"")  )</f>
        <v/>
      </c>
      <c r="AD503" s="65" t="str">
        <f ca="1">IF( AND(LEN(AD402)&gt;=1,AD402&lt;&gt;".",COUNTIF(AD103:AD$191,"*17放*")&gt;0),  CONCATENATE(  ".",IF(AD103=$A$499,$A503,"")  ),IF(AD103=$A$499,$A503,"")  )</f>
        <v/>
      </c>
      <c r="AE503" s="65" t="str">
        <f ca="1">IF( AND(LEN(AE402)&gt;=1,AE402&lt;&gt;".",COUNTIF(AE103:AE$191,"*17放*")&gt;0),  CONCATENATE(  ".",IF(AE103=$A$499,$A503,"")  ),IF(AE103=$A$499,$A503,"")  )</f>
        <v/>
      </c>
      <c r="AF503" s="65" t="str">
        <f ca="1">IF( AND(LEN(AF402)&gt;=1,AF402&lt;&gt;".",COUNTIF(AF103:AF$191,"*17放*")&gt;0),  CONCATENATE(  ".",IF(AF103=$A$499,$A503,"")  ),IF(AF103=$A$499,$A503,"")  )</f>
        <v/>
      </c>
      <c r="AG503" s="65" t="str">
        <f ca="1">IF( AND(LEN(AG402)&gt;=1,AG402&lt;&gt;".",COUNTIF(AG103:AG$191,"*17放*")&gt;0),  CONCATENATE(  ".",IF(AG103=$A$499,$A503,"")  ),IF(AG103=$A$499,$A503,"")  )</f>
        <v/>
      </c>
      <c r="AH503" s="65"/>
      <c r="AI503" s="65"/>
      <c r="AJ503" s="65"/>
    </row>
    <row r="504" spans="1:55">
      <c r="A504" s="65">
        <f t="shared" si="44"/>
        <v>4</v>
      </c>
      <c r="B504" s="65" t="str">
        <f t="shared" si="44"/>
        <v>張顥</v>
      </c>
      <c r="C504" s="65" t="str">
        <f ca="1">IF( AND(LEN(C403)&gt;=1,C403&lt;&gt;".",COUNTIF(C104:C$191,"*17放*")&gt;0),  CONCATENATE(  ".",IF(C104=$A$499,$A504,"")  ),IF(C104=$A$499,$A504,"")  )</f>
        <v/>
      </c>
      <c r="D504" s="65" t="str">
        <f ca="1">IF( AND(LEN(D403)&gt;=1,D403&lt;&gt;".",COUNTIF(D104:D$191,"*17放*")&gt;0),  CONCATENATE(  ".",IF(D104=$A$499,$A504,"")  ),IF(D104=$A$499,$A504,"")  )</f>
        <v/>
      </c>
      <c r="E504" s="65" t="str">
        <f ca="1">IF( AND(LEN(E403)&gt;=1,E403&lt;&gt;".",COUNTIF(E104:E$191,"*17放*")&gt;0),  CONCATENATE(  ".",IF(E104=$A$499,$A504,"")  ),IF(E104=$A$499,$A504,"")  )</f>
        <v/>
      </c>
      <c r="F504" s="65" t="str">
        <f ca="1">IF( AND(LEN(F403)&gt;=1,F403&lt;&gt;".",COUNTIF(F104:F$191,"*17放*")&gt;0),  CONCATENATE(  ".",IF(F104=$A$499,$A504,"")  ),IF(F104=$A$499,$A504,"")  )</f>
        <v/>
      </c>
      <c r="G504" s="65" t="str">
        <f ca="1">IF( AND(LEN(G403)&gt;=1,G403&lt;&gt;".",COUNTIF(G104:G$191,"*17放*")&gt;0),  CONCATENATE(  ".",IF(G104=$A$499,$A504,"")  ),IF(G104=$A$499,$A504,"")  )</f>
        <v/>
      </c>
      <c r="H504" s="65" t="str">
        <f ca="1">IF( AND(LEN(H403)&gt;=1,H403&lt;&gt;".",COUNTIF(H104:H$191,"*17放*")&gt;0),  CONCATENATE(  ".",IF(H104=$A$499,$A504,"")  ),IF(H104=$A$499,$A504,"")  )</f>
        <v/>
      </c>
      <c r="I504" s="65" t="str">
        <f ca="1">IF( AND(LEN(I403)&gt;=1,I403&lt;&gt;".",COUNTIF(I104:I$191,"*17放*")&gt;0),  CONCATENATE(  ".",IF(I104=$A$499,$A504,"")  ),IF(I104=$A$499,$A504,"")  )</f>
        <v/>
      </c>
      <c r="J504" s="65" t="str">
        <f ca="1">IF( AND(LEN(J403)&gt;=1,J403&lt;&gt;".",COUNTIF(J104:J$191,"*17放*")&gt;0),  CONCATENATE(  ".",IF(J104=$A$499,$A504,"")  ),IF(J104=$A$499,$A504,"")  )</f>
        <v/>
      </c>
      <c r="K504" s="65" t="str">
        <f ca="1">IF( AND(LEN(K403)&gt;=1,K403&lt;&gt;".",COUNTIF(K104:K$191,"*17放*")&gt;0),  CONCATENATE(  ".",IF(K104=$A$499,$A504,"")  ),IF(K104=$A$499,$A504,"")  )</f>
        <v/>
      </c>
      <c r="L504" s="65" t="str">
        <f ca="1">IF( AND(LEN(L403)&gt;=1,L403&lt;&gt;".",COUNTIF(L104:L$191,"*17放*")&gt;0),  CONCATENATE(  ".",IF(L104=$A$499,$A504,"")  ),IF(L104=$A$499,$A504,"")  )</f>
        <v/>
      </c>
      <c r="M504" s="65" t="str">
        <f ca="1">IF( AND(LEN(M403)&gt;=1,M403&lt;&gt;".",COUNTIF(M104:M$191,"*17放*")&gt;0),  CONCATENATE(  ".",IF(M104=$A$499,$A504,"")  ),IF(M104=$A$499,$A504,"")  )</f>
        <v/>
      </c>
      <c r="N504" s="65" t="str">
        <f ca="1">IF( AND(LEN(N403)&gt;=1,N403&lt;&gt;".",COUNTIF(N104:N$191,"*17放*")&gt;0),  CONCATENATE(  ".",IF(N104=$A$499,$A504,"")  ),IF(N104=$A$499,$A504,"")  )</f>
        <v/>
      </c>
      <c r="O504" s="65" t="str">
        <f ca="1">IF( AND(LEN(O403)&gt;=1,O403&lt;&gt;".",COUNTIF(O104:O$191,"*17放*")&gt;0),  CONCATENATE(  ".",IF(O104=$A$499,$A504,"")  ),IF(O104=$A$499,$A504,"")  )</f>
        <v/>
      </c>
      <c r="P504" s="65" t="str">
        <f ca="1">IF( AND(LEN(P403)&gt;=1,P403&lt;&gt;".",COUNTIF(P104:P$191,"*17放*")&gt;0),  CONCATENATE(  ".",IF(P104=$A$499,$A504,"")  ),IF(P104=$A$499,$A504,"")  )</f>
        <v/>
      </c>
      <c r="Q504" s="65" t="str">
        <f ca="1">IF( AND(LEN(Q403)&gt;=1,Q403&lt;&gt;".",COUNTIF(Q104:Q$191,"*17放*")&gt;0),  CONCATENATE(  ".",IF(Q104=$A$499,$A504,"")  ),IF(Q104=$A$499,$A504,"")  )</f>
        <v/>
      </c>
      <c r="R504" s="65" t="str">
        <f ca="1">IF( AND(LEN(R403)&gt;=1,R403&lt;&gt;".",COUNTIF(R104:R$191,"*17放*")&gt;0),  CONCATENATE(  ".",IF(R104=$A$499,$A504,"")  ),IF(R104=$A$499,$A504,"")  )</f>
        <v/>
      </c>
      <c r="S504" s="65" t="str">
        <f ca="1">IF( AND(LEN(S403)&gt;=1,S403&lt;&gt;".",COUNTIF(S104:S$191,"*17放*")&gt;0),  CONCATENATE(  ".",IF(S104=$A$499,$A504,"")  ),IF(S104=$A$499,$A504,"")  )</f>
        <v/>
      </c>
      <c r="T504" s="65" t="str">
        <f ca="1">IF( AND(LEN(T403)&gt;=1,T403&lt;&gt;".",COUNTIF(T104:T$191,"*17放*")&gt;0),  CONCATENATE(  ".",IF(T104=$A$499,$A504,"")  ),IF(T104=$A$499,$A504,"")  )</f>
        <v/>
      </c>
      <c r="U504" s="65" t="str">
        <f ca="1">IF( AND(LEN(U403)&gt;=1,U403&lt;&gt;".",COUNTIF(U104:U$191,"*17放*")&gt;0),  CONCATENATE(  ".",IF(U104=$A$499,$A504,"")  ),IF(U104=$A$499,$A504,"")  )</f>
        <v/>
      </c>
      <c r="V504" s="65" t="str">
        <f ca="1">IF( AND(LEN(V403)&gt;=1,V403&lt;&gt;".",COUNTIF(V104:V$191,"*17放*")&gt;0),  CONCATENATE(  ".",IF(V104=$A$499,$A504,"")  ),IF(V104=$A$499,$A504,"")  )</f>
        <v/>
      </c>
      <c r="W504" s="65" t="str">
        <f ca="1">IF( AND(LEN(W403)&gt;=1,W403&lt;&gt;".",COUNTIF(W104:W$191,"*17放*")&gt;0),  CONCATENATE(  ".",IF(W104=$A$499,$A504,"")  ),IF(W104=$A$499,$A504,"")  )</f>
        <v/>
      </c>
      <c r="X504" s="65" t="str">
        <f ca="1">IF( AND(LEN(X403)&gt;=1,X403&lt;&gt;".",COUNTIF(X104:X$191,"*17放*")&gt;0),  CONCATENATE(  ".",IF(X104=$A$499,$A504,"")  ),IF(X104=$A$499,$A504,"")  )</f>
        <v/>
      </c>
      <c r="Y504" s="65" t="str">
        <f ca="1">IF( AND(LEN(Y403)&gt;=1,Y403&lt;&gt;".",COUNTIF(Y104:Y$191,"*17放*")&gt;0),  CONCATENATE(  ".",IF(Y104=$A$499,$A504,"")  ),IF(Y104=$A$499,$A504,"")  )</f>
        <v/>
      </c>
      <c r="Z504" s="65" t="str">
        <f ca="1">IF( AND(LEN(Z403)&gt;=1,Z403&lt;&gt;".",COUNTIF(Z104:Z$191,"*17放*")&gt;0),  CONCATENATE(  ".",IF(Z104=$A$499,$A504,"")  ),IF(Z104=$A$499,$A504,"")  )</f>
        <v/>
      </c>
      <c r="AA504" s="65" t="str">
        <f ca="1">IF( AND(LEN(AA403)&gt;=1,AA403&lt;&gt;".",COUNTIF(AA104:AA$191,"*17放*")&gt;0),  CONCATENATE(  ".",IF(AA104=$A$499,$A504,"")  ),IF(AA104=$A$499,$A504,"")  )</f>
        <v/>
      </c>
      <c r="AB504" s="65" t="str">
        <f ca="1">IF( AND(LEN(AB403)&gt;=1,AB403&lt;&gt;".",COUNTIF(AB104:AB$191,"*17放*")&gt;0),  CONCATENATE(  ".",IF(AB104=$A$499,$A504,"")  ),IF(AB104=$A$499,$A504,"")  )</f>
        <v/>
      </c>
      <c r="AC504" s="65" t="str">
        <f ca="1">IF( AND(LEN(AC403)&gt;=1,AC403&lt;&gt;".",COUNTIF(AC104:AC$191,"*17放*")&gt;0),  CONCATENATE(  ".",IF(AC104=$A$499,$A504,"")  ),IF(AC104=$A$499,$A504,"")  )</f>
        <v/>
      </c>
      <c r="AD504" s="65" t="str">
        <f ca="1">IF( AND(LEN(AD403)&gt;=1,AD403&lt;&gt;".",COUNTIF(AD104:AD$191,"*17放*")&gt;0),  CONCATENATE(  ".",IF(AD104=$A$499,$A504,"")  ),IF(AD104=$A$499,$A504,"")  )</f>
        <v/>
      </c>
      <c r="AE504" s="65" t="str">
        <f ca="1">IF( AND(LEN(AE403)&gt;=1,AE403&lt;&gt;".",COUNTIF(AE104:AE$191,"*17放*")&gt;0),  CONCATENATE(  ".",IF(AE104=$A$499,$A504,"")  ),IF(AE104=$A$499,$A504,"")  )</f>
        <v/>
      </c>
      <c r="AF504" s="65" t="str">
        <f ca="1">IF( AND(LEN(AF403)&gt;=1,AF403&lt;&gt;".",COUNTIF(AF104:AF$191,"*17放*")&gt;0),  CONCATENATE(  ".",IF(AF104=$A$499,$A504,"")  ),IF(AF104=$A$499,$A504,"")  )</f>
        <v/>
      </c>
      <c r="AG504" s="65" t="str">
        <f ca="1">IF( AND(LEN(AG403)&gt;=1,AG403&lt;&gt;".",COUNTIF(AG104:AG$191,"*17放*")&gt;0),  CONCATENATE(  ".",IF(AG104=$A$499,$A504,"")  ),IF(AG104=$A$499,$A504,"")  )</f>
        <v/>
      </c>
      <c r="AH504" s="65"/>
      <c r="AI504" s="65"/>
      <c r="AJ504" s="65"/>
    </row>
    <row r="505" spans="1:55">
      <c r="A505" s="65">
        <f t="shared" si="44"/>
        <v>5</v>
      </c>
      <c r="B505" s="65" t="str">
        <f t="shared" si="44"/>
        <v>李沛諺</v>
      </c>
      <c r="C505" s="65" t="str">
        <f ca="1">IF( AND(LEN(C404)&gt;=1,C404&lt;&gt;".",COUNTIF(C105:C$191,"*17放*")&gt;0),  CONCATENATE(  ".",IF(C105=$A$499,$A505,"")  ),IF(C105=$A$499,$A505,"")  )</f>
        <v/>
      </c>
      <c r="D505" s="65" t="str">
        <f ca="1">IF( AND(LEN(D404)&gt;=1,D404&lt;&gt;".",COUNTIF(D105:D$191,"*17放*")&gt;0),  CONCATENATE(  ".",IF(D105=$A$499,$A505,"")  ),IF(D105=$A$499,$A505,"")  )</f>
        <v/>
      </c>
      <c r="E505" s="65" t="str">
        <f ca="1">IF( AND(LEN(E404)&gt;=1,E404&lt;&gt;".",COUNTIF(E105:E$191,"*17放*")&gt;0),  CONCATENATE(  ".",IF(E105=$A$499,$A505,"")  ),IF(E105=$A$499,$A505,"")  )</f>
        <v/>
      </c>
      <c r="F505" s="65" t="str">
        <f ca="1">IF( AND(LEN(F404)&gt;=1,F404&lt;&gt;".",COUNTIF(F105:F$191,"*17放*")&gt;0),  CONCATENATE(  ".",IF(F105=$A$499,$A505,"")  ),IF(F105=$A$499,$A505,"")  )</f>
        <v/>
      </c>
      <c r="G505" s="65" t="str">
        <f ca="1">IF( AND(LEN(G404)&gt;=1,G404&lt;&gt;".",COUNTIF(G105:G$191,"*17放*")&gt;0),  CONCATENATE(  ".",IF(G105=$A$499,$A505,"")  ),IF(G105=$A$499,$A505,"")  )</f>
        <v/>
      </c>
      <c r="H505" s="65" t="str">
        <f ca="1">IF( AND(LEN(H404)&gt;=1,H404&lt;&gt;".",COUNTIF(H105:H$191,"*17放*")&gt;0),  CONCATENATE(  ".",IF(H105=$A$499,$A505,"")  ),IF(H105=$A$499,$A505,"")  )</f>
        <v/>
      </c>
      <c r="I505" s="65" t="str">
        <f ca="1">IF( AND(LEN(I404)&gt;=1,I404&lt;&gt;".",COUNTIF(I105:I$191,"*17放*")&gt;0),  CONCATENATE(  ".",IF(I105=$A$499,$A505,"")  ),IF(I105=$A$499,$A505,"")  )</f>
        <v/>
      </c>
      <c r="J505" s="65" t="str">
        <f ca="1">IF( AND(LEN(J404)&gt;=1,J404&lt;&gt;".",COUNTIF(J105:J$191,"*17放*")&gt;0),  CONCATENATE(  ".",IF(J105=$A$499,$A505,"")  ),IF(J105=$A$499,$A505,"")  )</f>
        <v/>
      </c>
      <c r="K505" s="65" t="str">
        <f ca="1">IF( AND(LEN(K404)&gt;=1,K404&lt;&gt;".",COUNTIF(K105:K$191,"*17放*")&gt;0),  CONCATENATE(  ".",IF(K105=$A$499,$A505,"")  ),IF(K105=$A$499,$A505,"")  )</f>
        <v/>
      </c>
      <c r="L505" s="65" t="str">
        <f ca="1">IF( AND(LEN(L404)&gt;=1,L404&lt;&gt;".",COUNTIF(L105:L$191,"*17放*")&gt;0),  CONCATENATE(  ".",IF(L105=$A$499,$A505,"")  ),IF(L105=$A$499,$A505,"")  )</f>
        <v/>
      </c>
      <c r="M505" s="65" t="str">
        <f ca="1">IF( AND(LEN(M404)&gt;=1,M404&lt;&gt;".",COUNTIF(M105:M$191,"*17放*")&gt;0),  CONCATENATE(  ".",IF(M105=$A$499,$A505,"")  ),IF(M105=$A$499,$A505,"")  )</f>
        <v/>
      </c>
      <c r="N505" s="65" t="str">
        <f ca="1">IF( AND(LEN(N404)&gt;=1,N404&lt;&gt;".",COUNTIF(N105:N$191,"*17放*")&gt;0),  CONCATENATE(  ".",IF(N105=$A$499,$A505,"")  ),IF(N105=$A$499,$A505,"")  )</f>
        <v/>
      </c>
      <c r="O505" s="65" t="str">
        <f ca="1">IF( AND(LEN(O404)&gt;=1,O404&lt;&gt;".",COUNTIF(O105:O$191,"*17放*")&gt;0),  CONCATENATE(  ".",IF(O105=$A$499,$A505,"")  ),IF(O105=$A$499,$A505,"")  )</f>
        <v/>
      </c>
      <c r="P505" s="65" t="str">
        <f ca="1">IF( AND(LEN(P404)&gt;=1,P404&lt;&gt;".",COUNTIF(P105:P$191,"*17放*")&gt;0),  CONCATENATE(  ".",IF(P105=$A$499,$A505,"")  ),IF(P105=$A$499,$A505,"")  )</f>
        <v/>
      </c>
      <c r="Q505" s="65" t="str">
        <f ca="1">IF( AND(LEN(Q404)&gt;=1,Q404&lt;&gt;".",COUNTIF(Q105:Q$191,"*17放*")&gt;0),  CONCATENATE(  ".",IF(Q105=$A$499,$A505,"")  ),IF(Q105=$A$499,$A505,"")  )</f>
        <v/>
      </c>
      <c r="R505" s="65" t="str">
        <f ca="1">IF( AND(LEN(R404)&gt;=1,R404&lt;&gt;".",COUNTIF(R105:R$191,"*17放*")&gt;0),  CONCATENATE(  ".",IF(R105=$A$499,$A505,"")  ),IF(R105=$A$499,$A505,"")  )</f>
        <v/>
      </c>
      <c r="S505" s="65" t="str">
        <f ca="1">IF( AND(LEN(S404)&gt;=1,S404&lt;&gt;".",COUNTIF(S105:S$191,"*17放*")&gt;0),  CONCATENATE(  ".",IF(S105=$A$499,$A505,"")  ),IF(S105=$A$499,$A505,"")  )</f>
        <v/>
      </c>
      <c r="T505" s="65" t="str">
        <f ca="1">IF( AND(LEN(T404)&gt;=1,T404&lt;&gt;".",COUNTIF(T105:T$191,"*17放*")&gt;0),  CONCATENATE(  ".",IF(T105=$A$499,$A505,"")  ),IF(T105=$A$499,$A505,"")  )</f>
        <v/>
      </c>
      <c r="U505" s="65" t="str">
        <f ca="1">IF( AND(LEN(U404)&gt;=1,U404&lt;&gt;".",COUNTIF(U105:U$191,"*17放*")&gt;0),  CONCATENATE(  ".",IF(U105=$A$499,$A505,"")  ),IF(U105=$A$499,$A505,"")  )</f>
        <v/>
      </c>
      <c r="V505" s="65" t="str">
        <f ca="1">IF( AND(LEN(V404)&gt;=1,V404&lt;&gt;".",COUNTIF(V105:V$191,"*17放*")&gt;0),  CONCATENATE(  ".",IF(V105=$A$499,$A505,"")  ),IF(V105=$A$499,$A505,"")  )</f>
        <v/>
      </c>
      <c r="W505" s="65" t="str">
        <f ca="1">IF( AND(LEN(W404)&gt;=1,W404&lt;&gt;".",COUNTIF(W105:W$191,"*17放*")&gt;0),  CONCATENATE(  ".",IF(W105=$A$499,$A505,"")  ),IF(W105=$A$499,$A505,"")  )</f>
        <v/>
      </c>
      <c r="X505" s="65" t="str">
        <f ca="1">IF( AND(LEN(X404)&gt;=1,X404&lt;&gt;".",COUNTIF(X105:X$191,"*17放*")&gt;0),  CONCATENATE(  ".",IF(X105=$A$499,$A505,"")  ),IF(X105=$A$499,$A505,"")  )</f>
        <v/>
      </c>
      <c r="Y505" s="65" t="str">
        <f ca="1">IF( AND(LEN(Y404)&gt;=1,Y404&lt;&gt;".",COUNTIF(Y105:Y$191,"*17放*")&gt;0),  CONCATENATE(  ".",IF(Y105=$A$499,$A505,"")  ),IF(Y105=$A$499,$A505,"")  )</f>
        <v/>
      </c>
      <c r="Z505" s="65" t="str">
        <f ca="1">IF( AND(LEN(Z404)&gt;=1,Z404&lt;&gt;".",COUNTIF(Z105:Z$191,"*17放*")&gt;0),  CONCATENATE(  ".",IF(Z105=$A$499,$A505,"")  ),IF(Z105=$A$499,$A505,"")  )</f>
        <v/>
      </c>
      <c r="AA505" s="65" t="str">
        <f ca="1">IF( AND(LEN(AA404)&gt;=1,AA404&lt;&gt;".",COUNTIF(AA105:AA$191,"*17放*")&gt;0),  CONCATENATE(  ".",IF(AA105=$A$499,$A505,"")  ),IF(AA105=$A$499,$A505,"")  )</f>
        <v/>
      </c>
      <c r="AB505" s="65" t="str">
        <f ca="1">IF( AND(LEN(AB404)&gt;=1,AB404&lt;&gt;".",COUNTIF(AB105:AB$191,"*17放*")&gt;0),  CONCATENATE(  ".",IF(AB105=$A$499,$A505,"")  ),IF(AB105=$A$499,$A505,"")  )</f>
        <v/>
      </c>
      <c r="AC505" s="65" t="str">
        <f ca="1">IF( AND(LEN(AC404)&gt;=1,AC404&lt;&gt;".",COUNTIF(AC105:AC$191,"*17放*")&gt;0),  CONCATENATE(  ".",IF(AC105=$A$499,$A505,"")  ),IF(AC105=$A$499,$A505,"")  )</f>
        <v/>
      </c>
      <c r="AD505" s="65" t="str">
        <f ca="1">IF( AND(LEN(AD404)&gt;=1,AD404&lt;&gt;".",COUNTIF(AD105:AD$191,"*17放*")&gt;0),  CONCATENATE(  ".",IF(AD105=$A$499,$A505,"")  ),IF(AD105=$A$499,$A505,"")  )</f>
        <v/>
      </c>
      <c r="AE505" s="65" t="str">
        <f ca="1">IF( AND(LEN(AE404)&gt;=1,AE404&lt;&gt;".",COUNTIF(AE105:AE$191,"*17放*")&gt;0),  CONCATENATE(  ".",IF(AE105=$A$499,$A505,"")  ),IF(AE105=$A$499,$A505,"")  )</f>
        <v/>
      </c>
      <c r="AF505" s="65" t="str">
        <f ca="1">IF( AND(LEN(AF404)&gt;=1,AF404&lt;&gt;".",COUNTIF(AF105:AF$191,"*17放*")&gt;0),  CONCATENATE(  ".",IF(AF105=$A$499,$A505,"")  ),IF(AF105=$A$499,$A505,"")  )</f>
        <v/>
      </c>
      <c r="AG505" s="65" t="str">
        <f ca="1">IF( AND(LEN(AG404)&gt;=1,AG404&lt;&gt;".",COUNTIF(AG105:AG$191,"*17放*")&gt;0),  CONCATENATE(  ".",IF(AG105=$A$499,$A505,"")  ),IF(AG105=$A$499,$A505,"")  )</f>
        <v/>
      </c>
      <c r="AH505" s="65"/>
      <c r="AI505" s="65"/>
      <c r="AJ505" s="65"/>
    </row>
    <row r="506" spans="1:55">
      <c r="A506" s="65">
        <f t="shared" si="44"/>
        <v>6</v>
      </c>
      <c r="B506" s="65" t="str">
        <f t="shared" si="44"/>
        <v>陳宣齊</v>
      </c>
      <c r="C506" s="65" t="str">
        <f ca="1">IF( AND(LEN(C405)&gt;=1,C405&lt;&gt;".",COUNTIF(C106:C$191,"*17放*")&gt;0),  CONCATENATE(  ".",IF(C106=$A$499,$A506,"")  ),IF(C106=$A$499,$A506,"")  )</f>
        <v/>
      </c>
      <c r="D506" s="65" t="str">
        <f ca="1">IF( AND(LEN(D405)&gt;=1,D405&lt;&gt;".",COUNTIF(D106:D$191,"*17放*")&gt;0),  CONCATENATE(  ".",IF(D106=$A$499,$A506,"")  ),IF(D106=$A$499,$A506,"")  )</f>
        <v/>
      </c>
      <c r="E506" s="65" t="str">
        <f ca="1">IF( AND(LEN(E405)&gt;=1,E405&lt;&gt;".",COUNTIF(E106:E$191,"*17放*")&gt;0),  CONCATENATE(  ".",IF(E106=$A$499,$A506,"")  ),IF(E106=$A$499,$A506,"")  )</f>
        <v/>
      </c>
      <c r="F506" s="65" t="str">
        <f ca="1">IF( AND(LEN(F405)&gt;=1,F405&lt;&gt;".",COUNTIF(F106:F$191,"*17放*")&gt;0),  CONCATENATE(  ".",IF(F106=$A$499,$A506,"")  ),IF(F106=$A$499,$A506,"")  )</f>
        <v/>
      </c>
      <c r="G506" s="65" t="str">
        <f ca="1">IF( AND(LEN(G405)&gt;=1,G405&lt;&gt;".",COUNTIF(G106:G$191,"*17放*")&gt;0),  CONCATENATE(  ".",IF(G106=$A$499,$A506,"")  ),IF(G106=$A$499,$A506,"")  )</f>
        <v/>
      </c>
      <c r="H506" s="65" t="str">
        <f ca="1">IF( AND(LEN(H405)&gt;=1,H405&lt;&gt;".",COUNTIF(H106:H$191,"*17放*")&gt;0),  CONCATENATE(  ".",IF(H106=$A$499,$A506,"")  ),IF(H106=$A$499,$A506,"")  )</f>
        <v/>
      </c>
      <c r="I506" s="65" t="str">
        <f ca="1">IF( AND(LEN(I405)&gt;=1,I405&lt;&gt;".",COUNTIF(I106:I$191,"*17放*")&gt;0),  CONCATENATE(  ".",IF(I106=$A$499,$A506,"")  ),IF(I106=$A$499,$A506,"")  )</f>
        <v/>
      </c>
      <c r="J506" s="65" t="str">
        <f ca="1">IF( AND(LEN(J405)&gt;=1,J405&lt;&gt;".",COUNTIF(J106:J$191,"*17放*")&gt;0),  CONCATENATE(  ".",IF(J106=$A$499,$A506,"")  ),IF(J106=$A$499,$A506,"")  )</f>
        <v/>
      </c>
      <c r="K506" s="65" t="str">
        <f ca="1">IF( AND(LEN(K405)&gt;=1,K405&lt;&gt;".",COUNTIF(K106:K$191,"*17放*")&gt;0),  CONCATENATE(  ".",IF(K106=$A$499,$A506,"")  ),IF(K106=$A$499,$A506,"")  )</f>
        <v/>
      </c>
      <c r="L506" s="65" t="str">
        <f ca="1">IF( AND(LEN(L405)&gt;=1,L405&lt;&gt;".",COUNTIF(L106:L$191,"*17放*")&gt;0),  CONCATENATE(  ".",IF(L106=$A$499,$A506,"")  ),IF(L106=$A$499,$A506,"")  )</f>
        <v/>
      </c>
      <c r="M506" s="65" t="str">
        <f ca="1">IF( AND(LEN(M405)&gt;=1,M405&lt;&gt;".",COUNTIF(M106:M$191,"*17放*")&gt;0),  CONCATENATE(  ".",IF(M106=$A$499,$A506,"")  ),IF(M106=$A$499,$A506,"")  )</f>
        <v/>
      </c>
      <c r="N506" s="65" t="str">
        <f ca="1">IF( AND(LEN(N405)&gt;=1,N405&lt;&gt;".",COUNTIF(N106:N$191,"*17放*")&gt;0),  CONCATENATE(  ".",IF(N106=$A$499,$A506,"")  ),IF(N106=$A$499,$A506,"")  )</f>
        <v/>
      </c>
      <c r="O506" s="65" t="str">
        <f ca="1">IF( AND(LEN(O405)&gt;=1,O405&lt;&gt;".",COUNTIF(O106:O$191,"*17放*")&gt;0),  CONCATENATE(  ".",IF(O106=$A$499,$A506,"")  ),IF(O106=$A$499,$A506,"")  )</f>
        <v/>
      </c>
      <c r="P506" s="65" t="str">
        <f ca="1">IF( AND(LEN(P405)&gt;=1,P405&lt;&gt;".",COUNTIF(P106:P$191,"*17放*")&gt;0),  CONCATENATE(  ".",IF(P106=$A$499,$A506,"")  ),IF(P106=$A$499,$A506,"")  )</f>
        <v/>
      </c>
      <c r="Q506" s="65" t="str">
        <f ca="1">IF( AND(LEN(Q405)&gt;=1,Q405&lt;&gt;".",COUNTIF(Q106:Q$191,"*17放*")&gt;0),  CONCATENATE(  ".",IF(Q106=$A$499,$A506,"")  ),IF(Q106=$A$499,$A506,"")  )</f>
        <v/>
      </c>
      <c r="R506" s="65" t="str">
        <f ca="1">IF( AND(LEN(R405)&gt;=1,R405&lt;&gt;".",COUNTIF(R106:R$191,"*17放*")&gt;0),  CONCATENATE(  ".",IF(R106=$A$499,$A506,"")  ),IF(R106=$A$499,$A506,"")  )</f>
        <v/>
      </c>
      <c r="S506" s="65" t="str">
        <f ca="1">IF( AND(LEN(S405)&gt;=1,S405&lt;&gt;".",COUNTIF(S106:S$191,"*17放*")&gt;0),  CONCATENATE(  ".",IF(S106=$A$499,$A506,"")  ),IF(S106=$A$499,$A506,"")  )</f>
        <v/>
      </c>
      <c r="T506" s="65" t="str">
        <f ca="1">IF( AND(LEN(T405)&gt;=1,T405&lt;&gt;".",COUNTIF(T106:T$191,"*17放*")&gt;0),  CONCATENATE(  ".",IF(T106=$A$499,$A506,"")  ),IF(T106=$A$499,$A506,"")  )</f>
        <v/>
      </c>
      <c r="U506" s="65" t="str">
        <f ca="1">IF( AND(LEN(U405)&gt;=1,U405&lt;&gt;".",COUNTIF(U106:U$191,"*17放*")&gt;0),  CONCATENATE(  ".",IF(U106=$A$499,$A506,"")  ),IF(U106=$A$499,$A506,"")  )</f>
        <v/>
      </c>
      <c r="V506" s="65" t="str">
        <f ca="1">IF( AND(LEN(V405)&gt;=1,V405&lt;&gt;".",COUNTIF(V106:V$191,"*17放*")&gt;0),  CONCATENATE(  ".",IF(V106=$A$499,$A506,"")  ),IF(V106=$A$499,$A506,"")  )</f>
        <v/>
      </c>
      <c r="W506" s="65" t="str">
        <f ca="1">IF( AND(LEN(W405)&gt;=1,W405&lt;&gt;".",COUNTIF(W106:W$191,"*17放*")&gt;0),  CONCATENATE(  ".",IF(W106=$A$499,$A506,"")  ),IF(W106=$A$499,$A506,"")  )</f>
        <v/>
      </c>
      <c r="X506" s="65" t="str">
        <f ca="1">IF( AND(LEN(X405)&gt;=1,X405&lt;&gt;".",COUNTIF(X106:X$191,"*17放*")&gt;0),  CONCATENATE(  ".",IF(X106=$A$499,$A506,"")  ),IF(X106=$A$499,$A506,"")  )</f>
        <v/>
      </c>
      <c r="Y506" s="65" t="str">
        <f ca="1">IF( AND(LEN(Y405)&gt;=1,Y405&lt;&gt;".",COUNTIF(Y106:Y$191,"*17放*")&gt;0),  CONCATENATE(  ".",IF(Y106=$A$499,$A506,"")  ),IF(Y106=$A$499,$A506,"")  )</f>
        <v/>
      </c>
      <c r="Z506" s="65" t="str">
        <f ca="1">IF( AND(LEN(Z405)&gt;=1,Z405&lt;&gt;".",COUNTIF(Z106:Z$191,"*17放*")&gt;0),  CONCATENATE(  ".",IF(Z106=$A$499,$A506,"")  ),IF(Z106=$A$499,$A506,"")  )</f>
        <v/>
      </c>
      <c r="AA506" s="65" t="str">
        <f ca="1">IF( AND(LEN(AA405)&gt;=1,AA405&lt;&gt;".",COUNTIF(AA106:AA$191,"*17放*")&gt;0),  CONCATENATE(  ".",IF(AA106=$A$499,$A506,"")  ),IF(AA106=$A$499,$A506,"")  )</f>
        <v/>
      </c>
      <c r="AB506" s="65" t="str">
        <f ca="1">IF( AND(LEN(AB405)&gt;=1,AB405&lt;&gt;".",COUNTIF(AB106:AB$191,"*17放*")&gt;0),  CONCATENATE(  ".",IF(AB106=$A$499,$A506,"")  ),IF(AB106=$A$499,$A506,"")  )</f>
        <v/>
      </c>
      <c r="AC506" s="65" t="str">
        <f ca="1">IF( AND(LEN(AC405)&gt;=1,AC405&lt;&gt;".",COUNTIF(AC106:AC$191,"*17放*")&gt;0),  CONCATENATE(  ".",IF(AC106=$A$499,$A506,"")  ),IF(AC106=$A$499,$A506,"")  )</f>
        <v/>
      </c>
      <c r="AD506" s="65" t="str">
        <f ca="1">IF( AND(LEN(AD405)&gt;=1,AD405&lt;&gt;".",COUNTIF(AD106:AD$191,"*17放*")&gt;0),  CONCATENATE(  ".",IF(AD106=$A$499,$A506,"")  ),IF(AD106=$A$499,$A506,"")  )</f>
        <v/>
      </c>
      <c r="AE506" s="65" t="str">
        <f ca="1">IF( AND(LEN(AE405)&gt;=1,AE405&lt;&gt;".",COUNTIF(AE106:AE$191,"*17放*")&gt;0),  CONCATENATE(  ".",IF(AE106=$A$499,$A506,"")  ),IF(AE106=$A$499,$A506,"")  )</f>
        <v/>
      </c>
      <c r="AF506" s="65" t="str">
        <f ca="1">IF( AND(LEN(AF405)&gt;=1,AF405&lt;&gt;".",COUNTIF(AF106:AF$191,"*17放*")&gt;0),  CONCATENATE(  ".",IF(AF106=$A$499,$A506,"")  ),IF(AF106=$A$499,$A506,"")  )</f>
        <v/>
      </c>
      <c r="AG506" s="65" t="str">
        <f ca="1">IF( AND(LEN(AG405)&gt;=1,AG405&lt;&gt;".",COUNTIF(AG106:AG$191,"*17放*")&gt;0),  CONCATENATE(  ".",IF(AG106=$A$499,$A506,"")  ),IF(AG106=$A$499,$A506,"")  )</f>
        <v/>
      </c>
      <c r="AH506" s="65"/>
      <c r="AI506" s="65"/>
      <c r="AJ506" s="65"/>
    </row>
    <row r="507" spans="1:55">
      <c r="A507" s="65">
        <f t="shared" si="44"/>
        <v>7</v>
      </c>
      <c r="B507" s="65" t="str">
        <f t="shared" si="44"/>
        <v>鄭謙泰</v>
      </c>
      <c r="C507" s="65" t="str">
        <f ca="1">IF( AND(LEN(C406)&gt;=1,C406&lt;&gt;".",COUNTIF(C107:C$191,"*17放*")&gt;0),  CONCATENATE(  ".",IF(C107=$A$499,$A507,"")  ),IF(C107=$A$499,$A507,"")  )</f>
        <v/>
      </c>
      <c r="D507" s="65" t="str">
        <f ca="1">IF( AND(LEN(D406)&gt;=1,D406&lt;&gt;".",COUNTIF(D107:D$191,"*17放*")&gt;0),  CONCATENATE(  ".",IF(D107=$A$499,$A507,"")  ),IF(D107=$A$499,$A507,"")  )</f>
        <v/>
      </c>
      <c r="E507" s="65" t="str">
        <f ca="1">IF( AND(LEN(E406)&gt;=1,E406&lt;&gt;".",COUNTIF(E107:E$191,"*17放*")&gt;0),  CONCATENATE(  ".",IF(E107=$A$499,$A507,"")  ),IF(E107=$A$499,$A507,"")  )</f>
        <v/>
      </c>
      <c r="F507" s="65" t="str">
        <f ca="1">IF( AND(LEN(F406)&gt;=1,F406&lt;&gt;".",COUNTIF(F107:F$191,"*17放*")&gt;0),  CONCATENATE(  ".",IF(F107=$A$499,$A507,"")  ),IF(F107=$A$499,$A507,"")  )</f>
        <v/>
      </c>
      <c r="G507" s="65" t="str">
        <f ca="1">IF( AND(LEN(G406)&gt;=1,G406&lt;&gt;".",COUNTIF(G107:G$191,"*17放*")&gt;0),  CONCATENATE(  ".",IF(G107=$A$499,$A507,"")  ),IF(G107=$A$499,$A507,"")  )</f>
        <v/>
      </c>
      <c r="H507" s="65" t="str">
        <f ca="1">IF( AND(LEN(H406)&gt;=1,H406&lt;&gt;".",COUNTIF(H107:H$191,"*17放*")&gt;0),  CONCATENATE(  ".",IF(H107=$A$499,$A507,"")  ),IF(H107=$A$499,$A507,"")  )</f>
        <v/>
      </c>
      <c r="I507" s="65" t="str">
        <f ca="1">IF( AND(LEN(I406)&gt;=1,I406&lt;&gt;".",COUNTIF(I107:I$191,"*17放*")&gt;0),  CONCATENATE(  ".",IF(I107=$A$499,$A507,"")  ),IF(I107=$A$499,$A507,"")  )</f>
        <v/>
      </c>
      <c r="J507" s="65" t="str">
        <f ca="1">IF( AND(LEN(J406)&gt;=1,J406&lt;&gt;".",COUNTIF(J107:J$191,"*17放*")&gt;0),  CONCATENATE(  ".",IF(J107=$A$499,$A507,"")  ),IF(J107=$A$499,$A507,"")  )</f>
        <v/>
      </c>
      <c r="K507" s="65" t="str">
        <f ca="1">IF( AND(LEN(K406)&gt;=1,K406&lt;&gt;".",COUNTIF(K107:K$191,"*17放*")&gt;0),  CONCATENATE(  ".",IF(K107=$A$499,$A507,"")  ),IF(K107=$A$499,$A507,"")  )</f>
        <v/>
      </c>
      <c r="L507" s="65" t="str">
        <f ca="1">IF( AND(LEN(L406)&gt;=1,L406&lt;&gt;".",COUNTIF(L107:L$191,"*17放*")&gt;0),  CONCATENATE(  ".",IF(L107=$A$499,$A507,"")  ),IF(L107=$A$499,$A507,"")  )</f>
        <v/>
      </c>
      <c r="M507" s="65" t="str">
        <f ca="1">IF( AND(LEN(M406)&gt;=1,M406&lt;&gt;".",COUNTIF(M107:M$191,"*17放*")&gt;0),  CONCATENATE(  ".",IF(M107=$A$499,$A507,"")  ),IF(M107=$A$499,$A507,"")  )</f>
        <v/>
      </c>
      <c r="N507" s="65" t="str">
        <f ca="1">IF( AND(LEN(N406)&gt;=1,N406&lt;&gt;".",COUNTIF(N107:N$191,"*17放*")&gt;0),  CONCATENATE(  ".",IF(N107=$A$499,$A507,"")  ),IF(N107=$A$499,$A507,"")  )</f>
        <v/>
      </c>
      <c r="O507" s="65" t="str">
        <f ca="1">IF( AND(LEN(O406)&gt;=1,O406&lt;&gt;".",COUNTIF(O107:O$191,"*17放*")&gt;0),  CONCATENATE(  ".",IF(O107=$A$499,$A507,"")  ),IF(O107=$A$499,$A507,"")  )</f>
        <v/>
      </c>
      <c r="P507" s="65" t="str">
        <f ca="1">IF( AND(LEN(P406)&gt;=1,P406&lt;&gt;".",COUNTIF(P107:P$191,"*17放*")&gt;0),  CONCATENATE(  ".",IF(P107=$A$499,$A507,"")  ),IF(P107=$A$499,$A507,"")  )</f>
        <v/>
      </c>
      <c r="Q507" s="65" t="str">
        <f ca="1">IF( AND(LEN(Q406)&gt;=1,Q406&lt;&gt;".",COUNTIF(Q107:Q$191,"*17放*")&gt;0),  CONCATENATE(  ".",IF(Q107=$A$499,$A507,"")  ),IF(Q107=$A$499,$A507,"")  )</f>
        <v/>
      </c>
      <c r="R507" s="65" t="str">
        <f ca="1">IF( AND(LEN(R406)&gt;=1,R406&lt;&gt;".",COUNTIF(R107:R$191,"*17放*")&gt;0),  CONCATENATE(  ".",IF(R107=$A$499,$A507,"")  ),IF(R107=$A$499,$A507,"")  )</f>
        <v/>
      </c>
      <c r="S507" s="65" t="str">
        <f ca="1">IF( AND(LEN(S406)&gt;=1,S406&lt;&gt;".",COUNTIF(S107:S$191,"*17放*")&gt;0),  CONCATENATE(  ".",IF(S107=$A$499,$A507,"")  ),IF(S107=$A$499,$A507,"")  )</f>
        <v/>
      </c>
      <c r="T507" s="65" t="str">
        <f ca="1">IF( AND(LEN(T406)&gt;=1,T406&lt;&gt;".",COUNTIF(T107:T$191,"*17放*")&gt;0),  CONCATENATE(  ".",IF(T107=$A$499,$A507,"")  ),IF(T107=$A$499,$A507,"")  )</f>
        <v/>
      </c>
      <c r="U507" s="65" t="str">
        <f ca="1">IF( AND(LEN(U406)&gt;=1,U406&lt;&gt;".",COUNTIF(U107:U$191,"*17放*")&gt;0),  CONCATENATE(  ".",IF(U107=$A$499,$A507,"")  ),IF(U107=$A$499,$A507,"")  )</f>
        <v/>
      </c>
      <c r="V507" s="65" t="str">
        <f ca="1">IF( AND(LEN(V406)&gt;=1,V406&lt;&gt;".",COUNTIF(V107:V$191,"*17放*")&gt;0),  CONCATENATE(  ".",IF(V107=$A$499,$A507,"")  ),IF(V107=$A$499,$A507,"")  )</f>
        <v/>
      </c>
      <c r="W507" s="65" t="str">
        <f ca="1">IF( AND(LEN(W406)&gt;=1,W406&lt;&gt;".",COUNTIF(W107:W$191,"*17放*")&gt;0),  CONCATENATE(  ".",IF(W107=$A$499,$A507,"")  ),IF(W107=$A$499,$A507,"")  )</f>
        <v/>
      </c>
      <c r="X507" s="65" t="str">
        <f ca="1">IF( AND(LEN(X406)&gt;=1,X406&lt;&gt;".",COUNTIF(X107:X$191,"*17放*")&gt;0),  CONCATENATE(  ".",IF(X107=$A$499,$A507,"")  ),IF(X107=$A$499,$A507,"")  )</f>
        <v/>
      </c>
      <c r="Y507" s="65" t="str">
        <f ca="1">IF( AND(LEN(Y406)&gt;=1,Y406&lt;&gt;".",COUNTIF(Y107:Y$191,"*17放*")&gt;0),  CONCATENATE(  ".",IF(Y107=$A$499,$A507,"")  ),IF(Y107=$A$499,$A507,"")  )</f>
        <v/>
      </c>
      <c r="Z507" s="65" t="str">
        <f ca="1">IF( AND(LEN(Z406)&gt;=1,Z406&lt;&gt;".",COUNTIF(Z107:Z$191,"*17放*")&gt;0),  CONCATENATE(  ".",IF(Z107=$A$499,$A507,"")  ),IF(Z107=$A$499,$A507,"")  )</f>
        <v/>
      </c>
      <c r="AA507" s="65" t="str">
        <f ca="1">IF( AND(LEN(AA406)&gt;=1,AA406&lt;&gt;".",COUNTIF(AA107:AA$191,"*17放*")&gt;0),  CONCATENATE(  ".",IF(AA107=$A$499,$A507,"")  ),IF(AA107=$A$499,$A507,"")  )</f>
        <v/>
      </c>
      <c r="AB507" s="65" t="str">
        <f ca="1">IF( AND(LEN(AB406)&gt;=1,AB406&lt;&gt;".",COUNTIF(AB107:AB$191,"*17放*")&gt;0),  CONCATENATE(  ".",IF(AB107=$A$499,$A507,"")  ),IF(AB107=$A$499,$A507,"")  )</f>
        <v/>
      </c>
      <c r="AC507" s="65" t="str">
        <f ca="1">IF( AND(LEN(AC406)&gt;=1,AC406&lt;&gt;".",COUNTIF(AC107:AC$191,"*17放*")&gt;0),  CONCATENATE(  ".",IF(AC107=$A$499,$A507,"")  ),IF(AC107=$A$499,$A507,"")  )</f>
        <v/>
      </c>
      <c r="AD507" s="65" t="str">
        <f ca="1">IF( AND(LEN(AD406)&gt;=1,AD406&lt;&gt;".",COUNTIF(AD107:AD$191,"*17放*")&gt;0),  CONCATENATE(  ".",IF(AD107=$A$499,$A507,"")  ),IF(AD107=$A$499,$A507,"")  )</f>
        <v/>
      </c>
      <c r="AE507" s="65" t="str">
        <f ca="1">IF( AND(LEN(AE406)&gt;=1,AE406&lt;&gt;".",COUNTIF(AE107:AE$191,"*17放*")&gt;0),  CONCATENATE(  ".",IF(AE107=$A$499,$A507,"")  ),IF(AE107=$A$499,$A507,"")  )</f>
        <v/>
      </c>
      <c r="AF507" s="65" t="str">
        <f ca="1">IF( AND(LEN(AF406)&gt;=1,AF406&lt;&gt;".",COUNTIF(AF107:AF$191,"*17放*")&gt;0),  CONCATENATE(  ".",IF(AF107=$A$499,$A507,"")  ),IF(AF107=$A$499,$A507,"")  )</f>
        <v/>
      </c>
      <c r="AG507" s="65" t="str">
        <f ca="1">IF( AND(LEN(AG406)&gt;=1,AG406&lt;&gt;".",COUNTIF(AG107:AG$191,"*17放*")&gt;0),  CONCATENATE(  ".",IF(AG107=$A$499,$A507,"")  ),IF(AG107=$A$499,$A507,"")  )</f>
        <v/>
      </c>
      <c r="AH507" s="65"/>
      <c r="AI507" s="65"/>
      <c r="AJ507" s="65"/>
    </row>
    <row r="508" spans="1:55">
      <c r="A508" s="65">
        <f t="shared" si="44"/>
        <v>8</v>
      </c>
      <c r="B508" s="65" t="str">
        <f t="shared" si="44"/>
        <v>徐意凱</v>
      </c>
      <c r="C508" s="65" t="str">
        <f ca="1">IF( AND(LEN(C407)&gt;=1,C407&lt;&gt;".",COUNTIF(C108:C$191,"*17放*")&gt;0),  CONCATENATE(  ".",IF(C108=$A$499,$A508,"")  ),IF(C108=$A$499,$A508,"")  )</f>
        <v/>
      </c>
      <c r="D508" s="65" t="str">
        <f ca="1">IF( AND(LEN(D407)&gt;=1,D407&lt;&gt;".",COUNTIF(D108:D$191,"*17放*")&gt;0),  CONCATENATE(  ".",IF(D108=$A$499,$A508,"")  ),IF(D108=$A$499,$A508,"")  )</f>
        <v/>
      </c>
      <c r="E508" s="65" t="str">
        <f ca="1">IF( AND(LEN(E407)&gt;=1,E407&lt;&gt;".",COUNTIF(E108:E$191,"*17放*")&gt;0),  CONCATENATE(  ".",IF(E108=$A$499,$A508,"")  ),IF(E108=$A$499,$A508,"")  )</f>
        <v/>
      </c>
      <c r="F508" s="65" t="str">
        <f ca="1">IF( AND(LEN(F407)&gt;=1,F407&lt;&gt;".",COUNTIF(F108:F$191,"*17放*")&gt;0),  CONCATENATE(  ".",IF(F108=$A$499,$A508,"")  ),IF(F108=$A$499,$A508,"")  )</f>
        <v/>
      </c>
      <c r="G508" s="65" t="str">
        <f ca="1">IF( AND(LEN(G407)&gt;=1,G407&lt;&gt;".",COUNTIF(G108:G$191,"*17放*")&gt;0),  CONCATENATE(  ".",IF(G108=$A$499,$A508,"")  ),IF(G108=$A$499,$A508,"")  )</f>
        <v/>
      </c>
      <c r="H508" s="65" t="str">
        <f ca="1">IF( AND(LEN(H407)&gt;=1,H407&lt;&gt;".",COUNTIF(H108:H$191,"*17放*")&gt;0),  CONCATENATE(  ".",IF(H108=$A$499,$A508,"")  ),IF(H108=$A$499,$A508,"")  )</f>
        <v/>
      </c>
      <c r="I508" s="65" t="str">
        <f ca="1">IF( AND(LEN(I407)&gt;=1,I407&lt;&gt;".",COUNTIF(I108:I$191,"*17放*")&gt;0),  CONCATENATE(  ".",IF(I108=$A$499,$A508,"")  ),IF(I108=$A$499,$A508,"")  )</f>
        <v/>
      </c>
      <c r="J508" s="65" t="str">
        <f ca="1">IF( AND(LEN(J407)&gt;=1,J407&lt;&gt;".",COUNTIF(J108:J$191,"*17放*")&gt;0),  CONCATENATE(  ".",IF(J108=$A$499,$A508,"")  ),IF(J108=$A$499,$A508,"")  )</f>
        <v/>
      </c>
      <c r="K508" s="65" t="str">
        <f ca="1">IF( AND(LEN(K407)&gt;=1,K407&lt;&gt;".",COUNTIF(K108:K$191,"*17放*")&gt;0),  CONCATENATE(  ".",IF(K108=$A$499,$A508,"")  ),IF(K108=$A$499,$A508,"")  )</f>
        <v/>
      </c>
      <c r="L508" s="65" t="str">
        <f ca="1">IF( AND(LEN(L407)&gt;=1,L407&lt;&gt;".",COUNTIF(L108:L$191,"*17放*")&gt;0),  CONCATENATE(  ".",IF(L108=$A$499,$A508,"")  ),IF(L108=$A$499,$A508,"")  )</f>
        <v/>
      </c>
      <c r="M508" s="65" t="str">
        <f ca="1">IF( AND(LEN(M407)&gt;=1,M407&lt;&gt;".",COUNTIF(M108:M$191,"*17放*")&gt;0),  CONCATENATE(  ".",IF(M108=$A$499,$A508,"")  ),IF(M108=$A$499,$A508,"")  )</f>
        <v/>
      </c>
      <c r="N508" s="65" t="str">
        <f ca="1">IF( AND(LEN(N407)&gt;=1,N407&lt;&gt;".",COUNTIF(N108:N$191,"*17放*")&gt;0),  CONCATENATE(  ".",IF(N108=$A$499,$A508,"")  ),IF(N108=$A$499,$A508,"")  )</f>
        <v/>
      </c>
      <c r="O508" s="65" t="str">
        <f ca="1">IF( AND(LEN(O407)&gt;=1,O407&lt;&gt;".",COUNTIF(O108:O$191,"*17放*")&gt;0),  CONCATENATE(  ".",IF(O108=$A$499,$A508,"")  ),IF(O108=$A$499,$A508,"")  )</f>
        <v/>
      </c>
      <c r="P508" s="65" t="str">
        <f ca="1">IF( AND(LEN(P407)&gt;=1,P407&lt;&gt;".",COUNTIF(P108:P$191,"*17放*")&gt;0),  CONCATENATE(  ".",IF(P108=$A$499,$A508,"")  ),IF(P108=$A$499,$A508,"")  )</f>
        <v/>
      </c>
      <c r="Q508" s="65" t="str">
        <f ca="1">IF( AND(LEN(Q407)&gt;=1,Q407&lt;&gt;".",COUNTIF(Q108:Q$191,"*17放*")&gt;0),  CONCATENATE(  ".",IF(Q108=$A$499,$A508,"")  ),IF(Q108=$A$499,$A508,"")  )</f>
        <v/>
      </c>
      <c r="R508" s="65" t="str">
        <f ca="1">IF( AND(LEN(R407)&gt;=1,R407&lt;&gt;".",COUNTIF(R108:R$191,"*17放*")&gt;0),  CONCATENATE(  ".",IF(R108=$A$499,$A508,"")  ),IF(R108=$A$499,$A508,"")  )</f>
        <v/>
      </c>
      <c r="S508" s="65" t="str">
        <f ca="1">IF( AND(LEN(S407)&gt;=1,S407&lt;&gt;".",COUNTIF(S108:S$191,"*17放*")&gt;0),  CONCATENATE(  ".",IF(S108=$A$499,$A508,"")  ),IF(S108=$A$499,$A508,"")  )</f>
        <v/>
      </c>
      <c r="T508" s="65" t="str">
        <f ca="1">IF( AND(LEN(T407)&gt;=1,T407&lt;&gt;".",COUNTIF(T108:T$191,"*17放*")&gt;0),  CONCATENATE(  ".",IF(T108=$A$499,$A508,"")  ),IF(T108=$A$499,$A508,"")  )</f>
        <v/>
      </c>
      <c r="U508" s="65" t="str">
        <f ca="1">IF( AND(LEN(U407)&gt;=1,U407&lt;&gt;".",COUNTIF(U108:U$191,"*17放*")&gt;0),  CONCATENATE(  ".",IF(U108=$A$499,$A508,"")  ),IF(U108=$A$499,$A508,"")  )</f>
        <v/>
      </c>
      <c r="V508" s="65" t="str">
        <f ca="1">IF( AND(LEN(V407)&gt;=1,V407&lt;&gt;".",COUNTIF(V108:V$191,"*17放*")&gt;0),  CONCATENATE(  ".",IF(V108=$A$499,$A508,"")  ),IF(V108=$A$499,$A508,"")  )</f>
        <v/>
      </c>
      <c r="W508" s="65" t="str">
        <f ca="1">IF( AND(LEN(W407)&gt;=1,W407&lt;&gt;".",COUNTIF(W108:W$191,"*17放*")&gt;0),  CONCATENATE(  ".",IF(W108=$A$499,$A508,"")  ),IF(W108=$A$499,$A508,"")  )</f>
        <v/>
      </c>
      <c r="X508" s="65" t="str">
        <f ca="1">IF( AND(LEN(X407)&gt;=1,X407&lt;&gt;".",COUNTIF(X108:X$191,"*17放*")&gt;0),  CONCATENATE(  ".",IF(X108=$A$499,$A508,"")  ),IF(X108=$A$499,$A508,"")  )</f>
        <v/>
      </c>
      <c r="Y508" s="65" t="str">
        <f ca="1">IF( AND(LEN(Y407)&gt;=1,Y407&lt;&gt;".",COUNTIF(Y108:Y$191,"*17放*")&gt;0),  CONCATENATE(  ".",IF(Y108=$A$499,$A508,"")  ),IF(Y108=$A$499,$A508,"")  )</f>
        <v/>
      </c>
      <c r="Z508" s="65" t="str">
        <f ca="1">IF( AND(LEN(Z407)&gt;=1,Z407&lt;&gt;".",COUNTIF(Z108:Z$191,"*17放*")&gt;0),  CONCATENATE(  ".",IF(Z108=$A$499,$A508,"")  ),IF(Z108=$A$499,$A508,"")  )</f>
        <v/>
      </c>
      <c r="AA508" s="65" t="str">
        <f ca="1">IF( AND(LEN(AA407)&gt;=1,AA407&lt;&gt;".",COUNTIF(AA108:AA$191,"*17放*")&gt;0),  CONCATENATE(  ".",IF(AA108=$A$499,$A508,"")  ),IF(AA108=$A$499,$A508,"")  )</f>
        <v/>
      </c>
      <c r="AB508" s="65" t="str">
        <f ca="1">IF( AND(LEN(AB407)&gt;=1,AB407&lt;&gt;".",COUNTIF(AB108:AB$191,"*17放*")&gt;0),  CONCATENATE(  ".",IF(AB108=$A$499,$A508,"")  ),IF(AB108=$A$499,$A508,"")  )</f>
        <v/>
      </c>
      <c r="AC508" s="65" t="str">
        <f ca="1">IF( AND(LEN(AC407)&gt;=1,AC407&lt;&gt;".",COUNTIF(AC108:AC$191,"*17放*")&gt;0),  CONCATENATE(  ".",IF(AC108=$A$499,$A508,"")  ),IF(AC108=$A$499,$A508,"")  )</f>
        <v/>
      </c>
      <c r="AD508" s="65" t="str">
        <f ca="1">IF( AND(LEN(AD407)&gt;=1,AD407&lt;&gt;".",COUNTIF(AD108:AD$191,"*17放*")&gt;0),  CONCATENATE(  ".",IF(AD108=$A$499,$A508,"")  ),IF(AD108=$A$499,$A508,"")  )</f>
        <v/>
      </c>
      <c r="AE508" s="65" t="str">
        <f ca="1">IF( AND(LEN(AE407)&gt;=1,AE407&lt;&gt;".",COUNTIF(AE108:AE$191,"*17放*")&gt;0),  CONCATENATE(  ".",IF(AE108=$A$499,$A508,"")  ),IF(AE108=$A$499,$A508,"")  )</f>
        <v/>
      </c>
      <c r="AF508" s="65" t="str">
        <f ca="1">IF( AND(LEN(AF407)&gt;=1,AF407&lt;&gt;".",COUNTIF(AF108:AF$191,"*17放*")&gt;0),  CONCATENATE(  ".",IF(AF108=$A$499,$A508,"")  ),IF(AF108=$A$499,$A508,"")  )</f>
        <v/>
      </c>
      <c r="AG508" s="65" t="str">
        <f ca="1">IF( AND(LEN(AG407)&gt;=1,AG407&lt;&gt;".",COUNTIF(AG108:AG$191,"*17放*")&gt;0),  CONCATENATE(  ".",IF(AG108=$A$499,$A508,"")  ),IF(AG108=$A$499,$A508,"")  )</f>
        <v/>
      </c>
      <c r="AH508" s="65"/>
      <c r="AI508" s="65"/>
      <c r="AJ508" s="65"/>
    </row>
    <row r="509" spans="1:55">
      <c r="A509" s="65">
        <f t="shared" si="44"/>
        <v>9</v>
      </c>
      <c r="B509" s="65" t="str">
        <f t="shared" si="44"/>
        <v>黃聖淵</v>
      </c>
      <c r="C509" s="65" t="str">
        <f ca="1">IF( AND(LEN(C408)&gt;=1,C408&lt;&gt;".",COUNTIF(C109:C$191,"*17放*")&gt;0),  CONCATENATE(  ".",IF(C109=$A$499,$A509,"")  ),IF(C109=$A$499,$A509,"")  )</f>
        <v/>
      </c>
      <c r="D509" s="65" t="str">
        <f ca="1">IF( AND(LEN(D408)&gt;=1,D408&lt;&gt;".",COUNTIF(D109:D$191,"*17放*")&gt;0),  CONCATENATE(  ".",IF(D109=$A$499,$A509,"")  ),IF(D109=$A$499,$A509,"")  )</f>
        <v/>
      </c>
      <c r="E509" s="65" t="str">
        <f ca="1">IF( AND(LEN(E408)&gt;=1,E408&lt;&gt;".",COUNTIF(E109:E$191,"*17放*")&gt;0),  CONCATENATE(  ".",IF(E109=$A$499,$A509,"")  ),IF(E109=$A$499,$A509,"")  )</f>
        <v/>
      </c>
      <c r="F509" s="65" t="str">
        <f ca="1">IF( AND(LEN(F408)&gt;=1,F408&lt;&gt;".",COUNTIF(F109:F$191,"*17放*")&gt;0),  CONCATENATE(  ".",IF(F109=$A$499,$A509,"")  ),IF(F109=$A$499,$A509,"")  )</f>
        <v/>
      </c>
      <c r="G509" s="65" t="str">
        <f ca="1">IF( AND(LEN(G408)&gt;=1,G408&lt;&gt;".",COUNTIF(G109:G$191,"*17放*")&gt;0),  CONCATENATE(  ".",IF(G109=$A$499,$A509,"")  ),IF(G109=$A$499,$A509,"")  )</f>
        <v/>
      </c>
      <c r="H509" s="65" t="str">
        <f ca="1">IF( AND(LEN(H408)&gt;=1,H408&lt;&gt;".",COUNTIF(H109:H$191,"*17放*")&gt;0),  CONCATENATE(  ".",IF(H109=$A$499,$A509,"")  ),IF(H109=$A$499,$A509,"")  )</f>
        <v/>
      </c>
      <c r="I509" s="65" t="str">
        <f ca="1">IF( AND(LEN(I408)&gt;=1,I408&lt;&gt;".",COUNTIF(I109:I$191,"*17放*")&gt;0),  CONCATENATE(  ".",IF(I109=$A$499,$A509,"")  ),IF(I109=$A$499,$A509,"")  )</f>
        <v/>
      </c>
      <c r="J509" s="65" t="str">
        <f ca="1">IF( AND(LEN(J408)&gt;=1,J408&lt;&gt;".",COUNTIF(J109:J$191,"*17放*")&gt;0),  CONCATENATE(  ".",IF(J109=$A$499,$A509,"")  ),IF(J109=$A$499,$A509,"")  )</f>
        <v/>
      </c>
      <c r="K509" s="65" t="str">
        <f ca="1">IF( AND(LEN(K408)&gt;=1,K408&lt;&gt;".",COUNTIF(K109:K$191,"*17放*")&gt;0),  CONCATENATE(  ".",IF(K109=$A$499,$A509,"")  ),IF(K109=$A$499,$A509,"")  )</f>
        <v/>
      </c>
      <c r="L509" s="65" t="str">
        <f ca="1">IF( AND(LEN(L408)&gt;=1,L408&lt;&gt;".",COUNTIF(L109:L$191,"*17放*")&gt;0),  CONCATENATE(  ".",IF(L109=$A$499,$A509,"")  ),IF(L109=$A$499,$A509,"")  )</f>
        <v/>
      </c>
      <c r="M509" s="65" t="str">
        <f ca="1">IF( AND(LEN(M408)&gt;=1,M408&lt;&gt;".",COUNTIF(M109:M$191,"*17放*")&gt;0),  CONCATENATE(  ".",IF(M109=$A$499,$A509,"")  ),IF(M109=$A$499,$A509,"")  )</f>
        <v/>
      </c>
      <c r="N509" s="65" t="str">
        <f ca="1">IF( AND(LEN(N408)&gt;=1,N408&lt;&gt;".",COUNTIF(N109:N$191,"*17放*")&gt;0),  CONCATENATE(  ".",IF(N109=$A$499,$A509,"")  ),IF(N109=$A$499,$A509,"")  )</f>
        <v/>
      </c>
      <c r="O509" s="65" t="str">
        <f ca="1">IF( AND(LEN(O408)&gt;=1,O408&lt;&gt;".",COUNTIF(O109:O$191,"*17放*")&gt;0),  CONCATENATE(  ".",IF(O109=$A$499,$A509,"")  ),IF(O109=$A$499,$A509,"")  )</f>
        <v/>
      </c>
      <c r="P509" s="65" t="str">
        <f ca="1">IF( AND(LEN(P408)&gt;=1,P408&lt;&gt;".",COUNTIF(P109:P$191,"*17放*")&gt;0),  CONCATENATE(  ".",IF(P109=$A$499,$A509,"")  ),IF(P109=$A$499,$A509,"")  )</f>
        <v/>
      </c>
      <c r="Q509" s="65" t="str">
        <f ca="1">IF( AND(LEN(Q408)&gt;=1,Q408&lt;&gt;".",COUNTIF(Q109:Q$191,"*17放*")&gt;0),  CONCATENATE(  ".",IF(Q109=$A$499,$A509,"")  ),IF(Q109=$A$499,$A509,"")  )</f>
        <v/>
      </c>
      <c r="R509" s="65" t="str">
        <f ca="1">IF( AND(LEN(R408)&gt;=1,R408&lt;&gt;".",COUNTIF(R109:R$191,"*17放*")&gt;0),  CONCATENATE(  ".",IF(R109=$A$499,$A509,"")  ),IF(R109=$A$499,$A509,"")  )</f>
        <v/>
      </c>
      <c r="S509" s="65" t="str">
        <f ca="1">IF( AND(LEN(S408)&gt;=1,S408&lt;&gt;".",COUNTIF(S109:S$191,"*17放*")&gt;0),  CONCATENATE(  ".",IF(S109=$A$499,$A509,"")  ),IF(S109=$A$499,$A509,"")  )</f>
        <v/>
      </c>
      <c r="T509" s="65" t="str">
        <f ca="1">IF( AND(LEN(T408)&gt;=1,T408&lt;&gt;".",COUNTIF(T109:T$191,"*17放*")&gt;0),  CONCATENATE(  ".",IF(T109=$A$499,$A509,"")  ),IF(T109=$A$499,$A509,"")  )</f>
        <v/>
      </c>
      <c r="U509" s="65" t="str">
        <f ca="1">IF( AND(LEN(U408)&gt;=1,U408&lt;&gt;".",COUNTIF(U109:U$191,"*17放*")&gt;0),  CONCATENATE(  ".",IF(U109=$A$499,$A509,"")  ),IF(U109=$A$499,$A509,"")  )</f>
        <v/>
      </c>
      <c r="V509" s="65" t="str">
        <f ca="1">IF( AND(LEN(V408)&gt;=1,V408&lt;&gt;".",COUNTIF(V109:V$191,"*17放*")&gt;0),  CONCATENATE(  ".",IF(V109=$A$499,$A509,"")  ),IF(V109=$A$499,$A509,"")  )</f>
        <v/>
      </c>
      <c r="W509" s="65" t="str">
        <f ca="1">IF( AND(LEN(W408)&gt;=1,W408&lt;&gt;".",COUNTIF(W109:W$191,"*17放*")&gt;0),  CONCATENATE(  ".",IF(W109=$A$499,$A509,"")  ),IF(W109=$A$499,$A509,"")  )</f>
        <v/>
      </c>
      <c r="X509" s="65" t="str">
        <f ca="1">IF( AND(LEN(X408)&gt;=1,X408&lt;&gt;".",COUNTIF(X109:X$191,"*17放*")&gt;0),  CONCATENATE(  ".",IF(X109=$A$499,$A509,"")  ),IF(X109=$A$499,$A509,"")  )</f>
        <v/>
      </c>
      <c r="Y509" s="65" t="str">
        <f ca="1">IF( AND(LEN(Y408)&gt;=1,Y408&lt;&gt;".",COUNTIF(Y109:Y$191,"*17放*")&gt;0),  CONCATENATE(  ".",IF(Y109=$A$499,$A509,"")  ),IF(Y109=$A$499,$A509,"")  )</f>
        <v/>
      </c>
      <c r="Z509" s="65" t="str">
        <f ca="1">IF( AND(LEN(Z408)&gt;=1,Z408&lt;&gt;".",COUNTIF(Z109:Z$191,"*17放*")&gt;0),  CONCATENATE(  ".",IF(Z109=$A$499,$A509,"")  ),IF(Z109=$A$499,$A509,"")  )</f>
        <v/>
      </c>
      <c r="AA509" s="65" t="str">
        <f ca="1">IF( AND(LEN(AA408)&gt;=1,AA408&lt;&gt;".",COUNTIF(AA109:AA$191,"*17放*")&gt;0),  CONCATENATE(  ".",IF(AA109=$A$499,$A509,"")  ),IF(AA109=$A$499,$A509,"")  )</f>
        <v/>
      </c>
      <c r="AB509" s="65" t="str">
        <f ca="1">IF( AND(LEN(AB408)&gt;=1,AB408&lt;&gt;".",COUNTIF(AB109:AB$191,"*17放*")&gt;0),  CONCATENATE(  ".",IF(AB109=$A$499,$A509,"")  ),IF(AB109=$A$499,$A509,"")  )</f>
        <v/>
      </c>
      <c r="AC509" s="65" t="str">
        <f ca="1">IF( AND(LEN(AC408)&gt;=1,AC408&lt;&gt;".",COUNTIF(AC109:AC$191,"*17放*")&gt;0),  CONCATENATE(  ".",IF(AC109=$A$499,$A509,"")  ),IF(AC109=$A$499,$A509,"")  )</f>
        <v/>
      </c>
      <c r="AD509" s="65" t="str">
        <f ca="1">IF( AND(LEN(AD408)&gt;=1,AD408&lt;&gt;".",COUNTIF(AD109:AD$191,"*17放*")&gt;0),  CONCATENATE(  ".",IF(AD109=$A$499,$A509,"")  ),IF(AD109=$A$499,$A509,"")  )</f>
        <v/>
      </c>
      <c r="AE509" s="65" t="str">
        <f ca="1">IF( AND(LEN(AE408)&gt;=1,AE408&lt;&gt;".",COUNTIF(AE109:AE$191,"*17放*")&gt;0),  CONCATENATE(  ".",IF(AE109=$A$499,$A509,"")  ),IF(AE109=$A$499,$A509,"")  )</f>
        <v/>
      </c>
      <c r="AF509" s="65" t="str">
        <f ca="1">IF( AND(LEN(AF408)&gt;=1,AF408&lt;&gt;".",COUNTIF(AF109:AF$191,"*17放*")&gt;0),  CONCATENATE(  ".",IF(AF109=$A$499,$A509,"")  ),IF(AF109=$A$499,$A509,"")  )</f>
        <v/>
      </c>
      <c r="AG509" s="65" t="str">
        <f ca="1">IF( AND(LEN(AG408)&gt;=1,AG408&lt;&gt;".",COUNTIF(AG109:AG$191,"*17放*")&gt;0),  CONCATENATE(  ".",IF(AG109=$A$499,$A509,"")  ),IF(AG109=$A$499,$A509,"")  )</f>
        <v/>
      </c>
      <c r="AH509" s="65"/>
      <c r="AI509" s="65"/>
      <c r="AJ509" s="65"/>
    </row>
    <row r="510" spans="1:55">
      <c r="A510" s="65">
        <f t="shared" si="44"/>
        <v>10</v>
      </c>
      <c r="B510" s="65" t="str">
        <f t="shared" si="44"/>
        <v>翁皓威</v>
      </c>
      <c r="C510" s="65" t="str">
        <f ca="1">IF( AND(LEN(C409)&gt;=1,C409&lt;&gt;".",COUNTIF(C110:C$191,"*17放*")&gt;0),  CONCATENATE(  ".",IF(C110=$A$499,$A510,"")  ),IF(C110=$A$499,$A510,"")  )</f>
        <v/>
      </c>
      <c r="D510" s="65" t="str">
        <f ca="1">IF( AND(LEN(D409)&gt;=1,D409&lt;&gt;".",COUNTIF(D110:D$191,"*17放*")&gt;0),  CONCATENATE(  ".",IF(D110=$A$499,$A510,"")  ),IF(D110=$A$499,$A510,"")  )</f>
        <v/>
      </c>
      <c r="E510" s="65" t="str">
        <f ca="1">IF( AND(LEN(E409)&gt;=1,E409&lt;&gt;".",COUNTIF(E110:E$191,"*17放*")&gt;0),  CONCATENATE(  ".",IF(E110=$A$499,$A510,"")  ),IF(E110=$A$499,$A510,"")  )</f>
        <v/>
      </c>
      <c r="F510" s="65" t="str">
        <f ca="1">IF( AND(LEN(F409)&gt;=1,F409&lt;&gt;".",COUNTIF(F110:F$191,"*17放*")&gt;0),  CONCATENATE(  ".",IF(F110=$A$499,$A510,"")  ),IF(F110=$A$499,$A510,"")  )</f>
        <v/>
      </c>
      <c r="G510" s="65" t="str">
        <f ca="1">IF( AND(LEN(G409)&gt;=1,G409&lt;&gt;".",COUNTIF(G110:G$191,"*17放*")&gt;0),  CONCATENATE(  ".",IF(G110=$A$499,$A510,"")  ),IF(G110=$A$499,$A510,"")  )</f>
        <v/>
      </c>
      <c r="H510" s="65" t="str">
        <f ca="1">IF( AND(LEN(H409)&gt;=1,H409&lt;&gt;".",COUNTIF(H110:H$191,"*17放*")&gt;0),  CONCATENATE(  ".",IF(H110=$A$499,$A510,"")  ),IF(H110=$A$499,$A510,"")  )</f>
        <v/>
      </c>
      <c r="I510" s="65" t="str">
        <f ca="1">IF( AND(LEN(I409)&gt;=1,I409&lt;&gt;".",COUNTIF(I110:I$191,"*17放*")&gt;0),  CONCATENATE(  ".",IF(I110=$A$499,$A510,"")  ),IF(I110=$A$499,$A510,"")  )</f>
        <v/>
      </c>
      <c r="J510" s="65" t="str">
        <f ca="1">IF( AND(LEN(J409)&gt;=1,J409&lt;&gt;".",COUNTIF(J110:J$191,"*17放*")&gt;0),  CONCATENATE(  ".",IF(J110=$A$499,$A510,"")  ),IF(J110=$A$499,$A510,"")  )</f>
        <v/>
      </c>
      <c r="K510" s="65" t="str">
        <f ca="1">IF( AND(LEN(K409)&gt;=1,K409&lt;&gt;".",COUNTIF(K110:K$191,"*17放*")&gt;0),  CONCATENATE(  ".",IF(K110=$A$499,$A510,"")  ),IF(K110=$A$499,$A510,"")  )</f>
        <v/>
      </c>
      <c r="L510" s="65" t="str">
        <f ca="1">IF( AND(LEN(L409)&gt;=1,L409&lt;&gt;".",COUNTIF(L110:L$191,"*17放*")&gt;0),  CONCATENATE(  ".",IF(L110=$A$499,$A510,"")  ),IF(L110=$A$499,$A510,"")  )</f>
        <v/>
      </c>
      <c r="M510" s="65" t="str">
        <f ca="1">IF( AND(LEN(M409)&gt;=1,M409&lt;&gt;".",COUNTIF(M110:M$191,"*17放*")&gt;0),  CONCATENATE(  ".",IF(M110=$A$499,$A510,"")  ),IF(M110=$A$499,$A510,"")  )</f>
        <v/>
      </c>
      <c r="N510" s="65" t="str">
        <f ca="1">IF( AND(LEN(N409)&gt;=1,N409&lt;&gt;".",COUNTIF(N110:N$191,"*17放*")&gt;0),  CONCATENATE(  ".",IF(N110=$A$499,$A510,"")  ),IF(N110=$A$499,$A510,"")  )</f>
        <v/>
      </c>
      <c r="O510" s="65" t="str">
        <f ca="1">IF( AND(LEN(O409)&gt;=1,O409&lt;&gt;".",COUNTIF(O110:O$191,"*17放*")&gt;0),  CONCATENATE(  ".",IF(O110=$A$499,$A510,"")  ),IF(O110=$A$499,$A510,"")  )</f>
        <v/>
      </c>
      <c r="P510" s="65" t="str">
        <f ca="1">IF( AND(LEN(P409)&gt;=1,P409&lt;&gt;".",COUNTIF(P110:P$191,"*17放*")&gt;0),  CONCATENATE(  ".",IF(P110=$A$499,$A510,"")  ),IF(P110=$A$499,$A510,"")  )</f>
        <v/>
      </c>
      <c r="Q510" s="65" t="str">
        <f ca="1">IF( AND(LEN(Q409)&gt;=1,Q409&lt;&gt;".",COUNTIF(Q110:Q$191,"*17放*")&gt;0),  CONCATENATE(  ".",IF(Q110=$A$499,$A510,"")  ),IF(Q110=$A$499,$A510,"")  )</f>
        <v/>
      </c>
      <c r="R510" s="65" t="str">
        <f ca="1">IF( AND(LEN(R409)&gt;=1,R409&lt;&gt;".",COUNTIF(R110:R$191,"*17放*")&gt;0),  CONCATENATE(  ".",IF(R110=$A$499,$A510,"")  ),IF(R110=$A$499,$A510,"")  )</f>
        <v/>
      </c>
      <c r="S510" s="65" t="str">
        <f ca="1">IF( AND(LEN(S409)&gt;=1,S409&lt;&gt;".",COUNTIF(S110:S$191,"*17放*")&gt;0),  CONCATENATE(  ".",IF(S110=$A$499,$A510,"")  ),IF(S110=$A$499,$A510,"")  )</f>
        <v/>
      </c>
      <c r="T510" s="65" t="str">
        <f ca="1">IF( AND(LEN(T409)&gt;=1,T409&lt;&gt;".",COUNTIF(T110:T$191,"*17放*")&gt;0),  CONCATENATE(  ".",IF(T110=$A$499,$A510,"")  ),IF(T110=$A$499,$A510,"")  )</f>
        <v/>
      </c>
      <c r="U510" s="65" t="str">
        <f ca="1">IF( AND(LEN(U409)&gt;=1,U409&lt;&gt;".",COUNTIF(U110:U$191,"*17放*")&gt;0),  CONCATENATE(  ".",IF(U110=$A$499,$A510,"")  ),IF(U110=$A$499,$A510,"")  )</f>
        <v/>
      </c>
      <c r="V510" s="65" t="str">
        <f ca="1">IF( AND(LEN(V409)&gt;=1,V409&lt;&gt;".",COUNTIF(V110:V$191,"*17放*")&gt;0),  CONCATENATE(  ".",IF(V110=$A$499,$A510,"")  ),IF(V110=$A$499,$A510,"")  )</f>
        <v/>
      </c>
      <c r="W510" s="65" t="str">
        <f ca="1">IF( AND(LEN(W409)&gt;=1,W409&lt;&gt;".",COUNTIF(W110:W$191,"*17放*")&gt;0),  CONCATENATE(  ".",IF(W110=$A$499,$A510,"")  ),IF(W110=$A$499,$A510,"")  )</f>
        <v/>
      </c>
      <c r="X510" s="65" t="str">
        <f ca="1">IF( AND(LEN(X409)&gt;=1,X409&lt;&gt;".",COUNTIF(X110:X$191,"*17放*")&gt;0),  CONCATENATE(  ".",IF(X110=$A$499,$A510,"")  ),IF(X110=$A$499,$A510,"")  )</f>
        <v/>
      </c>
      <c r="Y510" s="65" t="str">
        <f ca="1">IF( AND(LEN(Y409)&gt;=1,Y409&lt;&gt;".",COUNTIF(Y110:Y$191,"*17放*")&gt;0),  CONCATENATE(  ".",IF(Y110=$A$499,$A510,"")  ),IF(Y110=$A$499,$A510,"")  )</f>
        <v/>
      </c>
      <c r="Z510" s="65" t="str">
        <f ca="1">IF( AND(LEN(Z409)&gt;=1,Z409&lt;&gt;".",COUNTIF(Z110:Z$191,"*17放*")&gt;0),  CONCATENATE(  ".",IF(Z110=$A$499,$A510,"")  ),IF(Z110=$A$499,$A510,"")  )</f>
        <v/>
      </c>
      <c r="AA510" s="65" t="str">
        <f ca="1">IF( AND(LEN(AA409)&gt;=1,AA409&lt;&gt;".",COUNTIF(AA110:AA$191,"*17放*")&gt;0),  CONCATENATE(  ".",IF(AA110=$A$499,$A510,"")  ),IF(AA110=$A$499,$A510,"")  )</f>
        <v/>
      </c>
      <c r="AB510" s="65" t="str">
        <f ca="1">IF( AND(LEN(AB409)&gt;=1,AB409&lt;&gt;".",COUNTIF(AB110:AB$191,"*17放*")&gt;0),  CONCATENATE(  ".",IF(AB110=$A$499,$A510,"")  ),IF(AB110=$A$499,$A510,"")  )</f>
        <v/>
      </c>
      <c r="AC510" s="65" t="str">
        <f ca="1">IF( AND(LEN(AC409)&gt;=1,AC409&lt;&gt;".",COUNTIF(AC110:AC$191,"*17放*")&gt;0),  CONCATENATE(  ".",IF(AC110=$A$499,$A510,"")  ),IF(AC110=$A$499,$A510,"")  )</f>
        <v/>
      </c>
      <c r="AD510" s="65" t="str">
        <f ca="1">IF( AND(LEN(AD409)&gt;=1,AD409&lt;&gt;".",COUNTIF(AD110:AD$191,"*17放*")&gt;0),  CONCATENATE(  ".",IF(AD110=$A$499,$A510,"")  ),IF(AD110=$A$499,$A510,"")  )</f>
        <v/>
      </c>
      <c r="AE510" s="65" t="str">
        <f ca="1">IF( AND(LEN(AE409)&gt;=1,AE409&lt;&gt;".",COUNTIF(AE110:AE$191,"*17放*")&gt;0),  CONCATENATE(  ".",IF(AE110=$A$499,$A510,"")  ),IF(AE110=$A$499,$A510,"")  )</f>
        <v/>
      </c>
      <c r="AF510" s="65" t="str">
        <f ca="1">IF( AND(LEN(AF409)&gt;=1,AF409&lt;&gt;".",COUNTIF(AF110:AF$191,"*17放*")&gt;0),  CONCATENATE(  ".",IF(AF110=$A$499,$A510,"")  ),IF(AF110=$A$499,$A510,"")  )</f>
        <v/>
      </c>
      <c r="AG510" s="65" t="str">
        <f ca="1">IF( AND(LEN(AG409)&gt;=1,AG409&lt;&gt;".",COUNTIF(AG110:AG$191,"*17放*")&gt;0),  CONCATENATE(  ".",IF(AG110=$A$499,$A510,"")  ),IF(AG110=$A$499,$A510,"")  )</f>
        <v/>
      </c>
      <c r="AH510" s="65"/>
      <c r="AI510" s="65"/>
      <c r="AJ510" s="65"/>
    </row>
    <row r="511" spans="1:55">
      <c r="A511" s="65">
        <f t="shared" si="44"/>
        <v>11</v>
      </c>
      <c r="B511" s="65" t="str">
        <f t="shared" si="44"/>
        <v>楊育鵬</v>
      </c>
      <c r="C511" s="65" t="str">
        <f ca="1">IF( AND(LEN(C410)&gt;=1,C410&lt;&gt;".",COUNTIF(C111:C$191,"*17放*")&gt;0),  CONCATENATE(  ".",IF(C111=$A$499,$A511,"")  ),IF(C111=$A$499,$A511,"")  )</f>
        <v/>
      </c>
      <c r="D511" s="65" t="str">
        <f ca="1">IF( AND(LEN(D410)&gt;=1,D410&lt;&gt;".",COUNTIF(D111:D$191,"*17放*")&gt;0),  CONCATENATE(  ".",IF(D111=$A$499,$A511,"")  ),IF(D111=$A$499,$A511,"")  )</f>
        <v/>
      </c>
      <c r="E511" s="65" t="str">
        <f ca="1">IF( AND(LEN(E410)&gt;=1,E410&lt;&gt;".",COUNTIF(E111:E$191,"*17放*")&gt;0),  CONCATENATE(  ".",IF(E111=$A$499,$A511,"")  ),IF(E111=$A$499,$A511,"")  )</f>
        <v/>
      </c>
      <c r="F511" s="65" t="str">
        <f ca="1">IF( AND(LEN(F410)&gt;=1,F410&lt;&gt;".",COUNTIF(F111:F$191,"*17放*")&gt;0),  CONCATENATE(  ".",IF(F111=$A$499,$A511,"")  ),IF(F111=$A$499,$A511,"")  )</f>
        <v/>
      </c>
      <c r="G511" s="65" t="str">
        <f ca="1">IF( AND(LEN(G410)&gt;=1,G410&lt;&gt;".",COUNTIF(G111:G$191,"*17放*")&gt;0),  CONCATENATE(  ".",IF(G111=$A$499,$A511,"")  ),IF(G111=$A$499,$A511,"")  )</f>
        <v/>
      </c>
      <c r="H511" s="65" t="str">
        <f ca="1">IF( AND(LEN(H410)&gt;=1,H410&lt;&gt;".",COUNTIF(H111:H$191,"*17放*")&gt;0),  CONCATENATE(  ".",IF(H111=$A$499,$A511,"")  ),IF(H111=$A$499,$A511,"")  )</f>
        <v/>
      </c>
      <c r="I511" s="65" t="str">
        <f ca="1">IF( AND(LEN(I410)&gt;=1,I410&lt;&gt;".",COUNTIF(I111:I$191,"*17放*")&gt;0),  CONCATENATE(  ".",IF(I111=$A$499,$A511,"")  ),IF(I111=$A$499,$A511,"")  )</f>
        <v/>
      </c>
      <c r="J511" s="65" t="str">
        <f ca="1">IF( AND(LEN(J410)&gt;=1,J410&lt;&gt;".",COUNTIF(J111:J$191,"*17放*")&gt;0),  CONCATENATE(  ".",IF(J111=$A$499,$A511,"")  ),IF(J111=$A$499,$A511,"")  )</f>
        <v/>
      </c>
      <c r="K511" s="65" t="str">
        <f ca="1">IF( AND(LEN(K410)&gt;=1,K410&lt;&gt;".",COUNTIF(K111:K$191,"*17放*")&gt;0),  CONCATENATE(  ".",IF(K111=$A$499,$A511,"")  ),IF(K111=$A$499,$A511,"")  )</f>
        <v/>
      </c>
      <c r="L511" s="65" t="str">
        <f ca="1">IF( AND(LEN(L410)&gt;=1,L410&lt;&gt;".",COUNTIF(L111:L$191,"*17放*")&gt;0),  CONCATENATE(  ".",IF(L111=$A$499,$A511,"")  ),IF(L111=$A$499,$A511,"")  )</f>
        <v/>
      </c>
      <c r="M511" s="65" t="str">
        <f ca="1">IF( AND(LEN(M410)&gt;=1,M410&lt;&gt;".",COUNTIF(M111:M$191,"*17放*")&gt;0),  CONCATENATE(  ".",IF(M111=$A$499,$A511,"")  ),IF(M111=$A$499,$A511,"")  )</f>
        <v/>
      </c>
      <c r="N511" s="65" t="str">
        <f ca="1">IF( AND(LEN(N410)&gt;=1,N410&lt;&gt;".",COUNTIF(N111:N$191,"*17放*")&gt;0),  CONCATENATE(  ".",IF(N111=$A$499,$A511,"")  ),IF(N111=$A$499,$A511,"")  )</f>
        <v/>
      </c>
      <c r="O511" s="65" t="str">
        <f ca="1">IF( AND(LEN(O410)&gt;=1,O410&lt;&gt;".",COUNTIF(O111:O$191,"*17放*")&gt;0),  CONCATENATE(  ".",IF(O111=$A$499,$A511,"")  ),IF(O111=$A$499,$A511,"")  )</f>
        <v/>
      </c>
      <c r="P511" s="65" t="str">
        <f ca="1">IF( AND(LEN(P410)&gt;=1,P410&lt;&gt;".",COUNTIF(P111:P$191,"*17放*")&gt;0),  CONCATENATE(  ".",IF(P111=$A$499,$A511,"")  ),IF(P111=$A$499,$A511,"")  )</f>
        <v/>
      </c>
      <c r="Q511" s="65" t="str">
        <f ca="1">IF( AND(LEN(Q410)&gt;=1,Q410&lt;&gt;".",COUNTIF(Q111:Q$191,"*17放*")&gt;0),  CONCATENATE(  ".",IF(Q111=$A$499,$A511,"")  ),IF(Q111=$A$499,$A511,"")  )</f>
        <v/>
      </c>
      <c r="R511" s="65" t="str">
        <f ca="1">IF( AND(LEN(R410)&gt;=1,R410&lt;&gt;".",COUNTIF(R111:R$191,"*17放*")&gt;0),  CONCATENATE(  ".",IF(R111=$A$499,$A511,"")  ),IF(R111=$A$499,$A511,"")  )</f>
        <v/>
      </c>
      <c r="S511" s="65" t="str">
        <f ca="1">IF( AND(LEN(S410)&gt;=1,S410&lt;&gt;".",COUNTIF(S111:S$191,"*17放*")&gt;0),  CONCATENATE(  ".",IF(S111=$A$499,$A511,"")  ),IF(S111=$A$499,$A511,"")  )</f>
        <v/>
      </c>
      <c r="T511" s="65" t="str">
        <f ca="1">IF( AND(LEN(T410)&gt;=1,T410&lt;&gt;".",COUNTIF(T111:T$191,"*17放*")&gt;0),  CONCATENATE(  ".",IF(T111=$A$499,$A511,"")  ),IF(T111=$A$499,$A511,"")  )</f>
        <v/>
      </c>
      <c r="U511" s="65" t="str">
        <f ca="1">IF( AND(LEN(U410)&gt;=1,U410&lt;&gt;".",COUNTIF(U111:U$191,"*17放*")&gt;0),  CONCATENATE(  ".",IF(U111=$A$499,$A511,"")  ),IF(U111=$A$499,$A511,"")  )</f>
        <v/>
      </c>
      <c r="V511" s="65" t="str">
        <f ca="1">IF( AND(LEN(V410)&gt;=1,V410&lt;&gt;".",COUNTIF(V111:V$191,"*17放*")&gt;0),  CONCATENATE(  ".",IF(V111=$A$499,$A511,"")  ),IF(V111=$A$499,$A511,"")  )</f>
        <v/>
      </c>
      <c r="W511" s="65" t="str">
        <f ca="1">IF( AND(LEN(W410)&gt;=1,W410&lt;&gt;".",COUNTIF(W111:W$191,"*17放*")&gt;0),  CONCATENATE(  ".",IF(W111=$A$499,$A511,"")  ),IF(W111=$A$499,$A511,"")  )</f>
        <v/>
      </c>
      <c r="X511" s="65" t="str">
        <f ca="1">IF( AND(LEN(X410)&gt;=1,X410&lt;&gt;".",COUNTIF(X111:X$191,"*17放*")&gt;0),  CONCATENATE(  ".",IF(X111=$A$499,$A511,"")  ),IF(X111=$A$499,$A511,"")  )</f>
        <v/>
      </c>
      <c r="Y511" s="65" t="str">
        <f ca="1">IF( AND(LEN(Y410)&gt;=1,Y410&lt;&gt;".",COUNTIF(Y111:Y$191,"*17放*")&gt;0),  CONCATENATE(  ".",IF(Y111=$A$499,$A511,"")  ),IF(Y111=$A$499,$A511,"")  )</f>
        <v/>
      </c>
      <c r="Z511" s="65" t="str">
        <f ca="1">IF( AND(LEN(Z410)&gt;=1,Z410&lt;&gt;".",COUNTIF(Z111:Z$191,"*17放*")&gt;0),  CONCATENATE(  ".",IF(Z111=$A$499,$A511,"")  ),IF(Z111=$A$499,$A511,"")  )</f>
        <v/>
      </c>
      <c r="AA511" s="65" t="str">
        <f ca="1">IF( AND(LEN(AA410)&gt;=1,AA410&lt;&gt;".",COUNTIF(AA111:AA$191,"*17放*")&gt;0),  CONCATENATE(  ".",IF(AA111=$A$499,$A511,"")  ),IF(AA111=$A$499,$A511,"")  )</f>
        <v/>
      </c>
      <c r="AB511" s="65" t="str">
        <f ca="1">IF( AND(LEN(AB410)&gt;=1,AB410&lt;&gt;".",COUNTIF(AB111:AB$191,"*17放*")&gt;0),  CONCATENATE(  ".",IF(AB111=$A$499,$A511,"")  ),IF(AB111=$A$499,$A511,"")  )</f>
        <v/>
      </c>
      <c r="AC511" s="65" t="str">
        <f ca="1">IF( AND(LEN(AC410)&gt;=1,AC410&lt;&gt;".",COUNTIF(AC111:AC$191,"*17放*")&gt;0),  CONCATENATE(  ".",IF(AC111=$A$499,$A511,"")  ),IF(AC111=$A$499,$A511,"")  )</f>
        <v/>
      </c>
      <c r="AD511" s="65" t="str">
        <f ca="1">IF( AND(LEN(AD410)&gt;=1,AD410&lt;&gt;".",COUNTIF(AD111:AD$191,"*17放*")&gt;0),  CONCATENATE(  ".",IF(AD111=$A$499,$A511,"")  ),IF(AD111=$A$499,$A511,"")  )</f>
        <v/>
      </c>
      <c r="AE511" s="65" t="str">
        <f ca="1">IF( AND(LEN(AE410)&gt;=1,AE410&lt;&gt;".",COUNTIF(AE111:AE$191,"*17放*")&gt;0),  CONCATENATE(  ".",IF(AE111=$A$499,$A511,"")  ),IF(AE111=$A$499,$A511,"")  )</f>
        <v/>
      </c>
      <c r="AF511" s="65" t="str">
        <f ca="1">IF( AND(LEN(AF410)&gt;=1,AF410&lt;&gt;".",COUNTIF(AF111:AF$191,"*17放*")&gt;0),  CONCATENATE(  ".",IF(AF111=$A$499,$A511,"")  ),IF(AF111=$A$499,$A511,"")  )</f>
        <v/>
      </c>
      <c r="AG511" s="65" t="str">
        <f ca="1">IF( AND(LEN(AG410)&gt;=1,AG410&lt;&gt;".",COUNTIF(AG111:AG$191,"*17放*")&gt;0),  CONCATENATE(  ".",IF(AG111=$A$499,$A511,"")  ),IF(AG111=$A$499,$A511,"")  )</f>
        <v/>
      </c>
      <c r="AH511" s="65"/>
      <c r="AI511" s="65"/>
      <c r="AJ511" s="65"/>
    </row>
    <row r="512" spans="1:55">
      <c r="A512" s="65">
        <f t="shared" si="44"/>
        <v>12</v>
      </c>
      <c r="B512" s="65" t="str">
        <f t="shared" si="44"/>
        <v>張德富</v>
      </c>
      <c r="C512" s="65" t="str">
        <f ca="1">IF( AND(LEN(C411)&gt;=1,C411&lt;&gt;".",COUNTIF(C112:C$191,"*17放*")&gt;0),  CONCATENATE(  ".",IF(C112=$A$499,$A512,"")  ),IF(C112=$A$499,$A512,"")  )</f>
        <v/>
      </c>
      <c r="D512" s="65" t="str">
        <f ca="1">IF( AND(LEN(D411)&gt;=1,D411&lt;&gt;".",COUNTIF(D112:D$191,"*17放*")&gt;0),  CONCATENATE(  ".",IF(D112=$A$499,$A512,"")  ),IF(D112=$A$499,$A512,"")  )</f>
        <v/>
      </c>
      <c r="E512" s="65" t="str">
        <f ca="1">IF( AND(LEN(E411)&gt;=1,E411&lt;&gt;".",COUNTIF(E112:E$191,"*17放*")&gt;0),  CONCATENATE(  ".",IF(E112=$A$499,$A512,"")  ),IF(E112=$A$499,$A512,"")  )</f>
        <v/>
      </c>
      <c r="F512" s="65" t="str">
        <f ca="1">IF( AND(LEN(F411)&gt;=1,F411&lt;&gt;".",COUNTIF(F112:F$191,"*17放*")&gt;0),  CONCATENATE(  ".",IF(F112=$A$499,$A512,"")  ),IF(F112=$A$499,$A512,"")  )</f>
        <v/>
      </c>
      <c r="G512" s="65" t="str">
        <f ca="1">IF( AND(LEN(G411)&gt;=1,G411&lt;&gt;".",COUNTIF(G112:G$191,"*17放*")&gt;0),  CONCATENATE(  ".",IF(G112=$A$499,$A512,"")  ),IF(G112=$A$499,$A512,"")  )</f>
        <v/>
      </c>
      <c r="H512" s="65" t="str">
        <f ca="1">IF( AND(LEN(H411)&gt;=1,H411&lt;&gt;".",COUNTIF(H112:H$191,"*17放*")&gt;0),  CONCATENATE(  ".",IF(H112=$A$499,$A512,"")  ),IF(H112=$A$499,$A512,"")  )</f>
        <v/>
      </c>
      <c r="I512" s="65" t="str">
        <f ca="1">IF( AND(LEN(I411)&gt;=1,I411&lt;&gt;".",COUNTIF(I112:I$191,"*17放*")&gt;0),  CONCATENATE(  ".",IF(I112=$A$499,$A512,"")  ),IF(I112=$A$499,$A512,"")  )</f>
        <v/>
      </c>
      <c r="J512" s="65" t="str">
        <f ca="1">IF( AND(LEN(J411)&gt;=1,J411&lt;&gt;".",COUNTIF(J112:J$191,"*17放*")&gt;0),  CONCATENATE(  ".",IF(J112=$A$499,$A512,"")  ),IF(J112=$A$499,$A512,"")  )</f>
        <v/>
      </c>
      <c r="K512" s="65" t="str">
        <f ca="1">IF( AND(LEN(K411)&gt;=1,K411&lt;&gt;".",COUNTIF(K112:K$191,"*17放*")&gt;0),  CONCATENATE(  ".",IF(K112=$A$499,$A512,"")  ),IF(K112=$A$499,$A512,"")  )</f>
        <v/>
      </c>
      <c r="L512" s="65" t="str">
        <f ca="1">IF( AND(LEN(L411)&gt;=1,L411&lt;&gt;".",COUNTIF(L112:L$191,"*17放*")&gt;0),  CONCATENATE(  ".",IF(L112=$A$499,$A512,"")  ),IF(L112=$A$499,$A512,"")  )</f>
        <v/>
      </c>
      <c r="M512" s="65" t="str">
        <f ca="1">IF( AND(LEN(M411)&gt;=1,M411&lt;&gt;".",COUNTIF(M112:M$191,"*17放*")&gt;0),  CONCATENATE(  ".",IF(M112=$A$499,$A512,"")  ),IF(M112=$A$499,$A512,"")  )</f>
        <v/>
      </c>
      <c r="N512" s="65" t="str">
        <f ca="1">IF( AND(LEN(N411)&gt;=1,N411&lt;&gt;".",COUNTIF(N112:N$191,"*17放*")&gt;0),  CONCATENATE(  ".",IF(N112=$A$499,$A512,"")  ),IF(N112=$A$499,$A512,"")  )</f>
        <v/>
      </c>
      <c r="O512" s="65" t="str">
        <f ca="1">IF( AND(LEN(O411)&gt;=1,O411&lt;&gt;".",COUNTIF(O112:O$191,"*17放*")&gt;0),  CONCATENATE(  ".",IF(O112=$A$499,$A512,"")  ),IF(O112=$A$499,$A512,"")  )</f>
        <v/>
      </c>
      <c r="P512" s="65" t="str">
        <f ca="1">IF( AND(LEN(P411)&gt;=1,P411&lt;&gt;".",COUNTIF(P112:P$191,"*17放*")&gt;0),  CONCATENATE(  ".",IF(P112=$A$499,$A512,"")  ),IF(P112=$A$499,$A512,"")  )</f>
        <v/>
      </c>
      <c r="Q512" s="65" t="str">
        <f ca="1">IF( AND(LEN(Q411)&gt;=1,Q411&lt;&gt;".",COUNTIF(Q112:Q$191,"*17放*")&gt;0),  CONCATENATE(  ".",IF(Q112=$A$499,$A512,"")  ),IF(Q112=$A$499,$A512,"")  )</f>
        <v/>
      </c>
      <c r="R512" s="65" t="str">
        <f ca="1">IF( AND(LEN(R411)&gt;=1,R411&lt;&gt;".",COUNTIF(R112:R$191,"*17放*")&gt;0),  CONCATENATE(  ".",IF(R112=$A$499,$A512,"")  ),IF(R112=$A$499,$A512,"")  )</f>
        <v/>
      </c>
      <c r="S512" s="65" t="str">
        <f ca="1">IF( AND(LEN(S411)&gt;=1,S411&lt;&gt;".",COUNTIF(S112:S$191,"*17放*")&gt;0),  CONCATENATE(  ".",IF(S112=$A$499,$A512,"")  ),IF(S112=$A$499,$A512,"")  )</f>
        <v/>
      </c>
      <c r="T512" s="65" t="str">
        <f ca="1">IF( AND(LEN(T411)&gt;=1,T411&lt;&gt;".",COUNTIF(T112:T$191,"*17放*")&gt;0),  CONCATENATE(  ".",IF(T112=$A$499,$A512,"")  ),IF(T112=$A$499,$A512,"")  )</f>
        <v/>
      </c>
      <c r="U512" s="65" t="str">
        <f ca="1">IF( AND(LEN(U411)&gt;=1,U411&lt;&gt;".",COUNTIF(U112:U$191,"*17放*")&gt;0),  CONCATENATE(  ".",IF(U112=$A$499,$A512,"")  ),IF(U112=$A$499,$A512,"")  )</f>
        <v/>
      </c>
      <c r="V512" s="65" t="str">
        <f ca="1">IF( AND(LEN(V411)&gt;=1,V411&lt;&gt;".",COUNTIF(V112:V$191,"*17放*")&gt;0),  CONCATENATE(  ".",IF(V112=$A$499,$A512,"")  ),IF(V112=$A$499,$A512,"")  )</f>
        <v/>
      </c>
      <c r="W512" s="65" t="str">
        <f ca="1">IF( AND(LEN(W411)&gt;=1,W411&lt;&gt;".",COUNTIF(W112:W$191,"*17放*")&gt;0),  CONCATENATE(  ".",IF(W112=$A$499,$A512,"")  ),IF(W112=$A$499,$A512,"")  )</f>
        <v/>
      </c>
      <c r="X512" s="65" t="str">
        <f ca="1">IF( AND(LEN(X411)&gt;=1,X411&lt;&gt;".",COUNTIF(X112:X$191,"*17放*")&gt;0),  CONCATENATE(  ".",IF(X112=$A$499,$A512,"")  ),IF(X112=$A$499,$A512,"")  )</f>
        <v/>
      </c>
      <c r="Y512" s="65" t="str">
        <f ca="1">IF( AND(LEN(Y411)&gt;=1,Y411&lt;&gt;".",COUNTIF(Y112:Y$191,"*17放*")&gt;0),  CONCATENATE(  ".",IF(Y112=$A$499,$A512,"")  ),IF(Y112=$A$499,$A512,"")  )</f>
        <v/>
      </c>
      <c r="Z512" s="65" t="str">
        <f ca="1">IF( AND(LEN(Z411)&gt;=1,Z411&lt;&gt;".",COUNTIF(Z112:Z$191,"*17放*")&gt;0),  CONCATENATE(  ".",IF(Z112=$A$499,$A512,"")  ),IF(Z112=$A$499,$A512,"")  )</f>
        <v/>
      </c>
      <c r="AA512" s="65" t="str">
        <f ca="1">IF( AND(LEN(AA411)&gt;=1,AA411&lt;&gt;".",COUNTIF(AA112:AA$191,"*17放*")&gt;0),  CONCATENATE(  ".",IF(AA112=$A$499,$A512,"")  ),IF(AA112=$A$499,$A512,"")  )</f>
        <v/>
      </c>
      <c r="AB512" s="65" t="str">
        <f ca="1">IF( AND(LEN(AB411)&gt;=1,AB411&lt;&gt;".",COUNTIF(AB112:AB$191,"*17放*")&gt;0),  CONCATENATE(  ".",IF(AB112=$A$499,$A512,"")  ),IF(AB112=$A$499,$A512,"")  )</f>
        <v/>
      </c>
      <c r="AC512" s="65" t="str">
        <f ca="1">IF( AND(LEN(AC411)&gt;=1,AC411&lt;&gt;".",COUNTIF(AC112:AC$191,"*17放*")&gt;0),  CONCATENATE(  ".",IF(AC112=$A$499,$A512,"")  ),IF(AC112=$A$499,$A512,"")  )</f>
        <v/>
      </c>
      <c r="AD512" s="65" t="str">
        <f ca="1">IF( AND(LEN(AD411)&gt;=1,AD411&lt;&gt;".",COUNTIF(AD112:AD$191,"*17放*")&gt;0),  CONCATENATE(  ".",IF(AD112=$A$499,$A512,"")  ),IF(AD112=$A$499,$A512,"")  )</f>
        <v/>
      </c>
      <c r="AE512" s="65" t="str">
        <f ca="1">IF( AND(LEN(AE411)&gt;=1,AE411&lt;&gt;".",COUNTIF(AE112:AE$191,"*17放*")&gt;0),  CONCATENATE(  ".",IF(AE112=$A$499,$A512,"")  ),IF(AE112=$A$499,$A512,"")  )</f>
        <v/>
      </c>
      <c r="AF512" s="65" t="str">
        <f ca="1">IF( AND(LEN(AF411)&gt;=1,AF411&lt;&gt;".",COUNTIF(AF112:AF$191,"*17放*")&gt;0),  CONCATENATE(  ".",IF(AF112=$A$499,$A512,"")  ),IF(AF112=$A$499,$A512,"")  )</f>
        <v/>
      </c>
      <c r="AG512" s="65" t="str">
        <f ca="1">IF( AND(LEN(AG411)&gt;=1,AG411&lt;&gt;".",COUNTIF(AG112:AG$191,"*17放*")&gt;0),  CONCATENATE(  ".",IF(AG112=$A$499,$A512,"")  ),IF(AG112=$A$499,$A512,"")  )</f>
        <v/>
      </c>
      <c r="AH512" s="65"/>
      <c r="AI512" s="65"/>
      <c r="AJ512" s="65"/>
    </row>
    <row r="513" spans="1:36">
      <c r="A513" s="65">
        <f t="shared" si="44"/>
        <v>13</v>
      </c>
      <c r="B513" s="65" t="str">
        <f t="shared" si="44"/>
        <v>柯俊亦</v>
      </c>
      <c r="C513" s="65" t="str">
        <f ca="1">IF( AND(LEN(C412)&gt;=1,C412&lt;&gt;".",COUNTIF(C113:C$191,"*17放*")&gt;0),  CONCATENATE(  ".",IF(C113=$A$499,$A513,"")  ),IF(C113=$A$499,$A513,"")  )</f>
        <v/>
      </c>
      <c r="D513" s="65" t="str">
        <f ca="1">IF( AND(LEN(D412)&gt;=1,D412&lt;&gt;".",COUNTIF(D113:D$191,"*17放*")&gt;0),  CONCATENATE(  ".",IF(D113=$A$499,$A513,"")  ),IF(D113=$A$499,$A513,"")  )</f>
        <v/>
      </c>
      <c r="E513" s="65" t="str">
        <f ca="1">IF( AND(LEN(E412)&gt;=1,E412&lt;&gt;".",COUNTIF(E113:E$191,"*17放*")&gt;0),  CONCATENATE(  ".",IF(E113=$A$499,$A513,"")  ),IF(E113=$A$499,$A513,"")  )</f>
        <v/>
      </c>
      <c r="F513" s="65" t="str">
        <f ca="1">IF( AND(LEN(F412)&gt;=1,F412&lt;&gt;".",COUNTIF(F113:F$191,"*17放*")&gt;0),  CONCATENATE(  ".",IF(F113=$A$499,$A513,"")  ),IF(F113=$A$499,$A513,"")  )</f>
        <v/>
      </c>
      <c r="G513" s="65" t="str">
        <f ca="1">IF( AND(LEN(G412)&gt;=1,G412&lt;&gt;".",COUNTIF(G113:G$191,"*17放*")&gt;0),  CONCATENATE(  ".",IF(G113=$A$499,$A513,"")  ),IF(G113=$A$499,$A513,"")  )</f>
        <v/>
      </c>
      <c r="H513" s="65" t="str">
        <f ca="1">IF( AND(LEN(H412)&gt;=1,H412&lt;&gt;".",COUNTIF(H113:H$191,"*17放*")&gt;0),  CONCATENATE(  ".",IF(H113=$A$499,$A513,"")  ),IF(H113=$A$499,$A513,"")  )</f>
        <v/>
      </c>
      <c r="I513" s="65" t="str">
        <f ca="1">IF( AND(LEN(I412)&gt;=1,I412&lt;&gt;".",COUNTIF(I113:I$191,"*17放*")&gt;0),  CONCATENATE(  ".",IF(I113=$A$499,$A513,"")  ),IF(I113=$A$499,$A513,"")  )</f>
        <v/>
      </c>
      <c r="J513" s="65" t="str">
        <f ca="1">IF( AND(LEN(J412)&gt;=1,J412&lt;&gt;".",COUNTIF(J113:J$191,"*17放*")&gt;0),  CONCATENATE(  ".",IF(J113=$A$499,$A513,"")  ),IF(J113=$A$499,$A513,"")  )</f>
        <v/>
      </c>
      <c r="K513" s="65" t="str">
        <f ca="1">IF( AND(LEN(K412)&gt;=1,K412&lt;&gt;".",COUNTIF(K113:K$191,"*17放*")&gt;0),  CONCATENATE(  ".",IF(K113=$A$499,$A513,"")  ),IF(K113=$A$499,$A513,"")  )</f>
        <v/>
      </c>
      <c r="L513" s="65" t="str">
        <f ca="1">IF( AND(LEN(L412)&gt;=1,L412&lt;&gt;".",COUNTIF(L113:L$191,"*17放*")&gt;0),  CONCATENATE(  ".",IF(L113=$A$499,$A513,"")  ),IF(L113=$A$499,$A513,"")  )</f>
        <v/>
      </c>
      <c r="M513" s="65" t="str">
        <f ca="1">IF( AND(LEN(M412)&gt;=1,M412&lt;&gt;".",COUNTIF(M113:M$191,"*17放*")&gt;0),  CONCATENATE(  ".",IF(M113=$A$499,$A513,"")  ),IF(M113=$A$499,$A513,"")  )</f>
        <v/>
      </c>
      <c r="N513" s="65" t="str">
        <f ca="1">IF( AND(LEN(N412)&gt;=1,N412&lt;&gt;".",COUNTIF(N113:N$191,"*17放*")&gt;0),  CONCATENATE(  ".",IF(N113=$A$499,$A513,"")  ),IF(N113=$A$499,$A513,"")  )</f>
        <v/>
      </c>
      <c r="O513" s="65" t="str">
        <f ca="1">IF( AND(LEN(O412)&gt;=1,O412&lt;&gt;".",COUNTIF(O113:O$191,"*17放*")&gt;0),  CONCATENATE(  ".",IF(O113=$A$499,$A513,"")  ),IF(O113=$A$499,$A513,"")  )</f>
        <v/>
      </c>
      <c r="P513" s="65" t="str">
        <f ca="1">IF( AND(LEN(P412)&gt;=1,P412&lt;&gt;".",COUNTIF(P113:P$191,"*17放*")&gt;0),  CONCATENATE(  ".",IF(P113=$A$499,$A513,"")  ),IF(P113=$A$499,$A513,"")  )</f>
        <v/>
      </c>
      <c r="Q513" s="65" t="str">
        <f ca="1">IF( AND(LEN(Q412)&gt;=1,Q412&lt;&gt;".",COUNTIF(Q113:Q$191,"*17放*")&gt;0),  CONCATENATE(  ".",IF(Q113=$A$499,$A513,"")  ),IF(Q113=$A$499,$A513,"")  )</f>
        <v/>
      </c>
      <c r="R513" s="65" t="str">
        <f ca="1">IF( AND(LEN(R412)&gt;=1,R412&lt;&gt;".",COUNTIF(R113:R$191,"*17放*")&gt;0),  CONCATENATE(  ".",IF(R113=$A$499,$A513,"")  ),IF(R113=$A$499,$A513,"")  )</f>
        <v/>
      </c>
      <c r="S513" s="65" t="str">
        <f ca="1">IF( AND(LEN(S412)&gt;=1,S412&lt;&gt;".",COUNTIF(S113:S$191,"*17放*")&gt;0),  CONCATENATE(  ".",IF(S113=$A$499,$A513,"")  ),IF(S113=$A$499,$A513,"")  )</f>
        <v/>
      </c>
      <c r="T513" s="65" t="str">
        <f ca="1">IF( AND(LEN(T412)&gt;=1,T412&lt;&gt;".",COUNTIF(T113:T$191,"*17放*")&gt;0),  CONCATENATE(  ".",IF(T113=$A$499,$A513,"")  ),IF(T113=$A$499,$A513,"")  )</f>
        <v/>
      </c>
      <c r="U513" s="65" t="str">
        <f ca="1">IF( AND(LEN(U412)&gt;=1,U412&lt;&gt;".",COUNTIF(U113:U$191,"*17放*")&gt;0),  CONCATENATE(  ".",IF(U113=$A$499,$A513,"")  ),IF(U113=$A$499,$A513,"")  )</f>
        <v/>
      </c>
      <c r="V513" s="65" t="str">
        <f ca="1">IF( AND(LEN(V412)&gt;=1,V412&lt;&gt;".",COUNTIF(V113:V$191,"*17放*")&gt;0),  CONCATENATE(  ".",IF(V113=$A$499,$A513,"")  ),IF(V113=$A$499,$A513,"")  )</f>
        <v/>
      </c>
      <c r="W513" s="65" t="str">
        <f ca="1">IF( AND(LEN(W412)&gt;=1,W412&lt;&gt;".",COUNTIF(W113:W$191,"*17放*")&gt;0),  CONCATENATE(  ".",IF(W113=$A$499,$A513,"")  ),IF(W113=$A$499,$A513,"")  )</f>
        <v/>
      </c>
      <c r="X513" s="65" t="str">
        <f ca="1">IF( AND(LEN(X412)&gt;=1,X412&lt;&gt;".",COUNTIF(X113:X$191,"*17放*")&gt;0),  CONCATENATE(  ".",IF(X113=$A$499,$A513,"")  ),IF(X113=$A$499,$A513,"")  )</f>
        <v/>
      </c>
      <c r="Y513" s="65" t="str">
        <f ca="1">IF( AND(LEN(Y412)&gt;=1,Y412&lt;&gt;".",COUNTIF(Y113:Y$191,"*17放*")&gt;0),  CONCATENATE(  ".",IF(Y113=$A$499,$A513,"")  ),IF(Y113=$A$499,$A513,"")  )</f>
        <v/>
      </c>
      <c r="Z513" s="65" t="str">
        <f ca="1">IF( AND(LEN(Z412)&gt;=1,Z412&lt;&gt;".",COUNTIF(Z113:Z$191,"*17放*")&gt;0),  CONCATENATE(  ".",IF(Z113=$A$499,$A513,"")  ),IF(Z113=$A$499,$A513,"")  )</f>
        <v/>
      </c>
      <c r="AA513" s="65" t="str">
        <f ca="1">IF( AND(LEN(AA412)&gt;=1,AA412&lt;&gt;".",COUNTIF(AA113:AA$191,"*17放*")&gt;0),  CONCATENATE(  ".",IF(AA113=$A$499,$A513,"")  ),IF(AA113=$A$499,$A513,"")  )</f>
        <v/>
      </c>
      <c r="AB513" s="65" t="str">
        <f ca="1">IF( AND(LEN(AB412)&gt;=1,AB412&lt;&gt;".",COUNTIF(AB113:AB$191,"*17放*")&gt;0),  CONCATENATE(  ".",IF(AB113=$A$499,$A513,"")  ),IF(AB113=$A$499,$A513,"")  )</f>
        <v/>
      </c>
      <c r="AC513" s="65" t="str">
        <f ca="1">IF( AND(LEN(AC412)&gt;=1,AC412&lt;&gt;".",COUNTIF(AC113:AC$191,"*17放*")&gt;0),  CONCATENATE(  ".",IF(AC113=$A$499,$A513,"")  ),IF(AC113=$A$499,$A513,"")  )</f>
        <v/>
      </c>
      <c r="AD513" s="65" t="str">
        <f ca="1">IF( AND(LEN(AD412)&gt;=1,AD412&lt;&gt;".",COUNTIF(AD113:AD$191,"*17放*")&gt;0),  CONCATENATE(  ".",IF(AD113=$A$499,$A513,"")  ),IF(AD113=$A$499,$A513,"")  )</f>
        <v/>
      </c>
      <c r="AE513" s="65" t="str">
        <f ca="1">IF( AND(LEN(AE412)&gt;=1,AE412&lt;&gt;".",COUNTIF(AE113:AE$191,"*17放*")&gt;0),  CONCATENATE(  ".",IF(AE113=$A$499,$A513,"")  ),IF(AE113=$A$499,$A513,"")  )</f>
        <v/>
      </c>
      <c r="AF513" s="65" t="str">
        <f ca="1">IF( AND(LEN(AF412)&gt;=1,AF412&lt;&gt;".",COUNTIF(AF113:AF$191,"*17放*")&gt;0),  CONCATENATE(  ".",IF(AF113=$A$499,$A513,"")  ),IF(AF113=$A$499,$A513,"")  )</f>
        <v/>
      </c>
      <c r="AG513" s="65" t="str">
        <f ca="1">IF( AND(LEN(AG412)&gt;=1,AG412&lt;&gt;".",COUNTIF(AG113:AG$191,"*17放*")&gt;0),  CONCATENATE(  ".",IF(AG113=$A$499,$A513,"")  ),IF(AG113=$A$499,$A513,"")  )</f>
        <v/>
      </c>
      <c r="AH513" s="65"/>
      <c r="AI513" s="65"/>
      <c r="AJ513" s="65"/>
    </row>
    <row r="514" spans="1:36">
      <c r="A514" s="65">
        <f t="shared" si="44"/>
        <v>14</v>
      </c>
      <c r="B514" s="65" t="str">
        <f t="shared" si="44"/>
        <v>周季濓</v>
      </c>
      <c r="C514" s="65" t="str">
        <f ca="1">IF( AND(LEN(C413)&gt;=1,C413&lt;&gt;".",COUNTIF(C114:C$191,"*17放*")&gt;0),  CONCATENATE(  ".",IF(C114=$A$499,$A514,"")  ),IF(C114=$A$499,$A514,"")  )</f>
        <v/>
      </c>
      <c r="D514" s="65" t="str">
        <f ca="1">IF( AND(LEN(D413)&gt;=1,D413&lt;&gt;".",COUNTIF(D114:D$191,"*17放*")&gt;0),  CONCATENATE(  ".",IF(D114=$A$499,$A514,"")  ),IF(D114=$A$499,$A514,"")  )</f>
        <v/>
      </c>
      <c r="E514" s="65" t="str">
        <f ca="1">IF( AND(LEN(E413)&gt;=1,E413&lt;&gt;".",COUNTIF(E114:E$191,"*17放*")&gt;0),  CONCATENATE(  ".",IF(E114=$A$499,$A514,"")  ),IF(E114=$A$499,$A514,"")  )</f>
        <v/>
      </c>
      <c r="F514" s="65" t="str">
        <f ca="1">IF( AND(LEN(F413)&gt;=1,F413&lt;&gt;".",COUNTIF(F114:F$191,"*17放*")&gt;0),  CONCATENATE(  ".",IF(F114=$A$499,$A514,"")  ),IF(F114=$A$499,$A514,"")  )</f>
        <v/>
      </c>
      <c r="G514" s="65" t="str">
        <f ca="1">IF( AND(LEN(G413)&gt;=1,G413&lt;&gt;".",COUNTIF(G114:G$191,"*17放*")&gt;0),  CONCATENATE(  ".",IF(G114=$A$499,$A514,"")  ),IF(G114=$A$499,$A514,"")  )</f>
        <v/>
      </c>
      <c r="H514" s="65" t="str">
        <f ca="1">IF( AND(LEN(H413)&gt;=1,H413&lt;&gt;".",COUNTIF(H114:H$191,"*17放*")&gt;0),  CONCATENATE(  ".",IF(H114=$A$499,$A514,"")  ),IF(H114=$A$499,$A514,"")  )</f>
        <v/>
      </c>
      <c r="I514" s="65" t="str">
        <f ca="1">IF( AND(LEN(I413)&gt;=1,I413&lt;&gt;".",COUNTIF(I114:I$191,"*17放*")&gt;0),  CONCATENATE(  ".",IF(I114=$A$499,$A514,"")  ),IF(I114=$A$499,$A514,"")  )</f>
        <v/>
      </c>
      <c r="J514" s="65" t="str">
        <f ca="1">IF( AND(LEN(J413)&gt;=1,J413&lt;&gt;".",COUNTIF(J114:J$191,"*17放*")&gt;0),  CONCATENATE(  ".",IF(J114=$A$499,$A514,"")  ),IF(J114=$A$499,$A514,"")  )</f>
        <v/>
      </c>
      <c r="K514" s="65" t="str">
        <f ca="1">IF( AND(LEN(K413)&gt;=1,K413&lt;&gt;".",COUNTIF(K114:K$191,"*17放*")&gt;0),  CONCATENATE(  ".",IF(K114=$A$499,$A514,"")  ),IF(K114=$A$499,$A514,"")  )</f>
        <v/>
      </c>
      <c r="L514" s="65" t="str">
        <f ca="1">IF( AND(LEN(L413)&gt;=1,L413&lt;&gt;".",COUNTIF(L114:L$191,"*17放*")&gt;0),  CONCATENATE(  ".",IF(L114=$A$499,$A514,"")  ),IF(L114=$A$499,$A514,"")  )</f>
        <v/>
      </c>
      <c r="M514" s="65" t="str">
        <f ca="1">IF( AND(LEN(M413)&gt;=1,M413&lt;&gt;".",COUNTIF(M114:M$191,"*17放*")&gt;0),  CONCATENATE(  ".",IF(M114=$A$499,$A514,"")  ),IF(M114=$A$499,$A514,"")  )</f>
        <v/>
      </c>
      <c r="N514" s="65" t="str">
        <f ca="1">IF( AND(LEN(N413)&gt;=1,N413&lt;&gt;".",COUNTIF(N114:N$191,"*17放*")&gt;0),  CONCATENATE(  ".",IF(N114=$A$499,$A514,"")  ),IF(N114=$A$499,$A514,"")  )</f>
        <v/>
      </c>
      <c r="O514" s="65" t="str">
        <f ca="1">IF( AND(LEN(O413)&gt;=1,O413&lt;&gt;".",COUNTIF(O114:O$191,"*17放*")&gt;0),  CONCATENATE(  ".",IF(O114=$A$499,$A514,"")  ),IF(O114=$A$499,$A514,"")  )</f>
        <v/>
      </c>
      <c r="P514" s="65" t="str">
        <f ca="1">IF( AND(LEN(P413)&gt;=1,P413&lt;&gt;".",COUNTIF(P114:P$191,"*17放*")&gt;0),  CONCATENATE(  ".",IF(P114=$A$499,$A514,"")  ),IF(P114=$A$499,$A514,"")  )</f>
        <v/>
      </c>
      <c r="Q514" s="65" t="str">
        <f ca="1">IF( AND(LEN(Q413)&gt;=1,Q413&lt;&gt;".",COUNTIF(Q114:Q$191,"*17放*")&gt;0),  CONCATENATE(  ".",IF(Q114=$A$499,$A514,"")  ),IF(Q114=$A$499,$A514,"")  )</f>
        <v/>
      </c>
      <c r="R514" s="65" t="str">
        <f ca="1">IF( AND(LEN(R413)&gt;=1,R413&lt;&gt;".",COUNTIF(R114:R$191,"*17放*")&gt;0),  CONCATENATE(  ".",IF(R114=$A$499,$A514,"")  ),IF(R114=$A$499,$A514,"")  )</f>
        <v/>
      </c>
      <c r="S514" s="65" t="str">
        <f ca="1">IF( AND(LEN(S413)&gt;=1,S413&lt;&gt;".",COUNTIF(S114:S$191,"*17放*")&gt;0),  CONCATENATE(  ".",IF(S114=$A$499,$A514,"")  ),IF(S114=$A$499,$A514,"")  )</f>
        <v/>
      </c>
      <c r="T514" s="65" t="str">
        <f ca="1">IF( AND(LEN(T413)&gt;=1,T413&lt;&gt;".",COUNTIF(T114:T$191,"*17放*")&gt;0),  CONCATENATE(  ".",IF(T114=$A$499,$A514,"")  ),IF(T114=$A$499,$A514,"")  )</f>
        <v/>
      </c>
      <c r="U514" s="65" t="str">
        <f ca="1">IF( AND(LEN(U413)&gt;=1,U413&lt;&gt;".",COUNTIF(U114:U$191,"*17放*")&gt;0),  CONCATENATE(  ".",IF(U114=$A$499,$A514,"")  ),IF(U114=$A$499,$A514,"")  )</f>
        <v/>
      </c>
      <c r="V514" s="65" t="str">
        <f ca="1">IF( AND(LEN(V413)&gt;=1,V413&lt;&gt;".",COUNTIF(V114:V$191,"*17放*")&gt;0),  CONCATENATE(  ".",IF(V114=$A$499,$A514,"")  ),IF(V114=$A$499,$A514,"")  )</f>
        <v/>
      </c>
      <c r="W514" s="65" t="str">
        <f ca="1">IF( AND(LEN(W413)&gt;=1,W413&lt;&gt;".",COUNTIF(W114:W$191,"*17放*")&gt;0),  CONCATENATE(  ".",IF(W114=$A$499,$A514,"")  ),IF(W114=$A$499,$A514,"")  )</f>
        <v/>
      </c>
      <c r="X514" s="65" t="str">
        <f ca="1">IF( AND(LEN(X413)&gt;=1,X413&lt;&gt;".",COUNTIF(X114:X$191,"*17放*")&gt;0),  CONCATENATE(  ".",IF(X114=$A$499,$A514,"")  ),IF(X114=$A$499,$A514,"")  )</f>
        <v/>
      </c>
      <c r="Y514" s="65" t="str">
        <f ca="1">IF( AND(LEN(Y413)&gt;=1,Y413&lt;&gt;".",COUNTIF(Y114:Y$191,"*17放*")&gt;0),  CONCATENATE(  ".",IF(Y114=$A$499,$A514,"")  ),IF(Y114=$A$499,$A514,"")  )</f>
        <v/>
      </c>
      <c r="Z514" s="65" t="str">
        <f ca="1">IF( AND(LEN(Z413)&gt;=1,Z413&lt;&gt;".",COUNTIF(Z114:Z$191,"*17放*")&gt;0),  CONCATENATE(  ".",IF(Z114=$A$499,$A514,"")  ),IF(Z114=$A$499,$A514,"")  )</f>
        <v/>
      </c>
      <c r="AA514" s="65" t="str">
        <f ca="1">IF( AND(LEN(AA413)&gt;=1,AA413&lt;&gt;".",COUNTIF(AA114:AA$191,"*17放*")&gt;0),  CONCATENATE(  ".",IF(AA114=$A$499,$A514,"")  ),IF(AA114=$A$499,$A514,"")  )</f>
        <v/>
      </c>
      <c r="AB514" s="65" t="str">
        <f ca="1">IF( AND(LEN(AB413)&gt;=1,AB413&lt;&gt;".",COUNTIF(AB114:AB$191,"*17放*")&gt;0),  CONCATENATE(  ".",IF(AB114=$A$499,$A514,"")  ),IF(AB114=$A$499,$A514,"")  )</f>
        <v/>
      </c>
      <c r="AC514" s="65" t="str">
        <f ca="1">IF( AND(LEN(AC413)&gt;=1,AC413&lt;&gt;".",COUNTIF(AC114:AC$191,"*17放*")&gt;0),  CONCATENATE(  ".",IF(AC114=$A$499,$A514,"")  ),IF(AC114=$A$499,$A514,"")  )</f>
        <v/>
      </c>
      <c r="AD514" s="65" t="str">
        <f ca="1">IF( AND(LEN(AD413)&gt;=1,AD413&lt;&gt;".",COUNTIF(AD114:AD$191,"*17放*")&gt;0),  CONCATENATE(  ".",IF(AD114=$A$499,$A514,"")  ),IF(AD114=$A$499,$A514,"")  )</f>
        <v/>
      </c>
      <c r="AE514" s="65" t="str">
        <f ca="1">IF( AND(LEN(AE413)&gt;=1,AE413&lt;&gt;".",COUNTIF(AE114:AE$191,"*17放*")&gt;0),  CONCATENATE(  ".",IF(AE114=$A$499,$A514,"")  ),IF(AE114=$A$499,$A514,"")  )</f>
        <v/>
      </c>
      <c r="AF514" s="65" t="str">
        <f ca="1">IF( AND(LEN(AF413)&gt;=1,AF413&lt;&gt;".",COUNTIF(AF114:AF$191,"*17放*")&gt;0),  CONCATENATE(  ".",IF(AF114=$A$499,$A514,"")  ),IF(AF114=$A$499,$A514,"")  )</f>
        <v/>
      </c>
      <c r="AG514" s="65" t="str">
        <f ca="1">IF( AND(LEN(AG413)&gt;=1,AG413&lt;&gt;".",COUNTIF(AG114:AG$191,"*17放*")&gt;0),  CONCATENATE(  ".",IF(AG114=$A$499,$A514,"")  ),IF(AG114=$A$499,$A514,"")  )</f>
        <v/>
      </c>
      <c r="AH514" s="65"/>
      <c r="AI514" s="65"/>
      <c r="AJ514" s="65"/>
    </row>
    <row r="515" spans="1:36">
      <c r="A515" s="65">
        <f t="shared" si="44"/>
        <v>15</v>
      </c>
      <c r="B515" s="65" t="str">
        <f t="shared" si="44"/>
        <v>許修銘</v>
      </c>
      <c r="C515" s="65" t="str">
        <f ca="1">IF( AND(LEN(C414)&gt;=1,C414&lt;&gt;".",COUNTIF(C115:C$191,"*17放*")&gt;0),  CONCATENATE(  ".",IF(C115=$A$499,$A515,"")  ),IF(C115=$A$499,$A515,"")  )</f>
        <v/>
      </c>
      <c r="D515" s="65" t="str">
        <f ca="1">IF( AND(LEN(D414)&gt;=1,D414&lt;&gt;".",COUNTIF(D115:D$191,"*17放*")&gt;0),  CONCATENATE(  ".",IF(D115=$A$499,$A515,"")  ),IF(D115=$A$499,$A515,"")  )</f>
        <v/>
      </c>
      <c r="E515" s="65" t="str">
        <f ca="1">IF( AND(LEN(E414)&gt;=1,E414&lt;&gt;".",COUNTIF(E115:E$191,"*17放*")&gt;0),  CONCATENATE(  ".",IF(E115=$A$499,$A515,"")  ),IF(E115=$A$499,$A515,"")  )</f>
        <v/>
      </c>
      <c r="F515" s="65" t="str">
        <f ca="1">IF( AND(LEN(F414)&gt;=1,F414&lt;&gt;".",COUNTIF(F115:F$191,"*17放*")&gt;0),  CONCATENATE(  ".",IF(F115=$A$499,$A515,"")  ),IF(F115=$A$499,$A515,"")  )</f>
        <v/>
      </c>
      <c r="G515" s="65" t="str">
        <f ca="1">IF( AND(LEN(G414)&gt;=1,G414&lt;&gt;".",COUNTIF(G115:G$191,"*17放*")&gt;0),  CONCATENATE(  ".",IF(G115=$A$499,$A515,"")  ),IF(G115=$A$499,$A515,"")  )</f>
        <v/>
      </c>
      <c r="H515" s="65" t="str">
        <f ca="1">IF( AND(LEN(H414)&gt;=1,H414&lt;&gt;".",COUNTIF(H115:H$191,"*17放*")&gt;0),  CONCATENATE(  ".",IF(H115=$A$499,$A515,"")  ),IF(H115=$A$499,$A515,"")  )</f>
        <v/>
      </c>
      <c r="I515" s="65" t="str">
        <f ca="1">IF( AND(LEN(I414)&gt;=1,I414&lt;&gt;".",COUNTIF(I115:I$191,"*17放*")&gt;0),  CONCATENATE(  ".",IF(I115=$A$499,$A515,"")  ),IF(I115=$A$499,$A515,"")  )</f>
        <v/>
      </c>
      <c r="J515" s="65" t="str">
        <f ca="1">IF( AND(LEN(J414)&gt;=1,J414&lt;&gt;".",COUNTIF(J115:J$191,"*17放*")&gt;0),  CONCATENATE(  ".",IF(J115=$A$499,$A515,"")  ),IF(J115=$A$499,$A515,"")  )</f>
        <v/>
      </c>
      <c r="K515" s="65" t="str">
        <f ca="1">IF( AND(LEN(K414)&gt;=1,K414&lt;&gt;".",COUNTIF(K115:K$191,"*17放*")&gt;0),  CONCATENATE(  ".",IF(K115=$A$499,$A515,"")  ),IF(K115=$A$499,$A515,"")  )</f>
        <v/>
      </c>
      <c r="L515" s="65" t="str">
        <f ca="1">IF( AND(LEN(L414)&gt;=1,L414&lt;&gt;".",COUNTIF(L115:L$191,"*17放*")&gt;0),  CONCATENATE(  ".",IF(L115=$A$499,$A515,"")  ),IF(L115=$A$499,$A515,"")  )</f>
        <v/>
      </c>
      <c r="M515" s="65" t="str">
        <f ca="1">IF( AND(LEN(M414)&gt;=1,M414&lt;&gt;".",COUNTIF(M115:M$191,"*17放*")&gt;0),  CONCATENATE(  ".",IF(M115=$A$499,$A515,"")  ),IF(M115=$A$499,$A515,"")  )</f>
        <v/>
      </c>
      <c r="N515" s="65" t="str">
        <f ca="1">IF( AND(LEN(N414)&gt;=1,N414&lt;&gt;".",COUNTIF(N115:N$191,"*17放*")&gt;0),  CONCATENATE(  ".",IF(N115=$A$499,$A515,"")  ),IF(N115=$A$499,$A515,"")  )</f>
        <v/>
      </c>
      <c r="O515" s="65" t="str">
        <f ca="1">IF( AND(LEN(O414)&gt;=1,O414&lt;&gt;".",COUNTIF(O115:O$191,"*17放*")&gt;0),  CONCATENATE(  ".",IF(O115=$A$499,$A515,"")  ),IF(O115=$A$499,$A515,"")  )</f>
        <v/>
      </c>
      <c r="P515" s="65" t="str">
        <f ca="1">IF( AND(LEN(P414)&gt;=1,P414&lt;&gt;".",COUNTIF(P115:P$191,"*17放*")&gt;0),  CONCATENATE(  ".",IF(P115=$A$499,$A515,"")  ),IF(P115=$A$499,$A515,"")  )</f>
        <v/>
      </c>
      <c r="Q515" s="65" t="str">
        <f ca="1">IF( AND(LEN(Q414)&gt;=1,Q414&lt;&gt;".",COUNTIF(Q115:Q$191,"*17放*")&gt;0),  CONCATENATE(  ".",IF(Q115=$A$499,$A515,"")  ),IF(Q115=$A$499,$A515,"")  )</f>
        <v/>
      </c>
      <c r="R515" s="65" t="str">
        <f ca="1">IF( AND(LEN(R414)&gt;=1,R414&lt;&gt;".",COUNTIF(R115:R$191,"*17放*")&gt;0),  CONCATENATE(  ".",IF(R115=$A$499,$A515,"")  ),IF(R115=$A$499,$A515,"")  )</f>
        <v/>
      </c>
      <c r="S515" s="65" t="str">
        <f ca="1">IF( AND(LEN(S414)&gt;=1,S414&lt;&gt;".",COUNTIF(S115:S$191,"*17放*")&gt;0),  CONCATENATE(  ".",IF(S115=$A$499,$A515,"")  ),IF(S115=$A$499,$A515,"")  )</f>
        <v/>
      </c>
      <c r="T515" s="65" t="str">
        <f ca="1">IF( AND(LEN(T414)&gt;=1,T414&lt;&gt;".",COUNTIF(T115:T$191,"*17放*")&gt;0),  CONCATENATE(  ".",IF(T115=$A$499,$A515,"")  ),IF(T115=$A$499,$A515,"")  )</f>
        <v/>
      </c>
      <c r="U515" s="65" t="str">
        <f ca="1">IF( AND(LEN(U414)&gt;=1,U414&lt;&gt;".",COUNTIF(U115:U$191,"*17放*")&gt;0),  CONCATENATE(  ".",IF(U115=$A$499,$A515,"")  ),IF(U115=$A$499,$A515,"")  )</f>
        <v/>
      </c>
      <c r="V515" s="65" t="str">
        <f ca="1">IF( AND(LEN(V414)&gt;=1,V414&lt;&gt;".",COUNTIF(V115:V$191,"*17放*")&gt;0),  CONCATENATE(  ".",IF(V115=$A$499,$A515,"")  ),IF(V115=$A$499,$A515,"")  )</f>
        <v/>
      </c>
      <c r="W515" s="65" t="str">
        <f ca="1">IF( AND(LEN(W414)&gt;=1,W414&lt;&gt;".",COUNTIF(W115:W$191,"*17放*")&gt;0),  CONCATENATE(  ".",IF(W115=$A$499,$A515,"")  ),IF(W115=$A$499,$A515,"")  )</f>
        <v/>
      </c>
      <c r="X515" s="65" t="str">
        <f ca="1">IF( AND(LEN(X414)&gt;=1,X414&lt;&gt;".",COUNTIF(X115:X$191,"*17放*")&gt;0),  CONCATENATE(  ".",IF(X115=$A$499,$A515,"")  ),IF(X115=$A$499,$A515,"")  )</f>
        <v/>
      </c>
      <c r="Y515" s="65" t="str">
        <f ca="1">IF( AND(LEN(Y414)&gt;=1,Y414&lt;&gt;".",COUNTIF(Y115:Y$191,"*17放*")&gt;0),  CONCATENATE(  ".",IF(Y115=$A$499,$A515,"")  ),IF(Y115=$A$499,$A515,"")  )</f>
        <v/>
      </c>
      <c r="Z515" s="65" t="str">
        <f ca="1">IF( AND(LEN(Z414)&gt;=1,Z414&lt;&gt;".",COUNTIF(Z115:Z$191,"*17放*")&gt;0),  CONCATENATE(  ".",IF(Z115=$A$499,$A515,"")  ),IF(Z115=$A$499,$A515,"")  )</f>
        <v/>
      </c>
      <c r="AA515" s="65" t="str">
        <f ca="1">IF( AND(LEN(AA414)&gt;=1,AA414&lt;&gt;".",COUNTIF(AA115:AA$191,"*17放*")&gt;0),  CONCATENATE(  ".",IF(AA115=$A$499,$A515,"")  ),IF(AA115=$A$499,$A515,"")  )</f>
        <v/>
      </c>
      <c r="AB515" s="65" t="str">
        <f ca="1">IF( AND(LEN(AB414)&gt;=1,AB414&lt;&gt;".",COUNTIF(AB115:AB$191,"*17放*")&gt;0),  CONCATENATE(  ".",IF(AB115=$A$499,$A515,"")  ),IF(AB115=$A$499,$A515,"")  )</f>
        <v/>
      </c>
      <c r="AC515" s="65" t="str">
        <f ca="1">IF( AND(LEN(AC414)&gt;=1,AC414&lt;&gt;".",COUNTIF(AC115:AC$191,"*17放*")&gt;0),  CONCATENATE(  ".",IF(AC115=$A$499,$A515,"")  ),IF(AC115=$A$499,$A515,"")  )</f>
        <v/>
      </c>
      <c r="AD515" s="65" t="str">
        <f ca="1">IF( AND(LEN(AD414)&gt;=1,AD414&lt;&gt;".",COUNTIF(AD115:AD$191,"*17放*")&gt;0),  CONCATENATE(  ".",IF(AD115=$A$499,$A515,"")  ),IF(AD115=$A$499,$A515,"")  )</f>
        <v/>
      </c>
      <c r="AE515" s="65" t="str">
        <f ca="1">IF( AND(LEN(AE414)&gt;=1,AE414&lt;&gt;".",COUNTIF(AE115:AE$191,"*17放*")&gt;0),  CONCATENATE(  ".",IF(AE115=$A$499,$A515,"")  ),IF(AE115=$A$499,$A515,"")  )</f>
        <v/>
      </c>
      <c r="AF515" s="65" t="str">
        <f ca="1">IF( AND(LEN(AF414)&gt;=1,AF414&lt;&gt;".",COUNTIF(AF115:AF$191,"*17放*")&gt;0),  CONCATENATE(  ".",IF(AF115=$A$499,$A515,"")  ),IF(AF115=$A$499,$A515,"")  )</f>
        <v/>
      </c>
      <c r="AG515" s="65" t="str">
        <f ca="1">IF( AND(LEN(AG414)&gt;=1,AG414&lt;&gt;".",COUNTIF(AG115:AG$191,"*17放*")&gt;0),  CONCATENATE(  ".",IF(AG115=$A$499,$A515,"")  ),IF(AG115=$A$499,$A515,"")  )</f>
        <v/>
      </c>
      <c r="AH515" s="65"/>
      <c r="AI515" s="65"/>
      <c r="AJ515" s="65"/>
    </row>
    <row r="516" spans="1:36">
      <c r="A516" s="65">
        <f t="shared" si="44"/>
        <v>16</v>
      </c>
      <c r="B516" s="65" t="str">
        <f t="shared" si="44"/>
        <v>郭文凱</v>
      </c>
      <c r="C516" s="65" t="str">
        <f ca="1">IF( AND(LEN(C415)&gt;=1,C415&lt;&gt;".",COUNTIF(C116:C$191,"*17放*")&gt;0),  CONCATENATE(  ".",IF(C116=$A$499,$A516,"")  ),IF(C116=$A$499,$A516,"")  )</f>
        <v/>
      </c>
      <c r="D516" s="65" t="str">
        <f ca="1">IF( AND(LEN(D415)&gt;=1,D415&lt;&gt;".",COUNTIF(D116:D$191,"*17放*")&gt;0),  CONCATENATE(  ".",IF(D116=$A$499,$A516,"")  ),IF(D116=$A$499,$A516,"")  )</f>
        <v/>
      </c>
      <c r="E516" s="65" t="str">
        <f ca="1">IF( AND(LEN(E415)&gt;=1,E415&lt;&gt;".",COUNTIF(E116:E$191,"*17放*")&gt;0),  CONCATENATE(  ".",IF(E116=$A$499,$A516,"")  ),IF(E116=$A$499,$A516,"")  )</f>
        <v/>
      </c>
      <c r="F516" s="65" t="str">
        <f ca="1">IF( AND(LEN(F415)&gt;=1,F415&lt;&gt;".",COUNTIF(F116:F$191,"*17放*")&gt;0),  CONCATENATE(  ".",IF(F116=$A$499,$A516,"")  ),IF(F116=$A$499,$A516,"")  )</f>
        <v/>
      </c>
      <c r="G516" s="65" t="str">
        <f ca="1">IF( AND(LEN(G415)&gt;=1,G415&lt;&gt;".",COUNTIF(G116:G$191,"*17放*")&gt;0),  CONCATENATE(  ".",IF(G116=$A$499,$A516,"")  ),IF(G116=$A$499,$A516,"")  )</f>
        <v/>
      </c>
      <c r="H516" s="65" t="str">
        <f ca="1">IF( AND(LEN(H415)&gt;=1,H415&lt;&gt;".",COUNTIF(H116:H$191,"*17放*")&gt;0),  CONCATENATE(  ".",IF(H116=$A$499,$A516,"")  ),IF(H116=$A$499,$A516,"")  )</f>
        <v/>
      </c>
      <c r="I516" s="65" t="str">
        <f ca="1">IF( AND(LEN(I415)&gt;=1,I415&lt;&gt;".",COUNTIF(I116:I$191,"*17放*")&gt;0),  CONCATENATE(  ".",IF(I116=$A$499,$A516,"")  ),IF(I116=$A$499,$A516,"")  )</f>
        <v/>
      </c>
      <c r="J516" s="65" t="str">
        <f ca="1">IF( AND(LEN(J415)&gt;=1,J415&lt;&gt;".",COUNTIF(J116:J$191,"*17放*")&gt;0),  CONCATENATE(  ".",IF(J116=$A$499,$A516,"")  ),IF(J116=$A$499,$A516,"")  )</f>
        <v/>
      </c>
      <c r="K516" s="65" t="str">
        <f ca="1">IF( AND(LEN(K415)&gt;=1,K415&lt;&gt;".",COUNTIF(K116:K$191,"*17放*")&gt;0),  CONCATENATE(  ".",IF(K116=$A$499,$A516,"")  ),IF(K116=$A$499,$A516,"")  )</f>
        <v/>
      </c>
      <c r="L516" s="65" t="str">
        <f ca="1">IF( AND(LEN(L415)&gt;=1,L415&lt;&gt;".",COUNTIF(L116:L$191,"*17放*")&gt;0),  CONCATENATE(  ".",IF(L116=$A$499,$A516,"")  ),IF(L116=$A$499,$A516,"")  )</f>
        <v/>
      </c>
      <c r="M516" s="65" t="str">
        <f ca="1">IF( AND(LEN(M415)&gt;=1,M415&lt;&gt;".",COUNTIF(M116:M$191,"*17放*")&gt;0),  CONCATENATE(  ".",IF(M116=$A$499,$A516,"")  ),IF(M116=$A$499,$A516,"")  )</f>
        <v/>
      </c>
      <c r="N516" s="65" t="str">
        <f ca="1">IF( AND(LEN(N415)&gt;=1,N415&lt;&gt;".",COUNTIF(N116:N$191,"*17放*")&gt;0),  CONCATENATE(  ".",IF(N116=$A$499,$A516,"")  ),IF(N116=$A$499,$A516,"")  )</f>
        <v/>
      </c>
      <c r="O516" s="65" t="str">
        <f ca="1">IF( AND(LEN(O415)&gt;=1,O415&lt;&gt;".",COUNTIF(O116:O$191,"*17放*")&gt;0),  CONCATENATE(  ".",IF(O116=$A$499,$A516,"")  ),IF(O116=$A$499,$A516,"")  )</f>
        <v/>
      </c>
      <c r="P516" s="65" t="str">
        <f ca="1">IF( AND(LEN(P415)&gt;=1,P415&lt;&gt;".",COUNTIF(P116:P$191,"*17放*")&gt;0),  CONCATENATE(  ".",IF(P116=$A$499,$A516,"")  ),IF(P116=$A$499,$A516,"")  )</f>
        <v/>
      </c>
      <c r="Q516" s="65" t="str">
        <f ca="1">IF( AND(LEN(Q415)&gt;=1,Q415&lt;&gt;".",COUNTIF(Q116:Q$191,"*17放*")&gt;0),  CONCATENATE(  ".",IF(Q116=$A$499,$A516,"")  ),IF(Q116=$A$499,$A516,"")  )</f>
        <v/>
      </c>
      <c r="R516" s="65" t="str">
        <f ca="1">IF( AND(LEN(R415)&gt;=1,R415&lt;&gt;".",COUNTIF(R116:R$191,"*17放*")&gt;0),  CONCATENATE(  ".",IF(R116=$A$499,$A516,"")  ),IF(R116=$A$499,$A516,"")  )</f>
        <v/>
      </c>
      <c r="S516" s="65" t="str">
        <f ca="1">IF( AND(LEN(S415)&gt;=1,S415&lt;&gt;".",COUNTIF(S116:S$191,"*17放*")&gt;0),  CONCATENATE(  ".",IF(S116=$A$499,$A516,"")  ),IF(S116=$A$499,$A516,"")  )</f>
        <v/>
      </c>
      <c r="T516" s="65" t="str">
        <f ca="1">IF( AND(LEN(T415)&gt;=1,T415&lt;&gt;".",COUNTIF(T116:T$191,"*17放*")&gt;0),  CONCATENATE(  ".",IF(T116=$A$499,$A516,"")  ),IF(T116=$A$499,$A516,"")  )</f>
        <v/>
      </c>
      <c r="U516" s="65" t="str">
        <f ca="1">IF( AND(LEN(U415)&gt;=1,U415&lt;&gt;".",COUNTIF(U116:U$191,"*17放*")&gt;0),  CONCATENATE(  ".",IF(U116=$A$499,$A516,"")  ),IF(U116=$A$499,$A516,"")  )</f>
        <v/>
      </c>
      <c r="V516" s="65" t="str">
        <f ca="1">IF( AND(LEN(V415)&gt;=1,V415&lt;&gt;".",COUNTIF(V116:V$191,"*17放*")&gt;0),  CONCATENATE(  ".",IF(V116=$A$499,$A516,"")  ),IF(V116=$A$499,$A516,"")  )</f>
        <v/>
      </c>
      <c r="W516" s="65" t="str">
        <f ca="1">IF( AND(LEN(W415)&gt;=1,W415&lt;&gt;".",COUNTIF(W116:W$191,"*17放*")&gt;0),  CONCATENATE(  ".",IF(W116=$A$499,$A516,"")  ),IF(W116=$A$499,$A516,"")  )</f>
        <v/>
      </c>
      <c r="X516" s="65" t="str">
        <f ca="1">IF( AND(LEN(X415)&gt;=1,X415&lt;&gt;".",COUNTIF(X116:X$191,"*17放*")&gt;0),  CONCATENATE(  ".",IF(X116=$A$499,$A516,"")  ),IF(X116=$A$499,$A516,"")  )</f>
        <v/>
      </c>
      <c r="Y516" s="65" t="str">
        <f ca="1">IF( AND(LEN(Y415)&gt;=1,Y415&lt;&gt;".",COUNTIF(Y116:Y$191,"*17放*")&gt;0),  CONCATENATE(  ".",IF(Y116=$A$499,$A516,"")  ),IF(Y116=$A$499,$A516,"")  )</f>
        <v/>
      </c>
      <c r="Z516" s="65" t="str">
        <f ca="1">IF( AND(LEN(Z415)&gt;=1,Z415&lt;&gt;".",COUNTIF(Z116:Z$191,"*17放*")&gt;0),  CONCATENATE(  ".",IF(Z116=$A$499,$A516,"")  ),IF(Z116=$A$499,$A516,"")  )</f>
        <v/>
      </c>
      <c r="AA516" s="65" t="str">
        <f ca="1">IF( AND(LEN(AA415)&gt;=1,AA415&lt;&gt;".",COUNTIF(AA116:AA$191,"*17放*")&gt;0),  CONCATENATE(  ".",IF(AA116=$A$499,$A516,"")  ),IF(AA116=$A$499,$A516,"")  )</f>
        <v/>
      </c>
      <c r="AB516" s="65" t="str">
        <f ca="1">IF( AND(LEN(AB415)&gt;=1,AB415&lt;&gt;".",COUNTIF(AB116:AB$191,"*17放*")&gt;0),  CONCATENATE(  ".",IF(AB116=$A$499,$A516,"")  ),IF(AB116=$A$499,$A516,"")  )</f>
        <v/>
      </c>
      <c r="AC516" s="65" t="str">
        <f ca="1">IF( AND(LEN(AC415)&gt;=1,AC415&lt;&gt;".",COUNTIF(AC116:AC$191,"*17放*")&gt;0),  CONCATENATE(  ".",IF(AC116=$A$499,$A516,"")  ),IF(AC116=$A$499,$A516,"")  )</f>
        <v/>
      </c>
      <c r="AD516" s="65" t="str">
        <f ca="1">IF( AND(LEN(AD415)&gt;=1,AD415&lt;&gt;".",COUNTIF(AD116:AD$191,"*17放*")&gt;0),  CONCATENATE(  ".",IF(AD116=$A$499,$A516,"")  ),IF(AD116=$A$499,$A516,"")  )</f>
        <v/>
      </c>
      <c r="AE516" s="65" t="str">
        <f ca="1">IF( AND(LEN(AE415)&gt;=1,AE415&lt;&gt;".",COUNTIF(AE116:AE$191,"*17放*")&gt;0),  CONCATENATE(  ".",IF(AE116=$A$499,$A516,"")  ),IF(AE116=$A$499,$A516,"")  )</f>
        <v/>
      </c>
      <c r="AF516" s="65" t="str">
        <f ca="1">IF( AND(LEN(AF415)&gt;=1,AF415&lt;&gt;".",COUNTIF(AF116:AF$191,"*17放*")&gt;0),  CONCATENATE(  ".",IF(AF116=$A$499,$A516,"")  ),IF(AF116=$A$499,$A516,"")  )</f>
        <v/>
      </c>
      <c r="AG516" s="65" t="str">
        <f ca="1">IF( AND(LEN(AG415)&gt;=1,AG415&lt;&gt;".",COUNTIF(AG116:AG$191,"*17放*")&gt;0),  CONCATENATE(  ".",IF(AG116=$A$499,$A516,"")  ),IF(AG116=$A$499,$A516,"")  )</f>
        <v/>
      </c>
      <c r="AH516" s="65"/>
      <c r="AI516" s="65"/>
      <c r="AJ516" s="65"/>
    </row>
    <row r="517" spans="1:36">
      <c r="A517" s="65">
        <f t="shared" si="44"/>
        <v>17</v>
      </c>
      <c r="B517" s="65" t="str">
        <f t="shared" si="44"/>
        <v>邱楷然</v>
      </c>
      <c r="C517" s="65" t="str">
        <f ca="1">IF( AND(LEN(C416)&gt;=1,C416&lt;&gt;".",COUNTIF(C117:C$191,"*17放*")&gt;0),  CONCATENATE(  ".",IF(C117=$A$499,$A517,"")  ),IF(C117=$A$499,$A517,"")  )</f>
        <v/>
      </c>
      <c r="D517" s="65" t="str">
        <f ca="1">IF( AND(LEN(D416)&gt;=1,D416&lt;&gt;".",COUNTIF(D117:D$191,"*17放*")&gt;0),  CONCATENATE(  ".",IF(D117=$A$499,$A517,"")  ),IF(D117=$A$499,$A517,"")  )</f>
        <v/>
      </c>
      <c r="E517" s="65" t="str">
        <f ca="1">IF( AND(LEN(E416)&gt;=1,E416&lt;&gt;".",COUNTIF(E117:E$191,"*17放*")&gt;0),  CONCATENATE(  ".",IF(E117=$A$499,$A517,"")  ),IF(E117=$A$499,$A517,"")  )</f>
        <v/>
      </c>
      <c r="F517" s="65" t="str">
        <f ca="1">IF( AND(LEN(F416)&gt;=1,F416&lt;&gt;".",COUNTIF(F117:F$191,"*17放*")&gt;0),  CONCATENATE(  ".",IF(F117=$A$499,$A517,"")  ),IF(F117=$A$499,$A517,"")  )</f>
        <v/>
      </c>
      <c r="G517" s="65" t="str">
        <f ca="1">IF( AND(LEN(G416)&gt;=1,G416&lt;&gt;".",COUNTIF(G117:G$191,"*17放*")&gt;0),  CONCATENATE(  ".",IF(G117=$A$499,$A517,"")  ),IF(G117=$A$499,$A517,"")  )</f>
        <v/>
      </c>
      <c r="H517" s="65" t="str">
        <f ca="1">IF( AND(LEN(H416)&gt;=1,H416&lt;&gt;".",COUNTIF(H117:H$191,"*17放*")&gt;0),  CONCATENATE(  ".",IF(H117=$A$499,$A517,"")  ),IF(H117=$A$499,$A517,"")  )</f>
        <v/>
      </c>
      <c r="I517" s="65" t="str">
        <f ca="1">IF( AND(LEN(I416)&gt;=1,I416&lt;&gt;".",COUNTIF(I117:I$191,"*17放*")&gt;0),  CONCATENATE(  ".",IF(I117=$A$499,$A517,"")  ),IF(I117=$A$499,$A517,"")  )</f>
        <v/>
      </c>
      <c r="J517" s="65" t="str">
        <f ca="1">IF( AND(LEN(J416)&gt;=1,J416&lt;&gt;".",COUNTIF(J117:J$191,"*17放*")&gt;0),  CONCATENATE(  ".",IF(J117=$A$499,$A517,"")  ),IF(J117=$A$499,$A517,"")  )</f>
        <v/>
      </c>
      <c r="K517" s="65" t="str">
        <f ca="1">IF( AND(LEN(K416)&gt;=1,K416&lt;&gt;".",COUNTIF(K117:K$191,"*17放*")&gt;0),  CONCATENATE(  ".",IF(K117=$A$499,$A517,"")  ),IF(K117=$A$499,$A517,"")  )</f>
        <v/>
      </c>
      <c r="L517" s="65" t="str">
        <f ca="1">IF( AND(LEN(L416)&gt;=1,L416&lt;&gt;".",COUNTIF(L117:L$191,"*17放*")&gt;0),  CONCATENATE(  ".",IF(L117=$A$499,$A517,"")  ),IF(L117=$A$499,$A517,"")  )</f>
        <v/>
      </c>
      <c r="M517" s="65" t="str">
        <f ca="1">IF( AND(LEN(M416)&gt;=1,M416&lt;&gt;".",COUNTIF(M117:M$191,"*17放*")&gt;0),  CONCATENATE(  ".",IF(M117=$A$499,$A517,"")  ),IF(M117=$A$499,$A517,"")  )</f>
        <v/>
      </c>
      <c r="N517" s="65" t="str">
        <f ca="1">IF( AND(LEN(N416)&gt;=1,N416&lt;&gt;".",COUNTIF(N117:N$191,"*17放*")&gt;0),  CONCATENATE(  ".",IF(N117=$A$499,$A517,"")  ),IF(N117=$A$499,$A517,"")  )</f>
        <v/>
      </c>
      <c r="O517" s="65" t="str">
        <f ca="1">IF( AND(LEN(O416)&gt;=1,O416&lt;&gt;".",COUNTIF(O117:O$191,"*17放*")&gt;0),  CONCATENATE(  ".",IF(O117=$A$499,$A517,"")  ),IF(O117=$A$499,$A517,"")  )</f>
        <v/>
      </c>
      <c r="P517" s="65" t="str">
        <f ca="1">IF( AND(LEN(P416)&gt;=1,P416&lt;&gt;".",COUNTIF(P117:P$191,"*17放*")&gt;0),  CONCATENATE(  ".",IF(P117=$A$499,$A517,"")  ),IF(P117=$A$499,$A517,"")  )</f>
        <v/>
      </c>
      <c r="Q517" s="65" t="str">
        <f ca="1">IF( AND(LEN(Q416)&gt;=1,Q416&lt;&gt;".",COUNTIF(Q117:Q$191,"*17放*")&gt;0),  CONCATENATE(  ".",IF(Q117=$A$499,$A517,"")  ),IF(Q117=$A$499,$A517,"")  )</f>
        <v/>
      </c>
      <c r="R517" s="65" t="str">
        <f ca="1">IF( AND(LEN(R416)&gt;=1,R416&lt;&gt;".",COUNTIF(R117:R$191,"*17放*")&gt;0),  CONCATENATE(  ".",IF(R117=$A$499,$A517,"")  ),IF(R117=$A$499,$A517,"")  )</f>
        <v/>
      </c>
      <c r="S517" s="65" t="str">
        <f ca="1">IF( AND(LEN(S416)&gt;=1,S416&lt;&gt;".",COUNTIF(S117:S$191,"*17放*")&gt;0),  CONCATENATE(  ".",IF(S117=$A$499,$A517,"")  ),IF(S117=$A$499,$A517,"")  )</f>
        <v/>
      </c>
      <c r="T517" s="65" t="str">
        <f ca="1">IF( AND(LEN(T416)&gt;=1,T416&lt;&gt;".",COUNTIF(T117:T$191,"*17放*")&gt;0),  CONCATENATE(  ".",IF(T117=$A$499,$A517,"")  ),IF(T117=$A$499,$A517,"")  )</f>
        <v/>
      </c>
      <c r="U517" s="65" t="str">
        <f ca="1">IF( AND(LEN(U416)&gt;=1,U416&lt;&gt;".",COUNTIF(U117:U$191,"*17放*")&gt;0),  CONCATENATE(  ".",IF(U117=$A$499,$A517,"")  ),IF(U117=$A$499,$A517,"")  )</f>
        <v/>
      </c>
      <c r="V517" s="65" t="str">
        <f ca="1">IF( AND(LEN(V416)&gt;=1,V416&lt;&gt;".",COUNTIF(V117:V$191,"*17放*")&gt;0),  CONCATENATE(  ".",IF(V117=$A$499,$A517,"")  ),IF(V117=$A$499,$A517,"")  )</f>
        <v/>
      </c>
      <c r="W517" s="65" t="str">
        <f ca="1">IF( AND(LEN(W416)&gt;=1,W416&lt;&gt;".",COUNTIF(W117:W$191,"*17放*")&gt;0),  CONCATENATE(  ".",IF(W117=$A$499,$A517,"")  ),IF(W117=$A$499,$A517,"")  )</f>
        <v/>
      </c>
      <c r="X517" s="65" t="str">
        <f ca="1">IF( AND(LEN(X416)&gt;=1,X416&lt;&gt;".",COUNTIF(X117:X$191,"*17放*")&gt;0),  CONCATENATE(  ".",IF(X117=$A$499,$A517,"")  ),IF(X117=$A$499,$A517,"")  )</f>
        <v/>
      </c>
      <c r="Y517" s="65" t="str">
        <f ca="1">IF( AND(LEN(Y416)&gt;=1,Y416&lt;&gt;".",COUNTIF(Y117:Y$191,"*17放*")&gt;0),  CONCATENATE(  ".",IF(Y117=$A$499,$A517,"")  ),IF(Y117=$A$499,$A517,"")  )</f>
        <v/>
      </c>
      <c r="Z517" s="65" t="str">
        <f ca="1">IF( AND(LEN(Z416)&gt;=1,Z416&lt;&gt;".",COUNTIF(Z117:Z$191,"*17放*")&gt;0),  CONCATENATE(  ".",IF(Z117=$A$499,$A517,"")  ),IF(Z117=$A$499,$A517,"")  )</f>
        <v/>
      </c>
      <c r="AA517" s="65" t="str">
        <f ca="1">IF( AND(LEN(AA416)&gt;=1,AA416&lt;&gt;".",COUNTIF(AA117:AA$191,"*17放*")&gt;0),  CONCATENATE(  ".",IF(AA117=$A$499,$A517,"")  ),IF(AA117=$A$499,$A517,"")  )</f>
        <v/>
      </c>
      <c r="AB517" s="65" t="str">
        <f ca="1">IF( AND(LEN(AB416)&gt;=1,AB416&lt;&gt;".",COUNTIF(AB117:AB$191,"*17放*")&gt;0),  CONCATENATE(  ".",IF(AB117=$A$499,$A517,"")  ),IF(AB117=$A$499,$A517,"")  )</f>
        <v/>
      </c>
      <c r="AC517" s="65" t="str">
        <f ca="1">IF( AND(LEN(AC416)&gt;=1,AC416&lt;&gt;".",COUNTIF(AC117:AC$191,"*17放*")&gt;0),  CONCATENATE(  ".",IF(AC117=$A$499,$A517,"")  ),IF(AC117=$A$499,$A517,"")  )</f>
        <v/>
      </c>
      <c r="AD517" s="65" t="str">
        <f ca="1">IF( AND(LEN(AD416)&gt;=1,AD416&lt;&gt;".",COUNTIF(AD117:AD$191,"*17放*")&gt;0),  CONCATENATE(  ".",IF(AD117=$A$499,$A517,"")  ),IF(AD117=$A$499,$A517,"")  )</f>
        <v/>
      </c>
      <c r="AE517" s="65" t="str">
        <f ca="1">IF( AND(LEN(AE416)&gt;=1,AE416&lt;&gt;".",COUNTIF(AE117:AE$191,"*17放*")&gt;0),  CONCATENATE(  ".",IF(AE117=$A$499,$A517,"")  ),IF(AE117=$A$499,$A517,"")  )</f>
        <v/>
      </c>
      <c r="AF517" s="65" t="str">
        <f ca="1">IF( AND(LEN(AF416)&gt;=1,AF416&lt;&gt;".",COUNTIF(AF117:AF$191,"*17放*")&gt;0),  CONCATENATE(  ".",IF(AF117=$A$499,$A517,"")  ),IF(AF117=$A$499,$A517,"")  )</f>
        <v/>
      </c>
      <c r="AG517" s="65" t="str">
        <f ca="1">IF( AND(LEN(AG416)&gt;=1,AG416&lt;&gt;".",COUNTIF(AG117:AG$191,"*17放*")&gt;0),  CONCATENATE(  ".",IF(AG117=$A$499,$A517,"")  ),IF(AG117=$A$499,$A517,"")  )</f>
        <v/>
      </c>
      <c r="AH517" s="65"/>
      <c r="AI517" s="65"/>
      <c r="AJ517" s="65"/>
    </row>
    <row r="518" spans="1:36">
      <c r="A518" s="65">
        <f t="shared" si="44"/>
        <v>18</v>
      </c>
      <c r="B518" s="65" t="str">
        <f t="shared" si="44"/>
        <v>楊承澔</v>
      </c>
      <c r="C518" s="65" t="str">
        <f ca="1">IF( AND(LEN(C417)&gt;=1,C417&lt;&gt;".",COUNTIF(C118:C$191,"*17放*")&gt;0),  CONCATENATE(  ".",IF(C118=$A$499,$A518,"")  ),IF(C118=$A$499,$A518,"")  )</f>
        <v/>
      </c>
      <c r="D518" s="65" t="str">
        <f ca="1">IF( AND(LEN(D417)&gt;=1,D417&lt;&gt;".",COUNTIF(D118:D$191,"*17放*")&gt;0),  CONCATENATE(  ".",IF(D118=$A$499,$A518,"")  ),IF(D118=$A$499,$A518,"")  )</f>
        <v/>
      </c>
      <c r="E518" s="65" t="str">
        <f ca="1">IF( AND(LEN(E417)&gt;=1,E417&lt;&gt;".",COUNTIF(E118:E$191,"*17放*")&gt;0),  CONCATENATE(  ".",IF(E118=$A$499,$A518,"")  ),IF(E118=$A$499,$A518,"")  )</f>
        <v/>
      </c>
      <c r="F518" s="65" t="str">
        <f ca="1">IF( AND(LEN(F417)&gt;=1,F417&lt;&gt;".",COUNTIF(F118:F$191,"*17放*")&gt;0),  CONCATENATE(  ".",IF(F118=$A$499,$A518,"")  ),IF(F118=$A$499,$A518,"")  )</f>
        <v/>
      </c>
      <c r="G518" s="65" t="str">
        <f ca="1">IF( AND(LEN(G417)&gt;=1,G417&lt;&gt;".",COUNTIF(G118:G$191,"*17放*")&gt;0),  CONCATENATE(  ".",IF(G118=$A$499,$A518,"")  ),IF(G118=$A$499,$A518,"")  )</f>
        <v/>
      </c>
      <c r="H518" s="65" t="str">
        <f ca="1">IF( AND(LEN(H417)&gt;=1,H417&lt;&gt;".",COUNTIF(H118:H$191,"*17放*")&gt;0),  CONCATENATE(  ".",IF(H118=$A$499,$A518,"")  ),IF(H118=$A$499,$A518,"")  )</f>
        <v/>
      </c>
      <c r="I518" s="65" t="str">
        <f ca="1">IF( AND(LEN(I417)&gt;=1,I417&lt;&gt;".",COUNTIF(I118:I$191,"*17放*")&gt;0),  CONCATENATE(  ".",IF(I118=$A$499,$A518,"")  ),IF(I118=$A$499,$A518,"")  )</f>
        <v/>
      </c>
      <c r="J518" s="65" t="str">
        <f ca="1">IF( AND(LEN(J417)&gt;=1,J417&lt;&gt;".",COUNTIF(J118:J$191,"*17放*")&gt;0),  CONCATENATE(  ".",IF(J118=$A$499,$A518,"")  ),IF(J118=$A$499,$A518,"")  )</f>
        <v/>
      </c>
      <c r="K518" s="65" t="str">
        <f ca="1">IF( AND(LEN(K417)&gt;=1,K417&lt;&gt;".",COUNTIF(K118:K$191,"*17放*")&gt;0),  CONCATENATE(  ".",IF(K118=$A$499,$A518,"")  ),IF(K118=$A$499,$A518,"")  )</f>
        <v/>
      </c>
      <c r="L518" s="65" t="str">
        <f ca="1">IF( AND(LEN(L417)&gt;=1,L417&lt;&gt;".",COUNTIF(L118:L$191,"*17放*")&gt;0),  CONCATENATE(  ".",IF(L118=$A$499,$A518,"")  ),IF(L118=$A$499,$A518,"")  )</f>
        <v/>
      </c>
      <c r="M518" s="65" t="str">
        <f ca="1">IF( AND(LEN(M417)&gt;=1,M417&lt;&gt;".",COUNTIF(M118:M$191,"*17放*")&gt;0),  CONCATENATE(  ".",IF(M118=$A$499,$A518,"")  ),IF(M118=$A$499,$A518,"")  )</f>
        <v/>
      </c>
      <c r="N518" s="65" t="str">
        <f ca="1">IF( AND(LEN(N417)&gt;=1,N417&lt;&gt;".",COUNTIF(N118:N$191,"*17放*")&gt;0),  CONCATENATE(  ".",IF(N118=$A$499,$A518,"")  ),IF(N118=$A$499,$A518,"")  )</f>
        <v/>
      </c>
      <c r="O518" s="65" t="str">
        <f ca="1">IF( AND(LEN(O417)&gt;=1,O417&lt;&gt;".",COUNTIF(O118:O$191,"*17放*")&gt;0),  CONCATENATE(  ".",IF(O118=$A$499,$A518,"")  ),IF(O118=$A$499,$A518,"")  )</f>
        <v/>
      </c>
      <c r="P518" s="65" t="str">
        <f ca="1">IF( AND(LEN(P417)&gt;=1,P417&lt;&gt;".",COUNTIF(P118:P$191,"*17放*")&gt;0),  CONCATENATE(  ".",IF(P118=$A$499,$A518,"")  ),IF(P118=$A$499,$A518,"")  )</f>
        <v/>
      </c>
      <c r="Q518" s="65" t="str">
        <f ca="1">IF( AND(LEN(Q417)&gt;=1,Q417&lt;&gt;".",COUNTIF(Q118:Q$191,"*17放*")&gt;0),  CONCATENATE(  ".",IF(Q118=$A$499,$A518,"")  ),IF(Q118=$A$499,$A518,"")  )</f>
        <v/>
      </c>
      <c r="R518" s="65" t="str">
        <f ca="1">IF( AND(LEN(R417)&gt;=1,R417&lt;&gt;".",COUNTIF(R118:R$191,"*17放*")&gt;0),  CONCATENATE(  ".",IF(R118=$A$499,$A518,"")  ),IF(R118=$A$499,$A518,"")  )</f>
        <v/>
      </c>
      <c r="S518" s="65" t="str">
        <f ca="1">IF( AND(LEN(S417)&gt;=1,S417&lt;&gt;".",COUNTIF(S118:S$191,"*17放*")&gt;0),  CONCATENATE(  ".",IF(S118=$A$499,$A518,"")  ),IF(S118=$A$499,$A518,"")  )</f>
        <v/>
      </c>
      <c r="T518" s="65" t="str">
        <f ca="1">IF( AND(LEN(T417)&gt;=1,T417&lt;&gt;".",COUNTIF(T118:T$191,"*17放*")&gt;0),  CONCATENATE(  ".",IF(T118=$A$499,$A518,"")  ),IF(T118=$A$499,$A518,"")  )</f>
        <v/>
      </c>
      <c r="U518" s="65" t="str">
        <f ca="1">IF( AND(LEN(U417)&gt;=1,U417&lt;&gt;".",COUNTIF(U118:U$191,"*17放*")&gt;0),  CONCATENATE(  ".",IF(U118=$A$499,$A518,"")  ),IF(U118=$A$499,$A518,"")  )</f>
        <v/>
      </c>
      <c r="V518" s="65" t="str">
        <f ca="1">IF( AND(LEN(V417)&gt;=1,V417&lt;&gt;".",COUNTIF(V118:V$191,"*17放*")&gt;0),  CONCATENATE(  ".",IF(V118=$A$499,$A518,"")  ),IF(V118=$A$499,$A518,"")  )</f>
        <v/>
      </c>
      <c r="W518" s="65" t="str">
        <f ca="1">IF( AND(LEN(W417)&gt;=1,W417&lt;&gt;".",COUNTIF(W118:W$191,"*17放*")&gt;0),  CONCATENATE(  ".",IF(W118=$A$499,$A518,"")  ),IF(W118=$A$499,$A518,"")  )</f>
        <v/>
      </c>
      <c r="X518" s="65" t="str">
        <f ca="1">IF( AND(LEN(X417)&gt;=1,X417&lt;&gt;".",COUNTIF(X118:X$191,"*17放*")&gt;0),  CONCATENATE(  ".",IF(X118=$A$499,$A518,"")  ),IF(X118=$A$499,$A518,"")  )</f>
        <v/>
      </c>
      <c r="Y518" s="65" t="str">
        <f ca="1">IF( AND(LEN(Y417)&gt;=1,Y417&lt;&gt;".",COUNTIF(Y118:Y$191,"*17放*")&gt;0),  CONCATENATE(  ".",IF(Y118=$A$499,$A518,"")  ),IF(Y118=$A$499,$A518,"")  )</f>
        <v/>
      </c>
      <c r="Z518" s="65" t="str">
        <f ca="1">IF( AND(LEN(Z417)&gt;=1,Z417&lt;&gt;".",COUNTIF(Z118:Z$191,"*17放*")&gt;0),  CONCATENATE(  ".",IF(Z118=$A$499,$A518,"")  ),IF(Z118=$A$499,$A518,"")  )</f>
        <v/>
      </c>
      <c r="AA518" s="65" t="str">
        <f ca="1">IF( AND(LEN(AA417)&gt;=1,AA417&lt;&gt;".",COUNTIF(AA118:AA$191,"*17放*")&gt;0),  CONCATENATE(  ".",IF(AA118=$A$499,$A518,"")  ),IF(AA118=$A$499,$A518,"")  )</f>
        <v/>
      </c>
      <c r="AB518" s="65" t="str">
        <f ca="1">IF( AND(LEN(AB417)&gt;=1,AB417&lt;&gt;".",COUNTIF(AB118:AB$191,"*17放*")&gt;0),  CONCATENATE(  ".",IF(AB118=$A$499,$A518,"")  ),IF(AB118=$A$499,$A518,"")  )</f>
        <v/>
      </c>
      <c r="AC518" s="65" t="str">
        <f ca="1">IF( AND(LEN(AC417)&gt;=1,AC417&lt;&gt;".",COUNTIF(AC118:AC$191,"*17放*")&gt;0),  CONCATENATE(  ".",IF(AC118=$A$499,$A518,"")  ),IF(AC118=$A$499,$A518,"")  )</f>
        <v/>
      </c>
      <c r="AD518" s="65" t="str">
        <f ca="1">IF( AND(LEN(AD417)&gt;=1,AD417&lt;&gt;".",COUNTIF(AD118:AD$191,"*17放*")&gt;0),  CONCATENATE(  ".",IF(AD118=$A$499,$A518,"")  ),IF(AD118=$A$499,$A518,"")  )</f>
        <v/>
      </c>
      <c r="AE518" s="65" t="str">
        <f ca="1">IF( AND(LEN(AE417)&gt;=1,AE417&lt;&gt;".",COUNTIF(AE118:AE$191,"*17放*")&gt;0),  CONCATENATE(  ".",IF(AE118=$A$499,$A518,"")  ),IF(AE118=$A$499,$A518,"")  )</f>
        <v/>
      </c>
      <c r="AF518" s="65" t="str">
        <f ca="1">IF( AND(LEN(AF417)&gt;=1,AF417&lt;&gt;".",COUNTIF(AF118:AF$191,"*17放*")&gt;0),  CONCATENATE(  ".",IF(AF118=$A$499,$A518,"")  ),IF(AF118=$A$499,$A518,"")  )</f>
        <v/>
      </c>
      <c r="AG518" s="65" t="str">
        <f ca="1">IF( AND(LEN(AG417)&gt;=1,AG417&lt;&gt;".",COUNTIF(AG118:AG$191,"*17放*")&gt;0),  CONCATENATE(  ".",IF(AG118=$A$499,$A518,"")  ),IF(AG118=$A$499,$A518,"")  )</f>
        <v/>
      </c>
      <c r="AH518" s="65"/>
      <c r="AI518" s="65"/>
      <c r="AJ518" s="65"/>
    </row>
    <row r="519" spans="1:36">
      <c r="A519" s="65">
        <f t="shared" si="44"/>
        <v>19</v>
      </c>
      <c r="B519" s="65" t="str">
        <f t="shared" si="44"/>
        <v>吳政銓</v>
      </c>
      <c r="C519" s="65" t="str">
        <f ca="1">IF( AND(LEN(C418)&gt;=1,C418&lt;&gt;".",COUNTIF(C119:C$191,"*17放*")&gt;0),  CONCATENATE(  ".",IF(C119=$A$499,$A519,"")  ),IF(C119=$A$499,$A519,"")  )</f>
        <v/>
      </c>
      <c r="D519" s="65" t="str">
        <f ca="1">IF( AND(LEN(D418)&gt;=1,D418&lt;&gt;".",COUNTIF(D119:D$191,"*17放*")&gt;0),  CONCATENATE(  ".",IF(D119=$A$499,$A519,"")  ),IF(D119=$A$499,$A519,"")  )</f>
        <v/>
      </c>
      <c r="E519" s="65" t="str">
        <f ca="1">IF( AND(LEN(E418)&gt;=1,E418&lt;&gt;".",COUNTIF(E119:E$191,"*17放*")&gt;0),  CONCATENATE(  ".",IF(E119=$A$499,$A519,"")  ),IF(E119=$A$499,$A519,"")  )</f>
        <v/>
      </c>
      <c r="F519" s="65" t="str">
        <f ca="1">IF( AND(LEN(F418)&gt;=1,F418&lt;&gt;".",COUNTIF(F119:F$191,"*17放*")&gt;0),  CONCATENATE(  ".",IF(F119=$A$499,$A519,"")  ),IF(F119=$A$499,$A519,"")  )</f>
        <v/>
      </c>
      <c r="G519" s="65" t="str">
        <f ca="1">IF( AND(LEN(G418)&gt;=1,G418&lt;&gt;".",COUNTIF(G119:G$191,"*17放*")&gt;0),  CONCATENATE(  ".",IF(G119=$A$499,$A519,"")  ),IF(G119=$A$499,$A519,"")  )</f>
        <v/>
      </c>
      <c r="H519" s="65" t="str">
        <f ca="1">IF( AND(LEN(H418)&gt;=1,H418&lt;&gt;".",COUNTIF(H119:H$191,"*17放*")&gt;0),  CONCATENATE(  ".",IF(H119=$A$499,$A519,"")  ),IF(H119=$A$499,$A519,"")  )</f>
        <v/>
      </c>
      <c r="I519" s="65" t="str">
        <f ca="1">IF( AND(LEN(I418)&gt;=1,I418&lt;&gt;".",COUNTIF(I119:I$191,"*17放*")&gt;0),  CONCATENATE(  ".",IF(I119=$A$499,$A519,"")  ),IF(I119=$A$499,$A519,"")  )</f>
        <v/>
      </c>
      <c r="J519" s="65" t="str">
        <f ca="1">IF( AND(LEN(J418)&gt;=1,J418&lt;&gt;".",COUNTIF(J119:J$191,"*17放*")&gt;0),  CONCATENATE(  ".",IF(J119=$A$499,$A519,"")  ),IF(J119=$A$499,$A519,"")  )</f>
        <v/>
      </c>
      <c r="K519" s="65" t="str">
        <f ca="1">IF( AND(LEN(K418)&gt;=1,K418&lt;&gt;".",COUNTIF(K119:K$191,"*17放*")&gt;0),  CONCATENATE(  ".",IF(K119=$A$499,$A519,"")  ),IF(K119=$A$499,$A519,"")  )</f>
        <v/>
      </c>
      <c r="L519" s="65" t="str">
        <f ca="1">IF( AND(LEN(L418)&gt;=1,L418&lt;&gt;".",COUNTIF(L119:L$191,"*17放*")&gt;0),  CONCATENATE(  ".",IF(L119=$A$499,$A519,"")  ),IF(L119=$A$499,$A519,"")  )</f>
        <v/>
      </c>
      <c r="M519" s="65" t="str">
        <f ca="1">IF( AND(LEN(M418)&gt;=1,M418&lt;&gt;".",COUNTIF(M119:M$191,"*17放*")&gt;0),  CONCATENATE(  ".",IF(M119=$A$499,$A519,"")  ),IF(M119=$A$499,$A519,"")  )</f>
        <v/>
      </c>
      <c r="N519" s="65" t="str">
        <f ca="1">IF( AND(LEN(N418)&gt;=1,N418&lt;&gt;".",COUNTIF(N119:N$191,"*17放*")&gt;0),  CONCATENATE(  ".",IF(N119=$A$499,$A519,"")  ),IF(N119=$A$499,$A519,"")  )</f>
        <v/>
      </c>
      <c r="O519" s="65" t="str">
        <f ca="1">IF( AND(LEN(O418)&gt;=1,O418&lt;&gt;".",COUNTIF(O119:O$191,"*17放*")&gt;0),  CONCATENATE(  ".",IF(O119=$A$499,$A519,"")  ),IF(O119=$A$499,$A519,"")  )</f>
        <v/>
      </c>
      <c r="P519" s="65" t="str">
        <f ca="1">IF( AND(LEN(P418)&gt;=1,P418&lt;&gt;".",COUNTIF(P119:P$191,"*17放*")&gt;0),  CONCATENATE(  ".",IF(P119=$A$499,$A519,"")  ),IF(P119=$A$499,$A519,"")  )</f>
        <v/>
      </c>
      <c r="Q519" s="65" t="str">
        <f ca="1">IF( AND(LEN(Q418)&gt;=1,Q418&lt;&gt;".",COUNTIF(Q119:Q$191,"*17放*")&gt;0),  CONCATENATE(  ".",IF(Q119=$A$499,$A519,"")  ),IF(Q119=$A$499,$A519,"")  )</f>
        <v/>
      </c>
      <c r="R519" s="65" t="str">
        <f ca="1">IF( AND(LEN(R418)&gt;=1,R418&lt;&gt;".",COUNTIF(R119:R$191,"*17放*")&gt;0),  CONCATENATE(  ".",IF(R119=$A$499,$A519,"")  ),IF(R119=$A$499,$A519,"")  )</f>
        <v/>
      </c>
      <c r="S519" s="65" t="str">
        <f ca="1">IF( AND(LEN(S418)&gt;=1,S418&lt;&gt;".",COUNTIF(S119:S$191,"*17放*")&gt;0),  CONCATENATE(  ".",IF(S119=$A$499,$A519,"")  ),IF(S119=$A$499,$A519,"")  )</f>
        <v/>
      </c>
      <c r="T519" s="65" t="str">
        <f ca="1">IF( AND(LEN(T418)&gt;=1,T418&lt;&gt;".",COUNTIF(T119:T$191,"*17放*")&gt;0),  CONCATENATE(  ".",IF(T119=$A$499,$A519,"")  ),IF(T119=$A$499,$A519,"")  )</f>
        <v/>
      </c>
      <c r="U519" s="65" t="str">
        <f ca="1">IF( AND(LEN(U418)&gt;=1,U418&lt;&gt;".",COUNTIF(U119:U$191,"*17放*")&gt;0),  CONCATENATE(  ".",IF(U119=$A$499,$A519,"")  ),IF(U119=$A$499,$A519,"")  )</f>
        <v/>
      </c>
      <c r="V519" s="65" t="str">
        <f ca="1">IF( AND(LEN(V418)&gt;=1,V418&lt;&gt;".",COUNTIF(V119:V$191,"*17放*")&gt;0),  CONCATENATE(  ".",IF(V119=$A$499,$A519,"")  ),IF(V119=$A$499,$A519,"")  )</f>
        <v/>
      </c>
      <c r="W519" s="65" t="str">
        <f ca="1">IF( AND(LEN(W418)&gt;=1,W418&lt;&gt;".",COUNTIF(W119:W$191,"*17放*")&gt;0),  CONCATENATE(  ".",IF(W119=$A$499,$A519,"")  ),IF(W119=$A$499,$A519,"")  )</f>
        <v/>
      </c>
      <c r="X519" s="65" t="str">
        <f ca="1">IF( AND(LEN(X418)&gt;=1,X418&lt;&gt;".",COUNTIF(X119:X$191,"*17放*")&gt;0),  CONCATENATE(  ".",IF(X119=$A$499,$A519,"")  ),IF(X119=$A$499,$A519,"")  )</f>
        <v/>
      </c>
      <c r="Y519" s="65" t="str">
        <f ca="1">IF( AND(LEN(Y418)&gt;=1,Y418&lt;&gt;".",COUNTIF(Y119:Y$191,"*17放*")&gt;0),  CONCATENATE(  ".",IF(Y119=$A$499,$A519,"")  ),IF(Y119=$A$499,$A519,"")  )</f>
        <v/>
      </c>
      <c r="Z519" s="65" t="str">
        <f ca="1">IF( AND(LEN(Z418)&gt;=1,Z418&lt;&gt;".",COUNTIF(Z119:Z$191,"*17放*")&gt;0),  CONCATENATE(  ".",IF(Z119=$A$499,$A519,"")  ),IF(Z119=$A$499,$A519,"")  )</f>
        <v/>
      </c>
      <c r="AA519" s="65" t="str">
        <f ca="1">IF( AND(LEN(AA418)&gt;=1,AA418&lt;&gt;".",COUNTIF(AA119:AA$191,"*17放*")&gt;0),  CONCATENATE(  ".",IF(AA119=$A$499,$A519,"")  ),IF(AA119=$A$499,$A519,"")  )</f>
        <v/>
      </c>
      <c r="AB519" s="65" t="str">
        <f ca="1">IF( AND(LEN(AB418)&gt;=1,AB418&lt;&gt;".",COUNTIF(AB119:AB$191,"*17放*")&gt;0),  CONCATENATE(  ".",IF(AB119=$A$499,$A519,"")  ),IF(AB119=$A$499,$A519,"")  )</f>
        <v/>
      </c>
      <c r="AC519" s="65" t="str">
        <f ca="1">IF( AND(LEN(AC418)&gt;=1,AC418&lt;&gt;".",COUNTIF(AC119:AC$191,"*17放*")&gt;0),  CONCATENATE(  ".",IF(AC119=$A$499,$A519,"")  ),IF(AC119=$A$499,$A519,"")  )</f>
        <v/>
      </c>
      <c r="AD519" s="65" t="str">
        <f ca="1">IF( AND(LEN(AD418)&gt;=1,AD418&lt;&gt;".",COUNTIF(AD119:AD$191,"*17放*")&gt;0),  CONCATENATE(  ".",IF(AD119=$A$499,$A519,"")  ),IF(AD119=$A$499,$A519,"")  )</f>
        <v/>
      </c>
      <c r="AE519" s="65" t="str">
        <f ca="1">IF( AND(LEN(AE418)&gt;=1,AE418&lt;&gt;".",COUNTIF(AE119:AE$191,"*17放*")&gt;0),  CONCATENATE(  ".",IF(AE119=$A$499,$A519,"")  ),IF(AE119=$A$499,$A519,"")  )</f>
        <v/>
      </c>
      <c r="AF519" s="65" t="str">
        <f ca="1">IF( AND(LEN(AF418)&gt;=1,AF418&lt;&gt;".",COUNTIF(AF119:AF$191,"*17放*")&gt;0),  CONCATENATE(  ".",IF(AF119=$A$499,$A519,"")  ),IF(AF119=$A$499,$A519,"")  )</f>
        <v/>
      </c>
      <c r="AG519" s="65" t="str">
        <f ca="1">IF( AND(LEN(AG418)&gt;=1,AG418&lt;&gt;".",COUNTIF(AG119:AG$191,"*17放*")&gt;0),  CONCATENATE(  ".",IF(AG119=$A$499,$A519,"")  ),IF(AG119=$A$499,$A519,"")  )</f>
        <v/>
      </c>
      <c r="AH519" s="65"/>
      <c r="AI519" s="65"/>
      <c r="AJ519" s="65"/>
    </row>
    <row r="520" spans="1:36">
      <c r="A520" s="65">
        <f t="shared" si="44"/>
        <v>20</v>
      </c>
      <c r="B520" s="65" t="str">
        <f t="shared" si="44"/>
        <v>呂承翰</v>
      </c>
      <c r="C520" s="65" t="str">
        <f ca="1">IF( AND(LEN(C419)&gt;=1,C419&lt;&gt;".",COUNTIF(C120:C$191,"*17放*")&gt;0),  CONCATENATE(  ".",IF(C120=$A$499,$A520,"")  ),IF(C120=$A$499,$A520,"")  )</f>
        <v/>
      </c>
      <c r="D520" s="65" t="str">
        <f ca="1">IF( AND(LEN(D419)&gt;=1,D419&lt;&gt;".",COUNTIF(D120:D$191,"*17放*")&gt;0),  CONCATENATE(  ".",IF(D120=$A$499,$A520,"")  ),IF(D120=$A$499,$A520,"")  )</f>
        <v/>
      </c>
      <c r="E520" s="65" t="str">
        <f ca="1">IF( AND(LEN(E419)&gt;=1,E419&lt;&gt;".",COUNTIF(E120:E$191,"*17放*")&gt;0),  CONCATENATE(  ".",IF(E120=$A$499,$A520,"")  ),IF(E120=$A$499,$A520,"")  )</f>
        <v/>
      </c>
      <c r="F520" s="65" t="str">
        <f ca="1">IF( AND(LEN(F419)&gt;=1,F419&lt;&gt;".",COUNTIF(F120:F$191,"*17放*")&gt;0),  CONCATENATE(  ".",IF(F120=$A$499,$A520,"")  ),IF(F120=$A$499,$A520,"")  )</f>
        <v/>
      </c>
      <c r="G520" s="65" t="str">
        <f ca="1">IF( AND(LEN(G419)&gt;=1,G419&lt;&gt;".",COUNTIF(G120:G$191,"*17放*")&gt;0),  CONCATENATE(  ".",IF(G120=$A$499,$A520,"")  ),IF(G120=$A$499,$A520,"")  )</f>
        <v/>
      </c>
      <c r="H520" s="65" t="str">
        <f ca="1">IF( AND(LEN(H419)&gt;=1,H419&lt;&gt;".",COUNTIF(H120:H$191,"*17放*")&gt;0),  CONCATENATE(  ".",IF(H120=$A$499,$A520,"")  ),IF(H120=$A$499,$A520,"")  )</f>
        <v/>
      </c>
      <c r="I520" s="65" t="str">
        <f ca="1">IF( AND(LEN(I419)&gt;=1,I419&lt;&gt;".",COUNTIF(I120:I$191,"*17放*")&gt;0),  CONCATENATE(  ".",IF(I120=$A$499,$A520,"")  ),IF(I120=$A$499,$A520,"")  )</f>
        <v/>
      </c>
      <c r="J520" s="65" t="str">
        <f ca="1">IF( AND(LEN(J419)&gt;=1,J419&lt;&gt;".",COUNTIF(J120:J$191,"*17放*")&gt;0),  CONCATENATE(  ".",IF(J120=$A$499,$A520,"")  ),IF(J120=$A$499,$A520,"")  )</f>
        <v/>
      </c>
      <c r="K520" s="65" t="str">
        <f ca="1">IF( AND(LEN(K419)&gt;=1,K419&lt;&gt;".",COUNTIF(K120:K$191,"*17放*")&gt;0),  CONCATENATE(  ".",IF(K120=$A$499,$A520,"")  ),IF(K120=$A$499,$A520,"")  )</f>
        <v/>
      </c>
      <c r="L520" s="65" t="str">
        <f ca="1">IF( AND(LEN(L419)&gt;=1,L419&lt;&gt;".",COUNTIF(L120:L$191,"*17放*")&gt;0),  CONCATENATE(  ".",IF(L120=$A$499,$A520,"")  ),IF(L120=$A$499,$A520,"")  )</f>
        <v/>
      </c>
      <c r="M520" s="65" t="str">
        <f ca="1">IF( AND(LEN(M419)&gt;=1,M419&lt;&gt;".",COUNTIF(M120:M$191,"*17放*")&gt;0),  CONCATENATE(  ".",IF(M120=$A$499,$A520,"")  ),IF(M120=$A$499,$A520,"")  )</f>
        <v/>
      </c>
      <c r="N520" s="65" t="str">
        <f ca="1">IF( AND(LEN(N419)&gt;=1,N419&lt;&gt;".",COUNTIF(N120:N$191,"*17放*")&gt;0),  CONCATENATE(  ".",IF(N120=$A$499,$A520,"")  ),IF(N120=$A$499,$A520,"")  )</f>
        <v/>
      </c>
      <c r="O520" s="65" t="str">
        <f ca="1">IF( AND(LEN(O419)&gt;=1,O419&lt;&gt;".",COUNTIF(O120:O$191,"*17放*")&gt;0),  CONCATENATE(  ".",IF(O120=$A$499,$A520,"")  ),IF(O120=$A$499,$A520,"")  )</f>
        <v/>
      </c>
      <c r="P520" s="65" t="str">
        <f ca="1">IF( AND(LEN(P419)&gt;=1,P419&lt;&gt;".",COUNTIF(P120:P$191,"*17放*")&gt;0),  CONCATENATE(  ".",IF(P120=$A$499,$A520,"")  ),IF(P120=$A$499,$A520,"")  )</f>
        <v/>
      </c>
      <c r="Q520" s="65" t="str">
        <f ca="1">IF( AND(LEN(Q419)&gt;=1,Q419&lt;&gt;".",COUNTIF(Q120:Q$191,"*17放*")&gt;0),  CONCATENATE(  ".",IF(Q120=$A$499,$A520,"")  ),IF(Q120=$A$499,$A520,"")  )</f>
        <v/>
      </c>
      <c r="R520" s="65" t="str">
        <f ca="1">IF( AND(LEN(R419)&gt;=1,R419&lt;&gt;".",COUNTIF(R120:R$191,"*17放*")&gt;0),  CONCATENATE(  ".",IF(R120=$A$499,$A520,"")  ),IF(R120=$A$499,$A520,"")  )</f>
        <v/>
      </c>
      <c r="S520" s="65" t="str">
        <f ca="1">IF( AND(LEN(S419)&gt;=1,S419&lt;&gt;".",COUNTIF(S120:S$191,"*17放*")&gt;0),  CONCATENATE(  ".",IF(S120=$A$499,$A520,"")  ),IF(S120=$A$499,$A520,"")  )</f>
        <v/>
      </c>
      <c r="T520" s="65" t="str">
        <f ca="1">IF( AND(LEN(T419)&gt;=1,T419&lt;&gt;".",COUNTIF(T120:T$191,"*17放*")&gt;0),  CONCATENATE(  ".",IF(T120=$A$499,$A520,"")  ),IF(T120=$A$499,$A520,"")  )</f>
        <v/>
      </c>
      <c r="U520" s="65" t="str">
        <f ca="1">IF( AND(LEN(U419)&gt;=1,U419&lt;&gt;".",COUNTIF(U120:U$191,"*17放*")&gt;0),  CONCATENATE(  ".",IF(U120=$A$499,$A520,"")  ),IF(U120=$A$499,$A520,"")  )</f>
        <v/>
      </c>
      <c r="V520" s="65" t="str">
        <f ca="1">IF( AND(LEN(V419)&gt;=1,V419&lt;&gt;".",COUNTIF(V120:V$191,"*17放*")&gt;0),  CONCATENATE(  ".",IF(V120=$A$499,$A520,"")  ),IF(V120=$A$499,$A520,"")  )</f>
        <v/>
      </c>
      <c r="W520" s="65" t="str">
        <f ca="1">IF( AND(LEN(W419)&gt;=1,W419&lt;&gt;".",COUNTIF(W120:W$191,"*17放*")&gt;0),  CONCATENATE(  ".",IF(W120=$A$499,$A520,"")  ),IF(W120=$A$499,$A520,"")  )</f>
        <v/>
      </c>
      <c r="X520" s="65" t="str">
        <f ca="1">IF( AND(LEN(X419)&gt;=1,X419&lt;&gt;".",COUNTIF(X120:X$191,"*17放*")&gt;0),  CONCATENATE(  ".",IF(X120=$A$499,$A520,"")  ),IF(X120=$A$499,$A520,"")  )</f>
        <v/>
      </c>
      <c r="Y520" s="65" t="str">
        <f ca="1">IF( AND(LEN(Y419)&gt;=1,Y419&lt;&gt;".",COUNTIF(Y120:Y$191,"*17放*")&gt;0),  CONCATENATE(  ".",IF(Y120=$A$499,$A520,"")  ),IF(Y120=$A$499,$A520,"")  )</f>
        <v/>
      </c>
      <c r="Z520" s="65" t="str">
        <f ca="1">IF( AND(LEN(Z419)&gt;=1,Z419&lt;&gt;".",COUNTIF(Z120:Z$191,"*17放*")&gt;0),  CONCATENATE(  ".",IF(Z120=$A$499,$A520,"")  ),IF(Z120=$A$499,$A520,"")  )</f>
        <v/>
      </c>
      <c r="AA520" s="65" t="str">
        <f ca="1">IF( AND(LEN(AA419)&gt;=1,AA419&lt;&gt;".",COUNTIF(AA120:AA$191,"*17放*")&gt;0),  CONCATENATE(  ".",IF(AA120=$A$499,$A520,"")  ),IF(AA120=$A$499,$A520,"")  )</f>
        <v/>
      </c>
      <c r="AB520" s="65" t="str">
        <f ca="1">IF( AND(LEN(AB419)&gt;=1,AB419&lt;&gt;".",COUNTIF(AB120:AB$191,"*17放*")&gt;0),  CONCATENATE(  ".",IF(AB120=$A$499,$A520,"")  ),IF(AB120=$A$499,$A520,"")  )</f>
        <v/>
      </c>
      <c r="AC520" s="65" t="str">
        <f ca="1">IF( AND(LEN(AC419)&gt;=1,AC419&lt;&gt;".",COUNTIF(AC120:AC$191,"*17放*")&gt;0),  CONCATENATE(  ".",IF(AC120=$A$499,$A520,"")  ),IF(AC120=$A$499,$A520,"")  )</f>
        <v/>
      </c>
      <c r="AD520" s="65" t="str">
        <f ca="1">IF( AND(LEN(AD419)&gt;=1,AD419&lt;&gt;".",COUNTIF(AD120:AD$191,"*17放*")&gt;0),  CONCATENATE(  ".",IF(AD120=$A$499,$A520,"")  ),IF(AD120=$A$499,$A520,"")  )</f>
        <v/>
      </c>
      <c r="AE520" s="65" t="str">
        <f ca="1">IF( AND(LEN(AE419)&gt;=1,AE419&lt;&gt;".",COUNTIF(AE120:AE$191,"*17放*")&gt;0),  CONCATENATE(  ".",IF(AE120=$A$499,$A520,"")  ),IF(AE120=$A$499,$A520,"")  )</f>
        <v/>
      </c>
      <c r="AF520" s="65" t="str">
        <f ca="1">IF( AND(LEN(AF419)&gt;=1,AF419&lt;&gt;".",COUNTIF(AF120:AF$191,"*17放*")&gt;0),  CONCATENATE(  ".",IF(AF120=$A$499,$A520,"")  ),IF(AF120=$A$499,$A520,"")  )</f>
        <v/>
      </c>
      <c r="AG520" s="65" t="str">
        <f ca="1">IF( AND(LEN(AG419)&gt;=1,AG419&lt;&gt;".",COUNTIF(AG120:AG$191,"*17放*")&gt;0),  CONCATENATE(  ".",IF(AG120=$A$499,$A520,"")  ),IF(AG120=$A$499,$A520,"")  )</f>
        <v/>
      </c>
      <c r="AH520" s="65"/>
      <c r="AI520" s="65"/>
      <c r="AJ520" s="65"/>
    </row>
    <row r="521" spans="1:36">
      <c r="A521" s="65">
        <f t="shared" ref="A521:B540" si="46">A421</f>
        <v>21</v>
      </c>
      <c r="B521" s="65" t="str">
        <f t="shared" si="46"/>
        <v>王治皓</v>
      </c>
      <c r="C521" s="65" t="str">
        <f ca="1">IF( AND(LEN(C420)&gt;=1,C420&lt;&gt;".",COUNTIF(C121:C$191,"*17放*")&gt;0),  CONCATENATE(  ".",IF(C121=$A$499,$A521,"")  ),IF(C121=$A$499,$A521,"")  )</f>
        <v/>
      </c>
      <c r="D521" s="65" t="str">
        <f ca="1">IF( AND(LEN(D420)&gt;=1,D420&lt;&gt;".",COUNTIF(D121:D$191,"*17放*")&gt;0),  CONCATENATE(  ".",IF(D121=$A$499,$A521,"")  ),IF(D121=$A$499,$A521,"")  )</f>
        <v/>
      </c>
      <c r="E521" s="65" t="str">
        <f ca="1">IF( AND(LEN(E420)&gt;=1,E420&lt;&gt;".",COUNTIF(E121:E$191,"*17放*")&gt;0),  CONCATENATE(  ".",IF(E121=$A$499,$A521,"")  ),IF(E121=$A$499,$A521,"")  )</f>
        <v/>
      </c>
      <c r="F521" s="65" t="str">
        <f ca="1">IF( AND(LEN(F420)&gt;=1,F420&lt;&gt;".",COUNTIF(F121:F$191,"*17放*")&gt;0),  CONCATENATE(  ".",IF(F121=$A$499,$A521,"")  ),IF(F121=$A$499,$A521,"")  )</f>
        <v/>
      </c>
      <c r="G521" s="65" t="str">
        <f ca="1">IF( AND(LEN(G420)&gt;=1,G420&lt;&gt;".",COUNTIF(G121:G$191,"*17放*")&gt;0),  CONCATENATE(  ".",IF(G121=$A$499,$A521,"")  ),IF(G121=$A$499,$A521,"")  )</f>
        <v/>
      </c>
      <c r="H521" s="65" t="str">
        <f ca="1">IF( AND(LEN(H420)&gt;=1,H420&lt;&gt;".",COUNTIF(H121:H$191,"*17放*")&gt;0),  CONCATENATE(  ".",IF(H121=$A$499,$A521,"")  ),IF(H121=$A$499,$A521,"")  )</f>
        <v/>
      </c>
      <c r="I521" s="65" t="str">
        <f ca="1">IF( AND(LEN(I420)&gt;=1,I420&lt;&gt;".",COUNTIF(I121:I$191,"*17放*")&gt;0),  CONCATENATE(  ".",IF(I121=$A$499,$A521,"")  ),IF(I121=$A$499,$A521,"")  )</f>
        <v/>
      </c>
      <c r="J521" s="65" t="str">
        <f ca="1">IF( AND(LEN(J420)&gt;=1,J420&lt;&gt;".",COUNTIF(J121:J$191,"*17放*")&gt;0),  CONCATENATE(  ".",IF(J121=$A$499,$A521,"")  ),IF(J121=$A$499,$A521,"")  )</f>
        <v/>
      </c>
      <c r="K521" s="65" t="str">
        <f ca="1">IF( AND(LEN(K420)&gt;=1,K420&lt;&gt;".",COUNTIF(K121:K$191,"*17放*")&gt;0),  CONCATENATE(  ".",IF(K121=$A$499,$A521,"")  ),IF(K121=$A$499,$A521,"")  )</f>
        <v/>
      </c>
      <c r="L521" s="65" t="str">
        <f ca="1">IF( AND(LEN(L420)&gt;=1,L420&lt;&gt;".",COUNTIF(L121:L$191,"*17放*")&gt;0),  CONCATENATE(  ".",IF(L121=$A$499,$A521,"")  ),IF(L121=$A$499,$A521,"")  )</f>
        <v/>
      </c>
      <c r="M521" s="65" t="str">
        <f ca="1">IF( AND(LEN(M420)&gt;=1,M420&lt;&gt;".",COUNTIF(M121:M$191,"*17放*")&gt;0),  CONCATENATE(  ".",IF(M121=$A$499,$A521,"")  ),IF(M121=$A$499,$A521,"")  )</f>
        <v/>
      </c>
      <c r="N521" s="65" t="str">
        <f ca="1">IF( AND(LEN(N420)&gt;=1,N420&lt;&gt;".",COUNTIF(N121:N$191,"*17放*")&gt;0),  CONCATENATE(  ".",IF(N121=$A$499,$A521,"")  ),IF(N121=$A$499,$A521,"")  )</f>
        <v/>
      </c>
      <c r="O521" s="65" t="str">
        <f ca="1">IF( AND(LEN(O420)&gt;=1,O420&lt;&gt;".",COUNTIF(O121:O$191,"*17放*")&gt;0),  CONCATENATE(  ".",IF(O121=$A$499,$A521,"")  ),IF(O121=$A$499,$A521,"")  )</f>
        <v/>
      </c>
      <c r="P521" s="65" t="str">
        <f ca="1">IF( AND(LEN(P420)&gt;=1,P420&lt;&gt;".",COUNTIF(P121:P$191,"*17放*")&gt;0),  CONCATENATE(  ".",IF(P121=$A$499,$A521,"")  ),IF(P121=$A$499,$A521,"")  )</f>
        <v/>
      </c>
      <c r="Q521" s="65" t="str">
        <f ca="1">IF( AND(LEN(Q420)&gt;=1,Q420&lt;&gt;".",COUNTIF(Q121:Q$191,"*17放*")&gt;0),  CONCATENATE(  ".",IF(Q121=$A$499,$A521,"")  ),IF(Q121=$A$499,$A521,"")  )</f>
        <v/>
      </c>
      <c r="R521" s="65" t="str">
        <f ca="1">IF( AND(LEN(R420)&gt;=1,R420&lt;&gt;".",COUNTIF(R121:R$191,"*17放*")&gt;0),  CONCATENATE(  ".",IF(R121=$A$499,$A521,"")  ),IF(R121=$A$499,$A521,"")  )</f>
        <v/>
      </c>
      <c r="S521" s="65" t="str">
        <f ca="1">IF( AND(LEN(S420)&gt;=1,S420&lt;&gt;".",COUNTIF(S121:S$191,"*17放*")&gt;0),  CONCATENATE(  ".",IF(S121=$A$499,$A521,"")  ),IF(S121=$A$499,$A521,"")  )</f>
        <v/>
      </c>
      <c r="T521" s="65" t="str">
        <f ca="1">IF( AND(LEN(T420)&gt;=1,T420&lt;&gt;".",COUNTIF(T121:T$191,"*17放*")&gt;0),  CONCATENATE(  ".",IF(T121=$A$499,$A521,"")  ),IF(T121=$A$499,$A521,"")  )</f>
        <v/>
      </c>
      <c r="U521" s="65" t="str">
        <f ca="1">IF( AND(LEN(U420)&gt;=1,U420&lt;&gt;".",COUNTIF(U121:U$191,"*17放*")&gt;0),  CONCATENATE(  ".",IF(U121=$A$499,$A521,"")  ),IF(U121=$A$499,$A521,"")  )</f>
        <v/>
      </c>
      <c r="V521" s="65" t="str">
        <f ca="1">IF( AND(LEN(V420)&gt;=1,V420&lt;&gt;".",COUNTIF(V121:V$191,"*17放*")&gt;0),  CONCATENATE(  ".",IF(V121=$A$499,$A521,"")  ),IF(V121=$A$499,$A521,"")  )</f>
        <v/>
      </c>
      <c r="W521" s="65" t="str">
        <f ca="1">IF( AND(LEN(W420)&gt;=1,W420&lt;&gt;".",COUNTIF(W121:W$191,"*17放*")&gt;0),  CONCATENATE(  ".",IF(W121=$A$499,$A521,"")  ),IF(W121=$A$499,$A521,"")  )</f>
        <v/>
      </c>
      <c r="X521" s="65" t="str">
        <f ca="1">IF( AND(LEN(X420)&gt;=1,X420&lt;&gt;".",COUNTIF(X121:X$191,"*17放*")&gt;0),  CONCATENATE(  ".",IF(X121=$A$499,$A521,"")  ),IF(X121=$A$499,$A521,"")  )</f>
        <v/>
      </c>
      <c r="Y521" s="65" t="str">
        <f ca="1">IF( AND(LEN(Y420)&gt;=1,Y420&lt;&gt;".",COUNTIF(Y121:Y$191,"*17放*")&gt;0),  CONCATENATE(  ".",IF(Y121=$A$499,$A521,"")  ),IF(Y121=$A$499,$A521,"")  )</f>
        <v/>
      </c>
      <c r="Z521" s="65" t="str">
        <f ca="1">IF( AND(LEN(Z420)&gt;=1,Z420&lt;&gt;".",COUNTIF(Z121:Z$191,"*17放*")&gt;0),  CONCATENATE(  ".",IF(Z121=$A$499,$A521,"")  ),IF(Z121=$A$499,$A521,"")  )</f>
        <v/>
      </c>
      <c r="AA521" s="65" t="str">
        <f ca="1">IF( AND(LEN(AA420)&gt;=1,AA420&lt;&gt;".",COUNTIF(AA121:AA$191,"*17放*")&gt;0),  CONCATENATE(  ".",IF(AA121=$A$499,$A521,"")  ),IF(AA121=$A$499,$A521,"")  )</f>
        <v/>
      </c>
      <c r="AB521" s="65" t="str">
        <f ca="1">IF( AND(LEN(AB420)&gt;=1,AB420&lt;&gt;".",COUNTIF(AB121:AB$191,"*17放*")&gt;0),  CONCATENATE(  ".",IF(AB121=$A$499,$A521,"")  ),IF(AB121=$A$499,$A521,"")  )</f>
        <v/>
      </c>
      <c r="AC521" s="65" t="str">
        <f ca="1">IF( AND(LEN(AC420)&gt;=1,AC420&lt;&gt;".",COUNTIF(AC121:AC$191,"*17放*")&gt;0),  CONCATENATE(  ".",IF(AC121=$A$499,$A521,"")  ),IF(AC121=$A$499,$A521,"")  )</f>
        <v/>
      </c>
      <c r="AD521" s="65" t="str">
        <f ca="1">IF( AND(LEN(AD420)&gt;=1,AD420&lt;&gt;".",COUNTIF(AD121:AD$191,"*17放*")&gt;0),  CONCATENATE(  ".",IF(AD121=$A$499,$A521,"")  ),IF(AD121=$A$499,$A521,"")  )</f>
        <v/>
      </c>
      <c r="AE521" s="65" t="str">
        <f ca="1">IF( AND(LEN(AE420)&gt;=1,AE420&lt;&gt;".",COUNTIF(AE121:AE$191,"*17放*")&gt;0),  CONCATENATE(  ".",IF(AE121=$A$499,$A521,"")  ),IF(AE121=$A$499,$A521,"")  )</f>
        <v/>
      </c>
      <c r="AF521" s="65" t="str">
        <f ca="1">IF( AND(LEN(AF420)&gt;=1,AF420&lt;&gt;".",COUNTIF(AF121:AF$191,"*17放*")&gt;0),  CONCATENATE(  ".",IF(AF121=$A$499,$A521,"")  ),IF(AF121=$A$499,$A521,"")  )</f>
        <v/>
      </c>
      <c r="AG521" s="65" t="str">
        <f ca="1">IF( AND(LEN(AG420)&gt;=1,AG420&lt;&gt;".",COUNTIF(AG121:AG$191,"*17放*")&gt;0),  CONCATENATE(  ".",IF(AG121=$A$499,$A521,"")  ),IF(AG121=$A$499,$A521,"")  )</f>
        <v/>
      </c>
      <c r="AH521" s="65"/>
      <c r="AI521" s="65"/>
      <c r="AJ521" s="65"/>
    </row>
    <row r="522" spans="1:36">
      <c r="A522" s="65">
        <f t="shared" si="46"/>
        <v>22</v>
      </c>
      <c r="B522" s="65" t="str">
        <f t="shared" si="46"/>
        <v>曾宏瑜</v>
      </c>
      <c r="C522" s="65" t="str">
        <f ca="1">IF( AND(LEN(C421)&gt;=1,C421&lt;&gt;".",COUNTIF(C122:C$191,"*17放*")&gt;0),  CONCATENATE(  ".",IF(C122=$A$499,$A522,"")  ),IF(C122=$A$499,$A522,"")  )</f>
        <v/>
      </c>
      <c r="D522" s="65" t="str">
        <f ca="1">IF( AND(LEN(D421)&gt;=1,D421&lt;&gt;".",COUNTIF(D122:D$191,"*17放*")&gt;0),  CONCATENATE(  ".",IF(D122=$A$499,$A522,"")  ),IF(D122=$A$499,$A522,"")  )</f>
        <v/>
      </c>
      <c r="E522" s="65" t="str">
        <f ca="1">IF( AND(LEN(E421)&gt;=1,E421&lt;&gt;".",COUNTIF(E122:E$191,"*17放*")&gt;0),  CONCATENATE(  ".",IF(E122=$A$499,$A522,"")  ),IF(E122=$A$499,$A522,"")  )</f>
        <v/>
      </c>
      <c r="F522" s="65" t="str">
        <f ca="1">IF( AND(LEN(F421)&gt;=1,F421&lt;&gt;".",COUNTIF(F122:F$191,"*17放*")&gt;0),  CONCATENATE(  ".",IF(F122=$A$499,$A522,"")  ),IF(F122=$A$499,$A522,"")  )</f>
        <v/>
      </c>
      <c r="G522" s="65" t="str">
        <f ca="1">IF( AND(LEN(G421)&gt;=1,G421&lt;&gt;".",COUNTIF(G122:G$191,"*17放*")&gt;0),  CONCATENATE(  ".",IF(G122=$A$499,$A522,"")  ),IF(G122=$A$499,$A522,"")  )</f>
        <v/>
      </c>
      <c r="H522" s="65" t="str">
        <f ca="1">IF( AND(LEN(H421)&gt;=1,H421&lt;&gt;".",COUNTIF(H122:H$191,"*17放*")&gt;0),  CONCATENATE(  ".",IF(H122=$A$499,$A522,"")  ),IF(H122=$A$499,$A522,"")  )</f>
        <v/>
      </c>
      <c r="I522" s="65" t="str">
        <f ca="1">IF( AND(LEN(I421)&gt;=1,I421&lt;&gt;".",COUNTIF(I122:I$191,"*17放*")&gt;0),  CONCATENATE(  ".",IF(I122=$A$499,$A522,"")  ),IF(I122=$A$499,$A522,"")  )</f>
        <v/>
      </c>
      <c r="J522" s="65" t="str">
        <f ca="1">IF( AND(LEN(J421)&gt;=1,J421&lt;&gt;".",COUNTIF(J122:J$191,"*17放*")&gt;0),  CONCATENATE(  ".",IF(J122=$A$499,$A522,"")  ),IF(J122=$A$499,$A522,"")  )</f>
        <v/>
      </c>
      <c r="K522" s="65" t="str">
        <f ca="1">IF( AND(LEN(K421)&gt;=1,K421&lt;&gt;".",COUNTIF(K122:K$191,"*17放*")&gt;0),  CONCATENATE(  ".",IF(K122=$A$499,$A522,"")  ),IF(K122=$A$499,$A522,"")  )</f>
        <v/>
      </c>
      <c r="L522" s="65" t="str">
        <f ca="1">IF( AND(LEN(L421)&gt;=1,L421&lt;&gt;".",COUNTIF(L122:L$191,"*17放*")&gt;0),  CONCATENATE(  ".",IF(L122=$A$499,$A522,"")  ),IF(L122=$A$499,$A522,"")  )</f>
        <v/>
      </c>
      <c r="M522" s="65" t="str">
        <f ca="1">IF( AND(LEN(M421)&gt;=1,M421&lt;&gt;".",COUNTIF(M122:M$191,"*17放*")&gt;0),  CONCATENATE(  ".",IF(M122=$A$499,$A522,"")  ),IF(M122=$A$499,$A522,"")  )</f>
        <v/>
      </c>
      <c r="N522" s="65" t="str">
        <f ca="1">IF( AND(LEN(N421)&gt;=1,N421&lt;&gt;".",COUNTIF(N122:N$191,"*17放*")&gt;0),  CONCATENATE(  ".",IF(N122=$A$499,$A522,"")  ),IF(N122=$A$499,$A522,"")  )</f>
        <v/>
      </c>
      <c r="O522" s="65" t="str">
        <f ca="1">IF( AND(LEN(O421)&gt;=1,O421&lt;&gt;".",COUNTIF(O122:O$191,"*17放*")&gt;0),  CONCATENATE(  ".",IF(O122=$A$499,$A522,"")  ),IF(O122=$A$499,$A522,"")  )</f>
        <v/>
      </c>
      <c r="P522" s="65" t="str">
        <f ca="1">IF( AND(LEN(P421)&gt;=1,P421&lt;&gt;".",COUNTIF(P122:P$191,"*17放*")&gt;0),  CONCATENATE(  ".",IF(P122=$A$499,$A522,"")  ),IF(P122=$A$499,$A522,"")  )</f>
        <v/>
      </c>
      <c r="Q522" s="65" t="str">
        <f ca="1">IF( AND(LEN(Q421)&gt;=1,Q421&lt;&gt;".",COUNTIF(Q122:Q$191,"*17放*")&gt;0),  CONCATENATE(  ".",IF(Q122=$A$499,$A522,"")  ),IF(Q122=$A$499,$A522,"")  )</f>
        <v/>
      </c>
      <c r="R522" s="65" t="str">
        <f ca="1">IF( AND(LEN(R421)&gt;=1,R421&lt;&gt;".",COUNTIF(R122:R$191,"*17放*")&gt;0),  CONCATENATE(  ".",IF(R122=$A$499,$A522,"")  ),IF(R122=$A$499,$A522,"")  )</f>
        <v/>
      </c>
      <c r="S522" s="65" t="str">
        <f ca="1">IF( AND(LEN(S421)&gt;=1,S421&lt;&gt;".",COUNTIF(S122:S$191,"*17放*")&gt;0),  CONCATENATE(  ".",IF(S122=$A$499,$A522,"")  ),IF(S122=$A$499,$A522,"")  )</f>
        <v/>
      </c>
      <c r="T522" s="65" t="str">
        <f ca="1">IF( AND(LEN(T421)&gt;=1,T421&lt;&gt;".",COUNTIF(T122:T$191,"*17放*")&gt;0),  CONCATENATE(  ".",IF(T122=$A$499,$A522,"")  ),IF(T122=$A$499,$A522,"")  )</f>
        <v/>
      </c>
      <c r="U522" s="65" t="str">
        <f ca="1">IF( AND(LEN(U421)&gt;=1,U421&lt;&gt;".",COUNTIF(U122:U$191,"*17放*")&gt;0),  CONCATENATE(  ".",IF(U122=$A$499,$A522,"")  ),IF(U122=$A$499,$A522,"")  )</f>
        <v/>
      </c>
      <c r="V522" s="65" t="str">
        <f ca="1">IF( AND(LEN(V421)&gt;=1,V421&lt;&gt;".",COUNTIF(V122:V$191,"*17放*")&gt;0),  CONCATENATE(  ".",IF(V122=$A$499,$A522,"")  ),IF(V122=$A$499,$A522,"")  )</f>
        <v/>
      </c>
      <c r="W522" s="65" t="str">
        <f ca="1">IF( AND(LEN(W421)&gt;=1,W421&lt;&gt;".",COUNTIF(W122:W$191,"*17放*")&gt;0),  CONCATENATE(  ".",IF(W122=$A$499,$A522,"")  ),IF(W122=$A$499,$A522,"")  )</f>
        <v/>
      </c>
      <c r="X522" s="65" t="str">
        <f ca="1">IF( AND(LEN(X421)&gt;=1,X421&lt;&gt;".",COUNTIF(X122:X$191,"*17放*")&gt;0),  CONCATENATE(  ".",IF(X122=$A$499,$A522,"")  ),IF(X122=$A$499,$A522,"")  )</f>
        <v/>
      </c>
      <c r="Y522" s="65" t="str">
        <f ca="1">IF( AND(LEN(Y421)&gt;=1,Y421&lt;&gt;".",COUNTIF(Y122:Y$191,"*17放*")&gt;0),  CONCATENATE(  ".",IF(Y122=$A$499,$A522,"")  ),IF(Y122=$A$499,$A522,"")  )</f>
        <v/>
      </c>
      <c r="Z522" s="65" t="str">
        <f ca="1">IF( AND(LEN(Z421)&gt;=1,Z421&lt;&gt;".",COUNTIF(Z122:Z$191,"*17放*")&gt;0),  CONCATENATE(  ".",IF(Z122=$A$499,$A522,"")  ),IF(Z122=$A$499,$A522,"")  )</f>
        <v/>
      </c>
      <c r="AA522" s="65" t="str">
        <f ca="1">IF( AND(LEN(AA421)&gt;=1,AA421&lt;&gt;".",COUNTIF(AA122:AA$191,"*17放*")&gt;0),  CONCATENATE(  ".",IF(AA122=$A$499,$A522,"")  ),IF(AA122=$A$499,$A522,"")  )</f>
        <v/>
      </c>
      <c r="AB522" s="65" t="str">
        <f ca="1">IF( AND(LEN(AB421)&gt;=1,AB421&lt;&gt;".",COUNTIF(AB122:AB$191,"*17放*")&gt;0),  CONCATENATE(  ".",IF(AB122=$A$499,$A522,"")  ),IF(AB122=$A$499,$A522,"")  )</f>
        <v/>
      </c>
      <c r="AC522" s="65" t="str">
        <f ca="1">IF( AND(LEN(AC421)&gt;=1,AC421&lt;&gt;".",COUNTIF(AC122:AC$191,"*17放*")&gt;0),  CONCATENATE(  ".",IF(AC122=$A$499,$A522,"")  ),IF(AC122=$A$499,$A522,"")  )</f>
        <v/>
      </c>
      <c r="AD522" s="65" t="str">
        <f ca="1">IF( AND(LEN(AD421)&gt;=1,AD421&lt;&gt;".",COUNTIF(AD122:AD$191,"*17放*")&gt;0),  CONCATENATE(  ".",IF(AD122=$A$499,$A522,"")  ),IF(AD122=$A$499,$A522,"")  )</f>
        <v/>
      </c>
      <c r="AE522" s="65" t="str">
        <f ca="1">IF( AND(LEN(AE421)&gt;=1,AE421&lt;&gt;".",COUNTIF(AE122:AE$191,"*17放*")&gt;0),  CONCATENATE(  ".",IF(AE122=$A$499,$A522,"")  ),IF(AE122=$A$499,$A522,"")  )</f>
        <v/>
      </c>
      <c r="AF522" s="65" t="str">
        <f ca="1">IF( AND(LEN(AF421)&gt;=1,AF421&lt;&gt;".",COUNTIF(AF122:AF$191,"*17放*")&gt;0),  CONCATENATE(  ".",IF(AF122=$A$499,$A522,"")  ),IF(AF122=$A$499,$A522,"")  )</f>
        <v/>
      </c>
      <c r="AG522" s="65" t="str">
        <f ca="1">IF( AND(LEN(AG421)&gt;=1,AG421&lt;&gt;".",COUNTIF(AG122:AG$191,"*17放*")&gt;0),  CONCATENATE(  ".",IF(AG122=$A$499,$A522,"")  ),IF(AG122=$A$499,$A522,"")  )</f>
        <v/>
      </c>
      <c r="AH522" s="65"/>
      <c r="AI522" s="65"/>
      <c r="AJ522" s="65"/>
    </row>
    <row r="523" spans="1:36">
      <c r="A523" s="65">
        <f t="shared" si="46"/>
        <v>23</v>
      </c>
      <c r="B523" s="65" t="str">
        <f t="shared" si="46"/>
        <v>林宏曄</v>
      </c>
      <c r="C523" s="65" t="str">
        <f ca="1">IF( AND(LEN(C422)&gt;=1,C422&lt;&gt;".",COUNTIF(C123:C$191,"*17放*")&gt;0),  CONCATENATE(  ".",IF(C123=$A$499,$A523,"")  ),IF(C123=$A$499,$A523,"")  )</f>
        <v/>
      </c>
      <c r="D523" s="65" t="str">
        <f ca="1">IF( AND(LEN(D422)&gt;=1,D422&lt;&gt;".",COUNTIF(D123:D$191,"*17放*")&gt;0),  CONCATENATE(  ".",IF(D123=$A$499,$A523,"")  ),IF(D123=$A$499,$A523,"")  )</f>
        <v/>
      </c>
      <c r="E523" s="65" t="str">
        <f ca="1">IF( AND(LEN(E422)&gt;=1,E422&lt;&gt;".",COUNTIF(E123:E$191,"*17放*")&gt;0),  CONCATENATE(  ".",IF(E123=$A$499,$A523,"")  ),IF(E123=$A$499,$A523,"")  )</f>
        <v/>
      </c>
      <c r="F523" s="65" t="str">
        <f ca="1">IF( AND(LEN(F422)&gt;=1,F422&lt;&gt;".",COUNTIF(F123:F$191,"*17放*")&gt;0),  CONCATENATE(  ".",IF(F123=$A$499,$A523,"")  ),IF(F123=$A$499,$A523,"")  )</f>
        <v/>
      </c>
      <c r="G523" s="65" t="str">
        <f ca="1">IF( AND(LEN(G422)&gt;=1,G422&lt;&gt;".",COUNTIF(G123:G$191,"*17放*")&gt;0),  CONCATENATE(  ".",IF(G123=$A$499,$A523,"")  ),IF(G123=$A$499,$A523,"")  )</f>
        <v/>
      </c>
      <c r="H523" s="65" t="str">
        <f ca="1">IF( AND(LEN(H422)&gt;=1,H422&lt;&gt;".",COUNTIF(H123:H$191,"*17放*")&gt;0),  CONCATENATE(  ".",IF(H123=$A$499,$A523,"")  ),IF(H123=$A$499,$A523,"")  )</f>
        <v/>
      </c>
      <c r="I523" s="65" t="str">
        <f ca="1">IF( AND(LEN(I422)&gt;=1,I422&lt;&gt;".",COUNTIF(I123:I$191,"*17放*")&gt;0),  CONCATENATE(  ".",IF(I123=$A$499,$A523,"")  ),IF(I123=$A$499,$A523,"")  )</f>
        <v/>
      </c>
      <c r="J523" s="65" t="str">
        <f ca="1">IF( AND(LEN(J422)&gt;=1,J422&lt;&gt;".",COUNTIF(J123:J$191,"*17放*")&gt;0),  CONCATENATE(  ".",IF(J123=$A$499,$A523,"")  ),IF(J123=$A$499,$A523,"")  )</f>
        <v/>
      </c>
      <c r="K523" s="65" t="str">
        <f ca="1">IF( AND(LEN(K422)&gt;=1,K422&lt;&gt;".",COUNTIF(K123:K$191,"*17放*")&gt;0),  CONCATENATE(  ".",IF(K123=$A$499,$A523,"")  ),IF(K123=$A$499,$A523,"")  )</f>
        <v/>
      </c>
      <c r="L523" s="65" t="str">
        <f ca="1">IF( AND(LEN(L422)&gt;=1,L422&lt;&gt;".",COUNTIF(L123:L$191,"*17放*")&gt;0),  CONCATENATE(  ".",IF(L123=$A$499,$A523,"")  ),IF(L123=$A$499,$A523,"")  )</f>
        <v/>
      </c>
      <c r="M523" s="65" t="str">
        <f ca="1">IF( AND(LEN(M422)&gt;=1,M422&lt;&gt;".",COUNTIF(M123:M$191,"*17放*")&gt;0),  CONCATENATE(  ".",IF(M123=$A$499,$A523,"")  ),IF(M123=$A$499,$A523,"")  )</f>
        <v/>
      </c>
      <c r="N523" s="65" t="str">
        <f ca="1">IF( AND(LEN(N422)&gt;=1,N422&lt;&gt;".",COUNTIF(N123:N$191,"*17放*")&gt;0),  CONCATENATE(  ".",IF(N123=$A$499,$A523,"")  ),IF(N123=$A$499,$A523,"")  )</f>
        <v/>
      </c>
      <c r="O523" s="65" t="str">
        <f ca="1">IF( AND(LEN(O422)&gt;=1,O422&lt;&gt;".",COUNTIF(O123:O$191,"*17放*")&gt;0),  CONCATENATE(  ".",IF(O123=$A$499,$A523,"")  ),IF(O123=$A$499,$A523,"")  )</f>
        <v/>
      </c>
      <c r="P523" s="65" t="str">
        <f ca="1">IF( AND(LEN(P422)&gt;=1,P422&lt;&gt;".",COUNTIF(P123:P$191,"*17放*")&gt;0),  CONCATENATE(  ".",IF(P123=$A$499,$A523,"")  ),IF(P123=$A$499,$A523,"")  )</f>
        <v/>
      </c>
      <c r="Q523" s="65" t="str">
        <f ca="1">IF( AND(LEN(Q422)&gt;=1,Q422&lt;&gt;".",COUNTIF(Q123:Q$191,"*17放*")&gt;0),  CONCATENATE(  ".",IF(Q123=$A$499,$A523,"")  ),IF(Q123=$A$499,$A523,"")  )</f>
        <v/>
      </c>
      <c r="R523" s="65" t="str">
        <f ca="1">IF( AND(LEN(R422)&gt;=1,R422&lt;&gt;".",COUNTIF(R123:R$191,"*17放*")&gt;0),  CONCATENATE(  ".",IF(R123=$A$499,$A523,"")  ),IF(R123=$A$499,$A523,"")  )</f>
        <v/>
      </c>
      <c r="S523" s="65" t="str">
        <f ca="1">IF( AND(LEN(S422)&gt;=1,S422&lt;&gt;".",COUNTIF(S123:S$191,"*17放*")&gt;0),  CONCATENATE(  ".",IF(S123=$A$499,$A523,"")  ),IF(S123=$A$499,$A523,"")  )</f>
        <v/>
      </c>
      <c r="T523" s="65" t="str">
        <f ca="1">IF( AND(LEN(T422)&gt;=1,T422&lt;&gt;".",COUNTIF(T123:T$191,"*17放*")&gt;0),  CONCATENATE(  ".",IF(T123=$A$499,$A523,"")  ),IF(T123=$A$499,$A523,"")  )</f>
        <v/>
      </c>
      <c r="U523" s="65" t="str">
        <f ca="1">IF( AND(LEN(U422)&gt;=1,U422&lt;&gt;".",COUNTIF(U123:U$191,"*17放*")&gt;0),  CONCATENATE(  ".",IF(U123=$A$499,$A523,"")  ),IF(U123=$A$499,$A523,"")  )</f>
        <v/>
      </c>
      <c r="V523" s="65" t="str">
        <f ca="1">IF( AND(LEN(V422)&gt;=1,V422&lt;&gt;".",COUNTIF(V123:V$191,"*17放*")&gt;0),  CONCATENATE(  ".",IF(V123=$A$499,$A523,"")  ),IF(V123=$A$499,$A523,"")  )</f>
        <v/>
      </c>
      <c r="W523" s="65" t="str">
        <f ca="1">IF( AND(LEN(W422)&gt;=1,W422&lt;&gt;".",COUNTIF(W123:W$191,"*17放*")&gt;0),  CONCATENATE(  ".",IF(W123=$A$499,$A523,"")  ),IF(W123=$A$499,$A523,"")  )</f>
        <v/>
      </c>
      <c r="X523" s="65" t="str">
        <f ca="1">IF( AND(LEN(X422)&gt;=1,X422&lt;&gt;".",COUNTIF(X123:X$191,"*17放*")&gt;0),  CONCATENATE(  ".",IF(X123=$A$499,$A523,"")  ),IF(X123=$A$499,$A523,"")  )</f>
        <v/>
      </c>
      <c r="Y523" s="65" t="str">
        <f ca="1">IF( AND(LEN(Y422)&gt;=1,Y422&lt;&gt;".",COUNTIF(Y123:Y$191,"*17放*")&gt;0),  CONCATENATE(  ".",IF(Y123=$A$499,$A523,"")  ),IF(Y123=$A$499,$A523,"")  )</f>
        <v/>
      </c>
      <c r="Z523" s="65" t="str">
        <f ca="1">IF( AND(LEN(Z422)&gt;=1,Z422&lt;&gt;".",COUNTIF(Z123:Z$191,"*17放*")&gt;0),  CONCATENATE(  ".",IF(Z123=$A$499,$A523,"")  ),IF(Z123=$A$499,$A523,"")  )</f>
        <v/>
      </c>
      <c r="AA523" s="65" t="str">
        <f ca="1">IF( AND(LEN(AA422)&gt;=1,AA422&lt;&gt;".",COUNTIF(AA123:AA$191,"*17放*")&gt;0),  CONCATENATE(  ".",IF(AA123=$A$499,$A523,"")  ),IF(AA123=$A$499,$A523,"")  )</f>
        <v/>
      </c>
      <c r="AB523" s="65" t="str">
        <f ca="1">IF( AND(LEN(AB422)&gt;=1,AB422&lt;&gt;".",COUNTIF(AB123:AB$191,"*17放*")&gt;0),  CONCATENATE(  ".",IF(AB123=$A$499,$A523,"")  ),IF(AB123=$A$499,$A523,"")  )</f>
        <v/>
      </c>
      <c r="AC523" s="65" t="str">
        <f ca="1">IF( AND(LEN(AC422)&gt;=1,AC422&lt;&gt;".",COUNTIF(AC123:AC$191,"*17放*")&gt;0),  CONCATENATE(  ".",IF(AC123=$A$499,$A523,"")  ),IF(AC123=$A$499,$A523,"")  )</f>
        <v/>
      </c>
      <c r="AD523" s="65" t="str">
        <f ca="1">IF( AND(LEN(AD422)&gt;=1,AD422&lt;&gt;".",COUNTIF(AD123:AD$191,"*17放*")&gt;0),  CONCATENATE(  ".",IF(AD123=$A$499,$A523,"")  ),IF(AD123=$A$499,$A523,"")  )</f>
        <v/>
      </c>
      <c r="AE523" s="65" t="str">
        <f ca="1">IF( AND(LEN(AE422)&gt;=1,AE422&lt;&gt;".",COUNTIF(AE123:AE$191,"*17放*")&gt;0),  CONCATENATE(  ".",IF(AE123=$A$499,$A523,"")  ),IF(AE123=$A$499,$A523,"")  )</f>
        <v/>
      </c>
      <c r="AF523" s="65" t="str">
        <f ca="1">IF( AND(LEN(AF422)&gt;=1,AF422&lt;&gt;".",COUNTIF(AF123:AF$191,"*17放*")&gt;0),  CONCATENATE(  ".",IF(AF123=$A$499,$A523,"")  ),IF(AF123=$A$499,$A523,"")  )</f>
        <v/>
      </c>
      <c r="AG523" s="65" t="str">
        <f ca="1">IF( AND(LEN(AG422)&gt;=1,AG422&lt;&gt;".",COUNTIF(AG123:AG$191,"*17放*")&gt;0),  CONCATENATE(  ".",IF(AG123=$A$499,$A523,"")  ),IF(AG123=$A$499,$A523,"")  )</f>
        <v/>
      </c>
      <c r="AH523" s="65"/>
      <c r="AI523" s="65"/>
      <c r="AJ523" s="65"/>
    </row>
    <row r="524" spans="1:36">
      <c r="A524" s="65">
        <f t="shared" si="46"/>
        <v>24</v>
      </c>
      <c r="B524" s="65" t="str">
        <f t="shared" si="46"/>
        <v>陳柏庾</v>
      </c>
      <c r="C524" s="65" t="str">
        <f ca="1">IF( AND(LEN(C423)&gt;=1,C423&lt;&gt;".",COUNTIF(C124:C$191,"*17放*")&gt;0),  CONCATENATE(  ".",IF(C124=$A$499,$A524,"")  ),IF(C124=$A$499,$A524,"")  )</f>
        <v/>
      </c>
      <c r="D524" s="65" t="str">
        <f ca="1">IF( AND(LEN(D423)&gt;=1,D423&lt;&gt;".",COUNTIF(D124:D$191,"*17放*")&gt;0),  CONCATENATE(  ".",IF(D124=$A$499,$A524,"")  ),IF(D124=$A$499,$A524,"")  )</f>
        <v/>
      </c>
      <c r="E524" s="65" t="str">
        <f ca="1">IF( AND(LEN(E423)&gt;=1,E423&lt;&gt;".",COUNTIF(E124:E$191,"*17放*")&gt;0),  CONCATENATE(  ".",IF(E124=$A$499,$A524,"")  ),IF(E124=$A$499,$A524,"")  )</f>
        <v/>
      </c>
      <c r="F524" s="65" t="str">
        <f ca="1">IF( AND(LEN(F423)&gt;=1,F423&lt;&gt;".",COUNTIF(F124:F$191,"*17放*")&gt;0),  CONCATENATE(  ".",IF(F124=$A$499,$A524,"")  ),IF(F124=$A$499,$A524,"")  )</f>
        <v/>
      </c>
      <c r="G524" s="65" t="str">
        <f ca="1">IF( AND(LEN(G423)&gt;=1,G423&lt;&gt;".",COUNTIF(G124:G$191,"*17放*")&gt;0),  CONCATENATE(  ".",IF(G124=$A$499,$A524,"")  ),IF(G124=$A$499,$A524,"")  )</f>
        <v/>
      </c>
      <c r="H524" s="65" t="str">
        <f ca="1">IF( AND(LEN(H423)&gt;=1,H423&lt;&gt;".",COUNTIF(H124:H$191,"*17放*")&gt;0),  CONCATENATE(  ".",IF(H124=$A$499,$A524,"")  ),IF(H124=$A$499,$A524,"")  )</f>
        <v/>
      </c>
      <c r="I524" s="65" t="str">
        <f ca="1">IF( AND(LEN(I423)&gt;=1,I423&lt;&gt;".",COUNTIF(I124:I$191,"*17放*")&gt;0),  CONCATENATE(  ".",IF(I124=$A$499,$A524,"")  ),IF(I124=$A$499,$A524,"")  )</f>
        <v/>
      </c>
      <c r="J524" s="65" t="str">
        <f ca="1">IF( AND(LEN(J423)&gt;=1,J423&lt;&gt;".",COUNTIF(J124:J$191,"*17放*")&gt;0),  CONCATENATE(  ".",IF(J124=$A$499,$A524,"")  ),IF(J124=$A$499,$A524,"")  )</f>
        <v/>
      </c>
      <c r="K524" s="65" t="str">
        <f ca="1">IF( AND(LEN(K423)&gt;=1,K423&lt;&gt;".",COUNTIF(K124:K$191,"*17放*")&gt;0),  CONCATENATE(  ".",IF(K124=$A$499,$A524,"")  ),IF(K124=$A$499,$A524,"")  )</f>
        <v/>
      </c>
      <c r="L524" s="65" t="str">
        <f ca="1">IF( AND(LEN(L423)&gt;=1,L423&lt;&gt;".",COUNTIF(L124:L$191,"*17放*")&gt;0),  CONCATENATE(  ".",IF(L124=$A$499,$A524,"")  ),IF(L124=$A$499,$A524,"")  )</f>
        <v/>
      </c>
      <c r="M524" s="65" t="str">
        <f ca="1">IF( AND(LEN(M423)&gt;=1,M423&lt;&gt;".",COUNTIF(M124:M$191,"*17放*")&gt;0),  CONCATENATE(  ".",IF(M124=$A$499,$A524,"")  ),IF(M124=$A$499,$A524,"")  )</f>
        <v/>
      </c>
      <c r="N524" s="65" t="str">
        <f ca="1">IF( AND(LEN(N423)&gt;=1,N423&lt;&gt;".",COUNTIF(N124:N$191,"*17放*")&gt;0),  CONCATENATE(  ".",IF(N124=$A$499,$A524,"")  ),IF(N124=$A$499,$A524,"")  )</f>
        <v/>
      </c>
      <c r="O524" s="65" t="str">
        <f ca="1">IF( AND(LEN(O423)&gt;=1,O423&lt;&gt;".",COUNTIF(O124:O$191,"*17放*")&gt;0),  CONCATENATE(  ".",IF(O124=$A$499,$A524,"")  ),IF(O124=$A$499,$A524,"")  )</f>
        <v/>
      </c>
      <c r="P524" s="65" t="str">
        <f ca="1">IF( AND(LEN(P423)&gt;=1,P423&lt;&gt;".",COUNTIF(P124:P$191,"*17放*")&gt;0),  CONCATENATE(  ".",IF(P124=$A$499,$A524,"")  ),IF(P124=$A$499,$A524,"")  )</f>
        <v/>
      </c>
      <c r="Q524" s="65" t="str">
        <f ca="1">IF( AND(LEN(Q423)&gt;=1,Q423&lt;&gt;".",COUNTIF(Q124:Q$191,"*17放*")&gt;0),  CONCATENATE(  ".",IF(Q124=$A$499,$A524,"")  ),IF(Q124=$A$499,$A524,"")  )</f>
        <v/>
      </c>
      <c r="R524" s="65" t="str">
        <f ca="1">IF( AND(LEN(R423)&gt;=1,R423&lt;&gt;".",COUNTIF(R124:R$191,"*17放*")&gt;0),  CONCATENATE(  ".",IF(R124=$A$499,$A524,"")  ),IF(R124=$A$499,$A524,"")  )</f>
        <v/>
      </c>
      <c r="S524" s="65" t="str">
        <f ca="1">IF( AND(LEN(S423)&gt;=1,S423&lt;&gt;".",COUNTIF(S124:S$191,"*17放*")&gt;0),  CONCATENATE(  ".",IF(S124=$A$499,$A524,"")  ),IF(S124=$A$499,$A524,"")  )</f>
        <v/>
      </c>
      <c r="T524" s="65" t="str">
        <f ca="1">IF( AND(LEN(T423)&gt;=1,T423&lt;&gt;".",COUNTIF(T124:T$191,"*17放*")&gt;0),  CONCATENATE(  ".",IF(T124=$A$499,$A524,"")  ),IF(T124=$A$499,$A524,"")  )</f>
        <v/>
      </c>
      <c r="U524" s="65" t="str">
        <f ca="1">IF( AND(LEN(U423)&gt;=1,U423&lt;&gt;".",COUNTIF(U124:U$191,"*17放*")&gt;0),  CONCATENATE(  ".",IF(U124=$A$499,$A524,"")  ),IF(U124=$A$499,$A524,"")  )</f>
        <v/>
      </c>
      <c r="V524" s="65" t="str">
        <f ca="1">IF( AND(LEN(V423)&gt;=1,V423&lt;&gt;".",COUNTIF(V124:V$191,"*17放*")&gt;0),  CONCATENATE(  ".",IF(V124=$A$499,$A524,"")  ),IF(V124=$A$499,$A524,"")  )</f>
        <v/>
      </c>
      <c r="W524" s="65" t="str">
        <f ca="1">IF( AND(LEN(W423)&gt;=1,W423&lt;&gt;".",COUNTIF(W124:W$191,"*17放*")&gt;0),  CONCATENATE(  ".",IF(W124=$A$499,$A524,"")  ),IF(W124=$A$499,$A524,"")  )</f>
        <v/>
      </c>
      <c r="X524" s="65" t="str">
        <f ca="1">IF( AND(LEN(X423)&gt;=1,X423&lt;&gt;".",COUNTIF(X124:X$191,"*17放*")&gt;0),  CONCATENATE(  ".",IF(X124=$A$499,$A524,"")  ),IF(X124=$A$499,$A524,"")  )</f>
        <v/>
      </c>
      <c r="Y524" s="65" t="str">
        <f ca="1">IF( AND(LEN(Y423)&gt;=1,Y423&lt;&gt;".",COUNTIF(Y124:Y$191,"*17放*")&gt;0),  CONCATENATE(  ".",IF(Y124=$A$499,$A524,"")  ),IF(Y124=$A$499,$A524,"")  )</f>
        <v/>
      </c>
      <c r="Z524" s="65" t="str">
        <f ca="1">IF( AND(LEN(Z423)&gt;=1,Z423&lt;&gt;".",COUNTIF(Z124:Z$191,"*17放*")&gt;0),  CONCATENATE(  ".",IF(Z124=$A$499,$A524,"")  ),IF(Z124=$A$499,$A524,"")  )</f>
        <v/>
      </c>
      <c r="AA524" s="65" t="str">
        <f ca="1">IF( AND(LEN(AA423)&gt;=1,AA423&lt;&gt;".",COUNTIF(AA124:AA$191,"*17放*")&gt;0),  CONCATENATE(  ".",IF(AA124=$A$499,$A524,"")  ),IF(AA124=$A$499,$A524,"")  )</f>
        <v/>
      </c>
      <c r="AB524" s="65" t="str">
        <f ca="1">IF( AND(LEN(AB423)&gt;=1,AB423&lt;&gt;".",COUNTIF(AB124:AB$191,"*17放*")&gt;0),  CONCATENATE(  ".",IF(AB124=$A$499,$A524,"")  ),IF(AB124=$A$499,$A524,"")  )</f>
        <v/>
      </c>
      <c r="AC524" s="65" t="str">
        <f ca="1">IF( AND(LEN(AC423)&gt;=1,AC423&lt;&gt;".",COUNTIF(AC124:AC$191,"*17放*")&gt;0),  CONCATENATE(  ".",IF(AC124=$A$499,$A524,"")  ),IF(AC124=$A$499,$A524,"")  )</f>
        <v/>
      </c>
      <c r="AD524" s="65" t="str">
        <f ca="1">IF( AND(LEN(AD423)&gt;=1,AD423&lt;&gt;".",COUNTIF(AD124:AD$191,"*17放*")&gt;0),  CONCATENATE(  ".",IF(AD124=$A$499,$A524,"")  ),IF(AD124=$A$499,$A524,"")  )</f>
        <v/>
      </c>
      <c r="AE524" s="65" t="str">
        <f ca="1">IF( AND(LEN(AE423)&gt;=1,AE423&lt;&gt;".",COUNTIF(AE124:AE$191,"*17放*")&gt;0),  CONCATENATE(  ".",IF(AE124=$A$499,$A524,"")  ),IF(AE124=$A$499,$A524,"")  )</f>
        <v/>
      </c>
      <c r="AF524" s="65" t="str">
        <f ca="1">IF( AND(LEN(AF423)&gt;=1,AF423&lt;&gt;".",COUNTIF(AF124:AF$191,"*17放*")&gt;0),  CONCATENATE(  ".",IF(AF124=$A$499,$A524,"")  ),IF(AF124=$A$499,$A524,"")  )</f>
        <v/>
      </c>
      <c r="AG524" s="65" t="str">
        <f ca="1">IF( AND(LEN(AG423)&gt;=1,AG423&lt;&gt;".",COUNTIF(AG124:AG$191,"*17放*")&gt;0),  CONCATENATE(  ".",IF(AG124=$A$499,$A524,"")  ),IF(AG124=$A$499,$A524,"")  )</f>
        <v/>
      </c>
      <c r="AH524" s="65"/>
      <c r="AI524" s="65"/>
      <c r="AJ524" s="65"/>
    </row>
    <row r="525" spans="1:36">
      <c r="A525" s="65">
        <f t="shared" si="46"/>
        <v>25</v>
      </c>
      <c r="B525" s="65" t="str">
        <f t="shared" si="46"/>
        <v>鄭楚平</v>
      </c>
      <c r="C525" s="65" t="str">
        <f ca="1">IF( AND(LEN(C424)&gt;=1,C424&lt;&gt;".",COUNTIF(C125:C$191,"*17放*")&gt;0),  CONCATENATE(  ".",IF(C125=$A$499,$A525,"")  ),IF(C125=$A$499,$A525,"")  )</f>
        <v/>
      </c>
      <c r="D525" s="65" t="str">
        <f ca="1">IF( AND(LEN(D424)&gt;=1,D424&lt;&gt;".",COUNTIF(D125:D$191,"*17放*")&gt;0),  CONCATENATE(  ".",IF(D125=$A$499,$A525,"")  ),IF(D125=$A$499,$A525,"")  )</f>
        <v/>
      </c>
      <c r="E525" s="65" t="str">
        <f ca="1">IF( AND(LEN(E424)&gt;=1,E424&lt;&gt;".",COUNTIF(E125:E$191,"*17放*")&gt;0),  CONCATENATE(  ".",IF(E125=$A$499,$A525,"")  ),IF(E125=$A$499,$A525,"")  )</f>
        <v/>
      </c>
      <c r="F525" s="65" t="str">
        <f ca="1">IF( AND(LEN(F424)&gt;=1,F424&lt;&gt;".",COUNTIF(F125:F$191,"*17放*")&gt;0),  CONCATENATE(  ".",IF(F125=$A$499,$A525,"")  ),IF(F125=$A$499,$A525,"")  )</f>
        <v/>
      </c>
      <c r="G525" s="65" t="str">
        <f ca="1">IF( AND(LEN(G424)&gt;=1,G424&lt;&gt;".",COUNTIF(G125:G$191,"*17放*")&gt;0),  CONCATENATE(  ".",IF(G125=$A$499,$A525,"")  ),IF(G125=$A$499,$A525,"")  )</f>
        <v/>
      </c>
      <c r="H525" s="65" t="str">
        <f ca="1">IF( AND(LEN(H424)&gt;=1,H424&lt;&gt;".",COUNTIF(H125:H$191,"*17放*")&gt;0),  CONCATENATE(  ".",IF(H125=$A$499,$A525,"")  ),IF(H125=$A$499,$A525,"")  )</f>
        <v/>
      </c>
      <c r="I525" s="65" t="str">
        <f ca="1">IF( AND(LEN(I424)&gt;=1,I424&lt;&gt;".",COUNTIF(I125:I$191,"*17放*")&gt;0),  CONCATENATE(  ".",IF(I125=$A$499,$A525,"")  ),IF(I125=$A$499,$A525,"")  )</f>
        <v/>
      </c>
      <c r="J525" s="65" t="str">
        <f ca="1">IF( AND(LEN(J424)&gt;=1,J424&lt;&gt;".",COUNTIF(J125:J$191,"*17放*")&gt;0),  CONCATENATE(  ".",IF(J125=$A$499,$A525,"")  ),IF(J125=$A$499,$A525,"")  )</f>
        <v/>
      </c>
      <c r="K525" s="65" t="str">
        <f ca="1">IF( AND(LEN(K424)&gt;=1,K424&lt;&gt;".",COUNTIF(K125:K$191,"*17放*")&gt;0),  CONCATENATE(  ".",IF(K125=$A$499,$A525,"")  ),IF(K125=$A$499,$A525,"")  )</f>
        <v/>
      </c>
      <c r="L525" s="65" t="str">
        <f ca="1">IF( AND(LEN(L424)&gt;=1,L424&lt;&gt;".",COUNTIF(L125:L$191,"*17放*")&gt;0),  CONCATENATE(  ".",IF(L125=$A$499,$A525,"")  ),IF(L125=$A$499,$A525,"")  )</f>
        <v/>
      </c>
      <c r="M525" s="65" t="str">
        <f ca="1">IF( AND(LEN(M424)&gt;=1,M424&lt;&gt;".",COUNTIF(M125:M$191,"*17放*")&gt;0),  CONCATENATE(  ".",IF(M125=$A$499,$A525,"")  ),IF(M125=$A$499,$A525,"")  )</f>
        <v/>
      </c>
      <c r="N525" s="65" t="str">
        <f ca="1">IF( AND(LEN(N424)&gt;=1,N424&lt;&gt;".",COUNTIF(N125:N$191,"*17放*")&gt;0),  CONCATENATE(  ".",IF(N125=$A$499,$A525,"")  ),IF(N125=$A$499,$A525,"")  )</f>
        <v/>
      </c>
      <c r="O525" s="65" t="str">
        <f ca="1">IF( AND(LEN(O424)&gt;=1,O424&lt;&gt;".",COUNTIF(O125:O$191,"*17放*")&gt;0),  CONCATENATE(  ".",IF(O125=$A$499,$A525,"")  ),IF(O125=$A$499,$A525,"")  )</f>
        <v/>
      </c>
      <c r="P525" s="65" t="str">
        <f ca="1">IF( AND(LEN(P424)&gt;=1,P424&lt;&gt;".",COUNTIF(P125:P$191,"*17放*")&gt;0),  CONCATENATE(  ".",IF(P125=$A$499,$A525,"")  ),IF(P125=$A$499,$A525,"")  )</f>
        <v/>
      </c>
      <c r="Q525" s="65" t="str">
        <f ca="1">IF( AND(LEN(Q424)&gt;=1,Q424&lt;&gt;".",COUNTIF(Q125:Q$191,"*17放*")&gt;0),  CONCATENATE(  ".",IF(Q125=$A$499,$A525,"")  ),IF(Q125=$A$499,$A525,"")  )</f>
        <v/>
      </c>
      <c r="R525" s="65" t="str">
        <f ca="1">IF( AND(LEN(R424)&gt;=1,R424&lt;&gt;".",COUNTIF(R125:R$191,"*17放*")&gt;0),  CONCATENATE(  ".",IF(R125=$A$499,$A525,"")  ),IF(R125=$A$499,$A525,"")  )</f>
        <v/>
      </c>
      <c r="S525" s="65" t="str">
        <f ca="1">IF( AND(LEN(S424)&gt;=1,S424&lt;&gt;".",COUNTIF(S125:S$191,"*17放*")&gt;0),  CONCATENATE(  ".",IF(S125=$A$499,$A525,"")  ),IF(S125=$A$499,$A525,"")  )</f>
        <v/>
      </c>
      <c r="T525" s="65" t="str">
        <f ca="1">IF( AND(LEN(T424)&gt;=1,T424&lt;&gt;".",COUNTIF(T125:T$191,"*17放*")&gt;0),  CONCATENATE(  ".",IF(T125=$A$499,$A525,"")  ),IF(T125=$A$499,$A525,"")  )</f>
        <v/>
      </c>
      <c r="U525" s="65" t="str">
        <f ca="1">IF( AND(LEN(U424)&gt;=1,U424&lt;&gt;".",COUNTIF(U125:U$191,"*17放*")&gt;0),  CONCATENATE(  ".",IF(U125=$A$499,$A525,"")  ),IF(U125=$A$499,$A525,"")  )</f>
        <v/>
      </c>
      <c r="V525" s="65" t="str">
        <f ca="1">IF( AND(LEN(V424)&gt;=1,V424&lt;&gt;".",COUNTIF(V125:V$191,"*17放*")&gt;0),  CONCATENATE(  ".",IF(V125=$A$499,$A525,"")  ),IF(V125=$A$499,$A525,"")  )</f>
        <v/>
      </c>
      <c r="W525" s="65" t="str">
        <f ca="1">IF( AND(LEN(W424)&gt;=1,W424&lt;&gt;".",COUNTIF(W125:W$191,"*17放*")&gt;0),  CONCATENATE(  ".",IF(W125=$A$499,$A525,"")  ),IF(W125=$A$499,$A525,"")  )</f>
        <v/>
      </c>
      <c r="X525" s="65" t="str">
        <f ca="1">IF( AND(LEN(X424)&gt;=1,X424&lt;&gt;".",COUNTIF(X125:X$191,"*17放*")&gt;0),  CONCATENATE(  ".",IF(X125=$A$499,$A525,"")  ),IF(X125=$A$499,$A525,"")  )</f>
        <v/>
      </c>
      <c r="Y525" s="65" t="str">
        <f ca="1">IF( AND(LEN(Y424)&gt;=1,Y424&lt;&gt;".",COUNTIF(Y125:Y$191,"*17放*")&gt;0),  CONCATENATE(  ".",IF(Y125=$A$499,$A525,"")  ),IF(Y125=$A$499,$A525,"")  )</f>
        <v/>
      </c>
      <c r="Z525" s="65" t="str">
        <f ca="1">IF( AND(LEN(Z424)&gt;=1,Z424&lt;&gt;".",COUNTIF(Z125:Z$191,"*17放*")&gt;0),  CONCATENATE(  ".",IF(Z125=$A$499,$A525,"")  ),IF(Z125=$A$499,$A525,"")  )</f>
        <v/>
      </c>
      <c r="AA525" s="65" t="str">
        <f ca="1">IF( AND(LEN(AA424)&gt;=1,AA424&lt;&gt;".",COUNTIF(AA125:AA$191,"*17放*")&gt;0),  CONCATENATE(  ".",IF(AA125=$A$499,$A525,"")  ),IF(AA125=$A$499,$A525,"")  )</f>
        <v/>
      </c>
      <c r="AB525" s="65" t="str">
        <f ca="1">IF( AND(LEN(AB424)&gt;=1,AB424&lt;&gt;".",COUNTIF(AB125:AB$191,"*17放*")&gt;0),  CONCATENATE(  ".",IF(AB125=$A$499,$A525,"")  ),IF(AB125=$A$499,$A525,"")  )</f>
        <v/>
      </c>
      <c r="AC525" s="65" t="str">
        <f ca="1">IF( AND(LEN(AC424)&gt;=1,AC424&lt;&gt;".",COUNTIF(AC125:AC$191,"*17放*")&gt;0),  CONCATENATE(  ".",IF(AC125=$A$499,$A525,"")  ),IF(AC125=$A$499,$A525,"")  )</f>
        <v/>
      </c>
      <c r="AD525" s="65" t="str">
        <f ca="1">IF( AND(LEN(AD424)&gt;=1,AD424&lt;&gt;".",COUNTIF(AD125:AD$191,"*17放*")&gt;0),  CONCATENATE(  ".",IF(AD125=$A$499,$A525,"")  ),IF(AD125=$A$499,$A525,"")  )</f>
        <v/>
      </c>
      <c r="AE525" s="65" t="str">
        <f ca="1">IF( AND(LEN(AE424)&gt;=1,AE424&lt;&gt;".",COUNTIF(AE125:AE$191,"*17放*")&gt;0),  CONCATENATE(  ".",IF(AE125=$A$499,$A525,"")  ),IF(AE125=$A$499,$A525,"")  )</f>
        <v/>
      </c>
      <c r="AF525" s="65" t="str">
        <f ca="1">IF( AND(LEN(AF424)&gt;=1,AF424&lt;&gt;".",COUNTIF(AF125:AF$191,"*17放*")&gt;0),  CONCATENATE(  ".",IF(AF125=$A$499,$A525,"")  ),IF(AF125=$A$499,$A525,"")  )</f>
        <v/>
      </c>
      <c r="AG525" s="65" t="str">
        <f ca="1">IF( AND(LEN(AG424)&gt;=1,AG424&lt;&gt;".",COUNTIF(AG125:AG$191,"*17放*")&gt;0),  CONCATENATE(  ".",IF(AG125=$A$499,$A525,"")  ),IF(AG125=$A$499,$A525,"")  )</f>
        <v/>
      </c>
      <c r="AH525" s="65"/>
      <c r="AI525" s="65"/>
      <c r="AJ525" s="65"/>
    </row>
    <row r="526" spans="1:36">
      <c r="A526" s="65">
        <f t="shared" si="46"/>
        <v>26</v>
      </c>
      <c r="B526" s="65" t="str">
        <f t="shared" si="46"/>
        <v>陳澤銓</v>
      </c>
      <c r="C526" s="65" t="str">
        <f ca="1">IF( AND(LEN(C425)&gt;=1,C425&lt;&gt;".",COUNTIF(C126:C$191,"*17放*")&gt;0),  CONCATENATE(  ".",IF(C126=$A$499,$A526,"")  ),IF(C126=$A$499,$A526,"")  )</f>
        <v/>
      </c>
      <c r="D526" s="65" t="str">
        <f ca="1">IF( AND(LEN(D425)&gt;=1,D425&lt;&gt;".",COUNTIF(D126:D$191,"*17放*")&gt;0),  CONCATENATE(  ".",IF(D126=$A$499,$A526,"")  ),IF(D126=$A$499,$A526,"")  )</f>
        <v/>
      </c>
      <c r="E526" s="65" t="str">
        <f ca="1">IF( AND(LEN(E425)&gt;=1,E425&lt;&gt;".",COUNTIF(E126:E$191,"*17放*")&gt;0),  CONCATENATE(  ".",IF(E126=$A$499,$A526,"")  ),IF(E126=$A$499,$A526,"")  )</f>
        <v/>
      </c>
      <c r="F526" s="65" t="str">
        <f ca="1">IF( AND(LEN(F425)&gt;=1,F425&lt;&gt;".",COUNTIF(F126:F$191,"*17放*")&gt;0),  CONCATENATE(  ".",IF(F126=$A$499,$A526,"")  ),IF(F126=$A$499,$A526,"")  )</f>
        <v/>
      </c>
      <c r="G526" s="65" t="str">
        <f ca="1">IF( AND(LEN(G425)&gt;=1,G425&lt;&gt;".",COUNTIF(G126:G$191,"*17放*")&gt;0),  CONCATENATE(  ".",IF(G126=$A$499,$A526,"")  ),IF(G126=$A$499,$A526,"")  )</f>
        <v/>
      </c>
      <c r="H526" s="65" t="str">
        <f ca="1">IF( AND(LEN(H425)&gt;=1,H425&lt;&gt;".",COUNTIF(H126:H$191,"*17放*")&gt;0),  CONCATENATE(  ".",IF(H126=$A$499,$A526,"")  ),IF(H126=$A$499,$A526,"")  )</f>
        <v/>
      </c>
      <c r="I526" s="65" t="str">
        <f ca="1">IF( AND(LEN(I425)&gt;=1,I425&lt;&gt;".",COUNTIF(I126:I$191,"*17放*")&gt;0),  CONCATENATE(  ".",IF(I126=$A$499,$A526,"")  ),IF(I126=$A$499,$A526,"")  )</f>
        <v/>
      </c>
      <c r="J526" s="65" t="str">
        <f ca="1">IF( AND(LEN(J425)&gt;=1,J425&lt;&gt;".",COUNTIF(J126:J$191,"*17放*")&gt;0),  CONCATENATE(  ".",IF(J126=$A$499,$A526,"")  ),IF(J126=$A$499,$A526,"")  )</f>
        <v/>
      </c>
      <c r="K526" s="65" t="str">
        <f ca="1">IF( AND(LEN(K425)&gt;=1,K425&lt;&gt;".",COUNTIF(K126:K$191,"*17放*")&gt;0),  CONCATENATE(  ".",IF(K126=$A$499,$A526,"")  ),IF(K126=$A$499,$A526,"")  )</f>
        <v/>
      </c>
      <c r="L526" s="65" t="str">
        <f ca="1">IF( AND(LEN(L425)&gt;=1,L425&lt;&gt;".",COUNTIF(L126:L$191,"*17放*")&gt;0),  CONCATENATE(  ".",IF(L126=$A$499,$A526,"")  ),IF(L126=$A$499,$A526,"")  )</f>
        <v/>
      </c>
      <c r="M526" s="65" t="str">
        <f ca="1">IF( AND(LEN(M425)&gt;=1,M425&lt;&gt;".",COUNTIF(M126:M$191,"*17放*")&gt;0),  CONCATENATE(  ".",IF(M126=$A$499,$A526,"")  ),IF(M126=$A$499,$A526,"")  )</f>
        <v/>
      </c>
      <c r="N526" s="65" t="str">
        <f ca="1">IF( AND(LEN(N425)&gt;=1,N425&lt;&gt;".",COUNTIF(N126:N$191,"*17放*")&gt;0),  CONCATENATE(  ".",IF(N126=$A$499,$A526,"")  ),IF(N126=$A$499,$A526,"")  )</f>
        <v/>
      </c>
      <c r="O526" s="65" t="str">
        <f ca="1">IF( AND(LEN(O425)&gt;=1,O425&lt;&gt;".",COUNTIF(O126:O$191,"*17放*")&gt;0),  CONCATENATE(  ".",IF(O126=$A$499,$A526,"")  ),IF(O126=$A$499,$A526,"")  )</f>
        <v/>
      </c>
      <c r="P526" s="65" t="str">
        <f ca="1">IF( AND(LEN(P425)&gt;=1,P425&lt;&gt;".",COUNTIF(P126:P$191,"*17放*")&gt;0),  CONCATENATE(  ".",IF(P126=$A$499,$A526,"")  ),IF(P126=$A$499,$A526,"")  )</f>
        <v/>
      </c>
      <c r="Q526" s="65" t="str">
        <f ca="1">IF( AND(LEN(Q425)&gt;=1,Q425&lt;&gt;".",COUNTIF(Q126:Q$191,"*17放*")&gt;0),  CONCATENATE(  ".",IF(Q126=$A$499,$A526,"")  ),IF(Q126=$A$499,$A526,"")  )</f>
        <v/>
      </c>
      <c r="R526" s="65" t="str">
        <f ca="1">IF( AND(LEN(R425)&gt;=1,R425&lt;&gt;".",COUNTIF(R126:R$191,"*17放*")&gt;0),  CONCATENATE(  ".",IF(R126=$A$499,$A526,"")  ),IF(R126=$A$499,$A526,"")  )</f>
        <v/>
      </c>
      <c r="S526" s="65" t="str">
        <f ca="1">IF( AND(LEN(S425)&gt;=1,S425&lt;&gt;".",COUNTIF(S126:S$191,"*17放*")&gt;0),  CONCATENATE(  ".",IF(S126=$A$499,$A526,"")  ),IF(S126=$A$499,$A526,"")  )</f>
        <v/>
      </c>
      <c r="T526" s="65" t="str">
        <f ca="1">IF( AND(LEN(T425)&gt;=1,T425&lt;&gt;".",COUNTIF(T126:T$191,"*17放*")&gt;0),  CONCATENATE(  ".",IF(T126=$A$499,$A526,"")  ),IF(T126=$A$499,$A526,"")  )</f>
        <v/>
      </c>
      <c r="U526" s="65" t="str">
        <f ca="1">IF( AND(LEN(U425)&gt;=1,U425&lt;&gt;".",COUNTIF(U126:U$191,"*17放*")&gt;0),  CONCATENATE(  ".",IF(U126=$A$499,$A526,"")  ),IF(U126=$A$499,$A526,"")  )</f>
        <v/>
      </c>
      <c r="V526" s="65" t="str">
        <f ca="1">IF( AND(LEN(V425)&gt;=1,V425&lt;&gt;".",COUNTIF(V126:V$191,"*17放*")&gt;0),  CONCATENATE(  ".",IF(V126=$A$499,$A526,"")  ),IF(V126=$A$499,$A526,"")  )</f>
        <v/>
      </c>
      <c r="W526" s="65" t="str">
        <f ca="1">IF( AND(LEN(W425)&gt;=1,W425&lt;&gt;".",COUNTIF(W126:W$191,"*17放*")&gt;0),  CONCATENATE(  ".",IF(W126=$A$499,$A526,"")  ),IF(W126=$A$499,$A526,"")  )</f>
        <v/>
      </c>
      <c r="X526" s="65" t="str">
        <f ca="1">IF( AND(LEN(X425)&gt;=1,X425&lt;&gt;".",COUNTIF(X126:X$191,"*17放*")&gt;0),  CONCATENATE(  ".",IF(X126=$A$499,$A526,"")  ),IF(X126=$A$499,$A526,"")  )</f>
        <v/>
      </c>
      <c r="Y526" s="65" t="str">
        <f ca="1">IF( AND(LEN(Y425)&gt;=1,Y425&lt;&gt;".",COUNTIF(Y126:Y$191,"*17放*")&gt;0),  CONCATENATE(  ".",IF(Y126=$A$499,$A526,"")  ),IF(Y126=$A$499,$A526,"")  )</f>
        <v/>
      </c>
      <c r="Z526" s="65" t="str">
        <f ca="1">IF( AND(LEN(Z425)&gt;=1,Z425&lt;&gt;".",COUNTIF(Z126:Z$191,"*17放*")&gt;0),  CONCATENATE(  ".",IF(Z126=$A$499,$A526,"")  ),IF(Z126=$A$499,$A526,"")  )</f>
        <v/>
      </c>
      <c r="AA526" s="65" t="str">
        <f ca="1">IF( AND(LEN(AA425)&gt;=1,AA425&lt;&gt;".",COUNTIF(AA126:AA$191,"*17放*")&gt;0),  CONCATENATE(  ".",IF(AA126=$A$499,$A526,"")  ),IF(AA126=$A$499,$A526,"")  )</f>
        <v/>
      </c>
      <c r="AB526" s="65" t="str">
        <f ca="1">IF( AND(LEN(AB425)&gt;=1,AB425&lt;&gt;".",COUNTIF(AB126:AB$191,"*17放*")&gt;0),  CONCATENATE(  ".",IF(AB126=$A$499,$A526,"")  ),IF(AB126=$A$499,$A526,"")  )</f>
        <v/>
      </c>
      <c r="AC526" s="65" t="str">
        <f ca="1">IF( AND(LEN(AC425)&gt;=1,AC425&lt;&gt;".",COUNTIF(AC126:AC$191,"*17放*")&gt;0),  CONCATENATE(  ".",IF(AC126=$A$499,$A526,"")  ),IF(AC126=$A$499,$A526,"")  )</f>
        <v/>
      </c>
      <c r="AD526" s="65" t="str">
        <f ca="1">IF( AND(LEN(AD425)&gt;=1,AD425&lt;&gt;".",COUNTIF(AD126:AD$191,"*17放*")&gt;0),  CONCATENATE(  ".",IF(AD126=$A$499,$A526,"")  ),IF(AD126=$A$499,$A526,"")  )</f>
        <v/>
      </c>
      <c r="AE526" s="65" t="str">
        <f ca="1">IF( AND(LEN(AE425)&gt;=1,AE425&lt;&gt;".",COUNTIF(AE126:AE$191,"*17放*")&gt;0),  CONCATENATE(  ".",IF(AE126=$A$499,$A526,"")  ),IF(AE126=$A$499,$A526,"")  )</f>
        <v/>
      </c>
      <c r="AF526" s="65" t="str">
        <f ca="1">IF( AND(LEN(AF425)&gt;=1,AF425&lt;&gt;".",COUNTIF(AF126:AF$191,"*17放*")&gt;0),  CONCATENATE(  ".",IF(AF126=$A$499,$A526,"")  ),IF(AF126=$A$499,$A526,"")  )</f>
        <v/>
      </c>
      <c r="AG526" s="65" t="str">
        <f ca="1">IF( AND(LEN(AG425)&gt;=1,AG425&lt;&gt;".",COUNTIF(AG126:AG$191,"*17放*")&gt;0),  CONCATENATE(  ".",IF(AG126=$A$499,$A526,"")  ),IF(AG126=$A$499,$A526,"")  )</f>
        <v/>
      </c>
      <c r="AH526" s="65"/>
      <c r="AI526" s="65"/>
      <c r="AJ526" s="65"/>
    </row>
    <row r="527" spans="1:36">
      <c r="A527" s="65">
        <f t="shared" si="46"/>
        <v>27</v>
      </c>
      <c r="B527" s="65" t="str">
        <f t="shared" si="46"/>
        <v>洪秉洋</v>
      </c>
      <c r="C527" s="65" t="str">
        <f ca="1">IF( AND(LEN(C426)&gt;=1,C426&lt;&gt;".",COUNTIF(C127:C$191,"*17放*")&gt;0),  CONCATENATE(  ".",IF(C127=$A$499,$A527,"")  ),IF(C127=$A$499,$A527,"")  )</f>
        <v/>
      </c>
      <c r="D527" s="65" t="str">
        <f ca="1">IF( AND(LEN(D426)&gt;=1,D426&lt;&gt;".",COUNTIF(D127:D$191,"*17放*")&gt;0),  CONCATENATE(  ".",IF(D127=$A$499,$A527,"")  ),IF(D127=$A$499,$A527,"")  )</f>
        <v/>
      </c>
      <c r="E527" s="65" t="str">
        <f ca="1">IF( AND(LEN(E426)&gt;=1,E426&lt;&gt;".",COUNTIF(E127:E$191,"*17放*")&gt;0),  CONCATENATE(  ".",IF(E127=$A$499,$A527,"")  ),IF(E127=$A$499,$A527,"")  )</f>
        <v/>
      </c>
      <c r="F527" s="65" t="str">
        <f ca="1">IF( AND(LEN(F426)&gt;=1,F426&lt;&gt;".",COUNTIF(F127:F$191,"*17放*")&gt;0),  CONCATENATE(  ".",IF(F127=$A$499,$A527,"")  ),IF(F127=$A$499,$A527,"")  )</f>
        <v/>
      </c>
      <c r="G527" s="65" t="str">
        <f ca="1">IF( AND(LEN(G426)&gt;=1,G426&lt;&gt;".",COUNTIF(G127:G$191,"*17放*")&gt;0),  CONCATENATE(  ".",IF(G127=$A$499,$A527,"")  ),IF(G127=$A$499,$A527,"")  )</f>
        <v/>
      </c>
      <c r="H527" s="65" t="str">
        <f ca="1">IF( AND(LEN(H426)&gt;=1,H426&lt;&gt;".",COUNTIF(H127:H$191,"*17放*")&gt;0),  CONCATENATE(  ".",IF(H127=$A$499,$A527,"")  ),IF(H127=$A$499,$A527,"")  )</f>
        <v/>
      </c>
      <c r="I527" s="65" t="str">
        <f ca="1">IF( AND(LEN(I426)&gt;=1,I426&lt;&gt;".",COUNTIF(I127:I$191,"*17放*")&gt;0),  CONCATENATE(  ".",IF(I127=$A$499,$A527,"")  ),IF(I127=$A$499,$A527,"")  )</f>
        <v/>
      </c>
      <c r="J527" s="65" t="str">
        <f ca="1">IF( AND(LEN(J426)&gt;=1,J426&lt;&gt;".",COUNTIF(J127:J$191,"*17放*")&gt;0),  CONCATENATE(  ".",IF(J127=$A$499,$A527,"")  ),IF(J127=$A$499,$A527,"")  )</f>
        <v/>
      </c>
      <c r="K527" s="65" t="str">
        <f ca="1">IF( AND(LEN(K426)&gt;=1,K426&lt;&gt;".",COUNTIF(K127:K$191,"*17放*")&gt;0),  CONCATENATE(  ".",IF(K127=$A$499,$A527,"")  ),IF(K127=$A$499,$A527,"")  )</f>
        <v/>
      </c>
      <c r="L527" s="65" t="str">
        <f ca="1">IF( AND(LEN(L426)&gt;=1,L426&lt;&gt;".",COUNTIF(L127:L$191,"*17放*")&gt;0),  CONCATENATE(  ".",IF(L127=$A$499,$A527,"")  ),IF(L127=$A$499,$A527,"")  )</f>
        <v/>
      </c>
      <c r="M527" s="65" t="str">
        <f ca="1">IF( AND(LEN(M426)&gt;=1,M426&lt;&gt;".",COUNTIF(M127:M$191,"*17放*")&gt;0),  CONCATENATE(  ".",IF(M127=$A$499,$A527,"")  ),IF(M127=$A$499,$A527,"")  )</f>
        <v/>
      </c>
      <c r="N527" s="65" t="str">
        <f ca="1">IF( AND(LEN(N426)&gt;=1,N426&lt;&gt;".",COUNTIF(N127:N$191,"*17放*")&gt;0),  CONCATENATE(  ".",IF(N127=$A$499,$A527,"")  ),IF(N127=$A$499,$A527,"")  )</f>
        <v/>
      </c>
      <c r="O527" s="65" t="str">
        <f ca="1">IF( AND(LEN(O426)&gt;=1,O426&lt;&gt;".",COUNTIF(O127:O$191,"*17放*")&gt;0),  CONCATENATE(  ".",IF(O127=$A$499,$A527,"")  ),IF(O127=$A$499,$A527,"")  )</f>
        <v/>
      </c>
      <c r="P527" s="65" t="str">
        <f ca="1">IF( AND(LEN(P426)&gt;=1,P426&lt;&gt;".",COUNTIF(P127:P$191,"*17放*")&gt;0),  CONCATENATE(  ".",IF(P127=$A$499,$A527,"")  ),IF(P127=$A$499,$A527,"")  )</f>
        <v/>
      </c>
      <c r="Q527" s="65" t="str">
        <f ca="1">IF( AND(LEN(Q426)&gt;=1,Q426&lt;&gt;".",COUNTIF(Q127:Q$191,"*17放*")&gt;0),  CONCATENATE(  ".",IF(Q127=$A$499,$A527,"")  ),IF(Q127=$A$499,$A527,"")  )</f>
        <v/>
      </c>
      <c r="R527" s="65" t="str">
        <f ca="1">IF( AND(LEN(R426)&gt;=1,R426&lt;&gt;".",COUNTIF(R127:R$191,"*17放*")&gt;0),  CONCATENATE(  ".",IF(R127=$A$499,$A527,"")  ),IF(R127=$A$499,$A527,"")  )</f>
        <v/>
      </c>
      <c r="S527" s="65" t="str">
        <f ca="1">IF( AND(LEN(S426)&gt;=1,S426&lt;&gt;".",COUNTIF(S127:S$191,"*17放*")&gt;0),  CONCATENATE(  ".",IF(S127=$A$499,$A527,"")  ),IF(S127=$A$499,$A527,"")  )</f>
        <v/>
      </c>
      <c r="T527" s="65" t="str">
        <f ca="1">IF( AND(LEN(T426)&gt;=1,T426&lt;&gt;".",COUNTIF(T127:T$191,"*17放*")&gt;0),  CONCATENATE(  ".",IF(T127=$A$499,$A527,"")  ),IF(T127=$A$499,$A527,"")  )</f>
        <v/>
      </c>
      <c r="U527" s="65" t="str">
        <f ca="1">IF( AND(LEN(U426)&gt;=1,U426&lt;&gt;".",COUNTIF(U127:U$191,"*17放*")&gt;0),  CONCATENATE(  ".",IF(U127=$A$499,$A527,"")  ),IF(U127=$A$499,$A527,"")  )</f>
        <v/>
      </c>
      <c r="V527" s="65" t="str">
        <f ca="1">IF( AND(LEN(V426)&gt;=1,V426&lt;&gt;".",COUNTIF(V127:V$191,"*17放*")&gt;0),  CONCATENATE(  ".",IF(V127=$A$499,$A527,"")  ),IF(V127=$A$499,$A527,"")  )</f>
        <v/>
      </c>
      <c r="W527" s="65" t="str">
        <f ca="1">IF( AND(LEN(W426)&gt;=1,W426&lt;&gt;".",COUNTIF(W127:W$191,"*17放*")&gt;0),  CONCATENATE(  ".",IF(W127=$A$499,$A527,"")  ),IF(W127=$A$499,$A527,"")  )</f>
        <v/>
      </c>
      <c r="X527" s="65" t="str">
        <f ca="1">IF( AND(LEN(X426)&gt;=1,X426&lt;&gt;".",COUNTIF(X127:X$191,"*17放*")&gt;0),  CONCATENATE(  ".",IF(X127=$A$499,$A527,"")  ),IF(X127=$A$499,$A527,"")  )</f>
        <v/>
      </c>
      <c r="Y527" s="65" t="str">
        <f ca="1">IF( AND(LEN(Y426)&gt;=1,Y426&lt;&gt;".",COUNTIF(Y127:Y$191,"*17放*")&gt;0),  CONCATENATE(  ".",IF(Y127=$A$499,$A527,"")  ),IF(Y127=$A$499,$A527,"")  )</f>
        <v/>
      </c>
      <c r="Z527" s="65" t="str">
        <f ca="1">IF( AND(LEN(Z426)&gt;=1,Z426&lt;&gt;".",COUNTIF(Z127:Z$191,"*17放*")&gt;0),  CONCATENATE(  ".",IF(Z127=$A$499,$A527,"")  ),IF(Z127=$A$499,$A527,"")  )</f>
        <v/>
      </c>
      <c r="AA527" s="65" t="str">
        <f ca="1">IF( AND(LEN(AA426)&gt;=1,AA426&lt;&gt;".",COUNTIF(AA127:AA$191,"*17放*")&gt;0),  CONCATENATE(  ".",IF(AA127=$A$499,$A527,"")  ),IF(AA127=$A$499,$A527,"")  )</f>
        <v/>
      </c>
      <c r="AB527" s="65" t="str">
        <f ca="1">IF( AND(LEN(AB426)&gt;=1,AB426&lt;&gt;".",COUNTIF(AB127:AB$191,"*17放*")&gt;0),  CONCATENATE(  ".",IF(AB127=$A$499,$A527,"")  ),IF(AB127=$A$499,$A527,"")  )</f>
        <v/>
      </c>
      <c r="AC527" s="65" t="str">
        <f ca="1">IF( AND(LEN(AC426)&gt;=1,AC426&lt;&gt;".",COUNTIF(AC127:AC$191,"*17放*")&gt;0),  CONCATENATE(  ".",IF(AC127=$A$499,$A527,"")  ),IF(AC127=$A$499,$A527,"")  )</f>
        <v/>
      </c>
      <c r="AD527" s="65" t="str">
        <f ca="1">IF( AND(LEN(AD426)&gt;=1,AD426&lt;&gt;".",COUNTIF(AD127:AD$191,"*17放*")&gt;0),  CONCATENATE(  ".",IF(AD127=$A$499,$A527,"")  ),IF(AD127=$A$499,$A527,"")  )</f>
        <v/>
      </c>
      <c r="AE527" s="65" t="str">
        <f ca="1">IF( AND(LEN(AE426)&gt;=1,AE426&lt;&gt;".",COUNTIF(AE127:AE$191,"*17放*")&gt;0),  CONCATENATE(  ".",IF(AE127=$A$499,$A527,"")  ),IF(AE127=$A$499,$A527,"")  )</f>
        <v/>
      </c>
      <c r="AF527" s="65" t="str">
        <f ca="1">IF( AND(LEN(AF426)&gt;=1,AF426&lt;&gt;".",COUNTIF(AF127:AF$191,"*17放*")&gt;0),  CONCATENATE(  ".",IF(AF127=$A$499,$A527,"")  ),IF(AF127=$A$499,$A527,"")  )</f>
        <v/>
      </c>
      <c r="AG527" s="65" t="str">
        <f ca="1">IF( AND(LEN(AG426)&gt;=1,AG426&lt;&gt;".",COUNTIF(AG127:AG$191,"*17放*")&gt;0),  CONCATENATE(  ".",IF(AG127=$A$499,$A527,"")  ),IF(AG127=$A$499,$A527,"")  )</f>
        <v/>
      </c>
      <c r="AH527" s="65"/>
      <c r="AI527" s="65"/>
      <c r="AJ527" s="65"/>
    </row>
    <row r="528" spans="1:36">
      <c r="A528" s="65">
        <f t="shared" si="46"/>
        <v>28</v>
      </c>
      <c r="B528" s="65" t="str">
        <f t="shared" si="46"/>
        <v>朱鈞澤</v>
      </c>
      <c r="C528" s="65" t="str">
        <f ca="1">IF( AND(LEN(C427)&gt;=1,C427&lt;&gt;".",COUNTIF(C128:C$191,"*17放*")&gt;0),  CONCATENATE(  ".",IF(C128=$A$499,$A528,"")  ),IF(C128=$A$499,$A528,"")  )</f>
        <v/>
      </c>
      <c r="D528" s="65" t="str">
        <f ca="1">IF( AND(LEN(D427)&gt;=1,D427&lt;&gt;".",COUNTIF(D128:D$191,"*17放*")&gt;0),  CONCATENATE(  ".",IF(D128=$A$499,$A528,"")  ),IF(D128=$A$499,$A528,"")  )</f>
        <v/>
      </c>
      <c r="E528" s="65" t="str">
        <f ca="1">IF( AND(LEN(E427)&gt;=1,E427&lt;&gt;".",COUNTIF(E128:E$191,"*17放*")&gt;0),  CONCATENATE(  ".",IF(E128=$A$499,$A528,"")  ),IF(E128=$A$499,$A528,"")  )</f>
        <v/>
      </c>
      <c r="F528" s="65" t="str">
        <f ca="1">IF( AND(LEN(F427)&gt;=1,F427&lt;&gt;".",COUNTIF(F128:F$191,"*17放*")&gt;0),  CONCATENATE(  ".",IF(F128=$A$499,$A528,"")  ),IF(F128=$A$499,$A528,"")  )</f>
        <v/>
      </c>
      <c r="G528" s="65" t="str">
        <f ca="1">IF( AND(LEN(G427)&gt;=1,G427&lt;&gt;".",COUNTIF(G128:G$191,"*17放*")&gt;0),  CONCATENATE(  ".",IF(G128=$A$499,$A528,"")  ),IF(G128=$A$499,$A528,"")  )</f>
        <v/>
      </c>
      <c r="H528" s="65" t="str">
        <f ca="1">IF( AND(LEN(H427)&gt;=1,H427&lt;&gt;".",COUNTIF(H128:H$191,"*17放*")&gt;0),  CONCATENATE(  ".",IF(H128=$A$499,$A528,"")  ),IF(H128=$A$499,$A528,"")  )</f>
        <v/>
      </c>
      <c r="I528" s="65" t="str">
        <f ca="1">IF( AND(LEN(I427)&gt;=1,I427&lt;&gt;".",COUNTIF(I128:I$191,"*17放*")&gt;0),  CONCATENATE(  ".",IF(I128=$A$499,$A528,"")  ),IF(I128=$A$499,$A528,"")  )</f>
        <v/>
      </c>
      <c r="J528" s="65" t="str">
        <f ca="1">IF( AND(LEN(J427)&gt;=1,J427&lt;&gt;".",COUNTIF(J128:J$191,"*17放*")&gt;0),  CONCATENATE(  ".",IF(J128=$A$499,$A528,"")  ),IF(J128=$A$499,$A528,"")  )</f>
        <v/>
      </c>
      <c r="K528" s="65" t="str">
        <f ca="1">IF( AND(LEN(K427)&gt;=1,K427&lt;&gt;".",COUNTIF(K128:K$191,"*17放*")&gt;0),  CONCATENATE(  ".",IF(K128=$A$499,$A528,"")  ),IF(K128=$A$499,$A528,"")  )</f>
        <v/>
      </c>
      <c r="L528" s="65" t="str">
        <f ca="1">IF( AND(LEN(L427)&gt;=1,L427&lt;&gt;".",COUNTIF(L128:L$191,"*17放*")&gt;0),  CONCATENATE(  ".",IF(L128=$A$499,$A528,"")  ),IF(L128=$A$499,$A528,"")  )</f>
        <v/>
      </c>
      <c r="M528" s="65" t="str">
        <f ca="1">IF( AND(LEN(M427)&gt;=1,M427&lt;&gt;".",COUNTIF(M128:M$191,"*17放*")&gt;0),  CONCATENATE(  ".",IF(M128=$A$499,$A528,"")  ),IF(M128=$A$499,$A528,"")  )</f>
        <v/>
      </c>
      <c r="N528" s="65" t="str">
        <f ca="1">IF( AND(LEN(N427)&gt;=1,N427&lt;&gt;".",COUNTIF(N128:N$191,"*17放*")&gt;0),  CONCATENATE(  ".",IF(N128=$A$499,$A528,"")  ),IF(N128=$A$499,$A528,"")  )</f>
        <v/>
      </c>
      <c r="O528" s="65" t="str">
        <f ca="1">IF( AND(LEN(O427)&gt;=1,O427&lt;&gt;".",COUNTIF(O128:O$191,"*17放*")&gt;0),  CONCATENATE(  ".",IF(O128=$A$499,$A528,"")  ),IF(O128=$A$499,$A528,"")  )</f>
        <v/>
      </c>
      <c r="P528" s="65" t="str">
        <f ca="1">IF( AND(LEN(P427)&gt;=1,P427&lt;&gt;".",COUNTIF(P128:P$191,"*17放*")&gt;0),  CONCATENATE(  ".",IF(P128=$A$499,$A528,"")  ),IF(P128=$A$499,$A528,"")  )</f>
        <v/>
      </c>
      <c r="Q528" s="65" t="str">
        <f ca="1">IF( AND(LEN(Q427)&gt;=1,Q427&lt;&gt;".",COUNTIF(Q128:Q$191,"*17放*")&gt;0),  CONCATENATE(  ".",IF(Q128=$A$499,$A528,"")  ),IF(Q128=$A$499,$A528,"")  )</f>
        <v/>
      </c>
      <c r="R528" s="65" t="str">
        <f ca="1">IF( AND(LEN(R427)&gt;=1,R427&lt;&gt;".",COUNTIF(R128:R$191,"*17放*")&gt;0),  CONCATENATE(  ".",IF(R128=$A$499,$A528,"")  ),IF(R128=$A$499,$A528,"")  )</f>
        <v/>
      </c>
      <c r="S528" s="65" t="str">
        <f ca="1">IF( AND(LEN(S427)&gt;=1,S427&lt;&gt;".",COUNTIF(S128:S$191,"*17放*")&gt;0),  CONCATENATE(  ".",IF(S128=$A$499,$A528,"")  ),IF(S128=$A$499,$A528,"")  )</f>
        <v/>
      </c>
      <c r="T528" s="65" t="str">
        <f ca="1">IF( AND(LEN(T427)&gt;=1,T427&lt;&gt;".",COUNTIF(T128:T$191,"*17放*")&gt;0),  CONCATENATE(  ".",IF(T128=$A$499,$A528,"")  ),IF(T128=$A$499,$A528,"")  )</f>
        <v/>
      </c>
      <c r="U528" s="65" t="str">
        <f ca="1">IF( AND(LEN(U427)&gt;=1,U427&lt;&gt;".",COUNTIF(U128:U$191,"*17放*")&gt;0),  CONCATENATE(  ".",IF(U128=$A$499,$A528,"")  ),IF(U128=$A$499,$A528,"")  )</f>
        <v/>
      </c>
      <c r="V528" s="65" t="str">
        <f ca="1">IF( AND(LEN(V427)&gt;=1,V427&lt;&gt;".",COUNTIF(V128:V$191,"*17放*")&gt;0),  CONCATENATE(  ".",IF(V128=$A$499,$A528,"")  ),IF(V128=$A$499,$A528,"")  )</f>
        <v/>
      </c>
      <c r="W528" s="65" t="str">
        <f ca="1">IF( AND(LEN(W427)&gt;=1,W427&lt;&gt;".",COUNTIF(W128:W$191,"*17放*")&gt;0),  CONCATENATE(  ".",IF(W128=$A$499,$A528,"")  ),IF(W128=$A$499,$A528,"")  )</f>
        <v/>
      </c>
      <c r="X528" s="65" t="str">
        <f ca="1">IF( AND(LEN(X427)&gt;=1,X427&lt;&gt;".",COUNTIF(X128:X$191,"*17放*")&gt;0),  CONCATENATE(  ".",IF(X128=$A$499,$A528,"")  ),IF(X128=$A$499,$A528,"")  )</f>
        <v/>
      </c>
      <c r="Y528" s="65" t="str">
        <f ca="1">IF( AND(LEN(Y427)&gt;=1,Y427&lt;&gt;".",COUNTIF(Y128:Y$191,"*17放*")&gt;0),  CONCATENATE(  ".",IF(Y128=$A$499,$A528,"")  ),IF(Y128=$A$499,$A528,"")  )</f>
        <v/>
      </c>
      <c r="Z528" s="65" t="str">
        <f ca="1">IF( AND(LEN(Z427)&gt;=1,Z427&lt;&gt;".",COUNTIF(Z128:Z$191,"*17放*")&gt;0),  CONCATENATE(  ".",IF(Z128=$A$499,$A528,"")  ),IF(Z128=$A$499,$A528,"")  )</f>
        <v/>
      </c>
      <c r="AA528" s="65" t="str">
        <f ca="1">IF( AND(LEN(AA427)&gt;=1,AA427&lt;&gt;".",COUNTIF(AA128:AA$191,"*17放*")&gt;0),  CONCATENATE(  ".",IF(AA128=$A$499,$A528,"")  ),IF(AA128=$A$499,$A528,"")  )</f>
        <v/>
      </c>
      <c r="AB528" s="65" t="str">
        <f ca="1">IF( AND(LEN(AB427)&gt;=1,AB427&lt;&gt;".",COUNTIF(AB128:AB$191,"*17放*")&gt;0),  CONCATENATE(  ".",IF(AB128=$A$499,$A528,"")  ),IF(AB128=$A$499,$A528,"")  )</f>
        <v/>
      </c>
      <c r="AC528" s="65" t="str">
        <f ca="1">IF( AND(LEN(AC427)&gt;=1,AC427&lt;&gt;".",COUNTIF(AC128:AC$191,"*17放*")&gt;0),  CONCATENATE(  ".",IF(AC128=$A$499,$A528,"")  ),IF(AC128=$A$499,$A528,"")  )</f>
        <v/>
      </c>
      <c r="AD528" s="65" t="str">
        <f ca="1">IF( AND(LEN(AD427)&gt;=1,AD427&lt;&gt;".",COUNTIF(AD128:AD$191,"*17放*")&gt;0),  CONCATENATE(  ".",IF(AD128=$A$499,$A528,"")  ),IF(AD128=$A$499,$A528,"")  )</f>
        <v/>
      </c>
      <c r="AE528" s="65" t="str">
        <f ca="1">IF( AND(LEN(AE427)&gt;=1,AE427&lt;&gt;".",COUNTIF(AE128:AE$191,"*17放*")&gt;0),  CONCATENATE(  ".",IF(AE128=$A$499,$A528,"")  ),IF(AE128=$A$499,$A528,"")  )</f>
        <v/>
      </c>
      <c r="AF528" s="65" t="str">
        <f ca="1">IF( AND(LEN(AF427)&gt;=1,AF427&lt;&gt;".",COUNTIF(AF128:AF$191,"*17放*")&gt;0),  CONCATENATE(  ".",IF(AF128=$A$499,$A528,"")  ),IF(AF128=$A$499,$A528,"")  )</f>
        <v/>
      </c>
      <c r="AG528" s="65" t="str">
        <f ca="1">IF( AND(LEN(AG427)&gt;=1,AG427&lt;&gt;".",COUNTIF(AG128:AG$191,"*17放*")&gt;0),  CONCATENATE(  ".",IF(AG128=$A$499,$A528,"")  ),IF(AG128=$A$499,$A528,"")  )</f>
        <v/>
      </c>
      <c r="AH528" s="65"/>
      <c r="AI528" s="65"/>
      <c r="AJ528" s="65"/>
    </row>
    <row r="529" spans="1:36">
      <c r="A529" s="65">
        <f t="shared" si="46"/>
        <v>29</v>
      </c>
      <c r="B529" s="65" t="str">
        <f t="shared" si="46"/>
        <v>馬宇廷</v>
      </c>
      <c r="C529" s="65" t="str">
        <f ca="1">IF( AND(LEN(C428)&gt;=1,C428&lt;&gt;".",COUNTIF(C129:C$191,"*17放*")&gt;0),  CONCATENATE(  ".",IF(C129=$A$499,$A529,"")  ),IF(C129=$A$499,$A529,"")  )</f>
        <v/>
      </c>
      <c r="D529" s="65" t="str">
        <f ca="1">IF( AND(LEN(D428)&gt;=1,D428&lt;&gt;".",COUNTIF(D129:D$191,"*17放*")&gt;0),  CONCATENATE(  ".",IF(D129=$A$499,$A529,"")  ),IF(D129=$A$499,$A529,"")  )</f>
        <v/>
      </c>
      <c r="E529" s="65" t="str">
        <f ca="1">IF( AND(LEN(E428)&gt;=1,E428&lt;&gt;".",COUNTIF(E129:E$191,"*17放*")&gt;0),  CONCATENATE(  ".",IF(E129=$A$499,$A529,"")  ),IF(E129=$A$499,$A529,"")  )</f>
        <v/>
      </c>
      <c r="F529" s="65" t="str">
        <f ca="1">IF( AND(LEN(F428)&gt;=1,F428&lt;&gt;".",COUNTIF(F129:F$191,"*17放*")&gt;0),  CONCATENATE(  ".",IF(F129=$A$499,$A529,"")  ),IF(F129=$A$499,$A529,"")  )</f>
        <v/>
      </c>
      <c r="G529" s="65" t="str">
        <f ca="1">IF( AND(LEN(G428)&gt;=1,G428&lt;&gt;".",COUNTIF(G129:G$191,"*17放*")&gt;0),  CONCATENATE(  ".",IF(G129=$A$499,$A529,"")  ),IF(G129=$A$499,$A529,"")  )</f>
        <v/>
      </c>
      <c r="H529" s="65" t="str">
        <f ca="1">IF( AND(LEN(H428)&gt;=1,H428&lt;&gt;".",COUNTIF(H129:H$191,"*17放*")&gt;0),  CONCATENATE(  ".",IF(H129=$A$499,$A529,"")  ),IF(H129=$A$499,$A529,"")  )</f>
        <v/>
      </c>
      <c r="I529" s="65" t="str">
        <f ca="1">IF( AND(LEN(I428)&gt;=1,I428&lt;&gt;".",COUNTIF(I129:I$191,"*17放*")&gt;0),  CONCATENATE(  ".",IF(I129=$A$499,$A529,"")  ),IF(I129=$A$499,$A529,"")  )</f>
        <v/>
      </c>
      <c r="J529" s="65" t="str">
        <f ca="1">IF( AND(LEN(J428)&gt;=1,J428&lt;&gt;".",COUNTIF(J129:J$191,"*17放*")&gt;0),  CONCATENATE(  ".",IF(J129=$A$499,$A529,"")  ),IF(J129=$A$499,$A529,"")  )</f>
        <v/>
      </c>
      <c r="K529" s="65" t="str">
        <f ca="1">IF( AND(LEN(K428)&gt;=1,K428&lt;&gt;".",COUNTIF(K129:K$191,"*17放*")&gt;0),  CONCATENATE(  ".",IF(K129=$A$499,$A529,"")  ),IF(K129=$A$499,$A529,"")  )</f>
        <v/>
      </c>
      <c r="L529" s="65" t="str">
        <f ca="1">IF( AND(LEN(L428)&gt;=1,L428&lt;&gt;".",COUNTIF(L129:L$191,"*17放*")&gt;0),  CONCATENATE(  ".",IF(L129=$A$499,$A529,"")  ),IF(L129=$A$499,$A529,"")  )</f>
        <v/>
      </c>
      <c r="M529" s="65" t="str">
        <f ca="1">IF( AND(LEN(M428)&gt;=1,M428&lt;&gt;".",COUNTIF(M129:M$191,"*17放*")&gt;0),  CONCATENATE(  ".",IF(M129=$A$499,$A529,"")  ),IF(M129=$A$499,$A529,"")  )</f>
        <v/>
      </c>
      <c r="N529" s="65" t="str">
        <f ca="1">IF( AND(LEN(N428)&gt;=1,N428&lt;&gt;".",COUNTIF(N129:N$191,"*17放*")&gt;0),  CONCATENATE(  ".",IF(N129=$A$499,$A529,"")  ),IF(N129=$A$499,$A529,"")  )</f>
        <v/>
      </c>
      <c r="O529" s="65" t="str">
        <f ca="1">IF( AND(LEN(O428)&gt;=1,O428&lt;&gt;".",COUNTIF(O129:O$191,"*17放*")&gt;0),  CONCATENATE(  ".",IF(O129=$A$499,$A529,"")  ),IF(O129=$A$499,$A529,"")  )</f>
        <v/>
      </c>
      <c r="P529" s="65" t="str">
        <f ca="1">IF( AND(LEN(P428)&gt;=1,P428&lt;&gt;".",COUNTIF(P129:P$191,"*17放*")&gt;0),  CONCATENATE(  ".",IF(P129=$A$499,$A529,"")  ),IF(P129=$A$499,$A529,"")  )</f>
        <v/>
      </c>
      <c r="Q529" s="65" t="str">
        <f ca="1">IF( AND(LEN(Q428)&gt;=1,Q428&lt;&gt;".",COUNTIF(Q129:Q$191,"*17放*")&gt;0),  CONCATENATE(  ".",IF(Q129=$A$499,$A529,"")  ),IF(Q129=$A$499,$A529,"")  )</f>
        <v/>
      </c>
      <c r="R529" s="65" t="str">
        <f ca="1">IF( AND(LEN(R428)&gt;=1,R428&lt;&gt;".",COUNTIF(R129:R$191,"*17放*")&gt;0),  CONCATENATE(  ".",IF(R129=$A$499,$A529,"")  ),IF(R129=$A$499,$A529,"")  )</f>
        <v/>
      </c>
      <c r="S529" s="65" t="str">
        <f ca="1">IF( AND(LEN(S428)&gt;=1,S428&lt;&gt;".",COUNTIF(S129:S$191,"*17放*")&gt;0),  CONCATENATE(  ".",IF(S129=$A$499,$A529,"")  ),IF(S129=$A$499,$A529,"")  )</f>
        <v/>
      </c>
      <c r="T529" s="65" t="str">
        <f ca="1">IF( AND(LEN(T428)&gt;=1,T428&lt;&gt;".",COUNTIF(T129:T$191,"*17放*")&gt;0),  CONCATENATE(  ".",IF(T129=$A$499,$A529,"")  ),IF(T129=$A$499,$A529,"")  )</f>
        <v/>
      </c>
      <c r="U529" s="65" t="str">
        <f ca="1">IF( AND(LEN(U428)&gt;=1,U428&lt;&gt;".",COUNTIF(U129:U$191,"*17放*")&gt;0),  CONCATENATE(  ".",IF(U129=$A$499,$A529,"")  ),IF(U129=$A$499,$A529,"")  )</f>
        <v/>
      </c>
      <c r="V529" s="65" t="str">
        <f ca="1">IF( AND(LEN(V428)&gt;=1,V428&lt;&gt;".",COUNTIF(V129:V$191,"*17放*")&gt;0),  CONCATENATE(  ".",IF(V129=$A$499,$A529,"")  ),IF(V129=$A$499,$A529,"")  )</f>
        <v/>
      </c>
      <c r="W529" s="65" t="str">
        <f ca="1">IF( AND(LEN(W428)&gt;=1,W428&lt;&gt;".",COUNTIF(W129:W$191,"*17放*")&gt;0),  CONCATENATE(  ".",IF(W129=$A$499,$A529,"")  ),IF(W129=$A$499,$A529,"")  )</f>
        <v/>
      </c>
      <c r="X529" s="65" t="str">
        <f ca="1">IF( AND(LEN(X428)&gt;=1,X428&lt;&gt;".",COUNTIF(X129:X$191,"*17放*")&gt;0),  CONCATENATE(  ".",IF(X129=$A$499,$A529,"")  ),IF(X129=$A$499,$A529,"")  )</f>
        <v/>
      </c>
      <c r="Y529" s="65" t="str">
        <f ca="1">IF( AND(LEN(Y428)&gt;=1,Y428&lt;&gt;".",COUNTIF(Y129:Y$191,"*17放*")&gt;0),  CONCATENATE(  ".",IF(Y129=$A$499,$A529,"")  ),IF(Y129=$A$499,$A529,"")  )</f>
        <v/>
      </c>
      <c r="Z529" s="65" t="str">
        <f ca="1">IF( AND(LEN(Z428)&gt;=1,Z428&lt;&gt;".",COUNTIF(Z129:Z$191,"*17放*")&gt;0),  CONCATENATE(  ".",IF(Z129=$A$499,$A529,"")  ),IF(Z129=$A$499,$A529,"")  )</f>
        <v/>
      </c>
      <c r="AA529" s="65" t="str">
        <f ca="1">IF( AND(LEN(AA428)&gt;=1,AA428&lt;&gt;".",COUNTIF(AA129:AA$191,"*17放*")&gt;0),  CONCATENATE(  ".",IF(AA129=$A$499,$A529,"")  ),IF(AA129=$A$499,$A529,"")  )</f>
        <v/>
      </c>
      <c r="AB529" s="65" t="str">
        <f ca="1">IF( AND(LEN(AB428)&gt;=1,AB428&lt;&gt;".",COUNTIF(AB129:AB$191,"*17放*")&gt;0),  CONCATENATE(  ".",IF(AB129=$A$499,$A529,"")  ),IF(AB129=$A$499,$A529,"")  )</f>
        <v/>
      </c>
      <c r="AC529" s="65" t="str">
        <f ca="1">IF( AND(LEN(AC428)&gt;=1,AC428&lt;&gt;".",COUNTIF(AC129:AC$191,"*17放*")&gt;0),  CONCATENATE(  ".",IF(AC129=$A$499,$A529,"")  ),IF(AC129=$A$499,$A529,"")  )</f>
        <v/>
      </c>
      <c r="AD529" s="65" t="str">
        <f ca="1">IF( AND(LEN(AD428)&gt;=1,AD428&lt;&gt;".",COUNTIF(AD129:AD$191,"*17放*")&gt;0),  CONCATENATE(  ".",IF(AD129=$A$499,$A529,"")  ),IF(AD129=$A$499,$A529,"")  )</f>
        <v/>
      </c>
      <c r="AE529" s="65" t="str">
        <f ca="1">IF( AND(LEN(AE428)&gt;=1,AE428&lt;&gt;".",COUNTIF(AE129:AE$191,"*17放*")&gt;0),  CONCATENATE(  ".",IF(AE129=$A$499,$A529,"")  ),IF(AE129=$A$499,$A529,"")  )</f>
        <v/>
      </c>
      <c r="AF529" s="65" t="str">
        <f ca="1">IF( AND(LEN(AF428)&gt;=1,AF428&lt;&gt;".",COUNTIF(AF129:AF$191,"*17放*")&gt;0),  CONCATENATE(  ".",IF(AF129=$A$499,$A529,"")  ),IF(AF129=$A$499,$A529,"")  )</f>
        <v/>
      </c>
      <c r="AG529" s="65" t="str">
        <f ca="1">IF( AND(LEN(AG428)&gt;=1,AG428&lt;&gt;".",COUNTIF(AG129:AG$191,"*17放*")&gt;0),  CONCATENATE(  ".",IF(AG129=$A$499,$A529,"")  ),IF(AG129=$A$499,$A529,"")  )</f>
        <v/>
      </c>
      <c r="AH529" s="65"/>
      <c r="AI529" s="65"/>
      <c r="AJ529" s="65"/>
    </row>
    <row r="530" spans="1:36">
      <c r="A530" s="65">
        <f t="shared" si="46"/>
        <v>30</v>
      </c>
      <c r="B530" s="65" t="str">
        <f t="shared" si="46"/>
        <v>劉家禎</v>
      </c>
      <c r="C530" s="65" t="str">
        <f ca="1">IF( AND(LEN(C429)&gt;=1,C429&lt;&gt;".",COUNTIF(C130:C$191,"*17放*")&gt;0),  CONCATENATE(  ".",IF(C130=$A$499,$A530,"")  ),IF(C130=$A$499,$A530,"")  )</f>
        <v/>
      </c>
      <c r="D530" s="65" t="str">
        <f ca="1">IF( AND(LEN(D429)&gt;=1,D429&lt;&gt;".",COUNTIF(D130:D$191,"*17放*")&gt;0),  CONCATENATE(  ".",IF(D130=$A$499,$A530,"")  ),IF(D130=$A$499,$A530,"")  )</f>
        <v/>
      </c>
      <c r="E530" s="65" t="str">
        <f ca="1">IF( AND(LEN(E429)&gt;=1,E429&lt;&gt;".",COUNTIF(E130:E$191,"*17放*")&gt;0),  CONCATENATE(  ".",IF(E130=$A$499,$A530,"")  ),IF(E130=$A$499,$A530,"")  )</f>
        <v/>
      </c>
      <c r="F530" s="65" t="str">
        <f ca="1">IF( AND(LEN(F429)&gt;=1,F429&lt;&gt;".",COUNTIF(F130:F$191,"*17放*")&gt;0),  CONCATENATE(  ".",IF(F130=$A$499,$A530,"")  ),IF(F130=$A$499,$A530,"")  )</f>
        <v/>
      </c>
      <c r="G530" s="65" t="str">
        <f ca="1">IF( AND(LEN(G429)&gt;=1,G429&lt;&gt;".",COUNTIF(G130:G$191,"*17放*")&gt;0),  CONCATENATE(  ".",IF(G130=$A$499,$A530,"")  ),IF(G130=$A$499,$A530,"")  )</f>
        <v/>
      </c>
      <c r="H530" s="65" t="str">
        <f ca="1">IF( AND(LEN(H429)&gt;=1,H429&lt;&gt;".",COUNTIF(H130:H$191,"*17放*")&gt;0),  CONCATENATE(  ".",IF(H130=$A$499,$A530,"")  ),IF(H130=$A$499,$A530,"")  )</f>
        <v/>
      </c>
      <c r="I530" s="65" t="str">
        <f ca="1">IF( AND(LEN(I429)&gt;=1,I429&lt;&gt;".",COUNTIF(I130:I$191,"*17放*")&gt;0),  CONCATENATE(  ".",IF(I130=$A$499,$A530,"")  ),IF(I130=$A$499,$A530,"")  )</f>
        <v/>
      </c>
      <c r="J530" s="65" t="str">
        <f ca="1">IF( AND(LEN(J429)&gt;=1,J429&lt;&gt;".",COUNTIF(J130:J$191,"*17放*")&gt;0),  CONCATENATE(  ".",IF(J130=$A$499,$A530,"")  ),IF(J130=$A$499,$A530,"")  )</f>
        <v/>
      </c>
      <c r="K530" s="65" t="str">
        <f ca="1">IF( AND(LEN(K429)&gt;=1,K429&lt;&gt;".",COUNTIF(K130:K$191,"*17放*")&gt;0),  CONCATENATE(  ".",IF(K130=$A$499,$A530,"")  ),IF(K130=$A$499,$A530,"")  )</f>
        <v/>
      </c>
      <c r="L530" s="65" t="str">
        <f ca="1">IF( AND(LEN(L429)&gt;=1,L429&lt;&gt;".",COUNTIF(L130:L$191,"*17放*")&gt;0),  CONCATENATE(  ".",IF(L130=$A$499,$A530,"")  ),IF(L130=$A$499,$A530,"")  )</f>
        <v/>
      </c>
      <c r="M530" s="65" t="str">
        <f ca="1">IF( AND(LEN(M429)&gt;=1,M429&lt;&gt;".",COUNTIF(M130:M$191,"*17放*")&gt;0),  CONCATENATE(  ".",IF(M130=$A$499,$A530,"")  ),IF(M130=$A$499,$A530,"")  )</f>
        <v/>
      </c>
      <c r="N530" s="65" t="str">
        <f ca="1">IF( AND(LEN(N429)&gt;=1,N429&lt;&gt;".",COUNTIF(N130:N$191,"*17放*")&gt;0),  CONCATENATE(  ".",IF(N130=$A$499,$A530,"")  ),IF(N130=$A$499,$A530,"")  )</f>
        <v/>
      </c>
      <c r="O530" s="65" t="str">
        <f ca="1">IF( AND(LEN(O429)&gt;=1,O429&lt;&gt;".",COUNTIF(O130:O$191,"*17放*")&gt;0),  CONCATENATE(  ".",IF(O130=$A$499,$A530,"")  ),IF(O130=$A$499,$A530,"")  )</f>
        <v/>
      </c>
      <c r="P530" s="65" t="str">
        <f ca="1">IF( AND(LEN(P429)&gt;=1,P429&lt;&gt;".",COUNTIF(P130:P$191,"*17放*")&gt;0),  CONCATENATE(  ".",IF(P130=$A$499,$A530,"")  ),IF(P130=$A$499,$A530,"")  )</f>
        <v/>
      </c>
      <c r="Q530" s="65" t="str">
        <f ca="1">IF( AND(LEN(Q429)&gt;=1,Q429&lt;&gt;".",COUNTIF(Q130:Q$191,"*17放*")&gt;0),  CONCATENATE(  ".",IF(Q130=$A$499,$A530,"")  ),IF(Q130=$A$499,$A530,"")  )</f>
        <v/>
      </c>
      <c r="R530" s="65" t="str">
        <f ca="1">IF( AND(LEN(R429)&gt;=1,R429&lt;&gt;".",COUNTIF(R130:R$191,"*17放*")&gt;0),  CONCATENATE(  ".",IF(R130=$A$499,$A530,"")  ),IF(R130=$A$499,$A530,"")  )</f>
        <v/>
      </c>
      <c r="S530" s="65" t="str">
        <f ca="1">IF( AND(LEN(S429)&gt;=1,S429&lt;&gt;".",COUNTIF(S130:S$191,"*17放*")&gt;0),  CONCATENATE(  ".",IF(S130=$A$499,$A530,"")  ),IF(S130=$A$499,$A530,"")  )</f>
        <v/>
      </c>
      <c r="T530" s="65" t="str">
        <f ca="1">IF( AND(LEN(T429)&gt;=1,T429&lt;&gt;".",COUNTIF(T130:T$191,"*17放*")&gt;0),  CONCATENATE(  ".",IF(T130=$A$499,$A530,"")  ),IF(T130=$A$499,$A530,"")  )</f>
        <v/>
      </c>
      <c r="U530" s="65" t="str">
        <f ca="1">IF( AND(LEN(U429)&gt;=1,U429&lt;&gt;".",COUNTIF(U130:U$191,"*17放*")&gt;0),  CONCATENATE(  ".",IF(U130=$A$499,$A530,"")  ),IF(U130=$A$499,$A530,"")  )</f>
        <v/>
      </c>
      <c r="V530" s="65" t="str">
        <f ca="1">IF( AND(LEN(V429)&gt;=1,V429&lt;&gt;".",COUNTIF(V130:V$191,"*17放*")&gt;0),  CONCATENATE(  ".",IF(V130=$A$499,$A530,"")  ),IF(V130=$A$499,$A530,"")  )</f>
        <v/>
      </c>
      <c r="W530" s="65" t="str">
        <f ca="1">IF( AND(LEN(W429)&gt;=1,W429&lt;&gt;".",COUNTIF(W130:W$191,"*17放*")&gt;0),  CONCATENATE(  ".",IF(W130=$A$499,$A530,"")  ),IF(W130=$A$499,$A530,"")  )</f>
        <v/>
      </c>
      <c r="X530" s="65" t="str">
        <f ca="1">IF( AND(LEN(X429)&gt;=1,X429&lt;&gt;".",COUNTIF(X130:X$191,"*17放*")&gt;0),  CONCATENATE(  ".",IF(X130=$A$499,$A530,"")  ),IF(X130=$A$499,$A530,"")  )</f>
        <v/>
      </c>
      <c r="Y530" s="65" t="str">
        <f ca="1">IF( AND(LEN(Y429)&gt;=1,Y429&lt;&gt;".",COUNTIF(Y130:Y$191,"*17放*")&gt;0),  CONCATENATE(  ".",IF(Y130=$A$499,$A530,"")  ),IF(Y130=$A$499,$A530,"")  )</f>
        <v/>
      </c>
      <c r="Z530" s="65" t="str">
        <f ca="1">IF( AND(LEN(Z429)&gt;=1,Z429&lt;&gt;".",COUNTIF(Z130:Z$191,"*17放*")&gt;0),  CONCATENATE(  ".",IF(Z130=$A$499,$A530,"")  ),IF(Z130=$A$499,$A530,"")  )</f>
        <v/>
      </c>
      <c r="AA530" s="65" t="str">
        <f ca="1">IF( AND(LEN(AA429)&gt;=1,AA429&lt;&gt;".",COUNTIF(AA130:AA$191,"*17放*")&gt;0),  CONCATENATE(  ".",IF(AA130=$A$499,$A530,"")  ),IF(AA130=$A$499,$A530,"")  )</f>
        <v/>
      </c>
      <c r="AB530" s="65" t="str">
        <f ca="1">IF( AND(LEN(AB429)&gt;=1,AB429&lt;&gt;".",COUNTIF(AB130:AB$191,"*17放*")&gt;0),  CONCATENATE(  ".",IF(AB130=$A$499,$A530,"")  ),IF(AB130=$A$499,$A530,"")  )</f>
        <v/>
      </c>
      <c r="AC530" s="65" t="str">
        <f ca="1">IF( AND(LEN(AC429)&gt;=1,AC429&lt;&gt;".",COUNTIF(AC130:AC$191,"*17放*")&gt;0),  CONCATENATE(  ".",IF(AC130=$A$499,$A530,"")  ),IF(AC130=$A$499,$A530,"")  )</f>
        <v/>
      </c>
      <c r="AD530" s="65" t="str">
        <f ca="1">IF( AND(LEN(AD429)&gt;=1,AD429&lt;&gt;".",COUNTIF(AD130:AD$191,"*17放*")&gt;0),  CONCATENATE(  ".",IF(AD130=$A$499,$A530,"")  ),IF(AD130=$A$499,$A530,"")  )</f>
        <v/>
      </c>
      <c r="AE530" s="65" t="str">
        <f ca="1">IF( AND(LEN(AE429)&gt;=1,AE429&lt;&gt;".",COUNTIF(AE130:AE$191,"*17放*")&gt;0),  CONCATENATE(  ".",IF(AE130=$A$499,$A530,"")  ),IF(AE130=$A$499,$A530,"")  )</f>
        <v/>
      </c>
      <c r="AF530" s="65" t="str">
        <f ca="1">IF( AND(LEN(AF429)&gt;=1,AF429&lt;&gt;".",COUNTIF(AF130:AF$191,"*17放*")&gt;0),  CONCATENATE(  ".",IF(AF130=$A$499,$A530,"")  ),IF(AF130=$A$499,$A530,"")  )</f>
        <v/>
      </c>
      <c r="AG530" s="65" t="str">
        <f ca="1">IF( AND(LEN(AG429)&gt;=1,AG429&lt;&gt;".",COUNTIF(AG130:AG$191,"*17放*")&gt;0),  CONCATENATE(  ".",IF(AG130=$A$499,$A530,"")  ),IF(AG130=$A$499,$A530,"")  )</f>
        <v/>
      </c>
      <c r="AH530" s="65"/>
      <c r="AI530" s="65"/>
      <c r="AJ530" s="65"/>
    </row>
    <row r="531" spans="1:36">
      <c r="A531" s="65">
        <f t="shared" si="46"/>
        <v>31</v>
      </c>
      <c r="B531" s="65" t="str">
        <f t="shared" si="46"/>
        <v>廖武頎</v>
      </c>
      <c r="C531" s="65" t="str">
        <f ca="1">IF( AND(LEN(C430)&gt;=1,C430&lt;&gt;".",COUNTIF(C131:C$191,"*17放*")&gt;0),  CONCATENATE(  ".",IF(C131=$A$499,$A531,"")  ),IF(C131=$A$499,$A531,"")  )</f>
        <v/>
      </c>
      <c r="D531" s="65" t="str">
        <f ca="1">IF( AND(LEN(D430)&gt;=1,D430&lt;&gt;".",COUNTIF(D131:D$191,"*17放*")&gt;0),  CONCATENATE(  ".",IF(D131=$A$499,$A531,"")  ),IF(D131=$A$499,$A531,"")  )</f>
        <v/>
      </c>
      <c r="E531" s="65" t="str">
        <f ca="1">IF( AND(LEN(E430)&gt;=1,E430&lt;&gt;".",COUNTIF(E131:E$191,"*17放*")&gt;0),  CONCATENATE(  ".",IF(E131=$A$499,$A531,"")  ),IF(E131=$A$499,$A531,"")  )</f>
        <v/>
      </c>
      <c r="F531" s="65" t="str">
        <f ca="1">IF( AND(LEN(F430)&gt;=1,F430&lt;&gt;".",COUNTIF(F131:F$191,"*17放*")&gt;0),  CONCATENATE(  ".",IF(F131=$A$499,$A531,"")  ),IF(F131=$A$499,$A531,"")  )</f>
        <v/>
      </c>
      <c r="G531" s="65" t="str">
        <f ca="1">IF( AND(LEN(G430)&gt;=1,G430&lt;&gt;".",COUNTIF(G131:G$191,"*17放*")&gt;0),  CONCATENATE(  ".",IF(G131=$A$499,$A531,"")  ),IF(G131=$A$499,$A531,"")  )</f>
        <v/>
      </c>
      <c r="H531" s="65" t="str">
        <f ca="1">IF( AND(LEN(H430)&gt;=1,H430&lt;&gt;".",COUNTIF(H131:H$191,"*17放*")&gt;0),  CONCATENATE(  ".",IF(H131=$A$499,$A531,"")  ),IF(H131=$A$499,$A531,"")  )</f>
        <v/>
      </c>
      <c r="I531" s="65" t="str">
        <f ca="1">IF( AND(LEN(I430)&gt;=1,I430&lt;&gt;".",COUNTIF(I131:I$191,"*17放*")&gt;0),  CONCATENATE(  ".",IF(I131=$A$499,$A531,"")  ),IF(I131=$A$499,$A531,"")  )</f>
        <v/>
      </c>
      <c r="J531" s="65" t="str">
        <f ca="1">IF( AND(LEN(J430)&gt;=1,J430&lt;&gt;".",COUNTIF(J131:J$191,"*17放*")&gt;0),  CONCATENATE(  ".",IF(J131=$A$499,$A531,"")  ),IF(J131=$A$499,$A531,"")  )</f>
        <v/>
      </c>
      <c r="K531" s="65" t="str">
        <f ca="1">IF( AND(LEN(K430)&gt;=1,K430&lt;&gt;".",COUNTIF(K131:K$191,"*17放*")&gt;0),  CONCATENATE(  ".",IF(K131=$A$499,$A531,"")  ),IF(K131=$A$499,$A531,"")  )</f>
        <v/>
      </c>
      <c r="L531" s="65" t="str">
        <f ca="1">IF( AND(LEN(L430)&gt;=1,L430&lt;&gt;".",COUNTIF(L131:L$191,"*17放*")&gt;0),  CONCATENATE(  ".",IF(L131=$A$499,$A531,"")  ),IF(L131=$A$499,$A531,"")  )</f>
        <v/>
      </c>
      <c r="M531" s="65" t="str">
        <f ca="1">IF( AND(LEN(M430)&gt;=1,M430&lt;&gt;".",COUNTIF(M131:M$191,"*17放*")&gt;0),  CONCATENATE(  ".",IF(M131=$A$499,$A531,"")  ),IF(M131=$A$499,$A531,"")  )</f>
        <v/>
      </c>
      <c r="N531" s="65" t="str">
        <f ca="1">IF( AND(LEN(N430)&gt;=1,N430&lt;&gt;".",COUNTIF(N131:N$191,"*17放*")&gt;0),  CONCATENATE(  ".",IF(N131=$A$499,$A531,"")  ),IF(N131=$A$499,$A531,"")  )</f>
        <v/>
      </c>
      <c r="O531" s="65" t="str">
        <f ca="1">IF( AND(LEN(O430)&gt;=1,O430&lt;&gt;".",COUNTIF(O131:O$191,"*17放*")&gt;0),  CONCATENATE(  ".",IF(O131=$A$499,$A531,"")  ),IF(O131=$A$499,$A531,"")  )</f>
        <v/>
      </c>
      <c r="P531" s="65" t="str">
        <f ca="1">IF( AND(LEN(P430)&gt;=1,P430&lt;&gt;".",COUNTIF(P131:P$191,"*17放*")&gt;0),  CONCATENATE(  ".",IF(P131=$A$499,$A531,"")  ),IF(P131=$A$499,$A531,"")  )</f>
        <v/>
      </c>
      <c r="Q531" s="65" t="str">
        <f ca="1">IF( AND(LEN(Q430)&gt;=1,Q430&lt;&gt;".",COUNTIF(Q131:Q$191,"*17放*")&gt;0),  CONCATENATE(  ".",IF(Q131=$A$499,$A531,"")  ),IF(Q131=$A$499,$A531,"")  )</f>
        <v/>
      </c>
      <c r="R531" s="65" t="str">
        <f ca="1">IF( AND(LEN(R430)&gt;=1,R430&lt;&gt;".",COUNTIF(R131:R$191,"*17放*")&gt;0),  CONCATENATE(  ".",IF(R131=$A$499,$A531,"")  ),IF(R131=$A$499,$A531,"")  )</f>
        <v/>
      </c>
      <c r="S531" s="65" t="str">
        <f ca="1">IF( AND(LEN(S430)&gt;=1,S430&lt;&gt;".",COUNTIF(S131:S$191,"*17放*")&gt;0),  CONCATENATE(  ".",IF(S131=$A$499,$A531,"")  ),IF(S131=$A$499,$A531,"")  )</f>
        <v/>
      </c>
      <c r="T531" s="65" t="str">
        <f ca="1">IF( AND(LEN(T430)&gt;=1,T430&lt;&gt;".",COUNTIF(T131:T$191,"*17放*")&gt;0),  CONCATENATE(  ".",IF(T131=$A$499,$A531,"")  ),IF(T131=$A$499,$A531,"")  )</f>
        <v/>
      </c>
      <c r="U531" s="65" t="str">
        <f ca="1">IF( AND(LEN(U430)&gt;=1,U430&lt;&gt;".",COUNTIF(U131:U$191,"*17放*")&gt;0),  CONCATENATE(  ".",IF(U131=$A$499,$A531,"")  ),IF(U131=$A$499,$A531,"")  )</f>
        <v/>
      </c>
      <c r="V531" s="65" t="str">
        <f ca="1">IF( AND(LEN(V430)&gt;=1,V430&lt;&gt;".",COUNTIF(V131:V$191,"*17放*")&gt;0),  CONCATENATE(  ".",IF(V131=$A$499,$A531,"")  ),IF(V131=$A$499,$A531,"")  )</f>
        <v/>
      </c>
      <c r="W531" s="65" t="str">
        <f ca="1">IF( AND(LEN(W430)&gt;=1,W430&lt;&gt;".",COUNTIF(W131:W$191,"*17放*")&gt;0),  CONCATENATE(  ".",IF(W131=$A$499,$A531,"")  ),IF(W131=$A$499,$A531,"")  )</f>
        <v/>
      </c>
      <c r="X531" s="65" t="str">
        <f ca="1">IF( AND(LEN(X430)&gt;=1,X430&lt;&gt;".",COUNTIF(X131:X$191,"*17放*")&gt;0),  CONCATENATE(  ".",IF(X131=$A$499,$A531,"")  ),IF(X131=$A$499,$A531,"")  )</f>
        <v/>
      </c>
      <c r="Y531" s="65" t="str">
        <f ca="1">IF( AND(LEN(Y430)&gt;=1,Y430&lt;&gt;".",COUNTIF(Y131:Y$191,"*17放*")&gt;0),  CONCATENATE(  ".",IF(Y131=$A$499,$A531,"")  ),IF(Y131=$A$499,$A531,"")  )</f>
        <v/>
      </c>
      <c r="Z531" s="65" t="str">
        <f ca="1">IF( AND(LEN(Z430)&gt;=1,Z430&lt;&gt;".",COUNTIF(Z131:Z$191,"*17放*")&gt;0),  CONCATENATE(  ".",IF(Z131=$A$499,$A531,"")  ),IF(Z131=$A$499,$A531,"")  )</f>
        <v/>
      </c>
      <c r="AA531" s="65" t="str">
        <f ca="1">IF( AND(LEN(AA430)&gt;=1,AA430&lt;&gt;".",COUNTIF(AA131:AA$191,"*17放*")&gt;0),  CONCATENATE(  ".",IF(AA131=$A$499,$A531,"")  ),IF(AA131=$A$499,$A531,"")  )</f>
        <v/>
      </c>
      <c r="AB531" s="65" t="str">
        <f ca="1">IF( AND(LEN(AB430)&gt;=1,AB430&lt;&gt;".",COUNTIF(AB131:AB$191,"*17放*")&gt;0),  CONCATENATE(  ".",IF(AB131=$A$499,$A531,"")  ),IF(AB131=$A$499,$A531,"")  )</f>
        <v/>
      </c>
      <c r="AC531" s="65" t="str">
        <f ca="1">IF( AND(LEN(AC430)&gt;=1,AC430&lt;&gt;".",COUNTIF(AC131:AC$191,"*17放*")&gt;0),  CONCATENATE(  ".",IF(AC131=$A$499,$A531,"")  ),IF(AC131=$A$499,$A531,"")  )</f>
        <v/>
      </c>
      <c r="AD531" s="65" t="str">
        <f ca="1">IF( AND(LEN(AD430)&gt;=1,AD430&lt;&gt;".",COUNTIF(AD131:AD$191,"*17放*")&gt;0),  CONCATENATE(  ".",IF(AD131=$A$499,$A531,"")  ),IF(AD131=$A$499,$A531,"")  )</f>
        <v/>
      </c>
      <c r="AE531" s="65" t="str">
        <f ca="1">IF( AND(LEN(AE430)&gt;=1,AE430&lt;&gt;".",COUNTIF(AE131:AE$191,"*17放*")&gt;0),  CONCATENATE(  ".",IF(AE131=$A$499,$A531,"")  ),IF(AE131=$A$499,$A531,"")  )</f>
        <v/>
      </c>
      <c r="AF531" s="65" t="str">
        <f ca="1">IF( AND(LEN(AF430)&gt;=1,AF430&lt;&gt;".",COUNTIF(AF131:AF$191,"*17放*")&gt;0),  CONCATENATE(  ".",IF(AF131=$A$499,$A531,"")  ),IF(AF131=$A$499,$A531,"")  )</f>
        <v/>
      </c>
      <c r="AG531" s="65" t="str">
        <f ca="1">IF( AND(LEN(AG430)&gt;=1,AG430&lt;&gt;".",COUNTIF(AG131:AG$191,"*17放*")&gt;0),  CONCATENATE(  ".",IF(AG131=$A$499,$A531,"")  ),IF(AG131=$A$499,$A531,"")  )</f>
        <v/>
      </c>
      <c r="AH531" s="65"/>
      <c r="AI531" s="65"/>
      <c r="AJ531" s="65"/>
    </row>
    <row r="532" spans="1:36">
      <c r="A532" s="65">
        <f t="shared" si="46"/>
        <v>32</v>
      </c>
      <c r="B532" s="65" t="str">
        <f t="shared" si="46"/>
        <v>李璟霖</v>
      </c>
      <c r="C532" s="65" t="str">
        <f ca="1">IF( AND(LEN(C431)&gt;=1,C431&lt;&gt;".",COUNTIF(C132:C$191,"*17放*")&gt;0),  CONCATENATE(  ".",IF(C132=$A$499,$A532,"")  ),IF(C132=$A$499,$A532,"")  )</f>
        <v/>
      </c>
      <c r="D532" s="65" t="str">
        <f ca="1">IF( AND(LEN(D431)&gt;=1,D431&lt;&gt;".",COUNTIF(D132:D$191,"*17放*")&gt;0),  CONCATENATE(  ".",IF(D132=$A$499,$A532,"")  ),IF(D132=$A$499,$A532,"")  )</f>
        <v/>
      </c>
      <c r="E532" s="65" t="str">
        <f ca="1">IF( AND(LEN(E431)&gt;=1,E431&lt;&gt;".",COUNTIF(E132:E$191,"*17放*")&gt;0),  CONCATENATE(  ".",IF(E132=$A$499,$A532,"")  ),IF(E132=$A$499,$A532,"")  )</f>
        <v/>
      </c>
      <c r="F532" s="65" t="str">
        <f ca="1">IF( AND(LEN(F431)&gt;=1,F431&lt;&gt;".",COUNTIF(F132:F$191,"*17放*")&gt;0),  CONCATENATE(  ".",IF(F132=$A$499,$A532,"")  ),IF(F132=$A$499,$A532,"")  )</f>
        <v/>
      </c>
      <c r="G532" s="65" t="str">
        <f ca="1">IF( AND(LEN(G431)&gt;=1,G431&lt;&gt;".",COUNTIF(G132:G$191,"*17放*")&gt;0),  CONCATENATE(  ".",IF(G132=$A$499,$A532,"")  ),IF(G132=$A$499,$A532,"")  )</f>
        <v/>
      </c>
      <c r="H532" s="65" t="str">
        <f ca="1">IF( AND(LEN(H431)&gt;=1,H431&lt;&gt;".",COUNTIF(H132:H$191,"*17放*")&gt;0),  CONCATENATE(  ".",IF(H132=$A$499,$A532,"")  ),IF(H132=$A$499,$A532,"")  )</f>
        <v/>
      </c>
      <c r="I532" s="65" t="str">
        <f ca="1">IF( AND(LEN(I431)&gt;=1,I431&lt;&gt;".",COUNTIF(I132:I$191,"*17放*")&gt;0),  CONCATENATE(  ".",IF(I132=$A$499,$A532,"")  ),IF(I132=$A$499,$A532,"")  )</f>
        <v/>
      </c>
      <c r="J532" s="65" t="str">
        <f ca="1">IF( AND(LEN(J431)&gt;=1,J431&lt;&gt;".",COUNTIF(J132:J$191,"*17放*")&gt;0),  CONCATENATE(  ".",IF(J132=$A$499,$A532,"")  ),IF(J132=$A$499,$A532,"")  )</f>
        <v/>
      </c>
      <c r="K532" s="65" t="str">
        <f ca="1">IF( AND(LEN(K431)&gt;=1,K431&lt;&gt;".",COUNTIF(K132:K$191,"*17放*")&gt;0),  CONCATENATE(  ".",IF(K132=$A$499,$A532,"")  ),IF(K132=$A$499,$A532,"")  )</f>
        <v/>
      </c>
      <c r="L532" s="65" t="str">
        <f ca="1">IF( AND(LEN(L431)&gt;=1,L431&lt;&gt;".",COUNTIF(L132:L$191,"*17放*")&gt;0),  CONCATENATE(  ".",IF(L132=$A$499,$A532,"")  ),IF(L132=$A$499,$A532,"")  )</f>
        <v/>
      </c>
      <c r="M532" s="65" t="str">
        <f ca="1">IF( AND(LEN(M431)&gt;=1,M431&lt;&gt;".",COUNTIF(M132:M$191,"*17放*")&gt;0),  CONCATENATE(  ".",IF(M132=$A$499,$A532,"")  ),IF(M132=$A$499,$A532,"")  )</f>
        <v/>
      </c>
      <c r="N532" s="65" t="str">
        <f ca="1">IF( AND(LEN(N431)&gt;=1,N431&lt;&gt;".",COUNTIF(N132:N$191,"*17放*")&gt;0),  CONCATENATE(  ".",IF(N132=$A$499,$A532,"")  ),IF(N132=$A$499,$A532,"")  )</f>
        <v/>
      </c>
      <c r="O532" s="65" t="str">
        <f ca="1">IF( AND(LEN(O431)&gt;=1,O431&lt;&gt;".",COUNTIF(O132:O$191,"*17放*")&gt;0),  CONCATENATE(  ".",IF(O132=$A$499,$A532,"")  ),IF(O132=$A$499,$A532,"")  )</f>
        <v/>
      </c>
      <c r="P532" s="65" t="str">
        <f ca="1">IF( AND(LEN(P431)&gt;=1,P431&lt;&gt;".",COUNTIF(P132:P$191,"*17放*")&gt;0),  CONCATENATE(  ".",IF(P132=$A$499,$A532,"")  ),IF(P132=$A$499,$A532,"")  )</f>
        <v/>
      </c>
      <c r="Q532" s="65" t="str">
        <f ca="1">IF( AND(LEN(Q431)&gt;=1,Q431&lt;&gt;".",COUNTIF(Q132:Q$191,"*17放*")&gt;0),  CONCATENATE(  ".",IF(Q132=$A$499,$A532,"")  ),IF(Q132=$A$499,$A532,"")  )</f>
        <v/>
      </c>
      <c r="R532" s="65" t="str">
        <f ca="1">IF( AND(LEN(R431)&gt;=1,R431&lt;&gt;".",COUNTIF(R132:R$191,"*17放*")&gt;0),  CONCATENATE(  ".",IF(R132=$A$499,$A532,"")  ),IF(R132=$A$499,$A532,"")  )</f>
        <v/>
      </c>
      <c r="S532" s="65" t="str">
        <f ca="1">IF( AND(LEN(S431)&gt;=1,S431&lt;&gt;".",COUNTIF(S132:S$191,"*17放*")&gt;0),  CONCATENATE(  ".",IF(S132=$A$499,$A532,"")  ),IF(S132=$A$499,$A532,"")  )</f>
        <v/>
      </c>
      <c r="T532" s="65" t="str">
        <f ca="1">IF( AND(LEN(T431)&gt;=1,T431&lt;&gt;".",COUNTIF(T132:T$191,"*17放*")&gt;0),  CONCATENATE(  ".",IF(T132=$A$499,$A532,"")  ),IF(T132=$A$499,$A532,"")  )</f>
        <v/>
      </c>
      <c r="U532" s="65" t="str">
        <f ca="1">IF( AND(LEN(U431)&gt;=1,U431&lt;&gt;".",COUNTIF(U132:U$191,"*17放*")&gt;0),  CONCATENATE(  ".",IF(U132=$A$499,$A532,"")  ),IF(U132=$A$499,$A532,"")  )</f>
        <v/>
      </c>
      <c r="V532" s="65" t="str">
        <f ca="1">IF( AND(LEN(V431)&gt;=1,V431&lt;&gt;".",COUNTIF(V132:V$191,"*17放*")&gt;0),  CONCATENATE(  ".",IF(V132=$A$499,$A532,"")  ),IF(V132=$A$499,$A532,"")  )</f>
        <v/>
      </c>
      <c r="W532" s="65" t="str">
        <f ca="1">IF( AND(LEN(W431)&gt;=1,W431&lt;&gt;".",COUNTIF(W132:W$191,"*17放*")&gt;0),  CONCATENATE(  ".",IF(W132=$A$499,$A532,"")  ),IF(W132=$A$499,$A532,"")  )</f>
        <v/>
      </c>
      <c r="X532" s="65" t="str">
        <f ca="1">IF( AND(LEN(X431)&gt;=1,X431&lt;&gt;".",COUNTIF(X132:X$191,"*17放*")&gt;0),  CONCATENATE(  ".",IF(X132=$A$499,$A532,"")  ),IF(X132=$A$499,$A532,"")  )</f>
        <v/>
      </c>
      <c r="Y532" s="65" t="str">
        <f ca="1">IF( AND(LEN(Y431)&gt;=1,Y431&lt;&gt;".",COUNTIF(Y132:Y$191,"*17放*")&gt;0),  CONCATENATE(  ".",IF(Y132=$A$499,$A532,"")  ),IF(Y132=$A$499,$A532,"")  )</f>
        <v/>
      </c>
      <c r="Z532" s="65" t="str">
        <f ca="1">IF( AND(LEN(Z431)&gt;=1,Z431&lt;&gt;".",COUNTIF(Z132:Z$191,"*17放*")&gt;0),  CONCATENATE(  ".",IF(Z132=$A$499,$A532,"")  ),IF(Z132=$A$499,$A532,"")  )</f>
        <v/>
      </c>
      <c r="AA532" s="65" t="str">
        <f ca="1">IF( AND(LEN(AA431)&gt;=1,AA431&lt;&gt;".",COUNTIF(AA132:AA$191,"*17放*")&gt;0),  CONCATENATE(  ".",IF(AA132=$A$499,$A532,"")  ),IF(AA132=$A$499,$A532,"")  )</f>
        <v/>
      </c>
      <c r="AB532" s="65" t="str">
        <f ca="1">IF( AND(LEN(AB431)&gt;=1,AB431&lt;&gt;".",COUNTIF(AB132:AB$191,"*17放*")&gt;0),  CONCATENATE(  ".",IF(AB132=$A$499,$A532,"")  ),IF(AB132=$A$499,$A532,"")  )</f>
        <v/>
      </c>
      <c r="AC532" s="65" t="str">
        <f ca="1">IF( AND(LEN(AC431)&gt;=1,AC431&lt;&gt;".",COUNTIF(AC132:AC$191,"*17放*")&gt;0),  CONCATENATE(  ".",IF(AC132=$A$499,$A532,"")  ),IF(AC132=$A$499,$A532,"")  )</f>
        <v/>
      </c>
      <c r="AD532" s="65" t="str">
        <f ca="1">IF( AND(LEN(AD431)&gt;=1,AD431&lt;&gt;".",COUNTIF(AD132:AD$191,"*17放*")&gt;0),  CONCATENATE(  ".",IF(AD132=$A$499,$A532,"")  ),IF(AD132=$A$499,$A532,"")  )</f>
        <v/>
      </c>
      <c r="AE532" s="65" t="str">
        <f ca="1">IF( AND(LEN(AE431)&gt;=1,AE431&lt;&gt;".",COUNTIF(AE132:AE$191,"*17放*")&gt;0),  CONCATENATE(  ".",IF(AE132=$A$499,$A532,"")  ),IF(AE132=$A$499,$A532,"")  )</f>
        <v/>
      </c>
      <c r="AF532" s="65" t="str">
        <f ca="1">IF( AND(LEN(AF431)&gt;=1,AF431&lt;&gt;".",COUNTIF(AF132:AF$191,"*17放*")&gt;0),  CONCATENATE(  ".",IF(AF132=$A$499,$A532,"")  ),IF(AF132=$A$499,$A532,"")  )</f>
        <v/>
      </c>
      <c r="AG532" s="65" t="str">
        <f ca="1">IF( AND(LEN(AG431)&gt;=1,AG431&lt;&gt;".",COUNTIF(AG132:AG$191,"*17放*")&gt;0),  CONCATENATE(  ".",IF(AG132=$A$499,$A532,"")  ),IF(AG132=$A$499,$A532,"")  )</f>
        <v/>
      </c>
      <c r="AH532" s="65"/>
      <c r="AI532" s="65"/>
      <c r="AJ532" s="65"/>
    </row>
    <row r="533" spans="1:36">
      <c r="A533" s="65">
        <f t="shared" si="46"/>
        <v>33</v>
      </c>
      <c r="B533" s="65" t="str">
        <f t="shared" si="46"/>
        <v>董勁亨</v>
      </c>
      <c r="C533" s="65" t="str">
        <f ca="1">IF( AND(LEN(C432)&gt;=1,C432&lt;&gt;".",COUNTIF(C133:C$191,"*17放*")&gt;0),  CONCATENATE(  ".",IF(C133=$A$499,$A533,"")  ),IF(C133=$A$499,$A533,"")  )</f>
        <v/>
      </c>
      <c r="D533" s="65" t="str">
        <f ca="1">IF( AND(LEN(D432)&gt;=1,D432&lt;&gt;".",COUNTIF(D133:D$191,"*17放*")&gt;0),  CONCATENATE(  ".",IF(D133=$A$499,$A533,"")  ),IF(D133=$A$499,$A533,"")  )</f>
        <v/>
      </c>
      <c r="E533" s="65" t="str">
        <f ca="1">IF( AND(LEN(E432)&gt;=1,E432&lt;&gt;".",COUNTIF(E133:E$191,"*17放*")&gt;0),  CONCATENATE(  ".",IF(E133=$A$499,$A533,"")  ),IF(E133=$A$499,$A533,"")  )</f>
        <v/>
      </c>
      <c r="F533" s="65" t="str">
        <f ca="1">IF( AND(LEN(F432)&gt;=1,F432&lt;&gt;".",COUNTIF(F133:F$191,"*17放*")&gt;0),  CONCATENATE(  ".",IF(F133=$A$499,$A533,"")  ),IF(F133=$A$499,$A533,"")  )</f>
        <v/>
      </c>
      <c r="G533" s="65" t="str">
        <f ca="1">IF( AND(LEN(G432)&gt;=1,G432&lt;&gt;".",COUNTIF(G133:G$191,"*17放*")&gt;0),  CONCATENATE(  ".",IF(G133=$A$499,$A533,"")  ),IF(G133=$A$499,$A533,"")  )</f>
        <v/>
      </c>
      <c r="H533" s="65" t="str">
        <f ca="1">IF( AND(LEN(H432)&gt;=1,H432&lt;&gt;".",COUNTIF(H133:H$191,"*17放*")&gt;0),  CONCATENATE(  ".",IF(H133=$A$499,$A533,"")  ),IF(H133=$A$499,$A533,"")  )</f>
        <v/>
      </c>
      <c r="I533" s="65" t="str">
        <f ca="1">IF( AND(LEN(I432)&gt;=1,I432&lt;&gt;".",COUNTIF(I133:I$191,"*17放*")&gt;0),  CONCATENATE(  ".",IF(I133=$A$499,$A533,"")  ),IF(I133=$A$499,$A533,"")  )</f>
        <v/>
      </c>
      <c r="J533" s="65" t="str">
        <f ca="1">IF( AND(LEN(J432)&gt;=1,J432&lt;&gt;".",COUNTIF(J133:J$191,"*17放*")&gt;0),  CONCATENATE(  ".",IF(J133=$A$499,$A533,"")  ),IF(J133=$A$499,$A533,"")  )</f>
        <v/>
      </c>
      <c r="K533" s="65" t="str">
        <f ca="1">IF( AND(LEN(K432)&gt;=1,K432&lt;&gt;".",COUNTIF(K133:K$191,"*17放*")&gt;0),  CONCATENATE(  ".",IF(K133=$A$499,$A533,"")  ),IF(K133=$A$499,$A533,"")  )</f>
        <v/>
      </c>
      <c r="L533" s="65" t="str">
        <f ca="1">IF( AND(LEN(L432)&gt;=1,L432&lt;&gt;".",COUNTIF(L133:L$191,"*17放*")&gt;0),  CONCATENATE(  ".",IF(L133=$A$499,$A533,"")  ),IF(L133=$A$499,$A533,"")  )</f>
        <v/>
      </c>
      <c r="M533" s="65" t="str">
        <f ca="1">IF( AND(LEN(M432)&gt;=1,M432&lt;&gt;".",COUNTIF(M133:M$191,"*17放*")&gt;0),  CONCATENATE(  ".",IF(M133=$A$499,$A533,"")  ),IF(M133=$A$499,$A533,"")  )</f>
        <v/>
      </c>
      <c r="N533" s="65" t="str">
        <f ca="1">IF( AND(LEN(N432)&gt;=1,N432&lt;&gt;".",COUNTIF(N133:N$191,"*17放*")&gt;0),  CONCATENATE(  ".",IF(N133=$A$499,$A533,"")  ),IF(N133=$A$499,$A533,"")  )</f>
        <v/>
      </c>
      <c r="O533" s="65" t="str">
        <f ca="1">IF( AND(LEN(O432)&gt;=1,O432&lt;&gt;".",COUNTIF(O133:O$191,"*17放*")&gt;0),  CONCATENATE(  ".",IF(O133=$A$499,$A533,"")  ),IF(O133=$A$499,$A533,"")  )</f>
        <v/>
      </c>
      <c r="P533" s="65" t="str">
        <f ca="1">IF( AND(LEN(P432)&gt;=1,P432&lt;&gt;".",COUNTIF(P133:P$191,"*17放*")&gt;0),  CONCATENATE(  ".",IF(P133=$A$499,$A533,"")  ),IF(P133=$A$499,$A533,"")  )</f>
        <v/>
      </c>
      <c r="Q533" s="65" t="str">
        <f ca="1">IF( AND(LEN(Q432)&gt;=1,Q432&lt;&gt;".",COUNTIF(Q133:Q$191,"*17放*")&gt;0),  CONCATENATE(  ".",IF(Q133=$A$499,$A533,"")  ),IF(Q133=$A$499,$A533,"")  )</f>
        <v/>
      </c>
      <c r="R533" s="65" t="str">
        <f ca="1">IF( AND(LEN(R432)&gt;=1,R432&lt;&gt;".",COUNTIF(R133:R$191,"*17放*")&gt;0),  CONCATENATE(  ".",IF(R133=$A$499,$A533,"")  ),IF(R133=$A$499,$A533,"")  )</f>
        <v/>
      </c>
      <c r="S533" s="65" t="str">
        <f ca="1">IF( AND(LEN(S432)&gt;=1,S432&lt;&gt;".",COUNTIF(S133:S$191,"*17放*")&gt;0),  CONCATENATE(  ".",IF(S133=$A$499,$A533,"")  ),IF(S133=$A$499,$A533,"")  )</f>
        <v/>
      </c>
      <c r="T533" s="65" t="str">
        <f ca="1">IF( AND(LEN(T432)&gt;=1,T432&lt;&gt;".",COUNTIF(T133:T$191,"*17放*")&gt;0),  CONCATENATE(  ".",IF(T133=$A$499,$A533,"")  ),IF(T133=$A$499,$A533,"")  )</f>
        <v/>
      </c>
      <c r="U533" s="65" t="str">
        <f ca="1">IF( AND(LEN(U432)&gt;=1,U432&lt;&gt;".",COUNTIF(U133:U$191,"*17放*")&gt;0),  CONCATENATE(  ".",IF(U133=$A$499,$A533,"")  ),IF(U133=$A$499,$A533,"")  )</f>
        <v/>
      </c>
      <c r="V533" s="65" t="str">
        <f ca="1">IF( AND(LEN(V432)&gt;=1,V432&lt;&gt;".",COUNTIF(V133:V$191,"*17放*")&gt;0),  CONCATENATE(  ".",IF(V133=$A$499,$A533,"")  ),IF(V133=$A$499,$A533,"")  )</f>
        <v/>
      </c>
      <c r="W533" s="65" t="str">
        <f ca="1">IF( AND(LEN(W432)&gt;=1,W432&lt;&gt;".",COUNTIF(W133:W$191,"*17放*")&gt;0),  CONCATENATE(  ".",IF(W133=$A$499,$A533,"")  ),IF(W133=$A$499,$A533,"")  )</f>
        <v/>
      </c>
      <c r="X533" s="65" t="str">
        <f ca="1">IF( AND(LEN(X432)&gt;=1,X432&lt;&gt;".",COUNTIF(X133:X$191,"*17放*")&gt;0),  CONCATENATE(  ".",IF(X133=$A$499,$A533,"")  ),IF(X133=$A$499,$A533,"")  )</f>
        <v/>
      </c>
      <c r="Y533" s="65" t="str">
        <f ca="1">IF( AND(LEN(Y432)&gt;=1,Y432&lt;&gt;".",COUNTIF(Y133:Y$191,"*17放*")&gt;0),  CONCATENATE(  ".",IF(Y133=$A$499,$A533,"")  ),IF(Y133=$A$499,$A533,"")  )</f>
        <v/>
      </c>
      <c r="Z533" s="65" t="str">
        <f ca="1">IF( AND(LEN(Z432)&gt;=1,Z432&lt;&gt;".",COUNTIF(Z133:Z$191,"*17放*")&gt;0),  CONCATENATE(  ".",IF(Z133=$A$499,$A533,"")  ),IF(Z133=$A$499,$A533,"")  )</f>
        <v/>
      </c>
      <c r="AA533" s="65" t="str">
        <f ca="1">IF( AND(LEN(AA432)&gt;=1,AA432&lt;&gt;".",COUNTIF(AA133:AA$191,"*17放*")&gt;0),  CONCATENATE(  ".",IF(AA133=$A$499,$A533,"")  ),IF(AA133=$A$499,$A533,"")  )</f>
        <v/>
      </c>
      <c r="AB533" s="65" t="str">
        <f ca="1">IF( AND(LEN(AB432)&gt;=1,AB432&lt;&gt;".",COUNTIF(AB133:AB$191,"*17放*")&gt;0),  CONCATENATE(  ".",IF(AB133=$A$499,$A533,"")  ),IF(AB133=$A$499,$A533,"")  )</f>
        <v/>
      </c>
      <c r="AC533" s="65" t="str">
        <f ca="1">IF( AND(LEN(AC432)&gt;=1,AC432&lt;&gt;".",COUNTIF(AC133:AC$191,"*17放*")&gt;0),  CONCATENATE(  ".",IF(AC133=$A$499,$A533,"")  ),IF(AC133=$A$499,$A533,"")  )</f>
        <v/>
      </c>
      <c r="AD533" s="65" t="str">
        <f ca="1">IF( AND(LEN(AD432)&gt;=1,AD432&lt;&gt;".",COUNTIF(AD133:AD$191,"*17放*")&gt;0),  CONCATENATE(  ".",IF(AD133=$A$499,$A533,"")  ),IF(AD133=$A$499,$A533,"")  )</f>
        <v/>
      </c>
      <c r="AE533" s="65" t="str">
        <f ca="1">IF( AND(LEN(AE432)&gt;=1,AE432&lt;&gt;".",COUNTIF(AE133:AE$191,"*17放*")&gt;0),  CONCATENATE(  ".",IF(AE133=$A$499,$A533,"")  ),IF(AE133=$A$499,$A533,"")  )</f>
        <v/>
      </c>
      <c r="AF533" s="65" t="str">
        <f ca="1">IF( AND(LEN(AF432)&gt;=1,AF432&lt;&gt;".",COUNTIF(AF133:AF$191,"*17放*")&gt;0),  CONCATENATE(  ".",IF(AF133=$A$499,$A533,"")  ),IF(AF133=$A$499,$A533,"")  )</f>
        <v/>
      </c>
      <c r="AG533" s="65" t="str">
        <f ca="1">IF( AND(LEN(AG432)&gt;=1,AG432&lt;&gt;".",COUNTIF(AG133:AG$191,"*17放*")&gt;0),  CONCATENATE(  ".",IF(AG133=$A$499,$A533,"")  ),IF(AG133=$A$499,$A533,"")  )</f>
        <v/>
      </c>
      <c r="AH533" s="65"/>
      <c r="AI533" s="65"/>
      <c r="AJ533" s="65"/>
    </row>
    <row r="534" spans="1:36">
      <c r="A534" s="65">
        <f t="shared" si="46"/>
        <v>34</v>
      </c>
      <c r="B534" s="65" t="str">
        <f t="shared" si="46"/>
        <v>黃慕陽</v>
      </c>
      <c r="C534" s="65" t="str">
        <f ca="1">IF( AND(LEN(C433)&gt;=1,C433&lt;&gt;".",COUNTIF(C134:C$191,"*17放*")&gt;0),  CONCATENATE(  ".",IF(C134=$A$499,$A534,"")  ),IF(C134=$A$499,$A534,"")  )</f>
        <v/>
      </c>
      <c r="D534" s="65" t="str">
        <f ca="1">IF( AND(LEN(D433)&gt;=1,D433&lt;&gt;".",COUNTIF(D134:D$191,"*17放*")&gt;0),  CONCATENATE(  ".",IF(D134=$A$499,$A534,"")  ),IF(D134=$A$499,$A534,"")  )</f>
        <v/>
      </c>
      <c r="E534" s="65" t="str">
        <f ca="1">IF( AND(LEN(E433)&gt;=1,E433&lt;&gt;".",COUNTIF(E134:E$191,"*17放*")&gt;0),  CONCATENATE(  ".",IF(E134=$A$499,$A534,"")  ),IF(E134=$A$499,$A534,"")  )</f>
        <v/>
      </c>
      <c r="F534" s="65" t="str">
        <f ca="1">IF( AND(LEN(F433)&gt;=1,F433&lt;&gt;".",COUNTIF(F134:F$191,"*17放*")&gt;0),  CONCATENATE(  ".",IF(F134=$A$499,$A534,"")  ),IF(F134=$A$499,$A534,"")  )</f>
        <v/>
      </c>
      <c r="G534" s="65" t="str">
        <f ca="1">IF( AND(LEN(G433)&gt;=1,G433&lt;&gt;".",COUNTIF(G134:G$191,"*17放*")&gt;0),  CONCATENATE(  ".",IF(G134=$A$499,$A534,"")  ),IF(G134=$A$499,$A534,"")  )</f>
        <v/>
      </c>
      <c r="H534" s="65" t="str">
        <f ca="1">IF( AND(LEN(H433)&gt;=1,H433&lt;&gt;".",COUNTIF(H134:H$191,"*17放*")&gt;0),  CONCATENATE(  ".",IF(H134=$A$499,$A534,"")  ),IF(H134=$A$499,$A534,"")  )</f>
        <v/>
      </c>
      <c r="I534" s="65" t="str">
        <f ca="1">IF( AND(LEN(I433)&gt;=1,I433&lt;&gt;".",COUNTIF(I134:I$191,"*17放*")&gt;0),  CONCATENATE(  ".",IF(I134=$A$499,$A534,"")  ),IF(I134=$A$499,$A534,"")  )</f>
        <v/>
      </c>
      <c r="J534" s="65" t="str">
        <f ca="1">IF( AND(LEN(J433)&gt;=1,J433&lt;&gt;".",COUNTIF(J134:J$191,"*17放*")&gt;0),  CONCATENATE(  ".",IF(J134=$A$499,$A534,"")  ),IF(J134=$A$499,$A534,"")  )</f>
        <v/>
      </c>
      <c r="K534" s="65" t="str">
        <f ca="1">IF( AND(LEN(K433)&gt;=1,K433&lt;&gt;".",COUNTIF(K134:K$191,"*17放*")&gt;0),  CONCATENATE(  ".",IF(K134=$A$499,$A534,"")  ),IF(K134=$A$499,$A534,"")  )</f>
        <v/>
      </c>
      <c r="L534" s="65" t="str">
        <f ca="1">IF( AND(LEN(L433)&gt;=1,L433&lt;&gt;".",COUNTIF(L134:L$191,"*17放*")&gt;0),  CONCATENATE(  ".",IF(L134=$A$499,$A534,"")  ),IF(L134=$A$499,$A534,"")  )</f>
        <v/>
      </c>
      <c r="M534" s="65" t="str">
        <f ca="1">IF( AND(LEN(M433)&gt;=1,M433&lt;&gt;".",COUNTIF(M134:M$191,"*17放*")&gt;0),  CONCATENATE(  ".",IF(M134=$A$499,$A534,"")  ),IF(M134=$A$499,$A534,"")  )</f>
        <v/>
      </c>
      <c r="N534" s="65" t="str">
        <f ca="1">IF( AND(LEN(N433)&gt;=1,N433&lt;&gt;".",COUNTIF(N134:N$191,"*17放*")&gt;0),  CONCATENATE(  ".",IF(N134=$A$499,$A534,"")  ),IF(N134=$A$499,$A534,"")  )</f>
        <v/>
      </c>
      <c r="O534" s="65" t="str">
        <f ca="1">IF( AND(LEN(O433)&gt;=1,O433&lt;&gt;".",COUNTIF(O134:O$191,"*17放*")&gt;0),  CONCATENATE(  ".",IF(O134=$A$499,$A534,"")  ),IF(O134=$A$499,$A534,"")  )</f>
        <v/>
      </c>
      <c r="P534" s="65" t="str">
        <f ca="1">IF( AND(LEN(P433)&gt;=1,P433&lt;&gt;".",COUNTIF(P134:P$191,"*17放*")&gt;0),  CONCATENATE(  ".",IF(P134=$A$499,$A534,"")  ),IF(P134=$A$499,$A534,"")  )</f>
        <v/>
      </c>
      <c r="Q534" s="65" t="str">
        <f ca="1">IF( AND(LEN(Q433)&gt;=1,Q433&lt;&gt;".",COUNTIF(Q134:Q$191,"*17放*")&gt;0),  CONCATENATE(  ".",IF(Q134=$A$499,$A534,"")  ),IF(Q134=$A$499,$A534,"")  )</f>
        <v/>
      </c>
      <c r="R534" s="65" t="str">
        <f ca="1">IF( AND(LEN(R433)&gt;=1,R433&lt;&gt;".",COUNTIF(R134:R$191,"*17放*")&gt;0),  CONCATENATE(  ".",IF(R134=$A$499,$A534,"")  ),IF(R134=$A$499,$A534,"")  )</f>
        <v/>
      </c>
      <c r="S534" s="65" t="str">
        <f ca="1">IF( AND(LEN(S433)&gt;=1,S433&lt;&gt;".",COUNTIF(S134:S$191,"*17放*")&gt;0),  CONCATENATE(  ".",IF(S134=$A$499,$A534,"")  ),IF(S134=$A$499,$A534,"")  )</f>
        <v/>
      </c>
      <c r="T534" s="65" t="str">
        <f ca="1">IF( AND(LEN(T433)&gt;=1,T433&lt;&gt;".",COUNTIF(T134:T$191,"*17放*")&gt;0),  CONCATENATE(  ".",IF(T134=$A$499,$A534,"")  ),IF(T134=$A$499,$A534,"")  )</f>
        <v/>
      </c>
      <c r="U534" s="65" t="str">
        <f ca="1">IF( AND(LEN(U433)&gt;=1,U433&lt;&gt;".",COUNTIF(U134:U$191,"*17放*")&gt;0),  CONCATENATE(  ".",IF(U134=$A$499,$A534,"")  ),IF(U134=$A$499,$A534,"")  )</f>
        <v/>
      </c>
      <c r="V534" s="65" t="str">
        <f ca="1">IF( AND(LEN(V433)&gt;=1,V433&lt;&gt;".",COUNTIF(V134:V$191,"*17放*")&gt;0),  CONCATENATE(  ".",IF(V134=$A$499,$A534,"")  ),IF(V134=$A$499,$A534,"")  )</f>
        <v/>
      </c>
      <c r="W534" s="65" t="str">
        <f ca="1">IF( AND(LEN(W433)&gt;=1,W433&lt;&gt;".",COUNTIF(W134:W$191,"*17放*")&gt;0),  CONCATENATE(  ".",IF(W134=$A$499,$A534,"")  ),IF(W134=$A$499,$A534,"")  )</f>
        <v/>
      </c>
      <c r="X534" s="65" t="str">
        <f ca="1">IF( AND(LEN(X433)&gt;=1,X433&lt;&gt;".",COUNTIF(X134:X$191,"*17放*")&gt;0),  CONCATENATE(  ".",IF(X134=$A$499,$A534,"")  ),IF(X134=$A$499,$A534,"")  )</f>
        <v/>
      </c>
      <c r="Y534" s="65" t="str">
        <f ca="1">IF( AND(LEN(Y433)&gt;=1,Y433&lt;&gt;".",COUNTIF(Y134:Y$191,"*17放*")&gt;0),  CONCATENATE(  ".",IF(Y134=$A$499,$A534,"")  ),IF(Y134=$A$499,$A534,"")  )</f>
        <v/>
      </c>
      <c r="Z534" s="65" t="str">
        <f ca="1">IF( AND(LEN(Z433)&gt;=1,Z433&lt;&gt;".",COUNTIF(Z134:Z$191,"*17放*")&gt;0),  CONCATENATE(  ".",IF(Z134=$A$499,$A534,"")  ),IF(Z134=$A$499,$A534,"")  )</f>
        <v/>
      </c>
      <c r="AA534" s="65" t="str">
        <f ca="1">IF( AND(LEN(AA433)&gt;=1,AA433&lt;&gt;".",COUNTIF(AA134:AA$191,"*17放*")&gt;0),  CONCATENATE(  ".",IF(AA134=$A$499,$A534,"")  ),IF(AA134=$A$499,$A534,"")  )</f>
        <v/>
      </c>
      <c r="AB534" s="65" t="str">
        <f ca="1">IF( AND(LEN(AB433)&gt;=1,AB433&lt;&gt;".",COUNTIF(AB134:AB$191,"*17放*")&gt;0),  CONCATENATE(  ".",IF(AB134=$A$499,$A534,"")  ),IF(AB134=$A$499,$A534,"")  )</f>
        <v/>
      </c>
      <c r="AC534" s="65" t="str">
        <f ca="1">IF( AND(LEN(AC433)&gt;=1,AC433&lt;&gt;".",COUNTIF(AC134:AC$191,"*17放*")&gt;0),  CONCATENATE(  ".",IF(AC134=$A$499,$A534,"")  ),IF(AC134=$A$499,$A534,"")  )</f>
        <v/>
      </c>
      <c r="AD534" s="65" t="str">
        <f ca="1">IF( AND(LEN(AD433)&gt;=1,AD433&lt;&gt;".",COUNTIF(AD134:AD$191,"*17放*")&gt;0),  CONCATENATE(  ".",IF(AD134=$A$499,$A534,"")  ),IF(AD134=$A$499,$A534,"")  )</f>
        <v/>
      </c>
      <c r="AE534" s="65" t="str">
        <f ca="1">IF( AND(LEN(AE433)&gt;=1,AE433&lt;&gt;".",COUNTIF(AE134:AE$191,"*17放*")&gt;0),  CONCATENATE(  ".",IF(AE134=$A$499,$A534,"")  ),IF(AE134=$A$499,$A534,"")  )</f>
        <v/>
      </c>
      <c r="AF534" s="65" t="str">
        <f ca="1">IF( AND(LEN(AF433)&gt;=1,AF433&lt;&gt;".",COUNTIF(AF134:AF$191,"*17放*")&gt;0),  CONCATENATE(  ".",IF(AF134=$A$499,$A534,"")  ),IF(AF134=$A$499,$A534,"")  )</f>
        <v/>
      </c>
      <c r="AG534" s="65" t="str">
        <f ca="1">IF( AND(LEN(AG433)&gt;=1,AG433&lt;&gt;".",COUNTIF(AG134:AG$191,"*17放*")&gt;0),  CONCATENATE(  ".",IF(AG134=$A$499,$A534,"")  ),IF(AG134=$A$499,$A534,"")  )</f>
        <v/>
      </c>
      <c r="AH534" s="65"/>
      <c r="AI534" s="65"/>
      <c r="AJ534" s="65"/>
    </row>
    <row r="535" spans="1:36">
      <c r="A535" s="65">
        <f t="shared" si="46"/>
        <v>35</v>
      </c>
      <c r="B535" s="65" t="str">
        <f t="shared" si="46"/>
        <v>楊昕翰</v>
      </c>
      <c r="C535" s="65" t="str">
        <f ca="1">IF( AND(LEN(C434)&gt;=1,C434&lt;&gt;".",COUNTIF(C135:C$191,"*17放*")&gt;0),  CONCATENATE(  ".",IF(C135=$A$499,$A535,"")  ),IF(C135=$A$499,$A535,"")  )</f>
        <v/>
      </c>
      <c r="D535" s="65" t="str">
        <f ca="1">IF( AND(LEN(D434)&gt;=1,D434&lt;&gt;".",COUNTIF(D135:D$191,"*17放*")&gt;0),  CONCATENATE(  ".",IF(D135=$A$499,$A535,"")  ),IF(D135=$A$499,$A535,"")  )</f>
        <v/>
      </c>
      <c r="E535" s="65" t="str">
        <f ca="1">IF( AND(LEN(E434)&gt;=1,E434&lt;&gt;".",COUNTIF(E135:E$191,"*17放*")&gt;0),  CONCATENATE(  ".",IF(E135=$A$499,$A535,"")  ),IF(E135=$A$499,$A535,"")  )</f>
        <v/>
      </c>
      <c r="F535" s="65" t="str">
        <f ca="1">IF( AND(LEN(F434)&gt;=1,F434&lt;&gt;".",COUNTIF(F135:F$191,"*17放*")&gt;0),  CONCATENATE(  ".",IF(F135=$A$499,$A535,"")  ),IF(F135=$A$499,$A535,"")  )</f>
        <v/>
      </c>
      <c r="G535" s="65" t="str">
        <f ca="1">IF( AND(LEN(G434)&gt;=1,G434&lt;&gt;".",COUNTIF(G135:G$191,"*17放*")&gt;0),  CONCATENATE(  ".",IF(G135=$A$499,$A535,"")  ),IF(G135=$A$499,$A535,"")  )</f>
        <v/>
      </c>
      <c r="H535" s="65" t="str">
        <f ca="1">IF( AND(LEN(H434)&gt;=1,H434&lt;&gt;".",COUNTIF(H135:H$191,"*17放*")&gt;0),  CONCATENATE(  ".",IF(H135=$A$499,$A535,"")  ),IF(H135=$A$499,$A535,"")  )</f>
        <v/>
      </c>
      <c r="I535" s="65" t="str">
        <f ca="1">IF( AND(LEN(I434)&gt;=1,I434&lt;&gt;".",COUNTIF(I135:I$191,"*17放*")&gt;0),  CONCATENATE(  ".",IF(I135=$A$499,$A535,"")  ),IF(I135=$A$499,$A535,"")  )</f>
        <v/>
      </c>
      <c r="J535" s="65" t="str">
        <f ca="1">IF( AND(LEN(J434)&gt;=1,J434&lt;&gt;".",COUNTIF(J135:J$191,"*17放*")&gt;0),  CONCATENATE(  ".",IF(J135=$A$499,$A535,"")  ),IF(J135=$A$499,$A535,"")  )</f>
        <v/>
      </c>
      <c r="K535" s="65" t="str">
        <f ca="1">IF( AND(LEN(K434)&gt;=1,K434&lt;&gt;".",COUNTIF(K135:K$191,"*17放*")&gt;0),  CONCATENATE(  ".",IF(K135=$A$499,$A535,"")  ),IF(K135=$A$499,$A535,"")  )</f>
        <v/>
      </c>
      <c r="L535" s="65" t="str">
        <f ca="1">IF( AND(LEN(L434)&gt;=1,L434&lt;&gt;".",COUNTIF(L135:L$191,"*17放*")&gt;0),  CONCATENATE(  ".",IF(L135=$A$499,$A535,"")  ),IF(L135=$A$499,$A535,"")  )</f>
        <v/>
      </c>
      <c r="M535" s="65" t="str">
        <f ca="1">IF( AND(LEN(M434)&gt;=1,M434&lt;&gt;".",COUNTIF(M135:M$191,"*17放*")&gt;0),  CONCATENATE(  ".",IF(M135=$A$499,$A535,"")  ),IF(M135=$A$499,$A535,"")  )</f>
        <v/>
      </c>
      <c r="N535" s="65" t="str">
        <f ca="1">IF( AND(LEN(N434)&gt;=1,N434&lt;&gt;".",COUNTIF(N135:N$191,"*17放*")&gt;0),  CONCATENATE(  ".",IF(N135=$A$499,$A535,"")  ),IF(N135=$A$499,$A535,"")  )</f>
        <v/>
      </c>
      <c r="O535" s="65" t="str">
        <f ca="1">IF( AND(LEN(O434)&gt;=1,O434&lt;&gt;".",COUNTIF(O135:O$191,"*17放*")&gt;0),  CONCATENATE(  ".",IF(O135=$A$499,$A535,"")  ),IF(O135=$A$499,$A535,"")  )</f>
        <v/>
      </c>
      <c r="P535" s="65" t="str">
        <f ca="1">IF( AND(LEN(P434)&gt;=1,P434&lt;&gt;".",COUNTIF(P135:P$191,"*17放*")&gt;0),  CONCATENATE(  ".",IF(P135=$A$499,$A535,"")  ),IF(P135=$A$499,$A535,"")  )</f>
        <v/>
      </c>
      <c r="Q535" s="65" t="str">
        <f ca="1">IF( AND(LEN(Q434)&gt;=1,Q434&lt;&gt;".",COUNTIF(Q135:Q$191,"*17放*")&gt;0),  CONCATENATE(  ".",IF(Q135=$A$499,$A535,"")  ),IF(Q135=$A$499,$A535,"")  )</f>
        <v/>
      </c>
      <c r="R535" s="65" t="str">
        <f ca="1">IF( AND(LEN(R434)&gt;=1,R434&lt;&gt;".",COUNTIF(R135:R$191,"*17放*")&gt;0),  CONCATENATE(  ".",IF(R135=$A$499,$A535,"")  ),IF(R135=$A$499,$A535,"")  )</f>
        <v/>
      </c>
      <c r="S535" s="65" t="str">
        <f ca="1">IF( AND(LEN(S434)&gt;=1,S434&lt;&gt;".",COUNTIF(S135:S$191,"*17放*")&gt;0),  CONCATENATE(  ".",IF(S135=$A$499,$A535,"")  ),IF(S135=$A$499,$A535,"")  )</f>
        <v/>
      </c>
      <c r="T535" s="65" t="str">
        <f ca="1">IF( AND(LEN(T434)&gt;=1,T434&lt;&gt;".",COUNTIF(T135:T$191,"*17放*")&gt;0),  CONCATENATE(  ".",IF(T135=$A$499,$A535,"")  ),IF(T135=$A$499,$A535,"")  )</f>
        <v/>
      </c>
      <c r="U535" s="65" t="str">
        <f ca="1">IF( AND(LEN(U434)&gt;=1,U434&lt;&gt;".",COUNTIF(U135:U$191,"*17放*")&gt;0),  CONCATENATE(  ".",IF(U135=$A$499,$A535,"")  ),IF(U135=$A$499,$A535,"")  )</f>
        <v/>
      </c>
      <c r="V535" s="65" t="str">
        <f ca="1">IF( AND(LEN(V434)&gt;=1,V434&lt;&gt;".",COUNTIF(V135:V$191,"*17放*")&gt;0),  CONCATENATE(  ".",IF(V135=$A$499,$A535,"")  ),IF(V135=$A$499,$A535,"")  )</f>
        <v/>
      </c>
      <c r="W535" s="65" t="str">
        <f ca="1">IF( AND(LEN(W434)&gt;=1,W434&lt;&gt;".",COUNTIF(W135:W$191,"*17放*")&gt;0),  CONCATENATE(  ".",IF(W135=$A$499,$A535,"")  ),IF(W135=$A$499,$A535,"")  )</f>
        <v/>
      </c>
      <c r="X535" s="65" t="str">
        <f ca="1">IF( AND(LEN(X434)&gt;=1,X434&lt;&gt;".",COUNTIF(X135:X$191,"*17放*")&gt;0),  CONCATENATE(  ".",IF(X135=$A$499,$A535,"")  ),IF(X135=$A$499,$A535,"")  )</f>
        <v/>
      </c>
      <c r="Y535" s="65" t="str">
        <f ca="1">IF( AND(LEN(Y434)&gt;=1,Y434&lt;&gt;".",COUNTIF(Y135:Y$191,"*17放*")&gt;0),  CONCATENATE(  ".",IF(Y135=$A$499,$A535,"")  ),IF(Y135=$A$499,$A535,"")  )</f>
        <v/>
      </c>
      <c r="Z535" s="65" t="str">
        <f ca="1">IF( AND(LEN(Z434)&gt;=1,Z434&lt;&gt;".",COUNTIF(Z135:Z$191,"*17放*")&gt;0),  CONCATENATE(  ".",IF(Z135=$A$499,$A535,"")  ),IF(Z135=$A$499,$A535,"")  )</f>
        <v/>
      </c>
      <c r="AA535" s="65" t="str">
        <f ca="1">IF( AND(LEN(AA434)&gt;=1,AA434&lt;&gt;".",COUNTIF(AA135:AA$191,"*17放*")&gt;0),  CONCATENATE(  ".",IF(AA135=$A$499,$A535,"")  ),IF(AA135=$A$499,$A535,"")  )</f>
        <v/>
      </c>
      <c r="AB535" s="65" t="str">
        <f ca="1">IF( AND(LEN(AB434)&gt;=1,AB434&lt;&gt;".",COUNTIF(AB135:AB$191,"*17放*")&gt;0),  CONCATENATE(  ".",IF(AB135=$A$499,$A535,"")  ),IF(AB135=$A$499,$A535,"")  )</f>
        <v/>
      </c>
      <c r="AC535" s="65" t="str">
        <f ca="1">IF( AND(LEN(AC434)&gt;=1,AC434&lt;&gt;".",COUNTIF(AC135:AC$191,"*17放*")&gt;0),  CONCATENATE(  ".",IF(AC135=$A$499,$A535,"")  ),IF(AC135=$A$499,$A535,"")  )</f>
        <v/>
      </c>
      <c r="AD535" s="65" t="str">
        <f ca="1">IF( AND(LEN(AD434)&gt;=1,AD434&lt;&gt;".",COUNTIF(AD135:AD$191,"*17放*")&gt;0),  CONCATENATE(  ".",IF(AD135=$A$499,$A535,"")  ),IF(AD135=$A$499,$A535,"")  )</f>
        <v/>
      </c>
      <c r="AE535" s="65" t="str">
        <f ca="1">IF( AND(LEN(AE434)&gt;=1,AE434&lt;&gt;".",COUNTIF(AE135:AE$191,"*17放*")&gt;0),  CONCATENATE(  ".",IF(AE135=$A$499,$A535,"")  ),IF(AE135=$A$499,$A535,"")  )</f>
        <v/>
      </c>
      <c r="AF535" s="65" t="str">
        <f ca="1">IF( AND(LEN(AF434)&gt;=1,AF434&lt;&gt;".",COUNTIF(AF135:AF$191,"*17放*")&gt;0),  CONCATENATE(  ".",IF(AF135=$A$499,$A535,"")  ),IF(AF135=$A$499,$A535,"")  )</f>
        <v/>
      </c>
      <c r="AG535" s="65" t="str">
        <f ca="1">IF( AND(LEN(AG434)&gt;=1,AG434&lt;&gt;".",COUNTIF(AG135:AG$191,"*17放*")&gt;0),  CONCATENATE(  ".",IF(AG135=$A$499,$A535,"")  ),IF(AG135=$A$499,$A535,"")  )</f>
        <v/>
      </c>
      <c r="AH535" s="65"/>
      <c r="AI535" s="65"/>
      <c r="AJ535" s="65"/>
    </row>
    <row r="536" spans="1:36" ht="28.5" customHeight="1">
      <c r="A536" s="65">
        <f t="shared" si="46"/>
        <v>36</v>
      </c>
      <c r="B536" s="65" t="str">
        <f t="shared" si="46"/>
        <v>林廷翰</v>
      </c>
      <c r="C536" s="65" t="str">
        <f ca="1">IF( AND(LEN(C435)&gt;=1,C435&lt;&gt;".",COUNTIF(C136:C$191,"*17放*")&gt;0),  CONCATENATE(  ".",IF(C136=$A$499,$A536,"")  ),IF(C136=$A$499,$A536,"")  )</f>
        <v/>
      </c>
      <c r="D536" s="65" t="str">
        <f ca="1">IF( AND(LEN(D435)&gt;=1,D435&lt;&gt;".",COUNTIF(D136:D$191,"*17放*")&gt;0),  CONCATENATE(  ".",IF(D136=$A$499,$A536,"")  ),IF(D136=$A$499,$A536,"")  )</f>
        <v/>
      </c>
      <c r="E536" s="65" t="str">
        <f ca="1">IF( AND(LEN(E435)&gt;=1,E435&lt;&gt;".",COUNTIF(E136:E$191,"*17放*")&gt;0),  CONCATENATE(  ".",IF(E136=$A$499,$A536,"")  ),IF(E136=$A$499,$A536,"")  )</f>
        <v/>
      </c>
      <c r="F536" s="65" t="str">
        <f ca="1">IF( AND(LEN(F435)&gt;=1,F435&lt;&gt;".",COUNTIF(F136:F$191,"*17放*")&gt;0),  CONCATENATE(  ".",IF(F136=$A$499,$A536,"")  ),IF(F136=$A$499,$A536,"")  )</f>
        <v/>
      </c>
      <c r="G536" s="65" t="str">
        <f ca="1">IF( AND(LEN(G435)&gt;=1,G435&lt;&gt;".",COUNTIF(G136:G$191,"*17放*")&gt;0),  CONCATENATE(  ".",IF(G136=$A$499,$A536,"")  ),IF(G136=$A$499,$A536,"")  )</f>
        <v/>
      </c>
      <c r="H536" s="65" t="str">
        <f ca="1">IF( AND(LEN(H435)&gt;=1,H435&lt;&gt;".",COUNTIF(H136:H$191,"*17放*")&gt;0),  CONCATENATE(  ".",IF(H136=$A$499,$A536,"")  ),IF(H136=$A$499,$A536,"")  )</f>
        <v/>
      </c>
      <c r="I536" s="65" t="str">
        <f ca="1">IF( AND(LEN(I435)&gt;=1,I435&lt;&gt;".",COUNTIF(I136:I$191,"*17放*")&gt;0),  CONCATENATE(  ".",IF(I136=$A$499,$A536,"")  ),IF(I136=$A$499,$A536,"")  )</f>
        <v/>
      </c>
      <c r="J536" s="65" t="str">
        <f ca="1">IF( AND(LEN(J435)&gt;=1,J435&lt;&gt;".",COUNTIF(J136:J$191,"*17放*")&gt;0),  CONCATENATE(  ".",IF(J136=$A$499,$A536,"")  ),IF(J136=$A$499,$A536,"")  )</f>
        <v/>
      </c>
      <c r="K536" s="65" t="str">
        <f ca="1">IF( AND(LEN(K435)&gt;=1,K435&lt;&gt;".",COUNTIF(K136:K$191,"*17放*")&gt;0),  CONCATENATE(  ".",IF(K136=$A$499,$A536,"")  ),IF(K136=$A$499,$A536,"")  )</f>
        <v/>
      </c>
      <c r="L536" s="65" t="str">
        <f ca="1">IF( AND(LEN(L435)&gt;=1,L435&lt;&gt;".",COUNTIF(L136:L$191,"*17放*")&gt;0),  CONCATENATE(  ".",IF(L136=$A$499,$A536,"")  ),IF(L136=$A$499,$A536,"")  )</f>
        <v/>
      </c>
      <c r="M536" s="65" t="str">
        <f ca="1">IF( AND(LEN(M435)&gt;=1,M435&lt;&gt;".",COUNTIF(M136:M$191,"*17放*")&gt;0),  CONCATENATE(  ".",IF(M136=$A$499,$A536,"")  ),IF(M136=$A$499,$A536,"")  )</f>
        <v/>
      </c>
      <c r="N536" s="65" t="str">
        <f ca="1">IF( AND(LEN(N435)&gt;=1,N435&lt;&gt;".",COUNTIF(N136:N$191,"*17放*")&gt;0),  CONCATENATE(  ".",IF(N136=$A$499,$A536,"")  ),IF(N136=$A$499,$A536,"")  )</f>
        <v/>
      </c>
      <c r="O536" s="65" t="str">
        <f ca="1">IF( AND(LEN(O435)&gt;=1,O435&lt;&gt;".",COUNTIF(O136:O$191,"*17放*")&gt;0),  CONCATENATE(  ".",IF(O136=$A$499,$A536,"")  ),IF(O136=$A$499,$A536,"")  )</f>
        <v/>
      </c>
      <c r="P536" s="65" t="str">
        <f ca="1">IF( AND(LEN(P435)&gt;=1,P435&lt;&gt;".",COUNTIF(P136:P$191,"*17放*")&gt;0),  CONCATENATE(  ".",IF(P136=$A$499,$A536,"")  ),IF(P136=$A$499,$A536,"")  )</f>
        <v/>
      </c>
      <c r="Q536" s="65" t="str">
        <f ca="1">IF( AND(LEN(Q435)&gt;=1,Q435&lt;&gt;".",COUNTIF(Q136:Q$191,"*17放*")&gt;0),  CONCATENATE(  ".",IF(Q136=$A$499,$A536,"")  ),IF(Q136=$A$499,$A536,"")  )</f>
        <v/>
      </c>
      <c r="R536" s="65" t="str">
        <f ca="1">IF( AND(LEN(R435)&gt;=1,R435&lt;&gt;".",COUNTIF(R136:R$191,"*17放*")&gt;0),  CONCATENATE(  ".",IF(R136=$A$499,$A536,"")  ),IF(R136=$A$499,$A536,"")  )</f>
        <v/>
      </c>
      <c r="S536" s="65" t="str">
        <f ca="1">IF( AND(LEN(S435)&gt;=1,S435&lt;&gt;".",COUNTIF(S136:S$191,"*17放*")&gt;0),  CONCATENATE(  ".",IF(S136=$A$499,$A536,"")  ),IF(S136=$A$499,$A536,"")  )</f>
        <v/>
      </c>
      <c r="T536" s="65" t="str">
        <f ca="1">IF( AND(LEN(T435)&gt;=1,T435&lt;&gt;".",COUNTIF(T136:T$191,"*17放*")&gt;0),  CONCATENATE(  ".",IF(T136=$A$499,$A536,"")  ),IF(T136=$A$499,$A536,"")  )</f>
        <v/>
      </c>
      <c r="U536" s="65" t="str">
        <f ca="1">IF( AND(LEN(U435)&gt;=1,U435&lt;&gt;".",COUNTIF(U136:U$191,"*17放*")&gt;0),  CONCATENATE(  ".",IF(U136=$A$499,$A536,"")  ),IF(U136=$A$499,$A536,"")  )</f>
        <v/>
      </c>
      <c r="V536" s="65" t="str">
        <f ca="1">IF( AND(LEN(V435)&gt;=1,V435&lt;&gt;".",COUNTIF(V136:V$191,"*17放*")&gt;0),  CONCATENATE(  ".",IF(V136=$A$499,$A536,"")  ),IF(V136=$A$499,$A536,"")  )</f>
        <v/>
      </c>
      <c r="W536" s="65" t="str">
        <f ca="1">IF( AND(LEN(W435)&gt;=1,W435&lt;&gt;".",COUNTIF(W136:W$191,"*17放*")&gt;0),  CONCATENATE(  ".",IF(W136=$A$499,$A536,"")  ),IF(W136=$A$499,$A536,"")  )</f>
        <v/>
      </c>
      <c r="X536" s="65" t="str">
        <f ca="1">IF( AND(LEN(X435)&gt;=1,X435&lt;&gt;".",COUNTIF(X136:X$191,"*17放*")&gt;0),  CONCATENATE(  ".",IF(X136=$A$499,$A536,"")  ),IF(X136=$A$499,$A536,"")  )</f>
        <v/>
      </c>
      <c r="Y536" s="65" t="str">
        <f ca="1">IF( AND(LEN(Y435)&gt;=1,Y435&lt;&gt;".",COUNTIF(Y136:Y$191,"*17放*")&gt;0),  CONCATENATE(  ".",IF(Y136=$A$499,$A536,"")  ),IF(Y136=$A$499,$A536,"")  )</f>
        <v/>
      </c>
      <c r="Z536" s="65" t="str">
        <f ca="1">IF( AND(LEN(Z435)&gt;=1,Z435&lt;&gt;".",COUNTIF(Z136:Z$191,"*17放*")&gt;0),  CONCATENATE(  ".",IF(Z136=$A$499,$A536,"")  ),IF(Z136=$A$499,$A536,"")  )</f>
        <v/>
      </c>
      <c r="AA536" s="65" t="str">
        <f ca="1">IF( AND(LEN(AA435)&gt;=1,AA435&lt;&gt;".",COUNTIF(AA136:AA$191,"*17放*")&gt;0),  CONCATENATE(  ".",IF(AA136=$A$499,$A536,"")  ),IF(AA136=$A$499,$A536,"")  )</f>
        <v/>
      </c>
      <c r="AB536" s="65" t="str">
        <f ca="1">IF( AND(LEN(AB435)&gt;=1,AB435&lt;&gt;".",COUNTIF(AB136:AB$191,"*17放*")&gt;0),  CONCATENATE(  ".",IF(AB136=$A$499,$A536,"")  ),IF(AB136=$A$499,$A536,"")  )</f>
        <v/>
      </c>
      <c r="AC536" s="65" t="str">
        <f ca="1">IF( AND(LEN(AC435)&gt;=1,AC435&lt;&gt;".",COUNTIF(AC136:AC$191,"*17放*")&gt;0),  CONCATENATE(  ".",IF(AC136=$A$499,$A536,"")  ),IF(AC136=$A$499,$A536,"")  )</f>
        <v/>
      </c>
      <c r="AD536" s="65" t="str">
        <f ca="1">IF( AND(LEN(AD435)&gt;=1,AD435&lt;&gt;".",COUNTIF(AD136:AD$191,"*17放*")&gt;0),  CONCATENATE(  ".",IF(AD136=$A$499,$A536,"")  ),IF(AD136=$A$499,$A536,"")  )</f>
        <v/>
      </c>
      <c r="AE536" s="65" t="str">
        <f ca="1">IF( AND(LEN(AE435)&gt;=1,AE435&lt;&gt;".",COUNTIF(AE136:AE$191,"*17放*")&gt;0),  CONCATENATE(  ".",IF(AE136=$A$499,$A536,"")  ),IF(AE136=$A$499,$A536,"")  )</f>
        <v/>
      </c>
      <c r="AF536" s="65" t="str">
        <f ca="1">IF( AND(LEN(AF435)&gt;=1,AF435&lt;&gt;".",COUNTIF(AF136:AF$191,"*17放*")&gt;0),  CONCATENATE(  ".",IF(AF136=$A$499,$A536,"")  ),IF(AF136=$A$499,$A536,"")  )</f>
        <v/>
      </c>
      <c r="AG536" s="65" t="str">
        <f ca="1">IF( AND(LEN(AG435)&gt;=1,AG435&lt;&gt;".",COUNTIF(AG136:AG$191,"*17放*")&gt;0),  CONCATENATE(  ".",IF(AG136=$A$499,$A536,"")  ),IF(AG136=$A$499,$A536,"")  )</f>
        <v/>
      </c>
      <c r="AH536" s="65"/>
      <c r="AI536" s="65"/>
      <c r="AJ536" s="65"/>
    </row>
    <row r="537" spans="1:36" ht="28.5" customHeight="1">
      <c r="A537" s="65">
        <f t="shared" si="46"/>
        <v>37</v>
      </c>
      <c r="B537" s="65" t="str">
        <f t="shared" si="46"/>
        <v>李冠億</v>
      </c>
      <c r="C537" s="65" t="str">
        <f ca="1">IF( AND(LEN(C436)&gt;=1,C436&lt;&gt;".",COUNTIF(C137:C$191,"*17放*")&gt;0),  CONCATENATE(  ".",IF(C137=$A$499,$A537,"")  ),IF(C137=$A$499,$A537,"")  )</f>
        <v/>
      </c>
      <c r="D537" s="65" t="str">
        <f ca="1">IF( AND(LEN(D436)&gt;=1,D436&lt;&gt;".",COUNTIF(D137:D$191,"*17放*")&gt;0),  CONCATENATE(  ".",IF(D137=$A$499,$A537,"")  ),IF(D137=$A$499,$A537,"")  )</f>
        <v/>
      </c>
      <c r="E537" s="65" t="str">
        <f ca="1">IF( AND(LEN(E436)&gt;=1,E436&lt;&gt;".",COUNTIF(E137:E$191,"*17放*")&gt;0),  CONCATENATE(  ".",IF(E137=$A$499,$A537,"")  ),IF(E137=$A$499,$A537,"")  )</f>
        <v/>
      </c>
      <c r="F537" s="65" t="str">
        <f ca="1">IF( AND(LEN(F436)&gt;=1,F436&lt;&gt;".",COUNTIF(F137:F$191,"*17放*")&gt;0),  CONCATENATE(  ".",IF(F137=$A$499,$A537,"")  ),IF(F137=$A$499,$A537,"")  )</f>
        <v/>
      </c>
      <c r="G537" s="65" t="str">
        <f ca="1">IF( AND(LEN(G436)&gt;=1,G436&lt;&gt;".",COUNTIF(G137:G$191,"*17放*")&gt;0),  CONCATENATE(  ".",IF(G137=$A$499,$A537,"")  ),IF(G137=$A$499,$A537,"")  )</f>
        <v/>
      </c>
      <c r="H537" s="65" t="str">
        <f ca="1">IF( AND(LEN(H436)&gt;=1,H436&lt;&gt;".",COUNTIF(H137:H$191,"*17放*")&gt;0),  CONCATENATE(  ".",IF(H137=$A$499,$A537,"")  ),IF(H137=$A$499,$A537,"")  )</f>
        <v/>
      </c>
      <c r="I537" s="65" t="str">
        <f ca="1">IF( AND(LEN(I436)&gt;=1,I436&lt;&gt;".",COUNTIF(I137:I$191,"*17放*")&gt;0),  CONCATENATE(  ".",IF(I137=$A$499,$A537,"")  ),IF(I137=$A$499,$A537,"")  )</f>
        <v/>
      </c>
      <c r="J537" s="65" t="str">
        <f ca="1">IF( AND(LEN(J436)&gt;=1,J436&lt;&gt;".",COUNTIF(J137:J$191,"*17放*")&gt;0),  CONCATENATE(  ".",IF(J137=$A$499,$A537,"")  ),IF(J137=$A$499,$A537,"")  )</f>
        <v/>
      </c>
      <c r="K537" s="65" t="str">
        <f ca="1">IF( AND(LEN(K436)&gt;=1,K436&lt;&gt;".",COUNTIF(K137:K$191,"*17放*")&gt;0),  CONCATENATE(  ".",IF(K137=$A$499,$A537,"")  ),IF(K137=$A$499,$A537,"")  )</f>
        <v/>
      </c>
      <c r="L537" s="65" t="str">
        <f ca="1">IF( AND(LEN(L436)&gt;=1,L436&lt;&gt;".",COUNTIF(L137:L$191,"*17放*")&gt;0),  CONCATENATE(  ".",IF(L137=$A$499,$A537,"")  ),IF(L137=$A$499,$A537,"")  )</f>
        <v/>
      </c>
      <c r="M537" s="65" t="str">
        <f ca="1">IF( AND(LEN(M436)&gt;=1,M436&lt;&gt;".",COUNTIF(M137:M$191,"*17放*")&gt;0),  CONCATENATE(  ".",IF(M137=$A$499,$A537,"")  ),IF(M137=$A$499,$A537,"")  )</f>
        <v/>
      </c>
      <c r="N537" s="65" t="str">
        <f ca="1">IF( AND(LEN(N436)&gt;=1,N436&lt;&gt;".",COUNTIF(N137:N$191,"*17放*")&gt;0),  CONCATENATE(  ".",IF(N137=$A$499,$A537,"")  ),IF(N137=$A$499,$A537,"")  )</f>
        <v/>
      </c>
      <c r="O537" s="65" t="str">
        <f ca="1">IF( AND(LEN(O436)&gt;=1,O436&lt;&gt;".",COUNTIF(O137:O$191,"*17放*")&gt;0),  CONCATENATE(  ".",IF(O137=$A$499,$A537,"")  ),IF(O137=$A$499,$A537,"")  )</f>
        <v/>
      </c>
      <c r="P537" s="65" t="str">
        <f ca="1">IF( AND(LEN(P436)&gt;=1,P436&lt;&gt;".",COUNTIF(P137:P$191,"*17放*")&gt;0),  CONCATENATE(  ".",IF(P137=$A$499,$A537,"")  ),IF(P137=$A$499,$A537,"")  )</f>
        <v/>
      </c>
      <c r="Q537" s="65" t="str">
        <f ca="1">IF( AND(LEN(Q436)&gt;=1,Q436&lt;&gt;".",COUNTIF(Q137:Q$191,"*17放*")&gt;0),  CONCATENATE(  ".",IF(Q137=$A$499,$A537,"")  ),IF(Q137=$A$499,$A537,"")  )</f>
        <v/>
      </c>
      <c r="R537" s="65" t="str">
        <f ca="1">IF( AND(LEN(R436)&gt;=1,R436&lt;&gt;".",COUNTIF(R137:R$191,"*17放*")&gt;0),  CONCATENATE(  ".",IF(R137=$A$499,$A537,"")  ),IF(R137=$A$499,$A537,"")  )</f>
        <v/>
      </c>
      <c r="S537" s="65" t="str">
        <f ca="1">IF( AND(LEN(S436)&gt;=1,S436&lt;&gt;".",COUNTIF(S137:S$191,"*17放*")&gt;0),  CONCATENATE(  ".",IF(S137=$A$499,$A537,"")  ),IF(S137=$A$499,$A537,"")  )</f>
        <v/>
      </c>
      <c r="T537" s="65" t="str">
        <f ca="1">IF( AND(LEN(T436)&gt;=1,T436&lt;&gt;".",COUNTIF(T137:T$191,"*17放*")&gt;0),  CONCATENATE(  ".",IF(T137=$A$499,$A537,"")  ),IF(T137=$A$499,$A537,"")  )</f>
        <v/>
      </c>
      <c r="U537" s="65" t="str">
        <f ca="1">IF( AND(LEN(U436)&gt;=1,U436&lt;&gt;".",COUNTIF(U137:U$191,"*17放*")&gt;0),  CONCATENATE(  ".",IF(U137=$A$499,$A537,"")  ),IF(U137=$A$499,$A537,"")  )</f>
        <v/>
      </c>
      <c r="V537" s="65" t="str">
        <f ca="1">IF( AND(LEN(V436)&gt;=1,V436&lt;&gt;".",COUNTIF(V137:V$191,"*17放*")&gt;0),  CONCATENATE(  ".",IF(V137=$A$499,$A537,"")  ),IF(V137=$A$499,$A537,"")  )</f>
        <v/>
      </c>
      <c r="W537" s="65" t="str">
        <f ca="1">IF( AND(LEN(W436)&gt;=1,W436&lt;&gt;".",COUNTIF(W137:W$191,"*17放*")&gt;0),  CONCATENATE(  ".",IF(W137=$A$499,$A537,"")  ),IF(W137=$A$499,$A537,"")  )</f>
        <v/>
      </c>
      <c r="X537" s="65" t="str">
        <f ca="1">IF( AND(LEN(X436)&gt;=1,X436&lt;&gt;".",COUNTIF(X137:X$191,"*17放*")&gt;0),  CONCATENATE(  ".",IF(X137=$A$499,$A537,"")  ),IF(X137=$A$499,$A537,"")  )</f>
        <v/>
      </c>
      <c r="Y537" s="65" t="str">
        <f ca="1">IF( AND(LEN(Y436)&gt;=1,Y436&lt;&gt;".",COUNTIF(Y137:Y$191,"*17放*")&gt;0),  CONCATENATE(  ".",IF(Y137=$A$499,$A537,"")  ),IF(Y137=$A$499,$A537,"")  )</f>
        <v/>
      </c>
      <c r="Z537" s="65" t="str">
        <f ca="1">IF( AND(LEN(Z436)&gt;=1,Z436&lt;&gt;".",COUNTIF(Z137:Z$191,"*17放*")&gt;0),  CONCATENATE(  ".",IF(Z137=$A$499,$A537,"")  ),IF(Z137=$A$499,$A537,"")  )</f>
        <v/>
      </c>
      <c r="AA537" s="65" t="str">
        <f ca="1">IF( AND(LEN(AA436)&gt;=1,AA436&lt;&gt;".",COUNTIF(AA137:AA$191,"*17放*")&gt;0),  CONCATENATE(  ".",IF(AA137=$A$499,$A537,"")  ),IF(AA137=$A$499,$A537,"")  )</f>
        <v/>
      </c>
      <c r="AB537" s="65" t="str">
        <f ca="1">IF( AND(LEN(AB436)&gt;=1,AB436&lt;&gt;".",COUNTIF(AB137:AB$191,"*17放*")&gt;0),  CONCATENATE(  ".",IF(AB137=$A$499,$A537,"")  ),IF(AB137=$A$499,$A537,"")  )</f>
        <v/>
      </c>
      <c r="AC537" s="65" t="str">
        <f ca="1">IF( AND(LEN(AC436)&gt;=1,AC436&lt;&gt;".",COUNTIF(AC137:AC$191,"*17放*")&gt;0),  CONCATENATE(  ".",IF(AC137=$A$499,$A537,"")  ),IF(AC137=$A$499,$A537,"")  )</f>
        <v/>
      </c>
      <c r="AD537" s="65" t="str">
        <f ca="1">IF( AND(LEN(AD436)&gt;=1,AD436&lt;&gt;".",COUNTIF(AD137:AD$191,"*17放*")&gt;0),  CONCATENATE(  ".",IF(AD137=$A$499,$A537,"")  ),IF(AD137=$A$499,$A537,"")  )</f>
        <v/>
      </c>
      <c r="AE537" s="65" t="str">
        <f ca="1">IF( AND(LEN(AE436)&gt;=1,AE436&lt;&gt;".",COUNTIF(AE137:AE$191,"*17放*")&gt;0),  CONCATENATE(  ".",IF(AE137=$A$499,$A537,"")  ),IF(AE137=$A$499,$A537,"")  )</f>
        <v/>
      </c>
      <c r="AF537" s="65" t="str">
        <f ca="1">IF( AND(LEN(AF436)&gt;=1,AF436&lt;&gt;".",COUNTIF(AF137:AF$191,"*17放*")&gt;0),  CONCATENATE(  ".",IF(AF137=$A$499,$A537,"")  ),IF(AF137=$A$499,$A537,"")  )</f>
        <v/>
      </c>
      <c r="AG537" s="65" t="str">
        <f ca="1">IF( AND(LEN(AG436)&gt;=1,AG436&lt;&gt;".",COUNTIF(AG137:AG$191,"*17放*")&gt;0),  CONCATENATE(  ".",IF(AG137=$A$499,$A537,"")  ),IF(AG137=$A$499,$A537,"")  )</f>
        <v/>
      </c>
      <c r="AH537" s="65"/>
      <c r="AI537" s="65"/>
      <c r="AJ537" s="65"/>
    </row>
    <row r="538" spans="1:36" ht="28.5" customHeight="1">
      <c r="A538" s="65">
        <f t="shared" si="46"/>
        <v>38</v>
      </c>
      <c r="B538" s="65" t="str">
        <f t="shared" si="46"/>
        <v>佘尚恩</v>
      </c>
      <c r="C538" s="65" t="str">
        <f ca="1">IF( AND(LEN(C437)&gt;=1,C437&lt;&gt;".",COUNTIF(C138:C$191,"*17放*")&gt;0),  CONCATENATE(  ".",IF(C138=$A$499,$A538,"")  ),IF(C138=$A$499,$A538,"")  )</f>
        <v/>
      </c>
      <c r="D538" s="65" t="str">
        <f ca="1">IF( AND(LEN(D437)&gt;=1,D437&lt;&gt;".",COUNTIF(D138:D$191,"*17放*")&gt;0),  CONCATENATE(  ".",IF(D138=$A$499,$A538,"")  ),IF(D138=$A$499,$A538,"")  )</f>
        <v/>
      </c>
      <c r="E538" s="65" t="str">
        <f ca="1">IF( AND(LEN(E437)&gt;=1,E437&lt;&gt;".",COUNTIF(E138:E$191,"*17放*")&gt;0),  CONCATENATE(  ".",IF(E138=$A$499,$A538,"")  ),IF(E138=$A$499,$A538,"")  )</f>
        <v/>
      </c>
      <c r="F538" s="65" t="str">
        <f ca="1">IF( AND(LEN(F437)&gt;=1,F437&lt;&gt;".",COUNTIF(F138:F$191,"*17放*")&gt;0),  CONCATENATE(  ".",IF(F138=$A$499,$A538,"")  ),IF(F138=$A$499,$A538,"")  )</f>
        <v/>
      </c>
      <c r="G538" s="65" t="str">
        <f ca="1">IF( AND(LEN(G437)&gt;=1,G437&lt;&gt;".",COUNTIF(G138:G$191,"*17放*")&gt;0),  CONCATENATE(  ".",IF(G138=$A$499,$A538,"")  ),IF(G138=$A$499,$A538,"")  )</f>
        <v/>
      </c>
      <c r="H538" s="65" t="str">
        <f ca="1">IF( AND(LEN(H437)&gt;=1,H437&lt;&gt;".",COUNTIF(H138:H$191,"*17放*")&gt;0),  CONCATENATE(  ".",IF(H138=$A$499,$A538,"")  ),IF(H138=$A$499,$A538,"")  )</f>
        <v/>
      </c>
      <c r="I538" s="65" t="str">
        <f ca="1">IF( AND(LEN(I437)&gt;=1,I437&lt;&gt;".",COUNTIF(I138:I$191,"*17放*")&gt;0),  CONCATENATE(  ".",IF(I138=$A$499,$A538,"")  ),IF(I138=$A$499,$A538,"")  )</f>
        <v/>
      </c>
      <c r="J538" s="65" t="str">
        <f ca="1">IF( AND(LEN(J437)&gt;=1,J437&lt;&gt;".",COUNTIF(J138:J$191,"*17放*")&gt;0),  CONCATENATE(  ".",IF(J138=$A$499,$A538,"")  ),IF(J138=$A$499,$A538,"")  )</f>
        <v/>
      </c>
      <c r="K538" s="65" t="str">
        <f ca="1">IF( AND(LEN(K437)&gt;=1,K437&lt;&gt;".",COUNTIF(K138:K$191,"*17放*")&gt;0),  CONCATENATE(  ".",IF(K138=$A$499,$A538,"")  ),IF(K138=$A$499,$A538,"")  )</f>
        <v/>
      </c>
      <c r="L538" s="65" t="str">
        <f ca="1">IF( AND(LEN(L437)&gt;=1,L437&lt;&gt;".",COUNTIF(L138:L$191,"*17放*")&gt;0),  CONCATENATE(  ".",IF(L138=$A$499,$A538,"")  ),IF(L138=$A$499,$A538,"")  )</f>
        <v/>
      </c>
      <c r="M538" s="65" t="str">
        <f ca="1">IF( AND(LEN(M437)&gt;=1,M437&lt;&gt;".",COUNTIF(M138:M$191,"*17放*")&gt;0),  CONCATENATE(  ".",IF(M138=$A$499,$A538,"")  ),IF(M138=$A$499,$A538,"")  )</f>
        <v/>
      </c>
      <c r="N538" s="65" t="str">
        <f ca="1">IF( AND(LEN(N437)&gt;=1,N437&lt;&gt;".",COUNTIF(N138:N$191,"*17放*")&gt;0),  CONCATENATE(  ".",IF(N138=$A$499,$A538,"")  ),IF(N138=$A$499,$A538,"")  )</f>
        <v/>
      </c>
      <c r="O538" s="65" t="str">
        <f ca="1">IF( AND(LEN(O437)&gt;=1,O437&lt;&gt;".",COUNTIF(O138:O$191,"*17放*")&gt;0),  CONCATENATE(  ".",IF(O138=$A$499,$A538,"")  ),IF(O138=$A$499,$A538,"")  )</f>
        <v/>
      </c>
      <c r="P538" s="65" t="str">
        <f ca="1">IF( AND(LEN(P437)&gt;=1,P437&lt;&gt;".",COUNTIF(P138:P$191,"*17放*")&gt;0),  CONCATENATE(  ".",IF(P138=$A$499,$A538,"")  ),IF(P138=$A$499,$A538,"")  )</f>
        <v/>
      </c>
      <c r="Q538" s="65" t="str">
        <f ca="1">IF( AND(LEN(Q437)&gt;=1,Q437&lt;&gt;".",COUNTIF(Q138:Q$191,"*17放*")&gt;0),  CONCATENATE(  ".",IF(Q138=$A$499,$A538,"")  ),IF(Q138=$A$499,$A538,"")  )</f>
        <v/>
      </c>
      <c r="R538" s="65" t="str">
        <f ca="1">IF( AND(LEN(R437)&gt;=1,R437&lt;&gt;".",COUNTIF(R138:R$191,"*17放*")&gt;0),  CONCATENATE(  ".",IF(R138=$A$499,$A538,"")  ),IF(R138=$A$499,$A538,"")  )</f>
        <v/>
      </c>
      <c r="S538" s="65" t="str">
        <f ca="1">IF( AND(LEN(S437)&gt;=1,S437&lt;&gt;".",COUNTIF(S138:S$191,"*17放*")&gt;0),  CONCATENATE(  ".",IF(S138=$A$499,$A538,"")  ),IF(S138=$A$499,$A538,"")  )</f>
        <v/>
      </c>
      <c r="T538" s="65" t="str">
        <f ca="1">IF( AND(LEN(T437)&gt;=1,T437&lt;&gt;".",COUNTIF(T138:T$191,"*17放*")&gt;0),  CONCATENATE(  ".",IF(T138=$A$499,$A538,"")  ),IF(T138=$A$499,$A538,"")  )</f>
        <v/>
      </c>
      <c r="U538" s="65" t="str">
        <f ca="1">IF( AND(LEN(U437)&gt;=1,U437&lt;&gt;".",COUNTIF(U138:U$191,"*17放*")&gt;0),  CONCATENATE(  ".",IF(U138=$A$499,$A538,"")  ),IF(U138=$A$499,$A538,"")  )</f>
        <v/>
      </c>
      <c r="V538" s="65" t="str">
        <f ca="1">IF( AND(LEN(V437)&gt;=1,V437&lt;&gt;".",COUNTIF(V138:V$191,"*17放*")&gt;0),  CONCATENATE(  ".",IF(V138=$A$499,$A538,"")  ),IF(V138=$A$499,$A538,"")  )</f>
        <v/>
      </c>
      <c r="W538" s="65" t="str">
        <f ca="1">IF( AND(LEN(W437)&gt;=1,W437&lt;&gt;".",COUNTIF(W138:W$191,"*17放*")&gt;0),  CONCATENATE(  ".",IF(W138=$A$499,$A538,"")  ),IF(W138=$A$499,$A538,"")  )</f>
        <v/>
      </c>
      <c r="X538" s="65" t="str">
        <f ca="1">IF( AND(LEN(X437)&gt;=1,X437&lt;&gt;".",COUNTIF(X138:X$191,"*17放*")&gt;0),  CONCATENATE(  ".",IF(X138=$A$499,$A538,"")  ),IF(X138=$A$499,$A538,"")  )</f>
        <v/>
      </c>
      <c r="Y538" s="65" t="str">
        <f ca="1">IF( AND(LEN(Y437)&gt;=1,Y437&lt;&gt;".",COUNTIF(Y138:Y$191,"*17放*")&gt;0),  CONCATENATE(  ".",IF(Y138=$A$499,$A538,"")  ),IF(Y138=$A$499,$A538,"")  )</f>
        <v/>
      </c>
      <c r="Z538" s="65" t="str">
        <f ca="1">IF( AND(LEN(Z437)&gt;=1,Z437&lt;&gt;".",COUNTIF(Z138:Z$191,"*17放*")&gt;0),  CONCATENATE(  ".",IF(Z138=$A$499,$A538,"")  ),IF(Z138=$A$499,$A538,"")  )</f>
        <v/>
      </c>
      <c r="AA538" s="65" t="str">
        <f ca="1">IF( AND(LEN(AA437)&gt;=1,AA437&lt;&gt;".",COUNTIF(AA138:AA$191,"*17放*")&gt;0),  CONCATENATE(  ".",IF(AA138=$A$499,$A538,"")  ),IF(AA138=$A$499,$A538,"")  )</f>
        <v/>
      </c>
      <c r="AB538" s="65" t="str">
        <f ca="1">IF( AND(LEN(AB437)&gt;=1,AB437&lt;&gt;".",COUNTIF(AB138:AB$191,"*17放*")&gt;0),  CONCATENATE(  ".",IF(AB138=$A$499,$A538,"")  ),IF(AB138=$A$499,$A538,"")  )</f>
        <v/>
      </c>
      <c r="AC538" s="65" t="str">
        <f ca="1">IF( AND(LEN(AC437)&gt;=1,AC437&lt;&gt;".",COUNTIF(AC138:AC$191,"*17放*")&gt;0),  CONCATENATE(  ".",IF(AC138=$A$499,$A538,"")  ),IF(AC138=$A$499,$A538,"")  )</f>
        <v/>
      </c>
      <c r="AD538" s="65" t="str">
        <f ca="1">IF( AND(LEN(AD437)&gt;=1,AD437&lt;&gt;".",COUNTIF(AD138:AD$191,"*17放*")&gt;0),  CONCATENATE(  ".",IF(AD138=$A$499,$A538,"")  ),IF(AD138=$A$499,$A538,"")  )</f>
        <v/>
      </c>
      <c r="AE538" s="65" t="str">
        <f ca="1">IF( AND(LEN(AE437)&gt;=1,AE437&lt;&gt;".",COUNTIF(AE138:AE$191,"*17放*")&gt;0),  CONCATENATE(  ".",IF(AE138=$A$499,$A538,"")  ),IF(AE138=$A$499,$A538,"")  )</f>
        <v/>
      </c>
      <c r="AF538" s="65" t="str">
        <f ca="1">IF( AND(LEN(AF437)&gt;=1,AF437&lt;&gt;".",COUNTIF(AF138:AF$191,"*17放*")&gt;0),  CONCATENATE(  ".",IF(AF138=$A$499,$A538,"")  ),IF(AF138=$A$499,$A538,"")  )</f>
        <v/>
      </c>
      <c r="AG538" s="65" t="str">
        <f ca="1">IF( AND(LEN(AG437)&gt;=1,AG437&lt;&gt;".",COUNTIF(AG138:AG$191,"*17放*")&gt;0),  CONCATENATE(  ".",IF(AG138=$A$499,$A538,"")  ),IF(AG138=$A$499,$A538,"")  )</f>
        <v/>
      </c>
      <c r="AH538" s="65"/>
      <c r="AI538" s="65"/>
      <c r="AJ538" s="65"/>
    </row>
    <row r="539" spans="1:36" ht="28.5" customHeight="1">
      <c r="A539" s="65">
        <f t="shared" si="46"/>
        <v>39</v>
      </c>
      <c r="B539" s="65" t="str">
        <f t="shared" si="46"/>
        <v>葉家豪</v>
      </c>
      <c r="C539" s="65" t="str">
        <f ca="1">IF( AND(LEN(C438)&gt;=1,C438&lt;&gt;".",COUNTIF(C139:C$191,"*17放*")&gt;0),  CONCATENATE(  ".",IF(C139=$A$499,$A539,"")  ),IF(C139=$A$499,$A539,"")  )</f>
        <v/>
      </c>
      <c r="D539" s="65" t="str">
        <f ca="1">IF( AND(LEN(D438)&gt;=1,D438&lt;&gt;".",COUNTIF(D139:D$191,"*17放*")&gt;0),  CONCATENATE(  ".",IF(D139=$A$499,$A539,"")  ),IF(D139=$A$499,$A539,"")  )</f>
        <v/>
      </c>
      <c r="E539" s="65" t="str">
        <f ca="1">IF( AND(LEN(E438)&gt;=1,E438&lt;&gt;".",COUNTIF(E139:E$191,"*17放*")&gt;0),  CONCATENATE(  ".",IF(E139=$A$499,$A539,"")  ),IF(E139=$A$499,$A539,"")  )</f>
        <v/>
      </c>
      <c r="F539" s="65" t="str">
        <f ca="1">IF( AND(LEN(F438)&gt;=1,F438&lt;&gt;".",COUNTIF(F139:F$191,"*17放*")&gt;0),  CONCATENATE(  ".",IF(F139=$A$499,$A539,"")  ),IF(F139=$A$499,$A539,"")  )</f>
        <v/>
      </c>
      <c r="G539" s="65" t="str">
        <f ca="1">IF( AND(LEN(G438)&gt;=1,G438&lt;&gt;".",COUNTIF(G139:G$191,"*17放*")&gt;0),  CONCATENATE(  ".",IF(G139=$A$499,$A539,"")  ),IF(G139=$A$499,$A539,"")  )</f>
        <v/>
      </c>
      <c r="H539" s="65" t="str">
        <f ca="1">IF( AND(LEN(H438)&gt;=1,H438&lt;&gt;".",COUNTIF(H139:H$191,"*17放*")&gt;0),  CONCATENATE(  ".",IF(H139=$A$499,$A539,"")  ),IF(H139=$A$499,$A539,"")  )</f>
        <v/>
      </c>
      <c r="I539" s="65" t="str">
        <f ca="1">IF( AND(LEN(I438)&gt;=1,I438&lt;&gt;".",COUNTIF(I139:I$191,"*17放*")&gt;0),  CONCATENATE(  ".",IF(I139=$A$499,$A539,"")  ),IF(I139=$A$499,$A539,"")  )</f>
        <v/>
      </c>
      <c r="J539" s="65" t="str">
        <f ca="1">IF( AND(LEN(J438)&gt;=1,J438&lt;&gt;".",COUNTIF(J139:J$191,"*17放*")&gt;0),  CONCATENATE(  ".",IF(J139=$A$499,$A539,"")  ),IF(J139=$A$499,$A539,"")  )</f>
        <v/>
      </c>
      <c r="K539" s="65" t="str">
        <f ca="1">IF( AND(LEN(K438)&gt;=1,K438&lt;&gt;".",COUNTIF(K139:K$191,"*17放*")&gt;0),  CONCATENATE(  ".",IF(K139=$A$499,$A539,"")  ),IF(K139=$A$499,$A539,"")  )</f>
        <v/>
      </c>
      <c r="L539" s="65" t="str">
        <f ca="1">IF( AND(LEN(L438)&gt;=1,L438&lt;&gt;".",COUNTIF(L139:L$191,"*17放*")&gt;0),  CONCATENATE(  ".",IF(L139=$A$499,$A539,"")  ),IF(L139=$A$499,$A539,"")  )</f>
        <v/>
      </c>
      <c r="M539" s="65" t="str">
        <f ca="1">IF( AND(LEN(M438)&gt;=1,M438&lt;&gt;".",COUNTIF(M139:M$191,"*17放*")&gt;0),  CONCATENATE(  ".",IF(M139=$A$499,$A539,"")  ),IF(M139=$A$499,$A539,"")  )</f>
        <v/>
      </c>
      <c r="N539" s="65" t="str">
        <f ca="1">IF( AND(LEN(N438)&gt;=1,N438&lt;&gt;".",COUNTIF(N139:N$191,"*17放*")&gt;0),  CONCATENATE(  ".",IF(N139=$A$499,$A539,"")  ),IF(N139=$A$499,$A539,"")  )</f>
        <v/>
      </c>
      <c r="O539" s="65" t="str">
        <f ca="1">IF( AND(LEN(O438)&gt;=1,O438&lt;&gt;".",COUNTIF(O139:O$191,"*17放*")&gt;0),  CONCATENATE(  ".",IF(O139=$A$499,$A539,"")  ),IF(O139=$A$499,$A539,"")  )</f>
        <v/>
      </c>
      <c r="P539" s="65" t="str">
        <f ca="1">IF( AND(LEN(P438)&gt;=1,P438&lt;&gt;".",COUNTIF(P139:P$191,"*17放*")&gt;0),  CONCATENATE(  ".",IF(P139=$A$499,$A539,"")  ),IF(P139=$A$499,$A539,"")  )</f>
        <v/>
      </c>
      <c r="Q539" s="65" t="str">
        <f ca="1">IF( AND(LEN(Q438)&gt;=1,Q438&lt;&gt;".",COUNTIF(Q139:Q$191,"*17放*")&gt;0),  CONCATENATE(  ".",IF(Q139=$A$499,$A539,"")  ),IF(Q139=$A$499,$A539,"")  )</f>
        <v/>
      </c>
      <c r="R539" s="65" t="str">
        <f ca="1">IF( AND(LEN(R438)&gt;=1,R438&lt;&gt;".",COUNTIF(R139:R$191,"*17放*")&gt;0),  CONCATENATE(  ".",IF(R139=$A$499,$A539,"")  ),IF(R139=$A$499,$A539,"")  )</f>
        <v/>
      </c>
      <c r="S539" s="65" t="str">
        <f ca="1">IF( AND(LEN(S438)&gt;=1,S438&lt;&gt;".",COUNTIF(S139:S$191,"*17放*")&gt;0),  CONCATENATE(  ".",IF(S139=$A$499,$A539,"")  ),IF(S139=$A$499,$A539,"")  )</f>
        <v/>
      </c>
      <c r="T539" s="65" t="str">
        <f ca="1">IF( AND(LEN(T438)&gt;=1,T438&lt;&gt;".",COUNTIF(T139:T$191,"*17放*")&gt;0),  CONCATENATE(  ".",IF(T139=$A$499,$A539,"")  ),IF(T139=$A$499,$A539,"")  )</f>
        <v/>
      </c>
      <c r="U539" s="65" t="str">
        <f ca="1">IF( AND(LEN(U438)&gt;=1,U438&lt;&gt;".",COUNTIF(U139:U$191,"*17放*")&gt;0),  CONCATENATE(  ".",IF(U139=$A$499,$A539,"")  ),IF(U139=$A$499,$A539,"")  )</f>
        <v/>
      </c>
      <c r="V539" s="65" t="str">
        <f ca="1">IF( AND(LEN(V438)&gt;=1,V438&lt;&gt;".",COUNTIF(V139:V$191,"*17放*")&gt;0),  CONCATENATE(  ".",IF(V139=$A$499,$A539,"")  ),IF(V139=$A$499,$A539,"")  )</f>
        <v/>
      </c>
      <c r="W539" s="65" t="str">
        <f ca="1">IF( AND(LEN(W438)&gt;=1,W438&lt;&gt;".",COUNTIF(W139:W$191,"*17放*")&gt;0),  CONCATENATE(  ".",IF(W139=$A$499,$A539,"")  ),IF(W139=$A$499,$A539,"")  )</f>
        <v/>
      </c>
      <c r="X539" s="65" t="str">
        <f ca="1">IF( AND(LEN(X438)&gt;=1,X438&lt;&gt;".",COUNTIF(X139:X$191,"*17放*")&gt;0),  CONCATENATE(  ".",IF(X139=$A$499,$A539,"")  ),IF(X139=$A$499,$A539,"")  )</f>
        <v/>
      </c>
      <c r="Y539" s="65" t="str">
        <f ca="1">IF( AND(LEN(Y438)&gt;=1,Y438&lt;&gt;".",COUNTIF(Y139:Y$191,"*17放*")&gt;0),  CONCATENATE(  ".",IF(Y139=$A$499,$A539,"")  ),IF(Y139=$A$499,$A539,"")  )</f>
        <v/>
      </c>
      <c r="Z539" s="65" t="str">
        <f ca="1">IF( AND(LEN(Z438)&gt;=1,Z438&lt;&gt;".",COUNTIF(Z139:Z$191,"*17放*")&gt;0),  CONCATENATE(  ".",IF(Z139=$A$499,$A539,"")  ),IF(Z139=$A$499,$A539,"")  )</f>
        <v/>
      </c>
      <c r="AA539" s="65" t="str">
        <f ca="1">IF( AND(LEN(AA438)&gt;=1,AA438&lt;&gt;".",COUNTIF(AA139:AA$191,"*17放*")&gt;0),  CONCATENATE(  ".",IF(AA139=$A$499,$A539,"")  ),IF(AA139=$A$499,$A539,"")  )</f>
        <v/>
      </c>
      <c r="AB539" s="65" t="str">
        <f ca="1">IF( AND(LEN(AB438)&gt;=1,AB438&lt;&gt;".",COUNTIF(AB139:AB$191,"*17放*")&gt;0),  CONCATENATE(  ".",IF(AB139=$A$499,$A539,"")  ),IF(AB139=$A$499,$A539,"")  )</f>
        <v/>
      </c>
      <c r="AC539" s="65" t="str">
        <f ca="1">IF( AND(LEN(AC438)&gt;=1,AC438&lt;&gt;".",COUNTIF(AC139:AC$191,"*17放*")&gt;0),  CONCATENATE(  ".",IF(AC139=$A$499,$A539,"")  ),IF(AC139=$A$499,$A539,"")  )</f>
        <v/>
      </c>
      <c r="AD539" s="65" t="str">
        <f ca="1">IF( AND(LEN(AD438)&gt;=1,AD438&lt;&gt;".",COUNTIF(AD139:AD$191,"*17放*")&gt;0),  CONCATENATE(  ".",IF(AD139=$A$499,$A539,"")  ),IF(AD139=$A$499,$A539,"")  )</f>
        <v/>
      </c>
      <c r="AE539" s="65" t="str">
        <f ca="1">IF( AND(LEN(AE438)&gt;=1,AE438&lt;&gt;".",COUNTIF(AE139:AE$191,"*17放*")&gt;0),  CONCATENATE(  ".",IF(AE139=$A$499,$A539,"")  ),IF(AE139=$A$499,$A539,"")  )</f>
        <v/>
      </c>
      <c r="AF539" s="65" t="str">
        <f ca="1">IF( AND(LEN(AF438)&gt;=1,AF438&lt;&gt;".",COUNTIF(AF139:AF$191,"*17放*")&gt;0),  CONCATENATE(  ".",IF(AF139=$A$499,$A539,"")  ),IF(AF139=$A$499,$A539,"")  )</f>
        <v/>
      </c>
      <c r="AG539" s="65" t="str">
        <f ca="1">IF( AND(LEN(AG438)&gt;=1,AG438&lt;&gt;".",COUNTIF(AG139:AG$191,"*17放*")&gt;0),  CONCATENATE(  ".",IF(AG139=$A$499,$A539,"")  ),IF(AG139=$A$499,$A539,"")  )</f>
        <v/>
      </c>
      <c r="AH539" s="65"/>
      <c r="AI539" s="65"/>
      <c r="AJ539" s="65"/>
    </row>
    <row r="540" spans="1:36" ht="28.5" customHeight="1">
      <c r="A540" s="65">
        <f t="shared" si="46"/>
        <v>40</v>
      </c>
      <c r="B540" s="65" t="str">
        <f t="shared" si="46"/>
        <v>鄭智謙</v>
      </c>
      <c r="C540" s="65" t="str">
        <f ca="1">IF( AND(LEN(C439)&gt;=1,C439&lt;&gt;".",COUNTIF(C140:C$191,"*17放*")&gt;0),  CONCATENATE(  ".",IF(C140=$A$499,$A540,"")  ),IF(C140=$A$499,$A540,"")  )</f>
        <v/>
      </c>
      <c r="D540" s="65" t="str">
        <f ca="1">IF( AND(LEN(D439)&gt;=1,D439&lt;&gt;".",COUNTIF(D140:D$191,"*17放*")&gt;0),  CONCATENATE(  ".",IF(D140=$A$499,$A540,"")  ),IF(D140=$A$499,$A540,"")  )</f>
        <v/>
      </c>
      <c r="E540" s="65" t="str">
        <f ca="1">IF( AND(LEN(E439)&gt;=1,E439&lt;&gt;".",COUNTIF(E140:E$191,"*17放*")&gt;0),  CONCATENATE(  ".",IF(E140=$A$499,$A540,"")  ),IF(E140=$A$499,$A540,"")  )</f>
        <v/>
      </c>
      <c r="F540" s="65" t="str">
        <f ca="1">IF( AND(LEN(F439)&gt;=1,F439&lt;&gt;".",COUNTIF(F140:F$191,"*17放*")&gt;0),  CONCATENATE(  ".",IF(F140=$A$499,$A540,"")  ),IF(F140=$A$499,$A540,"")  )</f>
        <v/>
      </c>
      <c r="G540" s="65" t="str">
        <f ca="1">IF( AND(LEN(G439)&gt;=1,G439&lt;&gt;".",COUNTIF(G140:G$191,"*17放*")&gt;0),  CONCATENATE(  ".",IF(G140=$A$499,$A540,"")  ),IF(G140=$A$499,$A540,"")  )</f>
        <v/>
      </c>
      <c r="H540" s="65" t="str">
        <f ca="1">IF( AND(LEN(H439)&gt;=1,H439&lt;&gt;".",COUNTIF(H140:H$191,"*17放*")&gt;0),  CONCATENATE(  ".",IF(H140=$A$499,$A540,"")  ),IF(H140=$A$499,$A540,"")  )</f>
        <v/>
      </c>
      <c r="I540" s="65" t="str">
        <f ca="1">IF( AND(LEN(I439)&gt;=1,I439&lt;&gt;".",COUNTIF(I140:I$191,"*17放*")&gt;0),  CONCATENATE(  ".",IF(I140=$A$499,$A540,"")  ),IF(I140=$A$499,$A540,"")  )</f>
        <v/>
      </c>
      <c r="J540" s="65" t="str">
        <f ca="1">IF( AND(LEN(J439)&gt;=1,J439&lt;&gt;".",COUNTIF(J140:J$191,"*17放*")&gt;0),  CONCATENATE(  ".",IF(J140=$A$499,$A540,"")  ),IF(J140=$A$499,$A540,"")  )</f>
        <v/>
      </c>
      <c r="K540" s="65" t="str">
        <f ca="1">IF( AND(LEN(K439)&gt;=1,K439&lt;&gt;".",COUNTIF(K140:K$191,"*17放*")&gt;0),  CONCATENATE(  ".",IF(K140=$A$499,$A540,"")  ),IF(K140=$A$499,$A540,"")  )</f>
        <v/>
      </c>
      <c r="L540" s="65" t="str">
        <f ca="1">IF( AND(LEN(L439)&gt;=1,L439&lt;&gt;".",COUNTIF(L140:L$191,"*17放*")&gt;0),  CONCATENATE(  ".",IF(L140=$A$499,$A540,"")  ),IF(L140=$A$499,$A540,"")  )</f>
        <v/>
      </c>
      <c r="M540" s="65" t="str">
        <f ca="1">IF( AND(LEN(M439)&gt;=1,M439&lt;&gt;".",COUNTIF(M140:M$191,"*17放*")&gt;0),  CONCATENATE(  ".",IF(M140=$A$499,$A540,"")  ),IF(M140=$A$499,$A540,"")  )</f>
        <v/>
      </c>
      <c r="N540" s="65" t="str">
        <f ca="1">IF( AND(LEN(N439)&gt;=1,N439&lt;&gt;".",COUNTIF(N140:N$191,"*17放*")&gt;0),  CONCATENATE(  ".",IF(N140=$A$499,$A540,"")  ),IF(N140=$A$499,$A540,"")  )</f>
        <v/>
      </c>
      <c r="O540" s="65" t="str">
        <f ca="1">IF( AND(LEN(O439)&gt;=1,O439&lt;&gt;".",COUNTIF(O140:O$191,"*17放*")&gt;0),  CONCATENATE(  ".",IF(O140=$A$499,$A540,"")  ),IF(O140=$A$499,$A540,"")  )</f>
        <v/>
      </c>
      <c r="P540" s="65" t="str">
        <f ca="1">IF( AND(LEN(P439)&gt;=1,P439&lt;&gt;".",COUNTIF(P140:P$191,"*17放*")&gt;0),  CONCATENATE(  ".",IF(P140=$A$499,$A540,"")  ),IF(P140=$A$499,$A540,"")  )</f>
        <v/>
      </c>
      <c r="Q540" s="65" t="str">
        <f ca="1">IF( AND(LEN(Q439)&gt;=1,Q439&lt;&gt;".",COUNTIF(Q140:Q$191,"*17放*")&gt;0),  CONCATENATE(  ".",IF(Q140=$A$499,$A540,"")  ),IF(Q140=$A$499,$A540,"")  )</f>
        <v/>
      </c>
      <c r="R540" s="65" t="str">
        <f ca="1">IF( AND(LEN(R439)&gt;=1,R439&lt;&gt;".",COUNTIF(R140:R$191,"*17放*")&gt;0),  CONCATENATE(  ".",IF(R140=$A$499,$A540,"")  ),IF(R140=$A$499,$A540,"")  )</f>
        <v/>
      </c>
      <c r="S540" s="65" t="str">
        <f ca="1">IF( AND(LEN(S439)&gt;=1,S439&lt;&gt;".",COUNTIF(S140:S$191,"*17放*")&gt;0),  CONCATENATE(  ".",IF(S140=$A$499,$A540,"")  ),IF(S140=$A$499,$A540,"")  )</f>
        <v/>
      </c>
      <c r="T540" s="65" t="str">
        <f ca="1">IF( AND(LEN(T439)&gt;=1,T439&lt;&gt;".",COUNTIF(T140:T$191,"*17放*")&gt;0),  CONCATENATE(  ".",IF(T140=$A$499,$A540,"")  ),IF(T140=$A$499,$A540,"")  )</f>
        <v/>
      </c>
      <c r="U540" s="65" t="str">
        <f ca="1">IF( AND(LEN(U439)&gt;=1,U439&lt;&gt;".",COUNTIF(U140:U$191,"*17放*")&gt;0),  CONCATENATE(  ".",IF(U140=$A$499,$A540,"")  ),IF(U140=$A$499,$A540,"")  )</f>
        <v/>
      </c>
      <c r="V540" s="65" t="str">
        <f ca="1">IF( AND(LEN(V439)&gt;=1,V439&lt;&gt;".",COUNTIF(V140:V$191,"*17放*")&gt;0),  CONCATENATE(  ".",IF(V140=$A$499,$A540,"")  ),IF(V140=$A$499,$A540,"")  )</f>
        <v/>
      </c>
      <c r="W540" s="65" t="str">
        <f ca="1">IF( AND(LEN(W439)&gt;=1,W439&lt;&gt;".",COUNTIF(W140:W$191,"*17放*")&gt;0),  CONCATENATE(  ".",IF(W140=$A$499,$A540,"")  ),IF(W140=$A$499,$A540,"")  )</f>
        <v/>
      </c>
      <c r="X540" s="65" t="str">
        <f ca="1">IF( AND(LEN(X439)&gt;=1,X439&lt;&gt;".",COUNTIF(X140:X$191,"*17放*")&gt;0),  CONCATENATE(  ".",IF(X140=$A$499,$A540,"")  ),IF(X140=$A$499,$A540,"")  )</f>
        <v/>
      </c>
      <c r="Y540" s="65" t="str">
        <f ca="1">IF( AND(LEN(Y439)&gt;=1,Y439&lt;&gt;".",COUNTIF(Y140:Y$191,"*17放*")&gt;0),  CONCATENATE(  ".",IF(Y140=$A$499,$A540,"")  ),IF(Y140=$A$499,$A540,"")  )</f>
        <v/>
      </c>
      <c r="Z540" s="65" t="str">
        <f ca="1">IF( AND(LEN(Z439)&gt;=1,Z439&lt;&gt;".",COUNTIF(Z140:Z$191,"*17放*")&gt;0),  CONCATENATE(  ".",IF(Z140=$A$499,$A540,"")  ),IF(Z140=$A$499,$A540,"")  )</f>
        <v/>
      </c>
      <c r="AA540" s="65" t="str">
        <f ca="1">IF( AND(LEN(AA439)&gt;=1,AA439&lt;&gt;".",COUNTIF(AA140:AA$191,"*17放*")&gt;0),  CONCATENATE(  ".",IF(AA140=$A$499,$A540,"")  ),IF(AA140=$A$499,$A540,"")  )</f>
        <v/>
      </c>
      <c r="AB540" s="65" t="str">
        <f ca="1">IF( AND(LEN(AB439)&gt;=1,AB439&lt;&gt;".",COUNTIF(AB140:AB$191,"*17放*")&gt;0),  CONCATENATE(  ".",IF(AB140=$A$499,$A540,"")  ),IF(AB140=$A$499,$A540,"")  )</f>
        <v/>
      </c>
      <c r="AC540" s="65" t="str">
        <f ca="1">IF( AND(LEN(AC439)&gt;=1,AC439&lt;&gt;".",COUNTIF(AC140:AC$191,"*17放*")&gt;0),  CONCATENATE(  ".",IF(AC140=$A$499,$A540,"")  ),IF(AC140=$A$499,$A540,"")  )</f>
        <v/>
      </c>
      <c r="AD540" s="65" t="str">
        <f ca="1">IF( AND(LEN(AD439)&gt;=1,AD439&lt;&gt;".",COUNTIF(AD140:AD$191,"*17放*")&gt;0),  CONCATENATE(  ".",IF(AD140=$A$499,$A540,"")  ),IF(AD140=$A$499,$A540,"")  )</f>
        <v/>
      </c>
      <c r="AE540" s="65" t="str">
        <f ca="1">IF( AND(LEN(AE439)&gt;=1,AE439&lt;&gt;".",COUNTIF(AE140:AE$191,"*17放*")&gt;0),  CONCATENATE(  ".",IF(AE140=$A$499,$A540,"")  ),IF(AE140=$A$499,$A540,"")  )</f>
        <v/>
      </c>
      <c r="AF540" s="65" t="str">
        <f ca="1">IF( AND(LEN(AF439)&gt;=1,AF439&lt;&gt;".",COUNTIF(AF140:AF$191,"*17放*")&gt;0),  CONCATENATE(  ".",IF(AF140=$A$499,$A540,"")  ),IF(AF140=$A$499,$A540,"")  )</f>
        <v/>
      </c>
      <c r="AG540" s="65" t="str">
        <f ca="1">IF( AND(LEN(AG439)&gt;=1,AG439&lt;&gt;".",COUNTIF(AG140:AG$191,"*17放*")&gt;0),  CONCATENATE(  ".",IF(AG140=$A$499,$A540,"")  ),IF(AG140=$A$499,$A540,"")  )</f>
        <v/>
      </c>
      <c r="AH540" s="65"/>
      <c r="AI540" s="65"/>
      <c r="AJ540" s="65"/>
    </row>
    <row r="541" spans="1:36" ht="28.5" customHeight="1">
      <c r="A541" s="65">
        <f t="shared" ref="A541:B544" si="47">A441</f>
        <v>41</v>
      </c>
      <c r="B541" s="65" t="str">
        <f t="shared" si="47"/>
        <v>王敍安</v>
      </c>
      <c r="C541" s="65" t="str">
        <f ca="1">IF( AND(LEN(C440)&gt;=1,C440&lt;&gt;".",COUNTIF(C141:C$191,"*17放*")&gt;0),  CONCATENATE(  ".",IF(C141=$A$499,$A541,"")  ),IF(C141=$A$499,$A541,"")  )</f>
        <v/>
      </c>
      <c r="D541" s="65" t="str">
        <f ca="1">IF( AND(LEN(D440)&gt;=1,D440&lt;&gt;".",COUNTIF(D141:D$191,"*17放*")&gt;0),  CONCATENATE(  ".",IF(D141=$A$499,$A541,"")  ),IF(D141=$A$499,$A541,"")  )</f>
        <v/>
      </c>
      <c r="E541" s="65" t="str">
        <f ca="1">IF( AND(LEN(E440)&gt;=1,E440&lt;&gt;".",COUNTIF(E141:E$191,"*17放*")&gt;0),  CONCATENATE(  ".",IF(E141=$A$499,$A541,"")  ),IF(E141=$A$499,$A541,"")  )</f>
        <v/>
      </c>
      <c r="F541" s="65" t="str">
        <f ca="1">IF( AND(LEN(F440)&gt;=1,F440&lt;&gt;".",COUNTIF(F141:F$191,"*17放*")&gt;0),  CONCATENATE(  ".",IF(F141=$A$499,$A541,"")  ),IF(F141=$A$499,$A541,"")  )</f>
        <v/>
      </c>
      <c r="G541" s="65" t="str">
        <f ca="1">IF( AND(LEN(G440)&gt;=1,G440&lt;&gt;".",COUNTIF(G141:G$191,"*17放*")&gt;0),  CONCATENATE(  ".",IF(G141=$A$499,$A541,"")  ),IF(G141=$A$499,$A541,"")  )</f>
        <v/>
      </c>
      <c r="H541" s="65" t="str">
        <f ca="1">IF( AND(LEN(H440)&gt;=1,H440&lt;&gt;".",COUNTIF(H141:H$191,"*17放*")&gt;0),  CONCATENATE(  ".",IF(H141=$A$499,$A541,"")  ),IF(H141=$A$499,$A541,"")  )</f>
        <v/>
      </c>
      <c r="I541" s="65" t="str">
        <f ca="1">IF( AND(LEN(I440)&gt;=1,I440&lt;&gt;".",COUNTIF(I141:I$191,"*17放*")&gt;0),  CONCATENATE(  ".",IF(I141=$A$499,$A541,"")  ),IF(I141=$A$499,$A541,"")  )</f>
        <v/>
      </c>
      <c r="J541" s="65" t="str">
        <f ca="1">IF( AND(LEN(J440)&gt;=1,J440&lt;&gt;".",COUNTIF(J141:J$191,"*17放*")&gt;0),  CONCATENATE(  ".",IF(J141=$A$499,$A541,"")  ),IF(J141=$A$499,$A541,"")  )</f>
        <v/>
      </c>
      <c r="K541" s="65" t="str">
        <f ca="1">IF( AND(LEN(K440)&gt;=1,K440&lt;&gt;".",COUNTIF(K141:K$191,"*17放*")&gt;0),  CONCATENATE(  ".",IF(K141=$A$499,$A541,"")  ),IF(K141=$A$499,$A541,"")  )</f>
        <v/>
      </c>
      <c r="L541" s="65" t="str">
        <f ca="1">IF( AND(LEN(L440)&gt;=1,L440&lt;&gt;".",COUNTIF(L141:L$191,"*17放*")&gt;0),  CONCATENATE(  ".",IF(L141=$A$499,$A541,"")  ),IF(L141=$A$499,$A541,"")  )</f>
        <v/>
      </c>
      <c r="M541" s="65" t="str">
        <f ca="1">IF( AND(LEN(M440)&gt;=1,M440&lt;&gt;".",COUNTIF(M141:M$191,"*17放*")&gt;0),  CONCATENATE(  ".",IF(M141=$A$499,$A541,"")  ),IF(M141=$A$499,$A541,"")  )</f>
        <v/>
      </c>
      <c r="N541" s="65" t="str">
        <f ca="1">IF( AND(LEN(N440)&gt;=1,N440&lt;&gt;".",COUNTIF(N141:N$191,"*17放*")&gt;0),  CONCATENATE(  ".",IF(N141=$A$499,$A541,"")  ),IF(N141=$A$499,$A541,"")  )</f>
        <v/>
      </c>
      <c r="O541" s="65" t="str">
        <f ca="1">IF( AND(LEN(O440)&gt;=1,O440&lt;&gt;".",COUNTIF(O141:O$191,"*17放*")&gt;0),  CONCATENATE(  ".",IF(O141=$A$499,$A541,"")  ),IF(O141=$A$499,$A541,"")  )</f>
        <v/>
      </c>
      <c r="P541" s="65" t="str">
        <f ca="1">IF( AND(LEN(P440)&gt;=1,P440&lt;&gt;".",COUNTIF(P141:P$191,"*17放*")&gt;0),  CONCATENATE(  ".",IF(P141=$A$499,$A541,"")  ),IF(P141=$A$499,$A541,"")  )</f>
        <v/>
      </c>
      <c r="Q541" s="65" t="str">
        <f ca="1">IF( AND(LEN(Q440)&gt;=1,Q440&lt;&gt;".",COUNTIF(Q141:Q$191,"*17放*")&gt;0),  CONCATENATE(  ".",IF(Q141=$A$499,$A541,"")  ),IF(Q141=$A$499,$A541,"")  )</f>
        <v/>
      </c>
      <c r="R541" s="65" t="str">
        <f ca="1">IF( AND(LEN(R440)&gt;=1,R440&lt;&gt;".",COUNTIF(R141:R$191,"*17放*")&gt;0),  CONCATENATE(  ".",IF(R141=$A$499,$A541,"")  ),IF(R141=$A$499,$A541,"")  )</f>
        <v/>
      </c>
      <c r="S541" s="65" t="str">
        <f ca="1">IF( AND(LEN(S440)&gt;=1,S440&lt;&gt;".",COUNTIF(S141:S$191,"*17放*")&gt;0),  CONCATENATE(  ".",IF(S141=$A$499,$A541,"")  ),IF(S141=$A$499,$A541,"")  )</f>
        <v/>
      </c>
      <c r="T541" s="65" t="str">
        <f ca="1">IF( AND(LEN(T440)&gt;=1,T440&lt;&gt;".",COUNTIF(T141:T$191,"*17放*")&gt;0),  CONCATENATE(  ".",IF(T141=$A$499,$A541,"")  ),IF(T141=$A$499,$A541,"")  )</f>
        <v/>
      </c>
      <c r="U541" s="65" t="str">
        <f ca="1">IF( AND(LEN(U440)&gt;=1,U440&lt;&gt;".",COUNTIF(U141:U$191,"*17放*")&gt;0),  CONCATENATE(  ".",IF(U141=$A$499,$A541,"")  ),IF(U141=$A$499,$A541,"")  )</f>
        <v/>
      </c>
      <c r="V541" s="65" t="str">
        <f ca="1">IF( AND(LEN(V440)&gt;=1,V440&lt;&gt;".",COUNTIF(V141:V$191,"*17放*")&gt;0),  CONCATENATE(  ".",IF(V141=$A$499,$A541,"")  ),IF(V141=$A$499,$A541,"")  )</f>
        <v/>
      </c>
      <c r="W541" s="65" t="str">
        <f ca="1">IF( AND(LEN(W440)&gt;=1,W440&lt;&gt;".",COUNTIF(W141:W$191,"*17放*")&gt;0),  CONCATENATE(  ".",IF(W141=$A$499,$A541,"")  ),IF(W141=$A$499,$A541,"")  )</f>
        <v/>
      </c>
      <c r="X541" s="65" t="str">
        <f ca="1">IF( AND(LEN(X440)&gt;=1,X440&lt;&gt;".",COUNTIF(X141:X$191,"*17放*")&gt;0),  CONCATENATE(  ".",IF(X141=$A$499,$A541,"")  ),IF(X141=$A$499,$A541,"")  )</f>
        <v/>
      </c>
      <c r="Y541" s="65" t="str">
        <f ca="1">IF( AND(LEN(Y440)&gt;=1,Y440&lt;&gt;".",COUNTIF(Y141:Y$191,"*17放*")&gt;0),  CONCATENATE(  ".",IF(Y141=$A$499,$A541,"")  ),IF(Y141=$A$499,$A541,"")  )</f>
        <v/>
      </c>
      <c r="Z541" s="65" t="str">
        <f ca="1">IF( AND(LEN(Z440)&gt;=1,Z440&lt;&gt;".",COUNTIF(Z141:Z$191,"*17放*")&gt;0),  CONCATENATE(  ".",IF(Z141=$A$499,$A541,"")  ),IF(Z141=$A$499,$A541,"")  )</f>
        <v/>
      </c>
      <c r="AA541" s="65" t="str">
        <f ca="1">IF( AND(LEN(AA440)&gt;=1,AA440&lt;&gt;".",COUNTIF(AA141:AA$191,"*17放*")&gt;0),  CONCATENATE(  ".",IF(AA141=$A$499,$A541,"")  ),IF(AA141=$A$499,$A541,"")  )</f>
        <v/>
      </c>
      <c r="AB541" s="65" t="str">
        <f ca="1">IF( AND(LEN(AB440)&gt;=1,AB440&lt;&gt;".",COUNTIF(AB141:AB$191,"*17放*")&gt;0),  CONCATENATE(  ".",IF(AB141=$A$499,$A541,"")  ),IF(AB141=$A$499,$A541,"")  )</f>
        <v/>
      </c>
      <c r="AC541" s="65" t="str">
        <f ca="1">IF( AND(LEN(AC440)&gt;=1,AC440&lt;&gt;".",COUNTIF(AC141:AC$191,"*17放*")&gt;0),  CONCATENATE(  ".",IF(AC141=$A$499,$A541,"")  ),IF(AC141=$A$499,$A541,"")  )</f>
        <v/>
      </c>
      <c r="AD541" s="65" t="str">
        <f ca="1">IF( AND(LEN(AD440)&gt;=1,AD440&lt;&gt;".",COUNTIF(AD141:AD$191,"*17放*")&gt;0),  CONCATENATE(  ".",IF(AD141=$A$499,$A541,"")  ),IF(AD141=$A$499,$A541,"")  )</f>
        <v/>
      </c>
      <c r="AE541" s="65" t="str">
        <f ca="1">IF( AND(LEN(AE440)&gt;=1,AE440&lt;&gt;".",COUNTIF(AE141:AE$191,"*17放*")&gt;0),  CONCATENATE(  ".",IF(AE141=$A$499,$A541,"")  ),IF(AE141=$A$499,$A541,"")  )</f>
        <v/>
      </c>
      <c r="AF541" s="65" t="str">
        <f ca="1">IF( AND(LEN(AF440)&gt;=1,AF440&lt;&gt;".",COUNTIF(AF141:AF$191,"*17放*")&gt;0),  CONCATENATE(  ".",IF(AF141=$A$499,$A541,"")  ),IF(AF141=$A$499,$A541,"")  )</f>
        <v/>
      </c>
      <c r="AG541" s="65" t="str">
        <f ca="1">IF( AND(LEN(AG440)&gt;=1,AG440&lt;&gt;".",COUNTIF(AG141:AG$191,"*17放*")&gt;0),  CONCATENATE(  ".",IF(AG141=$A$499,$A541,"")  ),IF(AG141=$A$499,$A541,"")  )</f>
        <v/>
      </c>
      <c r="AH541" s="65"/>
      <c r="AI541" s="65"/>
      <c r="AJ541" s="65"/>
    </row>
    <row r="542" spans="1:36" ht="28.5" customHeight="1">
      <c r="A542" s="65">
        <f t="shared" si="47"/>
        <v>42</v>
      </c>
      <c r="B542" s="65" t="str">
        <f t="shared" si="47"/>
        <v>鄭凱文</v>
      </c>
      <c r="C542" s="65" t="str">
        <f ca="1">IF( AND(LEN(C441)&gt;=1,C441&lt;&gt;".",COUNTIF(C142:C$191,"*17放*")&gt;0),  CONCATENATE(  ".",IF(C142=$A$499,$A542,"")  ),IF(C142=$A$499,$A542,"")  )</f>
        <v/>
      </c>
      <c r="D542" s="65" t="str">
        <f ca="1">IF( AND(LEN(D441)&gt;=1,D441&lt;&gt;".",COUNTIF(D142:D$191,"*17放*")&gt;0),  CONCATENATE(  ".",IF(D142=$A$499,$A542,"")  ),IF(D142=$A$499,$A542,"")  )</f>
        <v/>
      </c>
      <c r="E542" s="65" t="str">
        <f ca="1">IF( AND(LEN(E441)&gt;=1,E441&lt;&gt;".",COUNTIF(E142:E$191,"*17放*")&gt;0),  CONCATENATE(  ".",IF(E142=$A$499,$A542,"")  ),IF(E142=$A$499,$A542,"")  )</f>
        <v/>
      </c>
      <c r="F542" s="65" t="str">
        <f ca="1">IF( AND(LEN(F441)&gt;=1,F441&lt;&gt;".",COUNTIF(F142:F$191,"*17放*")&gt;0),  CONCATENATE(  ".",IF(F142=$A$499,$A542,"")  ),IF(F142=$A$499,$A542,"")  )</f>
        <v/>
      </c>
      <c r="G542" s="65" t="str">
        <f ca="1">IF( AND(LEN(G441)&gt;=1,G441&lt;&gt;".",COUNTIF(G142:G$191,"*17放*")&gt;0),  CONCATENATE(  ".",IF(G142=$A$499,$A542,"")  ),IF(G142=$A$499,$A542,"")  )</f>
        <v/>
      </c>
      <c r="H542" s="65" t="str">
        <f ca="1">IF( AND(LEN(H441)&gt;=1,H441&lt;&gt;".",COUNTIF(H142:H$191,"*17放*")&gt;0),  CONCATENATE(  ".",IF(H142=$A$499,$A542,"")  ),IF(H142=$A$499,$A542,"")  )</f>
        <v/>
      </c>
      <c r="I542" s="65" t="str">
        <f ca="1">IF( AND(LEN(I441)&gt;=1,I441&lt;&gt;".",COUNTIF(I142:I$191,"*17放*")&gt;0),  CONCATENATE(  ".",IF(I142=$A$499,$A542,"")  ),IF(I142=$A$499,$A542,"")  )</f>
        <v/>
      </c>
      <c r="J542" s="65" t="str">
        <f ca="1">IF( AND(LEN(J441)&gt;=1,J441&lt;&gt;".",COUNTIF(J142:J$191,"*17放*")&gt;0),  CONCATENATE(  ".",IF(J142=$A$499,$A542,"")  ),IF(J142=$A$499,$A542,"")  )</f>
        <v/>
      </c>
      <c r="K542" s="65" t="str">
        <f ca="1">IF( AND(LEN(K441)&gt;=1,K441&lt;&gt;".",COUNTIF(K142:K$191,"*17放*")&gt;0),  CONCATENATE(  ".",IF(K142=$A$499,$A542,"")  ),IF(K142=$A$499,$A542,"")  )</f>
        <v/>
      </c>
      <c r="L542" s="65" t="str">
        <f ca="1">IF( AND(LEN(L441)&gt;=1,L441&lt;&gt;".",COUNTIF(L142:L$191,"*17放*")&gt;0),  CONCATENATE(  ".",IF(L142=$A$499,$A542,"")  ),IF(L142=$A$499,$A542,"")  )</f>
        <v/>
      </c>
      <c r="M542" s="65" t="str">
        <f ca="1">IF( AND(LEN(M441)&gt;=1,M441&lt;&gt;".",COUNTIF(M142:M$191,"*17放*")&gt;0),  CONCATENATE(  ".",IF(M142=$A$499,$A542,"")  ),IF(M142=$A$499,$A542,"")  )</f>
        <v/>
      </c>
      <c r="N542" s="65" t="str">
        <f ca="1">IF( AND(LEN(N441)&gt;=1,N441&lt;&gt;".",COUNTIF(N142:N$191,"*17放*")&gt;0),  CONCATENATE(  ".",IF(N142=$A$499,$A542,"")  ),IF(N142=$A$499,$A542,"")  )</f>
        <v/>
      </c>
      <c r="O542" s="65" t="str">
        <f ca="1">IF( AND(LEN(O441)&gt;=1,O441&lt;&gt;".",COUNTIF(O142:O$191,"*17放*")&gt;0),  CONCATENATE(  ".",IF(O142=$A$499,$A542,"")  ),IF(O142=$A$499,$A542,"")  )</f>
        <v/>
      </c>
      <c r="P542" s="65" t="str">
        <f ca="1">IF( AND(LEN(P441)&gt;=1,P441&lt;&gt;".",COUNTIF(P142:P$191,"*17放*")&gt;0),  CONCATENATE(  ".",IF(P142=$A$499,$A542,"")  ),IF(P142=$A$499,$A542,"")  )</f>
        <v/>
      </c>
      <c r="Q542" s="65" t="str">
        <f ca="1">IF( AND(LEN(Q441)&gt;=1,Q441&lt;&gt;".",COUNTIF(Q142:Q$191,"*17放*")&gt;0),  CONCATENATE(  ".",IF(Q142=$A$499,$A542,"")  ),IF(Q142=$A$499,$A542,"")  )</f>
        <v/>
      </c>
      <c r="R542" s="65" t="str">
        <f ca="1">IF( AND(LEN(R441)&gt;=1,R441&lt;&gt;".",COUNTIF(R142:R$191,"*17放*")&gt;0),  CONCATENATE(  ".",IF(R142=$A$499,$A542,"")  ),IF(R142=$A$499,$A542,"")  )</f>
        <v/>
      </c>
      <c r="S542" s="65" t="str">
        <f ca="1">IF( AND(LEN(S441)&gt;=1,S441&lt;&gt;".",COUNTIF(S142:S$191,"*17放*")&gt;0),  CONCATENATE(  ".",IF(S142=$A$499,$A542,"")  ),IF(S142=$A$499,$A542,"")  )</f>
        <v/>
      </c>
      <c r="T542" s="65" t="str">
        <f ca="1">IF( AND(LEN(T441)&gt;=1,T441&lt;&gt;".",COUNTIF(T142:T$191,"*17放*")&gt;0),  CONCATENATE(  ".",IF(T142=$A$499,$A542,"")  ),IF(T142=$A$499,$A542,"")  )</f>
        <v/>
      </c>
      <c r="U542" s="65" t="str">
        <f ca="1">IF( AND(LEN(U441)&gt;=1,U441&lt;&gt;".",COUNTIF(U142:U$191,"*17放*")&gt;0),  CONCATENATE(  ".",IF(U142=$A$499,$A542,"")  ),IF(U142=$A$499,$A542,"")  )</f>
        <v/>
      </c>
      <c r="V542" s="65" t="str">
        <f ca="1">IF( AND(LEN(V441)&gt;=1,V441&lt;&gt;".",COUNTIF(V142:V$191,"*17放*")&gt;0),  CONCATENATE(  ".",IF(V142=$A$499,$A542,"")  ),IF(V142=$A$499,$A542,"")  )</f>
        <v/>
      </c>
      <c r="W542" s="65" t="str">
        <f ca="1">IF( AND(LEN(W441)&gt;=1,W441&lt;&gt;".",COUNTIF(W142:W$191,"*17放*")&gt;0),  CONCATENATE(  ".",IF(W142=$A$499,$A542,"")  ),IF(W142=$A$499,$A542,"")  )</f>
        <v/>
      </c>
      <c r="X542" s="65" t="str">
        <f ca="1">IF( AND(LEN(X441)&gt;=1,X441&lt;&gt;".",COUNTIF(X142:X$191,"*17放*")&gt;0),  CONCATENATE(  ".",IF(X142=$A$499,$A542,"")  ),IF(X142=$A$499,$A542,"")  )</f>
        <v/>
      </c>
      <c r="Y542" s="65" t="str">
        <f ca="1">IF( AND(LEN(Y441)&gt;=1,Y441&lt;&gt;".",COUNTIF(Y142:Y$191,"*17放*")&gt;0),  CONCATENATE(  ".",IF(Y142=$A$499,$A542,"")  ),IF(Y142=$A$499,$A542,"")  )</f>
        <v/>
      </c>
      <c r="Z542" s="65" t="str">
        <f ca="1">IF( AND(LEN(Z441)&gt;=1,Z441&lt;&gt;".",COUNTIF(Z142:Z$191,"*17放*")&gt;0),  CONCATENATE(  ".",IF(Z142=$A$499,$A542,"")  ),IF(Z142=$A$499,$A542,"")  )</f>
        <v/>
      </c>
      <c r="AA542" s="65" t="str">
        <f ca="1">IF( AND(LEN(AA441)&gt;=1,AA441&lt;&gt;".",COUNTIF(AA142:AA$191,"*17放*")&gt;0),  CONCATENATE(  ".",IF(AA142=$A$499,$A542,"")  ),IF(AA142=$A$499,$A542,"")  )</f>
        <v/>
      </c>
      <c r="AB542" s="65" t="str">
        <f ca="1">IF( AND(LEN(AB441)&gt;=1,AB441&lt;&gt;".",COUNTIF(AB142:AB$191,"*17放*")&gt;0),  CONCATENATE(  ".",IF(AB142=$A$499,$A542,"")  ),IF(AB142=$A$499,$A542,"")  )</f>
        <v/>
      </c>
      <c r="AC542" s="65" t="str">
        <f ca="1">IF( AND(LEN(AC441)&gt;=1,AC441&lt;&gt;".",COUNTIF(AC142:AC$191,"*17放*")&gt;0),  CONCATENATE(  ".",IF(AC142=$A$499,$A542,"")  ),IF(AC142=$A$499,$A542,"")  )</f>
        <v/>
      </c>
      <c r="AD542" s="65" t="str">
        <f ca="1">IF( AND(LEN(AD441)&gt;=1,AD441&lt;&gt;".",COUNTIF(AD142:AD$191,"*17放*")&gt;0),  CONCATENATE(  ".",IF(AD142=$A$499,$A542,"")  ),IF(AD142=$A$499,$A542,"")  )</f>
        <v/>
      </c>
      <c r="AE542" s="65" t="str">
        <f ca="1">IF( AND(LEN(AE441)&gt;=1,AE441&lt;&gt;".",COUNTIF(AE142:AE$191,"*17放*")&gt;0),  CONCATENATE(  ".",IF(AE142=$A$499,$A542,"")  ),IF(AE142=$A$499,$A542,"")  )</f>
        <v/>
      </c>
      <c r="AF542" s="65" t="str">
        <f ca="1">IF( AND(LEN(AF441)&gt;=1,AF441&lt;&gt;".",COUNTIF(AF142:AF$191,"*17放*")&gt;0),  CONCATENATE(  ".",IF(AF142=$A$499,$A542,"")  ),IF(AF142=$A$499,$A542,"")  )</f>
        <v/>
      </c>
      <c r="AG542" s="65" t="str">
        <f ca="1">IF( AND(LEN(AG441)&gt;=1,AG441&lt;&gt;".",COUNTIF(AG142:AG$191,"*17放*")&gt;0),  CONCATENATE(  ".",IF(AG142=$A$499,$A542,"")  ),IF(AG142=$A$499,$A542,"")  )</f>
        <v/>
      </c>
      <c r="AH542" s="65"/>
      <c r="AI542" s="65"/>
      <c r="AJ542" s="65"/>
    </row>
    <row r="543" spans="1:36">
      <c r="A543" s="65">
        <f t="shared" si="47"/>
        <v>43</v>
      </c>
      <c r="B543" s="65" t="str">
        <f t="shared" si="47"/>
        <v>蔡政倫</v>
      </c>
      <c r="C543" s="65" t="str">
        <f ca="1">IF( AND(LEN(C442)&gt;=1,C442&lt;&gt;".",COUNTIF(C143:C$191,"*17放*")&gt;0),  CONCATENATE(  ".",IF(C143=$A$499,$A543,"")  ),IF(C143=$A$499,$A543,"")  )</f>
        <v/>
      </c>
      <c r="D543" s="65" t="str">
        <f ca="1">IF( AND(LEN(D442)&gt;=1,D442&lt;&gt;".",COUNTIF(D143:D$191,"*17放*")&gt;0),  CONCATENATE(  ".",IF(D143=$A$499,$A543,"")  ),IF(D143=$A$499,$A543,"")  )</f>
        <v/>
      </c>
      <c r="E543" s="65" t="str">
        <f ca="1">IF( AND(LEN(E442)&gt;=1,E442&lt;&gt;".",COUNTIF(E143:E$191,"*17放*")&gt;0),  CONCATENATE(  ".",IF(E143=$A$499,$A543,"")  ),IF(E143=$A$499,$A543,"")  )</f>
        <v/>
      </c>
      <c r="F543" s="65" t="str">
        <f ca="1">IF( AND(LEN(F442)&gt;=1,F442&lt;&gt;".",COUNTIF(F143:F$191,"*17放*")&gt;0),  CONCATENATE(  ".",IF(F143=$A$499,$A543,"")  ),IF(F143=$A$499,$A543,"")  )</f>
        <v/>
      </c>
      <c r="G543" s="65" t="str">
        <f ca="1">IF( AND(LEN(G442)&gt;=1,G442&lt;&gt;".",COUNTIF(G143:G$191,"*17放*")&gt;0),  CONCATENATE(  ".",IF(G143=$A$499,$A543,"")  ),IF(G143=$A$499,$A543,"")  )</f>
        <v/>
      </c>
      <c r="H543" s="65" t="str">
        <f ca="1">IF( AND(LEN(H442)&gt;=1,H442&lt;&gt;".",COUNTIF(H143:H$191,"*17放*")&gt;0),  CONCATENATE(  ".",IF(H143=$A$499,$A543,"")  ),IF(H143=$A$499,$A543,"")  )</f>
        <v/>
      </c>
      <c r="I543" s="65" t="str">
        <f ca="1">IF( AND(LEN(I442)&gt;=1,I442&lt;&gt;".",COUNTIF(I143:I$191,"*17放*")&gt;0),  CONCATENATE(  ".",IF(I143=$A$499,$A543,"")  ),IF(I143=$A$499,$A543,"")  )</f>
        <v/>
      </c>
      <c r="J543" s="65" t="str">
        <f ca="1">IF( AND(LEN(J442)&gt;=1,J442&lt;&gt;".",COUNTIF(J143:J$191,"*17放*")&gt;0),  CONCATENATE(  ".",IF(J143=$A$499,$A543,"")  ),IF(J143=$A$499,$A543,"")  )</f>
        <v/>
      </c>
      <c r="K543" s="65" t="str">
        <f ca="1">IF( AND(LEN(K442)&gt;=1,K442&lt;&gt;".",COUNTIF(K143:K$191,"*17放*")&gt;0),  CONCATENATE(  ".",IF(K143=$A$499,$A543,"")  ),IF(K143=$A$499,$A543,"")  )</f>
        <v/>
      </c>
      <c r="L543" s="65" t="str">
        <f ca="1">IF( AND(LEN(L442)&gt;=1,L442&lt;&gt;".",COUNTIF(L143:L$191,"*17放*")&gt;0),  CONCATENATE(  ".",IF(L143=$A$499,$A543,"")  ),IF(L143=$A$499,$A543,"")  )</f>
        <v/>
      </c>
      <c r="M543" s="65" t="str">
        <f ca="1">IF( AND(LEN(M442)&gt;=1,M442&lt;&gt;".",COUNTIF(M143:M$191,"*17放*")&gt;0),  CONCATENATE(  ".",IF(M143=$A$499,$A543,"")  ),IF(M143=$A$499,$A543,"")  )</f>
        <v/>
      </c>
      <c r="N543" s="65" t="str">
        <f ca="1">IF( AND(LEN(N442)&gt;=1,N442&lt;&gt;".",COUNTIF(N143:N$191,"*17放*")&gt;0),  CONCATENATE(  ".",IF(N143=$A$499,$A543,"")  ),IF(N143=$A$499,$A543,"")  )</f>
        <v/>
      </c>
      <c r="O543" s="65" t="str">
        <f ca="1">IF( AND(LEN(O442)&gt;=1,O442&lt;&gt;".",COUNTIF(O143:O$191,"*17放*")&gt;0),  CONCATENATE(  ".",IF(O143=$A$499,$A543,"")  ),IF(O143=$A$499,$A543,"")  )</f>
        <v/>
      </c>
      <c r="P543" s="65" t="str">
        <f ca="1">IF( AND(LEN(P442)&gt;=1,P442&lt;&gt;".",COUNTIF(P143:P$191,"*17放*")&gt;0),  CONCATENATE(  ".",IF(P143=$A$499,$A543,"")  ),IF(P143=$A$499,$A543,"")  )</f>
        <v/>
      </c>
      <c r="Q543" s="65" t="str">
        <f ca="1">IF( AND(LEN(Q442)&gt;=1,Q442&lt;&gt;".",COUNTIF(Q143:Q$191,"*17放*")&gt;0),  CONCATENATE(  ".",IF(Q143=$A$499,$A543,"")  ),IF(Q143=$A$499,$A543,"")  )</f>
        <v/>
      </c>
      <c r="R543" s="65" t="str">
        <f ca="1">IF( AND(LEN(R442)&gt;=1,R442&lt;&gt;".",COUNTIF(R143:R$191,"*17放*")&gt;0),  CONCATENATE(  ".",IF(R143=$A$499,$A543,"")  ),IF(R143=$A$499,$A543,"")  )</f>
        <v/>
      </c>
      <c r="S543" s="65" t="str">
        <f ca="1">IF( AND(LEN(S442)&gt;=1,S442&lt;&gt;".",COUNTIF(S143:S$191,"*17放*")&gt;0),  CONCATENATE(  ".",IF(S143=$A$499,$A543,"")  ),IF(S143=$A$499,$A543,"")  )</f>
        <v/>
      </c>
      <c r="T543" s="65" t="str">
        <f ca="1">IF( AND(LEN(T442)&gt;=1,T442&lt;&gt;".",COUNTIF(T143:T$191,"*17放*")&gt;0),  CONCATENATE(  ".",IF(T143=$A$499,$A543,"")  ),IF(T143=$A$499,$A543,"")  )</f>
        <v/>
      </c>
      <c r="U543" s="65" t="str">
        <f ca="1">IF( AND(LEN(U442)&gt;=1,U442&lt;&gt;".",COUNTIF(U143:U$191,"*17放*")&gt;0),  CONCATENATE(  ".",IF(U143=$A$499,$A543,"")  ),IF(U143=$A$499,$A543,"")  )</f>
        <v/>
      </c>
      <c r="V543" s="65" t="str">
        <f ca="1">IF( AND(LEN(V442)&gt;=1,V442&lt;&gt;".",COUNTIF(V143:V$191,"*17放*")&gt;0),  CONCATENATE(  ".",IF(V143=$A$499,$A543,"")  ),IF(V143=$A$499,$A543,"")  )</f>
        <v/>
      </c>
      <c r="W543" s="65" t="str">
        <f ca="1">IF( AND(LEN(W442)&gt;=1,W442&lt;&gt;".",COUNTIF(W143:W$191,"*17放*")&gt;0),  CONCATENATE(  ".",IF(W143=$A$499,$A543,"")  ),IF(W143=$A$499,$A543,"")  )</f>
        <v/>
      </c>
      <c r="X543" s="65" t="str">
        <f ca="1">IF( AND(LEN(X442)&gt;=1,X442&lt;&gt;".",COUNTIF(X143:X$191,"*17放*")&gt;0),  CONCATENATE(  ".",IF(X143=$A$499,$A543,"")  ),IF(X143=$A$499,$A543,"")  )</f>
        <v/>
      </c>
      <c r="Y543" s="65" t="str">
        <f ca="1">IF( AND(LEN(Y442)&gt;=1,Y442&lt;&gt;".",COUNTIF(Y143:Y$191,"*17放*")&gt;0),  CONCATENATE(  ".",IF(Y143=$A$499,$A543,"")  ),IF(Y143=$A$499,$A543,"")  )</f>
        <v/>
      </c>
      <c r="Z543" s="65" t="str">
        <f ca="1">IF( AND(LEN(Z442)&gt;=1,Z442&lt;&gt;".",COUNTIF(Z143:Z$191,"*17放*")&gt;0),  CONCATENATE(  ".",IF(Z143=$A$499,$A543,"")  ),IF(Z143=$A$499,$A543,"")  )</f>
        <v/>
      </c>
      <c r="AA543" s="65" t="str">
        <f ca="1">IF( AND(LEN(AA442)&gt;=1,AA442&lt;&gt;".",COUNTIF(AA143:AA$191,"*17放*")&gt;0),  CONCATENATE(  ".",IF(AA143=$A$499,$A543,"")  ),IF(AA143=$A$499,$A543,"")  )</f>
        <v/>
      </c>
      <c r="AB543" s="65" t="str">
        <f ca="1">IF( AND(LEN(AB442)&gt;=1,AB442&lt;&gt;".",COUNTIF(AB143:AB$191,"*17放*")&gt;0),  CONCATENATE(  ".",IF(AB143=$A$499,$A543,"")  ),IF(AB143=$A$499,$A543,"")  )</f>
        <v/>
      </c>
      <c r="AC543" s="65" t="str">
        <f ca="1">IF( AND(LEN(AC442)&gt;=1,AC442&lt;&gt;".",COUNTIF(AC143:AC$191,"*17放*")&gt;0),  CONCATENATE(  ".",IF(AC143=$A$499,$A543,"")  ),IF(AC143=$A$499,$A543,"")  )</f>
        <v/>
      </c>
      <c r="AD543" s="65" t="str">
        <f ca="1">IF( AND(LEN(AD442)&gt;=1,AD442&lt;&gt;".",COUNTIF(AD143:AD$191,"*17放*")&gt;0),  CONCATENATE(  ".",IF(AD143=$A$499,$A543,"")  ),IF(AD143=$A$499,$A543,"")  )</f>
        <v/>
      </c>
      <c r="AE543" s="65" t="str">
        <f ca="1">IF( AND(LEN(AE442)&gt;=1,AE442&lt;&gt;".",COUNTIF(AE143:AE$191,"*17放*")&gt;0),  CONCATENATE(  ".",IF(AE143=$A$499,$A543,"")  ),IF(AE143=$A$499,$A543,"")  )</f>
        <v/>
      </c>
      <c r="AF543" s="65" t="str">
        <f ca="1">IF( AND(LEN(AF442)&gt;=1,AF442&lt;&gt;".",COUNTIF(AF143:AF$191,"*17放*")&gt;0),  CONCATENATE(  ".",IF(AF143=$A$499,$A543,"")  ),IF(AF143=$A$499,$A543,"")  )</f>
        <v/>
      </c>
      <c r="AG543" s="65" t="str">
        <f ca="1">IF( AND(LEN(AG442)&gt;=1,AG442&lt;&gt;".",COUNTIF(AG143:AG$191,"*17放*")&gt;0),  CONCATENATE(  ".",IF(AG143=$A$499,$A543,"")  ),IF(AG143=$A$499,$A543,"")  )</f>
        <v/>
      </c>
      <c r="AH543" s="65"/>
      <c r="AI543" s="65"/>
      <c r="AJ543" s="65"/>
    </row>
    <row r="544" spans="1:36">
      <c r="A544" s="65">
        <f t="shared" si="47"/>
        <v>44</v>
      </c>
      <c r="B544" s="65" t="str">
        <f t="shared" si="47"/>
        <v>陳宏洋</v>
      </c>
      <c r="C544" s="65" t="str">
        <f ca="1">IF( AND(LEN(C443)&gt;=1,C443&lt;&gt;".",COUNTIF(C144:C$191,"*17放*")&gt;0),  CONCATENATE(  ".",IF(C144=$A$499,$A544,"")  ),IF(C144=$A$499,$A544,"")  )</f>
        <v/>
      </c>
      <c r="D544" s="65" t="str">
        <f ca="1">IF( AND(LEN(D443)&gt;=1,D443&lt;&gt;".",COUNTIF(D144:D$191,"*17放*")&gt;0),  CONCATENATE(  ".",IF(D144=$A$499,$A544,"")  ),IF(D144=$A$499,$A544,"")  )</f>
        <v/>
      </c>
      <c r="E544" s="65" t="str">
        <f ca="1">IF( AND(LEN(E443)&gt;=1,E443&lt;&gt;".",COUNTIF(E144:E$191,"*17放*")&gt;0),  CONCATENATE(  ".",IF(E144=$A$499,$A544,"")  ),IF(E144=$A$499,$A544,"")  )</f>
        <v/>
      </c>
      <c r="F544" s="65" t="str">
        <f ca="1">IF( AND(LEN(F443)&gt;=1,F443&lt;&gt;".",COUNTIF(F144:F$191,"*17放*")&gt;0),  CONCATENATE(  ".",IF(F144=$A$499,$A544,"")  ),IF(F144=$A$499,$A544,"")  )</f>
        <v/>
      </c>
      <c r="G544" s="65" t="str">
        <f ca="1">IF( AND(LEN(G443)&gt;=1,G443&lt;&gt;".",COUNTIF(G144:G$191,"*17放*")&gt;0),  CONCATENATE(  ".",IF(G144=$A$499,$A544,"")  ),IF(G144=$A$499,$A544,"")  )</f>
        <v/>
      </c>
      <c r="H544" s="65" t="str">
        <f ca="1">IF( AND(LEN(H443)&gt;=1,H443&lt;&gt;".",COUNTIF(H144:H$191,"*17放*")&gt;0),  CONCATENATE(  ".",IF(H144=$A$499,$A544,"")  ),IF(H144=$A$499,$A544,"")  )</f>
        <v/>
      </c>
      <c r="I544" s="65" t="str">
        <f ca="1">IF( AND(LEN(I443)&gt;=1,I443&lt;&gt;".",COUNTIF(I144:I$191,"*17放*")&gt;0),  CONCATENATE(  ".",IF(I144=$A$499,$A544,"")  ),IF(I144=$A$499,$A544,"")  )</f>
        <v/>
      </c>
      <c r="J544" s="65" t="str">
        <f ca="1">IF( AND(LEN(J443)&gt;=1,J443&lt;&gt;".",COUNTIF(J144:J$191,"*17放*")&gt;0),  CONCATENATE(  ".",IF(J144=$A$499,$A544,"")  ),IF(J144=$A$499,$A544,"")  )</f>
        <v/>
      </c>
      <c r="K544" s="65" t="str">
        <f ca="1">IF( AND(LEN(K443)&gt;=1,K443&lt;&gt;".",COUNTIF(K144:K$191,"*17放*")&gt;0),  CONCATENATE(  ".",IF(K144=$A$499,$A544,"")  ),IF(K144=$A$499,$A544,"")  )</f>
        <v/>
      </c>
      <c r="L544" s="65" t="str">
        <f ca="1">IF( AND(LEN(L443)&gt;=1,L443&lt;&gt;".",COUNTIF(L144:L$191,"*17放*")&gt;0),  CONCATENATE(  ".",IF(L144=$A$499,$A544,"")  ),IF(L144=$A$499,$A544,"")  )</f>
        <v/>
      </c>
      <c r="M544" s="65" t="str">
        <f ca="1">IF( AND(LEN(M443)&gt;=1,M443&lt;&gt;".",COUNTIF(M144:M$191,"*17放*")&gt;0),  CONCATENATE(  ".",IF(M144=$A$499,$A544,"")  ),IF(M144=$A$499,$A544,"")  )</f>
        <v/>
      </c>
      <c r="N544" s="65" t="str">
        <f ca="1">IF( AND(LEN(N443)&gt;=1,N443&lt;&gt;".",COUNTIF(N144:N$191,"*17放*")&gt;0),  CONCATENATE(  ".",IF(N144=$A$499,$A544,"")  ),IF(N144=$A$499,$A544,"")  )</f>
        <v/>
      </c>
      <c r="O544" s="65" t="str">
        <f ca="1">IF( AND(LEN(O443)&gt;=1,O443&lt;&gt;".",COUNTIF(O144:O$191,"*17放*")&gt;0),  CONCATENATE(  ".",IF(O144=$A$499,$A544,"")  ),IF(O144=$A$499,$A544,"")  )</f>
        <v/>
      </c>
      <c r="P544" s="65" t="str">
        <f ca="1">IF( AND(LEN(P443)&gt;=1,P443&lt;&gt;".",COUNTIF(P144:P$191,"*17放*")&gt;0),  CONCATENATE(  ".",IF(P144=$A$499,$A544,"")  ),IF(P144=$A$499,$A544,"")  )</f>
        <v/>
      </c>
      <c r="Q544" s="65" t="str">
        <f ca="1">IF( AND(LEN(Q443)&gt;=1,Q443&lt;&gt;".",COUNTIF(Q144:Q$191,"*17放*")&gt;0),  CONCATENATE(  ".",IF(Q144=$A$499,$A544,"")  ),IF(Q144=$A$499,$A544,"")  )</f>
        <v/>
      </c>
      <c r="R544" s="65" t="str">
        <f ca="1">IF( AND(LEN(R443)&gt;=1,R443&lt;&gt;".",COUNTIF(R144:R$191,"*17放*")&gt;0),  CONCATENATE(  ".",IF(R144=$A$499,$A544,"")  ),IF(R144=$A$499,$A544,"")  )</f>
        <v/>
      </c>
      <c r="S544" s="65" t="str">
        <f ca="1">IF( AND(LEN(S443)&gt;=1,S443&lt;&gt;".",COUNTIF(S144:S$191,"*17放*")&gt;0),  CONCATENATE(  ".",IF(S144=$A$499,$A544,"")  ),IF(S144=$A$499,$A544,"")  )</f>
        <v/>
      </c>
      <c r="T544" s="65" t="str">
        <f ca="1">IF( AND(LEN(T443)&gt;=1,T443&lt;&gt;".",COUNTIF(T144:T$191,"*17放*")&gt;0),  CONCATENATE(  ".",IF(T144=$A$499,$A544,"")  ),IF(T144=$A$499,$A544,"")  )</f>
        <v/>
      </c>
      <c r="U544" s="65" t="str">
        <f ca="1">IF( AND(LEN(U443)&gt;=1,U443&lt;&gt;".",COUNTIF(U144:U$191,"*17放*")&gt;0),  CONCATENATE(  ".",IF(U144=$A$499,$A544,"")  ),IF(U144=$A$499,$A544,"")  )</f>
        <v/>
      </c>
      <c r="V544" s="65" t="str">
        <f ca="1">IF( AND(LEN(V443)&gt;=1,V443&lt;&gt;".",COUNTIF(V144:V$191,"*17放*")&gt;0),  CONCATENATE(  ".",IF(V144=$A$499,$A544,"")  ),IF(V144=$A$499,$A544,"")  )</f>
        <v/>
      </c>
      <c r="W544" s="65" t="str">
        <f ca="1">IF( AND(LEN(W443)&gt;=1,W443&lt;&gt;".",COUNTIF(W144:W$191,"*17放*")&gt;0),  CONCATENATE(  ".",IF(W144=$A$499,$A544,"")  ),IF(W144=$A$499,$A544,"")  )</f>
        <v/>
      </c>
      <c r="X544" s="65" t="str">
        <f ca="1">IF( AND(LEN(X443)&gt;=1,X443&lt;&gt;".",COUNTIF(X144:X$191,"*17放*")&gt;0),  CONCATENATE(  ".",IF(X144=$A$499,$A544,"")  ),IF(X144=$A$499,$A544,"")  )</f>
        <v/>
      </c>
      <c r="Y544" s="65" t="str">
        <f ca="1">IF( AND(LEN(Y443)&gt;=1,Y443&lt;&gt;".",COUNTIF(Y144:Y$191,"*17放*")&gt;0),  CONCATENATE(  ".",IF(Y144=$A$499,$A544,"")  ),IF(Y144=$A$499,$A544,"")  )</f>
        <v/>
      </c>
      <c r="Z544" s="65" t="str">
        <f ca="1">IF( AND(LEN(Z443)&gt;=1,Z443&lt;&gt;".",COUNTIF(Z144:Z$191,"*17放*")&gt;0),  CONCATENATE(  ".",IF(Z144=$A$499,$A544,"")  ),IF(Z144=$A$499,$A544,"")  )</f>
        <v/>
      </c>
      <c r="AA544" s="65" t="str">
        <f ca="1">IF( AND(LEN(AA443)&gt;=1,AA443&lt;&gt;".",COUNTIF(AA144:AA$191,"*17放*")&gt;0),  CONCATENATE(  ".",IF(AA144=$A$499,$A544,"")  ),IF(AA144=$A$499,$A544,"")  )</f>
        <v/>
      </c>
      <c r="AB544" s="65" t="str">
        <f ca="1">IF( AND(LEN(AB443)&gt;=1,AB443&lt;&gt;".",COUNTIF(AB144:AB$191,"*17放*")&gt;0),  CONCATENATE(  ".",IF(AB144=$A$499,$A544,"")  ),IF(AB144=$A$499,$A544,"")  )</f>
        <v/>
      </c>
      <c r="AC544" s="65" t="str">
        <f ca="1">IF( AND(LEN(AC443)&gt;=1,AC443&lt;&gt;".",COUNTIF(AC144:AC$191,"*17放*")&gt;0),  CONCATENATE(  ".",IF(AC144=$A$499,$A544,"")  ),IF(AC144=$A$499,$A544,"")  )</f>
        <v/>
      </c>
      <c r="AD544" s="65" t="str">
        <f ca="1">IF( AND(LEN(AD443)&gt;=1,AD443&lt;&gt;".",COUNTIF(AD144:AD$191,"*17放*")&gt;0),  CONCATENATE(  ".",IF(AD144=$A$499,$A544,"")  ),IF(AD144=$A$499,$A544,"")  )</f>
        <v/>
      </c>
      <c r="AE544" s="65" t="str">
        <f ca="1">IF( AND(LEN(AE443)&gt;=1,AE443&lt;&gt;".",COUNTIF(AE144:AE$191,"*17放*")&gt;0),  CONCATENATE(  ".",IF(AE144=$A$499,$A544,"")  ),IF(AE144=$A$499,$A544,"")  )</f>
        <v/>
      </c>
      <c r="AF544" s="65" t="str">
        <f ca="1">IF( AND(LEN(AF443)&gt;=1,AF443&lt;&gt;".",COUNTIF(AF144:AF$191,"*17放*")&gt;0),  CONCATENATE(  ".",IF(AF144=$A$499,$A544,"")  ),IF(AF144=$A$499,$A544,"")  )</f>
        <v/>
      </c>
      <c r="AG544" s="65" t="str">
        <f ca="1">IF( AND(LEN(AG443)&gt;=1,AG443&lt;&gt;".",COUNTIF(AG144:AG$191,"*17放*")&gt;0),  CONCATENATE(  ".",IF(AG144=$A$499,$A544,"")  ),IF(AG144=$A$499,$A544,"")  )</f>
        <v/>
      </c>
      <c r="AH544" s="65"/>
      <c r="AI544" s="65"/>
      <c r="AJ544" s="65"/>
    </row>
    <row r="545" spans="1:36">
      <c r="A545" s="65">
        <f t="shared" ref="A545:B572" si="48">A445</f>
        <v>45</v>
      </c>
      <c r="B545" s="65" t="str">
        <f t="shared" si="48"/>
        <v>邱昱銘</v>
      </c>
      <c r="C545" s="65" t="str">
        <f ca="1">IF( AND(LEN(C444)&gt;=1,C444&lt;&gt;".",COUNTIF(C145:C$191,"*17放*")&gt;0),  CONCATENATE(  ".",IF(C145=$A$499,$A545,"")  ),IF(C145=$A$499,$A545,"")  )</f>
        <v/>
      </c>
      <c r="D545" s="65" t="str">
        <f ca="1">IF( AND(LEN(D444)&gt;=1,D444&lt;&gt;".",COUNTIF(D145:D$191,"*17放*")&gt;0),  CONCATENATE(  ".",IF(D145=$A$499,$A545,"")  ),IF(D145=$A$499,$A545,"")  )</f>
        <v/>
      </c>
      <c r="E545" s="65" t="str">
        <f ca="1">IF( AND(LEN(E444)&gt;=1,E444&lt;&gt;".",COUNTIF(E145:E$191,"*17放*")&gt;0),  CONCATENATE(  ".",IF(E145=$A$499,$A545,"")  ),IF(E145=$A$499,$A545,"")  )</f>
        <v/>
      </c>
      <c r="F545" s="65" t="str">
        <f ca="1">IF( AND(LEN(F444)&gt;=1,F444&lt;&gt;".",COUNTIF(F145:F$191,"*17放*")&gt;0),  CONCATENATE(  ".",IF(F145=$A$499,$A545,"")  ),IF(F145=$A$499,$A545,"")  )</f>
        <v/>
      </c>
      <c r="G545" s="65" t="str">
        <f ca="1">IF( AND(LEN(G444)&gt;=1,G444&lt;&gt;".",COUNTIF(G145:G$191,"*17放*")&gt;0),  CONCATENATE(  ".",IF(G145=$A$499,$A545,"")  ),IF(G145=$A$499,$A545,"")  )</f>
        <v/>
      </c>
      <c r="H545" s="65" t="str">
        <f ca="1">IF( AND(LEN(H444)&gt;=1,H444&lt;&gt;".",COUNTIF(H145:H$191,"*17放*")&gt;0),  CONCATENATE(  ".",IF(H145=$A$499,$A545,"")  ),IF(H145=$A$499,$A545,"")  )</f>
        <v/>
      </c>
      <c r="I545" s="65" t="str">
        <f ca="1">IF( AND(LEN(I444)&gt;=1,I444&lt;&gt;".",COUNTIF(I145:I$191,"*17放*")&gt;0),  CONCATENATE(  ".",IF(I145=$A$499,$A545,"")  ),IF(I145=$A$499,$A545,"")  )</f>
        <v/>
      </c>
      <c r="J545" s="65" t="str">
        <f ca="1">IF( AND(LEN(J444)&gt;=1,J444&lt;&gt;".",COUNTIF(J145:J$191,"*17放*")&gt;0),  CONCATENATE(  ".",IF(J145=$A$499,$A545,"")  ),IF(J145=$A$499,$A545,"")  )</f>
        <v/>
      </c>
      <c r="K545" s="65" t="str">
        <f ca="1">IF( AND(LEN(K444)&gt;=1,K444&lt;&gt;".",COUNTIF(K145:K$191,"*17放*")&gt;0),  CONCATENATE(  ".",IF(K145=$A$499,$A545,"")  ),IF(K145=$A$499,$A545,"")  )</f>
        <v/>
      </c>
      <c r="L545" s="65" t="str">
        <f ca="1">IF( AND(LEN(L444)&gt;=1,L444&lt;&gt;".",COUNTIF(L145:L$191,"*17放*")&gt;0),  CONCATENATE(  ".",IF(L145=$A$499,$A545,"")  ),IF(L145=$A$499,$A545,"")  )</f>
        <v/>
      </c>
      <c r="M545" s="65" t="str">
        <f ca="1">IF( AND(LEN(M444)&gt;=1,M444&lt;&gt;".",COUNTIF(M145:M$191,"*17放*")&gt;0),  CONCATENATE(  ".",IF(M145=$A$499,$A545,"")  ),IF(M145=$A$499,$A545,"")  )</f>
        <v/>
      </c>
      <c r="N545" s="65" t="str">
        <f ca="1">IF( AND(LEN(N444)&gt;=1,N444&lt;&gt;".",COUNTIF(N145:N$191,"*17放*")&gt;0),  CONCATENATE(  ".",IF(N145=$A$499,$A545,"")  ),IF(N145=$A$499,$A545,"")  )</f>
        <v/>
      </c>
      <c r="O545" s="65" t="str">
        <f ca="1">IF( AND(LEN(O444)&gt;=1,O444&lt;&gt;".",COUNTIF(O145:O$191,"*17放*")&gt;0),  CONCATENATE(  ".",IF(O145=$A$499,$A545,"")  ),IF(O145=$A$499,$A545,"")  )</f>
        <v/>
      </c>
      <c r="P545" s="65" t="str">
        <f ca="1">IF( AND(LEN(P444)&gt;=1,P444&lt;&gt;".",COUNTIF(P145:P$191,"*17放*")&gt;0),  CONCATENATE(  ".",IF(P145=$A$499,$A545,"")  ),IF(P145=$A$499,$A545,"")  )</f>
        <v/>
      </c>
      <c r="Q545" s="65" t="str">
        <f ca="1">IF( AND(LEN(Q444)&gt;=1,Q444&lt;&gt;".",COUNTIF(Q145:Q$191,"*17放*")&gt;0),  CONCATENATE(  ".",IF(Q145=$A$499,$A545,"")  ),IF(Q145=$A$499,$A545,"")  )</f>
        <v/>
      </c>
      <c r="R545" s="65" t="str">
        <f ca="1">IF( AND(LEN(R444)&gt;=1,R444&lt;&gt;".",COUNTIF(R145:R$191,"*17放*")&gt;0),  CONCATENATE(  ".",IF(R145=$A$499,$A545,"")  ),IF(R145=$A$499,$A545,"")  )</f>
        <v/>
      </c>
      <c r="S545" s="65" t="str">
        <f ca="1">IF( AND(LEN(S444)&gt;=1,S444&lt;&gt;".",COUNTIF(S145:S$191,"*17放*")&gt;0),  CONCATENATE(  ".",IF(S145=$A$499,$A545,"")  ),IF(S145=$A$499,$A545,"")  )</f>
        <v/>
      </c>
      <c r="T545" s="65" t="str">
        <f ca="1">IF( AND(LEN(T444)&gt;=1,T444&lt;&gt;".",COUNTIF(T145:T$191,"*17放*")&gt;0),  CONCATENATE(  ".",IF(T145=$A$499,$A545,"")  ),IF(T145=$A$499,$A545,"")  )</f>
        <v/>
      </c>
      <c r="U545" s="65" t="str">
        <f ca="1">IF( AND(LEN(U444)&gt;=1,U444&lt;&gt;".",COUNTIF(U145:U$191,"*17放*")&gt;0),  CONCATENATE(  ".",IF(U145=$A$499,$A545,"")  ),IF(U145=$A$499,$A545,"")  )</f>
        <v/>
      </c>
      <c r="V545" s="65" t="str">
        <f ca="1">IF( AND(LEN(V444)&gt;=1,V444&lt;&gt;".",COUNTIF(V145:V$191,"*17放*")&gt;0),  CONCATENATE(  ".",IF(V145=$A$499,$A545,"")  ),IF(V145=$A$499,$A545,"")  )</f>
        <v/>
      </c>
      <c r="W545" s="65" t="str">
        <f ca="1">IF( AND(LEN(W444)&gt;=1,W444&lt;&gt;".",COUNTIF(W145:W$191,"*17放*")&gt;0),  CONCATENATE(  ".",IF(W145=$A$499,$A545,"")  ),IF(W145=$A$499,$A545,"")  )</f>
        <v/>
      </c>
      <c r="X545" s="65" t="str">
        <f ca="1">IF( AND(LEN(X444)&gt;=1,X444&lt;&gt;".",COUNTIF(X145:X$191,"*17放*")&gt;0),  CONCATENATE(  ".",IF(X145=$A$499,$A545,"")  ),IF(X145=$A$499,$A545,"")  )</f>
        <v/>
      </c>
      <c r="Y545" s="65" t="str">
        <f ca="1">IF( AND(LEN(Y444)&gt;=1,Y444&lt;&gt;".",COUNTIF(Y145:Y$191,"*17放*")&gt;0),  CONCATENATE(  ".",IF(Y145=$A$499,$A545,"")  ),IF(Y145=$A$499,$A545,"")  )</f>
        <v/>
      </c>
      <c r="Z545" s="65" t="str">
        <f ca="1">IF( AND(LEN(Z444)&gt;=1,Z444&lt;&gt;".",COUNTIF(Z145:Z$191,"*17放*")&gt;0),  CONCATENATE(  ".",IF(Z145=$A$499,$A545,"")  ),IF(Z145=$A$499,$A545,"")  )</f>
        <v/>
      </c>
      <c r="AA545" s="65" t="str">
        <f ca="1">IF( AND(LEN(AA444)&gt;=1,AA444&lt;&gt;".",COUNTIF(AA145:AA$191,"*17放*")&gt;0),  CONCATENATE(  ".",IF(AA145=$A$499,$A545,"")  ),IF(AA145=$A$499,$A545,"")  )</f>
        <v/>
      </c>
      <c r="AB545" s="65" t="str">
        <f ca="1">IF( AND(LEN(AB444)&gt;=1,AB444&lt;&gt;".",COUNTIF(AB145:AB$191,"*17放*")&gt;0),  CONCATENATE(  ".",IF(AB145=$A$499,$A545,"")  ),IF(AB145=$A$499,$A545,"")  )</f>
        <v/>
      </c>
      <c r="AC545" s="65" t="str">
        <f ca="1">IF( AND(LEN(AC444)&gt;=1,AC444&lt;&gt;".",COUNTIF(AC145:AC$191,"*17放*")&gt;0),  CONCATENATE(  ".",IF(AC145=$A$499,$A545,"")  ),IF(AC145=$A$499,$A545,"")  )</f>
        <v/>
      </c>
      <c r="AD545" s="65" t="str">
        <f ca="1">IF( AND(LEN(AD444)&gt;=1,AD444&lt;&gt;".",COUNTIF(AD145:AD$191,"*17放*")&gt;0),  CONCATENATE(  ".",IF(AD145=$A$499,$A545,"")  ),IF(AD145=$A$499,$A545,"")  )</f>
        <v/>
      </c>
      <c r="AE545" s="65" t="str">
        <f ca="1">IF( AND(LEN(AE444)&gt;=1,AE444&lt;&gt;".",COUNTIF(AE145:AE$191,"*17放*")&gt;0),  CONCATENATE(  ".",IF(AE145=$A$499,$A545,"")  ),IF(AE145=$A$499,$A545,"")  )</f>
        <v/>
      </c>
      <c r="AF545" s="65" t="str">
        <f ca="1">IF( AND(LEN(AF444)&gt;=1,AF444&lt;&gt;".",COUNTIF(AF145:AF$191,"*17放*")&gt;0),  CONCATENATE(  ".",IF(AF145=$A$499,$A545,"")  ),IF(AF145=$A$499,$A545,"")  )</f>
        <v/>
      </c>
      <c r="AG545" s="65" t="str">
        <f ca="1">IF( AND(LEN(AG444)&gt;=1,AG444&lt;&gt;".",COUNTIF(AG145:AG$191,"*17放*")&gt;0),  CONCATENATE(  ".",IF(AG145=$A$499,$A545,"")  ),IF(AG145=$A$499,$A545,"")  )</f>
        <v/>
      </c>
      <c r="AH545" s="65"/>
      <c r="AI545" s="65"/>
      <c r="AJ545" s="65"/>
    </row>
    <row r="546" spans="1:36">
      <c r="A546" s="65">
        <f t="shared" si="48"/>
        <v>46</v>
      </c>
      <c r="B546" s="65" t="str">
        <f t="shared" si="48"/>
        <v>李政聰</v>
      </c>
      <c r="C546" s="65" t="str">
        <f ca="1">IF( AND(LEN(C445)&gt;=1,C445&lt;&gt;".",COUNTIF(C146:C$191,"*17放*")&gt;0),  CONCATENATE(  ".",IF(C146=$A$499,$A546,"")  ),IF(C146=$A$499,$A546,"")  )</f>
        <v/>
      </c>
      <c r="D546" s="65" t="str">
        <f ca="1">IF( AND(LEN(D445)&gt;=1,D445&lt;&gt;".",COUNTIF(D146:D$191,"*17放*")&gt;0),  CONCATENATE(  ".",IF(D146=$A$499,$A546,"")  ),IF(D146=$A$499,$A546,"")  )</f>
        <v/>
      </c>
      <c r="E546" s="65" t="str">
        <f ca="1">IF( AND(LEN(E445)&gt;=1,E445&lt;&gt;".",COUNTIF(E146:E$191,"*17放*")&gt;0),  CONCATENATE(  ".",IF(E146=$A$499,$A546,"")  ),IF(E146=$A$499,$A546,"")  )</f>
        <v/>
      </c>
      <c r="F546" s="65" t="str">
        <f ca="1">IF( AND(LEN(F445)&gt;=1,F445&lt;&gt;".",COUNTIF(F146:F$191,"*17放*")&gt;0),  CONCATENATE(  ".",IF(F146=$A$499,$A546,"")  ),IF(F146=$A$499,$A546,"")  )</f>
        <v/>
      </c>
      <c r="G546" s="65" t="str">
        <f ca="1">IF( AND(LEN(G445)&gt;=1,G445&lt;&gt;".",COUNTIF(G146:G$191,"*17放*")&gt;0),  CONCATENATE(  ".",IF(G146=$A$499,$A546,"")  ),IF(G146=$A$499,$A546,"")  )</f>
        <v/>
      </c>
      <c r="H546" s="65" t="str">
        <f ca="1">IF( AND(LEN(H445)&gt;=1,H445&lt;&gt;".",COUNTIF(H146:H$191,"*17放*")&gt;0),  CONCATENATE(  ".",IF(H146=$A$499,$A546,"")  ),IF(H146=$A$499,$A546,"")  )</f>
        <v/>
      </c>
      <c r="I546" s="65" t="str">
        <f ca="1">IF( AND(LEN(I445)&gt;=1,I445&lt;&gt;".",COUNTIF(I146:I$191,"*17放*")&gt;0),  CONCATENATE(  ".",IF(I146=$A$499,$A546,"")  ),IF(I146=$A$499,$A546,"")  )</f>
        <v/>
      </c>
      <c r="J546" s="65" t="str">
        <f ca="1">IF( AND(LEN(J445)&gt;=1,J445&lt;&gt;".",COUNTIF(J146:J$191,"*17放*")&gt;0),  CONCATENATE(  ".",IF(J146=$A$499,$A546,"")  ),IF(J146=$A$499,$A546,"")  )</f>
        <v/>
      </c>
      <c r="K546" s="65" t="str">
        <f ca="1">IF( AND(LEN(K445)&gt;=1,K445&lt;&gt;".",COUNTIF(K146:K$191,"*17放*")&gt;0),  CONCATENATE(  ".",IF(K146=$A$499,$A546,"")  ),IF(K146=$A$499,$A546,"")  )</f>
        <v/>
      </c>
      <c r="L546" s="65" t="str">
        <f ca="1">IF( AND(LEN(L445)&gt;=1,L445&lt;&gt;".",COUNTIF(L146:L$191,"*17放*")&gt;0),  CONCATENATE(  ".",IF(L146=$A$499,$A546,"")  ),IF(L146=$A$499,$A546,"")  )</f>
        <v/>
      </c>
      <c r="M546" s="65" t="str">
        <f ca="1">IF( AND(LEN(M445)&gt;=1,M445&lt;&gt;".",COUNTIF(M146:M$191,"*17放*")&gt;0),  CONCATENATE(  ".",IF(M146=$A$499,$A546,"")  ),IF(M146=$A$499,$A546,"")  )</f>
        <v/>
      </c>
      <c r="N546" s="65" t="str">
        <f ca="1">IF( AND(LEN(N445)&gt;=1,N445&lt;&gt;".",COUNTIF(N146:N$191,"*17放*")&gt;0),  CONCATENATE(  ".",IF(N146=$A$499,$A546,"")  ),IF(N146=$A$499,$A546,"")  )</f>
        <v/>
      </c>
      <c r="O546" s="65" t="str">
        <f ca="1">IF( AND(LEN(O445)&gt;=1,O445&lt;&gt;".",COUNTIF(O146:O$191,"*17放*")&gt;0),  CONCATENATE(  ".",IF(O146=$A$499,$A546,"")  ),IF(O146=$A$499,$A546,"")  )</f>
        <v/>
      </c>
      <c r="P546" s="65" t="str">
        <f ca="1">IF( AND(LEN(P445)&gt;=1,P445&lt;&gt;".",COUNTIF(P146:P$191,"*17放*")&gt;0),  CONCATENATE(  ".",IF(P146=$A$499,$A546,"")  ),IF(P146=$A$499,$A546,"")  )</f>
        <v/>
      </c>
      <c r="Q546" s="65" t="str">
        <f ca="1">IF( AND(LEN(Q445)&gt;=1,Q445&lt;&gt;".",COUNTIF(Q146:Q$191,"*17放*")&gt;0),  CONCATENATE(  ".",IF(Q146=$A$499,$A546,"")  ),IF(Q146=$A$499,$A546,"")  )</f>
        <v/>
      </c>
      <c r="R546" s="65" t="str">
        <f ca="1">IF( AND(LEN(R445)&gt;=1,R445&lt;&gt;".",COUNTIF(R146:R$191,"*17放*")&gt;0),  CONCATENATE(  ".",IF(R146=$A$499,$A546,"")  ),IF(R146=$A$499,$A546,"")  )</f>
        <v/>
      </c>
      <c r="S546" s="65" t="str">
        <f ca="1">IF( AND(LEN(S445)&gt;=1,S445&lt;&gt;".",COUNTIF(S146:S$191,"*17放*")&gt;0),  CONCATENATE(  ".",IF(S146=$A$499,$A546,"")  ),IF(S146=$A$499,$A546,"")  )</f>
        <v/>
      </c>
      <c r="T546" s="65" t="str">
        <f ca="1">IF( AND(LEN(T445)&gt;=1,T445&lt;&gt;".",COUNTIF(T146:T$191,"*17放*")&gt;0),  CONCATENATE(  ".",IF(T146=$A$499,$A546,"")  ),IF(T146=$A$499,$A546,"")  )</f>
        <v/>
      </c>
      <c r="U546" s="65" t="str">
        <f ca="1">IF( AND(LEN(U445)&gt;=1,U445&lt;&gt;".",COUNTIF(U146:U$191,"*17放*")&gt;0),  CONCATENATE(  ".",IF(U146=$A$499,$A546,"")  ),IF(U146=$A$499,$A546,"")  )</f>
        <v/>
      </c>
      <c r="V546" s="65" t="str">
        <f ca="1">IF( AND(LEN(V445)&gt;=1,V445&lt;&gt;".",COUNTIF(V146:V$191,"*17放*")&gt;0),  CONCATENATE(  ".",IF(V146=$A$499,$A546,"")  ),IF(V146=$A$499,$A546,"")  )</f>
        <v/>
      </c>
      <c r="W546" s="65" t="str">
        <f ca="1">IF( AND(LEN(W445)&gt;=1,W445&lt;&gt;".",COUNTIF(W146:W$191,"*17放*")&gt;0),  CONCATENATE(  ".",IF(W146=$A$499,$A546,"")  ),IF(W146=$A$499,$A546,"")  )</f>
        <v/>
      </c>
      <c r="X546" s="65" t="str">
        <f ca="1">IF( AND(LEN(X445)&gt;=1,X445&lt;&gt;".",COUNTIF(X146:X$191,"*17放*")&gt;0),  CONCATENATE(  ".",IF(X146=$A$499,$A546,"")  ),IF(X146=$A$499,$A546,"")  )</f>
        <v/>
      </c>
      <c r="Y546" s="65" t="str">
        <f ca="1">IF( AND(LEN(Y445)&gt;=1,Y445&lt;&gt;".",COUNTIF(Y146:Y$191,"*17放*")&gt;0),  CONCATENATE(  ".",IF(Y146=$A$499,$A546,"")  ),IF(Y146=$A$499,$A546,"")  )</f>
        <v/>
      </c>
      <c r="Z546" s="65" t="str">
        <f ca="1">IF( AND(LEN(Z445)&gt;=1,Z445&lt;&gt;".",COUNTIF(Z146:Z$191,"*17放*")&gt;0),  CONCATENATE(  ".",IF(Z146=$A$499,$A546,"")  ),IF(Z146=$A$499,$A546,"")  )</f>
        <v/>
      </c>
      <c r="AA546" s="65" t="str">
        <f ca="1">IF( AND(LEN(AA445)&gt;=1,AA445&lt;&gt;".",COUNTIF(AA146:AA$191,"*17放*")&gt;0),  CONCATENATE(  ".",IF(AA146=$A$499,$A546,"")  ),IF(AA146=$A$499,$A546,"")  )</f>
        <v/>
      </c>
      <c r="AB546" s="65" t="str">
        <f ca="1">IF( AND(LEN(AB445)&gt;=1,AB445&lt;&gt;".",COUNTIF(AB146:AB$191,"*17放*")&gt;0),  CONCATENATE(  ".",IF(AB146=$A$499,$A546,"")  ),IF(AB146=$A$499,$A546,"")  )</f>
        <v/>
      </c>
      <c r="AC546" s="65" t="str">
        <f ca="1">IF( AND(LEN(AC445)&gt;=1,AC445&lt;&gt;".",COUNTIF(AC146:AC$191,"*17放*")&gt;0),  CONCATENATE(  ".",IF(AC146=$A$499,$A546,"")  ),IF(AC146=$A$499,$A546,"")  )</f>
        <v/>
      </c>
      <c r="AD546" s="65" t="str">
        <f ca="1">IF( AND(LEN(AD445)&gt;=1,AD445&lt;&gt;".",COUNTIF(AD146:AD$191,"*17放*")&gt;0),  CONCATENATE(  ".",IF(AD146=$A$499,$A546,"")  ),IF(AD146=$A$499,$A546,"")  )</f>
        <v/>
      </c>
      <c r="AE546" s="65" t="str">
        <f ca="1">IF( AND(LEN(AE445)&gt;=1,AE445&lt;&gt;".",COUNTIF(AE146:AE$191,"*17放*")&gt;0),  CONCATENATE(  ".",IF(AE146=$A$499,$A546,"")  ),IF(AE146=$A$499,$A546,"")  )</f>
        <v/>
      </c>
      <c r="AF546" s="65" t="str">
        <f ca="1">IF( AND(LEN(AF445)&gt;=1,AF445&lt;&gt;".",COUNTIF(AF146:AF$191,"*17放*")&gt;0),  CONCATENATE(  ".",IF(AF146=$A$499,$A546,"")  ),IF(AF146=$A$499,$A546,"")  )</f>
        <v/>
      </c>
      <c r="AG546" s="65" t="str">
        <f ca="1">IF( AND(LEN(AG445)&gt;=1,AG445&lt;&gt;".",COUNTIF(AG146:AG$191,"*17放*")&gt;0),  CONCATENATE(  ".",IF(AG146=$A$499,$A546,"")  ),IF(AG146=$A$499,$A546,"")  )</f>
        <v/>
      </c>
      <c r="AH546" s="65"/>
      <c r="AI546" s="65"/>
      <c r="AJ546" s="65"/>
    </row>
    <row r="547" spans="1:36">
      <c r="A547" s="65">
        <f t="shared" si="48"/>
        <v>47</v>
      </c>
      <c r="B547" s="65" t="str">
        <f t="shared" si="48"/>
        <v>何奕諠</v>
      </c>
      <c r="C547" s="65" t="str">
        <f ca="1">IF( AND(LEN(C446)&gt;=1,C446&lt;&gt;".",COUNTIF(C147:C$191,"*17放*")&gt;0),  CONCATENATE(  ".",IF(C147=$A$499,$A547,"")  ),IF(C147=$A$499,$A547,"")  )</f>
        <v/>
      </c>
      <c r="D547" s="65" t="str">
        <f ca="1">IF( AND(LEN(D446)&gt;=1,D446&lt;&gt;".",COUNTIF(D147:D$191,"*17放*")&gt;0),  CONCATENATE(  ".",IF(D147=$A$499,$A547,"")  ),IF(D147=$A$499,$A547,"")  )</f>
        <v/>
      </c>
      <c r="E547" s="65" t="str">
        <f ca="1">IF( AND(LEN(E446)&gt;=1,E446&lt;&gt;".",COUNTIF(E147:E$191,"*17放*")&gt;0),  CONCATENATE(  ".",IF(E147=$A$499,$A547,"")  ),IF(E147=$A$499,$A547,"")  )</f>
        <v/>
      </c>
      <c r="F547" s="65" t="str">
        <f ca="1">IF( AND(LEN(F446)&gt;=1,F446&lt;&gt;".",COUNTIF(F147:F$191,"*17放*")&gt;0),  CONCATENATE(  ".",IF(F147=$A$499,$A547,"")  ),IF(F147=$A$499,$A547,"")  )</f>
        <v/>
      </c>
      <c r="G547" s="65" t="str">
        <f ca="1">IF( AND(LEN(G446)&gt;=1,G446&lt;&gt;".",COUNTIF(G147:G$191,"*17放*")&gt;0),  CONCATENATE(  ".",IF(G147=$A$499,$A547,"")  ),IF(G147=$A$499,$A547,"")  )</f>
        <v/>
      </c>
      <c r="H547" s="65" t="str">
        <f ca="1">IF( AND(LEN(H446)&gt;=1,H446&lt;&gt;".",COUNTIF(H147:H$191,"*17放*")&gt;0),  CONCATENATE(  ".",IF(H147=$A$499,$A547,"")  ),IF(H147=$A$499,$A547,"")  )</f>
        <v/>
      </c>
      <c r="I547" s="65" t="str">
        <f ca="1">IF( AND(LEN(I446)&gt;=1,I446&lt;&gt;".",COUNTIF(I147:I$191,"*17放*")&gt;0),  CONCATENATE(  ".",IF(I147=$A$499,$A547,"")  ),IF(I147=$A$499,$A547,"")  )</f>
        <v/>
      </c>
      <c r="J547" s="65" t="str">
        <f ca="1">IF( AND(LEN(J446)&gt;=1,J446&lt;&gt;".",COUNTIF(J147:J$191,"*17放*")&gt;0),  CONCATENATE(  ".",IF(J147=$A$499,$A547,"")  ),IF(J147=$A$499,$A547,"")  )</f>
        <v/>
      </c>
      <c r="K547" s="65" t="str">
        <f ca="1">IF( AND(LEN(K446)&gt;=1,K446&lt;&gt;".",COUNTIF(K147:K$191,"*17放*")&gt;0),  CONCATENATE(  ".",IF(K147=$A$499,$A547,"")  ),IF(K147=$A$499,$A547,"")  )</f>
        <v/>
      </c>
      <c r="L547" s="65" t="str">
        <f ca="1">IF( AND(LEN(L446)&gt;=1,L446&lt;&gt;".",COUNTIF(L147:L$191,"*17放*")&gt;0),  CONCATENATE(  ".",IF(L147=$A$499,$A547,"")  ),IF(L147=$A$499,$A547,"")  )</f>
        <v/>
      </c>
      <c r="M547" s="65" t="str">
        <f ca="1">IF( AND(LEN(M446)&gt;=1,M446&lt;&gt;".",COUNTIF(M147:M$191,"*17放*")&gt;0),  CONCATENATE(  ".",IF(M147=$A$499,$A547,"")  ),IF(M147=$A$499,$A547,"")  )</f>
        <v/>
      </c>
      <c r="N547" s="65" t="str">
        <f ca="1">IF( AND(LEN(N446)&gt;=1,N446&lt;&gt;".",COUNTIF(N147:N$191,"*17放*")&gt;0),  CONCATENATE(  ".",IF(N147=$A$499,$A547,"")  ),IF(N147=$A$499,$A547,"")  )</f>
        <v/>
      </c>
      <c r="O547" s="65" t="str">
        <f ca="1">IF( AND(LEN(O446)&gt;=1,O446&lt;&gt;".",COUNTIF(O147:O$191,"*17放*")&gt;0),  CONCATENATE(  ".",IF(O147=$A$499,$A547,"")  ),IF(O147=$A$499,$A547,"")  )</f>
        <v/>
      </c>
      <c r="P547" s="65" t="str">
        <f ca="1">IF( AND(LEN(P446)&gt;=1,P446&lt;&gt;".",COUNTIF(P147:P$191,"*17放*")&gt;0),  CONCATENATE(  ".",IF(P147=$A$499,$A547,"")  ),IF(P147=$A$499,$A547,"")  )</f>
        <v/>
      </c>
      <c r="Q547" s="65" t="str">
        <f ca="1">IF( AND(LEN(Q446)&gt;=1,Q446&lt;&gt;".",COUNTIF(Q147:Q$191,"*17放*")&gt;0),  CONCATENATE(  ".",IF(Q147=$A$499,$A547,"")  ),IF(Q147=$A$499,$A547,"")  )</f>
        <v/>
      </c>
      <c r="R547" s="65" t="str">
        <f ca="1">IF( AND(LEN(R446)&gt;=1,R446&lt;&gt;".",COUNTIF(R147:R$191,"*17放*")&gt;0),  CONCATENATE(  ".",IF(R147=$A$499,$A547,"")  ),IF(R147=$A$499,$A547,"")  )</f>
        <v/>
      </c>
      <c r="S547" s="65" t="str">
        <f ca="1">IF( AND(LEN(S446)&gt;=1,S446&lt;&gt;".",COUNTIF(S147:S$191,"*17放*")&gt;0),  CONCATENATE(  ".",IF(S147=$A$499,$A547,"")  ),IF(S147=$A$499,$A547,"")  )</f>
        <v/>
      </c>
      <c r="T547" s="65" t="str">
        <f ca="1">IF( AND(LEN(T446)&gt;=1,T446&lt;&gt;".",COUNTIF(T147:T$191,"*17放*")&gt;0),  CONCATENATE(  ".",IF(T147=$A$499,$A547,"")  ),IF(T147=$A$499,$A547,"")  )</f>
        <v/>
      </c>
      <c r="U547" s="65" t="str">
        <f ca="1">IF( AND(LEN(U446)&gt;=1,U446&lt;&gt;".",COUNTIF(U147:U$191,"*17放*")&gt;0),  CONCATENATE(  ".",IF(U147=$A$499,$A547,"")  ),IF(U147=$A$499,$A547,"")  )</f>
        <v/>
      </c>
      <c r="V547" s="65" t="str">
        <f ca="1">IF( AND(LEN(V446)&gt;=1,V446&lt;&gt;".",COUNTIF(V147:V$191,"*17放*")&gt;0),  CONCATENATE(  ".",IF(V147=$A$499,$A547,"")  ),IF(V147=$A$499,$A547,"")  )</f>
        <v/>
      </c>
      <c r="W547" s="65" t="str">
        <f ca="1">IF( AND(LEN(W446)&gt;=1,W446&lt;&gt;".",COUNTIF(W147:W$191,"*17放*")&gt;0),  CONCATENATE(  ".",IF(W147=$A$499,$A547,"")  ),IF(W147=$A$499,$A547,"")  )</f>
        <v/>
      </c>
      <c r="X547" s="65" t="str">
        <f ca="1">IF( AND(LEN(X446)&gt;=1,X446&lt;&gt;".",COUNTIF(X147:X$191,"*17放*")&gt;0),  CONCATENATE(  ".",IF(X147=$A$499,$A547,"")  ),IF(X147=$A$499,$A547,"")  )</f>
        <v/>
      </c>
      <c r="Y547" s="65" t="str">
        <f ca="1">IF( AND(LEN(Y446)&gt;=1,Y446&lt;&gt;".",COUNTIF(Y147:Y$191,"*17放*")&gt;0),  CONCATENATE(  ".",IF(Y147=$A$499,$A547,"")  ),IF(Y147=$A$499,$A547,"")  )</f>
        <v/>
      </c>
      <c r="Z547" s="65" t="str">
        <f ca="1">IF( AND(LEN(Z446)&gt;=1,Z446&lt;&gt;".",COUNTIF(Z147:Z$191,"*17放*")&gt;0),  CONCATENATE(  ".",IF(Z147=$A$499,$A547,"")  ),IF(Z147=$A$499,$A547,"")  )</f>
        <v/>
      </c>
      <c r="AA547" s="65" t="str">
        <f ca="1">IF( AND(LEN(AA446)&gt;=1,AA446&lt;&gt;".",COUNTIF(AA147:AA$191,"*17放*")&gt;0),  CONCATENATE(  ".",IF(AA147=$A$499,$A547,"")  ),IF(AA147=$A$499,$A547,"")  )</f>
        <v/>
      </c>
      <c r="AB547" s="65" t="str">
        <f ca="1">IF( AND(LEN(AB446)&gt;=1,AB446&lt;&gt;".",COUNTIF(AB147:AB$191,"*17放*")&gt;0),  CONCATENATE(  ".",IF(AB147=$A$499,$A547,"")  ),IF(AB147=$A$499,$A547,"")  )</f>
        <v/>
      </c>
      <c r="AC547" s="65" t="str">
        <f ca="1">IF( AND(LEN(AC446)&gt;=1,AC446&lt;&gt;".",COUNTIF(AC147:AC$191,"*17放*")&gt;0),  CONCATENATE(  ".",IF(AC147=$A$499,$A547,"")  ),IF(AC147=$A$499,$A547,"")  )</f>
        <v/>
      </c>
      <c r="AD547" s="65" t="str">
        <f ca="1">IF( AND(LEN(AD446)&gt;=1,AD446&lt;&gt;".",COUNTIF(AD147:AD$191,"*17放*")&gt;0),  CONCATENATE(  ".",IF(AD147=$A$499,$A547,"")  ),IF(AD147=$A$499,$A547,"")  )</f>
        <v/>
      </c>
      <c r="AE547" s="65" t="str">
        <f ca="1">IF( AND(LEN(AE446)&gt;=1,AE446&lt;&gt;".",COUNTIF(AE147:AE$191,"*17放*")&gt;0),  CONCATENATE(  ".",IF(AE147=$A$499,$A547,"")  ),IF(AE147=$A$499,$A547,"")  )</f>
        <v/>
      </c>
      <c r="AF547" s="65" t="str">
        <f ca="1">IF( AND(LEN(AF446)&gt;=1,AF446&lt;&gt;".",COUNTIF(AF147:AF$191,"*17放*")&gt;0),  CONCATENATE(  ".",IF(AF147=$A$499,$A547,"")  ),IF(AF147=$A$499,$A547,"")  )</f>
        <v/>
      </c>
      <c r="AG547" s="65" t="str">
        <f ca="1">IF( AND(LEN(AG446)&gt;=1,AG446&lt;&gt;".",COUNTIF(AG147:AG$191,"*17放*")&gt;0),  CONCATENATE(  ".",IF(AG147=$A$499,$A547,"")  ),IF(AG147=$A$499,$A547,"")  )</f>
        <v/>
      </c>
      <c r="AH547" s="65"/>
      <c r="AI547" s="65"/>
      <c r="AJ547" s="65"/>
    </row>
    <row r="548" spans="1:36">
      <c r="A548" s="65">
        <f t="shared" si="48"/>
        <v>48</v>
      </c>
      <c r="B548" s="65" t="str">
        <f t="shared" si="48"/>
        <v>洪長昇</v>
      </c>
      <c r="C548" s="65" t="str">
        <f ca="1">IF( AND(LEN(C447)&gt;=1,C447&lt;&gt;".",COUNTIF(C148:C$191,"*17放*")&gt;0),  CONCATENATE(  ".",IF(C148=$A$499,$A548,"")  ),IF(C148=$A$499,$A548,"")  )</f>
        <v/>
      </c>
      <c r="D548" s="65" t="str">
        <f ca="1">IF( AND(LEN(D447)&gt;=1,D447&lt;&gt;".",COUNTIF(D148:D$191,"*17放*")&gt;0),  CONCATENATE(  ".",IF(D148=$A$499,$A548,"")  ),IF(D148=$A$499,$A548,"")  )</f>
        <v/>
      </c>
      <c r="E548" s="65" t="str">
        <f ca="1">IF( AND(LEN(E447)&gt;=1,E447&lt;&gt;".",COUNTIF(E148:E$191,"*17放*")&gt;0),  CONCATENATE(  ".",IF(E148=$A$499,$A548,"")  ),IF(E148=$A$499,$A548,"")  )</f>
        <v/>
      </c>
      <c r="F548" s="65" t="str">
        <f ca="1">IF( AND(LEN(F447)&gt;=1,F447&lt;&gt;".",COUNTIF(F148:F$191,"*17放*")&gt;0),  CONCATENATE(  ".",IF(F148=$A$499,$A548,"")  ),IF(F148=$A$499,$A548,"")  )</f>
        <v/>
      </c>
      <c r="G548" s="65" t="str">
        <f ca="1">IF( AND(LEN(G447)&gt;=1,G447&lt;&gt;".",COUNTIF(G148:G$191,"*17放*")&gt;0),  CONCATENATE(  ".",IF(G148=$A$499,$A548,"")  ),IF(G148=$A$499,$A548,"")  )</f>
        <v/>
      </c>
      <c r="H548" s="65" t="str">
        <f ca="1">IF( AND(LEN(H447)&gt;=1,H447&lt;&gt;".",COUNTIF(H148:H$191,"*17放*")&gt;0),  CONCATENATE(  ".",IF(H148=$A$499,$A548,"")  ),IF(H148=$A$499,$A548,"")  )</f>
        <v/>
      </c>
      <c r="I548" s="65" t="str">
        <f ca="1">IF( AND(LEN(I447)&gt;=1,I447&lt;&gt;".",COUNTIF(I148:I$191,"*17放*")&gt;0),  CONCATENATE(  ".",IF(I148=$A$499,$A548,"")  ),IF(I148=$A$499,$A548,"")  )</f>
        <v/>
      </c>
      <c r="J548" s="65" t="str">
        <f ca="1">IF( AND(LEN(J447)&gt;=1,J447&lt;&gt;".",COUNTIF(J148:J$191,"*17放*")&gt;0),  CONCATENATE(  ".",IF(J148=$A$499,$A548,"")  ),IF(J148=$A$499,$A548,"")  )</f>
        <v/>
      </c>
      <c r="K548" s="65" t="str">
        <f ca="1">IF( AND(LEN(K447)&gt;=1,K447&lt;&gt;".",COUNTIF(K148:K$191,"*17放*")&gt;0),  CONCATENATE(  ".",IF(K148=$A$499,$A548,"")  ),IF(K148=$A$499,$A548,"")  )</f>
        <v/>
      </c>
      <c r="L548" s="65" t="str">
        <f ca="1">IF( AND(LEN(L447)&gt;=1,L447&lt;&gt;".",COUNTIF(L148:L$191,"*17放*")&gt;0),  CONCATENATE(  ".",IF(L148=$A$499,$A548,"")  ),IF(L148=$A$499,$A548,"")  )</f>
        <v/>
      </c>
      <c r="M548" s="65" t="str">
        <f ca="1">IF( AND(LEN(M447)&gt;=1,M447&lt;&gt;".",COUNTIF(M148:M$191,"*17放*")&gt;0),  CONCATENATE(  ".",IF(M148=$A$499,$A548,"")  ),IF(M148=$A$499,$A548,"")  )</f>
        <v/>
      </c>
      <c r="N548" s="65" t="str">
        <f ca="1">IF( AND(LEN(N447)&gt;=1,N447&lt;&gt;".",COUNTIF(N148:N$191,"*17放*")&gt;0),  CONCATENATE(  ".",IF(N148=$A$499,$A548,"")  ),IF(N148=$A$499,$A548,"")  )</f>
        <v/>
      </c>
      <c r="O548" s="65" t="str">
        <f ca="1">IF( AND(LEN(O447)&gt;=1,O447&lt;&gt;".",COUNTIF(O148:O$191,"*17放*")&gt;0),  CONCATENATE(  ".",IF(O148=$A$499,$A548,"")  ),IF(O148=$A$499,$A548,"")  )</f>
        <v/>
      </c>
      <c r="P548" s="65" t="str">
        <f ca="1">IF( AND(LEN(P447)&gt;=1,P447&lt;&gt;".",COUNTIF(P148:P$191,"*17放*")&gt;0),  CONCATENATE(  ".",IF(P148=$A$499,$A548,"")  ),IF(P148=$A$499,$A548,"")  )</f>
        <v/>
      </c>
      <c r="Q548" s="65" t="str">
        <f ca="1">IF( AND(LEN(Q447)&gt;=1,Q447&lt;&gt;".",COUNTIF(Q148:Q$191,"*17放*")&gt;0),  CONCATENATE(  ".",IF(Q148=$A$499,$A548,"")  ),IF(Q148=$A$499,$A548,"")  )</f>
        <v/>
      </c>
      <c r="R548" s="65" t="str">
        <f ca="1">IF( AND(LEN(R447)&gt;=1,R447&lt;&gt;".",COUNTIF(R148:R$191,"*17放*")&gt;0),  CONCATENATE(  ".",IF(R148=$A$499,$A548,"")  ),IF(R148=$A$499,$A548,"")  )</f>
        <v/>
      </c>
      <c r="S548" s="65" t="str">
        <f ca="1">IF( AND(LEN(S447)&gt;=1,S447&lt;&gt;".",COUNTIF(S148:S$191,"*17放*")&gt;0),  CONCATENATE(  ".",IF(S148=$A$499,$A548,"")  ),IF(S148=$A$499,$A548,"")  )</f>
        <v/>
      </c>
      <c r="T548" s="65" t="str">
        <f ca="1">IF( AND(LEN(T447)&gt;=1,T447&lt;&gt;".",COUNTIF(T148:T$191,"*17放*")&gt;0),  CONCATENATE(  ".",IF(T148=$A$499,$A548,"")  ),IF(T148=$A$499,$A548,"")  )</f>
        <v/>
      </c>
      <c r="U548" s="65" t="str">
        <f ca="1">IF( AND(LEN(U447)&gt;=1,U447&lt;&gt;".",COUNTIF(U148:U$191,"*17放*")&gt;0),  CONCATENATE(  ".",IF(U148=$A$499,$A548,"")  ),IF(U148=$A$499,$A548,"")  )</f>
        <v/>
      </c>
      <c r="V548" s="65" t="str">
        <f ca="1">IF( AND(LEN(V447)&gt;=1,V447&lt;&gt;".",COUNTIF(V148:V$191,"*17放*")&gt;0),  CONCATENATE(  ".",IF(V148=$A$499,$A548,"")  ),IF(V148=$A$499,$A548,"")  )</f>
        <v/>
      </c>
      <c r="W548" s="65" t="str">
        <f ca="1">IF( AND(LEN(W447)&gt;=1,W447&lt;&gt;".",COUNTIF(W148:W$191,"*17放*")&gt;0),  CONCATENATE(  ".",IF(W148=$A$499,$A548,"")  ),IF(W148=$A$499,$A548,"")  )</f>
        <v/>
      </c>
      <c r="X548" s="65" t="str">
        <f ca="1">IF( AND(LEN(X447)&gt;=1,X447&lt;&gt;".",COUNTIF(X148:X$191,"*17放*")&gt;0),  CONCATENATE(  ".",IF(X148=$A$499,$A548,"")  ),IF(X148=$A$499,$A548,"")  )</f>
        <v/>
      </c>
      <c r="Y548" s="65" t="str">
        <f ca="1">IF( AND(LEN(Y447)&gt;=1,Y447&lt;&gt;".",COUNTIF(Y148:Y$191,"*17放*")&gt;0),  CONCATENATE(  ".",IF(Y148=$A$499,$A548,"")  ),IF(Y148=$A$499,$A548,"")  )</f>
        <v/>
      </c>
      <c r="Z548" s="65" t="str">
        <f ca="1">IF( AND(LEN(Z447)&gt;=1,Z447&lt;&gt;".",COUNTIF(Z148:Z$191,"*17放*")&gt;0),  CONCATENATE(  ".",IF(Z148=$A$499,$A548,"")  ),IF(Z148=$A$499,$A548,"")  )</f>
        <v/>
      </c>
      <c r="AA548" s="65" t="str">
        <f ca="1">IF( AND(LEN(AA447)&gt;=1,AA447&lt;&gt;".",COUNTIF(AA148:AA$191,"*17放*")&gt;0),  CONCATENATE(  ".",IF(AA148=$A$499,$A548,"")  ),IF(AA148=$A$499,$A548,"")  )</f>
        <v/>
      </c>
      <c r="AB548" s="65" t="str">
        <f ca="1">IF( AND(LEN(AB447)&gt;=1,AB447&lt;&gt;".",COUNTIF(AB148:AB$191,"*17放*")&gt;0),  CONCATENATE(  ".",IF(AB148=$A$499,$A548,"")  ),IF(AB148=$A$499,$A548,"")  )</f>
        <v/>
      </c>
      <c r="AC548" s="65" t="str">
        <f ca="1">IF( AND(LEN(AC447)&gt;=1,AC447&lt;&gt;".",COUNTIF(AC148:AC$191,"*17放*")&gt;0),  CONCATENATE(  ".",IF(AC148=$A$499,$A548,"")  ),IF(AC148=$A$499,$A548,"")  )</f>
        <v/>
      </c>
      <c r="AD548" s="65" t="str">
        <f ca="1">IF( AND(LEN(AD447)&gt;=1,AD447&lt;&gt;".",COUNTIF(AD148:AD$191,"*17放*")&gt;0),  CONCATENATE(  ".",IF(AD148=$A$499,$A548,"")  ),IF(AD148=$A$499,$A548,"")  )</f>
        <v/>
      </c>
      <c r="AE548" s="65" t="str">
        <f ca="1">IF( AND(LEN(AE447)&gt;=1,AE447&lt;&gt;".",COUNTIF(AE148:AE$191,"*17放*")&gt;0),  CONCATENATE(  ".",IF(AE148=$A$499,$A548,"")  ),IF(AE148=$A$499,$A548,"")  )</f>
        <v/>
      </c>
      <c r="AF548" s="65" t="str">
        <f ca="1">IF( AND(LEN(AF447)&gt;=1,AF447&lt;&gt;".",COUNTIF(AF148:AF$191,"*17放*")&gt;0),  CONCATENATE(  ".",IF(AF148=$A$499,$A548,"")  ),IF(AF148=$A$499,$A548,"")  )</f>
        <v/>
      </c>
      <c r="AG548" s="65" t="str">
        <f ca="1">IF( AND(LEN(AG447)&gt;=1,AG447&lt;&gt;".",COUNTIF(AG148:AG$191,"*17放*")&gt;0),  CONCATENATE(  ".",IF(AG148=$A$499,$A548,"")  ),IF(AG148=$A$499,$A548,"")  )</f>
        <v/>
      </c>
      <c r="AH548" s="65"/>
      <c r="AI548" s="65"/>
      <c r="AJ548" s="65"/>
    </row>
    <row r="549" spans="1:36">
      <c r="A549" s="65">
        <f t="shared" si="48"/>
        <v>49</v>
      </c>
      <c r="B549" s="65" t="str">
        <f t="shared" si="48"/>
        <v>劉威志</v>
      </c>
      <c r="C549" s="65" t="str">
        <f ca="1">IF( AND(LEN(C448)&gt;=1,C448&lt;&gt;".",COUNTIF(C149:C$191,"*17放*")&gt;0),  CONCATENATE(  ".",IF(C149=$A$499,$A549,"")  ),IF(C149=$A$499,$A549,"")  )</f>
        <v/>
      </c>
      <c r="D549" s="65" t="str">
        <f ca="1">IF( AND(LEN(D448)&gt;=1,D448&lt;&gt;".",COUNTIF(D149:D$191,"*17放*")&gt;0),  CONCATENATE(  ".",IF(D149=$A$499,$A549,"")  ),IF(D149=$A$499,$A549,"")  )</f>
        <v/>
      </c>
      <c r="E549" s="65" t="str">
        <f ca="1">IF( AND(LEN(E448)&gt;=1,E448&lt;&gt;".",COUNTIF(E149:E$191,"*17放*")&gt;0),  CONCATENATE(  ".",IF(E149=$A$499,$A549,"")  ),IF(E149=$A$499,$A549,"")  )</f>
        <v/>
      </c>
      <c r="F549" s="65" t="str">
        <f ca="1">IF( AND(LEN(F448)&gt;=1,F448&lt;&gt;".",COUNTIF(F149:F$191,"*17放*")&gt;0),  CONCATENATE(  ".",IF(F149=$A$499,$A549,"")  ),IF(F149=$A$499,$A549,"")  )</f>
        <v/>
      </c>
      <c r="G549" s="65" t="str">
        <f ca="1">IF( AND(LEN(G448)&gt;=1,G448&lt;&gt;".",COUNTIF(G149:G$191,"*17放*")&gt;0),  CONCATENATE(  ".",IF(G149=$A$499,$A549,"")  ),IF(G149=$A$499,$A549,"")  )</f>
        <v/>
      </c>
      <c r="H549" s="65" t="str">
        <f ca="1">IF( AND(LEN(H448)&gt;=1,H448&lt;&gt;".",COUNTIF(H149:H$191,"*17放*")&gt;0),  CONCATENATE(  ".",IF(H149=$A$499,$A549,"")  ),IF(H149=$A$499,$A549,"")  )</f>
        <v/>
      </c>
      <c r="I549" s="65" t="str">
        <f ca="1">IF( AND(LEN(I448)&gt;=1,I448&lt;&gt;".",COUNTIF(I149:I$191,"*17放*")&gt;0),  CONCATENATE(  ".",IF(I149=$A$499,$A549,"")  ),IF(I149=$A$499,$A549,"")  )</f>
        <v/>
      </c>
      <c r="J549" s="65" t="str">
        <f ca="1">IF( AND(LEN(J448)&gt;=1,J448&lt;&gt;".",COUNTIF(J149:J$191,"*17放*")&gt;0),  CONCATENATE(  ".",IF(J149=$A$499,$A549,"")  ),IF(J149=$A$499,$A549,"")  )</f>
        <v/>
      </c>
      <c r="K549" s="65" t="str">
        <f ca="1">IF( AND(LEN(K448)&gt;=1,K448&lt;&gt;".",COUNTIF(K149:K$191,"*17放*")&gt;0),  CONCATENATE(  ".",IF(K149=$A$499,$A549,"")  ),IF(K149=$A$499,$A549,"")  )</f>
        <v/>
      </c>
      <c r="L549" s="65" t="str">
        <f ca="1">IF( AND(LEN(L448)&gt;=1,L448&lt;&gt;".",COUNTIF(L149:L$191,"*17放*")&gt;0),  CONCATENATE(  ".",IF(L149=$A$499,$A549,"")  ),IF(L149=$A$499,$A549,"")  )</f>
        <v/>
      </c>
      <c r="M549" s="65" t="str">
        <f ca="1">IF( AND(LEN(M448)&gt;=1,M448&lt;&gt;".",COUNTIF(M149:M$191,"*17放*")&gt;0),  CONCATENATE(  ".",IF(M149=$A$499,$A549,"")  ),IF(M149=$A$499,$A549,"")  )</f>
        <v/>
      </c>
      <c r="N549" s="65" t="str">
        <f ca="1">IF( AND(LEN(N448)&gt;=1,N448&lt;&gt;".",COUNTIF(N149:N$191,"*17放*")&gt;0),  CONCATENATE(  ".",IF(N149=$A$499,$A549,"")  ),IF(N149=$A$499,$A549,"")  )</f>
        <v/>
      </c>
      <c r="O549" s="65" t="str">
        <f ca="1">IF( AND(LEN(O448)&gt;=1,O448&lt;&gt;".",COUNTIF(O149:O$191,"*17放*")&gt;0),  CONCATENATE(  ".",IF(O149=$A$499,$A549,"")  ),IF(O149=$A$499,$A549,"")  )</f>
        <v/>
      </c>
      <c r="P549" s="65" t="str">
        <f ca="1">IF( AND(LEN(P448)&gt;=1,P448&lt;&gt;".",COUNTIF(P149:P$191,"*17放*")&gt;0),  CONCATENATE(  ".",IF(P149=$A$499,$A549,"")  ),IF(P149=$A$499,$A549,"")  )</f>
        <v/>
      </c>
      <c r="Q549" s="65" t="str">
        <f ca="1">IF( AND(LEN(Q448)&gt;=1,Q448&lt;&gt;".",COUNTIF(Q149:Q$191,"*17放*")&gt;0),  CONCATENATE(  ".",IF(Q149=$A$499,$A549,"")  ),IF(Q149=$A$499,$A549,"")  )</f>
        <v/>
      </c>
      <c r="R549" s="65" t="str">
        <f ca="1">IF( AND(LEN(R448)&gt;=1,R448&lt;&gt;".",COUNTIF(R149:R$191,"*17放*")&gt;0),  CONCATENATE(  ".",IF(R149=$A$499,$A549,"")  ),IF(R149=$A$499,$A549,"")  )</f>
        <v/>
      </c>
      <c r="S549" s="65" t="str">
        <f ca="1">IF( AND(LEN(S448)&gt;=1,S448&lt;&gt;".",COUNTIF(S149:S$191,"*17放*")&gt;0),  CONCATENATE(  ".",IF(S149=$A$499,$A549,"")  ),IF(S149=$A$499,$A549,"")  )</f>
        <v/>
      </c>
      <c r="T549" s="65" t="str">
        <f ca="1">IF( AND(LEN(T448)&gt;=1,T448&lt;&gt;".",COUNTIF(T149:T$191,"*17放*")&gt;0),  CONCATENATE(  ".",IF(T149=$A$499,$A549,"")  ),IF(T149=$A$499,$A549,"")  )</f>
        <v/>
      </c>
      <c r="U549" s="65" t="str">
        <f ca="1">IF( AND(LEN(U448)&gt;=1,U448&lt;&gt;".",COUNTIF(U149:U$191,"*17放*")&gt;0),  CONCATENATE(  ".",IF(U149=$A$499,$A549,"")  ),IF(U149=$A$499,$A549,"")  )</f>
        <v/>
      </c>
      <c r="V549" s="65" t="str">
        <f ca="1">IF( AND(LEN(V448)&gt;=1,V448&lt;&gt;".",COUNTIF(V149:V$191,"*17放*")&gt;0),  CONCATENATE(  ".",IF(V149=$A$499,$A549,"")  ),IF(V149=$A$499,$A549,"")  )</f>
        <v/>
      </c>
      <c r="W549" s="65" t="str">
        <f ca="1">IF( AND(LEN(W448)&gt;=1,W448&lt;&gt;".",COUNTIF(W149:W$191,"*17放*")&gt;0),  CONCATENATE(  ".",IF(W149=$A$499,$A549,"")  ),IF(W149=$A$499,$A549,"")  )</f>
        <v/>
      </c>
      <c r="X549" s="65" t="str">
        <f ca="1">IF( AND(LEN(X448)&gt;=1,X448&lt;&gt;".",COUNTIF(X149:X$191,"*17放*")&gt;0),  CONCATENATE(  ".",IF(X149=$A$499,$A549,"")  ),IF(X149=$A$499,$A549,"")  )</f>
        <v/>
      </c>
      <c r="Y549" s="65" t="str">
        <f ca="1">IF( AND(LEN(Y448)&gt;=1,Y448&lt;&gt;".",COUNTIF(Y149:Y$191,"*17放*")&gt;0),  CONCATENATE(  ".",IF(Y149=$A$499,$A549,"")  ),IF(Y149=$A$499,$A549,"")  )</f>
        <v/>
      </c>
      <c r="Z549" s="65" t="str">
        <f ca="1">IF( AND(LEN(Z448)&gt;=1,Z448&lt;&gt;".",COUNTIF(Z149:Z$191,"*17放*")&gt;0),  CONCATENATE(  ".",IF(Z149=$A$499,$A549,"")  ),IF(Z149=$A$499,$A549,"")  )</f>
        <v/>
      </c>
      <c r="AA549" s="65" t="str">
        <f ca="1">IF( AND(LEN(AA448)&gt;=1,AA448&lt;&gt;".",COUNTIF(AA149:AA$191,"*17放*")&gt;0),  CONCATENATE(  ".",IF(AA149=$A$499,$A549,"")  ),IF(AA149=$A$499,$A549,"")  )</f>
        <v/>
      </c>
      <c r="AB549" s="65" t="str">
        <f ca="1">IF( AND(LEN(AB448)&gt;=1,AB448&lt;&gt;".",COUNTIF(AB149:AB$191,"*17放*")&gt;0),  CONCATENATE(  ".",IF(AB149=$A$499,$A549,"")  ),IF(AB149=$A$499,$A549,"")  )</f>
        <v/>
      </c>
      <c r="AC549" s="65" t="str">
        <f ca="1">IF( AND(LEN(AC448)&gt;=1,AC448&lt;&gt;".",COUNTIF(AC149:AC$191,"*17放*")&gt;0),  CONCATENATE(  ".",IF(AC149=$A$499,$A549,"")  ),IF(AC149=$A$499,$A549,"")  )</f>
        <v/>
      </c>
      <c r="AD549" s="65" t="str">
        <f ca="1">IF( AND(LEN(AD448)&gt;=1,AD448&lt;&gt;".",COUNTIF(AD149:AD$191,"*17放*")&gt;0),  CONCATENATE(  ".",IF(AD149=$A$499,$A549,"")  ),IF(AD149=$A$499,$A549,"")  )</f>
        <v/>
      </c>
      <c r="AE549" s="65" t="str">
        <f ca="1">IF( AND(LEN(AE448)&gt;=1,AE448&lt;&gt;".",COUNTIF(AE149:AE$191,"*17放*")&gt;0),  CONCATENATE(  ".",IF(AE149=$A$499,$A549,"")  ),IF(AE149=$A$499,$A549,"")  )</f>
        <v/>
      </c>
      <c r="AF549" s="65" t="str">
        <f ca="1">IF( AND(LEN(AF448)&gt;=1,AF448&lt;&gt;".",COUNTIF(AF149:AF$191,"*17放*")&gt;0),  CONCATENATE(  ".",IF(AF149=$A$499,$A549,"")  ),IF(AF149=$A$499,$A549,"")  )</f>
        <v/>
      </c>
      <c r="AG549" s="65" t="str">
        <f ca="1">IF( AND(LEN(AG448)&gt;=1,AG448&lt;&gt;".",COUNTIF(AG149:AG$191,"*17放*")&gt;0),  CONCATENATE(  ".",IF(AG149=$A$499,$A549,"")  ),IF(AG149=$A$499,$A549,"")  )</f>
        <v/>
      </c>
      <c r="AH549" s="65"/>
      <c r="AI549" s="65"/>
      <c r="AJ549" s="65"/>
    </row>
    <row r="550" spans="1:36">
      <c r="A550" s="65">
        <f t="shared" si="48"/>
        <v>50</v>
      </c>
      <c r="B550" s="65" t="str">
        <f t="shared" si="48"/>
        <v>梁展碩</v>
      </c>
      <c r="C550" s="65" t="str">
        <f ca="1">IF( AND(LEN(C449)&gt;=1,C449&lt;&gt;".",COUNTIF(C150:C$191,"*17放*")&gt;0),  CONCATENATE(  ".",IF(C150=$A$499,$A550,"")  ),IF(C150=$A$499,$A550,"")  )</f>
        <v/>
      </c>
      <c r="D550" s="65" t="str">
        <f ca="1">IF( AND(LEN(D449)&gt;=1,D449&lt;&gt;".",COUNTIF(D150:D$191,"*17放*")&gt;0),  CONCATENATE(  ".",IF(D150=$A$499,$A550,"")  ),IF(D150=$A$499,$A550,"")  )</f>
        <v/>
      </c>
      <c r="E550" s="65" t="str">
        <f ca="1">IF( AND(LEN(E449)&gt;=1,E449&lt;&gt;".",COUNTIF(E150:E$191,"*17放*")&gt;0),  CONCATENATE(  ".",IF(E150=$A$499,$A550,"")  ),IF(E150=$A$499,$A550,"")  )</f>
        <v/>
      </c>
      <c r="F550" s="65" t="str">
        <f ca="1">IF( AND(LEN(F449)&gt;=1,F449&lt;&gt;".",COUNTIF(F150:F$191,"*17放*")&gt;0),  CONCATENATE(  ".",IF(F150=$A$499,$A550,"")  ),IF(F150=$A$499,$A550,"")  )</f>
        <v/>
      </c>
      <c r="G550" s="65" t="str">
        <f ca="1">IF( AND(LEN(G449)&gt;=1,G449&lt;&gt;".",COUNTIF(G150:G$191,"*17放*")&gt;0),  CONCATENATE(  ".",IF(G150=$A$499,$A550,"")  ),IF(G150=$A$499,$A550,"")  )</f>
        <v/>
      </c>
      <c r="H550" s="65" t="str">
        <f ca="1">IF( AND(LEN(H449)&gt;=1,H449&lt;&gt;".",COUNTIF(H150:H$191,"*17放*")&gt;0),  CONCATENATE(  ".",IF(H150=$A$499,$A550,"")  ),IF(H150=$A$499,$A550,"")  )</f>
        <v/>
      </c>
      <c r="I550" s="65" t="str">
        <f ca="1">IF( AND(LEN(I449)&gt;=1,I449&lt;&gt;".",COUNTIF(I150:I$191,"*17放*")&gt;0),  CONCATENATE(  ".",IF(I150=$A$499,$A550,"")  ),IF(I150=$A$499,$A550,"")  )</f>
        <v/>
      </c>
      <c r="J550" s="65" t="str">
        <f ca="1">IF( AND(LEN(J449)&gt;=1,J449&lt;&gt;".",COUNTIF(J150:J$191,"*17放*")&gt;0),  CONCATENATE(  ".",IF(J150=$A$499,$A550,"")  ),IF(J150=$A$499,$A550,"")  )</f>
        <v/>
      </c>
      <c r="K550" s="65" t="str">
        <f ca="1">IF( AND(LEN(K449)&gt;=1,K449&lt;&gt;".",COUNTIF(K150:K$191,"*17放*")&gt;0),  CONCATENATE(  ".",IF(K150=$A$499,$A550,"")  ),IF(K150=$A$499,$A550,"")  )</f>
        <v/>
      </c>
      <c r="L550" s="65" t="str">
        <f ca="1">IF( AND(LEN(L449)&gt;=1,L449&lt;&gt;".",COUNTIF(L150:L$191,"*17放*")&gt;0),  CONCATENATE(  ".",IF(L150=$A$499,$A550,"")  ),IF(L150=$A$499,$A550,"")  )</f>
        <v/>
      </c>
      <c r="M550" s="65" t="str">
        <f ca="1">IF( AND(LEN(M449)&gt;=1,M449&lt;&gt;".",COUNTIF(M150:M$191,"*17放*")&gt;0),  CONCATENATE(  ".",IF(M150=$A$499,$A550,"")  ),IF(M150=$A$499,$A550,"")  )</f>
        <v/>
      </c>
      <c r="N550" s="65" t="str">
        <f ca="1">IF( AND(LEN(N449)&gt;=1,N449&lt;&gt;".",COUNTIF(N150:N$191,"*17放*")&gt;0),  CONCATENATE(  ".",IF(N150=$A$499,$A550,"")  ),IF(N150=$A$499,$A550,"")  )</f>
        <v/>
      </c>
      <c r="O550" s="65" t="str">
        <f ca="1">IF( AND(LEN(O449)&gt;=1,O449&lt;&gt;".",COUNTIF(O150:O$191,"*17放*")&gt;0),  CONCATENATE(  ".",IF(O150=$A$499,$A550,"")  ),IF(O150=$A$499,$A550,"")  )</f>
        <v/>
      </c>
      <c r="P550" s="65" t="str">
        <f ca="1">IF( AND(LEN(P449)&gt;=1,P449&lt;&gt;".",COUNTIF(P150:P$191,"*17放*")&gt;0),  CONCATENATE(  ".",IF(P150=$A$499,$A550,"")  ),IF(P150=$A$499,$A550,"")  )</f>
        <v/>
      </c>
      <c r="Q550" s="65" t="str">
        <f ca="1">IF( AND(LEN(Q449)&gt;=1,Q449&lt;&gt;".",COUNTIF(Q150:Q$191,"*17放*")&gt;0),  CONCATENATE(  ".",IF(Q150=$A$499,$A550,"")  ),IF(Q150=$A$499,$A550,"")  )</f>
        <v/>
      </c>
      <c r="R550" s="65" t="str">
        <f ca="1">IF( AND(LEN(R449)&gt;=1,R449&lt;&gt;".",COUNTIF(R150:R$191,"*17放*")&gt;0),  CONCATENATE(  ".",IF(R150=$A$499,$A550,"")  ),IF(R150=$A$499,$A550,"")  )</f>
        <v/>
      </c>
      <c r="S550" s="65" t="str">
        <f ca="1">IF( AND(LEN(S449)&gt;=1,S449&lt;&gt;".",COUNTIF(S150:S$191,"*17放*")&gt;0),  CONCATENATE(  ".",IF(S150=$A$499,$A550,"")  ),IF(S150=$A$499,$A550,"")  )</f>
        <v/>
      </c>
      <c r="T550" s="65" t="str">
        <f ca="1">IF( AND(LEN(T449)&gt;=1,T449&lt;&gt;".",COUNTIF(T150:T$191,"*17放*")&gt;0),  CONCATENATE(  ".",IF(T150=$A$499,$A550,"")  ),IF(T150=$A$499,$A550,"")  )</f>
        <v/>
      </c>
      <c r="U550" s="65" t="str">
        <f ca="1">IF( AND(LEN(U449)&gt;=1,U449&lt;&gt;".",COUNTIF(U150:U$191,"*17放*")&gt;0),  CONCATENATE(  ".",IF(U150=$A$499,$A550,"")  ),IF(U150=$A$499,$A550,"")  )</f>
        <v/>
      </c>
      <c r="V550" s="65" t="str">
        <f ca="1">IF( AND(LEN(V449)&gt;=1,V449&lt;&gt;".",COUNTIF(V150:V$191,"*17放*")&gt;0),  CONCATENATE(  ".",IF(V150=$A$499,$A550,"")  ),IF(V150=$A$499,$A550,"")  )</f>
        <v/>
      </c>
      <c r="W550" s="65" t="str">
        <f ca="1">IF( AND(LEN(W449)&gt;=1,W449&lt;&gt;".",COUNTIF(W150:W$191,"*17放*")&gt;0),  CONCATENATE(  ".",IF(W150=$A$499,$A550,"")  ),IF(W150=$A$499,$A550,"")  )</f>
        <v/>
      </c>
      <c r="X550" s="65" t="str">
        <f ca="1">IF( AND(LEN(X449)&gt;=1,X449&lt;&gt;".",COUNTIF(X150:X$191,"*17放*")&gt;0),  CONCATENATE(  ".",IF(X150=$A$499,$A550,"")  ),IF(X150=$A$499,$A550,"")  )</f>
        <v/>
      </c>
      <c r="Y550" s="65" t="str">
        <f ca="1">IF( AND(LEN(Y449)&gt;=1,Y449&lt;&gt;".",COUNTIF(Y150:Y$191,"*17放*")&gt;0),  CONCATENATE(  ".",IF(Y150=$A$499,$A550,"")  ),IF(Y150=$A$499,$A550,"")  )</f>
        <v/>
      </c>
      <c r="Z550" s="65" t="str">
        <f ca="1">IF( AND(LEN(Z449)&gt;=1,Z449&lt;&gt;".",COUNTIF(Z150:Z$191,"*17放*")&gt;0),  CONCATENATE(  ".",IF(Z150=$A$499,$A550,"")  ),IF(Z150=$A$499,$A550,"")  )</f>
        <v/>
      </c>
      <c r="AA550" s="65" t="str">
        <f ca="1">IF( AND(LEN(AA449)&gt;=1,AA449&lt;&gt;".",COUNTIF(AA150:AA$191,"*17放*")&gt;0),  CONCATENATE(  ".",IF(AA150=$A$499,$A550,"")  ),IF(AA150=$A$499,$A550,"")  )</f>
        <v/>
      </c>
      <c r="AB550" s="65" t="str">
        <f ca="1">IF( AND(LEN(AB449)&gt;=1,AB449&lt;&gt;".",COUNTIF(AB150:AB$191,"*17放*")&gt;0),  CONCATENATE(  ".",IF(AB150=$A$499,$A550,"")  ),IF(AB150=$A$499,$A550,"")  )</f>
        <v/>
      </c>
      <c r="AC550" s="65" t="str">
        <f ca="1">IF( AND(LEN(AC449)&gt;=1,AC449&lt;&gt;".",COUNTIF(AC150:AC$191,"*17放*")&gt;0),  CONCATENATE(  ".",IF(AC150=$A$499,$A550,"")  ),IF(AC150=$A$499,$A550,"")  )</f>
        <v/>
      </c>
      <c r="AD550" s="65" t="str">
        <f ca="1">IF( AND(LEN(AD449)&gt;=1,AD449&lt;&gt;".",COUNTIF(AD150:AD$191,"*17放*")&gt;0),  CONCATENATE(  ".",IF(AD150=$A$499,$A550,"")  ),IF(AD150=$A$499,$A550,"")  )</f>
        <v/>
      </c>
      <c r="AE550" s="65" t="str">
        <f ca="1">IF( AND(LEN(AE449)&gt;=1,AE449&lt;&gt;".",COUNTIF(AE150:AE$191,"*17放*")&gt;0),  CONCATENATE(  ".",IF(AE150=$A$499,$A550,"")  ),IF(AE150=$A$499,$A550,"")  )</f>
        <v/>
      </c>
      <c r="AF550" s="65" t="str">
        <f ca="1">IF( AND(LEN(AF449)&gt;=1,AF449&lt;&gt;".",COUNTIF(AF150:AF$191,"*17放*")&gt;0),  CONCATENATE(  ".",IF(AF150=$A$499,$A550,"")  ),IF(AF150=$A$499,$A550,"")  )</f>
        <v/>
      </c>
      <c r="AG550" s="65" t="str">
        <f ca="1">IF( AND(LEN(AG449)&gt;=1,AG449&lt;&gt;".",COUNTIF(AG150:AG$191,"*17放*")&gt;0),  CONCATENATE(  ".",IF(AG150=$A$499,$A550,"")  ),IF(AG150=$A$499,$A550,"")  )</f>
        <v/>
      </c>
      <c r="AH550" s="65"/>
      <c r="AI550" s="65"/>
      <c r="AJ550" s="65"/>
    </row>
    <row r="551" spans="1:36">
      <c r="A551" s="65">
        <f t="shared" si="48"/>
        <v>51</v>
      </c>
      <c r="B551" s="65" t="str">
        <f t="shared" si="48"/>
        <v>楊瑞麟</v>
      </c>
      <c r="C551" s="65" t="str">
        <f ca="1">IF( AND(LEN(C450)&gt;=1,C450&lt;&gt;".",COUNTIF(C151:C$191,"*17放*")&gt;0),  CONCATENATE(  ".",IF(C151=$A$499,$A551,"")  ),IF(C151=$A$499,$A551,"")  )</f>
        <v/>
      </c>
      <c r="D551" s="65" t="str">
        <f ca="1">IF( AND(LEN(D450)&gt;=1,D450&lt;&gt;".",COUNTIF(D151:D$191,"*17放*")&gt;0),  CONCATENATE(  ".",IF(D151=$A$499,$A551,"")  ),IF(D151=$A$499,$A551,"")  )</f>
        <v/>
      </c>
      <c r="E551" s="65" t="str">
        <f ca="1">IF( AND(LEN(E450)&gt;=1,E450&lt;&gt;".",COUNTIF(E151:E$191,"*17放*")&gt;0),  CONCATENATE(  ".",IF(E151=$A$499,$A551,"")  ),IF(E151=$A$499,$A551,"")  )</f>
        <v/>
      </c>
      <c r="F551" s="65" t="str">
        <f ca="1">IF( AND(LEN(F450)&gt;=1,F450&lt;&gt;".",COUNTIF(F151:F$191,"*17放*")&gt;0),  CONCATENATE(  ".",IF(F151=$A$499,$A551,"")  ),IF(F151=$A$499,$A551,"")  )</f>
        <v/>
      </c>
      <c r="G551" s="65" t="str">
        <f ca="1">IF( AND(LEN(G450)&gt;=1,G450&lt;&gt;".",COUNTIF(G151:G$191,"*17放*")&gt;0),  CONCATENATE(  ".",IF(G151=$A$499,$A551,"")  ),IF(G151=$A$499,$A551,"")  )</f>
        <v/>
      </c>
      <c r="H551" s="65" t="str">
        <f ca="1">IF( AND(LEN(H450)&gt;=1,H450&lt;&gt;".",COUNTIF(H151:H$191,"*17放*")&gt;0),  CONCATENATE(  ".",IF(H151=$A$499,$A551,"")  ),IF(H151=$A$499,$A551,"")  )</f>
        <v/>
      </c>
      <c r="I551" s="65" t="str">
        <f ca="1">IF( AND(LEN(I450)&gt;=1,I450&lt;&gt;".",COUNTIF(I151:I$191,"*17放*")&gt;0),  CONCATENATE(  ".",IF(I151=$A$499,$A551,"")  ),IF(I151=$A$499,$A551,"")  )</f>
        <v/>
      </c>
      <c r="J551" s="65" t="str">
        <f ca="1">IF( AND(LEN(J450)&gt;=1,J450&lt;&gt;".",COUNTIF(J151:J$191,"*17放*")&gt;0),  CONCATENATE(  ".",IF(J151=$A$499,$A551,"")  ),IF(J151=$A$499,$A551,"")  )</f>
        <v/>
      </c>
      <c r="K551" s="65" t="str">
        <f ca="1">IF( AND(LEN(K450)&gt;=1,K450&lt;&gt;".",COUNTIF(K151:K$191,"*17放*")&gt;0),  CONCATENATE(  ".",IF(K151=$A$499,$A551,"")  ),IF(K151=$A$499,$A551,"")  )</f>
        <v/>
      </c>
      <c r="L551" s="65" t="str">
        <f ca="1">IF( AND(LEN(L450)&gt;=1,L450&lt;&gt;".",COUNTIF(L151:L$191,"*17放*")&gt;0),  CONCATENATE(  ".",IF(L151=$A$499,$A551,"")  ),IF(L151=$A$499,$A551,"")  )</f>
        <v/>
      </c>
      <c r="M551" s="65" t="str">
        <f ca="1">IF( AND(LEN(M450)&gt;=1,M450&lt;&gt;".",COUNTIF(M151:M$191,"*17放*")&gt;0),  CONCATENATE(  ".",IF(M151=$A$499,$A551,"")  ),IF(M151=$A$499,$A551,"")  )</f>
        <v/>
      </c>
      <c r="N551" s="65" t="str">
        <f ca="1">IF( AND(LEN(N450)&gt;=1,N450&lt;&gt;".",COUNTIF(N151:N$191,"*17放*")&gt;0),  CONCATENATE(  ".",IF(N151=$A$499,$A551,"")  ),IF(N151=$A$499,$A551,"")  )</f>
        <v/>
      </c>
      <c r="O551" s="65" t="str">
        <f ca="1">IF( AND(LEN(O450)&gt;=1,O450&lt;&gt;".",COUNTIF(O151:O$191,"*17放*")&gt;0),  CONCATENATE(  ".",IF(O151=$A$499,$A551,"")  ),IF(O151=$A$499,$A551,"")  )</f>
        <v/>
      </c>
      <c r="P551" s="65" t="str">
        <f ca="1">IF( AND(LEN(P450)&gt;=1,P450&lt;&gt;".",COUNTIF(P151:P$191,"*17放*")&gt;0),  CONCATENATE(  ".",IF(P151=$A$499,$A551,"")  ),IF(P151=$A$499,$A551,"")  )</f>
        <v/>
      </c>
      <c r="Q551" s="65" t="str">
        <f ca="1">IF( AND(LEN(Q450)&gt;=1,Q450&lt;&gt;".",COUNTIF(Q151:Q$191,"*17放*")&gt;0),  CONCATENATE(  ".",IF(Q151=$A$499,$A551,"")  ),IF(Q151=$A$499,$A551,"")  )</f>
        <v/>
      </c>
      <c r="R551" s="65" t="str">
        <f ca="1">IF( AND(LEN(R450)&gt;=1,R450&lt;&gt;".",COUNTIF(R151:R$191,"*17放*")&gt;0),  CONCATENATE(  ".",IF(R151=$A$499,$A551,"")  ),IF(R151=$A$499,$A551,"")  )</f>
        <v/>
      </c>
      <c r="S551" s="65" t="str">
        <f ca="1">IF( AND(LEN(S450)&gt;=1,S450&lt;&gt;".",COUNTIF(S151:S$191,"*17放*")&gt;0),  CONCATENATE(  ".",IF(S151=$A$499,$A551,"")  ),IF(S151=$A$499,$A551,"")  )</f>
        <v/>
      </c>
      <c r="T551" s="65" t="str">
        <f ca="1">IF( AND(LEN(T450)&gt;=1,T450&lt;&gt;".",COUNTIF(T151:T$191,"*17放*")&gt;0),  CONCATENATE(  ".",IF(T151=$A$499,$A551,"")  ),IF(T151=$A$499,$A551,"")  )</f>
        <v/>
      </c>
      <c r="U551" s="65" t="str">
        <f ca="1">IF( AND(LEN(U450)&gt;=1,U450&lt;&gt;".",COUNTIF(U151:U$191,"*17放*")&gt;0),  CONCATENATE(  ".",IF(U151=$A$499,$A551,"")  ),IF(U151=$A$499,$A551,"")  )</f>
        <v/>
      </c>
      <c r="V551" s="65" t="str">
        <f ca="1">IF( AND(LEN(V450)&gt;=1,V450&lt;&gt;".",COUNTIF(V151:V$191,"*17放*")&gt;0),  CONCATENATE(  ".",IF(V151=$A$499,$A551,"")  ),IF(V151=$A$499,$A551,"")  )</f>
        <v/>
      </c>
      <c r="W551" s="65" t="str">
        <f ca="1">IF( AND(LEN(W450)&gt;=1,W450&lt;&gt;".",COUNTIF(W151:W$191,"*17放*")&gt;0),  CONCATENATE(  ".",IF(W151=$A$499,$A551,"")  ),IF(W151=$A$499,$A551,"")  )</f>
        <v/>
      </c>
      <c r="X551" s="65" t="str">
        <f ca="1">IF( AND(LEN(X450)&gt;=1,X450&lt;&gt;".",COUNTIF(X151:X$191,"*17放*")&gt;0),  CONCATENATE(  ".",IF(X151=$A$499,$A551,"")  ),IF(X151=$A$499,$A551,"")  )</f>
        <v/>
      </c>
      <c r="Y551" s="65" t="str">
        <f ca="1">IF( AND(LEN(Y450)&gt;=1,Y450&lt;&gt;".",COUNTIF(Y151:Y$191,"*17放*")&gt;0),  CONCATENATE(  ".",IF(Y151=$A$499,$A551,"")  ),IF(Y151=$A$499,$A551,"")  )</f>
        <v/>
      </c>
      <c r="Z551" s="65" t="str">
        <f ca="1">IF( AND(LEN(Z450)&gt;=1,Z450&lt;&gt;".",COUNTIF(Z151:Z$191,"*17放*")&gt;0),  CONCATENATE(  ".",IF(Z151=$A$499,$A551,"")  ),IF(Z151=$A$499,$A551,"")  )</f>
        <v/>
      </c>
      <c r="AA551" s="65" t="str">
        <f ca="1">IF( AND(LEN(AA450)&gt;=1,AA450&lt;&gt;".",COUNTIF(AA151:AA$191,"*17放*")&gt;0),  CONCATENATE(  ".",IF(AA151=$A$499,$A551,"")  ),IF(AA151=$A$499,$A551,"")  )</f>
        <v/>
      </c>
      <c r="AB551" s="65" t="str">
        <f ca="1">IF( AND(LEN(AB450)&gt;=1,AB450&lt;&gt;".",COUNTIF(AB151:AB$191,"*17放*")&gt;0),  CONCATENATE(  ".",IF(AB151=$A$499,$A551,"")  ),IF(AB151=$A$499,$A551,"")  )</f>
        <v/>
      </c>
      <c r="AC551" s="65" t="str">
        <f ca="1">IF( AND(LEN(AC450)&gt;=1,AC450&lt;&gt;".",COUNTIF(AC151:AC$191,"*17放*")&gt;0),  CONCATENATE(  ".",IF(AC151=$A$499,$A551,"")  ),IF(AC151=$A$499,$A551,"")  )</f>
        <v/>
      </c>
      <c r="AD551" s="65" t="str">
        <f ca="1">IF( AND(LEN(AD450)&gt;=1,AD450&lt;&gt;".",COUNTIF(AD151:AD$191,"*17放*")&gt;0),  CONCATENATE(  ".",IF(AD151=$A$499,$A551,"")  ),IF(AD151=$A$499,$A551,"")  )</f>
        <v/>
      </c>
      <c r="AE551" s="65" t="str">
        <f ca="1">IF( AND(LEN(AE450)&gt;=1,AE450&lt;&gt;".",COUNTIF(AE151:AE$191,"*17放*")&gt;0),  CONCATENATE(  ".",IF(AE151=$A$499,$A551,"")  ),IF(AE151=$A$499,$A551,"")  )</f>
        <v/>
      </c>
      <c r="AF551" s="65" t="str">
        <f ca="1">IF( AND(LEN(AF450)&gt;=1,AF450&lt;&gt;".",COUNTIF(AF151:AF$191,"*17放*")&gt;0),  CONCATENATE(  ".",IF(AF151=$A$499,$A551,"")  ),IF(AF151=$A$499,$A551,"")  )</f>
        <v/>
      </c>
      <c r="AG551" s="65" t="str">
        <f ca="1">IF( AND(LEN(AG450)&gt;=1,AG450&lt;&gt;".",COUNTIF(AG151:AG$191,"*17放*")&gt;0),  CONCATENATE(  ".",IF(AG151=$A$499,$A551,"")  ),IF(AG151=$A$499,$A551,"")  )</f>
        <v/>
      </c>
      <c r="AH551" s="65"/>
      <c r="AI551" s="65"/>
      <c r="AJ551" s="65"/>
    </row>
    <row r="552" spans="1:36">
      <c r="A552" s="65">
        <f t="shared" si="48"/>
        <v>52</v>
      </c>
      <c r="B552" s="65" t="str">
        <f t="shared" si="48"/>
        <v>林晉弘</v>
      </c>
      <c r="C552" s="65" t="str">
        <f ca="1">IF( AND(LEN(C451)&gt;=1,C451&lt;&gt;".",COUNTIF(C152:C$191,"*17放*")&gt;0),  CONCATENATE(  ".",IF(C152=$A$499,$A552,"")  ),IF(C152=$A$499,$A552,"")  )</f>
        <v/>
      </c>
      <c r="D552" s="65" t="str">
        <f ca="1">IF( AND(LEN(D451)&gt;=1,D451&lt;&gt;".",COUNTIF(D152:D$191,"*17放*")&gt;0),  CONCATENATE(  ".",IF(D152=$A$499,$A552,"")  ),IF(D152=$A$499,$A552,"")  )</f>
        <v/>
      </c>
      <c r="E552" s="65" t="str">
        <f ca="1">IF( AND(LEN(E451)&gt;=1,E451&lt;&gt;".",COUNTIF(E152:E$191,"*17放*")&gt;0),  CONCATENATE(  ".",IF(E152=$A$499,$A552,"")  ),IF(E152=$A$499,$A552,"")  )</f>
        <v/>
      </c>
      <c r="F552" s="65" t="str">
        <f ca="1">IF( AND(LEN(F451)&gt;=1,F451&lt;&gt;".",COUNTIF(F152:F$191,"*17放*")&gt;0),  CONCATENATE(  ".",IF(F152=$A$499,$A552,"")  ),IF(F152=$A$499,$A552,"")  )</f>
        <v/>
      </c>
      <c r="G552" s="65" t="str">
        <f ca="1">IF( AND(LEN(G451)&gt;=1,G451&lt;&gt;".",COUNTIF(G152:G$191,"*17放*")&gt;0),  CONCATENATE(  ".",IF(G152=$A$499,$A552,"")  ),IF(G152=$A$499,$A552,"")  )</f>
        <v/>
      </c>
      <c r="H552" s="65" t="str">
        <f ca="1">IF( AND(LEN(H451)&gt;=1,H451&lt;&gt;".",COUNTIF(H152:H$191,"*17放*")&gt;0),  CONCATENATE(  ".",IF(H152=$A$499,$A552,"")  ),IF(H152=$A$499,$A552,"")  )</f>
        <v/>
      </c>
      <c r="I552" s="65" t="str">
        <f ca="1">IF( AND(LEN(I451)&gt;=1,I451&lt;&gt;".",COUNTIF(I152:I$191,"*17放*")&gt;0),  CONCATENATE(  ".",IF(I152=$A$499,$A552,"")  ),IF(I152=$A$499,$A552,"")  )</f>
        <v/>
      </c>
      <c r="J552" s="65" t="str">
        <f ca="1">IF( AND(LEN(J451)&gt;=1,J451&lt;&gt;".",COUNTIF(J152:J$191,"*17放*")&gt;0),  CONCATENATE(  ".",IF(J152=$A$499,$A552,"")  ),IF(J152=$A$499,$A552,"")  )</f>
        <v/>
      </c>
      <c r="K552" s="65" t="str">
        <f ca="1">IF( AND(LEN(K451)&gt;=1,K451&lt;&gt;".",COUNTIF(K152:K$191,"*17放*")&gt;0),  CONCATENATE(  ".",IF(K152=$A$499,$A552,"")  ),IF(K152=$A$499,$A552,"")  )</f>
        <v/>
      </c>
      <c r="L552" s="65" t="str">
        <f ca="1">IF( AND(LEN(L451)&gt;=1,L451&lt;&gt;".",COUNTIF(L152:L$191,"*17放*")&gt;0),  CONCATENATE(  ".",IF(L152=$A$499,$A552,"")  ),IF(L152=$A$499,$A552,"")  )</f>
        <v/>
      </c>
      <c r="M552" s="65" t="str">
        <f ca="1">IF( AND(LEN(M451)&gt;=1,M451&lt;&gt;".",COUNTIF(M152:M$191,"*17放*")&gt;0),  CONCATENATE(  ".",IF(M152=$A$499,$A552,"")  ),IF(M152=$A$499,$A552,"")  )</f>
        <v/>
      </c>
      <c r="N552" s="65" t="str">
        <f ca="1">IF( AND(LEN(N451)&gt;=1,N451&lt;&gt;".",COUNTIF(N152:N$191,"*17放*")&gt;0),  CONCATENATE(  ".",IF(N152=$A$499,$A552,"")  ),IF(N152=$A$499,$A552,"")  )</f>
        <v/>
      </c>
      <c r="O552" s="65" t="str">
        <f ca="1">IF( AND(LEN(O451)&gt;=1,O451&lt;&gt;".",COUNTIF(O152:O$191,"*17放*")&gt;0),  CONCATENATE(  ".",IF(O152=$A$499,$A552,"")  ),IF(O152=$A$499,$A552,"")  )</f>
        <v/>
      </c>
      <c r="P552" s="65" t="str">
        <f ca="1">IF( AND(LEN(P451)&gt;=1,P451&lt;&gt;".",COUNTIF(P152:P$191,"*17放*")&gt;0),  CONCATENATE(  ".",IF(P152=$A$499,$A552,"")  ),IF(P152=$A$499,$A552,"")  )</f>
        <v/>
      </c>
      <c r="Q552" s="65" t="str">
        <f ca="1">IF( AND(LEN(Q451)&gt;=1,Q451&lt;&gt;".",COUNTIF(Q152:Q$191,"*17放*")&gt;0),  CONCATENATE(  ".",IF(Q152=$A$499,$A552,"")  ),IF(Q152=$A$499,$A552,"")  )</f>
        <v/>
      </c>
      <c r="R552" s="65" t="str">
        <f ca="1">IF( AND(LEN(R451)&gt;=1,R451&lt;&gt;".",COUNTIF(R152:R$191,"*17放*")&gt;0),  CONCATENATE(  ".",IF(R152=$A$499,$A552,"")  ),IF(R152=$A$499,$A552,"")  )</f>
        <v/>
      </c>
      <c r="S552" s="65" t="str">
        <f ca="1">IF( AND(LEN(S451)&gt;=1,S451&lt;&gt;".",COUNTIF(S152:S$191,"*17放*")&gt;0),  CONCATENATE(  ".",IF(S152=$A$499,$A552,"")  ),IF(S152=$A$499,$A552,"")  )</f>
        <v/>
      </c>
      <c r="T552" s="65" t="str">
        <f ca="1">IF( AND(LEN(T451)&gt;=1,T451&lt;&gt;".",COUNTIF(T152:T$191,"*17放*")&gt;0),  CONCATENATE(  ".",IF(T152=$A$499,$A552,"")  ),IF(T152=$A$499,$A552,"")  )</f>
        <v/>
      </c>
      <c r="U552" s="65" t="str">
        <f ca="1">IF( AND(LEN(U451)&gt;=1,U451&lt;&gt;".",COUNTIF(U152:U$191,"*17放*")&gt;0),  CONCATENATE(  ".",IF(U152=$A$499,$A552,"")  ),IF(U152=$A$499,$A552,"")  )</f>
        <v/>
      </c>
      <c r="V552" s="65" t="str">
        <f ca="1">IF( AND(LEN(V451)&gt;=1,V451&lt;&gt;".",COUNTIF(V152:V$191,"*17放*")&gt;0),  CONCATENATE(  ".",IF(V152=$A$499,$A552,"")  ),IF(V152=$A$499,$A552,"")  )</f>
        <v/>
      </c>
      <c r="W552" s="65" t="str">
        <f ca="1">IF( AND(LEN(W451)&gt;=1,W451&lt;&gt;".",COUNTIF(W152:W$191,"*17放*")&gt;0),  CONCATENATE(  ".",IF(W152=$A$499,$A552,"")  ),IF(W152=$A$499,$A552,"")  )</f>
        <v/>
      </c>
      <c r="X552" s="65" t="str">
        <f ca="1">IF( AND(LEN(X451)&gt;=1,X451&lt;&gt;".",COUNTIF(X152:X$191,"*17放*")&gt;0),  CONCATENATE(  ".",IF(X152=$A$499,$A552,"")  ),IF(X152=$A$499,$A552,"")  )</f>
        <v/>
      </c>
      <c r="Y552" s="65" t="str">
        <f ca="1">IF( AND(LEN(Y451)&gt;=1,Y451&lt;&gt;".",COUNTIF(Y152:Y$191,"*17放*")&gt;0),  CONCATENATE(  ".",IF(Y152=$A$499,$A552,"")  ),IF(Y152=$A$499,$A552,"")  )</f>
        <v/>
      </c>
      <c r="Z552" s="65" t="str">
        <f ca="1">IF( AND(LEN(Z451)&gt;=1,Z451&lt;&gt;".",COUNTIF(Z152:Z$191,"*17放*")&gt;0),  CONCATENATE(  ".",IF(Z152=$A$499,$A552,"")  ),IF(Z152=$A$499,$A552,"")  )</f>
        <v/>
      </c>
      <c r="AA552" s="65" t="str">
        <f ca="1">IF( AND(LEN(AA451)&gt;=1,AA451&lt;&gt;".",COUNTIF(AA152:AA$191,"*17放*")&gt;0),  CONCATENATE(  ".",IF(AA152=$A$499,$A552,"")  ),IF(AA152=$A$499,$A552,"")  )</f>
        <v/>
      </c>
      <c r="AB552" s="65" t="str">
        <f ca="1">IF( AND(LEN(AB451)&gt;=1,AB451&lt;&gt;".",COUNTIF(AB152:AB$191,"*17放*")&gt;0),  CONCATENATE(  ".",IF(AB152=$A$499,$A552,"")  ),IF(AB152=$A$499,$A552,"")  )</f>
        <v/>
      </c>
      <c r="AC552" s="65" t="str">
        <f ca="1">IF( AND(LEN(AC451)&gt;=1,AC451&lt;&gt;".",COUNTIF(AC152:AC$191,"*17放*")&gt;0),  CONCATENATE(  ".",IF(AC152=$A$499,$A552,"")  ),IF(AC152=$A$499,$A552,"")  )</f>
        <v/>
      </c>
      <c r="AD552" s="65" t="str">
        <f ca="1">IF( AND(LEN(AD451)&gt;=1,AD451&lt;&gt;".",COUNTIF(AD152:AD$191,"*17放*")&gt;0),  CONCATENATE(  ".",IF(AD152=$A$499,$A552,"")  ),IF(AD152=$A$499,$A552,"")  )</f>
        <v/>
      </c>
      <c r="AE552" s="65" t="str">
        <f ca="1">IF( AND(LEN(AE451)&gt;=1,AE451&lt;&gt;".",COUNTIF(AE152:AE$191,"*17放*")&gt;0),  CONCATENATE(  ".",IF(AE152=$A$499,$A552,"")  ),IF(AE152=$A$499,$A552,"")  )</f>
        <v/>
      </c>
      <c r="AF552" s="65" t="str">
        <f ca="1">IF( AND(LEN(AF451)&gt;=1,AF451&lt;&gt;".",COUNTIF(AF152:AF$191,"*17放*")&gt;0),  CONCATENATE(  ".",IF(AF152=$A$499,$A552,"")  ),IF(AF152=$A$499,$A552,"")  )</f>
        <v/>
      </c>
      <c r="AG552" s="65" t="str">
        <f ca="1">IF( AND(LEN(AG451)&gt;=1,AG451&lt;&gt;".",COUNTIF(AG152:AG$191,"*17放*")&gt;0),  CONCATENATE(  ".",IF(AG152=$A$499,$A552,"")  ),IF(AG152=$A$499,$A552,"")  )</f>
        <v/>
      </c>
      <c r="AH552" s="65"/>
      <c r="AI552" s="65"/>
      <c r="AJ552" s="65"/>
    </row>
    <row r="553" spans="1:36">
      <c r="A553" s="65">
        <f t="shared" si="48"/>
        <v>53</v>
      </c>
      <c r="B553" s="65" t="str">
        <f t="shared" si="48"/>
        <v>蔡政倫</v>
      </c>
      <c r="C553" s="65" t="str">
        <f ca="1">IF( AND(LEN(C452)&gt;=1,C452&lt;&gt;".",COUNTIF(C153:C$191,"*17放*")&gt;0),  CONCATENATE(  ".",IF(C153=$A$499,$A553,"")  ),IF(C153=$A$499,$A553,"")  )</f>
        <v/>
      </c>
      <c r="D553" s="65" t="str">
        <f ca="1">IF( AND(LEN(D452)&gt;=1,D452&lt;&gt;".",COUNTIF(D153:D$191,"*17放*")&gt;0),  CONCATENATE(  ".",IF(D153=$A$499,$A553,"")  ),IF(D153=$A$499,$A553,"")  )</f>
        <v/>
      </c>
      <c r="E553" s="65" t="str">
        <f ca="1">IF( AND(LEN(E452)&gt;=1,E452&lt;&gt;".",COUNTIF(E153:E$191,"*17放*")&gt;0),  CONCATENATE(  ".",IF(E153=$A$499,$A553,"")  ),IF(E153=$A$499,$A553,"")  )</f>
        <v/>
      </c>
      <c r="F553" s="65" t="str">
        <f ca="1">IF( AND(LEN(F452)&gt;=1,F452&lt;&gt;".",COUNTIF(F153:F$191,"*17放*")&gt;0),  CONCATENATE(  ".",IF(F153=$A$499,$A553,"")  ),IF(F153=$A$499,$A553,"")  )</f>
        <v/>
      </c>
      <c r="G553" s="65" t="str">
        <f ca="1">IF( AND(LEN(G452)&gt;=1,G452&lt;&gt;".",COUNTIF(G153:G$191,"*17放*")&gt;0),  CONCATENATE(  ".",IF(G153=$A$499,$A553,"")  ),IF(G153=$A$499,$A553,"")  )</f>
        <v/>
      </c>
      <c r="H553" s="65" t="str">
        <f ca="1">IF( AND(LEN(H452)&gt;=1,H452&lt;&gt;".",COUNTIF(H153:H$191,"*17放*")&gt;0),  CONCATENATE(  ".",IF(H153=$A$499,$A553,"")  ),IF(H153=$A$499,$A553,"")  )</f>
        <v/>
      </c>
      <c r="I553" s="65" t="str">
        <f ca="1">IF( AND(LEN(I452)&gt;=1,I452&lt;&gt;".",COUNTIF(I153:I$191,"*17放*")&gt;0),  CONCATENATE(  ".",IF(I153=$A$499,$A553,"")  ),IF(I153=$A$499,$A553,"")  )</f>
        <v/>
      </c>
      <c r="J553" s="65" t="str">
        <f ca="1">IF( AND(LEN(J452)&gt;=1,J452&lt;&gt;".",COUNTIF(J153:J$191,"*17放*")&gt;0),  CONCATENATE(  ".",IF(J153=$A$499,$A553,"")  ),IF(J153=$A$499,$A553,"")  )</f>
        <v/>
      </c>
      <c r="K553" s="65" t="str">
        <f ca="1">IF( AND(LEN(K452)&gt;=1,K452&lt;&gt;".",COUNTIF(K153:K$191,"*17放*")&gt;0),  CONCATENATE(  ".",IF(K153=$A$499,$A553,"")  ),IF(K153=$A$499,$A553,"")  )</f>
        <v/>
      </c>
      <c r="L553" s="65" t="str">
        <f ca="1">IF( AND(LEN(L452)&gt;=1,L452&lt;&gt;".",COUNTIF(L153:L$191,"*17放*")&gt;0),  CONCATENATE(  ".",IF(L153=$A$499,$A553,"")  ),IF(L153=$A$499,$A553,"")  )</f>
        <v/>
      </c>
      <c r="M553" s="65" t="str">
        <f ca="1">IF( AND(LEN(M452)&gt;=1,M452&lt;&gt;".",COUNTIF(M153:M$191,"*17放*")&gt;0),  CONCATENATE(  ".",IF(M153=$A$499,$A553,"")  ),IF(M153=$A$499,$A553,"")  )</f>
        <v/>
      </c>
      <c r="N553" s="65" t="str">
        <f ca="1">IF( AND(LEN(N452)&gt;=1,N452&lt;&gt;".",COUNTIF(N153:N$191,"*17放*")&gt;0),  CONCATENATE(  ".",IF(N153=$A$499,$A553,"")  ),IF(N153=$A$499,$A553,"")  )</f>
        <v/>
      </c>
      <c r="O553" s="65" t="str">
        <f ca="1">IF( AND(LEN(O452)&gt;=1,O452&lt;&gt;".",COUNTIF(O153:O$191,"*17放*")&gt;0),  CONCATENATE(  ".",IF(O153=$A$499,$A553,"")  ),IF(O153=$A$499,$A553,"")  )</f>
        <v/>
      </c>
      <c r="P553" s="65" t="str">
        <f ca="1">IF( AND(LEN(P452)&gt;=1,P452&lt;&gt;".",COUNTIF(P153:P$191,"*17放*")&gt;0),  CONCATENATE(  ".",IF(P153=$A$499,$A553,"")  ),IF(P153=$A$499,$A553,"")  )</f>
        <v/>
      </c>
      <c r="Q553" s="65" t="str">
        <f ca="1">IF( AND(LEN(Q452)&gt;=1,Q452&lt;&gt;".",COUNTIF(Q153:Q$191,"*17放*")&gt;0),  CONCATENATE(  ".",IF(Q153=$A$499,$A553,"")  ),IF(Q153=$A$499,$A553,"")  )</f>
        <v/>
      </c>
      <c r="R553" s="65" t="str">
        <f ca="1">IF( AND(LEN(R452)&gt;=1,R452&lt;&gt;".",COUNTIF(R153:R$191,"*17放*")&gt;0),  CONCATENATE(  ".",IF(R153=$A$499,$A553,"")  ),IF(R153=$A$499,$A553,"")  )</f>
        <v/>
      </c>
      <c r="S553" s="65" t="str">
        <f ca="1">IF( AND(LEN(S452)&gt;=1,S452&lt;&gt;".",COUNTIF(S153:S$191,"*17放*")&gt;0),  CONCATENATE(  ".",IF(S153=$A$499,$A553,"")  ),IF(S153=$A$499,$A553,"")  )</f>
        <v/>
      </c>
      <c r="T553" s="65" t="str">
        <f ca="1">IF( AND(LEN(T452)&gt;=1,T452&lt;&gt;".",COUNTIF(T153:T$191,"*17放*")&gt;0),  CONCATENATE(  ".",IF(T153=$A$499,$A553,"")  ),IF(T153=$A$499,$A553,"")  )</f>
        <v/>
      </c>
      <c r="U553" s="65" t="str">
        <f ca="1">IF( AND(LEN(U452)&gt;=1,U452&lt;&gt;".",COUNTIF(U153:U$191,"*17放*")&gt;0),  CONCATENATE(  ".",IF(U153=$A$499,$A553,"")  ),IF(U153=$A$499,$A553,"")  )</f>
        <v/>
      </c>
      <c r="V553" s="65" t="str">
        <f ca="1">IF( AND(LEN(V452)&gt;=1,V452&lt;&gt;".",COUNTIF(V153:V$191,"*17放*")&gt;0),  CONCATENATE(  ".",IF(V153=$A$499,$A553,"")  ),IF(V153=$A$499,$A553,"")  )</f>
        <v/>
      </c>
      <c r="W553" s="65" t="str">
        <f ca="1">IF( AND(LEN(W452)&gt;=1,W452&lt;&gt;".",COUNTIF(W153:W$191,"*17放*")&gt;0),  CONCATENATE(  ".",IF(W153=$A$499,$A553,"")  ),IF(W153=$A$499,$A553,"")  )</f>
        <v/>
      </c>
      <c r="X553" s="65" t="str">
        <f ca="1">IF( AND(LEN(X452)&gt;=1,X452&lt;&gt;".",COUNTIF(X153:X$191,"*17放*")&gt;0),  CONCATENATE(  ".",IF(X153=$A$499,$A553,"")  ),IF(X153=$A$499,$A553,"")  )</f>
        <v/>
      </c>
      <c r="Y553" s="65" t="str">
        <f ca="1">IF( AND(LEN(Y452)&gt;=1,Y452&lt;&gt;".",COUNTIF(Y153:Y$191,"*17放*")&gt;0),  CONCATENATE(  ".",IF(Y153=$A$499,$A553,"")  ),IF(Y153=$A$499,$A553,"")  )</f>
        <v/>
      </c>
      <c r="Z553" s="65" t="str">
        <f ca="1">IF( AND(LEN(Z452)&gt;=1,Z452&lt;&gt;".",COUNTIF(Z153:Z$191,"*17放*")&gt;0),  CONCATENATE(  ".",IF(Z153=$A$499,$A553,"")  ),IF(Z153=$A$499,$A553,"")  )</f>
        <v/>
      </c>
      <c r="AA553" s="65" t="str">
        <f ca="1">IF( AND(LEN(AA452)&gt;=1,AA452&lt;&gt;".",COUNTIF(AA153:AA$191,"*17放*")&gt;0),  CONCATENATE(  ".",IF(AA153=$A$499,$A553,"")  ),IF(AA153=$A$499,$A553,"")  )</f>
        <v/>
      </c>
      <c r="AB553" s="65" t="str">
        <f ca="1">IF( AND(LEN(AB452)&gt;=1,AB452&lt;&gt;".",COUNTIF(AB153:AB$191,"*17放*")&gt;0),  CONCATENATE(  ".",IF(AB153=$A$499,$A553,"")  ),IF(AB153=$A$499,$A553,"")  )</f>
        <v/>
      </c>
      <c r="AC553" s="65" t="str">
        <f ca="1">IF( AND(LEN(AC452)&gt;=1,AC452&lt;&gt;".",COUNTIF(AC153:AC$191,"*17放*")&gt;0),  CONCATENATE(  ".",IF(AC153=$A$499,$A553,"")  ),IF(AC153=$A$499,$A553,"")  )</f>
        <v/>
      </c>
      <c r="AD553" s="65" t="str">
        <f ca="1">IF( AND(LEN(AD452)&gt;=1,AD452&lt;&gt;".",COUNTIF(AD153:AD$191,"*17放*")&gt;0),  CONCATENATE(  ".",IF(AD153=$A$499,$A553,"")  ),IF(AD153=$A$499,$A553,"")  )</f>
        <v/>
      </c>
      <c r="AE553" s="65" t="str">
        <f ca="1">IF( AND(LEN(AE452)&gt;=1,AE452&lt;&gt;".",COUNTIF(AE153:AE$191,"*17放*")&gt;0),  CONCATENATE(  ".",IF(AE153=$A$499,$A553,"")  ),IF(AE153=$A$499,$A553,"")  )</f>
        <v/>
      </c>
      <c r="AF553" s="65" t="str">
        <f ca="1">IF( AND(LEN(AF452)&gt;=1,AF452&lt;&gt;".",COUNTIF(AF153:AF$191,"*17放*")&gt;0),  CONCATENATE(  ".",IF(AF153=$A$499,$A553,"")  ),IF(AF153=$A$499,$A553,"")  )</f>
        <v/>
      </c>
      <c r="AG553" s="65" t="str">
        <f ca="1">IF( AND(LEN(AG452)&gt;=1,AG452&lt;&gt;".",COUNTIF(AG153:AG$191,"*17放*")&gt;0),  CONCATENATE(  ".",IF(AG153=$A$499,$A553,"")  ),IF(AG153=$A$499,$A553,"")  )</f>
        <v/>
      </c>
      <c r="AH553" s="65"/>
      <c r="AI553" s="65"/>
      <c r="AJ553" s="65"/>
    </row>
    <row r="554" spans="1:36">
      <c r="A554" s="65">
        <f t="shared" si="48"/>
        <v>54</v>
      </c>
      <c r="B554" s="65" t="str">
        <f t="shared" si="48"/>
        <v>鄭品豪</v>
      </c>
      <c r="C554" s="65" t="str">
        <f ca="1">IF( AND(LEN(C453)&gt;=1,C453&lt;&gt;".",COUNTIF(C154:C$191,"*17放*")&gt;0),  CONCATENATE(  ".",IF(C154=$A$499,$A554,"")  ),IF(C154=$A$499,$A554,"")  )</f>
        <v/>
      </c>
      <c r="D554" s="65" t="str">
        <f ca="1">IF( AND(LEN(D453)&gt;=1,D453&lt;&gt;".",COUNTIF(D154:D$191,"*17放*")&gt;0),  CONCATENATE(  ".",IF(D154=$A$499,$A554,"")  ),IF(D154=$A$499,$A554,"")  )</f>
        <v/>
      </c>
      <c r="E554" s="65" t="str">
        <f ca="1">IF( AND(LEN(E453)&gt;=1,E453&lt;&gt;".",COUNTIF(E154:E$191,"*17放*")&gt;0),  CONCATENATE(  ".",IF(E154=$A$499,$A554,"")  ),IF(E154=$A$499,$A554,"")  )</f>
        <v/>
      </c>
      <c r="F554" s="65" t="str">
        <f ca="1">IF( AND(LEN(F453)&gt;=1,F453&lt;&gt;".",COUNTIF(F154:F$191,"*17放*")&gt;0),  CONCATENATE(  ".",IF(F154=$A$499,$A554,"")  ),IF(F154=$A$499,$A554,"")  )</f>
        <v/>
      </c>
      <c r="G554" s="65" t="str">
        <f ca="1">IF( AND(LEN(G453)&gt;=1,G453&lt;&gt;".",COUNTIF(G154:G$191,"*17放*")&gt;0),  CONCATENATE(  ".",IF(G154=$A$499,$A554,"")  ),IF(G154=$A$499,$A554,"")  )</f>
        <v/>
      </c>
      <c r="H554" s="65" t="str">
        <f ca="1">IF( AND(LEN(H453)&gt;=1,H453&lt;&gt;".",COUNTIF(H154:H$191,"*17放*")&gt;0),  CONCATENATE(  ".",IF(H154=$A$499,$A554,"")  ),IF(H154=$A$499,$A554,"")  )</f>
        <v/>
      </c>
      <c r="I554" s="65" t="str">
        <f ca="1">IF( AND(LEN(I453)&gt;=1,I453&lt;&gt;".",COUNTIF(I154:I$191,"*17放*")&gt;0),  CONCATENATE(  ".",IF(I154=$A$499,$A554,"")  ),IF(I154=$A$499,$A554,"")  )</f>
        <v/>
      </c>
      <c r="J554" s="65" t="str">
        <f ca="1">IF( AND(LEN(J453)&gt;=1,J453&lt;&gt;".",COUNTIF(J154:J$191,"*17放*")&gt;0),  CONCATENATE(  ".",IF(J154=$A$499,$A554,"")  ),IF(J154=$A$499,$A554,"")  )</f>
        <v/>
      </c>
      <c r="K554" s="65" t="str">
        <f ca="1">IF( AND(LEN(K453)&gt;=1,K453&lt;&gt;".",COUNTIF(K154:K$191,"*17放*")&gt;0),  CONCATENATE(  ".",IF(K154=$A$499,$A554,"")  ),IF(K154=$A$499,$A554,"")  )</f>
        <v/>
      </c>
      <c r="L554" s="65" t="str">
        <f ca="1">IF( AND(LEN(L453)&gt;=1,L453&lt;&gt;".",COUNTIF(L154:L$191,"*17放*")&gt;0),  CONCATENATE(  ".",IF(L154=$A$499,$A554,"")  ),IF(L154=$A$499,$A554,"")  )</f>
        <v/>
      </c>
      <c r="M554" s="65" t="str">
        <f ca="1">IF( AND(LEN(M453)&gt;=1,M453&lt;&gt;".",COUNTIF(M154:M$191,"*17放*")&gt;0),  CONCATENATE(  ".",IF(M154=$A$499,$A554,"")  ),IF(M154=$A$499,$A554,"")  )</f>
        <v/>
      </c>
      <c r="N554" s="65" t="str">
        <f ca="1">IF( AND(LEN(N453)&gt;=1,N453&lt;&gt;".",COUNTIF(N154:N$191,"*17放*")&gt;0),  CONCATENATE(  ".",IF(N154=$A$499,$A554,"")  ),IF(N154=$A$499,$A554,"")  )</f>
        <v/>
      </c>
      <c r="O554" s="65" t="str">
        <f ca="1">IF( AND(LEN(O453)&gt;=1,O453&lt;&gt;".",COUNTIF(O154:O$191,"*17放*")&gt;0),  CONCATENATE(  ".",IF(O154=$A$499,$A554,"")  ),IF(O154=$A$499,$A554,"")  )</f>
        <v/>
      </c>
      <c r="P554" s="65" t="str">
        <f ca="1">IF( AND(LEN(P453)&gt;=1,P453&lt;&gt;".",COUNTIF(P154:P$191,"*17放*")&gt;0),  CONCATENATE(  ".",IF(P154=$A$499,$A554,"")  ),IF(P154=$A$499,$A554,"")  )</f>
        <v/>
      </c>
      <c r="Q554" s="65" t="str">
        <f ca="1">IF( AND(LEN(Q453)&gt;=1,Q453&lt;&gt;".",COUNTIF(Q154:Q$191,"*17放*")&gt;0),  CONCATENATE(  ".",IF(Q154=$A$499,$A554,"")  ),IF(Q154=$A$499,$A554,"")  )</f>
        <v/>
      </c>
      <c r="R554" s="65" t="str">
        <f ca="1">IF( AND(LEN(R453)&gt;=1,R453&lt;&gt;".",COUNTIF(R154:R$191,"*17放*")&gt;0),  CONCATENATE(  ".",IF(R154=$A$499,$A554,"")  ),IF(R154=$A$499,$A554,"")  )</f>
        <v/>
      </c>
      <c r="S554" s="65" t="str">
        <f ca="1">IF( AND(LEN(S453)&gt;=1,S453&lt;&gt;".",COUNTIF(S154:S$191,"*17放*")&gt;0),  CONCATENATE(  ".",IF(S154=$A$499,$A554,"")  ),IF(S154=$A$499,$A554,"")  )</f>
        <v/>
      </c>
      <c r="T554" s="65" t="str">
        <f ca="1">IF( AND(LEN(T453)&gt;=1,T453&lt;&gt;".",COUNTIF(T154:T$191,"*17放*")&gt;0),  CONCATENATE(  ".",IF(T154=$A$499,$A554,"")  ),IF(T154=$A$499,$A554,"")  )</f>
        <v/>
      </c>
      <c r="U554" s="65" t="str">
        <f ca="1">IF( AND(LEN(U453)&gt;=1,U453&lt;&gt;".",COUNTIF(U154:U$191,"*17放*")&gt;0),  CONCATENATE(  ".",IF(U154=$A$499,$A554,"")  ),IF(U154=$A$499,$A554,"")  )</f>
        <v/>
      </c>
      <c r="V554" s="65" t="str">
        <f ca="1">IF( AND(LEN(V453)&gt;=1,V453&lt;&gt;".",COUNTIF(V154:V$191,"*17放*")&gt;0),  CONCATENATE(  ".",IF(V154=$A$499,$A554,"")  ),IF(V154=$A$499,$A554,"")  )</f>
        <v/>
      </c>
      <c r="W554" s="65" t="str">
        <f ca="1">IF( AND(LEN(W453)&gt;=1,W453&lt;&gt;".",COUNTIF(W154:W$191,"*17放*")&gt;0),  CONCATENATE(  ".",IF(W154=$A$499,$A554,"")  ),IF(W154=$A$499,$A554,"")  )</f>
        <v/>
      </c>
      <c r="X554" s="65" t="str">
        <f ca="1">IF( AND(LEN(X453)&gt;=1,X453&lt;&gt;".",COUNTIF(X154:X$191,"*17放*")&gt;0),  CONCATENATE(  ".",IF(X154=$A$499,$A554,"")  ),IF(X154=$A$499,$A554,"")  )</f>
        <v/>
      </c>
      <c r="Y554" s="65" t="str">
        <f ca="1">IF( AND(LEN(Y453)&gt;=1,Y453&lt;&gt;".",COUNTIF(Y154:Y$191,"*17放*")&gt;0),  CONCATENATE(  ".",IF(Y154=$A$499,$A554,"")  ),IF(Y154=$A$499,$A554,"")  )</f>
        <v/>
      </c>
      <c r="Z554" s="65" t="str">
        <f ca="1">IF( AND(LEN(Z453)&gt;=1,Z453&lt;&gt;".",COUNTIF(Z154:Z$191,"*17放*")&gt;0),  CONCATENATE(  ".",IF(Z154=$A$499,$A554,"")  ),IF(Z154=$A$499,$A554,"")  )</f>
        <v/>
      </c>
      <c r="AA554" s="65" t="str">
        <f ca="1">IF( AND(LEN(AA453)&gt;=1,AA453&lt;&gt;".",COUNTIF(AA154:AA$191,"*17放*")&gt;0),  CONCATENATE(  ".",IF(AA154=$A$499,$A554,"")  ),IF(AA154=$A$499,$A554,"")  )</f>
        <v/>
      </c>
      <c r="AB554" s="65" t="str">
        <f ca="1">IF( AND(LEN(AB453)&gt;=1,AB453&lt;&gt;".",COUNTIF(AB154:AB$191,"*17放*")&gt;0),  CONCATENATE(  ".",IF(AB154=$A$499,$A554,"")  ),IF(AB154=$A$499,$A554,"")  )</f>
        <v/>
      </c>
      <c r="AC554" s="65" t="str">
        <f ca="1">IF( AND(LEN(AC453)&gt;=1,AC453&lt;&gt;".",COUNTIF(AC154:AC$191,"*17放*")&gt;0),  CONCATENATE(  ".",IF(AC154=$A$499,$A554,"")  ),IF(AC154=$A$499,$A554,"")  )</f>
        <v/>
      </c>
      <c r="AD554" s="65" t="str">
        <f ca="1">IF( AND(LEN(AD453)&gt;=1,AD453&lt;&gt;".",COUNTIF(AD154:AD$191,"*17放*")&gt;0),  CONCATENATE(  ".",IF(AD154=$A$499,$A554,"")  ),IF(AD154=$A$499,$A554,"")  )</f>
        <v/>
      </c>
      <c r="AE554" s="65" t="str">
        <f ca="1">IF( AND(LEN(AE453)&gt;=1,AE453&lt;&gt;".",COUNTIF(AE154:AE$191,"*17放*")&gt;0),  CONCATENATE(  ".",IF(AE154=$A$499,$A554,"")  ),IF(AE154=$A$499,$A554,"")  )</f>
        <v/>
      </c>
      <c r="AF554" s="65" t="str">
        <f ca="1">IF( AND(LEN(AF453)&gt;=1,AF453&lt;&gt;".",COUNTIF(AF154:AF$191,"*17放*")&gt;0),  CONCATENATE(  ".",IF(AF154=$A$499,$A554,"")  ),IF(AF154=$A$499,$A554,"")  )</f>
        <v/>
      </c>
      <c r="AG554" s="65" t="str">
        <f ca="1">IF( AND(LEN(AG453)&gt;=1,AG453&lt;&gt;".",COUNTIF(AG154:AG$191,"*17放*")&gt;0),  CONCATENATE(  ".",IF(AG154=$A$499,$A554,"")  ),IF(AG154=$A$499,$A554,"")  )</f>
        <v/>
      </c>
      <c r="AH554" s="65"/>
      <c r="AI554" s="65"/>
      <c r="AJ554" s="65"/>
    </row>
    <row r="555" spans="1:36">
      <c r="A555" s="65">
        <f t="shared" si="48"/>
        <v>55</v>
      </c>
      <c r="B555" s="65" t="str">
        <f t="shared" si="48"/>
        <v>張恩齊</v>
      </c>
      <c r="C555" s="65" t="str">
        <f ca="1">IF( AND(LEN(C454)&gt;=1,C454&lt;&gt;".",COUNTIF(C155:C$191,"*17放*")&gt;0),  CONCATENATE(  ".",IF(C155=$A$499,$A555,"")  ),IF(C155=$A$499,$A555,"")  )</f>
        <v/>
      </c>
      <c r="D555" s="65" t="str">
        <f ca="1">IF( AND(LEN(D454)&gt;=1,D454&lt;&gt;".",COUNTIF(D155:D$191,"*17放*")&gt;0),  CONCATENATE(  ".",IF(D155=$A$499,$A555,"")  ),IF(D155=$A$499,$A555,"")  )</f>
        <v/>
      </c>
      <c r="E555" s="65" t="str">
        <f ca="1">IF( AND(LEN(E454)&gt;=1,E454&lt;&gt;".",COUNTIF(E155:E$191,"*17放*")&gt;0),  CONCATENATE(  ".",IF(E155=$A$499,$A555,"")  ),IF(E155=$A$499,$A555,"")  )</f>
        <v/>
      </c>
      <c r="F555" s="65" t="str">
        <f ca="1">IF( AND(LEN(F454)&gt;=1,F454&lt;&gt;".",COUNTIF(F155:F$191,"*17放*")&gt;0),  CONCATENATE(  ".",IF(F155=$A$499,$A555,"")  ),IF(F155=$A$499,$A555,"")  )</f>
        <v/>
      </c>
      <c r="G555" s="65" t="str">
        <f ca="1">IF( AND(LEN(G454)&gt;=1,G454&lt;&gt;".",COUNTIF(G155:G$191,"*17放*")&gt;0),  CONCATENATE(  ".",IF(G155=$A$499,$A555,"")  ),IF(G155=$A$499,$A555,"")  )</f>
        <v/>
      </c>
      <c r="H555" s="65" t="str">
        <f ca="1">IF( AND(LEN(H454)&gt;=1,H454&lt;&gt;".",COUNTIF(H155:H$191,"*17放*")&gt;0),  CONCATENATE(  ".",IF(H155=$A$499,$A555,"")  ),IF(H155=$A$499,$A555,"")  )</f>
        <v/>
      </c>
      <c r="I555" s="65" t="str">
        <f ca="1">IF( AND(LEN(I454)&gt;=1,I454&lt;&gt;".",COUNTIF(I155:I$191,"*17放*")&gt;0),  CONCATENATE(  ".",IF(I155=$A$499,$A555,"")  ),IF(I155=$A$499,$A555,"")  )</f>
        <v/>
      </c>
      <c r="J555" s="65" t="str">
        <f ca="1">IF( AND(LEN(J454)&gt;=1,J454&lt;&gt;".",COUNTIF(J155:J$191,"*17放*")&gt;0),  CONCATENATE(  ".",IF(J155=$A$499,$A555,"")  ),IF(J155=$A$499,$A555,"")  )</f>
        <v/>
      </c>
      <c r="K555" s="65" t="str">
        <f ca="1">IF( AND(LEN(K454)&gt;=1,K454&lt;&gt;".",COUNTIF(K155:K$191,"*17放*")&gt;0),  CONCATENATE(  ".",IF(K155=$A$499,$A555,"")  ),IF(K155=$A$499,$A555,"")  )</f>
        <v/>
      </c>
      <c r="L555" s="65" t="str">
        <f ca="1">IF( AND(LEN(L454)&gt;=1,L454&lt;&gt;".",COUNTIF(L155:L$191,"*17放*")&gt;0),  CONCATENATE(  ".",IF(L155=$A$499,$A555,"")  ),IF(L155=$A$499,$A555,"")  )</f>
        <v/>
      </c>
      <c r="M555" s="65" t="str">
        <f ca="1">IF( AND(LEN(M454)&gt;=1,M454&lt;&gt;".",COUNTIF(M155:M$191,"*17放*")&gt;0),  CONCATENATE(  ".",IF(M155=$A$499,$A555,"")  ),IF(M155=$A$499,$A555,"")  )</f>
        <v/>
      </c>
      <c r="N555" s="65" t="str">
        <f ca="1">IF( AND(LEN(N454)&gt;=1,N454&lt;&gt;".",COUNTIF(N155:N$191,"*17放*")&gt;0),  CONCATENATE(  ".",IF(N155=$A$499,$A555,"")  ),IF(N155=$A$499,$A555,"")  )</f>
        <v/>
      </c>
      <c r="O555" s="65" t="str">
        <f ca="1">IF( AND(LEN(O454)&gt;=1,O454&lt;&gt;".",COUNTIF(O155:O$191,"*17放*")&gt;0),  CONCATENATE(  ".",IF(O155=$A$499,$A555,"")  ),IF(O155=$A$499,$A555,"")  )</f>
        <v/>
      </c>
      <c r="P555" s="65" t="str">
        <f ca="1">IF( AND(LEN(P454)&gt;=1,P454&lt;&gt;".",COUNTIF(P155:P$191,"*17放*")&gt;0),  CONCATENATE(  ".",IF(P155=$A$499,$A555,"")  ),IF(P155=$A$499,$A555,"")  )</f>
        <v/>
      </c>
      <c r="Q555" s="65" t="str">
        <f ca="1">IF( AND(LEN(Q454)&gt;=1,Q454&lt;&gt;".",COUNTIF(Q155:Q$191,"*17放*")&gt;0),  CONCATENATE(  ".",IF(Q155=$A$499,$A555,"")  ),IF(Q155=$A$499,$A555,"")  )</f>
        <v/>
      </c>
      <c r="R555" s="65" t="str">
        <f ca="1">IF( AND(LEN(R454)&gt;=1,R454&lt;&gt;".",COUNTIF(R155:R$191,"*17放*")&gt;0),  CONCATENATE(  ".",IF(R155=$A$499,$A555,"")  ),IF(R155=$A$499,$A555,"")  )</f>
        <v/>
      </c>
      <c r="S555" s="65" t="str">
        <f ca="1">IF( AND(LEN(S454)&gt;=1,S454&lt;&gt;".",COUNTIF(S155:S$191,"*17放*")&gt;0),  CONCATENATE(  ".",IF(S155=$A$499,$A555,"")  ),IF(S155=$A$499,$A555,"")  )</f>
        <v/>
      </c>
      <c r="T555" s="65" t="str">
        <f ca="1">IF( AND(LEN(T454)&gt;=1,T454&lt;&gt;".",COUNTIF(T155:T$191,"*17放*")&gt;0),  CONCATENATE(  ".",IF(T155=$A$499,$A555,"")  ),IF(T155=$A$499,$A555,"")  )</f>
        <v/>
      </c>
      <c r="U555" s="65" t="str">
        <f ca="1">IF( AND(LEN(U454)&gt;=1,U454&lt;&gt;".",COUNTIF(U155:U$191,"*17放*")&gt;0),  CONCATENATE(  ".",IF(U155=$A$499,$A555,"")  ),IF(U155=$A$499,$A555,"")  )</f>
        <v/>
      </c>
      <c r="V555" s="65" t="str">
        <f ca="1">IF( AND(LEN(V454)&gt;=1,V454&lt;&gt;".",COUNTIF(V155:V$191,"*17放*")&gt;0),  CONCATENATE(  ".",IF(V155=$A$499,$A555,"")  ),IF(V155=$A$499,$A555,"")  )</f>
        <v/>
      </c>
      <c r="W555" s="65" t="str">
        <f ca="1">IF( AND(LEN(W454)&gt;=1,W454&lt;&gt;".",COUNTIF(W155:W$191,"*17放*")&gt;0),  CONCATENATE(  ".",IF(W155=$A$499,$A555,"")  ),IF(W155=$A$499,$A555,"")  )</f>
        <v/>
      </c>
      <c r="X555" s="65" t="str">
        <f ca="1">IF( AND(LEN(X454)&gt;=1,X454&lt;&gt;".",COUNTIF(X155:X$191,"*17放*")&gt;0),  CONCATENATE(  ".",IF(X155=$A$499,$A555,"")  ),IF(X155=$A$499,$A555,"")  )</f>
        <v/>
      </c>
      <c r="Y555" s="65" t="str">
        <f ca="1">IF( AND(LEN(Y454)&gt;=1,Y454&lt;&gt;".",COUNTIF(Y155:Y$191,"*17放*")&gt;0),  CONCATENATE(  ".",IF(Y155=$A$499,$A555,"")  ),IF(Y155=$A$499,$A555,"")  )</f>
        <v/>
      </c>
      <c r="Z555" s="65" t="str">
        <f ca="1">IF( AND(LEN(Z454)&gt;=1,Z454&lt;&gt;".",COUNTIF(Z155:Z$191,"*17放*")&gt;0),  CONCATENATE(  ".",IF(Z155=$A$499,$A555,"")  ),IF(Z155=$A$499,$A555,"")  )</f>
        <v/>
      </c>
      <c r="AA555" s="65" t="str">
        <f ca="1">IF( AND(LEN(AA454)&gt;=1,AA454&lt;&gt;".",COUNTIF(AA155:AA$191,"*17放*")&gt;0),  CONCATENATE(  ".",IF(AA155=$A$499,$A555,"")  ),IF(AA155=$A$499,$A555,"")  )</f>
        <v/>
      </c>
      <c r="AB555" s="65" t="str">
        <f ca="1">IF( AND(LEN(AB454)&gt;=1,AB454&lt;&gt;".",COUNTIF(AB155:AB$191,"*17放*")&gt;0),  CONCATENATE(  ".",IF(AB155=$A$499,$A555,"")  ),IF(AB155=$A$499,$A555,"")  )</f>
        <v/>
      </c>
      <c r="AC555" s="65" t="str">
        <f ca="1">IF( AND(LEN(AC454)&gt;=1,AC454&lt;&gt;".",COUNTIF(AC155:AC$191,"*17放*")&gt;0),  CONCATENATE(  ".",IF(AC155=$A$499,$A555,"")  ),IF(AC155=$A$499,$A555,"")  )</f>
        <v/>
      </c>
      <c r="AD555" s="65" t="str">
        <f ca="1">IF( AND(LEN(AD454)&gt;=1,AD454&lt;&gt;".",COUNTIF(AD155:AD$191,"*17放*")&gt;0),  CONCATENATE(  ".",IF(AD155=$A$499,$A555,"")  ),IF(AD155=$A$499,$A555,"")  )</f>
        <v/>
      </c>
      <c r="AE555" s="65" t="str">
        <f ca="1">IF( AND(LEN(AE454)&gt;=1,AE454&lt;&gt;".",COUNTIF(AE155:AE$191,"*17放*")&gt;0),  CONCATENATE(  ".",IF(AE155=$A$499,$A555,"")  ),IF(AE155=$A$499,$A555,"")  )</f>
        <v/>
      </c>
      <c r="AF555" s="65" t="str">
        <f ca="1">IF( AND(LEN(AF454)&gt;=1,AF454&lt;&gt;".",COUNTIF(AF155:AF$191,"*17放*")&gt;0),  CONCATENATE(  ".",IF(AF155=$A$499,$A555,"")  ),IF(AF155=$A$499,$A555,"")  )</f>
        <v/>
      </c>
      <c r="AG555" s="65" t="str">
        <f ca="1">IF( AND(LEN(AG454)&gt;=1,AG454&lt;&gt;".",COUNTIF(AG155:AG$191,"*17放*")&gt;0),  CONCATENATE(  ".",IF(AG155=$A$499,$A555,"")  ),IF(AG155=$A$499,$A555,"")  )</f>
        <v/>
      </c>
      <c r="AH555" s="65"/>
      <c r="AI555" s="65"/>
      <c r="AJ555" s="65"/>
    </row>
    <row r="556" spans="1:36">
      <c r="A556" s="65">
        <f t="shared" si="48"/>
        <v>56</v>
      </c>
      <c r="B556" s="65" t="str">
        <f t="shared" si="48"/>
        <v>許翊呈</v>
      </c>
      <c r="C556" s="65" t="str">
        <f ca="1">IF( AND(LEN(C455)&gt;=1,C455&lt;&gt;".",COUNTIF(C156:C$191,"*17放*")&gt;0),  CONCATENATE(  ".",IF(C156=$A$499,$A556,"")  ),IF(C156=$A$499,$A556,"")  )</f>
        <v/>
      </c>
      <c r="D556" s="65" t="str">
        <f ca="1">IF( AND(LEN(D455)&gt;=1,D455&lt;&gt;".",COUNTIF(D156:D$191,"*17放*")&gt;0),  CONCATENATE(  ".",IF(D156=$A$499,$A556,"")  ),IF(D156=$A$499,$A556,"")  )</f>
        <v/>
      </c>
      <c r="E556" s="65" t="str">
        <f ca="1">IF( AND(LEN(E455)&gt;=1,E455&lt;&gt;".",COUNTIF(E156:E$191,"*17放*")&gt;0),  CONCATENATE(  ".",IF(E156=$A$499,$A556,"")  ),IF(E156=$A$499,$A556,"")  )</f>
        <v/>
      </c>
      <c r="F556" s="65" t="str">
        <f ca="1">IF( AND(LEN(F455)&gt;=1,F455&lt;&gt;".",COUNTIF(F156:F$191,"*17放*")&gt;0),  CONCATENATE(  ".",IF(F156=$A$499,$A556,"")  ),IF(F156=$A$499,$A556,"")  )</f>
        <v/>
      </c>
      <c r="G556" s="65" t="str">
        <f ca="1">IF( AND(LEN(G455)&gt;=1,G455&lt;&gt;".",COUNTIF(G156:G$191,"*17放*")&gt;0),  CONCATENATE(  ".",IF(G156=$A$499,$A556,"")  ),IF(G156=$A$499,$A556,"")  )</f>
        <v/>
      </c>
      <c r="H556" s="65" t="str">
        <f ca="1">IF( AND(LEN(H455)&gt;=1,H455&lt;&gt;".",COUNTIF(H156:H$191,"*17放*")&gt;0),  CONCATENATE(  ".",IF(H156=$A$499,$A556,"")  ),IF(H156=$A$499,$A556,"")  )</f>
        <v/>
      </c>
      <c r="I556" s="65" t="str">
        <f ca="1">IF( AND(LEN(I455)&gt;=1,I455&lt;&gt;".",COUNTIF(I156:I$191,"*17放*")&gt;0),  CONCATENATE(  ".",IF(I156=$A$499,$A556,"")  ),IF(I156=$A$499,$A556,"")  )</f>
        <v/>
      </c>
      <c r="J556" s="65" t="str">
        <f ca="1">IF( AND(LEN(J455)&gt;=1,J455&lt;&gt;".",COUNTIF(J156:J$191,"*17放*")&gt;0),  CONCATENATE(  ".",IF(J156=$A$499,$A556,"")  ),IF(J156=$A$499,$A556,"")  )</f>
        <v/>
      </c>
      <c r="K556" s="65" t="str">
        <f ca="1">IF( AND(LEN(K455)&gt;=1,K455&lt;&gt;".",COUNTIF(K156:K$191,"*17放*")&gt;0),  CONCATENATE(  ".",IF(K156=$A$499,$A556,"")  ),IF(K156=$A$499,$A556,"")  )</f>
        <v/>
      </c>
      <c r="L556" s="65" t="str">
        <f ca="1">IF( AND(LEN(L455)&gt;=1,L455&lt;&gt;".",COUNTIF(L156:L$191,"*17放*")&gt;0),  CONCATENATE(  ".",IF(L156=$A$499,$A556,"")  ),IF(L156=$A$499,$A556,"")  )</f>
        <v/>
      </c>
      <c r="M556" s="65" t="str">
        <f ca="1">IF( AND(LEN(M455)&gt;=1,M455&lt;&gt;".",COUNTIF(M156:M$191,"*17放*")&gt;0),  CONCATENATE(  ".",IF(M156=$A$499,$A556,"")  ),IF(M156=$A$499,$A556,"")  )</f>
        <v/>
      </c>
      <c r="N556" s="65" t="str">
        <f ca="1">IF( AND(LEN(N455)&gt;=1,N455&lt;&gt;".",COUNTIF(N156:N$191,"*17放*")&gt;0),  CONCATENATE(  ".",IF(N156=$A$499,$A556,"")  ),IF(N156=$A$499,$A556,"")  )</f>
        <v/>
      </c>
      <c r="O556" s="65" t="str">
        <f ca="1">IF( AND(LEN(O455)&gt;=1,O455&lt;&gt;".",COUNTIF(O156:O$191,"*17放*")&gt;0),  CONCATENATE(  ".",IF(O156=$A$499,$A556,"")  ),IF(O156=$A$499,$A556,"")  )</f>
        <v/>
      </c>
      <c r="P556" s="65" t="str">
        <f ca="1">IF( AND(LEN(P455)&gt;=1,P455&lt;&gt;".",COUNTIF(P156:P$191,"*17放*")&gt;0),  CONCATENATE(  ".",IF(P156=$A$499,$A556,"")  ),IF(P156=$A$499,$A556,"")  )</f>
        <v/>
      </c>
      <c r="Q556" s="65" t="str">
        <f ca="1">IF( AND(LEN(Q455)&gt;=1,Q455&lt;&gt;".",COUNTIF(Q156:Q$191,"*17放*")&gt;0),  CONCATENATE(  ".",IF(Q156=$A$499,$A556,"")  ),IF(Q156=$A$499,$A556,"")  )</f>
        <v/>
      </c>
      <c r="R556" s="65" t="str">
        <f ca="1">IF( AND(LEN(R455)&gt;=1,R455&lt;&gt;".",COUNTIF(R156:R$191,"*17放*")&gt;0),  CONCATENATE(  ".",IF(R156=$A$499,$A556,"")  ),IF(R156=$A$499,$A556,"")  )</f>
        <v/>
      </c>
      <c r="S556" s="65" t="str">
        <f ca="1">IF( AND(LEN(S455)&gt;=1,S455&lt;&gt;".",COUNTIF(S156:S$191,"*17放*")&gt;0),  CONCATENATE(  ".",IF(S156=$A$499,$A556,"")  ),IF(S156=$A$499,$A556,"")  )</f>
        <v/>
      </c>
      <c r="T556" s="65" t="str">
        <f ca="1">IF( AND(LEN(T455)&gt;=1,T455&lt;&gt;".",COUNTIF(T156:T$191,"*17放*")&gt;0),  CONCATENATE(  ".",IF(T156=$A$499,$A556,"")  ),IF(T156=$A$499,$A556,"")  )</f>
        <v/>
      </c>
      <c r="U556" s="65" t="str">
        <f ca="1">IF( AND(LEN(U455)&gt;=1,U455&lt;&gt;".",COUNTIF(U156:U$191,"*17放*")&gt;0),  CONCATENATE(  ".",IF(U156=$A$499,$A556,"")  ),IF(U156=$A$499,$A556,"")  )</f>
        <v/>
      </c>
      <c r="V556" s="65" t="str">
        <f ca="1">IF( AND(LEN(V455)&gt;=1,V455&lt;&gt;".",COUNTIF(V156:V$191,"*17放*")&gt;0),  CONCATENATE(  ".",IF(V156=$A$499,$A556,"")  ),IF(V156=$A$499,$A556,"")  )</f>
        <v/>
      </c>
      <c r="W556" s="65" t="str">
        <f ca="1">IF( AND(LEN(W455)&gt;=1,W455&lt;&gt;".",COUNTIF(W156:W$191,"*17放*")&gt;0),  CONCATENATE(  ".",IF(W156=$A$499,$A556,"")  ),IF(W156=$A$499,$A556,"")  )</f>
        <v/>
      </c>
      <c r="X556" s="65" t="str">
        <f ca="1">IF( AND(LEN(X455)&gt;=1,X455&lt;&gt;".",COUNTIF(X156:X$191,"*17放*")&gt;0),  CONCATENATE(  ".",IF(X156=$A$499,$A556,"")  ),IF(X156=$A$499,$A556,"")  )</f>
        <v/>
      </c>
      <c r="Y556" s="65" t="str">
        <f ca="1">IF( AND(LEN(Y455)&gt;=1,Y455&lt;&gt;".",COUNTIF(Y156:Y$191,"*17放*")&gt;0),  CONCATENATE(  ".",IF(Y156=$A$499,$A556,"")  ),IF(Y156=$A$499,$A556,"")  )</f>
        <v/>
      </c>
      <c r="Z556" s="65" t="str">
        <f ca="1">IF( AND(LEN(Z455)&gt;=1,Z455&lt;&gt;".",COUNTIF(Z156:Z$191,"*17放*")&gt;0),  CONCATENATE(  ".",IF(Z156=$A$499,$A556,"")  ),IF(Z156=$A$499,$A556,"")  )</f>
        <v/>
      </c>
      <c r="AA556" s="65" t="str">
        <f ca="1">IF( AND(LEN(AA455)&gt;=1,AA455&lt;&gt;".",COUNTIF(AA156:AA$191,"*17放*")&gt;0),  CONCATENATE(  ".",IF(AA156=$A$499,$A556,"")  ),IF(AA156=$A$499,$A556,"")  )</f>
        <v/>
      </c>
      <c r="AB556" s="65" t="str">
        <f ca="1">IF( AND(LEN(AB455)&gt;=1,AB455&lt;&gt;".",COUNTIF(AB156:AB$191,"*17放*")&gt;0),  CONCATENATE(  ".",IF(AB156=$A$499,$A556,"")  ),IF(AB156=$A$499,$A556,"")  )</f>
        <v/>
      </c>
      <c r="AC556" s="65" t="str">
        <f ca="1">IF( AND(LEN(AC455)&gt;=1,AC455&lt;&gt;".",COUNTIF(AC156:AC$191,"*17放*")&gt;0),  CONCATENATE(  ".",IF(AC156=$A$499,$A556,"")  ),IF(AC156=$A$499,$A556,"")  )</f>
        <v/>
      </c>
      <c r="AD556" s="65" t="str">
        <f ca="1">IF( AND(LEN(AD455)&gt;=1,AD455&lt;&gt;".",COUNTIF(AD156:AD$191,"*17放*")&gt;0),  CONCATENATE(  ".",IF(AD156=$A$499,$A556,"")  ),IF(AD156=$A$499,$A556,"")  )</f>
        <v/>
      </c>
      <c r="AE556" s="65" t="str">
        <f ca="1">IF( AND(LEN(AE455)&gt;=1,AE455&lt;&gt;".",COUNTIF(AE156:AE$191,"*17放*")&gt;0),  CONCATENATE(  ".",IF(AE156=$A$499,$A556,"")  ),IF(AE156=$A$499,$A556,"")  )</f>
        <v/>
      </c>
      <c r="AF556" s="65" t="str">
        <f ca="1">IF( AND(LEN(AF455)&gt;=1,AF455&lt;&gt;".",COUNTIF(AF156:AF$191,"*17放*")&gt;0),  CONCATENATE(  ".",IF(AF156=$A$499,$A556,"")  ),IF(AF156=$A$499,$A556,"")  )</f>
        <v/>
      </c>
      <c r="AG556" s="65" t="str">
        <f ca="1">IF( AND(LEN(AG455)&gt;=1,AG455&lt;&gt;".",COUNTIF(AG156:AG$191,"*17放*")&gt;0),  CONCATENATE(  ".",IF(AG156=$A$499,$A556,"")  ),IF(AG156=$A$499,$A556,"")  )</f>
        <v/>
      </c>
      <c r="AH556" s="65"/>
      <c r="AI556" s="65"/>
      <c r="AJ556" s="65"/>
    </row>
    <row r="557" spans="1:36">
      <c r="A557" s="65">
        <f t="shared" si="48"/>
        <v>57</v>
      </c>
      <c r="B557" s="65" t="str">
        <f t="shared" si="48"/>
        <v>周承澔</v>
      </c>
      <c r="C557" s="65" t="str">
        <f ca="1">IF( AND(LEN(C456)&gt;=1,C456&lt;&gt;".",COUNTIF(C157:C$191,"*17放*")&gt;0),  CONCATENATE(  ".",IF(C157=$A$499,$A557,"")  ),IF(C157=$A$499,$A557,"")  )</f>
        <v/>
      </c>
      <c r="D557" s="65" t="str">
        <f ca="1">IF( AND(LEN(D456)&gt;=1,D456&lt;&gt;".",COUNTIF(D157:D$191,"*17放*")&gt;0),  CONCATENATE(  ".",IF(D157=$A$499,$A557,"")  ),IF(D157=$A$499,$A557,"")  )</f>
        <v/>
      </c>
      <c r="E557" s="65" t="str">
        <f ca="1">IF( AND(LEN(E456)&gt;=1,E456&lt;&gt;".",COUNTIF(E157:E$191,"*17放*")&gt;0),  CONCATENATE(  ".",IF(E157=$A$499,$A557,"")  ),IF(E157=$A$499,$A557,"")  )</f>
        <v/>
      </c>
      <c r="F557" s="65" t="str">
        <f ca="1">IF( AND(LEN(F456)&gt;=1,F456&lt;&gt;".",COUNTIF(F157:F$191,"*17放*")&gt;0),  CONCATENATE(  ".",IF(F157=$A$499,$A557,"")  ),IF(F157=$A$499,$A557,"")  )</f>
        <v/>
      </c>
      <c r="G557" s="65" t="str">
        <f ca="1">IF( AND(LEN(G456)&gt;=1,G456&lt;&gt;".",COUNTIF(G157:G$191,"*17放*")&gt;0),  CONCATENATE(  ".",IF(G157=$A$499,$A557,"")  ),IF(G157=$A$499,$A557,"")  )</f>
        <v/>
      </c>
      <c r="H557" s="65" t="str">
        <f ca="1">IF( AND(LEN(H456)&gt;=1,H456&lt;&gt;".",COUNTIF(H157:H$191,"*17放*")&gt;0),  CONCATENATE(  ".",IF(H157=$A$499,$A557,"")  ),IF(H157=$A$499,$A557,"")  )</f>
        <v/>
      </c>
      <c r="I557" s="65" t="str">
        <f ca="1">IF( AND(LEN(I456)&gt;=1,I456&lt;&gt;".",COUNTIF(I157:I$191,"*17放*")&gt;0),  CONCATENATE(  ".",IF(I157=$A$499,$A557,"")  ),IF(I157=$A$499,$A557,"")  )</f>
        <v/>
      </c>
      <c r="J557" s="65" t="str">
        <f ca="1">IF( AND(LEN(J456)&gt;=1,J456&lt;&gt;".",COUNTIF(J157:J$191,"*17放*")&gt;0),  CONCATENATE(  ".",IF(J157=$A$499,$A557,"")  ),IF(J157=$A$499,$A557,"")  )</f>
        <v/>
      </c>
      <c r="K557" s="65" t="str">
        <f ca="1">IF( AND(LEN(K456)&gt;=1,K456&lt;&gt;".",COUNTIF(K157:K$191,"*17放*")&gt;0),  CONCATENATE(  ".",IF(K157=$A$499,$A557,"")  ),IF(K157=$A$499,$A557,"")  )</f>
        <v/>
      </c>
      <c r="L557" s="65" t="str">
        <f ca="1">IF( AND(LEN(L456)&gt;=1,L456&lt;&gt;".",COUNTIF(L157:L$191,"*17放*")&gt;0),  CONCATENATE(  ".",IF(L157=$A$499,$A557,"")  ),IF(L157=$A$499,$A557,"")  )</f>
        <v/>
      </c>
      <c r="M557" s="65" t="str">
        <f ca="1">IF( AND(LEN(M456)&gt;=1,M456&lt;&gt;".",COUNTIF(M157:M$191,"*17放*")&gt;0),  CONCATENATE(  ".",IF(M157=$A$499,$A557,"")  ),IF(M157=$A$499,$A557,"")  )</f>
        <v/>
      </c>
      <c r="N557" s="65" t="str">
        <f ca="1">IF( AND(LEN(N456)&gt;=1,N456&lt;&gt;".",COUNTIF(N157:N$191,"*17放*")&gt;0),  CONCATENATE(  ".",IF(N157=$A$499,$A557,"")  ),IF(N157=$A$499,$A557,"")  )</f>
        <v/>
      </c>
      <c r="O557" s="65" t="str">
        <f ca="1">IF( AND(LEN(O456)&gt;=1,O456&lt;&gt;".",COUNTIF(O157:O$191,"*17放*")&gt;0),  CONCATENATE(  ".",IF(O157=$A$499,$A557,"")  ),IF(O157=$A$499,$A557,"")  )</f>
        <v/>
      </c>
      <c r="P557" s="65" t="str">
        <f ca="1">IF( AND(LEN(P456)&gt;=1,P456&lt;&gt;".",COUNTIF(P157:P$191,"*17放*")&gt;0),  CONCATENATE(  ".",IF(P157=$A$499,$A557,"")  ),IF(P157=$A$499,$A557,"")  )</f>
        <v/>
      </c>
      <c r="Q557" s="65" t="str">
        <f ca="1">IF( AND(LEN(Q456)&gt;=1,Q456&lt;&gt;".",COUNTIF(Q157:Q$191,"*17放*")&gt;0),  CONCATENATE(  ".",IF(Q157=$A$499,$A557,"")  ),IF(Q157=$A$499,$A557,"")  )</f>
        <v/>
      </c>
      <c r="R557" s="65" t="str">
        <f ca="1">IF( AND(LEN(R456)&gt;=1,R456&lt;&gt;".",COUNTIF(R157:R$191,"*17放*")&gt;0),  CONCATENATE(  ".",IF(R157=$A$499,$A557,"")  ),IF(R157=$A$499,$A557,"")  )</f>
        <v/>
      </c>
      <c r="S557" s="65" t="str">
        <f ca="1">IF( AND(LEN(S456)&gt;=1,S456&lt;&gt;".",COUNTIF(S157:S$191,"*17放*")&gt;0),  CONCATENATE(  ".",IF(S157=$A$499,$A557,"")  ),IF(S157=$A$499,$A557,"")  )</f>
        <v/>
      </c>
      <c r="T557" s="65" t="str">
        <f ca="1">IF( AND(LEN(T456)&gt;=1,T456&lt;&gt;".",COUNTIF(T157:T$191,"*17放*")&gt;0),  CONCATENATE(  ".",IF(T157=$A$499,$A557,"")  ),IF(T157=$A$499,$A557,"")  )</f>
        <v/>
      </c>
      <c r="U557" s="65" t="str">
        <f ca="1">IF( AND(LEN(U456)&gt;=1,U456&lt;&gt;".",COUNTIF(U157:U$191,"*17放*")&gt;0),  CONCATENATE(  ".",IF(U157=$A$499,$A557,"")  ),IF(U157=$A$499,$A557,"")  )</f>
        <v/>
      </c>
      <c r="V557" s="65" t="str">
        <f ca="1">IF( AND(LEN(V456)&gt;=1,V456&lt;&gt;".",COUNTIF(V157:V$191,"*17放*")&gt;0),  CONCATENATE(  ".",IF(V157=$A$499,$A557,"")  ),IF(V157=$A$499,$A557,"")  )</f>
        <v/>
      </c>
      <c r="W557" s="65" t="str">
        <f ca="1">IF( AND(LEN(W456)&gt;=1,W456&lt;&gt;".",COUNTIF(W157:W$191,"*17放*")&gt;0),  CONCATENATE(  ".",IF(W157=$A$499,$A557,"")  ),IF(W157=$A$499,$A557,"")  )</f>
        <v/>
      </c>
      <c r="X557" s="65" t="str">
        <f ca="1">IF( AND(LEN(X456)&gt;=1,X456&lt;&gt;".",COUNTIF(X157:X$191,"*17放*")&gt;0),  CONCATENATE(  ".",IF(X157=$A$499,$A557,"")  ),IF(X157=$A$499,$A557,"")  )</f>
        <v/>
      </c>
      <c r="Y557" s="65" t="str">
        <f ca="1">IF( AND(LEN(Y456)&gt;=1,Y456&lt;&gt;".",COUNTIF(Y157:Y$191,"*17放*")&gt;0),  CONCATENATE(  ".",IF(Y157=$A$499,$A557,"")  ),IF(Y157=$A$499,$A557,"")  )</f>
        <v/>
      </c>
      <c r="Z557" s="65" t="str">
        <f ca="1">IF( AND(LEN(Z456)&gt;=1,Z456&lt;&gt;".",COUNTIF(Z157:Z$191,"*17放*")&gt;0),  CONCATENATE(  ".",IF(Z157=$A$499,$A557,"")  ),IF(Z157=$A$499,$A557,"")  )</f>
        <v/>
      </c>
      <c r="AA557" s="65" t="str">
        <f ca="1">IF( AND(LEN(AA456)&gt;=1,AA456&lt;&gt;".",COUNTIF(AA157:AA$191,"*17放*")&gt;0),  CONCATENATE(  ".",IF(AA157=$A$499,$A557,"")  ),IF(AA157=$A$499,$A557,"")  )</f>
        <v/>
      </c>
      <c r="AB557" s="65" t="str">
        <f ca="1">IF( AND(LEN(AB456)&gt;=1,AB456&lt;&gt;".",COUNTIF(AB157:AB$191,"*17放*")&gt;0),  CONCATENATE(  ".",IF(AB157=$A$499,$A557,"")  ),IF(AB157=$A$499,$A557,"")  )</f>
        <v/>
      </c>
      <c r="AC557" s="65" t="str">
        <f ca="1">IF( AND(LEN(AC456)&gt;=1,AC456&lt;&gt;".",COUNTIF(AC157:AC$191,"*17放*")&gt;0),  CONCATENATE(  ".",IF(AC157=$A$499,$A557,"")  ),IF(AC157=$A$499,$A557,"")  )</f>
        <v/>
      </c>
      <c r="AD557" s="65" t="str">
        <f ca="1">IF( AND(LEN(AD456)&gt;=1,AD456&lt;&gt;".",COUNTIF(AD157:AD$191,"*17放*")&gt;0),  CONCATENATE(  ".",IF(AD157=$A$499,$A557,"")  ),IF(AD157=$A$499,$A557,"")  )</f>
        <v/>
      </c>
      <c r="AE557" s="65" t="str">
        <f ca="1">IF( AND(LEN(AE456)&gt;=1,AE456&lt;&gt;".",COUNTIF(AE157:AE$191,"*17放*")&gt;0),  CONCATENATE(  ".",IF(AE157=$A$499,$A557,"")  ),IF(AE157=$A$499,$A557,"")  )</f>
        <v/>
      </c>
      <c r="AF557" s="65" t="str">
        <f ca="1">IF( AND(LEN(AF456)&gt;=1,AF456&lt;&gt;".",COUNTIF(AF157:AF$191,"*17放*")&gt;0),  CONCATENATE(  ".",IF(AF157=$A$499,$A557,"")  ),IF(AF157=$A$499,$A557,"")  )</f>
        <v/>
      </c>
      <c r="AG557" s="65" t="str">
        <f ca="1">IF( AND(LEN(AG456)&gt;=1,AG456&lt;&gt;".",COUNTIF(AG157:AG$191,"*17放*")&gt;0),  CONCATENATE(  ".",IF(AG157=$A$499,$A557,"")  ),IF(AG157=$A$499,$A557,"")  )</f>
        <v/>
      </c>
      <c r="AH557" s="65"/>
      <c r="AI557" s="65"/>
      <c r="AJ557" s="65"/>
    </row>
    <row r="558" spans="1:36">
      <c r="A558" s="65">
        <f t="shared" si="48"/>
        <v>58</v>
      </c>
      <c r="B558" s="65" t="str">
        <f t="shared" si="48"/>
        <v>蕭敬哲</v>
      </c>
      <c r="C558" s="65" t="str">
        <f ca="1">IF( AND(LEN(C457)&gt;=1,C457&lt;&gt;".",COUNTIF(C158:C$191,"*17放*")&gt;0),  CONCATENATE(  ".",IF(C158=$A$499,$A558,"")  ),IF(C158=$A$499,$A558,"")  )</f>
        <v/>
      </c>
      <c r="D558" s="65" t="str">
        <f ca="1">IF( AND(LEN(D457)&gt;=1,D457&lt;&gt;".",COUNTIF(D158:D$191,"*17放*")&gt;0),  CONCATENATE(  ".",IF(D158=$A$499,$A558,"")  ),IF(D158=$A$499,$A558,"")  )</f>
        <v/>
      </c>
      <c r="E558" s="65" t="str">
        <f ca="1">IF( AND(LEN(E457)&gt;=1,E457&lt;&gt;".",COUNTIF(E158:E$191,"*17放*")&gt;0),  CONCATENATE(  ".",IF(E158=$A$499,$A558,"")  ),IF(E158=$A$499,$A558,"")  )</f>
        <v/>
      </c>
      <c r="F558" s="65" t="str">
        <f ca="1">IF( AND(LEN(F457)&gt;=1,F457&lt;&gt;".",COUNTIF(F158:F$191,"*17放*")&gt;0),  CONCATENATE(  ".",IF(F158=$A$499,$A558,"")  ),IF(F158=$A$499,$A558,"")  )</f>
        <v/>
      </c>
      <c r="G558" s="65" t="str">
        <f ca="1">IF( AND(LEN(G457)&gt;=1,G457&lt;&gt;".",COUNTIF(G158:G$191,"*17放*")&gt;0),  CONCATENATE(  ".",IF(G158=$A$499,$A558,"")  ),IF(G158=$A$499,$A558,"")  )</f>
        <v/>
      </c>
      <c r="H558" s="65" t="str">
        <f ca="1">IF( AND(LEN(H457)&gt;=1,H457&lt;&gt;".",COUNTIF(H158:H$191,"*17放*")&gt;0),  CONCATENATE(  ".",IF(H158=$A$499,$A558,"")  ),IF(H158=$A$499,$A558,"")  )</f>
        <v/>
      </c>
      <c r="I558" s="65" t="str">
        <f ca="1">IF( AND(LEN(I457)&gt;=1,I457&lt;&gt;".",COUNTIF(I158:I$191,"*17放*")&gt;0),  CONCATENATE(  ".",IF(I158=$A$499,$A558,"")  ),IF(I158=$A$499,$A558,"")  )</f>
        <v/>
      </c>
      <c r="J558" s="65" t="str">
        <f ca="1">IF( AND(LEN(J457)&gt;=1,J457&lt;&gt;".",COUNTIF(J158:J$191,"*17放*")&gt;0),  CONCATENATE(  ".",IF(J158=$A$499,$A558,"")  ),IF(J158=$A$499,$A558,"")  )</f>
        <v/>
      </c>
      <c r="K558" s="65" t="str">
        <f ca="1">IF( AND(LEN(K457)&gt;=1,K457&lt;&gt;".",COUNTIF(K158:K$191,"*17放*")&gt;0),  CONCATENATE(  ".",IF(K158=$A$499,$A558,"")  ),IF(K158=$A$499,$A558,"")  )</f>
        <v/>
      </c>
      <c r="L558" s="65" t="str">
        <f ca="1">IF( AND(LEN(L457)&gt;=1,L457&lt;&gt;".",COUNTIF(L158:L$191,"*17放*")&gt;0),  CONCATENATE(  ".",IF(L158=$A$499,$A558,"")  ),IF(L158=$A$499,$A558,"")  )</f>
        <v/>
      </c>
      <c r="M558" s="65" t="str">
        <f ca="1">IF( AND(LEN(M457)&gt;=1,M457&lt;&gt;".",COUNTIF(M158:M$191,"*17放*")&gt;0),  CONCATENATE(  ".",IF(M158=$A$499,$A558,"")  ),IF(M158=$A$499,$A558,"")  )</f>
        <v/>
      </c>
      <c r="N558" s="65" t="str">
        <f ca="1">IF( AND(LEN(N457)&gt;=1,N457&lt;&gt;".",COUNTIF(N158:N$191,"*17放*")&gt;0),  CONCATENATE(  ".",IF(N158=$A$499,$A558,"")  ),IF(N158=$A$499,$A558,"")  )</f>
        <v/>
      </c>
      <c r="O558" s="65" t="str">
        <f ca="1">IF( AND(LEN(O457)&gt;=1,O457&lt;&gt;".",COUNTIF(O158:O$191,"*17放*")&gt;0),  CONCATENATE(  ".",IF(O158=$A$499,$A558,"")  ),IF(O158=$A$499,$A558,"")  )</f>
        <v/>
      </c>
      <c r="P558" s="65" t="str">
        <f ca="1">IF( AND(LEN(P457)&gt;=1,P457&lt;&gt;".",COUNTIF(P158:P$191,"*17放*")&gt;0),  CONCATENATE(  ".",IF(P158=$A$499,$A558,"")  ),IF(P158=$A$499,$A558,"")  )</f>
        <v/>
      </c>
      <c r="Q558" s="65" t="str">
        <f ca="1">IF( AND(LEN(Q457)&gt;=1,Q457&lt;&gt;".",COUNTIF(Q158:Q$191,"*17放*")&gt;0),  CONCATENATE(  ".",IF(Q158=$A$499,$A558,"")  ),IF(Q158=$A$499,$A558,"")  )</f>
        <v/>
      </c>
      <c r="R558" s="65" t="str">
        <f ca="1">IF( AND(LEN(R457)&gt;=1,R457&lt;&gt;".",COUNTIF(R158:R$191,"*17放*")&gt;0),  CONCATENATE(  ".",IF(R158=$A$499,$A558,"")  ),IF(R158=$A$499,$A558,"")  )</f>
        <v/>
      </c>
      <c r="S558" s="65" t="str">
        <f ca="1">IF( AND(LEN(S457)&gt;=1,S457&lt;&gt;".",COUNTIF(S158:S$191,"*17放*")&gt;0),  CONCATENATE(  ".",IF(S158=$A$499,$A558,"")  ),IF(S158=$A$499,$A558,"")  )</f>
        <v/>
      </c>
      <c r="T558" s="65" t="str">
        <f ca="1">IF( AND(LEN(T457)&gt;=1,T457&lt;&gt;".",COUNTIF(T158:T$191,"*17放*")&gt;0),  CONCATENATE(  ".",IF(T158=$A$499,$A558,"")  ),IF(T158=$A$499,$A558,"")  )</f>
        <v/>
      </c>
      <c r="U558" s="65" t="str">
        <f ca="1">IF( AND(LEN(U457)&gt;=1,U457&lt;&gt;".",COUNTIF(U158:U$191,"*17放*")&gt;0),  CONCATENATE(  ".",IF(U158=$A$499,$A558,"")  ),IF(U158=$A$499,$A558,"")  )</f>
        <v/>
      </c>
      <c r="V558" s="65" t="str">
        <f ca="1">IF( AND(LEN(V457)&gt;=1,V457&lt;&gt;".",COUNTIF(V158:V$191,"*17放*")&gt;0),  CONCATENATE(  ".",IF(V158=$A$499,$A558,"")  ),IF(V158=$A$499,$A558,"")  )</f>
        <v/>
      </c>
      <c r="W558" s="65" t="str">
        <f ca="1">IF( AND(LEN(W457)&gt;=1,W457&lt;&gt;".",COUNTIF(W158:W$191,"*17放*")&gt;0),  CONCATENATE(  ".",IF(W158=$A$499,$A558,"")  ),IF(W158=$A$499,$A558,"")  )</f>
        <v/>
      </c>
      <c r="X558" s="65" t="str">
        <f ca="1">IF( AND(LEN(X457)&gt;=1,X457&lt;&gt;".",COUNTIF(X158:X$191,"*17放*")&gt;0),  CONCATENATE(  ".",IF(X158=$A$499,$A558,"")  ),IF(X158=$A$499,$A558,"")  )</f>
        <v/>
      </c>
      <c r="Y558" s="65" t="str">
        <f ca="1">IF( AND(LEN(Y457)&gt;=1,Y457&lt;&gt;".",COUNTIF(Y158:Y$191,"*17放*")&gt;0),  CONCATENATE(  ".",IF(Y158=$A$499,$A558,"")  ),IF(Y158=$A$499,$A558,"")  )</f>
        <v/>
      </c>
      <c r="Z558" s="65" t="str">
        <f ca="1">IF( AND(LEN(Z457)&gt;=1,Z457&lt;&gt;".",COUNTIF(Z158:Z$191,"*17放*")&gt;0),  CONCATENATE(  ".",IF(Z158=$A$499,$A558,"")  ),IF(Z158=$A$499,$A558,"")  )</f>
        <v/>
      </c>
      <c r="AA558" s="65" t="str">
        <f ca="1">IF( AND(LEN(AA457)&gt;=1,AA457&lt;&gt;".",COUNTIF(AA158:AA$191,"*17放*")&gt;0),  CONCATENATE(  ".",IF(AA158=$A$499,$A558,"")  ),IF(AA158=$A$499,$A558,"")  )</f>
        <v/>
      </c>
      <c r="AB558" s="65" t="str">
        <f ca="1">IF( AND(LEN(AB457)&gt;=1,AB457&lt;&gt;".",COUNTIF(AB158:AB$191,"*17放*")&gt;0),  CONCATENATE(  ".",IF(AB158=$A$499,$A558,"")  ),IF(AB158=$A$499,$A558,"")  )</f>
        <v/>
      </c>
      <c r="AC558" s="65" t="str">
        <f ca="1">IF( AND(LEN(AC457)&gt;=1,AC457&lt;&gt;".",COUNTIF(AC158:AC$191,"*17放*")&gt;0),  CONCATENATE(  ".",IF(AC158=$A$499,$A558,"")  ),IF(AC158=$A$499,$A558,"")  )</f>
        <v/>
      </c>
      <c r="AD558" s="65" t="str">
        <f ca="1">IF( AND(LEN(AD457)&gt;=1,AD457&lt;&gt;".",COUNTIF(AD158:AD$191,"*17放*")&gt;0),  CONCATENATE(  ".",IF(AD158=$A$499,$A558,"")  ),IF(AD158=$A$499,$A558,"")  )</f>
        <v/>
      </c>
      <c r="AE558" s="65" t="str">
        <f ca="1">IF( AND(LEN(AE457)&gt;=1,AE457&lt;&gt;".",COUNTIF(AE158:AE$191,"*17放*")&gt;0),  CONCATENATE(  ".",IF(AE158=$A$499,$A558,"")  ),IF(AE158=$A$499,$A558,"")  )</f>
        <v/>
      </c>
      <c r="AF558" s="65" t="str">
        <f ca="1">IF( AND(LEN(AF457)&gt;=1,AF457&lt;&gt;".",COUNTIF(AF158:AF$191,"*17放*")&gt;0),  CONCATENATE(  ".",IF(AF158=$A$499,$A558,"")  ),IF(AF158=$A$499,$A558,"")  )</f>
        <v/>
      </c>
      <c r="AG558" s="65" t="str">
        <f ca="1">IF( AND(LEN(AG457)&gt;=1,AG457&lt;&gt;".",COUNTIF(AG158:AG$191,"*17放*")&gt;0),  CONCATENATE(  ".",IF(AG158=$A$499,$A558,"")  ),IF(AG158=$A$499,$A558,"")  )</f>
        <v/>
      </c>
      <c r="AH558" s="65"/>
      <c r="AI558" s="65"/>
      <c r="AJ558" s="65"/>
    </row>
    <row r="559" spans="1:36">
      <c r="A559" s="65">
        <f t="shared" si="48"/>
        <v>59</v>
      </c>
      <c r="B559" s="65" t="str">
        <f t="shared" si="48"/>
        <v>陳奕欣</v>
      </c>
      <c r="C559" s="65" t="str">
        <f ca="1">IF( AND(LEN(C458)&gt;=1,C458&lt;&gt;".",COUNTIF(C159:C$191,"*17放*")&gt;0),  CONCATENATE(  ".",IF(C159=$A$499,$A559,"")  ),IF(C159=$A$499,$A559,"")  )</f>
        <v/>
      </c>
      <c r="D559" s="65" t="str">
        <f ca="1">IF( AND(LEN(D458)&gt;=1,D458&lt;&gt;".",COUNTIF(D159:D$191,"*17放*")&gt;0),  CONCATENATE(  ".",IF(D159=$A$499,$A559,"")  ),IF(D159=$A$499,$A559,"")  )</f>
        <v/>
      </c>
      <c r="E559" s="65" t="str">
        <f ca="1">IF( AND(LEN(E458)&gt;=1,E458&lt;&gt;".",COUNTIF(E159:E$191,"*17放*")&gt;0),  CONCATENATE(  ".",IF(E159=$A$499,$A559,"")  ),IF(E159=$A$499,$A559,"")  )</f>
        <v/>
      </c>
      <c r="F559" s="65" t="str">
        <f ca="1">IF( AND(LEN(F458)&gt;=1,F458&lt;&gt;".",COUNTIF(F159:F$191,"*17放*")&gt;0),  CONCATENATE(  ".",IF(F159=$A$499,$A559,"")  ),IF(F159=$A$499,$A559,"")  )</f>
        <v/>
      </c>
      <c r="G559" s="65" t="str">
        <f ca="1">IF( AND(LEN(G458)&gt;=1,G458&lt;&gt;".",COUNTIF(G159:G$191,"*17放*")&gt;0),  CONCATENATE(  ".",IF(G159=$A$499,$A559,"")  ),IF(G159=$A$499,$A559,"")  )</f>
        <v/>
      </c>
      <c r="H559" s="65" t="str">
        <f ca="1">IF( AND(LEN(H458)&gt;=1,H458&lt;&gt;".",COUNTIF(H159:H$191,"*17放*")&gt;0),  CONCATENATE(  ".",IF(H159=$A$499,$A559,"")  ),IF(H159=$A$499,$A559,"")  )</f>
        <v/>
      </c>
      <c r="I559" s="65" t="str">
        <f ca="1">IF( AND(LEN(I458)&gt;=1,I458&lt;&gt;".",COUNTIF(I159:I$191,"*17放*")&gt;0),  CONCATENATE(  ".",IF(I159=$A$499,$A559,"")  ),IF(I159=$A$499,$A559,"")  )</f>
        <v/>
      </c>
      <c r="J559" s="65" t="str">
        <f ca="1">IF( AND(LEN(J458)&gt;=1,J458&lt;&gt;".",COUNTIF(J159:J$191,"*17放*")&gt;0),  CONCATENATE(  ".",IF(J159=$A$499,$A559,"")  ),IF(J159=$A$499,$A559,"")  )</f>
        <v/>
      </c>
      <c r="K559" s="65" t="str">
        <f ca="1">IF( AND(LEN(K458)&gt;=1,K458&lt;&gt;".",COUNTIF(K159:K$191,"*17放*")&gt;0),  CONCATENATE(  ".",IF(K159=$A$499,$A559,"")  ),IF(K159=$A$499,$A559,"")  )</f>
        <v/>
      </c>
      <c r="L559" s="65" t="str">
        <f ca="1">IF( AND(LEN(L458)&gt;=1,L458&lt;&gt;".",COUNTIF(L159:L$191,"*17放*")&gt;0),  CONCATENATE(  ".",IF(L159=$A$499,$A559,"")  ),IF(L159=$A$499,$A559,"")  )</f>
        <v/>
      </c>
      <c r="M559" s="65" t="str">
        <f ca="1">IF( AND(LEN(M458)&gt;=1,M458&lt;&gt;".",COUNTIF(M159:M$191,"*17放*")&gt;0),  CONCATENATE(  ".",IF(M159=$A$499,$A559,"")  ),IF(M159=$A$499,$A559,"")  )</f>
        <v/>
      </c>
      <c r="N559" s="65" t="str">
        <f ca="1">IF( AND(LEN(N458)&gt;=1,N458&lt;&gt;".",COUNTIF(N159:N$191,"*17放*")&gt;0),  CONCATENATE(  ".",IF(N159=$A$499,$A559,"")  ),IF(N159=$A$499,$A559,"")  )</f>
        <v/>
      </c>
      <c r="O559" s="65" t="str">
        <f ca="1">IF( AND(LEN(O458)&gt;=1,O458&lt;&gt;".",COUNTIF(O159:O$191,"*17放*")&gt;0),  CONCATENATE(  ".",IF(O159=$A$499,$A559,"")  ),IF(O159=$A$499,$A559,"")  )</f>
        <v/>
      </c>
      <c r="P559" s="65" t="str">
        <f ca="1">IF( AND(LEN(P458)&gt;=1,P458&lt;&gt;".",COUNTIF(P159:P$191,"*17放*")&gt;0),  CONCATENATE(  ".",IF(P159=$A$499,$A559,"")  ),IF(P159=$A$499,$A559,"")  )</f>
        <v/>
      </c>
      <c r="Q559" s="65" t="str">
        <f ca="1">IF( AND(LEN(Q458)&gt;=1,Q458&lt;&gt;".",COUNTIF(Q159:Q$191,"*17放*")&gt;0),  CONCATENATE(  ".",IF(Q159=$A$499,$A559,"")  ),IF(Q159=$A$499,$A559,"")  )</f>
        <v/>
      </c>
      <c r="R559" s="65" t="str">
        <f ca="1">IF( AND(LEN(R458)&gt;=1,R458&lt;&gt;".",COUNTIF(R159:R$191,"*17放*")&gt;0),  CONCATENATE(  ".",IF(R159=$A$499,$A559,"")  ),IF(R159=$A$499,$A559,"")  )</f>
        <v/>
      </c>
      <c r="S559" s="65" t="str">
        <f ca="1">IF( AND(LEN(S458)&gt;=1,S458&lt;&gt;".",COUNTIF(S159:S$191,"*17放*")&gt;0),  CONCATENATE(  ".",IF(S159=$A$499,$A559,"")  ),IF(S159=$A$499,$A559,"")  )</f>
        <v/>
      </c>
      <c r="T559" s="65" t="str">
        <f ca="1">IF( AND(LEN(T458)&gt;=1,T458&lt;&gt;".",COUNTIF(T159:T$191,"*17放*")&gt;0),  CONCATENATE(  ".",IF(T159=$A$499,$A559,"")  ),IF(T159=$A$499,$A559,"")  )</f>
        <v/>
      </c>
      <c r="U559" s="65" t="str">
        <f ca="1">IF( AND(LEN(U458)&gt;=1,U458&lt;&gt;".",COUNTIF(U159:U$191,"*17放*")&gt;0),  CONCATENATE(  ".",IF(U159=$A$499,$A559,"")  ),IF(U159=$A$499,$A559,"")  )</f>
        <v/>
      </c>
      <c r="V559" s="65" t="str">
        <f ca="1">IF( AND(LEN(V458)&gt;=1,V458&lt;&gt;".",COUNTIF(V159:V$191,"*17放*")&gt;0),  CONCATENATE(  ".",IF(V159=$A$499,$A559,"")  ),IF(V159=$A$499,$A559,"")  )</f>
        <v/>
      </c>
      <c r="W559" s="65" t="str">
        <f ca="1">IF( AND(LEN(W458)&gt;=1,W458&lt;&gt;".",COUNTIF(W159:W$191,"*17放*")&gt;0),  CONCATENATE(  ".",IF(W159=$A$499,$A559,"")  ),IF(W159=$A$499,$A559,"")  )</f>
        <v/>
      </c>
      <c r="X559" s="65" t="str">
        <f ca="1">IF( AND(LEN(X458)&gt;=1,X458&lt;&gt;".",COUNTIF(X159:X$191,"*17放*")&gt;0),  CONCATENATE(  ".",IF(X159=$A$499,$A559,"")  ),IF(X159=$A$499,$A559,"")  )</f>
        <v/>
      </c>
      <c r="Y559" s="65" t="str">
        <f ca="1">IF( AND(LEN(Y458)&gt;=1,Y458&lt;&gt;".",COUNTIF(Y159:Y$191,"*17放*")&gt;0),  CONCATENATE(  ".",IF(Y159=$A$499,$A559,"")  ),IF(Y159=$A$499,$A559,"")  )</f>
        <v/>
      </c>
      <c r="Z559" s="65" t="str">
        <f ca="1">IF( AND(LEN(Z458)&gt;=1,Z458&lt;&gt;".",COUNTIF(Z159:Z$191,"*17放*")&gt;0),  CONCATENATE(  ".",IF(Z159=$A$499,$A559,"")  ),IF(Z159=$A$499,$A559,"")  )</f>
        <v/>
      </c>
      <c r="AA559" s="65" t="str">
        <f ca="1">IF( AND(LEN(AA458)&gt;=1,AA458&lt;&gt;".",COUNTIF(AA159:AA$191,"*17放*")&gt;0),  CONCATENATE(  ".",IF(AA159=$A$499,$A559,"")  ),IF(AA159=$A$499,$A559,"")  )</f>
        <v/>
      </c>
      <c r="AB559" s="65" t="str">
        <f ca="1">IF( AND(LEN(AB458)&gt;=1,AB458&lt;&gt;".",COUNTIF(AB159:AB$191,"*17放*")&gt;0),  CONCATENATE(  ".",IF(AB159=$A$499,$A559,"")  ),IF(AB159=$A$499,$A559,"")  )</f>
        <v/>
      </c>
      <c r="AC559" s="65" t="str">
        <f ca="1">IF( AND(LEN(AC458)&gt;=1,AC458&lt;&gt;".",COUNTIF(AC159:AC$191,"*17放*")&gt;0),  CONCATENATE(  ".",IF(AC159=$A$499,$A559,"")  ),IF(AC159=$A$499,$A559,"")  )</f>
        <v/>
      </c>
      <c r="AD559" s="65" t="str">
        <f ca="1">IF( AND(LEN(AD458)&gt;=1,AD458&lt;&gt;".",COUNTIF(AD159:AD$191,"*17放*")&gt;0),  CONCATENATE(  ".",IF(AD159=$A$499,$A559,"")  ),IF(AD159=$A$499,$A559,"")  )</f>
        <v/>
      </c>
      <c r="AE559" s="65" t="str">
        <f ca="1">IF( AND(LEN(AE458)&gt;=1,AE458&lt;&gt;".",COUNTIF(AE159:AE$191,"*17放*")&gt;0),  CONCATENATE(  ".",IF(AE159=$A$499,$A559,"")  ),IF(AE159=$A$499,$A559,"")  )</f>
        <v/>
      </c>
      <c r="AF559" s="65" t="str">
        <f ca="1">IF( AND(LEN(AF458)&gt;=1,AF458&lt;&gt;".",COUNTIF(AF159:AF$191,"*17放*")&gt;0),  CONCATENATE(  ".",IF(AF159=$A$499,$A559,"")  ),IF(AF159=$A$499,$A559,"")  )</f>
        <v/>
      </c>
      <c r="AG559" s="65" t="str">
        <f ca="1">IF( AND(LEN(AG458)&gt;=1,AG458&lt;&gt;".",COUNTIF(AG159:AG$191,"*17放*")&gt;0),  CONCATENATE(  ".",IF(AG159=$A$499,$A559,"")  ),IF(AG159=$A$499,$A559,"")  )</f>
        <v/>
      </c>
      <c r="AH559" s="65"/>
      <c r="AI559" s="65"/>
      <c r="AJ559" s="65"/>
    </row>
    <row r="560" spans="1:36">
      <c r="A560" s="65">
        <f t="shared" si="48"/>
        <v>60</v>
      </c>
      <c r="B560" s="65" t="str">
        <f t="shared" si="48"/>
        <v>阮成山</v>
      </c>
      <c r="C560" s="65" t="str">
        <f ca="1">IF( AND(LEN(C459)&gt;=1,C459&lt;&gt;".",COUNTIF(C160:C$191,"*17放*")&gt;0),  CONCATENATE(  ".",IF(C160=$A$499,$A560,"")  ),IF(C160=$A$499,$A560,"")  )</f>
        <v/>
      </c>
      <c r="D560" s="65" t="str">
        <f ca="1">IF( AND(LEN(D459)&gt;=1,D459&lt;&gt;".",COUNTIF(D160:D$191,"*17放*")&gt;0),  CONCATENATE(  ".",IF(D160=$A$499,$A560,"")  ),IF(D160=$A$499,$A560,"")  )</f>
        <v/>
      </c>
      <c r="E560" s="65" t="str">
        <f ca="1">IF( AND(LEN(E459)&gt;=1,E459&lt;&gt;".",COUNTIF(E160:E$191,"*17放*")&gt;0),  CONCATENATE(  ".",IF(E160=$A$499,$A560,"")  ),IF(E160=$A$499,$A560,"")  )</f>
        <v/>
      </c>
      <c r="F560" s="65" t="str">
        <f ca="1">IF( AND(LEN(F459)&gt;=1,F459&lt;&gt;".",COUNTIF(F160:F$191,"*17放*")&gt;0),  CONCATENATE(  ".",IF(F160=$A$499,$A560,"")  ),IF(F160=$A$499,$A560,"")  )</f>
        <v/>
      </c>
      <c r="G560" s="65" t="str">
        <f ca="1">IF( AND(LEN(G459)&gt;=1,G459&lt;&gt;".",COUNTIF(G160:G$191,"*17放*")&gt;0),  CONCATENATE(  ".",IF(G160=$A$499,$A560,"")  ),IF(G160=$A$499,$A560,"")  )</f>
        <v/>
      </c>
      <c r="H560" s="65" t="str">
        <f ca="1">IF( AND(LEN(H459)&gt;=1,H459&lt;&gt;".",COUNTIF(H160:H$191,"*17放*")&gt;0),  CONCATENATE(  ".",IF(H160=$A$499,$A560,"")  ),IF(H160=$A$499,$A560,"")  )</f>
        <v/>
      </c>
      <c r="I560" s="65" t="str">
        <f ca="1">IF( AND(LEN(I459)&gt;=1,I459&lt;&gt;".",COUNTIF(I160:I$191,"*17放*")&gt;0),  CONCATENATE(  ".",IF(I160=$A$499,$A560,"")  ),IF(I160=$A$499,$A560,"")  )</f>
        <v/>
      </c>
      <c r="J560" s="65" t="str">
        <f ca="1">IF( AND(LEN(J459)&gt;=1,J459&lt;&gt;".",COUNTIF(J160:J$191,"*17放*")&gt;0),  CONCATENATE(  ".",IF(J160=$A$499,$A560,"")  ),IF(J160=$A$499,$A560,"")  )</f>
        <v/>
      </c>
      <c r="K560" s="65" t="str">
        <f ca="1">IF( AND(LEN(K459)&gt;=1,K459&lt;&gt;".",COUNTIF(K160:K$191,"*17放*")&gt;0),  CONCATENATE(  ".",IF(K160=$A$499,$A560,"")  ),IF(K160=$A$499,$A560,"")  )</f>
        <v/>
      </c>
      <c r="L560" s="65" t="str">
        <f ca="1">IF( AND(LEN(L459)&gt;=1,L459&lt;&gt;".",COUNTIF(L160:L$191,"*17放*")&gt;0),  CONCATENATE(  ".",IF(L160=$A$499,$A560,"")  ),IF(L160=$A$499,$A560,"")  )</f>
        <v/>
      </c>
      <c r="M560" s="65" t="str">
        <f ca="1">IF( AND(LEN(M459)&gt;=1,M459&lt;&gt;".",COUNTIF(M160:M$191,"*17放*")&gt;0),  CONCATENATE(  ".",IF(M160=$A$499,$A560,"")  ),IF(M160=$A$499,$A560,"")  )</f>
        <v/>
      </c>
      <c r="N560" s="65" t="str">
        <f ca="1">IF( AND(LEN(N459)&gt;=1,N459&lt;&gt;".",COUNTIF(N160:N$191,"*17放*")&gt;0),  CONCATENATE(  ".",IF(N160=$A$499,$A560,"")  ),IF(N160=$A$499,$A560,"")  )</f>
        <v/>
      </c>
      <c r="O560" s="65" t="str">
        <f ca="1">IF( AND(LEN(O459)&gt;=1,O459&lt;&gt;".",COUNTIF(O160:O$191,"*17放*")&gt;0),  CONCATENATE(  ".",IF(O160=$A$499,$A560,"")  ),IF(O160=$A$499,$A560,"")  )</f>
        <v/>
      </c>
      <c r="P560" s="65" t="str">
        <f ca="1">IF( AND(LEN(P459)&gt;=1,P459&lt;&gt;".",COUNTIF(P160:P$191,"*17放*")&gt;0),  CONCATENATE(  ".",IF(P160=$A$499,$A560,"")  ),IF(P160=$A$499,$A560,"")  )</f>
        <v/>
      </c>
      <c r="Q560" s="65" t="str">
        <f ca="1">IF( AND(LEN(Q459)&gt;=1,Q459&lt;&gt;".",COUNTIF(Q160:Q$191,"*17放*")&gt;0),  CONCATENATE(  ".",IF(Q160=$A$499,$A560,"")  ),IF(Q160=$A$499,$A560,"")  )</f>
        <v/>
      </c>
      <c r="R560" s="65" t="str">
        <f ca="1">IF( AND(LEN(R459)&gt;=1,R459&lt;&gt;".",COUNTIF(R160:R$191,"*17放*")&gt;0),  CONCATENATE(  ".",IF(R160=$A$499,$A560,"")  ),IF(R160=$A$499,$A560,"")  )</f>
        <v/>
      </c>
      <c r="S560" s="65" t="str">
        <f ca="1">IF( AND(LEN(S459)&gt;=1,S459&lt;&gt;".",COUNTIF(S160:S$191,"*17放*")&gt;0),  CONCATENATE(  ".",IF(S160=$A$499,$A560,"")  ),IF(S160=$A$499,$A560,"")  )</f>
        <v/>
      </c>
      <c r="T560" s="65" t="str">
        <f ca="1">IF( AND(LEN(T459)&gt;=1,T459&lt;&gt;".",COUNTIF(T160:T$191,"*17放*")&gt;0),  CONCATENATE(  ".",IF(T160=$A$499,$A560,"")  ),IF(T160=$A$499,$A560,"")  )</f>
        <v/>
      </c>
      <c r="U560" s="65" t="str">
        <f ca="1">IF( AND(LEN(U459)&gt;=1,U459&lt;&gt;".",COUNTIF(U160:U$191,"*17放*")&gt;0),  CONCATENATE(  ".",IF(U160=$A$499,$A560,"")  ),IF(U160=$A$499,$A560,"")  )</f>
        <v/>
      </c>
      <c r="V560" s="65" t="str">
        <f ca="1">IF( AND(LEN(V459)&gt;=1,V459&lt;&gt;".",COUNTIF(V160:V$191,"*17放*")&gt;0),  CONCATENATE(  ".",IF(V160=$A$499,$A560,"")  ),IF(V160=$A$499,$A560,"")  )</f>
        <v/>
      </c>
      <c r="W560" s="65" t="str">
        <f ca="1">IF( AND(LEN(W459)&gt;=1,W459&lt;&gt;".",COUNTIF(W160:W$191,"*17放*")&gt;0),  CONCATENATE(  ".",IF(W160=$A$499,$A560,"")  ),IF(W160=$A$499,$A560,"")  )</f>
        <v/>
      </c>
      <c r="X560" s="65" t="str">
        <f ca="1">IF( AND(LEN(X459)&gt;=1,X459&lt;&gt;".",COUNTIF(X160:X$191,"*17放*")&gt;0),  CONCATENATE(  ".",IF(X160=$A$499,$A560,"")  ),IF(X160=$A$499,$A560,"")  )</f>
        <v/>
      </c>
      <c r="Y560" s="65" t="str">
        <f ca="1">IF( AND(LEN(Y459)&gt;=1,Y459&lt;&gt;".",COUNTIF(Y160:Y$191,"*17放*")&gt;0),  CONCATENATE(  ".",IF(Y160=$A$499,$A560,"")  ),IF(Y160=$A$499,$A560,"")  )</f>
        <v/>
      </c>
      <c r="Z560" s="65" t="str">
        <f ca="1">IF( AND(LEN(Z459)&gt;=1,Z459&lt;&gt;".",COUNTIF(Z160:Z$191,"*17放*")&gt;0),  CONCATENATE(  ".",IF(Z160=$A$499,$A560,"")  ),IF(Z160=$A$499,$A560,"")  )</f>
        <v/>
      </c>
      <c r="AA560" s="65" t="str">
        <f ca="1">IF( AND(LEN(AA459)&gt;=1,AA459&lt;&gt;".",COUNTIF(AA160:AA$191,"*17放*")&gt;0),  CONCATENATE(  ".",IF(AA160=$A$499,$A560,"")  ),IF(AA160=$A$499,$A560,"")  )</f>
        <v/>
      </c>
      <c r="AB560" s="65" t="str">
        <f ca="1">IF( AND(LEN(AB459)&gt;=1,AB459&lt;&gt;".",COUNTIF(AB160:AB$191,"*17放*")&gt;0),  CONCATENATE(  ".",IF(AB160=$A$499,$A560,"")  ),IF(AB160=$A$499,$A560,"")  )</f>
        <v/>
      </c>
      <c r="AC560" s="65" t="str">
        <f ca="1">IF( AND(LEN(AC459)&gt;=1,AC459&lt;&gt;".",COUNTIF(AC160:AC$191,"*17放*")&gt;0),  CONCATENATE(  ".",IF(AC160=$A$499,$A560,"")  ),IF(AC160=$A$499,$A560,"")  )</f>
        <v/>
      </c>
      <c r="AD560" s="65" t="str">
        <f ca="1">IF( AND(LEN(AD459)&gt;=1,AD459&lt;&gt;".",COUNTIF(AD160:AD$191,"*17放*")&gt;0),  CONCATENATE(  ".",IF(AD160=$A$499,$A560,"")  ),IF(AD160=$A$499,$A560,"")  )</f>
        <v/>
      </c>
      <c r="AE560" s="65" t="str">
        <f ca="1">IF( AND(LEN(AE459)&gt;=1,AE459&lt;&gt;".",COUNTIF(AE160:AE$191,"*17放*")&gt;0),  CONCATENATE(  ".",IF(AE160=$A$499,$A560,"")  ),IF(AE160=$A$499,$A560,"")  )</f>
        <v/>
      </c>
      <c r="AF560" s="65" t="str">
        <f ca="1">IF( AND(LEN(AF459)&gt;=1,AF459&lt;&gt;".",COUNTIF(AF160:AF$191,"*17放*")&gt;0),  CONCATENATE(  ".",IF(AF160=$A$499,$A560,"")  ),IF(AF160=$A$499,$A560,"")  )</f>
        <v/>
      </c>
      <c r="AG560" s="65" t="str">
        <f ca="1">IF( AND(LEN(AG459)&gt;=1,AG459&lt;&gt;".",COUNTIF(AG160:AG$191,"*17放*")&gt;0),  CONCATENATE(  ".",IF(AG160=$A$499,$A560,"")  ),IF(AG160=$A$499,$A560,"")  )</f>
        <v/>
      </c>
      <c r="AH560" s="65"/>
      <c r="AI560" s="65"/>
      <c r="AJ560" s="65"/>
    </row>
    <row r="561" spans="1:36">
      <c r="A561" s="65">
        <f t="shared" si="48"/>
        <v>61</v>
      </c>
      <c r="B561" s="65" t="str">
        <f t="shared" si="48"/>
        <v>唐正瑋</v>
      </c>
      <c r="C561" s="65" t="str">
        <f ca="1">IF( AND(LEN(C460)&gt;=1,C460&lt;&gt;".",COUNTIF(C161:C$191,"*17放*")&gt;0),  CONCATENATE(  ".",IF(C161=$A$499,$A561,"")  ),IF(C161=$A$499,$A561,"")  )</f>
        <v/>
      </c>
      <c r="D561" s="65" t="str">
        <f ca="1">IF( AND(LEN(D460)&gt;=1,D460&lt;&gt;".",COUNTIF(D161:D$191,"*17放*")&gt;0),  CONCATENATE(  ".",IF(D161=$A$499,$A561,"")  ),IF(D161=$A$499,$A561,"")  )</f>
        <v/>
      </c>
      <c r="E561" s="65" t="str">
        <f ca="1">IF( AND(LEN(E460)&gt;=1,E460&lt;&gt;".",COUNTIF(E161:E$191,"*17放*")&gt;0),  CONCATENATE(  ".",IF(E161=$A$499,$A561,"")  ),IF(E161=$A$499,$A561,"")  )</f>
        <v/>
      </c>
      <c r="F561" s="65" t="str">
        <f ca="1">IF( AND(LEN(F460)&gt;=1,F460&lt;&gt;".",COUNTIF(F161:F$191,"*17放*")&gt;0),  CONCATENATE(  ".",IF(F161=$A$499,$A561,"")  ),IF(F161=$A$499,$A561,"")  )</f>
        <v/>
      </c>
      <c r="G561" s="65" t="str">
        <f ca="1">IF( AND(LEN(G460)&gt;=1,G460&lt;&gt;".",COUNTIF(G161:G$191,"*17放*")&gt;0),  CONCATENATE(  ".",IF(G161=$A$499,$A561,"")  ),IF(G161=$A$499,$A561,"")  )</f>
        <v/>
      </c>
      <c r="H561" s="65" t="str">
        <f ca="1">IF( AND(LEN(H460)&gt;=1,H460&lt;&gt;".",COUNTIF(H161:H$191,"*17放*")&gt;0),  CONCATENATE(  ".",IF(H161=$A$499,$A561,"")  ),IF(H161=$A$499,$A561,"")  )</f>
        <v/>
      </c>
      <c r="I561" s="65" t="str">
        <f ca="1">IF( AND(LEN(I460)&gt;=1,I460&lt;&gt;".",COUNTIF(I161:I$191,"*17放*")&gt;0),  CONCATENATE(  ".",IF(I161=$A$499,$A561,"")  ),IF(I161=$A$499,$A561,"")  )</f>
        <v/>
      </c>
      <c r="J561" s="65" t="str">
        <f ca="1">IF( AND(LEN(J460)&gt;=1,J460&lt;&gt;".",COUNTIF(J161:J$191,"*17放*")&gt;0),  CONCATENATE(  ".",IF(J161=$A$499,$A561,"")  ),IF(J161=$A$499,$A561,"")  )</f>
        <v/>
      </c>
      <c r="K561" s="65" t="str">
        <f ca="1">IF( AND(LEN(K460)&gt;=1,K460&lt;&gt;".",COUNTIF(K161:K$191,"*17放*")&gt;0),  CONCATENATE(  ".",IF(K161=$A$499,$A561,"")  ),IF(K161=$A$499,$A561,"")  )</f>
        <v/>
      </c>
      <c r="L561" s="65" t="str">
        <f ca="1">IF( AND(LEN(L460)&gt;=1,L460&lt;&gt;".",COUNTIF(L161:L$191,"*17放*")&gt;0),  CONCATENATE(  ".",IF(L161=$A$499,$A561,"")  ),IF(L161=$A$499,$A561,"")  )</f>
        <v/>
      </c>
      <c r="M561" s="65" t="str">
        <f ca="1">IF( AND(LEN(M460)&gt;=1,M460&lt;&gt;".",COUNTIF(M161:M$191,"*17放*")&gt;0),  CONCATENATE(  ".",IF(M161=$A$499,$A561,"")  ),IF(M161=$A$499,$A561,"")  )</f>
        <v/>
      </c>
      <c r="N561" s="65" t="str">
        <f ca="1">IF( AND(LEN(N460)&gt;=1,N460&lt;&gt;".",COUNTIF(N161:N$191,"*17放*")&gt;0),  CONCATENATE(  ".",IF(N161=$A$499,$A561,"")  ),IF(N161=$A$499,$A561,"")  )</f>
        <v/>
      </c>
      <c r="O561" s="65" t="str">
        <f ca="1">IF( AND(LEN(O460)&gt;=1,O460&lt;&gt;".",COUNTIF(O161:O$191,"*17放*")&gt;0),  CONCATENATE(  ".",IF(O161=$A$499,$A561,"")  ),IF(O161=$A$499,$A561,"")  )</f>
        <v/>
      </c>
      <c r="P561" s="65" t="str">
        <f ca="1">IF( AND(LEN(P460)&gt;=1,P460&lt;&gt;".",COUNTIF(P161:P$191,"*17放*")&gt;0),  CONCATENATE(  ".",IF(P161=$A$499,$A561,"")  ),IF(P161=$A$499,$A561,"")  )</f>
        <v/>
      </c>
      <c r="Q561" s="65" t="str">
        <f ca="1">IF( AND(LEN(Q460)&gt;=1,Q460&lt;&gt;".",COUNTIF(Q161:Q$191,"*17放*")&gt;0),  CONCATENATE(  ".",IF(Q161=$A$499,$A561,"")  ),IF(Q161=$A$499,$A561,"")  )</f>
        <v/>
      </c>
      <c r="R561" s="65" t="str">
        <f ca="1">IF( AND(LEN(R460)&gt;=1,R460&lt;&gt;".",COUNTIF(R161:R$191,"*17放*")&gt;0),  CONCATENATE(  ".",IF(R161=$A$499,$A561,"")  ),IF(R161=$A$499,$A561,"")  )</f>
        <v/>
      </c>
      <c r="S561" s="65" t="str">
        <f ca="1">IF( AND(LEN(S460)&gt;=1,S460&lt;&gt;".",COUNTIF(S161:S$191,"*17放*")&gt;0),  CONCATENATE(  ".",IF(S161=$A$499,$A561,"")  ),IF(S161=$A$499,$A561,"")  )</f>
        <v/>
      </c>
      <c r="T561" s="65" t="str">
        <f ca="1">IF( AND(LEN(T460)&gt;=1,T460&lt;&gt;".",COUNTIF(T161:T$191,"*17放*")&gt;0),  CONCATENATE(  ".",IF(T161=$A$499,$A561,"")  ),IF(T161=$A$499,$A561,"")  )</f>
        <v/>
      </c>
      <c r="U561" s="65" t="str">
        <f ca="1">IF( AND(LEN(U460)&gt;=1,U460&lt;&gt;".",COUNTIF(U161:U$191,"*17放*")&gt;0),  CONCATENATE(  ".",IF(U161=$A$499,$A561,"")  ),IF(U161=$A$499,$A561,"")  )</f>
        <v/>
      </c>
      <c r="V561" s="65" t="str">
        <f ca="1">IF( AND(LEN(V460)&gt;=1,V460&lt;&gt;".",COUNTIF(V161:V$191,"*17放*")&gt;0),  CONCATENATE(  ".",IF(V161=$A$499,$A561,"")  ),IF(V161=$A$499,$A561,"")  )</f>
        <v/>
      </c>
      <c r="W561" s="65" t="str">
        <f ca="1">IF( AND(LEN(W460)&gt;=1,W460&lt;&gt;".",COUNTIF(W161:W$191,"*17放*")&gt;0),  CONCATENATE(  ".",IF(W161=$A$499,$A561,"")  ),IF(W161=$A$499,$A561,"")  )</f>
        <v/>
      </c>
      <c r="X561" s="65" t="str">
        <f ca="1">IF( AND(LEN(X460)&gt;=1,X460&lt;&gt;".",COUNTIF(X161:X$191,"*17放*")&gt;0),  CONCATENATE(  ".",IF(X161=$A$499,$A561,"")  ),IF(X161=$A$499,$A561,"")  )</f>
        <v/>
      </c>
      <c r="Y561" s="65" t="str">
        <f ca="1">IF( AND(LEN(Y460)&gt;=1,Y460&lt;&gt;".",COUNTIF(Y161:Y$191,"*17放*")&gt;0),  CONCATENATE(  ".",IF(Y161=$A$499,$A561,"")  ),IF(Y161=$A$499,$A561,"")  )</f>
        <v/>
      </c>
      <c r="Z561" s="65" t="str">
        <f ca="1">IF( AND(LEN(Z460)&gt;=1,Z460&lt;&gt;".",COUNTIF(Z161:Z$191,"*17放*")&gt;0),  CONCATENATE(  ".",IF(Z161=$A$499,$A561,"")  ),IF(Z161=$A$499,$A561,"")  )</f>
        <v/>
      </c>
      <c r="AA561" s="65" t="str">
        <f ca="1">IF( AND(LEN(AA460)&gt;=1,AA460&lt;&gt;".",COUNTIF(AA161:AA$191,"*17放*")&gt;0),  CONCATENATE(  ".",IF(AA161=$A$499,$A561,"")  ),IF(AA161=$A$499,$A561,"")  )</f>
        <v/>
      </c>
      <c r="AB561" s="65" t="str">
        <f ca="1">IF( AND(LEN(AB460)&gt;=1,AB460&lt;&gt;".",COUNTIF(AB161:AB$191,"*17放*")&gt;0),  CONCATENATE(  ".",IF(AB161=$A$499,$A561,"")  ),IF(AB161=$A$499,$A561,"")  )</f>
        <v/>
      </c>
      <c r="AC561" s="65" t="str">
        <f ca="1">IF( AND(LEN(AC460)&gt;=1,AC460&lt;&gt;".",COUNTIF(AC161:AC$191,"*17放*")&gt;0),  CONCATENATE(  ".",IF(AC161=$A$499,$A561,"")  ),IF(AC161=$A$499,$A561,"")  )</f>
        <v/>
      </c>
      <c r="AD561" s="65" t="str">
        <f ca="1">IF( AND(LEN(AD460)&gt;=1,AD460&lt;&gt;".",COUNTIF(AD161:AD$191,"*17放*")&gt;0),  CONCATENATE(  ".",IF(AD161=$A$499,$A561,"")  ),IF(AD161=$A$499,$A561,"")  )</f>
        <v/>
      </c>
      <c r="AE561" s="65" t="str">
        <f ca="1">IF( AND(LEN(AE460)&gt;=1,AE460&lt;&gt;".",COUNTIF(AE161:AE$191,"*17放*")&gt;0),  CONCATENATE(  ".",IF(AE161=$A$499,$A561,"")  ),IF(AE161=$A$499,$A561,"")  )</f>
        <v/>
      </c>
      <c r="AF561" s="65" t="str">
        <f ca="1">IF( AND(LEN(AF460)&gt;=1,AF460&lt;&gt;".",COUNTIF(AF161:AF$191,"*17放*")&gt;0),  CONCATENATE(  ".",IF(AF161=$A$499,$A561,"")  ),IF(AF161=$A$499,$A561,"")  )</f>
        <v/>
      </c>
      <c r="AG561" s="65" t="str">
        <f ca="1">IF( AND(LEN(AG460)&gt;=1,AG460&lt;&gt;".",COUNTIF(AG161:AG$191,"*17放*")&gt;0),  CONCATENATE(  ".",IF(AG161=$A$499,$A561,"")  ),IF(AG161=$A$499,$A561,"")  )</f>
        <v/>
      </c>
      <c r="AH561" s="65"/>
      <c r="AI561" s="65"/>
      <c r="AJ561" s="65"/>
    </row>
    <row r="562" spans="1:36">
      <c r="A562" s="65">
        <f t="shared" si="48"/>
        <v>62</v>
      </c>
      <c r="B562" s="65" t="str">
        <f t="shared" si="48"/>
        <v>曾慶鈞</v>
      </c>
      <c r="C562" s="65" t="str">
        <f ca="1">IF( AND(LEN(C461)&gt;=1,C461&lt;&gt;".",COUNTIF(C162:C$191,"*17放*")&gt;0),  CONCATENATE(  ".",IF(C162=$A$499,$A562,"")  ),IF(C162=$A$499,$A562,"")  )</f>
        <v/>
      </c>
      <c r="D562" s="65" t="str">
        <f ca="1">IF( AND(LEN(D461)&gt;=1,D461&lt;&gt;".",COUNTIF(D162:D$191,"*17放*")&gt;0),  CONCATENATE(  ".",IF(D162=$A$499,$A562,"")  ),IF(D162=$A$499,$A562,"")  )</f>
        <v/>
      </c>
      <c r="E562" s="65" t="str">
        <f ca="1">IF( AND(LEN(E461)&gt;=1,E461&lt;&gt;".",COUNTIF(E162:E$191,"*17放*")&gt;0),  CONCATENATE(  ".",IF(E162=$A$499,$A562,"")  ),IF(E162=$A$499,$A562,"")  )</f>
        <v/>
      </c>
      <c r="F562" s="65" t="str">
        <f ca="1">IF( AND(LEN(F461)&gt;=1,F461&lt;&gt;".",COUNTIF(F162:F$191,"*17放*")&gt;0),  CONCATENATE(  ".",IF(F162=$A$499,$A562,"")  ),IF(F162=$A$499,$A562,"")  )</f>
        <v/>
      </c>
      <c r="G562" s="65" t="str">
        <f ca="1">IF( AND(LEN(G461)&gt;=1,G461&lt;&gt;".",COUNTIF(G162:G$191,"*17放*")&gt;0),  CONCATENATE(  ".",IF(G162=$A$499,$A562,"")  ),IF(G162=$A$499,$A562,"")  )</f>
        <v/>
      </c>
      <c r="H562" s="65" t="str">
        <f ca="1">IF( AND(LEN(H461)&gt;=1,H461&lt;&gt;".",COUNTIF(H162:H$191,"*17放*")&gt;0),  CONCATENATE(  ".",IF(H162=$A$499,$A562,"")  ),IF(H162=$A$499,$A562,"")  )</f>
        <v/>
      </c>
      <c r="I562" s="65" t="str">
        <f ca="1">IF( AND(LEN(I461)&gt;=1,I461&lt;&gt;".",COUNTIF(I162:I$191,"*17放*")&gt;0),  CONCATENATE(  ".",IF(I162=$A$499,$A562,"")  ),IF(I162=$A$499,$A562,"")  )</f>
        <v/>
      </c>
      <c r="J562" s="65" t="str">
        <f ca="1">IF( AND(LEN(J461)&gt;=1,J461&lt;&gt;".",COUNTIF(J162:J$191,"*17放*")&gt;0),  CONCATENATE(  ".",IF(J162=$A$499,$A562,"")  ),IF(J162=$A$499,$A562,"")  )</f>
        <v/>
      </c>
      <c r="K562" s="65" t="str">
        <f ca="1">IF( AND(LEN(K461)&gt;=1,K461&lt;&gt;".",COUNTIF(K162:K$191,"*17放*")&gt;0),  CONCATENATE(  ".",IF(K162=$A$499,$A562,"")  ),IF(K162=$A$499,$A562,"")  )</f>
        <v/>
      </c>
      <c r="L562" s="65" t="str">
        <f ca="1">IF( AND(LEN(L461)&gt;=1,L461&lt;&gt;".",COUNTIF(L162:L$191,"*17放*")&gt;0),  CONCATENATE(  ".",IF(L162=$A$499,$A562,"")  ),IF(L162=$A$499,$A562,"")  )</f>
        <v/>
      </c>
      <c r="M562" s="65" t="str">
        <f ca="1">IF( AND(LEN(M461)&gt;=1,M461&lt;&gt;".",COUNTIF(M162:M$191,"*17放*")&gt;0),  CONCATENATE(  ".",IF(M162=$A$499,$A562,"")  ),IF(M162=$A$499,$A562,"")  )</f>
        <v/>
      </c>
      <c r="N562" s="65" t="str">
        <f ca="1">IF( AND(LEN(N461)&gt;=1,N461&lt;&gt;".",COUNTIF(N162:N$191,"*17放*")&gt;0),  CONCATENATE(  ".",IF(N162=$A$499,$A562,"")  ),IF(N162=$A$499,$A562,"")  )</f>
        <v/>
      </c>
      <c r="O562" s="65" t="str">
        <f ca="1">IF( AND(LEN(O461)&gt;=1,O461&lt;&gt;".",COUNTIF(O162:O$191,"*17放*")&gt;0),  CONCATENATE(  ".",IF(O162=$A$499,$A562,"")  ),IF(O162=$A$499,$A562,"")  )</f>
        <v/>
      </c>
      <c r="P562" s="65" t="str">
        <f ca="1">IF( AND(LEN(P461)&gt;=1,P461&lt;&gt;".",COUNTIF(P162:P$191,"*17放*")&gt;0),  CONCATENATE(  ".",IF(P162=$A$499,$A562,"")  ),IF(P162=$A$499,$A562,"")  )</f>
        <v/>
      </c>
      <c r="Q562" s="65" t="str">
        <f ca="1">IF( AND(LEN(Q461)&gt;=1,Q461&lt;&gt;".",COUNTIF(Q162:Q$191,"*17放*")&gt;0),  CONCATENATE(  ".",IF(Q162=$A$499,$A562,"")  ),IF(Q162=$A$499,$A562,"")  )</f>
        <v/>
      </c>
      <c r="R562" s="65" t="str">
        <f ca="1">IF( AND(LEN(R461)&gt;=1,R461&lt;&gt;".",COUNTIF(R162:R$191,"*17放*")&gt;0),  CONCATENATE(  ".",IF(R162=$A$499,$A562,"")  ),IF(R162=$A$499,$A562,"")  )</f>
        <v/>
      </c>
      <c r="S562" s="65" t="str">
        <f ca="1">IF( AND(LEN(S461)&gt;=1,S461&lt;&gt;".",COUNTIF(S162:S$191,"*17放*")&gt;0),  CONCATENATE(  ".",IF(S162=$A$499,$A562,"")  ),IF(S162=$A$499,$A562,"")  )</f>
        <v/>
      </c>
      <c r="T562" s="65" t="str">
        <f ca="1">IF( AND(LEN(T461)&gt;=1,T461&lt;&gt;".",COUNTIF(T162:T$191,"*17放*")&gt;0),  CONCATENATE(  ".",IF(T162=$A$499,$A562,"")  ),IF(T162=$A$499,$A562,"")  )</f>
        <v/>
      </c>
      <c r="U562" s="65" t="str">
        <f ca="1">IF( AND(LEN(U461)&gt;=1,U461&lt;&gt;".",COUNTIF(U162:U$191,"*17放*")&gt;0),  CONCATENATE(  ".",IF(U162=$A$499,$A562,"")  ),IF(U162=$A$499,$A562,"")  )</f>
        <v/>
      </c>
      <c r="V562" s="65" t="str">
        <f ca="1">IF( AND(LEN(V461)&gt;=1,V461&lt;&gt;".",COUNTIF(V162:V$191,"*17放*")&gt;0),  CONCATENATE(  ".",IF(V162=$A$499,$A562,"")  ),IF(V162=$A$499,$A562,"")  )</f>
        <v/>
      </c>
      <c r="W562" s="65" t="str">
        <f ca="1">IF( AND(LEN(W461)&gt;=1,W461&lt;&gt;".",COUNTIF(W162:W$191,"*17放*")&gt;0),  CONCATENATE(  ".",IF(W162=$A$499,$A562,"")  ),IF(W162=$A$499,$A562,"")  )</f>
        <v/>
      </c>
      <c r="X562" s="65" t="str">
        <f ca="1">IF( AND(LEN(X461)&gt;=1,X461&lt;&gt;".",COUNTIF(X162:X$191,"*17放*")&gt;0),  CONCATENATE(  ".",IF(X162=$A$499,$A562,"")  ),IF(X162=$A$499,$A562,"")  )</f>
        <v/>
      </c>
      <c r="Y562" s="65" t="str">
        <f ca="1">IF( AND(LEN(Y461)&gt;=1,Y461&lt;&gt;".",COUNTIF(Y162:Y$191,"*17放*")&gt;0),  CONCATENATE(  ".",IF(Y162=$A$499,$A562,"")  ),IF(Y162=$A$499,$A562,"")  )</f>
        <v/>
      </c>
      <c r="Z562" s="65" t="str">
        <f ca="1">IF( AND(LEN(Z461)&gt;=1,Z461&lt;&gt;".",COUNTIF(Z162:Z$191,"*17放*")&gt;0),  CONCATENATE(  ".",IF(Z162=$A$499,$A562,"")  ),IF(Z162=$A$499,$A562,"")  )</f>
        <v/>
      </c>
      <c r="AA562" s="65" t="str">
        <f ca="1">IF( AND(LEN(AA461)&gt;=1,AA461&lt;&gt;".",COUNTIF(AA162:AA$191,"*17放*")&gt;0),  CONCATENATE(  ".",IF(AA162=$A$499,$A562,"")  ),IF(AA162=$A$499,$A562,"")  )</f>
        <v/>
      </c>
      <c r="AB562" s="65" t="str">
        <f ca="1">IF( AND(LEN(AB461)&gt;=1,AB461&lt;&gt;".",COUNTIF(AB162:AB$191,"*17放*")&gt;0),  CONCATENATE(  ".",IF(AB162=$A$499,$A562,"")  ),IF(AB162=$A$499,$A562,"")  )</f>
        <v/>
      </c>
      <c r="AC562" s="65" t="str">
        <f ca="1">IF( AND(LEN(AC461)&gt;=1,AC461&lt;&gt;".",COUNTIF(AC162:AC$191,"*17放*")&gt;0),  CONCATENATE(  ".",IF(AC162=$A$499,$A562,"")  ),IF(AC162=$A$499,$A562,"")  )</f>
        <v/>
      </c>
      <c r="AD562" s="65" t="str">
        <f ca="1">IF( AND(LEN(AD461)&gt;=1,AD461&lt;&gt;".",COUNTIF(AD162:AD$191,"*17放*")&gt;0),  CONCATENATE(  ".",IF(AD162=$A$499,$A562,"")  ),IF(AD162=$A$499,$A562,"")  )</f>
        <v/>
      </c>
      <c r="AE562" s="65" t="str">
        <f ca="1">IF( AND(LEN(AE461)&gt;=1,AE461&lt;&gt;".",COUNTIF(AE162:AE$191,"*17放*")&gt;0),  CONCATENATE(  ".",IF(AE162=$A$499,$A562,"")  ),IF(AE162=$A$499,$A562,"")  )</f>
        <v/>
      </c>
      <c r="AF562" s="65" t="str">
        <f ca="1">IF( AND(LEN(AF461)&gt;=1,AF461&lt;&gt;".",COUNTIF(AF162:AF$191,"*17放*")&gt;0),  CONCATENATE(  ".",IF(AF162=$A$499,$A562,"")  ),IF(AF162=$A$499,$A562,"")  )</f>
        <v/>
      </c>
      <c r="AG562" s="65" t="str">
        <f ca="1">IF( AND(LEN(AG461)&gt;=1,AG461&lt;&gt;".",COUNTIF(AG162:AG$191,"*17放*")&gt;0),  CONCATENATE(  ".",IF(AG162=$A$499,$A562,"")  ),IF(AG162=$A$499,$A562,"")  )</f>
        <v/>
      </c>
      <c r="AH562" s="65"/>
      <c r="AI562" s="65"/>
      <c r="AJ562" s="65"/>
    </row>
    <row r="563" spans="1:36">
      <c r="A563" s="65">
        <f t="shared" si="48"/>
        <v>63</v>
      </c>
      <c r="B563" s="65" t="str">
        <f t="shared" si="48"/>
        <v>楊鈞翔</v>
      </c>
      <c r="C563" s="65" t="str">
        <f ca="1">IF( AND(LEN(C462)&gt;=1,C462&lt;&gt;".",COUNTIF(C163:C$191,"*17放*")&gt;0),  CONCATENATE(  ".",IF(C163=$A$499,$A563,"")  ),IF(C163=$A$499,$A563,"")  )</f>
        <v/>
      </c>
      <c r="D563" s="65" t="str">
        <f ca="1">IF( AND(LEN(D462)&gt;=1,D462&lt;&gt;".",COUNTIF(D163:D$191,"*17放*")&gt;0),  CONCATENATE(  ".",IF(D163=$A$499,$A563,"")  ),IF(D163=$A$499,$A563,"")  )</f>
        <v/>
      </c>
      <c r="E563" s="65" t="str">
        <f ca="1">IF( AND(LEN(E462)&gt;=1,E462&lt;&gt;".",COUNTIF(E163:E$191,"*17放*")&gt;0),  CONCATENATE(  ".",IF(E163=$A$499,$A563,"")  ),IF(E163=$A$499,$A563,"")  )</f>
        <v/>
      </c>
      <c r="F563" s="65" t="str">
        <f ca="1">IF( AND(LEN(F462)&gt;=1,F462&lt;&gt;".",COUNTIF(F163:F$191,"*17放*")&gt;0),  CONCATENATE(  ".",IF(F163=$A$499,$A563,"")  ),IF(F163=$A$499,$A563,"")  )</f>
        <v/>
      </c>
      <c r="G563" s="65" t="str">
        <f ca="1">IF( AND(LEN(G462)&gt;=1,G462&lt;&gt;".",COUNTIF(G163:G$191,"*17放*")&gt;0),  CONCATENATE(  ".",IF(G163=$A$499,$A563,"")  ),IF(G163=$A$499,$A563,"")  )</f>
        <v/>
      </c>
      <c r="H563" s="65" t="str">
        <f ca="1">IF( AND(LEN(H462)&gt;=1,H462&lt;&gt;".",COUNTIF(H163:H$191,"*17放*")&gt;0),  CONCATENATE(  ".",IF(H163=$A$499,$A563,"")  ),IF(H163=$A$499,$A563,"")  )</f>
        <v/>
      </c>
      <c r="I563" s="65" t="str">
        <f ca="1">IF( AND(LEN(I462)&gt;=1,I462&lt;&gt;".",COUNTIF(I163:I$191,"*17放*")&gt;0),  CONCATENATE(  ".",IF(I163=$A$499,$A563,"")  ),IF(I163=$A$499,$A563,"")  )</f>
        <v/>
      </c>
      <c r="J563" s="65" t="str">
        <f ca="1">IF( AND(LEN(J462)&gt;=1,J462&lt;&gt;".",COUNTIF(J163:J$191,"*17放*")&gt;0),  CONCATENATE(  ".",IF(J163=$A$499,$A563,"")  ),IF(J163=$A$499,$A563,"")  )</f>
        <v/>
      </c>
      <c r="K563" s="65" t="str">
        <f ca="1">IF( AND(LEN(K462)&gt;=1,K462&lt;&gt;".",COUNTIF(K163:K$191,"*17放*")&gt;0),  CONCATENATE(  ".",IF(K163=$A$499,$A563,"")  ),IF(K163=$A$499,$A563,"")  )</f>
        <v/>
      </c>
      <c r="L563" s="65" t="str">
        <f ca="1">IF( AND(LEN(L462)&gt;=1,L462&lt;&gt;".",COUNTIF(L163:L$191,"*17放*")&gt;0),  CONCATENATE(  ".",IF(L163=$A$499,$A563,"")  ),IF(L163=$A$499,$A563,"")  )</f>
        <v/>
      </c>
      <c r="M563" s="65" t="str">
        <f ca="1">IF( AND(LEN(M462)&gt;=1,M462&lt;&gt;".",COUNTIF(M163:M$191,"*17放*")&gt;0),  CONCATENATE(  ".",IF(M163=$A$499,$A563,"")  ),IF(M163=$A$499,$A563,"")  )</f>
        <v/>
      </c>
      <c r="N563" s="65" t="str">
        <f ca="1">IF( AND(LEN(N462)&gt;=1,N462&lt;&gt;".",COUNTIF(N163:N$191,"*17放*")&gt;0),  CONCATENATE(  ".",IF(N163=$A$499,$A563,"")  ),IF(N163=$A$499,$A563,"")  )</f>
        <v/>
      </c>
      <c r="O563" s="65" t="str">
        <f ca="1">IF( AND(LEN(O462)&gt;=1,O462&lt;&gt;".",COUNTIF(O163:O$191,"*17放*")&gt;0),  CONCATENATE(  ".",IF(O163=$A$499,$A563,"")  ),IF(O163=$A$499,$A563,"")  )</f>
        <v/>
      </c>
      <c r="P563" s="65" t="str">
        <f ca="1">IF( AND(LEN(P462)&gt;=1,P462&lt;&gt;".",COUNTIF(P163:P$191,"*17放*")&gt;0),  CONCATENATE(  ".",IF(P163=$A$499,$A563,"")  ),IF(P163=$A$499,$A563,"")  )</f>
        <v/>
      </c>
      <c r="Q563" s="65" t="str">
        <f ca="1">IF( AND(LEN(Q462)&gt;=1,Q462&lt;&gt;".",COUNTIF(Q163:Q$191,"*17放*")&gt;0),  CONCATENATE(  ".",IF(Q163=$A$499,$A563,"")  ),IF(Q163=$A$499,$A563,"")  )</f>
        <v/>
      </c>
      <c r="R563" s="65" t="str">
        <f ca="1">IF( AND(LEN(R462)&gt;=1,R462&lt;&gt;".",COUNTIF(R163:R$191,"*17放*")&gt;0),  CONCATENATE(  ".",IF(R163=$A$499,$A563,"")  ),IF(R163=$A$499,$A563,"")  )</f>
        <v/>
      </c>
      <c r="S563" s="65" t="str">
        <f ca="1">IF( AND(LEN(S462)&gt;=1,S462&lt;&gt;".",COUNTIF(S163:S$191,"*17放*")&gt;0),  CONCATENATE(  ".",IF(S163=$A$499,$A563,"")  ),IF(S163=$A$499,$A563,"")  )</f>
        <v/>
      </c>
      <c r="T563" s="65" t="str">
        <f ca="1">IF( AND(LEN(T462)&gt;=1,T462&lt;&gt;".",COUNTIF(T163:T$191,"*17放*")&gt;0),  CONCATENATE(  ".",IF(T163=$A$499,$A563,"")  ),IF(T163=$A$499,$A563,"")  )</f>
        <v/>
      </c>
      <c r="U563" s="65" t="str">
        <f ca="1">IF( AND(LEN(U462)&gt;=1,U462&lt;&gt;".",COUNTIF(U163:U$191,"*17放*")&gt;0),  CONCATENATE(  ".",IF(U163=$A$499,$A563,"")  ),IF(U163=$A$499,$A563,"")  )</f>
        <v/>
      </c>
      <c r="V563" s="65" t="str">
        <f ca="1">IF( AND(LEN(V462)&gt;=1,V462&lt;&gt;".",COUNTIF(V163:V$191,"*17放*")&gt;0),  CONCATENATE(  ".",IF(V163=$A$499,$A563,"")  ),IF(V163=$A$499,$A563,"")  )</f>
        <v/>
      </c>
      <c r="W563" s="65" t="str">
        <f ca="1">IF( AND(LEN(W462)&gt;=1,W462&lt;&gt;".",COUNTIF(W163:W$191,"*17放*")&gt;0),  CONCATENATE(  ".",IF(W163=$A$499,$A563,"")  ),IF(W163=$A$499,$A563,"")  )</f>
        <v/>
      </c>
      <c r="X563" s="65" t="str">
        <f ca="1">IF( AND(LEN(X462)&gt;=1,X462&lt;&gt;".",COUNTIF(X163:X$191,"*17放*")&gt;0),  CONCATENATE(  ".",IF(X163=$A$499,$A563,"")  ),IF(X163=$A$499,$A563,"")  )</f>
        <v/>
      </c>
      <c r="Y563" s="65" t="str">
        <f ca="1">IF( AND(LEN(Y462)&gt;=1,Y462&lt;&gt;".",COUNTIF(Y163:Y$191,"*17放*")&gt;0),  CONCATENATE(  ".",IF(Y163=$A$499,$A563,"")  ),IF(Y163=$A$499,$A563,"")  )</f>
        <v/>
      </c>
      <c r="Z563" s="65" t="str">
        <f ca="1">IF( AND(LEN(Z462)&gt;=1,Z462&lt;&gt;".",COUNTIF(Z163:Z$191,"*17放*")&gt;0),  CONCATENATE(  ".",IF(Z163=$A$499,$A563,"")  ),IF(Z163=$A$499,$A563,"")  )</f>
        <v/>
      </c>
      <c r="AA563" s="65" t="str">
        <f ca="1">IF( AND(LEN(AA462)&gt;=1,AA462&lt;&gt;".",COUNTIF(AA163:AA$191,"*17放*")&gt;0),  CONCATENATE(  ".",IF(AA163=$A$499,$A563,"")  ),IF(AA163=$A$499,$A563,"")  )</f>
        <v/>
      </c>
      <c r="AB563" s="65" t="str">
        <f ca="1">IF( AND(LEN(AB462)&gt;=1,AB462&lt;&gt;".",COUNTIF(AB163:AB$191,"*17放*")&gt;0),  CONCATENATE(  ".",IF(AB163=$A$499,$A563,"")  ),IF(AB163=$A$499,$A563,"")  )</f>
        <v/>
      </c>
      <c r="AC563" s="65" t="str">
        <f ca="1">IF( AND(LEN(AC462)&gt;=1,AC462&lt;&gt;".",COUNTIF(AC163:AC$191,"*17放*")&gt;0),  CONCATENATE(  ".",IF(AC163=$A$499,$A563,"")  ),IF(AC163=$A$499,$A563,"")  )</f>
        <v/>
      </c>
      <c r="AD563" s="65" t="str">
        <f ca="1">IF( AND(LEN(AD462)&gt;=1,AD462&lt;&gt;".",COUNTIF(AD163:AD$191,"*17放*")&gt;0),  CONCATENATE(  ".",IF(AD163=$A$499,$A563,"")  ),IF(AD163=$A$499,$A563,"")  )</f>
        <v/>
      </c>
      <c r="AE563" s="65" t="str">
        <f ca="1">IF( AND(LEN(AE462)&gt;=1,AE462&lt;&gt;".",COUNTIF(AE163:AE$191,"*17放*")&gt;0),  CONCATENATE(  ".",IF(AE163=$A$499,$A563,"")  ),IF(AE163=$A$499,$A563,"")  )</f>
        <v/>
      </c>
      <c r="AF563" s="65" t="str">
        <f ca="1">IF( AND(LEN(AF462)&gt;=1,AF462&lt;&gt;".",COUNTIF(AF163:AF$191,"*17放*")&gt;0),  CONCATENATE(  ".",IF(AF163=$A$499,$A563,"")  ),IF(AF163=$A$499,$A563,"")  )</f>
        <v/>
      </c>
      <c r="AG563" s="65" t="str">
        <f ca="1">IF( AND(LEN(AG462)&gt;=1,AG462&lt;&gt;".",COUNTIF(AG163:AG$191,"*17放*")&gt;0),  CONCATENATE(  ".",IF(AG163=$A$499,$A563,"")  ),IF(AG163=$A$499,$A563,"")  )</f>
        <v/>
      </c>
      <c r="AH563" s="65"/>
      <c r="AI563" s="65"/>
      <c r="AJ563" s="65"/>
    </row>
    <row r="564" spans="1:36">
      <c r="A564" s="65">
        <f t="shared" si="48"/>
        <v>64</v>
      </c>
      <c r="B564" s="65" t="str">
        <f t="shared" si="48"/>
        <v>邱俊閎</v>
      </c>
      <c r="C564" s="65" t="str">
        <f ca="1">IF( AND(LEN(C463)&gt;=1,C463&lt;&gt;".",COUNTIF(C164:C$191,"*17放*")&gt;0),  CONCATENATE(  ".",IF(C164=$A$499,$A564,"")  ),IF(C164=$A$499,$A564,"")  )</f>
        <v/>
      </c>
      <c r="D564" s="65" t="str">
        <f ca="1">IF( AND(LEN(D463)&gt;=1,D463&lt;&gt;".",COUNTIF(D164:D$191,"*17放*")&gt;0),  CONCATENATE(  ".",IF(D164=$A$499,$A564,"")  ),IF(D164=$A$499,$A564,"")  )</f>
        <v/>
      </c>
      <c r="E564" s="65" t="str">
        <f ca="1">IF( AND(LEN(E463)&gt;=1,E463&lt;&gt;".",COUNTIF(E164:E$191,"*17放*")&gt;0),  CONCATENATE(  ".",IF(E164=$A$499,$A564,"")  ),IF(E164=$A$499,$A564,"")  )</f>
        <v/>
      </c>
      <c r="F564" s="65" t="str">
        <f ca="1">IF( AND(LEN(F463)&gt;=1,F463&lt;&gt;".",COUNTIF(F164:F$191,"*17放*")&gt;0),  CONCATENATE(  ".",IF(F164=$A$499,$A564,"")  ),IF(F164=$A$499,$A564,"")  )</f>
        <v/>
      </c>
      <c r="G564" s="65" t="str">
        <f ca="1">IF( AND(LEN(G463)&gt;=1,G463&lt;&gt;".",COUNTIF(G164:G$191,"*17放*")&gt;0),  CONCATENATE(  ".",IF(G164=$A$499,$A564,"")  ),IF(G164=$A$499,$A564,"")  )</f>
        <v/>
      </c>
      <c r="H564" s="65" t="str">
        <f ca="1">IF( AND(LEN(H463)&gt;=1,H463&lt;&gt;".",COUNTIF(H164:H$191,"*17放*")&gt;0),  CONCATENATE(  ".",IF(H164=$A$499,$A564,"")  ),IF(H164=$A$499,$A564,"")  )</f>
        <v/>
      </c>
      <c r="I564" s="65" t="str">
        <f ca="1">IF( AND(LEN(I463)&gt;=1,I463&lt;&gt;".",COUNTIF(I164:I$191,"*17放*")&gt;0),  CONCATENATE(  ".",IF(I164=$A$499,$A564,"")  ),IF(I164=$A$499,$A564,"")  )</f>
        <v/>
      </c>
      <c r="J564" s="65" t="str">
        <f ca="1">IF( AND(LEN(J463)&gt;=1,J463&lt;&gt;".",COUNTIF(J164:J$191,"*17放*")&gt;0),  CONCATENATE(  ".",IF(J164=$A$499,$A564,"")  ),IF(J164=$A$499,$A564,"")  )</f>
        <v/>
      </c>
      <c r="K564" s="65" t="str">
        <f ca="1">IF( AND(LEN(K463)&gt;=1,K463&lt;&gt;".",COUNTIF(K164:K$191,"*17放*")&gt;0),  CONCATENATE(  ".",IF(K164=$A$499,$A564,"")  ),IF(K164=$A$499,$A564,"")  )</f>
        <v/>
      </c>
      <c r="L564" s="65" t="str">
        <f ca="1">IF( AND(LEN(L463)&gt;=1,L463&lt;&gt;".",COUNTIF(L164:L$191,"*17放*")&gt;0),  CONCATENATE(  ".",IF(L164=$A$499,$A564,"")  ),IF(L164=$A$499,$A564,"")  )</f>
        <v/>
      </c>
      <c r="M564" s="65" t="str">
        <f ca="1">IF( AND(LEN(M463)&gt;=1,M463&lt;&gt;".",COUNTIF(M164:M$191,"*17放*")&gt;0),  CONCATENATE(  ".",IF(M164=$A$499,$A564,"")  ),IF(M164=$A$499,$A564,"")  )</f>
        <v/>
      </c>
      <c r="N564" s="65" t="str">
        <f ca="1">IF( AND(LEN(N463)&gt;=1,N463&lt;&gt;".",COUNTIF(N164:N$191,"*17放*")&gt;0),  CONCATENATE(  ".",IF(N164=$A$499,$A564,"")  ),IF(N164=$A$499,$A564,"")  )</f>
        <v/>
      </c>
      <c r="O564" s="65" t="str">
        <f ca="1">IF( AND(LEN(O463)&gt;=1,O463&lt;&gt;".",COUNTIF(O164:O$191,"*17放*")&gt;0),  CONCATENATE(  ".",IF(O164=$A$499,$A564,"")  ),IF(O164=$A$499,$A564,"")  )</f>
        <v/>
      </c>
      <c r="P564" s="65" t="str">
        <f ca="1">IF( AND(LEN(P463)&gt;=1,P463&lt;&gt;".",COUNTIF(P164:P$191,"*17放*")&gt;0),  CONCATENATE(  ".",IF(P164=$A$499,$A564,"")  ),IF(P164=$A$499,$A564,"")  )</f>
        <v/>
      </c>
      <c r="Q564" s="65" t="str">
        <f ca="1">IF( AND(LEN(Q463)&gt;=1,Q463&lt;&gt;".",COUNTIF(Q164:Q$191,"*17放*")&gt;0),  CONCATENATE(  ".",IF(Q164=$A$499,$A564,"")  ),IF(Q164=$A$499,$A564,"")  )</f>
        <v/>
      </c>
      <c r="R564" s="65" t="str">
        <f ca="1">IF( AND(LEN(R463)&gt;=1,R463&lt;&gt;".",COUNTIF(R164:R$191,"*17放*")&gt;0),  CONCATENATE(  ".",IF(R164=$A$499,$A564,"")  ),IF(R164=$A$499,$A564,"")  )</f>
        <v/>
      </c>
      <c r="S564" s="65" t="str">
        <f ca="1">IF( AND(LEN(S463)&gt;=1,S463&lt;&gt;".",COUNTIF(S164:S$191,"*17放*")&gt;0),  CONCATENATE(  ".",IF(S164=$A$499,$A564,"")  ),IF(S164=$A$499,$A564,"")  )</f>
        <v/>
      </c>
      <c r="T564" s="65" t="str">
        <f ca="1">IF( AND(LEN(T463)&gt;=1,T463&lt;&gt;".",COUNTIF(T164:T$191,"*17放*")&gt;0),  CONCATENATE(  ".",IF(T164=$A$499,$A564,"")  ),IF(T164=$A$499,$A564,"")  )</f>
        <v/>
      </c>
      <c r="U564" s="65" t="str">
        <f ca="1">IF( AND(LEN(U463)&gt;=1,U463&lt;&gt;".",COUNTIF(U164:U$191,"*17放*")&gt;0),  CONCATENATE(  ".",IF(U164=$A$499,$A564,"")  ),IF(U164=$A$499,$A564,"")  )</f>
        <v/>
      </c>
      <c r="V564" s="65" t="str">
        <f ca="1">IF( AND(LEN(V463)&gt;=1,V463&lt;&gt;".",COUNTIF(V164:V$191,"*17放*")&gt;0),  CONCATENATE(  ".",IF(V164=$A$499,$A564,"")  ),IF(V164=$A$499,$A564,"")  )</f>
        <v/>
      </c>
      <c r="W564" s="65" t="str">
        <f ca="1">IF( AND(LEN(W463)&gt;=1,W463&lt;&gt;".",COUNTIF(W164:W$191,"*17放*")&gt;0),  CONCATENATE(  ".",IF(W164=$A$499,$A564,"")  ),IF(W164=$A$499,$A564,"")  )</f>
        <v/>
      </c>
      <c r="X564" s="65" t="str">
        <f ca="1">IF( AND(LEN(X463)&gt;=1,X463&lt;&gt;".",COUNTIF(X164:X$191,"*17放*")&gt;0),  CONCATENATE(  ".",IF(X164=$A$499,$A564,"")  ),IF(X164=$A$499,$A564,"")  )</f>
        <v/>
      </c>
      <c r="Y564" s="65" t="str">
        <f ca="1">IF( AND(LEN(Y463)&gt;=1,Y463&lt;&gt;".",COUNTIF(Y164:Y$191,"*17放*")&gt;0),  CONCATENATE(  ".",IF(Y164=$A$499,$A564,"")  ),IF(Y164=$A$499,$A564,"")  )</f>
        <v/>
      </c>
      <c r="Z564" s="65" t="str">
        <f ca="1">IF( AND(LEN(Z463)&gt;=1,Z463&lt;&gt;".",COUNTIF(Z164:Z$191,"*17放*")&gt;0),  CONCATENATE(  ".",IF(Z164=$A$499,$A564,"")  ),IF(Z164=$A$499,$A564,"")  )</f>
        <v/>
      </c>
      <c r="AA564" s="65" t="str">
        <f ca="1">IF( AND(LEN(AA463)&gt;=1,AA463&lt;&gt;".",COUNTIF(AA164:AA$191,"*17放*")&gt;0),  CONCATENATE(  ".",IF(AA164=$A$499,$A564,"")  ),IF(AA164=$A$499,$A564,"")  )</f>
        <v/>
      </c>
      <c r="AB564" s="65" t="str">
        <f ca="1">IF( AND(LEN(AB463)&gt;=1,AB463&lt;&gt;".",COUNTIF(AB164:AB$191,"*17放*")&gt;0),  CONCATENATE(  ".",IF(AB164=$A$499,$A564,"")  ),IF(AB164=$A$499,$A564,"")  )</f>
        <v/>
      </c>
      <c r="AC564" s="65" t="str">
        <f ca="1">IF( AND(LEN(AC463)&gt;=1,AC463&lt;&gt;".",COUNTIF(AC164:AC$191,"*17放*")&gt;0),  CONCATENATE(  ".",IF(AC164=$A$499,$A564,"")  ),IF(AC164=$A$499,$A564,"")  )</f>
        <v/>
      </c>
      <c r="AD564" s="65" t="str">
        <f ca="1">IF( AND(LEN(AD463)&gt;=1,AD463&lt;&gt;".",COUNTIF(AD164:AD$191,"*17放*")&gt;0),  CONCATENATE(  ".",IF(AD164=$A$499,$A564,"")  ),IF(AD164=$A$499,$A564,"")  )</f>
        <v/>
      </c>
      <c r="AE564" s="65" t="str">
        <f ca="1">IF( AND(LEN(AE463)&gt;=1,AE463&lt;&gt;".",COUNTIF(AE164:AE$191,"*17放*")&gt;0),  CONCATENATE(  ".",IF(AE164=$A$499,$A564,"")  ),IF(AE164=$A$499,$A564,"")  )</f>
        <v/>
      </c>
      <c r="AF564" s="65" t="str">
        <f ca="1">IF( AND(LEN(AF463)&gt;=1,AF463&lt;&gt;".",COUNTIF(AF164:AF$191,"*17放*")&gt;0),  CONCATENATE(  ".",IF(AF164=$A$499,$A564,"")  ),IF(AF164=$A$499,$A564,"")  )</f>
        <v/>
      </c>
      <c r="AG564" s="65" t="str">
        <f ca="1">IF( AND(LEN(AG463)&gt;=1,AG463&lt;&gt;".",COUNTIF(AG164:AG$191,"*17放*")&gt;0),  CONCATENATE(  ".",IF(AG164=$A$499,$A564,"")  ),IF(AG164=$A$499,$A564,"")  )</f>
        <v/>
      </c>
      <c r="AH564" s="65"/>
      <c r="AI564" s="65"/>
      <c r="AJ564" s="65"/>
    </row>
    <row r="565" spans="1:36">
      <c r="A565" s="65">
        <f t="shared" si="48"/>
        <v>65</v>
      </c>
      <c r="B565" s="65" t="str">
        <f t="shared" si="48"/>
        <v>黃品傑</v>
      </c>
      <c r="C565" s="65" t="str">
        <f ca="1">IF( AND(LEN(C464)&gt;=1,C464&lt;&gt;".",COUNTIF(C165:C$191,"*17放*")&gt;0),  CONCATENATE(  ".",IF(C165=$A$499,$A565,"")  ),IF(C165=$A$499,$A565,"")  )</f>
        <v/>
      </c>
      <c r="D565" s="65" t="str">
        <f ca="1">IF( AND(LEN(D464)&gt;=1,D464&lt;&gt;".",COUNTIF(D165:D$191,"*17放*")&gt;0),  CONCATENATE(  ".",IF(D165=$A$499,$A565,"")  ),IF(D165=$A$499,$A565,"")  )</f>
        <v/>
      </c>
      <c r="E565" s="65" t="str">
        <f ca="1">IF( AND(LEN(E464)&gt;=1,E464&lt;&gt;".",COUNTIF(E165:E$191,"*17放*")&gt;0),  CONCATENATE(  ".",IF(E165=$A$499,$A565,"")  ),IF(E165=$A$499,$A565,"")  )</f>
        <v/>
      </c>
      <c r="F565" s="65" t="str">
        <f ca="1">IF( AND(LEN(F464)&gt;=1,F464&lt;&gt;".",COUNTIF(F165:F$191,"*17放*")&gt;0),  CONCATENATE(  ".",IF(F165=$A$499,$A565,"")  ),IF(F165=$A$499,$A565,"")  )</f>
        <v/>
      </c>
      <c r="G565" s="65" t="str">
        <f ca="1">IF( AND(LEN(G464)&gt;=1,G464&lt;&gt;".",COUNTIF(G165:G$191,"*17放*")&gt;0),  CONCATENATE(  ".",IF(G165=$A$499,$A565,"")  ),IF(G165=$A$499,$A565,"")  )</f>
        <v/>
      </c>
      <c r="H565" s="65" t="str">
        <f ca="1">IF( AND(LEN(H464)&gt;=1,H464&lt;&gt;".",COUNTIF(H165:H$191,"*17放*")&gt;0),  CONCATENATE(  ".",IF(H165=$A$499,$A565,"")  ),IF(H165=$A$499,$A565,"")  )</f>
        <v/>
      </c>
      <c r="I565" s="65" t="str">
        <f ca="1">IF( AND(LEN(I464)&gt;=1,I464&lt;&gt;".",COUNTIF(I165:I$191,"*17放*")&gt;0),  CONCATENATE(  ".",IF(I165=$A$499,$A565,"")  ),IF(I165=$A$499,$A565,"")  )</f>
        <v/>
      </c>
      <c r="J565" s="65" t="str">
        <f ca="1">IF( AND(LEN(J464)&gt;=1,J464&lt;&gt;".",COUNTIF(J165:J$191,"*17放*")&gt;0),  CONCATENATE(  ".",IF(J165=$A$499,$A565,"")  ),IF(J165=$A$499,$A565,"")  )</f>
        <v/>
      </c>
      <c r="K565" s="65" t="str">
        <f ca="1">IF( AND(LEN(K464)&gt;=1,K464&lt;&gt;".",COUNTIF(K165:K$191,"*17放*")&gt;0),  CONCATENATE(  ".",IF(K165=$A$499,$A565,"")  ),IF(K165=$A$499,$A565,"")  )</f>
        <v/>
      </c>
      <c r="L565" s="65" t="str">
        <f ca="1">IF( AND(LEN(L464)&gt;=1,L464&lt;&gt;".",COUNTIF(L165:L$191,"*17放*")&gt;0),  CONCATENATE(  ".",IF(L165=$A$499,$A565,"")  ),IF(L165=$A$499,$A565,"")  )</f>
        <v/>
      </c>
      <c r="M565" s="65" t="str">
        <f ca="1">IF( AND(LEN(M464)&gt;=1,M464&lt;&gt;".",COUNTIF(M165:M$191,"*17放*")&gt;0),  CONCATENATE(  ".",IF(M165=$A$499,$A565,"")  ),IF(M165=$A$499,$A565,"")  )</f>
        <v/>
      </c>
      <c r="N565" s="65" t="str">
        <f ca="1">IF( AND(LEN(N464)&gt;=1,N464&lt;&gt;".",COUNTIF(N165:N$191,"*17放*")&gt;0),  CONCATENATE(  ".",IF(N165=$A$499,$A565,"")  ),IF(N165=$A$499,$A565,"")  )</f>
        <v/>
      </c>
      <c r="O565" s="65" t="str">
        <f ca="1">IF( AND(LEN(O464)&gt;=1,O464&lt;&gt;".",COUNTIF(O165:O$191,"*17放*")&gt;0),  CONCATENATE(  ".",IF(O165=$A$499,$A565,"")  ),IF(O165=$A$499,$A565,"")  )</f>
        <v/>
      </c>
      <c r="P565" s="65" t="str">
        <f ca="1">IF( AND(LEN(P464)&gt;=1,P464&lt;&gt;".",COUNTIF(P165:P$191,"*17放*")&gt;0),  CONCATENATE(  ".",IF(P165=$A$499,$A565,"")  ),IF(P165=$A$499,$A565,"")  )</f>
        <v/>
      </c>
      <c r="Q565" s="65" t="str">
        <f ca="1">IF( AND(LEN(Q464)&gt;=1,Q464&lt;&gt;".",COUNTIF(Q165:Q$191,"*17放*")&gt;0),  CONCATENATE(  ".",IF(Q165=$A$499,$A565,"")  ),IF(Q165=$A$499,$A565,"")  )</f>
        <v/>
      </c>
      <c r="R565" s="65" t="str">
        <f ca="1">IF( AND(LEN(R464)&gt;=1,R464&lt;&gt;".",COUNTIF(R165:R$191,"*17放*")&gt;0),  CONCATENATE(  ".",IF(R165=$A$499,$A565,"")  ),IF(R165=$A$499,$A565,"")  )</f>
        <v/>
      </c>
      <c r="S565" s="65" t="str">
        <f ca="1">IF( AND(LEN(S464)&gt;=1,S464&lt;&gt;".",COUNTIF(S165:S$191,"*17放*")&gt;0),  CONCATENATE(  ".",IF(S165=$A$499,$A565,"")  ),IF(S165=$A$499,$A565,"")  )</f>
        <v/>
      </c>
      <c r="T565" s="65" t="str">
        <f ca="1">IF( AND(LEN(T464)&gt;=1,T464&lt;&gt;".",COUNTIF(T165:T$191,"*17放*")&gt;0),  CONCATENATE(  ".",IF(T165=$A$499,$A565,"")  ),IF(T165=$A$499,$A565,"")  )</f>
        <v/>
      </c>
      <c r="U565" s="65" t="str">
        <f ca="1">IF( AND(LEN(U464)&gt;=1,U464&lt;&gt;".",COUNTIF(U165:U$191,"*17放*")&gt;0),  CONCATENATE(  ".",IF(U165=$A$499,$A565,"")  ),IF(U165=$A$499,$A565,"")  )</f>
        <v/>
      </c>
      <c r="V565" s="65" t="str">
        <f ca="1">IF( AND(LEN(V464)&gt;=1,V464&lt;&gt;".",COUNTIF(V165:V$191,"*17放*")&gt;0),  CONCATENATE(  ".",IF(V165=$A$499,$A565,"")  ),IF(V165=$A$499,$A565,"")  )</f>
        <v/>
      </c>
      <c r="W565" s="65" t="str">
        <f ca="1">IF( AND(LEN(W464)&gt;=1,W464&lt;&gt;".",COUNTIF(W165:W$191,"*17放*")&gt;0),  CONCATENATE(  ".",IF(W165=$A$499,$A565,"")  ),IF(W165=$A$499,$A565,"")  )</f>
        <v/>
      </c>
      <c r="X565" s="65" t="str">
        <f ca="1">IF( AND(LEN(X464)&gt;=1,X464&lt;&gt;".",COUNTIF(X165:X$191,"*17放*")&gt;0),  CONCATENATE(  ".",IF(X165=$A$499,$A565,"")  ),IF(X165=$A$499,$A565,"")  )</f>
        <v/>
      </c>
      <c r="Y565" s="65" t="str">
        <f ca="1">IF( AND(LEN(Y464)&gt;=1,Y464&lt;&gt;".",COUNTIF(Y165:Y$191,"*17放*")&gt;0),  CONCATENATE(  ".",IF(Y165=$A$499,$A565,"")  ),IF(Y165=$A$499,$A565,"")  )</f>
        <v/>
      </c>
      <c r="Z565" s="65" t="str">
        <f ca="1">IF( AND(LEN(Z464)&gt;=1,Z464&lt;&gt;".",COUNTIF(Z165:Z$191,"*17放*")&gt;0),  CONCATENATE(  ".",IF(Z165=$A$499,$A565,"")  ),IF(Z165=$A$499,$A565,"")  )</f>
        <v/>
      </c>
      <c r="AA565" s="65" t="str">
        <f ca="1">IF( AND(LEN(AA464)&gt;=1,AA464&lt;&gt;".",COUNTIF(AA165:AA$191,"*17放*")&gt;0),  CONCATENATE(  ".",IF(AA165=$A$499,$A565,"")  ),IF(AA165=$A$499,$A565,"")  )</f>
        <v/>
      </c>
      <c r="AB565" s="65" t="str">
        <f ca="1">IF( AND(LEN(AB464)&gt;=1,AB464&lt;&gt;".",COUNTIF(AB165:AB$191,"*17放*")&gt;0),  CONCATENATE(  ".",IF(AB165=$A$499,$A565,"")  ),IF(AB165=$A$499,$A565,"")  )</f>
        <v/>
      </c>
      <c r="AC565" s="65" t="str">
        <f ca="1">IF( AND(LEN(AC464)&gt;=1,AC464&lt;&gt;".",COUNTIF(AC165:AC$191,"*17放*")&gt;0),  CONCATENATE(  ".",IF(AC165=$A$499,$A565,"")  ),IF(AC165=$A$499,$A565,"")  )</f>
        <v/>
      </c>
      <c r="AD565" s="65" t="str">
        <f ca="1">IF( AND(LEN(AD464)&gt;=1,AD464&lt;&gt;".",COUNTIF(AD165:AD$191,"*17放*")&gt;0),  CONCATENATE(  ".",IF(AD165=$A$499,$A565,"")  ),IF(AD165=$A$499,$A565,"")  )</f>
        <v/>
      </c>
      <c r="AE565" s="65" t="str">
        <f ca="1">IF( AND(LEN(AE464)&gt;=1,AE464&lt;&gt;".",COUNTIF(AE165:AE$191,"*17放*")&gt;0),  CONCATENATE(  ".",IF(AE165=$A$499,$A565,"")  ),IF(AE165=$A$499,$A565,"")  )</f>
        <v/>
      </c>
      <c r="AF565" s="65" t="str">
        <f ca="1">IF( AND(LEN(AF464)&gt;=1,AF464&lt;&gt;".",COUNTIF(AF165:AF$191,"*17放*")&gt;0),  CONCATENATE(  ".",IF(AF165=$A$499,$A565,"")  ),IF(AF165=$A$499,$A565,"")  )</f>
        <v/>
      </c>
      <c r="AG565" s="65" t="str">
        <f ca="1">IF( AND(LEN(AG464)&gt;=1,AG464&lt;&gt;".",COUNTIF(AG165:AG$191,"*17放*")&gt;0),  CONCATENATE(  ".",IF(AG165=$A$499,$A565,"")  ),IF(AG165=$A$499,$A565,"")  )</f>
        <v/>
      </c>
      <c r="AH565" s="65"/>
      <c r="AI565" s="65"/>
      <c r="AJ565" s="65"/>
    </row>
    <row r="566" spans="1:36">
      <c r="A566" s="65">
        <f t="shared" si="48"/>
        <v>66</v>
      </c>
      <c r="B566" s="65" t="str">
        <f t="shared" si="48"/>
        <v>張曙霖</v>
      </c>
      <c r="C566" s="65" t="str">
        <f ca="1">IF( AND(LEN(C465)&gt;=1,C465&lt;&gt;".",COUNTIF(C166:C$191,"*17放*")&gt;0),  CONCATENATE(  ".",IF(C166=$A$499,$A566,"")  ),IF(C166=$A$499,$A566,"")  )</f>
        <v/>
      </c>
      <c r="D566" s="65" t="str">
        <f ca="1">IF( AND(LEN(D465)&gt;=1,D465&lt;&gt;".",COUNTIF(D166:D$191,"*17放*")&gt;0),  CONCATENATE(  ".",IF(D166=$A$499,$A566,"")  ),IF(D166=$A$499,$A566,"")  )</f>
        <v/>
      </c>
      <c r="E566" s="65" t="str">
        <f ca="1">IF( AND(LEN(E465)&gt;=1,E465&lt;&gt;".",COUNTIF(E166:E$191,"*17放*")&gt;0),  CONCATENATE(  ".",IF(E166=$A$499,$A566,"")  ),IF(E166=$A$499,$A566,"")  )</f>
        <v/>
      </c>
      <c r="F566" s="65" t="str">
        <f ca="1">IF( AND(LEN(F465)&gt;=1,F465&lt;&gt;".",COUNTIF(F166:F$191,"*17放*")&gt;0),  CONCATENATE(  ".",IF(F166=$A$499,$A566,"")  ),IF(F166=$A$499,$A566,"")  )</f>
        <v/>
      </c>
      <c r="G566" s="65" t="str">
        <f ca="1">IF( AND(LEN(G465)&gt;=1,G465&lt;&gt;".",COUNTIF(G166:G$191,"*17放*")&gt;0),  CONCATENATE(  ".",IF(G166=$A$499,$A566,"")  ),IF(G166=$A$499,$A566,"")  )</f>
        <v/>
      </c>
      <c r="H566" s="65" t="str">
        <f ca="1">IF( AND(LEN(H465)&gt;=1,H465&lt;&gt;".",COUNTIF(H166:H$191,"*17放*")&gt;0),  CONCATENATE(  ".",IF(H166=$A$499,$A566,"")  ),IF(H166=$A$499,$A566,"")  )</f>
        <v/>
      </c>
      <c r="I566" s="65" t="str">
        <f ca="1">IF( AND(LEN(I465)&gt;=1,I465&lt;&gt;".",COUNTIF(I166:I$191,"*17放*")&gt;0),  CONCATENATE(  ".",IF(I166=$A$499,$A566,"")  ),IF(I166=$A$499,$A566,"")  )</f>
        <v/>
      </c>
      <c r="J566" s="65" t="str">
        <f ca="1">IF( AND(LEN(J465)&gt;=1,J465&lt;&gt;".",COUNTIF(J166:J$191,"*17放*")&gt;0),  CONCATENATE(  ".",IF(J166=$A$499,$A566,"")  ),IF(J166=$A$499,$A566,"")  )</f>
        <v/>
      </c>
      <c r="K566" s="65" t="str">
        <f ca="1">IF( AND(LEN(K465)&gt;=1,K465&lt;&gt;".",COUNTIF(K166:K$191,"*17放*")&gt;0),  CONCATENATE(  ".",IF(K166=$A$499,$A566,"")  ),IF(K166=$A$499,$A566,"")  )</f>
        <v/>
      </c>
      <c r="L566" s="65" t="str">
        <f ca="1">IF( AND(LEN(L465)&gt;=1,L465&lt;&gt;".",COUNTIF(L166:L$191,"*17放*")&gt;0),  CONCATENATE(  ".",IF(L166=$A$499,$A566,"")  ),IF(L166=$A$499,$A566,"")  )</f>
        <v/>
      </c>
      <c r="M566" s="65" t="str">
        <f ca="1">IF( AND(LEN(M465)&gt;=1,M465&lt;&gt;".",COUNTIF(M166:M$191,"*17放*")&gt;0),  CONCATENATE(  ".",IF(M166=$A$499,$A566,"")  ),IF(M166=$A$499,$A566,"")  )</f>
        <v/>
      </c>
      <c r="N566" s="65" t="str">
        <f ca="1">IF( AND(LEN(N465)&gt;=1,N465&lt;&gt;".",COUNTIF(N166:N$191,"*17放*")&gt;0),  CONCATENATE(  ".",IF(N166=$A$499,$A566,"")  ),IF(N166=$A$499,$A566,"")  )</f>
        <v/>
      </c>
      <c r="O566" s="65" t="str">
        <f ca="1">IF( AND(LEN(O465)&gt;=1,O465&lt;&gt;".",COUNTIF(O166:O$191,"*17放*")&gt;0),  CONCATENATE(  ".",IF(O166=$A$499,$A566,"")  ),IF(O166=$A$499,$A566,"")  )</f>
        <v/>
      </c>
      <c r="P566" s="65" t="str">
        <f ca="1">IF( AND(LEN(P465)&gt;=1,P465&lt;&gt;".",COUNTIF(P166:P$191,"*17放*")&gt;0),  CONCATENATE(  ".",IF(P166=$A$499,$A566,"")  ),IF(P166=$A$499,$A566,"")  )</f>
        <v/>
      </c>
      <c r="Q566" s="65" t="str">
        <f ca="1">IF( AND(LEN(Q465)&gt;=1,Q465&lt;&gt;".",COUNTIF(Q166:Q$191,"*17放*")&gt;0),  CONCATENATE(  ".",IF(Q166=$A$499,$A566,"")  ),IF(Q166=$A$499,$A566,"")  )</f>
        <v/>
      </c>
      <c r="R566" s="65" t="str">
        <f ca="1">IF( AND(LEN(R465)&gt;=1,R465&lt;&gt;".",COUNTIF(R166:R$191,"*17放*")&gt;0),  CONCATENATE(  ".",IF(R166=$A$499,$A566,"")  ),IF(R166=$A$499,$A566,"")  )</f>
        <v/>
      </c>
      <c r="S566" s="65" t="str">
        <f ca="1">IF( AND(LEN(S465)&gt;=1,S465&lt;&gt;".",COUNTIF(S166:S$191,"*17放*")&gt;0),  CONCATENATE(  ".",IF(S166=$A$499,$A566,"")  ),IF(S166=$A$499,$A566,"")  )</f>
        <v/>
      </c>
      <c r="T566" s="65" t="str">
        <f ca="1">IF( AND(LEN(T465)&gt;=1,T465&lt;&gt;".",COUNTIF(T166:T$191,"*17放*")&gt;0),  CONCATENATE(  ".",IF(T166=$A$499,$A566,"")  ),IF(T166=$A$499,$A566,"")  )</f>
        <v/>
      </c>
      <c r="U566" s="65" t="str">
        <f ca="1">IF( AND(LEN(U465)&gt;=1,U465&lt;&gt;".",COUNTIF(U166:U$191,"*17放*")&gt;0),  CONCATENATE(  ".",IF(U166=$A$499,$A566,"")  ),IF(U166=$A$499,$A566,"")  )</f>
        <v/>
      </c>
      <c r="V566" s="65" t="str">
        <f ca="1">IF( AND(LEN(V465)&gt;=1,V465&lt;&gt;".",COUNTIF(V166:V$191,"*17放*")&gt;0),  CONCATENATE(  ".",IF(V166=$A$499,$A566,"")  ),IF(V166=$A$499,$A566,"")  )</f>
        <v/>
      </c>
      <c r="W566" s="65" t="str">
        <f ca="1">IF( AND(LEN(W465)&gt;=1,W465&lt;&gt;".",COUNTIF(W166:W$191,"*17放*")&gt;0),  CONCATENATE(  ".",IF(W166=$A$499,$A566,"")  ),IF(W166=$A$499,$A566,"")  )</f>
        <v/>
      </c>
      <c r="X566" s="65" t="str">
        <f ca="1">IF( AND(LEN(X465)&gt;=1,X465&lt;&gt;".",COUNTIF(X166:X$191,"*17放*")&gt;0),  CONCATENATE(  ".",IF(X166=$A$499,$A566,"")  ),IF(X166=$A$499,$A566,"")  )</f>
        <v/>
      </c>
      <c r="Y566" s="65" t="str">
        <f ca="1">IF( AND(LEN(Y465)&gt;=1,Y465&lt;&gt;".",COUNTIF(Y166:Y$191,"*17放*")&gt;0),  CONCATENATE(  ".",IF(Y166=$A$499,$A566,"")  ),IF(Y166=$A$499,$A566,"")  )</f>
        <v/>
      </c>
      <c r="Z566" s="65" t="str">
        <f ca="1">IF( AND(LEN(Z465)&gt;=1,Z465&lt;&gt;".",COUNTIF(Z166:Z$191,"*17放*")&gt;0),  CONCATENATE(  ".",IF(Z166=$A$499,$A566,"")  ),IF(Z166=$A$499,$A566,"")  )</f>
        <v/>
      </c>
      <c r="AA566" s="65" t="str">
        <f ca="1">IF( AND(LEN(AA465)&gt;=1,AA465&lt;&gt;".",COUNTIF(AA166:AA$191,"*17放*")&gt;0),  CONCATENATE(  ".",IF(AA166=$A$499,$A566,"")  ),IF(AA166=$A$499,$A566,"")  )</f>
        <v/>
      </c>
      <c r="AB566" s="65" t="str">
        <f ca="1">IF( AND(LEN(AB465)&gt;=1,AB465&lt;&gt;".",COUNTIF(AB166:AB$191,"*17放*")&gt;0),  CONCATENATE(  ".",IF(AB166=$A$499,$A566,"")  ),IF(AB166=$A$499,$A566,"")  )</f>
        <v/>
      </c>
      <c r="AC566" s="65" t="str">
        <f ca="1">IF( AND(LEN(AC465)&gt;=1,AC465&lt;&gt;".",COUNTIF(AC166:AC$191,"*17放*")&gt;0),  CONCATENATE(  ".",IF(AC166=$A$499,$A566,"")  ),IF(AC166=$A$499,$A566,"")  )</f>
        <v/>
      </c>
      <c r="AD566" s="65" t="str">
        <f ca="1">IF( AND(LEN(AD465)&gt;=1,AD465&lt;&gt;".",COUNTIF(AD166:AD$191,"*17放*")&gt;0),  CONCATENATE(  ".",IF(AD166=$A$499,$A566,"")  ),IF(AD166=$A$499,$A566,"")  )</f>
        <v/>
      </c>
      <c r="AE566" s="65" t="str">
        <f ca="1">IF( AND(LEN(AE465)&gt;=1,AE465&lt;&gt;".",COUNTIF(AE166:AE$191,"*17放*")&gt;0),  CONCATENATE(  ".",IF(AE166=$A$499,$A566,"")  ),IF(AE166=$A$499,$A566,"")  )</f>
        <v/>
      </c>
      <c r="AF566" s="65" t="str">
        <f ca="1">IF( AND(LEN(AF465)&gt;=1,AF465&lt;&gt;".",COUNTIF(AF166:AF$191,"*17放*")&gt;0),  CONCATENATE(  ".",IF(AF166=$A$499,$A566,"")  ),IF(AF166=$A$499,$A566,"")  )</f>
        <v/>
      </c>
      <c r="AG566" s="65" t="str">
        <f ca="1">IF( AND(LEN(AG465)&gt;=1,AG465&lt;&gt;".",COUNTIF(AG166:AG$191,"*17放*")&gt;0),  CONCATENATE(  ".",IF(AG166=$A$499,$A566,"")  ),IF(AG166=$A$499,$A566,"")  )</f>
        <v/>
      </c>
      <c r="AH566" s="65"/>
      <c r="AI566" s="65"/>
      <c r="AJ566" s="65"/>
    </row>
    <row r="567" spans="1:36">
      <c r="A567" s="65">
        <f t="shared" si="48"/>
        <v>67</v>
      </c>
      <c r="B567" s="65" t="str">
        <f t="shared" si="48"/>
        <v/>
      </c>
      <c r="C567" s="65" t="str">
        <f ca="1">IF( AND(LEN(C466)&gt;=1,C466&lt;&gt;".",COUNTIF(C167:C$191,"*17放*")&gt;0),  CONCATENATE(  ".",IF(C167=$A$499,$A567,"")  ),IF(C167=$A$499,$A567,"")  )</f>
        <v/>
      </c>
      <c r="D567" s="65" t="str">
        <f ca="1">IF( AND(LEN(D466)&gt;=1,D466&lt;&gt;".",COUNTIF(D167:D$191,"*17放*")&gt;0),  CONCATENATE(  ".",IF(D167=$A$499,$A567,"")  ),IF(D167=$A$499,$A567,"")  )</f>
        <v/>
      </c>
      <c r="E567" s="65" t="str">
        <f ca="1">IF( AND(LEN(E466)&gt;=1,E466&lt;&gt;".",COUNTIF(E167:E$191,"*17放*")&gt;0),  CONCATENATE(  ".",IF(E167=$A$499,$A567,"")  ),IF(E167=$A$499,$A567,"")  )</f>
        <v/>
      </c>
      <c r="F567" s="65" t="str">
        <f ca="1">IF( AND(LEN(F466)&gt;=1,F466&lt;&gt;".",COUNTIF(F167:F$191,"*17放*")&gt;0),  CONCATENATE(  ".",IF(F167=$A$499,$A567,"")  ),IF(F167=$A$499,$A567,"")  )</f>
        <v/>
      </c>
      <c r="G567" s="65" t="str">
        <f ca="1">IF( AND(LEN(G466)&gt;=1,G466&lt;&gt;".",COUNTIF(G167:G$191,"*17放*")&gt;0),  CONCATENATE(  ".",IF(G167=$A$499,$A567,"")  ),IF(G167=$A$499,$A567,"")  )</f>
        <v/>
      </c>
      <c r="H567" s="65" t="str">
        <f ca="1">IF( AND(LEN(H466)&gt;=1,H466&lt;&gt;".",COUNTIF(H167:H$191,"*17放*")&gt;0),  CONCATENATE(  ".",IF(H167=$A$499,$A567,"")  ),IF(H167=$A$499,$A567,"")  )</f>
        <v/>
      </c>
      <c r="I567" s="65" t="str">
        <f ca="1">IF( AND(LEN(I466)&gt;=1,I466&lt;&gt;".",COUNTIF(I167:I$191,"*17放*")&gt;0),  CONCATENATE(  ".",IF(I167=$A$499,$A567,"")  ),IF(I167=$A$499,$A567,"")  )</f>
        <v/>
      </c>
      <c r="J567" s="65" t="str">
        <f ca="1">IF( AND(LEN(J466)&gt;=1,J466&lt;&gt;".",COUNTIF(J167:J$191,"*17放*")&gt;0),  CONCATENATE(  ".",IF(J167=$A$499,$A567,"")  ),IF(J167=$A$499,$A567,"")  )</f>
        <v/>
      </c>
      <c r="K567" s="65" t="str">
        <f ca="1">IF( AND(LEN(K466)&gt;=1,K466&lt;&gt;".",COUNTIF(K167:K$191,"*17放*")&gt;0),  CONCATENATE(  ".",IF(K167=$A$499,$A567,"")  ),IF(K167=$A$499,$A567,"")  )</f>
        <v/>
      </c>
      <c r="L567" s="65" t="str">
        <f ca="1">IF( AND(LEN(L466)&gt;=1,L466&lt;&gt;".",COUNTIF(L167:L$191,"*17放*")&gt;0),  CONCATENATE(  ".",IF(L167=$A$499,$A567,"")  ),IF(L167=$A$499,$A567,"")  )</f>
        <v/>
      </c>
      <c r="M567" s="65" t="str">
        <f ca="1">IF( AND(LEN(M466)&gt;=1,M466&lt;&gt;".",COUNTIF(M167:M$191,"*17放*")&gt;0),  CONCATENATE(  ".",IF(M167=$A$499,$A567,"")  ),IF(M167=$A$499,$A567,"")  )</f>
        <v/>
      </c>
      <c r="N567" s="65" t="str">
        <f ca="1">IF( AND(LEN(N466)&gt;=1,N466&lt;&gt;".",COUNTIF(N167:N$191,"*17放*")&gt;0),  CONCATENATE(  ".",IF(N167=$A$499,$A567,"")  ),IF(N167=$A$499,$A567,"")  )</f>
        <v/>
      </c>
      <c r="O567" s="65" t="str">
        <f ca="1">IF( AND(LEN(O466)&gt;=1,O466&lt;&gt;".",COUNTIF(O167:O$191,"*17放*")&gt;0),  CONCATENATE(  ".",IF(O167=$A$499,$A567,"")  ),IF(O167=$A$499,$A567,"")  )</f>
        <v/>
      </c>
      <c r="P567" s="65" t="str">
        <f ca="1">IF( AND(LEN(P466)&gt;=1,P466&lt;&gt;".",COUNTIF(P167:P$191,"*17放*")&gt;0),  CONCATENATE(  ".",IF(P167=$A$499,$A567,"")  ),IF(P167=$A$499,$A567,"")  )</f>
        <v/>
      </c>
      <c r="Q567" s="65" t="str">
        <f ca="1">IF( AND(LEN(Q466)&gt;=1,Q466&lt;&gt;".",COUNTIF(Q167:Q$191,"*17放*")&gt;0),  CONCATENATE(  ".",IF(Q167=$A$499,$A567,"")  ),IF(Q167=$A$499,$A567,"")  )</f>
        <v/>
      </c>
      <c r="R567" s="65" t="str">
        <f ca="1">IF( AND(LEN(R466)&gt;=1,R466&lt;&gt;".",COUNTIF(R167:R$191,"*17放*")&gt;0),  CONCATENATE(  ".",IF(R167=$A$499,$A567,"")  ),IF(R167=$A$499,$A567,"")  )</f>
        <v/>
      </c>
      <c r="S567" s="65" t="str">
        <f ca="1">IF( AND(LEN(S466)&gt;=1,S466&lt;&gt;".",COUNTIF(S167:S$191,"*17放*")&gt;0),  CONCATENATE(  ".",IF(S167=$A$499,$A567,"")  ),IF(S167=$A$499,$A567,"")  )</f>
        <v/>
      </c>
      <c r="T567" s="65" t="str">
        <f ca="1">IF( AND(LEN(T466)&gt;=1,T466&lt;&gt;".",COUNTIF(T167:T$191,"*17放*")&gt;0),  CONCATENATE(  ".",IF(T167=$A$499,$A567,"")  ),IF(T167=$A$499,$A567,"")  )</f>
        <v/>
      </c>
      <c r="U567" s="65" t="str">
        <f ca="1">IF( AND(LEN(U466)&gt;=1,U466&lt;&gt;".",COUNTIF(U167:U$191,"*17放*")&gt;0),  CONCATENATE(  ".",IF(U167=$A$499,$A567,"")  ),IF(U167=$A$499,$A567,"")  )</f>
        <v/>
      </c>
      <c r="V567" s="65" t="str">
        <f ca="1">IF( AND(LEN(V466)&gt;=1,V466&lt;&gt;".",COUNTIF(V167:V$191,"*17放*")&gt;0),  CONCATENATE(  ".",IF(V167=$A$499,$A567,"")  ),IF(V167=$A$499,$A567,"")  )</f>
        <v/>
      </c>
      <c r="W567" s="65" t="str">
        <f ca="1">IF( AND(LEN(W466)&gt;=1,W466&lt;&gt;".",COUNTIF(W167:W$191,"*17放*")&gt;0),  CONCATENATE(  ".",IF(W167=$A$499,$A567,"")  ),IF(W167=$A$499,$A567,"")  )</f>
        <v/>
      </c>
      <c r="X567" s="65" t="str">
        <f ca="1">IF( AND(LEN(X466)&gt;=1,X466&lt;&gt;".",COUNTIF(X167:X$191,"*17放*")&gt;0),  CONCATENATE(  ".",IF(X167=$A$499,$A567,"")  ),IF(X167=$A$499,$A567,"")  )</f>
        <v/>
      </c>
      <c r="Y567" s="65" t="str">
        <f ca="1">IF( AND(LEN(Y466)&gt;=1,Y466&lt;&gt;".",COUNTIF(Y167:Y$191,"*17放*")&gt;0),  CONCATENATE(  ".",IF(Y167=$A$499,$A567,"")  ),IF(Y167=$A$499,$A567,"")  )</f>
        <v/>
      </c>
      <c r="Z567" s="65" t="str">
        <f ca="1">IF( AND(LEN(Z466)&gt;=1,Z466&lt;&gt;".",COUNTIF(Z167:Z$191,"*17放*")&gt;0),  CONCATENATE(  ".",IF(Z167=$A$499,$A567,"")  ),IF(Z167=$A$499,$A567,"")  )</f>
        <v/>
      </c>
      <c r="AA567" s="65" t="str">
        <f ca="1">IF( AND(LEN(AA466)&gt;=1,AA466&lt;&gt;".",COUNTIF(AA167:AA$191,"*17放*")&gt;0),  CONCATENATE(  ".",IF(AA167=$A$499,$A567,"")  ),IF(AA167=$A$499,$A567,"")  )</f>
        <v/>
      </c>
      <c r="AB567" s="65" t="str">
        <f ca="1">IF( AND(LEN(AB466)&gt;=1,AB466&lt;&gt;".",COUNTIF(AB167:AB$191,"*17放*")&gt;0),  CONCATENATE(  ".",IF(AB167=$A$499,$A567,"")  ),IF(AB167=$A$499,$A567,"")  )</f>
        <v/>
      </c>
      <c r="AC567" s="65" t="str">
        <f ca="1">IF( AND(LEN(AC466)&gt;=1,AC466&lt;&gt;".",COUNTIF(AC167:AC$191,"*17放*")&gt;0),  CONCATENATE(  ".",IF(AC167=$A$499,$A567,"")  ),IF(AC167=$A$499,$A567,"")  )</f>
        <v/>
      </c>
      <c r="AD567" s="65" t="str">
        <f ca="1">IF( AND(LEN(AD466)&gt;=1,AD466&lt;&gt;".",COUNTIF(AD167:AD$191,"*17放*")&gt;0),  CONCATENATE(  ".",IF(AD167=$A$499,$A567,"")  ),IF(AD167=$A$499,$A567,"")  )</f>
        <v/>
      </c>
      <c r="AE567" s="65" t="str">
        <f ca="1">IF( AND(LEN(AE466)&gt;=1,AE466&lt;&gt;".",COUNTIF(AE167:AE$191,"*17放*")&gt;0),  CONCATENATE(  ".",IF(AE167=$A$499,$A567,"")  ),IF(AE167=$A$499,$A567,"")  )</f>
        <v/>
      </c>
      <c r="AF567" s="65" t="str">
        <f ca="1">IF( AND(LEN(AF466)&gt;=1,AF466&lt;&gt;".",COUNTIF(AF167:AF$191,"*17放*")&gt;0),  CONCATENATE(  ".",IF(AF167=$A$499,$A567,"")  ),IF(AF167=$A$499,$A567,"")  )</f>
        <v/>
      </c>
      <c r="AG567" s="65" t="str">
        <f ca="1">IF( AND(LEN(AG466)&gt;=1,AG466&lt;&gt;".",COUNTIF(AG167:AG$191,"*17放*")&gt;0),  CONCATENATE(  ".",IF(AG167=$A$499,$A567,"")  ),IF(AG167=$A$499,$A567,"")  )</f>
        <v/>
      </c>
      <c r="AH567" s="65"/>
      <c r="AI567" s="65"/>
      <c r="AJ567" s="65"/>
    </row>
    <row r="568" spans="1:36">
      <c r="A568" s="65">
        <f t="shared" si="48"/>
        <v>68</v>
      </c>
      <c r="B568" s="65" t="str">
        <f t="shared" si="48"/>
        <v/>
      </c>
      <c r="C568" s="65" t="str">
        <f ca="1">IF( AND(LEN(C467)&gt;=1,C467&lt;&gt;".",COUNTIF(C168:C$191,"*17放*")&gt;0),  CONCATENATE(  ".",IF(C168=$A$499,$A568,"")  ),IF(C168=$A$499,$A568,"")  )</f>
        <v/>
      </c>
      <c r="D568" s="65" t="str">
        <f ca="1">IF( AND(LEN(D467)&gt;=1,D467&lt;&gt;".",COUNTIF(D168:D$191,"*17放*")&gt;0),  CONCATENATE(  ".",IF(D168=$A$499,$A568,"")  ),IF(D168=$A$499,$A568,"")  )</f>
        <v/>
      </c>
      <c r="E568" s="65" t="str">
        <f ca="1">IF( AND(LEN(E467)&gt;=1,E467&lt;&gt;".",COUNTIF(E168:E$191,"*17放*")&gt;0),  CONCATENATE(  ".",IF(E168=$A$499,$A568,"")  ),IF(E168=$A$499,$A568,"")  )</f>
        <v/>
      </c>
      <c r="F568" s="65" t="str">
        <f ca="1">IF( AND(LEN(F467)&gt;=1,F467&lt;&gt;".",COUNTIF(F168:F$191,"*17放*")&gt;0),  CONCATENATE(  ".",IF(F168=$A$499,$A568,"")  ),IF(F168=$A$499,$A568,"")  )</f>
        <v/>
      </c>
      <c r="G568" s="65" t="str">
        <f ca="1">IF( AND(LEN(G467)&gt;=1,G467&lt;&gt;".",COUNTIF(G168:G$191,"*17放*")&gt;0),  CONCATENATE(  ".",IF(G168=$A$499,$A568,"")  ),IF(G168=$A$499,$A568,"")  )</f>
        <v/>
      </c>
      <c r="H568" s="65" t="str">
        <f ca="1">IF( AND(LEN(H467)&gt;=1,H467&lt;&gt;".",COUNTIF(H168:H$191,"*17放*")&gt;0),  CONCATENATE(  ".",IF(H168=$A$499,$A568,"")  ),IF(H168=$A$499,$A568,"")  )</f>
        <v/>
      </c>
      <c r="I568" s="65" t="str">
        <f ca="1">IF( AND(LEN(I467)&gt;=1,I467&lt;&gt;".",COUNTIF(I168:I$191,"*17放*")&gt;0),  CONCATENATE(  ".",IF(I168=$A$499,$A568,"")  ),IF(I168=$A$499,$A568,"")  )</f>
        <v/>
      </c>
      <c r="J568" s="65" t="str">
        <f ca="1">IF( AND(LEN(J467)&gt;=1,J467&lt;&gt;".",COUNTIF(J168:J$191,"*17放*")&gt;0),  CONCATENATE(  ".",IF(J168=$A$499,$A568,"")  ),IF(J168=$A$499,$A568,"")  )</f>
        <v/>
      </c>
      <c r="K568" s="65" t="str">
        <f ca="1">IF( AND(LEN(K467)&gt;=1,K467&lt;&gt;".",COUNTIF(K168:K$191,"*17放*")&gt;0),  CONCATENATE(  ".",IF(K168=$A$499,$A568,"")  ),IF(K168=$A$499,$A568,"")  )</f>
        <v/>
      </c>
      <c r="L568" s="65" t="str">
        <f ca="1">IF( AND(LEN(L467)&gt;=1,L467&lt;&gt;".",COUNTIF(L168:L$191,"*17放*")&gt;0),  CONCATENATE(  ".",IF(L168=$A$499,$A568,"")  ),IF(L168=$A$499,$A568,"")  )</f>
        <v/>
      </c>
      <c r="M568" s="65" t="str">
        <f ca="1">IF( AND(LEN(M467)&gt;=1,M467&lt;&gt;".",COUNTIF(M168:M$191,"*17放*")&gt;0),  CONCATENATE(  ".",IF(M168=$A$499,$A568,"")  ),IF(M168=$A$499,$A568,"")  )</f>
        <v/>
      </c>
      <c r="N568" s="65" t="str">
        <f ca="1">IF( AND(LEN(N467)&gt;=1,N467&lt;&gt;".",COUNTIF(N168:N$191,"*17放*")&gt;0),  CONCATENATE(  ".",IF(N168=$A$499,$A568,"")  ),IF(N168=$A$499,$A568,"")  )</f>
        <v/>
      </c>
      <c r="O568" s="65" t="str">
        <f ca="1">IF( AND(LEN(O467)&gt;=1,O467&lt;&gt;".",COUNTIF(O168:O$191,"*17放*")&gt;0),  CONCATENATE(  ".",IF(O168=$A$499,$A568,"")  ),IF(O168=$A$499,$A568,"")  )</f>
        <v/>
      </c>
      <c r="P568" s="65" t="str">
        <f ca="1">IF( AND(LEN(P467)&gt;=1,P467&lt;&gt;".",COUNTIF(P168:P$191,"*17放*")&gt;0),  CONCATENATE(  ".",IF(P168=$A$499,$A568,"")  ),IF(P168=$A$499,$A568,"")  )</f>
        <v/>
      </c>
      <c r="Q568" s="65" t="str">
        <f ca="1">IF( AND(LEN(Q467)&gt;=1,Q467&lt;&gt;".",COUNTIF(Q168:Q$191,"*17放*")&gt;0),  CONCATENATE(  ".",IF(Q168=$A$499,$A568,"")  ),IF(Q168=$A$499,$A568,"")  )</f>
        <v/>
      </c>
      <c r="R568" s="65" t="str">
        <f ca="1">IF( AND(LEN(R467)&gt;=1,R467&lt;&gt;".",COUNTIF(R168:R$191,"*17放*")&gt;0),  CONCATENATE(  ".",IF(R168=$A$499,$A568,"")  ),IF(R168=$A$499,$A568,"")  )</f>
        <v/>
      </c>
      <c r="S568" s="65" t="str">
        <f ca="1">IF( AND(LEN(S467)&gt;=1,S467&lt;&gt;".",COUNTIF(S168:S$191,"*17放*")&gt;0),  CONCATENATE(  ".",IF(S168=$A$499,$A568,"")  ),IF(S168=$A$499,$A568,"")  )</f>
        <v/>
      </c>
      <c r="T568" s="65" t="str">
        <f ca="1">IF( AND(LEN(T467)&gt;=1,T467&lt;&gt;".",COUNTIF(T168:T$191,"*17放*")&gt;0),  CONCATENATE(  ".",IF(T168=$A$499,$A568,"")  ),IF(T168=$A$499,$A568,"")  )</f>
        <v/>
      </c>
      <c r="U568" s="65" t="str">
        <f ca="1">IF( AND(LEN(U467)&gt;=1,U467&lt;&gt;".",COUNTIF(U168:U$191,"*17放*")&gt;0),  CONCATENATE(  ".",IF(U168=$A$499,$A568,"")  ),IF(U168=$A$499,$A568,"")  )</f>
        <v/>
      </c>
      <c r="V568" s="65" t="str">
        <f ca="1">IF( AND(LEN(V467)&gt;=1,V467&lt;&gt;".",COUNTIF(V168:V$191,"*17放*")&gt;0),  CONCATENATE(  ".",IF(V168=$A$499,$A568,"")  ),IF(V168=$A$499,$A568,"")  )</f>
        <v/>
      </c>
      <c r="W568" s="65" t="str">
        <f ca="1">IF( AND(LEN(W467)&gt;=1,W467&lt;&gt;".",COUNTIF(W168:W$191,"*17放*")&gt;0),  CONCATENATE(  ".",IF(W168=$A$499,$A568,"")  ),IF(W168=$A$499,$A568,"")  )</f>
        <v/>
      </c>
      <c r="X568" s="65" t="str">
        <f ca="1">IF( AND(LEN(X467)&gt;=1,X467&lt;&gt;".",COUNTIF(X168:X$191,"*17放*")&gt;0),  CONCATENATE(  ".",IF(X168=$A$499,$A568,"")  ),IF(X168=$A$499,$A568,"")  )</f>
        <v/>
      </c>
      <c r="Y568" s="65" t="str">
        <f ca="1">IF( AND(LEN(Y467)&gt;=1,Y467&lt;&gt;".",COUNTIF(Y168:Y$191,"*17放*")&gt;0),  CONCATENATE(  ".",IF(Y168=$A$499,$A568,"")  ),IF(Y168=$A$499,$A568,"")  )</f>
        <v/>
      </c>
      <c r="Z568" s="65" t="str">
        <f ca="1">IF( AND(LEN(Z467)&gt;=1,Z467&lt;&gt;".",COUNTIF(Z168:Z$191,"*17放*")&gt;0),  CONCATENATE(  ".",IF(Z168=$A$499,$A568,"")  ),IF(Z168=$A$499,$A568,"")  )</f>
        <v/>
      </c>
      <c r="AA568" s="65" t="str">
        <f ca="1">IF( AND(LEN(AA467)&gt;=1,AA467&lt;&gt;".",COUNTIF(AA168:AA$191,"*17放*")&gt;0),  CONCATENATE(  ".",IF(AA168=$A$499,$A568,"")  ),IF(AA168=$A$499,$A568,"")  )</f>
        <v/>
      </c>
      <c r="AB568" s="65" t="str">
        <f ca="1">IF( AND(LEN(AB467)&gt;=1,AB467&lt;&gt;".",COUNTIF(AB168:AB$191,"*17放*")&gt;0),  CONCATENATE(  ".",IF(AB168=$A$499,$A568,"")  ),IF(AB168=$A$499,$A568,"")  )</f>
        <v/>
      </c>
      <c r="AC568" s="65" t="str">
        <f ca="1">IF( AND(LEN(AC467)&gt;=1,AC467&lt;&gt;".",COUNTIF(AC168:AC$191,"*17放*")&gt;0),  CONCATENATE(  ".",IF(AC168=$A$499,$A568,"")  ),IF(AC168=$A$499,$A568,"")  )</f>
        <v/>
      </c>
      <c r="AD568" s="65" t="str">
        <f ca="1">IF( AND(LEN(AD467)&gt;=1,AD467&lt;&gt;".",COUNTIF(AD168:AD$191,"*17放*")&gt;0),  CONCATENATE(  ".",IF(AD168=$A$499,$A568,"")  ),IF(AD168=$A$499,$A568,"")  )</f>
        <v/>
      </c>
      <c r="AE568" s="65" t="str">
        <f ca="1">IF( AND(LEN(AE467)&gt;=1,AE467&lt;&gt;".",COUNTIF(AE168:AE$191,"*17放*")&gt;0),  CONCATENATE(  ".",IF(AE168=$A$499,$A568,"")  ),IF(AE168=$A$499,$A568,"")  )</f>
        <v/>
      </c>
      <c r="AF568" s="65" t="str">
        <f ca="1">IF( AND(LEN(AF467)&gt;=1,AF467&lt;&gt;".",COUNTIF(AF168:AF$191,"*17放*")&gt;0),  CONCATENATE(  ".",IF(AF168=$A$499,$A568,"")  ),IF(AF168=$A$499,$A568,"")  )</f>
        <v/>
      </c>
      <c r="AG568" s="65" t="str">
        <f ca="1">IF( AND(LEN(AG467)&gt;=1,AG467&lt;&gt;".",COUNTIF(AG168:AG$191,"*17放*")&gt;0),  CONCATENATE(  ".",IF(AG168=$A$499,$A568,"")  ),IF(AG168=$A$499,$A568,"")  )</f>
        <v/>
      </c>
      <c r="AH568" s="65"/>
      <c r="AI568" s="65"/>
      <c r="AJ568" s="65"/>
    </row>
    <row r="569" spans="1:36">
      <c r="A569" s="65">
        <f t="shared" si="48"/>
        <v>69</v>
      </c>
      <c r="B569" s="65" t="str">
        <f t="shared" si="48"/>
        <v/>
      </c>
      <c r="C569" s="65" t="str">
        <f ca="1">IF( AND(LEN(C468)&gt;=1,C468&lt;&gt;".",COUNTIF(C169:C$191,"*17放*")&gt;0),  CONCATENATE(  ".",IF(C169=$A$499,$A569,"")  ),IF(C169=$A$499,$A569,"")  )</f>
        <v/>
      </c>
      <c r="D569" s="65" t="str">
        <f ca="1">IF( AND(LEN(D468)&gt;=1,D468&lt;&gt;".",COUNTIF(D169:D$191,"*17放*")&gt;0),  CONCATENATE(  ".",IF(D169=$A$499,$A569,"")  ),IF(D169=$A$499,$A569,"")  )</f>
        <v/>
      </c>
      <c r="E569" s="65" t="str">
        <f ca="1">IF( AND(LEN(E468)&gt;=1,E468&lt;&gt;".",COUNTIF(E169:E$191,"*17放*")&gt;0),  CONCATENATE(  ".",IF(E169=$A$499,$A569,"")  ),IF(E169=$A$499,$A569,"")  )</f>
        <v/>
      </c>
      <c r="F569" s="65" t="str">
        <f ca="1">IF( AND(LEN(F468)&gt;=1,F468&lt;&gt;".",COUNTIF(F169:F$191,"*17放*")&gt;0),  CONCATENATE(  ".",IF(F169=$A$499,$A569,"")  ),IF(F169=$A$499,$A569,"")  )</f>
        <v/>
      </c>
      <c r="G569" s="65" t="str">
        <f ca="1">IF( AND(LEN(G468)&gt;=1,G468&lt;&gt;".",COUNTIF(G169:G$191,"*17放*")&gt;0),  CONCATENATE(  ".",IF(G169=$A$499,$A569,"")  ),IF(G169=$A$499,$A569,"")  )</f>
        <v/>
      </c>
      <c r="H569" s="65" t="str">
        <f ca="1">IF( AND(LEN(H468)&gt;=1,H468&lt;&gt;".",COUNTIF(H169:H$191,"*17放*")&gt;0),  CONCATENATE(  ".",IF(H169=$A$499,$A569,"")  ),IF(H169=$A$499,$A569,"")  )</f>
        <v/>
      </c>
      <c r="I569" s="65" t="str">
        <f ca="1">IF( AND(LEN(I468)&gt;=1,I468&lt;&gt;".",COUNTIF(I169:I$191,"*17放*")&gt;0),  CONCATENATE(  ".",IF(I169=$A$499,$A569,"")  ),IF(I169=$A$499,$A569,"")  )</f>
        <v/>
      </c>
      <c r="J569" s="65" t="str">
        <f ca="1">IF( AND(LEN(J468)&gt;=1,J468&lt;&gt;".",COUNTIF(J169:J$191,"*17放*")&gt;0),  CONCATENATE(  ".",IF(J169=$A$499,$A569,"")  ),IF(J169=$A$499,$A569,"")  )</f>
        <v/>
      </c>
      <c r="K569" s="65" t="str">
        <f ca="1">IF( AND(LEN(K468)&gt;=1,K468&lt;&gt;".",COUNTIF(K169:K$191,"*17放*")&gt;0),  CONCATENATE(  ".",IF(K169=$A$499,$A569,"")  ),IF(K169=$A$499,$A569,"")  )</f>
        <v/>
      </c>
      <c r="L569" s="65" t="str">
        <f ca="1">IF( AND(LEN(L468)&gt;=1,L468&lt;&gt;".",COUNTIF(L169:L$191,"*17放*")&gt;0),  CONCATENATE(  ".",IF(L169=$A$499,$A569,"")  ),IF(L169=$A$499,$A569,"")  )</f>
        <v/>
      </c>
      <c r="M569" s="65" t="str">
        <f ca="1">IF( AND(LEN(M468)&gt;=1,M468&lt;&gt;".",COUNTIF(M169:M$191,"*17放*")&gt;0),  CONCATENATE(  ".",IF(M169=$A$499,$A569,"")  ),IF(M169=$A$499,$A569,"")  )</f>
        <v/>
      </c>
      <c r="N569" s="65" t="str">
        <f ca="1">IF( AND(LEN(N468)&gt;=1,N468&lt;&gt;".",COUNTIF(N169:N$191,"*17放*")&gt;0),  CONCATENATE(  ".",IF(N169=$A$499,$A569,"")  ),IF(N169=$A$499,$A569,"")  )</f>
        <v/>
      </c>
      <c r="O569" s="65" t="str">
        <f ca="1">IF( AND(LEN(O468)&gt;=1,O468&lt;&gt;".",COUNTIF(O169:O$191,"*17放*")&gt;0),  CONCATENATE(  ".",IF(O169=$A$499,$A569,"")  ),IF(O169=$A$499,$A569,"")  )</f>
        <v/>
      </c>
      <c r="P569" s="65" t="str">
        <f ca="1">IF( AND(LEN(P468)&gt;=1,P468&lt;&gt;".",COUNTIF(P169:P$191,"*17放*")&gt;0),  CONCATENATE(  ".",IF(P169=$A$499,$A569,"")  ),IF(P169=$A$499,$A569,"")  )</f>
        <v/>
      </c>
      <c r="Q569" s="65" t="str">
        <f ca="1">IF( AND(LEN(Q468)&gt;=1,Q468&lt;&gt;".",COUNTIF(Q169:Q$191,"*17放*")&gt;0),  CONCATENATE(  ".",IF(Q169=$A$499,$A569,"")  ),IF(Q169=$A$499,$A569,"")  )</f>
        <v/>
      </c>
      <c r="R569" s="65" t="str">
        <f ca="1">IF( AND(LEN(R468)&gt;=1,R468&lt;&gt;".",COUNTIF(R169:R$191,"*17放*")&gt;0),  CONCATENATE(  ".",IF(R169=$A$499,$A569,"")  ),IF(R169=$A$499,$A569,"")  )</f>
        <v/>
      </c>
      <c r="S569" s="65" t="str">
        <f ca="1">IF( AND(LEN(S468)&gt;=1,S468&lt;&gt;".",COUNTIF(S169:S$191,"*17放*")&gt;0),  CONCATENATE(  ".",IF(S169=$A$499,$A569,"")  ),IF(S169=$A$499,$A569,"")  )</f>
        <v/>
      </c>
      <c r="T569" s="65" t="str">
        <f ca="1">IF( AND(LEN(T468)&gt;=1,T468&lt;&gt;".",COUNTIF(T169:T$191,"*17放*")&gt;0),  CONCATENATE(  ".",IF(T169=$A$499,$A569,"")  ),IF(T169=$A$499,$A569,"")  )</f>
        <v/>
      </c>
      <c r="U569" s="65" t="str">
        <f ca="1">IF( AND(LEN(U468)&gt;=1,U468&lt;&gt;".",COUNTIF(U169:U$191,"*17放*")&gt;0),  CONCATENATE(  ".",IF(U169=$A$499,$A569,"")  ),IF(U169=$A$499,$A569,"")  )</f>
        <v/>
      </c>
      <c r="V569" s="65" t="str">
        <f ca="1">IF( AND(LEN(V468)&gt;=1,V468&lt;&gt;".",COUNTIF(V169:V$191,"*17放*")&gt;0),  CONCATENATE(  ".",IF(V169=$A$499,$A569,"")  ),IF(V169=$A$499,$A569,"")  )</f>
        <v/>
      </c>
      <c r="W569" s="65" t="str">
        <f ca="1">IF( AND(LEN(W468)&gt;=1,W468&lt;&gt;".",COUNTIF(W169:W$191,"*17放*")&gt;0),  CONCATENATE(  ".",IF(W169=$A$499,$A569,"")  ),IF(W169=$A$499,$A569,"")  )</f>
        <v/>
      </c>
      <c r="X569" s="65" t="str">
        <f ca="1">IF( AND(LEN(X468)&gt;=1,X468&lt;&gt;".",COUNTIF(X169:X$191,"*17放*")&gt;0),  CONCATENATE(  ".",IF(X169=$A$499,$A569,"")  ),IF(X169=$A$499,$A569,"")  )</f>
        <v/>
      </c>
      <c r="Y569" s="65" t="str">
        <f ca="1">IF( AND(LEN(Y468)&gt;=1,Y468&lt;&gt;".",COUNTIF(Y169:Y$191,"*17放*")&gt;0),  CONCATENATE(  ".",IF(Y169=$A$499,$A569,"")  ),IF(Y169=$A$499,$A569,"")  )</f>
        <v/>
      </c>
      <c r="Z569" s="65" t="str">
        <f ca="1">IF( AND(LEN(Z468)&gt;=1,Z468&lt;&gt;".",COUNTIF(Z169:Z$191,"*17放*")&gt;0),  CONCATENATE(  ".",IF(Z169=$A$499,$A569,"")  ),IF(Z169=$A$499,$A569,"")  )</f>
        <v/>
      </c>
      <c r="AA569" s="65" t="str">
        <f ca="1">IF( AND(LEN(AA468)&gt;=1,AA468&lt;&gt;".",COUNTIF(AA169:AA$191,"*17放*")&gt;0),  CONCATENATE(  ".",IF(AA169=$A$499,$A569,"")  ),IF(AA169=$A$499,$A569,"")  )</f>
        <v/>
      </c>
      <c r="AB569" s="65" t="str">
        <f ca="1">IF( AND(LEN(AB468)&gt;=1,AB468&lt;&gt;".",COUNTIF(AB169:AB$191,"*17放*")&gt;0),  CONCATENATE(  ".",IF(AB169=$A$499,$A569,"")  ),IF(AB169=$A$499,$A569,"")  )</f>
        <v/>
      </c>
      <c r="AC569" s="65" t="str">
        <f ca="1">IF( AND(LEN(AC468)&gt;=1,AC468&lt;&gt;".",COUNTIF(AC169:AC$191,"*17放*")&gt;0),  CONCATENATE(  ".",IF(AC169=$A$499,$A569,"")  ),IF(AC169=$A$499,$A569,"")  )</f>
        <v/>
      </c>
      <c r="AD569" s="65" t="str">
        <f ca="1">IF( AND(LEN(AD468)&gt;=1,AD468&lt;&gt;".",COUNTIF(AD169:AD$191,"*17放*")&gt;0),  CONCATENATE(  ".",IF(AD169=$A$499,$A569,"")  ),IF(AD169=$A$499,$A569,"")  )</f>
        <v/>
      </c>
      <c r="AE569" s="65" t="str">
        <f ca="1">IF( AND(LEN(AE468)&gt;=1,AE468&lt;&gt;".",COUNTIF(AE169:AE$191,"*17放*")&gt;0),  CONCATENATE(  ".",IF(AE169=$A$499,$A569,"")  ),IF(AE169=$A$499,$A569,"")  )</f>
        <v/>
      </c>
      <c r="AF569" s="65" t="str">
        <f ca="1">IF( AND(LEN(AF468)&gt;=1,AF468&lt;&gt;".",COUNTIF(AF169:AF$191,"*17放*")&gt;0),  CONCATENATE(  ".",IF(AF169=$A$499,$A569,"")  ),IF(AF169=$A$499,$A569,"")  )</f>
        <v/>
      </c>
      <c r="AG569" s="65" t="str">
        <f ca="1">IF( AND(LEN(AG468)&gt;=1,AG468&lt;&gt;".",COUNTIF(AG169:AG$191,"*17放*")&gt;0),  CONCATENATE(  ".",IF(AG169=$A$499,$A569,"")  ),IF(AG169=$A$499,$A569,"")  )</f>
        <v/>
      </c>
      <c r="AH569" s="65"/>
      <c r="AI569" s="65"/>
      <c r="AJ569" s="65"/>
    </row>
    <row r="570" spans="1:36">
      <c r="A570" s="65">
        <f t="shared" si="48"/>
        <v>70</v>
      </c>
      <c r="B570" s="65" t="str">
        <f t="shared" si="48"/>
        <v/>
      </c>
      <c r="C570" s="65" t="str">
        <f ca="1">IF( AND(LEN(C469)&gt;=1,C469&lt;&gt;".",COUNTIF(C170:C$191,"*17放*")&gt;0),  CONCATENATE(  ".",IF(C170=$A$499,$A570,"")  ),IF(C170=$A$499,$A570,"")  )</f>
        <v/>
      </c>
      <c r="D570" s="65" t="str">
        <f ca="1">IF( AND(LEN(D469)&gt;=1,D469&lt;&gt;".",COUNTIF(D170:D$191,"*17放*")&gt;0),  CONCATENATE(  ".",IF(D170=$A$499,$A570,"")  ),IF(D170=$A$499,$A570,"")  )</f>
        <v/>
      </c>
      <c r="E570" s="65" t="str">
        <f ca="1">IF( AND(LEN(E469)&gt;=1,E469&lt;&gt;".",COUNTIF(E170:E$191,"*17放*")&gt;0),  CONCATENATE(  ".",IF(E170=$A$499,$A570,"")  ),IF(E170=$A$499,$A570,"")  )</f>
        <v/>
      </c>
      <c r="F570" s="65" t="str">
        <f ca="1">IF( AND(LEN(F469)&gt;=1,F469&lt;&gt;".",COUNTIF(F170:F$191,"*17放*")&gt;0),  CONCATENATE(  ".",IF(F170=$A$499,$A570,"")  ),IF(F170=$A$499,$A570,"")  )</f>
        <v/>
      </c>
      <c r="G570" s="65" t="str">
        <f ca="1">IF( AND(LEN(G469)&gt;=1,G469&lt;&gt;".",COUNTIF(G170:G$191,"*17放*")&gt;0),  CONCATENATE(  ".",IF(G170=$A$499,$A570,"")  ),IF(G170=$A$499,$A570,"")  )</f>
        <v/>
      </c>
      <c r="H570" s="65" t="str">
        <f ca="1">IF( AND(LEN(H469)&gt;=1,H469&lt;&gt;".",COUNTIF(H170:H$191,"*17放*")&gt;0),  CONCATENATE(  ".",IF(H170=$A$499,$A570,"")  ),IF(H170=$A$499,$A570,"")  )</f>
        <v/>
      </c>
      <c r="I570" s="65" t="str">
        <f ca="1">IF( AND(LEN(I469)&gt;=1,I469&lt;&gt;".",COUNTIF(I170:I$191,"*17放*")&gt;0),  CONCATENATE(  ".",IF(I170=$A$499,$A570,"")  ),IF(I170=$A$499,$A570,"")  )</f>
        <v/>
      </c>
      <c r="J570" s="65" t="str">
        <f ca="1">IF( AND(LEN(J469)&gt;=1,J469&lt;&gt;".",COUNTIF(J170:J$191,"*17放*")&gt;0),  CONCATENATE(  ".",IF(J170=$A$499,$A570,"")  ),IF(J170=$A$499,$A570,"")  )</f>
        <v/>
      </c>
      <c r="K570" s="65" t="str">
        <f ca="1">IF( AND(LEN(K469)&gt;=1,K469&lt;&gt;".",COUNTIF(K170:K$191,"*17放*")&gt;0),  CONCATENATE(  ".",IF(K170=$A$499,$A570,"")  ),IF(K170=$A$499,$A570,"")  )</f>
        <v/>
      </c>
      <c r="L570" s="65" t="str">
        <f ca="1">IF( AND(LEN(L469)&gt;=1,L469&lt;&gt;".",COUNTIF(L170:L$191,"*17放*")&gt;0),  CONCATENATE(  ".",IF(L170=$A$499,$A570,"")  ),IF(L170=$A$499,$A570,"")  )</f>
        <v/>
      </c>
      <c r="M570" s="65" t="str">
        <f ca="1">IF( AND(LEN(M469)&gt;=1,M469&lt;&gt;".",COUNTIF(M170:M$191,"*17放*")&gt;0),  CONCATENATE(  ".",IF(M170=$A$499,$A570,"")  ),IF(M170=$A$499,$A570,"")  )</f>
        <v/>
      </c>
      <c r="N570" s="65" t="str">
        <f ca="1">IF( AND(LEN(N469)&gt;=1,N469&lt;&gt;".",COUNTIF(N170:N$191,"*17放*")&gt;0),  CONCATENATE(  ".",IF(N170=$A$499,$A570,"")  ),IF(N170=$A$499,$A570,"")  )</f>
        <v/>
      </c>
      <c r="O570" s="65" t="str">
        <f ca="1">IF( AND(LEN(O469)&gt;=1,O469&lt;&gt;".",COUNTIF(O170:O$191,"*17放*")&gt;0),  CONCATENATE(  ".",IF(O170=$A$499,$A570,"")  ),IF(O170=$A$499,$A570,"")  )</f>
        <v/>
      </c>
      <c r="P570" s="65" t="str">
        <f ca="1">IF( AND(LEN(P469)&gt;=1,P469&lt;&gt;".",COUNTIF(P170:P$191,"*17放*")&gt;0),  CONCATENATE(  ".",IF(P170=$A$499,$A570,"")  ),IF(P170=$A$499,$A570,"")  )</f>
        <v/>
      </c>
      <c r="Q570" s="65" t="str">
        <f ca="1">IF( AND(LEN(Q469)&gt;=1,Q469&lt;&gt;".",COUNTIF(Q170:Q$191,"*17放*")&gt;0),  CONCATENATE(  ".",IF(Q170=$A$499,$A570,"")  ),IF(Q170=$A$499,$A570,"")  )</f>
        <v/>
      </c>
      <c r="R570" s="65" t="str">
        <f ca="1">IF( AND(LEN(R469)&gt;=1,R469&lt;&gt;".",COUNTIF(R170:R$191,"*17放*")&gt;0),  CONCATENATE(  ".",IF(R170=$A$499,$A570,"")  ),IF(R170=$A$499,$A570,"")  )</f>
        <v/>
      </c>
      <c r="S570" s="65" t="str">
        <f ca="1">IF( AND(LEN(S469)&gt;=1,S469&lt;&gt;".",COUNTIF(S170:S$191,"*17放*")&gt;0),  CONCATENATE(  ".",IF(S170=$A$499,$A570,"")  ),IF(S170=$A$499,$A570,"")  )</f>
        <v/>
      </c>
      <c r="T570" s="65" t="str">
        <f ca="1">IF( AND(LEN(T469)&gt;=1,T469&lt;&gt;".",COUNTIF(T170:T$191,"*17放*")&gt;0),  CONCATENATE(  ".",IF(T170=$A$499,$A570,"")  ),IF(T170=$A$499,$A570,"")  )</f>
        <v/>
      </c>
      <c r="U570" s="65" t="str">
        <f ca="1">IF( AND(LEN(U469)&gt;=1,U469&lt;&gt;".",COUNTIF(U170:U$191,"*17放*")&gt;0),  CONCATENATE(  ".",IF(U170=$A$499,$A570,"")  ),IF(U170=$A$499,$A570,"")  )</f>
        <v/>
      </c>
      <c r="V570" s="65" t="str">
        <f ca="1">IF( AND(LEN(V469)&gt;=1,V469&lt;&gt;".",COUNTIF(V170:V$191,"*17放*")&gt;0),  CONCATENATE(  ".",IF(V170=$A$499,$A570,"")  ),IF(V170=$A$499,$A570,"")  )</f>
        <v/>
      </c>
      <c r="W570" s="65" t="str">
        <f ca="1">IF( AND(LEN(W469)&gt;=1,W469&lt;&gt;".",COUNTIF(W170:W$191,"*17放*")&gt;0),  CONCATENATE(  ".",IF(W170=$A$499,$A570,"")  ),IF(W170=$A$499,$A570,"")  )</f>
        <v/>
      </c>
      <c r="X570" s="65" t="str">
        <f ca="1">IF( AND(LEN(X469)&gt;=1,X469&lt;&gt;".",COUNTIF(X170:X$191,"*17放*")&gt;0),  CONCATENATE(  ".",IF(X170=$A$499,$A570,"")  ),IF(X170=$A$499,$A570,"")  )</f>
        <v/>
      </c>
      <c r="Y570" s="65" t="str">
        <f ca="1">IF( AND(LEN(Y469)&gt;=1,Y469&lt;&gt;".",COUNTIF(Y170:Y$191,"*17放*")&gt;0),  CONCATENATE(  ".",IF(Y170=$A$499,$A570,"")  ),IF(Y170=$A$499,$A570,"")  )</f>
        <v/>
      </c>
      <c r="Z570" s="65" t="str">
        <f ca="1">IF( AND(LEN(Z469)&gt;=1,Z469&lt;&gt;".",COUNTIF(Z170:Z$191,"*17放*")&gt;0),  CONCATENATE(  ".",IF(Z170=$A$499,$A570,"")  ),IF(Z170=$A$499,$A570,"")  )</f>
        <v/>
      </c>
      <c r="AA570" s="65" t="str">
        <f ca="1">IF( AND(LEN(AA469)&gt;=1,AA469&lt;&gt;".",COUNTIF(AA170:AA$191,"*17放*")&gt;0),  CONCATENATE(  ".",IF(AA170=$A$499,$A570,"")  ),IF(AA170=$A$499,$A570,"")  )</f>
        <v/>
      </c>
      <c r="AB570" s="65" t="str">
        <f ca="1">IF( AND(LEN(AB469)&gt;=1,AB469&lt;&gt;".",COUNTIF(AB170:AB$191,"*17放*")&gt;0),  CONCATENATE(  ".",IF(AB170=$A$499,$A570,"")  ),IF(AB170=$A$499,$A570,"")  )</f>
        <v/>
      </c>
      <c r="AC570" s="65" t="str">
        <f ca="1">IF( AND(LEN(AC469)&gt;=1,AC469&lt;&gt;".",COUNTIF(AC170:AC$191,"*17放*")&gt;0),  CONCATENATE(  ".",IF(AC170=$A$499,$A570,"")  ),IF(AC170=$A$499,$A570,"")  )</f>
        <v/>
      </c>
      <c r="AD570" s="65" t="str">
        <f ca="1">IF( AND(LEN(AD469)&gt;=1,AD469&lt;&gt;".",COUNTIF(AD170:AD$191,"*17放*")&gt;0),  CONCATENATE(  ".",IF(AD170=$A$499,$A570,"")  ),IF(AD170=$A$499,$A570,"")  )</f>
        <v/>
      </c>
      <c r="AE570" s="65" t="str">
        <f ca="1">IF( AND(LEN(AE469)&gt;=1,AE469&lt;&gt;".",COUNTIF(AE170:AE$191,"*17放*")&gt;0),  CONCATENATE(  ".",IF(AE170=$A$499,$A570,"")  ),IF(AE170=$A$499,$A570,"")  )</f>
        <v/>
      </c>
      <c r="AF570" s="65" t="str">
        <f ca="1">IF( AND(LEN(AF469)&gt;=1,AF469&lt;&gt;".",COUNTIF(AF170:AF$191,"*17放*")&gt;0),  CONCATENATE(  ".",IF(AF170=$A$499,$A570,"")  ),IF(AF170=$A$499,$A570,"")  )</f>
        <v/>
      </c>
      <c r="AG570" s="65" t="str">
        <f ca="1">IF( AND(LEN(AG469)&gt;=1,AG469&lt;&gt;".",COUNTIF(AG170:AG$191,"*17放*")&gt;0),  CONCATENATE(  ".",IF(AG170=$A$499,$A570,"")  ),IF(AG170=$A$499,$A570,"")  )</f>
        <v/>
      </c>
      <c r="AH570" s="65"/>
      <c r="AI570" s="65"/>
      <c r="AJ570" s="65"/>
    </row>
    <row r="571" spans="1:36">
      <c r="A571" s="65">
        <f t="shared" si="48"/>
        <v>71</v>
      </c>
      <c r="B571" s="65" t="str">
        <f t="shared" si="48"/>
        <v/>
      </c>
      <c r="C571" s="65" t="str">
        <f ca="1">IF( AND(LEN(C470)&gt;=1,C470&lt;&gt;".",COUNTIF(C171:C$191,"*17放*")&gt;0),  CONCATENATE(  ".",IF(C171=$A$499,$A571,"")  ),IF(C171=$A$499,$A571,"")  )</f>
        <v/>
      </c>
      <c r="D571" s="65" t="str">
        <f ca="1">IF( AND(LEN(D470)&gt;=1,D470&lt;&gt;".",COUNTIF(D171:D$191,"*17放*")&gt;0),  CONCATENATE(  ".",IF(D171=$A$499,$A571,"")  ),IF(D171=$A$499,$A571,"")  )</f>
        <v/>
      </c>
      <c r="E571" s="65" t="str">
        <f ca="1">IF( AND(LEN(E470)&gt;=1,E470&lt;&gt;".",COUNTIF(E171:E$191,"*17放*")&gt;0),  CONCATENATE(  ".",IF(E171=$A$499,$A571,"")  ),IF(E171=$A$499,$A571,"")  )</f>
        <v/>
      </c>
      <c r="F571" s="65" t="str">
        <f ca="1">IF( AND(LEN(F470)&gt;=1,F470&lt;&gt;".",COUNTIF(F171:F$191,"*17放*")&gt;0),  CONCATENATE(  ".",IF(F171=$A$499,$A571,"")  ),IF(F171=$A$499,$A571,"")  )</f>
        <v/>
      </c>
      <c r="G571" s="65" t="str">
        <f ca="1">IF( AND(LEN(G470)&gt;=1,G470&lt;&gt;".",COUNTIF(G171:G$191,"*17放*")&gt;0),  CONCATENATE(  ".",IF(G171=$A$499,$A571,"")  ),IF(G171=$A$499,$A571,"")  )</f>
        <v/>
      </c>
      <c r="H571" s="65" t="str">
        <f ca="1">IF( AND(LEN(H470)&gt;=1,H470&lt;&gt;".",COUNTIF(H171:H$191,"*17放*")&gt;0),  CONCATENATE(  ".",IF(H171=$A$499,$A571,"")  ),IF(H171=$A$499,$A571,"")  )</f>
        <v/>
      </c>
      <c r="I571" s="65" t="str">
        <f ca="1">IF( AND(LEN(I470)&gt;=1,I470&lt;&gt;".",COUNTIF(I171:I$191,"*17放*")&gt;0),  CONCATENATE(  ".",IF(I171=$A$499,$A571,"")  ),IF(I171=$A$499,$A571,"")  )</f>
        <v/>
      </c>
      <c r="J571" s="65" t="str">
        <f ca="1">IF( AND(LEN(J470)&gt;=1,J470&lt;&gt;".",COUNTIF(J171:J$191,"*17放*")&gt;0),  CONCATENATE(  ".",IF(J171=$A$499,$A571,"")  ),IF(J171=$A$499,$A571,"")  )</f>
        <v/>
      </c>
      <c r="K571" s="65" t="str">
        <f ca="1">IF( AND(LEN(K470)&gt;=1,K470&lt;&gt;".",COUNTIF(K171:K$191,"*17放*")&gt;0),  CONCATENATE(  ".",IF(K171=$A$499,$A571,"")  ),IF(K171=$A$499,$A571,"")  )</f>
        <v/>
      </c>
      <c r="L571" s="65" t="str">
        <f ca="1">IF( AND(LEN(L470)&gt;=1,L470&lt;&gt;".",COUNTIF(L171:L$191,"*17放*")&gt;0),  CONCATENATE(  ".",IF(L171=$A$499,$A571,"")  ),IF(L171=$A$499,$A571,"")  )</f>
        <v/>
      </c>
      <c r="M571" s="65" t="str">
        <f ca="1">IF( AND(LEN(M470)&gt;=1,M470&lt;&gt;".",COUNTIF(M171:M$191,"*17放*")&gt;0),  CONCATENATE(  ".",IF(M171=$A$499,$A571,"")  ),IF(M171=$A$499,$A571,"")  )</f>
        <v/>
      </c>
      <c r="N571" s="65" t="str">
        <f ca="1">IF( AND(LEN(N470)&gt;=1,N470&lt;&gt;".",COUNTIF(N171:N$191,"*17放*")&gt;0),  CONCATENATE(  ".",IF(N171=$A$499,$A571,"")  ),IF(N171=$A$499,$A571,"")  )</f>
        <v/>
      </c>
      <c r="O571" s="65" t="str">
        <f ca="1">IF( AND(LEN(O470)&gt;=1,O470&lt;&gt;".",COUNTIF(O171:O$191,"*17放*")&gt;0),  CONCATENATE(  ".",IF(O171=$A$499,$A571,"")  ),IF(O171=$A$499,$A571,"")  )</f>
        <v/>
      </c>
      <c r="P571" s="65" t="str">
        <f ca="1">IF( AND(LEN(P470)&gt;=1,P470&lt;&gt;".",COUNTIF(P171:P$191,"*17放*")&gt;0),  CONCATENATE(  ".",IF(P171=$A$499,$A571,"")  ),IF(P171=$A$499,$A571,"")  )</f>
        <v/>
      </c>
      <c r="Q571" s="65" t="str">
        <f ca="1">IF( AND(LEN(Q470)&gt;=1,Q470&lt;&gt;".",COUNTIF(Q171:Q$191,"*17放*")&gt;0),  CONCATENATE(  ".",IF(Q171=$A$499,$A571,"")  ),IF(Q171=$A$499,$A571,"")  )</f>
        <v/>
      </c>
      <c r="R571" s="65" t="str">
        <f ca="1">IF( AND(LEN(R470)&gt;=1,R470&lt;&gt;".",COUNTIF(R171:R$191,"*17放*")&gt;0),  CONCATENATE(  ".",IF(R171=$A$499,$A571,"")  ),IF(R171=$A$499,$A571,"")  )</f>
        <v/>
      </c>
      <c r="S571" s="65" t="str">
        <f ca="1">IF( AND(LEN(S470)&gt;=1,S470&lt;&gt;".",COUNTIF(S171:S$191,"*17放*")&gt;0),  CONCATENATE(  ".",IF(S171=$A$499,$A571,"")  ),IF(S171=$A$499,$A571,"")  )</f>
        <v/>
      </c>
      <c r="T571" s="65" t="str">
        <f ca="1">IF( AND(LEN(T470)&gt;=1,T470&lt;&gt;".",COUNTIF(T171:T$191,"*17放*")&gt;0),  CONCATENATE(  ".",IF(T171=$A$499,$A571,"")  ),IF(T171=$A$499,$A571,"")  )</f>
        <v/>
      </c>
      <c r="U571" s="65" t="str">
        <f ca="1">IF( AND(LEN(U470)&gt;=1,U470&lt;&gt;".",COUNTIF(U171:U$191,"*17放*")&gt;0),  CONCATENATE(  ".",IF(U171=$A$499,$A571,"")  ),IF(U171=$A$499,$A571,"")  )</f>
        <v/>
      </c>
      <c r="V571" s="65" t="str">
        <f ca="1">IF( AND(LEN(V470)&gt;=1,V470&lt;&gt;".",COUNTIF(V171:V$191,"*17放*")&gt;0),  CONCATENATE(  ".",IF(V171=$A$499,$A571,"")  ),IF(V171=$A$499,$A571,"")  )</f>
        <v/>
      </c>
      <c r="W571" s="65" t="str">
        <f ca="1">IF( AND(LEN(W470)&gt;=1,W470&lt;&gt;".",COUNTIF(W171:W$191,"*17放*")&gt;0),  CONCATENATE(  ".",IF(W171=$A$499,$A571,"")  ),IF(W171=$A$499,$A571,"")  )</f>
        <v/>
      </c>
      <c r="X571" s="65" t="str">
        <f ca="1">IF( AND(LEN(X470)&gt;=1,X470&lt;&gt;".",COUNTIF(X171:X$191,"*17放*")&gt;0),  CONCATENATE(  ".",IF(X171=$A$499,$A571,"")  ),IF(X171=$A$499,$A571,"")  )</f>
        <v/>
      </c>
      <c r="Y571" s="65" t="str">
        <f ca="1">IF( AND(LEN(Y470)&gt;=1,Y470&lt;&gt;".",COUNTIF(Y171:Y$191,"*17放*")&gt;0),  CONCATENATE(  ".",IF(Y171=$A$499,$A571,"")  ),IF(Y171=$A$499,$A571,"")  )</f>
        <v/>
      </c>
      <c r="Z571" s="65" t="str">
        <f ca="1">IF( AND(LEN(Z470)&gt;=1,Z470&lt;&gt;".",COUNTIF(Z171:Z$191,"*17放*")&gt;0),  CONCATENATE(  ".",IF(Z171=$A$499,$A571,"")  ),IF(Z171=$A$499,$A571,"")  )</f>
        <v/>
      </c>
      <c r="AA571" s="65" t="str">
        <f ca="1">IF( AND(LEN(AA470)&gt;=1,AA470&lt;&gt;".",COUNTIF(AA171:AA$191,"*17放*")&gt;0),  CONCATENATE(  ".",IF(AA171=$A$499,$A571,"")  ),IF(AA171=$A$499,$A571,"")  )</f>
        <v/>
      </c>
      <c r="AB571" s="65" t="str">
        <f ca="1">IF( AND(LEN(AB470)&gt;=1,AB470&lt;&gt;".",COUNTIF(AB171:AB$191,"*17放*")&gt;0),  CONCATENATE(  ".",IF(AB171=$A$499,$A571,"")  ),IF(AB171=$A$499,$A571,"")  )</f>
        <v/>
      </c>
      <c r="AC571" s="65" t="str">
        <f ca="1">IF( AND(LEN(AC470)&gt;=1,AC470&lt;&gt;".",COUNTIF(AC171:AC$191,"*17放*")&gt;0),  CONCATENATE(  ".",IF(AC171=$A$499,$A571,"")  ),IF(AC171=$A$499,$A571,"")  )</f>
        <v/>
      </c>
      <c r="AD571" s="65" t="str">
        <f ca="1">IF( AND(LEN(AD470)&gt;=1,AD470&lt;&gt;".",COUNTIF(AD171:AD$191,"*17放*")&gt;0),  CONCATENATE(  ".",IF(AD171=$A$499,$A571,"")  ),IF(AD171=$A$499,$A571,"")  )</f>
        <v/>
      </c>
      <c r="AE571" s="65" t="str">
        <f ca="1">IF( AND(LEN(AE470)&gt;=1,AE470&lt;&gt;".",COUNTIF(AE171:AE$191,"*17放*")&gt;0),  CONCATENATE(  ".",IF(AE171=$A$499,$A571,"")  ),IF(AE171=$A$499,$A571,"")  )</f>
        <v/>
      </c>
      <c r="AF571" s="65" t="str">
        <f ca="1">IF( AND(LEN(AF470)&gt;=1,AF470&lt;&gt;".",COUNTIF(AF171:AF$191,"*17放*")&gt;0),  CONCATENATE(  ".",IF(AF171=$A$499,$A571,"")  ),IF(AF171=$A$499,$A571,"")  )</f>
        <v/>
      </c>
      <c r="AG571" s="65" t="str">
        <f ca="1">IF( AND(LEN(AG470)&gt;=1,AG470&lt;&gt;".",COUNTIF(AG171:AG$191,"*17放*")&gt;0),  CONCATENATE(  ".",IF(AG171=$A$499,$A571,"")  ),IF(AG171=$A$499,$A571,"")  )</f>
        <v/>
      </c>
      <c r="AH571" s="65"/>
      <c r="AI571" s="65"/>
      <c r="AJ571" s="65"/>
    </row>
    <row r="572" spans="1:36">
      <c r="A572" s="65">
        <f t="shared" si="48"/>
        <v>72</v>
      </c>
      <c r="B572" s="65" t="str">
        <f t="shared" si="48"/>
        <v/>
      </c>
      <c r="C572" s="65" t="str">
        <f ca="1">IF( AND(LEN(C471)&gt;=1,C471&lt;&gt;".",COUNTIF(C172:C$191,"*17放*")&gt;0),  CONCATENATE(  ".",IF(C172=$A$499,$A572,"")  ),IF(C172=$A$499,$A572,"")  )</f>
        <v/>
      </c>
      <c r="D572" s="65" t="str">
        <f ca="1">IF( AND(LEN(D471)&gt;=1,D471&lt;&gt;".",COUNTIF(D172:D$191,"*17放*")&gt;0),  CONCATENATE(  ".",IF(D172=$A$499,$A572,"")  ),IF(D172=$A$499,$A572,"")  )</f>
        <v/>
      </c>
      <c r="E572" s="65" t="str">
        <f ca="1">IF( AND(LEN(E471)&gt;=1,E471&lt;&gt;".",COUNTIF(E172:E$191,"*17放*")&gt;0),  CONCATENATE(  ".",IF(E172=$A$499,$A572,"")  ),IF(E172=$A$499,$A572,"")  )</f>
        <v/>
      </c>
      <c r="F572" s="65" t="str">
        <f ca="1">IF( AND(LEN(F471)&gt;=1,F471&lt;&gt;".",COUNTIF(F172:F$191,"*17放*")&gt;0),  CONCATENATE(  ".",IF(F172=$A$499,$A572,"")  ),IF(F172=$A$499,$A572,"")  )</f>
        <v/>
      </c>
      <c r="G572" s="65" t="str">
        <f ca="1">IF( AND(LEN(G471)&gt;=1,G471&lt;&gt;".",COUNTIF(G172:G$191,"*17放*")&gt;0),  CONCATENATE(  ".",IF(G172=$A$499,$A572,"")  ),IF(G172=$A$499,$A572,"")  )</f>
        <v/>
      </c>
      <c r="H572" s="65" t="str">
        <f ca="1">IF( AND(LEN(H471)&gt;=1,H471&lt;&gt;".",COUNTIF(H172:H$191,"*17放*")&gt;0),  CONCATENATE(  ".",IF(H172=$A$499,$A572,"")  ),IF(H172=$A$499,$A572,"")  )</f>
        <v/>
      </c>
      <c r="I572" s="65" t="str">
        <f ca="1">IF( AND(LEN(I471)&gt;=1,I471&lt;&gt;".",COUNTIF(I172:I$191,"*17放*")&gt;0),  CONCATENATE(  ".",IF(I172=$A$499,$A572,"")  ),IF(I172=$A$499,$A572,"")  )</f>
        <v/>
      </c>
      <c r="J572" s="65" t="str">
        <f ca="1">IF( AND(LEN(J471)&gt;=1,J471&lt;&gt;".",COUNTIF(J172:J$191,"*17放*")&gt;0),  CONCATENATE(  ".",IF(J172=$A$499,$A572,"")  ),IF(J172=$A$499,$A572,"")  )</f>
        <v/>
      </c>
      <c r="K572" s="65" t="str">
        <f ca="1">IF( AND(LEN(K471)&gt;=1,K471&lt;&gt;".",COUNTIF(K172:K$191,"*17放*")&gt;0),  CONCATENATE(  ".",IF(K172=$A$499,$A572,"")  ),IF(K172=$A$499,$A572,"")  )</f>
        <v/>
      </c>
      <c r="L572" s="65" t="str">
        <f ca="1">IF( AND(LEN(L471)&gt;=1,L471&lt;&gt;".",COUNTIF(L172:L$191,"*17放*")&gt;0),  CONCATENATE(  ".",IF(L172=$A$499,$A572,"")  ),IF(L172=$A$499,$A572,"")  )</f>
        <v/>
      </c>
      <c r="M572" s="65" t="str">
        <f ca="1">IF( AND(LEN(M471)&gt;=1,M471&lt;&gt;".",COUNTIF(M172:M$191,"*17放*")&gt;0),  CONCATENATE(  ".",IF(M172=$A$499,$A572,"")  ),IF(M172=$A$499,$A572,"")  )</f>
        <v/>
      </c>
      <c r="N572" s="65" t="str">
        <f ca="1">IF( AND(LEN(N471)&gt;=1,N471&lt;&gt;".",COUNTIF(N172:N$191,"*17放*")&gt;0),  CONCATENATE(  ".",IF(N172=$A$499,$A572,"")  ),IF(N172=$A$499,$A572,"")  )</f>
        <v/>
      </c>
      <c r="O572" s="65" t="str">
        <f ca="1">IF( AND(LEN(O471)&gt;=1,O471&lt;&gt;".",COUNTIF(O172:O$191,"*17放*")&gt;0),  CONCATENATE(  ".",IF(O172=$A$499,$A572,"")  ),IF(O172=$A$499,$A572,"")  )</f>
        <v/>
      </c>
      <c r="P572" s="65" t="str">
        <f ca="1">IF( AND(LEN(P471)&gt;=1,P471&lt;&gt;".",COUNTIF(P172:P$191,"*17放*")&gt;0),  CONCATENATE(  ".",IF(P172=$A$499,$A572,"")  ),IF(P172=$A$499,$A572,"")  )</f>
        <v/>
      </c>
      <c r="Q572" s="65" t="str">
        <f ca="1">IF( AND(LEN(Q471)&gt;=1,Q471&lt;&gt;".",COUNTIF(Q172:Q$191,"*17放*")&gt;0),  CONCATENATE(  ".",IF(Q172=$A$499,$A572,"")  ),IF(Q172=$A$499,$A572,"")  )</f>
        <v/>
      </c>
      <c r="R572" s="65" t="str">
        <f ca="1">IF( AND(LEN(R471)&gt;=1,R471&lt;&gt;".",COUNTIF(R172:R$191,"*17放*")&gt;0),  CONCATENATE(  ".",IF(R172=$A$499,$A572,"")  ),IF(R172=$A$499,$A572,"")  )</f>
        <v/>
      </c>
      <c r="S572" s="65" t="str">
        <f ca="1">IF( AND(LEN(S471)&gt;=1,S471&lt;&gt;".",COUNTIF(S172:S$191,"*17放*")&gt;0),  CONCATENATE(  ".",IF(S172=$A$499,$A572,"")  ),IF(S172=$A$499,$A572,"")  )</f>
        <v/>
      </c>
      <c r="T572" s="65" t="str">
        <f ca="1">IF( AND(LEN(T471)&gt;=1,T471&lt;&gt;".",COUNTIF(T172:T$191,"*17放*")&gt;0),  CONCATENATE(  ".",IF(T172=$A$499,$A572,"")  ),IF(T172=$A$499,$A572,"")  )</f>
        <v/>
      </c>
      <c r="U572" s="65" t="str">
        <f ca="1">IF( AND(LEN(U471)&gt;=1,U471&lt;&gt;".",COUNTIF(U172:U$191,"*17放*")&gt;0),  CONCATENATE(  ".",IF(U172=$A$499,$A572,"")  ),IF(U172=$A$499,$A572,"")  )</f>
        <v/>
      </c>
      <c r="V572" s="65" t="str">
        <f ca="1">IF( AND(LEN(V471)&gt;=1,V471&lt;&gt;".",COUNTIF(V172:V$191,"*17放*")&gt;0),  CONCATENATE(  ".",IF(V172=$A$499,$A572,"")  ),IF(V172=$A$499,$A572,"")  )</f>
        <v/>
      </c>
      <c r="W572" s="65" t="str">
        <f ca="1">IF( AND(LEN(W471)&gt;=1,W471&lt;&gt;".",COUNTIF(W172:W$191,"*17放*")&gt;0),  CONCATENATE(  ".",IF(W172=$A$499,$A572,"")  ),IF(W172=$A$499,$A572,"")  )</f>
        <v/>
      </c>
      <c r="X572" s="65" t="str">
        <f ca="1">IF( AND(LEN(X471)&gt;=1,X471&lt;&gt;".",COUNTIF(X172:X$191,"*17放*")&gt;0),  CONCATENATE(  ".",IF(X172=$A$499,$A572,"")  ),IF(X172=$A$499,$A572,"")  )</f>
        <v/>
      </c>
      <c r="Y572" s="65" t="str">
        <f ca="1">IF( AND(LEN(Y471)&gt;=1,Y471&lt;&gt;".",COUNTIF(Y172:Y$191,"*17放*")&gt;0),  CONCATENATE(  ".",IF(Y172=$A$499,$A572,"")  ),IF(Y172=$A$499,$A572,"")  )</f>
        <v/>
      </c>
      <c r="Z572" s="65" t="str">
        <f ca="1">IF( AND(LEN(Z471)&gt;=1,Z471&lt;&gt;".",COUNTIF(Z172:Z$191,"*17放*")&gt;0),  CONCATENATE(  ".",IF(Z172=$A$499,$A572,"")  ),IF(Z172=$A$499,$A572,"")  )</f>
        <v/>
      </c>
      <c r="AA572" s="65" t="str">
        <f ca="1">IF( AND(LEN(AA471)&gt;=1,AA471&lt;&gt;".",COUNTIF(AA172:AA$191,"*17放*")&gt;0),  CONCATENATE(  ".",IF(AA172=$A$499,$A572,"")  ),IF(AA172=$A$499,$A572,"")  )</f>
        <v/>
      </c>
      <c r="AB572" s="65" t="str">
        <f ca="1">IF( AND(LEN(AB471)&gt;=1,AB471&lt;&gt;".",COUNTIF(AB172:AB$191,"*17放*")&gt;0),  CONCATENATE(  ".",IF(AB172=$A$499,$A572,"")  ),IF(AB172=$A$499,$A572,"")  )</f>
        <v/>
      </c>
      <c r="AC572" s="65" t="str">
        <f ca="1">IF( AND(LEN(AC471)&gt;=1,AC471&lt;&gt;".",COUNTIF(AC172:AC$191,"*17放*")&gt;0),  CONCATENATE(  ".",IF(AC172=$A$499,$A572,"")  ),IF(AC172=$A$499,$A572,"")  )</f>
        <v/>
      </c>
      <c r="AD572" s="65" t="str">
        <f ca="1">IF( AND(LEN(AD471)&gt;=1,AD471&lt;&gt;".",COUNTIF(AD172:AD$191,"*17放*")&gt;0),  CONCATENATE(  ".",IF(AD172=$A$499,$A572,"")  ),IF(AD172=$A$499,$A572,"")  )</f>
        <v/>
      </c>
      <c r="AE572" s="65" t="str">
        <f ca="1">IF( AND(LEN(AE471)&gt;=1,AE471&lt;&gt;".",COUNTIF(AE172:AE$191,"*17放*")&gt;0),  CONCATENATE(  ".",IF(AE172=$A$499,$A572,"")  ),IF(AE172=$A$499,$A572,"")  )</f>
        <v/>
      </c>
      <c r="AF572" s="65" t="str">
        <f ca="1">IF( AND(LEN(AF471)&gt;=1,AF471&lt;&gt;".",COUNTIF(AF172:AF$191,"*17放*")&gt;0),  CONCATENATE(  ".",IF(AF172=$A$499,$A572,"")  ),IF(AF172=$A$499,$A572,"")  )</f>
        <v/>
      </c>
      <c r="AG572" s="65" t="str">
        <f ca="1">IF( AND(LEN(AG471)&gt;=1,AG471&lt;&gt;".",COUNTIF(AG172:AG$191,"*17放*")&gt;0),  CONCATENATE(  ".",IF(AG172=$A$499,$A572,"")  ),IF(AG172=$A$499,$A572,"")  )</f>
        <v/>
      </c>
      <c r="AH572" s="65"/>
      <c r="AI572" s="65"/>
      <c r="AJ572" s="65"/>
    </row>
    <row r="573" spans="1:36">
      <c r="A573" s="65"/>
      <c r="B573" s="65"/>
      <c r="C573" s="65" t="str">
        <f ca="1">IF( AND(LEN(C472)&gt;=1,C472&lt;&gt;".",COUNTIF(C173:C$191,"*17放*")&gt;0),  CONCATENATE(  ".",IF(C173=$A$499,$A573,"")  ),IF(C173=$A$499,$A573,"")  )</f>
        <v/>
      </c>
      <c r="D573" s="65" t="str">
        <f ca="1">IF( AND(LEN(D472)&gt;=1,D472&lt;&gt;".",COUNTIF(D173:D$191,"*17放*")&gt;0),  CONCATENATE(  ".",IF(D173=$A$499,$A573,"")  ),IF(D173=$A$499,$A573,"")  )</f>
        <v/>
      </c>
      <c r="E573" s="65" t="str">
        <f ca="1">IF( AND(LEN(E472)&gt;=1,E472&lt;&gt;".",COUNTIF(E173:E$191,"*17放*")&gt;0),  CONCATENATE(  ".",IF(E173=$A$499,$A573,"")  ),IF(E173=$A$499,$A573,"")  )</f>
        <v/>
      </c>
      <c r="F573" s="65" t="str">
        <f ca="1">IF( AND(LEN(F472)&gt;=1,F472&lt;&gt;".",COUNTIF(F173:F$191,"*17放*")&gt;0),  CONCATENATE(  ".",IF(F173=$A$499,$A573,"")  ),IF(F173=$A$499,$A573,"")  )</f>
        <v/>
      </c>
      <c r="G573" s="65" t="str">
        <f ca="1">IF( AND(LEN(G472)&gt;=1,G472&lt;&gt;".",COUNTIF(G173:G$191,"*17放*")&gt;0),  CONCATENATE(  ".",IF(G173=$A$499,$A573,"")  ),IF(G173=$A$499,$A573,"")  )</f>
        <v/>
      </c>
      <c r="H573" s="65" t="str">
        <f ca="1">IF( AND(LEN(H472)&gt;=1,H472&lt;&gt;".",COUNTIF(H173:H$191,"*17放*")&gt;0),  CONCATENATE(  ".",IF(H173=$A$499,$A573,"")  ),IF(H173=$A$499,$A573,"")  )</f>
        <v/>
      </c>
      <c r="I573" s="65" t="str">
        <f ca="1">IF( AND(LEN(I472)&gt;=1,I472&lt;&gt;".",COUNTIF(I173:I$191,"*17放*")&gt;0),  CONCATENATE(  ".",IF(I173=$A$499,$A573,"")  ),IF(I173=$A$499,$A573,"")  )</f>
        <v/>
      </c>
      <c r="J573" s="65" t="str">
        <f ca="1">IF( AND(LEN(J472)&gt;=1,J472&lt;&gt;".",COUNTIF(J173:J$191,"*17放*")&gt;0),  CONCATENATE(  ".",IF(J173=$A$499,$A573,"")  ),IF(J173=$A$499,$A573,"")  )</f>
        <v/>
      </c>
      <c r="K573" s="65" t="str">
        <f ca="1">IF( AND(LEN(K472)&gt;=1,K472&lt;&gt;".",COUNTIF(K173:K$191,"*17放*")&gt;0),  CONCATENATE(  ".",IF(K173=$A$499,$A573,"")  ),IF(K173=$A$499,$A573,"")  )</f>
        <v/>
      </c>
      <c r="L573" s="65" t="str">
        <f ca="1">IF( AND(LEN(L472)&gt;=1,L472&lt;&gt;".",COUNTIF(L173:L$191,"*17放*")&gt;0),  CONCATENATE(  ".",IF(L173=$A$499,$A573,"")  ),IF(L173=$A$499,$A573,"")  )</f>
        <v/>
      </c>
      <c r="M573" s="65" t="str">
        <f ca="1">IF( AND(LEN(M472)&gt;=1,M472&lt;&gt;".",COUNTIF(M173:M$191,"*17放*")&gt;0),  CONCATENATE(  ".",IF(M173=$A$499,$A573,"")  ),IF(M173=$A$499,$A573,"")  )</f>
        <v/>
      </c>
      <c r="N573" s="65" t="str">
        <f ca="1">IF( AND(LEN(N472)&gt;=1,N472&lt;&gt;".",COUNTIF(N173:N$191,"*17放*")&gt;0),  CONCATENATE(  ".",IF(N173=$A$499,$A573,"")  ),IF(N173=$A$499,$A573,"")  )</f>
        <v/>
      </c>
      <c r="O573" s="65" t="str">
        <f ca="1">IF( AND(LEN(O472)&gt;=1,O472&lt;&gt;".",COUNTIF(O173:O$191,"*17放*")&gt;0),  CONCATENATE(  ".",IF(O173=$A$499,$A573,"")  ),IF(O173=$A$499,$A573,"")  )</f>
        <v/>
      </c>
      <c r="P573" s="65" t="str">
        <f ca="1">IF( AND(LEN(P472)&gt;=1,P472&lt;&gt;".",COUNTIF(P173:P$191,"*17放*")&gt;0),  CONCATENATE(  ".",IF(P173=$A$499,$A573,"")  ),IF(P173=$A$499,$A573,"")  )</f>
        <v/>
      </c>
      <c r="Q573" s="65" t="str">
        <f ca="1">IF( AND(LEN(Q472)&gt;=1,Q472&lt;&gt;".",COUNTIF(Q173:Q$191,"*17放*")&gt;0),  CONCATENATE(  ".",IF(Q173=$A$499,$A573,"")  ),IF(Q173=$A$499,$A573,"")  )</f>
        <v/>
      </c>
      <c r="R573" s="65" t="str">
        <f ca="1">IF( AND(LEN(R472)&gt;=1,R472&lt;&gt;".",COUNTIF(R173:R$191,"*17放*")&gt;0),  CONCATENATE(  ".",IF(R173=$A$499,$A573,"")  ),IF(R173=$A$499,$A573,"")  )</f>
        <v/>
      </c>
      <c r="S573" s="65" t="str">
        <f ca="1">IF( AND(LEN(S472)&gt;=1,S472&lt;&gt;".",COUNTIF(S173:S$191,"*17放*")&gt;0),  CONCATENATE(  ".",IF(S173=$A$499,$A573,"")  ),IF(S173=$A$499,$A573,"")  )</f>
        <v/>
      </c>
      <c r="T573" s="65" t="str">
        <f ca="1">IF( AND(LEN(T472)&gt;=1,T472&lt;&gt;".",COUNTIF(T173:T$191,"*17放*")&gt;0),  CONCATENATE(  ".",IF(T173=$A$499,$A573,"")  ),IF(T173=$A$499,$A573,"")  )</f>
        <v/>
      </c>
      <c r="U573" s="65" t="str">
        <f ca="1">IF( AND(LEN(U472)&gt;=1,U472&lt;&gt;".",COUNTIF(U173:U$191,"*17放*")&gt;0),  CONCATENATE(  ".",IF(U173=$A$499,$A573,"")  ),IF(U173=$A$499,$A573,"")  )</f>
        <v/>
      </c>
      <c r="V573" s="65" t="str">
        <f ca="1">IF( AND(LEN(V472)&gt;=1,V472&lt;&gt;".",COUNTIF(V173:V$191,"*17放*")&gt;0),  CONCATENATE(  ".",IF(V173=$A$499,$A573,"")  ),IF(V173=$A$499,$A573,"")  )</f>
        <v/>
      </c>
      <c r="W573" s="65" t="str">
        <f ca="1">IF( AND(LEN(W472)&gt;=1,W472&lt;&gt;".",COUNTIF(W173:W$191,"*17放*")&gt;0),  CONCATENATE(  ".",IF(W173=$A$499,$A573,"")  ),IF(W173=$A$499,$A573,"")  )</f>
        <v/>
      </c>
      <c r="X573" s="65" t="str">
        <f ca="1">IF( AND(LEN(X472)&gt;=1,X472&lt;&gt;".",COUNTIF(X173:X$191,"*17放*")&gt;0),  CONCATENATE(  ".",IF(X173=$A$499,$A573,"")  ),IF(X173=$A$499,$A573,"")  )</f>
        <v/>
      </c>
      <c r="Y573" s="65" t="str">
        <f ca="1">IF( AND(LEN(Y472)&gt;=1,Y472&lt;&gt;".",COUNTIF(Y173:Y$191,"*17放*")&gt;0),  CONCATENATE(  ".",IF(Y173=$A$499,$A573,"")  ),IF(Y173=$A$499,$A573,"")  )</f>
        <v/>
      </c>
      <c r="Z573" s="65" t="str">
        <f ca="1">IF( AND(LEN(Z472)&gt;=1,Z472&lt;&gt;".",COUNTIF(Z173:Z$191,"*17放*")&gt;0),  CONCATENATE(  ".",IF(Z173=$A$499,$A573,"")  ),IF(Z173=$A$499,$A573,"")  )</f>
        <v/>
      </c>
      <c r="AA573" s="65" t="str">
        <f ca="1">IF( AND(LEN(AA472)&gt;=1,AA472&lt;&gt;".",COUNTIF(AA173:AA$191,"*17放*")&gt;0),  CONCATENATE(  ".",IF(AA173=$A$499,$A573,"")  ),IF(AA173=$A$499,$A573,"")  )</f>
        <v/>
      </c>
      <c r="AB573" s="65" t="str">
        <f ca="1">IF( AND(LEN(AB472)&gt;=1,AB472&lt;&gt;".",COUNTIF(AB173:AB$191,"*17放*")&gt;0),  CONCATENATE(  ".",IF(AB173=$A$499,$A573,"")  ),IF(AB173=$A$499,$A573,"")  )</f>
        <v/>
      </c>
      <c r="AC573" s="65" t="str">
        <f ca="1">IF( AND(LEN(AC472)&gt;=1,AC472&lt;&gt;".",COUNTIF(AC173:AC$191,"*17放*")&gt;0),  CONCATENATE(  ".",IF(AC173=$A$499,$A573,"")  ),IF(AC173=$A$499,$A573,"")  )</f>
        <v/>
      </c>
      <c r="AD573" s="65" t="str">
        <f ca="1">IF( AND(LEN(AD472)&gt;=1,AD472&lt;&gt;".",COUNTIF(AD173:AD$191,"*17放*")&gt;0),  CONCATENATE(  ".",IF(AD173=$A$499,$A573,"")  ),IF(AD173=$A$499,$A573,"")  )</f>
        <v/>
      </c>
      <c r="AE573" s="65" t="str">
        <f ca="1">IF( AND(LEN(AE472)&gt;=1,AE472&lt;&gt;".",COUNTIF(AE173:AE$191,"*17放*")&gt;0),  CONCATENATE(  ".",IF(AE173=$A$499,$A573,"")  ),IF(AE173=$A$499,$A573,"")  )</f>
        <v/>
      </c>
      <c r="AF573" s="65" t="str">
        <f ca="1">IF( AND(LEN(AF472)&gt;=1,AF472&lt;&gt;".",COUNTIF(AF173:AF$191,"*17放*")&gt;0),  CONCATENATE(  ".",IF(AF173=$A$499,$A573,"")  ),IF(AF173=$A$499,$A573,"")  )</f>
        <v/>
      </c>
      <c r="AG573" s="65" t="str">
        <f ca="1">IF( AND(LEN(AG472)&gt;=1,AG472&lt;&gt;".",COUNTIF(AG173:AG$191,"*17放*")&gt;0),  CONCATENATE(  ".",IF(AG173=$A$499,$A573,"")  ),IF(AG173=$A$499,$A573,"")  )</f>
        <v/>
      </c>
      <c r="AH573" s="65"/>
      <c r="AI573" s="65"/>
      <c r="AJ573" s="65"/>
    </row>
    <row r="574" spans="1:36">
      <c r="A574" s="65"/>
      <c r="B574" s="65"/>
      <c r="C574" s="65" t="str">
        <f ca="1">IF( AND(LEN(C473)&gt;=1,C473&lt;&gt;".",COUNTIF(C174:C$191,"*17放*")&gt;0),  CONCATENATE(  ".",IF(C174=$A$499,$A574,"")  ),IF(C174=$A$499,$A574,"")  )</f>
        <v/>
      </c>
      <c r="D574" s="65" t="str">
        <f ca="1">IF( AND(LEN(D473)&gt;=1,D473&lt;&gt;".",COUNTIF(D174:D$191,"*17放*")&gt;0),  CONCATENATE(  ".",IF(D174=$A$499,$A574,"")  ),IF(D174=$A$499,$A574,"")  )</f>
        <v/>
      </c>
      <c r="E574" s="65" t="str">
        <f ca="1">IF( AND(LEN(E473)&gt;=1,E473&lt;&gt;".",COUNTIF(E174:E$191,"*17放*")&gt;0),  CONCATENATE(  ".",IF(E174=$A$499,$A574,"")  ),IF(E174=$A$499,$A574,"")  )</f>
        <v/>
      </c>
      <c r="F574" s="65" t="str">
        <f ca="1">IF( AND(LEN(F473)&gt;=1,F473&lt;&gt;".",COUNTIF(F174:F$191,"*17放*")&gt;0),  CONCATENATE(  ".",IF(F174=$A$499,$A574,"")  ),IF(F174=$A$499,$A574,"")  )</f>
        <v/>
      </c>
      <c r="G574" s="65" t="str">
        <f ca="1">IF( AND(LEN(G473)&gt;=1,G473&lt;&gt;".",COUNTIF(G174:G$191,"*17放*")&gt;0),  CONCATENATE(  ".",IF(G174=$A$499,$A574,"")  ),IF(G174=$A$499,$A574,"")  )</f>
        <v/>
      </c>
      <c r="H574" s="65" t="str">
        <f ca="1">IF( AND(LEN(H473)&gt;=1,H473&lt;&gt;".",COUNTIF(H174:H$191,"*17放*")&gt;0),  CONCATENATE(  ".",IF(H174=$A$499,$A574,"")  ),IF(H174=$A$499,$A574,"")  )</f>
        <v/>
      </c>
      <c r="I574" s="65" t="str">
        <f ca="1">IF( AND(LEN(I473)&gt;=1,I473&lt;&gt;".",COUNTIF(I174:I$191,"*17放*")&gt;0),  CONCATENATE(  ".",IF(I174=$A$499,$A574,"")  ),IF(I174=$A$499,$A574,"")  )</f>
        <v/>
      </c>
      <c r="J574" s="65" t="str">
        <f ca="1">IF( AND(LEN(J473)&gt;=1,J473&lt;&gt;".",COUNTIF(J174:J$191,"*17放*")&gt;0),  CONCATENATE(  ".",IF(J174=$A$499,$A574,"")  ),IF(J174=$A$499,$A574,"")  )</f>
        <v/>
      </c>
      <c r="K574" s="65" t="str">
        <f ca="1">IF( AND(LEN(K473)&gt;=1,K473&lt;&gt;".",COUNTIF(K174:K$191,"*17放*")&gt;0),  CONCATENATE(  ".",IF(K174=$A$499,$A574,"")  ),IF(K174=$A$499,$A574,"")  )</f>
        <v/>
      </c>
      <c r="L574" s="65" t="str">
        <f ca="1">IF( AND(LEN(L473)&gt;=1,L473&lt;&gt;".",COUNTIF(L174:L$191,"*17放*")&gt;0),  CONCATENATE(  ".",IF(L174=$A$499,$A574,"")  ),IF(L174=$A$499,$A574,"")  )</f>
        <v/>
      </c>
      <c r="M574" s="65" t="str">
        <f ca="1">IF( AND(LEN(M473)&gt;=1,M473&lt;&gt;".",COUNTIF(M174:M$191,"*17放*")&gt;0),  CONCATENATE(  ".",IF(M174=$A$499,$A574,"")  ),IF(M174=$A$499,$A574,"")  )</f>
        <v/>
      </c>
      <c r="N574" s="65" t="str">
        <f ca="1">IF( AND(LEN(N473)&gt;=1,N473&lt;&gt;".",COUNTIF(N174:N$191,"*17放*")&gt;0),  CONCATENATE(  ".",IF(N174=$A$499,$A574,"")  ),IF(N174=$A$499,$A574,"")  )</f>
        <v/>
      </c>
      <c r="O574" s="65" t="str">
        <f ca="1">IF( AND(LEN(O473)&gt;=1,O473&lt;&gt;".",COUNTIF(O174:O$191,"*17放*")&gt;0),  CONCATENATE(  ".",IF(O174=$A$499,$A574,"")  ),IF(O174=$A$499,$A574,"")  )</f>
        <v/>
      </c>
      <c r="P574" s="65" t="str">
        <f ca="1">IF( AND(LEN(P473)&gt;=1,P473&lt;&gt;".",COUNTIF(P174:P$191,"*17放*")&gt;0),  CONCATENATE(  ".",IF(P174=$A$499,$A574,"")  ),IF(P174=$A$499,$A574,"")  )</f>
        <v/>
      </c>
      <c r="Q574" s="65" t="str">
        <f ca="1">IF( AND(LEN(Q473)&gt;=1,Q473&lt;&gt;".",COUNTIF(Q174:Q$191,"*17放*")&gt;0),  CONCATENATE(  ".",IF(Q174=$A$499,$A574,"")  ),IF(Q174=$A$499,$A574,"")  )</f>
        <v/>
      </c>
      <c r="R574" s="65" t="str">
        <f ca="1">IF( AND(LEN(R473)&gt;=1,R473&lt;&gt;".",COUNTIF(R174:R$191,"*17放*")&gt;0),  CONCATENATE(  ".",IF(R174=$A$499,$A574,"")  ),IF(R174=$A$499,$A574,"")  )</f>
        <v/>
      </c>
      <c r="S574" s="65" t="str">
        <f ca="1">IF( AND(LEN(S473)&gt;=1,S473&lt;&gt;".",COUNTIF(S174:S$191,"*17放*")&gt;0),  CONCATENATE(  ".",IF(S174=$A$499,$A574,"")  ),IF(S174=$A$499,$A574,"")  )</f>
        <v/>
      </c>
      <c r="T574" s="65" t="str">
        <f ca="1">IF( AND(LEN(T473)&gt;=1,T473&lt;&gt;".",COUNTIF(T174:T$191,"*17放*")&gt;0),  CONCATENATE(  ".",IF(T174=$A$499,$A574,"")  ),IF(T174=$A$499,$A574,"")  )</f>
        <v/>
      </c>
      <c r="U574" s="65" t="str">
        <f ca="1">IF( AND(LEN(U473)&gt;=1,U473&lt;&gt;".",COUNTIF(U174:U$191,"*17放*")&gt;0),  CONCATENATE(  ".",IF(U174=$A$499,$A574,"")  ),IF(U174=$A$499,$A574,"")  )</f>
        <v/>
      </c>
      <c r="V574" s="65" t="str">
        <f ca="1">IF( AND(LEN(V473)&gt;=1,V473&lt;&gt;".",COUNTIF(V174:V$191,"*17放*")&gt;0),  CONCATENATE(  ".",IF(V174=$A$499,$A574,"")  ),IF(V174=$A$499,$A574,"")  )</f>
        <v/>
      </c>
      <c r="W574" s="65" t="str">
        <f ca="1">IF( AND(LEN(W473)&gt;=1,W473&lt;&gt;".",COUNTIF(W174:W$191,"*17放*")&gt;0),  CONCATENATE(  ".",IF(W174=$A$499,$A574,"")  ),IF(W174=$A$499,$A574,"")  )</f>
        <v/>
      </c>
      <c r="X574" s="65" t="str">
        <f ca="1">IF( AND(LEN(X473)&gt;=1,X473&lt;&gt;".",COUNTIF(X174:X$191,"*17放*")&gt;0),  CONCATENATE(  ".",IF(X174=$A$499,$A574,"")  ),IF(X174=$A$499,$A574,"")  )</f>
        <v/>
      </c>
      <c r="Y574" s="65" t="str">
        <f ca="1">IF( AND(LEN(Y473)&gt;=1,Y473&lt;&gt;".",COUNTIF(Y174:Y$191,"*17放*")&gt;0),  CONCATENATE(  ".",IF(Y174=$A$499,$A574,"")  ),IF(Y174=$A$499,$A574,"")  )</f>
        <v/>
      </c>
      <c r="Z574" s="65" t="str">
        <f ca="1">IF( AND(LEN(Z473)&gt;=1,Z473&lt;&gt;".",COUNTIF(Z174:Z$191,"*17放*")&gt;0),  CONCATENATE(  ".",IF(Z174=$A$499,$A574,"")  ),IF(Z174=$A$499,$A574,"")  )</f>
        <v/>
      </c>
      <c r="AA574" s="65" t="str">
        <f ca="1">IF( AND(LEN(AA473)&gt;=1,AA473&lt;&gt;".",COUNTIF(AA174:AA$191,"*17放*")&gt;0),  CONCATENATE(  ".",IF(AA174=$A$499,$A574,"")  ),IF(AA174=$A$499,$A574,"")  )</f>
        <v/>
      </c>
      <c r="AB574" s="65" t="str">
        <f ca="1">IF( AND(LEN(AB473)&gt;=1,AB473&lt;&gt;".",COUNTIF(AB174:AB$191,"*17放*")&gt;0),  CONCATENATE(  ".",IF(AB174=$A$499,$A574,"")  ),IF(AB174=$A$499,$A574,"")  )</f>
        <v/>
      </c>
      <c r="AC574" s="65" t="str">
        <f ca="1">IF( AND(LEN(AC473)&gt;=1,AC473&lt;&gt;".",COUNTIF(AC174:AC$191,"*17放*")&gt;0),  CONCATENATE(  ".",IF(AC174=$A$499,$A574,"")  ),IF(AC174=$A$499,$A574,"")  )</f>
        <v/>
      </c>
      <c r="AD574" s="65" t="str">
        <f ca="1">IF( AND(LEN(AD473)&gt;=1,AD473&lt;&gt;".",COUNTIF(AD174:AD$191,"*17放*")&gt;0),  CONCATENATE(  ".",IF(AD174=$A$499,$A574,"")  ),IF(AD174=$A$499,$A574,"")  )</f>
        <v/>
      </c>
      <c r="AE574" s="65" t="str">
        <f ca="1">IF( AND(LEN(AE473)&gt;=1,AE473&lt;&gt;".",COUNTIF(AE174:AE$191,"*17放*")&gt;0),  CONCATENATE(  ".",IF(AE174=$A$499,$A574,"")  ),IF(AE174=$A$499,$A574,"")  )</f>
        <v/>
      </c>
      <c r="AF574" s="65" t="str">
        <f ca="1">IF( AND(LEN(AF473)&gt;=1,AF473&lt;&gt;".",COUNTIF(AF174:AF$191,"*17放*")&gt;0),  CONCATENATE(  ".",IF(AF174=$A$499,$A574,"")  ),IF(AF174=$A$499,$A574,"")  )</f>
        <v/>
      </c>
      <c r="AG574" s="65" t="str">
        <f ca="1">IF( AND(LEN(AG473)&gt;=1,AG473&lt;&gt;".",COUNTIF(AG174:AG$191,"*17放*")&gt;0),  CONCATENATE(  ".",IF(AG174=$A$499,$A574,"")  ),IF(AG174=$A$499,$A574,"")  )</f>
        <v/>
      </c>
      <c r="AH574" s="65"/>
      <c r="AI574" s="65"/>
      <c r="AJ574" s="65"/>
    </row>
    <row r="575" spans="1:36">
      <c r="A575" s="65"/>
      <c r="B575" s="65"/>
      <c r="C575" s="65" t="str">
        <f ca="1">IF( AND(LEN(C474)&gt;=1,C474&lt;&gt;".",COUNTIF(C175:C$191,"*17放*")&gt;0),  CONCATENATE(  ".",IF(C175=$A$499,$A575,"")  ),IF(C175=$A$499,$A575,"")  )</f>
        <v/>
      </c>
      <c r="D575" s="65" t="str">
        <f ca="1">IF( AND(LEN(D474)&gt;=1,D474&lt;&gt;".",COUNTIF(D175:D$191,"*17放*")&gt;0),  CONCATENATE(  ".",IF(D175=$A$499,$A575,"")  ),IF(D175=$A$499,$A575,"")  )</f>
        <v/>
      </c>
      <c r="E575" s="65" t="str">
        <f ca="1">IF( AND(LEN(E474)&gt;=1,E474&lt;&gt;".",COUNTIF(E175:E$191,"*17放*")&gt;0),  CONCATENATE(  ".",IF(E175=$A$499,$A575,"")  ),IF(E175=$A$499,$A575,"")  )</f>
        <v/>
      </c>
      <c r="F575" s="65" t="str">
        <f ca="1">IF( AND(LEN(F474)&gt;=1,F474&lt;&gt;".",COUNTIF(F175:F$191,"*17放*")&gt;0),  CONCATENATE(  ".",IF(F175=$A$499,$A575,"")  ),IF(F175=$A$499,$A575,"")  )</f>
        <v/>
      </c>
      <c r="G575" s="65" t="str">
        <f ca="1">IF( AND(LEN(G474)&gt;=1,G474&lt;&gt;".",COUNTIF(G175:G$191,"*17放*")&gt;0),  CONCATENATE(  ".",IF(G175=$A$499,$A575,"")  ),IF(G175=$A$499,$A575,"")  )</f>
        <v/>
      </c>
      <c r="H575" s="65" t="str">
        <f ca="1">IF( AND(LEN(H474)&gt;=1,H474&lt;&gt;".",COUNTIF(H175:H$191,"*17放*")&gt;0),  CONCATENATE(  ".",IF(H175=$A$499,$A575,"")  ),IF(H175=$A$499,$A575,"")  )</f>
        <v/>
      </c>
      <c r="I575" s="65" t="str">
        <f ca="1">IF( AND(LEN(I474)&gt;=1,I474&lt;&gt;".",COUNTIF(I175:I$191,"*17放*")&gt;0),  CONCATENATE(  ".",IF(I175=$A$499,$A575,"")  ),IF(I175=$A$499,$A575,"")  )</f>
        <v/>
      </c>
      <c r="J575" s="65" t="str">
        <f ca="1">IF( AND(LEN(J474)&gt;=1,J474&lt;&gt;".",COUNTIF(J175:J$191,"*17放*")&gt;0),  CONCATENATE(  ".",IF(J175=$A$499,$A575,"")  ),IF(J175=$A$499,$A575,"")  )</f>
        <v/>
      </c>
      <c r="K575" s="65" t="str">
        <f ca="1">IF( AND(LEN(K474)&gt;=1,K474&lt;&gt;".",COUNTIF(K175:K$191,"*17放*")&gt;0),  CONCATENATE(  ".",IF(K175=$A$499,$A575,"")  ),IF(K175=$A$499,$A575,"")  )</f>
        <v/>
      </c>
      <c r="L575" s="65" t="str">
        <f ca="1">IF( AND(LEN(L474)&gt;=1,L474&lt;&gt;".",COUNTIF(L175:L$191,"*17放*")&gt;0),  CONCATENATE(  ".",IF(L175=$A$499,$A575,"")  ),IF(L175=$A$499,$A575,"")  )</f>
        <v/>
      </c>
      <c r="M575" s="65" t="str">
        <f ca="1">IF( AND(LEN(M474)&gt;=1,M474&lt;&gt;".",COUNTIF(M175:M$191,"*17放*")&gt;0),  CONCATENATE(  ".",IF(M175=$A$499,$A575,"")  ),IF(M175=$A$499,$A575,"")  )</f>
        <v/>
      </c>
      <c r="N575" s="65" t="str">
        <f ca="1">IF( AND(LEN(N474)&gt;=1,N474&lt;&gt;".",COUNTIF(N175:N$191,"*17放*")&gt;0),  CONCATENATE(  ".",IF(N175=$A$499,$A575,"")  ),IF(N175=$A$499,$A575,"")  )</f>
        <v/>
      </c>
      <c r="O575" s="65" t="str">
        <f ca="1">IF( AND(LEN(O474)&gt;=1,O474&lt;&gt;".",COUNTIF(O175:O$191,"*17放*")&gt;0),  CONCATENATE(  ".",IF(O175=$A$499,$A575,"")  ),IF(O175=$A$499,$A575,"")  )</f>
        <v/>
      </c>
      <c r="P575" s="65" t="str">
        <f ca="1">IF( AND(LEN(P474)&gt;=1,P474&lt;&gt;".",COUNTIF(P175:P$191,"*17放*")&gt;0),  CONCATENATE(  ".",IF(P175=$A$499,$A575,"")  ),IF(P175=$A$499,$A575,"")  )</f>
        <v/>
      </c>
      <c r="Q575" s="65" t="str">
        <f ca="1">IF( AND(LEN(Q474)&gt;=1,Q474&lt;&gt;".",COUNTIF(Q175:Q$191,"*17放*")&gt;0),  CONCATENATE(  ".",IF(Q175=$A$499,$A575,"")  ),IF(Q175=$A$499,$A575,"")  )</f>
        <v/>
      </c>
      <c r="R575" s="65" t="str">
        <f ca="1">IF( AND(LEN(R474)&gt;=1,R474&lt;&gt;".",COUNTIF(R175:R$191,"*17放*")&gt;0),  CONCATENATE(  ".",IF(R175=$A$499,$A575,"")  ),IF(R175=$A$499,$A575,"")  )</f>
        <v/>
      </c>
      <c r="S575" s="65" t="str">
        <f ca="1">IF( AND(LEN(S474)&gt;=1,S474&lt;&gt;".",COUNTIF(S175:S$191,"*17放*")&gt;0),  CONCATENATE(  ".",IF(S175=$A$499,$A575,"")  ),IF(S175=$A$499,$A575,"")  )</f>
        <v/>
      </c>
      <c r="T575" s="65" t="str">
        <f ca="1">IF( AND(LEN(T474)&gt;=1,T474&lt;&gt;".",COUNTIF(T175:T$191,"*17放*")&gt;0),  CONCATENATE(  ".",IF(T175=$A$499,$A575,"")  ),IF(T175=$A$499,$A575,"")  )</f>
        <v/>
      </c>
      <c r="U575" s="65" t="str">
        <f ca="1">IF( AND(LEN(U474)&gt;=1,U474&lt;&gt;".",COUNTIF(U175:U$191,"*17放*")&gt;0),  CONCATENATE(  ".",IF(U175=$A$499,$A575,"")  ),IF(U175=$A$499,$A575,"")  )</f>
        <v/>
      </c>
      <c r="V575" s="65" t="str">
        <f ca="1">IF( AND(LEN(V474)&gt;=1,V474&lt;&gt;".",COUNTIF(V175:V$191,"*17放*")&gt;0),  CONCATENATE(  ".",IF(V175=$A$499,$A575,"")  ),IF(V175=$A$499,$A575,"")  )</f>
        <v/>
      </c>
      <c r="W575" s="65" t="str">
        <f ca="1">IF( AND(LEN(W474)&gt;=1,W474&lt;&gt;".",COUNTIF(W175:W$191,"*17放*")&gt;0),  CONCATENATE(  ".",IF(W175=$A$499,$A575,"")  ),IF(W175=$A$499,$A575,"")  )</f>
        <v/>
      </c>
      <c r="X575" s="65" t="str">
        <f ca="1">IF( AND(LEN(X474)&gt;=1,X474&lt;&gt;".",COUNTIF(X175:X$191,"*17放*")&gt;0),  CONCATENATE(  ".",IF(X175=$A$499,$A575,"")  ),IF(X175=$A$499,$A575,"")  )</f>
        <v/>
      </c>
      <c r="Y575" s="65" t="str">
        <f ca="1">IF( AND(LEN(Y474)&gt;=1,Y474&lt;&gt;".",COUNTIF(Y175:Y$191,"*17放*")&gt;0),  CONCATENATE(  ".",IF(Y175=$A$499,$A575,"")  ),IF(Y175=$A$499,$A575,"")  )</f>
        <v/>
      </c>
      <c r="Z575" s="65" t="str">
        <f ca="1">IF( AND(LEN(Z474)&gt;=1,Z474&lt;&gt;".",COUNTIF(Z175:Z$191,"*17放*")&gt;0),  CONCATENATE(  ".",IF(Z175=$A$499,$A575,"")  ),IF(Z175=$A$499,$A575,"")  )</f>
        <v/>
      </c>
      <c r="AA575" s="65" t="str">
        <f ca="1">IF( AND(LEN(AA474)&gt;=1,AA474&lt;&gt;".",COUNTIF(AA175:AA$191,"*17放*")&gt;0),  CONCATENATE(  ".",IF(AA175=$A$499,$A575,"")  ),IF(AA175=$A$499,$A575,"")  )</f>
        <v/>
      </c>
      <c r="AB575" s="65" t="str">
        <f ca="1">IF( AND(LEN(AB474)&gt;=1,AB474&lt;&gt;".",COUNTIF(AB175:AB$191,"*17放*")&gt;0),  CONCATENATE(  ".",IF(AB175=$A$499,$A575,"")  ),IF(AB175=$A$499,$A575,"")  )</f>
        <v/>
      </c>
      <c r="AC575" s="65" t="str">
        <f ca="1">IF( AND(LEN(AC474)&gt;=1,AC474&lt;&gt;".",COUNTIF(AC175:AC$191,"*17放*")&gt;0),  CONCATENATE(  ".",IF(AC175=$A$499,$A575,"")  ),IF(AC175=$A$499,$A575,"")  )</f>
        <v/>
      </c>
      <c r="AD575" s="65" t="str">
        <f ca="1">IF( AND(LEN(AD474)&gt;=1,AD474&lt;&gt;".",COUNTIF(AD175:AD$191,"*17放*")&gt;0),  CONCATENATE(  ".",IF(AD175=$A$499,$A575,"")  ),IF(AD175=$A$499,$A575,"")  )</f>
        <v/>
      </c>
      <c r="AE575" s="65" t="str">
        <f ca="1">IF( AND(LEN(AE474)&gt;=1,AE474&lt;&gt;".",COUNTIF(AE175:AE$191,"*17放*")&gt;0),  CONCATENATE(  ".",IF(AE175=$A$499,$A575,"")  ),IF(AE175=$A$499,$A575,"")  )</f>
        <v/>
      </c>
      <c r="AF575" s="65" t="str">
        <f ca="1">IF( AND(LEN(AF474)&gt;=1,AF474&lt;&gt;".",COUNTIF(AF175:AF$191,"*17放*")&gt;0),  CONCATENATE(  ".",IF(AF175=$A$499,$A575,"")  ),IF(AF175=$A$499,$A575,"")  )</f>
        <v/>
      </c>
      <c r="AG575" s="65" t="str">
        <f ca="1">IF( AND(LEN(AG474)&gt;=1,AG474&lt;&gt;".",COUNTIF(AG175:AG$191,"*17放*")&gt;0),  CONCATENATE(  ".",IF(AG175=$A$499,$A575,"")  ),IF(AG175=$A$499,$A575,"")  )</f>
        <v/>
      </c>
      <c r="AH575" s="65"/>
      <c r="AI575" s="65"/>
      <c r="AJ575" s="65"/>
    </row>
    <row r="576" spans="1:36">
      <c r="A576" s="65"/>
      <c r="B576" s="65"/>
      <c r="C576" s="65" t="str">
        <f ca="1">IF( AND(LEN(C475)&gt;=1,C475&lt;&gt;".",COUNTIF(C176:C$191,"*17放*")&gt;0),  CONCATENATE(  ".",IF(C176=$A$499,$A576,"")  ),IF(C176=$A$499,$A576,"")  )</f>
        <v/>
      </c>
      <c r="D576" s="65" t="str">
        <f ca="1">IF( AND(LEN(D475)&gt;=1,D475&lt;&gt;".",COUNTIF(D176:D$191,"*17放*")&gt;0),  CONCATENATE(  ".",IF(D176=$A$499,$A576,"")  ),IF(D176=$A$499,$A576,"")  )</f>
        <v/>
      </c>
      <c r="E576" s="65" t="str">
        <f ca="1">IF( AND(LEN(E475)&gt;=1,E475&lt;&gt;".",COUNTIF(E176:E$191,"*17放*")&gt;0),  CONCATENATE(  ".",IF(E176=$A$499,$A576,"")  ),IF(E176=$A$499,$A576,"")  )</f>
        <v/>
      </c>
      <c r="F576" s="65" t="str">
        <f ca="1">IF( AND(LEN(F475)&gt;=1,F475&lt;&gt;".",COUNTIF(F176:F$191,"*17放*")&gt;0),  CONCATENATE(  ".",IF(F176=$A$499,$A576,"")  ),IF(F176=$A$499,$A576,"")  )</f>
        <v/>
      </c>
      <c r="G576" s="65" t="str">
        <f ca="1">IF( AND(LEN(G475)&gt;=1,G475&lt;&gt;".",COUNTIF(G176:G$191,"*17放*")&gt;0),  CONCATENATE(  ".",IF(G176=$A$499,$A576,"")  ),IF(G176=$A$499,$A576,"")  )</f>
        <v/>
      </c>
      <c r="H576" s="65" t="str">
        <f ca="1">IF( AND(LEN(H475)&gt;=1,H475&lt;&gt;".",COUNTIF(H176:H$191,"*17放*")&gt;0),  CONCATENATE(  ".",IF(H176=$A$499,$A576,"")  ),IF(H176=$A$499,$A576,"")  )</f>
        <v/>
      </c>
      <c r="I576" s="65" t="str">
        <f ca="1">IF( AND(LEN(I475)&gt;=1,I475&lt;&gt;".",COUNTIF(I176:I$191,"*17放*")&gt;0),  CONCATENATE(  ".",IF(I176=$A$499,$A576,"")  ),IF(I176=$A$499,$A576,"")  )</f>
        <v/>
      </c>
      <c r="J576" s="65" t="str">
        <f ca="1">IF( AND(LEN(J475)&gt;=1,J475&lt;&gt;".",COUNTIF(J176:J$191,"*17放*")&gt;0),  CONCATENATE(  ".",IF(J176=$A$499,$A576,"")  ),IF(J176=$A$499,$A576,"")  )</f>
        <v/>
      </c>
      <c r="K576" s="65" t="str">
        <f ca="1">IF( AND(LEN(K475)&gt;=1,K475&lt;&gt;".",COUNTIF(K176:K$191,"*17放*")&gt;0),  CONCATENATE(  ".",IF(K176=$A$499,$A576,"")  ),IF(K176=$A$499,$A576,"")  )</f>
        <v/>
      </c>
      <c r="L576" s="65" t="str">
        <f ca="1">IF( AND(LEN(L475)&gt;=1,L475&lt;&gt;".",COUNTIF(L176:L$191,"*17放*")&gt;0),  CONCATENATE(  ".",IF(L176=$A$499,$A576,"")  ),IF(L176=$A$499,$A576,"")  )</f>
        <v/>
      </c>
      <c r="M576" s="65" t="str">
        <f ca="1">IF( AND(LEN(M475)&gt;=1,M475&lt;&gt;".",COUNTIF(M176:M$191,"*17放*")&gt;0),  CONCATENATE(  ".",IF(M176=$A$499,$A576,"")  ),IF(M176=$A$499,$A576,"")  )</f>
        <v/>
      </c>
      <c r="N576" s="65" t="str">
        <f ca="1">IF( AND(LEN(N475)&gt;=1,N475&lt;&gt;".",COUNTIF(N176:N$191,"*17放*")&gt;0),  CONCATENATE(  ".",IF(N176=$A$499,$A576,"")  ),IF(N176=$A$499,$A576,"")  )</f>
        <v/>
      </c>
      <c r="O576" s="65" t="str">
        <f ca="1">IF( AND(LEN(O475)&gt;=1,O475&lt;&gt;".",COUNTIF(O176:O$191,"*17放*")&gt;0),  CONCATENATE(  ".",IF(O176=$A$499,$A576,"")  ),IF(O176=$A$499,$A576,"")  )</f>
        <v/>
      </c>
      <c r="P576" s="65" t="str">
        <f ca="1">IF( AND(LEN(P475)&gt;=1,P475&lt;&gt;".",COUNTIF(P176:P$191,"*17放*")&gt;0),  CONCATENATE(  ".",IF(P176=$A$499,$A576,"")  ),IF(P176=$A$499,$A576,"")  )</f>
        <v/>
      </c>
      <c r="Q576" s="65" t="str">
        <f ca="1">IF( AND(LEN(Q475)&gt;=1,Q475&lt;&gt;".",COUNTIF(Q176:Q$191,"*17放*")&gt;0),  CONCATENATE(  ".",IF(Q176=$A$499,$A576,"")  ),IF(Q176=$A$499,$A576,"")  )</f>
        <v/>
      </c>
      <c r="R576" s="65" t="str">
        <f ca="1">IF( AND(LEN(R475)&gt;=1,R475&lt;&gt;".",COUNTIF(R176:R$191,"*17放*")&gt;0),  CONCATENATE(  ".",IF(R176=$A$499,$A576,"")  ),IF(R176=$A$499,$A576,"")  )</f>
        <v/>
      </c>
      <c r="S576" s="65" t="str">
        <f ca="1">IF( AND(LEN(S475)&gt;=1,S475&lt;&gt;".",COUNTIF(S176:S$191,"*17放*")&gt;0),  CONCATENATE(  ".",IF(S176=$A$499,$A576,"")  ),IF(S176=$A$499,$A576,"")  )</f>
        <v/>
      </c>
      <c r="T576" s="65" t="str">
        <f ca="1">IF( AND(LEN(T475)&gt;=1,T475&lt;&gt;".",COUNTIF(T176:T$191,"*17放*")&gt;0),  CONCATENATE(  ".",IF(T176=$A$499,$A576,"")  ),IF(T176=$A$499,$A576,"")  )</f>
        <v/>
      </c>
      <c r="U576" s="65" t="str">
        <f ca="1">IF( AND(LEN(U475)&gt;=1,U475&lt;&gt;".",COUNTIF(U176:U$191,"*17放*")&gt;0),  CONCATENATE(  ".",IF(U176=$A$499,$A576,"")  ),IF(U176=$A$499,$A576,"")  )</f>
        <v/>
      </c>
      <c r="V576" s="65" t="str">
        <f ca="1">IF( AND(LEN(V475)&gt;=1,V475&lt;&gt;".",COUNTIF(V176:V$191,"*17放*")&gt;0),  CONCATENATE(  ".",IF(V176=$A$499,$A576,"")  ),IF(V176=$A$499,$A576,"")  )</f>
        <v/>
      </c>
      <c r="W576" s="65" t="str">
        <f ca="1">IF( AND(LEN(W475)&gt;=1,W475&lt;&gt;".",COUNTIF(W176:W$191,"*17放*")&gt;0),  CONCATENATE(  ".",IF(W176=$A$499,$A576,"")  ),IF(W176=$A$499,$A576,"")  )</f>
        <v/>
      </c>
      <c r="X576" s="65" t="str">
        <f ca="1">IF( AND(LEN(X475)&gt;=1,X475&lt;&gt;".",COUNTIF(X176:X$191,"*17放*")&gt;0),  CONCATENATE(  ".",IF(X176=$A$499,$A576,"")  ),IF(X176=$A$499,$A576,"")  )</f>
        <v/>
      </c>
      <c r="Y576" s="65" t="str">
        <f ca="1">IF( AND(LEN(Y475)&gt;=1,Y475&lt;&gt;".",COUNTIF(Y176:Y$191,"*17放*")&gt;0),  CONCATENATE(  ".",IF(Y176=$A$499,$A576,"")  ),IF(Y176=$A$499,$A576,"")  )</f>
        <v/>
      </c>
      <c r="Z576" s="65" t="str">
        <f ca="1">IF( AND(LEN(Z475)&gt;=1,Z475&lt;&gt;".",COUNTIF(Z176:Z$191,"*17放*")&gt;0),  CONCATENATE(  ".",IF(Z176=$A$499,$A576,"")  ),IF(Z176=$A$499,$A576,"")  )</f>
        <v/>
      </c>
      <c r="AA576" s="65" t="str">
        <f ca="1">IF( AND(LEN(AA475)&gt;=1,AA475&lt;&gt;".",COUNTIF(AA176:AA$191,"*17放*")&gt;0),  CONCATENATE(  ".",IF(AA176=$A$499,$A576,"")  ),IF(AA176=$A$499,$A576,"")  )</f>
        <v/>
      </c>
      <c r="AB576" s="65" t="str">
        <f ca="1">IF( AND(LEN(AB475)&gt;=1,AB475&lt;&gt;".",COUNTIF(AB176:AB$191,"*17放*")&gt;0),  CONCATENATE(  ".",IF(AB176=$A$499,$A576,"")  ),IF(AB176=$A$499,$A576,"")  )</f>
        <v/>
      </c>
      <c r="AC576" s="65" t="str">
        <f ca="1">IF( AND(LEN(AC475)&gt;=1,AC475&lt;&gt;".",COUNTIF(AC176:AC$191,"*17放*")&gt;0),  CONCATENATE(  ".",IF(AC176=$A$499,$A576,"")  ),IF(AC176=$A$499,$A576,"")  )</f>
        <v/>
      </c>
      <c r="AD576" s="65" t="str">
        <f ca="1">IF( AND(LEN(AD475)&gt;=1,AD475&lt;&gt;".",COUNTIF(AD176:AD$191,"*17放*")&gt;0),  CONCATENATE(  ".",IF(AD176=$A$499,$A576,"")  ),IF(AD176=$A$499,$A576,"")  )</f>
        <v/>
      </c>
      <c r="AE576" s="65" t="str">
        <f ca="1">IF( AND(LEN(AE475)&gt;=1,AE475&lt;&gt;".",COUNTIF(AE176:AE$191,"*17放*")&gt;0),  CONCATENATE(  ".",IF(AE176=$A$499,$A576,"")  ),IF(AE176=$A$499,$A576,"")  )</f>
        <v/>
      </c>
      <c r="AF576" s="65" t="str">
        <f ca="1">IF( AND(LEN(AF475)&gt;=1,AF475&lt;&gt;".",COUNTIF(AF176:AF$191,"*17放*")&gt;0),  CONCATENATE(  ".",IF(AF176=$A$499,$A576,"")  ),IF(AF176=$A$499,$A576,"")  )</f>
        <v/>
      </c>
      <c r="AG576" s="65" t="str">
        <f ca="1">IF( AND(LEN(AG475)&gt;=1,AG475&lt;&gt;".",COUNTIF(AG176:AG$191,"*17放*")&gt;0),  CONCATENATE(  ".",IF(AG176=$A$499,$A576,"")  ),IF(AG176=$A$499,$A576,"")  )</f>
        <v/>
      </c>
      <c r="AH576" s="65"/>
      <c r="AI576" s="65"/>
      <c r="AJ576" s="65"/>
    </row>
    <row r="577" spans="1:36">
      <c r="A577" s="65"/>
      <c r="B577" s="65"/>
      <c r="C577" s="65" t="str">
        <f ca="1">IF( AND(LEN(C476)&gt;=1,C476&lt;&gt;".",COUNTIF(C177:C$191,"*17放*")&gt;0),  CONCATENATE(  ".",IF(C177=$A$499,$A577,"")  ),IF(C177=$A$499,$A577,"")  )</f>
        <v/>
      </c>
      <c r="D577" s="65" t="str">
        <f ca="1">IF( AND(LEN(D476)&gt;=1,D476&lt;&gt;".",COUNTIF(D177:D$191,"*17放*")&gt;0),  CONCATENATE(  ".",IF(D177=$A$499,$A577,"")  ),IF(D177=$A$499,$A577,"")  )</f>
        <v/>
      </c>
      <c r="E577" s="65" t="str">
        <f ca="1">IF( AND(LEN(E476)&gt;=1,E476&lt;&gt;".",COUNTIF(E177:E$191,"*17放*")&gt;0),  CONCATENATE(  ".",IF(E177=$A$499,$A577,"")  ),IF(E177=$A$499,$A577,"")  )</f>
        <v/>
      </c>
      <c r="F577" s="65" t="str">
        <f ca="1">IF( AND(LEN(F476)&gt;=1,F476&lt;&gt;".",COUNTIF(F177:F$191,"*17放*")&gt;0),  CONCATENATE(  ".",IF(F177=$A$499,$A577,"")  ),IF(F177=$A$499,$A577,"")  )</f>
        <v/>
      </c>
      <c r="G577" s="65" t="str">
        <f ca="1">IF( AND(LEN(G476)&gt;=1,G476&lt;&gt;".",COUNTIF(G177:G$191,"*17放*")&gt;0),  CONCATENATE(  ".",IF(G177=$A$499,$A577,"")  ),IF(G177=$A$499,$A577,"")  )</f>
        <v/>
      </c>
      <c r="H577" s="65" t="str">
        <f ca="1">IF( AND(LEN(H476)&gt;=1,H476&lt;&gt;".",COUNTIF(H177:H$191,"*17放*")&gt;0),  CONCATENATE(  ".",IF(H177=$A$499,$A577,"")  ),IF(H177=$A$499,$A577,"")  )</f>
        <v/>
      </c>
      <c r="I577" s="65" t="str">
        <f ca="1">IF( AND(LEN(I476)&gt;=1,I476&lt;&gt;".",COUNTIF(I177:I$191,"*17放*")&gt;0),  CONCATENATE(  ".",IF(I177=$A$499,$A577,"")  ),IF(I177=$A$499,$A577,"")  )</f>
        <v/>
      </c>
      <c r="J577" s="65" t="str">
        <f ca="1">IF( AND(LEN(J476)&gt;=1,J476&lt;&gt;".",COUNTIF(J177:J$191,"*17放*")&gt;0),  CONCATENATE(  ".",IF(J177=$A$499,$A577,"")  ),IF(J177=$A$499,$A577,"")  )</f>
        <v/>
      </c>
      <c r="K577" s="65" t="str">
        <f ca="1">IF( AND(LEN(K476)&gt;=1,K476&lt;&gt;".",COUNTIF(K177:K$191,"*17放*")&gt;0),  CONCATENATE(  ".",IF(K177=$A$499,$A577,"")  ),IF(K177=$A$499,$A577,"")  )</f>
        <v/>
      </c>
      <c r="L577" s="65" t="str">
        <f ca="1">IF( AND(LEN(L476)&gt;=1,L476&lt;&gt;".",COUNTIF(L177:L$191,"*17放*")&gt;0),  CONCATENATE(  ".",IF(L177=$A$499,$A577,"")  ),IF(L177=$A$499,$A577,"")  )</f>
        <v/>
      </c>
      <c r="M577" s="65" t="str">
        <f ca="1">IF( AND(LEN(M476)&gt;=1,M476&lt;&gt;".",COUNTIF(M177:M$191,"*17放*")&gt;0),  CONCATENATE(  ".",IF(M177=$A$499,$A577,"")  ),IF(M177=$A$499,$A577,"")  )</f>
        <v/>
      </c>
      <c r="N577" s="65" t="str">
        <f ca="1">IF( AND(LEN(N476)&gt;=1,N476&lt;&gt;".",COUNTIF(N177:N$191,"*17放*")&gt;0),  CONCATENATE(  ".",IF(N177=$A$499,$A577,"")  ),IF(N177=$A$499,$A577,"")  )</f>
        <v/>
      </c>
      <c r="O577" s="65" t="str">
        <f ca="1">IF( AND(LEN(O476)&gt;=1,O476&lt;&gt;".",COUNTIF(O177:O$191,"*17放*")&gt;0),  CONCATENATE(  ".",IF(O177=$A$499,$A577,"")  ),IF(O177=$A$499,$A577,"")  )</f>
        <v/>
      </c>
      <c r="P577" s="65" t="str">
        <f ca="1">IF( AND(LEN(P476)&gt;=1,P476&lt;&gt;".",COUNTIF(P177:P$191,"*17放*")&gt;0),  CONCATENATE(  ".",IF(P177=$A$499,$A577,"")  ),IF(P177=$A$499,$A577,"")  )</f>
        <v/>
      </c>
      <c r="Q577" s="65" t="str">
        <f ca="1">IF( AND(LEN(Q476)&gt;=1,Q476&lt;&gt;".",COUNTIF(Q177:Q$191,"*17放*")&gt;0),  CONCATENATE(  ".",IF(Q177=$A$499,$A577,"")  ),IF(Q177=$A$499,$A577,"")  )</f>
        <v/>
      </c>
      <c r="R577" s="65" t="str">
        <f ca="1">IF( AND(LEN(R476)&gt;=1,R476&lt;&gt;".",COUNTIF(R177:R$191,"*17放*")&gt;0),  CONCATENATE(  ".",IF(R177=$A$499,$A577,"")  ),IF(R177=$A$499,$A577,"")  )</f>
        <v/>
      </c>
      <c r="S577" s="65" t="str">
        <f ca="1">IF( AND(LEN(S476)&gt;=1,S476&lt;&gt;".",COUNTIF(S177:S$191,"*17放*")&gt;0),  CONCATENATE(  ".",IF(S177=$A$499,$A577,"")  ),IF(S177=$A$499,$A577,"")  )</f>
        <v/>
      </c>
      <c r="T577" s="65" t="str">
        <f ca="1">IF( AND(LEN(T476)&gt;=1,T476&lt;&gt;".",COUNTIF(T177:T$191,"*17放*")&gt;0),  CONCATENATE(  ".",IF(T177=$A$499,$A577,"")  ),IF(T177=$A$499,$A577,"")  )</f>
        <v/>
      </c>
      <c r="U577" s="65" t="str">
        <f ca="1">IF( AND(LEN(U476)&gt;=1,U476&lt;&gt;".",COUNTIF(U177:U$191,"*17放*")&gt;0),  CONCATENATE(  ".",IF(U177=$A$499,$A577,"")  ),IF(U177=$A$499,$A577,"")  )</f>
        <v/>
      </c>
      <c r="V577" s="65" t="str">
        <f ca="1">IF( AND(LEN(V476)&gt;=1,V476&lt;&gt;".",COUNTIF(V177:V$191,"*17放*")&gt;0),  CONCATENATE(  ".",IF(V177=$A$499,$A577,"")  ),IF(V177=$A$499,$A577,"")  )</f>
        <v/>
      </c>
      <c r="W577" s="65" t="str">
        <f ca="1">IF( AND(LEN(W476)&gt;=1,W476&lt;&gt;".",COUNTIF(W177:W$191,"*17放*")&gt;0),  CONCATENATE(  ".",IF(W177=$A$499,$A577,"")  ),IF(W177=$A$499,$A577,"")  )</f>
        <v/>
      </c>
      <c r="X577" s="65" t="str">
        <f ca="1">IF( AND(LEN(X476)&gt;=1,X476&lt;&gt;".",COUNTIF(X177:X$191,"*17放*")&gt;0),  CONCATENATE(  ".",IF(X177=$A$499,$A577,"")  ),IF(X177=$A$499,$A577,"")  )</f>
        <v/>
      </c>
      <c r="Y577" s="65" t="str">
        <f ca="1">IF( AND(LEN(Y476)&gt;=1,Y476&lt;&gt;".",COUNTIF(Y177:Y$191,"*17放*")&gt;0),  CONCATENATE(  ".",IF(Y177=$A$499,$A577,"")  ),IF(Y177=$A$499,$A577,"")  )</f>
        <v/>
      </c>
      <c r="Z577" s="65" t="str">
        <f ca="1">IF( AND(LEN(Z476)&gt;=1,Z476&lt;&gt;".",COUNTIF(Z177:Z$191,"*17放*")&gt;0),  CONCATENATE(  ".",IF(Z177=$A$499,$A577,"")  ),IF(Z177=$A$499,$A577,"")  )</f>
        <v/>
      </c>
      <c r="AA577" s="65" t="str">
        <f ca="1">IF( AND(LEN(AA476)&gt;=1,AA476&lt;&gt;".",COUNTIF(AA177:AA$191,"*17放*")&gt;0),  CONCATENATE(  ".",IF(AA177=$A$499,$A577,"")  ),IF(AA177=$A$499,$A577,"")  )</f>
        <v/>
      </c>
      <c r="AB577" s="65" t="str">
        <f ca="1">IF( AND(LEN(AB476)&gt;=1,AB476&lt;&gt;".",COUNTIF(AB177:AB$191,"*17放*")&gt;0),  CONCATENATE(  ".",IF(AB177=$A$499,$A577,"")  ),IF(AB177=$A$499,$A577,"")  )</f>
        <v/>
      </c>
      <c r="AC577" s="65" t="str">
        <f ca="1">IF( AND(LEN(AC476)&gt;=1,AC476&lt;&gt;".",COUNTIF(AC177:AC$191,"*17放*")&gt;0),  CONCATENATE(  ".",IF(AC177=$A$499,$A577,"")  ),IF(AC177=$A$499,$A577,"")  )</f>
        <v/>
      </c>
      <c r="AD577" s="65" t="str">
        <f ca="1">IF( AND(LEN(AD476)&gt;=1,AD476&lt;&gt;".",COUNTIF(AD177:AD$191,"*17放*")&gt;0),  CONCATENATE(  ".",IF(AD177=$A$499,$A577,"")  ),IF(AD177=$A$499,$A577,"")  )</f>
        <v/>
      </c>
      <c r="AE577" s="65" t="str">
        <f ca="1">IF( AND(LEN(AE476)&gt;=1,AE476&lt;&gt;".",COUNTIF(AE177:AE$191,"*17放*")&gt;0),  CONCATENATE(  ".",IF(AE177=$A$499,$A577,"")  ),IF(AE177=$A$499,$A577,"")  )</f>
        <v/>
      </c>
      <c r="AF577" s="65" t="str">
        <f ca="1">IF( AND(LEN(AF476)&gt;=1,AF476&lt;&gt;".",COUNTIF(AF177:AF$191,"*17放*")&gt;0),  CONCATENATE(  ".",IF(AF177=$A$499,$A577,"")  ),IF(AF177=$A$499,$A577,"")  )</f>
        <v/>
      </c>
      <c r="AG577" s="65" t="str">
        <f ca="1">IF( AND(LEN(AG476)&gt;=1,AG476&lt;&gt;".",COUNTIF(AG177:AG$191,"*17放*")&gt;0),  CONCATENATE(  ".",IF(AG177=$A$499,$A577,"")  ),IF(AG177=$A$499,$A577,"")  )</f>
        <v/>
      </c>
      <c r="AH577" s="65"/>
      <c r="AI577" s="65"/>
      <c r="AJ577" s="65"/>
    </row>
    <row r="578" spans="1:36">
      <c r="A578" s="65"/>
      <c r="B578" s="65"/>
      <c r="C578" s="65" t="str">
        <f ca="1">IF( AND(LEN(C477)&gt;=1,C477&lt;&gt;".",COUNTIF(C178:C$191,"*17放*")&gt;0),  CONCATENATE(  ".",IF(C178=$A$499,$A578,"")  ),IF(C178=$A$499,$A578,"")  )</f>
        <v/>
      </c>
      <c r="D578" s="65" t="str">
        <f ca="1">IF( AND(LEN(D477)&gt;=1,D477&lt;&gt;".",COUNTIF(D178:D$191,"*17放*")&gt;0),  CONCATENATE(  ".",IF(D178=$A$499,$A578,"")  ),IF(D178=$A$499,$A578,"")  )</f>
        <v/>
      </c>
      <c r="E578" s="65" t="str">
        <f ca="1">IF( AND(LEN(E477)&gt;=1,E477&lt;&gt;".",COUNTIF(E178:E$191,"*17放*")&gt;0),  CONCATENATE(  ".",IF(E178=$A$499,$A578,"")  ),IF(E178=$A$499,$A578,"")  )</f>
        <v/>
      </c>
      <c r="F578" s="65" t="str">
        <f ca="1">IF( AND(LEN(F477)&gt;=1,F477&lt;&gt;".",COUNTIF(F178:F$191,"*17放*")&gt;0),  CONCATENATE(  ".",IF(F178=$A$499,$A578,"")  ),IF(F178=$A$499,$A578,"")  )</f>
        <v/>
      </c>
      <c r="G578" s="65" t="str">
        <f ca="1">IF( AND(LEN(G477)&gt;=1,G477&lt;&gt;".",COUNTIF(G178:G$191,"*17放*")&gt;0),  CONCATENATE(  ".",IF(G178=$A$499,$A578,"")  ),IF(G178=$A$499,$A578,"")  )</f>
        <v/>
      </c>
      <c r="H578" s="65" t="str">
        <f ca="1">IF( AND(LEN(H477)&gt;=1,H477&lt;&gt;".",COUNTIF(H178:H$191,"*17放*")&gt;0),  CONCATENATE(  ".",IF(H178=$A$499,$A578,"")  ),IF(H178=$A$499,$A578,"")  )</f>
        <v/>
      </c>
      <c r="I578" s="65" t="str">
        <f ca="1">IF( AND(LEN(I477)&gt;=1,I477&lt;&gt;".",COUNTIF(I178:I$191,"*17放*")&gt;0),  CONCATENATE(  ".",IF(I178=$A$499,$A578,"")  ),IF(I178=$A$499,$A578,"")  )</f>
        <v/>
      </c>
      <c r="J578" s="65" t="str">
        <f ca="1">IF( AND(LEN(J477)&gt;=1,J477&lt;&gt;".",COUNTIF(J178:J$191,"*17放*")&gt;0),  CONCATENATE(  ".",IF(J178=$A$499,$A578,"")  ),IF(J178=$A$499,$A578,"")  )</f>
        <v/>
      </c>
      <c r="K578" s="65" t="str">
        <f ca="1">IF( AND(LEN(K477)&gt;=1,K477&lt;&gt;".",COUNTIF(K178:K$191,"*17放*")&gt;0),  CONCATENATE(  ".",IF(K178=$A$499,$A578,"")  ),IF(K178=$A$499,$A578,"")  )</f>
        <v/>
      </c>
      <c r="L578" s="65" t="str">
        <f ca="1">IF( AND(LEN(L477)&gt;=1,L477&lt;&gt;".",COUNTIF(L178:L$191,"*17放*")&gt;0),  CONCATENATE(  ".",IF(L178=$A$499,$A578,"")  ),IF(L178=$A$499,$A578,"")  )</f>
        <v/>
      </c>
      <c r="M578" s="65" t="str">
        <f ca="1">IF( AND(LEN(M477)&gt;=1,M477&lt;&gt;".",COUNTIF(M178:M$191,"*17放*")&gt;0),  CONCATENATE(  ".",IF(M178=$A$499,$A578,"")  ),IF(M178=$A$499,$A578,"")  )</f>
        <v/>
      </c>
      <c r="N578" s="65" t="str">
        <f ca="1">IF( AND(LEN(N477)&gt;=1,N477&lt;&gt;".",COUNTIF(N178:N$191,"*17放*")&gt;0),  CONCATENATE(  ".",IF(N178=$A$499,$A578,"")  ),IF(N178=$A$499,$A578,"")  )</f>
        <v/>
      </c>
      <c r="O578" s="65" t="str">
        <f ca="1">IF( AND(LEN(O477)&gt;=1,O477&lt;&gt;".",COUNTIF(O178:O$191,"*17放*")&gt;0),  CONCATENATE(  ".",IF(O178=$A$499,$A578,"")  ),IF(O178=$A$499,$A578,"")  )</f>
        <v/>
      </c>
      <c r="P578" s="65" t="str">
        <f ca="1">IF( AND(LEN(P477)&gt;=1,P477&lt;&gt;".",COUNTIF(P178:P$191,"*17放*")&gt;0),  CONCATENATE(  ".",IF(P178=$A$499,$A578,"")  ),IF(P178=$A$499,$A578,"")  )</f>
        <v/>
      </c>
      <c r="Q578" s="65" t="str">
        <f ca="1">IF( AND(LEN(Q477)&gt;=1,Q477&lt;&gt;".",COUNTIF(Q178:Q$191,"*17放*")&gt;0),  CONCATENATE(  ".",IF(Q178=$A$499,$A578,"")  ),IF(Q178=$A$499,$A578,"")  )</f>
        <v/>
      </c>
      <c r="R578" s="65" t="str">
        <f ca="1">IF( AND(LEN(R477)&gt;=1,R477&lt;&gt;".",COUNTIF(R178:R$191,"*17放*")&gt;0),  CONCATENATE(  ".",IF(R178=$A$499,$A578,"")  ),IF(R178=$A$499,$A578,"")  )</f>
        <v/>
      </c>
      <c r="S578" s="65" t="str">
        <f ca="1">IF( AND(LEN(S477)&gt;=1,S477&lt;&gt;".",COUNTIF(S178:S$191,"*17放*")&gt;0),  CONCATENATE(  ".",IF(S178=$A$499,$A578,"")  ),IF(S178=$A$499,$A578,"")  )</f>
        <v/>
      </c>
      <c r="T578" s="65" t="str">
        <f ca="1">IF( AND(LEN(T477)&gt;=1,T477&lt;&gt;".",COUNTIF(T178:T$191,"*17放*")&gt;0),  CONCATENATE(  ".",IF(T178=$A$499,$A578,"")  ),IF(T178=$A$499,$A578,"")  )</f>
        <v/>
      </c>
      <c r="U578" s="65" t="str">
        <f ca="1">IF( AND(LEN(U477)&gt;=1,U477&lt;&gt;".",COUNTIF(U178:U$191,"*17放*")&gt;0),  CONCATENATE(  ".",IF(U178=$A$499,$A578,"")  ),IF(U178=$A$499,$A578,"")  )</f>
        <v/>
      </c>
      <c r="V578" s="65" t="str">
        <f ca="1">IF( AND(LEN(V477)&gt;=1,V477&lt;&gt;".",COUNTIF(V178:V$191,"*17放*")&gt;0),  CONCATENATE(  ".",IF(V178=$A$499,$A578,"")  ),IF(V178=$A$499,$A578,"")  )</f>
        <v/>
      </c>
      <c r="W578" s="65" t="str">
        <f ca="1">IF( AND(LEN(W477)&gt;=1,W477&lt;&gt;".",COUNTIF(W178:W$191,"*17放*")&gt;0),  CONCATENATE(  ".",IF(W178=$A$499,$A578,"")  ),IF(W178=$A$499,$A578,"")  )</f>
        <v/>
      </c>
      <c r="X578" s="65" t="str">
        <f ca="1">IF( AND(LEN(X477)&gt;=1,X477&lt;&gt;".",COUNTIF(X178:X$191,"*17放*")&gt;0),  CONCATENATE(  ".",IF(X178=$A$499,$A578,"")  ),IF(X178=$A$499,$A578,"")  )</f>
        <v/>
      </c>
      <c r="Y578" s="65" t="str">
        <f ca="1">IF( AND(LEN(Y477)&gt;=1,Y477&lt;&gt;".",COUNTIF(Y178:Y$191,"*17放*")&gt;0),  CONCATENATE(  ".",IF(Y178=$A$499,$A578,"")  ),IF(Y178=$A$499,$A578,"")  )</f>
        <v/>
      </c>
      <c r="Z578" s="65" t="str">
        <f ca="1">IF( AND(LEN(Z477)&gt;=1,Z477&lt;&gt;".",COUNTIF(Z178:Z$191,"*17放*")&gt;0),  CONCATENATE(  ".",IF(Z178=$A$499,$A578,"")  ),IF(Z178=$A$499,$A578,"")  )</f>
        <v/>
      </c>
      <c r="AA578" s="65" t="str">
        <f ca="1">IF( AND(LEN(AA477)&gt;=1,AA477&lt;&gt;".",COUNTIF(AA178:AA$191,"*17放*")&gt;0),  CONCATENATE(  ".",IF(AA178=$A$499,$A578,"")  ),IF(AA178=$A$499,$A578,"")  )</f>
        <v/>
      </c>
      <c r="AB578" s="65" t="str">
        <f ca="1">IF( AND(LEN(AB477)&gt;=1,AB477&lt;&gt;".",COUNTIF(AB178:AB$191,"*17放*")&gt;0),  CONCATENATE(  ".",IF(AB178=$A$499,$A578,"")  ),IF(AB178=$A$499,$A578,"")  )</f>
        <v/>
      </c>
      <c r="AC578" s="65" t="str">
        <f ca="1">IF( AND(LEN(AC477)&gt;=1,AC477&lt;&gt;".",COUNTIF(AC178:AC$191,"*17放*")&gt;0),  CONCATENATE(  ".",IF(AC178=$A$499,$A578,"")  ),IF(AC178=$A$499,$A578,"")  )</f>
        <v/>
      </c>
      <c r="AD578" s="65" t="str">
        <f ca="1">IF( AND(LEN(AD477)&gt;=1,AD477&lt;&gt;".",COUNTIF(AD178:AD$191,"*17放*")&gt;0),  CONCATENATE(  ".",IF(AD178=$A$499,$A578,"")  ),IF(AD178=$A$499,$A578,"")  )</f>
        <v/>
      </c>
      <c r="AE578" s="65" t="str">
        <f ca="1">IF( AND(LEN(AE477)&gt;=1,AE477&lt;&gt;".",COUNTIF(AE178:AE$191,"*17放*")&gt;0),  CONCATENATE(  ".",IF(AE178=$A$499,$A578,"")  ),IF(AE178=$A$499,$A578,"")  )</f>
        <v/>
      </c>
      <c r="AF578" s="65" t="str">
        <f ca="1">IF( AND(LEN(AF477)&gt;=1,AF477&lt;&gt;".",COUNTIF(AF178:AF$191,"*17放*")&gt;0),  CONCATENATE(  ".",IF(AF178=$A$499,$A578,"")  ),IF(AF178=$A$499,$A578,"")  )</f>
        <v/>
      </c>
      <c r="AG578" s="65" t="str">
        <f ca="1">IF( AND(LEN(AG477)&gt;=1,AG477&lt;&gt;".",COUNTIF(AG178:AG$191,"*17放*")&gt;0),  CONCATENATE(  ".",IF(AG178=$A$499,$A578,"")  ),IF(AG178=$A$499,$A578,"")  )</f>
        <v/>
      </c>
      <c r="AH578" s="65"/>
      <c r="AI578" s="65"/>
      <c r="AJ578" s="65"/>
    </row>
    <row r="579" spans="1:36">
      <c r="A579" s="65"/>
      <c r="B579" s="65"/>
      <c r="C579" s="65" t="str">
        <f ca="1">IF( AND(LEN(C478)&gt;=1,C478&lt;&gt;".",COUNTIF(C179:C$191,"*17放*")&gt;0),  CONCATENATE(  ".",IF(C179=$A$499,$A579,"")  ),IF(C179=$A$499,$A579,"")  )</f>
        <v/>
      </c>
      <c r="D579" s="65" t="str">
        <f ca="1">IF( AND(LEN(D478)&gt;=1,D478&lt;&gt;".",COUNTIF(D179:D$191,"*17放*")&gt;0),  CONCATENATE(  ".",IF(D179=$A$499,$A579,"")  ),IF(D179=$A$499,$A579,"")  )</f>
        <v/>
      </c>
      <c r="E579" s="65" t="str">
        <f ca="1">IF( AND(LEN(E478)&gt;=1,E478&lt;&gt;".",COUNTIF(E179:E$191,"*17放*")&gt;0),  CONCATENATE(  ".",IF(E179=$A$499,$A579,"")  ),IF(E179=$A$499,$A579,"")  )</f>
        <v/>
      </c>
      <c r="F579" s="65" t="str">
        <f ca="1">IF( AND(LEN(F478)&gt;=1,F478&lt;&gt;".",COUNTIF(F179:F$191,"*17放*")&gt;0),  CONCATENATE(  ".",IF(F179=$A$499,$A579,"")  ),IF(F179=$A$499,$A579,"")  )</f>
        <v/>
      </c>
      <c r="G579" s="65" t="str">
        <f ca="1">IF( AND(LEN(G478)&gt;=1,G478&lt;&gt;".",COUNTIF(G179:G$191,"*17放*")&gt;0),  CONCATENATE(  ".",IF(G179=$A$499,$A579,"")  ),IF(G179=$A$499,$A579,"")  )</f>
        <v/>
      </c>
      <c r="H579" s="65" t="str">
        <f ca="1">IF( AND(LEN(H478)&gt;=1,H478&lt;&gt;".",COUNTIF(H179:H$191,"*17放*")&gt;0),  CONCATENATE(  ".",IF(H179=$A$499,$A579,"")  ),IF(H179=$A$499,$A579,"")  )</f>
        <v/>
      </c>
      <c r="I579" s="65" t="str">
        <f ca="1">IF( AND(LEN(I478)&gt;=1,I478&lt;&gt;".",COUNTIF(I179:I$191,"*17放*")&gt;0),  CONCATENATE(  ".",IF(I179=$A$499,$A579,"")  ),IF(I179=$A$499,$A579,"")  )</f>
        <v/>
      </c>
      <c r="J579" s="65" t="str">
        <f ca="1">IF( AND(LEN(J478)&gt;=1,J478&lt;&gt;".",COUNTIF(J179:J$191,"*17放*")&gt;0),  CONCATENATE(  ".",IF(J179=$A$499,$A579,"")  ),IF(J179=$A$499,$A579,"")  )</f>
        <v/>
      </c>
      <c r="K579" s="65" t="str">
        <f ca="1">IF( AND(LEN(K478)&gt;=1,K478&lt;&gt;".",COUNTIF(K179:K$191,"*17放*")&gt;0),  CONCATENATE(  ".",IF(K179=$A$499,$A579,"")  ),IF(K179=$A$499,$A579,"")  )</f>
        <v/>
      </c>
      <c r="L579" s="65" t="str">
        <f ca="1">IF( AND(LEN(L478)&gt;=1,L478&lt;&gt;".",COUNTIF(L179:L$191,"*17放*")&gt;0),  CONCATENATE(  ".",IF(L179=$A$499,$A579,"")  ),IF(L179=$A$499,$A579,"")  )</f>
        <v/>
      </c>
      <c r="M579" s="65" t="str">
        <f ca="1">IF( AND(LEN(M478)&gt;=1,M478&lt;&gt;".",COUNTIF(M179:M$191,"*17放*")&gt;0),  CONCATENATE(  ".",IF(M179=$A$499,$A579,"")  ),IF(M179=$A$499,$A579,"")  )</f>
        <v/>
      </c>
      <c r="N579" s="65" t="str">
        <f ca="1">IF( AND(LEN(N478)&gt;=1,N478&lt;&gt;".",COUNTIF(N179:N$191,"*17放*")&gt;0),  CONCATENATE(  ".",IF(N179=$A$499,$A579,"")  ),IF(N179=$A$499,$A579,"")  )</f>
        <v/>
      </c>
      <c r="O579" s="65" t="str">
        <f ca="1">IF( AND(LEN(O478)&gt;=1,O478&lt;&gt;".",COUNTIF(O179:O$191,"*17放*")&gt;0),  CONCATENATE(  ".",IF(O179=$A$499,$A579,"")  ),IF(O179=$A$499,$A579,"")  )</f>
        <v/>
      </c>
      <c r="P579" s="65" t="str">
        <f ca="1">IF( AND(LEN(P478)&gt;=1,P478&lt;&gt;".",COUNTIF(P179:P$191,"*17放*")&gt;0),  CONCATENATE(  ".",IF(P179=$A$499,$A579,"")  ),IF(P179=$A$499,$A579,"")  )</f>
        <v/>
      </c>
      <c r="Q579" s="65" t="str">
        <f ca="1">IF( AND(LEN(Q478)&gt;=1,Q478&lt;&gt;".",COUNTIF(Q179:Q$191,"*17放*")&gt;0),  CONCATENATE(  ".",IF(Q179=$A$499,$A579,"")  ),IF(Q179=$A$499,$A579,"")  )</f>
        <v/>
      </c>
      <c r="R579" s="65" t="str">
        <f ca="1">IF( AND(LEN(R478)&gt;=1,R478&lt;&gt;".",COUNTIF(R179:R$191,"*17放*")&gt;0),  CONCATENATE(  ".",IF(R179=$A$499,$A579,"")  ),IF(R179=$A$499,$A579,"")  )</f>
        <v/>
      </c>
      <c r="S579" s="65" t="str">
        <f ca="1">IF( AND(LEN(S478)&gt;=1,S478&lt;&gt;".",COUNTIF(S179:S$191,"*17放*")&gt;0),  CONCATENATE(  ".",IF(S179=$A$499,$A579,"")  ),IF(S179=$A$499,$A579,"")  )</f>
        <v/>
      </c>
      <c r="T579" s="65" t="str">
        <f ca="1">IF( AND(LEN(T478)&gt;=1,T478&lt;&gt;".",COUNTIF(T179:T$191,"*17放*")&gt;0),  CONCATENATE(  ".",IF(T179=$A$499,$A579,"")  ),IF(T179=$A$499,$A579,"")  )</f>
        <v/>
      </c>
      <c r="U579" s="65" t="str">
        <f ca="1">IF( AND(LEN(U478)&gt;=1,U478&lt;&gt;".",COUNTIF(U179:U$191,"*17放*")&gt;0),  CONCATENATE(  ".",IF(U179=$A$499,$A579,"")  ),IF(U179=$A$499,$A579,"")  )</f>
        <v/>
      </c>
      <c r="V579" s="65" t="str">
        <f ca="1">IF( AND(LEN(V478)&gt;=1,V478&lt;&gt;".",COUNTIF(V179:V$191,"*17放*")&gt;0),  CONCATENATE(  ".",IF(V179=$A$499,$A579,"")  ),IF(V179=$A$499,$A579,"")  )</f>
        <v/>
      </c>
      <c r="W579" s="65" t="str">
        <f ca="1">IF( AND(LEN(W478)&gt;=1,W478&lt;&gt;".",COUNTIF(W179:W$191,"*17放*")&gt;0),  CONCATENATE(  ".",IF(W179=$A$499,$A579,"")  ),IF(W179=$A$499,$A579,"")  )</f>
        <v/>
      </c>
      <c r="X579" s="65" t="str">
        <f ca="1">IF( AND(LEN(X478)&gt;=1,X478&lt;&gt;".",COUNTIF(X179:X$191,"*17放*")&gt;0),  CONCATENATE(  ".",IF(X179=$A$499,$A579,"")  ),IF(X179=$A$499,$A579,"")  )</f>
        <v/>
      </c>
      <c r="Y579" s="65" t="str">
        <f ca="1">IF( AND(LEN(Y478)&gt;=1,Y478&lt;&gt;".",COUNTIF(Y179:Y$191,"*17放*")&gt;0),  CONCATENATE(  ".",IF(Y179=$A$499,$A579,"")  ),IF(Y179=$A$499,$A579,"")  )</f>
        <v/>
      </c>
      <c r="Z579" s="65" t="str">
        <f ca="1">IF( AND(LEN(Z478)&gt;=1,Z478&lt;&gt;".",COUNTIF(Z179:Z$191,"*17放*")&gt;0),  CONCATENATE(  ".",IF(Z179=$A$499,$A579,"")  ),IF(Z179=$A$499,$A579,"")  )</f>
        <v/>
      </c>
      <c r="AA579" s="65" t="str">
        <f ca="1">IF( AND(LEN(AA478)&gt;=1,AA478&lt;&gt;".",COUNTIF(AA179:AA$191,"*17放*")&gt;0),  CONCATENATE(  ".",IF(AA179=$A$499,$A579,"")  ),IF(AA179=$A$499,$A579,"")  )</f>
        <v/>
      </c>
      <c r="AB579" s="65" t="str">
        <f ca="1">IF( AND(LEN(AB478)&gt;=1,AB478&lt;&gt;".",COUNTIF(AB179:AB$191,"*17放*")&gt;0),  CONCATENATE(  ".",IF(AB179=$A$499,$A579,"")  ),IF(AB179=$A$499,$A579,"")  )</f>
        <v/>
      </c>
      <c r="AC579" s="65" t="str">
        <f ca="1">IF( AND(LEN(AC478)&gt;=1,AC478&lt;&gt;".",COUNTIF(AC179:AC$191,"*17放*")&gt;0),  CONCATENATE(  ".",IF(AC179=$A$499,$A579,"")  ),IF(AC179=$A$499,$A579,"")  )</f>
        <v/>
      </c>
      <c r="AD579" s="65" t="str">
        <f ca="1">IF( AND(LEN(AD478)&gt;=1,AD478&lt;&gt;".",COUNTIF(AD179:AD$191,"*17放*")&gt;0),  CONCATENATE(  ".",IF(AD179=$A$499,$A579,"")  ),IF(AD179=$A$499,$A579,"")  )</f>
        <v/>
      </c>
      <c r="AE579" s="65" t="str">
        <f ca="1">IF( AND(LEN(AE478)&gt;=1,AE478&lt;&gt;".",COUNTIF(AE179:AE$191,"*17放*")&gt;0),  CONCATENATE(  ".",IF(AE179=$A$499,$A579,"")  ),IF(AE179=$A$499,$A579,"")  )</f>
        <v/>
      </c>
      <c r="AF579" s="65" t="str">
        <f ca="1">IF( AND(LEN(AF478)&gt;=1,AF478&lt;&gt;".",COUNTIF(AF179:AF$191,"*17放*")&gt;0),  CONCATENATE(  ".",IF(AF179=$A$499,$A579,"")  ),IF(AF179=$A$499,$A579,"")  )</f>
        <v/>
      </c>
      <c r="AG579" s="65" t="str">
        <f ca="1">IF( AND(LEN(AG478)&gt;=1,AG478&lt;&gt;".",COUNTIF(AG179:AG$191,"*17放*")&gt;0),  CONCATENATE(  ".",IF(AG179=$A$499,$A579,"")  ),IF(AG179=$A$499,$A579,"")  )</f>
        <v/>
      </c>
      <c r="AH579" s="65"/>
      <c r="AI579" s="65"/>
      <c r="AJ579" s="65"/>
    </row>
    <row r="580" spans="1:36">
      <c r="A580" s="65"/>
      <c r="B580" s="65"/>
      <c r="C580" s="65" t="str">
        <f ca="1">IF( AND(LEN(C479)&gt;=1,C479&lt;&gt;".",COUNTIF(C180:C$191,"*17放*")&gt;0),  CONCATENATE(  ".",IF(C180=$A$499,$A580,"")  ),IF(C180=$A$499,$A580,"")  )</f>
        <v/>
      </c>
      <c r="D580" s="65" t="str">
        <f ca="1">IF( AND(LEN(D479)&gt;=1,D479&lt;&gt;".",COUNTIF(D180:D$191,"*17放*")&gt;0),  CONCATENATE(  ".",IF(D180=$A$499,$A580,"")  ),IF(D180=$A$499,$A580,"")  )</f>
        <v/>
      </c>
      <c r="E580" s="65" t="str">
        <f ca="1">IF( AND(LEN(E479)&gt;=1,E479&lt;&gt;".",COUNTIF(E180:E$191,"*17放*")&gt;0),  CONCATENATE(  ".",IF(E180=$A$499,$A580,"")  ),IF(E180=$A$499,$A580,"")  )</f>
        <v/>
      </c>
      <c r="F580" s="65" t="str">
        <f ca="1">IF( AND(LEN(F479)&gt;=1,F479&lt;&gt;".",COUNTIF(F180:F$191,"*17放*")&gt;0),  CONCATENATE(  ".",IF(F180=$A$499,$A580,"")  ),IF(F180=$A$499,$A580,"")  )</f>
        <v/>
      </c>
      <c r="G580" s="65" t="str">
        <f ca="1">IF( AND(LEN(G479)&gt;=1,G479&lt;&gt;".",COUNTIF(G180:G$191,"*17放*")&gt;0),  CONCATENATE(  ".",IF(G180=$A$499,$A580,"")  ),IF(G180=$A$499,$A580,"")  )</f>
        <v/>
      </c>
      <c r="H580" s="65" t="str">
        <f ca="1">IF( AND(LEN(H479)&gt;=1,H479&lt;&gt;".",COUNTIF(H180:H$191,"*17放*")&gt;0),  CONCATENATE(  ".",IF(H180=$A$499,$A580,"")  ),IF(H180=$A$499,$A580,"")  )</f>
        <v/>
      </c>
      <c r="I580" s="65" t="str">
        <f ca="1">IF( AND(LEN(I479)&gt;=1,I479&lt;&gt;".",COUNTIF(I180:I$191,"*17放*")&gt;0),  CONCATENATE(  ".",IF(I180=$A$499,$A580,"")  ),IF(I180=$A$499,$A580,"")  )</f>
        <v/>
      </c>
      <c r="J580" s="65" t="str">
        <f ca="1">IF( AND(LEN(J479)&gt;=1,J479&lt;&gt;".",COUNTIF(J180:J$191,"*17放*")&gt;0),  CONCATENATE(  ".",IF(J180=$A$499,$A580,"")  ),IF(J180=$A$499,$A580,"")  )</f>
        <v/>
      </c>
      <c r="K580" s="65" t="str">
        <f ca="1">IF( AND(LEN(K479)&gt;=1,K479&lt;&gt;".",COUNTIF(K180:K$191,"*17放*")&gt;0),  CONCATENATE(  ".",IF(K180=$A$499,$A580,"")  ),IF(K180=$A$499,$A580,"")  )</f>
        <v/>
      </c>
      <c r="L580" s="65" t="str">
        <f ca="1">IF( AND(LEN(L479)&gt;=1,L479&lt;&gt;".",COUNTIF(L180:L$191,"*17放*")&gt;0),  CONCATENATE(  ".",IF(L180=$A$499,$A580,"")  ),IF(L180=$A$499,$A580,"")  )</f>
        <v/>
      </c>
      <c r="M580" s="65" t="str">
        <f ca="1">IF( AND(LEN(M479)&gt;=1,M479&lt;&gt;".",COUNTIF(M180:M$191,"*17放*")&gt;0),  CONCATENATE(  ".",IF(M180=$A$499,$A580,"")  ),IF(M180=$A$499,$A580,"")  )</f>
        <v/>
      </c>
      <c r="N580" s="65" t="str">
        <f ca="1">IF( AND(LEN(N479)&gt;=1,N479&lt;&gt;".",COUNTIF(N180:N$191,"*17放*")&gt;0),  CONCATENATE(  ".",IF(N180=$A$499,$A580,"")  ),IF(N180=$A$499,$A580,"")  )</f>
        <v/>
      </c>
      <c r="O580" s="65" t="str">
        <f ca="1">IF( AND(LEN(O479)&gt;=1,O479&lt;&gt;".",COUNTIF(O180:O$191,"*17放*")&gt;0),  CONCATENATE(  ".",IF(O180=$A$499,$A580,"")  ),IF(O180=$A$499,$A580,"")  )</f>
        <v/>
      </c>
      <c r="P580" s="65" t="str">
        <f ca="1">IF( AND(LEN(P479)&gt;=1,P479&lt;&gt;".",COUNTIF(P180:P$191,"*17放*")&gt;0),  CONCATENATE(  ".",IF(P180=$A$499,$A580,"")  ),IF(P180=$A$499,$A580,"")  )</f>
        <v/>
      </c>
      <c r="Q580" s="65" t="str">
        <f ca="1">IF( AND(LEN(Q479)&gt;=1,Q479&lt;&gt;".",COUNTIF(Q180:Q$191,"*17放*")&gt;0),  CONCATENATE(  ".",IF(Q180=$A$499,$A580,"")  ),IF(Q180=$A$499,$A580,"")  )</f>
        <v/>
      </c>
      <c r="R580" s="65" t="str">
        <f ca="1">IF( AND(LEN(R479)&gt;=1,R479&lt;&gt;".",COUNTIF(R180:R$191,"*17放*")&gt;0),  CONCATENATE(  ".",IF(R180=$A$499,$A580,"")  ),IF(R180=$A$499,$A580,"")  )</f>
        <v/>
      </c>
      <c r="S580" s="65" t="str">
        <f ca="1">IF( AND(LEN(S479)&gt;=1,S479&lt;&gt;".",COUNTIF(S180:S$191,"*17放*")&gt;0),  CONCATENATE(  ".",IF(S180=$A$499,$A580,"")  ),IF(S180=$A$499,$A580,"")  )</f>
        <v/>
      </c>
      <c r="T580" s="65" t="str">
        <f ca="1">IF( AND(LEN(T479)&gt;=1,T479&lt;&gt;".",COUNTIF(T180:T$191,"*17放*")&gt;0),  CONCATENATE(  ".",IF(T180=$A$499,$A580,"")  ),IF(T180=$A$499,$A580,"")  )</f>
        <v/>
      </c>
      <c r="U580" s="65" t="str">
        <f ca="1">IF( AND(LEN(U479)&gt;=1,U479&lt;&gt;".",COUNTIF(U180:U$191,"*17放*")&gt;0),  CONCATENATE(  ".",IF(U180=$A$499,$A580,"")  ),IF(U180=$A$499,$A580,"")  )</f>
        <v/>
      </c>
      <c r="V580" s="65" t="str">
        <f ca="1">IF( AND(LEN(V479)&gt;=1,V479&lt;&gt;".",COUNTIF(V180:V$191,"*17放*")&gt;0),  CONCATENATE(  ".",IF(V180=$A$499,$A580,"")  ),IF(V180=$A$499,$A580,"")  )</f>
        <v/>
      </c>
      <c r="W580" s="65" t="str">
        <f ca="1">IF( AND(LEN(W479)&gt;=1,W479&lt;&gt;".",COUNTIF(W180:W$191,"*17放*")&gt;0),  CONCATENATE(  ".",IF(W180=$A$499,$A580,"")  ),IF(W180=$A$499,$A580,"")  )</f>
        <v/>
      </c>
      <c r="X580" s="65" t="str">
        <f ca="1">IF( AND(LEN(X479)&gt;=1,X479&lt;&gt;".",COUNTIF(X180:X$191,"*17放*")&gt;0),  CONCATENATE(  ".",IF(X180=$A$499,$A580,"")  ),IF(X180=$A$499,$A580,"")  )</f>
        <v/>
      </c>
      <c r="Y580" s="65" t="str">
        <f ca="1">IF( AND(LEN(Y479)&gt;=1,Y479&lt;&gt;".",COUNTIF(Y180:Y$191,"*17放*")&gt;0),  CONCATENATE(  ".",IF(Y180=$A$499,$A580,"")  ),IF(Y180=$A$499,$A580,"")  )</f>
        <v/>
      </c>
      <c r="Z580" s="65" t="str">
        <f ca="1">IF( AND(LEN(Z479)&gt;=1,Z479&lt;&gt;".",COUNTIF(Z180:Z$191,"*17放*")&gt;0),  CONCATENATE(  ".",IF(Z180=$A$499,$A580,"")  ),IF(Z180=$A$499,$A580,"")  )</f>
        <v/>
      </c>
      <c r="AA580" s="65" t="str">
        <f ca="1">IF( AND(LEN(AA479)&gt;=1,AA479&lt;&gt;".",COUNTIF(AA180:AA$191,"*17放*")&gt;0),  CONCATENATE(  ".",IF(AA180=$A$499,$A580,"")  ),IF(AA180=$A$499,$A580,"")  )</f>
        <v/>
      </c>
      <c r="AB580" s="65" t="str">
        <f ca="1">IF( AND(LEN(AB479)&gt;=1,AB479&lt;&gt;".",COUNTIF(AB180:AB$191,"*17放*")&gt;0),  CONCATENATE(  ".",IF(AB180=$A$499,$A580,"")  ),IF(AB180=$A$499,$A580,"")  )</f>
        <v/>
      </c>
      <c r="AC580" s="65" t="str">
        <f ca="1">IF( AND(LEN(AC479)&gt;=1,AC479&lt;&gt;".",COUNTIF(AC180:AC$191,"*17放*")&gt;0),  CONCATENATE(  ".",IF(AC180=$A$499,$A580,"")  ),IF(AC180=$A$499,$A580,"")  )</f>
        <v/>
      </c>
      <c r="AD580" s="65" t="str">
        <f ca="1">IF( AND(LEN(AD479)&gt;=1,AD479&lt;&gt;".",COUNTIF(AD180:AD$191,"*17放*")&gt;0),  CONCATENATE(  ".",IF(AD180=$A$499,$A580,"")  ),IF(AD180=$A$499,$A580,"")  )</f>
        <v/>
      </c>
      <c r="AE580" s="65" t="str">
        <f ca="1">IF( AND(LEN(AE479)&gt;=1,AE479&lt;&gt;".",COUNTIF(AE180:AE$191,"*17放*")&gt;0),  CONCATENATE(  ".",IF(AE180=$A$499,$A580,"")  ),IF(AE180=$A$499,$A580,"")  )</f>
        <v/>
      </c>
      <c r="AF580" s="65" t="str">
        <f ca="1">IF( AND(LEN(AF479)&gt;=1,AF479&lt;&gt;".",COUNTIF(AF180:AF$191,"*17放*")&gt;0),  CONCATENATE(  ".",IF(AF180=$A$499,$A580,"")  ),IF(AF180=$A$499,$A580,"")  )</f>
        <v/>
      </c>
      <c r="AG580" s="65" t="str">
        <f ca="1">IF( AND(LEN(AG479)&gt;=1,AG479&lt;&gt;".",COUNTIF(AG180:AG$191,"*17放*")&gt;0),  CONCATENATE(  ".",IF(AG180=$A$499,$A580,"")  ),IF(AG180=$A$499,$A580,"")  )</f>
        <v/>
      </c>
      <c r="AH580" s="65"/>
      <c r="AI580" s="65"/>
      <c r="AJ580" s="65"/>
    </row>
    <row r="581" spans="1:36">
      <c r="A581" s="65"/>
      <c r="B581" s="65"/>
      <c r="C581" s="65" t="str">
        <f ca="1">IF( AND(LEN(C480)&gt;=1,C480&lt;&gt;".",COUNTIF(C181:C$191,"*17放*")&gt;0),  CONCATENATE(  ".",IF(C181=$A$499,$A581,"")  ),IF(C181=$A$499,$A581,"")  )</f>
        <v/>
      </c>
      <c r="D581" s="65" t="str">
        <f ca="1">IF( AND(LEN(D480)&gt;=1,D480&lt;&gt;".",COUNTIF(D181:D$191,"*17放*")&gt;0),  CONCATENATE(  ".",IF(D181=$A$499,$A581,"")  ),IF(D181=$A$499,$A581,"")  )</f>
        <v/>
      </c>
      <c r="E581" s="65" t="str">
        <f ca="1">IF( AND(LEN(E480)&gt;=1,E480&lt;&gt;".",COUNTIF(E181:E$191,"*17放*")&gt;0),  CONCATENATE(  ".",IF(E181=$A$499,$A581,"")  ),IF(E181=$A$499,$A581,"")  )</f>
        <v/>
      </c>
      <c r="F581" s="65" t="str">
        <f ca="1">IF( AND(LEN(F480)&gt;=1,F480&lt;&gt;".",COUNTIF(F181:F$191,"*17放*")&gt;0),  CONCATENATE(  ".",IF(F181=$A$499,$A581,"")  ),IF(F181=$A$499,$A581,"")  )</f>
        <v/>
      </c>
      <c r="G581" s="65" t="str">
        <f ca="1">IF( AND(LEN(G480)&gt;=1,G480&lt;&gt;".",COUNTIF(G181:G$191,"*17放*")&gt;0),  CONCATENATE(  ".",IF(G181=$A$499,$A581,"")  ),IF(G181=$A$499,$A581,"")  )</f>
        <v/>
      </c>
      <c r="H581" s="65" t="str">
        <f ca="1">IF( AND(LEN(H480)&gt;=1,H480&lt;&gt;".",COUNTIF(H181:H$191,"*17放*")&gt;0),  CONCATENATE(  ".",IF(H181=$A$499,$A581,"")  ),IF(H181=$A$499,$A581,"")  )</f>
        <v/>
      </c>
      <c r="I581" s="65" t="str">
        <f ca="1">IF( AND(LEN(I480)&gt;=1,I480&lt;&gt;".",COUNTIF(I181:I$191,"*17放*")&gt;0),  CONCATENATE(  ".",IF(I181=$A$499,$A581,"")  ),IF(I181=$A$499,$A581,"")  )</f>
        <v/>
      </c>
      <c r="J581" s="65" t="str">
        <f ca="1">IF( AND(LEN(J480)&gt;=1,J480&lt;&gt;".",COUNTIF(J181:J$191,"*17放*")&gt;0),  CONCATENATE(  ".",IF(J181=$A$499,$A581,"")  ),IF(J181=$A$499,$A581,"")  )</f>
        <v/>
      </c>
      <c r="K581" s="65" t="str">
        <f ca="1">IF( AND(LEN(K480)&gt;=1,K480&lt;&gt;".",COUNTIF(K181:K$191,"*17放*")&gt;0),  CONCATENATE(  ".",IF(K181=$A$499,$A581,"")  ),IF(K181=$A$499,$A581,"")  )</f>
        <v/>
      </c>
      <c r="L581" s="65" t="str">
        <f ca="1">IF( AND(LEN(L480)&gt;=1,L480&lt;&gt;".",COUNTIF(L181:L$191,"*17放*")&gt;0),  CONCATENATE(  ".",IF(L181=$A$499,$A581,"")  ),IF(L181=$A$499,$A581,"")  )</f>
        <v/>
      </c>
      <c r="M581" s="65" t="str">
        <f ca="1">IF( AND(LEN(M480)&gt;=1,M480&lt;&gt;".",COUNTIF(M181:M$191,"*17放*")&gt;0),  CONCATENATE(  ".",IF(M181=$A$499,$A581,"")  ),IF(M181=$A$499,$A581,"")  )</f>
        <v/>
      </c>
      <c r="N581" s="65" t="str">
        <f ca="1">IF( AND(LEN(N480)&gt;=1,N480&lt;&gt;".",COUNTIF(N181:N$191,"*17放*")&gt;0),  CONCATENATE(  ".",IF(N181=$A$499,$A581,"")  ),IF(N181=$A$499,$A581,"")  )</f>
        <v/>
      </c>
      <c r="O581" s="65" t="str">
        <f ca="1">IF( AND(LEN(O480)&gt;=1,O480&lt;&gt;".",COUNTIF(O181:O$191,"*17放*")&gt;0),  CONCATENATE(  ".",IF(O181=$A$499,$A581,"")  ),IF(O181=$A$499,$A581,"")  )</f>
        <v/>
      </c>
      <c r="P581" s="65" t="str">
        <f ca="1">IF( AND(LEN(P480)&gt;=1,P480&lt;&gt;".",COUNTIF(P181:P$191,"*17放*")&gt;0),  CONCATENATE(  ".",IF(P181=$A$499,$A581,"")  ),IF(P181=$A$499,$A581,"")  )</f>
        <v/>
      </c>
      <c r="Q581" s="65" t="str">
        <f ca="1">IF( AND(LEN(Q480)&gt;=1,Q480&lt;&gt;".",COUNTIF(Q181:Q$191,"*17放*")&gt;0),  CONCATENATE(  ".",IF(Q181=$A$499,$A581,"")  ),IF(Q181=$A$499,$A581,"")  )</f>
        <v/>
      </c>
      <c r="R581" s="65" t="str">
        <f ca="1">IF( AND(LEN(R480)&gt;=1,R480&lt;&gt;".",COUNTIF(R181:R$191,"*17放*")&gt;0),  CONCATENATE(  ".",IF(R181=$A$499,$A581,"")  ),IF(R181=$A$499,$A581,"")  )</f>
        <v/>
      </c>
      <c r="S581" s="65" t="str">
        <f ca="1">IF( AND(LEN(S480)&gt;=1,S480&lt;&gt;".",COUNTIF(S181:S$191,"*17放*")&gt;0),  CONCATENATE(  ".",IF(S181=$A$499,$A581,"")  ),IF(S181=$A$499,$A581,"")  )</f>
        <v/>
      </c>
      <c r="T581" s="65" t="str">
        <f ca="1">IF( AND(LEN(T480)&gt;=1,T480&lt;&gt;".",COUNTIF(T181:T$191,"*17放*")&gt;0),  CONCATENATE(  ".",IF(T181=$A$499,$A581,"")  ),IF(T181=$A$499,$A581,"")  )</f>
        <v/>
      </c>
      <c r="U581" s="65" t="str">
        <f ca="1">IF( AND(LEN(U480)&gt;=1,U480&lt;&gt;".",COUNTIF(U181:U$191,"*17放*")&gt;0),  CONCATENATE(  ".",IF(U181=$A$499,$A581,"")  ),IF(U181=$A$499,$A581,"")  )</f>
        <v/>
      </c>
      <c r="V581" s="65" t="str">
        <f ca="1">IF( AND(LEN(V480)&gt;=1,V480&lt;&gt;".",COUNTIF(V181:V$191,"*17放*")&gt;0),  CONCATENATE(  ".",IF(V181=$A$499,$A581,"")  ),IF(V181=$A$499,$A581,"")  )</f>
        <v/>
      </c>
      <c r="W581" s="65" t="str">
        <f ca="1">IF( AND(LEN(W480)&gt;=1,W480&lt;&gt;".",COUNTIF(W181:W$191,"*17放*")&gt;0),  CONCATENATE(  ".",IF(W181=$A$499,$A581,"")  ),IF(W181=$A$499,$A581,"")  )</f>
        <v/>
      </c>
      <c r="X581" s="65" t="str">
        <f ca="1">IF( AND(LEN(X480)&gt;=1,X480&lt;&gt;".",COUNTIF(X181:X$191,"*17放*")&gt;0),  CONCATENATE(  ".",IF(X181=$A$499,$A581,"")  ),IF(X181=$A$499,$A581,"")  )</f>
        <v/>
      </c>
      <c r="Y581" s="65" t="str">
        <f ca="1">IF( AND(LEN(Y480)&gt;=1,Y480&lt;&gt;".",COUNTIF(Y181:Y$191,"*17放*")&gt;0),  CONCATENATE(  ".",IF(Y181=$A$499,$A581,"")  ),IF(Y181=$A$499,$A581,"")  )</f>
        <v/>
      </c>
      <c r="Z581" s="65" t="str">
        <f ca="1">IF( AND(LEN(Z480)&gt;=1,Z480&lt;&gt;".",COUNTIF(Z181:Z$191,"*17放*")&gt;0),  CONCATENATE(  ".",IF(Z181=$A$499,$A581,"")  ),IF(Z181=$A$499,$A581,"")  )</f>
        <v/>
      </c>
      <c r="AA581" s="65" t="str">
        <f ca="1">IF( AND(LEN(AA480)&gt;=1,AA480&lt;&gt;".",COUNTIF(AA181:AA$191,"*17放*")&gt;0),  CONCATENATE(  ".",IF(AA181=$A$499,$A581,"")  ),IF(AA181=$A$499,$A581,"")  )</f>
        <v/>
      </c>
      <c r="AB581" s="65" t="str">
        <f ca="1">IF( AND(LEN(AB480)&gt;=1,AB480&lt;&gt;".",COUNTIF(AB181:AB$191,"*17放*")&gt;0),  CONCATENATE(  ".",IF(AB181=$A$499,$A581,"")  ),IF(AB181=$A$499,$A581,"")  )</f>
        <v/>
      </c>
      <c r="AC581" s="65" t="str">
        <f ca="1">IF( AND(LEN(AC480)&gt;=1,AC480&lt;&gt;".",COUNTIF(AC181:AC$191,"*17放*")&gt;0),  CONCATENATE(  ".",IF(AC181=$A$499,$A581,"")  ),IF(AC181=$A$499,$A581,"")  )</f>
        <v/>
      </c>
      <c r="AD581" s="65" t="str">
        <f ca="1">IF( AND(LEN(AD480)&gt;=1,AD480&lt;&gt;".",COUNTIF(AD181:AD$191,"*17放*")&gt;0),  CONCATENATE(  ".",IF(AD181=$A$499,$A581,"")  ),IF(AD181=$A$499,$A581,"")  )</f>
        <v/>
      </c>
      <c r="AE581" s="65" t="str">
        <f ca="1">IF( AND(LEN(AE480)&gt;=1,AE480&lt;&gt;".",COUNTIF(AE181:AE$191,"*17放*")&gt;0),  CONCATENATE(  ".",IF(AE181=$A$499,$A581,"")  ),IF(AE181=$A$499,$A581,"")  )</f>
        <v/>
      </c>
      <c r="AF581" s="65" t="str">
        <f ca="1">IF( AND(LEN(AF480)&gt;=1,AF480&lt;&gt;".",COUNTIF(AF181:AF$191,"*17放*")&gt;0),  CONCATENATE(  ".",IF(AF181=$A$499,$A581,"")  ),IF(AF181=$A$499,$A581,"")  )</f>
        <v/>
      </c>
      <c r="AG581" s="65" t="str">
        <f ca="1">IF( AND(LEN(AG480)&gt;=1,AG480&lt;&gt;".",COUNTIF(AG181:AG$191,"*17放*")&gt;0),  CONCATENATE(  ".",IF(AG181=$A$499,$A581,"")  ),IF(AG181=$A$499,$A581,"")  )</f>
        <v/>
      </c>
      <c r="AH581" s="65"/>
      <c r="AI581" s="65"/>
      <c r="AJ581" s="65"/>
    </row>
    <row r="582" spans="1:36">
      <c r="A582" s="65"/>
      <c r="B582" s="65"/>
      <c r="C582" s="65" t="str">
        <f ca="1">IF( AND(LEN(C481)&gt;=1,C481&lt;&gt;".",COUNTIF(C182:C$191,"*17放*")&gt;0),  CONCATENATE(  ".",IF(C182=$A$499,$A582,"")  ),IF(C182=$A$499,$A582,"")  )</f>
        <v/>
      </c>
      <c r="D582" s="65" t="str">
        <f ca="1">IF( AND(LEN(D481)&gt;=1,D481&lt;&gt;".",COUNTIF(D182:D$191,"*17放*")&gt;0),  CONCATENATE(  ".",IF(D182=$A$499,$A582,"")  ),IF(D182=$A$499,$A582,"")  )</f>
        <v/>
      </c>
      <c r="E582" s="65" t="str">
        <f ca="1">IF( AND(LEN(E481)&gt;=1,E481&lt;&gt;".",COUNTIF(E182:E$191,"*17放*")&gt;0),  CONCATENATE(  ".",IF(E182=$A$499,$A582,"")  ),IF(E182=$A$499,$A582,"")  )</f>
        <v/>
      </c>
      <c r="F582" s="65" t="str">
        <f ca="1">IF( AND(LEN(F481)&gt;=1,F481&lt;&gt;".",COUNTIF(F182:F$191,"*17放*")&gt;0),  CONCATENATE(  ".",IF(F182=$A$499,$A582,"")  ),IF(F182=$A$499,$A582,"")  )</f>
        <v/>
      </c>
      <c r="G582" s="65" t="str">
        <f ca="1">IF( AND(LEN(G481)&gt;=1,G481&lt;&gt;".",COUNTIF(G182:G$191,"*17放*")&gt;0),  CONCATENATE(  ".",IF(G182=$A$499,$A582,"")  ),IF(G182=$A$499,$A582,"")  )</f>
        <v/>
      </c>
      <c r="H582" s="65" t="str">
        <f ca="1">IF( AND(LEN(H481)&gt;=1,H481&lt;&gt;".",COUNTIF(H182:H$191,"*17放*")&gt;0),  CONCATENATE(  ".",IF(H182=$A$499,$A582,"")  ),IF(H182=$A$499,$A582,"")  )</f>
        <v/>
      </c>
      <c r="I582" s="65" t="str">
        <f ca="1">IF( AND(LEN(I481)&gt;=1,I481&lt;&gt;".",COUNTIF(I182:I$191,"*17放*")&gt;0),  CONCATENATE(  ".",IF(I182=$A$499,$A582,"")  ),IF(I182=$A$499,$A582,"")  )</f>
        <v/>
      </c>
      <c r="J582" s="65" t="str">
        <f ca="1">IF( AND(LEN(J481)&gt;=1,J481&lt;&gt;".",COUNTIF(J182:J$191,"*17放*")&gt;0),  CONCATENATE(  ".",IF(J182=$A$499,$A582,"")  ),IF(J182=$A$499,$A582,"")  )</f>
        <v/>
      </c>
      <c r="K582" s="65" t="str">
        <f ca="1">IF( AND(LEN(K481)&gt;=1,K481&lt;&gt;".",COUNTIF(K182:K$191,"*17放*")&gt;0),  CONCATENATE(  ".",IF(K182=$A$499,$A582,"")  ),IF(K182=$A$499,$A582,"")  )</f>
        <v/>
      </c>
      <c r="L582" s="65" t="str">
        <f ca="1">IF( AND(LEN(L481)&gt;=1,L481&lt;&gt;".",COUNTIF(L182:L$191,"*17放*")&gt;0),  CONCATENATE(  ".",IF(L182=$A$499,$A582,"")  ),IF(L182=$A$499,$A582,"")  )</f>
        <v/>
      </c>
      <c r="M582" s="65" t="str">
        <f ca="1">IF( AND(LEN(M481)&gt;=1,M481&lt;&gt;".",COUNTIF(M182:M$191,"*17放*")&gt;0),  CONCATENATE(  ".",IF(M182=$A$499,$A582,"")  ),IF(M182=$A$499,$A582,"")  )</f>
        <v/>
      </c>
      <c r="N582" s="65" t="str">
        <f ca="1">IF( AND(LEN(N481)&gt;=1,N481&lt;&gt;".",COUNTIF(N182:N$191,"*17放*")&gt;0),  CONCATENATE(  ".",IF(N182=$A$499,$A582,"")  ),IF(N182=$A$499,$A582,"")  )</f>
        <v/>
      </c>
      <c r="O582" s="65" t="str">
        <f ca="1">IF( AND(LEN(O481)&gt;=1,O481&lt;&gt;".",COUNTIF(O182:O$191,"*17放*")&gt;0),  CONCATENATE(  ".",IF(O182=$A$499,$A582,"")  ),IF(O182=$A$499,$A582,"")  )</f>
        <v/>
      </c>
      <c r="P582" s="65" t="str">
        <f ca="1">IF( AND(LEN(P481)&gt;=1,P481&lt;&gt;".",COUNTIF(P182:P$191,"*17放*")&gt;0),  CONCATENATE(  ".",IF(P182=$A$499,$A582,"")  ),IF(P182=$A$499,$A582,"")  )</f>
        <v/>
      </c>
      <c r="Q582" s="65" t="str">
        <f ca="1">IF( AND(LEN(Q481)&gt;=1,Q481&lt;&gt;".",COUNTIF(Q182:Q$191,"*17放*")&gt;0),  CONCATENATE(  ".",IF(Q182=$A$499,$A582,"")  ),IF(Q182=$A$499,$A582,"")  )</f>
        <v/>
      </c>
      <c r="R582" s="65" t="str">
        <f ca="1">IF( AND(LEN(R481)&gt;=1,R481&lt;&gt;".",COUNTIF(R182:R$191,"*17放*")&gt;0),  CONCATENATE(  ".",IF(R182=$A$499,$A582,"")  ),IF(R182=$A$499,$A582,"")  )</f>
        <v/>
      </c>
      <c r="S582" s="65" t="str">
        <f ca="1">IF( AND(LEN(S481)&gt;=1,S481&lt;&gt;".",COUNTIF(S182:S$191,"*17放*")&gt;0),  CONCATENATE(  ".",IF(S182=$A$499,$A582,"")  ),IF(S182=$A$499,$A582,"")  )</f>
        <v/>
      </c>
      <c r="T582" s="65" t="str">
        <f ca="1">IF( AND(LEN(T481)&gt;=1,T481&lt;&gt;".",COUNTIF(T182:T$191,"*17放*")&gt;0),  CONCATENATE(  ".",IF(T182=$A$499,$A582,"")  ),IF(T182=$A$499,$A582,"")  )</f>
        <v/>
      </c>
      <c r="U582" s="65" t="str">
        <f ca="1">IF( AND(LEN(U481)&gt;=1,U481&lt;&gt;".",COUNTIF(U182:U$191,"*17放*")&gt;0),  CONCATENATE(  ".",IF(U182=$A$499,$A582,"")  ),IF(U182=$A$499,$A582,"")  )</f>
        <v/>
      </c>
      <c r="V582" s="65" t="str">
        <f ca="1">IF( AND(LEN(V481)&gt;=1,V481&lt;&gt;".",COUNTIF(V182:V$191,"*17放*")&gt;0),  CONCATENATE(  ".",IF(V182=$A$499,$A582,"")  ),IF(V182=$A$499,$A582,"")  )</f>
        <v/>
      </c>
      <c r="W582" s="65" t="str">
        <f ca="1">IF( AND(LEN(W481)&gt;=1,W481&lt;&gt;".",COUNTIF(W182:W$191,"*17放*")&gt;0),  CONCATENATE(  ".",IF(W182=$A$499,$A582,"")  ),IF(W182=$A$499,$A582,"")  )</f>
        <v/>
      </c>
      <c r="X582" s="65" t="str">
        <f ca="1">IF( AND(LEN(X481)&gt;=1,X481&lt;&gt;".",COUNTIF(X182:X$191,"*17放*")&gt;0),  CONCATENATE(  ".",IF(X182=$A$499,$A582,"")  ),IF(X182=$A$499,$A582,"")  )</f>
        <v/>
      </c>
      <c r="Y582" s="65" t="str">
        <f ca="1">IF( AND(LEN(Y481)&gt;=1,Y481&lt;&gt;".",COUNTIF(Y182:Y$191,"*17放*")&gt;0),  CONCATENATE(  ".",IF(Y182=$A$499,$A582,"")  ),IF(Y182=$A$499,$A582,"")  )</f>
        <v/>
      </c>
      <c r="Z582" s="65" t="str">
        <f ca="1">IF( AND(LEN(Z481)&gt;=1,Z481&lt;&gt;".",COUNTIF(Z182:Z$191,"*17放*")&gt;0),  CONCATENATE(  ".",IF(Z182=$A$499,$A582,"")  ),IF(Z182=$A$499,$A582,"")  )</f>
        <v/>
      </c>
      <c r="AA582" s="65" t="str">
        <f ca="1">IF( AND(LEN(AA481)&gt;=1,AA481&lt;&gt;".",COUNTIF(AA182:AA$191,"*17放*")&gt;0),  CONCATENATE(  ".",IF(AA182=$A$499,$A582,"")  ),IF(AA182=$A$499,$A582,"")  )</f>
        <v/>
      </c>
      <c r="AB582" s="65" t="str">
        <f ca="1">IF( AND(LEN(AB481)&gt;=1,AB481&lt;&gt;".",COUNTIF(AB182:AB$191,"*17放*")&gt;0),  CONCATENATE(  ".",IF(AB182=$A$499,$A582,"")  ),IF(AB182=$A$499,$A582,"")  )</f>
        <v/>
      </c>
      <c r="AC582" s="65" t="str">
        <f ca="1">IF( AND(LEN(AC481)&gt;=1,AC481&lt;&gt;".",COUNTIF(AC182:AC$191,"*17放*")&gt;0),  CONCATENATE(  ".",IF(AC182=$A$499,$A582,"")  ),IF(AC182=$A$499,$A582,"")  )</f>
        <v/>
      </c>
      <c r="AD582" s="65" t="str">
        <f ca="1">IF( AND(LEN(AD481)&gt;=1,AD481&lt;&gt;".",COUNTIF(AD182:AD$191,"*17放*")&gt;0),  CONCATENATE(  ".",IF(AD182=$A$499,$A582,"")  ),IF(AD182=$A$499,$A582,"")  )</f>
        <v/>
      </c>
      <c r="AE582" s="65" t="str">
        <f ca="1">IF( AND(LEN(AE481)&gt;=1,AE481&lt;&gt;".",COUNTIF(AE182:AE$191,"*17放*")&gt;0),  CONCATENATE(  ".",IF(AE182=$A$499,$A582,"")  ),IF(AE182=$A$499,$A582,"")  )</f>
        <v/>
      </c>
      <c r="AF582" s="65" t="str">
        <f ca="1">IF( AND(LEN(AF481)&gt;=1,AF481&lt;&gt;".",COUNTIF(AF182:AF$191,"*17放*")&gt;0),  CONCATENATE(  ".",IF(AF182=$A$499,$A582,"")  ),IF(AF182=$A$499,$A582,"")  )</f>
        <v/>
      </c>
      <c r="AG582" s="65" t="str">
        <f ca="1">IF( AND(LEN(AG481)&gt;=1,AG481&lt;&gt;".",COUNTIF(AG182:AG$191,"*17放*")&gt;0),  CONCATENATE(  ".",IF(AG182=$A$499,$A582,"")  ),IF(AG182=$A$499,$A582,"")  )</f>
        <v/>
      </c>
      <c r="AH582" s="65"/>
      <c r="AI582" s="65"/>
      <c r="AJ582" s="65"/>
    </row>
    <row r="583" spans="1:36">
      <c r="A583" s="65"/>
      <c r="B583" s="65"/>
      <c r="C583" s="65" t="str">
        <f ca="1">IF( AND(LEN(C482)&gt;=1,C482&lt;&gt;".",COUNTIF(C183:C$191,"*17放*")&gt;0),  CONCATENATE(  ".",IF(C183=$A$499,$A583,"")  ),IF(C183=$A$499,$A583,"")  )</f>
        <v/>
      </c>
      <c r="D583" s="65" t="str">
        <f ca="1">IF( AND(LEN(D482)&gt;=1,D482&lt;&gt;".",COUNTIF(D183:D$191,"*17放*")&gt;0),  CONCATENATE(  ".",IF(D183=$A$499,$A583,"")  ),IF(D183=$A$499,$A583,"")  )</f>
        <v/>
      </c>
      <c r="E583" s="65" t="str">
        <f ca="1">IF( AND(LEN(E482)&gt;=1,E482&lt;&gt;".",COUNTIF(E183:E$191,"*17放*")&gt;0),  CONCATENATE(  ".",IF(E183=$A$499,$A583,"")  ),IF(E183=$A$499,$A583,"")  )</f>
        <v/>
      </c>
      <c r="F583" s="65" t="str">
        <f ca="1">IF( AND(LEN(F482)&gt;=1,F482&lt;&gt;".",COUNTIF(F183:F$191,"*17放*")&gt;0),  CONCATENATE(  ".",IF(F183=$A$499,$A583,"")  ),IF(F183=$A$499,$A583,"")  )</f>
        <v/>
      </c>
      <c r="G583" s="65" t="str">
        <f ca="1">IF( AND(LEN(G482)&gt;=1,G482&lt;&gt;".",COUNTIF(G183:G$191,"*17放*")&gt;0),  CONCATENATE(  ".",IF(G183=$A$499,$A583,"")  ),IF(G183=$A$499,$A583,"")  )</f>
        <v/>
      </c>
      <c r="H583" s="65" t="str">
        <f ca="1">IF( AND(LEN(H482)&gt;=1,H482&lt;&gt;".",COUNTIF(H183:H$191,"*17放*")&gt;0),  CONCATENATE(  ".",IF(H183=$A$499,$A583,"")  ),IF(H183=$A$499,$A583,"")  )</f>
        <v/>
      </c>
      <c r="I583" s="65" t="str">
        <f ca="1">IF( AND(LEN(I482)&gt;=1,I482&lt;&gt;".",COUNTIF(I183:I$191,"*17放*")&gt;0),  CONCATENATE(  ".",IF(I183=$A$499,$A583,"")  ),IF(I183=$A$499,$A583,"")  )</f>
        <v/>
      </c>
      <c r="J583" s="65" t="str">
        <f ca="1">IF( AND(LEN(J482)&gt;=1,J482&lt;&gt;".",COUNTIF(J183:J$191,"*17放*")&gt;0),  CONCATENATE(  ".",IF(J183=$A$499,$A583,"")  ),IF(J183=$A$499,$A583,"")  )</f>
        <v/>
      </c>
      <c r="K583" s="65" t="str">
        <f ca="1">IF( AND(LEN(K482)&gt;=1,K482&lt;&gt;".",COUNTIF(K183:K$191,"*17放*")&gt;0),  CONCATENATE(  ".",IF(K183=$A$499,$A583,"")  ),IF(K183=$A$499,$A583,"")  )</f>
        <v/>
      </c>
      <c r="L583" s="65" t="str">
        <f ca="1">IF( AND(LEN(L482)&gt;=1,L482&lt;&gt;".",COUNTIF(L183:L$191,"*17放*")&gt;0),  CONCATENATE(  ".",IF(L183=$A$499,$A583,"")  ),IF(L183=$A$499,$A583,"")  )</f>
        <v/>
      </c>
      <c r="M583" s="65" t="str">
        <f ca="1">IF( AND(LEN(M482)&gt;=1,M482&lt;&gt;".",COUNTIF(M183:M$191,"*17放*")&gt;0),  CONCATENATE(  ".",IF(M183=$A$499,$A583,"")  ),IF(M183=$A$499,$A583,"")  )</f>
        <v/>
      </c>
      <c r="N583" s="65" t="str">
        <f ca="1">IF( AND(LEN(N482)&gt;=1,N482&lt;&gt;".",COUNTIF(N183:N$191,"*17放*")&gt;0),  CONCATENATE(  ".",IF(N183=$A$499,$A583,"")  ),IF(N183=$A$499,$A583,"")  )</f>
        <v/>
      </c>
      <c r="O583" s="65" t="str">
        <f ca="1">IF( AND(LEN(O482)&gt;=1,O482&lt;&gt;".",COUNTIF(O183:O$191,"*17放*")&gt;0),  CONCATENATE(  ".",IF(O183=$A$499,$A583,"")  ),IF(O183=$A$499,$A583,"")  )</f>
        <v/>
      </c>
      <c r="P583" s="65" t="str">
        <f ca="1">IF( AND(LEN(P482)&gt;=1,P482&lt;&gt;".",COUNTIF(P183:P$191,"*17放*")&gt;0),  CONCATENATE(  ".",IF(P183=$A$499,$A583,"")  ),IF(P183=$A$499,$A583,"")  )</f>
        <v/>
      </c>
      <c r="Q583" s="65" t="str">
        <f ca="1">IF( AND(LEN(Q482)&gt;=1,Q482&lt;&gt;".",COUNTIF(Q183:Q$191,"*17放*")&gt;0),  CONCATENATE(  ".",IF(Q183=$A$499,$A583,"")  ),IF(Q183=$A$499,$A583,"")  )</f>
        <v/>
      </c>
      <c r="R583" s="65" t="str">
        <f ca="1">IF( AND(LEN(R482)&gt;=1,R482&lt;&gt;".",COUNTIF(R183:R$191,"*17放*")&gt;0),  CONCATENATE(  ".",IF(R183=$A$499,$A583,"")  ),IF(R183=$A$499,$A583,"")  )</f>
        <v/>
      </c>
      <c r="S583" s="65" t="str">
        <f ca="1">IF( AND(LEN(S482)&gt;=1,S482&lt;&gt;".",COUNTIF(S183:S$191,"*17放*")&gt;0),  CONCATENATE(  ".",IF(S183=$A$499,$A583,"")  ),IF(S183=$A$499,$A583,"")  )</f>
        <v/>
      </c>
      <c r="T583" s="65" t="str">
        <f ca="1">IF( AND(LEN(T482)&gt;=1,T482&lt;&gt;".",COUNTIF(T183:T$191,"*17放*")&gt;0),  CONCATENATE(  ".",IF(T183=$A$499,$A583,"")  ),IF(T183=$A$499,$A583,"")  )</f>
        <v/>
      </c>
      <c r="U583" s="65" t="str">
        <f ca="1">IF( AND(LEN(U482)&gt;=1,U482&lt;&gt;".",COUNTIF(U183:U$191,"*17放*")&gt;0),  CONCATENATE(  ".",IF(U183=$A$499,$A583,"")  ),IF(U183=$A$499,$A583,"")  )</f>
        <v/>
      </c>
      <c r="V583" s="65" t="str">
        <f ca="1">IF( AND(LEN(V482)&gt;=1,V482&lt;&gt;".",COUNTIF(V183:V$191,"*17放*")&gt;0),  CONCATENATE(  ".",IF(V183=$A$499,$A583,"")  ),IF(V183=$A$499,$A583,"")  )</f>
        <v/>
      </c>
      <c r="W583" s="65" t="str">
        <f ca="1">IF( AND(LEN(W482)&gt;=1,W482&lt;&gt;".",COUNTIF(W183:W$191,"*17放*")&gt;0),  CONCATENATE(  ".",IF(W183=$A$499,$A583,"")  ),IF(W183=$A$499,$A583,"")  )</f>
        <v/>
      </c>
      <c r="X583" s="65" t="str">
        <f ca="1">IF( AND(LEN(X482)&gt;=1,X482&lt;&gt;".",COUNTIF(X183:X$191,"*17放*")&gt;0),  CONCATENATE(  ".",IF(X183=$A$499,$A583,"")  ),IF(X183=$A$499,$A583,"")  )</f>
        <v/>
      </c>
      <c r="Y583" s="65" t="str">
        <f ca="1">IF( AND(LEN(Y482)&gt;=1,Y482&lt;&gt;".",COUNTIF(Y183:Y$191,"*17放*")&gt;0),  CONCATENATE(  ".",IF(Y183=$A$499,$A583,"")  ),IF(Y183=$A$499,$A583,"")  )</f>
        <v/>
      </c>
      <c r="Z583" s="65" t="str">
        <f ca="1">IF( AND(LEN(Z482)&gt;=1,Z482&lt;&gt;".",COUNTIF(Z183:Z$191,"*17放*")&gt;0),  CONCATENATE(  ".",IF(Z183=$A$499,$A583,"")  ),IF(Z183=$A$499,$A583,"")  )</f>
        <v/>
      </c>
      <c r="AA583" s="65" t="str">
        <f ca="1">IF( AND(LEN(AA482)&gt;=1,AA482&lt;&gt;".",COUNTIF(AA183:AA$191,"*17放*")&gt;0),  CONCATENATE(  ".",IF(AA183=$A$499,$A583,"")  ),IF(AA183=$A$499,$A583,"")  )</f>
        <v/>
      </c>
      <c r="AB583" s="65" t="str">
        <f ca="1">IF( AND(LEN(AB482)&gt;=1,AB482&lt;&gt;".",COUNTIF(AB183:AB$191,"*17放*")&gt;0),  CONCATENATE(  ".",IF(AB183=$A$499,$A583,"")  ),IF(AB183=$A$499,$A583,"")  )</f>
        <v/>
      </c>
      <c r="AC583" s="65" t="str">
        <f ca="1">IF( AND(LEN(AC482)&gt;=1,AC482&lt;&gt;".",COUNTIF(AC183:AC$191,"*17放*")&gt;0),  CONCATENATE(  ".",IF(AC183=$A$499,$A583,"")  ),IF(AC183=$A$499,$A583,"")  )</f>
        <v/>
      </c>
      <c r="AD583" s="65" t="str">
        <f ca="1">IF( AND(LEN(AD482)&gt;=1,AD482&lt;&gt;".",COUNTIF(AD183:AD$191,"*17放*")&gt;0),  CONCATENATE(  ".",IF(AD183=$A$499,$A583,"")  ),IF(AD183=$A$499,$A583,"")  )</f>
        <v/>
      </c>
      <c r="AE583" s="65" t="str">
        <f ca="1">IF( AND(LEN(AE482)&gt;=1,AE482&lt;&gt;".",COUNTIF(AE183:AE$191,"*17放*")&gt;0),  CONCATENATE(  ".",IF(AE183=$A$499,$A583,"")  ),IF(AE183=$A$499,$A583,"")  )</f>
        <v/>
      </c>
      <c r="AF583" s="65" t="str">
        <f ca="1">IF( AND(LEN(AF482)&gt;=1,AF482&lt;&gt;".",COUNTIF(AF183:AF$191,"*17放*")&gt;0),  CONCATENATE(  ".",IF(AF183=$A$499,$A583,"")  ),IF(AF183=$A$499,$A583,"")  )</f>
        <v/>
      </c>
      <c r="AG583" s="65" t="str">
        <f ca="1">IF( AND(LEN(AG482)&gt;=1,AG482&lt;&gt;".",COUNTIF(AG183:AG$191,"*17放*")&gt;0),  CONCATENATE(  ".",IF(AG183=$A$499,$A583,"")  ),IF(AG183=$A$499,$A583,"")  )</f>
        <v/>
      </c>
      <c r="AH583" s="65"/>
      <c r="AI583" s="65"/>
      <c r="AJ583" s="65"/>
    </row>
    <row r="584" spans="1:36">
      <c r="A584" s="65"/>
      <c r="B584" s="65"/>
      <c r="C584" s="65" t="str">
        <f ca="1">IF( AND(LEN(C483)&gt;=1,C483&lt;&gt;".",COUNTIF(C184:C$191,"*17放*")&gt;0),  CONCATENATE(  ".",IF(C184=$A$499,$A584,"")  ),IF(C184=$A$499,$A584,"")  )</f>
        <v/>
      </c>
      <c r="D584" s="65" t="str">
        <f ca="1">IF( AND(LEN(D483)&gt;=1,D483&lt;&gt;".",COUNTIF(D184:D$191,"*17放*")&gt;0),  CONCATENATE(  ".",IF(D184=$A$499,$A584,"")  ),IF(D184=$A$499,$A584,"")  )</f>
        <v/>
      </c>
      <c r="E584" s="65" t="str">
        <f ca="1">IF( AND(LEN(E483)&gt;=1,E483&lt;&gt;".",COUNTIF(E184:E$191,"*17放*")&gt;0),  CONCATENATE(  ".",IF(E184=$A$499,$A584,"")  ),IF(E184=$A$499,$A584,"")  )</f>
        <v/>
      </c>
      <c r="F584" s="65" t="str">
        <f ca="1">IF( AND(LEN(F483)&gt;=1,F483&lt;&gt;".",COUNTIF(F184:F$191,"*17放*")&gt;0),  CONCATENATE(  ".",IF(F184=$A$499,$A584,"")  ),IF(F184=$A$499,$A584,"")  )</f>
        <v/>
      </c>
      <c r="G584" s="65" t="str">
        <f ca="1">IF( AND(LEN(G483)&gt;=1,G483&lt;&gt;".",COUNTIF(G184:G$191,"*17放*")&gt;0),  CONCATENATE(  ".",IF(G184=$A$499,$A584,"")  ),IF(G184=$A$499,$A584,"")  )</f>
        <v/>
      </c>
      <c r="H584" s="65" t="str">
        <f ca="1">IF( AND(LEN(H483)&gt;=1,H483&lt;&gt;".",COUNTIF(H184:H$191,"*17放*")&gt;0),  CONCATENATE(  ".",IF(H184=$A$499,$A584,"")  ),IF(H184=$A$499,$A584,"")  )</f>
        <v/>
      </c>
      <c r="I584" s="65" t="str">
        <f ca="1">IF( AND(LEN(I483)&gt;=1,I483&lt;&gt;".",COUNTIF(I184:I$191,"*17放*")&gt;0),  CONCATENATE(  ".",IF(I184=$A$499,$A584,"")  ),IF(I184=$A$499,$A584,"")  )</f>
        <v/>
      </c>
      <c r="J584" s="65" t="str">
        <f ca="1">IF( AND(LEN(J483)&gt;=1,J483&lt;&gt;".",COUNTIF(J184:J$191,"*17放*")&gt;0),  CONCATENATE(  ".",IF(J184=$A$499,$A584,"")  ),IF(J184=$A$499,$A584,"")  )</f>
        <v/>
      </c>
      <c r="K584" s="65" t="str">
        <f ca="1">IF( AND(LEN(K483)&gt;=1,K483&lt;&gt;".",COUNTIF(K184:K$191,"*17放*")&gt;0),  CONCATENATE(  ".",IF(K184=$A$499,$A584,"")  ),IF(K184=$A$499,$A584,"")  )</f>
        <v/>
      </c>
      <c r="L584" s="65" t="str">
        <f ca="1">IF( AND(LEN(L483)&gt;=1,L483&lt;&gt;".",COUNTIF(L184:L$191,"*17放*")&gt;0),  CONCATENATE(  ".",IF(L184=$A$499,$A584,"")  ),IF(L184=$A$499,$A584,"")  )</f>
        <v/>
      </c>
      <c r="M584" s="65" t="str">
        <f ca="1">IF( AND(LEN(M483)&gt;=1,M483&lt;&gt;".",COUNTIF(M184:M$191,"*17放*")&gt;0),  CONCATENATE(  ".",IF(M184=$A$499,$A584,"")  ),IF(M184=$A$499,$A584,"")  )</f>
        <v/>
      </c>
      <c r="N584" s="65" t="str">
        <f ca="1">IF( AND(LEN(N483)&gt;=1,N483&lt;&gt;".",COUNTIF(N184:N$191,"*17放*")&gt;0),  CONCATENATE(  ".",IF(N184=$A$499,$A584,"")  ),IF(N184=$A$499,$A584,"")  )</f>
        <v/>
      </c>
      <c r="O584" s="65" t="str">
        <f ca="1">IF( AND(LEN(O483)&gt;=1,O483&lt;&gt;".",COUNTIF(O184:O$191,"*17放*")&gt;0),  CONCATENATE(  ".",IF(O184=$A$499,$A584,"")  ),IF(O184=$A$499,$A584,"")  )</f>
        <v/>
      </c>
      <c r="P584" s="65" t="str">
        <f ca="1">IF( AND(LEN(P483)&gt;=1,P483&lt;&gt;".",COUNTIF(P184:P$191,"*17放*")&gt;0),  CONCATENATE(  ".",IF(P184=$A$499,$A584,"")  ),IF(P184=$A$499,$A584,"")  )</f>
        <v/>
      </c>
      <c r="Q584" s="65" t="str">
        <f ca="1">IF( AND(LEN(Q483)&gt;=1,Q483&lt;&gt;".",COUNTIF(Q184:Q$191,"*17放*")&gt;0),  CONCATENATE(  ".",IF(Q184=$A$499,$A584,"")  ),IF(Q184=$A$499,$A584,"")  )</f>
        <v/>
      </c>
      <c r="R584" s="65" t="str">
        <f ca="1">IF( AND(LEN(R483)&gt;=1,R483&lt;&gt;".",COUNTIF(R184:R$191,"*17放*")&gt;0),  CONCATENATE(  ".",IF(R184=$A$499,$A584,"")  ),IF(R184=$A$499,$A584,"")  )</f>
        <v/>
      </c>
      <c r="S584" s="65" t="str">
        <f ca="1">IF( AND(LEN(S483)&gt;=1,S483&lt;&gt;".",COUNTIF(S184:S$191,"*17放*")&gt;0),  CONCATENATE(  ".",IF(S184=$A$499,$A584,"")  ),IF(S184=$A$499,$A584,"")  )</f>
        <v/>
      </c>
      <c r="T584" s="65" t="str">
        <f ca="1">IF( AND(LEN(T483)&gt;=1,T483&lt;&gt;".",COUNTIF(T184:T$191,"*17放*")&gt;0),  CONCATENATE(  ".",IF(T184=$A$499,$A584,"")  ),IF(T184=$A$499,$A584,"")  )</f>
        <v/>
      </c>
      <c r="U584" s="65" t="str">
        <f ca="1">IF( AND(LEN(U483)&gt;=1,U483&lt;&gt;".",COUNTIF(U184:U$191,"*17放*")&gt;0),  CONCATENATE(  ".",IF(U184=$A$499,$A584,"")  ),IF(U184=$A$499,$A584,"")  )</f>
        <v/>
      </c>
      <c r="V584" s="65" t="str">
        <f ca="1">IF( AND(LEN(V483)&gt;=1,V483&lt;&gt;".",COUNTIF(V184:V$191,"*17放*")&gt;0),  CONCATENATE(  ".",IF(V184=$A$499,$A584,"")  ),IF(V184=$A$499,$A584,"")  )</f>
        <v/>
      </c>
      <c r="W584" s="65" t="str">
        <f ca="1">IF( AND(LEN(W483)&gt;=1,W483&lt;&gt;".",COUNTIF(W184:W$191,"*17放*")&gt;0),  CONCATENATE(  ".",IF(W184=$A$499,$A584,"")  ),IF(W184=$A$499,$A584,"")  )</f>
        <v/>
      </c>
      <c r="X584" s="65" t="str">
        <f ca="1">IF( AND(LEN(X483)&gt;=1,X483&lt;&gt;".",COUNTIF(X184:X$191,"*17放*")&gt;0),  CONCATENATE(  ".",IF(X184=$A$499,$A584,"")  ),IF(X184=$A$499,$A584,"")  )</f>
        <v/>
      </c>
      <c r="Y584" s="65" t="str">
        <f ca="1">IF( AND(LEN(Y483)&gt;=1,Y483&lt;&gt;".",COUNTIF(Y184:Y$191,"*17放*")&gt;0),  CONCATENATE(  ".",IF(Y184=$A$499,$A584,"")  ),IF(Y184=$A$499,$A584,"")  )</f>
        <v/>
      </c>
      <c r="Z584" s="65" t="str">
        <f ca="1">IF( AND(LEN(Z483)&gt;=1,Z483&lt;&gt;".",COUNTIF(Z184:Z$191,"*17放*")&gt;0),  CONCATENATE(  ".",IF(Z184=$A$499,$A584,"")  ),IF(Z184=$A$499,$A584,"")  )</f>
        <v/>
      </c>
      <c r="AA584" s="65" t="str">
        <f ca="1">IF( AND(LEN(AA483)&gt;=1,AA483&lt;&gt;".",COUNTIF(AA184:AA$191,"*17放*")&gt;0),  CONCATENATE(  ".",IF(AA184=$A$499,$A584,"")  ),IF(AA184=$A$499,$A584,"")  )</f>
        <v/>
      </c>
      <c r="AB584" s="65" t="str">
        <f ca="1">IF( AND(LEN(AB483)&gt;=1,AB483&lt;&gt;".",COUNTIF(AB184:AB$191,"*17放*")&gt;0),  CONCATENATE(  ".",IF(AB184=$A$499,$A584,"")  ),IF(AB184=$A$499,$A584,"")  )</f>
        <v/>
      </c>
      <c r="AC584" s="65" t="str">
        <f ca="1">IF( AND(LEN(AC483)&gt;=1,AC483&lt;&gt;".",COUNTIF(AC184:AC$191,"*17放*")&gt;0),  CONCATENATE(  ".",IF(AC184=$A$499,$A584,"")  ),IF(AC184=$A$499,$A584,"")  )</f>
        <v/>
      </c>
      <c r="AD584" s="65" t="str">
        <f ca="1">IF( AND(LEN(AD483)&gt;=1,AD483&lt;&gt;".",COUNTIF(AD184:AD$191,"*17放*")&gt;0),  CONCATENATE(  ".",IF(AD184=$A$499,$A584,"")  ),IF(AD184=$A$499,$A584,"")  )</f>
        <v/>
      </c>
      <c r="AE584" s="65" t="str">
        <f ca="1">IF( AND(LEN(AE483)&gt;=1,AE483&lt;&gt;".",COUNTIF(AE184:AE$191,"*17放*")&gt;0),  CONCATENATE(  ".",IF(AE184=$A$499,$A584,"")  ),IF(AE184=$A$499,$A584,"")  )</f>
        <v/>
      </c>
      <c r="AF584" s="65" t="str">
        <f ca="1">IF( AND(LEN(AF483)&gt;=1,AF483&lt;&gt;".",COUNTIF(AF184:AF$191,"*17放*")&gt;0),  CONCATENATE(  ".",IF(AF184=$A$499,$A584,"")  ),IF(AF184=$A$499,$A584,"")  )</f>
        <v/>
      </c>
      <c r="AG584" s="65" t="str">
        <f ca="1">IF( AND(LEN(AG483)&gt;=1,AG483&lt;&gt;".",COUNTIF(AG184:AG$191,"*17放*")&gt;0),  CONCATENATE(  ".",IF(AG184=$A$499,$A584,"")  ),IF(AG184=$A$499,$A584,"")  )</f>
        <v/>
      </c>
      <c r="AH584" s="65"/>
      <c r="AI584" s="65"/>
      <c r="AJ584" s="65"/>
    </row>
    <row r="585" spans="1:36">
      <c r="A585" s="65"/>
      <c r="B585" s="65"/>
      <c r="C585" s="65" t="str">
        <f ca="1">IF( AND(LEN(C484)&gt;=1,C484&lt;&gt;".",COUNTIF(C185:C$191,"*17放*")&gt;0),  CONCATENATE(  ".",IF(C185=$A$499,$A585,"")  ),IF(C185=$A$499,$A585,"")  )</f>
        <v/>
      </c>
      <c r="D585" s="65" t="str">
        <f ca="1">IF( AND(LEN(D484)&gt;=1,D484&lt;&gt;".",COUNTIF(D185:D$191,"*17放*")&gt;0),  CONCATENATE(  ".",IF(D185=$A$499,$A585,"")  ),IF(D185=$A$499,$A585,"")  )</f>
        <v/>
      </c>
      <c r="E585" s="65" t="str">
        <f ca="1">IF( AND(LEN(E484)&gt;=1,E484&lt;&gt;".",COUNTIF(E185:E$191,"*17放*")&gt;0),  CONCATENATE(  ".",IF(E185=$A$499,$A585,"")  ),IF(E185=$A$499,$A585,"")  )</f>
        <v/>
      </c>
      <c r="F585" s="65" t="str">
        <f ca="1">IF( AND(LEN(F484)&gt;=1,F484&lt;&gt;".",COUNTIF(F185:F$191,"*17放*")&gt;0),  CONCATENATE(  ".",IF(F185=$A$499,$A585,"")  ),IF(F185=$A$499,$A585,"")  )</f>
        <v/>
      </c>
      <c r="G585" s="65" t="str">
        <f ca="1">IF( AND(LEN(G484)&gt;=1,G484&lt;&gt;".",COUNTIF(G185:G$191,"*17放*")&gt;0),  CONCATENATE(  ".",IF(G185=$A$499,$A585,"")  ),IF(G185=$A$499,$A585,"")  )</f>
        <v/>
      </c>
      <c r="H585" s="65" t="str">
        <f ca="1">IF( AND(LEN(H484)&gt;=1,H484&lt;&gt;".",COUNTIF(H185:H$191,"*17放*")&gt;0),  CONCATENATE(  ".",IF(H185=$A$499,$A585,"")  ),IF(H185=$A$499,$A585,"")  )</f>
        <v/>
      </c>
      <c r="I585" s="65" t="str">
        <f ca="1">IF( AND(LEN(I484)&gt;=1,I484&lt;&gt;".",COUNTIF(I185:I$191,"*17放*")&gt;0),  CONCATENATE(  ".",IF(I185=$A$499,$A585,"")  ),IF(I185=$A$499,$A585,"")  )</f>
        <v/>
      </c>
      <c r="J585" s="65" t="str">
        <f ca="1">IF( AND(LEN(J484)&gt;=1,J484&lt;&gt;".",COUNTIF(J185:J$191,"*17放*")&gt;0),  CONCATENATE(  ".",IF(J185=$A$499,$A585,"")  ),IF(J185=$A$499,$A585,"")  )</f>
        <v/>
      </c>
      <c r="K585" s="65" t="str">
        <f ca="1">IF( AND(LEN(K484)&gt;=1,K484&lt;&gt;".",COUNTIF(K185:K$191,"*17放*")&gt;0),  CONCATENATE(  ".",IF(K185=$A$499,$A585,"")  ),IF(K185=$A$499,$A585,"")  )</f>
        <v/>
      </c>
      <c r="L585" s="65" t="str">
        <f ca="1">IF( AND(LEN(L484)&gt;=1,L484&lt;&gt;".",COUNTIF(L185:L$191,"*17放*")&gt;0),  CONCATENATE(  ".",IF(L185=$A$499,$A585,"")  ),IF(L185=$A$499,$A585,"")  )</f>
        <v/>
      </c>
      <c r="M585" s="65" t="str">
        <f ca="1">IF( AND(LEN(M484)&gt;=1,M484&lt;&gt;".",COUNTIF(M185:M$191,"*17放*")&gt;0),  CONCATENATE(  ".",IF(M185=$A$499,$A585,"")  ),IF(M185=$A$499,$A585,"")  )</f>
        <v/>
      </c>
      <c r="N585" s="65" t="str">
        <f ca="1">IF( AND(LEN(N484)&gt;=1,N484&lt;&gt;".",COUNTIF(N185:N$191,"*17放*")&gt;0),  CONCATENATE(  ".",IF(N185=$A$499,$A585,"")  ),IF(N185=$A$499,$A585,"")  )</f>
        <v/>
      </c>
      <c r="O585" s="65" t="str">
        <f ca="1">IF( AND(LEN(O484)&gt;=1,O484&lt;&gt;".",COUNTIF(O185:O$191,"*17放*")&gt;0),  CONCATENATE(  ".",IF(O185=$A$499,$A585,"")  ),IF(O185=$A$499,$A585,"")  )</f>
        <v/>
      </c>
      <c r="P585" s="65" t="str">
        <f ca="1">IF( AND(LEN(P484)&gt;=1,P484&lt;&gt;".",COUNTIF(P185:P$191,"*17放*")&gt;0),  CONCATENATE(  ".",IF(P185=$A$499,$A585,"")  ),IF(P185=$A$499,$A585,"")  )</f>
        <v/>
      </c>
      <c r="Q585" s="65" t="str">
        <f ca="1">IF( AND(LEN(Q484)&gt;=1,Q484&lt;&gt;".",COUNTIF(Q185:Q$191,"*17放*")&gt;0),  CONCATENATE(  ".",IF(Q185=$A$499,$A585,"")  ),IF(Q185=$A$499,$A585,"")  )</f>
        <v/>
      </c>
      <c r="R585" s="65" t="str">
        <f ca="1">IF( AND(LEN(R484)&gt;=1,R484&lt;&gt;".",COUNTIF(R185:R$191,"*17放*")&gt;0),  CONCATENATE(  ".",IF(R185=$A$499,$A585,"")  ),IF(R185=$A$499,$A585,"")  )</f>
        <v/>
      </c>
      <c r="S585" s="65" t="str">
        <f ca="1">IF( AND(LEN(S484)&gt;=1,S484&lt;&gt;".",COUNTIF(S185:S$191,"*17放*")&gt;0),  CONCATENATE(  ".",IF(S185=$A$499,$A585,"")  ),IF(S185=$A$499,$A585,"")  )</f>
        <v/>
      </c>
      <c r="T585" s="65" t="str">
        <f ca="1">IF( AND(LEN(T484)&gt;=1,T484&lt;&gt;".",COUNTIF(T185:T$191,"*17放*")&gt;0),  CONCATENATE(  ".",IF(T185=$A$499,$A585,"")  ),IF(T185=$A$499,$A585,"")  )</f>
        <v/>
      </c>
      <c r="U585" s="65" t="str">
        <f ca="1">IF( AND(LEN(U484)&gt;=1,U484&lt;&gt;".",COUNTIF(U185:U$191,"*17放*")&gt;0),  CONCATENATE(  ".",IF(U185=$A$499,$A585,"")  ),IF(U185=$A$499,$A585,"")  )</f>
        <v/>
      </c>
      <c r="V585" s="65" t="str">
        <f ca="1">IF( AND(LEN(V484)&gt;=1,V484&lt;&gt;".",COUNTIF(V185:V$191,"*17放*")&gt;0),  CONCATENATE(  ".",IF(V185=$A$499,$A585,"")  ),IF(V185=$A$499,$A585,"")  )</f>
        <v/>
      </c>
      <c r="W585" s="65" t="str">
        <f ca="1">IF( AND(LEN(W484)&gt;=1,W484&lt;&gt;".",COUNTIF(W185:W$191,"*17放*")&gt;0),  CONCATENATE(  ".",IF(W185=$A$499,$A585,"")  ),IF(W185=$A$499,$A585,"")  )</f>
        <v/>
      </c>
      <c r="X585" s="65" t="str">
        <f ca="1">IF( AND(LEN(X484)&gt;=1,X484&lt;&gt;".",COUNTIF(X185:X$191,"*17放*")&gt;0),  CONCATENATE(  ".",IF(X185=$A$499,$A585,"")  ),IF(X185=$A$499,$A585,"")  )</f>
        <v/>
      </c>
      <c r="Y585" s="65" t="str">
        <f ca="1">IF( AND(LEN(Y484)&gt;=1,Y484&lt;&gt;".",COUNTIF(Y185:Y$191,"*17放*")&gt;0),  CONCATENATE(  ".",IF(Y185=$A$499,$A585,"")  ),IF(Y185=$A$499,$A585,"")  )</f>
        <v/>
      </c>
      <c r="Z585" s="65" t="str">
        <f ca="1">IF( AND(LEN(Z484)&gt;=1,Z484&lt;&gt;".",COUNTIF(Z185:Z$191,"*17放*")&gt;0),  CONCATENATE(  ".",IF(Z185=$A$499,$A585,"")  ),IF(Z185=$A$499,$A585,"")  )</f>
        <v/>
      </c>
      <c r="AA585" s="65" t="str">
        <f ca="1">IF( AND(LEN(AA484)&gt;=1,AA484&lt;&gt;".",COUNTIF(AA185:AA$191,"*17放*")&gt;0),  CONCATENATE(  ".",IF(AA185=$A$499,$A585,"")  ),IF(AA185=$A$499,$A585,"")  )</f>
        <v/>
      </c>
      <c r="AB585" s="65" t="str">
        <f ca="1">IF( AND(LEN(AB484)&gt;=1,AB484&lt;&gt;".",COUNTIF(AB185:AB$191,"*17放*")&gt;0),  CONCATENATE(  ".",IF(AB185=$A$499,$A585,"")  ),IF(AB185=$A$499,$A585,"")  )</f>
        <v/>
      </c>
      <c r="AC585" s="65" t="str">
        <f ca="1">IF( AND(LEN(AC484)&gt;=1,AC484&lt;&gt;".",COUNTIF(AC185:AC$191,"*17放*")&gt;0),  CONCATENATE(  ".",IF(AC185=$A$499,$A585,"")  ),IF(AC185=$A$499,$A585,"")  )</f>
        <v/>
      </c>
      <c r="AD585" s="65" t="str">
        <f ca="1">IF( AND(LEN(AD484)&gt;=1,AD484&lt;&gt;".",COUNTIF(AD185:AD$191,"*17放*")&gt;0),  CONCATENATE(  ".",IF(AD185=$A$499,$A585,"")  ),IF(AD185=$A$499,$A585,"")  )</f>
        <v/>
      </c>
      <c r="AE585" s="65" t="str">
        <f ca="1">IF( AND(LEN(AE484)&gt;=1,AE484&lt;&gt;".",COUNTIF(AE185:AE$191,"*17放*")&gt;0),  CONCATENATE(  ".",IF(AE185=$A$499,$A585,"")  ),IF(AE185=$A$499,$A585,"")  )</f>
        <v/>
      </c>
      <c r="AF585" s="65" t="str">
        <f ca="1">IF( AND(LEN(AF484)&gt;=1,AF484&lt;&gt;".",COUNTIF(AF185:AF$191,"*17放*")&gt;0),  CONCATENATE(  ".",IF(AF185=$A$499,$A585,"")  ),IF(AF185=$A$499,$A585,"")  )</f>
        <v/>
      </c>
      <c r="AG585" s="65" t="str">
        <f ca="1">IF( AND(LEN(AG484)&gt;=1,AG484&lt;&gt;".",COUNTIF(AG185:AG$191,"*17放*")&gt;0),  CONCATENATE(  ".",IF(AG185=$A$499,$A585,"")  ),IF(AG185=$A$499,$A585,"")  )</f>
        <v/>
      </c>
      <c r="AH585" s="65"/>
      <c r="AI585" s="65"/>
      <c r="AJ585" s="65"/>
    </row>
    <row r="586" spans="1:36">
      <c r="A586" s="65"/>
      <c r="B586" s="65"/>
      <c r="C586" s="65" t="str">
        <f ca="1">IF( AND(LEN(C485)&gt;=1,C485&lt;&gt;".",COUNTIF(C186:C$191,"*17放*")&gt;0),  CONCATENATE(  ".",IF(C186=$A$499,$A586,"")  ),IF(C186=$A$499,$A586,"")  )</f>
        <v/>
      </c>
      <c r="D586" s="65" t="str">
        <f ca="1">IF( AND(LEN(D485)&gt;=1,D485&lt;&gt;".",COUNTIF(D186:D$191,"*17放*")&gt;0),  CONCATENATE(  ".",IF(D186=$A$499,$A586,"")  ),IF(D186=$A$499,$A586,"")  )</f>
        <v/>
      </c>
      <c r="E586" s="65" t="str">
        <f ca="1">IF( AND(LEN(E485)&gt;=1,E485&lt;&gt;".",COUNTIF(E186:E$191,"*17放*")&gt;0),  CONCATENATE(  ".",IF(E186=$A$499,$A586,"")  ),IF(E186=$A$499,$A586,"")  )</f>
        <v/>
      </c>
      <c r="F586" s="65" t="str">
        <f ca="1">IF( AND(LEN(F485)&gt;=1,F485&lt;&gt;".",COUNTIF(F186:F$191,"*17放*")&gt;0),  CONCATENATE(  ".",IF(F186=$A$499,$A586,"")  ),IF(F186=$A$499,$A586,"")  )</f>
        <v/>
      </c>
      <c r="G586" s="65" t="str">
        <f ca="1">IF( AND(LEN(G485)&gt;=1,G485&lt;&gt;".",COUNTIF(G186:G$191,"*17放*")&gt;0),  CONCATENATE(  ".",IF(G186=$A$499,$A586,"")  ),IF(G186=$A$499,$A586,"")  )</f>
        <v/>
      </c>
      <c r="H586" s="65" t="str">
        <f ca="1">IF( AND(LEN(H485)&gt;=1,H485&lt;&gt;".",COUNTIF(H186:H$191,"*17放*")&gt;0),  CONCATENATE(  ".",IF(H186=$A$499,$A586,"")  ),IF(H186=$A$499,$A586,"")  )</f>
        <v/>
      </c>
      <c r="I586" s="65" t="str">
        <f ca="1">IF( AND(LEN(I485)&gt;=1,I485&lt;&gt;".",COUNTIF(I186:I$191,"*17放*")&gt;0),  CONCATENATE(  ".",IF(I186=$A$499,$A586,"")  ),IF(I186=$A$499,$A586,"")  )</f>
        <v/>
      </c>
      <c r="J586" s="65" t="str">
        <f ca="1">IF( AND(LEN(J485)&gt;=1,J485&lt;&gt;".",COUNTIF(J186:J$191,"*17放*")&gt;0),  CONCATENATE(  ".",IF(J186=$A$499,$A586,"")  ),IF(J186=$A$499,$A586,"")  )</f>
        <v/>
      </c>
      <c r="K586" s="65" t="str">
        <f ca="1">IF( AND(LEN(K485)&gt;=1,K485&lt;&gt;".",COUNTIF(K186:K$191,"*17放*")&gt;0),  CONCATENATE(  ".",IF(K186=$A$499,$A586,"")  ),IF(K186=$A$499,$A586,"")  )</f>
        <v/>
      </c>
      <c r="L586" s="65" t="str">
        <f ca="1">IF( AND(LEN(L485)&gt;=1,L485&lt;&gt;".",COUNTIF(L186:L$191,"*17放*")&gt;0),  CONCATENATE(  ".",IF(L186=$A$499,$A586,"")  ),IF(L186=$A$499,$A586,"")  )</f>
        <v/>
      </c>
      <c r="M586" s="65" t="str">
        <f ca="1">IF( AND(LEN(M485)&gt;=1,M485&lt;&gt;".",COUNTIF(M186:M$191,"*17放*")&gt;0),  CONCATENATE(  ".",IF(M186=$A$499,$A586,"")  ),IF(M186=$A$499,$A586,"")  )</f>
        <v/>
      </c>
      <c r="N586" s="65" t="str">
        <f ca="1">IF( AND(LEN(N485)&gt;=1,N485&lt;&gt;".",COUNTIF(N186:N$191,"*17放*")&gt;0),  CONCATENATE(  ".",IF(N186=$A$499,$A586,"")  ),IF(N186=$A$499,$A586,"")  )</f>
        <v/>
      </c>
      <c r="O586" s="65" t="str">
        <f ca="1">IF( AND(LEN(O485)&gt;=1,O485&lt;&gt;".",COUNTIF(O186:O$191,"*17放*")&gt;0),  CONCATENATE(  ".",IF(O186=$A$499,$A586,"")  ),IF(O186=$A$499,$A586,"")  )</f>
        <v/>
      </c>
      <c r="P586" s="65" t="str">
        <f ca="1">IF( AND(LEN(P485)&gt;=1,P485&lt;&gt;".",COUNTIF(P186:P$191,"*17放*")&gt;0),  CONCATENATE(  ".",IF(P186=$A$499,$A586,"")  ),IF(P186=$A$499,$A586,"")  )</f>
        <v/>
      </c>
      <c r="Q586" s="65" t="str">
        <f ca="1">IF( AND(LEN(Q485)&gt;=1,Q485&lt;&gt;".",COUNTIF(Q186:Q$191,"*17放*")&gt;0),  CONCATENATE(  ".",IF(Q186=$A$499,$A586,"")  ),IF(Q186=$A$499,$A586,"")  )</f>
        <v/>
      </c>
      <c r="R586" s="65" t="str">
        <f ca="1">IF( AND(LEN(R485)&gt;=1,R485&lt;&gt;".",COUNTIF(R186:R$191,"*17放*")&gt;0),  CONCATENATE(  ".",IF(R186=$A$499,$A586,"")  ),IF(R186=$A$499,$A586,"")  )</f>
        <v/>
      </c>
      <c r="S586" s="65" t="str">
        <f ca="1">IF( AND(LEN(S485)&gt;=1,S485&lt;&gt;".",COUNTIF(S186:S$191,"*17放*")&gt;0),  CONCATENATE(  ".",IF(S186=$A$499,$A586,"")  ),IF(S186=$A$499,$A586,"")  )</f>
        <v/>
      </c>
      <c r="T586" s="65" t="str">
        <f ca="1">IF( AND(LEN(T485)&gt;=1,T485&lt;&gt;".",COUNTIF(T186:T$191,"*17放*")&gt;0),  CONCATENATE(  ".",IF(T186=$A$499,$A586,"")  ),IF(T186=$A$499,$A586,"")  )</f>
        <v/>
      </c>
      <c r="U586" s="65" t="str">
        <f ca="1">IF( AND(LEN(U485)&gt;=1,U485&lt;&gt;".",COUNTIF(U186:U$191,"*17放*")&gt;0),  CONCATENATE(  ".",IF(U186=$A$499,$A586,"")  ),IF(U186=$A$499,$A586,"")  )</f>
        <v/>
      </c>
      <c r="V586" s="65" t="str">
        <f ca="1">IF( AND(LEN(V485)&gt;=1,V485&lt;&gt;".",COUNTIF(V186:V$191,"*17放*")&gt;0),  CONCATENATE(  ".",IF(V186=$A$499,$A586,"")  ),IF(V186=$A$499,$A586,"")  )</f>
        <v/>
      </c>
      <c r="W586" s="65" t="str">
        <f ca="1">IF( AND(LEN(W485)&gt;=1,W485&lt;&gt;".",COUNTIF(W186:W$191,"*17放*")&gt;0),  CONCATENATE(  ".",IF(W186=$A$499,$A586,"")  ),IF(W186=$A$499,$A586,"")  )</f>
        <v/>
      </c>
      <c r="X586" s="65" t="str">
        <f ca="1">IF( AND(LEN(X485)&gt;=1,X485&lt;&gt;".",COUNTIF(X186:X$191,"*17放*")&gt;0),  CONCATENATE(  ".",IF(X186=$A$499,$A586,"")  ),IF(X186=$A$499,$A586,"")  )</f>
        <v/>
      </c>
      <c r="Y586" s="65" t="str">
        <f ca="1">IF( AND(LEN(Y485)&gt;=1,Y485&lt;&gt;".",COUNTIF(Y186:Y$191,"*17放*")&gt;0),  CONCATENATE(  ".",IF(Y186=$A$499,$A586,"")  ),IF(Y186=$A$499,$A586,"")  )</f>
        <v/>
      </c>
      <c r="Z586" s="65" t="str">
        <f ca="1">IF( AND(LEN(Z485)&gt;=1,Z485&lt;&gt;".",COUNTIF(Z186:Z$191,"*17放*")&gt;0),  CONCATENATE(  ".",IF(Z186=$A$499,$A586,"")  ),IF(Z186=$A$499,$A586,"")  )</f>
        <v/>
      </c>
      <c r="AA586" s="65" t="str">
        <f ca="1">IF( AND(LEN(AA485)&gt;=1,AA485&lt;&gt;".",COUNTIF(AA186:AA$191,"*17放*")&gt;0),  CONCATENATE(  ".",IF(AA186=$A$499,$A586,"")  ),IF(AA186=$A$499,$A586,"")  )</f>
        <v/>
      </c>
      <c r="AB586" s="65" t="str">
        <f ca="1">IF( AND(LEN(AB485)&gt;=1,AB485&lt;&gt;".",COUNTIF(AB186:AB$191,"*17放*")&gt;0),  CONCATENATE(  ".",IF(AB186=$A$499,$A586,"")  ),IF(AB186=$A$499,$A586,"")  )</f>
        <v/>
      </c>
      <c r="AC586" s="65" t="str">
        <f ca="1">IF( AND(LEN(AC485)&gt;=1,AC485&lt;&gt;".",COUNTIF(AC186:AC$191,"*17放*")&gt;0),  CONCATENATE(  ".",IF(AC186=$A$499,$A586,"")  ),IF(AC186=$A$499,$A586,"")  )</f>
        <v/>
      </c>
      <c r="AD586" s="65" t="str">
        <f ca="1">IF( AND(LEN(AD485)&gt;=1,AD485&lt;&gt;".",COUNTIF(AD186:AD$191,"*17放*")&gt;0),  CONCATENATE(  ".",IF(AD186=$A$499,$A586,"")  ),IF(AD186=$A$499,$A586,"")  )</f>
        <v/>
      </c>
      <c r="AE586" s="65" t="str">
        <f ca="1">IF( AND(LEN(AE485)&gt;=1,AE485&lt;&gt;".",COUNTIF(AE186:AE$191,"*17放*")&gt;0),  CONCATENATE(  ".",IF(AE186=$A$499,$A586,"")  ),IF(AE186=$A$499,$A586,"")  )</f>
        <v/>
      </c>
      <c r="AF586" s="65" t="str">
        <f ca="1">IF( AND(LEN(AF485)&gt;=1,AF485&lt;&gt;".",COUNTIF(AF186:AF$191,"*17放*")&gt;0),  CONCATENATE(  ".",IF(AF186=$A$499,$A586,"")  ),IF(AF186=$A$499,$A586,"")  )</f>
        <v/>
      </c>
      <c r="AG586" s="65" t="str">
        <f ca="1">IF( AND(LEN(AG485)&gt;=1,AG485&lt;&gt;".",COUNTIF(AG186:AG$191,"*17放*")&gt;0),  CONCATENATE(  ".",IF(AG186=$A$499,$A586,"")  ),IF(AG186=$A$499,$A586,"")  )</f>
        <v/>
      </c>
      <c r="AH586" s="65"/>
      <c r="AI586" s="65"/>
      <c r="AJ586" s="65"/>
    </row>
    <row r="587" spans="1:36">
      <c r="A587" s="65"/>
      <c r="B587" s="65"/>
      <c r="C587" s="65" t="str">
        <f ca="1">IF( AND(LEN(C486)&gt;=1,C486&lt;&gt;".",COUNTIF(C187:C$191,"*17放*")&gt;0),  CONCATENATE(  ".",IF(C187=$A$499,$A587,"")  ),IF(C187=$A$499,$A587,"")  )</f>
        <v/>
      </c>
      <c r="D587" s="65" t="str">
        <f ca="1">IF( AND(LEN(D486)&gt;=1,D486&lt;&gt;".",COUNTIF(D187:D$191,"*17放*")&gt;0),  CONCATENATE(  ".",IF(D187=$A$499,$A587,"")  ),IF(D187=$A$499,$A587,"")  )</f>
        <v/>
      </c>
      <c r="E587" s="65" t="str">
        <f ca="1">IF( AND(LEN(E486)&gt;=1,E486&lt;&gt;".",COUNTIF(E187:E$191,"*17放*")&gt;0),  CONCATENATE(  ".",IF(E187=$A$499,$A587,"")  ),IF(E187=$A$499,$A587,"")  )</f>
        <v/>
      </c>
      <c r="F587" s="65" t="str">
        <f ca="1">IF( AND(LEN(F486)&gt;=1,F486&lt;&gt;".",COUNTIF(F187:F$191,"*17放*")&gt;0),  CONCATENATE(  ".",IF(F187=$A$499,$A587,"")  ),IF(F187=$A$499,$A587,"")  )</f>
        <v/>
      </c>
      <c r="G587" s="65" t="str">
        <f ca="1">IF( AND(LEN(G486)&gt;=1,G486&lt;&gt;".",COUNTIF(G187:G$191,"*17放*")&gt;0),  CONCATENATE(  ".",IF(G187=$A$499,$A587,"")  ),IF(G187=$A$499,$A587,"")  )</f>
        <v/>
      </c>
      <c r="H587" s="65" t="str">
        <f ca="1">IF( AND(LEN(H486)&gt;=1,H486&lt;&gt;".",COUNTIF(H187:H$191,"*17放*")&gt;0),  CONCATENATE(  ".",IF(H187=$A$499,$A587,"")  ),IF(H187=$A$499,$A587,"")  )</f>
        <v/>
      </c>
      <c r="I587" s="65" t="str">
        <f ca="1">IF( AND(LEN(I486)&gt;=1,I486&lt;&gt;".",COUNTIF(I187:I$191,"*17放*")&gt;0),  CONCATENATE(  ".",IF(I187=$A$499,$A587,"")  ),IF(I187=$A$499,$A587,"")  )</f>
        <v/>
      </c>
      <c r="J587" s="65" t="str">
        <f ca="1">IF( AND(LEN(J486)&gt;=1,J486&lt;&gt;".",COUNTIF(J187:J$191,"*17放*")&gt;0),  CONCATENATE(  ".",IF(J187=$A$499,$A587,"")  ),IF(J187=$A$499,$A587,"")  )</f>
        <v/>
      </c>
      <c r="K587" s="65" t="str">
        <f ca="1">IF( AND(LEN(K486)&gt;=1,K486&lt;&gt;".",COUNTIF(K187:K$191,"*17放*")&gt;0),  CONCATENATE(  ".",IF(K187=$A$499,$A587,"")  ),IF(K187=$A$499,$A587,"")  )</f>
        <v/>
      </c>
      <c r="L587" s="65" t="str">
        <f ca="1">IF( AND(LEN(L486)&gt;=1,L486&lt;&gt;".",COUNTIF(L187:L$191,"*17放*")&gt;0),  CONCATENATE(  ".",IF(L187=$A$499,$A587,"")  ),IF(L187=$A$499,$A587,"")  )</f>
        <v/>
      </c>
      <c r="M587" s="65" t="str">
        <f ca="1">IF( AND(LEN(M486)&gt;=1,M486&lt;&gt;".",COUNTIF(M187:M$191,"*17放*")&gt;0),  CONCATENATE(  ".",IF(M187=$A$499,$A587,"")  ),IF(M187=$A$499,$A587,"")  )</f>
        <v/>
      </c>
      <c r="N587" s="65" t="str">
        <f ca="1">IF( AND(LEN(N486)&gt;=1,N486&lt;&gt;".",COUNTIF(N187:N$191,"*17放*")&gt;0),  CONCATENATE(  ".",IF(N187=$A$499,$A587,"")  ),IF(N187=$A$499,$A587,"")  )</f>
        <v/>
      </c>
      <c r="O587" s="65" t="str">
        <f ca="1">IF( AND(LEN(O486)&gt;=1,O486&lt;&gt;".",COUNTIF(O187:O$191,"*17放*")&gt;0),  CONCATENATE(  ".",IF(O187=$A$499,$A587,"")  ),IF(O187=$A$499,$A587,"")  )</f>
        <v/>
      </c>
      <c r="P587" s="65" t="str">
        <f ca="1">IF( AND(LEN(P486)&gt;=1,P486&lt;&gt;".",COUNTIF(P187:P$191,"*17放*")&gt;0),  CONCATENATE(  ".",IF(P187=$A$499,$A587,"")  ),IF(P187=$A$499,$A587,"")  )</f>
        <v/>
      </c>
      <c r="Q587" s="65" t="str">
        <f ca="1">IF( AND(LEN(Q486)&gt;=1,Q486&lt;&gt;".",COUNTIF(Q187:Q$191,"*17放*")&gt;0),  CONCATENATE(  ".",IF(Q187=$A$499,$A587,"")  ),IF(Q187=$A$499,$A587,"")  )</f>
        <v/>
      </c>
      <c r="R587" s="65" t="str">
        <f ca="1">IF( AND(LEN(R486)&gt;=1,R486&lt;&gt;".",COUNTIF(R187:R$191,"*17放*")&gt;0),  CONCATENATE(  ".",IF(R187=$A$499,$A587,"")  ),IF(R187=$A$499,$A587,"")  )</f>
        <v/>
      </c>
      <c r="S587" s="65" t="str">
        <f ca="1">IF( AND(LEN(S486)&gt;=1,S486&lt;&gt;".",COUNTIF(S187:S$191,"*17放*")&gt;0),  CONCATENATE(  ".",IF(S187=$A$499,$A587,"")  ),IF(S187=$A$499,$A587,"")  )</f>
        <v/>
      </c>
      <c r="T587" s="65" t="str">
        <f ca="1">IF( AND(LEN(T486)&gt;=1,T486&lt;&gt;".",COUNTIF(T187:T$191,"*17放*")&gt;0),  CONCATENATE(  ".",IF(T187=$A$499,$A587,"")  ),IF(T187=$A$499,$A587,"")  )</f>
        <v/>
      </c>
      <c r="U587" s="65" t="str">
        <f ca="1">IF( AND(LEN(U486)&gt;=1,U486&lt;&gt;".",COUNTIF(U187:U$191,"*17放*")&gt;0),  CONCATENATE(  ".",IF(U187=$A$499,$A587,"")  ),IF(U187=$A$499,$A587,"")  )</f>
        <v/>
      </c>
      <c r="V587" s="65" t="str">
        <f ca="1">IF( AND(LEN(V486)&gt;=1,V486&lt;&gt;".",COUNTIF(V187:V$191,"*17放*")&gt;0),  CONCATENATE(  ".",IF(V187=$A$499,$A587,"")  ),IF(V187=$A$499,$A587,"")  )</f>
        <v/>
      </c>
      <c r="W587" s="65" t="str">
        <f ca="1">IF( AND(LEN(W486)&gt;=1,W486&lt;&gt;".",COUNTIF(W187:W$191,"*17放*")&gt;0),  CONCATENATE(  ".",IF(W187=$A$499,$A587,"")  ),IF(W187=$A$499,$A587,"")  )</f>
        <v/>
      </c>
      <c r="X587" s="65" t="str">
        <f ca="1">IF( AND(LEN(X486)&gt;=1,X486&lt;&gt;".",COUNTIF(X187:X$191,"*17放*")&gt;0),  CONCATENATE(  ".",IF(X187=$A$499,$A587,"")  ),IF(X187=$A$499,$A587,"")  )</f>
        <v/>
      </c>
      <c r="Y587" s="65" t="str">
        <f ca="1">IF( AND(LEN(Y486)&gt;=1,Y486&lt;&gt;".",COUNTIF(Y187:Y$191,"*17放*")&gt;0),  CONCATENATE(  ".",IF(Y187=$A$499,$A587,"")  ),IF(Y187=$A$499,$A587,"")  )</f>
        <v/>
      </c>
      <c r="Z587" s="65" t="str">
        <f ca="1">IF( AND(LEN(Z486)&gt;=1,Z486&lt;&gt;".",COUNTIF(Z187:Z$191,"*17放*")&gt;0),  CONCATENATE(  ".",IF(Z187=$A$499,$A587,"")  ),IF(Z187=$A$499,$A587,"")  )</f>
        <v/>
      </c>
      <c r="AA587" s="65" t="str">
        <f ca="1">IF( AND(LEN(AA486)&gt;=1,AA486&lt;&gt;".",COUNTIF(AA187:AA$191,"*17放*")&gt;0),  CONCATENATE(  ".",IF(AA187=$A$499,$A587,"")  ),IF(AA187=$A$499,$A587,"")  )</f>
        <v/>
      </c>
      <c r="AB587" s="65" t="str">
        <f ca="1">IF( AND(LEN(AB486)&gt;=1,AB486&lt;&gt;".",COUNTIF(AB187:AB$191,"*17放*")&gt;0),  CONCATENATE(  ".",IF(AB187=$A$499,$A587,"")  ),IF(AB187=$A$499,$A587,"")  )</f>
        <v/>
      </c>
      <c r="AC587" s="65" t="str">
        <f ca="1">IF( AND(LEN(AC486)&gt;=1,AC486&lt;&gt;".",COUNTIF(AC187:AC$191,"*17放*")&gt;0),  CONCATENATE(  ".",IF(AC187=$A$499,$A587,"")  ),IF(AC187=$A$499,$A587,"")  )</f>
        <v/>
      </c>
      <c r="AD587" s="65" t="str">
        <f ca="1">IF( AND(LEN(AD486)&gt;=1,AD486&lt;&gt;".",COUNTIF(AD187:AD$191,"*17放*")&gt;0),  CONCATENATE(  ".",IF(AD187=$A$499,$A587,"")  ),IF(AD187=$A$499,$A587,"")  )</f>
        <v/>
      </c>
      <c r="AE587" s="65" t="str">
        <f ca="1">IF( AND(LEN(AE486)&gt;=1,AE486&lt;&gt;".",COUNTIF(AE187:AE$191,"*17放*")&gt;0),  CONCATENATE(  ".",IF(AE187=$A$499,$A587,"")  ),IF(AE187=$A$499,$A587,"")  )</f>
        <v/>
      </c>
      <c r="AF587" s="65" t="str">
        <f ca="1">IF( AND(LEN(AF486)&gt;=1,AF486&lt;&gt;".",COUNTIF(AF187:AF$191,"*17放*")&gt;0),  CONCATENATE(  ".",IF(AF187=$A$499,$A587,"")  ),IF(AF187=$A$499,$A587,"")  )</f>
        <v/>
      </c>
      <c r="AG587" s="65" t="str">
        <f ca="1">IF( AND(LEN(AG486)&gt;=1,AG486&lt;&gt;".",COUNTIF(AG187:AG$191,"*17放*")&gt;0),  CONCATENATE(  ".",IF(AG187=$A$499,$A587,"")  ),IF(AG187=$A$499,$A587,"")  )</f>
        <v/>
      </c>
      <c r="AH587" s="65"/>
      <c r="AI587" s="65"/>
      <c r="AJ587" s="65"/>
    </row>
    <row r="588" spans="1:36">
      <c r="A588" s="65"/>
      <c r="B588" s="65"/>
      <c r="C588" s="65" t="str">
        <f ca="1">IF( AND(LEN(C487)&gt;=1,C487&lt;&gt;".",COUNTIF(C188:C$191,"*17放*")&gt;0),  CONCATENATE(  ".",IF(C188=$A$499,$A588,"")  ),IF(C188=$A$499,$A588,"")  )</f>
        <v/>
      </c>
      <c r="D588" s="65" t="str">
        <f ca="1">IF( AND(LEN(D487)&gt;=1,D487&lt;&gt;".",COUNTIF(D188:D$191,"*17放*")&gt;0),  CONCATENATE(  ".",IF(D188=$A$499,$A588,"")  ),IF(D188=$A$499,$A588,"")  )</f>
        <v/>
      </c>
      <c r="E588" s="65" t="str">
        <f ca="1">IF( AND(LEN(E487)&gt;=1,E487&lt;&gt;".",COUNTIF(E188:E$191,"*17放*")&gt;0),  CONCATENATE(  ".",IF(E188=$A$499,$A588,"")  ),IF(E188=$A$499,$A588,"")  )</f>
        <v/>
      </c>
      <c r="F588" s="65" t="str">
        <f ca="1">IF( AND(LEN(F487)&gt;=1,F487&lt;&gt;".",COUNTIF(F188:F$191,"*17放*")&gt;0),  CONCATENATE(  ".",IF(F188=$A$499,$A588,"")  ),IF(F188=$A$499,$A588,"")  )</f>
        <v/>
      </c>
      <c r="G588" s="65" t="str">
        <f ca="1">IF( AND(LEN(G487)&gt;=1,G487&lt;&gt;".",COUNTIF(G188:G$191,"*17放*")&gt;0),  CONCATENATE(  ".",IF(G188=$A$499,$A588,"")  ),IF(G188=$A$499,$A588,"")  )</f>
        <v/>
      </c>
      <c r="H588" s="65" t="str">
        <f ca="1">IF( AND(LEN(H487)&gt;=1,H487&lt;&gt;".",COUNTIF(H188:H$191,"*17放*")&gt;0),  CONCATENATE(  ".",IF(H188=$A$499,$A588,"")  ),IF(H188=$A$499,$A588,"")  )</f>
        <v/>
      </c>
      <c r="I588" s="65" t="str">
        <f ca="1">IF( AND(LEN(I487)&gt;=1,I487&lt;&gt;".",COUNTIF(I188:I$191,"*17放*")&gt;0),  CONCATENATE(  ".",IF(I188=$A$499,$A588,"")  ),IF(I188=$A$499,$A588,"")  )</f>
        <v/>
      </c>
      <c r="J588" s="65" t="str">
        <f ca="1">IF( AND(LEN(J487)&gt;=1,J487&lt;&gt;".",COUNTIF(J188:J$191,"*17放*")&gt;0),  CONCATENATE(  ".",IF(J188=$A$499,$A588,"")  ),IF(J188=$A$499,$A588,"")  )</f>
        <v/>
      </c>
      <c r="K588" s="65" t="str">
        <f ca="1">IF( AND(LEN(K487)&gt;=1,K487&lt;&gt;".",COUNTIF(K188:K$191,"*17放*")&gt;0),  CONCATENATE(  ".",IF(K188=$A$499,$A588,"")  ),IF(K188=$A$499,$A588,"")  )</f>
        <v/>
      </c>
      <c r="L588" s="65" t="str">
        <f ca="1">IF( AND(LEN(L487)&gt;=1,L487&lt;&gt;".",COUNTIF(L188:L$191,"*17放*")&gt;0),  CONCATENATE(  ".",IF(L188=$A$499,$A588,"")  ),IF(L188=$A$499,$A588,"")  )</f>
        <v/>
      </c>
      <c r="M588" s="65" t="str">
        <f ca="1">IF( AND(LEN(M487)&gt;=1,M487&lt;&gt;".",COUNTIF(M188:M$191,"*17放*")&gt;0),  CONCATENATE(  ".",IF(M188=$A$499,$A588,"")  ),IF(M188=$A$499,$A588,"")  )</f>
        <v/>
      </c>
      <c r="N588" s="65" t="str">
        <f ca="1">IF( AND(LEN(N487)&gt;=1,N487&lt;&gt;".",COUNTIF(N188:N$191,"*17放*")&gt;0),  CONCATENATE(  ".",IF(N188=$A$499,$A588,"")  ),IF(N188=$A$499,$A588,"")  )</f>
        <v/>
      </c>
      <c r="O588" s="65" t="str">
        <f ca="1">IF( AND(LEN(O487)&gt;=1,O487&lt;&gt;".",COUNTIF(O188:O$191,"*17放*")&gt;0),  CONCATENATE(  ".",IF(O188=$A$499,$A588,"")  ),IF(O188=$A$499,$A588,"")  )</f>
        <v/>
      </c>
      <c r="P588" s="65" t="str">
        <f ca="1">IF( AND(LEN(P487)&gt;=1,P487&lt;&gt;".",COUNTIF(P188:P$191,"*17放*")&gt;0),  CONCATENATE(  ".",IF(P188=$A$499,$A588,"")  ),IF(P188=$A$499,$A588,"")  )</f>
        <v/>
      </c>
      <c r="Q588" s="65" t="str">
        <f ca="1">IF( AND(LEN(Q487)&gt;=1,Q487&lt;&gt;".",COUNTIF(Q188:Q$191,"*17放*")&gt;0),  CONCATENATE(  ".",IF(Q188=$A$499,$A588,"")  ),IF(Q188=$A$499,$A588,"")  )</f>
        <v/>
      </c>
      <c r="R588" s="65" t="str">
        <f ca="1">IF( AND(LEN(R487)&gt;=1,R487&lt;&gt;".",COUNTIF(R188:R$191,"*17放*")&gt;0),  CONCATENATE(  ".",IF(R188=$A$499,$A588,"")  ),IF(R188=$A$499,$A588,"")  )</f>
        <v/>
      </c>
      <c r="S588" s="65" t="str">
        <f ca="1">IF( AND(LEN(S487)&gt;=1,S487&lt;&gt;".",COUNTIF(S188:S$191,"*17放*")&gt;0),  CONCATENATE(  ".",IF(S188=$A$499,$A588,"")  ),IF(S188=$A$499,$A588,"")  )</f>
        <v/>
      </c>
      <c r="T588" s="65" t="str">
        <f ca="1">IF( AND(LEN(T487)&gt;=1,T487&lt;&gt;".",COUNTIF(T188:T$191,"*17放*")&gt;0),  CONCATENATE(  ".",IF(T188=$A$499,$A588,"")  ),IF(T188=$A$499,$A588,"")  )</f>
        <v/>
      </c>
      <c r="U588" s="65" t="str">
        <f ca="1">IF( AND(LEN(U487)&gt;=1,U487&lt;&gt;".",COUNTIF(U188:U$191,"*17放*")&gt;0),  CONCATENATE(  ".",IF(U188=$A$499,$A588,"")  ),IF(U188=$A$499,$A588,"")  )</f>
        <v/>
      </c>
      <c r="V588" s="65" t="str">
        <f ca="1">IF( AND(LEN(V487)&gt;=1,V487&lt;&gt;".",COUNTIF(V188:V$191,"*17放*")&gt;0),  CONCATENATE(  ".",IF(V188=$A$499,$A588,"")  ),IF(V188=$A$499,$A588,"")  )</f>
        <v/>
      </c>
      <c r="W588" s="65" t="str">
        <f ca="1">IF( AND(LEN(W487)&gt;=1,W487&lt;&gt;".",COUNTIF(W188:W$191,"*17放*")&gt;0),  CONCATENATE(  ".",IF(W188=$A$499,$A588,"")  ),IF(W188=$A$499,$A588,"")  )</f>
        <v/>
      </c>
      <c r="X588" s="65" t="str">
        <f ca="1">IF( AND(LEN(X487)&gt;=1,X487&lt;&gt;".",COUNTIF(X188:X$191,"*17放*")&gt;0),  CONCATENATE(  ".",IF(X188=$A$499,$A588,"")  ),IF(X188=$A$499,$A588,"")  )</f>
        <v/>
      </c>
      <c r="Y588" s="65" t="str">
        <f ca="1">IF( AND(LEN(Y487)&gt;=1,Y487&lt;&gt;".",COUNTIF(Y188:Y$191,"*17放*")&gt;0),  CONCATENATE(  ".",IF(Y188=$A$499,$A588,"")  ),IF(Y188=$A$499,$A588,"")  )</f>
        <v/>
      </c>
      <c r="Z588" s="65" t="str">
        <f ca="1">IF( AND(LEN(Z487)&gt;=1,Z487&lt;&gt;".",COUNTIF(Z188:Z$191,"*17放*")&gt;0),  CONCATENATE(  ".",IF(Z188=$A$499,$A588,"")  ),IF(Z188=$A$499,$A588,"")  )</f>
        <v/>
      </c>
      <c r="AA588" s="65" t="str">
        <f ca="1">IF( AND(LEN(AA487)&gt;=1,AA487&lt;&gt;".",COUNTIF(AA188:AA$191,"*17放*")&gt;0),  CONCATENATE(  ".",IF(AA188=$A$499,$A588,"")  ),IF(AA188=$A$499,$A588,"")  )</f>
        <v/>
      </c>
      <c r="AB588" s="65" t="str">
        <f ca="1">IF( AND(LEN(AB487)&gt;=1,AB487&lt;&gt;".",COUNTIF(AB188:AB$191,"*17放*")&gt;0),  CONCATENATE(  ".",IF(AB188=$A$499,$A588,"")  ),IF(AB188=$A$499,$A588,"")  )</f>
        <v/>
      </c>
      <c r="AC588" s="65" t="str">
        <f ca="1">IF( AND(LEN(AC487)&gt;=1,AC487&lt;&gt;".",COUNTIF(AC188:AC$191,"*17放*")&gt;0),  CONCATENATE(  ".",IF(AC188=$A$499,$A588,"")  ),IF(AC188=$A$499,$A588,"")  )</f>
        <v/>
      </c>
      <c r="AD588" s="65" t="str">
        <f ca="1">IF( AND(LEN(AD487)&gt;=1,AD487&lt;&gt;".",COUNTIF(AD188:AD$191,"*17放*")&gt;0),  CONCATENATE(  ".",IF(AD188=$A$499,$A588,"")  ),IF(AD188=$A$499,$A588,"")  )</f>
        <v/>
      </c>
      <c r="AE588" s="65" t="str">
        <f ca="1">IF( AND(LEN(AE487)&gt;=1,AE487&lt;&gt;".",COUNTIF(AE188:AE$191,"*17放*")&gt;0),  CONCATENATE(  ".",IF(AE188=$A$499,$A588,"")  ),IF(AE188=$A$499,$A588,"")  )</f>
        <v/>
      </c>
      <c r="AF588" s="65" t="str">
        <f ca="1">IF( AND(LEN(AF487)&gt;=1,AF487&lt;&gt;".",COUNTIF(AF188:AF$191,"*17放*")&gt;0),  CONCATENATE(  ".",IF(AF188=$A$499,$A588,"")  ),IF(AF188=$A$499,$A588,"")  )</f>
        <v/>
      </c>
      <c r="AG588" s="65" t="str">
        <f ca="1">IF( AND(LEN(AG487)&gt;=1,AG487&lt;&gt;".",COUNTIF(AG188:AG$191,"*17放*")&gt;0),  CONCATENATE(  ".",IF(AG188=$A$499,$A588,"")  ),IF(AG188=$A$499,$A588,"")  )</f>
        <v/>
      </c>
      <c r="AH588" s="65"/>
      <c r="AI588" s="65"/>
      <c r="AJ588" s="65"/>
    </row>
    <row r="589" spans="1:36">
      <c r="A589" s="65"/>
      <c r="B589" s="65"/>
      <c r="C589" s="65" t="str">
        <f ca="1">IF( AND(LEN(C488)&gt;=1,C488&lt;&gt;".",COUNTIF(C189:C$191,"*17放*")&gt;0),  CONCATENATE(  ".",IF(C189=$A$499,$A589,"")  ),IF(C189=$A$499,$A589,"")  )</f>
        <v/>
      </c>
      <c r="D589" s="65" t="str">
        <f ca="1">IF( AND(LEN(D488)&gt;=1,D488&lt;&gt;".",COUNTIF(D189:D$191,"*17放*")&gt;0),  CONCATENATE(  ".",IF(D189=$A$499,$A589,"")  ),IF(D189=$A$499,$A589,"")  )</f>
        <v/>
      </c>
      <c r="E589" s="65" t="str">
        <f ca="1">IF( AND(LEN(E488)&gt;=1,E488&lt;&gt;".",COUNTIF(E189:E$191,"*17放*")&gt;0),  CONCATENATE(  ".",IF(E189=$A$499,$A589,"")  ),IF(E189=$A$499,$A589,"")  )</f>
        <v/>
      </c>
      <c r="F589" s="65" t="str">
        <f ca="1">IF( AND(LEN(F488)&gt;=1,F488&lt;&gt;".",COUNTIF(F189:F$191,"*17放*")&gt;0),  CONCATENATE(  ".",IF(F189=$A$499,$A589,"")  ),IF(F189=$A$499,$A589,"")  )</f>
        <v/>
      </c>
      <c r="G589" s="65" t="str">
        <f ca="1">IF( AND(LEN(G488)&gt;=1,G488&lt;&gt;".",COUNTIF(G189:G$191,"*17放*")&gt;0),  CONCATENATE(  ".",IF(G189=$A$499,$A589,"")  ),IF(G189=$A$499,$A589,"")  )</f>
        <v/>
      </c>
      <c r="H589" s="65" t="str">
        <f ca="1">IF( AND(LEN(H488)&gt;=1,H488&lt;&gt;".",COUNTIF(H189:H$191,"*17放*")&gt;0),  CONCATENATE(  ".",IF(H189=$A$499,$A589,"")  ),IF(H189=$A$499,$A589,"")  )</f>
        <v/>
      </c>
      <c r="I589" s="65" t="str">
        <f ca="1">IF( AND(LEN(I488)&gt;=1,I488&lt;&gt;".",COUNTIF(I189:I$191,"*17放*")&gt;0),  CONCATENATE(  ".",IF(I189=$A$499,$A589,"")  ),IF(I189=$A$499,$A589,"")  )</f>
        <v/>
      </c>
      <c r="J589" s="65" t="str">
        <f ca="1">IF( AND(LEN(J488)&gt;=1,J488&lt;&gt;".",COUNTIF(J189:J$191,"*17放*")&gt;0),  CONCATENATE(  ".",IF(J189=$A$499,$A589,"")  ),IF(J189=$A$499,$A589,"")  )</f>
        <v/>
      </c>
      <c r="K589" s="65" t="str">
        <f ca="1">IF( AND(LEN(K488)&gt;=1,K488&lt;&gt;".",COUNTIF(K189:K$191,"*17放*")&gt;0),  CONCATENATE(  ".",IF(K189=$A$499,$A589,"")  ),IF(K189=$A$499,$A589,"")  )</f>
        <v/>
      </c>
      <c r="L589" s="65" t="str">
        <f ca="1">IF( AND(LEN(L488)&gt;=1,L488&lt;&gt;".",COUNTIF(L189:L$191,"*17放*")&gt;0),  CONCATENATE(  ".",IF(L189=$A$499,$A589,"")  ),IF(L189=$A$499,$A589,"")  )</f>
        <v/>
      </c>
      <c r="M589" s="65" t="str">
        <f ca="1">IF( AND(LEN(M488)&gt;=1,M488&lt;&gt;".",COUNTIF(M189:M$191,"*17放*")&gt;0),  CONCATENATE(  ".",IF(M189=$A$499,$A589,"")  ),IF(M189=$A$499,$A589,"")  )</f>
        <v/>
      </c>
      <c r="N589" s="65" t="str">
        <f ca="1">IF( AND(LEN(N488)&gt;=1,N488&lt;&gt;".",COUNTIF(N189:N$191,"*17放*")&gt;0),  CONCATENATE(  ".",IF(N189=$A$499,$A589,"")  ),IF(N189=$A$499,$A589,"")  )</f>
        <v/>
      </c>
      <c r="O589" s="65" t="str">
        <f ca="1">IF( AND(LEN(O488)&gt;=1,O488&lt;&gt;".",COUNTIF(O189:O$191,"*17放*")&gt;0),  CONCATENATE(  ".",IF(O189=$A$499,$A589,"")  ),IF(O189=$A$499,$A589,"")  )</f>
        <v/>
      </c>
      <c r="P589" s="65" t="str">
        <f ca="1">IF( AND(LEN(P488)&gt;=1,P488&lt;&gt;".",COUNTIF(P189:P$191,"*17放*")&gt;0),  CONCATENATE(  ".",IF(P189=$A$499,$A589,"")  ),IF(P189=$A$499,$A589,"")  )</f>
        <v/>
      </c>
      <c r="Q589" s="65" t="str">
        <f ca="1">IF( AND(LEN(Q488)&gt;=1,Q488&lt;&gt;".",COUNTIF(Q189:Q$191,"*17放*")&gt;0),  CONCATENATE(  ".",IF(Q189=$A$499,$A589,"")  ),IF(Q189=$A$499,$A589,"")  )</f>
        <v/>
      </c>
      <c r="R589" s="65" t="str">
        <f ca="1">IF( AND(LEN(R488)&gt;=1,R488&lt;&gt;".",COUNTIF(R189:R$191,"*17放*")&gt;0),  CONCATENATE(  ".",IF(R189=$A$499,$A589,"")  ),IF(R189=$A$499,$A589,"")  )</f>
        <v/>
      </c>
      <c r="S589" s="65" t="str">
        <f ca="1">IF( AND(LEN(S488)&gt;=1,S488&lt;&gt;".",COUNTIF(S189:S$191,"*17放*")&gt;0),  CONCATENATE(  ".",IF(S189=$A$499,$A589,"")  ),IF(S189=$A$499,$A589,"")  )</f>
        <v/>
      </c>
      <c r="T589" s="65" t="str">
        <f ca="1">IF( AND(LEN(T488)&gt;=1,T488&lt;&gt;".",COUNTIF(T189:T$191,"*17放*")&gt;0),  CONCATENATE(  ".",IF(T189=$A$499,$A589,"")  ),IF(T189=$A$499,$A589,"")  )</f>
        <v/>
      </c>
      <c r="U589" s="65" t="str">
        <f ca="1">IF( AND(LEN(U488)&gt;=1,U488&lt;&gt;".",COUNTIF(U189:U$191,"*17放*")&gt;0),  CONCATENATE(  ".",IF(U189=$A$499,$A589,"")  ),IF(U189=$A$499,$A589,"")  )</f>
        <v/>
      </c>
      <c r="V589" s="65" t="str">
        <f ca="1">IF( AND(LEN(V488)&gt;=1,V488&lt;&gt;".",COUNTIF(V189:V$191,"*17放*")&gt;0),  CONCATENATE(  ".",IF(V189=$A$499,$A589,"")  ),IF(V189=$A$499,$A589,"")  )</f>
        <v/>
      </c>
      <c r="W589" s="65" t="str">
        <f ca="1">IF( AND(LEN(W488)&gt;=1,W488&lt;&gt;".",COUNTIF(W189:W$191,"*17放*")&gt;0),  CONCATENATE(  ".",IF(W189=$A$499,$A589,"")  ),IF(W189=$A$499,$A589,"")  )</f>
        <v/>
      </c>
      <c r="X589" s="65" t="str">
        <f ca="1">IF( AND(LEN(X488)&gt;=1,X488&lt;&gt;".",COUNTIF(X189:X$191,"*17放*")&gt;0),  CONCATENATE(  ".",IF(X189=$A$499,$A589,"")  ),IF(X189=$A$499,$A589,"")  )</f>
        <v/>
      </c>
      <c r="Y589" s="65" t="str">
        <f ca="1">IF( AND(LEN(Y488)&gt;=1,Y488&lt;&gt;".",COUNTIF(Y189:Y$191,"*17放*")&gt;0),  CONCATENATE(  ".",IF(Y189=$A$499,$A589,"")  ),IF(Y189=$A$499,$A589,"")  )</f>
        <v/>
      </c>
      <c r="Z589" s="65" t="str">
        <f ca="1">IF( AND(LEN(Z488)&gt;=1,Z488&lt;&gt;".",COUNTIF(Z189:Z$191,"*17放*")&gt;0),  CONCATENATE(  ".",IF(Z189=$A$499,$A589,"")  ),IF(Z189=$A$499,$A589,"")  )</f>
        <v/>
      </c>
      <c r="AA589" s="65" t="str">
        <f ca="1">IF( AND(LEN(AA488)&gt;=1,AA488&lt;&gt;".",COUNTIF(AA189:AA$191,"*17放*")&gt;0),  CONCATENATE(  ".",IF(AA189=$A$499,$A589,"")  ),IF(AA189=$A$499,$A589,"")  )</f>
        <v/>
      </c>
      <c r="AB589" s="65" t="str">
        <f ca="1">IF( AND(LEN(AB488)&gt;=1,AB488&lt;&gt;".",COUNTIF(AB189:AB$191,"*17放*")&gt;0),  CONCATENATE(  ".",IF(AB189=$A$499,$A589,"")  ),IF(AB189=$A$499,$A589,"")  )</f>
        <v/>
      </c>
      <c r="AC589" s="65" t="str">
        <f ca="1">IF( AND(LEN(AC488)&gt;=1,AC488&lt;&gt;".",COUNTIF(AC189:AC$191,"*17放*")&gt;0),  CONCATENATE(  ".",IF(AC189=$A$499,$A589,"")  ),IF(AC189=$A$499,$A589,"")  )</f>
        <v/>
      </c>
      <c r="AD589" s="65" t="str">
        <f ca="1">IF( AND(LEN(AD488)&gt;=1,AD488&lt;&gt;".",COUNTIF(AD189:AD$191,"*17放*")&gt;0),  CONCATENATE(  ".",IF(AD189=$A$499,$A589,"")  ),IF(AD189=$A$499,$A589,"")  )</f>
        <v/>
      </c>
      <c r="AE589" s="65" t="str">
        <f ca="1">IF( AND(LEN(AE488)&gt;=1,AE488&lt;&gt;".",COUNTIF(AE189:AE$191,"*17放*")&gt;0),  CONCATENATE(  ".",IF(AE189=$A$499,$A589,"")  ),IF(AE189=$A$499,$A589,"")  )</f>
        <v/>
      </c>
      <c r="AF589" s="65" t="str">
        <f ca="1">IF( AND(LEN(AF488)&gt;=1,AF488&lt;&gt;".",COUNTIF(AF189:AF$191,"*17放*")&gt;0),  CONCATENATE(  ".",IF(AF189=$A$499,$A589,"")  ),IF(AF189=$A$499,$A589,"")  )</f>
        <v/>
      </c>
      <c r="AG589" s="65" t="str">
        <f ca="1">IF( AND(LEN(AG488)&gt;=1,AG488&lt;&gt;".",COUNTIF(AG189:AG$191,"*17放*")&gt;0),  CONCATENATE(  ".",IF(AG189=$A$499,$A589,"")  ),IF(AG189=$A$499,$A589,"")  )</f>
        <v/>
      </c>
      <c r="AH589" s="65"/>
      <c r="AI589" s="65"/>
      <c r="AJ589" s="65"/>
    </row>
    <row r="590" spans="1:36">
      <c r="A590" s="65"/>
      <c r="B590" s="65"/>
      <c r="C590" s="65" t="str">
        <f ca="1">IF( AND(LEN(C489)&gt;=1,C489&lt;&gt;".",COUNTIF(C190:C$191,"*17放*")&gt;0),  CONCATENATE(  ".",IF(C190=$A$499,$A590,"")  ),IF(C190=$A$499,$A590,"")  )</f>
        <v/>
      </c>
      <c r="D590" s="65" t="str">
        <f ca="1">IF( AND(LEN(D489)&gt;=1,D489&lt;&gt;".",COUNTIF(D190:D$191,"*17放*")&gt;0),  CONCATENATE(  ".",IF(D190=$A$499,$A590,"")  ),IF(D190=$A$499,$A590,"")  )</f>
        <v/>
      </c>
      <c r="E590" s="65" t="str">
        <f ca="1">IF( AND(LEN(E489)&gt;=1,E489&lt;&gt;".",COUNTIF(E190:E$191,"*17放*")&gt;0),  CONCATENATE(  ".",IF(E190=$A$499,$A590,"")  ),IF(E190=$A$499,$A590,"")  )</f>
        <v/>
      </c>
      <c r="F590" s="65" t="str">
        <f ca="1">IF( AND(LEN(F489)&gt;=1,F489&lt;&gt;".",COUNTIF(F190:F$191,"*17放*")&gt;0),  CONCATENATE(  ".",IF(F190=$A$499,$A590,"")  ),IF(F190=$A$499,$A590,"")  )</f>
        <v/>
      </c>
      <c r="G590" s="65" t="str">
        <f ca="1">IF( AND(LEN(G489)&gt;=1,G489&lt;&gt;".",COUNTIF(G190:G$191,"*17放*")&gt;0),  CONCATENATE(  ".",IF(G190=$A$499,$A590,"")  ),IF(G190=$A$499,$A590,"")  )</f>
        <v/>
      </c>
      <c r="H590" s="65" t="str">
        <f ca="1">IF( AND(LEN(H489)&gt;=1,H489&lt;&gt;".",COUNTIF(H190:H$191,"*17放*")&gt;0),  CONCATENATE(  ".",IF(H190=$A$499,$A590,"")  ),IF(H190=$A$499,$A590,"")  )</f>
        <v/>
      </c>
      <c r="I590" s="65" t="str">
        <f ca="1">IF( AND(LEN(I489)&gt;=1,I489&lt;&gt;".",COUNTIF(I190:I$191,"*17放*")&gt;0),  CONCATENATE(  ".",IF(I190=$A$499,$A590,"")  ),IF(I190=$A$499,$A590,"")  )</f>
        <v/>
      </c>
      <c r="J590" s="65" t="str">
        <f ca="1">IF( AND(LEN(J489)&gt;=1,J489&lt;&gt;".",COUNTIF(J190:J$191,"*17放*")&gt;0),  CONCATENATE(  ".",IF(J190=$A$499,$A590,"")  ),IF(J190=$A$499,$A590,"")  )</f>
        <v/>
      </c>
      <c r="K590" s="65" t="str">
        <f ca="1">IF( AND(LEN(K489)&gt;=1,K489&lt;&gt;".",COUNTIF(K190:K$191,"*17放*")&gt;0),  CONCATENATE(  ".",IF(K190=$A$499,$A590,"")  ),IF(K190=$A$499,$A590,"")  )</f>
        <v/>
      </c>
      <c r="L590" s="65" t="str">
        <f ca="1">IF( AND(LEN(L489)&gt;=1,L489&lt;&gt;".",COUNTIF(L190:L$191,"*17放*")&gt;0),  CONCATENATE(  ".",IF(L190=$A$499,$A590,"")  ),IF(L190=$A$499,$A590,"")  )</f>
        <v/>
      </c>
      <c r="M590" s="65" t="str">
        <f ca="1">IF( AND(LEN(M489)&gt;=1,M489&lt;&gt;".",COUNTIF(M190:M$191,"*17放*")&gt;0),  CONCATENATE(  ".",IF(M190=$A$499,$A590,"")  ),IF(M190=$A$499,$A590,"")  )</f>
        <v/>
      </c>
      <c r="N590" s="65" t="str">
        <f ca="1">IF( AND(LEN(N489)&gt;=1,N489&lt;&gt;".",COUNTIF(N190:N$191,"*17放*")&gt;0),  CONCATENATE(  ".",IF(N190=$A$499,$A590,"")  ),IF(N190=$A$499,$A590,"")  )</f>
        <v/>
      </c>
      <c r="O590" s="65" t="str">
        <f ca="1">IF( AND(LEN(O489)&gt;=1,O489&lt;&gt;".",COUNTIF(O190:O$191,"*17放*")&gt;0),  CONCATENATE(  ".",IF(O190=$A$499,$A590,"")  ),IF(O190=$A$499,$A590,"")  )</f>
        <v/>
      </c>
      <c r="P590" s="65" t="str">
        <f ca="1">IF( AND(LEN(P489)&gt;=1,P489&lt;&gt;".",COUNTIF(P190:P$191,"*17放*")&gt;0),  CONCATENATE(  ".",IF(P190=$A$499,$A590,"")  ),IF(P190=$A$499,$A590,"")  )</f>
        <v/>
      </c>
      <c r="Q590" s="65" t="str">
        <f ca="1">IF( AND(LEN(Q489)&gt;=1,Q489&lt;&gt;".",COUNTIF(Q190:Q$191,"*17放*")&gt;0),  CONCATENATE(  ".",IF(Q190=$A$499,$A590,"")  ),IF(Q190=$A$499,$A590,"")  )</f>
        <v/>
      </c>
      <c r="R590" s="65" t="str">
        <f ca="1">IF( AND(LEN(R489)&gt;=1,R489&lt;&gt;".",COUNTIF(R190:R$191,"*17放*")&gt;0),  CONCATENATE(  ".",IF(R190=$A$499,$A590,"")  ),IF(R190=$A$499,$A590,"")  )</f>
        <v/>
      </c>
      <c r="S590" s="65" t="str">
        <f ca="1">IF( AND(LEN(S489)&gt;=1,S489&lt;&gt;".",COUNTIF(S190:S$191,"*17放*")&gt;0),  CONCATENATE(  ".",IF(S190=$A$499,$A590,"")  ),IF(S190=$A$499,$A590,"")  )</f>
        <v/>
      </c>
      <c r="T590" s="65" t="str">
        <f ca="1">IF( AND(LEN(T489)&gt;=1,T489&lt;&gt;".",COUNTIF(T190:T$191,"*17放*")&gt;0),  CONCATENATE(  ".",IF(T190=$A$499,$A590,"")  ),IF(T190=$A$499,$A590,"")  )</f>
        <v/>
      </c>
      <c r="U590" s="65" t="str">
        <f ca="1">IF( AND(LEN(U489)&gt;=1,U489&lt;&gt;".",COUNTIF(U190:U$191,"*17放*")&gt;0),  CONCATENATE(  ".",IF(U190=$A$499,$A590,"")  ),IF(U190=$A$499,$A590,"")  )</f>
        <v/>
      </c>
      <c r="V590" s="65" t="str">
        <f ca="1">IF( AND(LEN(V489)&gt;=1,V489&lt;&gt;".",COUNTIF(V190:V$191,"*17放*")&gt;0),  CONCATENATE(  ".",IF(V190=$A$499,$A590,"")  ),IF(V190=$A$499,$A590,"")  )</f>
        <v/>
      </c>
      <c r="W590" s="65" t="str">
        <f ca="1">IF( AND(LEN(W489)&gt;=1,W489&lt;&gt;".",COUNTIF(W190:W$191,"*17放*")&gt;0),  CONCATENATE(  ".",IF(W190=$A$499,$A590,"")  ),IF(W190=$A$499,$A590,"")  )</f>
        <v/>
      </c>
      <c r="X590" s="65" t="str">
        <f ca="1">IF( AND(LEN(X489)&gt;=1,X489&lt;&gt;".",COUNTIF(X190:X$191,"*17放*")&gt;0),  CONCATENATE(  ".",IF(X190=$A$499,$A590,"")  ),IF(X190=$A$499,$A590,"")  )</f>
        <v/>
      </c>
      <c r="Y590" s="65" t="str">
        <f ca="1">IF( AND(LEN(Y489)&gt;=1,Y489&lt;&gt;".",COUNTIF(Y190:Y$191,"*17放*")&gt;0),  CONCATENATE(  ".",IF(Y190=$A$499,$A590,"")  ),IF(Y190=$A$499,$A590,"")  )</f>
        <v/>
      </c>
      <c r="Z590" s="65" t="str">
        <f ca="1">IF( AND(LEN(Z489)&gt;=1,Z489&lt;&gt;".",COUNTIF(Z190:Z$191,"*17放*")&gt;0),  CONCATENATE(  ".",IF(Z190=$A$499,$A590,"")  ),IF(Z190=$A$499,$A590,"")  )</f>
        <v/>
      </c>
      <c r="AA590" s="65" t="str">
        <f ca="1">IF( AND(LEN(AA489)&gt;=1,AA489&lt;&gt;".",COUNTIF(AA190:AA$191,"*17放*")&gt;0),  CONCATENATE(  ".",IF(AA190=$A$499,$A590,"")  ),IF(AA190=$A$499,$A590,"")  )</f>
        <v/>
      </c>
      <c r="AB590" s="65" t="str">
        <f ca="1">IF( AND(LEN(AB489)&gt;=1,AB489&lt;&gt;".",COUNTIF(AB190:AB$191,"*17放*")&gt;0),  CONCATENATE(  ".",IF(AB190=$A$499,$A590,"")  ),IF(AB190=$A$499,$A590,"")  )</f>
        <v/>
      </c>
      <c r="AC590" s="65" t="str">
        <f ca="1">IF( AND(LEN(AC489)&gt;=1,AC489&lt;&gt;".",COUNTIF(AC190:AC$191,"*17放*")&gt;0),  CONCATENATE(  ".",IF(AC190=$A$499,$A590,"")  ),IF(AC190=$A$499,$A590,"")  )</f>
        <v/>
      </c>
      <c r="AD590" s="65" t="str">
        <f ca="1">IF( AND(LEN(AD489)&gt;=1,AD489&lt;&gt;".",COUNTIF(AD190:AD$191,"*17放*")&gt;0),  CONCATENATE(  ".",IF(AD190=$A$499,$A590,"")  ),IF(AD190=$A$499,$A590,"")  )</f>
        <v/>
      </c>
      <c r="AE590" s="65" t="str">
        <f ca="1">IF( AND(LEN(AE489)&gt;=1,AE489&lt;&gt;".",COUNTIF(AE190:AE$191,"*17放*")&gt;0),  CONCATENATE(  ".",IF(AE190=$A$499,$A590,"")  ),IF(AE190=$A$499,$A590,"")  )</f>
        <v/>
      </c>
      <c r="AF590" s="65" t="str">
        <f ca="1">IF( AND(LEN(AF489)&gt;=1,AF489&lt;&gt;".",COUNTIF(AF190:AF$191,"*17放*")&gt;0),  CONCATENATE(  ".",IF(AF190=$A$499,$A590,"")  ),IF(AF190=$A$499,$A590,"")  )</f>
        <v/>
      </c>
      <c r="AG590" s="65" t="str">
        <f ca="1">IF( AND(LEN(AG489)&gt;=1,AG489&lt;&gt;".",COUNTIF(AG190:AG$191,"*17放*")&gt;0),  CONCATENATE(  ".",IF(AG190=$A$499,$A590,"")  ),IF(AG190=$A$499,$A590,"")  )</f>
        <v/>
      </c>
      <c r="AH590" s="65"/>
      <c r="AI590" s="65"/>
      <c r="AJ590" s="65"/>
    </row>
    <row r="591" spans="1:36">
      <c r="A591" s="65"/>
      <c r="B591" s="65"/>
      <c r="C591" s="65" t="str">
        <f ca="1">JoinText(C501:C590)</f>
        <v/>
      </c>
      <c r="D591" s="65" t="str">
        <f t="shared" ref="D591:AG591" ca="1" si="49">JoinText(D501:D590)</f>
        <v/>
      </c>
      <c r="E591" s="65" t="str">
        <f t="shared" ca="1" si="49"/>
        <v/>
      </c>
      <c r="F591" s="65" t="str">
        <f t="shared" ca="1" si="49"/>
        <v/>
      </c>
      <c r="G591" s="65" t="str">
        <f t="shared" ca="1" si="49"/>
        <v/>
      </c>
      <c r="H591" s="65" t="str">
        <f t="shared" ca="1" si="49"/>
        <v/>
      </c>
      <c r="I591" s="65" t="str">
        <f t="shared" ca="1" si="49"/>
        <v/>
      </c>
      <c r="J591" s="65" t="str">
        <f t="shared" ca="1" si="49"/>
        <v/>
      </c>
      <c r="K591" s="65" t="str">
        <f t="shared" ca="1" si="49"/>
        <v/>
      </c>
      <c r="L591" s="65" t="str">
        <f t="shared" ca="1" si="49"/>
        <v/>
      </c>
      <c r="M591" s="65" t="str">
        <f t="shared" ca="1" si="49"/>
        <v/>
      </c>
      <c r="N591" s="65" t="str">
        <f t="shared" ca="1" si="49"/>
        <v/>
      </c>
      <c r="O591" s="65" t="str">
        <f t="shared" ca="1" si="49"/>
        <v/>
      </c>
      <c r="P591" s="65" t="str">
        <f t="shared" ca="1" si="49"/>
        <v/>
      </c>
      <c r="Q591" s="65" t="str">
        <f t="shared" ca="1" si="49"/>
        <v/>
      </c>
      <c r="R591" s="65" t="str">
        <f t="shared" ca="1" si="49"/>
        <v/>
      </c>
      <c r="S591" s="65" t="str">
        <f t="shared" ca="1" si="49"/>
        <v/>
      </c>
      <c r="T591" s="65" t="str">
        <f t="shared" ca="1" si="49"/>
        <v/>
      </c>
      <c r="U591" s="65" t="str">
        <f t="shared" ca="1" si="49"/>
        <v/>
      </c>
      <c r="V591" s="65" t="str">
        <f t="shared" ca="1" si="49"/>
        <v/>
      </c>
      <c r="W591" s="65" t="str">
        <f t="shared" ca="1" si="49"/>
        <v/>
      </c>
      <c r="X591" s="65" t="str">
        <f t="shared" ca="1" si="49"/>
        <v/>
      </c>
      <c r="Y591" s="65" t="str">
        <f t="shared" ca="1" si="49"/>
        <v/>
      </c>
      <c r="Z591" s="65" t="str">
        <f t="shared" ca="1" si="49"/>
        <v/>
      </c>
      <c r="AA591" s="65" t="str">
        <f t="shared" ca="1" si="49"/>
        <v/>
      </c>
      <c r="AB591" s="65" t="str">
        <f t="shared" ca="1" si="49"/>
        <v/>
      </c>
      <c r="AC591" s="65" t="str">
        <f t="shared" ca="1" si="49"/>
        <v/>
      </c>
      <c r="AD591" s="65" t="str">
        <f t="shared" ca="1" si="49"/>
        <v/>
      </c>
      <c r="AE591" s="65" t="str">
        <f t="shared" ca="1" si="49"/>
        <v/>
      </c>
      <c r="AF591" s="65" t="str">
        <f t="shared" ca="1" si="49"/>
        <v/>
      </c>
      <c r="AG591" s="65" t="str">
        <f t="shared" ca="1" si="49"/>
        <v/>
      </c>
      <c r="AH591" s="65"/>
      <c r="AI591" s="65"/>
      <c r="AJ591" s="65"/>
    </row>
    <row r="598" spans="1:55" s="201" customFormat="1">
      <c r="AP598" s="204"/>
      <c r="AU598" s="204"/>
      <c r="AV598" s="204"/>
      <c r="AY598" s="204"/>
      <c r="AZ598" s="204"/>
      <c r="BA598" s="204"/>
      <c r="BB598" s="204"/>
      <c r="BC598" s="204"/>
    </row>
    <row r="599" spans="1:55">
      <c r="A599" s="201" t="s">
        <v>256</v>
      </c>
    </row>
    <row r="600" spans="1:55">
      <c r="A600" s="98" t="str">
        <f t="shared" ref="A600:AG600" si="50">A500</f>
        <v>番號</v>
      </c>
      <c r="B600" s="98" t="str">
        <f t="shared" si="50"/>
        <v xml:space="preserve"> 姓名</v>
      </c>
      <c r="C600" s="340">
        <f t="shared" ca="1" si="50"/>
        <v>44531</v>
      </c>
      <c r="D600" s="340">
        <f t="shared" ca="1" si="50"/>
        <v>44532</v>
      </c>
      <c r="E600" s="340">
        <f t="shared" ca="1" si="50"/>
        <v>44533</v>
      </c>
      <c r="F600" s="340">
        <f t="shared" ca="1" si="50"/>
        <v>44534</v>
      </c>
      <c r="G600" s="340">
        <f t="shared" ca="1" si="50"/>
        <v>44535</v>
      </c>
      <c r="H600" s="340">
        <f t="shared" ca="1" si="50"/>
        <v>44536</v>
      </c>
      <c r="I600" s="340">
        <f t="shared" ca="1" si="50"/>
        <v>44537</v>
      </c>
      <c r="J600" s="340">
        <f t="shared" ca="1" si="50"/>
        <v>44538</v>
      </c>
      <c r="K600" s="340">
        <f t="shared" ca="1" si="50"/>
        <v>44539</v>
      </c>
      <c r="L600" s="340">
        <f t="shared" ca="1" si="50"/>
        <v>44540</v>
      </c>
      <c r="M600" s="340">
        <f t="shared" ca="1" si="50"/>
        <v>44541</v>
      </c>
      <c r="N600" s="340">
        <f t="shared" ca="1" si="50"/>
        <v>44542</v>
      </c>
      <c r="O600" s="340">
        <f t="shared" ca="1" si="50"/>
        <v>44543</v>
      </c>
      <c r="P600" s="340">
        <f t="shared" ca="1" si="50"/>
        <v>44544</v>
      </c>
      <c r="Q600" s="340">
        <f t="shared" ca="1" si="50"/>
        <v>44545</v>
      </c>
      <c r="R600" s="340">
        <f t="shared" ca="1" si="50"/>
        <v>44546</v>
      </c>
      <c r="S600" s="340">
        <f t="shared" ca="1" si="50"/>
        <v>44547</v>
      </c>
      <c r="T600" s="340">
        <f t="shared" ca="1" si="50"/>
        <v>44548</v>
      </c>
      <c r="U600" s="340">
        <f t="shared" ca="1" si="50"/>
        <v>44549</v>
      </c>
      <c r="V600" s="340">
        <f t="shared" ca="1" si="50"/>
        <v>44550</v>
      </c>
      <c r="W600" s="340">
        <f t="shared" ca="1" si="50"/>
        <v>44551</v>
      </c>
      <c r="X600" s="340">
        <f t="shared" ca="1" si="50"/>
        <v>44552</v>
      </c>
      <c r="Y600" s="340">
        <f t="shared" ca="1" si="50"/>
        <v>44553</v>
      </c>
      <c r="Z600" s="340">
        <f t="shared" ca="1" si="50"/>
        <v>44554</v>
      </c>
      <c r="AA600" s="340">
        <f t="shared" ca="1" si="50"/>
        <v>44555</v>
      </c>
      <c r="AB600" s="340">
        <f t="shared" ca="1" si="50"/>
        <v>44556</v>
      </c>
      <c r="AC600" s="340">
        <f t="shared" ca="1" si="50"/>
        <v>44557</v>
      </c>
      <c r="AD600" s="340">
        <f t="shared" ca="1" si="50"/>
        <v>44558</v>
      </c>
      <c r="AE600" s="340">
        <f t="shared" ca="1" si="50"/>
        <v>44559</v>
      </c>
      <c r="AF600" s="340">
        <f t="shared" ca="1" si="50"/>
        <v>44560</v>
      </c>
      <c r="AG600" s="340">
        <f t="shared" ca="1" si="50"/>
        <v>44561</v>
      </c>
      <c r="AH600" s="98"/>
      <c r="AI600" s="98"/>
      <c r="AJ600" s="98"/>
    </row>
    <row r="601" spans="1:55">
      <c r="A601" s="98">
        <f t="shared" ref="A601:B620" si="51">A501</f>
        <v>1</v>
      </c>
      <c r="B601" s="98" t="str">
        <f t="shared" si="51"/>
        <v>呂浩維</v>
      </c>
      <c r="C601" s="98" t="str">
        <f t="shared" ref="C601:AG601" ca="1" si="52">IF(  OR(  LEN(C600)=2,LEN(C600)=3  ),  CONCATENATE(  "",IF(C101=$A$599,$A601,"")  ),IF(C101=$A$599,$A601,"")  )</f>
        <v/>
      </c>
      <c r="D601" s="98" t="str">
        <f t="shared" ca="1" si="52"/>
        <v/>
      </c>
      <c r="E601" s="98" t="str">
        <f t="shared" ca="1" si="52"/>
        <v/>
      </c>
      <c r="F601" s="98" t="str">
        <f t="shared" ca="1" si="52"/>
        <v/>
      </c>
      <c r="G601" s="98" t="str">
        <f t="shared" ca="1" si="52"/>
        <v/>
      </c>
      <c r="H601" s="98" t="str">
        <f t="shared" ca="1" si="52"/>
        <v/>
      </c>
      <c r="I601" s="98" t="str">
        <f t="shared" ca="1" si="52"/>
        <v/>
      </c>
      <c r="J601" s="98" t="str">
        <f t="shared" ca="1" si="52"/>
        <v/>
      </c>
      <c r="K601" s="98" t="str">
        <f t="shared" ca="1" si="52"/>
        <v/>
      </c>
      <c r="L601" s="98" t="str">
        <f t="shared" ca="1" si="52"/>
        <v/>
      </c>
      <c r="M601" s="98" t="str">
        <f t="shared" ca="1" si="52"/>
        <v/>
      </c>
      <c r="N601" s="98" t="str">
        <f t="shared" ca="1" si="52"/>
        <v/>
      </c>
      <c r="O601" s="98" t="str">
        <f t="shared" ca="1" si="52"/>
        <v/>
      </c>
      <c r="P601" s="98" t="str">
        <f t="shared" ca="1" si="52"/>
        <v/>
      </c>
      <c r="Q601" s="98" t="str">
        <f t="shared" ca="1" si="52"/>
        <v/>
      </c>
      <c r="R601" s="98" t="str">
        <f t="shared" ca="1" si="52"/>
        <v/>
      </c>
      <c r="S601" s="98" t="str">
        <f t="shared" ca="1" si="52"/>
        <v/>
      </c>
      <c r="T601" s="98" t="str">
        <f t="shared" ca="1" si="52"/>
        <v/>
      </c>
      <c r="U601" s="98" t="str">
        <f t="shared" ca="1" si="52"/>
        <v/>
      </c>
      <c r="V601" s="98" t="str">
        <f t="shared" ca="1" si="52"/>
        <v/>
      </c>
      <c r="W601" s="98" t="str">
        <f t="shared" ca="1" si="52"/>
        <v/>
      </c>
      <c r="X601" s="98" t="str">
        <f t="shared" ca="1" si="52"/>
        <v/>
      </c>
      <c r="Y601" s="98" t="str">
        <f t="shared" ca="1" si="52"/>
        <v/>
      </c>
      <c r="Z601" s="98" t="str">
        <f t="shared" ca="1" si="52"/>
        <v/>
      </c>
      <c r="AA601" s="98">
        <f t="shared" ca="1" si="52"/>
        <v>1</v>
      </c>
      <c r="AB601" s="98">
        <f t="shared" ca="1" si="52"/>
        <v>1</v>
      </c>
      <c r="AC601" s="98">
        <f t="shared" ca="1" si="52"/>
        <v>1</v>
      </c>
      <c r="AD601" s="98" t="str">
        <f t="shared" ca="1" si="52"/>
        <v/>
      </c>
      <c r="AE601" s="98" t="str">
        <f t="shared" ca="1" si="52"/>
        <v/>
      </c>
      <c r="AF601" s="98" t="str">
        <f t="shared" ca="1" si="52"/>
        <v/>
      </c>
      <c r="AG601" s="98" t="str">
        <f t="shared" ca="1" si="52"/>
        <v/>
      </c>
      <c r="AH601" s="98"/>
      <c r="AI601" s="98"/>
      <c r="AJ601" s="98"/>
    </row>
    <row r="602" spans="1:55">
      <c r="A602" s="98">
        <f t="shared" si="51"/>
        <v>2</v>
      </c>
      <c r="B602" s="98" t="str">
        <f t="shared" si="51"/>
        <v>謝禮全</v>
      </c>
      <c r="C602" s="98" t="str">
        <f ca="1">IF(  AND(LEN(C601)&gt;=1,C601&lt;&gt;".",COUNTIF(C102:C$191,"*全日休*")&gt;0),  CONCATENATE(  ".",IF(C102=$A$599,$A602,"")  ),IF(C102=$A$599,$A602,"")  )</f>
        <v/>
      </c>
      <c r="D602" s="98" t="str">
        <f ca="1">IF(  AND(LEN(D601)&gt;=1,D601&lt;&gt;".",COUNTIF(D102:D$191,"*全日休*")&gt;0),  CONCATENATE(  ".",IF(D102=$A$599,$A602,"")  ),IF(D102=$A$599,$A602,"")  )</f>
        <v/>
      </c>
      <c r="E602" s="98" t="str">
        <f ca="1">IF(  AND(LEN(E601)&gt;=1,E601&lt;&gt;".",COUNTIF(E102:E$191,"*全日休*")&gt;0),  CONCATENATE(  ".",IF(E102=$A$599,$A602,"")  ),IF(E102=$A$599,$A602,"")  )</f>
        <v/>
      </c>
      <c r="F602" s="98" t="str">
        <f ca="1">IF(  AND(LEN(F601)&gt;=1,F601&lt;&gt;".",COUNTIF(F102:F$191,"*全日休*")&gt;0),  CONCATENATE(  ".",IF(F102=$A$599,$A602,"")  ),IF(F102=$A$599,$A602,"")  )</f>
        <v/>
      </c>
      <c r="G602" s="98" t="str">
        <f ca="1">IF(  AND(LEN(G601)&gt;=1,G601&lt;&gt;".",COUNTIF(G102:G$191,"*全日休*")&gt;0),  CONCATENATE(  ".",IF(G102=$A$599,$A602,"")  ),IF(G102=$A$599,$A602,"")  )</f>
        <v/>
      </c>
      <c r="H602" s="98" t="str">
        <f ca="1">IF(  AND(LEN(H601)&gt;=1,H601&lt;&gt;".",COUNTIF(H102:H$191,"*全日休*")&gt;0),  CONCATENATE(  ".",IF(H102=$A$599,$A602,"")  ),IF(H102=$A$599,$A602,"")  )</f>
        <v/>
      </c>
      <c r="I602" s="98" t="str">
        <f ca="1">IF(  AND(LEN(I601)&gt;=1,I601&lt;&gt;".",COUNTIF(I102:I$191,"*全日休*")&gt;0),  CONCATENATE(  ".",IF(I102=$A$599,$A602,"")  ),IF(I102=$A$599,$A602,"")  )</f>
        <v/>
      </c>
      <c r="J602" s="98" t="str">
        <f ca="1">IF(  AND(LEN(J601)&gt;=1,J601&lt;&gt;".",COUNTIF(J102:J$191,"*全日休*")&gt;0),  CONCATENATE(  ".",IF(J102=$A$599,$A602,"")  ),IF(J102=$A$599,$A602,"")  )</f>
        <v/>
      </c>
      <c r="K602" s="98" t="str">
        <f ca="1">IF(  AND(LEN(K601)&gt;=1,K601&lt;&gt;".",COUNTIF(K102:K$191,"*全日休*")&gt;0),  CONCATENATE(  ".",IF(K102=$A$599,$A602,"")  ),IF(K102=$A$599,$A602,"")  )</f>
        <v/>
      </c>
      <c r="L602" s="98" t="str">
        <f ca="1">IF(  AND(LEN(L601)&gt;=1,L601&lt;&gt;".",COUNTIF(L102:L$191,"*全日休*")&gt;0),  CONCATENATE(  ".",IF(L102=$A$599,$A602,"")  ),IF(L102=$A$599,$A602,"")  )</f>
        <v/>
      </c>
      <c r="M602" s="98" t="str">
        <f ca="1">IF(  AND(LEN(M601)&gt;=1,M601&lt;&gt;".",COUNTIF(M102:M$191,"*全日休*")&gt;0),  CONCATENATE(  ".",IF(M102=$A$599,$A602,"")  ),IF(M102=$A$599,$A602,"")  )</f>
        <v/>
      </c>
      <c r="N602" s="98" t="str">
        <f ca="1">IF(  AND(LEN(N601)&gt;=1,N601&lt;&gt;".",COUNTIF(N102:N$191,"*全日休*")&gt;0),  CONCATENATE(  ".",IF(N102=$A$599,$A602,"")  ),IF(N102=$A$599,$A602,"")  )</f>
        <v/>
      </c>
      <c r="O602" s="98" t="str">
        <f ca="1">IF(  AND(LEN(O601)&gt;=1,O601&lt;&gt;".",COUNTIF(O102:O$191,"*全日休*")&gt;0),  CONCATENATE(  ".",IF(O102=$A$599,$A602,"")  ),IF(O102=$A$599,$A602,"")  )</f>
        <v/>
      </c>
      <c r="P602" s="98" t="str">
        <f ca="1">IF(  AND(LEN(P601)&gt;=1,P601&lt;&gt;".",COUNTIF(P102:P$191,"*全日休*")&gt;0),  CONCATENATE(  ".",IF(P102=$A$599,$A602,"")  ),IF(P102=$A$599,$A602,"")  )</f>
        <v/>
      </c>
      <c r="Q602" s="98" t="str">
        <f ca="1">IF(  AND(LEN(Q601)&gt;=1,Q601&lt;&gt;".",COUNTIF(Q102:Q$191,"*全日休*")&gt;0),  CONCATENATE(  ".",IF(Q102=$A$599,$A602,"")  ),IF(Q102=$A$599,$A602,"")  )</f>
        <v/>
      </c>
      <c r="R602" s="98" t="str">
        <f ca="1">IF(  AND(LEN(R601)&gt;=1,R601&lt;&gt;".",COUNTIF(R102:R$191,"*全日休*")&gt;0),  CONCATENATE(  ".",IF(R102=$A$599,$A602,"")  ),IF(R102=$A$599,$A602,"")  )</f>
        <v/>
      </c>
      <c r="S602" s="98" t="str">
        <f ca="1">IF(  AND(LEN(S601)&gt;=1,S601&lt;&gt;".",COUNTIF(S102:S$191,"*全日休*")&gt;0),  CONCATENATE(  ".",IF(S102=$A$599,$A602,"")  ),IF(S102=$A$599,$A602,"")  )</f>
        <v/>
      </c>
      <c r="T602" s="98" t="str">
        <f ca="1">IF(  AND(LEN(T601)&gt;=1,T601&lt;&gt;".",COUNTIF(T102:T$191,"*全日休*")&gt;0),  CONCATENATE(  ".",IF(T102=$A$599,$A602,"")  ),IF(T102=$A$599,$A602,"")  )</f>
        <v/>
      </c>
      <c r="U602" s="98" t="str">
        <f ca="1">IF(  AND(LEN(U601)&gt;=1,U601&lt;&gt;".",COUNTIF(U102:U$191,"*全日休*")&gt;0),  CONCATENATE(  ".",IF(U102=$A$599,$A602,"")  ),IF(U102=$A$599,$A602,"")  )</f>
        <v/>
      </c>
      <c r="V602" s="98" t="str">
        <f ca="1">IF(  AND(LEN(V601)&gt;=1,V601&lt;&gt;".",COUNTIF(V102:V$191,"*全日休*")&gt;0),  CONCATENATE(  ".",IF(V102=$A$599,$A602,"")  ),IF(V102=$A$599,$A602,"")  )</f>
        <v/>
      </c>
      <c r="W602" s="98" t="str">
        <f ca="1">IF(  AND(LEN(W601)&gt;=1,W601&lt;&gt;".",COUNTIF(W102:W$191,"*全日休*")&gt;0),  CONCATENATE(  ".",IF(W102=$A$599,$A602,"")  ),IF(W102=$A$599,$A602,"")  )</f>
        <v/>
      </c>
      <c r="X602" s="98" t="str">
        <f ca="1">IF(  AND(LEN(X601)&gt;=1,X601&lt;&gt;".",COUNTIF(X102:X$191,"*全日休*")&gt;0),  CONCATENATE(  ".",IF(X102=$A$599,$A602,"")  ),IF(X102=$A$599,$A602,"")  )</f>
        <v/>
      </c>
      <c r="Y602" s="98" t="str">
        <f ca="1">IF(  AND(LEN(Y601)&gt;=1,Y601&lt;&gt;".",COUNTIF(Y102:Y$191,"*全日休*")&gt;0),  CONCATENATE(  ".",IF(Y102=$A$599,$A602,"")  ),IF(Y102=$A$599,$A602,"")  )</f>
        <v/>
      </c>
      <c r="Z602" s="98" t="str">
        <f ca="1">IF(  AND(LEN(Z601)&gt;=1,Z601&lt;&gt;".",COUNTIF(Z102:Z$191,"*全日休*")&gt;0),  CONCATENATE(  ".",IF(Z102=$A$599,$A602,"")  ),IF(Z102=$A$599,$A602,"")  )</f>
        <v/>
      </c>
      <c r="AA602" s="98" t="str">
        <f ca="1">IF(  AND(LEN(AA601)&gt;=1,AA601&lt;&gt;".",COUNTIF(AA102:AA$191,"*全日休*")&gt;0),  CONCATENATE(  ".",IF(AA102=$A$599,$A602,"")  ),IF(AA102=$A$599,$A602,"")  )</f>
        <v>.2</v>
      </c>
      <c r="AB602" s="98" t="str">
        <f ca="1">IF(  AND(LEN(AB601)&gt;=1,AB601&lt;&gt;".",COUNTIF(AB102:AB$191,"*全日休*")&gt;0),  CONCATENATE(  ".",IF(AB102=$A$599,$A602,"")  ),IF(AB102=$A$599,$A602,"")  )</f>
        <v>.2</v>
      </c>
      <c r="AC602" s="98" t="str">
        <f ca="1">IF(  AND(LEN(AC601)&gt;=1,AC601&lt;&gt;".",COUNTIF(AC102:AC$191,"*全日休*")&gt;0),  CONCATENATE(  ".",IF(AC102=$A$599,$A602,"")  ),IF(AC102=$A$599,$A602,"")  )</f>
        <v>.2</v>
      </c>
      <c r="AD602" s="98" t="str">
        <f ca="1">IF(  AND(LEN(AD601)&gt;=1,AD601&lt;&gt;".",COUNTIF(AD102:AD$191,"*全日休*")&gt;0),  CONCATENATE(  ".",IF(AD102=$A$599,$A602,"")  ),IF(AD102=$A$599,$A602,"")  )</f>
        <v/>
      </c>
      <c r="AE602" s="98" t="str">
        <f ca="1">IF(  AND(LEN(AE601)&gt;=1,AE601&lt;&gt;".",COUNTIF(AE102:AE$191,"*全日休*")&gt;0),  CONCATENATE(  ".",IF(AE102=$A$599,$A602,"")  ),IF(AE102=$A$599,$A602,"")  )</f>
        <v/>
      </c>
      <c r="AF602" s="98" t="str">
        <f ca="1">IF(  AND(LEN(AF601)&gt;=1,AF601&lt;&gt;".",COUNTIF(AF102:AF$191,"*全日休*")&gt;0),  CONCATENATE(  ".",IF(AF102=$A$599,$A602,"")  ),IF(AF102=$A$599,$A602,"")  )</f>
        <v/>
      </c>
      <c r="AG602" s="98" t="str">
        <f ca="1">IF(  AND(LEN(AG601)&gt;=1,AG601&lt;&gt;".",COUNTIF(AG102:AG$191,"*全日休*")&gt;0),  CONCATENATE(  ".",IF(AG102=$A$599,$A602,"")  ),IF(AG102=$A$599,$A602,"")  )</f>
        <v/>
      </c>
      <c r="AH602" s="98"/>
      <c r="AI602" s="98"/>
      <c r="AJ602" s="98"/>
    </row>
    <row r="603" spans="1:55">
      <c r="A603" s="98">
        <f t="shared" si="51"/>
        <v>3</v>
      </c>
      <c r="B603" s="98" t="str">
        <f t="shared" si="51"/>
        <v>彭揚凱</v>
      </c>
      <c r="C603" s="98" t="str">
        <f ca="1">IF(  AND(LEN(C602)&gt;=1,C602&lt;&gt;".",COUNTIF(C103:C$191,"*全日休*")&gt;0),  CONCATENATE(  ".",IF(C103=$A$599,$A603,"")  ),IF(C103=$A$599,$A603,"")  )</f>
        <v/>
      </c>
      <c r="D603" s="98" t="str">
        <f ca="1">IF(  AND(LEN(D602)&gt;=1,D602&lt;&gt;".",COUNTIF(D103:D$191,"*全日休*")&gt;0),  CONCATENATE(  ".",IF(D103=$A$599,$A603,"")  ),IF(D103=$A$599,$A603,"")  )</f>
        <v/>
      </c>
      <c r="E603" s="98" t="str">
        <f ca="1">IF(  AND(LEN(E602)&gt;=1,E602&lt;&gt;".",COUNTIF(E103:E$191,"*全日休*")&gt;0),  CONCATENATE(  ".",IF(E103=$A$599,$A603,"")  ),IF(E103=$A$599,$A603,"")  )</f>
        <v/>
      </c>
      <c r="F603" s="98" t="str">
        <f ca="1">IF(  AND(LEN(F602)&gt;=1,F602&lt;&gt;".",COUNTIF(F103:F$191,"*全日休*")&gt;0),  CONCATENATE(  ".",IF(F103=$A$599,$A603,"")  ),IF(F103=$A$599,$A603,"")  )</f>
        <v/>
      </c>
      <c r="G603" s="98" t="str">
        <f ca="1">IF(  AND(LEN(G602)&gt;=1,G602&lt;&gt;".",COUNTIF(G103:G$191,"*全日休*")&gt;0),  CONCATENATE(  ".",IF(G103=$A$599,$A603,"")  ),IF(G103=$A$599,$A603,"")  )</f>
        <v/>
      </c>
      <c r="H603" s="98" t="str">
        <f ca="1">IF(  AND(LEN(H602)&gt;=1,H602&lt;&gt;".",COUNTIF(H103:H$191,"*全日休*")&gt;0),  CONCATENATE(  ".",IF(H103=$A$599,$A603,"")  ),IF(H103=$A$599,$A603,"")  )</f>
        <v/>
      </c>
      <c r="I603" s="98" t="str">
        <f ca="1">IF(  AND(LEN(I602)&gt;=1,I602&lt;&gt;".",COUNTIF(I103:I$191,"*全日休*")&gt;0),  CONCATENATE(  ".",IF(I103=$A$599,$A603,"")  ),IF(I103=$A$599,$A603,"")  )</f>
        <v/>
      </c>
      <c r="J603" s="98" t="str">
        <f ca="1">IF(  AND(LEN(J602)&gt;=1,J602&lt;&gt;".",COUNTIF(J103:J$191,"*全日休*")&gt;0),  CONCATENATE(  ".",IF(J103=$A$599,$A603,"")  ),IF(J103=$A$599,$A603,"")  )</f>
        <v/>
      </c>
      <c r="K603" s="98" t="str">
        <f ca="1">IF(  AND(LEN(K602)&gt;=1,K602&lt;&gt;".",COUNTIF(K103:K$191,"*全日休*")&gt;0),  CONCATENATE(  ".",IF(K103=$A$599,$A603,"")  ),IF(K103=$A$599,$A603,"")  )</f>
        <v/>
      </c>
      <c r="L603" s="98" t="str">
        <f ca="1">IF(  AND(LEN(L602)&gt;=1,L602&lt;&gt;".",COUNTIF(L103:L$191,"*全日休*")&gt;0),  CONCATENATE(  ".",IF(L103=$A$599,$A603,"")  ),IF(L103=$A$599,$A603,"")  )</f>
        <v/>
      </c>
      <c r="M603" s="98" t="str">
        <f ca="1">IF(  AND(LEN(M602)&gt;=1,M602&lt;&gt;".",COUNTIF(M103:M$191,"*全日休*")&gt;0),  CONCATENATE(  ".",IF(M103=$A$599,$A603,"")  ),IF(M103=$A$599,$A603,"")  )</f>
        <v/>
      </c>
      <c r="N603" s="98" t="str">
        <f ca="1">IF(  AND(LEN(N602)&gt;=1,N602&lt;&gt;".",COUNTIF(N103:N$191,"*全日休*")&gt;0),  CONCATENATE(  ".",IF(N103=$A$599,$A603,"")  ),IF(N103=$A$599,$A603,"")  )</f>
        <v/>
      </c>
      <c r="O603" s="98" t="str">
        <f ca="1">IF(  AND(LEN(O602)&gt;=1,O602&lt;&gt;".",COUNTIF(O103:O$191,"*全日休*")&gt;0),  CONCATENATE(  ".",IF(O103=$A$599,$A603,"")  ),IF(O103=$A$599,$A603,"")  )</f>
        <v/>
      </c>
      <c r="P603" s="98" t="str">
        <f ca="1">IF(  AND(LEN(P602)&gt;=1,P602&lt;&gt;".",COUNTIF(P103:P$191,"*全日休*")&gt;0),  CONCATENATE(  ".",IF(P103=$A$599,$A603,"")  ),IF(P103=$A$599,$A603,"")  )</f>
        <v/>
      </c>
      <c r="Q603" s="98" t="str">
        <f ca="1">IF(  AND(LEN(Q602)&gt;=1,Q602&lt;&gt;".",COUNTIF(Q103:Q$191,"*全日休*")&gt;0),  CONCATENATE(  ".",IF(Q103=$A$599,$A603,"")  ),IF(Q103=$A$599,$A603,"")  )</f>
        <v/>
      </c>
      <c r="R603" s="98" t="str">
        <f ca="1">IF(  AND(LEN(R602)&gt;=1,R602&lt;&gt;".",COUNTIF(R103:R$191,"*全日休*")&gt;0),  CONCATENATE(  ".",IF(R103=$A$599,$A603,"")  ),IF(R103=$A$599,$A603,"")  )</f>
        <v/>
      </c>
      <c r="S603" s="98" t="str">
        <f ca="1">IF(  AND(LEN(S602)&gt;=1,S602&lt;&gt;".",COUNTIF(S103:S$191,"*全日休*")&gt;0),  CONCATENATE(  ".",IF(S103=$A$599,$A603,"")  ),IF(S103=$A$599,$A603,"")  )</f>
        <v/>
      </c>
      <c r="T603" s="98" t="str">
        <f ca="1">IF(  AND(LEN(T602)&gt;=1,T602&lt;&gt;".",COUNTIF(T103:T$191,"*全日休*")&gt;0),  CONCATENATE(  ".",IF(T103=$A$599,$A603,"")  ),IF(T103=$A$599,$A603,"")  )</f>
        <v/>
      </c>
      <c r="U603" s="98" t="str">
        <f ca="1">IF(  AND(LEN(U602)&gt;=1,U602&lt;&gt;".",COUNTIF(U103:U$191,"*全日休*")&gt;0),  CONCATENATE(  ".",IF(U103=$A$599,$A603,"")  ),IF(U103=$A$599,$A603,"")  )</f>
        <v/>
      </c>
      <c r="V603" s="98" t="str">
        <f ca="1">IF(  AND(LEN(V602)&gt;=1,V602&lt;&gt;".",COUNTIF(V103:V$191,"*全日休*")&gt;0),  CONCATENATE(  ".",IF(V103=$A$599,$A603,"")  ),IF(V103=$A$599,$A603,"")  )</f>
        <v/>
      </c>
      <c r="W603" s="98" t="str">
        <f ca="1">IF(  AND(LEN(W602)&gt;=1,W602&lt;&gt;".",COUNTIF(W103:W$191,"*全日休*")&gt;0),  CONCATENATE(  ".",IF(W103=$A$599,$A603,"")  ),IF(W103=$A$599,$A603,"")  )</f>
        <v/>
      </c>
      <c r="X603" s="98" t="str">
        <f ca="1">IF(  AND(LEN(X602)&gt;=1,X602&lt;&gt;".",COUNTIF(X103:X$191,"*全日休*")&gt;0),  CONCATENATE(  ".",IF(X103=$A$599,$A603,"")  ),IF(X103=$A$599,$A603,"")  )</f>
        <v/>
      </c>
      <c r="Y603" s="98" t="str">
        <f ca="1">IF(  AND(LEN(Y602)&gt;=1,Y602&lt;&gt;".",COUNTIF(Y103:Y$191,"*全日休*")&gt;0),  CONCATENATE(  ".",IF(Y103=$A$599,$A603,"")  ),IF(Y103=$A$599,$A603,"")  )</f>
        <v/>
      </c>
      <c r="Z603" s="98" t="str">
        <f ca="1">IF(  AND(LEN(Z602)&gt;=1,Z602&lt;&gt;".",COUNTIF(Z103:Z$191,"*全日休*")&gt;0),  CONCATENATE(  ".",IF(Z103=$A$599,$A603,"")  ),IF(Z103=$A$599,$A603,"")  )</f>
        <v/>
      </c>
      <c r="AA603" s="98" t="str">
        <f ca="1">IF(  AND(LEN(AA602)&gt;=1,AA602&lt;&gt;".",COUNTIF(AA103:AA$191,"*全日休*")&gt;0),  CONCATENATE(  ".",IF(AA103=$A$599,$A603,"")  ),IF(AA103=$A$599,$A603,"")  )</f>
        <v>.3</v>
      </c>
      <c r="AB603" s="98" t="str">
        <f ca="1">IF(  AND(LEN(AB602)&gt;=1,AB602&lt;&gt;".",COUNTIF(AB103:AB$191,"*全日休*")&gt;0),  CONCATENATE(  ".",IF(AB103=$A$599,$A603,"")  ),IF(AB103=$A$599,$A603,"")  )</f>
        <v>.3</v>
      </c>
      <c r="AC603" s="98" t="str">
        <f ca="1">IF(  AND(LEN(AC602)&gt;=1,AC602&lt;&gt;".",COUNTIF(AC103:AC$191,"*全日休*")&gt;0),  CONCATENATE(  ".",IF(AC103=$A$599,$A603,"")  ),IF(AC103=$A$599,$A603,"")  )</f>
        <v>.3</v>
      </c>
      <c r="AD603" s="98" t="str">
        <f ca="1">IF(  AND(LEN(AD602)&gt;=1,AD602&lt;&gt;".",COUNTIF(AD103:AD$191,"*全日休*")&gt;0),  CONCATENATE(  ".",IF(AD103=$A$599,$A603,"")  ),IF(AD103=$A$599,$A603,"")  )</f>
        <v/>
      </c>
      <c r="AE603" s="98" t="str">
        <f ca="1">IF(  AND(LEN(AE602)&gt;=1,AE602&lt;&gt;".",COUNTIF(AE103:AE$191,"*全日休*")&gt;0),  CONCATENATE(  ".",IF(AE103=$A$599,$A603,"")  ),IF(AE103=$A$599,$A603,"")  )</f>
        <v/>
      </c>
      <c r="AF603" s="98" t="str">
        <f ca="1">IF(  AND(LEN(AF602)&gt;=1,AF602&lt;&gt;".",COUNTIF(AF103:AF$191,"*全日休*")&gt;0),  CONCATENATE(  ".",IF(AF103=$A$599,$A603,"")  ),IF(AF103=$A$599,$A603,"")  )</f>
        <v/>
      </c>
      <c r="AG603" s="98" t="str">
        <f ca="1">IF(  AND(LEN(AG602)&gt;=1,AG602&lt;&gt;".",COUNTIF(AG103:AG$191,"*全日休*")&gt;0),  CONCATENATE(  ".",IF(AG103=$A$599,$A603,"")  ),IF(AG103=$A$599,$A603,"")  )</f>
        <v/>
      </c>
      <c r="AH603" s="98"/>
      <c r="AI603" s="98"/>
      <c r="AJ603" s="98"/>
    </row>
    <row r="604" spans="1:55">
      <c r="A604" s="98">
        <f t="shared" si="51"/>
        <v>4</v>
      </c>
      <c r="B604" s="98" t="str">
        <f t="shared" si="51"/>
        <v>張顥</v>
      </c>
      <c r="C604" s="98" t="str">
        <f ca="1">IF(  AND(LEN(C603)&gt;=1,C603&lt;&gt;".",COUNTIF(C104:C$191,"*全日休*")&gt;0),  CONCATENATE(  ".",IF(C104=$A$599,$A604,"")  ),IF(C104=$A$599,$A604,"")  )</f>
        <v/>
      </c>
      <c r="D604" s="98" t="str">
        <f ca="1">IF(  AND(LEN(D603)&gt;=1,D603&lt;&gt;".",COUNTIF(D104:D$191,"*全日休*")&gt;0),  CONCATENATE(  ".",IF(D104=$A$599,$A604,"")  ),IF(D104=$A$599,$A604,"")  )</f>
        <v/>
      </c>
      <c r="E604" s="98" t="str">
        <f ca="1">IF(  AND(LEN(E603)&gt;=1,E603&lt;&gt;".",COUNTIF(E104:E$191,"*全日休*")&gt;0),  CONCATENATE(  ".",IF(E104=$A$599,$A604,"")  ),IF(E104=$A$599,$A604,"")  )</f>
        <v/>
      </c>
      <c r="F604" s="98" t="str">
        <f ca="1">IF(  AND(LEN(F603)&gt;=1,F603&lt;&gt;".",COUNTIF(F104:F$191,"*全日休*")&gt;0),  CONCATENATE(  ".",IF(F104=$A$599,$A604,"")  ),IF(F104=$A$599,$A604,"")  )</f>
        <v/>
      </c>
      <c r="G604" s="98" t="str">
        <f ca="1">IF(  AND(LEN(G603)&gt;=1,G603&lt;&gt;".",COUNTIF(G104:G$191,"*全日休*")&gt;0),  CONCATENATE(  ".",IF(G104=$A$599,$A604,"")  ),IF(G104=$A$599,$A604,"")  )</f>
        <v/>
      </c>
      <c r="H604" s="98" t="str">
        <f ca="1">IF(  AND(LEN(H603)&gt;=1,H603&lt;&gt;".",COUNTIF(H104:H$191,"*全日休*")&gt;0),  CONCATENATE(  ".",IF(H104=$A$599,$A604,"")  ),IF(H104=$A$599,$A604,"")  )</f>
        <v/>
      </c>
      <c r="I604" s="98" t="str">
        <f ca="1">IF(  AND(LEN(I603)&gt;=1,I603&lt;&gt;".",COUNTIF(I104:I$191,"*全日休*")&gt;0),  CONCATENATE(  ".",IF(I104=$A$599,$A604,"")  ),IF(I104=$A$599,$A604,"")  )</f>
        <v/>
      </c>
      <c r="J604" s="98" t="str">
        <f ca="1">IF(  AND(LEN(J603)&gt;=1,J603&lt;&gt;".",COUNTIF(J104:J$191,"*全日休*")&gt;0),  CONCATENATE(  ".",IF(J104=$A$599,$A604,"")  ),IF(J104=$A$599,$A604,"")  )</f>
        <v/>
      </c>
      <c r="K604" s="98" t="str">
        <f ca="1">IF(  AND(LEN(K603)&gt;=1,K603&lt;&gt;".",COUNTIF(K104:K$191,"*全日休*")&gt;0),  CONCATENATE(  ".",IF(K104=$A$599,$A604,"")  ),IF(K104=$A$599,$A604,"")  )</f>
        <v/>
      </c>
      <c r="L604" s="98" t="str">
        <f ca="1">IF(  AND(LEN(L603)&gt;=1,L603&lt;&gt;".",COUNTIF(L104:L$191,"*全日休*")&gt;0),  CONCATENATE(  ".",IF(L104=$A$599,$A604,"")  ),IF(L104=$A$599,$A604,"")  )</f>
        <v/>
      </c>
      <c r="M604" s="98" t="str">
        <f ca="1">IF(  AND(LEN(M603)&gt;=1,M603&lt;&gt;".",COUNTIF(M104:M$191,"*全日休*")&gt;0),  CONCATENATE(  ".",IF(M104=$A$599,$A604,"")  ),IF(M104=$A$599,$A604,"")  )</f>
        <v/>
      </c>
      <c r="N604" s="98" t="str">
        <f ca="1">IF(  AND(LEN(N603)&gt;=1,N603&lt;&gt;".",COUNTIF(N104:N$191,"*全日休*")&gt;0),  CONCATENATE(  ".",IF(N104=$A$599,$A604,"")  ),IF(N104=$A$599,$A604,"")  )</f>
        <v/>
      </c>
      <c r="O604" s="98" t="str">
        <f ca="1">IF(  AND(LEN(O603)&gt;=1,O603&lt;&gt;".",COUNTIF(O104:O$191,"*全日休*")&gt;0),  CONCATENATE(  ".",IF(O104=$A$599,$A604,"")  ),IF(O104=$A$599,$A604,"")  )</f>
        <v/>
      </c>
      <c r="P604" s="98" t="str">
        <f ca="1">IF(  AND(LEN(P603)&gt;=1,P603&lt;&gt;".",COUNTIF(P104:P$191,"*全日休*")&gt;0),  CONCATENATE(  ".",IF(P104=$A$599,$A604,"")  ),IF(P104=$A$599,$A604,"")  )</f>
        <v/>
      </c>
      <c r="Q604" s="98" t="str">
        <f ca="1">IF(  AND(LEN(Q603)&gt;=1,Q603&lt;&gt;".",COUNTIF(Q104:Q$191,"*全日休*")&gt;0),  CONCATENATE(  ".",IF(Q104=$A$599,$A604,"")  ),IF(Q104=$A$599,$A604,"")  )</f>
        <v/>
      </c>
      <c r="R604" s="98" t="str">
        <f ca="1">IF(  AND(LEN(R603)&gt;=1,R603&lt;&gt;".",COUNTIF(R104:R$191,"*全日休*")&gt;0),  CONCATENATE(  ".",IF(R104=$A$599,$A604,"")  ),IF(R104=$A$599,$A604,"")  )</f>
        <v/>
      </c>
      <c r="S604" s="98" t="str">
        <f ca="1">IF(  AND(LEN(S603)&gt;=1,S603&lt;&gt;".",COUNTIF(S104:S$191,"*全日休*")&gt;0),  CONCATENATE(  ".",IF(S104=$A$599,$A604,"")  ),IF(S104=$A$599,$A604,"")  )</f>
        <v/>
      </c>
      <c r="T604" s="98" t="str">
        <f ca="1">IF(  AND(LEN(T603)&gt;=1,T603&lt;&gt;".",COUNTIF(T104:T$191,"*全日休*")&gt;0),  CONCATENATE(  ".",IF(T104=$A$599,$A604,"")  ),IF(T104=$A$599,$A604,"")  )</f>
        <v/>
      </c>
      <c r="U604" s="98" t="str">
        <f ca="1">IF(  AND(LEN(U603)&gt;=1,U603&lt;&gt;".",COUNTIF(U104:U$191,"*全日休*")&gt;0),  CONCATENATE(  ".",IF(U104=$A$599,$A604,"")  ),IF(U104=$A$599,$A604,"")  )</f>
        <v/>
      </c>
      <c r="V604" s="98" t="str">
        <f ca="1">IF(  AND(LEN(V603)&gt;=1,V603&lt;&gt;".",COUNTIF(V104:V$191,"*全日休*")&gt;0),  CONCATENATE(  ".",IF(V104=$A$599,$A604,"")  ),IF(V104=$A$599,$A604,"")  )</f>
        <v/>
      </c>
      <c r="W604" s="98" t="str">
        <f ca="1">IF(  AND(LEN(W603)&gt;=1,W603&lt;&gt;".",COUNTIF(W104:W$191,"*全日休*")&gt;0),  CONCATENATE(  ".",IF(W104=$A$599,$A604,"")  ),IF(W104=$A$599,$A604,"")  )</f>
        <v/>
      </c>
      <c r="X604" s="98" t="str">
        <f ca="1">IF(  AND(LEN(X603)&gt;=1,X603&lt;&gt;".",COUNTIF(X104:X$191,"*全日休*")&gt;0),  CONCATENATE(  ".",IF(X104=$A$599,$A604,"")  ),IF(X104=$A$599,$A604,"")  )</f>
        <v/>
      </c>
      <c r="Y604" s="98" t="str">
        <f ca="1">IF(  AND(LEN(Y603)&gt;=1,Y603&lt;&gt;".",COUNTIF(Y104:Y$191,"*全日休*")&gt;0),  CONCATENATE(  ".",IF(Y104=$A$599,$A604,"")  ),IF(Y104=$A$599,$A604,"")  )</f>
        <v/>
      </c>
      <c r="Z604" s="98" t="str">
        <f ca="1">IF(  AND(LEN(Z603)&gt;=1,Z603&lt;&gt;".",COUNTIF(Z104:Z$191,"*全日休*")&gt;0),  CONCATENATE(  ".",IF(Z104=$A$599,$A604,"")  ),IF(Z104=$A$599,$A604,"")  )</f>
        <v/>
      </c>
      <c r="AA604" s="98" t="str">
        <f ca="1">IF(  AND(LEN(AA603)&gt;=1,AA603&lt;&gt;".",COUNTIF(AA104:AA$191,"*全日休*")&gt;0),  CONCATENATE(  ".",IF(AA104=$A$599,$A604,"")  ),IF(AA104=$A$599,$A604,"")  )</f>
        <v>.4</v>
      </c>
      <c r="AB604" s="98" t="str">
        <f ca="1">IF(  AND(LEN(AB603)&gt;=1,AB603&lt;&gt;".",COUNTIF(AB104:AB$191,"*全日休*")&gt;0),  CONCATENATE(  ".",IF(AB104=$A$599,$A604,"")  ),IF(AB104=$A$599,$A604,"")  )</f>
        <v>.4</v>
      </c>
      <c r="AC604" s="98" t="str">
        <f ca="1">IF(  AND(LEN(AC603)&gt;=1,AC603&lt;&gt;".",COUNTIF(AC104:AC$191,"*全日休*")&gt;0),  CONCATENATE(  ".",IF(AC104=$A$599,$A604,"")  ),IF(AC104=$A$599,$A604,"")  )</f>
        <v>.4</v>
      </c>
      <c r="AD604" s="98" t="str">
        <f ca="1">IF(  AND(LEN(AD603)&gt;=1,AD603&lt;&gt;".",COUNTIF(AD104:AD$191,"*全日休*")&gt;0),  CONCATENATE(  ".",IF(AD104=$A$599,$A604,"")  ),IF(AD104=$A$599,$A604,"")  )</f>
        <v/>
      </c>
      <c r="AE604" s="98" t="str">
        <f ca="1">IF(  AND(LEN(AE603)&gt;=1,AE603&lt;&gt;".",COUNTIF(AE104:AE$191,"*全日休*")&gt;0),  CONCATENATE(  ".",IF(AE104=$A$599,$A604,"")  ),IF(AE104=$A$599,$A604,"")  )</f>
        <v/>
      </c>
      <c r="AF604" s="98" t="str">
        <f ca="1">IF(  AND(LEN(AF603)&gt;=1,AF603&lt;&gt;".",COUNTIF(AF104:AF$191,"*全日休*")&gt;0),  CONCATENATE(  ".",IF(AF104=$A$599,$A604,"")  ),IF(AF104=$A$599,$A604,"")  )</f>
        <v/>
      </c>
      <c r="AG604" s="98" t="str">
        <f ca="1">IF(  AND(LEN(AG603)&gt;=1,AG603&lt;&gt;".",COUNTIF(AG104:AG$191,"*全日休*")&gt;0),  CONCATENATE(  ".",IF(AG104=$A$599,$A604,"")  ),IF(AG104=$A$599,$A604,"")  )</f>
        <v/>
      </c>
      <c r="AH604" s="98"/>
      <c r="AI604" s="98"/>
      <c r="AJ604" s="98"/>
    </row>
    <row r="605" spans="1:55">
      <c r="A605" s="98">
        <f t="shared" si="51"/>
        <v>5</v>
      </c>
      <c r="B605" s="98" t="str">
        <f t="shared" si="51"/>
        <v>李沛諺</v>
      </c>
      <c r="C605" s="98" t="str">
        <f ca="1">IF(  AND(LEN(C604)&gt;=1,C604&lt;&gt;".",COUNTIF(C105:C$191,"*全日休*")&gt;0),  CONCATENATE(  ".",IF(C105=$A$599,$A605,"")  ),IF(C105=$A$599,$A605,"")  )</f>
        <v/>
      </c>
      <c r="D605" s="98" t="str">
        <f ca="1">IF(  AND(LEN(D604)&gt;=1,D604&lt;&gt;".",COUNTIF(D105:D$191,"*全日休*")&gt;0),  CONCATENATE(  ".",IF(D105=$A$599,$A605,"")  ),IF(D105=$A$599,$A605,"")  )</f>
        <v/>
      </c>
      <c r="E605" s="98" t="str">
        <f ca="1">IF(  AND(LEN(E604)&gt;=1,E604&lt;&gt;".",COUNTIF(E105:E$191,"*全日休*")&gt;0),  CONCATENATE(  ".",IF(E105=$A$599,$A605,"")  ),IF(E105=$A$599,$A605,"")  )</f>
        <v/>
      </c>
      <c r="F605" s="98" t="str">
        <f ca="1">IF(  AND(LEN(F604)&gt;=1,F604&lt;&gt;".",COUNTIF(F105:F$191,"*全日休*")&gt;0),  CONCATENATE(  ".",IF(F105=$A$599,$A605,"")  ),IF(F105=$A$599,$A605,"")  )</f>
        <v/>
      </c>
      <c r="G605" s="98" t="str">
        <f ca="1">IF(  AND(LEN(G604)&gt;=1,G604&lt;&gt;".",COUNTIF(G105:G$191,"*全日休*")&gt;0),  CONCATENATE(  ".",IF(G105=$A$599,$A605,"")  ),IF(G105=$A$599,$A605,"")  )</f>
        <v/>
      </c>
      <c r="H605" s="98" t="str">
        <f ca="1">IF(  AND(LEN(H604)&gt;=1,H604&lt;&gt;".",COUNTIF(H105:H$191,"*全日休*")&gt;0),  CONCATENATE(  ".",IF(H105=$A$599,$A605,"")  ),IF(H105=$A$599,$A605,"")  )</f>
        <v/>
      </c>
      <c r="I605" s="98" t="str">
        <f ca="1">IF(  AND(LEN(I604)&gt;=1,I604&lt;&gt;".",COUNTIF(I105:I$191,"*全日休*")&gt;0),  CONCATENATE(  ".",IF(I105=$A$599,$A605,"")  ),IF(I105=$A$599,$A605,"")  )</f>
        <v/>
      </c>
      <c r="J605" s="98" t="str">
        <f ca="1">IF(  AND(LEN(J604)&gt;=1,J604&lt;&gt;".",COUNTIF(J105:J$191,"*全日休*")&gt;0),  CONCATENATE(  ".",IF(J105=$A$599,$A605,"")  ),IF(J105=$A$599,$A605,"")  )</f>
        <v/>
      </c>
      <c r="K605" s="98" t="str">
        <f ca="1">IF(  AND(LEN(K604)&gt;=1,K604&lt;&gt;".",COUNTIF(K105:K$191,"*全日休*")&gt;0),  CONCATENATE(  ".",IF(K105=$A$599,$A605,"")  ),IF(K105=$A$599,$A605,"")  )</f>
        <v/>
      </c>
      <c r="L605" s="98" t="str">
        <f ca="1">IF(  AND(LEN(L604)&gt;=1,L604&lt;&gt;".",COUNTIF(L105:L$191,"*全日休*")&gt;0),  CONCATENATE(  ".",IF(L105=$A$599,$A605,"")  ),IF(L105=$A$599,$A605,"")  )</f>
        <v/>
      </c>
      <c r="M605" s="98" t="str">
        <f ca="1">IF(  AND(LEN(M604)&gt;=1,M604&lt;&gt;".",COUNTIF(M105:M$191,"*全日休*")&gt;0),  CONCATENATE(  ".",IF(M105=$A$599,$A605,"")  ),IF(M105=$A$599,$A605,"")  )</f>
        <v/>
      </c>
      <c r="N605" s="98" t="str">
        <f ca="1">IF(  AND(LEN(N604)&gt;=1,N604&lt;&gt;".",COUNTIF(N105:N$191,"*全日休*")&gt;0),  CONCATENATE(  ".",IF(N105=$A$599,$A605,"")  ),IF(N105=$A$599,$A605,"")  )</f>
        <v/>
      </c>
      <c r="O605" s="98" t="str">
        <f ca="1">IF(  AND(LEN(O604)&gt;=1,O604&lt;&gt;".",COUNTIF(O105:O$191,"*全日休*")&gt;0),  CONCATENATE(  ".",IF(O105=$A$599,$A605,"")  ),IF(O105=$A$599,$A605,"")  )</f>
        <v/>
      </c>
      <c r="P605" s="98" t="str">
        <f ca="1">IF(  AND(LEN(P604)&gt;=1,P604&lt;&gt;".",COUNTIF(P105:P$191,"*全日休*")&gt;0),  CONCATENATE(  ".",IF(P105=$A$599,$A605,"")  ),IF(P105=$A$599,$A605,"")  )</f>
        <v/>
      </c>
      <c r="Q605" s="98" t="str">
        <f ca="1">IF(  AND(LEN(Q604)&gt;=1,Q604&lt;&gt;".",COUNTIF(Q105:Q$191,"*全日休*")&gt;0),  CONCATENATE(  ".",IF(Q105=$A$599,$A605,"")  ),IF(Q105=$A$599,$A605,"")  )</f>
        <v/>
      </c>
      <c r="R605" s="98" t="str">
        <f ca="1">IF(  AND(LEN(R604)&gt;=1,R604&lt;&gt;".",COUNTIF(R105:R$191,"*全日休*")&gt;0),  CONCATENATE(  ".",IF(R105=$A$599,$A605,"")  ),IF(R105=$A$599,$A605,"")  )</f>
        <v/>
      </c>
      <c r="S605" s="98" t="str">
        <f ca="1">IF(  AND(LEN(S604)&gt;=1,S604&lt;&gt;".",COUNTIF(S105:S$191,"*全日休*")&gt;0),  CONCATENATE(  ".",IF(S105=$A$599,$A605,"")  ),IF(S105=$A$599,$A605,"")  )</f>
        <v/>
      </c>
      <c r="T605" s="98" t="str">
        <f ca="1">IF(  AND(LEN(T604)&gt;=1,T604&lt;&gt;".",COUNTIF(T105:T$191,"*全日休*")&gt;0),  CONCATENATE(  ".",IF(T105=$A$599,$A605,"")  ),IF(T105=$A$599,$A605,"")  )</f>
        <v/>
      </c>
      <c r="U605" s="98" t="str">
        <f ca="1">IF(  AND(LEN(U604)&gt;=1,U604&lt;&gt;".",COUNTIF(U105:U$191,"*全日休*")&gt;0),  CONCATENATE(  ".",IF(U105=$A$599,$A605,"")  ),IF(U105=$A$599,$A605,"")  )</f>
        <v/>
      </c>
      <c r="V605" s="98" t="str">
        <f ca="1">IF(  AND(LEN(V604)&gt;=1,V604&lt;&gt;".",COUNTIF(V105:V$191,"*全日休*")&gt;0),  CONCATENATE(  ".",IF(V105=$A$599,$A605,"")  ),IF(V105=$A$599,$A605,"")  )</f>
        <v/>
      </c>
      <c r="W605" s="98" t="str">
        <f ca="1">IF(  AND(LEN(W604)&gt;=1,W604&lt;&gt;".",COUNTIF(W105:W$191,"*全日休*")&gt;0),  CONCATENATE(  ".",IF(W105=$A$599,$A605,"")  ),IF(W105=$A$599,$A605,"")  )</f>
        <v/>
      </c>
      <c r="X605" s="98" t="str">
        <f ca="1">IF(  AND(LEN(X604)&gt;=1,X604&lt;&gt;".",COUNTIF(X105:X$191,"*全日休*")&gt;0),  CONCATENATE(  ".",IF(X105=$A$599,$A605,"")  ),IF(X105=$A$599,$A605,"")  )</f>
        <v/>
      </c>
      <c r="Y605" s="98" t="str">
        <f ca="1">IF(  AND(LEN(Y604)&gt;=1,Y604&lt;&gt;".",COUNTIF(Y105:Y$191,"*全日休*")&gt;0),  CONCATENATE(  ".",IF(Y105=$A$599,$A605,"")  ),IF(Y105=$A$599,$A605,"")  )</f>
        <v/>
      </c>
      <c r="Z605" s="98" t="str">
        <f ca="1">IF(  AND(LEN(Z604)&gt;=1,Z604&lt;&gt;".",COUNTIF(Z105:Z$191,"*全日休*")&gt;0),  CONCATENATE(  ".",IF(Z105=$A$599,$A605,"")  ),IF(Z105=$A$599,$A605,"")  )</f>
        <v/>
      </c>
      <c r="AA605" s="98" t="str">
        <f ca="1">IF(  AND(LEN(AA604)&gt;=1,AA604&lt;&gt;".",COUNTIF(AA105:AA$191,"*全日休*")&gt;0),  CONCATENATE(  ".",IF(AA105=$A$599,$A605,"")  ),IF(AA105=$A$599,$A605,"")  )</f>
        <v>.5</v>
      </c>
      <c r="AB605" s="98" t="str">
        <f ca="1">IF(  AND(LEN(AB604)&gt;=1,AB604&lt;&gt;".",COUNTIF(AB105:AB$191,"*全日休*")&gt;0),  CONCATENATE(  ".",IF(AB105=$A$599,$A605,"")  ),IF(AB105=$A$599,$A605,"")  )</f>
        <v>.5</v>
      </c>
      <c r="AC605" s="98" t="str">
        <f ca="1">IF(  AND(LEN(AC604)&gt;=1,AC604&lt;&gt;".",COUNTIF(AC105:AC$191,"*全日休*")&gt;0),  CONCATENATE(  ".",IF(AC105=$A$599,$A605,"")  ),IF(AC105=$A$599,$A605,"")  )</f>
        <v>.</v>
      </c>
      <c r="AD605" s="98" t="str">
        <f ca="1">IF(  AND(LEN(AD604)&gt;=1,AD604&lt;&gt;".",COUNTIF(AD105:AD$191,"*全日休*")&gt;0),  CONCATENATE(  ".",IF(AD105=$A$599,$A605,"")  ),IF(AD105=$A$599,$A605,"")  )</f>
        <v/>
      </c>
      <c r="AE605" s="98" t="str">
        <f ca="1">IF(  AND(LEN(AE604)&gt;=1,AE604&lt;&gt;".",COUNTIF(AE105:AE$191,"*全日休*")&gt;0),  CONCATENATE(  ".",IF(AE105=$A$599,$A605,"")  ),IF(AE105=$A$599,$A605,"")  )</f>
        <v/>
      </c>
      <c r="AF605" s="98" t="str">
        <f ca="1">IF(  AND(LEN(AF604)&gt;=1,AF604&lt;&gt;".",COUNTIF(AF105:AF$191,"*全日休*")&gt;0),  CONCATENATE(  ".",IF(AF105=$A$599,$A605,"")  ),IF(AF105=$A$599,$A605,"")  )</f>
        <v/>
      </c>
      <c r="AG605" s="98" t="str">
        <f ca="1">IF(  AND(LEN(AG604)&gt;=1,AG604&lt;&gt;".",COUNTIF(AG105:AG$191,"*全日休*")&gt;0),  CONCATENATE(  ".",IF(AG105=$A$599,$A605,"")  ),IF(AG105=$A$599,$A605,"")  )</f>
        <v/>
      </c>
      <c r="AH605" s="98"/>
      <c r="AI605" s="98"/>
      <c r="AJ605" s="98"/>
    </row>
    <row r="606" spans="1:55">
      <c r="A606" s="98">
        <f t="shared" si="51"/>
        <v>6</v>
      </c>
      <c r="B606" s="98" t="str">
        <f t="shared" si="51"/>
        <v>陳宣齊</v>
      </c>
      <c r="C606" s="98" t="str">
        <f ca="1">IF(  AND(LEN(C605)&gt;=1,C605&lt;&gt;".",COUNTIF(C106:C$191,"*全日休*")&gt;0),  CONCATENATE(  ".",IF(C106=$A$599,$A606,"")  ),IF(C106=$A$599,$A606,"")  )</f>
        <v/>
      </c>
      <c r="D606" s="98" t="str">
        <f ca="1">IF(  AND(LEN(D605)&gt;=1,D605&lt;&gt;".",COUNTIF(D106:D$191,"*全日休*")&gt;0),  CONCATENATE(  ".",IF(D106=$A$599,$A606,"")  ),IF(D106=$A$599,$A606,"")  )</f>
        <v/>
      </c>
      <c r="E606" s="98" t="str">
        <f ca="1">IF(  AND(LEN(E605)&gt;=1,E605&lt;&gt;".",COUNTIF(E106:E$191,"*全日休*")&gt;0),  CONCATENATE(  ".",IF(E106=$A$599,$A606,"")  ),IF(E106=$A$599,$A606,"")  )</f>
        <v/>
      </c>
      <c r="F606" s="98" t="str">
        <f ca="1">IF(  AND(LEN(F605)&gt;=1,F605&lt;&gt;".",COUNTIF(F106:F$191,"*全日休*")&gt;0),  CONCATENATE(  ".",IF(F106=$A$599,$A606,"")  ),IF(F106=$A$599,$A606,"")  )</f>
        <v/>
      </c>
      <c r="G606" s="98" t="str">
        <f ca="1">IF(  AND(LEN(G605)&gt;=1,G605&lt;&gt;".",COUNTIF(G106:G$191,"*全日休*")&gt;0),  CONCATENATE(  ".",IF(G106=$A$599,$A606,"")  ),IF(G106=$A$599,$A606,"")  )</f>
        <v/>
      </c>
      <c r="H606" s="98" t="str">
        <f ca="1">IF(  AND(LEN(H605)&gt;=1,H605&lt;&gt;".",COUNTIF(H106:H$191,"*全日休*")&gt;0),  CONCATENATE(  ".",IF(H106=$A$599,$A606,"")  ),IF(H106=$A$599,$A606,"")  )</f>
        <v/>
      </c>
      <c r="I606" s="98" t="str">
        <f ca="1">IF(  AND(LEN(I605)&gt;=1,I605&lt;&gt;".",COUNTIF(I106:I$191,"*全日休*")&gt;0),  CONCATENATE(  ".",IF(I106=$A$599,$A606,"")  ),IF(I106=$A$599,$A606,"")  )</f>
        <v/>
      </c>
      <c r="J606" s="98" t="str">
        <f ca="1">IF(  AND(LEN(J605)&gt;=1,J605&lt;&gt;".",COUNTIF(J106:J$191,"*全日休*")&gt;0),  CONCATENATE(  ".",IF(J106=$A$599,$A606,"")  ),IF(J106=$A$599,$A606,"")  )</f>
        <v/>
      </c>
      <c r="K606" s="98" t="str">
        <f ca="1">IF(  AND(LEN(K605)&gt;=1,K605&lt;&gt;".",COUNTIF(K106:K$191,"*全日休*")&gt;0),  CONCATENATE(  ".",IF(K106=$A$599,$A606,"")  ),IF(K106=$A$599,$A606,"")  )</f>
        <v/>
      </c>
      <c r="L606" s="98" t="str">
        <f ca="1">IF(  AND(LEN(L605)&gt;=1,L605&lt;&gt;".",COUNTIF(L106:L$191,"*全日休*")&gt;0),  CONCATENATE(  ".",IF(L106=$A$599,$A606,"")  ),IF(L106=$A$599,$A606,"")  )</f>
        <v/>
      </c>
      <c r="M606" s="98" t="str">
        <f ca="1">IF(  AND(LEN(M605)&gt;=1,M605&lt;&gt;".",COUNTIF(M106:M$191,"*全日休*")&gt;0),  CONCATENATE(  ".",IF(M106=$A$599,$A606,"")  ),IF(M106=$A$599,$A606,"")  )</f>
        <v/>
      </c>
      <c r="N606" s="98" t="str">
        <f ca="1">IF(  AND(LEN(N605)&gt;=1,N605&lt;&gt;".",COUNTIF(N106:N$191,"*全日休*")&gt;0),  CONCATENATE(  ".",IF(N106=$A$599,$A606,"")  ),IF(N106=$A$599,$A606,"")  )</f>
        <v/>
      </c>
      <c r="O606" s="98" t="str">
        <f ca="1">IF(  AND(LEN(O605)&gt;=1,O605&lt;&gt;".",COUNTIF(O106:O$191,"*全日休*")&gt;0),  CONCATENATE(  ".",IF(O106=$A$599,$A606,"")  ),IF(O106=$A$599,$A606,"")  )</f>
        <v/>
      </c>
      <c r="P606" s="98" t="str">
        <f ca="1">IF(  AND(LEN(P605)&gt;=1,P605&lt;&gt;".",COUNTIF(P106:P$191,"*全日休*")&gt;0),  CONCATENATE(  ".",IF(P106=$A$599,$A606,"")  ),IF(P106=$A$599,$A606,"")  )</f>
        <v/>
      </c>
      <c r="Q606" s="98" t="str">
        <f ca="1">IF(  AND(LEN(Q605)&gt;=1,Q605&lt;&gt;".",COUNTIF(Q106:Q$191,"*全日休*")&gt;0),  CONCATENATE(  ".",IF(Q106=$A$599,$A606,"")  ),IF(Q106=$A$599,$A606,"")  )</f>
        <v/>
      </c>
      <c r="R606" s="98" t="str">
        <f ca="1">IF(  AND(LEN(R605)&gt;=1,R605&lt;&gt;".",COUNTIF(R106:R$191,"*全日休*")&gt;0),  CONCATENATE(  ".",IF(R106=$A$599,$A606,"")  ),IF(R106=$A$599,$A606,"")  )</f>
        <v/>
      </c>
      <c r="S606" s="98" t="str">
        <f ca="1">IF(  AND(LEN(S605)&gt;=1,S605&lt;&gt;".",COUNTIF(S106:S$191,"*全日休*")&gt;0),  CONCATENATE(  ".",IF(S106=$A$599,$A606,"")  ),IF(S106=$A$599,$A606,"")  )</f>
        <v/>
      </c>
      <c r="T606" s="98" t="str">
        <f ca="1">IF(  AND(LEN(T605)&gt;=1,T605&lt;&gt;".",COUNTIF(T106:T$191,"*全日休*")&gt;0),  CONCATENATE(  ".",IF(T106=$A$599,$A606,"")  ),IF(T106=$A$599,$A606,"")  )</f>
        <v/>
      </c>
      <c r="U606" s="98" t="str">
        <f ca="1">IF(  AND(LEN(U605)&gt;=1,U605&lt;&gt;".",COUNTIF(U106:U$191,"*全日休*")&gt;0),  CONCATENATE(  ".",IF(U106=$A$599,$A606,"")  ),IF(U106=$A$599,$A606,"")  )</f>
        <v/>
      </c>
      <c r="V606" s="98" t="str">
        <f ca="1">IF(  AND(LEN(V605)&gt;=1,V605&lt;&gt;".",COUNTIF(V106:V$191,"*全日休*")&gt;0),  CONCATENATE(  ".",IF(V106=$A$599,$A606,"")  ),IF(V106=$A$599,$A606,"")  )</f>
        <v/>
      </c>
      <c r="W606" s="98" t="str">
        <f ca="1">IF(  AND(LEN(W605)&gt;=1,W605&lt;&gt;".",COUNTIF(W106:W$191,"*全日休*")&gt;0),  CONCATENATE(  ".",IF(W106=$A$599,$A606,"")  ),IF(W106=$A$599,$A606,"")  )</f>
        <v/>
      </c>
      <c r="X606" s="98" t="str">
        <f ca="1">IF(  AND(LEN(X605)&gt;=1,X605&lt;&gt;".",COUNTIF(X106:X$191,"*全日休*")&gt;0),  CONCATENATE(  ".",IF(X106=$A$599,$A606,"")  ),IF(X106=$A$599,$A606,"")  )</f>
        <v/>
      </c>
      <c r="Y606" s="98" t="str">
        <f ca="1">IF(  AND(LEN(Y605)&gt;=1,Y605&lt;&gt;".",COUNTIF(Y106:Y$191,"*全日休*")&gt;0),  CONCATENATE(  ".",IF(Y106=$A$599,$A606,"")  ),IF(Y106=$A$599,$A606,"")  )</f>
        <v/>
      </c>
      <c r="Z606" s="98" t="str">
        <f ca="1">IF(  AND(LEN(Z605)&gt;=1,Z605&lt;&gt;".",COUNTIF(Z106:Z$191,"*全日休*")&gt;0),  CONCATENATE(  ".",IF(Z106=$A$599,$A606,"")  ),IF(Z106=$A$599,$A606,"")  )</f>
        <v/>
      </c>
      <c r="AA606" s="98" t="str">
        <f ca="1">IF(  AND(LEN(AA605)&gt;=1,AA605&lt;&gt;".",COUNTIF(AA106:AA$191,"*全日休*")&gt;0),  CONCATENATE(  ".",IF(AA106=$A$599,$A606,"")  ),IF(AA106=$A$599,$A606,"")  )</f>
        <v>.6</v>
      </c>
      <c r="AB606" s="98" t="str">
        <f ca="1">IF(  AND(LEN(AB605)&gt;=1,AB605&lt;&gt;".",COUNTIF(AB106:AB$191,"*全日休*")&gt;0),  CONCATENATE(  ".",IF(AB106=$A$599,$A606,"")  ),IF(AB106=$A$599,$A606,"")  )</f>
        <v>.6</v>
      </c>
      <c r="AC606" s="98" t="str">
        <f ca="1">IF(  AND(LEN(AC605)&gt;=1,AC605&lt;&gt;".",COUNTIF(AC106:AC$191,"*全日休*")&gt;0),  CONCATENATE(  ".",IF(AC106=$A$599,$A606,"")  ),IF(AC106=$A$599,$A606,"")  )</f>
        <v/>
      </c>
      <c r="AD606" s="98" t="str">
        <f ca="1">IF(  AND(LEN(AD605)&gt;=1,AD605&lt;&gt;".",COUNTIF(AD106:AD$191,"*全日休*")&gt;0),  CONCATENATE(  ".",IF(AD106=$A$599,$A606,"")  ),IF(AD106=$A$599,$A606,"")  )</f>
        <v/>
      </c>
      <c r="AE606" s="98" t="str">
        <f ca="1">IF(  AND(LEN(AE605)&gt;=1,AE605&lt;&gt;".",COUNTIF(AE106:AE$191,"*全日休*")&gt;0),  CONCATENATE(  ".",IF(AE106=$A$599,$A606,"")  ),IF(AE106=$A$599,$A606,"")  )</f>
        <v/>
      </c>
      <c r="AF606" s="98" t="str">
        <f ca="1">IF(  AND(LEN(AF605)&gt;=1,AF605&lt;&gt;".",COUNTIF(AF106:AF$191,"*全日休*")&gt;0),  CONCATENATE(  ".",IF(AF106=$A$599,$A606,"")  ),IF(AF106=$A$599,$A606,"")  )</f>
        <v/>
      </c>
      <c r="AG606" s="98" t="str">
        <f ca="1">IF(  AND(LEN(AG605)&gt;=1,AG605&lt;&gt;".",COUNTIF(AG106:AG$191,"*全日休*")&gt;0),  CONCATENATE(  ".",IF(AG106=$A$599,$A606,"")  ),IF(AG106=$A$599,$A606,"")  )</f>
        <v/>
      </c>
      <c r="AH606" s="98"/>
      <c r="AI606" s="98"/>
      <c r="AJ606" s="98"/>
    </row>
    <row r="607" spans="1:55">
      <c r="A607" s="98">
        <f t="shared" si="51"/>
        <v>7</v>
      </c>
      <c r="B607" s="98" t="str">
        <f t="shared" si="51"/>
        <v>鄭謙泰</v>
      </c>
      <c r="C607" s="98" t="str">
        <f ca="1">IF(  AND(LEN(C606)&gt;=1,C606&lt;&gt;".",COUNTIF(C107:C$191,"*全日休*")&gt;0),  CONCATENATE(  ".",IF(C107=$A$599,$A607,"")  ),IF(C107=$A$599,$A607,"")  )</f>
        <v/>
      </c>
      <c r="D607" s="98" t="str">
        <f ca="1">IF(  AND(LEN(D606)&gt;=1,D606&lt;&gt;".",COUNTIF(D107:D$191,"*全日休*")&gt;0),  CONCATENATE(  ".",IF(D107=$A$599,$A607,"")  ),IF(D107=$A$599,$A607,"")  )</f>
        <v/>
      </c>
      <c r="E607" s="98" t="str">
        <f ca="1">IF(  AND(LEN(E606)&gt;=1,E606&lt;&gt;".",COUNTIF(E107:E$191,"*全日休*")&gt;0),  CONCATENATE(  ".",IF(E107=$A$599,$A607,"")  ),IF(E107=$A$599,$A607,"")  )</f>
        <v/>
      </c>
      <c r="F607" s="98" t="str">
        <f ca="1">IF(  AND(LEN(F606)&gt;=1,F606&lt;&gt;".",COUNTIF(F107:F$191,"*全日休*")&gt;0),  CONCATENATE(  ".",IF(F107=$A$599,$A607,"")  ),IF(F107=$A$599,$A607,"")  )</f>
        <v/>
      </c>
      <c r="G607" s="98" t="str">
        <f ca="1">IF(  AND(LEN(G606)&gt;=1,G606&lt;&gt;".",COUNTIF(G107:G$191,"*全日休*")&gt;0),  CONCATENATE(  ".",IF(G107=$A$599,$A607,"")  ),IF(G107=$A$599,$A607,"")  )</f>
        <v/>
      </c>
      <c r="H607" s="98" t="str">
        <f ca="1">IF(  AND(LEN(H606)&gt;=1,H606&lt;&gt;".",COUNTIF(H107:H$191,"*全日休*")&gt;0),  CONCATENATE(  ".",IF(H107=$A$599,$A607,"")  ),IF(H107=$A$599,$A607,"")  )</f>
        <v/>
      </c>
      <c r="I607" s="98" t="str">
        <f ca="1">IF(  AND(LEN(I606)&gt;=1,I606&lt;&gt;".",COUNTIF(I107:I$191,"*全日休*")&gt;0),  CONCATENATE(  ".",IF(I107=$A$599,$A607,"")  ),IF(I107=$A$599,$A607,"")  )</f>
        <v/>
      </c>
      <c r="J607" s="98" t="str">
        <f ca="1">IF(  AND(LEN(J606)&gt;=1,J606&lt;&gt;".",COUNTIF(J107:J$191,"*全日休*")&gt;0),  CONCATENATE(  ".",IF(J107=$A$599,$A607,"")  ),IF(J107=$A$599,$A607,"")  )</f>
        <v/>
      </c>
      <c r="K607" s="98" t="str">
        <f ca="1">IF(  AND(LEN(K606)&gt;=1,K606&lt;&gt;".",COUNTIF(K107:K$191,"*全日休*")&gt;0),  CONCATENATE(  ".",IF(K107=$A$599,$A607,"")  ),IF(K107=$A$599,$A607,"")  )</f>
        <v/>
      </c>
      <c r="L607" s="98" t="str">
        <f ca="1">IF(  AND(LEN(L606)&gt;=1,L606&lt;&gt;".",COUNTIF(L107:L$191,"*全日休*")&gt;0),  CONCATENATE(  ".",IF(L107=$A$599,$A607,"")  ),IF(L107=$A$599,$A607,"")  )</f>
        <v/>
      </c>
      <c r="M607" s="98" t="str">
        <f ca="1">IF(  AND(LEN(M606)&gt;=1,M606&lt;&gt;".",COUNTIF(M107:M$191,"*全日休*")&gt;0),  CONCATENATE(  ".",IF(M107=$A$599,$A607,"")  ),IF(M107=$A$599,$A607,"")  )</f>
        <v/>
      </c>
      <c r="N607" s="98" t="str">
        <f ca="1">IF(  AND(LEN(N606)&gt;=1,N606&lt;&gt;".",COUNTIF(N107:N$191,"*全日休*")&gt;0),  CONCATENATE(  ".",IF(N107=$A$599,$A607,"")  ),IF(N107=$A$599,$A607,"")  )</f>
        <v/>
      </c>
      <c r="O607" s="98" t="str">
        <f ca="1">IF(  AND(LEN(O606)&gt;=1,O606&lt;&gt;".",COUNTIF(O107:O$191,"*全日休*")&gt;0),  CONCATENATE(  ".",IF(O107=$A$599,$A607,"")  ),IF(O107=$A$599,$A607,"")  )</f>
        <v/>
      </c>
      <c r="P607" s="98" t="str">
        <f ca="1">IF(  AND(LEN(P606)&gt;=1,P606&lt;&gt;".",COUNTIF(P107:P$191,"*全日休*")&gt;0),  CONCATENATE(  ".",IF(P107=$A$599,$A607,"")  ),IF(P107=$A$599,$A607,"")  )</f>
        <v/>
      </c>
      <c r="Q607" s="98" t="str">
        <f ca="1">IF(  AND(LEN(Q606)&gt;=1,Q606&lt;&gt;".",COUNTIF(Q107:Q$191,"*全日休*")&gt;0),  CONCATENATE(  ".",IF(Q107=$A$599,$A607,"")  ),IF(Q107=$A$599,$A607,"")  )</f>
        <v/>
      </c>
      <c r="R607" s="98" t="str">
        <f ca="1">IF(  AND(LEN(R606)&gt;=1,R606&lt;&gt;".",COUNTIF(R107:R$191,"*全日休*")&gt;0),  CONCATENATE(  ".",IF(R107=$A$599,$A607,"")  ),IF(R107=$A$599,$A607,"")  )</f>
        <v/>
      </c>
      <c r="S607" s="98" t="str">
        <f ca="1">IF(  AND(LEN(S606)&gt;=1,S606&lt;&gt;".",COUNTIF(S107:S$191,"*全日休*")&gt;0),  CONCATENATE(  ".",IF(S107=$A$599,$A607,"")  ),IF(S107=$A$599,$A607,"")  )</f>
        <v/>
      </c>
      <c r="T607" s="98" t="str">
        <f ca="1">IF(  AND(LEN(T606)&gt;=1,T606&lt;&gt;".",COUNTIF(T107:T$191,"*全日休*")&gt;0),  CONCATENATE(  ".",IF(T107=$A$599,$A607,"")  ),IF(T107=$A$599,$A607,"")  )</f>
        <v/>
      </c>
      <c r="U607" s="98" t="str">
        <f ca="1">IF(  AND(LEN(U606)&gt;=1,U606&lt;&gt;".",COUNTIF(U107:U$191,"*全日休*")&gt;0),  CONCATENATE(  ".",IF(U107=$A$599,$A607,"")  ),IF(U107=$A$599,$A607,"")  )</f>
        <v/>
      </c>
      <c r="V607" s="98" t="str">
        <f ca="1">IF(  AND(LEN(V606)&gt;=1,V606&lt;&gt;".",COUNTIF(V107:V$191,"*全日休*")&gt;0),  CONCATENATE(  ".",IF(V107=$A$599,$A607,"")  ),IF(V107=$A$599,$A607,"")  )</f>
        <v/>
      </c>
      <c r="W607" s="98" t="str">
        <f ca="1">IF(  AND(LEN(W606)&gt;=1,W606&lt;&gt;".",COUNTIF(W107:W$191,"*全日休*")&gt;0),  CONCATENATE(  ".",IF(W107=$A$599,$A607,"")  ),IF(W107=$A$599,$A607,"")  )</f>
        <v/>
      </c>
      <c r="X607" s="98" t="str">
        <f ca="1">IF(  AND(LEN(X606)&gt;=1,X606&lt;&gt;".",COUNTIF(X107:X$191,"*全日休*")&gt;0),  CONCATENATE(  ".",IF(X107=$A$599,$A607,"")  ),IF(X107=$A$599,$A607,"")  )</f>
        <v/>
      </c>
      <c r="Y607" s="98" t="str">
        <f ca="1">IF(  AND(LEN(Y606)&gt;=1,Y606&lt;&gt;".",COUNTIF(Y107:Y$191,"*全日休*")&gt;0),  CONCATENATE(  ".",IF(Y107=$A$599,$A607,"")  ),IF(Y107=$A$599,$A607,"")  )</f>
        <v/>
      </c>
      <c r="Z607" s="98" t="str">
        <f ca="1">IF(  AND(LEN(Z606)&gt;=1,Z606&lt;&gt;".",COUNTIF(Z107:Z$191,"*全日休*")&gt;0),  CONCATENATE(  ".",IF(Z107=$A$599,$A607,"")  ),IF(Z107=$A$599,$A607,"")  )</f>
        <v/>
      </c>
      <c r="AA607" s="98" t="str">
        <f ca="1">IF(  AND(LEN(AA606)&gt;=1,AA606&lt;&gt;".",COUNTIF(AA107:AA$191,"*全日休*")&gt;0),  CONCATENATE(  ".",IF(AA107=$A$599,$A607,"")  ),IF(AA107=$A$599,$A607,"")  )</f>
        <v>.7</v>
      </c>
      <c r="AB607" s="98" t="str">
        <f ca="1">IF(  AND(LEN(AB606)&gt;=1,AB606&lt;&gt;".",COUNTIF(AB107:AB$191,"*全日休*")&gt;0),  CONCATENATE(  ".",IF(AB107=$A$599,$A607,"")  ),IF(AB107=$A$599,$A607,"")  )</f>
        <v>.7</v>
      </c>
      <c r="AC607" s="98" t="str">
        <f ca="1">IF(  AND(LEN(AC606)&gt;=1,AC606&lt;&gt;".",COUNTIF(AC107:AC$191,"*全日休*")&gt;0),  CONCATENATE(  ".",IF(AC107=$A$599,$A607,"")  ),IF(AC107=$A$599,$A607,"")  )</f>
        <v/>
      </c>
      <c r="AD607" s="98" t="str">
        <f ca="1">IF(  AND(LEN(AD606)&gt;=1,AD606&lt;&gt;".",COUNTIF(AD107:AD$191,"*全日休*")&gt;0),  CONCATENATE(  ".",IF(AD107=$A$599,$A607,"")  ),IF(AD107=$A$599,$A607,"")  )</f>
        <v/>
      </c>
      <c r="AE607" s="98" t="str">
        <f ca="1">IF(  AND(LEN(AE606)&gt;=1,AE606&lt;&gt;".",COUNTIF(AE107:AE$191,"*全日休*")&gt;0),  CONCATENATE(  ".",IF(AE107=$A$599,$A607,"")  ),IF(AE107=$A$599,$A607,"")  )</f>
        <v/>
      </c>
      <c r="AF607" s="98" t="str">
        <f ca="1">IF(  AND(LEN(AF606)&gt;=1,AF606&lt;&gt;".",COUNTIF(AF107:AF$191,"*全日休*")&gt;0),  CONCATENATE(  ".",IF(AF107=$A$599,$A607,"")  ),IF(AF107=$A$599,$A607,"")  )</f>
        <v/>
      </c>
      <c r="AG607" s="98" t="str">
        <f ca="1">IF(  AND(LEN(AG606)&gt;=1,AG606&lt;&gt;".",COUNTIF(AG107:AG$191,"*全日休*")&gt;0),  CONCATENATE(  ".",IF(AG107=$A$599,$A607,"")  ),IF(AG107=$A$599,$A607,"")  )</f>
        <v/>
      </c>
      <c r="AH607" s="98"/>
      <c r="AI607" s="98"/>
      <c r="AJ607" s="98"/>
    </row>
    <row r="608" spans="1:55">
      <c r="A608" s="98">
        <f t="shared" si="51"/>
        <v>8</v>
      </c>
      <c r="B608" s="98" t="str">
        <f t="shared" si="51"/>
        <v>徐意凱</v>
      </c>
      <c r="C608" s="98" t="str">
        <f ca="1">IF(  AND(LEN(C607)&gt;=1,C607&lt;&gt;".",COUNTIF(C108:C$191,"*全日休*")&gt;0),  CONCATENATE(  ".",IF(C108=$A$599,$A608,"")  ),IF(C108=$A$599,$A608,"")  )</f>
        <v/>
      </c>
      <c r="D608" s="98" t="str">
        <f ca="1">IF(  AND(LEN(D607)&gt;=1,D607&lt;&gt;".",COUNTIF(D108:D$191,"*全日休*")&gt;0),  CONCATENATE(  ".",IF(D108=$A$599,$A608,"")  ),IF(D108=$A$599,$A608,"")  )</f>
        <v/>
      </c>
      <c r="E608" s="98" t="str">
        <f ca="1">IF(  AND(LEN(E607)&gt;=1,E607&lt;&gt;".",COUNTIF(E108:E$191,"*全日休*")&gt;0),  CONCATENATE(  ".",IF(E108=$A$599,$A608,"")  ),IF(E108=$A$599,$A608,"")  )</f>
        <v/>
      </c>
      <c r="F608" s="98" t="str">
        <f ca="1">IF(  AND(LEN(F607)&gt;=1,F607&lt;&gt;".",COUNTIF(F108:F$191,"*全日休*")&gt;0),  CONCATENATE(  ".",IF(F108=$A$599,$A608,"")  ),IF(F108=$A$599,$A608,"")  )</f>
        <v/>
      </c>
      <c r="G608" s="98" t="str">
        <f ca="1">IF(  AND(LEN(G607)&gt;=1,G607&lt;&gt;".",COUNTIF(G108:G$191,"*全日休*")&gt;0),  CONCATENATE(  ".",IF(G108=$A$599,$A608,"")  ),IF(G108=$A$599,$A608,"")  )</f>
        <v/>
      </c>
      <c r="H608" s="98" t="str">
        <f ca="1">IF(  AND(LEN(H607)&gt;=1,H607&lt;&gt;".",COUNTIF(H108:H$191,"*全日休*")&gt;0),  CONCATENATE(  ".",IF(H108=$A$599,$A608,"")  ),IF(H108=$A$599,$A608,"")  )</f>
        <v/>
      </c>
      <c r="I608" s="98" t="str">
        <f ca="1">IF(  AND(LEN(I607)&gt;=1,I607&lt;&gt;".",COUNTIF(I108:I$191,"*全日休*")&gt;0),  CONCATENATE(  ".",IF(I108=$A$599,$A608,"")  ),IF(I108=$A$599,$A608,"")  )</f>
        <v/>
      </c>
      <c r="J608" s="98" t="str">
        <f ca="1">IF(  AND(LEN(J607)&gt;=1,J607&lt;&gt;".",COUNTIF(J108:J$191,"*全日休*")&gt;0),  CONCATENATE(  ".",IF(J108=$A$599,$A608,"")  ),IF(J108=$A$599,$A608,"")  )</f>
        <v/>
      </c>
      <c r="K608" s="98" t="str">
        <f ca="1">IF(  AND(LEN(K607)&gt;=1,K607&lt;&gt;".",COUNTIF(K108:K$191,"*全日休*")&gt;0),  CONCATENATE(  ".",IF(K108=$A$599,$A608,"")  ),IF(K108=$A$599,$A608,"")  )</f>
        <v/>
      </c>
      <c r="L608" s="98" t="str">
        <f ca="1">IF(  AND(LEN(L607)&gt;=1,L607&lt;&gt;".",COUNTIF(L108:L$191,"*全日休*")&gt;0),  CONCATENATE(  ".",IF(L108=$A$599,$A608,"")  ),IF(L108=$A$599,$A608,"")  )</f>
        <v/>
      </c>
      <c r="M608" s="98" t="str">
        <f ca="1">IF(  AND(LEN(M607)&gt;=1,M607&lt;&gt;".",COUNTIF(M108:M$191,"*全日休*")&gt;0),  CONCATENATE(  ".",IF(M108=$A$599,$A608,"")  ),IF(M108=$A$599,$A608,"")  )</f>
        <v/>
      </c>
      <c r="N608" s="98" t="str">
        <f ca="1">IF(  AND(LEN(N607)&gt;=1,N607&lt;&gt;".",COUNTIF(N108:N$191,"*全日休*")&gt;0),  CONCATENATE(  ".",IF(N108=$A$599,$A608,"")  ),IF(N108=$A$599,$A608,"")  )</f>
        <v/>
      </c>
      <c r="O608" s="98" t="str">
        <f ca="1">IF(  AND(LEN(O607)&gt;=1,O607&lt;&gt;".",COUNTIF(O108:O$191,"*全日休*")&gt;0),  CONCATENATE(  ".",IF(O108=$A$599,$A608,"")  ),IF(O108=$A$599,$A608,"")  )</f>
        <v/>
      </c>
      <c r="P608" s="98" t="str">
        <f ca="1">IF(  AND(LEN(P607)&gt;=1,P607&lt;&gt;".",COUNTIF(P108:P$191,"*全日休*")&gt;0),  CONCATENATE(  ".",IF(P108=$A$599,$A608,"")  ),IF(P108=$A$599,$A608,"")  )</f>
        <v/>
      </c>
      <c r="Q608" s="98" t="str">
        <f ca="1">IF(  AND(LEN(Q607)&gt;=1,Q607&lt;&gt;".",COUNTIF(Q108:Q$191,"*全日休*")&gt;0),  CONCATENATE(  ".",IF(Q108=$A$599,$A608,"")  ),IF(Q108=$A$599,$A608,"")  )</f>
        <v/>
      </c>
      <c r="R608" s="98" t="str">
        <f ca="1">IF(  AND(LEN(R607)&gt;=1,R607&lt;&gt;".",COUNTIF(R108:R$191,"*全日休*")&gt;0),  CONCATENATE(  ".",IF(R108=$A$599,$A608,"")  ),IF(R108=$A$599,$A608,"")  )</f>
        <v/>
      </c>
      <c r="S608" s="98" t="str">
        <f ca="1">IF(  AND(LEN(S607)&gt;=1,S607&lt;&gt;".",COUNTIF(S108:S$191,"*全日休*")&gt;0),  CONCATENATE(  ".",IF(S108=$A$599,$A608,"")  ),IF(S108=$A$599,$A608,"")  )</f>
        <v/>
      </c>
      <c r="T608" s="98" t="str">
        <f ca="1">IF(  AND(LEN(T607)&gt;=1,T607&lt;&gt;".",COUNTIF(T108:T$191,"*全日休*")&gt;0),  CONCATENATE(  ".",IF(T108=$A$599,$A608,"")  ),IF(T108=$A$599,$A608,"")  )</f>
        <v/>
      </c>
      <c r="U608" s="98" t="str">
        <f ca="1">IF(  AND(LEN(U607)&gt;=1,U607&lt;&gt;".",COUNTIF(U108:U$191,"*全日休*")&gt;0),  CONCATENATE(  ".",IF(U108=$A$599,$A608,"")  ),IF(U108=$A$599,$A608,"")  )</f>
        <v/>
      </c>
      <c r="V608" s="98" t="str">
        <f ca="1">IF(  AND(LEN(V607)&gt;=1,V607&lt;&gt;".",COUNTIF(V108:V$191,"*全日休*")&gt;0),  CONCATENATE(  ".",IF(V108=$A$599,$A608,"")  ),IF(V108=$A$599,$A608,"")  )</f>
        <v/>
      </c>
      <c r="W608" s="98" t="str">
        <f ca="1">IF(  AND(LEN(W607)&gt;=1,W607&lt;&gt;".",COUNTIF(W108:W$191,"*全日休*")&gt;0),  CONCATENATE(  ".",IF(W108=$A$599,$A608,"")  ),IF(W108=$A$599,$A608,"")  )</f>
        <v/>
      </c>
      <c r="X608" s="98" t="str">
        <f ca="1">IF(  AND(LEN(X607)&gt;=1,X607&lt;&gt;".",COUNTIF(X108:X$191,"*全日休*")&gt;0),  CONCATENATE(  ".",IF(X108=$A$599,$A608,"")  ),IF(X108=$A$599,$A608,"")  )</f>
        <v/>
      </c>
      <c r="Y608" s="98" t="str">
        <f ca="1">IF(  AND(LEN(Y607)&gt;=1,Y607&lt;&gt;".",COUNTIF(Y108:Y$191,"*全日休*")&gt;0),  CONCATENATE(  ".",IF(Y108=$A$599,$A608,"")  ),IF(Y108=$A$599,$A608,"")  )</f>
        <v/>
      </c>
      <c r="Z608" s="98" t="str">
        <f ca="1">IF(  AND(LEN(Z607)&gt;=1,Z607&lt;&gt;".",COUNTIF(Z108:Z$191,"*全日休*")&gt;0),  CONCATENATE(  ".",IF(Z108=$A$599,$A608,"")  ),IF(Z108=$A$599,$A608,"")  )</f>
        <v/>
      </c>
      <c r="AA608" s="98" t="str">
        <f ca="1">IF(  AND(LEN(AA607)&gt;=1,AA607&lt;&gt;".",COUNTIF(AA108:AA$191,"*全日休*")&gt;0),  CONCATENATE(  ".",IF(AA108=$A$599,$A608,"")  ),IF(AA108=$A$599,$A608,"")  )</f>
        <v>.8</v>
      </c>
      <c r="AB608" s="98" t="str">
        <f ca="1">IF(  AND(LEN(AB607)&gt;=1,AB607&lt;&gt;".",COUNTIF(AB108:AB$191,"*全日休*")&gt;0),  CONCATENATE(  ".",IF(AB108=$A$599,$A608,"")  ),IF(AB108=$A$599,$A608,"")  )</f>
        <v>.8</v>
      </c>
      <c r="AC608" s="98" t="str">
        <f ca="1">IF(  AND(LEN(AC607)&gt;=1,AC607&lt;&gt;".",COUNTIF(AC108:AC$191,"*全日休*")&gt;0),  CONCATENATE(  ".",IF(AC108=$A$599,$A608,"")  ),IF(AC108=$A$599,$A608,"")  )</f>
        <v/>
      </c>
      <c r="AD608" s="98" t="str">
        <f ca="1">IF(  AND(LEN(AD607)&gt;=1,AD607&lt;&gt;".",COUNTIF(AD108:AD$191,"*全日休*")&gt;0),  CONCATENATE(  ".",IF(AD108=$A$599,$A608,"")  ),IF(AD108=$A$599,$A608,"")  )</f>
        <v/>
      </c>
      <c r="AE608" s="98" t="str">
        <f ca="1">IF(  AND(LEN(AE607)&gt;=1,AE607&lt;&gt;".",COUNTIF(AE108:AE$191,"*全日休*")&gt;0),  CONCATENATE(  ".",IF(AE108=$A$599,$A608,"")  ),IF(AE108=$A$599,$A608,"")  )</f>
        <v/>
      </c>
      <c r="AF608" s="98" t="str">
        <f ca="1">IF(  AND(LEN(AF607)&gt;=1,AF607&lt;&gt;".",COUNTIF(AF108:AF$191,"*全日休*")&gt;0),  CONCATENATE(  ".",IF(AF108=$A$599,$A608,"")  ),IF(AF108=$A$599,$A608,"")  )</f>
        <v/>
      </c>
      <c r="AG608" s="98" t="str">
        <f ca="1">IF(  AND(LEN(AG607)&gt;=1,AG607&lt;&gt;".",COUNTIF(AG108:AG$191,"*全日休*")&gt;0),  CONCATENATE(  ".",IF(AG108=$A$599,$A608,"")  ),IF(AG108=$A$599,$A608,"")  )</f>
        <v/>
      </c>
      <c r="AH608" s="98"/>
      <c r="AI608" s="98"/>
      <c r="AJ608" s="98"/>
    </row>
    <row r="609" spans="1:36">
      <c r="A609" s="98">
        <f t="shared" si="51"/>
        <v>9</v>
      </c>
      <c r="B609" s="98" t="str">
        <f t="shared" si="51"/>
        <v>黃聖淵</v>
      </c>
      <c r="C609" s="98" t="str">
        <f ca="1">IF(  AND(LEN(C608)&gt;=1,C608&lt;&gt;".",COUNTIF(C109:C$191,"*全日休*")&gt;0),  CONCATENATE(  ".",IF(C109=$A$599,$A609,"")  ),IF(C109=$A$599,$A609,"")  )</f>
        <v/>
      </c>
      <c r="D609" s="98" t="str">
        <f ca="1">IF(  AND(LEN(D608)&gt;=1,D608&lt;&gt;".",COUNTIF(D109:D$191,"*全日休*")&gt;0),  CONCATENATE(  ".",IF(D109=$A$599,$A609,"")  ),IF(D109=$A$599,$A609,"")  )</f>
        <v/>
      </c>
      <c r="E609" s="98" t="str">
        <f ca="1">IF(  AND(LEN(E608)&gt;=1,E608&lt;&gt;".",COUNTIF(E109:E$191,"*全日休*")&gt;0),  CONCATENATE(  ".",IF(E109=$A$599,$A609,"")  ),IF(E109=$A$599,$A609,"")  )</f>
        <v/>
      </c>
      <c r="F609" s="98" t="str">
        <f ca="1">IF(  AND(LEN(F608)&gt;=1,F608&lt;&gt;".",COUNTIF(F109:F$191,"*全日休*")&gt;0),  CONCATENATE(  ".",IF(F109=$A$599,$A609,"")  ),IF(F109=$A$599,$A609,"")  )</f>
        <v/>
      </c>
      <c r="G609" s="98" t="str">
        <f ca="1">IF(  AND(LEN(G608)&gt;=1,G608&lt;&gt;".",COUNTIF(G109:G$191,"*全日休*")&gt;0),  CONCATENATE(  ".",IF(G109=$A$599,$A609,"")  ),IF(G109=$A$599,$A609,"")  )</f>
        <v/>
      </c>
      <c r="H609" s="98" t="str">
        <f ca="1">IF(  AND(LEN(H608)&gt;=1,H608&lt;&gt;".",COUNTIF(H109:H$191,"*全日休*")&gt;0),  CONCATENATE(  ".",IF(H109=$A$599,$A609,"")  ),IF(H109=$A$599,$A609,"")  )</f>
        <v/>
      </c>
      <c r="I609" s="98" t="str">
        <f ca="1">IF(  AND(LEN(I608)&gt;=1,I608&lt;&gt;".",COUNTIF(I109:I$191,"*全日休*")&gt;0),  CONCATENATE(  ".",IF(I109=$A$599,$A609,"")  ),IF(I109=$A$599,$A609,"")  )</f>
        <v/>
      </c>
      <c r="J609" s="98" t="str">
        <f ca="1">IF(  AND(LEN(J608)&gt;=1,J608&lt;&gt;".",COUNTIF(J109:J$191,"*全日休*")&gt;0),  CONCATENATE(  ".",IF(J109=$A$599,$A609,"")  ),IF(J109=$A$599,$A609,"")  )</f>
        <v/>
      </c>
      <c r="K609" s="98" t="str">
        <f ca="1">IF(  AND(LEN(K608)&gt;=1,K608&lt;&gt;".",COUNTIF(K109:K$191,"*全日休*")&gt;0),  CONCATENATE(  ".",IF(K109=$A$599,$A609,"")  ),IF(K109=$A$599,$A609,"")  )</f>
        <v/>
      </c>
      <c r="L609" s="98" t="str">
        <f ca="1">IF(  AND(LEN(L608)&gt;=1,L608&lt;&gt;".",COUNTIF(L109:L$191,"*全日休*")&gt;0),  CONCATENATE(  ".",IF(L109=$A$599,$A609,"")  ),IF(L109=$A$599,$A609,"")  )</f>
        <v/>
      </c>
      <c r="M609" s="98" t="str">
        <f ca="1">IF(  AND(LEN(M608)&gt;=1,M608&lt;&gt;".",COUNTIF(M109:M$191,"*全日休*")&gt;0),  CONCATENATE(  ".",IF(M109=$A$599,$A609,"")  ),IF(M109=$A$599,$A609,"")  )</f>
        <v/>
      </c>
      <c r="N609" s="98" t="str">
        <f ca="1">IF(  AND(LEN(N608)&gt;=1,N608&lt;&gt;".",COUNTIF(N109:N$191,"*全日休*")&gt;0),  CONCATENATE(  ".",IF(N109=$A$599,$A609,"")  ),IF(N109=$A$599,$A609,"")  )</f>
        <v/>
      </c>
      <c r="O609" s="98" t="str">
        <f ca="1">IF(  AND(LEN(O608)&gt;=1,O608&lt;&gt;".",COUNTIF(O109:O$191,"*全日休*")&gt;0),  CONCATENATE(  ".",IF(O109=$A$599,$A609,"")  ),IF(O109=$A$599,$A609,"")  )</f>
        <v/>
      </c>
      <c r="P609" s="98" t="str">
        <f ca="1">IF(  AND(LEN(P608)&gt;=1,P608&lt;&gt;".",COUNTIF(P109:P$191,"*全日休*")&gt;0),  CONCATENATE(  ".",IF(P109=$A$599,$A609,"")  ),IF(P109=$A$599,$A609,"")  )</f>
        <v/>
      </c>
      <c r="Q609" s="98" t="str">
        <f ca="1">IF(  AND(LEN(Q608)&gt;=1,Q608&lt;&gt;".",COUNTIF(Q109:Q$191,"*全日休*")&gt;0),  CONCATENATE(  ".",IF(Q109=$A$599,$A609,"")  ),IF(Q109=$A$599,$A609,"")  )</f>
        <v/>
      </c>
      <c r="R609" s="98" t="str">
        <f ca="1">IF(  AND(LEN(R608)&gt;=1,R608&lt;&gt;".",COUNTIF(R109:R$191,"*全日休*")&gt;0),  CONCATENATE(  ".",IF(R109=$A$599,$A609,"")  ),IF(R109=$A$599,$A609,"")  )</f>
        <v/>
      </c>
      <c r="S609" s="98" t="str">
        <f ca="1">IF(  AND(LEN(S608)&gt;=1,S608&lt;&gt;".",COUNTIF(S109:S$191,"*全日休*")&gt;0),  CONCATENATE(  ".",IF(S109=$A$599,$A609,"")  ),IF(S109=$A$599,$A609,"")  )</f>
        <v/>
      </c>
      <c r="T609" s="98" t="str">
        <f ca="1">IF(  AND(LEN(T608)&gt;=1,T608&lt;&gt;".",COUNTIF(T109:T$191,"*全日休*")&gt;0),  CONCATENATE(  ".",IF(T109=$A$599,$A609,"")  ),IF(T109=$A$599,$A609,"")  )</f>
        <v/>
      </c>
      <c r="U609" s="98" t="str">
        <f ca="1">IF(  AND(LEN(U608)&gt;=1,U608&lt;&gt;".",COUNTIF(U109:U$191,"*全日休*")&gt;0),  CONCATENATE(  ".",IF(U109=$A$599,$A609,"")  ),IF(U109=$A$599,$A609,"")  )</f>
        <v/>
      </c>
      <c r="V609" s="98" t="str">
        <f ca="1">IF(  AND(LEN(V608)&gt;=1,V608&lt;&gt;".",COUNTIF(V109:V$191,"*全日休*")&gt;0),  CONCATENATE(  ".",IF(V109=$A$599,$A609,"")  ),IF(V109=$A$599,$A609,"")  )</f>
        <v/>
      </c>
      <c r="W609" s="98" t="str">
        <f ca="1">IF(  AND(LEN(W608)&gt;=1,W608&lt;&gt;".",COUNTIF(W109:W$191,"*全日休*")&gt;0),  CONCATENATE(  ".",IF(W109=$A$599,$A609,"")  ),IF(W109=$A$599,$A609,"")  )</f>
        <v/>
      </c>
      <c r="X609" s="98" t="str">
        <f ca="1">IF(  AND(LEN(X608)&gt;=1,X608&lt;&gt;".",COUNTIF(X109:X$191,"*全日休*")&gt;0),  CONCATENATE(  ".",IF(X109=$A$599,$A609,"")  ),IF(X109=$A$599,$A609,"")  )</f>
        <v/>
      </c>
      <c r="Y609" s="98" t="str">
        <f ca="1">IF(  AND(LEN(Y608)&gt;=1,Y608&lt;&gt;".",COUNTIF(Y109:Y$191,"*全日休*")&gt;0),  CONCATENATE(  ".",IF(Y109=$A$599,$A609,"")  ),IF(Y109=$A$599,$A609,"")  )</f>
        <v/>
      </c>
      <c r="Z609" s="98" t="str">
        <f ca="1">IF(  AND(LEN(Z608)&gt;=1,Z608&lt;&gt;".",COUNTIF(Z109:Z$191,"*全日休*")&gt;0),  CONCATENATE(  ".",IF(Z109=$A$599,$A609,"")  ),IF(Z109=$A$599,$A609,"")  )</f>
        <v/>
      </c>
      <c r="AA609" s="98" t="str">
        <f ca="1">IF(  AND(LEN(AA608)&gt;=1,AA608&lt;&gt;".",COUNTIF(AA109:AA$191,"*全日休*")&gt;0),  CONCATENATE(  ".",IF(AA109=$A$599,$A609,"")  ),IF(AA109=$A$599,$A609,"")  )</f>
        <v>.9</v>
      </c>
      <c r="AB609" s="98" t="str">
        <f ca="1">IF(  AND(LEN(AB608)&gt;=1,AB608&lt;&gt;".",COUNTIF(AB109:AB$191,"*全日休*")&gt;0),  CONCATENATE(  ".",IF(AB109=$A$599,$A609,"")  ),IF(AB109=$A$599,$A609,"")  )</f>
        <v>.9</v>
      </c>
      <c r="AC609" s="98">
        <f ca="1">IF(  AND(LEN(AC608)&gt;=1,AC608&lt;&gt;".",COUNTIF(AC109:AC$191,"*全日休*")&gt;0),  CONCATENATE(  ".",IF(AC109=$A$599,$A609,"")  ),IF(AC109=$A$599,$A609,"")  )</f>
        <v>9</v>
      </c>
      <c r="AD609" s="98" t="str">
        <f ca="1">IF(  AND(LEN(AD608)&gt;=1,AD608&lt;&gt;".",COUNTIF(AD109:AD$191,"*全日休*")&gt;0),  CONCATENATE(  ".",IF(AD109=$A$599,$A609,"")  ),IF(AD109=$A$599,$A609,"")  )</f>
        <v/>
      </c>
      <c r="AE609" s="98" t="str">
        <f ca="1">IF(  AND(LEN(AE608)&gt;=1,AE608&lt;&gt;".",COUNTIF(AE109:AE$191,"*全日休*")&gt;0),  CONCATENATE(  ".",IF(AE109=$A$599,$A609,"")  ),IF(AE109=$A$599,$A609,"")  )</f>
        <v/>
      </c>
      <c r="AF609" s="98" t="str">
        <f ca="1">IF(  AND(LEN(AF608)&gt;=1,AF608&lt;&gt;".",COUNTIF(AF109:AF$191,"*全日休*")&gt;0),  CONCATENATE(  ".",IF(AF109=$A$599,$A609,"")  ),IF(AF109=$A$599,$A609,"")  )</f>
        <v/>
      </c>
      <c r="AG609" s="98" t="str">
        <f ca="1">IF(  AND(LEN(AG608)&gt;=1,AG608&lt;&gt;".",COUNTIF(AG109:AG$191,"*全日休*")&gt;0),  CONCATENATE(  ".",IF(AG109=$A$599,$A609,"")  ),IF(AG109=$A$599,$A609,"")  )</f>
        <v/>
      </c>
      <c r="AH609" s="98"/>
      <c r="AI609" s="98"/>
      <c r="AJ609" s="98"/>
    </row>
    <row r="610" spans="1:36">
      <c r="A610" s="98">
        <f t="shared" si="51"/>
        <v>10</v>
      </c>
      <c r="B610" s="98" t="str">
        <f t="shared" si="51"/>
        <v>翁皓威</v>
      </c>
      <c r="C610" s="98" t="str">
        <f ca="1">IF(  AND(LEN(C609)&gt;=1,C609&lt;&gt;".",COUNTIF(C110:C$191,"*全日休*")&gt;0),  CONCATENATE(  ".",IF(C110=$A$599,$A610,"")  ),IF(C110=$A$599,$A610,"")  )</f>
        <v/>
      </c>
      <c r="D610" s="98" t="str">
        <f ca="1">IF(  AND(LEN(D609)&gt;=1,D609&lt;&gt;".",COUNTIF(D110:D$191,"*全日休*")&gt;0),  CONCATENATE(  ".",IF(D110=$A$599,$A610,"")  ),IF(D110=$A$599,$A610,"")  )</f>
        <v/>
      </c>
      <c r="E610" s="98" t="str">
        <f ca="1">IF(  AND(LEN(E609)&gt;=1,E609&lt;&gt;".",COUNTIF(E110:E$191,"*全日休*")&gt;0),  CONCATENATE(  ".",IF(E110=$A$599,$A610,"")  ),IF(E110=$A$599,$A610,"")  )</f>
        <v/>
      </c>
      <c r="F610" s="98" t="str">
        <f ca="1">IF(  AND(LEN(F609)&gt;=1,F609&lt;&gt;".",COUNTIF(F110:F$191,"*全日休*")&gt;0),  CONCATENATE(  ".",IF(F110=$A$599,$A610,"")  ),IF(F110=$A$599,$A610,"")  )</f>
        <v/>
      </c>
      <c r="G610" s="98" t="str">
        <f ca="1">IF(  AND(LEN(G609)&gt;=1,G609&lt;&gt;".",COUNTIF(G110:G$191,"*全日休*")&gt;0),  CONCATENATE(  ".",IF(G110=$A$599,$A610,"")  ),IF(G110=$A$599,$A610,"")  )</f>
        <v/>
      </c>
      <c r="H610" s="98" t="str">
        <f ca="1">IF(  AND(LEN(H609)&gt;=1,H609&lt;&gt;".",COUNTIF(H110:H$191,"*全日休*")&gt;0),  CONCATENATE(  ".",IF(H110=$A$599,$A610,"")  ),IF(H110=$A$599,$A610,"")  )</f>
        <v/>
      </c>
      <c r="I610" s="98" t="str">
        <f ca="1">IF(  AND(LEN(I609)&gt;=1,I609&lt;&gt;".",COUNTIF(I110:I$191,"*全日休*")&gt;0),  CONCATENATE(  ".",IF(I110=$A$599,$A610,"")  ),IF(I110=$A$599,$A610,"")  )</f>
        <v/>
      </c>
      <c r="J610" s="98" t="str">
        <f ca="1">IF(  AND(LEN(J609)&gt;=1,J609&lt;&gt;".",COUNTIF(J110:J$191,"*全日休*")&gt;0),  CONCATENATE(  ".",IF(J110=$A$599,$A610,"")  ),IF(J110=$A$599,$A610,"")  )</f>
        <v/>
      </c>
      <c r="K610" s="98" t="str">
        <f ca="1">IF(  AND(LEN(K609)&gt;=1,K609&lt;&gt;".",COUNTIF(K110:K$191,"*全日休*")&gt;0),  CONCATENATE(  ".",IF(K110=$A$599,$A610,"")  ),IF(K110=$A$599,$A610,"")  )</f>
        <v/>
      </c>
      <c r="L610" s="98" t="str">
        <f ca="1">IF(  AND(LEN(L609)&gt;=1,L609&lt;&gt;".",COUNTIF(L110:L$191,"*全日休*")&gt;0),  CONCATENATE(  ".",IF(L110=$A$599,$A610,"")  ),IF(L110=$A$599,$A610,"")  )</f>
        <v/>
      </c>
      <c r="M610" s="98" t="str">
        <f ca="1">IF(  AND(LEN(M609)&gt;=1,M609&lt;&gt;".",COUNTIF(M110:M$191,"*全日休*")&gt;0),  CONCATENATE(  ".",IF(M110=$A$599,$A610,"")  ),IF(M110=$A$599,$A610,"")  )</f>
        <v/>
      </c>
      <c r="N610" s="98" t="str">
        <f ca="1">IF(  AND(LEN(N609)&gt;=1,N609&lt;&gt;".",COUNTIF(N110:N$191,"*全日休*")&gt;0),  CONCATENATE(  ".",IF(N110=$A$599,$A610,"")  ),IF(N110=$A$599,$A610,"")  )</f>
        <v/>
      </c>
      <c r="O610" s="98" t="str">
        <f ca="1">IF(  AND(LEN(O609)&gt;=1,O609&lt;&gt;".",COUNTIF(O110:O$191,"*全日休*")&gt;0),  CONCATENATE(  ".",IF(O110=$A$599,$A610,"")  ),IF(O110=$A$599,$A610,"")  )</f>
        <v/>
      </c>
      <c r="P610" s="98" t="str">
        <f ca="1">IF(  AND(LEN(P609)&gt;=1,P609&lt;&gt;".",COUNTIF(P110:P$191,"*全日休*")&gt;0),  CONCATENATE(  ".",IF(P110=$A$599,$A610,"")  ),IF(P110=$A$599,$A610,"")  )</f>
        <v/>
      </c>
      <c r="Q610" s="98" t="str">
        <f ca="1">IF(  AND(LEN(Q609)&gt;=1,Q609&lt;&gt;".",COUNTIF(Q110:Q$191,"*全日休*")&gt;0),  CONCATENATE(  ".",IF(Q110=$A$599,$A610,"")  ),IF(Q110=$A$599,$A610,"")  )</f>
        <v/>
      </c>
      <c r="R610" s="98" t="str">
        <f ca="1">IF(  AND(LEN(R609)&gt;=1,R609&lt;&gt;".",COUNTIF(R110:R$191,"*全日休*")&gt;0),  CONCATENATE(  ".",IF(R110=$A$599,$A610,"")  ),IF(R110=$A$599,$A610,"")  )</f>
        <v/>
      </c>
      <c r="S610" s="98" t="str">
        <f ca="1">IF(  AND(LEN(S609)&gt;=1,S609&lt;&gt;".",COUNTIF(S110:S$191,"*全日休*")&gt;0),  CONCATENATE(  ".",IF(S110=$A$599,$A610,"")  ),IF(S110=$A$599,$A610,"")  )</f>
        <v/>
      </c>
      <c r="T610" s="98" t="str">
        <f ca="1">IF(  AND(LEN(T609)&gt;=1,T609&lt;&gt;".",COUNTIF(T110:T$191,"*全日休*")&gt;0),  CONCATENATE(  ".",IF(T110=$A$599,$A610,"")  ),IF(T110=$A$599,$A610,"")  )</f>
        <v/>
      </c>
      <c r="U610" s="98" t="str">
        <f ca="1">IF(  AND(LEN(U609)&gt;=1,U609&lt;&gt;".",COUNTIF(U110:U$191,"*全日休*")&gt;0),  CONCATENATE(  ".",IF(U110=$A$599,$A610,"")  ),IF(U110=$A$599,$A610,"")  )</f>
        <v/>
      </c>
      <c r="V610" s="98" t="str">
        <f ca="1">IF(  AND(LEN(V609)&gt;=1,V609&lt;&gt;".",COUNTIF(V110:V$191,"*全日休*")&gt;0),  CONCATENATE(  ".",IF(V110=$A$599,$A610,"")  ),IF(V110=$A$599,$A610,"")  )</f>
        <v/>
      </c>
      <c r="W610" s="98" t="str">
        <f ca="1">IF(  AND(LEN(W609)&gt;=1,W609&lt;&gt;".",COUNTIF(W110:W$191,"*全日休*")&gt;0),  CONCATENATE(  ".",IF(W110=$A$599,$A610,"")  ),IF(W110=$A$599,$A610,"")  )</f>
        <v/>
      </c>
      <c r="X610" s="98" t="str">
        <f ca="1">IF(  AND(LEN(X609)&gt;=1,X609&lt;&gt;".",COUNTIF(X110:X$191,"*全日休*")&gt;0),  CONCATENATE(  ".",IF(X110=$A$599,$A610,"")  ),IF(X110=$A$599,$A610,"")  )</f>
        <v/>
      </c>
      <c r="Y610" s="98" t="str">
        <f ca="1">IF(  AND(LEN(Y609)&gt;=1,Y609&lt;&gt;".",COUNTIF(Y110:Y$191,"*全日休*")&gt;0),  CONCATENATE(  ".",IF(Y110=$A$599,$A610,"")  ),IF(Y110=$A$599,$A610,"")  )</f>
        <v/>
      </c>
      <c r="Z610" s="98" t="str">
        <f ca="1">IF(  AND(LEN(Z609)&gt;=1,Z609&lt;&gt;".",COUNTIF(Z110:Z$191,"*全日休*")&gt;0),  CONCATENATE(  ".",IF(Z110=$A$599,$A610,"")  ),IF(Z110=$A$599,$A610,"")  )</f>
        <v/>
      </c>
      <c r="AA610" s="98" t="str">
        <f ca="1">IF(  AND(LEN(AA609)&gt;=1,AA609&lt;&gt;".",COUNTIF(AA110:AA$191,"*全日休*")&gt;0),  CONCATENATE(  ".",IF(AA110=$A$599,$A610,"")  ),IF(AA110=$A$599,$A610,"")  )</f>
        <v>.10</v>
      </c>
      <c r="AB610" s="98" t="str">
        <f ca="1">IF(  AND(LEN(AB609)&gt;=1,AB609&lt;&gt;".",COUNTIF(AB110:AB$191,"*全日休*")&gt;0),  CONCATENATE(  ".",IF(AB110=$A$599,$A610,"")  ),IF(AB110=$A$599,$A610,"")  )</f>
        <v>.10</v>
      </c>
      <c r="AC610" s="98" t="str">
        <f ca="1">IF(  AND(LEN(AC609)&gt;=1,AC609&lt;&gt;".",COUNTIF(AC110:AC$191,"*全日休*")&gt;0),  CONCATENATE(  ".",IF(AC110=$A$599,$A610,"")  ),IF(AC110=$A$599,$A610,"")  )</f>
        <v>.10</v>
      </c>
      <c r="AD610" s="98" t="str">
        <f ca="1">IF(  AND(LEN(AD609)&gt;=1,AD609&lt;&gt;".",COUNTIF(AD110:AD$191,"*全日休*")&gt;0),  CONCATENATE(  ".",IF(AD110=$A$599,$A610,"")  ),IF(AD110=$A$599,$A610,"")  )</f>
        <v/>
      </c>
      <c r="AE610" s="98" t="str">
        <f ca="1">IF(  AND(LEN(AE609)&gt;=1,AE609&lt;&gt;".",COUNTIF(AE110:AE$191,"*全日休*")&gt;0),  CONCATENATE(  ".",IF(AE110=$A$599,$A610,"")  ),IF(AE110=$A$599,$A610,"")  )</f>
        <v/>
      </c>
      <c r="AF610" s="98" t="str">
        <f ca="1">IF(  AND(LEN(AF609)&gt;=1,AF609&lt;&gt;".",COUNTIF(AF110:AF$191,"*全日休*")&gt;0),  CONCATENATE(  ".",IF(AF110=$A$599,$A610,"")  ),IF(AF110=$A$599,$A610,"")  )</f>
        <v/>
      </c>
      <c r="AG610" s="98" t="str">
        <f ca="1">IF(  AND(LEN(AG609)&gt;=1,AG609&lt;&gt;".",COUNTIF(AG110:AG$191,"*全日休*")&gt;0),  CONCATENATE(  ".",IF(AG110=$A$599,$A610,"")  ),IF(AG110=$A$599,$A610,"")  )</f>
        <v/>
      </c>
      <c r="AH610" s="98"/>
      <c r="AI610" s="98"/>
      <c r="AJ610" s="98"/>
    </row>
    <row r="611" spans="1:36">
      <c r="A611" s="98">
        <f t="shared" si="51"/>
        <v>11</v>
      </c>
      <c r="B611" s="98" t="str">
        <f t="shared" si="51"/>
        <v>楊育鵬</v>
      </c>
      <c r="C611" s="98" t="str">
        <f ca="1">IF(  AND(LEN(C610)&gt;=1,C610&lt;&gt;".",COUNTIF(C111:C$191,"*全日休*")&gt;0),  CONCATENATE(  ".",IF(C111=$A$599,$A611,"")  ),IF(C111=$A$599,$A611,"")  )</f>
        <v/>
      </c>
      <c r="D611" s="98" t="str">
        <f ca="1">IF(  AND(LEN(D610)&gt;=1,D610&lt;&gt;".",COUNTIF(D111:D$191,"*全日休*")&gt;0),  CONCATENATE(  ".",IF(D111=$A$599,$A611,"")  ),IF(D111=$A$599,$A611,"")  )</f>
        <v/>
      </c>
      <c r="E611" s="98" t="str">
        <f ca="1">IF(  AND(LEN(E610)&gt;=1,E610&lt;&gt;".",COUNTIF(E111:E$191,"*全日休*")&gt;0),  CONCATENATE(  ".",IF(E111=$A$599,$A611,"")  ),IF(E111=$A$599,$A611,"")  )</f>
        <v/>
      </c>
      <c r="F611" s="98" t="str">
        <f ca="1">IF(  AND(LEN(F610)&gt;=1,F610&lt;&gt;".",COUNTIF(F111:F$191,"*全日休*")&gt;0),  CONCATENATE(  ".",IF(F111=$A$599,$A611,"")  ),IF(F111=$A$599,$A611,"")  )</f>
        <v/>
      </c>
      <c r="G611" s="98" t="str">
        <f ca="1">IF(  AND(LEN(G610)&gt;=1,G610&lt;&gt;".",COUNTIF(G111:G$191,"*全日休*")&gt;0),  CONCATENATE(  ".",IF(G111=$A$599,$A611,"")  ),IF(G111=$A$599,$A611,"")  )</f>
        <v/>
      </c>
      <c r="H611" s="98" t="str">
        <f ca="1">IF(  AND(LEN(H610)&gt;=1,H610&lt;&gt;".",COUNTIF(H111:H$191,"*全日休*")&gt;0),  CONCATENATE(  ".",IF(H111=$A$599,$A611,"")  ),IF(H111=$A$599,$A611,"")  )</f>
        <v/>
      </c>
      <c r="I611" s="98" t="str">
        <f ca="1">IF(  AND(LEN(I610)&gt;=1,I610&lt;&gt;".",COUNTIF(I111:I$191,"*全日休*")&gt;0),  CONCATENATE(  ".",IF(I111=$A$599,$A611,"")  ),IF(I111=$A$599,$A611,"")  )</f>
        <v/>
      </c>
      <c r="J611" s="98" t="str">
        <f ca="1">IF(  AND(LEN(J610)&gt;=1,J610&lt;&gt;".",COUNTIF(J111:J$191,"*全日休*")&gt;0),  CONCATENATE(  ".",IF(J111=$A$599,$A611,"")  ),IF(J111=$A$599,$A611,"")  )</f>
        <v/>
      </c>
      <c r="K611" s="98" t="str">
        <f ca="1">IF(  AND(LEN(K610)&gt;=1,K610&lt;&gt;".",COUNTIF(K111:K$191,"*全日休*")&gt;0),  CONCATENATE(  ".",IF(K111=$A$599,$A611,"")  ),IF(K111=$A$599,$A611,"")  )</f>
        <v/>
      </c>
      <c r="L611" s="98" t="str">
        <f ca="1">IF(  AND(LEN(L610)&gt;=1,L610&lt;&gt;".",COUNTIF(L111:L$191,"*全日休*")&gt;0),  CONCATENATE(  ".",IF(L111=$A$599,$A611,"")  ),IF(L111=$A$599,$A611,"")  )</f>
        <v/>
      </c>
      <c r="M611" s="98" t="str">
        <f ca="1">IF(  AND(LEN(M610)&gt;=1,M610&lt;&gt;".",COUNTIF(M111:M$191,"*全日休*")&gt;0),  CONCATENATE(  ".",IF(M111=$A$599,$A611,"")  ),IF(M111=$A$599,$A611,"")  )</f>
        <v/>
      </c>
      <c r="N611" s="98" t="str">
        <f ca="1">IF(  AND(LEN(N610)&gt;=1,N610&lt;&gt;".",COUNTIF(N111:N$191,"*全日休*")&gt;0),  CONCATENATE(  ".",IF(N111=$A$599,$A611,"")  ),IF(N111=$A$599,$A611,"")  )</f>
        <v/>
      </c>
      <c r="O611" s="98" t="str">
        <f ca="1">IF(  AND(LEN(O610)&gt;=1,O610&lt;&gt;".",COUNTIF(O111:O$191,"*全日休*")&gt;0),  CONCATENATE(  ".",IF(O111=$A$599,$A611,"")  ),IF(O111=$A$599,$A611,"")  )</f>
        <v/>
      </c>
      <c r="P611" s="98" t="str">
        <f ca="1">IF(  AND(LEN(P610)&gt;=1,P610&lt;&gt;".",COUNTIF(P111:P$191,"*全日休*")&gt;0),  CONCATENATE(  ".",IF(P111=$A$599,$A611,"")  ),IF(P111=$A$599,$A611,"")  )</f>
        <v/>
      </c>
      <c r="Q611" s="98" t="str">
        <f ca="1">IF(  AND(LEN(Q610)&gt;=1,Q610&lt;&gt;".",COUNTIF(Q111:Q$191,"*全日休*")&gt;0),  CONCATENATE(  ".",IF(Q111=$A$599,$A611,"")  ),IF(Q111=$A$599,$A611,"")  )</f>
        <v/>
      </c>
      <c r="R611" s="98" t="str">
        <f ca="1">IF(  AND(LEN(R610)&gt;=1,R610&lt;&gt;".",COUNTIF(R111:R$191,"*全日休*")&gt;0),  CONCATENATE(  ".",IF(R111=$A$599,$A611,"")  ),IF(R111=$A$599,$A611,"")  )</f>
        <v/>
      </c>
      <c r="S611" s="98" t="str">
        <f ca="1">IF(  AND(LEN(S610)&gt;=1,S610&lt;&gt;".",COUNTIF(S111:S$191,"*全日休*")&gt;0),  CONCATENATE(  ".",IF(S111=$A$599,$A611,"")  ),IF(S111=$A$599,$A611,"")  )</f>
        <v/>
      </c>
      <c r="T611" s="98" t="str">
        <f ca="1">IF(  AND(LEN(T610)&gt;=1,T610&lt;&gt;".",COUNTIF(T111:T$191,"*全日休*")&gt;0),  CONCATENATE(  ".",IF(T111=$A$599,$A611,"")  ),IF(T111=$A$599,$A611,"")  )</f>
        <v/>
      </c>
      <c r="U611" s="98" t="str">
        <f ca="1">IF(  AND(LEN(U610)&gt;=1,U610&lt;&gt;".",COUNTIF(U111:U$191,"*全日休*")&gt;0),  CONCATENATE(  ".",IF(U111=$A$599,$A611,"")  ),IF(U111=$A$599,$A611,"")  )</f>
        <v/>
      </c>
      <c r="V611" s="98" t="str">
        <f ca="1">IF(  AND(LEN(V610)&gt;=1,V610&lt;&gt;".",COUNTIF(V111:V$191,"*全日休*")&gt;0),  CONCATENATE(  ".",IF(V111=$A$599,$A611,"")  ),IF(V111=$A$599,$A611,"")  )</f>
        <v/>
      </c>
      <c r="W611" s="98" t="str">
        <f ca="1">IF(  AND(LEN(W610)&gt;=1,W610&lt;&gt;".",COUNTIF(W111:W$191,"*全日休*")&gt;0),  CONCATENATE(  ".",IF(W111=$A$599,$A611,"")  ),IF(W111=$A$599,$A611,"")  )</f>
        <v/>
      </c>
      <c r="X611" s="98" t="str">
        <f ca="1">IF(  AND(LEN(X610)&gt;=1,X610&lt;&gt;".",COUNTIF(X111:X$191,"*全日休*")&gt;0),  CONCATENATE(  ".",IF(X111=$A$599,$A611,"")  ),IF(X111=$A$599,$A611,"")  )</f>
        <v/>
      </c>
      <c r="Y611" s="98" t="str">
        <f ca="1">IF(  AND(LEN(Y610)&gt;=1,Y610&lt;&gt;".",COUNTIF(Y111:Y$191,"*全日休*")&gt;0),  CONCATENATE(  ".",IF(Y111=$A$599,$A611,"")  ),IF(Y111=$A$599,$A611,"")  )</f>
        <v/>
      </c>
      <c r="Z611" s="98" t="str">
        <f ca="1">IF(  AND(LEN(Z610)&gt;=1,Z610&lt;&gt;".",COUNTIF(Z111:Z$191,"*全日休*")&gt;0),  CONCATENATE(  ".",IF(Z111=$A$599,$A611,"")  ),IF(Z111=$A$599,$A611,"")  )</f>
        <v/>
      </c>
      <c r="AA611" s="98" t="str">
        <f ca="1">IF(  AND(LEN(AA610)&gt;=1,AA610&lt;&gt;".",COUNTIF(AA111:AA$191,"*全日休*")&gt;0),  CONCATENATE(  ".",IF(AA111=$A$599,$A611,"")  ),IF(AA111=$A$599,$A611,"")  )</f>
        <v>.11</v>
      </c>
      <c r="AB611" s="98" t="str">
        <f ca="1">IF(  AND(LEN(AB610)&gt;=1,AB610&lt;&gt;".",COUNTIF(AB111:AB$191,"*全日休*")&gt;0),  CONCATENATE(  ".",IF(AB111=$A$599,$A611,"")  ),IF(AB111=$A$599,$A611,"")  )</f>
        <v>.11</v>
      </c>
      <c r="AC611" s="98" t="str">
        <f ca="1">IF(  AND(LEN(AC610)&gt;=1,AC610&lt;&gt;".",COUNTIF(AC111:AC$191,"*全日休*")&gt;0),  CONCATENATE(  ".",IF(AC111=$A$599,$A611,"")  ),IF(AC111=$A$599,$A611,"")  )</f>
        <v>.11</v>
      </c>
      <c r="AD611" s="98" t="str">
        <f ca="1">IF(  AND(LEN(AD610)&gt;=1,AD610&lt;&gt;".",COUNTIF(AD111:AD$191,"*全日休*")&gt;0),  CONCATENATE(  ".",IF(AD111=$A$599,$A611,"")  ),IF(AD111=$A$599,$A611,"")  )</f>
        <v/>
      </c>
      <c r="AE611" s="98" t="str">
        <f ca="1">IF(  AND(LEN(AE610)&gt;=1,AE610&lt;&gt;".",COUNTIF(AE111:AE$191,"*全日休*")&gt;0),  CONCATENATE(  ".",IF(AE111=$A$599,$A611,"")  ),IF(AE111=$A$599,$A611,"")  )</f>
        <v/>
      </c>
      <c r="AF611" s="98" t="str">
        <f ca="1">IF(  AND(LEN(AF610)&gt;=1,AF610&lt;&gt;".",COUNTIF(AF111:AF$191,"*全日休*")&gt;0),  CONCATENATE(  ".",IF(AF111=$A$599,$A611,"")  ),IF(AF111=$A$599,$A611,"")  )</f>
        <v/>
      </c>
      <c r="AG611" s="98" t="str">
        <f ca="1">IF(  AND(LEN(AG610)&gt;=1,AG610&lt;&gt;".",COUNTIF(AG111:AG$191,"*全日休*")&gt;0),  CONCATENATE(  ".",IF(AG111=$A$599,$A611,"")  ),IF(AG111=$A$599,$A611,"")  )</f>
        <v/>
      </c>
      <c r="AH611" s="98"/>
      <c r="AI611" s="98"/>
      <c r="AJ611" s="98"/>
    </row>
    <row r="612" spans="1:36">
      <c r="A612" s="98">
        <f t="shared" si="51"/>
        <v>12</v>
      </c>
      <c r="B612" s="98" t="str">
        <f t="shared" si="51"/>
        <v>張德富</v>
      </c>
      <c r="C612" s="98" t="str">
        <f ca="1">IF(  AND(LEN(C611)&gt;=1,C611&lt;&gt;".",COUNTIF(C112:C$191,"*全日休*")&gt;0),  CONCATENATE(  ".",IF(C112=$A$599,$A612,"")  ),IF(C112=$A$599,$A612,"")  )</f>
        <v/>
      </c>
      <c r="D612" s="98" t="str">
        <f ca="1">IF(  AND(LEN(D611)&gt;=1,D611&lt;&gt;".",COUNTIF(D112:D$191,"*全日休*")&gt;0),  CONCATENATE(  ".",IF(D112=$A$599,$A612,"")  ),IF(D112=$A$599,$A612,"")  )</f>
        <v/>
      </c>
      <c r="E612" s="98" t="str">
        <f ca="1">IF(  AND(LEN(E611)&gt;=1,E611&lt;&gt;".",COUNTIF(E112:E$191,"*全日休*")&gt;0),  CONCATENATE(  ".",IF(E112=$A$599,$A612,"")  ),IF(E112=$A$599,$A612,"")  )</f>
        <v/>
      </c>
      <c r="F612" s="98" t="str">
        <f ca="1">IF(  AND(LEN(F611)&gt;=1,F611&lt;&gt;".",COUNTIF(F112:F$191,"*全日休*")&gt;0),  CONCATENATE(  ".",IF(F112=$A$599,$A612,"")  ),IF(F112=$A$599,$A612,"")  )</f>
        <v/>
      </c>
      <c r="G612" s="98" t="str">
        <f ca="1">IF(  AND(LEN(G611)&gt;=1,G611&lt;&gt;".",COUNTIF(G112:G$191,"*全日休*")&gt;0),  CONCATENATE(  ".",IF(G112=$A$599,$A612,"")  ),IF(G112=$A$599,$A612,"")  )</f>
        <v/>
      </c>
      <c r="H612" s="98" t="str">
        <f ca="1">IF(  AND(LEN(H611)&gt;=1,H611&lt;&gt;".",COUNTIF(H112:H$191,"*全日休*")&gt;0),  CONCATENATE(  ".",IF(H112=$A$599,$A612,"")  ),IF(H112=$A$599,$A612,"")  )</f>
        <v/>
      </c>
      <c r="I612" s="98" t="str">
        <f ca="1">IF(  AND(LEN(I611)&gt;=1,I611&lt;&gt;".",COUNTIF(I112:I$191,"*全日休*")&gt;0),  CONCATENATE(  ".",IF(I112=$A$599,$A612,"")  ),IF(I112=$A$599,$A612,"")  )</f>
        <v/>
      </c>
      <c r="J612" s="98" t="str">
        <f ca="1">IF(  AND(LEN(J611)&gt;=1,J611&lt;&gt;".",COUNTIF(J112:J$191,"*全日休*")&gt;0),  CONCATENATE(  ".",IF(J112=$A$599,$A612,"")  ),IF(J112=$A$599,$A612,"")  )</f>
        <v/>
      </c>
      <c r="K612" s="98" t="str">
        <f ca="1">IF(  AND(LEN(K611)&gt;=1,K611&lt;&gt;".",COUNTIF(K112:K$191,"*全日休*")&gt;0),  CONCATENATE(  ".",IF(K112=$A$599,$A612,"")  ),IF(K112=$A$599,$A612,"")  )</f>
        <v/>
      </c>
      <c r="L612" s="98" t="str">
        <f ca="1">IF(  AND(LEN(L611)&gt;=1,L611&lt;&gt;".",COUNTIF(L112:L$191,"*全日休*")&gt;0),  CONCATENATE(  ".",IF(L112=$A$599,$A612,"")  ),IF(L112=$A$599,$A612,"")  )</f>
        <v/>
      </c>
      <c r="M612" s="98" t="str">
        <f ca="1">IF(  AND(LEN(M611)&gt;=1,M611&lt;&gt;".",COUNTIF(M112:M$191,"*全日休*")&gt;0),  CONCATENATE(  ".",IF(M112=$A$599,$A612,"")  ),IF(M112=$A$599,$A612,"")  )</f>
        <v/>
      </c>
      <c r="N612" s="98" t="str">
        <f ca="1">IF(  AND(LEN(N611)&gt;=1,N611&lt;&gt;".",COUNTIF(N112:N$191,"*全日休*")&gt;0),  CONCATENATE(  ".",IF(N112=$A$599,$A612,"")  ),IF(N112=$A$599,$A612,"")  )</f>
        <v/>
      </c>
      <c r="O612" s="98" t="str">
        <f ca="1">IF(  AND(LEN(O611)&gt;=1,O611&lt;&gt;".",COUNTIF(O112:O$191,"*全日休*")&gt;0),  CONCATENATE(  ".",IF(O112=$A$599,$A612,"")  ),IF(O112=$A$599,$A612,"")  )</f>
        <v/>
      </c>
      <c r="P612" s="98" t="str">
        <f ca="1">IF(  AND(LEN(P611)&gt;=1,P611&lt;&gt;".",COUNTIF(P112:P$191,"*全日休*")&gt;0),  CONCATENATE(  ".",IF(P112=$A$599,$A612,"")  ),IF(P112=$A$599,$A612,"")  )</f>
        <v/>
      </c>
      <c r="Q612" s="98" t="str">
        <f ca="1">IF(  AND(LEN(Q611)&gt;=1,Q611&lt;&gt;".",COUNTIF(Q112:Q$191,"*全日休*")&gt;0),  CONCATENATE(  ".",IF(Q112=$A$599,$A612,"")  ),IF(Q112=$A$599,$A612,"")  )</f>
        <v/>
      </c>
      <c r="R612" s="98" t="str">
        <f ca="1">IF(  AND(LEN(R611)&gt;=1,R611&lt;&gt;".",COUNTIF(R112:R$191,"*全日休*")&gt;0),  CONCATENATE(  ".",IF(R112=$A$599,$A612,"")  ),IF(R112=$A$599,$A612,"")  )</f>
        <v/>
      </c>
      <c r="S612" s="98" t="str">
        <f ca="1">IF(  AND(LEN(S611)&gt;=1,S611&lt;&gt;".",COUNTIF(S112:S$191,"*全日休*")&gt;0),  CONCATENATE(  ".",IF(S112=$A$599,$A612,"")  ),IF(S112=$A$599,$A612,"")  )</f>
        <v/>
      </c>
      <c r="T612" s="98" t="str">
        <f ca="1">IF(  AND(LEN(T611)&gt;=1,T611&lt;&gt;".",COUNTIF(T112:T$191,"*全日休*")&gt;0),  CONCATENATE(  ".",IF(T112=$A$599,$A612,"")  ),IF(T112=$A$599,$A612,"")  )</f>
        <v/>
      </c>
      <c r="U612" s="98" t="str">
        <f ca="1">IF(  AND(LEN(U611)&gt;=1,U611&lt;&gt;".",COUNTIF(U112:U$191,"*全日休*")&gt;0),  CONCATENATE(  ".",IF(U112=$A$599,$A612,"")  ),IF(U112=$A$599,$A612,"")  )</f>
        <v/>
      </c>
      <c r="V612" s="98" t="str">
        <f ca="1">IF(  AND(LEN(V611)&gt;=1,V611&lt;&gt;".",COUNTIF(V112:V$191,"*全日休*")&gt;0),  CONCATENATE(  ".",IF(V112=$A$599,$A612,"")  ),IF(V112=$A$599,$A612,"")  )</f>
        <v/>
      </c>
      <c r="W612" s="98" t="str">
        <f ca="1">IF(  AND(LEN(W611)&gt;=1,W611&lt;&gt;".",COUNTIF(W112:W$191,"*全日休*")&gt;0),  CONCATENATE(  ".",IF(W112=$A$599,$A612,"")  ),IF(W112=$A$599,$A612,"")  )</f>
        <v/>
      </c>
      <c r="X612" s="98" t="str">
        <f ca="1">IF(  AND(LEN(X611)&gt;=1,X611&lt;&gt;".",COUNTIF(X112:X$191,"*全日休*")&gt;0),  CONCATENATE(  ".",IF(X112=$A$599,$A612,"")  ),IF(X112=$A$599,$A612,"")  )</f>
        <v/>
      </c>
      <c r="Y612" s="98" t="str">
        <f ca="1">IF(  AND(LEN(Y611)&gt;=1,Y611&lt;&gt;".",COUNTIF(Y112:Y$191,"*全日休*")&gt;0),  CONCATENATE(  ".",IF(Y112=$A$599,$A612,"")  ),IF(Y112=$A$599,$A612,"")  )</f>
        <v/>
      </c>
      <c r="Z612" s="98" t="str">
        <f ca="1">IF(  AND(LEN(Z611)&gt;=1,Z611&lt;&gt;".",COUNTIF(Z112:Z$191,"*全日休*")&gt;0),  CONCATENATE(  ".",IF(Z112=$A$599,$A612,"")  ),IF(Z112=$A$599,$A612,"")  )</f>
        <v/>
      </c>
      <c r="AA612" s="98" t="str">
        <f ca="1">IF(  AND(LEN(AA611)&gt;=1,AA611&lt;&gt;".",COUNTIF(AA112:AA$191,"*全日休*")&gt;0),  CONCATENATE(  ".",IF(AA112=$A$599,$A612,"")  ),IF(AA112=$A$599,$A612,"")  )</f>
        <v>.12</v>
      </c>
      <c r="AB612" s="98" t="str">
        <f ca="1">IF(  AND(LEN(AB611)&gt;=1,AB611&lt;&gt;".",COUNTIF(AB112:AB$191,"*全日休*")&gt;0),  CONCATENATE(  ".",IF(AB112=$A$599,$A612,"")  ),IF(AB112=$A$599,$A612,"")  )</f>
        <v>.12</v>
      </c>
      <c r="AC612" s="98" t="str">
        <f ca="1">IF(  AND(LEN(AC611)&gt;=1,AC611&lt;&gt;".",COUNTIF(AC112:AC$191,"*全日休*")&gt;0),  CONCATENATE(  ".",IF(AC112=$A$599,$A612,"")  ),IF(AC112=$A$599,$A612,"")  )</f>
        <v>.12</v>
      </c>
      <c r="AD612" s="98" t="str">
        <f ca="1">IF(  AND(LEN(AD611)&gt;=1,AD611&lt;&gt;".",COUNTIF(AD112:AD$191,"*全日休*")&gt;0),  CONCATENATE(  ".",IF(AD112=$A$599,$A612,"")  ),IF(AD112=$A$599,$A612,"")  )</f>
        <v/>
      </c>
      <c r="AE612" s="98" t="str">
        <f ca="1">IF(  AND(LEN(AE611)&gt;=1,AE611&lt;&gt;".",COUNTIF(AE112:AE$191,"*全日休*")&gt;0),  CONCATENATE(  ".",IF(AE112=$A$599,$A612,"")  ),IF(AE112=$A$599,$A612,"")  )</f>
        <v/>
      </c>
      <c r="AF612" s="98" t="str">
        <f ca="1">IF(  AND(LEN(AF611)&gt;=1,AF611&lt;&gt;".",COUNTIF(AF112:AF$191,"*全日休*")&gt;0),  CONCATENATE(  ".",IF(AF112=$A$599,$A612,"")  ),IF(AF112=$A$599,$A612,"")  )</f>
        <v/>
      </c>
      <c r="AG612" s="98" t="str">
        <f ca="1">IF(  AND(LEN(AG611)&gt;=1,AG611&lt;&gt;".",COUNTIF(AG112:AG$191,"*全日休*")&gt;0),  CONCATENATE(  ".",IF(AG112=$A$599,$A612,"")  ),IF(AG112=$A$599,$A612,"")  )</f>
        <v/>
      </c>
      <c r="AH612" s="98"/>
      <c r="AI612" s="98"/>
      <c r="AJ612" s="98"/>
    </row>
    <row r="613" spans="1:36">
      <c r="A613" s="98">
        <f t="shared" si="51"/>
        <v>13</v>
      </c>
      <c r="B613" s="98" t="str">
        <f t="shared" si="51"/>
        <v>柯俊亦</v>
      </c>
      <c r="C613" s="98" t="str">
        <f ca="1">IF(  AND(LEN(C612)&gt;=1,C612&lt;&gt;".",COUNTIF(C113:C$191,"*全日休*")&gt;0),  CONCATENATE(  ".",IF(C113=$A$599,$A613,"")  ),IF(C113=$A$599,$A613,"")  )</f>
        <v/>
      </c>
      <c r="D613" s="98" t="str">
        <f ca="1">IF(  AND(LEN(D612)&gt;=1,D612&lt;&gt;".",COUNTIF(D113:D$191,"*全日休*")&gt;0),  CONCATENATE(  ".",IF(D113=$A$599,$A613,"")  ),IF(D113=$A$599,$A613,"")  )</f>
        <v/>
      </c>
      <c r="E613" s="98" t="str">
        <f ca="1">IF(  AND(LEN(E612)&gt;=1,E612&lt;&gt;".",COUNTIF(E113:E$191,"*全日休*")&gt;0),  CONCATENATE(  ".",IF(E113=$A$599,$A613,"")  ),IF(E113=$A$599,$A613,"")  )</f>
        <v/>
      </c>
      <c r="F613" s="98" t="str">
        <f ca="1">IF(  AND(LEN(F612)&gt;=1,F612&lt;&gt;".",COUNTIF(F113:F$191,"*全日休*")&gt;0),  CONCATENATE(  ".",IF(F113=$A$599,$A613,"")  ),IF(F113=$A$599,$A613,"")  )</f>
        <v/>
      </c>
      <c r="G613" s="98" t="str">
        <f ca="1">IF(  AND(LEN(G612)&gt;=1,G612&lt;&gt;".",COUNTIF(G113:G$191,"*全日休*")&gt;0),  CONCATENATE(  ".",IF(G113=$A$599,$A613,"")  ),IF(G113=$A$599,$A613,"")  )</f>
        <v/>
      </c>
      <c r="H613" s="98" t="str">
        <f ca="1">IF(  AND(LEN(H612)&gt;=1,H612&lt;&gt;".",COUNTIF(H113:H$191,"*全日休*")&gt;0),  CONCATENATE(  ".",IF(H113=$A$599,$A613,"")  ),IF(H113=$A$599,$A613,"")  )</f>
        <v/>
      </c>
      <c r="I613" s="98" t="str">
        <f ca="1">IF(  AND(LEN(I612)&gt;=1,I612&lt;&gt;".",COUNTIF(I113:I$191,"*全日休*")&gt;0),  CONCATENATE(  ".",IF(I113=$A$599,$A613,"")  ),IF(I113=$A$599,$A613,"")  )</f>
        <v/>
      </c>
      <c r="J613" s="98" t="str">
        <f ca="1">IF(  AND(LEN(J612)&gt;=1,J612&lt;&gt;".",COUNTIF(J113:J$191,"*全日休*")&gt;0),  CONCATENATE(  ".",IF(J113=$A$599,$A613,"")  ),IF(J113=$A$599,$A613,"")  )</f>
        <v/>
      </c>
      <c r="K613" s="98" t="str">
        <f ca="1">IF(  AND(LEN(K612)&gt;=1,K612&lt;&gt;".",COUNTIF(K113:K$191,"*全日休*")&gt;0),  CONCATENATE(  ".",IF(K113=$A$599,$A613,"")  ),IF(K113=$A$599,$A613,"")  )</f>
        <v/>
      </c>
      <c r="L613" s="98" t="str">
        <f ca="1">IF(  AND(LEN(L612)&gt;=1,L612&lt;&gt;".",COUNTIF(L113:L$191,"*全日休*")&gt;0),  CONCATENATE(  ".",IF(L113=$A$599,$A613,"")  ),IF(L113=$A$599,$A613,"")  )</f>
        <v/>
      </c>
      <c r="M613" s="98" t="str">
        <f ca="1">IF(  AND(LEN(M612)&gt;=1,M612&lt;&gt;".",COUNTIF(M113:M$191,"*全日休*")&gt;0),  CONCATENATE(  ".",IF(M113=$A$599,$A613,"")  ),IF(M113=$A$599,$A613,"")  )</f>
        <v/>
      </c>
      <c r="N613" s="98" t="str">
        <f ca="1">IF(  AND(LEN(N612)&gt;=1,N612&lt;&gt;".",COUNTIF(N113:N$191,"*全日休*")&gt;0),  CONCATENATE(  ".",IF(N113=$A$599,$A613,"")  ),IF(N113=$A$599,$A613,"")  )</f>
        <v/>
      </c>
      <c r="O613" s="98" t="str">
        <f ca="1">IF(  AND(LEN(O612)&gt;=1,O612&lt;&gt;".",COUNTIF(O113:O$191,"*全日休*")&gt;0),  CONCATENATE(  ".",IF(O113=$A$599,$A613,"")  ),IF(O113=$A$599,$A613,"")  )</f>
        <v/>
      </c>
      <c r="P613" s="98" t="str">
        <f ca="1">IF(  AND(LEN(P612)&gt;=1,P612&lt;&gt;".",COUNTIF(P113:P$191,"*全日休*")&gt;0),  CONCATENATE(  ".",IF(P113=$A$599,$A613,"")  ),IF(P113=$A$599,$A613,"")  )</f>
        <v/>
      </c>
      <c r="Q613" s="98" t="str">
        <f ca="1">IF(  AND(LEN(Q612)&gt;=1,Q612&lt;&gt;".",COUNTIF(Q113:Q$191,"*全日休*")&gt;0),  CONCATENATE(  ".",IF(Q113=$A$599,$A613,"")  ),IF(Q113=$A$599,$A613,"")  )</f>
        <v/>
      </c>
      <c r="R613" s="98" t="str">
        <f ca="1">IF(  AND(LEN(R612)&gt;=1,R612&lt;&gt;".",COUNTIF(R113:R$191,"*全日休*")&gt;0),  CONCATENATE(  ".",IF(R113=$A$599,$A613,"")  ),IF(R113=$A$599,$A613,"")  )</f>
        <v/>
      </c>
      <c r="S613" s="98" t="str">
        <f ca="1">IF(  AND(LEN(S612)&gt;=1,S612&lt;&gt;".",COUNTIF(S113:S$191,"*全日休*")&gt;0),  CONCATENATE(  ".",IF(S113=$A$599,$A613,"")  ),IF(S113=$A$599,$A613,"")  )</f>
        <v/>
      </c>
      <c r="T613" s="98" t="str">
        <f ca="1">IF(  AND(LEN(T612)&gt;=1,T612&lt;&gt;".",COUNTIF(T113:T$191,"*全日休*")&gt;0),  CONCATENATE(  ".",IF(T113=$A$599,$A613,"")  ),IF(T113=$A$599,$A613,"")  )</f>
        <v/>
      </c>
      <c r="U613" s="98" t="str">
        <f ca="1">IF(  AND(LEN(U612)&gt;=1,U612&lt;&gt;".",COUNTIF(U113:U$191,"*全日休*")&gt;0),  CONCATENATE(  ".",IF(U113=$A$599,$A613,"")  ),IF(U113=$A$599,$A613,"")  )</f>
        <v/>
      </c>
      <c r="V613" s="98" t="str">
        <f ca="1">IF(  AND(LEN(V612)&gt;=1,V612&lt;&gt;".",COUNTIF(V113:V$191,"*全日休*")&gt;0),  CONCATENATE(  ".",IF(V113=$A$599,$A613,"")  ),IF(V113=$A$599,$A613,"")  )</f>
        <v/>
      </c>
      <c r="W613" s="98" t="str">
        <f ca="1">IF(  AND(LEN(W612)&gt;=1,W612&lt;&gt;".",COUNTIF(W113:W$191,"*全日休*")&gt;0),  CONCATENATE(  ".",IF(W113=$A$599,$A613,"")  ),IF(W113=$A$599,$A613,"")  )</f>
        <v/>
      </c>
      <c r="X613" s="98" t="str">
        <f ca="1">IF(  AND(LEN(X612)&gt;=1,X612&lt;&gt;".",COUNTIF(X113:X$191,"*全日休*")&gt;0),  CONCATENATE(  ".",IF(X113=$A$599,$A613,"")  ),IF(X113=$A$599,$A613,"")  )</f>
        <v/>
      </c>
      <c r="Y613" s="98" t="str">
        <f ca="1">IF(  AND(LEN(Y612)&gt;=1,Y612&lt;&gt;".",COUNTIF(Y113:Y$191,"*全日休*")&gt;0),  CONCATENATE(  ".",IF(Y113=$A$599,$A613,"")  ),IF(Y113=$A$599,$A613,"")  )</f>
        <v/>
      </c>
      <c r="Z613" s="98" t="str">
        <f ca="1">IF(  AND(LEN(Z612)&gt;=1,Z612&lt;&gt;".",COUNTIF(Z113:Z$191,"*全日休*")&gt;0),  CONCATENATE(  ".",IF(Z113=$A$599,$A613,"")  ),IF(Z113=$A$599,$A613,"")  )</f>
        <v/>
      </c>
      <c r="AA613" s="98" t="str">
        <f ca="1">IF(  AND(LEN(AA612)&gt;=1,AA612&lt;&gt;".",COUNTIF(AA113:AA$191,"*全日休*")&gt;0),  CONCATENATE(  ".",IF(AA113=$A$599,$A613,"")  ),IF(AA113=$A$599,$A613,"")  )</f>
        <v>.13</v>
      </c>
      <c r="AB613" s="98" t="str">
        <f ca="1">IF(  AND(LEN(AB612)&gt;=1,AB612&lt;&gt;".",COUNTIF(AB113:AB$191,"*全日休*")&gt;0),  CONCATENATE(  ".",IF(AB113=$A$599,$A613,"")  ),IF(AB113=$A$599,$A613,"")  )</f>
        <v>.13</v>
      </c>
      <c r="AC613" s="98" t="str">
        <f ca="1">IF(  AND(LEN(AC612)&gt;=1,AC612&lt;&gt;".",COUNTIF(AC113:AC$191,"*全日休*")&gt;0),  CONCATENATE(  ".",IF(AC113=$A$599,$A613,"")  ),IF(AC113=$A$599,$A613,"")  )</f>
        <v>.</v>
      </c>
      <c r="AD613" s="98" t="str">
        <f ca="1">IF(  AND(LEN(AD612)&gt;=1,AD612&lt;&gt;".",COUNTIF(AD113:AD$191,"*全日休*")&gt;0),  CONCATENATE(  ".",IF(AD113=$A$599,$A613,"")  ),IF(AD113=$A$599,$A613,"")  )</f>
        <v/>
      </c>
      <c r="AE613" s="98" t="str">
        <f ca="1">IF(  AND(LEN(AE612)&gt;=1,AE612&lt;&gt;".",COUNTIF(AE113:AE$191,"*全日休*")&gt;0),  CONCATENATE(  ".",IF(AE113=$A$599,$A613,"")  ),IF(AE113=$A$599,$A613,"")  )</f>
        <v/>
      </c>
      <c r="AF613" s="98" t="str">
        <f ca="1">IF(  AND(LEN(AF612)&gt;=1,AF612&lt;&gt;".",COUNTIF(AF113:AF$191,"*全日休*")&gt;0),  CONCATENATE(  ".",IF(AF113=$A$599,$A613,"")  ),IF(AF113=$A$599,$A613,"")  )</f>
        <v/>
      </c>
      <c r="AG613" s="98" t="str">
        <f ca="1">IF(  AND(LEN(AG612)&gt;=1,AG612&lt;&gt;".",COUNTIF(AG113:AG$191,"*全日休*")&gt;0),  CONCATENATE(  ".",IF(AG113=$A$599,$A613,"")  ),IF(AG113=$A$599,$A613,"")  )</f>
        <v/>
      </c>
      <c r="AH613" s="98"/>
      <c r="AI613" s="98"/>
      <c r="AJ613" s="98"/>
    </row>
    <row r="614" spans="1:36">
      <c r="A614" s="98">
        <f t="shared" si="51"/>
        <v>14</v>
      </c>
      <c r="B614" s="98" t="str">
        <f t="shared" si="51"/>
        <v>周季濓</v>
      </c>
      <c r="C614" s="98" t="str">
        <f ca="1">IF(  AND(LEN(C613)&gt;=1,C613&lt;&gt;".",COUNTIF(C114:C$191,"*全日休*")&gt;0),  CONCATENATE(  ".",IF(C114=$A$599,$A614,"")  ),IF(C114=$A$599,$A614,"")  )</f>
        <v/>
      </c>
      <c r="D614" s="98" t="str">
        <f ca="1">IF(  AND(LEN(D613)&gt;=1,D613&lt;&gt;".",COUNTIF(D114:D$191,"*全日休*")&gt;0),  CONCATENATE(  ".",IF(D114=$A$599,$A614,"")  ),IF(D114=$A$599,$A614,"")  )</f>
        <v/>
      </c>
      <c r="E614" s="98" t="str">
        <f ca="1">IF(  AND(LEN(E613)&gt;=1,E613&lt;&gt;".",COUNTIF(E114:E$191,"*全日休*")&gt;0),  CONCATENATE(  ".",IF(E114=$A$599,$A614,"")  ),IF(E114=$A$599,$A614,"")  )</f>
        <v/>
      </c>
      <c r="F614" s="98" t="str">
        <f ca="1">IF(  AND(LEN(F613)&gt;=1,F613&lt;&gt;".",COUNTIF(F114:F$191,"*全日休*")&gt;0),  CONCATENATE(  ".",IF(F114=$A$599,$A614,"")  ),IF(F114=$A$599,$A614,"")  )</f>
        <v/>
      </c>
      <c r="G614" s="98" t="str">
        <f ca="1">IF(  AND(LEN(G613)&gt;=1,G613&lt;&gt;".",COUNTIF(G114:G$191,"*全日休*")&gt;0),  CONCATENATE(  ".",IF(G114=$A$599,$A614,"")  ),IF(G114=$A$599,$A614,"")  )</f>
        <v/>
      </c>
      <c r="H614" s="98" t="str">
        <f ca="1">IF(  AND(LEN(H613)&gt;=1,H613&lt;&gt;".",COUNTIF(H114:H$191,"*全日休*")&gt;0),  CONCATENATE(  ".",IF(H114=$A$599,$A614,"")  ),IF(H114=$A$599,$A614,"")  )</f>
        <v/>
      </c>
      <c r="I614" s="98" t="str">
        <f ca="1">IF(  AND(LEN(I613)&gt;=1,I613&lt;&gt;".",COUNTIF(I114:I$191,"*全日休*")&gt;0),  CONCATENATE(  ".",IF(I114=$A$599,$A614,"")  ),IF(I114=$A$599,$A614,"")  )</f>
        <v/>
      </c>
      <c r="J614" s="98" t="str">
        <f ca="1">IF(  AND(LEN(J613)&gt;=1,J613&lt;&gt;".",COUNTIF(J114:J$191,"*全日休*")&gt;0),  CONCATENATE(  ".",IF(J114=$A$599,$A614,"")  ),IF(J114=$A$599,$A614,"")  )</f>
        <v/>
      </c>
      <c r="K614" s="98" t="str">
        <f ca="1">IF(  AND(LEN(K613)&gt;=1,K613&lt;&gt;".",COUNTIF(K114:K$191,"*全日休*")&gt;0),  CONCATENATE(  ".",IF(K114=$A$599,$A614,"")  ),IF(K114=$A$599,$A614,"")  )</f>
        <v/>
      </c>
      <c r="L614" s="98" t="str">
        <f ca="1">IF(  AND(LEN(L613)&gt;=1,L613&lt;&gt;".",COUNTIF(L114:L$191,"*全日休*")&gt;0),  CONCATENATE(  ".",IF(L114=$A$599,$A614,"")  ),IF(L114=$A$599,$A614,"")  )</f>
        <v/>
      </c>
      <c r="M614" s="98" t="str">
        <f ca="1">IF(  AND(LEN(M613)&gt;=1,M613&lt;&gt;".",COUNTIF(M114:M$191,"*全日休*")&gt;0),  CONCATENATE(  ".",IF(M114=$A$599,$A614,"")  ),IF(M114=$A$599,$A614,"")  )</f>
        <v/>
      </c>
      <c r="N614" s="98" t="str">
        <f ca="1">IF(  AND(LEN(N613)&gt;=1,N613&lt;&gt;".",COUNTIF(N114:N$191,"*全日休*")&gt;0),  CONCATENATE(  ".",IF(N114=$A$599,$A614,"")  ),IF(N114=$A$599,$A614,"")  )</f>
        <v/>
      </c>
      <c r="O614" s="98" t="str">
        <f ca="1">IF(  AND(LEN(O613)&gt;=1,O613&lt;&gt;".",COUNTIF(O114:O$191,"*全日休*")&gt;0),  CONCATENATE(  ".",IF(O114=$A$599,$A614,"")  ),IF(O114=$A$599,$A614,"")  )</f>
        <v/>
      </c>
      <c r="P614" s="98" t="str">
        <f ca="1">IF(  AND(LEN(P613)&gt;=1,P613&lt;&gt;".",COUNTIF(P114:P$191,"*全日休*")&gt;0),  CONCATENATE(  ".",IF(P114=$A$599,$A614,"")  ),IF(P114=$A$599,$A614,"")  )</f>
        <v/>
      </c>
      <c r="Q614" s="98" t="str">
        <f ca="1">IF(  AND(LEN(Q613)&gt;=1,Q613&lt;&gt;".",COUNTIF(Q114:Q$191,"*全日休*")&gt;0),  CONCATENATE(  ".",IF(Q114=$A$599,$A614,"")  ),IF(Q114=$A$599,$A614,"")  )</f>
        <v/>
      </c>
      <c r="R614" s="98" t="str">
        <f ca="1">IF(  AND(LEN(R613)&gt;=1,R613&lt;&gt;".",COUNTIF(R114:R$191,"*全日休*")&gt;0),  CONCATENATE(  ".",IF(R114=$A$599,$A614,"")  ),IF(R114=$A$599,$A614,"")  )</f>
        <v/>
      </c>
      <c r="S614" s="98" t="str">
        <f ca="1">IF(  AND(LEN(S613)&gt;=1,S613&lt;&gt;".",COUNTIF(S114:S$191,"*全日休*")&gt;0),  CONCATENATE(  ".",IF(S114=$A$599,$A614,"")  ),IF(S114=$A$599,$A614,"")  )</f>
        <v/>
      </c>
      <c r="T614" s="98" t="str">
        <f ca="1">IF(  AND(LEN(T613)&gt;=1,T613&lt;&gt;".",COUNTIF(T114:T$191,"*全日休*")&gt;0),  CONCATENATE(  ".",IF(T114=$A$599,$A614,"")  ),IF(T114=$A$599,$A614,"")  )</f>
        <v/>
      </c>
      <c r="U614" s="98" t="str">
        <f ca="1">IF(  AND(LEN(U613)&gt;=1,U613&lt;&gt;".",COUNTIF(U114:U$191,"*全日休*")&gt;0),  CONCATENATE(  ".",IF(U114=$A$599,$A614,"")  ),IF(U114=$A$599,$A614,"")  )</f>
        <v/>
      </c>
      <c r="V614" s="98" t="str">
        <f ca="1">IF(  AND(LEN(V613)&gt;=1,V613&lt;&gt;".",COUNTIF(V114:V$191,"*全日休*")&gt;0),  CONCATENATE(  ".",IF(V114=$A$599,$A614,"")  ),IF(V114=$A$599,$A614,"")  )</f>
        <v/>
      </c>
      <c r="W614" s="98" t="str">
        <f ca="1">IF(  AND(LEN(W613)&gt;=1,W613&lt;&gt;".",COUNTIF(W114:W$191,"*全日休*")&gt;0),  CONCATENATE(  ".",IF(W114=$A$599,$A614,"")  ),IF(W114=$A$599,$A614,"")  )</f>
        <v/>
      </c>
      <c r="X614" s="98" t="str">
        <f ca="1">IF(  AND(LEN(X613)&gt;=1,X613&lt;&gt;".",COUNTIF(X114:X$191,"*全日休*")&gt;0),  CONCATENATE(  ".",IF(X114=$A$599,$A614,"")  ),IF(X114=$A$599,$A614,"")  )</f>
        <v/>
      </c>
      <c r="Y614" s="98" t="str">
        <f ca="1">IF(  AND(LEN(Y613)&gt;=1,Y613&lt;&gt;".",COUNTIF(Y114:Y$191,"*全日休*")&gt;0),  CONCATENATE(  ".",IF(Y114=$A$599,$A614,"")  ),IF(Y114=$A$599,$A614,"")  )</f>
        <v/>
      </c>
      <c r="Z614" s="98" t="str">
        <f ca="1">IF(  AND(LEN(Z613)&gt;=1,Z613&lt;&gt;".",COUNTIF(Z114:Z$191,"*全日休*")&gt;0),  CONCATENATE(  ".",IF(Z114=$A$599,$A614,"")  ),IF(Z114=$A$599,$A614,"")  )</f>
        <v/>
      </c>
      <c r="AA614" s="98" t="str">
        <f ca="1">IF(  AND(LEN(AA613)&gt;=1,AA613&lt;&gt;".",COUNTIF(AA114:AA$191,"*全日休*")&gt;0),  CONCATENATE(  ".",IF(AA114=$A$599,$A614,"")  ),IF(AA114=$A$599,$A614,"")  )</f>
        <v>.14</v>
      </c>
      <c r="AB614" s="98" t="str">
        <f ca="1">IF(  AND(LEN(AB613)&gt;=1,AB613&lt;&gt;".",COUNTIF(AB114:AB$191,"*全日休*")&gt;0),  CONCATENATE(  ".",IF(AB114=$A$599,$A614,"")  ),IF(AB114=$A$599,$A614,"")  )</f>
        <v>.14</v>
      </c>
      <c r="AC614" s="98" t="str">
        <f ca="1">IF(  AND(LEN(AC613)&gt;=1,AC613&lt;&gt;".",COUNTIF(AC114:AC$191,"*全日休*")&gt;0),  CONCATENATE(  ".",IF(AC114=$A$599,$A614,"")  ),IF(AC114=$A$599,$A614,"")  )</f>
        <v/>
      </c>
      <c r="AD614" s="98" t="str">
        <f ca="1">IF(  AND(LEN(AD613)&gt;=1,AD613&lt;&gt;".",COUNTIF(AD114:AD$191,"*全日休*")&gt;0),  CONCATENATE(  ".",IF(AD114=$A$599,$A614,"")  ),IF(AD114=$A$599,$A614,"")  )</f>
        <v/>
      </c>
      <c r="AE614" s="98" t="str">
        <f ca="1">IF(  AND(LEN(AE613)&gt;=1,AE613&lt;&gt;".",COUNTIF(AE114:AE$191,"*全日休*")&gt;0),  CONCATENATE(  ".",IF(AE114=$A$599,$A614,"")  ),IF(AE114=$A$599,$A614,"")  )</f>
        <v/>
      </c>
      <c r="AF614" s="98" t="str">
        <f ca="1">IF(  AND(LEN(AF613)&gt;=1,AF613&lt;&gt;".",COUNTIF(AF114:AF$191,"*全日休*")&gt;0),  CONCATENATE(  ".",IF(AF114=$A$599,$A614,"")  ),IF(AF114=$A$599,$A614,"")  )</f>
        <v/>
      </c>
      <c r="AG614" s="98" t="str">
        <f ca="1">IF(  AND(LEN(AG613)&gt;=1,AG613&lt;&gt;".",COUNTIF(AG114:AG$191,"*全日休*")&gt;0),  CONCATENATE(  ".",IF(AG114=$A$599,$A614,"")  ),IF(AG114=$A$599,$A614,"")  )</f>
        <v/>
      </c>
      <c r="AH614" s="98"/>
      <c r="AI614" s="98"/>
      <c r="AJ614" s="98"/>
    </row>
    <row r="615" spans="1:36">
      <c r="A615" s="98">
        <f t="shared" si="51"/>
        <v>15</v>
      </c>
      <c r="B615" s="98" t="str">
        <f t="shared" si="51"/>
        <v>許修銘</v>
      </c>
      <c r="C615" s="98" t="str">
        <f ca="1">IF(  AND(LEN(C614)&gt;=1,C614&lt;&gt;".",COUNTIF(C115:C$191,"*全日休*")&gt;0),  CONCATENATE(  ".",IF(C115=$A$599,$A615,"")  ),IF(C115=$A$599,$A615,"")  )</f>
        <v/>
      </c>
      <c r="D615" s="98" t="str">
        <f ca="1">IF(  AND(LEN(D614)&gt;=1,D614&lt;&gt;".",COUNTIF(D115:D$191,"*全日休*")&gt;0),  CONCATENATE(  ".",IF(D115=$A$599,$A615,"")  ),IF(D115=$A$599,$A615,"")  )</f>
        <v/>
      </c>
      <c r="E615" s="98" t="str">
        <f ca="1">IF(  AND(LEN(E614)&gt;=1,E614&lt;&gt;".",COUNTIF(E115:E$191,"*全日休*")&gt;0),  CONCATENATE(  ".",IF(E115=$A$599,$A615,"")  ),IF(E115=$A$599,$A615,"")  )</f>
        <v/>
      </c>
      <c r="F615" s="98" t="str">
        <f ca="1">IF(  AND(LEN(F614)&gt;=1,F614&lt;&gt;".",COUNTIF(F115:F$191,"*全日休*")&gt;0),  CONCATENATE(  ".",IF(F115=$A$599,$A615,"")  ),IF(F115=$A$599,$A615,"")  )</f>
        <v/>
      </c>
      <c r="G615" s="98" t="str">
        <f ca="1">IF(  AND(LEN(G614)&gt;=1,G614&lt;&gt;".",COUNTIF(G115:G$191,"*全日休*")&gt;0),  CONCATENATE(  ".",IF(G115=$A$599,$A615,"")  ),IF(G115=$A$599,$A615,"")  )</f>
        <v/>
      </c>
      <c r="H615" s="98" t="str">
        <f ca="1">IF(  AND(LEN(H614)&gt;=1,H614&lt;&gt;".",COUNTIF(H115:H$191,"*全日休*")&gt;0),  CONCATENATE(  ".",IF(H115=$A$599,$A615,"")  ),IF(H115=$A$599,$A615,"")  )</f>
        <v/>
      </c>
      <c r="I615" s="98" t="str">
        <f ca="1">IF(  AND(LEN(I614)&gt;=1,I614&lt;&gt;".",COUNTIF(I115:I$191,"*全日休*")&gt;0),  CONCATENATE(  ".",IF(I115=$A$599,$A615,"")  ),IF(I115=$A$599,$A615,"")  )</f>
        <v/>
      </c>
      <c r="J615" s="98" t="str">
        <f ca="1">IF(  AND(LEN(J614)&gt;=1,J614&lt;&gt;".",COUNTIF(J115:J$191,"*全日休*")&gt;0),  CONCATENATE(  ".",IF(J115=$A$599,$A615,"")  ),IF(J115=$A$599,$A615,"")  )</f>
        <v/>
      </c>
      <c r="K615" s="98" t="str">
        <f ca="1">IF(  AND(LEN(K614)&gt;=1,K614&lt;&gt;".",COUNTIF(K115:K$191,"*全日休*")&gt;0),  CONCATENATE(  ".",IF(K115=$A$599,$A615,"")  ),IF(K115=$A$599,$A615,"")  )</f>
        <v/>
      </c>
      <c r="L615" s="98" t="str">
        <f ca="1">IF(  AND(LEN(L614)&gt;=1,L614&lt;&gt;".",COUNTIF(L115:L$191,"*全日休*")&gt;0),  CONCATENATE(  ".",IF(L115=$A$599,$A615,"")  ),IF(L115=$A$599,$A615,"")  )</f>
        <v/>
      </c>
      <c r="M615" s="98" t="str">
        <f ca="1">IF(  AND(LEN(M614)&gt;=1,M614&lt;&gt;".",COUNTIF(M115:M$191,"*全日休*")&gt;0),  CONCATENATE(  ".",IF(M115=$A$599,$A615,"")  ),IF(M115=$A$599,$A615,"")  )</f>
        <v/>
      </c>
      <c r="N615" s="98" t="str">
        <f ca="1">IF(  AND(LEN(N614)&gt;=1,N614&lt;&gt;".",COUNTIF(N115:N$191,"*全日休*")&gt;0),  CONCATENATE(  ".",IF(N115=$A$599,$A615,"")  ),IF(N115=$A$599,$A615,"")  )</f>
        <v/>
      </c>
      <c r="O615" s="98" t="str">
        <f ca="1">IF(  AND(LEN(O614)&gt;=1,O614&lt;&gt;".",COUNTIF(O115:O$191,"*全日休*")&gt;0),  CONCATENATE(  ".",IF(O115=$A$599,$A615,"")  ),IF(O115=$A$599,$A615,"")  )</f>
        <v/>
      </c>
      <c r="P615" s="98" t="str">
        <f ca="1">IF(  AND(LEN(P614)&gt;=1,P614&lt;&gt;".",COUNTIF(P115:P$191,"*全日休*")&gt;0),  CONCATENATE(  ".",IF(P115=$A$599,$A615,"")  ),IF(P115=$A$599,$A615,"")  )</f>
        <v/>
      </c>
      <c r="Q615" s="98" t="str">
        <f ca="1">IF(  AND(LEN(Q614)&gt;=1,Q614&lt;&gt;".",COUNTIF(Q115:Q$191,"*全日休*")&gt;0),  CONCATENATE(  ".",IF(Q115=$A$599,$A615,"")  ),IF(Q115=$A$599,$A615,"")  )</f>
        <v/>
      </c>
      <c r="R615" s="98" t="str">
        <f ca="1">IF(  AND(LEN(R614)&gt;=1,R614&lt;&gt;".",COUNTIF(R115:R$191,"*全日休*")&gt;0),  CONCATENATE(  ".",IF(R115=$A$599,$A615,"")  ),IF(R115=$A$599,$A615,"")  )</f>
        <v/>
      </c>
      <c r="S615" s="98" t="str">
        <f ca="1">IF(  AND(LEN(S614)&gt;=1,S614&lt;&gt;".",COUNTIF(S115:S$191,"*全日休*")&gt;0),  CONCATENATE(  ".",IF(S115=$A$599,$A615,"")  ),IF(S115=$A$599,$A615,"")  )</f>
        <v/>
      </c>
      <c r="T615" s="98" t="str">
        <f ca="1">IF(  AND(LEN(T614)&gt;=1,T614&lt;&gt;".",COUNTIF(T115:T$191,"*全日休*")&gt;0),  CONCATENATE(  ".",IF(T115=$A$599,$A615,"")  ),IF(T115=$A$599,$A615,"")  )</f>
        <v/>
      </c>
      <c r="U615" s="98" t="str">
        <f ca="1">IF(  AND(LEN(U614)&gt;=1,U614&lt;&gt;".",COUNTIF(U115:U$191,"*全日休*")&gt;0),  CONCATENATE(  ".",IF(U115=$A$599,$A615,"")  ),IF(U115=$A$599,$A615,"")  )</f>
        <v/>
      </c>
      <c r="V615" s="98" t="str">
        <f ca="1">IF(  AND(LEN(V614)&gt;=1,V614&lt;&gt;".",COUNTIF(V115:V$191,"*全日休*")&gt;0),  CONCATENATE(  ".",IF(V115=$A$599,$A615,"")  ),IF(V115=$A$599,$A615,"")  )</f>
        <v/>
      </c>
      <c r="W615" s="98" t="str">
        <f ca="1">IF(  AND(LEN(W614)&gt;=1,W614&lt;&gt;".",COUNTIF(W115:W$191,"*全日休*")&gt;0),  CONCATENATE(  ".",IF(W115=$A$599,$A615,"")  ),IF(W115=$A$599,$A615,"")  )</f>
        <v/>
      </c>
      <c r="X615" s="98" t="str">
        <f ca="1">IF(  AND(LEN(X614)&gt;=1,X614&lt;&gt;".",COUNTIF(X115:X$191,"*全日休*")&gt;0),  CONCATENATE(  ".",IF(X115=$A$599,$A615,"")  ),IF(X115=$A$599,$A615,"")  )</f>
        <v/>
      </c>
      <c r="Y615" s="98" t="str">
        <f ca="1">IF(  AND(LEN(Y614)&gt;=1,Y614&lt;&gt;".",COUNTIF(Y115:Y$191,"*全日休*")&gt;0),  CONCATENATE(  ".",IF(Y115=$A$599,$A615,"")  ),IF(Y115=$A$599,$A615,"")  )</f>
        <v/>
      </c>
      <c r="Z615" s="98" t="str">
        <f ca="1">IF(  AND(LEN(Z614)&gt;=1,Z614&lt;&gt;".",COUNTIF(Z115:Z$191,"*全日休*")&gt;0),  CONCATENATE(  ".",IF(Z115=$A$599,$A615,"")  ),IF(Z115=$A$599,$A615,"")  )</f>
        <v/>
      </c>
      <c r="AA615" s="98" t="str">
        <f ca="1">IF(  AND(LEN(AA614)&gt;=1,AA614&lt;&gt;".",COUNTIF(AA115:AA$191,"*全日休*")&gt;0),  CONCATENATE(  ".",IF(AA115=$A$599,$A615,"")  ),IF(AA115=$A$599,$A615,"")  )</f>
        <v>.15</v>
      </c>
      <c r="AB615" s="98" t="str">
        <f ca="1">IF(  AND(LEN(AB614)&gt;=1,AB614&lt;&gt;".",COUNTIF(AB115:AB$191,"*全日休*")&gt;0),  CONCATENATE(  ".",IF(AB115=$A$599,$A615,"")  ),IF(AB115=$A$599,$A615,"")  )</f>
        <v>.15</v>
      </c>
      <c r="AC615" s="98" t="str">
        <f ca="1">IF(  AND(LEN(AC614)&gt;=1,AC614&lt;&gt;".",COUNTIF(AC115:AC$191,"*全日休*")&gt;0),  CONCATENATE(  ".",IF(AC115=$A$599,$A615,"")  ),IF(AC115=$A$599,$A615,"")  )</f>
        <v/>
      </c>
      <c r="AD615" s="98" t="str">
        <f ca="1">IF(  AND(LEN(AD614)&gt;=1,AD614&lt;&gt;".",COUNTIF(AD115:AD$191,"*全日休*")&gt;0),  CONCATENATE(  ".",IF(AD115=$A$599,$A615,"")  ),IF(AD115=$A$599,$A615,"")  )</f>
        <v/>
      </c>
      <c r="AE615" s="98" t="str">
        <f ca="1">IF(  AND(LEN(AE614)&gt;=1,AE614&lt;&gt;".",COUNTIF(AE115:AE$191,"*全日休*")&gt;0),  CONCATENATE(  ".",IF(AE115=$A$599,$A615,"")  ),IF(AE115=$A$599,$A615,"")  )</f>
        <v/>
      </c>
      <c r="AF615" s="98" t="str">
        <f ca="1">IF(  AND(LEN(AF614)&gt;=1,AF614&lt;&gt;".",COUNTIF(AF115:AF$191,"*全日休*")&gt;0),  CONCATENATE(  ".",IF(AF115=$A$599,$A615,"")  ),IF(AF115=$A$599,$A615,"")  )</f>
        <v/>
      </c>
      <c r="AG615" s="98" t="str">
        <f ca="1">IF(  AND(LEN(AG614)&gt;=1,AG614&lt;&gt;".",COUNTIF(AG115:AG$191,"*全日休*")&gt;0),  CONCATENATE(  ".",IF(AG115=$A$599,$A615,"")  ),IF(AG115=$A$599,$A615,"")  )</f>
        <v/>
      </c>
      <c r="AH615" s="98"/>
      <c r="AI615" s="98"/>
      <c r="AJ615" s="98"/>
    </row>
    <row r="616" spans="1:36">
      <c r="A616" s="98">
        <f t="shared" si="51"/>
        <v>16</v>
      </c>
      <c r="B616" s="98" t="str">
        <f t="shared" si="51"/>
        <v>郭文凱</v>
      </c>
      <c r="C616" s="98" t="str">
        <f ca="1">IF(  AND(LEN(C615)&gt;=1,C615&lt;&gt;".",COUNTIF(C116:C$191,"*全日休*")&gt;0),  CONCATENATE(  ".",IF(C116=$A$599,$A616,"")  ),IF(C116=$A$599,$A616,"")  )</f>
        <v/>
      </c>
      <c r="D616" s="98" t="str">
        <f ca="1">IF(  AND(LEN(D615)&gt;=1,D615&lt;&gt;".",COUNTIF(D116:D$191,"*全日休*")&gt;0),  CONCATENATE(  ".",IF(D116=$A$599,$A616,"")  ),IF(D116=$A$599,$A616,"")  )</f>
        <v/>
      </c>
      <c r="E616" s="98" t="str">
        <f ca="1">IF(  AND(LEN(E615)&gt;=1,E615&lt;&gt;".",COUNTIF(E116:E$191,"*全日休*")&gt;0),  CONCATENATE(  ".",IF(E116=$A$599,$A616,"")  ),IF(E116=$A$599,$A616,"")  )</f>
        <v/>
      </c>
      <c r="F616" s="98" t="str">
        <f ca="1">IF(  AND(LEN(F615)&gt;=1,F615&lt;&gt;".",COUNTIF(F116:F$191,"*全日休*")&gt;0),  CONCATENATE(  ".",IF(F116=$A$599,$A616,"")  ),IF(F116=$A$599,$A616,"")  )</f>
        <v/>
      </c>
      <c r="G616" s="98" t="str">
        <f ca="1">IF(  AND(LEN(G615)&gt;=1,G615&lt;&gt;".",COUNTIF(G116:G$191,"*全日休*")&gt;0),  CONCATENATE(  ".",IF(G116=$A$599,$A616,"")  ),IF(G116=$A$599,$A616,"")  )</f>
        <v/>
      </c>
      <c r="H616" s="98" t="str">
        <f ca="1">IF(  AND(LEN(H615)&gt;=1,H615&lt;&gt;".",COUNTIF(H116:H$191,"*全日休*")&gt;0),  CONCATENATE(  ".",IF(H116=$A$599,$A616,"")  ),IF(H116=$A$599,$A616,"")  )</f>
        <v/>
      </c>
      <c r="I616" s="98" t="str">
        <f ca="1">IF(  AND(LEN(I615)&gt;=1,I615&lt;&gt;".",COUNTIF(I116:I$191,"*全日休*")&gt;0),  CONCATENATE(  ".",IF(I116=$A$599,$A616,"")  ),IF(I116=$A$599,$A616,"")  )</f>
        <v/>
      </c>
      <c r="J616" s="98" t="str">
        <f ca="1">IF(  AND(LEN(J615)&gt;=1,J615&lt;&gt;".",COUNTIF(J116:J$191,"*全日休*")&gt;0),  CONCATENATE(  ".",IF(J116=$A$599,$A616,"")  ),IF(J116=$A$599,$A616,"")  )</f>
        <v/>
      </c>
      <c r="K616" s="98" t="str">
        <f ca="1">IF(  AND(LEN(K615)&gt;=1,K615&lt;&gt;".",COUNTIF(K116:K$191,"*全日休*")&gt;0),  CONCATENATE(  ".",IF(K116=$A$599,$A616,"")  ),IF(K116=$A$599,$A616,"")  )</f>
        <v/>
      </c>
      <c r="L616" s="98" t="str">
        <f ca="1">IF(  AND(LEN(L615)&gt;=1,L615&lt;&gt;".",COUNTIF(L116:L$191,"*全日休*")&gt;0),  CONCATENATE(  ".",IF(L116=$A$599,$A616,"")  ),IF(L116=$A$599,$A616,"")  )</f>
        <v/>
      </c>
      <c r="M616" s="98" t="str">
        <f ca="1">IF(  AND(LEN(M615)&gt;=1,M615&lt;&gt;".",COUNTIF(M116:M$191,"*全日休*")&gt;0),  CONCATENATE(  ".",IF(M116=$A$599,$A616,"")  ),IF(M116=$A$599,$A616,"")  )</f>
        <v/>
      </c>
      <c r="N616" s="98" t="str">
        <f ca="1">IF(  AND(LEN(N615)&gt;=1,N615&lt;&gt;".",COUNTIF(N116:N$191,"*全日休*")&gt;0),  CONCATENATE(  ".",IF(N116=$A$599,$A616,"")  ),IF(N116=$A$599,$A616,"")  )</f>
        <v/>
      </c>
      <c r="O616" s="98" t="str">
        <f ca="1">IF(  AND(LEN(O615)&gt;=1,O615&lt;&gt;".",COUNTIF(O116:O$191,"*全日休*")&gt;0),  CONCATENATE(  ".",IF(O116=$A$599,$A616,"")  ),IF(O116=$A$599,$A616,"")  )</f>
        <v/>
      </c>
      <c r="P616" s="98" t="str">
        <f ca="1">IF(  AND(LEN(P615)&gt;=1,P615&lt;&gt;".",COUNTIF(P116:P$191,"*全日休*")&gt;0),  CONCATENATE(  ".",IF(P116=$A$599,$A616,"")  ),IF(P116=$A$599,$A616,"")  )</f>
        <v/>
      </c>
      <c r="Q616" s="98" t="str">
        <f ca="1">IF(  AND(LEN(Q615)&gt;=1,Q615&lt;&gt;".",COUNTIF(Q116:Q$191,"*全日休*")&gt;0),  CONCATENATE(  ".",IF(Q116=$A$599,$A616,"")  ),IF(Q116=$A$599,$A616,"")  )</f>
        <v/>
      </c>
      <c r="R616" s="98" t="str">
        <f ca="1">IF(  AND(LEN(R615)&gt;=1,R615&lt;&gt;".",COUNTIF(R116:R$191,"*全日休*")&gt;0),  CONCATENATE(  ".",IF(R116=$A$599,$A616,"")  ),IF(R116=$A$599,$A616,"")  )</f>
        <v/>
      </c>
      <c r="S616" s="98" t="str">
        <f ca="1">IF(  AND(LEN(S615)&gt;=1,S615&lt;&gt;".",COUNTIF(S116:S$191,"*全日休*")&gt;0),  CONCATENATE(  ".",IF(S116=$A$599,$A616,"")  ),IF(S116=$A$599,$A616,"")  )</f>
        <v/>
      </c>
      <c r="T616" s="98" t="str">
        <f ca="1">IF(  AND(LEN(T615)&gt;=1,T615&lt;&gt;".",COUNTIF(T116:T$191,"*全日休*")&gt;0),  CONCATENATE(  ".",IF(T116=$A$599,$A616,"")  ),IF(T116=$A$599,$A616,"")  )</f>
        <v/>
      </c>
      <c r="U616" s="98" t="str">
        <f ca="1">IF(  AND(LEN(U615)&gt;=1,U615&lt;&gt;".",COUNTIF(U116:U$191,"*全日休*")&gt;0),  CONCATENATE(  ".",IF(U116=$A$599,$A616,"")  ),IF(U116=$A$599,$A616,"")  )</f>
        <v/>
      </c>
      <c r="V616" s="98" t="str">
        <f ca="1">IF(  AND(LEN(V615)&gt;=1,V615&lt;&gt;".",COUNTIF(V116:V$191,"*全日休*")&gt;0),  CONCATENATE(  ".",IF(V116=$A$599,$A616,"")  ),IF(V116=$A$599,$A616,"")  )</f>
        <v/>
      </c>
      <c r="W616" s="98" t="str">
        <f ca="1">IF(  AND(LEN(W615)&gt;=1,W615&lt;&gt;".",COUNTIF(W116:W$191,"*全日休*")&gt;0),  CONCATENATE(  ".",IF(W116=$A$599,$A616,"")  ),IF(W116=$A$599,$A616,"")  )</f>
        <v/>
      </c>
      <c r="X616" s="98" t="str">
        <f ca="1">IF(  AND(LEN(X615)&gt;=1,X615&lt;&gt;".",COUNTIF(X116:X$191,"*全日休*")&gt;0),  CONCATENATE(  ".",IF(X116=$A$599,$A616,"")  ),IF(X116=$A$599,$A616,"")  )</f>
        <v/>
      </c>
      <c r="Y616" s="98" t="str">
        <f ca="1">IF(  AND(LEN(Y615)&gt;=1,Y615&lt;&gt;".",COUNTIF(Y116:Y$191,"*全日休*")&gt;0),  CONCATENATE(  ".",IF(Y116=$A$599,$A616,"")  ),IF(Y116=$A$599,$A616,"")  )</f>
        <v/>
      </c>
      <c r="Z616" s="98" t="str">
        <f ca="1">IF(  AND(LEN(Z615)&gt;=1,Z615&lt;&gt;".",COUNTIF(Z116:Z$191,"*全日休*")&gt;0),  CONCATENATE(  ".",IF(Z116=$A$599,$A616,"")  ),IF(Z116=$A$599,$A616,"")  )</f>
        <v/>
      </c>
      <c r="AA616" s="98" t="str">
        <f ca="1">IF(  AND(LEN(AA615)&gt;=1,AA615&lt;&gt;".",COUNTIF(AA116:AA$191,"*全日休*")&gt;0),  CONCATENATE(  ".",IF(AA116=$A$599,$A616,"")  ),IF(AA116=$A$599,$A616,"")  )</f>
        <v>.16</v>
      </c>
      <c r="AB616" s="98" t="str">
        <f ca="1">IF(  AND(LEN(AB615)&gt;=1,AB615&lt;&gt;".",COUNTIF(AB116:AB$191,"*全日休*")&gt;0),  CONCATENATE(  ".",IF(AB116=$A$599,$A616,"")  ),IF(AB116=$A$599,$A616,"")  )</f>
        <v>.16</v>
      </c>
      <c r="AC616" s="98">
        <f ca="1">IF(  AND(LEN(AC615)&gt;=1,AC615&lt;&gt;".",COUNTIF(AC116:AC$191,"*全日休*")&gt;0),  CONCATENATE(  ".",IF(AC116=$A$599,$A616,"")  ),IF(AC116=$A$599,$A616,"")  )</f>
        <v>16</v>
      </c>
      <c r="AD616" s="98" t="str">
        <f ca="1">IF(  AND(LEN(AD615)&gt;=1,AD615&lt;&gt;".",COUNTIF(AD116:AD$191,"*全日休*")&gt;0),  CONCATENATE(  ".",IF(AD116=$A$599,$A616,"")  ),IF(AD116=$A$599,$A616,"")  )</f>
        <v/>
      </c>
      <c r="AE616" s="98" t="str">
        <f ca="1">IF(  AND(LEN(AE615)&gt;=1,AE615&lt;&gt;".",COUNTIF(AE116:AE$191,"*全日休*")&gt;0),  CONCATENATE(  ".",IF(AE116=$A$599,$A616,"")  ),IF(AE116=$A$599,$A616,"")  )</f>
        <v/>
      </c>
      <c r="AF616" s="98" t="str">
        <f ca="1">IF(  AND(LEN(AF615)&gt;=1,AF615&lt;&gt;".",COUNTIF(AF116:AF$191,"*全日休*")&gt;0),  CONCATENATE(  ".",IF(AF116=$A$599,$A616,"")  ),IF(AF116=$A$599,$A616,"")  )</f>
        <v/>
      </c>
      <c r="AG616" s="98" t="str">
        <f ca="1">IF(  AND(LEN(AG615)&gt;=1,AG615&lt;&gt;".",COUNTIF(AG116:AG$191,"*全日休*")&gt;0),  CONCATENATE(  ".",IF(AG116=$A$599,$A616,"")  ),IF(AG116=$A$599,$A616,"")  )</f>
        <v/>
      </c>
      <c r="AH616" s="98"/>
      <c r="AI616" s="98"/>
      <c r="AJ616" s="98"/>
    </row>
    <row r="617" spans="1:36">
      <c r="A617" s="98">
        <f t="shared" si="51"/>
        <v>17</v>
      </c>
      <c r="B617" s="98" t="str">
        <f t="shared" si="51"/>
        <v>邱楷然</v>
      </c>
      <c r="C617" s="98" t="str">
        <f ca="1">IF(  AND(LEN(C616)&gt;=1,C616&lt;&gt;".",COUNTIF(C117:C$191,"*全日休*")&gt;0),  CONCATENATE(  ".",IF(C117=$A$599,$A617,"")  ),IF(C117=$A$599,$A617,"")  )</f>
        <v/>
      </c>
      <c r="D617" s="98" t="str">
        <f ca="1">IF(  AND(LEN(D616)&gt;=1,D616&lt;&gt;".",COUNTIF(D117:D$191,"*全日休*")&gt;0),  CONCATENATE(  ".",IF(D117=$A$599,$A617,"")  ),IF(D117=$A$599,$A617,"")  )</f>
        <v/>
      </c>
      <c r="E617" s="98" t="str">
        <f ca="1">IF(  AND(LEN(E616)&gt;=1,E616&lt;&gt;".",COUNTIF(E117:E$191,"*全日休*")&gt;0),  CONCATENATE(  ".",IF(E117=$A$599,$A617,"")  ),IF(E117=$A$599,$A617,"")  )</f>
        <v/>
      </c>
      <c r="F617" s="98" t="str">
        <f ca="1">IF(  AND(LEN(F616)&gt;=1,F616&lt;&gt;".",COUNTIF(F117:F$191,"*全日休*")&gt;0),  CONCATENATE(  ".",IF(F117=$A$599,$A617,"")  ),IF(F117=$A$599,$A617,"")  )</f>
        <v/>
      </c>
      <c r="G617" s="98" t="str">
        <f ca="1">IF(  AND(LEN(G616)&gt;=1,G616&lt;&gt;".",COUNTIF(G117:G$191,"*全日休*")&gt;0),  CONCATENATE(  ".",IF(G117=$A$599,$A617,"")  ),IF(G117=$A$599,$A617,"")  )</f>
        <v/>
      </c>
      <c r="H617" s="98" t="str">
        <f ca="1">IF(  AND(LEN(H616)&gt;=1,H616&lt;&gt;".",COUNTIF(H117:H$191,"*全日休*")&gt;0),  CONCATENATE(  ".",IF(H117=$A$599,$A617,"")  ),IF(H117=$A$599,$A617,"")  )</f>
        <v/>
      </c>
      <c r="I617" s="98" t="str">
        <f ca="1">IF(  AND(LEN(I616)&gt;=1,I616&lt;&gt;".",COUNTIF(I117:I$191,"*全日休*")&gt;0),  CONCATENATE(  ".",IF(I117=$A$599,$A617,"")  ),IF(I117=$A$599,$A617,"")  )</f>
        <v/>
      </c>
      <c r="J617" s="98" t="str">
        <f ca="1">IF(  AND(LEN(J616)&gt;=1,J616&lt;&gt;".",COUNTIF(J117:J$191,"*全日休*")&gt;0),  CONCATENATE(  ".",IF(J117=$A$599,$A617,"")  ),IF(J117=$A$599,$A617,"")  )</f>
        <v/>
      </c>
      <c r="K617" s="98" t="str">
        <f ca="1">IF(  AND(LEN(K616)&gt;=1,K616&lt;&gt;".",COUNTIF(K117:K$191,"*全日休*")&gt;0),  CONCATENATE(  ".",IF(K117=$A$599,$A617,"")  ),IF(K117=$A$599,$A617,"")  )</f>
        <v/>
      </c>
      <c r="L617" s="98" t="str">
        <f ca="1">IF(  AND(LEN(L616)&gt;=1,L616&lt;&gt;".",COUNTIF(L117:L$191,"*全日休*")&gt;0),  CONCATENATE(  ".",IF(L117=$A$599,$A617,"")  ),IF(L117=$A$599,$A617,"")  )</f>
        <v/>
      </c>
      <c r="M617" s="98" t="str">
        <f ca="1">IF(  AND(LEN(M616)&gt;=1,M616&lt;&gt;".",COUNTIF(M117:M$191,"*全日休*")&gt;0),  CONCATENATE(  ".",IF(M117=$A$599,$A617,"")  ),IF(M117=$A$599,$A617,"")  )</f>
        <v/>
      </c>
      <c r="N617" s="98" t="str">
        <f ca="1">IF(  AND(LEN(N616)&gt;=1,N616&lt;&gt;".",COUNTIF(N117:N$191,"*全日休*")&gt;0),  CONCATENATE(  ".",IF(N117=$A$599,$A617,"")  ),IF(N117=$A$599,$A617,"")  )</f>
        <v/>
      </c>
      <c r="O617" s="98" t="str">
        <f ca="1">IF(  AND(LEN(O616)&gt;=1,O616&lt;&gt;".",COUNTIF(O117:O$191,"*全日休*")&gt;0),  CONCATENATE(  ".",IF(O117=$A$599,$A617,"")  ),IF(O117=$A$599,$A617,"")  )</f>
        <v/>
      </c>
      <c r="P617" s="98" t="str">
        <f ca="1">IF(  AND(LEN(P616)&gt;=1,P616&lt;&gt;".",COUNTIF(P117:P$191,"*全日休*")&gt;0),  CONCATENATE(  ".",IF(P117=$A$599,$A617,"")  ),IF(P117=$A$599,$A617,"")  )</f>
        <v/>
      </c>
      <c r="Q617" s="98" t="str">
        <f ca="1">IF(  AND(LEN(Q616)&gt;=1,Q616&lt;&gt;".",COUNTIF(Q117:Q$191,"*全日休*")&gt;0),  CONCATENATE(  ".",IF(Q117=$A$599,$A617,"")  ),IF(Q117=$A$599,$A617,"")  )</f>
        <v/>
      </c>
      <c r="R617" s="98" t="str">
        <f ca="1">IF(  AND(LEN(R616)&gt;=1,R616&lt;&gt;".",COUNTIF(R117:R$191,"*全日休*")&gt;0),  CONCATENATE(  ".",IF(R117=$A$599,$A617,"")  ),IF(R117=$A$599,$A617,"")  )</f>
        <v/>
      </c>
      <c r="S617" s="98" t="str">
        <f ca="1">IF(  AND(LEN(S616)&gt;=1,S616&lt;&gt;".",COUNTIF(S117:S$191,"*全日休*")&gt;0),  CONCATENATE(  ".",IF(S117=$A$599,$A617,"")  ),IF(S117=$A$599,$A617,"")  )</f>
        <v/>
      </c>
      <c r="T617" s="98" t="str">
        <f ca="1">IF(  AND(LEN(T616)&gt;=1,T616&lt;&gt;".",COUNTIF(T117:T$191,"*全日休*")&gt;0),  CONCATENATE(  ".",IF(T117=$A$599,$A617,"")  ),IF(T117=$A$599,$A617,"")  )</f>
        <v/>
      </c>
      <c r="U617" s="98" t="str">
        <f ca="1">IF(  AND(LEN(U616)&gt;=1,U616&lt;&gt;".",COUNTIF(U117:U$191,"*全日休*")&gt;0),  CONCATENATE(  ".",IF(U117=$A$599,$A617,"")  ),IF(U117=$A$599,$A617,"")  )</f>
        <v/>
      </c>
      <c r="V617" s="98" t="str">
        <f ca="1">IF(  AND(LEN(V616)&gt;=1,V616&lt;&gt;".",COUNTIF(V117:V$191,"*全日休*")&gt;0),  CONCATENATE(  ".",IF(V117=$A$599,$A617,"")  ),IF(V117=$A$599,$A617,"")  )</f>
        <v/>
      </c>
      <c r="W617" s="98" t="str">
        <f ca="1">IF(  AND(LEN(W616)&gt;=1,W616&lt;&gt;".",COUNTIF(W117:W$191,"*全日休*")&gt;0),  CONCATENATE(  ".",IF(W117=$A$599,$A617,"")  ),IF(W117=$A$599,$A617,"")  )</f>
        <v/>
      </c>
      <c r="X617" s="98" t="str">
        <f ca="1">IF(  AND(LEN(X616)&gt;=1,X616&lt;&gt;".",COUNTIF(X117:X$191,"*全日休*")&gt;0),  CONCATENATE(  ".",IF(X117=$A$599,$A617,"")  ),IF(X117=$A$599,$A617,"")  )</f>
        <v/>
      </c>
      <c r="Y617" s="98" t="str">
        <f ca="1">IF(  AND(LEN(Y616)&gt;=1,Y616&lt;&gt;".",COUNTIF(Y117:Y$191,"*全日休*")&gt;0),  CONCATENATE(  ".",IF(Y117=$A$599,$A617,"")  ),IF(Y117=$A$599,$A617,"")  )</f>
        <v/>
      </c>
      <c r="Z617" s="98" t="str">
        <f ca="1">IF(  AND(LEN(Z616)&gt;=1,Z616&lt;&gt;".",COUNTIF(Z117:Z$191,"*全日休*")&gt;0),  CONCATENATE(  ".",IF(Z117=$A$599,$A617,"")  ),IF(Z117=$A$599,$A617,"")  )</f>
        <v/>
      </c>
      <c r="AA617" s="98" t="str">
        <f ca="1">IF(  AND(LEN(AA616)&gt;=1,AA616&lt;&gt;".",COUNTIF(AA117:AA$191,"*全日休*")&gt;0),  CONCATENATE(  ".",IF(AA117=$A$599,$A617,"")  ),IF(AA117=$A$599,$A617,"")  )</f>
        <v>.17</v>
      </c>
      <c r="AB617" s="98" t="str">
        <f ca="1">IF(  AND(LEN(AB616)&gt;=1,AB616&lt;&gt;".",COUNTIF(AB117:AB$191,"*全日休*")&gt;0),  CONCATENATE(  ".",IF(AB117=$A$599,$A617,"")  ),IF(AB117=$A$599,$A617,"")  )</f>
        <v>.17</v>
      </c>
      <c r="AC617" s="98" t="str">
        <f ca="1">IF(  AND(LEN(AC616)&gt;=1,AC616&lt;&gt;".",COUNTIF(AC117:AC$191,"*全日休*")&gt;0),  CONCATENATE(  ".",IF(AC117=$A$599,$A617,"")  ),IF(AC117=$A$599,$A617,"")  )</f>
        <v>.</v>
      </c>
      <c r="AD617" s="98" t="str">
        <f ca="1">IF(  AND(LEN(AD616)&gt;=1,AD616&lt;&gt;".",COUNTIF(AD117:AD$191,"*全日休*")&gt;0),  CONCATENATE(  ".",IF(AD117=$A$599,$A617,"")  ),IF(AD117=$A$599,$A617,"")  )</f>
        <v/>
      </c>
      <c r="AE617" s="98" t="str">
        <f ca="1">IF(  AND(LEN(AE616)&gt;=1,AE616&lt;&gt;".",COUNTIF(AE117:AE$191,"*全日休*")&gt;0),  CONCATENATE(  ".",IF(AE117=$A$599,$A617,"")  ),IF(AE117=$A$599,$A617,"")  )</f>
        <v/>
      </c>
      <c r="AF617" s="98" t="str">
        <f ca="1">IF(  AND(LEN(AF616)&gt;=1,AF616&lt;&gt;".",COUNTIF(AF117:AF$191,"*全日休*")&gt;0),  CONCATENATE(  ".",IF(AF117=$A$599,$A617,"")  ),IF(AF117=$A$599,$A617,"")  )</f>
        <v/>
      </c>
      <c r="AG617" s="98" t="str">
        <f ca="1">IF(  AND(LEN(AG616)&gt;=1,AG616&lt;&gt;".",COUNTIF(AG117:AG$191,"*全日休*")&gt;0),  CONCATENATE(  ".",IF(AG117=$A$599,$A617,"")  ),IF(AG117=$A$599,$A617,"")  )</f>
        <v/>
      </c>
      <c r="AH617" s="98"/>
      <c r="AI617" s="98"/>
      <c r="AJ617" s="98"/>
    </row>
    <row r="618" spans="1:36">
      <c r="A618" s="98">
        <f t="shared" si="51"/>
        <v>18</v>
      </c>
      <c r="B618" s="98" t="str">
        <f t="shared" si="51"/>
        <v>楊承澔</v>
      </c>
      <c r="C618" s="98" t="str">
        <f ca="1">IF(  AND(LEN(C617)&gt;=1,C617&lt;&gt;".",COUNTIF(C118:C$191,"*全日休*")&gt;0),  CONCATENATE(  ".",IF(C118=$A$599,$A618,"")  ),IF(C118=$A$599,$A618,"")  )</f>
        <v/>
      </c>
      <c r="D618" s="98" t="str">
        <f ca="1">IF(  AND(LEN(D617)&gt;=1,D617&lt;&gt;".",COUNTIF(D118:D$191,"*全日休*")&gt;0),  CONCATENATE(  ".",IF(D118=$A$599,$A618,"")  ),IF(D118=$A$599,$A618,"")  )</f>
        <v/>
      </c>
      <c r="E618" s="98" t="str">
        <f ca="1">IF(  AND(LEN(E617)&gt;=1,E617&lt;&gt;".",COUNTIF(E118:E$191,"*全日休*")&gt;0),  CONCATENATE(  ".",IF(E118=$A$599,$A618,"")  ),IF(E118=$A$599,$A618,"")  )</f>
        <v/>
      </c>
      <c r="F618" s="98" t="str">
        <f ca="1">IF(  AND(LEN(F617)&gt;=1,F617&lt;&gt;".",COUNTIF(F118:F$191,"*全日休*")&gt;0),  CONCATENATE(  ".",IF(F118=$A$599,$A618,"")  ),IF(F118=$A$599,$A618,"")  )</f>
        <v/>
      </c>
      <c r="G618" s="98" t="str">
        <f ca="1">IF(  AND(LEN(G617)&gt;=1,G617&lt;&gt;".",COUNTIF(G118:G$191,"*全日休*")&gt;0),  CONCATENATE(  ".",IF(G118=$A$599,$A618,"")  ),IF(G118=$A$599,$A618,"")  )</f>
        <v/>
      </c>
      <c r="H618" s="98" t="str">
        <f ca="1">IF(  AND(LEN(H617)&gt;=1,H617&lt;&gt;".",COUNTIF(H118:H$191,"*全日休*")&gt;0),  CONCATENATE(  ".",IF(H118=$A$599,$A618,"")  ),IF(H118=$A$599,$A618,"")  )</f>
        <v/>
      </c>
      <c r="I618" s="98" t="str">
        <f ca="1">IF(  AND(LEN(I617)&gt;=1,I617&lt;&gt;".",COUNTIF(I118:I$191,"*全日休*")&gt;0),  CONCATENATE(  ".",IF(I118=$A$599,$A618,"")  ),IF(I118=$A$599,$A618,"")  )</f>
        <v/>
      </c>
      <c r="J618" s="98" t="str">
        <f ca="1">IF(  AND(LEN(J617)&gt;=1,J617&lt;&gt;".",COUNTIF(J118:J$191,"*全日休*")&gt;0),  CONCATENATE(  ".",IF(J118=$A$599,$A618,"")  ),IF(J118=$A$599,$A618,"")  )</f>
        <v/>
      </c>
      <c r="K618" s="98" t="str">
        <f ca="1">IF(  AND(LEN(K617)&gt;=1,K617&lt;&gt;".",COUNTIF(K118:K$191,"*全日休*")&gt;0),  CONCATENATE(  ".",IF(K118=$A$599,$A618,"")  ),IF(K118=$A$599,$A618,"")  )</f>
        <v/>
      </c>
      <c r="L618" s="98" t="str">
        <f ca="1">IF(  AND(LEN(L617)&gt;=1,L617&lt;&gt;".",COUNTIF(L118:L$191,"*全日休*")&gt;0),  CONCATENATE(  ".",IF(L118=$A$599,$A618,"")  ),IF(L118=$A$599,$A618,"")  )</f>
        <v/>
      </c>
      <c r="M618" s="98" t="str">
        <f ca="1">IF(  AND(LEN(M617)&gt;=1,M617&lt;&gt;".",COUNTIF(M118:M$191,"*全日休*")&gt;0),  CONCATENATE(  ".",IF(M118=$A$599,$A618,"")  ),IF(M118=$A$599,$A618,"")  )</f>
        <v/>
      </c>
      <c r="N618" s="98" t="str">
        <f ca="1">IF(  AND(LEN(N617)&gt;=1,N617&lt;&gt;".",COUNTIF(N118:N$191,"*全日休*")&gt;0),  CONCATENATE(  ".",IF(N118=$A$599,$A618,"")  ),IF(N118=$A$599,$A618,"")  )</f>
        <v/>
      </c>
      <c r="O618" s="98" t="str">
        <f ca="1">IF(  AND(LEN(O617)&gt;=1,O617&lt;&gt;".",COUNTIF(O118:O$191,"*全日休*")&gt;0),  CONCATENATE(  ".",IF(O118=$A$599,$A618,"")  ),IF(O118=$A$599,$A618,"")  )</f>
        <v/>
      </c>
      <c r="P618" s="98" t="str">
        <f ca="1">IF(  AND(LEN(P617)&gt;=1,P617&lt;&gt;".",COUNTIF(P118:P$191,"*全日休*")&gt;0),  CONCATENATE(  ".",IF(P118=$A$599,$A618,"")  ),IF(P118=$A$599,$A618,"")  )</f>
        <v/>
      </c>
      <c r="Q618" s="98" t="str">
        <f ca="1">IF(  AND(LEN(Q617)&gt;=1,Q617&lt;&gt;".",COUNTIF(Q118:Q$191,"*全日休*")&gt;0),  CONCATENATE(  ".",IF(Q118=$A$599,$A618,"")  ),IF(Q118=$A$599,$A618,"")  )</f>
        <v/>
      </c>
      <c r="R618" s="98" t="str">
        <f ca="1">IF(  AND(LEN(R617)&gt;=1,R617&lt;&gt;".",COUNTIF(R118:R$191,"*全日休*")&gt;0),  CONCATENATE(  ".",IF(R118=$A$599,$A618,"")  ),IF(R118=$A$599,$A618,"")  )</f>
        <v/>
      </c>
      <c r="S618" s="98" t="str">
        <f ca="1">IF(  AND(LEN(S617)&gt;=1,S617&lt;&gt;".",COUNTIF(S118:S$191,"*全日休*")&gt;0),  CONCATENATE(  ".",IF(S118=$A$599,$A618,"")  ),IF(S118=$A$599,$A618,"")  )</f>
        <v/>
      </c>
      <c r="T618" s="98" t="str">
        <f ca="1">IF(  AND(LEN(T617)&gt;=1,T617&lt;&gt;".",COUNTIF(T118:T$191,"*全日休*")&gt;0),  CONCATENATE(  ".",IF(T118=$A$599,$A618,"")  ),IF(T118=$A$599,$A618,"")  )</f>
        <v/>
      </c>
      <c r="U618" s="98" t="str">
        <f ca="1">IF(  AND(LEN(U617)&gt;=1,U617&lt;&gt;".",COUNTIF(U118:U$191,"*全日休*")&gt;0),  CONCATENATE(  ".",IF(U118=$A$599,$A618,"")  ),IF(U118=$A$599,$A618,"")  )</f>
        <v/>
      </c>
      <c r="V618" s="98" t="str">
        <f ca="1">IF(  AND(LEN(V617)&gt;=1,V617&lt;&gt;".",COUNTIF(V118:V$191,"*全日休*")&gt;0),  CONCATENATE(  ".",IF(V118=$A$599,$A618,"")  ),IF(V118=$A$599,$A618,"")  )</f>
        <v/>
      </c>
      <c r="W618" s="98" t="str">
        <f ca="1">IF(  AND(LEN(W617)&gt;=1,W617&lt;&gt;".",COUNTIF(W118:W$191,"*全日休*")&gt;0),  CONCATENATE(  ".",IF(W118=$A$599,$A618,"")  ),IF(W118=$A$599,$A618,"")  )</f>
        <v/>
      </c>
      <c r="X618" s="98" t="str">
        <f ca="1">IF(  AND(LEN(X617)&gt;=1,X617&lt;&gt;".",COUNTIF(X118:X$191,"*全日休*")&gt;0),  CONCATENATE(  ".",IF(X118=$A$599,$A618,"")  ),IF(X118=$A$599,$A618,"")  )</f>
        <v/>
      </c>
      <c r="Y618" s="98" t="str">
        <f ca="1">IF(  AND(LEN(Y617)&gt;=1,Y617&lt;&gt;".",COUNTIF(Y118:Y$191,"*全日休*")&gt;0),  CONCATENATE(  ".",IF(Y118=$A$599,$A618,"")  ),IF(Y118=$A$599,$A618,"")  )</f>
        <v/>
      </c>
      <c r="Z618" s="98" t="str">
        <f ca="1">IF(  AND(LEN(Z617)&gt;=1,Z617&lt;&gt;".",COUNTIF(Z118:Z$191,"*全日休*")&gt;0),  CONCATENATE(  ".",IF(Z118=$A$599,$A618,"")  ),IF(Z118=$A$599,$A618,"")  )</f>
        <v/>
      </c>
      <c r="AA618" s="98" t="str">
        <f ca="1">IF(  AND(LEN(AA617)&gt;=1,AA617&lt;&gt;".",COUNTIF(AA118:AA$191,"*全日休*")&gt;0),  CONCATENATE(  ".",IF(AA118=$A$599,$A618,"")  ),IF(AA118=$A$599,$A618,"")  )</f>
        <v>.18</v>
      </c>
      <c r="AB618" s="98" t="str">
        <f ca="1">IF(  AND(LEN(AB617)&gt;=1,AB617&lt;&gt;".",COUNTIF(AB118:AB$191,"*全日休*")&gt;0),  CONCATENATE(  ".",IF(AB118=$A$599,$A618,"")  ),IF(AB118=$A$599,$A618,"")  )</f>
        <v>.18</v>
      </c>
      <c r="AC618" s="98">
        <f ca="1">IF(  AND(LEN(AC617)&gt;=1,AC617&lt;&gt;".",COUNTIF(AC118:AC$191,"*全日休*")&gt;0),  CONCATENATE(  ".",IF(AC118=$A$599,$A618,"")  ),IF(AC118=$A$599,$A618,"")  )</f>
        <v>18</v>
      </c>
      <c r="AD618" s="98" t="str">
        <f ca="1">IF(  AND(LEN(AD617)&gt;=1,AD617&lt;&gt;".",COUNTIF(AD118:AD$191,"*全日休*")&gt;0),  CONCATENATE(  ".",IF(AD118=$A$599,$A618,"")  ),IF(AD118=$A$599,$A618,"")  )</f>
        <v/>
      </c>
      <c r="AE618" s="98" t="str">
        <f ca="1">IF(  AND(LEN(AE617)&gt;=1,AE617&lt;&gt;".",COUNTIF(AE118:AE$191,"*全日休*")&gt;0),  CONCATENATE(  ".",IF(AE118=$A$599,$A618,"")  ),IF(AE118=$A$599,$A618,"")  )</f>
        <v/>
      </c>
      <c r="AF618" s="98" t="str">
        <f ca="1">IF(  AND(LEN(AF617)&gt;=1,AF617&lt;&gt;".",COUNTIF(AF118:AF$191,"*全日休*")&gt;0),  CONCATENATE(  ".",IF(AF118=$A$599,$A618,"")  ),IF(AF118=$A$599,$A618,"")  )</f>
        <v/>
      </c>
      <c r="AG618" s="98" t="str">
        <f ca="1">IF(  AND(LEN(AG617)&gt;=1,AG617&lt;&gt;".",COUNTIF(AG118:AG$191,"*全日休*")&gt;0),  CONCATENATE(  ".",IF(AG118=$A$599,$A618,"")  ),IF(AG118=$A$599,$A618,"")  )</f>
        <v/>
      </c>
      <c r="AH618" s="98"/>
      <c r="AI618" s="98"/>
      <c r="AJ618" s="98"/>
    </row>
    <row r="619" spans="1:36">
      <c r="A619" s="98">
        <f t="shared" si="51"/>
        <v>19</v>
      </c>
      <c r="B619" s="98" t="str">
        <f t="shared" si="51"/>
        <v>吳政銓</v>
      </c>
      <c r="C619" s="98" t="str">
        <f ca="1">IF(  AND(LEN(C618)&gt;=1,C618&lt;&gt;".",COUNTIF(C119:C$191,"*全日休*")&gt;0),  CONCATENATE(  ".",IF(C119=$A$599,$A619,"")  ),IF(C119=$A$599,$A619,"")  )</f>
        <v/>
      </c>
      <c r="D619" s="98" t="str">
        <f ca="1">IF(  AND(LEN(D618)&gt;=1,D618&lt;&gt;".",COUNTIF(D119:D$191,"*全日休*")&gt;0),  CONCATENATE(  ".",IF(D119=$A$599,$A619,"")  ),IF(D119=$A$599,$A619,"")  )</f>
        <v/>
      </c>
      <c r="E619" s="98" t="str">
        <f ca="1">IF(  AND(LEN(E618)&gt;=1,E618&lt;&gt;".",COUNTIF(E119:E$191,"*全日休*")&gt;0),  CONCATENATE(  ".",IF(E119=$A$599,$A619,"")  ),IF(E119=$A$599,$A619,"")  )</f>
        <v/>
      </c>
      <c r="F619" s="98" t="str">
        <f ca="1">IF(  AND(LEN(F618)&gt;=1,F618&lt;&gt;".",COUNTIF(F119:F$191,"*全日休*")&gt;0),  CONCATENATE(  ".",IF(F119=$A$599,$A619,"")  ),IF(F119=$A$599,$A619,"")  )</f>
        <v/>
      </c>
      <c r="G619" s="98" t="str">
        <f ca="1">IF(  AND(LEN(G618)&gt;=1,G618&lt;&gt;".",COUNTIF(G119:G$191,"*全日休*")&gt;0),  CONCATENATE(  ".",IF(G119=$A$599,$A619,"")  ),IF(G119=$A$599,$A619,"")  )</f>
        <v/>
      </c>
      <c r="H619" s="98" t="str">
        <f ca="1">IF(  AND(LEN(H618)&gt;=1,H618&lt;&gt;".",COUNTIF(H119:H$191,"*全日休*")&gt;0),  CONCATENATE(  ".",IF(H119=$A$599,$A619,"")  ),IF(H119=$A$599,$A619,"")  )</f>
        <v/>
      </c>
      <c r="I619" s="98" t="str">
        <f ca="1">IF(  AND(LEN(I618)&gt;=1,I618&lt;&gt;".",COUNTIF(I119:I$191,"*全日休*")&gt;0),  CONCATENATE(  ".",IF(I119=$A$599,$A619,"")  ),IF(I119=$A$599,$A619,"")  )</f>
        <v/>
      </c>
      <c r="J619" s="98" t="str">
        <f ca="1">IF(  AND(LEN(J618)&gt;=1,J618&lt;&gt;".",COUNTIF(J119:J$191,"*全日休*")&gt;0),  CONCATENATE(  ".",IF(J119=$A$599,$A619,"")  ),IF(J119=$A$599,$A619,"")  )</f>
        <v/>
      </c>
      <c r="K619" s="98" t="str">
        <f ca="1">IF(  AND(LEN(K618)&gt;=1,K618&lt;&gt;".",COUNTIF(K119:K$191,"*全日休*")&gt;0),  CONCATENATE(  ".",IF(K119=$A$599,$A619,"")  ),IF(K119=$A$599,$A619,"")  )</f>
        <v/>
      </c>
      <c r="L619" s="98" t="str">
        <f ca="1">IF(  AND(LEN(L618)&gt;=1,L618&lt;&gt;".",COUNTIF(L119:L$191,"*全日休*")&gt;0),  CONCATENATE(  ".",IF(L119=$A$599,$A619,"")  ),IF(L119=$A$599,$A619,"")  )</f>
        <v/>
      </c>
      <c r="M619" s="98" t="str">
        <f ca="1">IF(  AND(LEN(M618)&gt;=1,M618&lt;&gt;".",COUNTIF(M119:M$191,"*全日休*")&gt;0),  CONCATENATE(  ".",IF(M119=$A$599,$A619,"")  ),IF(M119=$A$599,$A619,"")  )</f>
        <v/>
      </c>
      <c r="N619" s="98" t="str">
        <f ca="1">IF(  AND(LEN(N618)&gt;=1,N618&lt;&gt;".",COUNTIF(N119:N$191,"*全日休*")&gt;0),  CONCATENATE(  ".",IF(N119=$A$599,$A619,"")  ),IF(N119=$A$599,$A619,"")  )</f>
        <v/>
      </c>
      <c r="O619" s="98" t="str">
        <f ca="1">IF(  AND(LEN(O618)&gt;=1,O618&lt;&gt;".",COUNTIF(O119:O$191,"*全日休*")&gt;0),  CONCATENATE(  ".",IF(O119=$A$599,$A619,"")  ),IF(O119=$A$599,$A619,"")  )</f>
        <v/>
      </c>
      <c r="P619" s="98" t="str">
        <f ca="1">IF(  AND(LEN(P618)&gt;=1,P618&lt;&gt;".",COUNTIF(P119:P$191,"*全日休*")&gt;0),  CONCATENATE(  ".",IF(P119=$A$599,$A619,"")  ),IF(P119=$A$599,$A619,"")  )</f>
        <v/>
      </c>
      <c r="Q619" s="98" t="str">
        <f ca="1">IF(  AND(LEN(Q618)&gt;=1,Q618&lt;&gt;".",COUNTIF(Q119:Q$191,"*全日休*")&gt;0),  CONCATENATE(  ".",IF(Q119=$A$599,$A619,"")  ),IF(Q119=$A$599,$A619,"")  )</f>
        <v/>
      </c>
      <c r="R619" s="98" t="str">
        <f ca="1">IF(  AND(LEN(R618)&gt;=1,R618&lt;&gt;".",COUNTIF(R119:R$191,"*全日休*")&gt;0),  CONCATENATE(  ".",IF(R119=$A$599,$A619,"")  ),IF(R119=$A$599,$A619,"")  )</f>
        <v/>
      </c>
      <c r="S619" s="98" t="str">
        <f ca="1">IF(  AND(LEN(S618)&gt;=1,S618&lt;&gt;".",COUNTIF(S119:S$191,"*全日休*")&gt;0),  CONCATENATE(  ".",IF(S119=$A$599,$A619,"")  ),IF(S119=$A$599,$A619,"")  )</f>
        <v/>
      </c>
      <c r="T619" s="98" t="str">
        <f ca="1">IF(  AND(LEN(T618)&gt;=1,T618&lt;&gt;".",COUNTIF(T119:T$191,"*全日休*")&gt;0),  CONCATENATE(  ".",IF(T119=$A$599,$A619,"")  ),IF(T119=$A$599,$A619,"")  )</f>
        <v/>
      </c>
      <c r="U619" s="98" t="str">
        <f ca="1">IF(  AND(LEN(U618)&gt;=1,U618&lt;&gt;".",COUNTIF(U119:U$191,"*全日休*")&gt;0),  CONCATENATE(  ".",IF(U119=$A$599,$A619,"")  ),IF(U119=$A$599,$A619,"")  )</f>
        <v/>
      </c>
      <c r="V619" s="98" t="str">
        <f ca="1">IF(  AND(LEN(V618)&gt;=1,V618&lt;&gt;".",COUNTIF(V119:V$191,"*全日休*")&gt;0),  CONCATENATE(  ".",IF(V119=$A$599,$A619,"")  ),IF(V119=$A$599,$A619,"")  )</f>
        <v/>
      </c>
      <c r="W619" s="98" t="str">
        <f ca="1">IF(  AND(LEN(W618)&gt;=1,W618&lt;&gt;".",COUNTIF(W119:W$191,"*全日休*")&gt;0),  CONCATENATE(  ".",IF(W119=$A$599,$A619,"")  ),IF(W119=$A$599,$A619,"")  )</f>
        <v/>
      </c>
      <c r="X619" s="98" t="str">
        <f ca="1">IF(  AND(LEN(X618)&gt;=1,X618&lt;&gt;".",COUNTIF(X119:X$191,"*全日休*")&gt;0),  CONCATENATE(  ".",IF(X119=$A$599,$A619,"")  ),IF(X119=$A$599,$A619,"")  )</f>
        <v/>
      </c>
      <c r="Y619" s="98" t="str">
        <f ca="1">IF(  AND(LEN(Y618)&gt;=1,Y618&lt;&gt;".",COUNTIF(Y119:Y$191,"*全日休*")&gt;0),  CONCATENATE(  ".",IF(Y119=$A$599,$A619,"")  ),IF(Y119=$A$599,$A619,"")  )</f>
        <v/>
      </c>
      <c r="Z619" s="98" t="str">
        <f ca="1">IF(  AND(LEN(Z618)&gt;=1,Z618&lt;&gt;".",COUNTIF(Z119:Z$191,"*全日休*")&gt;0),  CONCATENATE(  ".",IF(Z119=$A$599,$A619,"")  ),IF(Z119=$A$599,$A619,"")  )</f>
        <v/>
      </c>
      <c r="AA619" s="98" t="str">
        <f ca="1">IF(  AND(LEN(AA618)&gt;=1,AA618&lt;&gt;".",COUNTIF(AA119:AA$191,"*全日休*")&gt;0),  CONCATENATE(  ".",IF(AA119=$A$599,$A619,"")  ),IF(AA119=$A$599,$A619,"")  )</f>
        <v>.19</v>
      </c>
      <c r="AB619" s="98" t="str">
        <f ca="1">IF(  AND(LEN(AB618)&gt;=1,AB618&lt;&gt;".",COUNTIF(AB119:AB$191,"*全日休*")&gt;0),  CONCATENATE(  ".",IF(AB119=$A$599,$A619,"")  ),IF(AB119=$A$599,$A619,"")  )</f>
        <v>.19</v>
      </c>
      <c r="AC619" s="98" t="str">
        <f ca="1">IF(  AND(LEN(AC618)&gt;=1,AC618&lt;&gt;".",COUNTIF(AC119:AC$191,"*全日休*")&gt;0),  CONCATENATE(  ".",IF(AC119=$A$599,$A619,"")  ),IF(AC119=$A$599,$A619,"")  )</f>
        <v>.</v>
      </c>
      <c r="AD619" s="98" t="str">
        <f ca="1">IF(  AND(LEN(AD618)&gt;=1,AD618&lt;&gt;".",COUNTIF(AD119:AD$191,"*全日休*")&gt;0),  CONCATENATE(  ".",IF(AD119=$A$599,$A619,"")  ),IF(AD119=$A$599,$A619,"")  )</f>
        <v/>
      </c>
      <c r="AE619" s="98" t="str">
        <f ca="1">IF(  AND(LEN(AE618)&gt;=1,AE618&lt;&gt;".",COUNTIF(AE119:AE$191,"*全日休*")&gt;0),  CONCATENATE(  ".",IF(AE119=$A$599,$A619,"")  ),IF(AE119=$A$599,$A619,"")  )</f>
        <v/>
      </c>
      <c r="AF619" s="98" t="str">
        <f ca="1">IF(  AND(LEN(AF618)&gt;=1,AF618&lt;&gt;".",COUNTIF(AF119:AF$191,"*全日休*")&gt;0),  CONCATENATE(  ".",IF(AF119=$A$599,$A619,"")  ),IF(AF119=$A$599,$A619,"")  )</f>
        <v/>
      </c>
      <c r="AG619" s="98" t="str">
        <f ca="1">IF(  AND(LEN(AG618)&gt;=1,AG618&lt;&gt;".",COUNTIF(AG119:AG$191,"*全日休*")&gt;0),  CONCATENATE(  ".",IF(AG119=$A$599,$A619,"")  ),IF(AG119=$A$599,$A619,"")  )</f>
        <v/>
      </c>
      <c r="AH619" s="98"/>
      <c r="AI619" s="98"/>
      <c r="AJ619" s="98"/>
    </row>
    <row r="620" spans="1:36">
      <c r="A620" s="98">
        <f t="shared" si="51"/>
        <v>20</v>
      </c>
      <c r="B620" s="98" t="str">
        <f t="shared" si="51"/>
        <v>呂承翰</v>
      </c>
      <c r="C620" s="98" t="str">
        <f ca="1">IF(  AND(LEN(C619)&gt;=1,C619&lt;&gt;".",COUNTIF(C120:C$191,"*全日休*")&gt;0),  CONCATENATE(  ".",IF(C120=$A$599,$A620,"")  ),IF(C120=$A$599,$A620,"")  )</f>
        <v/>
      </c>
      <c r="D620" s="98" t="str">
        <f ca="1">IF(  AND(LEN(D619)&gt;=1,D619&lt;&gt;".",COUNTIF(D120:D$191,"*全日休*")&gt;0),  CONCATENATE(  ".",IF(D120=$A$599,$A620,"")  ),IF(D120=$A$599,$A620,"")  )</f>
        <v/>
      </c>
      <c r="E620" s="98" t="str">
        <f ca="1">IF(  AND(LEN(E619)&gt;=1,E619&lt;&gt;".",COUNTIF(E120:E$191,"*全日休*")&gt;0),  CONCATENATE(  ".",IF(E120=$A$599,$A620,"")  ),IF(E120=$A$599,$A620,"")  )</f>
        <v/>
      </c>
      <c r="F620" s="98" t="str">
        <f ca="1">IF(  AND(LEN(F619)&gt;=1,F619&lt;&gt;".",COUNTIF(F120:F$191,"*全日休*")&gt;0),  CONCATENATE(  ".",IF(F120=$A$599,$A620,"")  ),IF(F120=$A$599,$A620,"")  )</f>
        <v/>
      </c>
      <c r="G620" s="98" t="str">
        <f ca="1">IF(  AND(LEN(G619)&gt;=1,G619&lt;&gt;".",COUNTIF(G120:G$191,"*全日休*")&gt;0),  CONCATENATE(  ".",IF(G120=$A$599,$A620,"")  ),IF(G120=$A$599,$A620,"")  )</f>
        <v/>
      </c>
      <c r="H620" s="98" t="str">
        <f ca="1">IF(  AND(LEN(H619)&gt;=1,H619&lt;&gt;".",COUNTIF(H120:H$191,"*全日休*")&gt;0),  CONCATENATE(  ".",IF(H120=$A$599,$A620,"")  ),IF(H120=$A$599,$A620,"")  )</f>
        <v/>
      </c>
      <c r="I620" s="98" t="str">
        <f ca="1">IF(  AND(LEN(I619)&gt;=1,I619&lt;&gt;".",COUNTIF(I120:I$191,"*全日休*")&gt;0),  CONCATENATE(  ".",IF(I120=$A$599,$A620,"")  ),IF(I120=$A$599,$A620,"")  )</f>
        <v/>
      </c>
      <c r="J620" s="98" t="str">
        <f ca="1">IF(  AND(LEN(J619)&gt;=1,J619&lt;&gt;".",COUNTIF(J120:J$191,"*全日休*")&gt;0),  CONCATENATE(  ".",IF(J120=$A$599,$A620,"")  ),IF(J120=$A$599,$A620,"")  )</f>
        <v/>
      </c>
      <c r="K620" s="98" t="str">
        <f ca="1">IF(  AND(LEN(K619)&gt;=1,K619&lt;&gt;".",COUNTIF(K120:K$191,"*全日休*")&gt;0),  CONCATENATE(  ".",IF(K120=$A$599,$A620,"")  ),IF(K120=$A$599,$A620,"")  )</f>
        <v/>
      </c>
      <c r="L620" s="98" t="str">
        <f ca="1">IF(  AND(LEN(L619)&gt;=1,L619&lt;&gt;".",COUNTIF(L120:L$191,"*全日休*")&gt;0),  CONCATENATE(  ".",IF(L120=$A$599,$A620,"")  ),IF(L120=$A$599,$A620,"")  )</f>
        <v/>
      </c>
      <c r="M620" s="98" t="str">
        <f ca="1">IF(  AND(LEN(M619)&gt;=1,M619&lt;&gt;".",COUNTIF(M120:M$191,"*全日休*")&gt;0),  CONCATENATE(  ".",IF(M120=$A$599,$A620,"")  ),IF(M120=$A$599,$A620,"")  )</f>
        <v/>
      </c>
      <c r="N620" s="98" t="str">
        <f ca="1">IF(  AND(LEN(N619)&gt;=1,N619&lt;&gt;".",COUNTIF(N120:N$191,"*全日休*")&gt;0),  CONCATENATE(  ".",IF(N120=$A$599,$A620,"")  ),IF(N120=$A$599,$A620,"")  )</f>
        <v/>
      </c>
      <c r="O620" s="98" t="str">
        <f ca="1">IF(  AND(LEN(O619)&gt;=1,O619&lt;&gt;".",COUNTIF(O120:O$191,"*全日休*")&gt;0),  CONCATENATE(  ".",IF(O120=$A$599,$A620,"")  ),IF(O120=$A$599,$A620,"")  )</f>
        <v/>
      </c>
      <c r="P620" s="98" t="str">
        <f ca="1">IF(  AND(LEN(P619)&gt;=1,P619&lt;&gt;".",COUNTIF(P120:P$191,"*全日休*")&gt;0),  CONCATENATE(  ".",IF(P120=$A$599,$A620,"")  ),IF(P120=$A$599,$A620,"")  )</f>
        <v/>
      </c>
      <c r="Q620" s="98" t="str">
        <f ca="1">IF(  AND(LEN(Q619)&gt;=1,Q619&lt;&gt;".",COUNTIF(Q120:Q$191,"*全日休*")&gt;0),  CONCATENATE(  ".",IF(Q120=$A$599,$A620,"")  ),IF(Q120=$A$599,$A620,"")  )</f>
        <v/>
      </c>
      <c r="R620" s="98" t="str">
        <f ca="1">IF(  AND(LEN(R619)&gt;=1,R619&lt;&gt;".",COUNTIF(R120:R$191,"*全日休*")&gt;0),  CONCATENATE(  ".",IF(R120=$A$599,$A620,"")  ),IF(R120=$A$599,$A620,"")  )</f>
        <v/>
      </c>
      <c r="S620" s="98" t="str">
        <f ca="1">IF(  AND(LEN(S619)&gt;=1,S619&lt;&gt;".",COUNTIF(S120:S$191,"*全日休*")&gt;0),  CONCATENATE(  ".",IF(S120=$A$599,$A620,"")  ),IF(S120=$A$599,$A620,"")  )</f>
        <v/>
      </c>
      <c r="T620" s="98" t="str">
        <f ca="1">IF(  AND(LEN(T619)&gt;=1,T619&lt;&gt;".",COUNTIF(T120:T$191,"*全日休*")&gt;0),  CONCATENATE(  ".",IF(T120=$A$599,$A620,"")  ),IF(T120=$A$599,$A620,"")  )</f>
        <v/>
      </c>
      <c r="U620" s="98" t="str">
        <f ca="1">IF(  AND(LEN(U619)&gt;=1,U619&lt;&gt;".",COUNTIF(U120:U$191,"*全日休*")&gt;0),  CONCATENATE(  ".",IF(U120=$A$599,$A620,"")  ),IF(U120=$A$599,$A620,"")  )</f>
        <v/>
      </c>
      <c r="V620" s="98" t="str">
        <f ca="1">IF(  AND(LEN(V619)&gt;=1,V619&lt;&gt;".",COUNTIF(V120:V$191,"*全日休*")&gt;0),  CONCATENATE(  ".",IF(V120=$A$599,$A620,"")  ),IF(V120=$A$599,$A620,"")  )</f>
        <v/>
      </c>
      <c r="W620" s="98" t="str">
        <f ca="1">IF(  AND(LEN(W619)&gt;=1,W619&lt;&gt;".",COUNTIF(W120:W$191,"*全日休*")&gt;0),  CONCATENATE(  ".",IF(W120=$A$599,$A620,"")  ),IF(W120=$A$599,$A620,"")  )</f>
        <v/>
      </c>
      <c r="X620" s="98" t="str">
        <f ca="1">IF(  AND(LEN(X619)&gt;=1,X619&lt;&gt;".",COUNTIF(X120:X$191,"*全日休*")&gt;0),  CONCATENATE(  ".",IF(X120=$A$599,$A620,"")  ),IF(X120=$A$599,$A620,"")  )</f>
        <v/>
      </c>
      <c r="Y620" s="98" t="str">
        <f ca="1">IF(  AND(LEN(Y619)&gt;=1,Y619&lt;&gt;".",COUNTIF(Y120:Y$191,"*全日休*")&gt;0),  CONCATENATE(  ".",IF(Y120=$A$599,$A620,"")  ),IF(Y120=$A$599,$A620,"")  )</f>
        <v/>
      </c>
      <c r="Z620" s="98" t="str">
        <f ca="1">IF(  AND(LEN(Z619)&gt;=1,Z619&lt;&gt;".",COUNTIF(Z120:Z$191,"*全日休*")&gt;0),  CONCATENATE(  ".",IF(Z120=$A$599,$A620,"")  ),IF(Z120=$A$599,$A620,"")  )</f>
        <v/>
      </c>
      <c r="AA620" s="98" t="str">
        <f ca="1">IF(  AND(LEN(AA619)&gt;=1,AA619&lt;&gt;".",COUNTIF(AA120:AA$191,"*全日休*")&gt;0),  CONCATENATE(  ".",IF(AA120=$A$599,$A620,"")  ),IF(AA120=$A$599,$A620,"")  )</f>
        <v>.20</v>
      </c>
      <c r="AB620" s="98" t="str">
        <f ca="1">IF(  AND(LEN(AB619)&gt;=1,AB619&lt;&gt;".",COUNTIF(AB120:AB$191,"*全日休*")&gt;0),  CONCATENATE(  ".",IF(AB120=$A$599,$A620,"")  ),IF(AB120=$A$599,$A620,"")  )</f>
        <v>.20</v>
      </c>
      <c r="AC620" s="98" t="str">
        <f ca="1">IF(  AND(LEN(AC619)&gt;=1,AC619&lt;&gt;".",COUNTIF(AC120:AC$191,"*全日休*")&gt;0),  CONCATENATE(  ".",IF(AC120=$A$599,$A620,"")  ),IF(AC120=$A$599,$A620,"")  )</f>
        <v/>
      </c>
      <c r="AD620" s="98" t="str">
        <f ca="1">IF(  AND(LEN(AD619)&gt;=1,AD619&lt;&gt;".",COUNTIF(AD120:AD$191,"*全日休*")&gt;0),  CONCATENATE(  ".",IF(AD120=$A$599,$A620,"")  ),IF(AD120=$A$599,$A620,"")  )</f>
        <v/>
      </c>
      <c r="AE620" s="98" t="str">
        <f ca="1">IF(  AND(LEN(AE619)&gt;=1,AE619&lt;&gt;".",COUNTIF(AE120:AE$191,"*全日休*")&gt;0),  CONCATENATE(  ".",IF(AE120=$A$599,$A620,"")  ),IF(AE120=$A$599,$A620,"")  )</f>
        <v/>
      </c>
      <c r="AF620" s="98" t="str">
        <f ca="1">IF(  AND(LEN(AF619)&gt;=1,AF619&lt;&gt;".",COUNTIF(AF120:AF$191,"*全日休*")&gt;0),  CONCATENATE(  ".",IF(AF120=$A$599,$A620,"")  ),IF(AF120=$A$599,$A620,"")  )</f>
        <v/>
      </c>
      <c r="AG620" s="98" t="str">
        <f ca="1">IF(  AND(LEN(AG619)&gt;=1,AG619&lt;&gt;".",COUNTIF(AG120:AG$191,"*全日休*")&gt;0),  CONCATENATE(  ".",IF(AG120=$A$599,$A620,"")  ),IF(AG120=$A$599,$A620,"")  )</f>
        <v/>
      </c>
      <c r="AH620" s="98"/>
      <c r="AI620" s="98"/>
      <c r="AJ620" s="98"/>
    </row>
    <row r="621" spans="1:36">
      <c r="A621" s="98">
        <f t="shared" ref="A621:B640" si="53">A521</f>
        <v>21</v>
      </c>
      <c r="B621" s="98" t="str">
        <f t="shared" si="53"/>
        <v>王治皓</v>
      </c>
      <c r="C621" s="98" t="str">
        <f ca="1">IF(  AND(LEN(C620)&gt;=1,C620&lt;&gt;".",COUNTIF(C121:C$191,"*全日休*")&gt;0),  CONCATENATE(  ".",IF(C121=$A$599,$A621,"")  ),IF(C121=$A$599,$A621,"")  )</f>
        <v/>
      </c>
      <c r="D621" s="98" t="str">
        <f ca="1">IF(  AND(LEN(D620)&gt;=1,D620&lt;&gt;".",COUNTIF(D121:D$191,"*全日休*")&gt;0),  CONCATENATE(  ".",IF(D121=$A$599,$A621,"")  ),IF(D121=$A$599,$A621,"")  )</f>
        <v/>
      </c>
      <c r="E621" s="98" t="str">
        <f ca="1">IF(  AND(LEN(E620)&gt;=1,E620&lt;&gt;".",COUNTIF(E121:E$191,"*全日休*")&gt;0),  CONCATENATE(  ".",IF(E121=$A$599,$A621,"")  ),IF(E121=$A$599,$A621,"")  )</f>
        <v/>
      </c>
      <c r="F621" s="98" t="str">
        <f ca="1">IF(  AND(LEN(F620)&gt;=1,F620&lt;&gt;".",COUNTIF(F121:F$191,"*全日休*")&gt;0),  CONCATENATE(  ".",IF(F121=$A$599,$A621,"")  ),IF(F121=$A$599,$A621,"")  )</f>
        <v/>
      </c>
      <c r="G621" s="98" t="str">
        <f ca="1">IF(  AND(LEN(G620)&gt;=1,G620&lt;&gt;".",COUNTIF(G121:G$191,"*全日休*")&gt;0),  CONCATENATE(  ".",IF(G121=$A$599,$A621,"")  ),IF(G121=$A$599,$A621,"")  )</f>
        <v/>
      </c>
      <c r="H621" s="98" t="str">
        <f ca="1">IF(  AND(LEN(H620)&gt;=1,H620&lt;&gt;".",COUNTIF(H121:H$191,"*全日休*")&gt;0),  CONCATENATE(  ".",IF(H121=$A$599,$A621,"")  ),IF(H121=$A$599,$A621,"")  )</f>
        <v/>
      </c>
      <c r="I621" s="98" t="str">
        <f ca="1">IF(  AND(LEN(I620)&gt;=1,I620&lt;&gt;".",COUNTIF(I121:I$191,"*全日休*")&gt;0),  CONCATENATE(  ".",IF(I121=$A$599,$A621,"")  ),IF(I121=$A$599,$A621,"")  )</f>
        <v/>
      </c>
      <c r="J621" s="98" t="str">
        <f ca="1">IF(  AND(LEN(J620)&gt;=1,J620&lt;&gt;".",COUNTIF(J121:J$191,"*全日休*")&gt;0),  CONCATENATE(  ".",IF(J121=$A$599,$A621,"")  ),IF(J121=$A$599,$A621,"")  )</f>
        <v/>
      </c>
      <c r="K621" s="98" t="str">
        <f ca="1">IF(  AND(LEN(K620)&gt;=1,K620&lt;&gt;".",COUNTIF(K121:K$191,"*全日休*")&gt;0),  CONCATENATE(  ".",IF(K121=$A$599,$A621,"")  ),IF(K121=$A$599,$A621,"")  )</f>
        <v/>
      </c>
      <c r="L621" s="98" t="str">
        <f ca="1">IF(  AND(LEN(L620)&gt;=1,L620&lt;&gt;".",COUNTIF(L121:L$191,"*全日休*")&gt;0),  CONCATENATE(  ".",IF(L121=$A$599,$A621,"")  ),IF(L121=$A$599,$A621,"")  )</f>
        <v/>
      </c>
      <c r="M621" s="98" t="str">
        <f ca="1">IF(  AND(LEN(M620)&gt;=1,M620&lt;&gt;".",COUNTIF(M121:M$191,"*全日休*")&gt;0),  CONCATENATE(  ".",IF(M121=$A$599,$A621,"")  ),IF(M121=$A$599,$A621,"")  )</f>
        <v/>
      </c>
      <c r="N621" s="98" t="str">
        <f ca="1">IF(  AND(LEN(N620)&gt;=1,N620&lt;&gt;".",COUNTIF(N121:N$191,"*全日休*")&gt;0),  CONCATENATE(  ".",IF(N121=$A$599,$A621,"")  ),IF(N121=$A$599,$A621,"")  )</f>
        <v/>
      </c>
      <c r="O621" s="98" t="str">
        <f ca="1">IF(  AND(LEN(O620)&gt;=1,O620&lt;&gt;".",COUNTIF(O121:O$191,"*全日休*")&gt;0),  CONCATENATE(  ".",IF(O121=$A$599,$A621,"")  ),IF(O121=$A$599,$A621,"")  )</f>
        <v/>
      </c>
      <c r="P621" s="98" t="str">
        <f ca="1">IF(  AND(LEN(P620)&gt;=1,P620&lt;&gt;".",COUNTIF(P121:P$191,"*全日休*")&gt;0),  CONCATENATE(  ".",IF(P121=$A$599,$A621,"")  ),IF(P121=$A$599,$A621,"")  )</f>
        <v/>
      </c>
      <c r="Q621" s="98" t="str">
        <f ca="1">IF(  AND(LEN(Q620)&gt;=1,Q620&lt;&gt;".",COUNTIF(Q121:Q$191,"*全日休*")&gt;0),  CONCATENATE(  ".",IF(Q121=$A$599,$A621,"")  ),IF(Q121=$A$599,$A621,"")  )</f>
        <v/>
      </c>
      <c r="R621" s="98" t="str">
        <f ca="1">IF(  AND(LEN(R620)&gt;=1,R620&lt;&gt;".",COUNTIF(R121:R$191,"*全日休*")&gt;0),  CONCATENATE(  ".",IF(R121=$A$599,$A621,"")  ),IF(R121=$A$599,$A621,"")  )</f>
        <v/>
      </c>
      <c r="S621" s="98" t="str">
        <f ca="1">IF(  AND(LEN(S620)&gt;=1,S620&lt;&gt;".",COUNTIF(S121:S$191,"*全日休*")&gt;0),  CONCATENATE(  ".",IF(S121=$A$599,$A621,"")  ),IF(S121=$A$599,$A621,"")  )</f>
        <v/>
      </c>
      <c r="T621" s="98" t="str">
        <f ca="1">IF(  AND(LEN(T620)&gt;=1,T620&lt;&gt;".",COUNTIF(T121:T$191,"*全日休*")&gt;0),  CONCATENATE(  ".",IF(T121=$A$599,$A621,"")  ),IF(T121=$A$599,$A621,"")  )</f>
        <v/>
      </c>
      <c r="U621" s="98" t="str">
        <f ca="1">IF(  AND(LEN(U620)&gt;=1,U620&lt;&gt;".",COUNTIF(U121:U$191,"*全日休*")&gt;0),  CONCATENATE(  ".",IF(U121=$A$599,$A621,"")  ),IF(U121=$A$599,$A621,"")  )</f>
        <v/>
      </c>
      <c r="V621" s="98" t="str">
        <f ca="1">IF(  AND(LEN(V620)&gt;=1,V620&lt;&gt;".",COUNTIF(V121:V$191,"*全日休*")&gt;0),  CONCATENATE(  ".",IF(V121=$A$599,$A621,"")  ),IF(V121=$A$599,$A621,"")  )</f>
        <v/>
      </c>
      <c r="W621" s="98" t="str">
        <f ca="1">IF(  AND(LEN(W620)&gt;=1,W620&lt;&gt;".",COUNTIF(W121:W$191,"*全日休*")&gt;0),  CONCATENATE(  ".",IF(W121=$A$599,$A621,"")  ),IF(W121=$A$599,$A621,"")  )</f>
        <v/>
      </c>
      <c r="X621" s="98" t="str">
        <f ca="1">IF(  AND(LEN(X620)&gt;=1,X620&lt;&gt;".",COUNTIF(X121:X$191,"*全日休*")&gt;0),  CONCATENATE(  ".",IF(X121=$A$599,$A621,"")  ),IF(X121=$A$599,$A621,"")  )</f>
        <v/>
      </c>
      <c r="Y621" s="98" t="str">
        <f ca="1">IF(  AND(LEN(Y620)&gt;=1,Y620&lt;&gt;".",COUNTIF(Y121:Y$191,"*全日休*")&gt;0),  CONCATENATE(  ".",IF(Y121=$A$599,$A621,"")  ),IF(Y121=$A$599,$A621,"")  )</f>
        <v/>
      </c>
      <c r="Z621" s="98" t="str">
        <f ca="1">IF(  AND(LEN(Z620)&gt;=1,Z620&lt;&gt;".",COUNTIF(Z121:Z$191,"*全日休*")&gt;0),  CONCATENATE(  ".",IF(Z121=$A$599,$A621,"")  ),IF(Z121=$A$599,$A621,"")  )</f>
        <v/>
      </c>
      <c r="AA621" s="98" t="str">
        <f ca="1">IF(  AND(LEN(AA620)&gt;=1,AA620&lt;&gt;".",COUNTIF(AA121:AA$191,"*全日休*")&gt;0),  CONCATENATE(  ".",IF(AA121=$A$599,$A621,"")  ),IF(AA121=$A$599,$A621,"")  )</f>
        <v>.21</v>
      </c>
      <c r="AB621" s="98" t="str">
        <f ca="1">IF(  AND(LEN(AB620)&gt;=1,AB620&lt;&gt;".",COUNTIF(AB121:AB$191,"*全日休*")&gt;0),  CONCATENATE(  ".",IF(AB121=$A$599,$A621,"")  ),IF(AB121=$A$599,$A621,"")  )</f>
        <v>.21</v>
      </c>
      <c r="AC621" s="98">
        <f ca="1">IF(  AND(LEN(AC620)&gt;=1,AC620&lt;&gt;".",COUNTIF(AC121:AC$191,"*全日休*")&gt;0),  CONCATENATE(  ".",IF(AC121=$A$599,$A621,"")  ),IF(AC121=$A$599,$A621,"")  )</f>
        <v>21</v>
      </c>
      <c r="AD621" s="98" t="str">
        <f ca="1">IF(  AND(LEN(AD620)&gt;=1,AD620&lt;&gt;".",COUNTIF(AD121:AD$191,"*全日休*")&gt;0),  CONCATENATE(  ".",IF(AD121=$A$599,$A621,"")  ),IF(AD121=$A$599,$A621,"")  )</f>
        <v/>
      </c>
      <c r="AE621" s="98" t="str">
        <f ca="1">IF(  AND(LEN(AE620)&gt;=1,AE620&lt;&gt;".",COUNTIF(AE121:AE$191,"*全日休*")&gt;0),  CONCATENATE(  ".",IF(AE121=$A$599,$A621,"")  ),IF(AE121=$A$599,$A621,"")  )</f>
        <v/>
      </c>
      <c r="AF621" s="98" t="str">
        <f ca="1">IF(  AND(LEN(AF620)&gt;=1,AF620&lt;&gt;".",COUNTIF(AF121:AF$191,"*全日休*")&gt;0),  CONCATENATE(  ".",IF(AF121=$A$599,$A621,"")  ),IF(AF121=$A$599,$A621,"")  )</f>
        <v/>
      </c>
      <c r="AG621" s="98" t="str">
        <f ca="1">IF(  AND(LEN(AG620)&gt;=1,AG620&lt;&gt;".",COUNTIF(AG121:AG$191,"*全日休*")&gt;0),  CONCATENATE(  ".",IF(AG121=$A$599,$A621,"")  ),IF(AG121=$A$599,$A621,"")  )</f>
        <v/>
      </c>
      <c r="AH621" s="98"/>
      <c r="AI621" s="98"/>
      <c r="AJ621" s="98"/>
    </row>
    <row r="622" spans="1:36">
      <c r="A622" s="98">
        <f t="shared" si="53"/>
        <v>22</v>
      </c>
      <c r="B622" s="98" t="str">
        <f t="shared" si="53"/>
        <v>曾宏瑜</v>
      </c>
      <c r="C622" s="98" t="str">
        <f ca="1">IF(  AND(LEN(C621)&gt;=1,C621&lt;&gt;".",COUNTIF(C122:C$191,"*全日休*")&gt;0),  CONCATENATE(  ".",IF(C122=$A$599,$A622,"")  ),IF(C122=$A$599,$A622,"")  )</f>
        <v/>
      </c>
      <c r="D622" s="98" t="str">
        <f ca="1">IF(  AND(LEN(D621)&gt;=1,D621&lt;&gt;".",COUNTIF(D122:D$191,"*全日休*")&gt;0),  CONCATENATE(  ".",IF(D122=$A$599,$A622,"")  ),IF(D122=$A$599,$A622,"")  )</f>
        <v/>
      </c>
      <c r="E622" s="98" t="str">
        <f ca="1">IF(  AND(LEN(E621)&gt;=1,E621&lt;&gt;".",COUNTIF(E122:E$191,"*全日休*")&gt;0),  CONCATENATE(  ".",IF(E122=$A$599,$A622,"")  ),IF(E122=$A$599,$A622,"")  )</f>
        <v/>
      </c>
      <c r="F622" s="98" t="str">
        <f ca="1">IF(  AND(LEN(F621)&gt;=1,F621&lt;&gt;".",COUNTIF(F122:F$191,"*全日休*")&gt;0),  CONCATENATE(  ".",IF(F122=$A$599,$A622,"")  ),IF(F122=$A$599,$A622,"")  )</f>
        <v/>
      </c>
      <c r="G622" s="98" t="str">
        <f ca="1">IF(  AND(LEN(G621)&gt;=1,G621&lt;&gt;".",COUNTIF(G122:G$191,"*全日休*")&gt;0),  CONCATENATE(  ".",IF(G122=$A$599,$A622,"")  ),IF(G122=$A$599,$A622,"")  )</f>
        <v/>
      </c>
      <c r="H622" s="98" t="str">
        <f ca="1">IF(  AND(LEN(H621)&gt;=1,H621&lt;&gt;".",COUNTIF(H122:H$191,"*全日休*")&gt;0),  CONCATENATE(  ".",IF(H122=$A$599,$A622,"")  ),IF(H122=$A$599,$A622,"")  )</f>
        <v/>
      </c>
      <c r="I622" s="98" t="str">
        <f ca="1">IF(  AND(LEN(I621)&gt;=1,I621&lt;&gt;".",COUNTIF(I122:I$191,"*全日休*")&gt;0),  CONCATENATE(  ".",IF(I122=$A$599,$A622,"")  ),IF(I122=$A$599,$A622,"")  )</f>
        <v/>
      </c>
      <c r="J622" s="98" t="str">
        <f ca="1">IF(  AND(LEN(J621)&gt;=1,J621&lt;&gt;".",COUNTIF(J122:J$191,"*全日休*")&gt;0),  CONCATENATE(  ".",IF(J122=$A$599,$A622,"")  ),IF(J122=$A$599,$A622,"")  )</f>
        <v/>
      </c>
      <c r="K622" s="98" t="str">
        <f ca="1">IF(  AND(LEN(K621)&gt;=1,K621&lt;&gt;".",COUNTIF(K122:K$191,"*全日休*")&gt;0),  CONCATENATE(  ".",IF(K122=$A$599,$A622,"")  ),IF(K122=$A$599,$A622,"")  )</f>
        <v/>
      </c>
      <c r="L622" s="98" t="str">
        <f ca="1">IF(  AND(LEN(L621)&gt;=1,L621&lt;&gt;".",COUNTIF(L122:L$191,"*全日休*")&gt;0),  CONCATENATE(  ".",IF(L122=$A$599,$A622,"")  ),IF(L122=$A$599,$A622,"")  )</f>
        <v/>
      </c>
      <c r="M622" s="98" t="str">
        <f ca="1">IF(  AND(LEN(M621)&gt;=1,M621&lt;&gt;".",COUNTIF(M122:M$191,"*全日休*")&gt;0),  CONCATENATE(  ".",IF(M122=$A$599,$A622,"")  ),IF(M122=$A$599,$A622,"")  )</f>
        <v/>
      </c>
      <c r="N622" s="98" t="str">
        <f ca="1">IF(  AND(LEN(N621)&gt;=1,N621&lt;&gt;".",COUNTIF(N122:N$191,"*全日休*")&gt;0),  CONCATENATE(  ".",IF(N122=$A$599,$A622,"")  ),IF(N122=$A$599,$A622,"")  )</f>
        <v/>
      </c>
      <c r="O622" s="98" t="str">
        <f ca="1">IF(  AND(LEN(O621)&gt;=1,O621&lt;&gt;".",COUNTIF(O122:O$191,"*全日休*")&gt;0),  CONCATENATE(  ".",IF(O122=$A$599,$A622,"")  ),IF(O122=$A$599,$A622,"")  )</f>
        <v/>
      </c>
      <c r="P622" s="98" t="str">
        <f ca="1">IF(  AND(LEN(P621)&gt;=1,P621&lt;&gt;".",COUNTIF(P122:P$191,"*全日休*")&gt;0),  CONCATENATE(  ".",IF(P122=$A$599,$A622,"")  ),IF(P122=$A$599,$A622,"")  )</f>
        <v/>
      </c>
      <c r="Q622" s="98" t="str">
        <f ca="1">IF(  AND(LEN(Q621)&gt;=1,Q621&lt;&gt;".",COUNTIF(Q122:Q$191,"*全日休*")&gt;0),  CONCATENATE(  ".",IF(Q122=$A$599,$A622,"")  ),IF(Q122=$A$599,$A622,"")  )</f>
        <v/>
      </c>
      <c r="R622" s="98" t="str">
        <f ca="1">IF(  AND(LEN(R621)&gt;=1,R621&lt;&gt;".",COUNTIF(R122:R$191,"*全日休*")&gt;0),  CONCATENATE(  ".",IF(R122=$A$599,$A622,"")  ),IF(R122=$A$599,$A622,"")  )</f>
        <v/>
      </c>
      <c r="S622" s="98" t="str">
        <f ca="1">IF(  AND(LEN(S621)&gt;=1,S621&lt;&gt;".",COUNTIF(S122:S$191,"*全日休*")&gt;0),  CONCATENATE(  ".",IF(S122=$A$599,$A622,"")  ),IF(S122=$A$599,$A622,"")  )</f>
        <v/>
      </c>
      <c r="T622" s="98" t="str">
        <f ca="1">IF(  AND(LEN(T621)&gt;=1,T621&lt;&gt;".",COUNTIF(T122:T$191,"*全日休*")&gt;0),  CONCATENATE(  ".",IF(T122=$A$599,$A622,"")  ),IF(T122=$A$599,$A622,"")  )</f>
        <v/>
      </c>
      <c r="U622" s="98" t="str">
        <f ca="1">IF(  AND(LEN(U621)&gt;=1,U621&lt;&gt;".",COUNTIF(U122:U$191,"*全日休*")&gt;0),  CONCATENATE(  ".",IF(U122=$A$599,$A622,"")  ),IF(U122=$A$599,$A622,"")  )</f>
        <v/>
      </c>
      <c r="V622" s="98" t="str">
        <f ca="1">IF(  AND(LEN(V621)&gt;=1,V621&lt;&gt;".",COUNTIF(V122:V$191,"*全日休*")&gt;0),  CONCATENATE(  ".",IF(V122=$A$599,$A622,"")  ),IF(V122=$A$599,$A622,"")  )</f>
        <v/>
      </c>
      <c r="W622" s="98" t="str">
        <f ca="1">IF(  AND(LEN(W621)&gt;=1,W621&lt;&gt;".",COUNTIF(W122:W$191,"*全日休*")&gt;0),  CONCATENATE(  ".",IF(W122=$A$599,$A622,"")  ),IF(W122=$A$599,$A622,"")  )</f>
        <v/>
      </c>
      <c r="X622" s="98" t="str">
        <f ca="1">IF(  AND(LEN(X621)&gt;=1,X621&lt;&gt;".",COUNTIF(X122:X$191,"*全日休*")&gt;0),  CONCATENATE(  ".",IF(X122=$A$599,$A622,"")  ),IF(X122=$A$599,$A622,"")  )</f>
        <v/>
      </c>
      <c r="Y622" s="98" t="str">
        <f ca="1">IF(  AND(LEN(Y621)&gt;=1,Y621&lt;&gt;".",COUNTIF(Y122:Y$191,"*全日休*")&gt;0),  CONCATENATE(  ".",IF(Y122=$A$599,$A622,"")  ),IF(Y122=$A$599,$A622,"")  )</f>
        <v/>
      </c>
      <c r="Z622" s="98" t="str">
        <f ca="1">IF(  AND(LEN(Z621)&gt;=1,Z621&lt;&gt;".",COUNTIF(Z122:Z$191,"*全日休*")&gt;0),  CONCATENATE(  ".",IF(Z122=$A$599,$A622,"")  ),IF(Z122=$A$599,$A622,"")  )</f>
        <v/>
      </c>
      <c r="AA622" s="98" t="str">
        <f ca="1">IF(  AND(LEN(AA621)&gt;=1,AA621&lt;&gt;".",COUNTIF(AA122:AA$191,"*全日休*")&gt;0),  CONCATENATE(  ".",IF(AA122=$A$599,$A622,"")  ),IF(AA122=$A$599,$A622,"")  )</f>
        <v>.22</v>
      </c>
      <c r="AB622" s="98" t="str">
        <f ca="1">IF(  AND(LEN(AB621)&gt;=1,AB621&lt;&gt;".",COUNTIF(AB122:AB$191,"*全日休*")&gt;0),  CONCATENATE(  ".",IF(AB122=$A$599,$A622,"")  ),IF(AB122=$A$599,$A622,"")  )</f>
        <v>.22</v>
      </c>
      <c r="AC622" s="98" t="str">
        <f ca="1">IF(  AND(LEN(AC621)&gt;=1,AC621&lt;&gt;".",COUNTIF(AC122:AC$191,"*全日休*")&gt;0),  CONCATENATE(  ".",IF(AC122=$A$599,$A622,"")  ),IF(AC122=$A$599,$A622,"")  )</f>
        <v>.</v>
      </c>
      <c r="AD622" s="98" t="str">
        <f ca="1">IF(  AND(LEN(AD621)&gt;=1,AD621&lt;&gt;".",COUNTIF(AD122:AD$191,"*全日休*")&gt;0),  CONCATENATE(  ".",IF(AD122=$A$599,$A622,"")  ),IF(AD122=$A$599,$A622,"")  )</f>
        <v/>
      </c>
      <c r="AE622" s="98" t="str">
        <f ca="1">IF(  AND(LEN(AE621)&gt;=1,AE621&lt;&gt;".",COUNTIF(AE122:AE$191,"*全日休*")&gt;0),  CONCATENATE(  ".",IF(AE122=$A$599,$A622,"")  ),IF(AE122=$A$599,$A622,"")  )</f>
        <v/>
      </c>
      <c r="AF622" s="98" t="str">
        <f ca="1">IF(  AND(LEN(AF621)&gt;=1,AF621&lt;&gt;".",COUNTIF(AF122:AF$191,"*全日休*")&gt;0),  CONCATENATE(  ".",IF(AF122=$A$599,$A622,"")  ),IF(AF122=$A$599,$A622,"")  )</f>
        <v/>
      </c>
      <c r="AG622" s="98" t="str">
        <f ca="1">IF(  AND(LEN(AG621)&gt;=1,AG621&lt;&gt;".",COUNTIF(AG122:AG$191,"*全日休*")&gt;0),  CONCATENATE(  ".",IF(AG122=$A$599,$A622,"")  ),IF(AG122=$A$599,$A622,"")  )</f>
        <v/>
      </c>
      <c r="AH622" s="98"/>
      <c r="AI622" s="98"/>
      <c r="AJ622" s="98"/>
    </row>
    <row r="623" spans="1:36">
      <c r="A623" s="98">
        <f t="shared" si="53"/>
        <v>23</v>
      </c>
      <c r="B623" s="98" t="str">
        <f t="shared" si="53"/>
        <v>林宏曄</v>
      </c>
      <c r="C623" s="98">
        <f ca="1">IF(  AND(LEN(C622)&gt;=1,C622&lt;&gt;".",COUNTIF(C123:C$191,"*全日休*")&gt;0),  CONCATENATE(  ".",IF(C123=$A$599,$A623,"")  ),IF(C123=$A$599,$A623,"")  )</f>
        <v>23</v>
      </c>
      <c r="D623" s="98" t="str">
        <f ca="1">IF(  AND(LEN(D622)&gt;=1,D622&lt;&gt;".",COUNTIF(D123:D$191,"*全日休*")&gt;0),  CONCATENATE(  ".",IF(D123=$A$599,$A623,"")  ),IF(D123=$A$599,$A623,"")  )</f>
        <v/>
      </c>
      <c r="E623" s="98" t="str">
        <f ca="1">IF(  AND(LEN(E622)&gt;=1,E622&lt;&gt;".",COUNTIF(E123:E$191,"*全日休*")&gt;0),  CONCATENATE(  ".",IF(E123=$A$599,$A623,"")  ),IF(E123=$A$599,$A623,"")  )</f>
        <v/>
      </c>
      <c r="F623" s="98" t="str">
        <f ca="1">IF(  AND(LEN(F622)&gt;=1,F622&lt;&gt;".",COUNTIF(F123:F$191,"*全日休*")&gt;0),  CONCATENATE(  ".",IF(F123=$A$599,$A623,"")  ),IF(F123=$A$599,$A623,"")  )</f>
        <v/>
      </c>
      <c r="G623" s="98" t="str">
        <f ca="1">IF(  AND(LEN(G622)&gt;=1,G622&lt;&gt;".",COUNTIF(G123:G$191,"*全日休*")&gt;0),  CONCATENATE(  ".",IF(G123=$A$599,$A623,"")  ),IF(G123=$A$599,$A623,"")  )</f>
        <v/>
      </c>
      <c r="H623" s="98" t="str">
        <f ca="1">IF(  AND(LEN(H622)&gt;=1,H622&lt;&gt;".",COUNTIF(H123:H$191,"*全日休*")&gt;0),  CONCATENATE(  ".",IF(H123=$A$599,$A623,"")  ),IF(H123=$A$599,$A623,"")  )</f>
        <v/>
      </c>
      <c r="I623" s="98" t="str">
        <f ca="1">IF(  AND(LEN(I622)&gt;=1,I622&lt;&gt;".",COUNTIF(I123:I$191,"*全日休*")&gt;0),  CONCATENATE(  ".",IF(I123=$A$599,$A623,"")  ),IF(I123=$A$599,$A623,"")  )</f>
        <v/>
      </c>
      <c r="J623" s="98" t="str">
        <f ca="1">IF(  AND(LEN(J622)&gt;=1,J622&lt;&gt;".",COUNTIF(J123:J$191,"*全日休*")&gt;0),  CONCATENATE(  ".",IF(J123=$A$599,$A623,"")  ),IF(J123=$A$599,$A623,"")  )</f>
        <v/>
      </c>
      <c r="K623" s="98" t="str">
        <f ca="1">IF(  AND(LEN(K622)&gt;=1,K622&lt;&gt;".",COUNTIF(K123:K$191,"*全日休*")&gt;0),  CONCATENATE(  ".",IF(K123=$A$599,$A623,"")  ),IF(K123=$A$599,$A623,"")  )</f>
        <v/>
      </c>
      <c r="L623" s="98" t="str">
        <f ca="1">IF(  AND(LEN(L622)&gt;=1,L622&lt;&gt;".",COUNTIF(L123:L$191,"*全日休*")&gt;0),  CONCATENATE(  ".",IF(L123=$A$599,$A623,"")  ),IF(L123=$A$599,$A623,"")  )</f>
        <v/>
      </c>
      <c r="M623" s="98" t="str">
        <f ca="1">IF(  AND(LEN(M622)&gt;=1,M622&lt;&gt;".",COUNTIF(M123:M$191,"*全日休*")&gt;0),  CONCATENATE(  ".",IF(M123=$A$599,$A623,"")  ),IF(M123=$A$599,$A623,"")  )</f>
        <v/>
      </c>
      <c r="N623" s="98" t="str">
        <f ca="1">IF(  AND(LEN(N622)&gt;=1,N622&lt;&gt;".",COUNTIF(N123:N$191,"*全日休*")&gt;0),  CONCATENATE(  ".",IF(N123=$A$599,$A623,"")  ),IF(N123=$A$599,$A623,"")  )</f>
        <v/>
      </c>
      <c r="O623" s="98" t="str">
        <f ca="1">IF(  AND(LEN(O622)&gt;=1,O622&lt;&gt;".",COUNTIF(O123:O$191,"*全日休*")&gt;0),  CONCATENATE(  ".",IF(O123=$A$599,$A623,"")  ),IF(O123=$A$599,$A623,"")  )</f>
        <v/>
      </c>
      <c r="P623" s="98" t="str">
        <f ca="1">IF(  AND(LEN(P622)&gt;=1,P622&lt;&gt;".",COUNTIF(P123:P$191,"*全日休*")&gt;0),  CONCATENATE(  ".",IF(P123=$A$599,$A623,"")  ),IF(P123=$A$599,$A623,"")  )</f>
        <v/>
      </c>
      <c r="Q623" s="98" t="str">
        <f ca="1">IF(  AND(LEN(Q622)&gt;=1,Q622&lt;&gt;".",COUNTIF(Q123:Q$191,"*全日休*")&gt;0),  CONCATENATE(  ".",IF(Q123=$A$599,$A623,"")  ),IF(Q123=$A$599,$A623,"")  )</f>
        <v/>
      </c>
      <c r="R623" s="98">
        <f ca="1">IF(  AND(LEN(R622)&gt;=1,R622&lt;&gt;".",COUNTIF(R123:R$191,"*全日休*")&gt;0),  CONCATENATE(  ".",IF(R123=$A$599,$A623,"")  ),IF(R123=$A$599,$A623,"")  )</f>
        <v>23</v>
      </c>
      <c r="S623" s="98" t="str">
        <f ca="1">IF(  AND(LEN(S622)&gt;=1,S622&lt;&gt;".",COUNTIF(S123:S$191,"*全日休*")&gt;0),  CONCATENATE(  ".",IF(S123=$A$599,$A623,"")  ),IF(S123=$A$599,$A623,"")  )</f>
        <v/>
      </c>
      <c r="T623" s="98" t="str">
        <f ca="1">IF(  AND(LEN(T622)&gt;=1,T622&lt;&gt;".",COUNTIF(T123:T$191,"*全日休*")&gt;0),  CONCATENATE(  ".",IF(T123=$A$599,$A623,"")  ),IF(T123=$A$599,$A623,"")  )</f>
        <v/>
      </c>
      <c r="U623" s="98" t="str">
        <f ca="1">IF(  AND(LEN(U622)&gt;=1,U622&lt;&gt;".",COUNTIF(U123:U$191,"*全日休*")&gt;0),  CONCATENATE(  ".",IF(U123=$A$599,$A623,"")  ),IF(U123=$A$599,$A623,"")  )</f>
        <v/>
      </c>
      <c r="V623" s="98" t="str">
        <f ca="1">IF(  AND(LEN(V622)&gt;=1,V622&lt;&gt;".",COUNTIF(V123:V$191,"*全日休*")&gt;0),  CONCATENATE(  ".",IF(V123=$A$599,$A623,"")  ),IF(V123=$A$599,$A623,"")  )</f>
        <v/>
      </c>
      <c r="W623" s="98" t="str">
        <f ca="1">IF(  AND(LEN(W622)&gt;=1,W622&lt;&gt;".",COUNTIF(W123:W$191,"*全日休*")&gt;0),  CONCATENATE(  ".",IF(W123=$A$599,$A623,"")  ),IF(W123=$A$599,$A623,"")  )</f>
        <v/>
      </c>
      <c r="X623" s="98">
        <f ca="1">IF(  AND(LEN(X622)&gt;=1,X622&lt;&gt;".",COUNTIF(X123:X$191,"*全日休*")&gt;0),  CONCATENATE(  ".",IF(X123=$A$599,$A623,"")  ),IF(X123=$A$599,$A623,"")  )</f>
        <v>23</v>
      </c>
      <c r="Y623" s="98">
        <f ca="1">IF(  AND(LEN(Y622)&gt;=1,Y622&lt;&gt;".",COUNTIF(Y123:Y$191,"*全日休*")&gt;0),  CONCATENATE(  ".",IF(Y123=$A$599,$A623,"")  ),IF(Y123=$A$599,$A623,"")  )</f>
        <v>23</v>
      </c>
      <c r="Z623" s="98" t="str">
        <f ca="1">IF(  AND(LEN(Z622)&gt;=1,Z622&lt;&gt;".",COUNTIF(Z123:Z$191,"*全日休*")&gt;0),  CONCATENATE(  ".",IF(Z123=$A$599,$A623,"")  ),IF(Z123=$A$599,$A623,"")  )</f>
        <v/>
      </c>
      <c r="AA623" s="98" t="str">
        <f ca="1">IF(  AND(LEN(AA622)&gt;=1,AA622&lt;&gt;".",COUNTIF(AA123:AA$191,"*全日休*")&gt;0),  CONCATENATE(  ".",IF(AA123=$A$599,$A623,"")  ),IF(AA123=$A$599,$A623,"")  )</f>
        <v>.</v>
      </c>
      <c r="AB623" s="98" t="str">
        <f ca="1">IF(  AND(LEN(AB622)&gt;=1,AB622&lt;&gt;".",COUNTIF(AB123:AB$191,"*全日休*")&gt;0),  CONCATENATE(  ".",IF(AB123=$A$599,$A623,"")  ),IF(AB123=$A$599,$A623,"")  )</f>
        <v>.</v>
      </c>
      <c r="AC623" s="98" t="str">
        <f ca="1">IF(  AND(LEN(AC622)&gt;=1,AC622&lt;&gt;".",COUNTIF(AC123:AC$191,"*全日休*")&gt;0),  CONCATENATE(  ".",IF(AC123=$A$599,$A623,"")  ),IF(AC123=$A$599,$A623,"")  )</f>
        <v/>
      </c>
      <c r="AD623" s="98" t="str">
        <f ca="1">IF(  AND(LEN(AD622)&gt;=1,AD622&lt;&gt;".",COUNTIF(AD123:AD$191,"*全日休*")&gt;0),  CONCATENATE(  ".",IF(AD123=$A$599,$A623,"")  ),IF(AD123=$A$599,$A623,"")  )</f>
        <v/>
      </c>
      <c r="AE623" s="98">
        <f ca="1">IF(  AND(LEN(AE622)&gt;=1,AE622&lt;&gt;".",COUNTIF(AE123:AE$191,"*全日休*")&gt;0),  CONCATENATE(  ".",IF(AE123=$A$599,$A623,"")  ),IF(AE123=$A$599,$A623,"")  )</f>
        <v>23</v>
      </c>
      <c r="AF623" s="98" t="str">
        <f ca="1">IF(  AND(LEN(AF622)&gt;=1,AF622&lt;&gt;".",COUNTIF(AF123:AF$191,"*全日休*")&gt;0),  CONCATENATE(  ".",IF(AF123=$A$599,$A623,"")  ),IF(AF123=$A$599,$A623,"")  )</f>
        <v/>
      </c>
      <c r="AG623" s="98" t="str">
        <f ca="1">IF(  AND(LEN(AG622)&gt;=1,AG622&lt;&gt;".",COUNTIF(AG123:AG$191,"*全日休*")&gt;0),  CONCATENATE(  ".",IF(AG123=$A$599,$A623,"")  ),IF(AG123=$A$599,$A623,"")  )</f>
        <v/>
      </c>
      <c r="AH623" s="98"/>
      <c r="AI623" s="98"/>
      <c r="AJ623" s="98"/>
    </row>
    <row r="624" spans="1:36">
      <c r="A624" s="98">
        <f t="shared" si="53"/>
        <v>24</v>
      </c>
      <c r="B624" s="98" t="str">
        <f t="shared" si="53"/>
        <v>陳柏庾</v>
      </c>
      <c r="C624" s="98" t="str">
        <f ca="1">IF(  AND(LEN(C623)&gt;=1,C623&lt;&gt;".",COUNTIF(C124:C$191,"*全日休*")&gt;0),  CONCATENATE(  ".",IF(C124=$A$599,$A624,"")  ),IF(C124=$A$599,$A624,"")  )</f>
        <v>.</v>
      </c>
      <c r="D624" s="98" t="str">
        <f ca="1">IF(  AND(LEN(D623)&gt;=1,D623&lt;&gt;".",COUNTIF(D124:D$191,"*全日休*")&gt;0),  CONCATENATE(  ".",IF(D124=$A$599,$A624,"")  ),IF(D124=$A$599,$A624,"")  )</f>
        <v/>
      </c>
      <c r="E624" s="98">
        <f ca="1">IF(  AND(LEN(E623)&gt;=1,E623&lt;&gt;".",COUNTIF(E124:E$191,"*全日休*")&gt;0),  CONCATENATE(  ".",IF(E124=$A$599,$A624,"")  ),IF(E124=$A$599,$A624,"")  )</f>
        <v>24</v>
      </c>
      <c r="F624" s="98">
        <f ca="1">IF(  AND(LEN(F623)&gt;=1,F623&lt;&gt;".",COUNTIF(F124:F$191,"*全日休*")&gt;0),  CONCATENATE(  ".",IF(F124=$A$599,$A624,"")  ),IF(F124=$A$599,$A624,"")  )</f>
        <v>24</v>
      </c>
      <c r="G624" s="98" t="str">
        <f ca="1">IF(  AND(LEN(G623)&gt;=1,G623&lt;&gt;".",COUNTIF(G124:G$191,"*全日休*")&gt;0),  CONCATENATE(  ".",IF(G124=$A$599,$A624,"")  ),IF(G124=$A$599,$A624,"")  )</f>
        <v/>
      </c>
      <c r="H624" s="98" t="str">
        <f ca="1">IF(  AND(LEN(H623)&gt;=1,H623&lt;&gt;".",COUNTIF(H124:H$191,"*全日休*")&gt;0),  CONCATENATE(  ".",IF(H124=$A$599,$A624,"")  ),IF(H124=$A$599,$A624,"")  )</f>
        <v/>
      </c>
      <c r="I624" s="98" t="str">
        <f ca="1">IF(  AND(LEN(I623)&gt;=1,I623&lt;&gt;".",COUNTIF(I124:I$191,"*全日休*")&gt;0),  CONCATENATE(  ".",IF(I124=$A$599,$A624,"")  ),IF(I124=$A$599,$A624,"")  )</f>
        <v/>
      </c>
      <c r="J624" s="98" t="str">
        <f ca="1">IF(  AND(LEN(J623)&gt;=1,J623&lt;&gt;".",COUNTIF(J124:J$191,"*全日休*")&gt;0),  CONCATENATE(  ".",IF(J124=$A$599,$A624,"")  ),IF(J124=$A$599,$A624,"")  )</f>
        <v/>
      </c>
      <c r="K624" s="98" t="str">
        <f ca="1">IF(  AND(LEN(K623)&gt;=1,K623&lt;&gt;".",COUNTIF(K124:K$191,"*全日休*")&gt;0),  CONCATENATE(  ".",IF(K124=$A$599,$A624,"")  ),IF(K124=$A$599,$A624,"")  )</f>
        <v/>
      </c>
      <c r="L624" s="98" t="str">
        <f ca="1">IF(  AND(LEN(L623)&gt;=1,L623&lt;&gt;".",COUNTIF(L124:L$191,"*全日休*")&gt;0),  CONCATENATE(  ".",IF(L124=$A$599,$A624,"")  ),IF(L124=$A$599,$A624,"")  )</f>
        <v/>
      </c>
      <c r="M624" s="98">
        <f ca="1">IF(  AND(LEN(M623)&gt;=1,M623&lt;&gt;".",COUNTIF(M124:M$191,"*全日休*")&gt;0),  CONCATENATE(  ".",IF(M124=$A$599,$A624,"")  ),IF(M124=$A$599,$A624,"")  )</f>
        <v>24</v>
      </c>
      <c r="N624" s="98">
        <f ca="1">IF(  AND(LEN(N623)&gt;=1,N623&lt;&gt;".",COUNTIF(N124:N$191,"*全日休*")&gt;0),  CONCATENATE(  ".",IF(N124=$A$599,$A624,"")  ),IF(N124=$A$599,$A624,"")  )</f>
        <v>24</v>
      </c>
      <c r="O624" s="98" t="str">
        <f ca="1">IF(  AND(LEN(O623)&gt;=1,O623&lt;&gt;".",COUNTIF(O124:O$191,"*全日休*")&gt;0),  CONCATENATE(  ".",IF(O124=$A$599,$A624,"")  ),IF(O124=$A$599,$A624,"")  )</f>
        <v/>
      </c>
      <c r="P624" s="98" t="str">
        <f ca="1">IF(  AND(LEN(P623)&gt;=1,P623&lt;&gt;".",COUNTIF(P124:P$191,"*全日休*")&gt;0),  CONCATENATE(  ".",IF(P124=$A$599,$A624,"")  ),IF(P124=$A$599,$A624,"")  )</f>
        <v/>
      </c>
      <c r="Q624" s="98" t="str">
        <f ca="1">IF(  AND(LEN(Q623)&gt;=1,Q623&lt;&gt;".",COUNTIF(Q124:Q$191,"*全日休*")&gt;0),  CONCATENATE(  ".",IF(Q124=$A$599,$A624,"")  ),IF(Q124=$A$599,$A624,"")  )</f>
        <v/>
      </c>
      <c r="R624" s="98" t="str">
        <f ca="1">IF(  AND(LEN(R623)&gt;=1,R623&lt;&gt;".",COUNTIF(R124:R$191,"*全日休*")&gt;0),  CONCATENATE(  ".",IF(R124=$A$599,$A624,"")  ),IF(R124=$A$599,$A624,"")  )</f>
        <v>.</v>
      </c>
      <c r="S624" s="98" t="str">
        <f ca="1">IF(  AND(LEN(S623)&gt;=1,S623&lt;&gt;".",COUNTIF(S124:S$191,"*全日休*")&gt;0),  CONCATENATE(  ".",IF(S124=$A$599,$A624,"")  ),IF(S124=$A$599,$A624,"")  )</f>
        <v/>
      </c>
      <c r="T624" s="98" t="str">
        <f ca="1">IF(  AND(LEN(T623)&gt;=1,T623&lt;&gt;".",COUNTIF(T124:T$191,"*全日休*")&gt;0),  CONCATENATE(  ".",IF(T124=$A$599,$A624,"")  ),IF(T124=$A$599,$A624,"")  )</f>
        <v/>
      </c>
      <c r="U624" s="98" t="str">
        <f ca="1">IF(  AND(LEN(U623)&gt;=1,U623&lt;&gt;".",COUNTIF(U124:U$191,"*全日休*")&gt;0),  CONCATENATE(  ".",IF(U124=$A$599,$A624,"")  ),IF(U124=$A$599,$A624,"")  )</f>
        <v/>
      </c>
      <c r="V624" s="98" t="str">
        <f ca="1">IF(  AND(LEN(V623)&gt;=1,V623&lt;&gt;".",COUNTIF(V124:V$191,"*全日休*")&gt;0),  CONCATENATE(  ".",IF(V124=$A$599,$A624,"")  ),IF(V124=$A$599,$A624,"")  )</f>
        <v/>
      </c>
      <c r="W624" s="98" t="str">
        <f ca="1">IF(  AND(LEN(W623)&gt;=1,W623&lt;&gt;".",COUNTIF(W124:W$191,"*全日休*")&gt;0),  CONCATENATE(  ".",IF(W124=$A$599,$A624,"")  ),IF(W124=$A$599,$A624,"")  )</f>
        <v/>
      </c>
      <c r="X624" s="98" t="str">
        <f ca="1">IF(  AND(LEN(X623)&gt;=1,X623&lt;&gt;".",COUNTIF(X124:X$191,"*全日休*")&gt;0),  CONCATENATE(  ".",IF(X124=$A$599,$A624,"")  ),IF(X124=$A$599,$A624,"")  )</f>
        <v>.</v>
      </c>
      <c r="Y624" s="98" t="str">
        <f ca="1">IF(  AND(LEN(Y623)&gt;=1,Y623&lt;&gt;".",COUNTIF(Y124:Y$191,"*全日休*")&gt;0),  CONCATENATE(  ".",IF(Y124=$A$599,$A624,"")  ),IF(Y124=$A$599,$A624,"")  )</f>
        <v>.24</v>
      </c>
      <c r="Z624" s="98">
        <f ca="1">IF(  AND(LEN(Z623)&gt;=1,Z623&lt;&gt;".",COUNTIF(Z124:Z$191,"*全日休*")&gt;0),  CONCATENATE(  ".",IF(Z124=$A$599,$A624,"")  ),IF(Z124=$A$599,$A624,"")  )</f>
        <v>24</v>
      </c>
      <c r="AA624" s="98" t="str">
        <f ca="1">IF(  AND(LEN(AA623)&gt;=1,AA623&lt;&gt;".",COUNTIF(AA124:AA$191,"*全日休*")&gt;0),  CONCATENATE(  ".",IF(AA124=$A$599,$A624,"")  ),IF(AA124=$A$599,$A624,"")  )</f>
        <v/>
      </c>
      <c r="AB624" s="98" t="str">
        <f ca="1">IF(  AND(LEN(AB623)&gt;=1,AB623&lt;&gt;".",COUNTIF(AB124:AB$191,"*全日休*")&gt;0),  CONCATENATE(  ".",IF(AB124=$A$599,$A624,"")  ),IF(AB124=$A$599,$A624,"")  )</f>
        <v/>
      </c>
      <c r="AC624" s="98" t="str">
        <f ca="1">IF(  AND(LEN(AC623)&gt;=1,AC623&lt;&gt;".",COUNTIF(AC124:AC$191,"*全日休*")&gt;0),  CONCATENATE(  ".",IF(AC124=$A$599,$A624,"")  ),IF(AC124=$A$599,$A624,"")  )</f>
        <v/>
      </c>
      <c r="AD624" s="98" t="str">
        <f ca="1">IF(  AND(LEN(AD623)&gt;=1,AD623&lt;&gt;".",COUNTIF(AD124:AD$191,"*全日休*")&gt;0),  CONCATENATE(  ".",IF(AD124=$A$599,$A624,"")  ),IF(AD124=$A$599,$A624,"")  )</f>
        <v/>
      </c>
      <c r="AE624" s="98" t="str">
        <f ca="1">IF(  AND(LEN(AE623)&gt;=1,AE623&lt;&gt;".",COUNTIF(AE124:AE$191,"*全日休*")&gt;0),  CONCATENATE(  ".",IF(AE124=$A$599,$A624,"")  ),IF(AE124=$A$599,$A624,"")  )</f>
        <v>.</v>
      </c>
      <c r="AF624" s="98" t="str">
        <f ca="1">IF(  AND(LEN(AF623)&gt;=1,AF623&lt;&gt;".",COUNTIF(AF124:AF$191,"*全日休*")&gt;0),  CONCATENATE(  ".",IF(AF124=$A$599,$A624,"")  ),IF(AF124=$A$599,$A624,"")  )</f>
        <v/>
      </c>
      <c r="AG624" s="98" t="str">
        <f ca="1">IF(  AND(LEN(AG623)&gt;=1,AG623&lt;&gt;".",COUNTIF(AG124:AG$191,"*全日休*")&gt;0),  CONCATENATE(  ".",IF(AG124=$A$599,$A624,"")  ),IF(AG124=$A$599,$A624,"")  )</f>
        <v/>
      </c>
      <c r="AH624" s="98"/>
      <c r="AI624" s="98"/>
      <c r="AJ624" s="98"/>
    </row>
    <row r="625" spans="1:36">
      <c r="A625" s="98">
        <f t="shared" si="53"/>
        <v>25</v>
      </c>
      <c r="B625" s="98" t="str">
        <f t="shared" si="53"/>
        <v>鄭楚平</v>
      </c>
      <c r="C625" s="98" t="str">
        <f ca="1">IF(  AND(LEN(C624)&gt;=1,C624&lt;&gt;".",COUNTIF(C125:C$191,"*全日休*")&gt;0),  CONCATENATE(  ".",IF(C125=$A$599,$A625,"")  ),IF(C125=$A$599,$A625,"")  )</f>
        <v/>
      </c>
      <c r="D625" s="98" t="str">
        <f ca="1">IF(  AND(LEN(D624)&gt;=1,D624&lt;&gt;".",COUNTIF(D125:D$191,"*全日休*")&gt;0),  CONCATENATE(  ".",IF(D125=$A$599,$A625,"")  ),IF(D125=$A$599,$A625,"")  )</f>
        <v/>
      </c>
      <c r="E625" s="98" t="str">
        <f ca="1">IF(  AND(LEN(E624)&gt;=1,E624&lt;&gt;".",COUNTIF(E125:E$191,"*全日休*")&gt;0),  CONCATENATE(  ".",IF(E125=$A$599,$A625,"")  ),IF(E125=$A$599,$A625,"")  )</f>
        <v>.</v>
      </c>
      <c r="F625" s="98" t="str">
        <f ca="1">IF(  AND(LEN(F624)&gt;=1,F624&lt;&gt;".",COUNTIF(F125:F$191,"*全日休*")&gt;0),  CONCATENATE(  ".",IF(F125=$A$599,$A625,"")  ),IF(F125=$A$599,$A625,"")  )</f>
        <v>.</v>
      </c>
      <c r="G625" s="98" t="str">
        <f ca="1">IF(  AND(LEN(G624)&gt;=1,G624&lt;&gt;".",COUNTIF(G125:G$191,"*全日休*")&gt;0),  CONCATENATE(  ".",IF(G125=$A$599,$A625,"")  ),IF(G125=$A$599,$A625,"")  )</f>
        <v/>
      </c>
      <c r="H625" s="98">
        <f ca="1">IF(  AND(LEN(H624)&gt;=1,H624&lt;&gt;".",COUNTIF(H125:H$191,"*全日休*")&gt;0),  CONCATENATE(  ".",IF(H125=$A$599,$A625,"")  ),IF(H125=$A$599,$A625,"")  )</f>
        <v>25</v>
      </c>
      <c r="I625" s="98" t="str">
        <f ca="1">IF(  AND(LEN(I624)&gt;=1,I624&lt;&gt;".",COUNTIF(I125:I$191,"*全日休*")&gt;0),  CONCATENATE(  ".",IF(I125=$A$599,$A625,"")  ),IF(I125=$A$599,$A625,"")  )</f>
        <v/>
      </c>
      <c r="J625" s="98" t="str">
        <f ca="1">IF(  AND(LEN(J624)&gt;=1,J624&lt;&gt;".",COUNTIF(J125:J$191,"*全日休*")&gt;0),  CONCATENATE(  ".",IF(J125=$A$599,$A625,"")  ),IF(J125=$A$599,$A625,"")  )</f>
        <v/>
      </c>
      <c r="K625" s="98" t="str">
        <f ca="1">IF(  AND(LEN(K624)&gt;=1,K624&lt;&gt;".",COUNTIF(K125:K$191,"*全日休*")&gt;0),  CONCATENATE(  ".",IF(K125=$A$599,$A625,"")  ),IF(K125=$A$599,$A625,"")  )</f>
        <v/>
      </c>
      <c r="L625" s="98" t="str">
        <f ca="1">IF(  AND(LEN(L624)&gt;=1,L624&lt;&gt;".",COUNTIF(L125:L$191,"*全日休*")&gt;0),  CONCATENATE(  ".",IF(L125=$A$599,$A625,"")  ),IF(L125=$A$599,$A625,"")  )</f>
        <v/>
      </c>
      <c r="M625" s="98" t="str">
        <f ca="1">IF(  AND(LEN(M624)&gt;=1,M624&lt;&gt;".",COUNTIF(M125:M$191,"*全日休*")&gt;0),  CONCATENATE(  ".",IF(M125=$A$599,$A625,"")  ),IF(M125=$A$599,$A625,"")  )</f>
        <v>.</v>
      </c>
      <c r="N625" s="98" t="str">
        <f ca="1">IF(  AND(LEN(N624)&gt;=1,N624&lt;&gt;".",COUNTIF(N125:N$191,"*全日休*")&gt;0),  CONCATENATE(  ".",IF(N125=$A$599,$A625,"")  ),IF(N125=$A$599,$A625,"")  )</f>
        <v>.</v>
      </c>
      <c r="O625" s="98">
        <f ca="1">IF(  AND(LEN(O624)&gt;=1,O624&lt;&gt;".",COUNTIF(O125:O$191,"*全日休*")&gt;0),  CONCATENATE(  ".",IF(O125=$A$599,$A625,"")  ),IF(O125=$A$599,$A625,"")  )</f>
        <v>25</v>
      </c>
      <c r="P625" s="98" t="str">
        <f ca="1">IF(  AND(LEN(P624)&gt;=1,P624&lt;&gt;".",COUNTIF(P125:P$191,"*全日休*")&gt;0),  CONCATENATE(  ".",IF(P125=$A$599,$A625,"")  ),IF(P125=$A$599,$A625,"")  )</f>
        <v/>
      </c>
      <c r="Q625" s="98" t="str">
        <f ca="1">IF(  AND(LEN(Q624)&gt;=1,Q624&lt;&gt;".",COUNTIF(Q125:Q$191,"*全日休*")&gt;0),  CONCATENATE(  ".",IF(Q125=$A$599,$A625,"")  ),IF(Q125=$A$599,$A625,"")  )</f>
        <v/>
      </c>
      <c r="R625" s="98" t="str">
        <f ca="1">IF(  AND(LEN(R624)&gt;=1,R624&lt;&gt;".",COUNTIF(R125:R$191,"*全日休*")&gt;0),  CONCATENATE(  ".",IF(R125=$A$599,$A625,"")  ),IF(R125=$A$599,$A625,"")  )</f>
        <v/>
      </c>
      <c r="S625" s="98" t="str">
        <f ca="1">IF(  AND(LEN(S624)&gt;=1,S624&lt;&gt;".",COUNTIF(S125:S$191,"*全日休*")&gt;0),  CONCATENATE(  ".",IF(S125=$A$599,$A625,"")  ),IF(S125=$A$599,$A625,"")  )</f>
        <v/>
      </c>
      <c r="T625" s="98">
        <f ca="1">IF(  AND(LEN(T624)&gt;=1,T624&lt;&gt;".",COUNTIF(T125:T$191,"*全日休*")&gt;0),  CONCATENATE(  ".",IF(T125=$A$599,$A625,"")  ),IF(T125=$A$599,$A625,"")  )</f>
        <v>25</v>
      </c>
      <c r="U625" s="98" t="str">
        <f ca="1">IF(  AND(LEN(U624)&gt;=1,U624&lt;&gt;".",COUNTIF(U125:U$191,"*全日休*")&gt;0),  CONCATENATE(  ".",IF(U125=$A$599,$A625,"")  ),IF(U125=$A$599,$A625,"")  )</f>
        <v/>
      </c>
      <c r="V625" s="98" t="str">
        <f ca="1">IF(  AND(LEN(V624)&gt;=1,V624&lt;&gt;".",COUNTIF(V125:V$191,"*全日休*")&gt;0),  CONCATENATE(  ".",IF(V125=$A$599,$A625,"")  ),IF(V125=$A$599,$A625,"")  )</f>
        <v/>
      </c>
      <c r="W625" s="98" t="str">
        <f ca="1">IF(  AND(LEN(W624)&gt;=1,W624&lt;&gt;".",COUNTIF(W125:W$191,"*全日休*")&gt;0),  CONCATENATE(  ".",IF(W125=$A$599,$A625,"")  ),IF(W125=$A$599,$A625,"")  )</f>
        <v/>
      </c>
      <c r="X625" s="98" t="str">
        <f ca="1">IF(  AND(LEN(X624)&gt;=1,X624&lt;&gt;".",COUNTIF(X125:X$191,"*全日休*")&gt;0),  CONCATENATE(  ".",IF(X125=$A$599,$A625,"")  ),IF(X125=$A$599,$A625,"")  )</f>
        <v/>
      </c>
      <c r="Y625" s="98" t="str">
        <f ca="1">IF(  AND(LEN(Y624)&gt;=1,Y624&lt;&gt;".",COUNTIF(Y125:Y$191,"*全日休*")&gt;0),  CONCATENATE(  ".",IF(Y125=$A$599,$A625,"")  ),IF(Y125=$A$599,$A625,"")  )</f>
        <v>.</v>
      </c>
      <c r="Z625" s="98" t="str">
        <f ca="1">IF(  AND(LEN(Z624)&gt;=1,Z624&lt;&gt;".",COUNTIF(Z125:Z$191,"*全日休*")&gt;0),  CONCATENATE(  ".",IF(Z125=$A$599,$A625,"")  ),IF(Z125=$A$599,$A625,"")  )</f>
        <v>.25</v>
      </c>
      <c r="AA625" s="98">
        <f ca="1">IF(  AND(LEN(AA624)&gt;=1,AA624&lt;&gt;".",COUNTIF(AA125:AA$191,"*全日休*")&gt;0),  CONCATENATE(  ".",IF(AA125=$A$599,$A625,"")  ),IF(AA125=$A$599,$A625,"")  )</f>
        <v>25</v>
      </c>
      <c r="AB625" s="98" t="str">
        <f ca="1">IF(  AND(LEN(AB624)&gt;=1,AB624&lt;&gt;".",COUNTIF(AB125:AB$191,"*全日休*")&gt;0),  CONCATENATE(  ".",IF(AB125=$A$599,$A625,"")  ),IF(AB125=$A$599,$A625,"")  )</f>
        <v/>
      </c>
      <c r="AC625" s="98" t="str">
        <f ca="1">IF(  AND(LEN(AC624)&gt;=1,AC624&lt;&gt;".",COUNTIF(AC125:AC$191,"*全日休*")&gt;0),  CONCATENATE(  ".",IF(AC125=$A$599,$A625,"")  ),IF(AC125=$A$599,$A625,"")  )</f>
        <v/>
      </c>
      <c r="AD625" s="98" t="str">
        <f ca="1">IF(  AND(LEN(AD624)&gt;=1,AD624&lt;&gt;".",COUNTIF(AD125:AD$191,"*全日休*")&gt;0),  CONCATENATE(  ".",IF(AD125=$A$599,$A625,"")  ),IF(AD125=$A$599,$A625,"")  )</f>
        <v/>
      </c>
      <c r="AE625" s="98" t="str">
        <f ca="1">IF(  AND(LEN(AE624)&gt;=1,AE624&lt;&gt;".",COUNTIF(AE125:AE$191,"*全日休*")&gt;0),  CONCATENATE(  ".",IF(AE125=$A$599,$A625,"")  ),IF(AE125=$A$599,$A625,"")  )</f>
        <v/>
      </c>
      <c r="AF625" s="98" t="str">
        <f ca="1">IF(  AND(LEN(AF624)&gt;=1,AF624&lt;&gt;".",COUNTIF(AF125:AF$191,"*全日休*")&gt;0),  CONCATENATE(  ".",IF(AF125=$A$599,$A625,"")  ),IF(AF125=$A$599,$A625,"")  )</f>
        <v/>
      </c>
      <c r="AG625" s="98" t="str">
        <f ca="1">IF(  AND(LEN(AG624)&gt;=1,AG624&lt;&gt;".",COUNTIF(AG125:AG$191,"*全日休*")&gt;0),  CONCATENATE(  ".",IF(AG125=$A$599,$A625,"")  ),IF(AG125=$A$599,$A625,"")  )</f>
        <v/>
      </c>
      <c r="AH625" s="98"/>
      <c r="AI625" s="98"/>
      <c r="AJ625" s="98"/>
    </row>
    <row r="626" spans="1:36">
      <c r="A626" s="98">
        <f t="shared" si="53"/>
        <v>26</v>
      </c>
      <c r="B626" s="98" t="str">
        <f t="shared" si="53"/>
        <v>陳澤銓</v>
      </c>
      <c r="C626" s="98" t="str">
        <f ca="1">IF(  AND(LEN(C625)&gt;=1,C625&lt;&gt;".",COUNTIF(C126:C$191,"*全日休*")&gt;0),  CONCATENATE(  ".",IF(C126=$A$599,$A626,"")  ),IF(C126=$A$599,$A626,"")  )</f>
        <v/>
      </c>
      <c r="D626" s="98" t="str">
        <f ca="1">IF(  AND(LEN(D625)&gt;=1,D625&lt;&gt;".",COUNTIF(D126:D$191,"*全日休*")&gt;0),  CONCATENATE(  ".",IF(D126=$A$599,$A626,"")  ),IF(D126=$A$599,$A626,"")  )</f>
        <v/>
      </c>
      <c r="E626" s="98" t="str">
        <f ca="1">IF(  AND(LEN(E625)&gt;=1,E625&lt;&gt;".",COUNTIF(E126:E$191,"*全日休*")&gt;0),  CONCATENATE(  ".",IF(E126=$A$599,$A626,"")  ),IF(E126=$A$599,$A626,"")  )</f>
        <v/>
      </c>
      <c r="F626" s="98">
        <f ca="1">IF(  AND(LEN(F625)&gt;=1,F625&lt;&gt;".",COUNTIF(F126:F$191,"*全日休*")&gt;0),  CONCATENATE(  ".",IF(F126=$A$599,$A626,"")  ),IF(F126=$A$599,$A626,"")  )</f>
        <v>26</v>
      </c>
      <c r="G626" s="98" t="str">
        <f ca="1">IF(  AND(LEN(G625)&gt;=1,G625&lt;&gt;".",COUNTIF(G126:G$191,"*全日休*")&gt;0),  CONCATENATE(  ".",IF(G126=$A$599,$A626,"")  ),IF(G126=$A$599,$A626,"")  )</f>
        <v/>
      </c>
      <c r="H626" s="98" t="str">
        <f ca="1">IF(  AND(LEN(H625)&gt;=1,H625&lt;&gt;".",COUNTIF(H126:H$191,"*全日休*")&gt;0),  CONCATENATE(  ".",IF(H126=$A$599,$A626,"")  ),IF(H126=$A$599,$A626,"")  )</f>
        <v>.</v>
      </c>
      <c r="I626" s="98" t="str">
        <f ca="1">IF(  AND(LEN(I625)&gt;=1,I625&lt;&gt;".",COUNTIF(I126:I$191,"*全日休*")&gt;0),  CONCATENATE(  ".",IF(I126=$A$599,$A626,"")  ),IF(I126=$A$599,$A626,"")  )</f>
        <v/>
      </c>
      <c r="J626" s="98" t="str">
        <f ca="1">IF(  AND(LEN(J625)&gt;=1,J625&lt;&gt;".",COUNTIF(J126:J$191,"*全日休*")&gt;0),  CONCATENATE(  ".",IF(J126=$A$599,$A626,"")  ),IF(J126=$A$599,$A626,"")  )</f>
        <v/>
      </c>
      <c r="K626" s="98" t="str">
        <f ca="1">IF(  AND(LEN(K625)&gt;=1,K625&lt;&gt;".",COUNTIF(K126:K$191,"*全日休*")&gt;0),  CONCATENATE(  ".",IF(K126=$A$599,$A626,"")  ),IF(K126=$A$599,$A626,"")  )</f>
        <v/>
      </c>
      <c r="L626" s="98" t="str">
        <f ca="1">IF(  AND(LEN(L625)&gt;=1,L625&lt;&gt;".",COUNTIF(L126:L$191,"*全日休*")&gt;0),  CONCATENATE(  ".",IF(L126=$A$599,$A626,"")  ),IF(L126=$A$599,$A626,"")  )</f>
        <v/>
      </c>
      <c r="M626" s="98">
        <f ca="1">IF(  AND(LEN(M625)&gt;=1,M625&lt;&gt;".",COUNTIF(M126:M$191,"*全日休*")&gt;0),  CONCATENATE(  ".",IF(M126=$A$599,$A626,"")  ),IF(M126=$A$599,$A626,"")  )</f>
        <v>26</v>
      </c>
      <c r="N626" s="98">
        <f ca="1">IF(  AND(LEN(N625)&gt;=1,N625&lt;&gt;".",COUNTIF(N126:N$191,"*全日休*")&gt;0),  CONCATENATE(  ".",IF(N126=$A$599,$A626,"")  ),IF(N126=$A$599,$A626,"")  )</f>
        <v>26</v>
      </c>
      <c r="O626" s="98" t="str">
        <f ca="1">IF(  AND(LEN(O625)&gt;=1,O625&lt;&gt;".",COUNTIF(O126:O$191,"*全日休*")&gt;0),  CONCATENATE(  ".",IF(O126=$A$599,$A626,"")  ),IF(O126=$A$599,$A626,"")  )</f>
        <v>.</v>
      </c>
      <c r="P626" s="98" t="str">
        <f ca="1">IF(  AND(LEN(P625)&gt;=1,P625&lt;&gt;".",COUNTIF(P126:P$191,"*全日休*")&gt;0),  CONCATENATE(  ".",IF(P126=$A$599,$A626,"")  ),IF(P126=$A$599,$A626,"")  )</f>
        <v/>
      </c>
      <c r="Q626" s="98" t="str">
        <f ca="1">IF(  AND(LEN(Q625)&gt;=1,Q625&lt;&gt;".",COUNTIF(Q126:Q$191,"*全日休*")&gt;0),  CONCATENATE(  ".",IF(Q126=$A$599,$A626,"")  ),IF(Q126=$A$599,$A626,"")  )</f>
        <v/>
      </c>
      <c r="R626" s="98" t="str">
        <f ca="1">IF(  AND(LEN(R625)&gt;=1,R625&lt;&gt;".",COUNTIF(R126:R$191,"*全日休*")&gt;0),  CONCATENATE(  ".",IF(R126=$A$599,$A626,"")  ),IF(R126=$A$599,$A626,"")  )</f>
        <v/>
      </c>
      <c r="S626" s="98" t="str">
        <f ca="1">IF(  AND(LEN(S625)&gt;=1,S625&lt;&gt;".",COUNTIF(S126:S$191,"*全日休*")&gt;0),  CONCATENATE(  ".",IF(S126=$A$599,$A626,"")  ),IF(S126=$A$599,$A626,"")  )</f>
        <v/>
      </c>
      <c r="T626" s="98" t="str">
        <f ca="1">IF(  AND(LEN(T625)&gt;=1,T625&lt;&gt;".",COUNTIF(T126:T$191,"*全日休*")&gt;0),  CONCATENATE(  ".",IF(T126=$A$599,$A626,"")  ),IF(T126=$A$599,$A626,"")  )</f>
        <v>.</v>
      </c>
      <c r="U626" s="98">
        <f ca="1">IF(  AND(LEN(U625)&gt;=1,U625&lt;&gt;".",COUNTIF(U126:U$191,"*全日休*")&gt;0),  CONCATENATE(  ".",IF(U126=$A$599,$A626,"")  ),IF(U126=$A$599,$A626,"")  )</f>
        <v>26</v>
      </c>
      <c r="V626" s="98" t="str">
        <f ca="1">IF(  AND(LEN(V625)&gt;=1,V625&lt;&gt;".",COUNTIF(V126:V$191,"*全日休*")&gt;0),  CONCATENATE(  ".",IF(V126=$A$599,$A626,"")  ),IF(V126=$A$599,$A626,"")  )</f>
        <v/>
      </c>
      <c r="W626" s="98" t="str">
        <f ca="1">IF(  AND(LEN(W625)&gt;=1,W625&lt;&gt;".",COUNTIF(W126:W$191,"*全日休*")&gt;0),  CONCATENATE(  ".",IF(W126=$A$599,$A626,"")  ),IF(W126=$A$599,$A626,"")  )</f>
        <v/>
      </c>
      <c r="X626" s="98" t="str">
        <f ca="1">IF(  AND(LEN(X625)&gt;=1,X625&lt;&gt;".",COUNTIF(X126:X$191,"*全日休*")&gt;0),  CONCATENATE(  ".",IF(X126=$A$599,$A626,"")  ),IF(X126=$A$599,$A626,"")  )</f>
        <v/>
      </c>
      <c r="Y626" s="98" t="str">
        <f ca="1">IF(  AND(LEN(Y625)&gt;=1,Y625&lt;&gt;".",COUNTIF(Y126:Y$191,"*全日休*")&gt;0),  CONCATENATE(  ".",IF(Y126=$A$599,$A626,"")  ),IF(Y126=$A$599,$A626,"")  )</f>
        <v/>
      </c>
      <c r="Z626" s="98" t="str">
        <f ca="1">IF(  AND(LEN(Z625)&gt;=1,Z625&lt;&gt;".",COUNTIF(Z126:Z$191,"*全日休*")&gt;0),  CONCATENATE(  ".",IF(Z126=$A$599,$A626,"")  ),IF(Z126=$A$599,$A626,"")  )</f>
        <v>.</v>
      </c>
      <c r="AA626" s="98" t="str">
        <f ca="1">IF(  AND(LEN(AA625)&gt;=1,AA625&lt;&gt;".",COUNTIF(AA126:AA$191,"*全日休*")&gt;0),  CONCATENATE(  ".",IF(AA126=$A$599,$A626,"")  ),IF(AA126=$A$599,$A626,"")  )</f>
        <v>.26</v>
      </c>
      <c r="AB626" s="98" t="str">
        <f ca="1">IF(  AND(LEN(AB625)&gt;=1,AB625&lt;&gt;".",COUNTIF(AB126:AB$191,"*全日休*")&gt;0),  CONCATENATE(  ".",IF(AB126=$A$599,$A626,"")  ),IF(AB126=$A$599,$A626,"")  )</f>
        <v/>
      </c>
      <c r="AC626" s="98" t="str">
        <f ca="1">IF(  AND(LEN(AC625)&gt;=1,AC625&lt;&gt;".",COUNTIF(AC126:AC$191,"*全日休*")&gt;0),  CONCATENATE(  ".",IF(AC126=$A$599,$A626,"")  ),IF(AC126=$A$599,$A626,"")  )</f>
        <v/>
      </c>
      <c r="AD626" s="98" t="str">
        <f ca="1">IF(  AND(LEN(AD625)&gt;=1,AD625&lt;&gt;".",COUNTIF(AD126:AD$191,"*全日休*")&gt;0),  CONCATENATE(  ".",IF(AD126=$A$599,$A626,"")  ),IF(AD126=$A$599,$A626,"")  )</f>
        <v/>
      </c>
      <c r="AE626" s="98" t="str">
        <f ca="1">IF(  AND(LEN(AE625)&gt;=1,AE625&lt;&gt;".",COUNTIF(AE126:AE$191,"*全日休*")&gt;0),  CONCATENATE(  ".",IF(AE126=$A$599,$A626,"")  ),IF(AE126=$A$599,$A626,"")  )</f>
        <v/>
      </c>
      <c r="AF626" s="98" t="str">
        <f ca="1">IF(  AND(LEN(AF625)&gt;=1,AF625&lt;&gt;".",COUNTIF(AF126:AF$191,"*全日休*")&gt;0),  CONCATENATE(  ".",IF(AF126=$A$599,$A626,"")  ),IF(AF126=$A$599,$A626,"")  )</f>
        <v/>
      </c>
      <c r="AG626" s="98" t="str">
        <f ca="1">IF(  AND(LEN(AG625)&gt;=1,AG625&lt;&gt;".",COUNTIF(AG126:AG$191,"*全日休*")&gt;0),  CONCATENATE(  ".",IF(AG126=$A$599,$A626,"")  ),IF(AG126=$A$599,$A626,"")  )</f>
        <v/>
      </c>
      <c r="AH626" s="98"/>
      <c r="AI626" s="98"/>
      <c r="AJ626" s="98"/>
    </row>
    <row r="627" spans="1:36">
      <c r="A627" s="98">
        <f t="shared" si="53"/>
        <v>27</v>
      </c>
      <c r="B627" s="98" t="str">
        <f t="shared" si="53"/>
        <v>洪秉洋</v>
      </c>
      <c r="C627" s="98" t="str">
        <f ca="1">IF(  AND(LEN(C626)&gt;=1,C626&lt;&gt;".",COUNTIF(C127:C$191,"*全日休*")&gt;0),  CONCATENATE(  ".",IF(C127=$A$599,$A627,"")  ),IF(C127=$A$599,$A627,"")  )</f>
        <v/>
      </c>
      <c r="D627" s="98" t="str">
        <f ca="1">IF(  AND(LEN(D626)&gt;=1,D626&lt;&gt;".",COUNTIF(D127:D$191,"*全日休*")&gt;0),  CONCATENATE(  ".",IF(D127=$A$599,$A627,"")  ),IF(D127=$A$599,$A627,"")  )</f>
        <v/>
      </c>
      <c r="E627" s="98" t="str">
        <f ca="1">IF(  AND(LEN(E626)&gt;=1,E626&lt;&gt;".",COUNTIF(E127:E$191,"*全日休*")&gt;0),  CONCATENATE(  ".",IF(E127=$A$599,$A627,"")  ),IF(E127=$A$599,$A627,"")  )</f>
        <v/>
      </c>
      <c r="F627" s="98" t="str">
        <f ca="1">IF(  AND(LEN(F626)&gt;=1,F626&lt;&gt;".",COUNTIF(F127:F$191,"*全日休*")&gt;0),  CONCATENATE(  ".",IF(F127=$A$599,$A627,"")  ),IF(F127=$A$599,$A627,"")  )</f>
        <v>.</v>
      </c>
      <c r="G627" s="98" t="str">
        <f ca="1">IF(  AND(LEN(G626)&gt;=1,G626&lt;&gt;".",COUNTIF(G127:G$191,"*全日休*")&gt;0),  CONCATENATE(  ".",IF(G127=$A$599,$A627,"")  ),IF(G127=$A$599,$A627,"")  )</f>
        <v/>
      </c>
      <c r="H627" s="98">
        <f ca="1">IF(  AND(LEN(H626)&gt;=1,H626&lt;&gt;".",COUNTIF(H127:H$191,"*全日休*")&gt;0),  CONCATENATE(  ".",IF(H127=$A$599,$A627,"")  ),IF(H127=$A$599,$A627,"")  )</f>
        <v>27</v>
      </c>
      <c r="I627" s="98" t="str">
        <f ca="1">IF(  AND(LEN(I626)&gt;=1,I626&lt;&gt;".",COUNTIF(I127:I$191,"*全日休*")&gt;0),  CONCATENATE(  ".",IF(I127=$A$599,$A627,"")  ),IF(I127=$A$599,$A627,"")  )</f>
        <v/>
      </c>
      <c r="J627" s="98" t="str">
        <f ca="1">IF(  AND(LEN(J626)&gt;=1,J626&lt;&gt;".",COUNTIF(J127:J$191,"*全日休*")&gt;0),  CONCATENATE(  ".",IF(J127=$A$599,$A627,"")  ),IF(J127=$A$599,$A627,"")  )</f>
        <v/>
      </c>
      <c r="K627" s="98" t="str">
        <f ca="1">IF(  AND(LEN(K626)&gt;=1,K626&lt;&gt;".",COUNTIF(K127:K$191,"*全日休*")&gt;0),  CONCATENATE(  ".",IF(K127=$A$599,$A627,"")  ),IF(K127=$A$599,$A627,"")  )</f>
        <v/>
      </c>
      <c r="L627" s="98" t="str">
        <f ca="1">IF(  AND(LEN(L626)&gt;=1,L626&lt;&gt;".",COUNTIF(L127:L$191,"*全日休*")&gt;0),  CONCATENATE(  ".",IF(L127=$A$599,$A627,"")  ),IF(L127=$A$599,$A627,"")  )</f>
        <v/>
      </c>
      <c r="M627" s="98" t="str">
        <f ca="1">IF(  AND(LEN(M626)&gt;=1,M626&lt;&gt;".",COUNTIF(M127:M$191,"*全日休*")&gt;0),  CONCATENATE(  ".",IF(M127=$A$599,$A627,"")  ),IF(M127=$A$599,$A627,"")  )</f>
        <v>.</v>
      </c>
      <c r="N627" s="98" t="str">
        <f ca="1">IF(  AND(LEN(N626)&gt;=1,N626&lt;&gt;".",COUNTIF(N127:N$191,"*全日休*")&gt;0),  CONCATENATE(  ".",IF(N127=$A$599,$A627,"")  ),IF(N127=$A$599,$A627,"")  )</f>
        <v>.</v>
      </c>
      <c r="O627" s="98">
        <f ca="1">IF(  AND(LEN(O626)&gt;=1,O626&lt;&gt;".",COUNTIF(O127:O$191,"*全日休*")&gt;0),  CONCATENATE(  ".",IF(O127=$A$599,$A627,"")  ),IF(O127=$A$599,$A627,"")  )</f>
        <v>27</v>
      </c>
      <c r="P627" s="98" t="str">
        <f ca="1">IF(  AND(LEN(P626)&gt;=1,P626&lt;&gt;".",COUNTIF(P127:P$191,"*全日休*")&gt;0),  CONCATENATE(  ".",IF(P127=$A$599,$A627,"")  ),IF(P127=$A$599,$A627,"")  )</f>
        <v/>
      </c>
      <c r="Q627" s="98" t="str">
        <f ca="1">IF(  AND(LEN(Q626)&gt;=1,Q626&lt;&gt;".",COUNTIF(Q127:Q$191,"*全日休*")&gt;0),  CONCATENATE(  ".",IF(Q127=$A$599,$A627,"")  ),IF(Q127=$A$599,$A627,"")  )</f>
        <v/>
      </c>
      <c r="R627" s="98" t="str">
        <f ca="1">IF(  AND(LEN(R626)&gt;=1,R626&lt;&gt;".",COUNTIF(R127:R$191,"*全日休*")&gt;0),  CONCATENATE(  ".",IF(R127=$A$599,$A627,"")  ),IF(R127=$A$599,$A627,"")  )</f>
        <v/>
      </c>
      <c r="S627" s="98" t="str">
        <f ca="1">IF(  AND(LEN(S626)&gt;=1,S626&lt;&gt;".",COUNTIF(S127:S$191,"*全日休*")&gt;0),  CONCATENATE(  ".",IF(S127=$A$599,$A627,"")  ),IF(S127=$A$599,$A627,"")  )</f>
        <v/>
      </c>
      <c r="T627" s="98">
        <f ca="1">IF(  AND(LEN(T626)&gt;=1,T626&lt;&gt;".",COUNTIF(T127:T$191,"*全日休*")&gt;0),  CONCATENATE(  ".",IF(T127=$A$599,$A627,"")  ),IF(T127=$A$599,$A627,"")  )</f>
        <v>27</v>
      </c>
      <c r="U627" s="98" t="str">
        <f ca="1">IF(  AND(LEN(U626)&gt;=1,U626&lt;&gt;".",COUNTIF(U127:U$191,"*全日休*")&gt;0),  CONCATENATE(  ".",IF(U127=$A$599,$A627,"")  ),IF(U127=$A$599,$A627,"")  )</f>
        <v>.</v>
      </c>
      <c r="V627" s="98" t="str">
        <f ca="1">IF(  AND(LEN(V626)&gt;=1,V626&lt;&gt;".",COUNTIF(V127:V$191,"*全日休*")&gt;0),  CONCATENATE(  ".",IF(V127=$A$599,$A627,"")  ),IF(V127=$A$599,$A627,"")  )</f>
        <v/>
      </c>
      <c r="W627" s="98" t="str">
        <f ca="1">IF(  AND(LEN(W626)&gt;=1,W626&lt;&gt;".",COUNTIF(W127:W$191,"*全日休*")&gt;0),  CONCATENATE(  ".",IF(W127=$A$599,$A627,"")  ),IF(W127=$A$599,$A627,"")  )</f>
        <v/>
      </c>
      <c r="X627" s="98" t="str">
        <f ca="1">IF(  AND(LEN(X626)&gt;=1,X626&lt;&gt;".",COUNTIF(X127:X$191,"*全日休*")&gt;0),  CONCATENATE(  ".",IF(X127=$A$599,$A627,"")  ),IF(X127=$A$599,$A627,"")  )</f>
        <v/>
      </c>
      <c r="Y627" s="98" t="str">
        <f ca="1">IF(  AND(LEN(Y626)&gt;=1,Y626&lt;&gt;".",COUNTIF(Y127:Y$191,"*全日休*")&gt;0),  CONCATENATE(  ".",IF(Y127=$A$599,$A627,"")  ),IF(Y127=$A$599,$A627,"")  )</f>
        <v/>
      </c>
      <c r="Z627" s="98" t="str">
        <f ca="1">IF(  AND(LEN(Z626)&gt;=1,Z626&lt;&gt;".",COUNTIF(Z127:Z$191,"*全日休*")&gt;0),  CONCATENATE(  ".",IF(Z127=$A$599,$A627,"")  ),IF(Z127=$A$599,$A627,"")  )</f>
        <v/>
      </c>
      <c r="AA627" s="98" t="str">
        <f ca="1">IF(  AND(LEN(AA626)&gt;=1,AA626&lt;&gt;".",COUNTIF(AA127:AA$191,"*全日休*")&gt;0),  CONCATENATE(  ".",IF(AA127=$A$599,$A627,"")  ),IF(AA127=$A$599,$A627,"")  )</f>
        <v>.</v>
      </c>
      <c r="AB627" s="98" t="str">
        <f ca="1">IF(  AND(LEN(AB626)&gt;=1,AB626&lt;&gt;".",COUNTIF(AB127:AB$191,"*全日休*")&gt;0),  CONCATENATE(  ".",IF(AB127=$A$599,$A627,"")  ),IF(AB127=$A$599,$A627,"")  )</f>
        <v/>
      </c>
      <c r="AC627" s="98">
        <f ca="1">IF(  AND(LEN(AC626)&gt;=1,AC626&lt;&gt;".",COUNTIF(AC127:AC$191,"*全日休*")&gt;0),  CONCATENATE(  ".",IF(AC127=$A$599,$A627,"")  ),IF(AC127=$A$599,$A627,"")  )</f>
        <v>27</v>
      </c>
      <c r="AD627" s="98" t="str">
        <f ca="1">IF(  AND(LEN(AD626)&gt;=1,AD626&lt;&gt;".",COUNTIF(AD127:AD$191,"*全日休*")&gt;0),  CONCATENATE(  ".",IF(AD127=$A$599,$A627,"")  ),IF(AD127=$A$599,$A627,"")  )</f>
        <v/>
      </c>
      <c r="AE627" s="98" t="str">
        <f ca="1">IF(  AND(LEN(AE626)&gt;=1,AE626&lt;&gt;".",COUNTIF(AE127:AE$191,"*全日休*")&gt;0),  CONCATENATE(  ".",IF(AE127=$A$599,$A627,"")  ),IF(AE127=$A$599,$A627,"")  )</f>
        <v/>
      </c>
      <c r="AF627" s="98" t="str">
        <f ca="1">IF(  AND(LEN(AF626)&gt;=1,AF626&lt;&gt;".",COUNTIF(AF127:AF$191,"*全日休*")&gt;0),  CONCATENATE(  ".",IF(AF127=$A$599,$A627,"")  ),IF(AF127=$A$599,$A627,"")  )</f>
        <v/>
      </c>
      <c r="AG627" s="98" t="str">
        <f ca="1">IF(  AND(LEN(AG626)&gt;=1,AG626&lt;&gt;".",COUNTIF(AG127:AG$191,"*全日休*")&gt;0),  CONCATENATE(  ".",IF(AG127=$A$599,$A627,"")  ),IF(AG127=$A$599,$A627,"")  )</f>
        <v/>
      </c>
      <c r="AH627" s="98"/>
      <c r="AI627" s="98"/>
      <c r="AJ627" s="98"/>
    </row>
    <row r="628" spans="1:36">
      <c r="A628" s="98">
        <f t="shared" si="53"/>
        <v>28</v>
      </c>
      <c r="B628" s="98" t="str">
        <f t="shared" si="53"/>
        <v>朱鈞澤</v>
      </c>
      <c r="C628" s="98" t="str">
        <f ca="1">IF(  AND(LEN(C627)&gt;=1,C627&lt;&gt;".",COUNTIF(C128:C$191,"*全日休*")&gt;0),  CONCATENATE(  ".",IF(C128=$A$599,$A628,"")  ),IF(C128=$A$599,$A628,"")  )</f>
        <v/>
      </c>
      <c r="D628" s="98" t="str">
        <f ca="1">IF(  AND(LEN(D627)&gt;=1,D627&lt;&gt;".",COUNTIF(D128:D$191,"*全日休*")&gt;0),  CONCATENATE(  ".",IF(D128=$A$599,$A628,"")  ),IF(D128=$A$599,$A628,"")  )</f>
        <v/>
      </c>
      <c r="E628" s="98" t="str">
        <f ca="1">IF(  AND(LEN(E627)&gt;=1,E627&lt;&gt;".",COUNTIF(E128:E$191,"*全日休*")&gt;0),  CONCATENATE(  ".",IF(E128=$A$599,$A628,"")  ),IF(E128=$A$599,$A628,"")  )</f>
        <v/>
      </c>
      <c r="F628" s="98" t="str">
        <f ca="1">IF(  AND(LEN(F627)&gt;=1,F627&lt;&gt;".",COUNTIF(F128:F$191,"*全日休*")&gt;0),  CONCATENATE(  ".",IF(F128=$A$599,$A628,"")  ),IF(F128=$A$599,$A628,"")  )</f>
        <v/>
      </c>
      <c r="G628" s="98">
        <f ca="1">IF(  AND(LEN(G627)&gt;=1,G627&lt;&gt;".",COUNTIF(G128:G$191,"*全日休*")&gt;0),  CONCATENATE(  ".",IF(G128=$A$599,$A628,"")  ),IF(G128=$A$599,$A628,"")  )</f>
        <v>28</v>
      </c>
      <c r="H628" s="98" t="str">
        <f ca="1">IF(  AND(LEN(H627)&gt;=1,H627&lt;&gt;".",COUNTIF(H128:H$191,"*全日休*")&gt;0),  CONCATENATE(  ".",IF(H128=$A$599,$A628,"")  ),IF(H128=$A$599,$A628,"")  )</f>
        <v>.</v>
      </c>
      <c r="I628" s="98" t="str">
        <f ca="1">IF(  AND(LEN(I627)&gt;=1,I627&lt;&gt;".",COUNTIF(I128:I$191,"*全日休*")&gt;0),  CONCATENATE(  ".",IF(I128=$A$599,$A628,"")  ),IF(I128=$A$599,$A628,"")  )</f>
        <v/>
      </c>
      <c r="J628" s="98" t="str">
        <f ca="1">IF(  AND(LEN(J627)&gt;=1,J627&lt;&gt;".",COUNTIF(J128:J$191,"*全日休*")&gt;0),  CONCATENATE(  ".",IF(J128=$A$599,$A628,"")  ),IF(J128=$A$599,$A628,"")  )</f>
        <v/>
      </c>
      <c r="K628" s="98" t="str">
        <f ca="1">IF(  AND(LEN(K627)&gt;=1,K627&lt;&gt;".",COUNTIF(K128:K$191,"*全日休*")&gt;0),  CONCATENATE(  ".",IF(K128=$A$599,$A628,"")  ),IF(K128=$A$599,$A628,"")  )</f>
        <v/>
      </c>
      <c r="L628" s="98" t="str">
        <f ca="1">IF(  AND(LEN(L627)&gt;=1,L627&lt;&gt;".",COUNTIF(L128:L$191,"*全日休*")&gt;0),  CONCATENATE(  ".",IF(L128=$A$599,$A628,"")  ),IF(L128=$A$599,$A628,"")  )</f>
        <v/>
      </c>
      <c r="M628" s="98" t="str">
        <f ca="1">IF(  AND(LEN(M627)&gt;=1,M627&lt;&gt;".",COUNTIF(M128:M$191,"*全日休*")&gt;0),  CONCATENATE(  ".",IF(M128=$A$599,$A628,"")  ),IF(M128=$A$599,$A628,"")  )</f>
        <v/>
      </c>
      <c r="N628" s="98" t="str">
        <f ca="1">IF(  AND(LEN(N627)&gt;=1,N627&lt;&gt;".",COUNTIF(N128:N$191,"*全日休*")&gt;0),  CONCATENATE(  ".",IF(N128=$A$599,$A628,"")  ),IF(N128=$A$599,$A628,"")  )</f>
        <v/>
      </c>
      <c r="O628" s="98" t="str">
        <f ca="1">IF(  AND(LEN(O627)&gt;=1,O627&lt;&gt;".",COUNTIF(O128:O$191,"*全日休*")&gt;0),  CONCATENATE(  ".",IF(O128=$A$599,$A628,"")  ),IF(O128=$A$599,$A628,"")  )</f>
        <v>.</v>
      </c>
      <c r="P628" s="98" t="str">
        <f ca="1">IF(  AND(LEN(P627)&gt;=1,P627&lt;&gt;".",COUNTIF(P128:P$191,"*全日休*")&gt;0),  CONCATENATE(  ".",IF(P128=$A$599,$A628,"")  ),IF(P128=$A$599,$A628,"")  )</f>
        <v/>
      </c>
      <c r="Q628" s="98" t="str">
        <f ca="1">IF(  AND(LEN(Q627)&gt;=1,Q627&lt;&gt;".",COUNTIF(Q128:Q$191,"*全日休*")&gt;0),  CONCATENATE(  ".",IF(Q128=$A$599,$A628,"")  ),IF(Q128=$A$599,$A628,"")  )</f>
        <v/>
      </c>
      <c r="R628" s="98" t="str">
        <f ca="1">IF(  AND(LEN(R627)&gt;=1,R627&lt;&gt;".",COUNTIF(R128:R$191,"*全日休*")&gt;0),  CONCATENATE(  ".",IF(R128=$A$599,$A628,"")  ),IF(R128=$A$599,$A628,"")  )</f>
        <v/>
      </c>
      <c r="S628" s="98" t="str">
        <f ca="1">IF(  AND(LEN(S627)&gt;=1,S627&lt;&gt;".",COUNTIF(S128:S$191,"*全日休*")&gt;0),  CONCATENATE(  ".",IF(S128=$A$599,$A628,"")  ),IF(S128=$A$599,$A628,"")  )</f>
        <v/>
      </c>
      <c r="T628" s="98" t="str">
        <f ca="1">IF(  AND(LEN(T627)&gt;=1,T627&lt;&gt;".",COUNTIF(T128:T$191,"*全日休*")&gt;0),  CONCATENATE(  ".",IF(T128=$A$599,$A628,"")  ),IF(T128=$A$599,$A628,"")  )</f>
        <v>.28</v>
      </c>
      <c r="U628" s="98" t="str">
        <f ca="1">IF(  AND(LEN(U627)&gt;=1,U627&lt;&gt;".",COUNTIF(U128:U$191,"*全日休*")&gt;0),  CONCATENATE(  ".",IF(U128=$A$599,$A628,"")  ),IF(U128=$A$599,$A628,"")  )</f>
        <v/>
      </c>
      <c r="V628" s="98" t="str">
        <f ca="1">IF(  AND(LEN(V627)&gt;=1,V627&lt;&gt;".",COUNTIF(V128:V$191,"*全日休*")&gt;0),  CONCATENATE(  ".",IF(V128=$A$599,$A628,"")  ),IF(V128=$A$599,$A628,"")  )</f>
        <v/>
      </c>
      <c r="W628" s="98" t="str">
        <f ca="1">IF(  AND(LEN(W627)&gt;=1,W627&lt;&gt;".",COUNTIF(W128:W$191,"*全日休*")&gt;0),  CONCATENATE(  ".",IF(W128=$A$599,$A628,"")  ),IF(W128=$A$599,$A628,"")  )</f>
        <v/>
      </c>
      <c r="X628" s="98" t="str">
        <f ca="1">IF(  AND(LEN(X627)&gt;=1,X627&lt;&gt;".",COUNTIF(X128:X$191,"*全日休*")&gt;0),  CONCATENATE(  ".",IF(X128=$A$599,$A628,"")  ),IF(X128=$A$599,$A628,"")  )</f>
        <v/>
      </c>
      <c r="Y628" s="98" t="str">
        <f ca="1">IF(  AND(LEN(Y627)&gt;=1,Y627&lt;&gt;".",COUNTIF(Y128:Y$191,"*全日休*")&gt;0),  CONCATENATE(  ".",IF(Y128=$A$599,$A628,"")  ),IF(Y128=$A$599,$A628,"")  )</f>
        <v/>
      </c>
      <c r="Z628" s="98" t="str">
        <f ca="1">IF(  AND(LEN(Z627)&gt;=1,Z627&lt;&gt;".",COUNTIF(Z128:Z$191,"*全日休*")&gt;0),  CONCATENATE(  ".",IF(Z128=$A$599,$A628,"")  ),IF(Z128=$A$599,$A628,"")  )</f>
        <v/>
      </c>
      <c r="AA628" s="98">
        <f ca="1">IF(  AND(LEN(AA627)&gt;=1,AA627&lt;&gt;".",COUNTIF(AA128:AA$191,"*全日休*")&gt;0),  CONCATENATE(  ".",IF(AA128=$A$599,$A628,"")  ),IF(AA128=$A$599,$A628,"")  )</f>
        <v>28</v>
      </c>
      <c r="AB628" s="98">
        <f ca="1">IF(  AND(LEN(AB627)&gt;=1,AB627&lt;&gt;".",COUNTIF(AB128:AB$191,"*全日休*")&gt;0),  CONCATENATE(  ".",IF(AB128=$A$599,$A628,"")  ),IF(AB128=$A$599,$A628,"")  )</f>
        <v>28</v>
      </c>
      <c r="AC628" s="98" t="str">
        <f ca="1">IF(  AND(LEN(AC627)&gt;=1,AC627&lt;&gt;".",COUNTIF(AC128:AC$191,"*全日休*")&gt;0),  CONCATENATE(  ".",IF(AC128=$A$599,$A628,"")  ),IF(AC128=$A$599,$A628,"")  )</f>
        <v>.28</v>
      </c>
      <c r="AD628" s="98" t="str">
        <f ca="1">IF(  AND(LEN(AD627)&gt;=1,AD627&lt;&gt;".",COUNTIF(AD128:AD$191,"*全日休*")&gt;0),  CONCATENATE(  ".",IF(AD128=$A$599,$A628,"")  ),IF(AD128=$A$599,$A628,"")  )</f>
        <v/>
      </c>
      <c r="AE628" s="98" t="str">
        <f ca="1">IF(  AND(LEN(AE627)&gt;=1,AE627&lt;&gt;".",COUNTIF(AE128:AE$191,"*全日休*")&gt;0),  CONCATENATE(  ".",IF(AE128=$A$599,$A628,"")  ),IF(AE128=$A$599,$A628,"")  )</f>
        <v/>
      </c>
      <c r="AF628" s="98" t="str">
        <f ca="1">IF(  AND(LEN(AF627)&gt;=1,AF627&lt;&gt;".",COUNTIF(AF128:AF$191,"*全日休*")&gt;0),  CONCATENATE(  ".",IF(AF128=$A$599,$A628,"")  ),IF(AF128=$A$599,$A628,"")  )</f>
        <v/>
      </c>
      <c r="AG628" s="98" t="str">
        <f ca="1">IF(  AND(LEN(AG627)&gt;=1,AG627&lt;&gt;".",COUNTIF(AG128:AG$191,"*全日休*")&gt;0),  CONCATENATE(  ".",IF(AG128=$A$599,$A628,"")  ),IF(AG128=$A$599,$A628,"")  )</f>
        <v/>
      </c>
      <c r="AH628" s="98"/>
      <c r="AI628" s="98"/>
      <c r="AJ628" s="98"/>
    </row>
    <row r="629" spans="1:36">
      <c r="A629" s="98">
        <f t="shared" si="53"/>
        <v>29</v>
      </c>
      <c r="B629" s="98" t="str">
        <f t="shared" si="53"/>
        <v>馬宇廷</v>
      </c>
      <c r="C629" s="98" t="str">
        <f ca="1">IF(  AND(LEN(C628)&gt;=1,C628&lt;&gt;".",COUNTIF(C129:C$191,"*全日休*")&gt;0),  CONCATENATE(  ".",IF(C129=$A$599,$A629,"")  ),IF(C129=$A$599,$A629,"")  )</f>
        <v/>
      </c>
      <c r="D629" s="98" t="str">
        <f ca="1">IF(  AND(LEN(D628)&gt;=1,D628&lt;&gt;".",COUNTIF(D129:D$191,"*全日休*")&gt;0),  CONCATENATE(  ".",IF(D129=$A$599,$A629,"")  ),IF(D129=$A$599,$A629,"")  )</f>
        <v/>
      </c>
      <c r="E629" s="98" t="str">
        <f ca="1">IF(  AND(LEN(E628)&gt;=1,E628&lt;&gt;".",COUNTIF(E129:E$191,"*全日休*")&gt;0),  CONCATENATE(  ".",IF(E129=$A$599,$A629,"")  ),IF(E129=$A$599,$A629,"")  )</f>
        <v/>
      </c>
      <c r="F629" s="98">
        <f ca="1">IF(  AND(LEN(F628)&gt;=1,F628&lt;&gt;".",COUNTIF(F129:F$191,"*全日休*")&gt;0),  CONCATENATE(  ".",IF(F129=$A$599,$A629,"")  ),IF(F129=$A$599,$A629,"")  )</f>
        <v>29</v>
      </c>
      <c r="G629" s="98" t="str">
        <f ca="1">IF(  AND(LEN(G628)&gt;=1,G628&lt;&gt;".",COUNTIF(G129:G$191,"*全日休*")&gt;0),  CONCATENATE(  ".",IF(G129=$A$599,$A629,"")  ),IF(G129=$A$599,$A629,"")  )</f>
        <v>.</v>
      </c>
      <c r="H629" s="98" t="str">
        <f ca="1">IF(  AND(LEN(H628)&gt;=1,H628&lt;&gt;".",COUNTIF(H129:H$191,"*全日休*")&gt;0),  CONCATENATE(  ".",IF(H129=$A$599,$A629,"")  ),IF(H129=$A$599,$A629,"")  )</f>
        <v/>
      </c>
      <c r="I629" s="98" t="str">
        <f ca="1">IF(  AND(LEN(I628)&gt;=1,I628&lt;&gt;".",COUNTIF(I129:I$191,"*全日休*")&gt;0),  CONCATENATE(  ".",IF(I129=$A$599,$A629,"")  ),IF(I129=$A$599,$A629,"")  )</f>
        <v/>
      </c>
      <c r="J629" s="98" t="str">
        <f ca="1">IF(  AND(LEN(J628)&gt;=1,J628&lt;&gt;".",COUNTIF(J129:J$191,"*全日休*")&gt;0),  CONCATENATE(  ".",IF(J129=$A$599,$A629,"")  ),IF(J129=$A$599,$A629,"")  )</f>
        <v/>
      </c>
      <c r="K629" s="98" t="str">
        <f ca="1">IF(  AND(LEN(K628)&gt;=1,K628&lt;&gt;".",COUNTIF(K129:K$191,"*全日休*")&gt;0),  CONCATENATE(  ".",IF(K129=$A$599,$A629,"")  ),IF(K129=$A$599,$A629,"")  )</f>
        <v/>
      </c>
      <c r="L629" s="98" t="str">
        <f ca="1">IF(  AND(LEN(L628)&gt;=1,L628&lt;&gt;".",COUNTIF(L129:L$191,"*全日休*")&gt;0),  CONCATENATE(  ".",IF(L129=$A$599,$A629,"")  ),IF(L129=$A$599,$A629,"")  )</f>
        <v/>
      </c>
      <c r="M629" s="98">
        <f ca="1">IF(  AND(LEN(M628)&gt;=1,M628&lt;&gt;".",COUNTIF(M129:M$191,"*全日休*")&gt;0),  CONCATENATE(  ".",IF(M129=$A$599,$A629,"")  ),IF(M129=$A$599,$A629,"")  )</f>
        <v>29</v>
      </c>
      <c r="N629" s="98" t="str">
        <f ca="1">IF(  AND(LEN(N628)&gt;=1,N628&lt;&gt;".",COUNTIF(N129:N$191,"*全日休*")&gt;0),  CONCATENATE(  ".",IF(N129=$A$599,$A629,"")  ),IF(N129=$A$599,$A629,"")  )</f>
        <v/>
      </c>
      <c r="O629" s="98" t="str">
        <f ca="1">IF(  AND(LEN(O628)&gt;=1,O628&lt;&gt;".",COUNTIF(O129:O$191,"*全日休*")&gt;0),  CONCATENATE(  ".",IF(O129=$A$599,$A629,"")  ),IF(O129=$A$599,$A629,"")  )</f>
        <v/>
      </c>
      <c r="P629" s="98" t="str">
        <f ca="1">IF(  AND(LEN(P628)&gt;=1,P628&lt;&gt;".",COUNTIF(P129:P$191,"*全日休*")&gt;0),  CONCATENATE(  ".",IF(P129=$A$599,$A629,"")  ),IF(P129=$A$599,$A629,"")  )</f>
        <v/>
      </c>
      <c r="Q629" s="98" t="str">
        <f ca="1">IF(  AND(LEN(Q628)&gt;=1,Q628&lt;&gt;".",COUNTIF(Q129:Q$191,"*全日休*")&gt;0),  CONCATENATE(  ".",IF(Q129=$A$599,$A629,"")  ),IF(Q129=$A$599,$A629,"")  )</f>
        <v/>
      </c>
      <c r="R629" s="98" t="str">
        <f ca="1">IF(  AND(LEN(R628)&gt;=1,R628&lt;&gt;".",COUNTIF(R129:R$191,"*全日休*")&gt;0),  CONCATENATE(  ".",IF(R129=$A$599,$A629,"")  ),IF(R129=$A$599,$A629,"")  )</f>
        <v/>
      </c>
      <c r="S629" s="98" t="str">
        <f ca="1">IF(  AND(LEN(S628)&gt;=1,S628&lt;&gt;".",COUNTIF(S129:S$191,"*全日休*")&gt;0),  CONCATENATE(  ".",IF(S129=$A$599,$A629,"")  ),IF(S129=$A$599,$A629,"")  )</f>
        <v/>
      </c>
      <c r="T629" s="98" t="str">
        <f ca="1">IF(  AND(LEN(T628)&gt;=1,T628&lt;&gt;".",COUNTIF(T129:T$191,"*全日休*")&gt;0),  CONCATENATE(  ".",IF(T129=$A$599,$A629,"")  ),IF(T129=$A$599,$A629,"")  )</f>
        <v>.29</v>
      </c>
      <c r="U629" s="98" t="str">
        <f ca="1">IF(  AND(LEN(U628)&gt;=1,U628&lt;&gt;".",COUNTIF(U129:U$191,"*全日休*")&gt;0),  CONCATENATE(  ".",IF(U129=$A$599,$A629,"")  ),IF(U129=$A$599,$A629,"")  )</f>
        <v/>
      </c>
      <c r="V629" s="98" t="str">
        <f ca="1">IF(  AND(LEN(V628)&gt;=1,V628&lt;&gt;".",COUNTIF(V129:V$191,"*全日休*")&gt;0),  CONCATENATE(  ".",IF(V129=$A$599,$A629,"")  ),IF(V129=$A$599,$A629,"")  )</f>
        <v/>
      </c>
      <c r="W629" s="98" t="str">
        <f ca="1">IF(  AND(LEN(W628)&gt;=1,W628&lt;&gt;".",COUNTIF(W129:W$191,"*全日休*")&gt;0),  CONCATENATE(  ".",IF(W129=$A$599,$A629,"")  ),IF(W129=$A$599,$A629,"")  )</f>
        <v/>
      </c>
      <c r="X629" s="98" t="str">
        <f ca="1">IF(  AND(LEN(X628)&gt;=1,X628&lt;&gt;".",COUNTIF(X129:X$191,"*全日休*")&gt;0),  CONCATENATE(  ".",IF(X129=$A$599,$A629,"")  ),IF(X129=$A$599,$A629,"")  )</f>
        <v/>
      </c>
      <c r="Y629" s="98" t="str">
        <f ca="1">IF(  AND(LEN(Y628)&gt;=1,Y628&lt;&gt;".",COUNTIF(Y129:Y$191,"*全日休*")&gt;0),  CONCATENATE(  ".",IF(Y129=$A$599,$A629,"")  ),IF(Y129=$A$599,$A629,"")  )</f>
        <v/>
      </c>
      <c r="Z629" s="98" t="str">
        <f ca="1">IF(  AND(LEN(Z628)&gt;=1,Z628&lt;&gt;".",COUNTIF(Z129:Z$191,"*全日休*")&gt;0),  CONCATENATE(  ".",IF(Z129=$A$599,$A629,"")  ),IF(Z129=$A$599,$A629,"")  )</f>
        <v/>
      </c>
      <c r="AA629" s="98" t="str">
        <f ca="1">IF(  AND(LEN(AA628)&gt;=1,AA628&lt;&gt;".",COUNTIF(AA129:AA$191,"*全日休*")&gt;0),  CONCATENATE(  ".",IF(AA129=$A$599,$A629,"")  ),IF(AA129=$A$599,$A629,"")  )</f>
        <v>.29</v>
      </c>
      <c r="AB629" s="98" t="str">
        <f ca="1">IF(  AND(LEN(AB628)&gt;=1,AB628&lt;&gt;".",COUNTIF(AB129:AB$191,"*全日休*")&gt;0),  CONCATENATE(  ".",IF(AB129=$A$599,$A629,"")  ),IF(AB129=$A$599,$A629,"")  )</f>
        <v>.</v>
      </c>
      <c r="AC629" s="98" t="str">
        <f ca="1">IF(  AND(LEN(AC628)&gt;=1,AC628&lt;&gt;".",COUNTIF(AC129:AC$191,"*全日休*")&gt;0),  CONCATENATE(  ".",IF(AC129=$A$599,$A629,"")  ),IF(AC129=$A$599,$A629,"")  )</f>
        <v>.</v>
      </c>
      <c r="AD629" s="98" t="str">
        <f ca="1">IF(  AND(LEN(AD628)&gt;=1,AD628&lt;&gt;".",COUNTIF(AD129:AD$191,"*全日休*")&gt;0),  CONCATENATE(  ".",IF(AD129=$A$599,$A629,"")  ),IF(AD129=$A$599,$A629,"")  )</f>
        <v/>
      </c>
      <c r="AE629" s="98" t="str">
        <f ca="1">IF(  AND(LEN(AE628)&gt;=1,AE628&lt;&gt;".",COUNTIF(AE129:AE$191,"*全日休*")&gt;0),  CONCATENATE(  ".",IF(AE129=$A$599,$A629,"")  ),IF(AE129=$A$599,$A629,"")  )</f>
        <v/>
      </c>
      <c r="AF629" s="98" t="str">
        <f ca="1">IF(  AND(LEN(AF628)&gt;=1,AF628&lt;&gt;".",COUNTIF(AF129:AF$191,"*全日休*")&gt;0),  CONCATENATE(  ".",IF(AF129=$A$599,$A629,"")  ),IF(AF129=$A$599,$A629,"")  )</f>
        <v/>
      </c>
      <c r="AG629" s="98" t="str">
        <f ca="1">IF(  AND(LEN(AG628)&gt;=1,AG628&lt;&gt;".",COUNTIF(AG129:AG$191,"*全日休*")&gt;0),  CONCATENATE(  ".",IF(AG129=$A$599,$A629,"")  ),IF(AG129=$A$599,$A629,"")  )</f>
        <v/>
      </c>
      <c r="AH629" s="98"/>
      <c r="AI629" s="98"/>
      <c r="AJ629" s="98"/>
    </row>
    <row r="630" spans="1:36">
      <c r="A630" s="98">
        <f t="shared" si="53"/>
        <v>30</v>
      </c>
      <c r="B630" s="98" t="str">
        <f t="shared" si="53"/>
        <v>劉家禎</v>
      </c>
      <c r="C630" s="98" t="str">
        <f ca="1">IF(  AND(LEN(C629)&gt;=1,C629&lt;&gt;".",COUNTIF(C130:C$191,"*全日休*")&gt;0),  CONCATENATE(  ".",IF(C130=$A$599,$A630,"")  ),IF(C130=$A$599,$A630,"")  )</f>
        <v/>
      </c>
      <c r="D630" s="98" t="str">
        <f ca="1">IF(  AND(LEN(D629)&gt;=1,D629&lt;&gt;".",COUNTIF(D130:D$191,"*全日休*")&gt;0),  CONCATENATE(  ".",IF(D130=$A$599,$A630,"")  ),IF(D130=$A$599,$A630,"")  )</f>
        <v/>
      </c>
      <c r="E630" s="98" t="str">
        <f ca="1">IF(  AND(LEN(E629)&gt;=1,E629&lt;&gt;".",COUNTIF(E130:E$191,"*全日休*")&gt;0),  CONCATENATE(  ".",IF(E130=$A$599,$A630,"")  ),IF(E130=$A$599,$A630,"")  )</f>
        <v/>
      </c>
      <c r="F630" s="98" t="str">
        <f ca="1">IF(  AND(LEN(F629)&gt;=1,F629&lt;&gt;".",COUNTIF(F130:F$191,"*全日休*")&gt;0),  CONCATENATE(  ".",IF(F130=$A$599,$A630,"")  ),IF(F130=$A$599,$A630,"")  )</f>
        <v>.</v>
      </c>
      <c r="G630" s="98" t="str">
        <f ca="1">IF(  AND(LEN(G629)&gt;=1,G629&lt;&gt;".",COUNTIF(G130:G$191,"*全日休*")&gt;0),  CONCATENATE(  ".",IF(G130=$A$599,$A630,"")  ),IF(G130=$A$599,$A630,"")  )</f>
        <v/>
      </c>
      <c r="H630" s="98" t="str">
        <f ca="1">IF(  AND(LEN(H629)&gt;=1,H629&lt;&gt;".",COUNTIF(H130:H$191,"*全日休*")&gt;0),  CONCATENATE(  ".",IF(H130=$A$599,$A630,"")  ),IF(H130=$A$599,$A630,"")  )</f>
        <v/>
      </c>
      <c r="I630" s="98">
        <f ca="1">IF(  AND(LEN(I629)&gt;=1,I629&lt;&gt;".",COUNTIF(I130:I$191,"*全日休*")&gt;0),  CONCATENATE(  ".",IF(I130=$A$599,$A630,"")  ),IF(I130=$A$599,$A630,"")  )</f>
        <v>30</v>
      </c>
      <c r="J630" s="98" t="str">
        <f ca="1">IF(  AND(LEN(J629)&gt;=1,J629&lt;&gt;".",COUNTIF(J130:J$191,"*全日休*")&gt;0),  CONCATENATE(  ".",IF(J130=$A$599,$A630,"")  ),IF(J130=$A$599,$A630,"")  )</f>
        <v/>
      </c>
      <c r="K630" s="98" t="str">
        <f ca="1">IF(  AND(LEN(K629)&gt;=1,K629&lt;&gt;".",COUNTIF(K130:K$191,"*全日休*")&gt;0),  CONCATENATE(  ".",IF(K130=$A$599,$A630,"")  ),IF(K130=$A$599,$A630,"")  )</f>
        <v/>
      </c>
      <c r="L630" s="98" t="str">
        <f ca="1">IF(  AND(LEN(L629)&gt;=1,L629&lt;&gt;".",COUNTIF(L130:L$191,"*全日休*")&gt;0),  CONCATENATE(  ".",IF(L130=$A$599,$A630,"")  ),IF(L130=$A$599,$A630,"")  )</f>
        <v/>
      </c>
      <c r="M630" s="98" t="str">
        <f ca="1">IF(  AND(LEN(M629)&gt;=1,M629&lt;&gt;".",COUNTIF(M130:M$191,"*全日休*")&gt;0),  CONCATENATE(  ".",IF(M130=$A$599,$A630,"")  ),IF(M130=$A$599,$A630,"")  )</f>
        <v>.</v>
      </c>
      <c r="N630" s="98" t="str">
        <f ca="1">IF(  AND(LEN(N629)&gt;=1,N629&lt;&gt;".",COUNTIF(N130:N$191,"*全日休*")&gt;0),  CONCATENATE(  ".",IF(N130=$A$599,$A630,"")  ),IF(N130=$A$599,$A630,"")  )</f>
        <v/>
      </c>
      <c r="O630" s="98">
        <f ca="1">IF(  AND(LEN(O629)&gt;=1,O629&lt;&gt;".",COUNTIF(O130:O$191,"*全日休*")&gt;0),  CONCATENATE(  ".",IF(O130=$A$599,$A630,"")  ),IF(O130=$A$599,$A630,"")  )</f>
        <v>30</v>
      </c>
      <c r="P630" s="98" t="str">
        <f ca="1">IF(  AND(LEN(P629)&gt;=1,P629&lt;&gt;".",COUNTIF(P130:P$191,"*全日休*")&gt;0),  CONCATENATE(  ".",IF(P130=$A$599,$A630,"")  ),IF(P130=$A$599,$A630,"")  )</f>
        <v/>
      </c>
      <c r="Q630" s="98" t="str">
        <f ca="1">IF(  AND(LEN(Q629)&gt;=1,Q629&lt;&gt;".",COUNTIF(Q130:Q$191,"*全日休*")&gt;0),  CONCATENATE(  ".",IF(Q130=$A$599,$A630,"")  ),IF(Q130=$A$599,$A630,"")  )</f>
        <v/>
      </c>
      <c r="R630" s="98" t="str">
        <f ca="1">IF(  AND(LEN(R629)&gt;=1,R629&lt;&gt;".",COUNTIF(R130:R$191,"*全日休*")&gt;0),  CONCATENATE(  ".",IF(R130=$A$599,$A630,"")  ),IF(R130=$A$599,$A630,"")  )</f>
        <v/>
      </c>
      <c r="S630" s="98" t="str">
        <f ca="1">IF(  AND(LEN(S629)&gt;=1,S629&lt;&gt;".",COUNTIF(S130:S$191,"*全日休*")&gt;0),  CONCATENATE(  ".",IF(S130=$A$599,$A630,"")  ),IF(S130=$A$599,$A630,"")  )</f>
        <v/>
      </c>
      <c r="T630" s="98" t="str">
        <f ca="1">IF(  AND(LEN(T629)&gt;=1,T629&lt;&gt;".",COUNTIF(T130:T$191,"*全日休*")&gt;0),  CONCATENATE(  ".",IF(T130=$A$599,$A630,"")  ),IF(T130=$A$599,$A630,"")  )</f>
        <v>.</v>
      </c>
      <c r="U630" s="98" t="str">
        <f ca="1">IF(  AND(LEN(U629)&gt;=1,U629&lt;&gt;".",COUNTIF(U130:U$191,"*全日休*")&gt;0),  CONCATENATE(  ".",IF(U130=$A$599,$A630,"")  ),IF(U130=$A$599,$A630,"")  )</f>
        <v/>
      </c>
      <c r="V630" s="98" t="str">
        <f ca="1">IF(  AND(LEN(V629)&gt;=1,V629&lt;&gt;".",COUNTIF(V130:V$191,"*全日休*")&gt;0),  CONCATENATE(  ".",IF(V130=$A$599,$A630,"")  ),IF(V130=$A$599,$A630,"")  )</f>
        <v/>
      </c>
      <c r="W630" s="98">
        <f ca="1">IF(  AND(LEN(W629)&gt;=1,W629&lt;&gt;".",COUNTIF(W130:W$191,"*全日休*")&gt;0),  CONCATENATE(  ".",IF(W130=$A$599,$A630,"")  ),IF(W130=$A$599,$A630,"")  )</f>
        <v>30</v>
      </c>
      <c r="X630" s="98">
        <f ca="1">IF(  AND(LEN(X629)&gt;=1,X629&lt;&gt;".",COUNTIF(X130:X$191,"*全日休*")&gt;0),  CONCATENATE(  ".",IF(X130=$A$599,$A630,"")  ),IF(X130=$A$599,$A630,"")  )</f>
        <v>30</v>
      </c>
      <c r="Y630" s="98" t="str">
        <f ca="1">IF(  AND(LEN(Y629)&gt;=1,Y629&lt;&gt;".",COUNTIF(Y130:Y$191,"*全日休*")&gt;0),  CONCATENATE(  ".",IF(Y130=$A$599,$A630,"")  ),IF(Y130=$A$599,$A630,"")  )</f>
        <v/>
      </c>
      <c r="Z630" s="98" t="str">
        <f ca="1">IF(  AND(LEN(Z629)&gt;=1,Z629&lt;&gt;".",COUNTIF(Z130:Z$191,"*全日休*")&gt;0),  CONCATENATE(  ".",IF(Z130=$A$599,$A630,"")  ),IF(Z130=$A$599,$A630,"")  )</f>
        <v/>
      </c>
      <c r="AA630" s="98" t="str">
        <f ca="1">IF(  AND(LEN(AA629)&gt;=1,AA629&lt;&gt;".",COUNTIF(AA130:AA$191,"*全日休*")&gt;0),  CONCATENATE(  ".",IF(AA130=$A$599,$A630,"")  ),IF(AA130=$A$599,$A630,"")  )</f>
        <v>.</v>
      </c>
      <c r="AB630" s="98" t="str">
        <f ca="1">IF(  AND(LEN(AB629)&gt;=1,AB629&lt;&gt;".",COUNTIF(AB130:AB$191,"*全日休*")&gt;0),  CONCATENATE(  ".",IF(AB130=$A$599,$A630,"")  ),IF(AB130=$A$599,$A630,"")  )</f>
        <v/>
      </c>
      <c r="AC630" s="98" t="str">
        <f ca="1">IF(  AND(LEN(AC629)&gt;=1,AC629&lt;&gt;".",COUNTIF(AC130:AC$191,"*全日休*")&gt;0),  CONCATENATE(  ".",IF(AC130=$A$599,$A630,"")  ),IF(AC130=$A$599,$A630,"")  )</f>
        <v/>
      </c>
      <c r="AD630" s="98">
        <f ca="1">IF(  AND(LEN(AD629)&gt;=1,AD629&lt;&gt;".",COUNTIF(AD130:AD$191,"*全日休*")&gt;0),  CONCATENATE(  ".",IF(AD130=$A$599,$A630,"")  ),IF(AD130=$A$599,$A630,"")  )</f>
        <v>30</v>
      </c>
      <c r="AE630" s="98" t="str">
        <f ca="1">IF(  AND(LEN(AE629)&gt;=1,AE629&lt;&gt;".",COUNTIF(AE130:AE$191,"*全日休*")&gt;0),  CONCATENATE(  ".",IF(AE130=$A$599,$A630,"")  ),IF(AE130=$A$599,$A630,"")  )</f>
        <v/>
      </c>
      <c r="AF630" s="98" t="str">
        <f ca="1">IF(  AND(LEN(AF629)&gt;=1,AF629&lt;&gt;".",COUNTIF(AF130:AF$191,"*全日休*")&gt;0),  CONCATENATE(  ".",IF(AF130=$A$599,$A630,"")  ),IF(AF130=$A$599,$A630,"")  )</f>
        <v/>
      </c>
      <c r="AG630" s="98" t="str">
        <f ca="1">IF(  AND(LEN(AG629)&gt;=1,AG629&lt;&gt;".",COUNTIF(AG130:AG$191,"*全日休*")&gt;0),  CONCATENATE(  ".",IF(AG130=$A$599,$A630,"")  ),IF(AG130=$A$599,$A630,"")  )</f>
        <v/>
      </c>
      <c r="AH630" s="98"/>
      <c r="AI630" s="98"/>
      <c r="AJ630" s="98"/>
    </row>
    <row r="631" spans="1:36">
      <c r="A631" s="98">
        <f t="shared" si="53"/>
        <v>31</v>
      </c>
      <c r="B631" s="98" t="str">
        <f t="shared" si="53"/>
        <v>廖武頎</v>
      </c>
      <c r="C631" s="98" t="str">
        <f ca="1">IF(  AND(LEN(C630)&gt;=1,C630&lt;&gt;".",COUNTIF(C131:C$191,"*全日休*")&gt;0),  CONCATENATE(  ".",IF(C131=$A$599,$A631,"")  ),IF(C131=$A$599,$A631,"")  )</f>
        <v/>
      </c>
      <c r="D631" s="98">
        <f ca="1">IF(  AND(LEN(D630)&gt;=1,D630&lt;&gt;".",COUNTIF(D131:D$191,"*全日休*")&gt;0),  CONCATENATE(  ".",IF(D131=$A$599,$A631,"")  ),IF(D131=$A$599,$A631,"")  )</f>
        <v>31</v>
      </c>
      <c r="E631" s="98" t="str">
        <f ca="1">IF(  AND(LEN(E630)&gt;=1,E630&lt;&gt;".",COUNTIF(E131:E$191,"*全日休*")&gt;0),  CONCATENATE(  ".",IF(E131=$A$599,$A631,"")  ),IF(E131=$A$599,$A631,"")  )</f>
        <v/>
      </c>
      <c r="F631" s="98" t="str">
        <f ca="1">IF(  AND(LEN(F630)&gt;=1,F630&lt;&gt;".",COUNTIF(F131:F$191,"*全日休*")&gt;0),  CONCATENATE(  ".",IF(F131=$A$599,$A631,"")  ),IF(F131=$A$599,$A631,"")  )</f>
        <v/>
      </c>
      <c r="G631" s="98" t="str">
        <f ca="1">IF(  AND(LEN(G630)&gt;=1,G630&lt;&gt;".",COUNTIF(G131:G$191,"*全日休*")&gt;0),  CONCATENATE(  ".",IF(G131=$A$599,$A631,"")  ),IF(G131=$A$599,$A631,"")  )</f>
        <v/>
      </c>
      <c r="H631" s="98" t="str">
        <f ca="1">IF(  AND(LEN(H630)&gt;=1,H630&lt;&gt;".",COUNTIF(H131:H$191,"*全日休*")&gt;0),  CONCATENATE(  ".",IF(H131=$A$599,$A631,"")  ),IF(H131=$A$599,$A631,"")  )</f>
        <v/>
      </c>
      <c r="I631" s="98" t="str">
        <f ca="1">IF(  AND(LEN(I630)&gt;=1,I630&lt;&gt;".",COUNTIF(I131:I$191,"*全日休*")&gt;0),  CONCATENATE(  ".",IF(I131=$A$599,$A631,"")  ),IF(I131=$A$599,$A631,"")  )</f>
        <v>.</v>
      </c>
      <c r="J631" s="98" t="str">
        <f ca="1">IF(  AND(LEN(J630)&gt;=1,J630&lt;&gt;".",COUNTIF(J131:J$191,"*全日休*")&gt;0),  CONCATENATE(  ".",IF(J131=$A$599,$A631,"")  ),IF(J131=$A$599,$A631,"")  )</f>
        <v/>
      </c>
      <c r="K631" s="98">
        <f ca="1">IF(  AND(LEN(K630)&gt;=1,K630&lt;&gt;".",COUNTIF(K131:K$191,"*全日休*")&gt;0),  CONCATENATE(  ".",IF(K131=$A$599,$A631,"")  ),IF(K131=$A$599,$A631,"")  )</f>
        <v>31</v>
      </c>
      <c r="L631" s="98" t="str">
        <f ca="1">IF(  AND(LEN(L630)&gt;=1,L630&lt;&gt;".",COUNTIF(L131:L$191,"*全日休*")&gt;0),  CONCATENATE(  ".",IF(L131=$A$599,$A631,"")  ),IF(L131=$A$599,$A631,"")  )</f>
        <v/>
      </c>
      <c r="M631" s="98" t="str">
        <f ca="1">IF(  AND(LEN(M630)&gt;=1,M630&lt;&gt;".",COUNTIF(M131:M$191,"*全日休*")&gt;0),  CONCATENATE(  ".",IF(M131=$A$599,$A631,"")  ),IF(M131=$A$599,$A631,"")  )</f>
        <v/>
      </c>
      <c r="N631" s="98" t="str">
        <f ca="1">IF(  AND(LEN(N630)&gt;=1,N630&lt;&gt;".",COUNTIF(N131:N$191,"*全日休*")&gt;0),  CONCATENATE(  ".",IF(N131=$A$599,$A631,"")  ),IF(N131=$A$599,$A631,"")  )</f>
        <v/>
      </c>
      <c r="O631" s="98" t="str">
        <f ca="1">IF(  AND(LEN(O630)&gt;=1,O630&lt;&gt;".",COUNTIF(O131:O$191,"*全日休*")&gt;0),  CONCATENATE(  ".",IF(O131=$A$599,$A631,"")  ),IF(O131=$A$599,$A631,"")  )</f>
        <v>.</v>
      </c>
      <c r="P631" s="98" t="str">
        <f ca="1">IF(  AND(LEN(P630)&gt;=1,P630&lt;&gt;".",COUNTIF(P131:P$191,"*全日休*")&gt;0),  CONCATENATE(  ".",IF(P131=$A$599,$A631,"")  ),IF(P131=$A$599,$A631,"")  )</f>
        <v/>
      </c>
      <c r="Q631" s="98" t="str">
        <f ca="1">IF(  AND(LEN(Q630)&gt;=1,Q630&lt;&gt;".",COUNTIF(Q131:Q$191,"*全日休*")&gt;0),  CONCATENATE(  ".",IF(Q131=$A$599,$A631,"")  ),IF(Q131=$A$599,$A631,"")  )</f>
        <v/>
      </c>
      <c r="R631" s="98" t="str">
        <f ca="1">IF(  AND(LEN(R630)&gt;=1,R630&lt;&gt;".",COUNTIF(R131:R$191,"*全日休*")&gt;0),  CONCATENATE(  ".",IF(R131=$A$599,$A631,"")  ),IF(R131=$A$599,$A631,"")  )</f>
        <v/>
      </c>
      <c r="S631" s="98" t="str">
        <f ca="1">IF(  AND(LEN(S630)&gt;=1,S630&lt;&gt;".",COUNTIF(S131:S$191,"*全日休*")&gt;0),  CONCATENATE(  ".",IF(S131=$A$599,$A631,"")  ),IF(S131=$A$599,$A631,"")  )</f>
        <v/>
      </c>
      <c r="T631" s="98">
        <f ca="1">IF(  AND(LEN(T630)&gt;=1,T630&lt;&gt;".",COUNTIF(T131:T$191,"*全日休*")&gt;0),  CONCATENATE(  ".",IF(T131=$A$599,$A631,"")  ),IF(T131=$A$599,$A631,"")  )</f>
        <v>31</v>
      </c>
      <c r="U631" s="98">
        <f ca="1">IF(  AND(LEN(U630)&gt;=1,U630&lt;&gt;".",COUNTIF(U131:U$191,"*全日休*")&gt;0),  CONCATENATE(  ".",IF(U131=$A$599,$A631,"")  ),IF(U131=$A$599,$A631,"")  )</f>
        <v>31</v>
      </c>
      <c r="V631" s="98" t="str">
        <f ca="1">IF(  AND(LEN(V630)&gt;=1,V630&lt;&gt;".",COUNTIF(V131:V$191,"*全日休*")&gt;0),  CONCATENATE(  ".",IF(V131=$A$599,$A631,"")  ),IF(V131=$A$599,$A631,"")  )</f>
        <v/>
      </c>
      <c r="W631" s="98" t="str">
        <f ca="1">IF(  AND(LEN(W630)&gt;=1,W630&lt;&gt;".",COUNTIF(W131:W$191,"*全日休*")&gt;0),  CONCATENATE(  ".",IF(W131=$A$599,$A631,"")  ),IF(W131=$A$599,$A631,"")  )</f>
        <v>.</v>
      </c>
      <c r="X631" s="98" t="str">
        <f ca="1">IF(  AND(LEN(X630)&gt;=1,X630&lt;&gt;".",COUNTIF(X131:X$191,"*全日休*")&gt;0),  CONCATENATE(  ".",IF(X131=$A$599,$A631,"")  ),IF(X131=$A$599,$A631,"")  )</f>
        <v>.</v>
      </c>
      <c r="Y631" s="98" t="str">
        <f ca="1">IF(  AND(LEN(Y630)&gt;=1,Y630&lt;&gt;".",COUNTIF(Y131:Y$191,"*全日休*")&gt;0),  CONCATENATE(  ".",IF(Y131=$A$599,$A631,"")  ),IF(Y131=$A$599,$A631,"")  )</f>
        <v/>
      </c>
      <c r="Z631" s="98" t="str">
        <f ca="1">IF(  AND(LEN(Z630)&gt;=1,Z630&lt;&gt;".",COUNTIF(Z131:Z$191,"*全日休*")&gt;0),  CONCATENATE(  ".",IF(Z131=$A$599,$A631,"")  ),IF(Z131=$A$599,$A631,"")  )</f>
        <v/>
      </c>
      <c r="AA631" s="98" t="str">
        <f ca="1">IF(  AND(LEN(AA630)&gt;=1,AA630&lt;&gt;".",COUNTIF(AA131:AA$191,"*全日休*")&gt;0),  CONCATENATE(  ".",IF(AA131=$A$599,$A631,"")  ),IF(AA131=$A$599,$A631,"")  )</f>
        <v/>
      </c>
      <c r="AB631" s="98" t="str">
        <f ca="1">IF(  AND(LEN(AB630)&gt;=1,AB630&lt;&gt;".",COUNTIF(AB131:AB$191,"*全日休*")&gt;0),  CONCATENATE(  ".",IF(AB131=$A$599,$A631,"")  ),IF(AB131=$A$599,$A631,"")  )</f>
        <v/>
      </c>
      <c r="AC631" s="98">
        <f ca="1">IF(  AND(LEN(AC630)&gt;=1,AC630&lt;&gt;".",COUNTIF(AC131:AC$191,"*全日休*")&gt;0),  CONCATENATE(  ".",IF(AC131=$A$599,$A631,"")  ),IF(AC131=$A$599,$A631,"")  )</f>
        <v>31</v>
      </c>
      <c r="AD631" s="98" t="str">
        <f ca="1">IF(  AND(LEN(AD630)&gt;=1,AD630&lt;&gt;".",COUNTIF(AD131:AD$191,"*全日休*")&gt;0),  CONCATENATE(  ".",IF(AD131=$A$599,$A631,"")  ),IF(AD131=$A$599,$A631,"")  )</f>
        <v>.</v>
      </c>
      <c r="AE631" s="98" t="str">
        <f ca="1">IF(  AND(LEN(AE630)&gt;=1,AE630&lt;&gt;".",COUNTIF(AE131:AE$191,"*全日休*")&gt;0),  CONCATENATE(  ".",IF(AE131=$A$599,$A631,"")  ),IF(AE131=$A$599,$A631,"")  )</f>
        <v/>
      </c>
      <c r="AF631" s="98" t="str">
        <f ca="1">IF(  AND(LEN(AF630)&gt;=1,AF630&lt;&gt;".",COUNTIF(AF131:AF$191,"*全日休*")&gt;0),  CONCATENATE(  ".",IF(AF131=$A$599,$A631,"")  ),IF(AF131=$A$599,$A631,"")  )</f>
        <v/>
      </c>
      <c r="AG631" s="98" t="str">
        <f ca="1">IF(  AND(LEN(AG630)&gt;=1,AG630&lt;&gt;".",COUNTIF(AG131:AG$191,"*全日休*")&gt;0),  CONCATENATE(  ".",IF(AG131=$A$599,$A631,"")  ),IF(AG131=$A$599,$A631,"")  )</f>
        <v/>
      </c>
      <c r="AH631" s="98"/>
      <c r="AI631" s="98"/>
      <c r="AJ631" s="98"/>
    </row>
    <row r="632" spans="1:36">
      <c r="A632" s="98">
        <f t="shared" si="53"/>
        <v>32</v>
      </c>
      <c r="B632" s="98" t="str">
        <f t="shared" si="53"/>
        <v>李璟霖</v>
      </c>
      <c r="C632" s="98">
        <f ca="1">IF(  AND(LEN(C631)&gt;=1,C631&lt;&gt;".",COUNTIF(C132:C$191,"*全日休*")&gt;0),  CONCATENATE(  ".",IF(C132=$A$599,$A632,"")  ),IF(C132=$A$599,$A632,"")  )</f>
        <v>32</v>
      </c>
      <c r="D632" s="98" t="str">
        <f ca="1">IF(  AND(LEN(D631)&gt;=1,D631&lt;&gt;".",COUNTIF(D132:D$191,"*全日休*")&gt;0),  CONCATENATE(  ".",IF(D132=$A$599,$A632,"")  ),IF(D132=$A$599,$A632,"")  )</f>
        <v>.32</v>
      </c>
      <c r="E632" s="98" t="str">
        <f ca="1">IF(  AND(LEN(E631)&gt;=1,E631&lt;&gt;".",COUNTIF(E132:E$191,"*全日休*")&gt;0),  CONCATENATE(  ".",IF(E132=$A$599,$A632,"")  ),IF(E132=$A$599,$A632,"")  )</f>
        <v/>
      </c>
      <c r="F632" s="98" t="str">
        <f ca="1">IF(  AND(LEN(F631)&gt;=1,F631&lt;&gt;".",COUNTIF(F132:F$191,"*全日休*")&gt;0),  CONCATENATE(  ".",IF(F132=$A$599,$A632,"")  ),IF(F132=$A$599,$A632,"")  )</f>
        <v/>
      </c>
      <c r="G632" s="98" t="str">
        <f ca="1">IF(  AND(LEN(G631)&gt;=1,G631&lt;&gt;".",COUNTIF(G132:G$191,"*全日休*")&gt;0),  CONCATENATE(  ".",IF(G132=$A$599,$A632,"")  ),IF(G132=$A$599,$A632,"")  )</f>
        <v/>
      </c>
      <c r="H632" s="98" t="str">
        <f ca="1">IF(  AND(LEN(H631)&gt;=1,H631&lt;&gt;".",COUNTIF(H132:H$191,"*全日休*")&gt;0),  CONCATENATE(  ".",IF(H132=$A$599,$A632,"")  ),IF(H132=$A$599,$A632,"")  )</f>
        <v/>
      </c>
      <c r="I632" s="98" t="str">
        <f ca="1">IF(  AND(LEN(I631)&gt;=1,I631&lt;&gt;".",COUNTIF(I132:I$191,"*全日休*")&gt;0),  CONCATENATE(  ".",IF(I132=$A$599,$A632,"")  ),IF(I132=$A$599,$A632,"")  )</f>
        <v/>
      </c>
      <c r="J632" s="98" t="str">
        <f ca="1">IF(  AND(LEN(J631)&gt;=1,J631&lt;&gt;".",COUNTIF(J132:J$191,"*全日休*")&gt;0),  CONCATENATE(  ".",IF(J132=$A$599,$A632,"")  ),IF(J132=$A$599,$A632,"")  )</f>
        <v/>
      </c>
      <c r="K632" s="98" t="str">
        <f ca="1">IF(  AND(LEN(K631)&gt;=1,K631&lt;&gt;".",COUNTIF(K132:K$191,"*全日休*")&gt;0),  CONCATENATE(  ".",IF(K132=$A$599,$A632,"")  ),IF(K132=$A$599,$A632,"")  )</f>
        <v>.</v>
      </c>
      <c r="L632" s="98" t="str">
        <f ca="1">IF(  AND(LEN(L631)&gt;=1,L631&lt;&gt;".",COUNTIF(L132:L$191,"*全日休*")&gt;0),  CONCATENATE(  ".",IF(L132=$A$599,$A632,"")  ),IF(L132=$A$599,$A632,"")  )</f>
        <v/>
      </c>
      <c r="M632" s="98">
        <f ca="1">IF(  AND(LEN(M631)&gt;=1,M631&lt;&gt;".",COUNTIF(M132:M$191,"*全日休*")&gt;0),  CONCATENATE(  ".",IF(M132=$A$599,$A632,"")  ),IF(M132=$A$599,$A632,"")  )</f>
        <v>32</v>
      </c>
      <c r="N632" s="98">
        <f ca="1">IF(  AND(LEN(N631)&gt;=1,N631&lt;&gt;".",COUNTIF(N132:N$191,"*全日休*")&gt;0),  CONCATENATE(  ".",IF(N132=$A$599,$A632,"")  ),IF(N132=$A$599,$A632,"")  )</f>
        <v>32</v>
      </c>
      <c r="O632" s="98" t="str">
        <f ca="1">IF(  AND(LEN(O631)&gt;=1,O631&lt;&gt;".",COUNTIF(O132:O$191,"*全日休*")&gt;0),  CONCATENATE(  ".",IF(O132=$A$599,$A632,"")  ),IF(O132=$A$599,$A632,"")  )</f>
        <v/>
      </c>
      <c r="P632" s="98" t="str">
        <f ca="1">IF(  AND(LEN(P631)&gt;=1,P631&lt;&gt;".",COUNTIF(P132:P$191,"*全日休*")&gt;0),  CONCATENATE(  ".",IF(P132=$A$599,$A632,"")  ),IF(P132=$A$599,$A632,"")  )</f>
        <v/>
      </c>
      <c r="Q632" s="98" t="str">
        <f ca="1">IF(  AND(LEN(Q631)&gt;=1,Q631&lt;&gt;".",COUNTIF(Q132:Q$191,"*全日休*")&gt;0),  CONCATENATE(  ".",IF(Q132=$A$599,$A632,"")  ),IF(Q132=$A$599,$A632,"")  )</f>
        <v/>
      </c>
      <c r="R632" s="98" t="str">
        <f ca="1">IF(  AND(LEN(R631)&gt;=1,R631&lt;&gt;".",COUNTIF(R132:R$191,"*全日休*")&gt;0),  CONCATENATE(  ".",IF(R132=$A$599,$A632,"")  ),IF(R132=$A$599,$A632,"")  )</f>
        <v/>
      </c>
      <c r="S632" s="98" t="str">
        <f ca="1">IF(  AND(LEN(S631)&gt;=1,S631&lt;&gt;".",COUNTIF(S132:S$191,"*全日休*")&gt;0),  CONCATENATE(  ".",IF(S132=$A$599,$A632,"")  ),IF(S132=$A$599,$A632,"")  )</f>
        <v/>
      </c>
      <c r="T632" s="98" t="str">
        <f ca="1">IF(  AND(LEN(T631)&gt;=1,T631&lt;&gt;".",COUNTIF(T132:T$191,"*全日休*")&gt;0),  CONCATENATE(  ".",IF(T132=$A$599,$A632,"")  ),IF(T132=$A$599,$A632,"")  )</f>
        <v>.</v>
      </c>
      <c r="U632" s="98" t="str">
        <f ca="1">IF(  AND(LEN(U631)&gt;=1,U631&lt;&gt;".",COUNTIF(U132:U$191,"*全日休*")&gt;0),  CONCATENATE(  ".",IF(U132=$A$599,$A632,"")  ),IF(U132=$A$599,$A632,"")  )</f>
        <v>.</v>
      </c>
      <c r="V632" s="98" t="str">
        <f ca="1">IF(  AND(LEN(V631)&gt;=1,V631&lt;&gt;".",COUNTIF(V132:V$191,"*全日休*")&gt;0),  CONCATENATE(  ".",IF(V132=$A$599,$A632,"")  ),IF(V132=$A$599,$A632,"")  )</f>
        <v/>
      </c>
      <c r="W632" s="98" t="str">
        <f ca="1">IF(  AND(LEN(W631)&gt;=1,W631&lt;&gt;".",COUNTIF(W132:W$191,"*全日休*")&gt;0),  CONCATENATE(  ".",IF(W132=$A$599,$A632,"")  ),IF(W132=$A$599,$A632,"")  )</f>
        <v/>
      </c>
      <c r="X632" s="98">
        <f ca="1">IF(  AND(LEN(X631)&gt;=1,X631&lt;&gt;".",COUNTIF(X132:X$191,"*全日休*")&gt;0),  CONCATENATE(  ".",IF(X132=$A$599,$A632,"")  ),IF(X132=$A$599,$A632,"")  )</f>
        <v>32</v>
      </c>
      <c r="Y632" s="98">
        <f ca="1">IF(  AND(LEN(Y631)&gt;=1,Y631&lt;&gt;".",COUNTIF(Y132:Y$191,"*全日休*")&gt;0),  CONCATENATE(  ".",IF(Y132=$A$599,$A632,"")  ),IF(Y132=$A$599,$A632,"")  )</f>
        <v>32</v>
      </c>
      <c r="Z632" s="98" t="str">
        <f ca="1">IF(  AND(LEN(Z631)&gt;=1,Z631&lt;&gt;".",COUNTIF(Z132:Z$191,"*全日休*")&gt;0),  CONCATENATE(  ".",IF(Z132=$A$599,$A632,"")  ),IF(Z132=$A$599,$A632,"")  )</f>
        <v/>
      </c>
      <c r="AA632" s="98" t="str">
        <f ca="1">IF(  AND(LEN(AA631)&gt;=1,AA631&lt;&gt;".",COUNTIF(AA132:AA$191,"*全日休*")&gt;0),  CONCATENATE(  ".",IF(AA132=$A$599,$A632,"")  ),IF(AA132=$A$599,$A632,"")  )</f>
        <v/>
      </c>
      <c r="AB632" s="98" t="str">
        <f ca="1">IF(  AND(LEN(AB631)&gt;=1,AB631&lt;&gt;".",COUNTIF(AB132:AB$191,"*全日休*")&gt;0),  CONCATENATE(  ".",IF(AB132=$A$599,$A632,"")  ),IF(AB132=$A$599,$A632,"")  )</f>
        <v/>
      </c>
      <c r="AC632" s="98" t="str">
        <f ca="1">IF(  AND(LEN(AC631)&gt;=1,AC631&lt;&gt;".",COUNTIF(AC132:AC$191,"*全日休*")&gt;0),  CONCATENATE(  ".",IF(AC132=$A$599,$A632,"")  ),IF(AC132=$A$599,$A632,"")  )</f>
        <v>.</v>
      </c>
      <c r="AD632" s="98" t="str">
        <f ca="1">IF(  AND(LEN(AD631)&gt;=1,AD631&lt;&gt;".",COUNTIF(AD132:AD$191,"*全日休*")&gt;0),  CONCATENATE(  ".",IF(AD132=$A$599,$A632,"")  ),IF(AD132=$A$599,$A632,"")  )</f>
        <v/>
      </c>
      <c r="AE632" s="98" t="str">
        <f ca="1">IF(  AND(LEN(AE631)&gt;=1,AE631&lt;&gt;".",COUNTIF(AE132:AE$191,"*全日休*")&gt;0),  CONCATENATE(  ".",IF(AE132=$A$599,$A632,"")  ),IF(AE132=$A$599,$A632,"")  )</f>
        <v/>
      </c>
      <c r="AF632" s="98" t="str">
        <f ca="1">IF(  AND(LEN(AF631)&gt;=1,AF631&lt;&gt;".",COUNTIF(AF132:AF$191,"*全日休*")&gt;0),  CONCATENATE(  ".",IF(AF132=$A$599,$A632,"")  ),IF(AF132=$A$599,$A632,"")  )</f>
        <v/>
      </c>
      <c r="AG632" s="98" t="str">
        <f ca="1">IF(  AND(LEN(AG631)&gt;=1,AG631&lt;&gt;".",COUNTIF(AG132:AG$191,"*全日休*")&gt;0),  CONCATENATE(  ".",IF(AG132=$A$599,$A632,"")  ),IF(AG132=$A$599,$A632,"")  )</f>
        <v/>
      </c>
      <c r="AH632" s="98"/>
      <c r="AI632" s="98"/>
      <c r="AJ632" s="98"/>
    </row>
    <row r="633" spans="1:36">
      <c r="A633" s="98">
        <f t="shared" si="53"/>
        <v>33</v>
      </c>
      <c r="B633" s="98" t="str">
        <f t="shared" si="53"/>
        <v>董勁亨</v>
      </c>
      <c r="C633" s="98" t="str">
        <f ca="1">IF(  AND(LEN(C632)&gt;=1,C632&lt;&gt;".",COUNTIF(C133:C$191,"*全日休*")&gt;0),  CONCATENATE(  ".",IF(C133=$A$599,$A633,"")  ),IF(C133=$A$599,$A633,"")  )</f>
        <v>.</v>
      </c>
      <c r="D633" s="98" t="str">
        <f ca="1">IF(  AND(LEN(D632)&gt;=1,D632&lt;&gt;".",COUNTIF(D133:D$191,"*全日休*")&gt;0),  CONCATENATE(  ".",IF(D133=$A$599,$A633,"")  ),IF(D133=$A$599,$A633,"")  )</f>
        <v>.</v>
      </c>
      <c r="E633" s="98">
        <f ca="1">IF(  AND(LEN(E632)&gt;=1,E632&lt;&gt;".",COUNTIF(E133:E$191,"*全日休*")&gt;0),  CONCATENATE(  ".",IF(E133=$A$599,$A633,"")  ),IF(E133=$A$599,$A633,"")  )</f>
        <v>33</v>
      </c>
      <c r="F633" s="98">
        <f ca="1">IF(  AND(LEN(F632)&gt;=1,F632&lt;&gt;".",COUNTIF(F133:F$191,"*全日休*")&gt;0),  CONCATENATE(  ".",IF(F133=$A$599,$A633,"")  ),IF(F133=$A$599,$A633,"")  )</f>
        <v>33</v>
      </c>
      <c r="G633" s="98" t="str">
        <f ca="1">IF(  AND(LEN(G632)&gt;=1,G632&lt;&gt;".",COUNTIF(G133:G$191,"*全日休*")&gt;0),  CONCATENATE(  ".",IF(G133=$A$599,$A633,"")  ),IF(G133=$A$599,$A633,"")  )</f>
        <v/>
      </c>
      <c r="H633" s="98" t="str">
        <f ca="1">IF(  AND(LEN(H632)&gt;=1,H632&lt;&gt;".",COUNTIF(H133:H$191,"*全日休*")&gt;0),  CONCATENATE(  ".",IF(H133=$A$599,$A633,"")  ),IF(H133=$A$599,$A633,"")  )</f>
        <v/>
      </c>
      <c r="I633" s="98" t="str">
        <f ca="1">IF(  AND(LEN(I632)&gt;=1,I632&lt;&gt;".",COUNTIF(I133:I$191,"*全日休*")&gt;0),  CONCATENATE(  ".",IF(I133=$A$599,$A633,"")  ),IF(I133=$A$599,$A633,"")  )</f>
        <v/>
      </c>
      <c r="J633" s="98" t="str">
        <f ca="1">IF(  AND(LEN(J632)&gt;=1,J632&lt;&gt;".",COUNTIF(J133:J$191,"*全日休*")&gt;0),  CONCATENATE(  ".",IF(J133=$A$599,$A633,"")  ),IF(J133=$A$599,$A633,"")  )</f>
        <v/>
      </c>
      <c r="K633" s="98" t="str">
        <f ca="1">IF(  AND(LEN(K632)&gt;=1,K632&lt;&gt;".",COUNTIF(K133:K$191,"*全日休*")&gt;0),  CONCATENATE(  ".",IF(K133=$A$599,$A633,"")  ),IF(K133=$A$599,$A633,"")  )</f>
        <v/>
      </c>
      <c r="L633" s="98" t="str">
        <f ca="1">IF(  AND(LEN(L632)&gt;=1,L632&lt;&gt;".",COUNTIF(L133:L$191,"*全日休*")&gt;0),  CONCATENATE(  ".",IF(L133=$A$599,$A633,"")  ),IF(L133=$A$599,$A633,"")  )</f>
        <v/>
      </c>
      <c r="M633" s="98" t="str">
        <f ca="1">IF(  AND(LEN(M632)&gt;=1,M632&lt;&gt;".",COUNTIF(M133:M$191,"*全日休*")&gt;0),  CONCATENATE(  ".",IF(M133=$A$599,$A633,"")  ),IF(M133=$A$599,$A633,"")  )</f>
        <v>.</v>
      </c>
      <c r="N633" s="98" t="str">
        <f ca="1">IF(  AND(LEN(N632)&gt;=1,N632&lt;&gt;".",COUNTIF(N133:N$191,"*全日休*")&gt;0),  CONCATENATE(  ".",IF(N133=$A$599,$A633,"")  ),IF(N133=$A$599,$A633,"")  )</f>
        <v>.</v>
      </c>
      <c r="O633" s="98" t="str">
        <f ca="1">IF(  AND(LEN(O632)&gt;=1,O632&lt;&gt;".",COUNTIF(O133:O$191,"*全日休*")&gt;0),  CONCATENATE(  ".",IF(O133=$A$599,$A633,"")  ),IF(O133=$A$599,$A633,"")  )</f>
        <v/>
      </c>
      <c r="P633" s="98" t="str">
        <f ca="1">IF(  AND(LEN(P632)&gt;=1,P632&lt;&gt;".",COUNTIF(P133:P$191,"*全日休*")&gt;0),  CONCATENATE(  ".",IF(P133=$A$599,$A633,"")  ),IF(P133=$A$599,$A633,"")  )</f>
        <v/>
      </c>
      <c r="Q633" s="98" t="str">
        <f ca="1">IF(  AND(LEN(Q632)&gt;=1,Q632&lt;&gt;".",COUNTIF(Q133:Q$191,"*全日休*")&gt;0),  CONCATENATE(  ".",IF(Q133=$A$599,$A633,"")  ),IF(Q133=$A$599,$A633,"")  )</f>
        <v/>
      </c>
      <c r="R633" s="98" t="str">
        <f ca="1">IF(  AND(LEN(R632)&gt;=1,R632&lt;&gt;".",COUNTIF(R133:R$191,"*全日休*")&gt;0),  CONCATENATE(  ".",IF(R133=$A$599,$A633,"")  ),IF(R133=$A$599,$A633,"")  )</f>
        <v/>
      </c>
      <c r="S633" s="98">
        <f ca="1">IF(  AND(LEN(S632)&gt;=1,S632&lt;&gt;".",COUNTIF(S133:S$191,"*全日休*")&gt;0),  CONCATENATE(  ".",IF(S133=$A$599,$A633,"")  ),IF(S133=$A$599,$A633,"")  )</f>
        <v>33</v>
      </c>
      <c r="T633" s="98" t="str">
        <f ca="1">IF(  AND(LEN(T632)&gt;=1,T632&lt;&gt;".",COUNTIF(T133:T$191,"*全日休*")&gt;0),  CONCATENATE(  ".",IF(T133=$A$599,$A633,"")  ),IF(T133=$A$599,$A633,"")  )</f>
        <v/>
      </c>
      <c r="U633" s="98" t="str">
        <f ca="1">IF(  AND(LEN(U632)&gt;=1,U632&lt;&gt;".",COUNTIF(U133:U$191,"*全日休*")&gt;0),  CONCATENATE(  ".",IF(U133=$A$599,$A633,"")  ),IF(U133=$A$599,$A633,"")  )</f>
        <v/>
      </c>
      <c r="V633" s="98" t="str">
        <f ca="1">IF(  AND(LEN(V632)&gt;=1,V632&lt;&gt;".",COUNTIF(V133:V$191,"*全日休*")&gt;0),  CONCATENATE(  ".",IF(V133=$A$599,$A633,"")  ),IF(V133=$A$599,$A633,"")  )</f>
        <v/>
      </c>
      <c r="W633" s="98" t="str">
        <f ca="1">IF(  AND(LEN(W632)&gt;=1,W632&lt;&gt;".",COUNTIF(W133:W$191,"*全日休*")&gt;0),  CONCATENATE(  ".",IF(W133=$A$599,$A633,"")  ),IF(W133=$A$599,$A633,"")  )</f>
        <v/>
      </c>
      <c r="X633" s="98" t="str">
        <f ca="1">IF(  AND(LEN(X632)&gt;=1,X632&lt;&gt;".",COUNTIF(X133:X$191,"*全日休*")&gt;0),  CONCATENATE(  ".",IF(X133=$A$599,$A633,"")  ),IF(X133=$A$599,$A633,"")  )</f>
        <v>.</v>
      </c>
      <c r="Y633" s="98" t="str">
        <f ca="1">IF(  AND(LEN(Y632)&gt;=1,Y632&lt;&gt;".",COUNTIF(Y133:Y$191,"*全日休*")&gt;0),  CONCATENATE(  ".",IF(Y133=$A$599,$A633,"")  ),IF(Y133=$A$599,$A633,"")  )</f>
        <v>.</v>
      </c>
      <c r="Z633" s="98" t="str">
        <f ca="1">IF(  AND(LEN(Z632)&gt;=1,Z632&lt;&gt;".",COUNTIF(Z133:Z$191,"*全日休*")&gt;0),  CONCATENATE(  ".",IF(Z133=$A$599,$A633,"")  ),IF(Z133=$A$599,$A633,"")  )</f>
        <v/>
      </c>
      <c r="AA633" s="98" t="str">
        <f ca="1">IF(  AND(LEN(AA632)&gt;=1,AA632&lt;&gt;".",COUNTIF(AA133:AA$191,"*全日休*")&gt;0),  CONCATENATE(  ".",IF(AA133=$A$599,$A633,"")  ),IF(AA133=$A$599,$A633,"")  )</f>
        <v/>
      </c>
      <c r="AB633" s="98" t="str">
        <f ca="1">IF(  AND(LEN(AB632)&gt;=1,AB632&lt;&gt;".",COUNTIF(AB133:AB$191,"*全日休*")&gt;0),  CONCATENATE(  ".",IF(AB133=$A$599,$A633,"")  ),IF(AB133=$A$599,$A633,"")  )</f>
        <v/>
      </c>
      <c r="AC633" s="98">
        <f ca="1">IF(  AND(LEN(AC632)&gt;=1,AC632&lt;&gt;".",COUNTIF(AC133:AC$191,"*全日休*")&gt;0),  CONCATENATE(  ".",IF(AC133=$A$599,$A633,"")  ),IF(AC133=$A$599,$A633,"")  )</f>
        <v>33</v>
      </c>
      <c r="AD633" s="98">
        <f ca="1">IF(  AND(LEN(AD632)&gt;=1,AD632&lt;&gt;".",COUNTIF(AD133:AD$191,"*全日休*")&gt;0),  CONCATENATE(  ".",IF(AD133=$A$599,$A633,"")  ),IF(AD133=$A$599,$A633,"")  )</f>
        <v>33</v>
      </c>
      <c r="AE633" s="98">
        <f ca="1">IF(  AND(LEN(AE632)&gt;=1,AE632&lt;&gt;".",COUNTIF(AE133:AE$191,"*全日休*")&gt;0),  CONCATENATE(  ".",IF(AE133=$A$599,$A633,"")  ),IF(AE133=$A$599,$A633,"")  )</f>
        <v>33</v>
      </c>
      <c r="AF633" s="98" t="str">
        <f ca="1">IF(  AND(LEN(AF632)&gt;=1,AF632&lt;&gt;".",COUNTIF(AF133:AF$191,"*全日休*")&gt;0),  CONCATENATE(  ".",IF(AF133=$A$599,$A633,"")  ),IF(AF133=$A$599,$A633,"")  )</f>
        <v/>
      </c>
      <c r="AG633" s="98" t="str">
        <f ca="1">IF(  AND(LEN(AG632)&gt;=1,AG632&lt;&gt;".",COUNTIF(AG133:AG$191,"*全日休*")&gt;0),  CONCATENATE(  ".",IF(AG133=$A$599,$A633,"")  ),IF(AG133=$A$599,$A633,"")  )</f>
        <v/>
      </c>
      <c r="AH633" s="98"/>
      <c r="AI633" s="98"/>
      <c r="AJ633" s="98"/>
    </row>
    <row r="634" spans="1:36">
      <c r="A634" s="98">
        <f t="shared" si="53"/>
        <v>34</v>
      </c>
      <c r="B634" s="98" t="str">
        <f t="shared" si="53"/>
        <v>黃慕陽</v>
      </c>
      <c r="C634" s="98" t="str">
        <f ca="1">IF(  AND(LEN(C633)&gt;=1,C633&lt;&gt;".",COUNTIF(C134:C$191,"*全日休*")&gt;0),  CONCATENATE(  ".",IF(C134=$A$599,$A634,"")  ),IF(C134=$A$599,$A634,"")  )</f>
        <v/>
      </c>
      <c r="D634" s="98" t="str">
        <f ca="1">IF(  AND(LEN(D633)&gt;=1,D633&lt;&gt;".",COUNTIF(D134:D$191,"*全日休*")&gt;0),  CONCATENATE(  ".",IF(D134=$A$599,$A634,"")  ),IF(D134=$A$599,$A634,"")  )</f>
        <v/>
      </c>
      <c r="E634" s="98" t="str">
        <f ca="1">IF(  AND(LEN(E633)&gt;=1,E633&lt;&gt;".",COUNTIF(E134:E$191,"*全日休*")&gt;0),  CONCATENATE(  ".",IF(E134=$A$599,$A634,"")  ),IF(E134=$A$599,$A634,"")  )</f>
        <v>.</v>
      </c>
      <c r="F634" s="98" t="str">
        <f ca="1">IF(  AND(LEN(F633)&gt;=1,F633&lt;&gt;".",COUNTIF(F134:F$191,"*全日休*")&gt;0),  CONCATENATE(  ".",IF(F134=$A$599,$A634,"")  ),IF(F134=$A$599,$A634,"")  )</f>
        <v>.</v>
      </c>
      <c r="G634" s="98" t="str">
        <f ca="1">IF(  AND(LEN(G633)&gt;=1,G633&lt;&gt;".",COUNTIF(G134:G$191,"*全日休*")&gt;0),  CONCATENATE(  ".",IF(G134=$A$599,$A634,"")  ),IF(G134=$A$599,$A634,"")  )</f>
        <v/>
      </c>
      <c r="H634" s="98">
        <f ca="1">IF(  AND(LEN(H633)&gt;=1,H633&lt;&gt;".",COUNTIF(H134:H$191,"*全日休*")&gt;0),  CONCATENATE(  ".",IF(H134=$A$599,$A634,"")  ),IF(H134=$A$599,$A634,"")  )</f>
        <v>34</v>
      </c>
      <c r="I634" s="98">
        <f ca="1">IF(  AND(LEN(I633)&gt;=1,I633&lt;&gt;".",COUNTIF(I134:I$191,"*全日休*")&gt;0),  CONCATENATE(  ".",IF(I134=$A$599,$A634,"")  ),IF(I134=$A$599,$A634,"")  )</f>
        <v>34</v>
      </c>
      <c r="J634" s="98">
        <f ca="1">IF(  AND(LEN(J633)&gt;=1,J633&lt;&gt;".",COUNTIF(J134:J$191,"*全日休*")&gt;0),  CONCATENATE(  ".",IF(J134=$A$599,$A634,"")  ),IF(J134=$A$599,$A634,"")  )</f>
        <v>34</v>
      </c>
      <c r="K634" s="98" t="str">
        <f ca="1">IF(  AND(LEN(K633)&gt;=1,K633&lt;&gt;".",COUNTIF(K134:K$191,"*全日休*")&gt;0),  CONCATENATE(  ".",IF(K134=$A$599,$A634,"")  ),IF(K134=$A$599,$A634,"")  )</f>
        <v/>
      </c>
      <c r="L634" s="98" t="str">
        <f ca="1">IF(  AND(LEN(L633)&gt;=1,L633&lt;&gt;".",COUNTIF(L134:L$191,"*全日休*")&gt;0),  CONCATENATE(  ".",IF(L134=$A$599,$A634,"")  ),IF(L134=$A$599,$A634,"")  )</f>
        <v/>
      </c>
      <c r="M634" s="98" t="str">
        <f ca="1">IF(  AND(LEN(M633)&gt;=1,M633&lt;&gt;".",COUNTIF(M134:M$191,"*全日休*")&gt;0),  CONCATENATE(  ".",IF(M134=$A$599,$A634,"")  ),IF(M134=$A$599,$A634,"")  )</f>
        <v/>
      </c>
      <c r="N634" s="98" t="str">
        <f ca="1">IF(  AND(LEN(N633)&gt;=1,N633&lt;&gt;".",COUNTIF(N134:N$191,"*全日休*")&gt;0),  CONCATENATE(  ".",IF(N134=$A$599,$A634,"")  ),IF(N134=$A$599,$A634,"")  )</f>
        <v/>
      </c>
      <c r="O634" s="98" t="str">
        <f ca="1">IF(  AND(LEN(O633)&gt;=1,O633&lt;&gt;".",COUNTIF(O134:O$191,"*全日休*")&gt;0),  CONCATENATE(  ".",IF(O134=$A$599,$A634,"")  ),IF(O134=$A$599,$A634,"")  )</f>
        <v/>
      </c>
      <c r="P634" s="98" t="str">
        <f ca="1">IF(  AND(LEN(P633)&gt;=1,P633&lt;&gt;".",COUNTIF(P134:P$191,"*全日休*")&gt;0),  CONCATENATE(  ".",IF(P134=$A$599,$A634,"")  ),IF(P134=$A$599,$A634,"")  )</f>
        <v/>
      </c>
      <c r="Q634" s="98" t="str">
        <f ca="1">IF(  AND(LEN(Q633)&gt;=1,Q633&lt;&gt;".",COUNTIF(Q134:Q$191,"*全日休*")&gt;0),  CONCATENATE(  ".",IF(Q134=$A$599,$A634,"")  ),IF(Q134=$A$599,$A634,"")  )</f>
        <v/>
      </c>
      <c r="R634" s="98" t="str">
        <f ca="1">IF(  AND(LEN(R633)&gt;=1,R633&lt;&gt;".",COUNTIF(R134:R$191,"*全日休*")&gt;0),  CONCATENATE(  ".",IF(R134=$A$599,$A634,"")  ),IF(R134=$A$599,$A634,"")  )</f>
        <v/>
      </c>
      <c r="S634" s="98" t="str">
        <f ca="1">IF(  AND(LEN(S633)&gt;=1,S633&lt;&gt;".",COUNTIF(S134:S$191,"*全日休*")&gt;0),  CONCATENATE(  ".",IF(S134=$A$599,$A634,"")  ),IF(S134=$A$599,$A634,"")  )</f>
        <v>.</v>
      </c>
      <c r="T634" s="98" t="str">
        <f ca="1">IF(  AND(LEN(T633)&gt;=1,T633&lt;&gt;".",COUNTIF(T134:T$191,"*全日休*")&gt;0),  CONCATENATE(  ".",IF(T134=$A$599,$A634,"")  ),IF(T134=$A$599,$A634,"")  )</f>
        <v/>
      </c>
      <c r="U634" s="98" t="str">
        <f ca="1">IF(  AND(LEN(U633)&gt;=1,U633&lt;&gt;".",COUNTIF(U134:U$191,"*全日休*")&gt;0),  CONCATENATE(  ".",IF(U134=$A$599,$A634,"")  ),IF(U134=$A$599,$A634,"")  )</f>
        <v/>
      </c>
      <c r="V634" s="98" t="str">
        <f ca="1">IF(  AND(LEN(V633)&gt;=1,V633&lt;&gt;".",COUNTIF(V134:V$191,"*全日休*")&gt;0),  CONCATENATE(  ".",IF(V134=$A$599,$A634,"")  ),IF(V134=$A$599,$A634,"")  )</f>
        <v/>
      </c>
      <c r="W634" s="98" t="str">
        <f ca="1">IF(  AND(LEN(W633)&gt;=1,W633&lt;&gt;".",COUNTIF(W134:W$191,"*全日休*")&gt;0),  CONCATENATE(  ".",IF(W134=$A$599,$A634,"")  ),IF(W134=$A$599,$A634,"")  )</f>
        <v/>
      </c>
      <c r="X634" s="98" t="str">
        <f ca="1">IF(  AND(LEN(X633)&gt;=1,X633&lt;&gt;".",COUNTIF(X134:X$191,"*全日休*")&gt;0),  CONCATENATE(  ".",IF(X134=$A$599,$A634,"")  ),IF(X134=$A$599,$A634,"")  )</f>
        <v/>
      </c>
      <c r="Y634" s="98">
        <f ca="1">IF(  AND(LEN(Y633)&gt;=1,Y633&lt;&gt;".",COUNTIF(Y134:Y$191,"*全日休*")&gt;0),  CONCATENATE(  ".",IF(Y134=$A$599,$A634,"")  ),IF(Y134=$A$599,$A634,"")  )</f>
        <v>34</v>
      </c>
      <c r="Z634" s="98">
        <f ca="1">IF(  AND(LEN(Z633)&gt;=1,Z633&lt;&gt;".",COUNTIF(Z134:Z$191,"*全日休*")&gt;0),  CONCATENATE(  ".",IF(Z134=$A$599,$A634,"")  ),IF(Z134=$A$599,$A634,"")  )</f>
        <v>34</v>
      </c>
      <c r="AA634" s="98">
        <f ca="1">IF(  AND(LEN(AA633)&gt;=1,AA633&lt;&gt;".",COUNTIF(AA134:AA$191,"*全日休*")&gt;0),  CONCATENATE(  ".",IF(AA134=$A$599,$A634,"")  ),IF(AA134=$A$599,$A634,"")  )</f>
        <v>34</v>
      </c>
      <c r="AB634" s="98">
        <f ca="1">IF(  AND(LEN(AB633)&gt;=1,AB633&lt;&gt;".",COUNTIF(AB134:AB$191,"*全日休*")&gt;0),  CONCATENATE(  ".",IF(AB134=$A$599,$A634,"")  ),IF(AB134=$A$599,$A634,"")  )</f>
        <v>34</v>
      </c>
      <c r="AC634" s="98" t="str">
        <f ca="1">IF(  AND(LEN(AC633)&gt;=1,AC633&lt;&gt;".",COUNTIF(AC134:AC$191,"*全日休*")&gt;0),  CONCATENATE(  ".",IF(AC134=$A$599,$A634,"")  ),IF(AC134=$A$599,$A634,"")  )</f>
        <v>.</v>
      </c>
      <c r="AD634" s="98" t="str">
        <f ca="1">IF(  AND(LEN(AD633)&gt;=1,AD633&lt;&gt;".",COUNTIF(AD134:AD$191,"*全日休*")&gt;0),  CONCATENATE(  ".",IF(AD134=$A$599,$A634,"")  ),IF(AD134=$A$599,$A634,"")  )</f>
        <v>.</v>
      </c>
      <c r="AE634" s="98" t="str">
        <f ca="1">IF(  AND(LEN(AE633)&gt;=1,AE633&lt;&gt;".",COUNTIF(AE134:AE$191,"*全日休*")&gt;0),  CONCATENATE(  ".",IF(AE134=$A$599,$A634,"")  ),IF(AE134=$A$599,$A634,"")  )</f>
        <v>.</v>
      </c>
      <c r="AF634" s="98" t="str">
        <f ca="1">IF(  AND(LEN(AF633)&gt;=1,AF633&lt;&gt;".",COUNTIF(AF134:AF$191,"*全日休*")&gt;0),  CONCATENATE(  ".",IF(AF134=$A$599,$A634,"")  ),IF(AF134=$A$599,$A634,"")  )</f>
        <v/>
      </c>
      <c r="AG634" s="98" t="str">
        <f ca="1">IF(  AND(LEN(AG633)&gt;=1,AG633&lt;&gt;".",COUNTIF(AG134:AG$191,"*全日休*")&gt;0),  CONCATENATE(  ".",IF(AG134=$A$599,$A634,"")  ),IF(AG134=$A$599,$A634,"")  )</f>
        <v/>
      </c>
      <c r="AH634" s="98"/>
      <c r="AI634" s="98"/>
      <c r="AJ634" s="98"/>
    </row>
    <row r="635" spans="1:36">
      <c r="A635" s="98">
        <f t="shared" si="53"/>
        <v>35</v>
      </c>
      <c r="B635" s="98" t="str">
        <f t="shared" si="53"/>
        <v>楊昕翰</v>
      </c>
      <c r="C635" s="98" t="str">
        <f ca="1">IF(  AND(LEN(C634)&gt;=1,C634&lt;&gt;".",COUNTIF(C135:C$191,"*全日休*")&gt;0),  CONCATENATE(  ".",IF(C135=$A$599,$A635,"")  ),IF(C135=$A$599,$A635,"")  )</f>
        <v/>
      </c>
      <c r="D635" s="98" t="str">
        <f ca="1">IF(  AND(LEN(D634)&gt;=1,D634&lt;&gt;".",COUNTIF(D135:D$191,"*全日休*")&gt;0),  CONCATENATE(  ".",IF(D135=$A$599,$A635,"")  ),IF(D135=$A$599,$A635,"")  )</f>
        <v/>
      </c>
      <c r="E635" s="98" t="str">
        <f ca="1">IF(  AND(LEN(E634)&gt;=1,E634&lt;&gt;".",COUNTIF(E135:E$191,"*全日休*")&gt;0),  CONCATENATE(  ".",IF(E135=$A$599,$A635,"")  ),IF(E135=$A$599,$A635,"")  )</f>
        <v/>
      </c>
      <c r="F635" s="98" t="str">
        <f ca="1">IF(  AND(LEN(F634)&gt;=1,F634&lt;&gt;".",COUNTIF(F135:F$191,"*全日休*")&gt;0),  CONCATENATE(  ".",IF(F135=$A$599,$A635,"")  ),IF(F135=$A$599,$A635,"")  )</f>
        <v/>
      </c>
      <c r="G635" s="98" t="str">
        <f ca="1">IF(  AND(LEN(G634)&gt;=1,G634&lt;&gt;".",COUNTIF(G135:G$191,"*全日休*")&gt;0),  CONCATENATE(  ".",IF(G135=$A$599,$A635,"")  ),IF(G135=$A$599,$A635,"")  )</f>
        <v/>
      </c>
      <c r="H635" s="98" t="str">
        <f ca="1">IF(  AND(LEN(H634)&gt;=1,H634&lt;&gt;".",COUNTIF(H135:H$191,"*全日休*")&gt;0),  CONCATENATE(  ".",IF(H135=$A$599,$A635,"")  ),IF(H135=$A$599,$A635,"")  )</f>
        <v>.</v>
      </c>
      <c r="I635" s="98" t="str">
        <f ca="1">IF(  AND(LEN(I634)&gt;=1,I634&lt;&gt;".",COUNTIF(I135:I$191,"*全日休*")&gt;0),  CONCATENATE(  ".",IF(I135=$A$599,$A635,"")  ),IF(I135=$A$599,$A635,"")  )</f>
        <v>.35</v>
      </c>
      <c r="J635" s="98" t="str">
        <f ca="1">IF(  AND(LEN(J634)&gt;=1,J634&lt;&gt;".",COUNTIF(J135:J$191,"*全日休*")&gt;0),  CONCATENATE(  ".",IF(J135=$A$599,$A635,"")  ),IF(J135=$A$599,$A635,"")  )</f>
        <v>.35</v>
      </c>
      <c r="K635" s="98">
        <f ca="1">IF(  AND(LEN(K634)&gt;=1,K634&lt;&gt;".",COUNTIF(K135:K$191,"*全日休*")&gt;0),  CONCATENATE(  ".",IF(K135=$A$599,$A635,"")  ),IF(K135=$A$599,$A635,"")  )</f>
        <v>35</v>
      </c>
      <c r="L635" s="98">
        <f ca="1">IF(  AND(LEN(L634)&gt;=1,L634&lt;&gt;".",COUNTIF(L135:L$191,"*全日休*")&gt;0),  CONCATENATE(  ".",IF(L135=$A$599,$A635,"")  ),IF(L135=$A$599,$A635,"")  )</f>
        <v>35</v>
      </c>
      <c r="M635" s="98" t="str">
        <f ca="1">IF(  AND(LEN(M634)&gt;=1,M634&lt;&gt;".",COUNTIF(M135:M$191,"*全日休*")&gt;0),  CONCATENATE(  ".",IF(M135=$A$599,$A635,"")  ),IF(M135=$A$599,$A635,"")  )</f>
        <v/>
      </c>
      <c r="N635" s="98" t="str">
        <f ca="1">IF(  AND(LEN(N634)&gt;=1,N634&lt;&gt;".",COUNTIF(N135:N$191,"*全日休*")&gt;0),  CONCATENATE(  ".",IF(N135=$A$599,$A635,"")  ),IF(N135=$A$599,$A635,"")  )</f>
        <v/>
      </c>
      <c r="O635" s="98" t="str">
        <f ca="1">IF(  AND(LEN(O634)&gt;=1,O634&lt;&gt;".",COUNTIF(O135:O$191,"*全日休*")&gt;0),  CONCATENATE(  ".",IF(O135=$A$599,$A635,"")  ),IF(O135=$A$599,$A635,"")  )</f>
        <v/>
      </c>
      <c r="P635" s="98" t="str">
        <f ca="1">IF(  AND(LEN(P634)&gt;=1,P634&lt;&gt;".",COUNTIF(P135:P$191,"*全日休*")&gt;0),  CONCATENATE(  ".",IF(P135=$A$599,$A635,"")  ),IF(P135=$A$599,$A635,"")  )</f>
        <v/>
      </c>
      <c r="Q635" s="98" t="str">
        <f ca="1">IF(  AND(LEN(Q634)&gt;=1,Q634&lt;&gt;".",COUNTIF(Q135:Q$191,"*全日休*")&gt;0),  CONCATENATE(  ".",IF(Q135=$A$599,$A635,"")  ),IF(Q135=$A$599,$A635,"")  )</f>
        <v/>
      </c>
      <c r="R635" s="98" t="str">
        <f ca="1">IF(  AND(LEN(R634)&gt;=1,R634&lt;&gt;".",COUNTIF(R135:R$191,"*全日休*")&gt;0),  CONCATENATE(  ".",IF(R135=$A$599,$A635,"")  ),IF(R135=$A$599,$A635,"")  )</f>
        <v/>
      </c>
      <c r="S635" s="98" t="str">
        <f ca="1">IF(  AND(LEN(S634)&gt;=1,S634&lt;&gt;".",COUNTIF(S135:S$191,"*全日休*")&gt;0),  CONCATENATE(  ".",IF(S135=$A$599,$A635,"")  ),IF(S135=$A$599,$A635,"")  )</f>
        <v/>
      </c>
      <c r="T635" s="98" t="str">
        <f ca="1">IF(  AND(LEN(T634)&gt;=1,T634&lt;&gt;".",COUNTIF(T135:T$191,"*全日休*")&gt;0),  CONCATENATE(  ".",IF(T135=$A$599,$A635,"")  ),IF(T135=$A$599,$A635,"")  )</f>
        <v/>
      </c>
      <c r="U635" s="98" t="str">
        <f ca="1">IF(  AND(LEN(U634)&gt;=1,U634&lt;&gt;".",COUNTIF(U135:U$191,"*全日休*")&gt;0),  CONCATENATE(  ".",IF(U135=$A$599,$A635,"")  ),IF(U135=$A$599,$A635,"")  )</f>
        <v/>
      </c>
      <c r="V635" s="98">
        <f ca="1">IF(  AND(LEN(V634)&gt;=1,V634&lt;&gt;".",COUNTIF(V135:V$191,"*全日休*")&gt;0),  CONCATENATE(  ".",IF(V135=$A$599,$A635,"")  ),IF(V135=$A$599,$A635,"")  )</f>
        <v>35</v>
      </c>
      <c r="W635" s="98">
        <f ca="1">IF(  AND(LEN(W634)&gt;=1,W634&lt;&gt;".",COUNTIF(W135:W$191,"*全日休*")&gt;0),  CONCATENATE(  ".",IF(W135=$A$599,$A635,"")  ),IF(W135=$A$599,$A635,"")  )</f>
        <v>35</v>
      </c>
      <c r="X635" s="98">
        <f ca="1">IF(  AND(LEN(X634)&gt;=1,X634&lt;&gt;".",COUNTIF(X135:X$191,"*全日休*")&gt;0),  CONCATENATE(  ".",IF(X135=$A$599,$A635,"")  ),IF(X135=$A$599,$A635,"")  )</f>
        <v>35</v>
      </c>
      <c r="Y635" s="98" t="str">
        <f ca="1">IF(  AND(LEN(Y634)&gt;=1,Y634&lt;&gt;".",COUNTIF(Y135:Y$191,"*全日休*")&gt;0),  CONCATENATE(  ".",IF(Y135=$A$599,$A635,"")  ),IF(Y135=$A$599,$A635,"")  )</f>
        <v>.35</v>
      </c>
      <c r="Z635" s="98" t="str">
        <f ca="1">IF(  AND(LEN(Z634)&gt;=1,Z634&lt;&gt;".",COUNTIF(Z135:Z$191,"*全日休*")&gt;0),  CONCATENATE(  ".",IF(Z135=$A$599,$A635,"")  ),IF(Z135=$A$599,$A635,"")  )</f>
        <v>.</v>
      </c>
      <c r="AA635" s="98" t="str">
        <f ca="1">IF(  AND(LEN(AA634)&gt;=1,AA634&lt;&gt;".",COUNTIF(AA135:AA$191,"*全日休*")&gt;0),  CONCATENATE(  ".",IF(AA135=$A$599,$A635,"")  ),IF(AA135=$A$599,$A635,"")  )</f>
        <v>.</v>
      </c>
      <c r="AB635" s="98" t="str">
        <f ca="1">IF(  AND(LEN(AB634)&gt;=1,AB634&lt;&gt;".",COUNTIF(AB135:AB$191,"*全日休*")&gt;0),  CONCATENATE(  ".",IF(AB135=$A$599,$A635,"")  ),IF(AB135=$A$599,$A635,"")  )</f>
        <v>.</v>
      </c>
      <c r="AC635" s="98" t="str">
        <f ca="1">IF(  AND(LEN(AC634)&gt;=1,AC634&lt;&gt;".",COUNTIF(AC135:AC$191,"*全日休*")&gt;0),  CONCATENATE(  ".",IF(AC135=$A$599,$A635,"")  ),IF(AC135=$A$599,$A635,"")  )</f>
        <v/>
      </c>
      <c r="AD635" s="98" t="str">
        <f ca="1">IF(  AND(LEN(AD634)&gt;=1,AD634&lt;&gt;".",COUNTIF(AD135:AD$191,"*全日休*")&gt;0),  CONCATENATE(  ".",IF(AD135=$A$599,$A635,"")  ),IF(AD135=$A$599,$A635,"")  )</f>
        <v/>
      </c>
      <c r="AE635" s="98" t="str">
        <f ca="1">IF(  AND(LEN(AE634)&gt;=1,AE634&lt;&gt;".",COUNTIF(AE135:AE$191,"*全日休*")&gt;0),  CONCATENATE(  ".",IF(AE135=$A$599,$A635,"")  ),IF(AE135=$A$599,$A635,"")  )</f>
        <v/>
      </c>
      <c r="AF635" s="98" t="str">
        <f ca="1">IF(  AND(LEN(AF634)&gt;=1,AF634&lt;&gt;".",COUNTIF(AF135:AF$191,"*全日休*")&gt;0),  CONCATENATE(  ".",IF(AF135=$A$599,$A635,"")  ),IF(AF135=$A$599,$A635,"")  )</f>
        <v/>
      </c>
      <c r="AG635" s="98" t="str">
        <f ca="1">IF(  AND(LEN(AG634)&gt;=1,AG634&lt;&gt;".",COUNTIF(AG135:AG$191,"*全日休*")&gt;0),  CONCATENATE(  ".",IF(AG135=$A$599,$A635,"")  ),IF(AG135=$A$599,$A635,"")  )</f>
        <v/>
      </c>
      <c r="AH635" s="98"/>
      <c r="AI635" s="98"/>
      <c r="AJ635" s="98"/>
    </row>
    <row r="636" spans="1:36">
      <c r="A636" s="98">
        <f t="shared" si="53"/>
        <v>36</v>
      </c>
      <c r="B636" s="98" t="str">
        <f t="shared" si="53"/>
        <v>林廷翰</v>
      </c>
      <c r="C636" s="98" t="str">
        <f ca="1">IF(  AND(LEN(C635)&gt;=1,C635&lt;&gt;".",COUNTIF(C136:C$191,"*全日休*")&gt;0),  CONCATENATE(  ".",IF(C136=$A$599,$A636,"")  ),IF(C136=$A$599,$A636,"")  )</f>
        <v/>
      </c>
      <c r="D636" s="98" t="str">
        <f ca="1">IF(  AND(LEN(D635)&gt;=1,D635&lt;&gt;".",COUNTIF(D136:D$191,"*全日休*")&gt;0),  CONCATENATE(  ".",IF(D136=$A$599,$A636,"")  ),IF(D136=$A$599,$A636,"")  )</f>
        <v/>
      </c>
      <c r="E636" s="98" t="str">
        <f ca="1">IF(  AND(LEN(E635)&gt;=1,E635&lt;&gt;".",COUNTIF(E136:E$191,"*全日休*")&gt;0),  CONCATENATE(  ".",IF(E136=$A$599,$A636,"")  ),IF(E136=$A$599,$A636,"")  )</f>
        <v/>
      </c>
      <c r="F636" s="98">
        <f ca="1">IF(  AND(LEN(F635)&gt;=1,F635&lt;&gt;".",COUNTIF(F136:F$191,"*全日休*")&gt;0),  CONCATENATE(  ".",IF(F136=$A$599,$A636,"")  ),IF(F136=$A$599,$A636,"")  )</f>
        <v>36</v>
      </c>
      <c r="G636" s="98" t="str">
        <f ca="1">IF(  AND(LEN(G635)&gt;=1,G635&lt;&gt;".",COUNTIF(G136:G$191,"*全日休*")&gt;0),  CONCATENATE(  ".",IF(G136=$A$599,$A636,"")  ),IF(G136=$A$599,$A636,"")  )</f>
        <v/>
      </c>
      <c r="H636" s="98" t="str">
        <f ca="1">IF(  AND(LEN(H635)&gt;=1,H635&lt;&gt;".",COUNTIF(H136:H$191,"*全日休*")&gt;0),  CONCATENATE(  ".",IF(H136=$A$599,$A636,"")  ),IF(H136=$A$599,$A636,"")  )</f>
        <v/>
      </c>
      <c r="I636" s="98" t="str">
        <f ca="1">IF(  AND(LEN(I635)&gt;=1,I635&lt;&gt;".",COUNTIF(I136:I$191,"*全日休*")&gt;0),  CONCATENATE(  ".",IF(I136=$A$599,$A636,"")  ),IF(I136=$A$599,$A636,"")  )</f>
        <v>.</v>
      </c>
      <c r="J636" s="98" t="str">
        <f ca="1">IF(  AND(LEN(J635)&gt;=1,J635&lt;&gt;".",COUNTIF(J136:J$191,"*全日休*")&gt;0),  CONCATENATE(  ".",IF(J136=$A$599,$A636,"")  ),IF(J136=$A$599,$A636,"")  )</f>
        <v>.</v>
      </c>
      <c r="K636" s="98" t="str">
        <f ca="1">IF(  AND(LEN(K635)&gt;=1,K635&lt;&gt;".",COUNTIF(K136:K$191,"*全日休*")&gt;0),  CONCATENATE(  ".",IF(K136=$A$599,$A636,"")  ),IF(K136=$A$599,$A636,"")  )</f>
        <v>.</v>
      </c>
      <c r="L636" s="98" t="str">
        <f ca="1">IF(  AND(LEN(L635)&gt;=1,L635&lt;&gt;".",COUNTIF(L136:L$191,"*全日休*")&gt;0),  CONCATENATE(  ".",IF(L136=$A$599,$A636,"")  ),IF(L136=$A$599,$A636,"")  )</f>
        <v>.</v>
      </c>
      <c r="M636" s="98" t="str">
        <f ca="1">IF(  AND(LEN(M635)&gt;=1,M635&lt;&gt;".",COUNTIF(M136:M$191,"*全日休*")&gt;0),  CONCATENATE(  ".",IF(M136=$A$599,$A636,"")  ),IF(M136=$A$599,$A636,"")  )</f>
        <v/>
      </c>
      <c r="N636" s="98" t="str">
        <f ca="1">IF(  AND(LEN(N635)&gt;=1,N635&lt;&gt;".",COUNTIF(N136:N$191,"*全日休*")&gt;0),  CONCATENATE(  ".",IF(N136=$A$599,$A636,"")  ),IF(N136=$A$599,$A636,"")  )</f>
        <v/>
      </c>
      <c r="O636" s="98" t="str">
        <f ca="1">IF(  AND(LEN(O635)&gt;=1,O635&lt;&gt;".",COUNTIF(O136:O$191,"*全日休*")&gt;0),  CONCATENATE(  ".",IF(O136=$A$599,$A636,"")  ),IF(O136=$A$599,$A636,"")  )</f>
        <v/>
      </c>
      <c r="P636" s="98" t="str">
        <f ca="1">IF(  AND(LEN(P635)&gt;=1,P635&lt;&gt;".",COUNTIF(P136:P$191,"*全日休*")&gt;0),  CONCATENATE(  ".",IF(P136=$A$599,$A636,"")  ),IF(P136=$A$599,$A636,"")  )</f>
        <v/>
      </c>
      <c r="Q636" s="98" t="str">
        <f ca="1">IF(  AND(LEN(Q635)&gt;=1,Q635&lt;&gt;".",COUNTIF(Q136:Q$191,"*全日休*")&gt;0),  CONCATENATE(  ".",IF(Q136=$A$599,$A636,"")  ),IF(Q136=$A$599,$A636,"")  )</f>
        <v/>
      </c>
      <c r="R636" s="98" t="str">
        <f ca="1">IF(  AND(LEN(R635)&gt;=1,R635&lt;&gt;".",COUNTIF(R136:R$191,"*全日休*")&gt;0),  CONCATENATE(  ".",IF(R136=$A$599,$A636,"")  ),IF(R136=$A$599,$A636,"")  )</f>
        <v/>
      </c>
      <c r="S636" s="98" t="str">
        <f ca="1">IF(  AND(LEN(S635)&gt;=1,S635&lt;&gt;".",COUNTIF(S136:S$191,"*全日休*")&gt;0),  CONCATENATE(  ".",IF(S136=$A$599,$A636,"")  ),IF(S136=$A$599,$A636,"")  )</f>
        <v/>
      </c>
      <c r="T636" s="98">
        <f ca="1">IF(  AND(LEN(T635)&gt;=1,T635&lt;&gt;".",COUNTIF(T136:T$191,"*全日休*")&gt;0),  CONCATENATE(  ".",IF(T136=$A$599,$A636,"")  ),IF(T136=$A$599,$A636,"")  )</f>
        <v>36</v>
      </c>
      <c r="U636" s="98" t="str">
        <f ca="1">IF(  AND(LEN(U635)&gt;=1,U635&lt;&gt;".",COUNTIF(U136:U$191,"*全日休*")&gt;0),  CONCATENATE(  ".",IF(U136=$A$599,$A636,"")  ),IF(U136=$A$599,$A636,"")  )</f>
        <v/>
      </c>
      <c r="V636" s="98" t="str">
        <f ca="1">IF(  AND(LEN(V635)&gt;=1,V635&lt;&gt;".",COUNTIF(V136:V$191,"*全日休*")&gt;0),  CONCATENATE(  ".",IF(V136=$A$599,$A636,"")  ),IF(V136=$A$599,$A636,"")  )</f>
        <v>.</v>
      </c>
      <c r="W636" s="98" t="str">
        <f ca="1">IF(  AND(LEN(W635)&gt;=1,W635&lt;&gt;".",COUNTIF(W136:W$191,"*全日休*")&gt;0),  CONCATENATE(  ".",IF(W136=$A$599,$A636,"")  ),IF(W136=$A$599,$A636,"")  )</f>
        <v>.</v>
      </c>
      <c r="X636" s="98" t="str">
        <f ca="1">IF(  AND(LEN(X635)&gt;=1,X635&lt;&gt;".",COUNTIF(X136:X$191,"*全日休*")&gt;0),  CONCATENATE(  ".",IF(X136=$A$599,$A636,"")  ),IF(X136=$A$599,$A636,"")  )</f>
        <v>.</v>
      </c>
      <c r="Y636" s="98" t="str">
        <f ca="1">IF(  AND(LEN(Y635)&gt;=1,Y635&lt;&gt;".",COUNTIF(Y136:Y$191,"*全日休*")&gt;0),  CONCATENATE(  ".",IF(Y136=$A$599,$A636,"")  ),IF(Y136=$A$599,$A636,"")  )</f>
        <v>.</v>
      </c>
      <c r="Z636" s="98" t="str">
        <f ca="1">IF(  AND(LEN(Z635)&gt;=1,Z635&lt;&gt;".",COUNTIF(Z136:Z$191,"*全日休*")&gt;0),  CONCATENATE(  ".",IF(Z136=$A$599,$A636,"")  ),IF(Z136=$A$599,$A636,"")  )</f>
        <v/>
      </c>
      <c r="AA636" s="98" t="str">
        <f ca="1">IF(  AND(LEN(AA635)&gt;=1,AA635&lt;&gt;".",COUNTIF(AA136:AA$191,"*全日休*")&gt;0),  CONCATENATE(  ".",IF(AA136=$A$599,$A636,"")  ),IF(AA136=$A$599,$A636,"")  )</f>
        <v/>
      </c>
      <c r="AB636" s="98">
        <f ca="1">IF(  AND(LEN(AB635)&gt;=1,AB635&lt;&gt;".",COUNTIF(AB136:AB$191,"*全日休*")&gt;0),  CONCATENATE(  ".",IF(AB136=$A$599,$A636,"")  ),IF(AB136=$A$599,$A636,"")  )</f>
        <v>36</v>
      </c>
      <c r="AC636" s="98">
        <f ca="1">IF(  AND(LEN(AC635)&gt;=1,AC635&lt;&gt;".",COUNTIF(AC136:AC$191,"*全日休*")&gt;0),  CONCATENATE(  ".",IF(AC136=$A$599,$A636,"")  ),IF(AC136=$A$599,$A636,"")  )</f>
        <v>36</v>
      </c>
      <c r="AD636" s="98" t="str">
        <f ca="1">IF(  AND(LEN(AD635)&gt;=1,AD635&lt;&gt;".",COUNTIF(AD136:AD$191,"*全日休*")&gt;0),  CONCATENATE(  ".",IF(AD136=$A$599,$A636,"")  ),IF(AD136=$A$599,$A636,"")  )</f>
        <v/>
      </c>
      <c r="AE636" s="98" t="str">
        <f ca="1">IF(  AND(LEN(AE635)&gt;=1,AE635&lt;&gt;".",COUNTIF(AE136:AE$191,"*全日休*")&gt;0),  CONCATENATE(  ".",IF(AE136=$A$599,$A636,"")  ),IF(AE136=$A$599,$A636,"")  )</f>
        <v/>
      </c>
      <c r="AF636" s="98" t="str">
        <f ca="1">IF(  AND(LEN(AF635)&gt;=1,AF635&lt;&gt;".",COUNTIF(AF136:AF$191,"*全日休*")&gt;0),  CONCATENATE(  ".",IF(AF136=$A$599,$A636,"")  ),IF(AF136=$A$599,$A636,"")  )</f>
        <v/>
      </c>
      <c r="AG636" s="98" t="str">
        <f ca="1">IF(  AND(LEN(AG635)&gt;=1,AG635&lt;&gt;".",COUNTIF(AG136:AG$191,"*全日休*")&gt;0),  CONCATENATE(  ".",IF(AG136=$A$599,$A636,"")  ),IF(AG136=$A$599,$A636,"")  )</f>
        <v/>
      </c>
      <c r="AH636" s="98"/>
      <c r="AI636" s="98"/>
      <c r="AJ636" s="98"/>
    </row>
    <row r="637" spans="1:36">
      <c r="A637" s="98">
        <f t="shared" si="53"/>
        <v>37</v>
      </c>
      <c r="B637" s="98" t="str">
        <f t="shared" si="53"/>
        <v>李冠億</v>
      </c>
      <c r="C637" s="98" t="str">
        <f ca="1">IF(  AND(LEN(C636)&gt;=1,C636&lt;&gt;".",COUNTIF(C137:C$191,"*全日休*")&gt;0),  CONCATENATE(  ".",IF(C137=$A$599,$A637,"")  ),IF(C137=$A$599,$A637,"")  )</f>
        <v/>
      </c>
      <c r="D637" s="98" t="str">
        <f ca="1">IF(  AND(LEN(D636)&gt;=1,D636&lt;&gt;".",COUNTIF(D137:D$191,"*全日休*")&gt;0),  CONCATENATE(  ".",IF(D137=$A$599,$A637,"")  ),IF(D137=$A$599,$A637,"")  )</f>
        <v/>
      </c>
      <c r="E637" s="98" t="str">
        <f ca="1">IF(  AND(LEN(E636)&gt;=1,E636&lt;&gt;".",COUNTIF(E137:E$191,"*全日休*")&gt;0),  CONCATENATE(  ".",IF(E137=$A$599,$A637,"")  ),IF(E137=$A$599,$A637,"")  )</f>
        <v/>
      </c>
      <c r="F637" s="98" t="str">
        <f ca="1">IF(  AND(LEN(F636)&gt;=1,F636&lt;&gt;".",COUNTIF(F137:F$191,"*全日休*")&gt;0),  CONCATENATE(  ".",IF(F137=$A$599,$A637,"")  ),IF(F137=$A$599,$A637,"")  )</f>
        <v>.</v>
      </c>
      <c r="G637" s="98" t="str">
        <f ca="1">IF(  AND(LEN(G636)&gt;=1,G636&lt;&gt;".",COUNTIF(G137:G$191,"*全日休*")&gt;0),  CONCATENATE(  ".",IF(G137=$A$599,$A637,"")  ),IF(G137=$A$599,$A637,"")  )</f>
        <v/>
      </c>
      <c r="H637" s="98">
        <f ca="1">IF(  AND(LEN(H636)&gt;=1,H636&lt;&gt;".",COUNTIF(H137:H$191,"*全日休*")&gt;0),  CONCATENATE(  ".",IF(H137=$A$599,$A637,"")  ),IF(H137=$A$599,$A637,"")  )</f>
        <v>37</v>
      </c>
      <c r="I637" s="98" t="str">
        <f ca="1">IF(  AND(LEN(I636)&gt;=1,I636&lt;&gt;".",COUNTIF(I137:I$191,"*全日休*")&gt;0),  CONCATENATE(  ".",IF(I137=$A$599,$A637,"")  ),IF(I137=$A$599,$A637,"")  )</f>
        <v/>
      </c>
      <c r="J637" s="98" t="str">
        <f ca="1">IF(  AND(LEN(J636)&gt;=1,J636&lt;&gt;".",COUNTIF(J137:J$191,"*全日休*")&gt;0),  CONCATENATE(  ".",IF(J137=$A$599,$A637,"")  ),IF(J137=$A$599,$A637,"")  )</f>
        <v/>
      </c>
      <c r="K637" s="98" t="str">
        <f ca="1">IF(  AND(LEN(K636)&gt;=1,K636&lt;&gt;".",COUNTIF(K137:K$191,"*全日休*")&gt;0),  CONCATENATE(  ".",IF(K137=$A$599,$A637,"")  ),IF(K137=$A$599,$A637,"")  )</f>
        <v/>
      </c>
      <c r="L637" s="98" t="str">
        <f ca="1">IF(  AND(LEN(L636)&gt;=1,L636&lt;&gt;".",COUNTIF(L137:L$191,"*全日休*")&gt;0),  CONCATENATE(  ".",IF(L137=$A$599,$A637,"")  ),IF(L137=$A$599,$A637,"")  )</f>
        <v/>
      </c>
      <c r="M637" s="98" t="str">
        <f ca="1">IF(  AND(LEN(M636)&gt;=1,M636&lt;&gt;".",COUNTIF(M137:M$191,"*全日休*")&gt;0),  CONCATENATE(  ".",IF(M137=$A$599,$A637,"")  ),IF(M137=$A$599,$A637,"")  )</f>
        <v/>
      </c>
      <c r="N637" s="98">
        <f ca="1">IF(  AND(LEN(N636)&gt;=1,N636&lt;&gt;".",COUNTIF(N137:N$191,"*全日休*")&gt;0),  CONCATENATE(  ".",IF(N137=$A$599,$A637,"")  ),IF(N137=$A$599,$A637,"")  )</f>
        <v>37</v>
      </c>
      <c r="O637" s="98" t="str">
        <f ca="1">IF(  AND(LEN(O636)&gt;=1,O636&lt;&gt;".",COUNTIF(O137:O$191,"*全日休*")&gt;0),  CONCATENATE(  ".",IF(O137=$A$599,$A637,"")  ),IF(O137=$A$599,$A637,"")  )</f>
        <v/>
      </c>
      <c r="P637" s="98" t="str">
        <f ca="1">IF(  AND(LEN(P636)&gt;=1,P636&lt;&gt;".",COUNTIF(P137:P$191,"*全日休*")&gt;0),  CONCATENATE(  ".",IF(P137=$A$599,$A637,"")  ),IF(P137=$A$599,$A637,"")  )</f>
        <v/>
      </c>
      <c r="Q637" s="98" t="str">
        <f ca="1">IF(  AND(LEN(Q636)&gt;=1,Q636&lt;&gt;".",COUNTIF(Q137:Q$191,"*全日休*")&gt;0),  CONCATENATE(  ".",IF(Q137=$A$599,$A637,"")  ),IF(Q137=$A$599,$A637,"")  )</f>
        <v/>
      </c>
      <c r="R637" s="98" t="str">
        <f ca="1">IF(  AND(LEN(R636)&gt;=1,R636&lt;&gt;".",COUNTIF(R137:R$191,"*全日休*")&gt;0),  CONCATENATE(  ".",IF(R137=$A$599,$A637,"")  ),IF(R137=$A$599,$A637,"")  )</f>
        <v/>
      </c>
      <c r="S637" s="98" t="str">
        <f ca="1">IF(  AND(LEN(S636)&gt;=1,S636&lt;&gt;".",COUNTIF(S137:S$191,"*全日休*")&gt;0),  CONCATENATE(  ".",IF(S137=$A$599,$A637,"")  ),IF(S137=$A$599,$A637,"")  )</f>
        <v/>
      </c>
      <c r="T637" s="98" t="str">
        <f ca="1">IF(  AND(LEN(T636)&gt;=1,T636&lt;&gt;".",COUNTIF(T137:T$191,"*全日休*")&gt;0),  CONCATENATE(  ".",IF(T137=$A$599,$A637,"")  ),IF(T137=$A$599,$A637,"")  )</f>
        <v>.</v>
      </c>
      <c r="U637" s="98">
        <f ca="1">IF(  AND(LEN(U636)&gt;=1,U636&lt;&gt;".",COUNTIF(U137:U$191,"*全日休*")&gt;0),  CONCATENATE(  ".",IF(U137=$A$599,$A637,"")  ),IF(U137=$A$599,$A637,"")  )</f>
        <v>37</v>
      </c>
      <c r="V637" s="98" t="str">
        <f ca="1">IF(  AND(LEN(V636)&gt;=1,V636&lt;&gt;".",COUNTIF(V137:V$191,"*全日休*")&gt;0),  CONCATENATE(  ".",IF(V137=$A$599,$A637,"")  ),IF(V137=$A$599,$A637,"")  )</f>
        <v/>
      </c>
      <c r="W637" s="98" t="str">
        <f ca="1">IF(  AND(LEN(W636)&gt;=1,W636&lt;&gt;".",COUNTIF(W137:W$191,"*全日休*")&gt;0),  CONCATENATE(  ".",IF(W137=$A$599,$A637,"")  ),IF(W137=$A$599,$A637,"")  )</f>
        <v/>
      </c>
      <c r="X637" s="98" t="str">
        <f ca="1">IF(  AND(LEN(X636)&gt;=1,X636&lt;&gt;".",COUNTIF(X137:X$191,"*全日休*")&gt;0),  CONCATENATE(  ".",IF(X137=$A$599,$A637,"")  ),IF(X137=$A$599,$A637,"")  )</f>
        <v/>
      </c>
      <c r="Y637" s="98" t="str">
        <f ca="1">IF(  AND(LEN(Y636)&gt;=1,Y636&lt;&gt;".",COUNTIF(Y137:Y$191,"*全日休*")&gt;0),  CONCATENATE(  ".",IF(Y137=$A$599,$A637,"")  ),IF(Y137=$A$599,$A637,"")  )</f>
        <v/>
      </c>
      <c r="Z637" s="98" t="str">
        <f ca="1">IF(  AND(LEN(Z636)&gt;=1,Z636&lt;&gt;".",COUNTIF(Z137:Z$191,"*全日休*")&gt;0),  CONCATENATE(  ".",IF(Z137=$A$599,$A637,"")  ),IF(Z137=$A$599,$A637,"")  )</f>
        <v/>
      </c>
      <c r="AA637" s="98" t="str">
        <f ca="1">IF(  AND(LEN(AA636)&gt;=1,AA636&lt;&gt;".",COUNTIF(AA137:AA$191,"*全日休*")&gt;0),  CONCATENATE(  ".",IF(AA137=$A$599,$A637,"")  ),IF(AA137=$A$599,$A637,"")  )</f>
        <v/>
      </c>
      <c r="AB637" s="98" t="str">
        <f ca="1">IF(  AND(LEN(AB636)&gt;=1,AB636&lt;&gt;".",COUNTIF(AB137:AB$191,"*全日休*")&gt;0),  CONCATENATE(  ".",IF(AB137=$A$599,$A637,"")  ),IF(AB137=$A$599,$A637,"")  )</f>
        <v>.</v>
      </c>
      <c r="AC637" s="98" t="str">
        <f ca="1">IF(  AND(LEN(AC636)&gt;=1,AC636&lt;&gt;".",COUNTIF(AC137:AC$191,"*全日休*")&gt;0),  CONCATENATE(  ".",IF(AC137=$A$599,$A637,"")  ),IF(AC137=$A$599,$A637,"")  )</f>
        <v>.</v>
      </c>
      <c r="AD637" s="98" t="str">
        <f ca="1">IF(  AND(LEN(AD636)&gt;=1,AD636&lt;&gt;".",COUNTIF(AD137:AD$191,"*全日休*")&gt;0),  CONCATENATE(  ".",IF(AD137=$A$599,$A637,"")  ),IF(AD137=$A$599,$A637,"")  )</f>
        <v/>
      </c>
      <c r="AE637" s="98">
        <f ca="1">IF(  AND(LEN(AE636)&gt;=1,AE636&lt;&gt;".",COUNTIF(AE137:AE$191,"*全日休*")&gt;0),  CONCATENATE(  ".",IF(AE137=$A$599,$A637,"")  ),IF(AE137=$A$599,$A637,"")  )</f>
        <v>37</v>
      </c>
      <c r="AF637" s="98">
        <f ca="1">IF(  AND(LEN(AF636)&gt;=1,AF636&lt;&gt;".",COUNTIF(AF137:AF$191,"*全日休*")&gt;0),  CONCATENATE(  ".",IF(AF137=$A$599,$A637,"")  ),IF(AF137=$A$599,$A637,"")  )</f>
        <v>37</v>
      </c>
      <c r="AG637" s="98" t="str">
        <f ca="1">IF(  AND(LEN(AG636)&gt;=1,AG636&lt;&gt;".",COUNTIF(AG137:AG$191,"*全日休*")&gt;0),  CONCATENATE(  ".",IF(AG137=$A$599,$A637,"")  ),IF(AG137=$A$599,$A637,"")  )</f>
        <v/>
      </c>
      <c r="AH637" s="98"/>
      <c r="AI637" s="98"/>
      <c r="AJ637" s="98"/>
    </row>
    <row r="638" spans="1:36">
      <c r="A638" s="98">
        <f t="shared" si="53"/>
        <v>38</v>
      </c>
      <c r="B638" s="98" t="str">
        <f t="shared" si="53"/>
        <v>佘尚恩</v>
      </c>
      <c r="C638" s="98">
        <f ca="1">IF(  AND(LEN(C637)&gt;=1,C637&lt;&gt;".",COUNTIF(C138:C$191,"*全日休*")&gt;0),  CONCATENATE(  ".",IF(C138=$A$599,$A638,"")  ),IF(C138=$A$599,$A638,"")  )</f>
        <v>38</v>
      </c>
      <c r="D638" s="98">
        <f ca="1">IF(  AND(LEN(D637)&gt;=1,D637&lt;&gt;".",COUNTIF(D138:D$191,"*全日休*")&gt;0),  CONCATENATE(  ".",IF(D138=$A$599,$A638,"")  ),IF(D138=$A$599,$A638,"")  )</f>
        <v>38</v>
      </c>
      <c r="E638" s="98" t="str">
        <f ca="1">IF(  AND(LEN(E637)&gt;=1,E637&lt;&gt;".",COUNTIF(E138:E$191,"*全日休*")&gt;0),  CONCATENATE(  ".",IF(E138=$A$599,$A638,"")  ),IF(E138=$A$599,$A638,"")  )</f>
        <v/>
      </c>
      <c r="F638" s="98" t="str">
        <f ca="1">IF(  AND(LEN(F637)&gt;=1,F637&lt;&gt;".",COUNTIF(F138:F$191,"*全日休*")&gt;0),  CONCATENATE(  ".",IF(F138=$A$599,$A638,"")  ),IF(F138=$A$599,$A638,"")  )</f>
        <v/>
      </c>
      <c r="G638" s="98" t="str">
        <f ca="1">IF(  AND(LEN(G637)&gt;=1,G637&lt;&gt;".",COUNTIF(G138:G$191,"*全日休*")&gt;0),  CONCATENATE(  ".",IF(G138=$A$599,$A638,"")  ),IF(G138=$A$599,$A638,"")  )</f>
        <v/>
      </c>
      <c r="H638" s="98" t="str">
        <f ca="1">IF(  AND(LEN(H637)&gt;=1,H637&lt;&gt;".",COUNTIF(H138:H$191,"*全日休*")&gt;0),  CONCATENATE(  ".",IF(H138=$A$599,$A638,"")  ),IF(H138=$A$599,$A638,"")  )</f>
        <v>.</v>
      </c>
      <c r="I638" s="98" t="str">
        <f ca="1">IF(  AND(LEN(I637)&gt;=1,I637&lt;&gt;".",COUNTIF(I138:I$191,"*全日休*")&gt;0),  CONCATENATE(  ".",IF(I138=$A$599,$A638,"")  ),IF(I138=$A$599,$A638,"")  )</f>
        <v/>
      </c>
      <c r="J638" s="98" t="str">
        <f ca="1">IF(  AND(LEN(J637)&gt;=1,J637&lt;&gt;".",COUNTIF(J138:J$191,"*全日休*")&gt;0),  CONCATENATE(  ".",IF(J138=$A$599,$A638,"")  ),IF(J138=$A$599,$A638,"")  )</f>
        <v/>
      </c>
      <c r="K638" s="98" t="str">
        <f ca="1">IF(  AND(LEN(K637)&gt;=1,K637&lt;&gt;".",COUNTIF(K138:K$191,"*全日休*")&gt;0),  CONCATENATE(  ".",IF(K138=$A$599,$A638,"")  ),IF(K138=$A$599,$A638,"")  )</f>
        <v/>
      </c>
      <c r="L638" s="98" t="str">
        <f ca="1">IF(  AND(LEN(L637)&gt;=1,L637&lt;&gt;".",COUNTIF(L138:L$191,"*全日休*")&gt;0),  CONCATENATE(  ".",IF(L138=$A$599,$A638,"")  ),IF(L138=$A$599,$A638,"")  )</f>
        <v/>
      </c>
      <c r="M638" s="98" t="str">
        <f ca="1">IF(  AND(LEN(M637)&gt;=1,M637&lt;&gt;".",COUNTIF(M138:M$191,"*全日休*")&gt;0),  CONCATENATE(  ".",IF(M138=$A$599,$A638,"")  ),IF(M138=$A$599,$A638,"")  )</f>
        <v/>
      </c>
      <c r="N638" s="98" t="str">
        <f ca="1">IF(  AND(LEN(N637)&gt;=1,N637&lt;&gt;".",COUNTIF(N138:N$191,"*全日休*")&gt;0),  CONCATENATE(  ".",IF(N138=$A$599,$A638,"")  ),IF(N138=$A$599,$A638,"")  )</f>
        <v>.</v>
      </c>
      <c r="O638" s="98" t="str">
        <f ca="1">IF(  AND(LEN(O637)&gt;=1,O637&lt;&gt;".",COUNTIF(O138:O$191,"*全日休*")&gt;0),  CONCATENATE(  ".",IF(O138=$A$599,$A638,"")  ),IF(O138=$A$599,$A638,"")  )</f>
        <v/>
      </c>
      <c r="P638" s="98" t="str">
        <f ca="1">IF(  AND(LEN(P637)&gt;=1,P637&lt;&gt;".",COUNTIF(P138:P$191,"*全日休*")&gt;0),  CONCATENATE(  ".",IF(P138=$A$599,$A638,"")  ),IF(P138=$A$599,$A638,"")  )</f>
        <v/>
      </c>
      <c r="Q638" s="98" t="str">
        <f ca="1">IF(  AND(LEN(Q637)&gt;=1,Q637&lt;&gt;".",COUNTIF(Q138:Q$191,"*全日休*")&gt;0),  CONCATENATE(  ".",IF(Q138=$A$599,$A638,"")  ),IF(Q138=$A$599,$A638,"")  )</f>
        <v/>
      </c>
      <c r="R638" s="98">
        <f ca="1">IF(  AND(LEN(R637)&gt;=1,R637&lt;&gt;".",COUNTIF(R138:R$191,"*全日休*")&gt;0),  CONCATENATE(  ".",IF(R138=$A$599,$A638,"")  ),IF(R138=$A$599,$A638,"")  )</f>
        <v>38</v>
      </c>
      <c r="S638" s="98">
        <f ca="1">IF(  AND(LEN(S637)&gt;=1,S637&lt;&gt;".",COUNTIF(S138:S$191,"*全日休*")&gt;0),  CONCATENATE(  ".",IF(S138=$A$599,$A638,"")  ),IF(S138=$A$599,$A638,"")  )</f>
        <v>38</v>
      </c>
      <c r="T638" s="98" t="str">
        <f ca="1">IF(  AND(LEN(T637)&gt;=1,T637&lt;&gt;".",COUNTIF(T138:T$191,"*全日休*")&gt;0),  CONCATENATE(  ".",IF(T138=$A$599,$A638,"")  ),IF(T138=$A$599,$A638,"")  )</f>
        <v/>
      </c>
      <c r="U638" s="98" t="str">
        <f ca="1">IF(  AND(LEN(U637)&gt;=1,U637&lt;&gt;".",COUNTIF(U138:U$191,"*全日休*")&gt;0),  CONCATENATE(  ".",IF(U138=$A$599,$A638,"")  ),IF(U138=$A$599,$A638,"")  )</f>
        <v>.</v>
      </c>
      <c r="V638" s="98" t="str">
        <f ca="1">IF(  AND(LEN(V637)&gt;=1,V637&lt;&gt;".",COUNTIF(V138:V$191,"*全日休*")&gt;0),  CONCATENATE(  ".",IF(V138=$A$599,$A638,"")  ),IF(V138=$A$599,$A638,"")  )</f>
        <v/>
      </c>
      <c r="W638" s="98" t="str">
        <f ca="1">IF(  AND(LEN(W637)&gt;=1,W637&lt;&gt;".",COUNTIF(W138:W$191,"*全日休*")&gt;0),  CONCATENATE(  ".",IF(W138=$A$599,$A638,"")  ),IF(W138=$A$599,$A638,"")  )</f>
        <v/>
      </c>
      <c r="X638" s="98" t="str">
        <f ca="1">IF(  AND(LEN(X637)&gt;=1,X637&lt;&gt;".",COUNTIF(X138:X$191,"*全日休*")&gt;0),  CONCATENATE(  ".",IF(X138=$A$599,$A638,"")  ),IF(X138=$A$599,$A638,"")  )</f>
        <v/>
      </c>
      <c r="Y638" s="98" t="str">
        <f ca="1">IF(  AND(LEN(Y637)&gt;=1,Y637&lt;&gt;".",COUNTIF(Y138:Y$191,"*全日休*")&gt;0),  CONCATENATE(  ".",IF(Y138=$A$599,$A638,"")  ),IF(Y138=$A$599,$A638,"")  )</f>
        <v/>
      </c>
      <c r="Z638" s="98" t="str">
        <f ca="1">IF(  AND(LEN(Z637)&gt;=1,Z637&lt;&gt;".",COUNTIF(Z138:Z$191,"*全日休*")&gt;0),  CONCATENATE(  ".",IF(Z138=$A$599,$A638,"")  ),IF(Z138=$A$599,$A638,"")  )</f>
        <v/>
      </c>
      <c r="AA638" s="98" t="str">
        <f ca="1">IF(  AND(LEN(AA637)&gt;=1,AA637&lt;&gt;".",COUNTIF(AA138:AA$191,"*全日休*")&gt;0),  CONCATENATE(  ".",IF(AA138=$A$599,$A638,"")  ),IF(AA138=$A$599,$A638,"")  )</f>
        <v/>
      </c>
      <c r="AB638" s="98" t="str">
        <f ca="1">IF(  AND(LEN(AB637)&gt;=1,AB637&lt;&gt;".",COUNTIF(AB138:AB$191,"*全日休*")&gt;0),  CONCATENATE(  ".",IF(AB138=$A$599,$A638,"")  ),IF(AB138=$A$599,$A638,"")  )</f>
        <v/>
      </c>
      <c r="AC638" s="98">
        <f ca="1">IF(  AND(LEN(AC637)&gt;=1,AC637&lt;&gt;".",COUNTIF(AC138:AC$191,"*全日休*")&gt;0),  CONCATENATE(  ".",IF(AC138=$A$599,$A638,"")  ),IF(AC138=$A$599,$A638,"")  )</f>
        <v>38</v>
      </c>
      <c r="AD638" s="98">
        <f ca="1">IF(  AND(LEN(AD637)&gt;=1,AD637&lt;&gt;".",COUNTIF(AD138:AD$191,"*全日休*")&gt;0),  CONCATENATE(  ".",IF(AD138=$A$599,$A638,"")  ),IF(AD138=$A$599,$A638,"")  )</f>
        <v>38</v>
      </c>
      <c r="AE638" s="98" t="str">
        <f ca="1">IF(  AND(LEN(AE637)&gt;=1,AE637&lt;&gt;".",COUNTIF(AE138:AE$191,"*全日休*")&gt;0),  CONCATENATE(  ".",IF(AE138=$A$599,$A638,"")  ),IF(AE138=$A$599,$A638,"")  )</f>
        <v>.</v>
      </c>
      <c r="AF638" s="98" t="str">
        <f ca="1">IF(  AND(LEN(AF637)&gt;=1,AF637&lt;&gt;".",COUNTIF(AF138:AF$191,"*全日休*")&gt;0),  CONCATENATE(  ".",IF(AF138=$A$599,$A638,"")  ),IF(AF138=$A$599,$A638,"")  )</f>
        <v>.</v>
      </c>
      <c r="AG638" s="98" t="str">
        <f ca="1">IF(  AND(LEN(AG637)&gt;=1,AG637&lt;&gt;".",COUNTIF(AG138:AG$191,"*全日休*")&gt;0),  CONCATENATE(  ".",IF(AG138=$A$599,$A638,"")  ),IF(AG138=$A$599,$A638,"")  )</f>
        <v/>
      </c>
      <c r="AH638" s="98"/>
      <c r="AI638" s="98"/>
      <c r="AJ638" s="98"/>
    </row>
    <row r="639" spans="1:36">
      <c r="A639" s="98">
        <f t="shared" si="53"/>
        <v>39</v>
      </c>
      <c r="B639" s="98" t="str">
        <f t="shared" si="53"/>
        <v>葉家豪</v>
      </c>
      <c r="C639" s="98" t="str">
        <f ca="1">IF(  AND(LEN(C638)&gt;=1,C638&lt;&gt;".",COUNTIF(C139:C$191,"*全日休*")&gt;0),  CONCATENATE(  ".",IF(C139=$A$599,$A639,"")  ),IF(C139=$A$599,$A639,"")  )</f>
        <v>.</v>
      </c>
      <c r="D639" s="98" t="str">
        <f ca="1">IF(  AND(LEN(D638)&gt;=1,D638&lt;&gt;".",COUNTIF(D139:D$191,"*全日休*")&gt;0),  CONCATENATE(  ".",IF(D139=$A$599,$A639,"")  ),IF(D139=$A$599,$A639,"")  )</f>
        <v>.39</v>
      </c>
      <c r="E639" s="98" t="str">
        <f ca="1">IF(  AND(LEN(E638)&gt;=1,E638&lt;&gt;".",COUNTIF(E139:E$191,"*全日休*")&gt;0),  CONCATENATE(  ".",IF(E139=$A$599,$A639,"")  ),IF(E139=$A$599,$A639,"")  )</f>
        <v/>
      </c>
      <c r="F639" s="98" t="str">
        <f ca="1">IF(  AND(LEN(F638)&gt;=1,F638&lt;&gt;".",COUNTIF(F139:F$191,"*全日休*")&gt;0),  CONCATENATE(  ".",IF(F139=$A$599,$A639,"")  ),IF(F139=$A$599,$A639,"")  )</f>
        <v/>
      </c>
      <c r="G639" s="98" t="str">
        <f ca="1">IF(  AND(LEN(G638)&gt;=1,G638&lt;&gt;".",COUNTIF(G139:G$191,"*全日休*")&gt;0),  CONCATENATE(  ".",IF(G139=$A$599,$A639,"")  ),IF(G139=$A$599,$A639,"")  )</f>
        <v/>
      </c>
      <c r="H639" s="98" t="str">
        <f ca="1">IF(  AND(LEN(H638)&gt;=1,H638&lt;&gt;".",COUNTIF(H139:H$191,"*全日休*")&gt;0),  CONCATENATE(  ".",IF(H139=$A$599,$A639,"")  ),IF(H139=$A$599,$A639,"")  )</f>
        <v/>
      </c>
      <c r="I639" s="98" t="str">
        <f ca="1">IF(  AND(LEN(I638)&gt;=1,I638&lt;&gt;".",COUNTIF(I139:I$191,"*全日休*")&gt;0),  CONCATENATE(  ".",IF(I139=$A$599,$A639,"")  ),IF(I139=$A$599,$A639,"")  )</f>
        <v/>
      </c>
      <c r="J639" s="98" t="str">
        <f ca="1">IF(  AND(LEN(J638)&gt;=1,J638&lt;&gt;".",COUNTIF(J139:J$191,"*全日休*")&gt;0),  CONCATENATE(  ".",IF(J139=$A$599,$A639,"")  ),IF(J139=$A$599,$A639,"")  )</f>
        <v/>
      </c>
      <c r="K639" s="98">
        <f ca="1">IF(  AND(LEN(K638)&gt;=1,K638&lt;&gt;".",COUNTIF(K139:K$191,"*全日休*")&gt;0),  CONCATENATE(  ".",IF(K139=$A$599,$A639,"")  ),IF(K139=$A$599,$A639,"")  )</f>
        <v>39</v>
      </c>
      <c r="L639" s="98" t="str">
        <f ca="1">IF(  AND(LEN(L638)&gt;=1,L638&lt;&gt;".",COUNTIF(L139:L$191,"*全日休*")&gt;0),  CONCATENATE(  ".",IF(L139=$A$599,$A639,"")  ),IF(L139=$A$599,$A639,"")  )</f>
        <v/>
      </c>
      <c r="M639" s="98" t="str">
        <f ca="1">IF(  AND(LEN(M638)&gt;=1,M638&lt;&gt;".",COUNTIF(M139:M$191,"*全日休*")&gt;0),  CONCATENATE(  ".",IF(M139=$A$599,$A639,"")  ),IF(M139=$A$599,$A639,"")  )</f>
        <v/>
      </c>
      <c r="N639" s="98" t="str">
        <f ca="1">IF(  AND(LEN(N638)&gt;=1,N638&lt;&gt;".",COUNTIF(N139:N$191,"*全日休*")&gt;0),  CONCATENATE(  ".",IF(N139=$A$599,$A639,"")  ),IF(N139=$A$599,$A639,"")  )</f>
        <v/>
      </c>
      <c r="O639" s="98" t="str">
        <f ca="1">IF(  AND(LEN(O638)&gt;=1,O638&lt;&gt;".",COUNTIF(O139:O$191,"*全日休*")&gt;0),  CONCATENATE(  ".",IF(O139=$A$599,$A639,"")  ),IF(O139=$A$599,$A639,"")  )</f>
        <v/>
      </c>
      <c r="P639" s="98" t="str">
        <f ca="1">IF(  AND(LEN(P638)&gt;=1,P638&lt;&gt;".",COUNTIF(P139:P$191,"*全日休*")&gt;0),  CONCATENATE(  ".",IF(P139=$A$599,$A639,"")  ),IF(P139=$A$599,$A639,"")  )</f>
        <v/>
      </c>
      <c r="Q639" s="98" t="str">
        <f ca="1">IF(  AND(LEN(Q638)&gt;=1,Q638&lt;&gt;".",COUNTIF(Q139:Q$191,"*全日休*")&gt;0),  CONCATENATE(  ".",IF(Q139=$A$599,$A639,"")  ),IF(Q139=$A$599,$A639,"")  )</f>
        <v/>
      </c>
      <c r="R639" s="98" t="str">
        <f ca="1">IF(  AND(LEN(R638)&gt;=1,R638&lt;&gt;".",COUNTIF(R139:R$191,"*全日休*")&gt;0),  CONCATENATE(  ".",IF(R139=$A$599,$A639,"")  ),IF(R139=$A$599,$A639,"")  )</f>
        <v>.39</v>
      </c>
      <c r="S639" s="98" t="str">
        <f ca="1">IF(  AND(LEN(S638)&gt;=1,S638&lt;&gt;".",COUNTIF(S139:S$191,"*全日休*")&gt;0),  CONCATENATE(  ".",IF(S139=$A$599,$A639,"")  ),IF(S139=$A$599,$A639,"")  )</f>
        <v>.</v>
      </c>
      <c r="T639" s="98" t="str">
        <f ca="1">IF(  AND(LEN(T638)&gt;=1,T638&lt;&gt;".",COUNTIF(T139:T$191,"*全日休*")&gt;0),  CONCATENATE(  ".",IF(T139=$A$599,$A639,"")  ),IF(T139=$A$599,$A639,"")  )</f>
        <v/>
      </c>
      <c r="U639" s="98" t="str">
        <f ca="1">IF(  AND(LEN(U638)&gt;=1,U638&lt;&gt;".",COUNTIF(U139:U$191,"*全日休*")&gt;0),  CONCATENATE(  ".",IF(U139=$A$599,$A639,"")  ),IF(U139=$A$599,$A639,"")  )</f>
        <v/>
      </c>
      <c r="V639" s="98" t="str">
        <f ca="1">IF(  AND(LEN(V638)&gt;=1,V638&lt;&gt;".",COUNTIF(V139:V$191,"*全日休*")&gt;0),  CONCATENATE(  ".",IF(V139=$A$599,$A639,"")  ),IF(V139=$A$599,$A639,"")  )</f>
        <v/>
      </c>
      <c r="W639" s="98" t="str">
        <f ca="1">IF(  AND(LEN(W638)&gt;=1,W638&lt;&gt;".",COUNTIF(W139:W$191,"*全日休*")&gt;0),  CONCATENATE(  ".",IF(W139=$A$599,$A639,"")  ),IF(W139=$A$599,$A639,"")  )</f>
        <v/>
      </c>
      <c r="X639" s="98" t="str">
        <f ca="1">IF(  AND(LEN(X638)&gt;=1,X638&lt;&gt;".",COUNTIF(X139:X$191,"*全日休*")&gt;0),  CONCATENATE(  ".",IF(X139=$A$599,$A639,"")  ),IF(X139=$A$599,$A639,"")  )</f>
        <v/>
      </c>
      <c r="Y639" s="98">
        <f ca="1">IF(  AND(LEN(Y638)&gt;=1,Y638&lt;&gt;".",COUNTIF(Y139:Y$191,"*全日休*")&gt;0),  CONCATENATE(  ".",IF(Y139=$A$599,$A639,"")  ),IF(Y139=$A$599,$A639,"")  )</f>
        <v>39</v>
      </c>
      <c r="Z639" s="98" t="str">
        <f ca="1">IF(  AND(LEN(Z638)&gt;=1,Z638&lt;&gt;".",COUNTIF(Z139:Z$191,"*全日休*")&gt;0),  CONCATENATE(  ".",IF(Z139=$A$599,$A639,"")  ),IF(Z139=$A$599,$A639,"")  )</f>
        <v/>
      </c>
      <c r="AA639" s="98" t="str">
        <f ca="1">IF(  AND(LEN(AA638)&gt;=1,AA638&lt;&gt;".",COUNTIF(AA139:AA$191,"*全日休*")&gt;0),  CONCATENATE(  ".",IF(AA139=$A$599,$A639,"")  ),IF(AA139=$A$599,$A639,"")  )</f>
        <v/>
      </c>
      <c r="AB639" s="98" t="str">
        <f ca="1">IF(  AND(LEN(AB638)&gt;=1,AB638&lt;&gt;".",COUNTIF(AB139:AB$191,"*全日休*")&gt;0),  CONCATENATE(  ".",IF(AB139=$A$599,$A639,"")  ),IF(AB139=$A$599,$A639,"")  )</f>
        <v/>
      </c>
      <c r="AC639" s="98" t="str">
        <f ca="1">IF(  AND(LEN(AC638)&gt;=1,AC638&lt;&gt;".",COUNTIF(AC139:AC$191,"*全日休*")&gt;0),  CONCATENATE(  ".",IF(AC139=$A$599,$A639,"")  ),IF(AC139=$A$599,$A639,"")  )</f>
        <v>.</v>
      </c>
      <c r="AD639" s="98" t="str">
        <f ca="1">IF(  AND(LEN(AD638)&gt;=1,AD638&lt;&gt;".",COUNTIF(AD139:AD$191,"*全日休*")&gt;0),  CONCATENATE(  ".",IF(AD139=$A$599,$A639,"")  ),IF(AD139=$A$599,$A639,"")  )</f>
        <v>.</v>
      </c>
      <c r="AE639" s="98" t="str">
        <f ca="1">IF(  AND(LEN(AE638)&gt;=1,AE638&lt;&gt;".",COUNTIF(AE139:AE$191,"*全日休*")&gt;0),  CONCATENATE(  ".",IF(AE139=$A$599,$A639,"")  ),IF(AE139=$A$599,$A639,"")  )</f>
        <v/>
      </c>
      <c r="AF639" s="98">
        <f ca="1">IF(  AND(LEN(AF638)&gt;=1,AF638&lt;&gt;".",COUNTIF(AF139:AF$191,"*全日休*")&gt;0),  CONCATENATE(  ".",IF(AF139=$A$599,$A639,"")  ),IF(AF139=$A$599,$A639,"")  )</f>
        <v>39</v>
      </c>
      <c r="AG639" s="98" t="str">
        <f ca="1">IF(  AND(LEN(AG638)&gt;=1,AG638&lt;&gt;".",COUNTIF(AG139:AG$191,"*全日休*")&gt;0),  CONCATENATE(  ".",IF(AG139=$A$599,$A639,"")  ),IF(AG139=$A$599,$A639,"")  )</f>
        <v/>
      </c>
      <c r="AH639" s="98"/>
      <c r="AI639" s="98"/>
      <c r="AJ639" s="98"/>
    </row>
    <row r="640" spans="1:36">
      <c r="A640" s="98">
        <f t="shared" si="53"/>
        <v>40</v>
      </c>
      <c r="B640" s="98" t="str">
        <f t="shared" si="53"/>
        <v>鄭智謙</v>
      </c>
      <c r="C640" s="98">
        <f ca="1">IF(  AND(LEN(C639)&gt;=1,C639&lt;&gt;".",COUNTIF(C140:C$191,"*全日休*")&gt;0),  CONCATENATE(  ".",IF(C140=$A$599,$A640,"")  ),IF(C140=$A$599,$A640,"")  )</f>
        <v>40</v>
      </c>
      <c r="D640" s="98" t="str">
        <f ca="1">IF(  AND(LEN(D639)&gt;=1,D639&lt;&gt;".",COUNTIF(D140:D$191,"*全日休*")&gt;0),  CONCATENATE(  ".",IF(D140=$A$599,$A640,"")  ),IF(D140=$A$599,$A640,"")  )</f>
        <v>.</v>
      </c>
      <c r="E640" s="98" t="str">
        <f ca="1">IF(  AND(LEN(E639)&gt;=1,E639&lt;&gt;".",COUNTIF(E140:E$191,"*全日休*")&gt;0),  CONCATENATE(  ".",IF(E140=$A$599,$A640,"")  ),IF(E140=$A$599,$A640,"")  )</f>
        <v/>
      </c>
      <c r="F640" s="98" t="str">
        <f ca="1">IF(  AND(LEN(F639)&gt;=1,F639&lt;&gt;".",COUNTIF(F140:F$191,"*全日休*")&gt;0),  CONCATENATE(  ".",IF(F140=$A$599,$A640,"")  ),IF(F140=$A$599,$A640,"")  )</f>
        <v/>
      </c>
      <c r="G640" s="98" t="str">
        <f ca="1">IF(  AND(LEN(G639)&gt;=1,G639&lt;&gt;".",COUNTIF(G140:G$191,"*全日休*")&gt;0),  CONCATENATE(  ".",IF(G140=$A$599,$A640,"")  ),IF(G140=$A$599,$A640,"")  )</f>
        <v/>
      </c>
      <c r="H640" s="98" t="str">
        <f ca="1">IF(  AND(LEN(H639)&gt;=1,H639&lt;&gt;".",COUNTIF(H140:H$191,"*全日休*")&gt;0),  CONCATENATE(  ".",IF(H140=$A$599,$A640,"")  ),IF(H140=$A$599,$A640,"")  )</f>
        <v/>
      </c>
      <c r="I640" s="98" t="str">
        <f ca="1">IF(  AND(LEN(I639)&gt;=1,I639&lt;&gt;".",COUNTIF(I140:I$191,"*全日休*")&gt;0),  CONCATENATE(  ".",IF(I140=$A$599,$A640,"")  ),IF(I140=$A$599,$A640,"")  )</f>
        <v/>
      </c>
      <c r="J640" s="98" t="str">
        <f ca="1">IF(  AND(LEN(J639)&gt;=1,J639&lt;&gt;".",COUNTIF(J140:J$191,"*全日休*")&gt;0),  CONCATENATE(  ".",IF(J140=$A$599,$A640,"")  ),IF(J140=$A$599,$A640,"")  )</f>
        <v/>
      </c>
      <c r="K640" s="98" t="str">
        <f ca="1">IF(  AND(LEN(K639)&gt;=1,K639&lt;&gt;".",COUNTIF(K140:K$191,"*全日休*")&gt;0),  CONCATENATE(  ".",IF(K140=$A$599,$A640,"")  ),IF(K140=$A$599,$A640,"")  )</f>
        <v>.</v>
      </c>
      <c r="L640" s="98">
        <f ca="1">IF(  AND(LEN(L639)&gt;=1,L639&lt;&gt;".",COUNTIF(L140:L$191,"*全日休*")&gt;0),  CONCATENATE(  ".",IF(L140=$A$599,$A640,"")  ),IF(L140=$A$599,$A640,"")  )</f>
        <v>40</v>
      </c>
      <c r="M640" s="98" t="str">
        <f ca="1">IF(  AND(LEN(M639)&gt;=1,M639&lt;&gt;".",COUNTIF(M140:M$191,"*全日休*")&gt;0),  CONCATENATE(  ".",IF(M140=$A$599,$A640,"")  ),IF(M140=$A$599,$A640,"")  )</f>
        <v/>
      </c>
      <c r="N640" s="98" t="str">
        <f ca="1">IF(  AND(LEN(N639)&gt;=1,N639&lt;&gt;".",COUNTIF(N140:N$191,"*全日休*")&gt;0),  CONCATENATE(  ".",IF(N140=$A$599,$A640,"")  ),IF(N140=$A$599,$A640,"")  )</f>
        <v/>
      </c>
      <c r="O640" s="98" t="str">
        <f ca="1">IF(  AND(LEN(O639)&gt;=1,O639&lt;&gt;".",COUNTIF(O140:O$191,"*全日休*")&gt;0),  CONCATENATE(  ".",IF(O140=$A$599,$A640,"")  ),IF(O140=$A$599,$A640,"")  )</f>
        <v/>
      </c>
      <c r="P640" s="98" t="str">
        <f ca="1">IF(  AND(LEN(P639)&gt;=1,P639&lt;&gt;".",COUNTIF(P140:P$191,"*全日休*")&gt;0),  CONCATENATE(  ".",IF(P140=$A$599,$A640,"")  ),IF(P140=$A$599,$A640,"")  )</f>
        <v/>
      </c>
      <c r="Q640" s="98" t="str">
        <f ca="1">IF(  AND(LEN(Q639)&gt;=1,Q639&lt;&gt;".",COUNTIF(Q140:Q$191,"*全日休*")&gt;0),  CONCATENATE(  ".",IF(Q140=$A$599,$A640,"")  ),IF(Q140=$A$599,$A640,"")  )</f>
        <v/>
      </c>
      <c r="R640" s="98" t="str">
        <f ca="1">IF(  AND(LEN(R639)&gt;=1,R639&lt;&gt;".",COUNTIF(R140:R$191,"*全日休*")&gt;0),  CONCATENATE(  ".",IF(R140=$A$599,$A640,"")  ),IF(R140=$A$599,$A640,"")  )</f>
        <v>.</v>
      </c>
      <c r="S640" s="98" t="str">
        <f ca="1">IF(  AND(LEN(S639)&gt;=1,S639&lt;&gt;".",COUNTIF(S140:S$191,"*全日休*")&gt;0),  CONCATENATE(  ".",IF(S140=$A$599,$A640,"")  ),IF(S140=$A$599,$A640,"")  )</f>
        <v/>
      </c>
      <c r="T640" s="98" t="str">
        <f ca="1">IF(  AND(LEN(T639)&gt;=1,T639&lt;&gt;".",COUNTIF(T140:T$191,"*全日休*")&gt;0),  CONCATENATE(  ".",IF(T140=$A$599,$A640,"")  ),IF(T140=$A$599,$A640,"")  )</f>
        <v/>
      </c>
      <c r="U640" s="98" t="str">
        <f ca="1">IF(  AND(LEN(U639)&gt;=1,U639&lt;&gt;".",COUNTIF(U140:U$191,"*全日休*")&gt;0),  CONCATENATE(  ".",IF(U140=$A$599,$A640,"")  ),IF(U140=$A$599,$A640,"")  )</f>
        <v/>
      </c>
      <c r="V640" s="98">
        <f ca="1">IF(  AND(LEN(V639)&gt;=1,V639&lt;&gt;".",COUNTIF(V140:V$191,"*全日休*")&gt;0),  CONCATENATE(  ".",IF(V140=$A$599,$A640,"")  ),IF(V140=$A$599,$A640,"")  )</f>
        <v>40</v>
      </c>
      <c r="W640" s="98">
        <f ca="1">IF(  AND(LEN(W639)&gt;=1,W639&lt;&gt;".",COUNTIF(W140:W$191,"*全日休*")&gt;0),  CONCATENATE(  ".",IF(W140=$A$599,$A640,"")  ),IF(W140=$A$599,$A640,"")  )</f>
        <v>40</v>
      </c>
      <c r="X640" s="98">
        <f ca="1">IF(  AND(LEN(X639)&gt;=1,X639&lt;&gt;".",COUNTIF(X140:X$191,"*全日休*")&gt;0),  CONCATENATE(  ".",IF(X140=$A$599,$A640,"")  ),IF(X140=$A$599,$A640,"")  )</f>
        <v>40</v>
      </c>
      <c r="Y640" s="98" t="str">
        <f ca="1">IF(  AND(LEN(Y639)&gt;=1,Y639&lt;&gt;".",COUNTIF(Y140:Y$191,"*全日休*")&gt;0),  CONCATENATE(  ".",IF(Y140=$A$599,$A640,"")  ),IF(Y140=$A$599,$A640,"")  )</f>
        <v>.40</v>
      </c>
      <c r="Z640" s="98">
        <f ca="1">IF(  AND(LEN(Z639)&gt;=1,Z639&lt;&gt;".",COUNTIF(Z140:Z$191,"*全日休*")&gt;0),  CONCATENATE(  ".",IF(Z140=$A$599,$A640,"")  ),IF(Z140=$A$599,$A640,"")  )</f>
        <v>40</v>
      </c>
      <c r="AA640" s="98">
        <f ca="1">IF(  AND(LEN(AA639)&gt;=1,AA639&lt;&gt;".",COUNTIF(AA140:AA$191,"*全日休*")&gt;0),  CONCATENATE(  ".",IF(AA140=$A$599,$A640,"")  ),IF(AA140=$A$599,$A640,"")  )</f>
        <v>40</v>
      </c>
      <c r="AB640" s="98">
        <f ca="1">IF(  AND(LEN(AB639)&gt;=1,AB639&lt;&gt;".",COUNTIF(AB140:AB$191,"*全日休*")&gt;0),  CONCATENATE(  ".",IF(AB140=$A$599,$A640,"")  ),IF(AB140=$A$599,$A640,"")  )</f>
        <v>40</v>
      </c>
      <c r="AC640" s="98">
        <f ca="1">IF(  AND(LEN(AC639)&gt;=1,AC639&lt;&gt;".",COUNTIF(AC140:AC$191,"*全日休*")&gt;0),  CONCATENATE(  ".",IF(AC140=$A$599,$A640,"")  ),IF(AC140=$A$599,$A640,"")  )</f>
        <v>40</v>
      </c>
      <c r="AD640" s="98" t="str">
        <f ca="1">IF(  AND(LEN(AD639)&gt;=1,AD639&lt;&gt;".",COUNTIF(AD140:AD$191,"*全日休*")&gt;0),  CONCATENATE(  ".",IF(AD140=$A$599,$A640,"")  ),IF(AD140=$A$599,$A640,"")  )</f>
        <v/>
      </c>
      <c r="AE640" s="98" t="str">
        <f ca="1">IF(  AND(LEN(AE639)&gt;=1,AE639&lt;&gt;".",COUNTIF(AE140:AE$191,"*全日休*")&gt;0),  CONCATENATE(  ".",IF(AE140=$A$599,$A640,"")  ),IF(AE140=$A$599,$A640,"")  )</f>
        <v/>
      </c>
      <c r="AF640" s="98" t="str">
        <f ca="1">IF(  AND(LEN(AF639)&gt;=1,AF639&lt;&gt;".",COUNTIF(AF140:AF$191,"*全日休*")&gt;0),  CONCATENATE(  ".",IF(AF140=$A$599,$A640,"")  ),IF(AF140=$A$599,$A640,"")  )</f>
        <v>.</v>
      </c>
      <c r="AG640" s="98" t="str">
        <f ca="1">IF(  AND(LEN(AG639)&gt;=1,AG639&lt;&gt;".",COUNTIF(AG140:AG$191,"*全日休*")&gt;0),  CONCATENATE(  ".",IF(AG140=$A$599,$A640,"")  ),IF(AG140=$A$599,$A640,"")  )</f>
        <v/>
      </c>
      <c r="AH640" s="98"/>
      <c r="AI640" s="98"/>
      <c r="AJ640" s="98"/>
    </row>
    <row r="641" spans="1:36">
      <c r="A641" s="98">
        <f t="shared" ref="A641:B644" si="54">A541</f>
        <v>41</v>
      </c>
      <c r="B641" s="98" t="str">
        <f t="shared" si="54"/>
        <v>王敍安</v>
      </c>
      <c r="C641" s="98" t="str">
        <f ca="1">IF(  AND(LEN(C640)&gt;=1,C640&lt;&gt;".",COUNTIF(C141:C$191,"*全日休*")&gt;0),  CONCATENATE(  ".",IF(C141=$A$599,$A641,"")  ),IF(C141=$A$599,$A641,"")  )</f>
        <v>.</v>
      </c>
      <c r="D641" s="98" t="str">
        <f ca="1">IF(  AND(LEN(D640)&gt;=1,D640&lt;&gt;".",COUNTIF(D141:D$191,"*全日休*")&gt;0),  CONCATENATE(  ".",IF(D141=$A$599,$A641,"")  ),IF(D141=$A$599,$A641,"")  )</f>
        <v/>
      </c>
      <c r="E641" s="98" t="str">
        <f ca="1">IF(  AND(LEN(E640)&gt;=1,E640&lt;&gt;".",COUNTIF(E141:E$191,"*全日休*")&gt;0),  CONCATENATE(  ".",IF(E141=$A$599,$A641,"")  ),IF(E141=$A$599,$A641,"")  )</f>
        <v/>
      </c>
      <c r="F641" s="98" t="str">
        <f ca="1">IF(  AND(LEN(F640)&gt;=1,F640&lt;&gt;".",COUNTIF(F141:F$191,"*全日休*")&gt;0),  CONCATENATE(  ".",IF(F141=$A$599,$A641,"")  ),IF(F141=$A$599,$A641,"")  )</f>
        <v/>
      </c>
      <c r="G641" s="98" t="str">
        <f ca="1">IF(  AND(LEN(G640)&gt;=1,G640&lt;&gt;".",COUNTIF(G141:G$191,"*全日休*")&gt;0),  CONCATENATE(  ".",IF(G141=$A$599,$A641,"")  ),IF(G141=$A$599,$A641,"")  )</f>
        <v/>
      </c>
      <c r="H641" s="98" t="str">
        <f ca="1">IF(  AND(LEN(H640)&gt;=1,H640&lt;&gt;".",COUNTIF(H141:H$191,"*全日休*")&gt;0),  CONCATENATE(  ".",IF(H141=$A$599,$A641,"")  ),IF(H141=$A$599,$A641,"")  )</f>
        <v/>
      </c>
      <c r="I641" s="98" t="str">
        <f ca="1">IF(  AND(LEN(I640)&gt;=1,I640&lt;&gt;".",COUNTIF(I141:I$191,"*全日休*")&gt;0),  CONCATENATE(  ".",IF(I141=$A$599,$A641,"")  ),IF(I141=$A$599,$A641,"")  )</f>
        <v/>
      </c>
      <c r="J641" s="98" t="str">
        <f ca="1">IF(  AND(LEN(J640)&gt;=1,J640&lt;&gt;".",COUNTIF(J141:J$191,"*全日休*")&gt;0),  CONCATENATE(  ".",IF(J141=$A$599,$A641,"")  ),IF(J141=$A$599,$A641,"")  )</f>
        <v/>
      </c>
      <c r="K641" s="98" t="str">
        <f ca="1">IF(  AND(LEN(K640)&gt;=1,K640&lt;&gt;".",COUNTIF(K141:K$191,"*全日休*")&gt;0),  CONCATENATE(  ".",IF(K141=$A$599,$A641,"")  ),IF(K141=$A$599,$A641,"")  )</f>
        <v/>
      </c>
      <c r="L641" s="98" t="str">
        <f ca="1">IF(  AND(LEN(L640)&gt;=1,L640&lt;&gt;".",COUNTIF(L141:L$191,"*全日休*")&gt;0),  CONCATENATE(  ".",IF(L141=$A$599,$A641,"")  ),IF(L141=$A$599,$A641,"")  )</f>
        <v>.</v>
      </c>
      <c r="M641" s="98">
        <f ca="1">IF(  AND(LEN(M640)&gt;=1,M640&lt;&gt;".",COUNTIF(M141:M$191,"*全日休*")&gt;0),  CONCATENATE(  ".",IF(M141=$A$599,$A641,"")  ),IF(M141=$A$599,$A641,"")  )</f>
        <v>41</v>
      </c>
      <c r="N641" s="98">
        <f ca="1">IF(  AND(LEN(N640)&gt;=1,N640&lt;&gt;".",COUNTIF(N141:N$191,"*全日休*")&gt;0),  CONCATENATE(  ".",IF(N141=$A$599,$A641,"")  ),IF(N141=$A$599,$A641,"")  )</f>
        <v>41</v>
      </c>
      <c r="O641" s="98" t="str">
        <f ca="1">IF(  AND(LEN(O640)&gt;=1,O640&lt;&gt;".",COUNTIF(O141:O$191,"*全日休*")&gt;0),  CONCATENATE(  ".",IF(O141=$A$599,$A641,"")  ),IF(O141=$A$599,$A641,"")  )</f>
        <v/>
      </c>
      <c r="P641" s="98" t="str">
        <f ca="1">IF(  AND(LEN(P640)&gt;=1,P640&lt;&gt;".",COUNTIF(P141:P$191,"*全日休*")&gt;0),  CONCATENATE(  ".",IF(P141=$A$599,$A641,"")  ),IF(P141=$A$599,$A641,"")  )</f>
        <v/>
      </c>
      <c r="Q641" s="98" t="str">
        <f ca="1">IF(  AND(LEN(Q640)&gt;=1,Q640&lt;&gt;".",COUNTIF(Q141:Q$191,"*全日休*")&gt;0),  CONCATENATE(  ".",IF(Q141=$A$599,$A641,"")  ),IF(Q141=$A$599,$A641,"")  )</f>
        <v/>
      </c>
      <c r="R641" s="98" t="str">
        <f ca="1">IF(  AND(LEN(R640)&gt;=1,R640&lt;&gt;".",COUNTIF(R141:R$191,"*全日休*")&gt;0),  CONCATENATE(  ".",IF(R141=$A$599,$A641,"")  ),IF(R141=$A$599,$A641,"")  )</f>
        <v/>
      </c>
      <c r="S641" s="98" t="str">
        <f ca="1">IF(  AND(LEN(S640)&gt;=1,S640&lt;&gt;".",COUNTIF(S141:S$191,"*全日休*")&gt;0),  CONCATENATE(  ".",IF(S141=$A$599,$A641,"")  ),IF(S141=$A$599,$A641,"")  )</f>
        <v/>
      </c>
      <c r="T641" s="98">
        <f ca="1">IF(  AND(LEN(T640)&gt;=1,T640&lt;&gt;".",COUNTIF(T141:T$191,"*全日休*")&gt;0),  CONCATENATE(  ".",IF(T141=$A$599,$A641,"")  ),IF(T141=$A$599,$A641,"")  )</f>
        <v>41</v>
      </c>
      <c r="U641" s="98">
        <f ca="1">IF(  AND(LEN(U640)&gt;=1,U640&lt;&gt;".",COUNTIF(U141:U$191,"*全日休*")&gt;0),  CONCATENATE(  ".",IF(U141=$A$599,$A641,"")  ),IF(U141=$A$599,$A641,"")  )</f>
        <v>41</v>
      </c>
      <c r="V641" s="98" t="str">
        <f ca="1">IF(  AND(LEN(V640)&gt;=1,V640&lt;&gt;".",COUNTIF(V141:V$191,"*全日休*")&gt;0),  CONCATENATE(  ".",IF(V141=$A$599,$A641,"")  ),IF(V141=$A$599,$A641,"")  )</f>
        <v>.</v>
      </c>
      <c r="W641" s="98" t="str">
        <f ca="1">IF(  AND(LEN(W640)&gt;=1,W640&lt;&gt;".",COUNTIF(W141:W$191,"*全日休*")&gt;0),  CONCATENATE(  ".",IF(W141=$A$599,$A641,"")  ),IF(W141=$A$599,$A641,"")  )</f>
        <v>.</v>
      </c>
      <c r="X641" s="98" t="str">
        <f ca="1">IF(  AND(LEN(X640)&gt;=1,X640&lt;&gt;".",COUNTIF(X141:X$191,"*全日休*")&gt;0),  CONCATENATE(  ".",IF(X141=$A$599,$A641,"")  ),IF(X141=$A$599,$A641,"")  )</f>
        <v>.</v>
      </c>
      <c r="Y641" s="98" t="str">
        <f ca="1">IF(  AND(LEN(Y640)&gt;=1,Y640&lt;&gt;".",COUNTIF(Y141:Y$191,"*全日休*")&gt;0),  CONCATENATE(  ".",IF(Y141=$A$599,$A641,"")  ),IF(Y141=$A$599,$A641,"")  )</f>
        <v>.</v>
      </c>
      <c r="Z641" s="98" t="str">
        <f ca="1">IF(  AND(LEN(Z640)&gt;=1,Z640&lt;&gt;".",COUNTIF(Z141:Z$191,"*全日休*")&gt;0),  CONCATENATE(  ".",IF(Z141=$A$599,$A641,"")  ),IF(Z141=$A$599,$A641,"")  )</f>
        <v>.</v>
      </c>
      <c r="AA641" s="98" t="str">
        <f ca="1">IF(  AND(LEN(AA640)&gt;=1,AA640&lt;&gt;".",COUNTIF(AA141:AA$191,"*全日休*")&gt;0),  CONCATENATE(  ".",IF(AA141=$A$599,$A641,"")  ),IF(AA141=$A$599,$A641,"")  )</f>
        <v>.41</v>
      </c>
      <c r="AB641" s="98" t="str">
        <f ca="1">IF(  AND(LEN(AB640)&gt;=1,AB640&lt;&gt;".",COUNTIF(AB141:AB$191,"*全日休*")&gt;0),  CONCATENATE(  ".",IF(AB141=$A$599,$A641,"")  ),IF(AB141=$A$599,$A641,"")  )</f>
        <v>.41</v>
      </c>
      <c r="AC641" s="98" t="str">
        <f ca="1">IF(  AND(LEN(AC640)&gt;=1,AC640&lt;&gt;".",COUNTIF(AC141:AC$191,"*全日休*")&gt;0),  CONCATENATE(  ".",IF(AC141=$A$599,$A641,"")  ),IF(AC141=$A$599,$A641,"")  )</f>
        <v>.</v>
      </c>
      <c r="AD641" s="98" t="str">
        <f ca="1">IF(  AND(LEN(AD640)&gt;=1,AD640&lt;&gt;".",COUNTIF(AD141:AD$191,"*全日休*")&gt;0),  CONCATENATE(  ".",IF(AD141=$A$599,$A641,"")  ),IF(AD141=$A$599,$A641,"")  )</f>
        <v/>
      </c>
      <c r="AE641" s="98" t="str">
        <f ca="1">IF(  AND(LEN(AE640)&gt;=1,AE640&lt;&gt;".",COUNTIF(AE141:AE$191,"*全日休*")&gt;0),  CONCATENATE(  ".",IF(AE141=$A$599,$A641,"")  ),IF(AE141=$A$599,$A641,"")  )</f>
        <v/>
      </c>
      <c r="AF641" s="98" t="str">
        <f ca="1">IF(  AND(LEN(AF640)&gt;=1,AF640&lt;&gt;".",COUNTIF(AF141:AF$191,"*全日休*")&gt;0),  CONCATENATE(  ".",IF(AF141=$A$599,$A641,"")  ),IF(AF141=$A$599,$A641,"")  )</f>
        <v/>
      </c>
      <c r="AG641" s="98" t="str">
        <f ca="1">IF(  AND(LEN(AG640)&gt;=1,AG640&lt;&gt;".",COUNTIF(AG141:AG$191,"*全日休*")&gt;0),  CONCATENATE(  ".",IF(AG141=$A$599,$A641,"")  ),IF(AG141=$A$599,$A641,"")  )</f>
        <v/>
      </c>
      <c r="AH641" s="98"/>
      <c r="AI641" s="98"/>
      <c r="AJ641" s="98"/>
    </row>
    <row r="642" spans="1:36">
      <c r="A642" s="98">
        <f t="shared" si="54"/>
        <v>42</v>
      </c>
      <c r="B642" s="98" t="str">
        <f t="shared" si="54"/>
        <v>鄭凱文</v>
      </c>
      <c r="C642" s="98" t="str">
        <f ca="1">IF(  AND(LEN(C641)&gt;=1,C641&lt;&gt;".",COUNTIF(C142:C$191,"*全日休*")&gt;0),  CONCATENATE(  ".",IF(C142=$A$599,$A642,"")  ),IF(C142=$A$599,$A642,"")  )</f>
        <v/>
      </c>
      <c r="D642" s="98" t="str">
        <f ca="1">IF(  AND(LEN(D641)&gt;=1,D641&lt;&gt;".",COUNTIF(D142:D$191,"*全日休*")&gt;0),  CONCATENATE(  ".",IF(D142=$A$599,$A642,"")  ),IF(D142=$A$599,$A642,"")  )</f>
        <v/>
      </c>
      <c r="E642" s="98" t="str">
        <f ca="1">IF(  AND(LEN(E641)&gt;=1,E641&lt;&gt;".",COUNTIF(E142:E$191,"*全日休*")&gt;0),  CONCATENATE(  ".",IF(E142=$A$599,$A642,"")  ),IF(E142=$A$599,$A642,"")  )</f>
        <v/>
      </c>
      <c r="F642" s="98" t="str">
        <f ca="1">IF(  AND(LEN(F641)&gt;=1,F641&lt;&gt;".",COUNTIF(F142:F$191,"*全日休*")&gt;0),  CONCATENATE(  ".",IF(F142=$A$599,$A642,"")  ),IF(F142=$A$599,$A642,"")  )</f>
        <v/>
      </c>
      <c r="G642" s="98" t="str">
        <f ca="1">IF(  AND(LEN(G641)&gt;=1,G641&lt;&gt;".",COUNTIF(G142:G$191,"*全日休*")&gt;0),  CONCATENATE(  ".",IF(G142=$A$599,$A642,"")  ),IF(G142=$A$599,$A642,"")  )</f>
        <v/>
      </c>
      <c r="H642" s="98">
        <f ca="1">IF(  AND(LEN(H641)&gt;=1,H641&lt;&gt;".",COUNTIF(H142:H$191,"*全日休*")&gt;0),  CONCATENATE(  ".",IF(H142=$A$599,$A642,"")  ),IF(H142=$A$599,$A642,"")  )</f>
        <v>42</v>
      </c>
      <c r="I642" s="98" t="str">
        <f ca="1">IF(  AND(LEN(I641)&gt;=1,I641&lt;&gt;".",COUNTIF(I142:I$191,"*全日休*")&gt;0),  CONCATENATE(  ".",IF(I142=$A$599,$A642,"")  ),IF(I142=$A$599,$A642,"")  )</f>
        <v/>
      </c>
      <c r="J642" s="98" t="str">
        <f ca="1">IF(  AND(LEN(J641)&gt;=1,J641&lt;&gt;".",COUNTIF(J142:J$191,"*全日休*")&gt;0),  CONCATENATE(  ".",IF(J142=$A$599,$A642,"")  ),IF(J142=$A$599,$A642,"")  )</f>
        <v/>
      </c>
      <c r="K642" s="98" t="str">
        <f ca="1">IF(  AND(LEN(K641)&gt;=1,K641&lt;&gt;".",COUNTIF(K142:K$191,"*全日休*")&gt;0),  CONCATENATE(  ".",IF(K142=$A$599,$A642,"")  ),IF(K142=$A$599,$A642,"")  )</f>
        <v/>
      </c>
      <c r="L642" s="98" t="str">
        <f ca="1">IF(  AND(LEN(L641)&gt;=1,L641&lt;&gt;".",COUNTIF(L142:L$191,"*全日休*")&gt;0),  CONCATENATE(  ".",IF(L142=$A$599,$A642,"")  ),IF(L142=$A$599,$A642,"")  )</f>
        <v/>
      </c>
      <c r="M642" s="98" t="str">
        <f ca="1">IF(  AND(LEN(M641)&gt;=1,M641&lt;&gt;".",COUNTIF(M142:M$191,"*全日休*")&gt;0),  CONCATENATE(  ".",IF(M142=$A$599,$A642,"")  ),IF(M142=$A$599,$A642,"")  )</f>
        <v>.</v>
      </c>
      <c r="N642" s="98" t="str">
        <f ca="1">IF(  AND(LEN(N641)&gt;=1,N641&lt;&gt;".",COUNTIF(N142:N$191,"*全日休*")&gt;0),  CONCATENATE(  ".",IF(N142=$A$599,$A642,"")  ),IF(N142=$A$599,$A642,"")  )</f>
        <v>.42</v>
      </c>
      <c r="O642" s="98" t="str">
        <f ca="1">IF(  AND(LEN(O641)&gt;=1,O641&lt;&gt;".",COUNTIF(O142:O$191,"*全日休*")&gt;0),  CONCATENATE(  ".",IF(O142=$A$599,$A642,"")  ),IF(O142=$A$599,$A642,"")  )</f>
        <v/>
      </c>
      <c r="P642" s="98" t="str">
        <f ca="1">IF(  AND(LEN(P641)&gt;=1,P641&lt;&gt;".",COUNTIF(P142:P$191,"*全日休*")&gt;0),  CONCATENATE(  ".",IF(P142=$A$599,$A642,"")  ),IF(P142=$A$599,$A642,"")  )</f>
        <v/>
      </c>
      <c r="Q642" s="98" t="str">
        <f ca="1">IF(  AND(LEN(Q641)&gt;=1,Q641&lt;&gt;".",COUNTIF(Q142:Q$191,"*全日休*")&gt;0),  CONCATENATE(  ".",IF(Q142=$A$599,$A642,"")  ),IF(Q142=$A$599,$A642,"")  )</f>
        <v/>
      </c>
      <c r="R642" s="98" t="str">
        <f ca="1">IF(  AND(LEN(R641)&gt;=1,R641&lt;&gt;".",COUNTIF(R142:R$191,"*全日休*")&gt;0),  CONCATENATE(  ".",IF(R142=$A$599,$A642,"")  ),IF(R142=$A$599,$A642,"")  )</f>
        <v/>
      </c>
      <c r="S642" s="98" t="str">
        <f ca="1">IF(  AND(LEN(S641)&gt;=1,S641&lt;&gt;".",COUNTIF(S142:S$191,"*全日休*")&gt;0),  CONCATENATE(  ".",IF(S142=$A$599,$A642,"")  ),IF(S142=$A$599,$A642,"")  )</f>
        <v/>
      </c>
      <c r="T642" s="98" t="str">
        <f ca="1">IF(  AND(LEN(T641)&gt;=1,T641&lt;&gt;".",COUNTIF(T142:T$191,"*全日休*")&gt;0),  CONCATENATE(  ".",IF(T142=$A$599,$A642,"")  ),IF(T142=$A$599,$A642,"")  )</f>
        <v>.</v>
      </c>
      <c r="U642" s="98" t="str">
        <f ca="1">IF(  AND(LEN(U641)&gt;=1,U641&lt;&gt;".",COUNTIF(U142:U$191,"*全日休*")&gt;0),  CONCATENATE(  ".",IF(U142=$A$599,$A642,"")  ),IF(U142=$A$599,$A642,"")  )</f>
        <v>.42</v>
      </c>
      <c r="V642" s="98">
        <f ca="1">IF(  AND(LEN(V641)&gt;=1,V641&lt;&gt;".",COUNTIF(V142:V$191,"*全日休*")&gt;0),  CONCATENATE(  ".",IF(V142=$A$599,$A642,"")  ),IF(V142=$A$599,$A642,"")  )</f>
        <v>42</v>
      </c>
      <c r="W642" s="98" t="str">
        <f ca="1">IF(  AND(LEN(W641)&gt;=1,W641&lt;&gt;".",COUNTIF(W142:W$191,"*全日休*")&gt;0),  CONCATENATE(  ".",IF(W142=$A$599,$A642,"")  ),IF(W142=$A$599,$A642,"")  )</f>
        <v/>
      </c>
      <c r="X642" s="98" t="str">
        <f ca="1">IF(  AND(LEN(X641)&gt;=1,X641&lt;&gt;".",COUNTIF(X142:X$191,"*全日休*")&gt;0),  CONCATENATE(  ".",IF(X142=$A$599,$A642,"")  ),IF(X142=$A$599,$A642,"")  )</f>
        <v/>
      </c>
      <c r="Y642" s="98" t="str">
        <f ca="1">IF(  AND(LEN(Y641)&gt;=1,Y641&lt;&gt;".",COUNTIF(Y142:Y$191,"*全日休*")&gt;0),  CONCATENATE(  ".",IF(Y142=$A$599,$A642,"")  ),IF(Y142=$A$599,$A642,"")  )</f>
        <v/>
      </c>
      <c r="Z642" s="98" t="str">
        <f ca="1">IF(  AND(LEN(Z641)&gt;=1,Z641&lt;&gt;".",COUNTIF(Z142:Z$191,"*全日休*")&gt;0),  CONCATENATE(  ".",IF(Z142=$A$599,$A642,"")  ),IF(Z142=$A$599,$A642,"")  )</f>
        <v/>
      </c>
      <c r="AA642" s="98" t="str">
        <f ca="1">IF(  AND(LEN(AA641)&gt;=1,AA641&lt;&gt;".",COUNTIF(AA142:AA$191,"*全日休*")&gt;0),  CONCATENATE(  ".",IF(AA142=$A$599,$A642,"")  ),IF(AA142=$A$599,$A642,"")  )</f>
        <v>.</v>
      </c>
      <c r="AB642" s="98" t="str">
        <f ca="1">IF(  AND(LEN(AB641)&gt;=1,AB641&lt;&gt;".",COUNTIF(AB142:AB$191,"*全日休*")&gt;0),  CONCATENATE(  ".",IF(AB142=$A$599,$A642,"")  ),IF(AB142=$A$599,$A642,"")  )</f>
        <v>.</v>
      </c>
      <c r="AC642" s="98" t="str">
        <f ca="1">IF(  AND(LEN(AC641)&gt;=1,AC641&lt;&gt;".",COUNTIF(AC142:AC$191,"*全日休*")&gt;0),  CONCATENATE(  ".",IF(AC142=$A$599,$A642,"")  ),IF(AC142=$A$599,$A642,"")  )</f>
        <v/>
      </c>
      <c r="AD642" s="98" t="str">
        <f ca="1">IF(  AND(LEN(AD641)&gt;=1,AD641&lt;&gt;".",COUNTIF(AD142:AD$191,"*全日休*")&gt;0),  CONCATENATE(  ".",IF(AD142=$A$599,$A642,"")  ),IF(AD142=$A$599,$A642,"")  )</f>
        <v/>
      </c>
      <c r="AE642" s="98" t="str">
        <f ca="1">IF(  AND(LEN(AE641)&gt;=1,AE641&lt;&gt;".",COUNTIF(AE142:AE$191,"*全日休*")&gt;0),  CONCATENATE(  ".",IF(AE142=$A$599,$A642,"")  ),IF(AE142=$A$599,$A642,"")  )</f>
        <v/>
      </c>
      <c r="AF642" s="98">
        <f ca="1">IF(  AND(LEN(AF641)&gt;=1,AF641&lt;&gt;".",COUNTIF(AF142:AF$191,"*全日休*")&gt;0),  CONCATENATE(  ".",IF(AF142=$A$599,$A642,"")  ),IF(AF142=$A$599,$A642,"")  )</f>
        <v>42</v>
      </c>
      <c r="AG642" s="98" t="str">
        <f ca="1">IF(  AND(LEN(AG641)&gt;=1,AG641&lt;&gt;".",COUNTIF(AG142:AG$191,"*全日休*")&gt;0),  CONCATENATE(  ".",IF(AG142=$A$599,$A642,"")  ),IF(AG142=$A$599,$A642,"")  )</f>
        <v/>
      </c>
      <c r="AH642" s="98"/>
      <c r="AI642" s="98"/>
      <c r="AJ642" s="98"/>
    </row>
    <row r="643" spans="1:36">
      <c r="A643" s="98">
        <f t="shared" si="54"/>
        <v>43</v>
      </c>
      <c r="B643" s="98" t="str">
        <f t="shared" si="54"/>
        <v>蔡政倫</v>
      </c>
      <c r="C643" s="98" t="str">
        <f ca="1">IF(  AND(LEN(C642)&gt;=1,C642&lt;&gt;".",COUNTIF(C143:C$191,"*全日休*")&gt;0),  CONCATENATE(  ".",IF(C143=$A$599,$A643,"")  ),IF(C143=$A$599,$A643,"")  )</f>
        <v/>
      </c>
      <c r="D643" s="98" t="str">
        <f ca="1">IF(  AND(LEN(D642)&gt;=1,D642&lt;&gt;".",COUNTIF(D143:D$191,"*全日休*")&gt;0),  CONCATENATE(  ".",IF(D143=$A$599,$A643,"")  ),IF(D143=$A$599,$A643,"")  )</f>
        <v/>
      </c>
      <c r="E643" s="98" t="str">
        <f ca="1">IF(  AND(LEN(E642)&gt;=1,E642&lt;&gt;".",COUNTIF(E143:E$191,"*全日休*")&gt;0),  CONCATENATE(  ".",IF(E143=$A$599,$A643,"")  ),IF(E143=$A$599,$A643,"")  )</f>
        <v/>
      </c>
      <c r="F643" s="98">
        <f ca="1">IF(  AND(LEN(F642)&gt;=1,F642&lt;&gt;".",COUNTIF(F143:F$191,"*全日休*")&gt;0),  CONCATENATE(  ".",IF(F143=$A$599,$A643,"")  ),IF(F143=$A$599,$A643,"")  )</f>
        <v>43</v>
      </c>
      <c r="G643" s="98" t="str">
        <f ca="1">IF(  AND(LEN(G642)&gt;=1,G642&lt;&gt;".",COUNTIF(G143:G$191,"*全日休*")&gt;0),  CONCATENATE(  ".",IF(G143=$A$599,$A643,"")  ),IF(G143=$A$599,$A643,"")  )</f>
        <v/>
      </c>
      <c r="H643" s="98" t="str">
        <f ca="1">IF(  AND(LEN(H642)&gt;=1,H642&lt;&gt;".",COUNTIF(H143:H$191,"*全日休*")&gt;0),  CONCATENATE(  ".",IF(H143=$A$599,$A643,"")  ),IF(H143=$A$599,$A643,"")  )</f>
        <v>.</v>
      </c>
      <c r="I643" s="98" t="str">
        <f ca="1">IF(  AND(LEN(I642)&gt;=1,I642&lt;&gt;".",COUNTIF(I143:I$191,"*全日休*")&gt;0),  CONCATENATE(  ".",IF(I143=$A$599,$A643,"")  ),IF(I143=$A$599,$A643,"")  )</f>
        <v/>
      </c>
      <c r="J643" s="98" t="str">
        <f ca="1">IF(  AND(LEN(J642)&gt;=1,J642&lt;&gt;".",COUNTIF(J143:J$191,"*全日休*")&gt;0),  CONCATENATE(  ".",IF(J143=$A$599,$A643,"")  ),IF(J143=$A$599,$A643,"")  )</f>
        <v/>
      </c>
      <c r="K643" s="98" t="str">
        <f ca="1">IF(  AND(LEN(K642)&gt;=1,K642&lt;&gt;".",COUNTIF(K143:K$191,"*全日休*")&gt;0),  CONCATENATE(  ".",IF(K143=$A$599,$A643,"")  ),IF(K143=$A$599,$A643,"")  )</f>
        <v/>
      </c>
      <c r="L643" s="98" t="str">
        <f ca="1">IF(  AND(LEN(L642)&gt;=1,L642&lt;&gt;".",COUNTIF(L143:L$191,"*全日休*")&gt;0),  CONCATENATE(  ".",IF(L143=$A$599,$A643,"")  ),IF(L143=$A$599,$A643,"")  )</f>
        <v/>
      </c>
      <c r="M643" s="98" t="str">
        <f ca="1">IF(  AND(LEN(M642)&gt;=1,M642&lt;&gt;".",COUNTIF(M143:M$191,"*全日休*")&gt;0),  CONCATENATE(  ".",IF(M143=$A$599,$A643,"")  ),IF(M143=$A$599,$A643,"")  )</f>
        <v/>
      </c>
      <c r="N643" s="98" t="str">
        <f ca="1">IF(  AND(LEN(N642)&gt;=1,N642&lt;&gt;".",COUNTIF(N143:N$191,"*全日休*")&gt;0),  CONCATENATE(  ".",IF(N143=$A$599,$A643,"")  ),IF(N143=$A$599,$A643,"")  )</f>
        <v>.</v>
      </c>
      <c r="O643" s="98">
        <f ca="1">IF(  AND(LEN(O642)&gt;=1,O642&lt;&gt;".",COUNTIF(O143:O$191,"*全日休*")&gt;0),  CONCATENATE(  ".",IF(O143=$A$599,$A643,"")  ),IF(O143=$A$599,$A643,"")  )</f>
        <v>43</v>
      </c>
      <c r="P643" s="98" t="str">
        <f ca="1">IF(  AND(LEN(P642)&gt;=1,P642&lt;&gt;".",COUNTIF(P143:P$191,"*全日休*")&gt;0),  CONCATENATE(  ".",IF(P143=$A$599,$A643,"")  ),IF(P143=$A$599,$A643,"")  )</f>
        <v/>
      </c>
      <c r="Q643" s="98" t="str">
        <f ca="1">IF(  AND(LEN(Q642)&gt;=1,Q642&lt;&gt;".",COUNTIF(Q143:Q$191,"*全日休*")&gt;0),  CONCATENATE(  ".",IF(Q143=$A$599,$A643,"")  ),IF(Q143=$A$599,$A643,"")  )</f>
        <v/>
      </c>
      <c r="R643" s="98" t="str">
        <f ca="1">IF(  AND(LEN(R642)&gt;=1,R642&lt;&gt;".",COUNTIF(R143:R$191,"*全日休*")&gt;0),  CONCATENATE(  ".",IF(R143=$A$599,$A643,"")  ),IF(R143=$A$599,$A643,"")  )</f>
        <v/>
      </c>
      <c r="S643" s="98" t="str">
        <f ca="1">IF(  AND(LEN(S642)&gt;=1,S642&lt;&gt;".",COUNTIF(S143:S$191,"*全日休*")&gt;0),  CONCATENATE(  ".",IF(S143=$A$599,$A643,"")  ),IF(S143=$A$599,$A643,"")  )</f>
        <v/>
      </c>
      <c r="T643" s="98">
        <f ca="1">IF(  AND(LEN(T642)&gt;=1,T642&lt;&gt;".",COUNTIF(T143:T$191,"*全日休*")&gt;0),  CONCATENATE(  ".",IF(T143=$A$599,$A643,"")  ),IF(T143=$A$599,$A643,"")  )</f>
        <v>43</v>
      </c>
      <c r="U643" s="98" t="str">
        <f ca="1">IF(  AND(LEN(U642)&gt;=1,U642&lt;&gt;".",COUNTIF(U143:U$191,"*全日休*")&gt;0),  CONCATENATE(  ".",IF(U143=$A$599,$A643,"")  ),IF(U143=$A$599,$A643,"")  )</f>
        <v>.</v>
      </c>
      <c r="V643" s="98" t="str">
        <f ca="1">IF(  AND(LEN(V642)&gt;=1,V642&lt;&gt;".",COUNTIF(V143:V$191,"*全日休*")&gt;0),  CONCATENATE(  ".",IF(V143=$A$599,$A643,"")  ),IF(V143=$A$599,$A643,"")  )</f>
        <v>.</v>
      </c>
      <c r="W643" s="98" t="str">
        <f ca="1">IF(  AND(LEN(W642)&gt;=1,W642&lt;&gt;".",COUNTIF(W143:W$191,"*全日休*")&gt;0),  CONCATENATE(  ".",IF(W143=$A$599,$A643,"")  ),IF(W143=$A$599,$A643,"")  )</f>
        <v/>
      </c>
      <c r="X643" s="98" t="str">
        <f ca="1">IF(  AND(LEN(X642)&gt;=1,X642&lt;&gt;".",COUNTIF(X143:X$191,"*全日休*")&gt;0),  CONCATENATE(  ".",IF(X143=$A$599,$A643,"")  ),IF(X143=$A$599,$A643,"")  )</f>
        <v/>
      </c>
      <c r="Y643" s="98" t="str">
        <f ca="1">IF(  AND(LEN(Y642)&gt;=1,Y642&lt;&gt;".",COUNTIF(Y143:Y$191,"*全日休*")&gt;0),  CONCATENATE(  ".",IF(Y143=$A$599,$A643,"")  ),IF(Y143=$A$599,$A643,"")  )</f>
        <v/>
      </c>
      <c r="Z643" s="98" t="str">
        <f ca="1">IF(  AND(LEN(Z642)&gt;=1,Z642&lt;&gt;".",COUNTIF(Z143:Z$191,"*全日休*")&gt;0),  CONCATENATE(  ".",IF(Z143=$A$599,$A643,"")  ),IF(Z143=$A$599,$A643,"")  )</f>
        <v/>
      </c>
      <c r="AA643" s="98">
        <f ca="1">IF(  AND(LEN(AA642)&gt;=1,AA642&lt;&gt;".",COUNTIF(AA143:AA$191,"*全日休*")&gt;0),  CONCATENATE(  ".",IF(AA143=$A$599,$A643,"")  ),IF(AA143=$A$599,$A643,"")  )</f>
        <v>43</v>
      </c>
      <c r="AB643" s="98" t="str">
        <f ca="1">IF(  AND(LEN(AB642)&gt;=1,AB642&lt;&gt;".",COUNTIF(AB143:AB$191,"*全日休*")&gt;0),  CONCATENATE(  ".",IF(AB143=$A$599,$A643,"")  ),IF(AB143=$A$599,$A643,"")  )</f>
        <v/>
      </c>
      <c r="AC643" s="98" t="str">
        <f ca="1">IF(  AND(LEN(AC642)&gt;=1,AC642&lt;&gt;".",COUNTIF(AC143:AC$191,"*全日休*")&gt;0),  CONCATENATE(  ".",IF(AC143=$A$599,$A643,"")  ),IF(AC143=$A$599,$A643,"")  )</f>
        <v/>
      </c>
      <c r="AD643" s="98" t="str">
        <f ca="1">IF(  AND(LEN(AD642)&gt;=1,AD642&lt;&gt;".",COUNTIF(AD143:AD$191,"*全日休*")&gt;0),  CONCATENATE(  ".",IF(AD143=$A$599,$A643,"")  ),IF(AD143=$A$599,$A643,"")  )</f>
        <v/>
      </c>
      <c r="AE643" s="98" t="str">
        <f ca="1">IF(  AND(LEN(AE642)&gt;=1,AE642&lt;&gt;".",COUNTIF(AE143:AE$191,"*全日休*")&gt;0),  CONCATENATE(  ".",IF(AE143=$A$599,$A643,"")  ),IF(AE143=$A$599,$A643,"")  )</f>
        <v/>
      </c>
      <c r="AF643" s="98" t="str">
        <f ca="1">IF(  AND(LEN(AF642)&gt;=1,AF642&lt;&gt;".",COUNTIF(AF143:AF$191,"*全日休*")&gt;0),  CONCATENATE(  ".",IF(AF143=$A$599,$A643,"")  ),IF(AF143=$A$599,$A643,"")  )</f>
        <v>.</v>
      </c>
      <c r="AG643" s="98" t="str">
        <f ca="1">IF(  AND(LEN(AG642)&gt;=1,AG642&lt;&gt;".",COUNTIF(AG143:AG$191,"*全日休*")&gt;0),  CONCATENATE(  ".",IF(AG143=$A$599,$A643,"")  ),IF(AG143=$A$599,$A643,"")  )</f>
        <v/>
      </c>
      <c r="AH643" s="98"/>
      <c r="AI643" s="98"/>
      <c r="AJ643" s="98"/>
    </row>
    <row r="644" spans="1:36">
      <c r="A644" s="98">
        <f t="shared" si="54"/>
        <v>44</v>
      </c>
      <c r="B644" s="98" t="str">
        <f t="shared" si="54"/>
        <v>陳宏洋</v>
      </c>
      <c r="C644" s="98" t="str">
        <f ca="1">IF(  AND(LEN(C643)&gt;=1,C643&lt;&gt;".",COUNTIF(C144:C$191,"*全日休*")&gt;0),  CONCATENATE(  ".",IF(C144=$A$599,$A644,"")  ),IF(C144=$A$599,$A644,"")  )</f>
        <v/>
      </c>
      <c r="D644" s="98" t="str">
        <f ca="1">IF(  AND(LEN(D643)&gt;=1,D643&lt;&gt;".",COUNTIF(D144:D$191,"*全日休*")&gt;0),  CONCATENATE(  ".",IF(D144=$A$599,$A644,"")  ),IF(D144=$A$599,$A644,"")  )</f>
        <v/>
      </c>
      <c r="E644" s="98" t="str">
        <f ca="1">IF(  AND(LEN(E643)&gt;=1,E643&lt;&gt;".",COUNTIF(E144:E$191,"*全日休*")&gt;0),  CONCATENATE(  ".",IF(E144=$A$599,$A644,"")  ),IF(E144=$A$599,$A644,"")  )</f>
        <v/>
      </c>
      <c r="F644" s="98" t="str">
        <f ca="1">IF(  AND(LEN(F643)&gt;=1,F643&lt;&gt;".",COUNTIF(F144:F$191,"*全日休*")&gt;0),  CONCATENATE(  ".",IF(F144=$A$599,$A644,"")  ),IF(F144=$A$599,$A644,"")  )</f>
        <v>.44</v>
      </c>
      <c r="G644" s="98" t="str">
        <f ca="1">IF(  AND(LEN(G643)&gt;=1,G643&lt;&gt;".",COUNTIF(G144:G$191,"*全日休*")&gt;0),  CONCATENATE(  ".",IF(G144=$A$599,$A644,"")  ),IF(G144=$A$599,$A644,"")  )</f>
        <v/>
      </c>
      <c r="H644" s="98" t="str">
        <f ca="1">IF(  AND(LEN(H643)&gt;=1,H643&lt;&gt;".",COUNTIF(H144:H$191,"*全日休*")&gt;0),  CONCATENATE(  ".",IF(H144=$A$599,$A644,"")  ),IF(H144=$A$599,$A644,"")  )</f>
        <v/>
      </c>
      <c r="I644" s="98" t="str">
        <f ca="1">IF(  AND(LEN(I643)&gt;=1,I643&lt;&gt;".",COUNTIF(I144:I$191,"*全日休*")&gt;0),  CONCATENATE(  ".",IF(I144=$A$599,$A644,"")  ),IF(I144=$A$599,$A644,"")  )</f>
        <v/>
      </c>
      <c r="J644" s="98" t="str">
        <f ca="1">IF(  AND(LEN(J643)&gt;=1,J643&lt;&gt;".",COUNTIF(J144:J$191,"*全日休*")&gt;0),  CONCATENATE(  ".",IF(J144=$A$599,$A644,"")  ),IF(J144=$A$599,$A644,"")  )</f>
        <v/>
      </c>
      <c r="K644" s="98" t="str">
        <f ca="1">IF(  AND(LEN(K643)&gt;=1,K643&lt;&gt;".",COUNTIF(K144:K$191,"*全日休*")&gt;0),  CONCATENATE(  ".",IF(K144=$A$599,$A644,"")  ),IF(K144=$A$599,$A644,"")  )</f>
        <v/>
      </c>
      <c r="L644" s="98" t="str">
        <f ca="1">IF(  AND(LEN(L643)&gt;=1,L643&lt;&gt;".",COUNTIF(L144:L$191,"*全日休*")&gt;0),  CONCATENATE(  ".",IF(L144=$A$599,$A644,"")  ),IF(L144=$A$599,$A644,"")  )</f>
        <v/>
      </c>
      <c r="M644" s="98">
        <f ca="1">IF(  AND(LEN(M643)&gt;=1,M643&lt;&gt;".",COUNTIF(M144:M$191,"*全日休*")&gt;0),  CONCATENATE(  ".",IF(M144=$A$599,$A644,"")  ),IF(M144=$A$599,$A644,"")  )</f>
        <v>44</v>
      </c>
      <c r="N644" s="98" t="str">
        <f ca="1">IF(  AND(LEN(N643)&gt;=1,N643&lt;&gt;".",COUNTIF(N144:N$191,"*全日休*")&gt;0),  CONCATENATE(  ".",IF(N144=$A$599,$A644,"")  ),IF(N144=$A$599,$A644,"")  )</f>
        <v/>
      </c>
      <c r="O644" s="98" t="str">
        <f ca="1">IF(  AND(LEN(O643)&gt;=1,O643&lt;&gt;".",COUNTIF(O144:O$191,"*全日休*")&gt;0),  CONCATENATE(  ".",IF(O144=$A$599,$A644,"")  ),IF(O144=$A$599,$A644,"")  )</f>
        <v>.</v>
      </c>
      <c r="P644" s="98" t="str">
        <f ca="1">IF(  AND(LEN(P643)&gt;=1,P643&lt;&gt;".",COUNTIF(P144:P$191,"*全日休*")&gt;0),  CONCATENATE(  ".",IF(P144=$A$599,$A644,"")  ),IF(P144=$A$599,$A644,"")  )</f>
        <v/>
      </c>
      <c r="Q644" s="98" t="str">
        <f ca="1">IF(  AND(LEN(Q643)&gt;=1,Q643&lt;&gt;".",COUNTIF(Q144:Q$191,"*全日休*")&gt;0),  CONCATENATE(  ".",IF(Q144=$A$599,$A644,"")  ),IF(Q144=$A$599,$A644,"")  )</f>
        <v/>
      </c>
      <c r="R644" s="98" t="str">
        <f ca="1">IF(  AND(LEN(R643)&gt;=1,R643&lt;&gt;".",COUNTIF(R144:R$191,"*全日休*")&gt;0),  CONCATENATE(  ".",IF(R144=$A$599,$A644,"")  ),IF(R144=$A$599,$A644,"")  )</f>
        <v/>
      </c>
      <c r="S644" s="98" t="str">
        <f ca="1">IF(  AND(LEN(S643)&gt;=1,S643&lt;&gt;".",COUNTIF(S144:S$191,"*全日休*")&gt;0),  CONCATENATE(  ".",IF(S144=$A$599,$A644,"")  ),IF(S144=$A$599,$A644,"")  )</f>
        <v/>
      </c>
      <c r="T644" s="98" t="str">
        <f ca="1">IF(  AND(LEN(T643)&gt;=1,T643&lt;&gt;".",COUNTIF(T144:T$191,"*全日休*")&gt;0),  CONCATENATE(  ".",IF(T144=$A$599,$A644,"")  ),IF(T144=$A$599,$A644,"")  )</f>
        <v>.44</v>
      </c>
      <c r="U644" s="98" t="str">
        <f ca="1">IF(  AND(LEN(U643)&gt;=1,U643&lt;&gt;".",COUNTIF(U144:U$191,"*全日休*")&gt;0),  CONCATENATE(  ".",IF(U144=$A$599,$A644,"")  ),IF(U144=$A$599,$A644,"")  )</f>
        <v/>
      </c>
      <c r="V644" s="98" t="str">
        <f ca="1">IF(  AND(LEN(V643)&gt;=1,V643&lt;&gt;".",COUNTIF(V144:V$191,"*全日休*")&gt;0),  CONCATENATE(  ".",IF(V144=$A$599,$A644,"")  ),IF(V144=$A$599,$A644,"")  )</f>
        <v/>
      </c>
      <c r="W644" s="98" t="str">
        <f ca="1">IF(  AND(LEN(W643)&gt;=1,W643&lt;&gt;".",COUNTIF(W144:W$191,"*全日休*")&gt;0),  CONCATENATE(  ".",IF(W144=$A$599,$A644,"")  ),IF(W144=$A$599,$A644,"")  )</f>
        <v/>
      </c>
      <c r="X644" s="98" t="str">
        <f ca="1">IF(  AND(LEN(X643)&gt;=1,X643&lt;&gt;".",COUNTIF(X144:X$191,"*全日休*")&gt;0),  CONCATENATE(  ".",IF(X144=$A$599,$A644,"")  ),IF(X144=$A$599,$A644,"")  )</f>
        <v/>
      </c>
      <c r="Y644" s="98" t="str">
        <f ca="1">IF(  AND(LEN(Y643)&gt;=1,Y643&lt;&gt;".",COUNTIF(Y144:Y$191,"*全日休*")&gt;0),  CONCATENATE(  ".",IF(Y144=$A$599,$A644,"")  ),IF(Y144=$A$599,$A644,"")  )</f>
        <v/>
      </c>
      <c r="Z644" s="98" t="str">
        <f ca="1">IF(  AND(LEN(Z643)&gt;=1,Z643&lt;&gt;".",COUNTIF(Z144:Z$191,"*全日休*")&gt;0),  CONCATENATE(  ".",IF(Z144=$A$599,$A644,"")  ),IF(Z144=$A$599,$A644,"")  )</f>
        <v/>
      </c>
      <c r="AA644" s="98" t="str">
        <f ca="1">IF(  AND(LEN(AA643)&gt;=1,AA643&lt;&gt;".",COUNTIF(AA144:AA$191,"*全日休*")&gt;0),  CONCATENATE(  ".",IF(AA144=$A$599,$A644,"")  ),IF(AA144=$A$599,$A644,"")  )</f>
        <v>.44</v>
      </c>
      <c r="AB644" s="98" t="str">
        <f ca="1">IF(  AND(LEN(AB643)&gt;=1,AB643&lt;&gt;".",COUNTIF(AB144:AB$191,"*全日休*")&gt;0),  CONCATENATE(  ".",IF(AB144=$A$599,$A644,"")  ),IF(AB144=$A$599,$A644,"")  )</f>
        <v/>
      </c>
      <c r="AC644" s="98" t="str">
        <f ca="1">IF(  AND(LEN(AC643)&gt;=1,AC643&lt;&gt;".",COUNTIF(AC144:AC$191,"*全日休*")&gt;0),  CONCATENATE(  ".",IF(AC144=$A$599,$A644,"")  ),IF(AC144=$A$599,$A644,"")  )</f>
        <v/>
      </c>
      <c r="AD644" s="98" t="str">
        <f ca="1">IF(  AND(LEN(AD643)&gt;=1,AD643&lt;&gt;".",COUNTIF(AD144:AD$191,"*全日休*")&gt;0),  CONCATENATE(  ".",IF(AD144=$A$599,$A644,"")  ),IF(AD144=$A$599,$A644,"")  )</f>
        <v/>
      </c>
      <c r="AE644" s="98" t="str">
        <f ca="1">IF(  AND(LEN(AE643)&gt;=1,AE643&lt;&gt;".",COUNTIF(AE144:AE$191,"*全日休*")&gt;0),  CONCATENATE(  ".",IF(AE144=$A$599,$A644,"")  ),IF(AE144=$A$599,$A644,"")  )</f>
        <v/>
      </c>
      <c r="AF644" s="98">
        <f ca="1">IF(  AND(LEN(AF643)&gt;=1,AF643&lt;&gt;".",COUNTIF(AF144:AF$191,"*全日休*")&gt;0),  CONCATENATE(  ".",IF(AF144=$A$599,$A644,"")  ),IF(AF144=$A$599,$A644,"")  )</f>
        <v>44</v>
      </c>
      <c r="AG644" s="98" t="str">
        <f ca="1">IF(  AND(LEN(AG643)&gt;=1,AG643&lt;&gt;".",COUNTIF(AG144:AG$191,"*全日休*")&gt;0),  CONCATENATE(  ".",IF(AG144=$A$599,$A644,"")  ),IF(AG144=$A$599,$A644,"")  )</f>
        <v/>
      </c>
      <c r="AH644" s="98"/>
      <c r="AI644" s="98"/>
      <c r="AJ644" s="98"/>
    </row>
    <row r="645" spans="1:36">
      <c r="A645" s="98">
        <f t="shared" ref="A645:B672" si="55">A545</f>
        <v>45</v>
      </c>
      <c r="B645" s="98" t="str">
        <f t="shared" si="55"/>
        <v>邱昱銘</v>
      </c>
      <c r="C645" s="98" t="str">
        <f ca="1">IF(  AND(LEN(C644)&gt;=1,C644&lt;&gt;".",COUNTIF(C145:C$191,"*全日休*")&gt;0),  CONCATENATE(  ".",IF(C145=$A$599,$A645,"")  ),IF(C145=$A$599,$A645,"")  )</f>
        <v/>
      </c>
      <c r="D645" s="98" t="str">
        <f ca="1">IF(  AND(LEN(D644)&gt;=1,D644&lt;&gt;".",COUNTIF(D145:D$191,"*全日休*")&gt;0),  CONCATENATE(  ".",IF(D145=$A$599,$A645,"")  ),IF(D145=$A$599,$A645,"")  )</f>
        <v/>
      </c>
      <c r="E645" s="98" t="str">
        <f ca="1">IF(  AND(LEN(E644)&gt;=1,E644&lt;&gt;".",COUNTIF(E145:E$191,"*全日休*")&gt;0),  CONCATENATE(  ".",IF(E145=$A$599,$A645,"")  ),IF(E145=$A$599,$A645,"")  )</f>
        <v/>
      </c>
      <c r="F645" s="98" t="str">
        <f ca="1">IF(  AND(LEN(F644)&gt;=1,F644&lt;&gt;".",COUNTIF(F145:F$191,"*全日休*")&gt;0),  CONCATENATE(  ".",IF(F145=$A$599,$A645,"")  ),IF(F145=$A$599,$A645,"")  )</f>
        <v>.</v>
      </c>
      <c r="G645" s="98">
        <f ca="1">IF(  AND(LEN(G644)&gt;=1,G644&lt;&gt;".",COUNTIF(G145:G$191,"*全日休*")&gt;0),  CONCATENATE(  ".",IF(G145=$A$599,$A645,"")  ),IF(G145=$A$599,$A645,"")  )</f>
        <v>45</v>
      </c>
      <c r="H645" s="98">
        <f ca="1">IF(  AND(LEN(H644)&gt;=1,H644&lt;&gt;".",COUNTIF(H145:H$191,"*全日休*")&gt;0),  CONCATENATE(  ".",IF(H145=$A$599,$A645,"")  ),IF(H145=$A$599,$A645,"")  )</f>
        <v>45</v>
      </c>
      <c r="I645" s="98" t="str">
        <f ca="1">IF(  AND(LEN(I644)&gt;=1,I644&lt;&gt;".",COUNTIF(I145:I$191,"*全日休*")&gt;0),  CONCATENATE(  ".",IF(I145=$A$599,$A645,"")  ),IF(I145=$A$599,$A645,"")  )</f>
        <v/>
      </c>
      <c r="J645" s="98" t="str">
        <f ca="1">IF(  AND(LEN(J644)&gt;=1,J644&lt;&gt;".",COUNTIF(J145:J$191,"*全日休*")&gt;0),  CONCATENATE(  ".",IF(J145=$A$599,$A645,"")  ),IF(J145=$A$599,$A645,"")  )</f>
        <v/>
      </c>
      <c r="K645" s="98" t="str">
        <f ca="1">IF(  AND(LEN(K644)&gt;=1,K644&lt;&gt;".",COUNTIF(K145:K$191,"*全日休*")&gt;0),  CONCATENATE(  ".",IF(K145=$A$599,$A645,"")  ),IF(K145=$A$599,$A645,"")  )</f>
        <v/>
      </c>
      <c r="L645" s="98" t="str">
        <f ca="1">IF(  AND(LEN(L644)&gt;=1,L644&lt;&gt;".",COUNTIF(L145:L$191,"*全日休*")&gt;0),  CONCATENATE(  ".",IF(L145=$A$599,$A645,"")  ),IF(L145=$A$599,$A645,"")  )</f>
        <v/>
      </c>
      <c r="M645" s="98" t="str">
        <f ca="1">IF(  AND(LEN(M644)&gt;=1,M644&lt;&gt;".",COUNTIF(M145:M$191,"*全日休*")&gt;0),  CONCATENATE(  ".",IF(M145=$A$599,$A645,"")  ),IF(M145=$A$599,$A645,"")  )</f>
        <v>.</v>
      </c>
      <c r="N645" s="98" t="str">
        <f ca="1">IF(  AND(LEN(N644)&gt;=1,N644&lt;&gt;".",COUNTIF(N145:N$191,"*全日休*")&gt;0),  CONCATENATE(  ".",IF(N145=$A$599,$A645,"")  ),IF(N145=$A$599,$A645,"")  )</f>
        <v/>
      </c>
      <c r="O645" s="98" t="str">
        <f ca="1">IF(  AND(LEN(O644)&gt;=1,O644&lt;&gt;".",COUNTIF(O145:O$191,"*全日休*")&gt;0),  CONCATENATE(  ".",IF(O145=$A$599,$A645,"")  ),IF(O145=$A$599,$A645,"")  )</f>
        <v/>
      </c>
      <c r="P645" s="98" t="str">
        <f ca="1">IF(  AND(LEN(P644)&gt;=1,P644&lt;&gt;".",COUNTIF(P145:P$191,"*全日休*")&gt;0),  CONCATENATE(  ".",IF(P145=$A$599,$A645,"")  ),IF(P145=$A$599,$A645,"")  )</f>
        <v/>
      </c>
      <c r="Q645" s="98" t="str">
        <f ca="1">IF(  AND(LEN(Q644)&gt;=1,Q644&lt;&gt;".",COUNTIF(Q145:Q$191,"*全日休*")&gt;0),  CONCATENATE(  ".",IF(Q145=$A$599,$A645,"")  ),IF(Q145=$A$599,$A645,"")  )</f>
        <v/>
      </c>
      <c r="R645" s="98" t="str">
        <f ca="1">IF(  AND(LEN(R644)&gt;=1,R644&lt;&gt;".",COUNTIF(R145:R$191,"*全日休*")&gt;0),  CONCATENATE(  ".",IF(R145=$A$599,$A645,"")  ),IF(R145=$A$599,$A645,"")  )</f>
        <v/>
      </c>
      <c r="S645" s="98">
        <f ca="1">IF(  AND(LEN(S644)&gt;=1,S644&lt;&gt;".",COUNTIF(S145:S$191,"*全日休*")&gt;0),  CONCATENATE(  ".",IF(S145=$A$599,$A645,"")  ),IF(S145=$A$599,$A645,"")  )</f>
        <v>45</v>
      </c>
      <c r="T645" s="98" t="str">
        <f ca="1">IF(  AND(LEN(T644)&gt;=1,T644&lt;&gt;".",COUNTIF(T145:T$191,"*全日休*")&gt;0),  CONCATENATE(  ".",IF(T145=$A$599,$A645,"")  ),IF(T145=$A$599,$A645,"")  )</f>
        <v>.45</v>
      </c>
      <c r="U645" s="98">
        <f ca="1">IF(  AND(LEN(U644)&gt;=1,U644&lt;&gt;".",COUNTIF(U145:U$191,"*全日休*")&gt;0),  CONCATENATE(  ".",IF(U145=$A$599,$A645,"")  ),IF(U145=$A$599,$A645,"")  )</f>
        <v>45</v>
      </c>
      <c r="V645" s="98" t="str">
        <f ca="1">IF(  AND(LEN(V644)&gt;=1,V644&lt;&gt;".",COUNTIF(V145:V$191,"*全日休*")&gt;0),  CONCATENATE(  ".",IF(V145=$A$599,$A645,"")  ),IF(V145=$A$599,$A645,"")  )</f>
        <v/>
      </c>
      <c r="W645" s="98" t="str">
        <f ca="1">IF(  AND(LEN(W644)&gt;=1,W644&lt;&gt;".",COUNTIF(W145:W$191,"*全日休*")&gt;0),  CONCATENATE(  ".",IF(W145=$A$599,$A645,"")  ),IF(W145=$A$599,$A645,"")  )</f>
        <v/>
      </c>
      <c r="X645" s="98" t="str">
        <f ca="1">IF(  AND(LEN(X644)&gt;=1,X644&lt;&gt;".",COUNTIF(X145:X$191,"*全日休*")&gt;0),  CONCATENATE(  ".",IF(X145=$A$599,$A645,"")  ),IF(X145=$A$599,$A645,"")  )</f>
        <v/>
      </c>
      <c r="Y645" s="98" t="str">
        <f ca="1">IF(  AND(LEN(Y644)&gt;=1,Y644&lt;&gt;".",COUNTIF(Y145:Y$191,"*全日休*")&gt;0),  CONCATENATE(  ".",IF(Y145=$A$599,$A645,"")  ),IF(Y145=$A$599,$A645,"")  )</f>
        <v/>
      </c>
      <c r="Z645" s="98" t="str">
        <f ca="1">IF(  AND(LEN(Z644)&gt;=1,Z644&lt;&gt;".",COUNTIF(Z145:Z$191,"*全日休*")&gt;0),  CONCATENATE(  ".",IF(Z145=$A$599,$A645,"")  ),IF(Z145=$A$599,$A645,"")  )</f>
        <v/>
      </c>
      <c r="AA645" s="98" t="str">
        <f ca="1">IF(  AND(LEN(AA644)&gt;=1,AA644&lt;&gt;".",COUNTIF(AA145:AA$191,"*全日休*")&gt;0),  CONCATENATE(  ".",IF(AA145=$A$599,$A645,"")  ),IF(AA145=$A$599,$A645,"")  )</f>
        <v>.</v>
      </c>
      <c r="AB645" s="98">
        <f ca="1">IF(  AND(LEN(AB644)&gt;=1,AB644&lt;&gt;".",COUNTIF(AB145:AB$191,"*全日休*")&gt;0),  CONCATENATE(  ".",IF(AB145=$A$599,$A645,"")  ),IF(AB145=$A$599,$A645,"")  )</f>
        <v>45</v>
      </c>
      <c r="AC645" s="98" t="str">
        <f ca="1">IF(  AND(LEN(AC644)&gt;=1,AC644&lt;&gt;".",COUNTIF(AC145:AC$191,"*全日休*")&gt;0),  CONCATENATE(  ".",IF(AC145=$A$599,$A645,"")  ),IF(AC145=$A$599,$A645,"")  )</f>
        <v/>
      </c>
      <c r="AD645" s="98" t="str">
        <f ca="1">IF(  AND(LEN(AD644)&gt;=1,AD644&lt;&gt;".",COUNTIF(AD145:AD$191,"*全日休*")&gt;0),  CONCATENATE(  ".",IF(AD145=$A$599,$A645,"")  ),IF(AD145=$A$599,$A645,"")  )</f>
        <v/>
      </c>
      <c r="AE645" s="98" t="str">
        <f ca="1">IF(  AND(LEN(AE644)&gt;=1,AE644&lt;&gt;".",COUNTIF(AE145:AE$191,"*全日休*")&gt;0),  CONCATENATE(  ".",IF(AE145=$A$599,$A645,"")  ),IF(AE145=$A$599,$A645,"")  )</f>
        <v/>
      </c>
      <c r="AF645" s="98" t="str">
        <f ca="1">IF(  AND(LEN(AF644)&gt;=1,AF644&lt;&gt;".",COUNTIF(AF145:AF$191,"*全日休*")&gt;0),  CONCATENATE(  ".",IF(AF145=$A$599,$A645,"")  ),IF(AF145=$A$599,$A645,"")  )</f>
        <v>.</v>
      </c>
      <c r="AG645" s="98" t="str">
        <f ca="1">IF(  AND(LEN(AG644)&gt;=1,AG644&lt;&gt;".",COUNTIF(AG145:AG$191,"*全日休*")&gt;0),  CONCATENATE(  ".",IF(AG145=$A$599,$A645,"")  ),IF(AG145=$A$599,$A645,"")  )</f>
        <v/>
      </c>
      <c r="AH645" s="98"/>
      <c r="AI645" s="98"/>
      <c r="AJ645" s="98"/>
    </row>
    <row r="646" spans="1:36">
      <c r="A646" s="98">
        <f t="shared" si="55"/>
        <v>46</v>
      </c>
      <c r="B646" s="98" t="str">
        <f t="shared" si="55"/>
        <v>李政聰</v>
      </c>
      <c r="C646" s="98" t="str">
        <f ca="1">IF(  AND(LEN(C645)&gt;=1,C645&lt;&gt;".",COUNTIF(C146:C$191,"*全日休*")&gt;0),  CONCATENATE(  ".",IF(C146=$A$599,$A646,"")  ),IF(C146=$A$599,$A646,"")  )</f>
        <v/>
      </c>
      <c r="D646" s="98" t="str">
        <f ca="1">IF(  AND(LEN(D645)&gt;=1,D645&lt;&gt;".",COUNTIF(D146:D$191,"*全日休*")&gt;0),  CONCATENATE(  ".",IF(D146=$A$599,$A646,"")  ),IF(D146=$A$599,$A646,"")  )</f>
        <v/>
      </c>
      <c r="E646" s="98" t="str">
        <f ca="1">IF(  AND(LEN(E645)&gt;=1,E645&lt;&gt;".",COUNTIF(E146:E$191,"*全日休*")&gt;0),  CONCATENATE(  ".",IF(E146=$A$599,$A646,"")  ),IF(E146=$A$599,$A646,"")  )</f>
        <v/>
      </c>
      <c r="F646" s="98">
        <f ca="1">IF(  AND(LEN(F645)&gt;=1,F645&lt;&gt;".",COUNTIF(F146:F$191,"*全日休*")&gt;0),  CONCATENATE(  ".",IF(F146=$A$599,$A646,"")  ),IF(F146=$A$599,$A646,"")  )</f>
        <v>46</v>
      </c>
      <c r="G646" s="98" t="str">
        <f ca="1">IF(  AND(LEN(G645)&gt;=1,G645&lt;&gt;".",COUNTIF(G146:G$191,"*全日休*")&gt;0),  CONCATENATE(  ".",IF(G146=$A$599,$A646,"")  ),IF(G146=$A$599,$A646,"")  )</f>
        <v>.</v>
      </c>
      <c r="H646" s="98" t="str">
        <f ca="1">IF(  AND(LEN(H645)&gt;=1,H645&lt;&gt;".",COUNTIF(H146:H$191,"*全日休*")&gt;0),  CONCATENATE(  ".",IF(H146=$A$599,$A646,"")  ),IF(H146=$A$599,$A646,"")  )</f>
        <v/>
      </c>
      <c r="I646" s="98" t="str">
        <f ca="1">IF(  AND(LEN(I645)&gt;=1,I645&lt;&gt;".",COUNTIF(I146:I$191,"*全日休*")&gt;0),  CONCATENATE(  ".",IF(I146=$A$599,$A646,"")  ),IF(I146=$A$599,$A646,"")  )</f>
        <v/>
      </c>
      <c r="J646" s="98" t="str">
        <f ca="1">IF(  AND(LEN(J645)&gt;=1,J645&lt;&gt;".",COUNTIF(J146:J$191,"*全日休*")&gt;0),  CONCATENATE(  ".",IF(J146=$A$599,$A646,"")  ),IF(J146=$A$599,$A646,"")  )</f>
        <v/>
      </c>
      <c r="K646" s="98" t="str">
        <f ca="1">IF(  AND(LEN(K645)&gt;=1,K645&lt;&gt;".",COUNTIF(K146:K$191,"*全日休*")&gt;0),  CONCATENATE(  ".",IF(K146=$A$599,$A646,"")  ),IF(K146=$A$599,$A646,"")  )</f>
        <v/>
      </c>
      <c r="L646" s="98" t="str">
        <f ca="1">IF(  AND(LEN(L645)&gt;=1,L645&lt;&gt;".",COUNTIF(L146:L$191,"*全日休*")&gt;0),  CONCATENATE(  ".",IF(L146=$A$599,$A646,"")  ),IF(L146=$A$599,$A646,"")  )</f>
        <v/>
      </c>
      <c r="M646" s="98">
        <f ca="1">IF(  AND(LEN(M645)&gt;=1,M645&lt;&gt;".",COUNTIF(M146:M$191,"*全日休*")&gt;0),  CONCATENATE(  ".",IF(M146=$A$599,$A646,"")  ),IF(M146=$A$599,$A646,"")  )</f>
        <v>46</v>
      </c>
      <c r="N646" s="98" t="str">
        <f ca="1">IF(  AND(LEN(N645)&gt;=1,N645&lt;&gt;".",COUNTIF(N146:N$191,"*全日休*")&gt;0),  CONCATENATE(  ".",IF(N146=$A$599,$A646,"")  ),IF(N146=$A$599,$A646,"")  )</f>
        <v/>
      </c>
      <c r="O646" s="98" t="str">
        <f ca="1">IF(  AND(LEN(O645)&gt;=1,O645&lt;&gt;".",COUNTIF(O146:O$191,"*全日休*")&gt;0),  CONCATENATE(  ".",IF(O146=$A$599,$A646,"")  ),IF(O146=$A$599,$A646,"")  )</f>
        <v/>
      </c>
      <c r="P646" s="98" t="str">
        <f ca="1">IF(  AND(LEN(P645)&gt;=1,P645&lt;&gt;".",COUNTIF(P146:P$191,"*全日休*")&gt;0),  CONCATENATE(  ".",IF(P146=$A$599,$A646,"")  ),IF(P146=$A$599,$A646,"")  )</f>
        <v/>
      </c>
      <c r="Q646" s="98" t="str">
        <f ca="1">IF(  AND(LEN(Q645)&gt;=1,Q645&lt;&gt;".",COUNTIF(Q146:Q$191,"*全日休*")&gt;0),  CONCATENATE(  ".",IF(Q146=$A$599,$A646,"")  ),IF(Q146=$A$599,$A646,"")  )</f>
        <v/>
      </c>
      <c r="R646" s="98" t="str">
        <f ca="1">IF(  AND(LEN(R645)&gt;=1,R645&lt;&gt;".",COUNTIF(R146:R$191,"*全日休*")&gt;0),  CONCATENATE(  ".",IF(R146=$A$599,$A646,"")  ),IF(R146=$A$599,$A646,"")  )</f>
        <v/>
      </c>
      <c r="S646" s="98" t="str">
        <f ca="1">IF(  AND(LEN(S645)&gt;=1,S645&lt;&gt;".",COUNTIF(S146:S$191,"*全日休*")&gt;0),  CONCATENATE(  ".",IF(S146=$A$599,$A646,"")  ),IF(S146=$A$599,$A646,"")  )</f>
        <v>.</v>
      </c>
      <c r="T646" s="98" t="str">
        <f ca="1">IF(  AND(LEN(T645)&gt;=1,T645&lt;&gt;".",COUNTIF(T146:T$191,"*全日休*")&gt;0),  CONCATENATE(  ".",IF(T146=$A$599,$A646,"")  ),IF(T146=$A$599,$A646,"")  )</f>
        <v>.46</v>
      </c>
      <c r="U646" s="98" t="str">
        <f ca="1">IF(  AND(LEN(U645)&gt;=1,U645&lt;&gt;".",COUNTIF(U146:U$191,"*全日休*")&gt;0),  CONCATENATE(  ".",IF(U146=$A$599,$A646,"")  ),IF(U146=$A$599,$A646,"")  )</f>
        <v>.</v>
      </c>
      <c r="V646" s="98" t="str">
        <f ca="1">IF(  AND(LEN(V645)&gt;=1,V645&lt;&gt;".",COUNTIF(V146:V$191,"*全日休*")&gt;0),  CONCATENATE(  ".",IF(V146=$A$599,$A646,"")  ),IF(V146=$A$599,$A646,"")  )</f>
        <v/>
      </c>
      <c r="W646" s="98" t="str">
        <f ca="1">IF(  AND(LEN(W645)&gt;=1,W645&lt;&gt;".",COUNTIF(W146:W$191,"*全日休*")&gt;0),  CONCATENATE(  ".",IF(W146=$A$599,$A646,"")  ),IF(W146=$A$599,$A646,"")  )</f>
        <v/>
      </c>
      <c r="X646" s="98" t="str">
        <f ca="1">IF(  AND(LEN(X645)&gt;=1,X645&lt;&gt;".",COUNTIF(X146:X$191,"*全日休*")&gt;0),  CONCATENATE(  ".",IF(X146=$A$599,$A646,"")  ),IF(X146=$A$599,$A646,"")  )</f>
        <v/>
      </c>
      <c r="Y646" s="98" t="str">
        <f ca="1">IF(  AND(LEN(Y645)&gt;=1,Y645&lt;&gt;".",COUNTIF(Y146:Y$191,"*全日休*")&gt;0),  CONCATENATE(  ".",IF(Y146=$A$599,$A646,"")  ),IF(Y146=$A$599,$A646,"")  )</f>
        <v/>
      </c>
      <c r="Z646" s="98" t="str">
        <f ca="1">IF(  AND(LEN(Z645)&gt;=1,Z645&lt;&gt;".",COUNTIF(Z146:Z$191,"*全日休*")&gt;0),  CONCATENATE(  ".",IF(Z146=$A$599,$A646,"")  ),IF(Z146=$A$599,$A646,"")  )</f>
        <v/>
      </c>
      <c r="AA646" s="98" t="str">
        <f ca="1">IF(  AND(LEN(AA645)&gt;=1,AA645&lt;&gt;".",COUNTIF(AA146:AA$191,"*全日休*")&gt;0),  CONCATENATE(  ".",IF(AA146=$A$599,$A646,"")  ),IF(AA146=$A$599,$A646,"")  )</f>
        <v/>
      </c>
      <c r="AB646" s="98" t="str">
        <f ca="1">IF(  AND(LEN(AB645)&gt;=1,AB645&lt;&gt;".",COUNTIF(AB146:AB$191,"*全日休*")&gt;0),  CONCATENATE(  ".",IF(AB146=$A$599,$A646,"")  ),IF(AB146=$A$599,$A646,"")  )</f>
        <v>.46</v>
      </c>
      <c r="AC646" s="98" t="str">
        <f ca="1">IF(  AND(LEN(AC645)&gt;=1,AC645&lt;&gt;".",COUNTIF(AC146:AC$191,"*全日休*")&gt;0),  CONCATENATE(  ".",IF(AC146=$A$599,$A646,"")  ),IF(AC146=$A$599,$A646,"")  )</f>
        <v/>
      </c>
      <c r="AD646" s="98" t="str">
        <f ca="1">IF(  AND(LEN(AD645)&gt;=1,AD645&lt;&gt;".",COUNTIF(AD146:AD$191,"*全日休*")&gt;0),  CONCATENATE(  ".",IF(AD146=$A$599,$A646,"")  ),IF(AD146=$A$599,$A646,"")  )</f>
        <v/>
      </c>
      <c r="AE646" s="98" t="str">
        <f ca="1">IF(  AND(LEN(AE645)&gt;=1,AE645&lt;&gt;".",COUNTIF(AE146:AE$191,"*全日休*")&gt;0),  CONCATENATE(  ".",IF(AE146=$A$599,$A646,"")  ),IF(AE146=$A$599,$A646,"")  )</f>
        <v/>
      </c>
      <c r="AF646" s="98">
        <f ca="1">IF(  AND(LEN(AF645)&gt;=1,AF645&lt;&gt;".",COUNTIF(AF146:AF$191,"*全日休*")&gt;0),  CONCATENATE(  ".",IF(AF146=$A$599,$A646,"")  ),IF(AF146=$A$599,$A646,"")  )</f>
        <v>46</v>
      </c>
      <c r="AG646" s="98" t="str">
        <f ca="1">IF(  AND(LEN(AG645)&gt;=1,AG645&lt;&gt;".",COUNTIF(AG146:AG$191,"*全日休*")&gt;0),  CONCATENATE(  ".",IF(AG146=$A$599,$A646,"")  ),IF(AG146=$A$599,$A646,"")  )</f>
        <v/>
      </c>
      <c r="AH646" s="98"/>
      <c r="AI646" s="98"/>
      <c r="AJ646" s="98"/>
    </row>
    <row r="647" spans="1:36">
      <c r="A647" s="98">
        <f t="shared" si="55"/>
        <v>47</v>
      </c>
      <c r="B647" s="98" t="str">
        <f t="shared" si="55"/>
        <v>何奕諠</v>
      </c>
      <c r="C647" s="98" t="str">
        <f ca="1">IF(  AND(LEN(C646)&gt;=1,C646&lt;&gt;".",COUNTIF(C147:C$191,"*全日休*")&gt;0),  CONCATENATE(  ".",IF(C147=$A$599,$A647,"")  ),IF(C147=$A$599,$A647,"")  )</f>
        <v/>
      </c>
      <c r="D647" s="98" t="str">
        <f ca="1">IF(  AND(LEN(D646)&gt;=1,D646&lt;&gt;".",COUNTIF(D147:D$191,"*全日休*")&gt;0),  CONCATENATE(  ".",IF(D147=$A$599,$A647,"")  ),IF(D147=$A$599,$A647,"")  )</f>
        <v/>
      </c>
      <c r="E647" s="98" t="str">
        <f ca="1">IF(  AND(LEN(E646)&gt;=1,E646&lt;&gt;".",COUNTIF(E147:E$191,"*全日休*")&gt;0),  CONCATENATE(  ".",IF(E147=$A$599,$A647,"")  ),IF(E147=$A$599,$A647,"")  )</f>
        <v/>
      </c>
      <c r="F647" s="98" t="str">
        <f ca="1">IF(  AND(LEN(F646)&gt;=1,F646&lt;&gt;".",COUNTIF(F147:F$191,"*全日休*")&gt;0),  CONCATENATE(  ".",IF(F147=$A$599,$A647,"")  ),IF(F147=$A$599,$A647,"")  )</f>
        <v>.47</v>
      </c>
      <c r="G647" s="98" t="str">
        <f ca="1">IF(  AND(LEN(G646)&gt;=1,G646&lt;&gt;".",COUNTIF(G147:G$191,"*全日休*")&gt;0),  CONCATENATE(  ".",IF(G147=$A$599,$A647,"")  ),IF(G147=$A$599,$A647,"")  )</f>
        <v/>
      </c>
      <c r="H647" s="98" t="str">
        <f ca="1">IF(  AND(LEN(H646)&gt;=1,H646&lt;&gt;".",COUNTIF(H147:H$191,"*全日休*")&gt;0),  CONCATENATE(  ".",IF(H147=$A$599,$A647,"")  ),IF(H147=$A$599,$A647,"")  )</f>
        <v/>
      </c>
      <c r="I647" s="98" t="str">
        <f ca="1">IF(  AND(LEN(I646)&gt;=1,I646&lt;&gt;".",COUNTIF(I147:I$191,"*全日休*")&gt;0),  CONCATENATE(  ".",IF(I147=$A$599,$A647,"")  ),IF(I147=$A$599,$A647,"")  )</f>
        <v/>
      </c>
      <c r="J647" s="98" t="str">
        <f ca="1">IF(  AND(LEN(J646)&gt;=1,J646&lt;&gt;".",COUNTIF(J147:J$191,"*全日休*")&gt;0),  CONCATENATE(  ".",IF(J147=$A$599,$A647,"")  ),IF(J147=$A$599,$A647,"")  )</f>
        <v/>
      </c>
      <c r="K647" s="98" t="str">
        <f ca="1">IF(  AND(LEN(K646)&gt;=1,K646&lt;&gt;".",COUNTIF(K147:K$191,"*全日休*")&gt;0),  CONCATENATE(  ".",IF(K147=$A$599,$A647,"")  ),IF(K147=$A$599,$A647,"")  )</f>
        <v/>
      </c>
      <c r="L647" s="98" t="str">
        <f ca="1">IF(  AND(LEN(L646)&gt;=1,L646&lt;&gt;".",COUNTIF(L147:L$191,"*全日休*")&gt;0),  CONCATENATE(  ".",IF(L147=$A$599,$A647,"")  ),IF(L147=$A$599,$A647,"")  )</f>
        <v/>
      </c>
      <c r="M647" s="98" t="str">
        <f ca="1">IF(  AND(LEN(M646)&gt;=1,M646&lt;&gt;".",COUNTIF(M147:M$191,"*全日休*")&gt;0),  CONCATENATE(  ".",IF(M147=$A$599,$A647,"")  ),IF(M147=$A$599,$A647,"")  )</f>
        <v>.</v>
      </c>
      <c r="N647" s="98" t="str">
        <f ca="1">IF(  AND(LEN(N646)&gt;=1,N646&lt;&gt;".",COUNTIF(N147:N$191,"*全日休*")&gt;0),  CONCATENATE(  ".",IF(N147=$A$599,$A647,"")  ),IF(N147=$A$599,$A647,"")  )</f>
        <v/>
      </c>
      <c r="O647" s="98">
        <f ca="1">IF(  AND(LEN(O646)&gt;=1,O646&lt;&gt;".",COUNTIF(O147:O$191,"*全日休*")&gt;0),  CONCATENATE(  ".",IF(O147=$A$599,$A647,"")  ),IF(O147=$A$599,$A647,"")  )</f>
        <v>47</v>
      </c>
      <c r="P647" s="98" t="str">
        <f ca="1">IF(  AND(LEN(P646)&gt;=1,P646&lt;&gt;".",COUNTIF(P147:P$191,"*全日休*")&gt;0),  CONCATENATE(  ".",IF(P147=$A$599,$A647,"")  ),IF(P147=$A$599,$A647,"")  )</f>
        <v/>
      </c>
      <c r="Q647" s="98" t="str">
        <f ca="1">IF(  AND(LEN(Q646)&gt;=1,Q646&lt;&gt;".",COUNTIF(Q147:Q$191,"*全日休*")&gt;0),  CONCATENATE(  ".",IF(Q147=$A$599,$A647,"")  ),IF(Q147=$A$599,$A647,"")  )</f>
        <v/>
      </c>
      <c r="R647" s="98" t="str">
        <f ca="1">IF(  AND(LEN(R646)&gt;=1,R646&lt;&gt;".",COUNTIF(R147:R$191,"*全日休*")&gt;0),  CONCATENATE(  ".",IF(R147=$A$599,$A647,"")  ),IF(R147=$A$599,$A647,"")  )</f>
        <v/>
      </c>
      <c r="S647" s="98" t="str">
        <f ca="1">IF(  AND(LEN(S646)&gt;=1,S646&lt;&gt;".",COUNTIF(S147:S$191,"*全日休*")&gt;0),  CONCATENATE(  ".",IF(S147=$A$599,$A647,"")  ),IF(S147=$A$599,$A647,"")  )</f>
        <v/>
      </c>
      <c r="T647" s="98" t="str">
        <f ca="1">IF(  AND(LEN(T646)&gt;=1,T646&lt;&gt;".",COUNTIF(T147:T$191,"*全日休*")&gt;0),  CONCATENATE(  ".",IF(T147=$A$599,$A647,"")  ),IF(T147=$A$599,$A647,"")  )</f>
        <v>.</v>
      </c>
      <c r="U647" s="98" t="str">
        <f ca="1">IF(  AND(LEN(U646)&gt;=1,U646&lt;&gt;".",COUNTIF(U147:U$191,"*全日休*")&gt;0),  CONCATENATE(  ".",IF(U147=$A$599,$A647,"")  ),IF(U147=$A$599,$A647,"")  )</f>
        <v/>
      </c>
      <c r="V647" s="98">
        <f ca="1">IF(  AND(LEN(V646)&gt;=1,V646&lt;&gt;".",COUNTIF(V147:V$191,"*全日休*")&gt;0),  CONCATENATE(  ".",IF(V147=$A$599,$A647,"")  ),IF(V147=$A$599,$A647,"")  )</f>
        <v>47</v>
      </c>
      <c r="W647" s="98">
        <f ca="1">IF(  AND(LEN(W646)&gt;=1,W646&lt;&gt;".",COUNTIF(W147:W$191,"*全日休*")&gt;0),  CONCATENATE(  ".",IF(W147=$A$599,$A647,"")  ),IF(W147=$A$599,$A647,"")  )</f>
        <v>47</v>
      </c>
      <c r="X647" s="98" t="str">
        <f ca="1">IF(  AND(LEN(X646)&gt;=1,X646&lt;&gt;".",COUNTIF(X147:X$191,"*全日休*")&gt;0),  CONCATENATE(  ".",IF(X147=$A$599,$A647,"")  ),IF(X147=$A$599,$A647,"")  )</f>
        <v/>
      </c>
      <c r="Y647" s="98" t="str">
        <f ca="1">IF(  AND(LEN(Y646)&gt;=1,Y646&lt;&gt;".",COUNTIF(Y147:Y$191,"*全日休*")&gt;0),  CONCATENATE(  ".",IF(Y147=$A$599,$A647,"")  ),IF(Y147=$A$599,$A647,"")  )</f>
        <v/>
      </c>
      <c r="Z647" s="98" t="str">
        <f ca="1">IF(  AND(LEN(Z646)&gt;=1,Z646&lt;&gt;".",COUNTIF(Z147:Z$191,"*全日休*")&gt;0),  CONCATENATE(  ".",IF(Z147=$A$599,$A647,"")  ),IF(Z147=$A$599,$A647,"")  )</f>
        <v/>
      </c>
      <c r="AA647" s="98" t="str">
        <f ca="1">IF(  AND(LEN(AA646)&gt;=1,AA646&lt;&gt;".",COUNTIF(AA147:AA$191,"*全日休*")&gt;0),  CONCATENATE(  ".",IF(AA147=$A$599,$A647,"")  ),IF(AA147=$A$599,$A647,"")  )</f>
        <v/>
      </c>
      <c r="AB647" s="98" t="str">
        <f ca="1">IF(  AND(LEN(AB646)&gt;=1,AB646&lt;&gt;".",COUNTIF(AB147:AB$191,"*全日休*")&gt;0),  CONCATENATE(  ".",IF(AB147=$A$599,$A647,"")  ),IF(AB147=$A$599,$A647,"")  )</f>
        <v>.</v>
      </c>
      <c r="AC647" s="98" t="str">
        <f ca="1">IF(  AND(LEN(AC646)&gt;=1,AC646&lt;&gt;".",COUNTIF(AC147:AC$191,"*全日休*")&gt;0),  CONCATENATE(  ".",IF(AC147=$A$599,$A647,"")  ),IF(AC147=$A$599,$A647,"")  )</f>
        <v/>
      </c>
      <c r="AD647" s="98" t="str">
        <f ca="1">IF(  AND(LEN(AD646)&gt;=1,AD646&lt;&gt;".",COUNTIF(AD147:AD$191,"*全日休*")&gt;0),  CONCATENATE(  ".",IF(AD147=$A$599,$A647,"")  ),IF(AD147=$A$599,$A647,"")  )</f>
        <v/>
      </c>
      <c r="AE647" s="98">
        <f ca="1">IF(  AND(LEN(AE646)&gt;=1,AE646&lt;&gt;".",COUNTIF(AE147:AE$191,"*全日休*")&gt;0),  CONCATENATE(  ".",IF(AE147=$A$599,$A647,"")  ),IF(AE147=$A$599,$A647,"")  )</f>
        <v>47</v>
      </c>
      <c r="AF647" s="98" t="str">
        <f ca="1">IF(  AND(LEN(AF646)&gt;=1,AF646&lt;&gt;".",COUNTIF(AF147:AF$191,"*全日休*")&gt;0),  CONCATENATE(  ".",IF(AF147=$A$599,$A647,"")  ),IF(AF147=$A$599,$A647,"")  )</f>
        <v>.</v>
      </c>
      <c r="AG647" s="98" t="str">
        <f ca="1">IF(  AND(LEN(AG646)&gt;=1,AG646&lt;&gt;".",COUNTIF(AG147:AG$191,"*全日休*")&gt;0),  CONCATENATE(  ".",IF(AG147=$A$599,$A647,"")  ),IF(AG147=$A$599,$A647,"")  )</f>
        <v/>
      </c>
      <c r="AH647" s="98"/>
      <c r="AI647" s="98"/>
      <c r="AJ647" s="98"/>
    </row>
    <row r="648" spans="1:36">
      <c r="A648" s="98">
        <f t="shared" si="55"/>
        <v>48</v>
      </c>
      <c r="B648" s="98" t="str">
        <f t="shared" si="55"/>
        <v>洪長昇</v>
      </c>
      <c r="C648" s="98" t="str">
        <f ca="1">IF(  AND(LEN(C647)&gt;=1,C647&lt;&gt;".",COUNTIF(C148:C$191,"*全日休*")&gt;0),  CONCATENATE(  ".",IF(C148=$A$599,$A648,"")  ),IF(C148=$A$599,$A648,"")  )</f>
        <v/>
      </c>
      <c r="D648" s="98" t="str">
        <f ca="1">IF(  AND(LEN(D647)&gt;=1,D647&lt;&gt;".",COUNTIF(D148:D$191,"*全日休*")&gt;0),  CONCATENATE(  ".",IF(D148=$A$599,$A648,"")  ),IF(D148=$A$599,$A648,"")  )</f>
        <v/>
      </c>
      <c r="E648" s="98" t="str">
        <f ca="1">IF(  AND(LEN(E647)&gt;=1,E647&lt;&gt;".",COUNTIF(E148:E$191,"*全日休*")&gt;0),  CONCATENATE(  ".",IF(E148=$A$599,$A648,"")  ),IF(E148=$A$599,$A648,"")  )</f>
        <v/>
      </c>
      <c r="F648" s="98" t="str">
        <f ca="1">IF(  AND(LEN(F647)&gt;=1,F647&lt;&gt;".",COUNTIF(F148:F$191,"*全日休*")&gt;0),  CONCATENATE(  ".",IF(F148=$A$599,$A648,"")  ),IF(F148=$A$599,$A648,"")  )</f>
        <v>.48</v>
      </c>
      <c r="G648" s="98" t="str">
        <f ca="1">IF(  AND(LEN(G647)&gt;=1,G647&lt;&gt;".",COUNTIF(G148:G$191,"*全日休*")&gt;0),  CONCATENATE(  ".",IF(G148=$A$599,$A648,"")  ),IF(G148=$A$599,$A648,"")  )</f>
        <v/>
      </c>
      <c r="H648" s="98" t="str">
        <f ca="1">IF(  AND(LEN(H647)&gt;=1,H647&lt;&gt;".",COUNTIF(H148:H$191,"*全日休*")&gt;0),  CONCATENATE(  ".",IF(H148=$A$599,$A648,"")  ),IF(H148=$A$599,$A648,"")  )</f>
        <v/>
      </c>
      <c r="I648" s="98" t="str">
        <f ca="1">IF(  AND(LEN(I647)&gt;=1,I647&lt;&gt;".",COUNTIF(I148:I$191,"*全日休*")&gt;0),  CONCATENATE(  ".",IF(I148=$A$599,$A648,"")  ),IF(I148=$A$599,$A648,"")  )</f>
        <v/>
      </c>
      <c r="J648" s="98" t="str">
        <f ca="1">IF(  AND(LEN(J647)&gt;=1,J647&lt;&gt;".",COUNTIF(J148:J$191,"*全日休*")&gt;0),  CONCATENATE(  ".",IF(J148=$A$599,$A648,"")  ),IF(J148=$A$599,$A648,"")  )</f>
        <v/>
      </c>
      <c r="K648" s="98" t="str">
        <f ca="1">IF(  AND(LEN(K647)&gt;=1,K647&lt;&gt;".",COUNTIF(K148:K$191,"*全日休*")&gt;0),  CONCATENATE(  ".",IF(K148=$A$599,$A648,"")  ),IF(K148=$A$599,$A648,"")  )</f>
        <v/>
      </c>
      <c r="L648" s="98" t="str">
        <f ca="1">IF(  AND(LEN(L647)&gt;=1,L647&lt;&gt;".",COUNTIF(L148:L$191,"*全日休*")&gt;0),  CONCATENATE(  ".",IF(L148=$A$599,$A648,"")  ),IF(L148=$A$599,$A648,"")  )</f>
        <v/>
      </c>
      <c r="M648" s="98">
        <f ca="1">IF(  AND(LEN(M647)&gt;=1,M647&lt;&gt;".",COUNTIF(M148:M$191,"*全日休*")&gt;0),  CONCATENATE(  ".",IF(M148=$A$599,$A648,"")  ),IF(M148=$A$599,$A648,"")  )</f>
        <v>48</v>
      </c>
      <c r="N648" s="98" t="str">
        <f ca="1">IF(  AND(LEN(N647)&gt;=1,N647&lt;&gt;".",COUNTIF(N148:N$191,"*全日休*")&gt;0),  CONCATENATE(  ".",IF(N148=$A$599,$A648,"")  ),IF(N148=$A$599,$A648,"")  )</f>
        <v/>
      </c>
      <c r="O648" s="98" t="str">
        <f ca="1">IF(  AND(LEN(O647)&gt;=1,O647&lt;&gt;".",COUNTIF(O148:O$191,"*全日休*")&gt;0),  CONCATENATE(  ".",IF(O148=$A$599,$A648,"")  ),IF(O148=$A$599,$A648,"")  )</f>
        <v>.</v>
      </c>
      <c r="P648" s="98" t="str">
        <f ca="1">IF(  AND(LEN(P647)&gt;=1,P647&lt;&gt;".",COUNTIF(P148:P$191,"*全日休*")&gt;0),  CONCATENATE(  ".",IF(P148=$A$599,$A648,"")  ),IF(P148=$A$599,$A648,"")  )</f>
        <v/>
      </c>
      <c r="Q648" s="98" t="str">
        <f ca="1">IF(  AND(LEN(Q647)&gt;=1,Q647&lt;&gt;".",COUNTIF(Q148:Q$191,"*全日休*")&gt;0),  CONCATENATE(  ".",IF(Q148=$A$599,$A648,"")  ),IF(Q148=$A$599,$A648,"")  )</f>
        <v/>
      </c>
      <c r="R648" s="98" t="str">
        <f ca="1">IF(  AND(LEN(R647)&gt;=1,R647&lt;&gt;".",COUNTIF(R148:R$191,"*全日休*")&gt;0),  CONCATENATE(  ".",IF(R148=$A$599,$A648,"")  ),IF(R148=$A$599,$A648,"")  )</f>
        <v/>
      </c>
      <c r="S648" s="98" t="str">
        <f ca="1">IF(  AND(LEN(S647)&gt;=1,S647&lt;&gt;".",COUNTIF(S148:S$191,"*全日休*")&gt;0),  CONCATENATE(  ".",IF(S148=$A$599,$A648,"")  ),IF(S148=$A$599,$A648,"")  )</f>
        <v/>
      </c>
      <c r="T648" s="98">
        <f ca="1">IF(  AND(LEN(T647)&gt;=1,T647&lt;&gt;".",COUNTIF(T148:T$191,"*全日休*")&gt;0),  CONCATENATE(  ".",IF(T148=$A$599,$A648,"")  ),IF(T148=$A$599,$A648,"")  )</f>
        <v>48</v>
      </c>
      <c r="U648" s="98" t="str">
        <f ca="1">IF(  AND(LEN(U647)&gt;=1,U647&lt;&gt;".",COUNTIF(U148:U$191,"*全日休*")&gt;0),  CONCATENATE(  ".",IF(U148=$A$599,$A648,"")  ),IF(U148=$A$599,$A648,"")  )</f>
        <v/>
      </c>
      <c r="V648" s="98" t="str">
        <f ca="1">IF(  AND(LEN(V647)&gt;=1,V647&lt;&gt;".",COUNTIF(V148:V$191,"*全日休*")&gt;0),  CONCATENATE(  ".",IF(V148=$A$599,$A648,"")  ),IF(V148=$A$599,$A648,"")  )</f>
        <v/>
      </c>
      <c r="W648" s="98" t="str">
        <f ca="1">IF(  AND(LEN(W647)&gt;=1,W647&lt;&gt;".",COUNTIF(W148:W$191,"*全日休*")&gt;0),  CONCATENATE(  ".",IF(W148=$A$599,$A648,"")  ),IF(W148=$A$599,$A648,"")  )</f>
        <v>.</v>
      </c>
      <c r="X648" s="98" t="str">
        <f ca="1">IF(  AND(LEN(X647)&gt;=1,X647&lt;&gt;".",COUNTIF(X148:X$191,"*全日休*")&gt;0),  CONCATENATE(  ".",IF(X148=$A$599,$A648,"")  ),IF(X148=$A$599,$A648,"")  )</f>
        <v/>
      </c>
      <c r="Y648" s="98" t="str">
        <f ca="1">IF(  AND(LEN(Y647)&gt;=1,Y647&lt;&gt;".",COUNTIF(Y148:Y$191,"*全日休*")&gt;0),  CONCATENATE(  ".",IF(Y148=$A$599,$A648,"")  ),IF(Y148=$A$599,$A648,"")  )</f>
        <v/>
      </c>
      <c r="Z648" s="98" t="str">
        <f ca="1">IF(  AND(LEN(Z647)&gt;=1,Z647&lt;&gt;".",COUNTIF(Z148:Z$191,"*全日休*")&gt;0),  CONCATENATE(  ".",IF(Z148=$A$599,$A648,"")  ),IF(Z148=$A$599,$A648,"")  )</f>
        <v/>
      </c>
      <c r="AA648" s="98">
        <f ca="1">IF(  AND(LEN(AA647)&gt;=1,AA647&lt;&gt;".",COUNTIF(AA148:AA$191,"*全日休*")&gt;0),  CONCATENATE(  ".",IF(AA148=$A$599,$A648,"")  ),IF(AA148=$A$599,$A648,"")  )</f>
        <v>48</v>
      </c>
      <c r="AB648" s="98" t="str">
        <f ca="1">IF(  AND(LEN(AB647)&gt;=1,AB647&lt;&gt;".",COUNTIF(AB148:AB$191,"*全日休*")&gt;0),  CONCATENATE(  ".",IF(AB148=$A$599,$A648,"")  ),IF(AB148=$A$599,$A648,"")  )</f>
        <v/>
      </c>
      <c r="AC648" s="98" t="str">
        <f ca="1">IF(  AND(LEN(AC647)&gt;=1,AC647&lt;&gt;".",COUNTIF(AC148:AC$191,"*全日休*")&gt;0),  CONCATENATE(  ".",IF(AC148=$A$599,$A648,"")  ),IF(AC148=$A$599,$A648,"")  )</f>
        <v/>
      </c>
      <c r="AD648" s="98" t="str">
        <f ca="1">IF(  AND(LEN(AD647)&gt;=1,AD647&lt;&gt;".",COUNTIF(AD148:AD$191,"*全日休*")&gt;0),  CONCATENATE(  ".",IF(AD148=$A$599,$A648,"")  ),IF(AD148=$A$599,$A648,"")  )</f>
        <v/>
      </c>
      <c r="AE648" s="98" t="str">
        <f ca="1">IF(  AND(LEN(AE647)&gt;=1,AE647&lt;&gt;".",COUNTIF(AE148:AE$191,"*全日休*")&gt;0),  CONCATENATE(  ".",IF(AE148=$A$599,$A648,"")  ),IF(AE148=$A$599,$A648,"")  )</f>
        <v>.</v>
      </c>
      <c r="AF648" s="98">
        <f ca="1">IF(  AND(LEN(AF647)&gt;=1,AF647&lt;&gt;".",COUNTIF(AF148:AF$191,"*全日休*")&gt;0),  CONCATENATE(  ".",IF(AF148=$A$599,$A648,"")  ),IF(AF148=$A$599,$A648,"")  )</f>
        <v>48</v>
      </c>
      <c r="AG648" s="98" t="str">
        <f ca="1">IF(  AND(LEN(AG647)&gt;=1,AG647&lt;&gt;".",COUNTIF(AG148:AG$191,"*全日休*")&gt;0),  CONCATENATE(  ".",IF(AG148=$A$599,$A648,"")  ),IF(AG148=$A$599,$A648,"")  )</f>
        <v/>
      </c>
      <c r="AH648" s="98"/>
      <c r="AI648" s="98"/>
      <c r="AJ648" s="98"/>
    </row>
    <row r="649" spans="1:36">
      <c r="A649" s="98">
        <f t="shared" si="55"/>
        <v>49</v>
      </c>
      <c r="B649" s="98" t="str">
        <f t="shared" si="55"/>
        <v>劉威志</v>
      </c>
      <c r="C649" s="98" t="str">
        <f ca="1">IF(  AND(LEN(C648)&gt;=1,C648&lt;&gt;".",COUNTIF(C149:C$191,"*全日休*")&gt;0),  CONCATENATE(  ".",IF(C149=$A$599,$A649,"")  ),IF(C149=$A$599,$A649,"")  )</f>
        <v/>
      </c>
      <c r="D649" s="98" t="str">
        <f ca="1">IF(  AND(LEN(D648)&gt;=1,D648&lt;&gt;".",COUNTIF(D149:D$191,"*全日休*")&gt;0),  CONCATENATE(  ".",IF(D149=$A$599,$A649,"")  ),IF(D149=$A$599,$A649,"")  )</f>
        <v/>
      </c>
      <c r="E649" s="98" t="str">
        <f ca="1">IF(  AND(LEN(E648)&gt;=1,E648&lt;&gt;".",COUNTIF(E149:E$191,"*全日休*")&gt;0),  CONCATENATE(  ".",IF(E149=$A$599,$A649,"")  ),IF(E149=$A$599,$A649,"")  )</f>
        <v/>
      </c>
      <c r="F649" s="98" t="str">
        <f ca="1">IF(  AND(LEN(F648)&gt;=1,F648&lt;&gt;".",COUNTIF(F149:F$191,"*全日休*")&gt;0),  CONCATENATE(  ".",IF(F149=$A$599,$A649,"")  ),IF(F149=$A$599,$A649,"")  )</f>
        <v>.49</v>
      </c>
      <c r="G649" s="98">
        <f ca="1">IF(  AND(LEN(G648)&gt;=1,G648&lt;&gt;".",COUNTIF(G149:G$191,"*全日休*")&gt;0),  CONCATENATE(  ".",IF(G149=$A$599,$A649,"")  ),IF(G149=$A$599,$A649,"")  )</f>
        <v>49</v>
      </c>
      <c r="H649" s="98" t="str">
        <f ca="1">IF(  AND(LEN(H648)&gt;=1,H648&lt;&gt;".",COUNTIF(H149:H$191,"*全日休*")&gt;0),  CONCATENATE(  ".",IF(H149=$A$599,$A649,"")  ),IF(H149=$A$599,$A649,"")  )</f>
        <v/>
      </c>
      <c r="I649" s="98" t="str">
        <f ca="1">IF(  AND(LEN(I648)&gt;=1,I648&lt;&gt;".",COUNTIF(I149:I$191,"*全日休*")&gt;0),  CONCATENATE(  ".",IF(I149=$A$599,$A649,"")  ),IF(I149=$A$599,$A649,"")  )</f>
        <v/>
      </c>
      <c r="J649" s="98" t="str">
        <f ca="1">IF(  AND(LEN(J648)&gt;=1,J648&lt;&gt;".",COUNTIF(J149:J$191,"*全日休*")&gt;0),  CONCATENATE(  ".",IF(J149=$A$599,$A649,"")  ),IF(J149=$A$599,$A649,"")  )</f>
        <v/>
      </c>
      <c r="K649" s="98" t="str">
        <f ca="1">IF(  AND(LEN(K648)&gt;=1,K648&lt;&gt;".",COUNTIF(K149:K$191,"*全日休*")&gt;0),  CONCATENATE(  ".",IF(K149=$A$599,$A649,"")  ),IF(K149=$A$599,$A649,"")  )</f>
        <v/>
      </c>
      <c r="L649" s="98" t="str">
        <f ca="1">IF(  AND(LEN(L648)&gt;=1,L648&lt;&gt;".",COUNTIF(L149:L$191,"*全日休*")&gt;0),  CONCATENATE(  ".",IF(L149=$A$599,$A649,"")  ),IF(L149=$A$599,$A649,"")  )</f>
        <v/>
      </c>
      <c r="M649" s="98" t="str">
        <f ca="1">IF(  AND(LEN(M648)&gt;=1,M648&lt;&gt;".",COUNTIF(M149:M$191,"*全日休*")&gt;0),  CONCATENATE(  ".",IF(M149=$A$599,$A649,"")  ),IF(M149=$A$599,$A649,"")  )</f>
        <v>.49</v>
      </c>
      <c r="N649" s="98" t="str">
        <f ca="1">IF(  AND(LEN(N648)&gt;=1,N648&lt;&gt;".",COUNTIF(N149:N$191,"*全日休*")&gt;0),  CONCATENATE(  ".",IF(N149=$A$599,$A649,"")  ),IF(N149=$A$599,$A649,"")  )</f>
        <v/>
      </c>
      <c r="O649" s="98" t="str">
        <f ca="1">IF(  AND(LEN(O648)&gt;=1,O648&lt;&gt;".",COUNTIF(O149:O$191,"*全日休*")&gt;0),  CONCATENATE(  ".",IF(O149=$A$599,$A649,"")  ),IF(O149=$A$599,$A649,"")  )</f>
        <v/>
      </c>
      <c r="P649" s="98" t="str">
        <f ca="1">IF(  AND(LEN(P648)&gt;=1,P648&lt;&gt;".",COUNTIF(P149:P$191,"*全日休*")&gt;0),  CONCATENATE(  ".",IF(P149=$A$599,$A649,"")  ),IF(P149=$A$599,$A649,"")  )</f>
        <v/>
      </c>
      <c r="Q649" s="98" t="str">
        <f ca="1">IF(  AND(LEN(Q648)&gt;=1,Q648&lt;&gt;".",COUNTIF(Q149:Q$191,"*全日休*")&gt;0),  CONCATENATE(  ".",IF(Q149=$A$599,$A649,"")  ),IF(Q149=$A$599,$A649,"")  )</f>
        <v/>
      </c>
      <c r="R649" s="98" t="str">
        <f ca="1">IF(  AND(LEN(R648)&gt;=1,R648&lt;&gt;".",COUNTIF(R149:R$191,"*全日休*")&gt;0),  CONCATENATE(  ".",IF(R149=$A$599,$A649,"")  ),IF(R149=$A$599,$A649,"")  )</f>
        <v/>
      </c>
      <c r="S649" s="98" t="str">
        <f ca="1">IF(  AND(LEN(S648)&gt;=1,S648&lt;&gt;".",COUNTIF(S149:S$191,"*全日休*")&gt;0),  CONCATENATE(  ".",IF(S149=$A$599,$A649,"")  ),IF(S149=$A$599,$A649,"")  )</f>
        <v/>
      </c>
      <c r="T649" s="98" t="str">
        <f ca="1">IF(  AND(LEN(T648)&gt;=1,T648&lt;&gt;".",COUNTIF(T149:T$191,"*全日休*")&gt;0),  CONCATENATE(  ".",IF(T149=$A$599,$A649,"")  ),IF(T149=$A$599,$A649,"")  )</f>
        <v>.49</v>
      </c>
      <c r="U649" s="98">
        <f ca="1">IF(  AND(LEN(U648)&gt;=1,U648&lt;&gt;".",COUNTIF(U149:U$191,"*全日休*")&gt;0),  CONCATENATE(  ".",IF(U149=$A$599,$A649,"")  ),IF(U149=$A$599,$A649,"")  )</f>
        <v>49</v>
      </c>
      <c r="V649" s="98" t="str">
        <f ca="1">IF(  AND(LEN(V648)&gt;=1,V648&lt;&gt;".",COUNTIF(V149:V$191,"*全日休*")&gt;0),  CONCATENATE(  ".",IF(V149=$A$599,$A649,"")  ),IF(V149=$A$599,$A649,"")  )</f>
        <v/>
      </c>
      <c r="W649" s="98" t="str">
        <f ca="1">IF(  AND(LEN(W648)&gt;=1,W648&lt;&gt;".",COUNTIF(W149:W$191,"*全日休*")&gt;0),  CONCATENATE(  ".",IF(W149=$A$599,$A649,"")  ),IF(W149=$A$599,$A649,"")  )</f>
        <v/>
      </c>
      <c r="X649" s="98" t="str">
        <f ca="1">IF(  AND(LEN(X648)&gt;=1,X648&lt;&gt;".",COUNTIF(X149:X$191,"*全日休*")&gt;0),  CONCATENATE(  ".",IF(X149=$A$599,$A649,"")  ),IF(X149=$A$599,$A649,"")  )</f>
        <v/>
      </c>
      <c r="Y649" s="98" t="str">
        <f ca="1">IF(  AND(LEN(Y648)&gt;=1,Y648&lt;&gt;".",COUNTIF(Y149:Y$191,"*全日休*")&gt;0),  CONCATENATE(  ".",IF(Y149=$A$599,$A649,"")  ),IF(Y149=$A$599,$A649,"")  )</f>
        <v/>
      </c>
      <c r="Z649" s="98" t="str">
        <f ca="1">IF(  AND(LEN(Z648)&gt;=1,Z648&lt;&gt;".",COUNTIF(Z149:Z$191,"*全日休*")&gt;0),  CONCATENATE(  ".",IF(Z149=$A$599,$A649,"")  ),IF(Z149=$A$599,$A649,"")  )</f>
        <v/>
      </c>
      <c r="AA649" s="98" t="str">
        <f ca="1">IF(  AND(LEN(AA648)&gt;=1,AA648&lt;&gt;".",COUNTIF(AA149:AA$191,"*全日休*")&gt;0),  CONCATENATE(  ".",IF(AA149=$A$599,$A649,"")  ),IF(AA149=$A$599,$A649,"")  )</f>
        <v>.</v>
      </c>
      <c r="AB649" s="98">
        <f ca="1">IF(  AND(LEN(AB648)&gt;=1,AB648&lt;&gt;".",COUNTIF(AB149:AB$191,"*全日休*")&gt;0),  CONCATENATE(  ".",IF(AB149=$A$599,$A649,"")  ),IF(AB149=$A$599,$A649,"")  )</f>
        <v>49</v>
      </c>
      <c r="AC649" s="98" t="str">
        <f ca="1">IF(  AND(LEN(AC648)&gt;=1,AC648&lt;&gt;".",COUNTIF(AC149:AC$191,"*全日休*")&gt;0),  CONCATENATE(  ".",IF(AC149=$A$599,$A649,"")  ),IF(AC149=$A$599,$A649,"")  )</f>
        <v/>
      </c>
      <c r="AD649" s="98" t="str">
        <f ca="1">IF(  AND(LEN(AD648)&gt;=1,AD648&lt;&gt;".",COUNTIF(AD149:AD$191,"*全日休*")&gt;0),  CONCATENATE(  ".",IF(AD149=$A$599,$A649,"")  ),IF(AD149=$A$599,$A649,"")  )</f>
        <v/>
      </c>
      <c r="AE649" s="98" t="str">
        <f ca="1">IF(  AND(LEN(AE648)&gt;=1,AE648&lt;&gt;".",COUNTIF(AE149:AE$191,"*全日休*")&gt;0),  CONCATENATE(  ".",IF(AE149=$A$599,$A649,"")  ),IF(AE149=$A$599,$A649,"")  )</f>
        <v/>
      </c>
      <c r="AF649" s="98" t="str">
        <f ca="1">IF(  AND(LEN(AF648)&gt;=1,AF648&lt;&gt;".",COUNTIF(AF149:AF$191,"*全日休*")&gt;0),  CONCATENATE(  ".",IF(AF149=$A$599,$A649,"")  ),IF(AF149=$A$599,$A649,"")  )</f>
        <v>.</v>
      </c>
      <c r="AG649" s="98" t="str">
        <f ca="1">IF(  AND(LEN(AG648)&gt;=1,AG648&lt;&gt;".",COUNTIF(AG149:AG$191,"*全日休*")&gt;0),  CONCATENATE(  ".",IF(AG149=$A$599,$A649,"")  ),IF(AG149=$A$599,$A649,"")  )</f>
        <v/>
      </c>
      <c r="AH649" s="98"/>
      <c r="AI649" s="98"/>
      <c r="AJ649" s="98"/>
    </row>
    <row r="650" spans="1:36">
      <c r="A650" s="98">
        <f t="shared" si="55"/>
        <v>50</v>
      </c>
      <c r="B650" s="98" t="str">
        <f t="shared" si="55"/>
        <v>梁展碩</v>
      </c>
      <c r="C650" s="98" t="str">
        <f ca="1">IF(  AND(LEN(C649)&gt;=1,C649&lt;&gt;".",COUNTIF(C150:C$191,"*全日休*")&gt;0),  CONCATENATE(  ".",IF(C150=$A$599,$A650,"")  ),IF(C150=$A$599,$A650,"")  )</f>
        <v/>
      </c>
      <c r="D650" s="98">
        <f ca="1">IF(  AND(LEN(D649)&gt;=1,D649&lt;&gt;".",COUNTIF(D150:D$191,"*全日休*")&gt;0),  CONCATENATE(  ".",IF(D150=$A$599,$A650,"")  ),IF(D150=$A$599,$A650,"")  )</f>
        <v>50</v>
      </c>
      <c r="E650" s="98">
        <f ca="1">IF(  AND(LEN(E649)&gt;=1,E649&lt;&gt;".",COUNTIF(E150:E$191,"*全日休*")&gt;0),  CONCATENATE(  ".",IF(E150=$A$599,$A650,"")  ),IF(E150=$A$599,$A650,"")  )</f>
        <v>50</v>
      </c>
      <c r="F650" s="98" t="str">
        <f ca="1">IF(  AND(LEN(F649)&gt;=1,F649&lt;&gt;".",COUNTIF(F150:F$191,"*全日休*")&gt;0),  CONCATENATE(  ".",IF(F150=$A$599,$A650,"")  ),IF(F150=$A$599,$A650,"")  )</f>
        <v>.50</v>
      </c>
      <c r="G650" s="98" t="str">
        <f ca="1">IF(  AND(LEN(G649)&gt;=1,G649&lt;&gt;".",COUNTIF(G150:G$191,"*全日休*")&gt;0),  CONCATENATE(  ".",IF(G150=$A$599,$A650,"")  ),IF(G150=$A$599,$A650,"")  )</f>
        <v>.</v>
      </c>
      <c r="H650" s="98" t="str">
        <f ca="1">IF(  AND(LEN(H649)&gt;=1,H649&lt;&gt;".",COUNTIF(H150:H$191,"*全日休*")&gt;0),  CONCATENATE(  ".",IF(H150=$A$599,$A650,"")  ),IF(H150=$A$599,$A650,"")  )</f>
        <v/>
      </c>
      <c r="I650" s="98" t="str">
        <f ca="1">IF(  AND(LEN(I649)&gt;=1,I649&lt;&gt;".",COUNTIF(I150:I$191,"*全日休*")&gt;0),  CONCATENATE(  ".",IF(I150=$A$599,$A650,"")  ),IF(I150=$A$599,$A650,"")  )</f>
        <v/>
      </c>
      <c r="J650" s="98" t="str">
        <f ca="1">IF(  AND(LEN(J649)&gt;=1,J649&lt;&gt;".",COUNTIF(J150:J$191,"*全日休*")&gt;0),  CONCATENATE(  ".",IF(J150=$A$599,$A650,"")  ),IF(J150=$A$599,$A650,"")  )</f>
        <v/>
      </c>
      <c r="K650" s="98" t="str">
        <f ca="1">IF(  AND(LEN(K649)&gt;=1,K649&lt;&gt;".",COUNTIF(K150:K$191,"*全日休*")&gt;0),  CONCATENATE(  ".",IF(K150=$A$599,$A650,"")  ),IF(K150=$A$599,$A650,"")  )</f>
        <v/>
      </c>
      <c r="L650" s="98" t="str">
        <f ca="1">IF(  AND(LEN(L649)&gt;=1,L649&lt;&gt;".",COUNTIF(L150:L$191,"*全日休*")&gt;0),  CONCATENATE(  ".",IF(L150=$A$599,$A650,"")  ),IF(L150=$A$599,$A650,"")  )</f>
        <v/>
      </c>
      <c r="M650" s="98" t="str">
        <f ca="1">IF(  AND(LEN(M649)&gt;=1,M649&lt;&gt;".",COUNTIF(M150:M$191,"*全日休*")&gt;0),  CONCATENATE(  ".",IF(M150=$A$599,$A650,"")  ),IF(M150=$A$599,$A650,"")  )</f>
        <v>.</v>
      </c>
      <c r="N650" s="98">
        <f ca="1">IF(  AND(LEN(N649)&gt;=1,N649&lt;&gt;".",COUNTIF(N150:N$191,"*全日休*")&gt;0),  CONCATENATE(  ".",IF(N150=$A$599,$A650,"")  ),IF(N150=$A$599,$A650,"")  )</f>
        <v>50</v>
      </c>
      <c r="O650" s="98">
        <f ca="1">IF(  AND(LEN(O649)&gt;=1,O649&lt;&gt;".",COUNTIF(O150:O$191,"*全日休*")&gt;0),  CONCATENATE(  ".",IF(O150=$A$599,$A650,"")  ),IF(O150=$A$599,$A650,"")  )</f>
        <v>50</v>
      </c>
      <c r="P650" s="98" t="str">
        <f ca="1">IF(  AND(LEN(P649)&gt;=1,P649&lt;&gt;".",COUNTIF(P150:P$191,"*全日休*")&gt;0),  CONCATENATE(  ".",IF(P150=$A$599,$A650,"")  ),IF(P150=$A$599,$A650,"")  )</f>
        <v/>
      </c>
      <c r="Q650" s="98" t="str">
        <f ca="1">IF(  AND(LEN(Q649)&gt;=1,Q649&lt;&gt;".",COUNTIF(Q150:Q$191,"*全日休*")&gt;0),  CONCATENATE(  ".",IF(Q150=$A$599,$A650,"")  ),IF(Q150=$A$599,$A650,"")  )</f>
        <v/>
      </c>
      <c r="R650" s="98" t="str">
        <f ca="1">IF(  AND(LEN(R649)&gt;=1,R649&lt;&gt;".",COUNTIF(R150:R$191,"*全日休*")&gt;0),  CONCATENATE(  ".",IF(R150=$A$599,$A650,"")  ),IF(R150=$A$599,$A650,"")  )</f>
        <v/>
      </c>
      <c r="S650" s="98" t="str">
        <f ca="1">IF(  AND(LEN(S649)&gt;=1,S649&lt;&gt;".",COUNTIF(S150:S$191,"*全日休*")&gt;0),  CONCATENATE(  ".",IF(S150=$A$599,$A650,"")  ),IF(S150=$A$599,$A650,"")  )</f>
        <v/>
      </c>
      <c r="T650" s="98" t="str">
        <f ca="1">IF(  AND(LEN(T649)&gt;=1,T649&lt;&gt;".",COUNTIF(T150:T$191,"*全日休*")&gt;0),  CONCATENATE(  ".",IF(T150=$A$599,$A650,"")  ),IF(T150=$A$599,$A650,"")  )</f>
        <v>.</v>
      </c>
      <c r="U650" s="98" t="str">
        <f ca="1">IF(  AND(LEN(U649)&gt;=1,U649&lt;&gt;".",COUNTIF(U150:U$191,"*全日休*")&gt;0),  CONCATENATE(  ".",IF(U150=$A$599,$A650,"")  ),IF(U150=$A$599,$A650,"")  )</f>
        <v/>
      </c>
      <c r="V650" s="98" t="str">
        <f ca="1">IF(  AND(LEN(V649)&gt;=1,V649&lt;&gt;".",COUNTIF(V150:V$191,"*全日休*")&gt;0),  CONCATENATE(  ".",IF(V150=$A$599,$A650,"")  ),IF(V150=$A$599,$A650,"")  )</f>
        <v/>
      </c>
      <c r="W650" s="98" t="str">
        <f ca="1">IF(  AND(LEN(W649)&gt;=1,W649&lt;&gt;".",COUNTIF(W150:W$191,"*全日休*")&gt;0),  CONCATENATE(  ".",IF(W150=$A$599,$A650,"")  ),IF(W150=$A$599,$A650,"")  )</f>
        <v/>
      </c>
      <c r="X650" s="98" t="str">
        <f ca="1">IF(  AND(LEN(X649)&gt;=1,X649&lt;&gt;".",COUNTIF(X150:X$191,"*全日休*")&gt;0),  CONCATENATE(  ".",IF(X150=$A$599,$A650,"")  ),IF(X150=$A$599,$A650,"")  )</f>
        <v/>
      </c>
      <c r="Y650" s="98">
        <f ca="1">IF(  AND(LEN(Y649)&gt;=1,Y649&lt;&gt;".",COUNTIF(Y150:Y$191,"*全日休*")&gt;0),  CONCATENATE(  ".",IF(Y150=$A$599,$A650,"")  ),IF(Y150=$A$599,$A650,"")  )</f>
        <v>50</v>
      </c>
      <c r="Z650" s="98">
        <f ca="1">IF(  AND(LEN(Z649)&gt;=1,Z649&lt;&gt;".",COUNTIF(Z150:Z$191,"*全日休*")&gt;0),  CONCATENATE(  ".",IF(Z150=$A$599,$A650,"")  ),IF(Z150=$A$599,$A650,"")  )</f>
        <v>50</v>
      </c>
      <c r="AA650" s="98">
        <f ca="1">IF(  AND(LEN(AA649)&gt;=1,AA649&lt;&gt;".",COUNTIF(AA150:AA$191,"*全日休*")&gt;0),  CONCATENATE(  ".",IF(AA150=$A$599,$A650,"")  ),IF(AA150=$A$599,$A650,"")  )</f>
        <v>50</v>
      </c>
      <c r="AB650" s="98" t="str">
        <f ca="1">IF(  AND(LEN(AB649)&gt;=1,AB649&lt;&gt;".",COUNTIF(AB150:AB$191,"*全日休*")&gt;0),  CONCATENATE(  ".",IF(AB150=$A$599,$A650,"")  ),IF(AB150=$A$599,$A650,"")  )</f>
        <v>.</v>
      </c>
      <c r="AC650" s="98" t="str">
        <f ca="1">IF(  AND(LEN(AC649)&gt;=1,AC649&lt;&gt;".",COUNTIF(AC150:AC$191,"*全日休*")&gt;0),  CONCATENATE(  ".",IF(AC150=$A$599,$A650,"")  ),IF(AC150=$A$599,$A650,"")  )</f>
        <v/>
      </c>
      <c r="AD650" s="98" t="str">
        <f ca="1">IF(  AND(LEN(AD649)&gt;=1,AD649&lt;&gt;".",COUNTIF(AD150:AD$191,"*全日休*")&gt;0),  CONCATENATE(  ".",IF(AD150=$A$599,$A650,"")  ),IF(AD150=$A$599,$A650,"")  )</f>
        <v/>
      </c>
      <c r="AE650" s="98" t="str">
        <f ca="1">IF(  AND(LEN(AE649)&gt;=1,AE649&lt;&gt;".",COUNTIF(AE150:AE$191,"*全日休*")&gt;0),  CONCATENATE(  ".",IF(AE150=$A$599,$A650,"")  ),IF(AE150=$A$599,$A650,"")  )</f>
        <v/>
      </c>
      <c r="AF650" s="98" t="str">
        <f ca="1">IF(  AND(LEN(AF649)&gt;=1,AF649&lt;&gt;".",COUNTIF(AF150:AF$191,"*全日休*")&gt;0),  CONCATENATE(  ".",IF(AF150=$A$599,$A650,"")  ),IF(AF150=$A$599,$A650,"")  )</f>
        <v/>
      </c>
      <c r="AG650" s="98" t="str">
        <f ca="1">IF(  AND(LEN(AG649)&gt;=1,AG649&lt;&gt;".",COUNTIF(AG150:AG$191,"*全日休*")&gt;0),  CONCATENATE(  ".",IF(AG150=$A$599,$A650,"")  ),IF(AG150=$A$599,$A650,"")  )</f>
        <v/>
      </c>
      <c r="AH650" s="98"/>
      <c r="AI650" s="98"/>
      <c r="AJ650" s="98"/>
    </row>
    <row r="651" spans="1:36">
      <c r="A651" s="98">
        <f t="shared" si="55"/>
        <v>51</v>
      </c>
      <c r="B651" s="98" t="str">
        <f t="shared" si="55"/>
        <v>楊瑞麟</v>
      </c>
      <c r="C651" s="98" t="str">
        <f ca="1">IF(  AND(LEN(C650)&gt;=1,C650&lt;&gt;".",COUNTIF(C151:C$191,"*全日休*")&gt;0),  CONCATENATE(  ".",IF(C151=$A$599,$A651,"")  ),IF(C151=$A$599,$A651,"")  )</f>
        <v/>
      </c>
      <c r="D651" s="98" t="str">
        <f ca="1">IF(  AND(LEN(D650)&gt;=1,D650&lt;&gt;".",COUNTIF(D151:D$191,"*全日休*")&gt;0),  CONCATENATE(  ".",IF(D151=$A$599,$A651,"")  ),IF(D151=$A$599,$A651,"")  )</f>
        <v>.</v>
      </c>
      <c r="E651" s="98" t="str">
        <f ca="1">IF(  AND(LEN(E650)&gt;=1,E650&lt;&gt;".",COUNTIF(E151:E$191,"*全日休*")&gt;0),  CONCATENATE(  ".",IF(E151=$A$599,$A651,"")  ),IF(E151=$A$599,$A651,"")  )</f>
        <v>.</v>
      </c>
      <c r="F651" s="98" t="str">
        <f ca="1">IF(  AND(LEN(F650)&gt;=1,F650&lt;&gt;".",COUNTIF(F151:F$191,"*全日休*")&gt;0),  CONCATENATE(  ".",IF(F151=$A$599,$A651,"")  ),IF(F151=$A$599,$A651,"")  )</f>
        <v>.</v>
      </c>
      <c r="G651" s="98" t="str">
        <f ca="1">IF(  AND(LEN(G650)&gt;=1,G650&lt;&gt;".",COUNTIF(G151:G$191,"*全日休*")&gt;0),  CONCATENATE(  ".",IF(G151=$A$599,$A651,"")  ),IF(G151=$A$599,$A651,"")  )</f>
        <v/>
      </c>
      <c r="H651" s="98" t="str">
        <f ca="1">IF(  AND(LEN(H650)&gt;=1,H650&lt;&gt;".",COUNTIF(H151:H$191,"*全日休*")&gt;0),  CONCATENATE(  ".",IF(H151=$A$599,$A651,"")  ),IF(H151=$A$599,$A651,"")  )</f>
        <v/>
      </c>
      <c r="I651" s="98" t="str">
        <f ca="1">IF(  AND(LEN(I650)&gt;=1,I650&lt;&gt;".",COUNTIF(I151:I$191,"*全日休*")&gt;0),  CONCATENATE(  ".",IF(I151=$A$599,$A651,"")  ),IF(I151=$A$599,$A651,"")  )</f>
        <v/>
      </c>
      <c r="J651" s="98" t="str">
        <f ca="1">IF(  AND(LEN(J650)&gt;=1,J650&lt;&gt;".",COUNTIF(J151:J$191,"*全日休*")&gt;0),  CONCATENATE(  ".",IF(J151=$A$599,$A651,"")  ),IF(J151=$A$599,$A651,"")  )</f>
        <v/>
      </c>
      <c r="K651" s="98" t="str">
        <f ca="1">IF(  AND(LEN(K650)&gt;=1,K650&lt;&gt;".",COUNTIF(K151:K$191,"*全日休*")&gt;0),  CONCATENATE(  ".",IF(K151=$A$599,$A651,"")  ),IF(K151=$A$599,$A651,"")  )</f>
        <v/>
      </c>
      <c r="L651" s="98" t="str">
        <f ca="1">IF(  AND(LEN(L650)&gt;=1,L650&lt;&gt;".",COUNTIF(L151:L$191,"*全日休*")&gt;0),  CONCATENATE(  ".",IF(L151=$A$599,$A651,"")  ),IF(L151=$A$599,$A651,"")  )</f>
        <v/>
      </c>
      <c r="M651" s="98">
        <f ca="1">IF(  AND(LEN(M650)&gt;=1,M650&lt;&gt;".",COUNTIF(M151:M$191,"*全日休*")&gt;0),  CONCATENATE(  ".",IF(M151=$A$599,$A651,"")  ),IF(M151=$A$599,$A651,"")  )</f>
        <v>51</v>
      </c>
      <c r="N651" s="98" t="str">
        <f ca="1">IF(  AND(LEN(N650)&gt;=1,N650&lt;&gt;".",COUNTIF(N151:N$191,"*全日休*")&gt;0),  CONCATENATE(  ".",IF(N151=$A$599,$A651,"")  ),IF(N151=$A$599,$A651,"")  )</f>
        <v>.51</v>
      </c>
      <c r="O651" s="98" t="str">
        <f ca="1">IF(  AND(LEN(O650)&gt;=1,O650&lt;&gt;".",COUNTIF(O151:O$191,"*全日休*")&gt;0),  CONCATENATE(  ".",IF(O151=$A$599,$A651,"")  ),IF(O151=$A$599,$A651,"")  )</f>
        <v>.51</v>
      </c>
      <c r="P651" s="98" t="str">
        <f ca="1">IF(  AND(LEN(P650)&gt;=1,P650&lt;&gt;".",COUNTIF(P151:P$191,"*全日休*")&gt;0),  CONCATENATE(  ".",IF(P151=$A$599,$A651,"")  ),IF(P151=$A$599,$A651,"")  )</f>
        <v/>
      </c>
      <c r="Q651" s="98" t="str">
        <f ca="1">IF(  AND(LEN(Q650)&gt;=1,Q650&lt;&gt;".",COUNTIF(Q151:Q$191,"*全日休*")&gt;0),  CONCATENATE(  ".",IF(Q151=$A$599,$A651,"")  ),IF(Q151=$A$599,$A651,"")  )</f>
        <v/>
      </c>
      <c r="R651" s="98" t="str">
        <f ca="1">IF(  AND(LEN(R650)&gt;=1,R650&lt;&gt;".",COUNTIF(R151:R$191,"*全日休*")&gt;0),  CONCATENATE(  ".",IF(R151=$A$599,$A651,"")  ),IF(R151=$A$599,$A651,"")  )</f>
        <v/>
      </c>
      <c r="S651" s="98" t="str">
        <f ca="1">IF(  AND(LEN(S650)&gt;=1,S650&lt;&gt;".",COUNTIF(S151:S$191,"*全日休*")&gt;0),  CONCATENATE(  ".",IF(S151=$A$599,$A651,"")  ),IF(S151=$A$599,$A651,"")  )</f>
        <v/>
      </c>
      <c r="T651" s="98" t="str">
        <f ca="1">IF(  AND(LEN(T650)&gt;=1,T650&lt;&gt;".",COUNTIF(T151:T$191,"*全日休*")&gt;0),  CONCATENATE(  ".",IF(T151=$A$599,$A651,"")  ),IF(T151=$A$599,$A651,"")  )</f>
        <v/>
      </c>
      <c r="U651" s="98" t="str">
        <f ca="1">IF(  AND(LEN(U650)&gt;=1,U650&lt;&gt;".",COUNTIF(U151:U$191,"*全日休*")&gt;0),  CONCATENATE(  ".",IF(U151=$A$599,$A651,"")  ),IF(U151=$A$599,$A651,"")  )</f>
        <v/>
      </c>
      <c r="V651" s="98" t="str">
        <f ca="1">IF(  AND(LEN(V650)&gt;=1,V650&lt;&gt;".",COUNTIF(V151:V$191,"*全日休*")&gt;0),  CONCATENATE(  ".",IF(V151=$A$599,$A651,"")  ),IF(V151=$A$599,$A651,"")  )</f>
        <v/>
      </c>
      <c r="W651" s="98" t="str">
        <f ca="1">IF(  AND(LEN(W650)&gt;=1,W650&lt;&gt;".",COUNTIF(W151:W$191,"*全日休*")&gt;0),  CONCATENATE(  ".",IF(W151=$A$599,$A651,"")  ),IF(W151=$A$599,$A651,"")  )</f>
        <v/>
      </c>
      <c r="X651" s="98" t="str">
        <f ca="1">IF(  AND(LEN(X650)&gt;=1,X650&lt;&gt;".",COUNTIF(X151:X$191,"*全日休*")&gt;0),  CONCATENATE(  ".",IF(X151=$A$599,$A651,"")  ),IF(X151=$A$599,$A651,"")  )</f>
        <v/>
      </c>
      <c r="Y651" s="98" t="str">
        <f ca="1">IF(  AND(LEN(Y650)&gt;=1,Y650&lt;&gt;".",COUNTIF(Y151:Y$191,"*全日休*")&gt;0),  CONCATENATE(  ".",IF(Y151=$A$599,$A651,"")  ),IF(Y151=$A$599,$A651,"")  )</f>
        <v>.</v>
      </c>
      <c r="Z651" s="98" t="str">
        <f ca="1">IF(  AND(LEN(Z650)&gt;=1,Z650&lt;&gt;".",COUNTIF(Z151:Z$191,"*全日休*")&gt;0),  CONCATENATE(  ".",IF(Z151=$A$599,$A651,"")  ),IF(Z151=$A$599,$A651,"")  )</f>
        <v>.51</v>
      </c>
      <c r="AA651" s="98" t="str">
        <f ca="1">IF(  AND(LEN(AA650)&gt;=1,AA650&lt;&gt;".",COUNTIF(AA151:AA$191,"*全日休*")&gt;0),  CONCATENATE(  ".",IF(AA151=$A$599,$A651,"")  ),IF(AA151=$A$599,$A651,"")  )</f>
        <v>.51</v>
      </c>
      <c r="AB651" s="98">
        <f ca="1">IF(  AND(LEN(AB650)&gt;=1,AB650&lt;&gt;".",COUNTIF(AB151:AB$191,"*全日休*")&gt;0),  CONCATENATE(  ".",IF(AB151=$A$599,$A651,"")  ),IF(AB151=$A$599,$A651,"")  )</f>
        <v>51</v>
      </c>
      <c r="AC651" s="98">
        <f ca="1">IF(  AND(LEN(AC650)&gt;=1,AC650&lt;&gt;".",COUNTIF(AC151:AC$191,"*全日休*")&gt;0),  CONCATENATE(  ".",IF(AC151=$A$599,$A651,"")  ),IF(AC151=$A$599,$A651,"")  )</f>
        <v>51</v>
      </c>
      <c r="AD651" s="98" t="str">
        <f ca="1">IF(  AND(LEN(AD650)&gt;=1,AD650&lt;&gt;".",COUNTIF(AD151:AD$191,"*全日休*")&gt;0),  CONCATENATE(  ".",IF(AD151=$A$599,$A651,"")  ),IF(AD151=$A$599,$A651,"")  )</f>
        <v/>
      </c>
      <c r="AE651" s="98" t="str">
        <f ca="1">IF(  AND(LEN(AE650)&gt;=1,AE650&lt;&gt;".",COUNTIF(AE151:AE$191,"*全日休*")&gt;0),  CONCATENATE(  ".",IF(AE151=$A$599,$A651,"")  ),IF(AE151=$A$599,$A651,"")  )</f>
        <v/>
      </c>
      <c r="AF651" s="98" t="str">
        <f ca="1">IF(  AND(LEN(AF650)&gt;=1,AF650&lt;&gt;".",COUNTIF(AF151:AF$191,"*全日休*")&gt;0),  CONCATENATE(  ".",IF(AF151=$A$599,$A651,"")  ),IF(AF151=$A$599,$A651,"")  )</f>
        <v/>
      </c>
      <c r="AG651" s="98" t="str">
        <f ca="1">IF(  AND(LEN(AG650)&gt;=1,AG650&lt;&gt;".",COUNTIF(AG151:AG$191,"*全日休*")&gt;0),  CONCATENATE(  ".",IF(AG151=$A$599,$A651,"")  ),IF(AG151=$A$599,$A651,"")  )</f>
        <v/>
      </c>
      <c r="AH651" s="98"/>
      <c r="AI651" s="98"/>
      <c r="AJ651" s="98"/>
    </row>
    <row r="652" spans="1:36">
      <c r="A652" s="98">
        <f t="shared" si="55"/>
        <v>52</v>
      </c>
      <c r="B652" s="98" t="str">
        <f t="shared" si="55"/>
        <v>林晉弘</v>
      </c>
      <c r="C652" s="98" t="str">
        <f ca="1">IF(  AND(LEN(C651)&gt;=1,C651&lt;&gt;".",COUNTIF(C152:C$191,"*全日休*")&gt;0),  CONCATENATE(  ".",IF(C152=$A$599,$A652,"")  ),IF(C152=$A$599,$A652,"")  )</f>
        <v/>
      </c>
      <c r="D652" s="98" t="str">
        <f ca="1">IF(  AND(LEN(D651)&gt;=1,D651&lt;&gt;".",COUNTIF(D152:D$191,"*全日休*")&gt;0),  CONCATENATE(  ".",IF(D152=$A$599,$A652,"")  ),IF(D152=$A$599,$A652,"")  )</f>
        <v/>
      </c>
      <c r="E652" s="98" t="str">
        <f ca="1">IF(  AND(LEN(E651)&gt;=1,E651&lt;&gt;".",COUNTIF(E152:E$191,"*全日休*")&gt;0),  CONCATENATE(  ".",IF(E152=$A$599,$A652,"")  ),IF(E152=$A$599,$A652,"")  )</f>
        <v/>
      </c>
      <c r="F652" s="98" t="str">
        <f ca="1">IF(  AND(LEN(F651)&gt;=1,F651&lt;&gt;".",COUNTIF(F152:F$191,"*全日休*")&gt;0),  CONCATENATE(  ".",IF(F152=$A$599,$A652,"")  ),IF(F152=$A$599,$A652,"")  )</f>
        <v/>
      </c>
      <c r="G652" s="98" t="str">
        <f ca="1">IF(  AND(LEN(G651)&gt;=1,G651&lt;&gt;".",COUNTIF(G152:G$191,"*全日休*")&gt;0),  CONCATENATE(  ".",IF(G152=$A$599,$A652,"")  ),IF(G152=$A$599,$A652,"")  )</f>
        <v/>
      </c>
      <c r="H652" s="98" t="str">
        <f ca="1">IF(  AND(LEN(H651)&gt;=1,H651&lt;&gt;".",COUNTIF(H152:H$191,"*全日休*")&gt;0),  CONCATENATE(  ".",IF(H152=$A$599,$A652,"")  ),IF(H152=$A$599,$A652,"")  )</f>
        <v/>
      </c>
      <c r="I652" s="98" t="str">
        <f ca="1">IF(  AND(LEN(I651)&gt;=1,I651&lt;&gt;".",COUNTIF(I152:I$191,"*全日休*")&gt;0),  CONCATENATE(  ".",IF(I152=$A$599,$A652,"")  ),IF(I152=$A$599,$A652,"")  )</f>
        <v/>
      </c>
      <c r="J652" s="98" t="str">
        <f ca="1">IF(  AND(LEN(J651)&gt;=1,J651&lt;&gt;".",COUNTIF(J152:J$191,"*全日休*")&gt;0),  CONCATENATE(  ".",IF(J152=$A$599,$A652,"")  ),IF(J152=$A$599,$A652,"")  )</f>
        <v/>
      </c>
      <c r="K652" s="98">
        <f ca="1">IF(  AND(LEN(K651)&gt;=1,K651&lt;&gt;".",COUNTIF(K152:K$191,"*全日休*")&gt;0),  CONCATENATE(  ".",IF(K152=$A$599,$A652,"")  ),IF(K152=$A$599,$A652,"")  )</f>
        <v>52</v>
      </c>
      <c r="L652" s="98" t="str">
        <f ca="1">IF(  AND(LEN(L651)&gt;=1,L651&lt;&gt;".",COUNTIF(L152:L$191,"*全日休*")&gt;0),  CONCATENATE(  ".",IF(L152=$A$599,$A652,"")  ),IF(L152=$A$599,$A652,"")  )</f>
        <v/>
      </c>
      <c r="M652" s="98" t="str">
        <f ca="1">IF(  AND(LEN(M651)&gt;=1,M651&lt;&gt;".",COUNTIF(M152:M$191,"*全日休*")&gt;0),  CONCATENATE(  ".",IF(M152=$A$599,$A652,"")  ),IF(M152=$A$599,$A652,"")  )</f>
        <v>.</v>
      </c>
      <c r="N652" s="98" t="str">
        <f ca="1">IF(  AND(LEN(N651)&gt;=1,N651&lt;&gt;".",COUNTIF(N152:N$191,"*全日休*")&gt;0),  CONCATENATE(  ".",IF(N152=$A$599,$A652,"")  ),IF(N152=$A$599,$A652,"")  )</f>
        <v>.</v>
      </c>
      <c r="O652" s="98" t="str">
        <f ca="1">IF(  AND(LEN(O651)&gt;=1,O651&lt;&gt;".",COUNTIF(O152:O$191,"*全日休*")&gt;0),  CONCATENATE(  ".",IF(O152=$A$599,$A652,"")  ),IF(O152=$A$599,$A652,"")  )</f>
        <v>.</v>
      </c>
      <c r="P652" s="98" t="str">
        <f ca="1">IF(  AND(LEN(P651)&gt;=1,P651&lt;&gt;".",COUNTIF(P152:P$191,"*全日休*")&gt;0),  CONCATENATE(  ".",IF(P152=$A$599,$A652,"")  ),IF(P152=$A$599,$A652,"")  )</f>
        <v/>
      </c>
      <c r="Q652" s="98" t="str">
        <f ca="1">IF(  AND(LEN(Q651)&gt;=1,Q651&lt;&gt;".",COUNTIF(Q152:Q$191,"*全日休*")&gt;0),  CONCATENATE(  ".",IF(Q152=$A$599,$A652,"")  ),IF(Q152=$A$599,$A652,"")  )</f>
        <v/>
      </c>
      <c r="R652" s="98">
        <f ca="1">IF(  AND(LEN(R651)&gt;=1,R651&lt;&gt;".",COUNTIF(R152:R$191,"*全日休*")&gt;0),  CONCATENATE(  ".",IF(R152=$A$599,$A652,"")  ),IF(R152=$A$599,$A652,"")  )</f>
        <v>52</v>
      </c>
      <c r="S652" s="98" t="str">
        <f ca="1">IF(  AND(LEN(S651)&gt;=1,S651&lt;&gt;".",COUNTIF(S152:S$191,"*全日休*")&gt;0),  CONCATENATE(  ".",IF(S152=$A$599,$A652,"")  ),IF(S152=$A$599,$A652,"")  )</f>
        <v/>
      </c>
      <c r="T652" s="98" t="str">
        <f ca="1">IF(  AND(LEN(T651)&gt;=1,T651&lt;&gt;".",COUNTIF(T152:T$191,"*全日休*")&gt;0),  CONCATENATE(  ".",IF(T152=$A$599,$A652,"")  ),IF(T152=$A$599,$A652,"")  )</f>
        <v/>
      </c>
      <c r="U652" s="98" t="str">
        <f ca="1">IF(  AND(LEN(U651)&gt;=1,U651&lt;&gt;".",COUNTIF(U152:U$191,"*全日休*")&gt;0),  CONCATENATE(  ".",IF(U152=$A$599,$A652,"")  ),IF(U152=$A$599,$A652,"")  )</f>
        <v/>
      </c>
      <c r="V652" s="98" t="str">
        <f ca="1">IF(  AND(LEN(V651)&gt;=1,V651&lt;&gt;".",COUNTIF(V152:V$191,"*全日休*")&gt;0),  CONCATENATE(  ".",IF(V152=$A$599,$A652,"")  ),IF(V152=$A$599,$A652,"")  )</f>
        <v/>
      </c>
      <c r="W652" s="98" t="str">
        <f ca="1">IF(  AND(LEN(W651)&gt;=1,W651&lt;&gt;".",COUNTIF(W152:W$191,"*全日休*")&gt;0),  CONCATENATE(  ".",IF(W152=$A$599,$A652,"")  ),IF(W152=$A$599,$A652,"")  )</f>
        <v/>
      </c>
      <c r="X652" s="98">
        <f ca="1">IF(  AND(LEN(X651)&gt;=1,X651&lt;&gt;".",COUNTIF(X152:X$191,"*全日休*")&gt;0),  CONCATENATE(  ".",IF(X152=$A$599,$A652,"")  ),IF(X152=$A$599,$A652,"")  )</f>
        <v>52</v>
      </c>
      <c r="Y652" s="98">
        <f ca="1">IF(  AND(LEN(Y651)&gt;=1,Y651&lt;&gt;".",COUNTIF(Y152:Y$191,"*全日休*")&gt;0),  CONCATENATE(  ".",IF(Y152=$A$599,$A652,"")  ),IF(Y152=$A$599,$A652,"")  )</f>
        <v>52</v>
      </c>
      <c r="Z652" s="98" t="str">
        <f ca="1">IF(  AND(LEN(Z651)&gt;=1,Z651&lt;&gt;".",COUNTIF(Z152:Z$191,"*全日休*")&gt;0),  CONCATENATE(  ".",IF(Z152=$A$599,$A652,"")  ),IF(Z152=$A$599,$A652,"")  )</f>
        <v>.</v>
      </c>
      <c r="AA652" s="98" t="str">
        <f ca="1">IF(  AND(LEN(AA651)&gt;=1,AA651&lt;&gt;".",COUNTIF(AA152:AA$191,"*全日休*")&gt;0),  CONCATENATE(  ".",IF(AA152=$A$599,$A652,"")  ),IF(AA152=$A$599,$A652,"")  )</f>
        <v>.</v>
      </c>
      <c r="AB652" s="98" t="str">
        <f ca="1">IF(  AND(LEN(AB651)&gt;=1,AB651&lt;&gt;".",COUNTIF(AB152:AB$191,"*全日休*")&gt;0),  CONCATENATE(  ".",IF(AB152=$A$599,$A652,"")  ),IF(AB152=$A$599,$A652,"")  )</f>
        <v>.</v>
      </c>
      <c r="AC652" s="98" t="str">
        <f ca="1">IF(  AND(LEN(AC651)&gt;=1,AC651&lt;&gt;".",COUNTIF(AC152:AC$191,"*全日休*")&gt;0),  CONCATENATE(  ".",IF(AC152=$A$599,$A652,"")  ),IF(AC152=$A$599,$A652,"")  )</f>
        <v>.</v>
      </c>
      <c r="AD652" s="98" t="str">
        <f ca="1">IF(  AND(LEN(AD651)&gt;=1,AD651&lt;&gt;".",COUNTIF(AD152:AD$191,"*全日休*")&gt;0),  CONCATENATE(  ".",IF(AD152=$A$599,$A652,"")  ),IF(AD152=$A$599,$A652,"")  )</f>
        <v/>
      </c>
      <c r="AE652" s="98">
        <f ca="1">IF(  AND(LEN(AE651)&gt;=1,AE651&lt;&gt;".",COUNTIF(AE152:AE$191,"*全日休*")&gt;0),  CONCATENATE(  ".",IF(AE152=$A$599,$A652,"")  ),IF(AE152=$A$599,$A652,"")  )</f>
        <v>52</v>
      </c>
      <c r="AF652" s="98">
        <f ca="1">IF(  AND(LEN(AF651)&gt;=1,AF651&lt;&gt;".",COUNTIF(AF152:AF$191,"*全日休*")&gt;0),  CONCATENATE(  ".",IF(AF152=$A$599,$A652,"")  ),IF(AF152=$A$599,$A652,"")  )</f>
        <v>52</v>
      </c>
      <c r="AG652" s="98" t="str">
        <f ca="1">IF(  AND(LEN(AG651)&gt;=1,AG651&lt;&gt;".",COUNTIF(AG152:AG$191,"*全日休*")&gt;0),  CONCATENATE(  ".",IF(AG152=$A$599,$A652,"")  ),IF(AG152=$A$599,$A652,"")  )</f>
        <v/>
      </c>
      <c r="AH652" s="98"/>
      <c r="AI652" s="98"/>
      <c r="AJ652" s="98"/>
    </row>
    <row r="653" spans="1:36">
      <c r="A653" s="98">
        <f t="shared" si="55"/>
        <v>53</v>
      </c>
      <c r="B653" s="98" t="str">
        <f t="shared" si="55"/>
        <v>蔡政倫</v>
      </c>
      <c r="C653" s="98">
        <f ca="1">IF(  AND(LEN(C652)&gt;=1,C652&lt;&gt;".",COUNTIF(C153:C$191,"*全日休*")&gt;0),  CONCATENATE(  ".",IF(C153=$A$599,$A653,"")  ),IF(C153=$A$599,$A653,"")  )</f>
        <v>53</v>
      </c>
      <c r="D653" s="98" t="str">
        <f ca="1">IF(  AND(LEN(D652)&gt;=1,D652&lt;&gt;".",COUNTIF(D153:D$191,"*全日休*")&gt;0),  CONCATENATE(  ".",IF(D153=$A$599,$A653,"")  ),IF(D153=$A$599,$A653,"")  )</f>
        <v/>
      </c>
      <c r="E653" s="98" t="str">
        <f ca="1">IF(  AND(LEN(E652)&gt;=1,E652&lt;&gt;".",COUNTIF(E153:E$191,"*全日休*")&gt;0),  CONCATENATE(  ".",IF(E153=$A$599,$A653,"")  ),IF(E153=$A$599,$A653,"")  )</f>
        <v/>
      </c>
      <c r="F653" s="98" t="str">
        <f ca="1">IF(  AND(LEN(F652)&gt;=1,F652&lt;&gt;".",COUNTIF(F153:F$191,"*全日休*")&gt;0),  CONCATENATE(  ".",IF(F153=$A$599,$A653,"")  ),IF(F153=$A$599,$A653,"")  )</f>
        <v/>
      </c>
      <c r="G653" s="98" t="str">
        <f ca="1">IF(  AND(LEN(G652)&gt;=1,G652&lt;&gt;".",COUNTIF(G153:G$191,"*全日休*")&gt;0),  CONCATENATE(  ".",IF(G153=$A$599,$A653,"")  ),IF(G153=$A$599,$A653,"")  )</f>
        <v/>
      </c>
      <c r="H653" s="98" t="str">
        <f ca="1">IF(  AND(LEN(H652)&gt;=1,H652&lt;&gt;".",COUNTIF(H153:H$191,"*全日休*")&gt;0),  CONCATENATE(  ".",IF(H153=$A$599,$A653,"")  ),IF(H153=$A$599,$A653,"")  )</f>
        <v/>
      </c>
      <c r="I653" s="98" t="str">
        <f ca="1">IF(  AND(LEN(I652)&gt;=1,I652&lt;&gt;".",COUNTIF(I153:I$191,"*全日休*")&gt;0),  CONCATENATE(  ".",IF(I153=$A$599,$A653,"")  ),IF(I153=$A$599,$A653,"")  )</f>
        <v/>
      </c>
      <c r="J653" s="98" t="str">
        <f ca="1">IF(  AND(LEN(J652)&gt;=1,J652&lt;&gt;".",COUNTIF(J153:J$191,"*全日休*")&gt;0),  CONCATENATE(  ".",IF(J153=$A$599,$A653,"")  ),IF(J153=$A$599,$A653,"")  )</f>
        <v/>
      </c>
      <c r="K653" s="98" t="str">
        <f ca="1">IF(  AND(LEN(K652)&gt;=1,K652&lt;&gt;".",COUNTIF(K153:K$191,"*全日休*")&gt;0),  CONCATENATE(  ".",IF(K153=$A$599,$A653,"")  ),IF(K153=$A$599,$A653,"")  )</f>
        <v>.</v>
      </c>
      <c r="L653" s="98" t="str">
        <f ca="1">IF(  AND(LEN(L652)&gt;=1,L652&lt;&gt;".",COUNTIF(L153:L$191,"*全日休*")&gt;0),  CONCATENATE(  ".",IF(L153=$A$599,$A653,"")  ),IF(L153=$A$599,$A653,"")  )</f>
        <v/>
      </c>
      <c r="M653" s="98" t="str">
        <f ca="1">IF(  AND(LEN(M652)&gt;=1,M652&lt;&gt;".",COUNTIF(M153:M$191,"*全日休*")&gt;0),  CONCATENATE(  ".",IF(M153=$A$599,$A653,"")  ),IF(M153=$A$599,$A653,"")  )</f>
        <v/>
      </c>
      <c r="N653" s="98">
        <f ca="1">IF(  AND(LEN(N652)&gt;=1,N652&lt;&gt;".",COUNTIF(N153:N$191,"*全日休*")&gt;0),  CONCATENATE(  ".",IF(N153=$A$599,$A653,"")  ),IF(N153=$A$599,$A653,"")  )</f>
        <v>53</v>
      </c>
      <c r="O653" s="98">
        <f ca="1">IF(  AND(LEN(O652)&gt;=1,O652&lt;&gt;".",COUNTIF(O153:O$191,"*全日休*")&gt;0),  CONCATENATE(  ".",IF(O153=$A$599,$A653,"")  ),IF(O153=$A$599,$A653,"")  )</f>
        <v>53</v>
      </c>
      <c r="P653" s="98" t="str">
        <f ca="1">IF(  AND(LEN(P652)&gt;=1,P652&lt;&gt;".",COUNTIF(P153:P$191,"*全日休*")&gt;0),  CONCATENATE(  ".",IF(P153=$A$599,$A653,"")  ),IF(P153=$A$599,$A653,"")  )</f>
        <v/>
      </c>
      <c r="Q653" s="98" t="str">
        <f ca="1">IF(  AND(LEN(Q652)&gt;=1,Q652&lt;&gt;".",COUNTIF(Q153:Q$191,"*全日休*")&gt;0),  CONCATENATE(  ".",IF(Q153=$A$599,$A653,"")  ),IF(Q153=$A$599,$A653,"")  )</f>
        <v/>
      </c>
      <c r="R653" s="98" t="str">
        <f ca="1">IF(  AND(LEN(R652)&gt;=1,R652&lt;&gt;".",COUNTIF(R153:R$191,"*全日休*")&gt;0),  CONCATENATE(  ".",IF(R153=$A$599,$A653,"")  ),IF(R153=$A$599,$A653,"")  )</f>
        <v>.</v>
      </c>
      <c r="S653" s="98" t="str">
        <f ca="1">IF(  AND(LEN(S652)&gt;=1,S652&lt;&gt;".",COUNTIF(S153:S$191,"*全日休*")&gt;0),  CONCATENATE(  ".",IF(S153=$A$599,$A653,"")  ),IF(S153=$A$599,$A653,"")  )</f>
        <v/>
      </c>
      <c r="T653" s="98" t="str">
        <f ca="1">IF(  AND(LEN(T652)&gt;=1,T652&lt;&gt;".",COUNTIF(T153:T$191,"*全日休*")&gt;0),  CONCATENATE(  ".",IF(T153=$A$599,$A653,"")  ),IF(T153=$A$599,$A653,"")  )</f>
        <v/>
      </c>
      <c r="U653" s="98" t="str">
        <f ca="1">IF(  AND(LEN(U652)&gt;=1,U652&lt;&gt;".",COUNTIF(U153:U$191,"*全日休*")&gt;0),  CONCATENATE(  ".",IF(U153=$A$599,$A653,"")  ),IF(U153=$A$599,$A653,"")  )</f>
        <v/>
      </c>
      <c r="V653" s="98" t="str">
        <f ca="1">IF(  AND(LEN(V652)&gt;=1,V652&lt;&gt;".",COUNTIF(V153:V$191,"*全日休*")&gt;0),  CONCATENATE(  ".",IF(V153=$A$599,$A653,"")  ),IF(V153=$A$599,$A653,"")  )</f>
        <v/>
      </c>
      <c r="W653" s="98" t="str">
        <f ca="1">IF(  AND(LEN(W652)&gt;=1,W652&lt;&gt;".",COUNTIF(W153:W$191,"*全日休*")&gt;0),  CONCATENATE(  ".",IF(W153=$A$599,$A653,"")  ),IF(W153=$A$599,$A653,"")  )</f>
        <v/>
      </c>
      <c r="X653" s="98" t="str">
        <f ca="1">IF(  AND(LEN(X652)&gt;=1,X652&lt;&gt;".",COUNTIF(X153:X$191,"*全日休*")&gt;0),  CONCATENATE(  ".",IF(X153=$A$599,$A653,"")  ),IF(X153=$A$599,$A653,"")  )</f>
        <v>.</v>
      </c>
      <c r="Y653" s="98" t="str">
        <f ca="1">IF(  AND(LEN(Y652)&gt;=1,Y652&lt;&gt;".",COUNTIF(Y153:Y$191,"*全日休*")&gt;0),  CONCATENATE(  ".",IF(Y153=$A$599,$A653,"")  ),IF(Y153=$A$599,$A653,"")  )</f>
        <v>.</v>
      </c>
      <c r="Z653" s="98">
        <f ca="1">IF(  AND(LEN(Z652)&gt;=1,Z652&lt;&gt;".",COUNTIF(Z153:Z$191,"*全日休*")&gt;0),  CONCATENATE(  ".",IF(Z153=$A$599,$A653,"")  ),IF(Z153=$A$599,$A653,"")  )</f>
        <v>53</v>
      </c>
      <c r="AA653" s="98">
        <f ca="1">IF(  AND(LEN(AA652)&gt;=1,AA652&lt;&gt;".",COUNTIF(AA153:AA$191,"*全日休*")&gt;0),  CONCATENATE(  ".",IF(AA153=$A$599,$A653,"")  ),IF(AA153=$A$599,$A653,"")  )</f>
        <v>53</v>
      </c>
      <c r="AB653" s="98">
        <f ca="1">IF(  AND(LEN(AB652)&gt;=1,AB652&lt;&gt;".",COUNTIF(AB153:AB$191,"*全日休*")&gt;0),  CONCATENATE(  ".",IF(AB153=$A$599,$A653,"")  ),IF(AB153=$A$599,$A653,"")  )</f>
        <v>53</v>
      </c>
      <c r="AC653" s="98" t="str">
        <f ca="1">IF(  AND(LEN(AC652)&gt;=1,AC652&lt;&gt;".",COUNTIF(AC153:AC$191,"*全日休*")&gt;0),  CONCATENATE(  ".",IF(AC153=$A$599,$A653,"")  ),IF(AC153=$A$599,$A653,"")  )</f>
        <v/>
      </c>
      <c r="AD653" s="98" t="str">
        <f ca="1">IF(  AND(LEN(AD652)&gt;=1,AD652&lt;&gt;".",COUNTIF(AD153:AD$191,"*全日休*")&gt;0),  CONCATENATE(  ".",IF(AD153=$A$599,$A653,"")  ),IF(AD153=$A$599,$A653,"")  )</f>
        <v/>
      </c>
      <c r="AE653" s="98" t="str">
        <f ca="1">IF(  AND(LEN(AE652)&gt;=1,AE652&lt;&gt;".",COUNTIF(AE153:AE$191,"*全日休*")&gt;0),  CONCATENATE(  ".",IF(AE153=$A$599,$A653,"")  ),IF(AE153=$A$599,$A653,"")  )</f>
        <v>.</v>
      </c>
      <c r="AF653" s="98" t="str">
        <f ca="1">IF(  AND(LEN(AF652)&gt;=1,AF652&lt;&gt;".",COUNTIF(AF153:AF$191,"*全日休*")&gt;0),  CONCATENATE(  ".",IF(AF153=$A$599,$A653,"")  ),IF(AF153=$A$599,$A653,"")  )</f>
        <v>.</v>
      </c>
      <c r="AG653" s="98" t="str">
        <f ca="1">IF(  AND(LEN(AG652)&gt;=1,AG652&lt;&gt;".",COUNTIF(AG153:AG$191,"*全日休*")&gt;0),  CONCATENATE(  ".",IF(AG153=$A$599,$A653,"")  ),IF(AG153=$A$599,$A653,"")  )</f>
        <v/>
      </c>
      <c r="AH653" s="98"/>
      <c r="AI653" s="98"/>
      <c r="AJ653" s="98"/>
    </row>
    <row r="654" spans="1:36">
      <c r="A654" s="98">
        <f t="shared" si="55"/>
        <v>54</v>
      </c>
      <c r="B654" s="98" t="str">
        <f t="shared" si="55"/>
        <v>鄭品豪</v>
      </c>
      <c r="C654" s="98" t="str">
        <f ca="1">IF(  AND(LEN(C653)&gt;=1,C653&lt;&gt;".",COUNTIF(C154:C$191,"*全日休*")&gt;0),  CONCATENATE(  ".",IF(C154=$A$599,$A654,"")  ),IF(C154=$A$599,$A654,"")  )</f>
        <v>.</v>
      </c>
      <c r="D654" s="98" t="str">
        <f ca="1">IF(  AND(LEN(D653)&gt;=1,D653&lt;&gt;".",COUNTIF(D154:D$191,"*全日休*")&gt;0),  CONCATENATE(  ".",IF(D154=$A$599,$A654,"")  ),IF(D154=$A$599,$A654,"")  )</f>
        <v/>
      </c>
      <c r="E654" s="98">
        <f ca="1">IF(  AND(LEN(E653)&gt;=1,E653&lt;&gt;".",COUNTIF(E154:E$191,"*全日休*")&gt;0),  CONCATENATE(  ".",IF(E154=$A$599,$A654,"")  ),IF(E154=$A$599,$A654,"")  )</f>
        <v>54</v>
      </c>
      <c r="F654" s="98">
        <f ca="1">IF(  AND(LEN(F653)&gt;=1,F653&lt;&gt;".",COUNTIF(F154:F$191,"*全日休*")&gt;0),  CONCATENATE(  ".",IF(F154=$A$599,$A654,"")  ),IF(F154=$A$599,$A654,"")  )</f>
        <v>54</v>
      </c>
      <c r="G654" s="98" t="str">
        <f ca="1">IF(  AND(LEN(G653)&gt;=1,G653&lt;&gt;".",COUNTIF(G154:G$191,"*全日休*")&gt;0),  CONCATENATE(  ".",IF(G154=$A$599,$A654,"")  ),IF(G154=$A$599,$A654,"")  )</f>
        <v/>
      </c>
      <c r="H654" s="98" t="str">
        <f ca="1">IF(  AND(LEN(H653)&gt;=1,H653&lt;&gt;".",COUNTIF(H154:H$191,"*全日休*")&gt;0),  CONCATENATE(  ".",IF(H154=$A$599,$A654,"")  ),IF(H154=$A$599,$A654,"")  )</f>
        <v/>
      </c>
      <c r="I654" s="98" t="str">
        <f ca="1">IF(  AND(LEN(I653)&gt;=1,I653&lt;&gt;".",COUNTIF(I154:I$191,"*全日休*")&gt;0),  CONCATENATE(  ".",IF(I154=$A$599,$A654,"")  ),IF(I154=$A$599,$A654,"")  )</f>
        <v/>
      </c>
      <c r="J654" s="98" t="str">
        <f ca="1">IF(  AND(LEN(J653)&gt;=1,J653&lt;&gt;".",COUNTIF(J154:J$191,"*全日休*")&gt;0),  CONCATENATE(  ".",IF(J154=$A$599,$A654,"")  ),IF(J154=$A$599,$A654,"")  )</f>
        <v/>
      </c>
      <c r="K654" s="98" t="str">
        <f ca="1">IF(  AND(LEN(K653)&gt;=1,K653&lt;&gt;".",COUNTIF(K154:K$191,"*全日休*")&gt;0),  CONCATENATE(  ".",IF(K154=$A$599,$A654,"")  ),IF(K154=$A$599,$A654,"")  )</f>
        <v/>
      </c>
      <c r="L654" s="98" t="str">
        <f ca="1">IF(  AND(LEN(L653)&gt;=1,L653&lt;&gt;".",COUNTIF(L154:L$191,"*全日休*")&gt;0),  CONCATENATE(  ".",IF(L154=$A$599,$A654,"")  ),IF(L154=$A$599,$A654,"")  )</f>
        <v/>
      </c>
      <c r="M654" s="98">
        <f ca="1">IF(  AND(LEN(M653)&gt;=1,M653&lt;&gt;".",COUNTIF(M154:M$191,"*全日休*")&gt;0),  CONCATENATE(  ".",IF(M154=$A$599,$A654,"")  ),IF(M154=$A$599,$A654,"")  )</f>
        <v>54</v>
      </c>
      <c r="N654" s="98" t="str">
        <f ca="1">IF(  AND(LEN(N653)&gt;=1,N653&lt;&gt;".",COUNTIF(N154:N$191,"*全日休*")&gt;0),  CONCATENATE(  ".",IF(N154=$A$599,$A654,"")  ),IF(N154=$A$599,$A654,"")  )</f>
        <v>.54</v>
      </c>
      <c r="O654" s="98" t="str">
        <f ca="1">IF(  AND(LEN(O653)&gt;=1,O653&lt;&gt;".",COUNTIF(O154:O$191,"*全日休*")&gt;0),  CONCATENATE(  ".",IF(O154=$A$599,$A654,"")  ),IF(O154=$A$599,$A654,"")  )</f>
        <v/>
      </c>
      <c r="P654" s="98" t="str">
        <f ca="1">IF(  AND(LEN(P653)&gt;=1,P653&lt;&gt;".",COUNTIF(P154:P$191,"*全日休*")&gt;0),  CONCATENATE(  ".",IF(P154=$A$599,$A654,"")  ),IF(P154=$A$599,$A654,"")  )</f>
        <v/>
      </c>
      <c r="Q654" s="98" t="str">
        <f ca="1">IF(  AND(LEN(Q653)&gt;=1,Q653&lt;&gt;".",COUNTIF(Q154:Q$191,"*全日休*")&gt;0),  CONCATENATE(  ".",IF(Q154=$A$599,$A654,"")  ),IF(Q154=$A$599,$A654,"")  )</f>
        <v/>
      </c>
      <c r="R654" s="98" t="str">
        <f ca="1">IF(  AND(LEN(R653)&gt;=1,R653&lt;&gt;".",COUNTIF(R154:R$191,"*全日休*")&gt;0),  CONCATENATE(  ".",IF(R154=$A$599,$A654,"")  ),IF(R154=$A$599,$A654,"")  )</f>
        <v/>
      </c>
      <c r="S654" s="98" t="str">
        <f ca="1">IF(  AND(LEN(S653)&gt;=1,S653&lt;&gt;".",COUNTIF(S154:S$191,"*全日休*")&gt;0),  CONCATENATE(  ".",IF(S154=$A$599,$A654,"")  ),IF(S154=$A$599,$A654,"")  )</f>
        <v/>
      </c>
      <c r="T654" s="98" t="str">
        <f ca="1">IF(  AND(LEN(T653)&gt;=1,T653&lt;&gt;".",COUNTIF(T154:T$191,"*全日休*")&gt;0),  CONCATENATE(  ".",IF(T154=$A$599,$A654,"")  ),IF(T154=$A$599,$A654,"")  )</f>
        <v/>
      </c>
      <c r="U654" s="98" t="str">
        <f ca="1">IF(  AND(LEN(U653)&gt;=1,U653&lt;&gt;".",COUNTIF(U154:U$191,"*全日休*")&gt;0),  CONCATENATE(  ".",IF(U154=$A$599,$A654,"")  ),IF(U154=$A$599,$A654,"")  )</f>
        <v/>
      </c>
      <c r="V654" s="98" t="str">
        <f ca="1">IF(  AND(LEN(V653)&gt;=1,V653&lt;&gt;".",COUNTIF(V154:V$191,"*全日休*")&gt;0),  CONCATENATE(  ".",IF(V154=$A$599,$A654,"")  ),IF(V154=$A$599,$A654,"")  )</f>
        <v/>
      </c>
      <c r="W654" s="98">
        <f ca="1">IF(  AND(LEN(W653)&gt;=1,W653&lt;&gt;".",COUNTIF(W154:W$191,"*全日休*")&gt;0),  CONCATENATE(  ".",IF(W154=$A$599,$A654,"")  ),IF(W154=$A$599,$A654,"")  )</f>
        <v>54</v>
      </c>
      <c r="X654" s="98">
        <f ca="1">IF(  AND(LEN(X653)&gt;=1,X653&lt;&gt;".",COUNTIF(X154:X$191,"*全日休*")&gt;0),  CONCATENATE(  ".",IF(X154=$A$599,$A654,"")  ),IF(X154=$A$599,$A654,"")  )</f>
        <v>54</v>
      </c>
      <c r="Y654" s="98" t="str">
        <f ca="1">IF(  AND(LEN(Y653)&gt;=1,Y653&lt;&gt;".",COUNTIF(Y154:Y$191,"*全日休*")&gt;0),  CONCATENATE(  ".",IF(Y154=$A$599,$A654,"")  ),IF(Y154=$A$599,$A654,"")  )</f>
        <v/>
      </c>
      <c r="Z654" s="98" t="str">
        <f ca="1">IF(  AND(LEN(Z653)&gt;=1,Z653&lt;&gt;".",COUNTIF(Z154:Z$191,"*全日休*")&gt;0),  CONCATENATE(  ".",IF(Z154=$A$599,$A654,"")  ),IF(Z154=$A$599,$A654,"")  )</f>
        <v>.</v>
      </c>
      <c r="AA654" s="98" t="str">
        <f ca="1">IF(  AND(LEN(AA653)&gt;=1,AA653&lt;&gt;".",COUNTIF(AA154:AA$191,"*全日休*")&gt;0),  CONCATENATE(  ".",IF(AA154=$A$599,$A654,"")  ),IF(AA154=$A$599,$A654,"")  )</f>
        <v>.</v>
      </c>
      <c r="AB654" s="98" t="str">
        <f ca="1">IF(  AND(LEN(AB653)&gt;=1,AB653&lt;&gt;".",COUNTIF(AB154:AB$191,"*全日休*")&gt;0),  CONCATENATE(  ".",IF(AB154=$A$599,$A654,"")  ),IF(AB154=$A$599,$A654,"")  )</f>
        <v>.</v>
      </c>
      <c r="AC654" s="98" t="str">
        <f ca="1">IF(  AND(LEN(AC653)&gt;=1,AC653&lt;&gt;".",COUNTIF(AC154:AC$191,"*全日休*")&gt;0),  CONCATENATE(  ".",IF(AC154=$A$599,$A654,"")  ),IF(AC154=$A$599,$A654,"")  )</f>
        <v/>
      </c>
      <c r="AD654" s="98" t="str">
        <f ca="1">IF(  AND(LEN(AD653)&gt;=1,AD653&lt;&gt;".",COUNTIF(AD154:AD$191,"*全日休*")&gt;0),  CONCATENATE(  ".",IF(AD154=$A$599,$A654,"")  ),IF(AD154=$A$599,$A654,"")  )</f>
        <v/>
      </c>
      <c r="AE654" s="98">
        <f ca="1">IF(  AND(LEN(AE653)&gt;=1,AE653&lt;&gt;".",COUNTIF(AE154:AE$191,"*全日休*")&gt;0),  CONCATENATE(  ".",IF(AE154=$A$599,$A654,"")  ),IF(AE154=$A$599,$A654,"")  )</f>
        <v>54</v>
      </c>
      <c r="AF654" s="98" t="str">
        <f ca="1">IF(  AND(LEN(AF653)&gt;=1,AF653&lt;&gt;".",COUNTIF(AF154:AF$191,"*全日休*")&gt;0),  CONCATENATE(  ".",IF(AF154=$A$599,$A654,"")  ),IF(AF154=$A$599,$A654,"")  )</f>
        <v/>
      </c>
      <c r="AG654" s="98" t="str">
        <f ca="1">IF(  AND(LEN(AG653)&gt;=1,AG653&lt;&gt;".",COUNTIF(AG154:AG$191,"*全日休*")&gt;0),  CONCATENATE(  ".",IF(AG154=$A$599,$A654,"")  ),IF(AG154=$A$599,$A654,"")  )</f>
        <v/>
      </c>
      <c r="AH654" s="98"/>
      <c r="AI654" s="98"/>
      <c r="AJ654" s="98"/>
    </row>
    <row r="655" spans="1:36">
      <c r="A655" s="98">
        <f t="shared" si="55"/>
        <v>55</v>
      </c>
      <c r="B655" s="98" t="str">
        <f t="shared" si="55"/>
        <v>張恩齊</v>
      </c>
      <c r="C655" s="98" t="str">
        <f ca="1">IF(  AND(LEN(C654)&gt;=1,C654&lt;&gt;".",COUNTIF(C155:C$191,"*全日休*")&gt;0),  CONCATENATE(  ".",IF(C155=$A$599,$A655,"")  ),IF(C155=$A$599,$A655,"")  )</f>
        <v/>
      </c>
      <c r="D655" s="98" t="str">
        <f ca="1">IF(  AND(LEN(D654)&gt;=1,D654&lt;&gt;".",COUNTIF(D155:D$191,"*全日休*")&gt;0),  CONCATENATE(  ".",IF(D155=$A$599,$A655,"")  ),IF(D155=$A$599,$A655,"")  )</f>
        <v/>
      </c>
      <c r="E655" s="98" t="str">
        <f ca="1">IF(  AND(LEN(E654)&gt;=1,E654&lt;&gt;".",COUNTIF(E155:E$191,"*全日休*")&gt;0),  CONCATENATE(  ".",IF(E155=$A$599,$A655,"")  ),IF(E155=$A$599,$A655,"")  )</f>
        <v>.</v>
      </c>
      <c r="F655" s="98" t="str">
        <f ca="1">IF(  AND(LEN(F654)&gt;=1,F654&lt;&gt;".",COUNTIF(F155:F$191,"*全日休*")&gt;0),  CONCATENATE(  ".",IF(F155=$A$599,$A655,"")  ),IF(F155=$A$599,$A655,"")  )</f>
        <v>.55</v>
      </c>
      <c r="G655" s="98" t="str">
        <f ca="1">IF(  AND(LEN(G654)&gt;=1,G654&lt;&gt;".",COUNTIF(G155:G$191,"*全日休*")&gt;0),  CONCATENATE(  ".",IF(G155=$A$599,$A655,"")  ),IF(G155=$A$599,$A655,"")  )</f>
        <v/>
      </c>
      <c r="H655" s="98" t="str">
        <f ca="1">IF(  AND(LEN(H654)&gt;=1,H654&lt;&gt;".",COUNTIF(H155:H$191,"*全日休*")&gt;0),  CONCATENATE(  ".",IF(H155=$A$599,$A655,"")  ),IF(H155=$A$599,$A655,"")  )</f>
        <v/>
      </c>
      <c r="I655" s="98" t="str">
        <f ca="1">IF(  AND(LEN(I654)&gt;=1,I654&lt;&gt;".",COUNTIF(I155:I$191,"*全日休*")&gt;0),  CONCATENATE(  ".",IF(I155=$A$599,$A655,"")  ),IF(I155=$A$599,$A655,"")  )</f>
        <v/>
      </c>
      <c r="J655" s="98" t="str">
        <f ca="1">IF(  AND(LEN(J654)&gt;=1,J654&lt;&gt;".",COUNTIF(J155:J$191,"*全日休*")&gt;0),  CONCATENATE(  ".",IF(J155=$A$599,$A655,"")  ),IF(J155=$A$599,$A655,"")  )</f>
        <v/>
      </c>
      <c r="K655" s="98" t="str">
        <f ca="1">IF(  AND(LEN(K654)&gt;=1,K654&lt;&gt;".",COUNTIF(K155:K$191,"*全日休*")&gt;0),  CONCATENATE(  ".",IF(K155=$A$599,$A655,"")  ),IF(K155=$A$599,$A655,"")  )</f>
        <v/>
      </c>
      <c r="L655" s="98" t="str">
        <f ca="1">IF(  AND(LEN(L654)&gt;=1,L654&lt;&gt;".",COUNTIF(L155:L$191,"*全日休*")&gt;0),  CONCATENATE(  ".",IF(L155=$A$599,$A655,"")  ),IF(L155=$A$599,$A655,"")  )</f>
        <v/>
      </c>
      <c r="M655" s="98" t="str">
        <f ca="1">IF(  AND(LEN(M654)&gt;=1,M654&lt;&gt;".",COUNTIF(M155:M$191,"*全日休*")&gt;0),  CONCATENATE(  ".",IF(M155=$A$599,$A655,"")  ),IF(M155=$A$599,$A655,"")  )</f>
        <v>.55</v>
      </c>
      <c r="N655" s="98" t="str">
        <f ca="1">IF(  AND(LEN(N654)&gt;=1,N654&lt;&gt;".",COUNTIF(N155:N$191,"*全日休*")&gt;0),  CONCATENATE(  ".",IF(N155=$A$599,$A655,"")  ),IF(N155=$A$599,$A655,"")  )</f>
        <v>.</v>
      </c>
      <c r="O655" s="98" t="str">
        <f ca="1">IF(  AND(LEN(O654)&gt;=1,O654&lt;&gt;".",COUNTIF(O155:O$191,"*全日休*")&gt;0),  CONCATENATE(  ".",IF(O155=$A$599,$A655,"")  ),IF(O155=$A$599,$A655,"")  )</f>
        <v/>
      </c>
      <c r="P655" s="98" t="str">
        <f ca="1">IF(  AND(LEN(P654)&gt;=1,P654&lt;&gt;".",COUNTIF(P155:P$191,"*全日休*")&gt;0),  CONCATENATE(  ".",IF(P155=$A$599,$A655,"")  ),IF(P155=$A$599,$A655,"")  )</f>
        <v/>
      </c>
      <c r="Q655" s="98" t="str">
        <f ca="1">IF(  AND(LEN(Q654)&gt;=1,Q654&lt;&gt;".",COUNTIF(Q155:Q$191,"*全日休*")&gt;0),  CONCATENATE(  ".",IF(Q155=$A$599,$A655,"")  ),IF(Q155=$A$599,$A655,"")  )</f>
        <v/>
      </c>
      <c r="R655" s="98" t="str">
        <f ca="1">IF(  AND(LEN(R654)&gt;=1,R654&lt;&gt;".",COUNTIF(R155:R$191,"*全日休*")&gt;0),  CONCATENATE(  ".",IF(R155=$A$599,$A655,"")  ),IF(R155=$A$599,$A655,"")  )</f>
        <v/>
      </c>
      <c r="S655" s="98" t="str">
        <f ca="1">IF(  AND(LEN(S654)&gt;=1,S654&lt;&gt;".",COUNTIF(S155:S$191,"*全日休*")&gt;0),  CONCATENATE(  ".",IF(S155=$A$599,$A655,"")  ),IF(S155=$A$599,$A655,"")  )</f>
        <v/>
      </c>
      <c r="T655" s="98">
        <f ca="1">IF(  AND(LEN(T654)&gt;=1,T654&lt;&gt;".",COUNTIF(T155:T$191,"*全日休*")&gt;0),  CONCATENATE(  ".",IF(T155=$A$599,$A655,"")  ),IF(T155=$A$599,$A655,"")  )</f>
        <v>55</v>
      </c>
      <c r="U655" s="98" t="str">
        <f ca="1">IF(  AND(LEN(U654)&gt;=1,U654&lt;&gt;".",COUNTIF(U155:U$191,"*全日休*")&gt;0),  CONCATENATE(  ".",IF(U155=$A$599,$A655,"")  ),IF(U155=$A$599,$A655,"")  )</f>
        <v/>
      </c>
      <c r="V655" s="98" t="str">
        <f ca="1">IF(  AND(LEN(V654)&gt;=1,V654&lt;&gt;".",COUNTIF(V155:V$191,"*全日休*")&gt;0),  CONCATENATE(  ".",IF(V155=$A$599,$A655,"")  ),IF(V155=$A$599,$A655,"")  )</f>
        <v/>
      </c>
      <c r="W655" s="98" t="str">
        <f ca="1">IF(  AND(LEN(W654)&gt;=1,W654&lt;&gt;".",COUNTIF(W155:W$191,"*全日休*")&gt;0),  CONCATENATE(  ".",IF(W155=$A$599,$A655,"")  ),IF(W155=$A$599,$A655,"")  )</f>
        <v>.</v>
      </c>
      <c r="X655" s="98" t="str">
        <f ca="1">IF(  AND(LEN(X654)&gt;=1,X654&lt;&gt;".",COUNTIF(X155:X$191,"*全日休*")&gt;0),  CONCATENATE(  ".",IF(X155=$A$599,$A655,"")  ),IF(X155=$A$599,$A655,"")  )</f>
        <v>.</v>
      </c>
      <c r="Y655" s="98" t="str">
        <f ca="1">IF(  AND(LEN(Y654)&gt;=1,Y654&lt;&gt;".",COUNTIF(Y155:Y$191,"*全日休*")&gt;0),  CONCATENATE(  ".",IF(Y155=$A$599,$A655,"")  ),IF(Y155=$A$599,$A655,"")  )</f>
        <v/>
      </c>
      <c r="Z655" s="98">
        <f ca="1">IF(  AND(LEN(Z654)&gt;=1,Z654&lt;&gt;".",COUNTIF(Z155:Z$191,"*全日休*")&gt;0),  CONCATENATE(  ".",IF(Z155=$A$599,$A655,"")  ),IF(Z155=$A$599,$A655,"")  )</f>
        <v>55</v>
      </c>
      <c r="AA655" s="98" t="str">
        <f ca="1">IF(  AND(LEN(AA654)&gt;=1,AA654&lt;&gt;".",COUNTIF(AA155:AA$191,"*全日休*")&gt;0),  CONCATENATE(  ".",IF(AA155=$A$599,$A655,"")  ),IF(AA155=$A$599,$A655,"")  )</f>
        <v/>
      </c>
      <c r="AB655" s="98" t="str">
        <f ca="1">IF(  AND(LEN(AB654)&gt;=1,AB654&lt;&gt;".",COUNTIF(AB155:AB$191,"*全日休*")&gt;0),  CONCATENATE(  ".",IF(AB155=$A$599,$A655,"")  ),IF(AB155=$A$599,$A655,"")  )</f>
        <v/>
      </c>
      <c r="AC655" s="98" t="str">
        <f ca="1">IF(  AND(LEN(AC654)&gt;=1,AC654&lt;&gt;".",COUNTIF(AC155:AC$191,"*全日休*")&gt;0),  CONCATENATE(  ".",IF(AC155=$A$599,$A655,"")  ),IF(AC155=$A$599,$A655,"")  )</f>
        <v/>
      </c>
      <c r="AD655" s="98" t="str">
        <f ca="1">IF(  AND(LEN(AD654)&gt;=1,AD654&lt;&gt;".",COUNTIF(AD155:AD$191,"*全日休*")&gt;0),  CONCATENATE(  ".",IF(AD155=$A$599,$A655,"")  ),IF(AD155=$A$599,$A655,"")  )</f>
        <v/>
      </c>
      <c r="AE655" s="98" t="str">
        <f ca="1">IF(  AND(LEN(AE654)&gt;=1,AE654&lt;&gt;".",COUNTIF(AE155:AE$191,"*全日休*")&gt;0),  CONCATENATE(  ".",IF(AE155=$A$599,$A655,"")  ),IF(AE155=$A$599,$A655,"")  )</f>
        <v>.</v>
      </c>
      <c r="AF655" s="98">
        <f ca="1">IF(  AND(LEN(AF654)&gt;=1,AF654&lt;&gt;".",COUNTIF(AF155:AF$191,"*全日休*")&gt;0),  CONCATENATE(  ".",IF(AF155=$A$599,$A655,"")  ),IF(AF155=$A$599,$A655,"")  )</f>
        <v>55</v>
      </c>
      <c r="AG655" s="98" t="str">
        <f ca="1">IF(  AND(LEN(AG654)&gt;=1,AG654&lt;&gt;".",COUNTIF(AG155:AG$191,"*全日休*")&gt;0),  CONCATENATE(  ".",IF(AG155=$A$599,$A655,"")  ),IF(AG155=$A$599,$A655,"")  )</f>
        <v/>
      </c>
      <c r="AH655" s="98"/>
      <c r="AI655" s="98"/>
      <c r="AJ655" s="98"/>
    </row>
    <row r="656" spans="1:36">
      <c r="A656" s="98">
        <f t="shared" si="55"/>
        <v>56</v>
      </c>
      <c r="B656" s="98" t="str">
        <f t="shared" si="55"/>
        <v>許翊呈</v>
      </c>
      <c r="C656" s="98" t="str">
        <f ca="1">IF(  AND(LEN(C655)&gt;=1,C655&lt;&gt;".",COUNTIF(C156:C$191,"*全日休*")&gt;0),  CONCATENATE(  ".",IF(C156=$A$599,$A656,"")  ),IF(C156=$A$599,$A656,"")  )</f>
        <v/>
      </c>
      <c r="D656" s="98" t="str">
        <f ca="1">IF(  AND(LEN(D655)&gt;=1,D655&lt;&gt;".",COUNTIF(D156:D$191,"*全日休*")&gt;0),  CONCATENATE(  ".",IF(D156=$A$599,$A656,"")  ),IF(D156=$A$599,$A656,"")  )</f>
        <v/>
      </c>
      <c r="E656" s="98" t="str">
        <f ca="1">IF(  AND(LEN(E655)&gt;=1,E655&lt;&gt;".",COUNTIF(E156:E$191,"*全日休*")&gt;0),  CONCATENATE(  ".",IF(E156=$A$599,$A656,"")  ),IF(E156=$A$599,$A656,"")  )</f>
        <v/>
      </c>
      <c r="F656" s="98" t="str">
        <f ca="1">IF(  AND(LEN(F655)&gt;=1,F655&lt;&gt;".",COUNTIF(F156:F$191,"*全日休*")&gt;0),  CONCATENATE(  ".",IF(F156=$A$599,$A656,"")  ),IF(F156=$A$599,$A656,"")  )</f>
        <v>.</v>
      </c>
      <c r="G656" s="98" t="str">
        <f ca="1">IF(  AND(LEN(G655)&gt;=1,G655&lt;&gt;".",COUNTIF(G156:G$191,"*全日休*")&gt;0),  CONCATENATE(  ".",IF(G156=$A$599,$A656,"")  ),IF(G156=$A$599,$A656,"")  )</f>
        <v/>
      </c>
      <c r="H656" s="98" t="str">
        <f ca="1">IF(  AND(LEN(H655)&gt;=1,H655&lt;&gt;".",COUNTIF(H156:H$191,"*全日休*")&gt;0),  CONCATENATE(  ".",IF(H156=$A$599,$A656,"")  ),IF(H156=$A$599,$A656,"")  )</f>
        <v/>
      </c>
      <c r="I656" s="98" t="str">
        <f ca="1">IF(  AND(LEN(I655)&gt;=1,I655&lt;&gt;".",COUNTIF(I156:I$191,"*全日休*")&gt;0),  CONCATENATE(  ".",IF(I156=$A$599,$A656,"")  ),IF(I156=$A$599,$A656,"")  )</f>
        <v/>
      </c>
      <c r="J656" s="98" t="str">
        <f ca="1">IF(  AND(LEN(J655)&gt;=1,J655&lt;&gt;".",COUNTIF(J156:J$191,"*全日休*")&gt;0),  CONCATENATE(  ".",IF(J156=$A$599,$A656,"")  ),IF(J156=$A$599,$A656,"")  )</f>
        <v/>
      </c>
      <c r="K656" s="98" t="str">
        <f ca="1">IF(  AND(LEN(K655)&gt;=1,K655&lt;&gt;".",COUNTIF(K156:K$191,"*全日休*")&gt;0),  CONCATENATE(  ".",IF(K156=$A$599,$A656,"")  ),IF(K156=$A$599,$A656,"")  )</f>
        <v/>
      </c>
      <c r="L656" s="98">
        <f ca="1">IF(  AND(LEN(L655)&gt;=1,L655&lt;&gt;".",COUNTIF(L156:L$191,"*全日休*")&gt;0),  CONCATENATE(  ".",IF(L156=$A$599,$A656,"")  ),IF(L156=$A$599,$A656,"")  )</f>
        <v>56</v>
      </c>
      <c r="M656" s="98" t="str">
        <f ca="1">IF(  AND(LEN(M655)&gt;=1,M655&lt;&gt;".",COUNTIF(M156:M$191,"*全日休*")&gt;0),  CONCATENATE(  ".",IF(M156=$A$599,$A656,"")  ),IF(M156=$A$599,$A656,"")  )</f>
        <v>.</v>
      </c>
      <c r="N656" s="98" t="str">
        <f ca="1">IF(  AND(LEN(N655)&gt;=1,N655&lt;&gt;".",COUNTIF(N156:N$191,"*全日休*")&gt;0),  CONCATENATE(  ".",IF(N156=$A$599,$A656,"")  ),IF(N156=$A$599,$A656,"")  )</f>
        <v/>
      </c>
      <c r="O656" s="98" t="str">
        <f ca="1">IF(  AND(LEN(O655)&gt;=1,O655&lt;&gt;".",COUNTIF(O156:O$191,"*全日休*")&gt;0),  CONCATENATE(  ".",IF(O156=$A$599,$A656,"")  ),IF(O156=$A$599,$A656,"")  )</f>
        <v/>
      </c>
      <c r="P656" s="98" t="str">
        <f ca="1">IF(  AND(LEN(P655)&gt;=1,P655&lt;&gt;".",COUNTIF(P156:P$191,"*全日休*")&gt;0),  CONCATENATE(  ".",IF(P156=$A$599,$A656,"")  ),IF(P156=$A$599,$A656,"")  )</f>
        <v/>
      </c>
      <c r="Q656" s="98" t="str">
        <f ca="1">IF(  AND(LEN(Q655)&gt;=1,Q655&lt;&gt;".",COUNTIF(Q156:Q$191,"*全日休*")&gt;0),  CONCATENATE(  ".",IF(Q156=$A$599,$A656,"")  ),IF(Q156=$A$599,$A656,"")  )</f>
        <v/>
      </c>
      <c r="R656" s="98" t="str">
        <f ca="1">IF(  AND(LEN(R655)&gt;=1,R655&lt;&gt;".",COUNTIF(R156:R$191,"*全日休*")&gt;0),  CONCATENATE(  ".",IF(R156=$A$599,$A656,"")  ),IF(R156=$A$599,$A656,"")  )</f>
        <v/>
      </c>
      <c r="S656" s="98">
        <f ca="1">IF(  AND(LEN(S655)&gt;=1,S655&lt;&gt;".",COUNTIF(S156:S$191,"*全日休*")&gt;0),  CONCATENATE(  ".",IF(S156=$A$599,$A656,"")  ),IF(S156=$A$599,$A656,"")  )</f>
        <v>56</v>
      </c>
      <c r="T656" s="98" t="str">
        <f ca="1">IF(  AND(LEN(T655)&gt;=1,T655&lt;&gt;".",COUNTIF(T156:T$191,"*全日休*")&gt;0),  CONCATENATE(  ".",IF(T156=$A$599,$A656,"")  ),IF(T156=$A$599,$A656,"")  )</f>
        <v>.</v>
      </c>
      <c r="U656" s="98" t="str">
        <f ca="1">IF(  AND(LEN(U655)&gt;=1,U655&lt;&gt;".",COUNTIF(U156:U$191,"*全日休*")&gt;0),  CONCATENATE(  ".",IF(U156=$A$599,$A656,"")  ),IF(U156=$A$599,$A656,"")  )</f>
        <v/>
      </c>
      <c r="V656" s="98" t="str">
        <f ca="1">IF(  AND(LEN(V655)&gt;=1,V655&lt;&gt;".",COUNTIF(V156:V$191,"*全日休*")&gt;0),  CONCATENATE(  ".",IF(V156=$A$599,$A656,"")  ),IF(V156=$A$599,$A656,"")  )</f>
        <v/>
      </c>
      <c r="W656" s="98" t="str">
        <f ca="1">IF(  AND(LEN(W655)&gt;=1,W655&lt;&gt;".",COUNTIF(W156:W$191,"*全日休*")&gt;0),  CONCATENATE(  ".",IF(W156=$A$599,$A656,"")  ),IF(W156=$A$599,$A656,"")  )</f>
        <v/>
      </c>
      <c r="X656" s="98">
        <f ca="1">IF(  AND(LEN(X655)&gt;=1,X655&lt;&gt;".",COUNTIF(X156:X$191,"*全日休*")&gt;0),  CONCATENATE(  ".",IF(X156=$A$599,$A656,"")  ),IF(X156=$A$599,$A656,"")  )</f>
        <v>56</v>
      </c>
      <c r="Y656" s="98">
        <f ca="1">IF(  AND(LEN(Y655)&gt;=1,Y655&lt;&gt;".",COUNTIF(Y156:Y$191,"*全日休*")&gt;0),  CONCATENATE(  ".",IF(Y156=$A$599,$A656,"")  ),IF(Y156=$A$599,$A656,"")  )</f>
        <v>56</v>
      </c>
      <c r="Z656" s="98" t="str">
        <f ca="1">IF(  AND(LEN(Z655)&gt;=1,Z655&lt;&gt;".",COUNTIF(Z156:Z$191,"*全日休*")&gt;0),  CONCATENATE(  ".",IF(Z156=$A$599,$A656,"")  ),IF(Z156=$A$599,$A656,"")  )</f>
        <v>.56</v>
      </c>
      <c r="AA656" s="98" t="str">
        <f ca="1">IF(  AND(LEN(AA655)&gt;=1,AA655&lt;&gt;".",COUNTIF(AA156:AA$191,"*全日休*")&gt;0),  CONCATENATE(  ".",IF(AA156=$A$599,$A656,"")  ),IF(AA156=$A$599,$A656,"")  )</f>
        <v/>
      </c>
      <c r="AB656" s="98" t="str">
        <f ca="1">IF(  AND(LEN(AB655)&gt;=1,AB655&lt;&gt;".",COUNTIF(AB156:AB$191,"*全日休*")&gt;0),  CONCATENATE(  ".",IF(AB156=$A$599,$A656,"")  ),IF(AB156=$A$599,$A656,"")  )</f>
        <v/>
      </c>
      <c r="AC656" s="98" t="str">
        <f ca="1">IF(  AND(LEN(AC655)&gt;=1,AC655&lt;&gt;".",COUNTIF(AC156:AC$191,"*全日休*")&gt;0),  CONCATENATE(  ".",IF(AC156=$A$599,$A656,"")  ),IF(AC156=$A$599,$A656,"")  )</f>
        <v/>
      </c>
      <c r="AD656" s="98" t="str">
        <f ca="1">IF(  AND(LEN(AD655)&gt;=1,AD655&lt;&gt;".",COUNTIF(AD156:AD$191,"*全日休*")&gt;0),  CONCATENATE(  ".",IF(AD156=$A$599,$A656,"")  ),IF(AD156=$A$599,$A656,"")  )</f>
        <v/>
      </c>
      <c r="AE656" s="98" t="str">
        <f ca="1">IF(  AND(LEN(AE655)&gt;=1,AE655&lt;&gt;".",COUNTIF(AE156:AE$191,"*全日休*")&gt;0),  CONCATENATE(  ".",IF(AE156=$A$599,$A656,"")  ),IF(AE156=$A$599,$A656,"")  )</f>
        <v/>
      </c>
      <c r="AF656" s="98" t="str">
        <f ca="1">IF(  AND(LEN(AF655)&gt;=1,AF655&lt;&gt;".",COUNTIF(AF156:AF$191,"*全日休*")&gt;0),  CONCATENATE(  ".",IF(AF156=$A$599,$A656,"")  ),IF(AF156=$A$599,$A656,"")  )</f>
        <v>.56</v>
      </c>
      <c r="AG656" s="98" t="str">
        <f ca="1">IF(  AND(LEN(AG655)&gt;=1,AG655&lt;&gt;".",COUNTIF(AG156:AG$191,"*全日休*")&gt;0),  CONCATENATE(  ".",IF(AG156=$A$599,$A656,"")  ),IF(AG156=$A$599,$A656,"")  )</f>
        <v/>
      </c>
      <c r="AH656" s="98"/>
      <c r="AI656" s="98"/>
      <c r="AJ656" s="98"/>
    </row>
    <row r="657" spans="1:36">
      <c r="A657" s="98">
        <f t="shared" si="55"/>
        <v>57</v>
      </c>
      <c r="B657" s="98" t="str">
        <f t="shared" si="55"/>
        <v>周承澔</v>
      </c>
      <c r="C657" s="98" t="str">
        <f ca="1">IF(  AND(LEN(C656)&gt;=1,C656&lt;&gt;".",COUNTIF(C157:C$191,"*全日休*")&gt;0),  CONCATENATE(  ".",IF(C157=$A$599,$A657,"")  ),IF(C157=$A$599,$A657,"")  )</f>
        <v/>
      </c>
      <c r="D657" s="98" t="str">
        <f ca="1">IF(  AND(LEN(D656)&gt;=1,D656&lt;&gt;".",COUNTIF(D157:D$191,"*全日休*")&gt;0),  CONCATENATE(  ".",IF(D157=$A$599,$A657,"")  ),IF(D157=$A$599,$A657,"")  )</f>
        <v/>
      </c>
      <c r="E657" s="98" t="str">
        <f ca="1">IF(  AND(LEN(E656)&gt;=1,E656&lt;&gt;".",COUNTIF(E157:E$191,"*全日休*")&gt;0),  CONCATENATE(  ".",IF(E157=$A$599,$A657,"")  ),IF(E157=$A$599,$A657,"")  )</f>
        <v/>
      </c>
      <c r="F657" s="98" t="str">
        <f ca="1">IF(  AND(LEN(F656)&gt;=1,F656&lt;&gt;".",COUNTIF(F157:F$191,"*全日休*")&gt;0),  CONCATENATE(  ".",IF(F157=$A$599,$A657,"")  ),IF(F157=$A$599,$A657,"")  )</f>
        <v/>
      </c>
      <c r="G657" s="98" t="str">
        <f ca="1">IF(  AND(LEN(G656)&gt;=1,G656&lt;&gt;".",COUNTIF(G157:G$191,"*全日休*")&gt;0),  CONCATENATE(  ".",IF(G157=$A$599,$A657,"")  ),IF(G157=$A$599,$A657,"")  )</f>
        <v/>
      </c>
      <c r="H657" s="98" t="str">
        <f ca="1">IF(  AND(LEN(H656)&gt;=1,H656&lt;&gt;".",COUNTIF(H157:H$191,"*全日休*")&gt;0),  CONCATENATE(  ".",IF(H157=$A$599,$A657,"")  ),IF(H157=$A$599,$A657,"")  )</f>
        <v/>
      </c>
      <c r="I657" s="98">
        <f ca="1">IF(  AND(LEN(I656)&gt;=1,I656&lt;&gt;".",COUNTIF(I157:I$191,"*全日休*")&gt;0),  CONCATENATE(  ".",IF(I157=$A$599,$A657,"")  ),IF(I157=$A$599,$A657,"")  )</f>
        <v>57</v>
      </c>
      <c r="J657" s="98" t="str">
        <f ca="1">IF(  AND(LEN(J656)&gt;=1,J656&lt;&gt;".",COUNTIF(J157:J$191,"*全日休*")&gt;0),  CONCATENATE(  ".",IF(J157=$A$599,$A657,"")  ),IF(J157=$A$599,$A657,"")  )</f>
        <v/>
      </c>
      <c r="K657" s="98" t="str">
        <f ca="1">IF(  AND(LEN(K656)&gt;=1,K656&lt;&gt;".",COUNTIF(K157:K$191,"*全日休*")&gt;0),  CONCATENATE(  ".",IF(K157=$A$599,$A657,"")  ),IF(K157=$A$599,$A657,"")  )</f>
        <v/>
      </c>
      <c r="L657" s="98" t="str">
        <f ca="1">IF(  AND(LEN(L656)&gt;=1,L656&lt;&gt;".",COUNTIF(L157:L$191,"*全日休*")&gt;0),  CONCATENATE(  ".",IF(L157=$A$599,$A657,"")  ),IF(L157=$A$599,$A657,"")  )</f>
        <v>.</v>
      </c>
      <c r="M657" s="98">
        <f ca="1">IF(  AND(LEN(M656)&gt;=1,M656&lt;&gt;".",COUNTIF(M157:M$191,"*全日休*")&gt;0),  CONCATENATE(  ".",IF(M157=$A$599,$A657,"")  ),IF(M157=$A$599,$A657,"")  )</f>
        <v>57</v>
      </c>
      <c r="N657" s="98" t="str">
        <f ca="1">IF(  AND(LEN(N656)&gt;=1,N656&lt;&gt;".",COUNTIF(N157:N$191,"*全日休*")&gt;0),  CONCATENATE(  ".",IF(N157=$A$599,$A657,"")  ),IF(N157=$A$599,$A657,"")  )</f>
        <v/>
      </c>
      <c r="O657" s="98" t="str">
        <f ca="1">IF(  AND(LEN(O656)&gt;=1,O656&lt;&gt;".",COUNTIF(O157:O$191,"*全日休*")&gt;0),  CONCATENATE(  ".",IF(O157=$A$599,$A657,"")  ),IF(O157=$A$599,$A657,"")  )</f>
        <v/>
      </c>
      <c r="P657" s="98" t="str">
        <f ca="1">IF(  AND(LEN(P656)&gt;=1,P656&lt;&gt;".",COUNTIF(P157:P$191,"*全日休*")&gt;0),  CONCATENATE(  ".",IF(P157=$A$599,$A657,"")  ),IF(P157=$A$599,$A657,"")  )</f>
        <v/>
      </c>
      <c r="Q657" s="98" t="str">
        <f ca="1">IF(  AND(LEN(Q656)&gt;=1,Q656&lt;&gt;".",COUNTIF(Q157:Q$191,"*全日休*")&gt;0),  CONCATENATE(  ".",IF(Q157=$A$599,$A657,"")  ),IF(Q157=$A$599,$A657,"")  )</f>
        <v/>
      </c>
      <c r="R657" s="98" t="str">
        <f ca="1">IF(  AND(LEN(R656)&gt;=1,R656&lt;&gt;".",COUNTIF(R157:R$191,"*全日休*")&gt;0),  CONCATENATE(  ".",IF(R157=$A$599,$A657,"")  ),IF(R157=$A$599,$A657,"")  )</f>
        <v/>
      </c>
      <c r="S657" s="98" t="str">
        <f ca="1">IF(  AND(LEN(S656)&gt;=1,S656&lt;&gt;".",COUNTIF(S157:S$191,"*全日休*")&gt;0),  CONCATENATE(  ".",IF(S157=$A$599,$A657,"")  ),IF(S157=$A$599,$A657,"")  )</f>
        <v>.</v>
      </c>
      <c r="T657" s="98">
        <f ca="1">IF(  AND(LEN(T656)&gt;=1,T656&lt;&gt;".",COUNTIF(T157:T$191,"*全日休*")&gt;0),  CONCATENATE(  ".",IF(T157=$A$599,$A657,"")  ),IF(T157=$A$599,$A657,"")  )</f>
        <v>57</v>
      </c>
      <c r="U657" s="98" t="str">
        <f ca="1">IF(  AND(LEN(U656)&gt;=1,U656&lt;&gt;".",COUNTIF(U157:U$191,"*全日休*")&gt;0),  CONCATENATE(  ".",IF(U157=$A$599,$A657,"")  ),IF(U157=$A$599,$A657,"")  )</f>
        <v/>
      </c>
      <c r="V657" s="98" t="str">
        <f ca="1">IF(  AND(LEN(V656)&gt;=1,V656&lt;&gt;".",COUNTIF(V157:V$191,"*全日休*")&gt;0),  CONCATENATE(  ".",IF(V157=$A$599,$A657,"")  ),IF(V157=$A$599,$A657,"")  )</f>
        <v/>
      </c>
      <c r="W657" s="98" t="str">
        <f ca="1">IF(  AND(LEN(W656)&gt;=1,W656&lt;&gt;".",COUNTIF(W157:W$191,"*全日休*")&gt;0),  CONCATENATE(  ".",IF(W157=$A$599,$A657,"")  ),IF(W157=$A$599,$A657,"")  )</f>
        <v/>
      </c>
      <c r="X657" s="98" t="str">
        <f ca="1">IF(  AND(LEN(X656)&gt;=1,X656&lt;&gt;".",COUNTIF(X157:X$191,"*全日休*")&gt;0),  CONCATENATE(  ".",IF(X157=$A$599,$A657,"")  ),IF(X157=$A$599,$A657,"")  )</f>
        <v>.</v>
      </c>
      <c r="Y657" s="98" t="str">
        <f ca="1">IF(  AND(LEN(Y656)&gt;=1,Y656&lt;&gt;".",COUNTIF(Y157:Y$191,"*全日休*")&gt;0),  CONCATENATE(  ".",IF(Y157=$A$599,$A657,"")  ),IF(Y157=$A$599,$A657,"")  )</f>
        <v/>
      </c>
      <c r="Z657" s="98" t="str">
        <f ca="1">IF(  AND(LEN(Z656)&gt;=1,Z656&lt;&gt;".",COUNTIF(Z157:Z$191,"*全日休*")&gt;0),  CONCATENATE(  ".",IF(Z157=$A$599,$A657,"")  ),IF(Z157=$A$599,$A657,"")  )</f>
        <v>.</v>
      </c>
      <c r="AA657" s="98" t="str">
        <f ca="1">IF(  AND(LEN(AA656)&gt;=1,AA656&lt;&gt;".",COUNTIF(AA157:AA$191,"*全日休*")&gt;0),  CONCATENATE(  ".",IF(AA157=$A$599,$A657,"")  ),IF(AA157=$A$599,$A657,"")  )</f>
        <v/>
      </c>
      <c r="AB657" s="98" t="str">
        <f ca="1">IF(  AND(LEN(AB656)&gt;=1,AB656&lt;&gt;".",COUNTIF(AB157:AB$191,"*全日休*")&gt;0),  CONCATENATE(  ".",IF(AB157=$A$599,$A657,"")  ),IF(AB157=$A$599,$A657,"")  )</f>
        <v/>
      </c>
      <c r="AC657" s="98" t="str">
        <f ca="1">IF(  AND(LEN(AC656)&gt;=1,AC656&lt;&gt;".",COUNTIF(AC157:AC$191,"*全日休*")&gt;0),  CONCATENATE(  ".",IF(AC157=$A$599,$A657,"")  ),IF(AC157=$A$599,$A657,"")  )</f>
        <v/>
      </c>
      <c r="AD657" s="98" t="str">
        <f ca="1">IF(  AND(LEN(AD656)&gt;=1,AD656&lt;&gt;".",COUNTIF(AD157:AD$191,"*全日休*")&gt;0),  CONCATENATE(  ".",IF(AD157=$A$599,$A657,"")  ),IF(AD157=$A$599,$A657,"")  )</f>
        <v/>
      </c>
      <c r="AE657" s="98">
        <f ca="1">IF(  AND(LEN(AE656)&gt;=1,AE656&lt;&gt;".",COUNTIF(AE157:AE$191,"*全日休*")&gt;0),  CONCATENATE(  ".",IF(AE157=$A$599,$A657,"")  ),IF(AE157=$A$599,$A657,"")  )</f>
        <v>57</v>
      </c>
      <c r="AF657" s="98" t="str">
        <f ca="1">IF(  AND(LEN(AF656)&gt;=1,AF656&lt;&gt;".",COUNTIF(AF157:AF$191,"*全日休*")&gt;0),  CONCATENATE(  ".",IF(AF157=$A$599,$A657,"")  ),IF(AF157=$A$599,$A657,"")  )</f>
        <v>.57</v>
      </c>
      <c r="AG657" s="98" t="str">
        <f ca="1">IF(  AND(LEN(AG656)&gt;=1,AG656&lt;&gt;".",COUNTIF(AG157:AG$191,"*全日休*")&gt;0),  CONCATENATE(  ".",IF(AG157=$A$599,$A657,"")  ),IF(AG157=$A$599,$A657,"")  )</f>
        <v/>
      </c>
      <c r="AH657" s="98"/>
      <c r="AI657" s="98"/>
      <c r="AJ657" s="98"/>
    </row>
    <row r="658" spans="1:36">
      <c r="A658" s="98">
        <f t="shared" si="55"/>
        <v>58</v>
      </c>
      <c r="B658" s="98" t="str">
        <f t="shared" si="55"/>
        <v>蕭敬哲</v>
      </c>
      <c r="C658" s="98" t="str">
        <f ca="1">IF(  AND(LEN(C657)&gt;=1,C657&lt;&gt;".",COUNTIF(C158:C$191,"*全日休*")&gt;0),  CONCATENATE(  ".",IF(C158=$A$599,$A658,"")  ),IF(C158=$A$599,$A658,"")  )</f>
        <v/>
      </c>
      <c r="D658" s="98" t="str">
        <f ca="1">IF(  AND(LEN(D657)&gt;=1,D657&lt;&gt;".",COUNTIF(D158:D$191,"*全日休*")&gt;0),  CONCATENATE(  ".",IF(D158=$A$599,$A658,"")  ),IF(D158=$A$599,$A658,"")  )</f>
        <v/>
      </c>
      <c r="E658" s="98" t="str">
        <f ca="1">IF(  AND(LEN(E657)&gt;=1,E657&lt;&gt;".",COUNTIF(E158:E$191,"*全日休*")&gt;0),  CONCATENATE(  ".",IF(E158=$A$599,$A658,"")  ),IF(E158=$A$599,$A658,"")  )</f>
        <v/>
      </c>
      <c r="F658" s="98" t="str">
        <f ca="1">IF(  AND(LEN(F657)&gt;=1,F657&lt;&gt;".",COUNTIF(F158:F$191,"*全日休*")&gt;0),  CONCATENATE(  ".",IF(F158=$A$599,$A658,"")  ),IF(F158=$A$599,$A658,"")  )</f>
        <v/>
      </c>
      <c r="G658" s="98" t="str">
        <f ca="1">IF(  AND(LEN(G657)&gt;=1,G657&lt;&gt;".",COUNTIF(G158:G$191,"*全日休*")&gt;0),  CONCATENATE(  ".",IF(G158=$A$599,$A658,"")  ),IF(G158=$A$599,$A658,"")  )</f>
        <v/>
      </c>
      <c r="H658" s="98" t="str">
        <f ca="1">IF(  AND(LEN(H657)&gt;=1,H657&lt;&gt;".",COUNTIF(H158:H$191,"*全日休*")&gt;0),  CONCATENATE(  ".",IF(H158=$A$599,$A658,"")  ),IF(H158=$A$599,$A658,"")  )</f>
        <v/>
      </c>
      <c r="I658" s="98" t="str">
        <f ca="1">IF(  AND(LEN(I657)&gt;=1,I657&lt;&gt;".",COUNTIF(I158:I$191,"*全日休*")&gt;0),  CONCATENATE(  ".",IF(I158=$A$599,$A658,"")  ),IF(I158=$A$599,$A658,"")  )</f>
        <v>.58</v>
      </c>
      <c r="J658" s="98">
        <f ca="1">IF(  AND(LEN(J657)&gt;=1,J657&lt;&gt;".",COUNTIF(J158:J$191,"*全日休*")&gt;0),  CONCATENATE(  ".",IF(J158=$A$599,$A658,"")  ),IF(J158=$A$599,$A658,"")  )</f>
        <v>58</v>
      </c>
      <c r="K658" s="98" t="str">
        <f ca="1">IF(  AND(LEN(K657)&gt;=1,K657&lt;&gt;".",COUNTIF(K158:K$191,"*全日休*")&gt;0),  CONCATENATE(  ".",IF(K158=$A$599,$A658,"")  ),IF(K158=$A$599,$A658,"")  )</f>
        <v/>
      </c>
      <c r="L658" s="98" t="str">
        <f ca="1">IF(  AND(LEN(L657)&gt;=1,L657&lt;&gt;".",COUNTIF(L158:L$191,"*全日休*")&gt;0),  CONCATENATE(  ".",IF(L158=$A$599,$A658,"")  ),IF(L158=$A$599,$A658,"")  )</f>
        <v/>
      </c>
      <c r="M658" s="98" t="str">
        <f ca="1">IF(  AND(LEN(M657)&gt;=1,M657&lt;&gt;".",COUNTIF(M158:M$191,"*全日休*")&gt;0),  CONCATENATE(  ".",IF(M158=$A$599,$A658,"")  ),IF(M158=$A$599,$A658,"")  )</f>
        <v>.</v>
      </c>
      <c r="N658" s="98" t="str">
        <f ca="1">IF(  AND(LEN(N657)&gt;=1,N657&lt;&gt;".",COUNTIF(N158:N$191,"*全日休*")&gt;0),  CONCATENATE(  ".",IF(N158=$A$599,$A658,"")  ),IF(N158=$A$599,$A658,"")  )</f>
        <v/>
      </c>
      <c r="O658" s="98" t="str">
        <f ca="1">IF(  AND(LEN(O657)&gt;=1,O657&lt;&gt;".",COUNTIF(O158:O$191,"*全日休*")&gt;0),  CONCATENATE(  ".",IF(O158=$A$599,$A658,"")  ),IF(O158=$A$599,$A658,"")  )</f>
        <v/>
      </c>
      <c r="P658" s="98" t="str">
        <f ca="1">IF(  AND(LEN(P657)&gt;=1,P657&lt;&gt;".",COUNTIF(P158:P$191,"*全日休*")&gt;0),  CONCATENATE(  ".",IF(P158=$A$599,$A658,"")  ),IF(P158=$A$599,$A658,"")  )</f>
        <v/>
      </c>
      <c r="Q658" s="98" t="str">
        <f ca="1">IF(  AND(LEN(Q657)&gt;=1,Q657&lt;&gt;".",COUNTIF(Q158:Q$191,"*全日休*")&gt;0),  CONCATENATE(  ".",IF(Q158=$A$599,$A658,"")  ),IF(Q158=$A$599,$A658,"")  )</f>
        <v/>
      </c>
      <c r="R658" s="98" t="str">
        <f ca="1">IF(  AND(LEN(R657)&gt;=1,R657&lt;&gt;".",COUNTIF(R158:R$191,"*全日休*")&gt;0),  CONCATENATE(  ".",IF(R158=$A$599,$A658,"")  ),IF(R158=$A$599,$A658,"")  )</f>
        <v/>
      </c>
      <c r="S658" s="98" t="str">
        <f ca="1">IF(  AND(LEN(S657)&gt;=1,S657&lt;&gt;".",COUNTIF(S158:S$191,"*全日休*")&gt;0),  CONCATENATE(  ".",IF(S158=$A$599,$A658,"")  ),IF(S158=$A$599,$A658,"")  )</f>
        <v/>
      </c>
      <c r="T658" s="98" t="str">
        <f ca="1">IF(  AND(LEN(T657)&gt;=1,T657&lt;&gt;".",COUNTIF(T158:T$191,"*全日休*")&gt;0),  CONCATENATE(  ".",IF(T158=$A$599,$A658,"")  ),IF(T158=$A$599,$A658,"")  )</f>
        <v>.</v>
      </c>
      <c r="U658" s="98" t="str">
        <f ca="1">IF(  AND(LEN(U657)&gt;=1,U657&lt;&gt;".",COUNTIF(U158:U$191,"*全日休*")&gt;0),  CONCATENATE(  ".",IF(U158=$A$599,$A658,"")  ),IF(U158=$A$599,$A658,"")  )</f>
        <v/>
      </c>
      <c r="V658" s="98" t="str">
        <f ca="1">IF(  AND(LEN(V657)&gt;=1,V657&lt;&gt;".",COUNTIF(V158:V$191,"*全日休*")&gt;0),  CONCATENATE(  ".",IF(V158=$A$599,$A658,"")  ),IF(V158=$A$599,$A658,"")  )</f>
        <v/>
      </c>
      <c r="W658" s="98">
        <f ca="1">IF(  AND(LEN(W657)&gt;=1,W657&lt;&gt;".",COUNTIF(W158:W$191,"*全日休*")&gt;0),  CONCATENATE(  ".",IF(W158=$A$599,$A658,"")  ),IF(W158=$A$599,$A658,"")  )</f>
        <v>58</v>
      </c>
      <c r="X658" s="98">
        <f ca="1">IF(  AND(LEN(X657)&gt;=1,X657&lt;&gt;".",COUNTIF(X158:X$191,"*全日休*")&gt;0),  CONCATENATE(  ".",IF(X158=$A$599,$A658,"")  ),IF(X158=$A$599,$A658,"")  )</f>
        <v>58</v>
      </c>
      <c r="Y658" s="98" t="str">
        <f ca="1">IF(  AND(LEN(Y657)&gt;=1,Y657&lt;&gt;".",COUNTIF(Y158:Y$191,"*全日休*")&gt;0),  CONCATENATE(  ".",IF(Y158=$A$599,$A658,"")  ),IF(Y158=$A$599,$A658,"")  )</f>
        <v/>
      </c>
      <c r="Z658" s="98" t="str">
        <f ca="1">IF(  AND(LEN(Z657)&gt;=1,Z657&lt;&gt;".",COUNTIF(Z158:Z$191,"*全日休*")&gt;0),  CONCATENATE(  ".",IF(Z158=$A$599,$A658,"")  ),IF(Z158=$A$599,$A658,"")  )</f>
        <v/>
      </c>
      <c r="AA658" s="98" t="str">
        <f ca="1">IF(  AND(LEN(AA657)&gt;=1,AA657&lt;&gt;".",COUNTIF(AA158:AA$191,"*全日休*")&gt;0),  CONCATENATE(  ".",IF(AA158=$A$599,$A658,"")  ),IF(AA158=$A$599,$A658,"")  )</f>
        <v/>
      </c>
      <c r="AB658" s="98" t="str">
        <f ca="1">IF(  AND(LEN(AB657)&gt;=1,AB657&lt;&gt;".",COUNTIF(AB158:AB$191,"*全日休*")&gt;0),  CONCATENATE(  ".",IF(AB158=$A$599,$A658,"")  ),IF(AB158=$A$599,$A658,"")  )</f>
        <v/>
      </c>
      <c r="AC658" s="98" t="str">
        <f ca="1">IF(  AND(LEN(AC657)&gt;=1,AC657&lt;&gt;".",COUNTIF(AC158:AC$191,"*全日休*")&gt;0),  CONCATENATE(  ".",IF(AC158=$A$599,$A658,"")  ),IF(AC158=$A$599,$A658,"")  )</f>
        <v/>
      </c>
      <c r="AD658" s="98">
        <f ca="1">IF(  AND(LEN(AD657)&gt;=1,AD657&lt;&gt;".",COUNTIF(AD158:AD$191,"*全日休*")&gt;0),  CONCATENATE(  ".",IF(AD158=$A$599,$A658,"")  ),IF(AD158=$A$599,$A658,"")  )</f>
        <v>58</v>
      </c>
      <c r="AE658" s="98" t="str">
        <f ca="1">IF(  AND(LEN(AE657)&gt;=1,AE657&lt;&gt;".",COUNTIF(AE158:AE$191,"*全日休*")&gt;0),  CONCATENATE(  ".",IF(AE158=$A$599,$A658,"")  ),IF(AE158=$A$599,$A658,"")  )</f>
        <v>.58</v>
      </c>
      <c r="AF658" s="98" t="str">
        <f ca="1">IF(  AND(LEN(AF657)&gt;=1,AF657&lt;&gt;".",COUNTIF(AF158:AF$191,"*全日休*")&gt;0),  CONCATENATE(  ".",IF(AF158=$A$599,$A658,"")  ),IF(AF158=$A$599,$A658,"")  )</f>
        <v>.</v>
      </c>
      <c r="AG658" s="98" t="str">
        <f ca="1">IF(  AND(LEN(AG657)&gt;=1,AG657&lt;&gt;".",COUNTIF(AG158:AG$191,"*全日休*")&gt;0),  CONCATENATE(  ".",IF(AG158=$A$599,$A658,"")  ),IF(AG158=$A$599,$A658,"")  )</f>
        <v/>
      </c>
      <c r="AH658" s="98"/>
      <c r="AI658" s="98"/>
      <c r="AJ658" s="98"/>
    </row>
    <row r="659" spans="1:36">
      <c r="A659" s="98">
        <f t="shared" si="55"/>
        <v>59</v>
      </c>
      <c r="B659" s="98" t="str">
        <f t="shared" si="55"/>
        <v>陳奕欣</v>
      </c>
      <c r="C659" s="98" t="str">
        <f ca="1">IF(  AND(LEN(C658)&gt;=1,C658&lt;&gt;".",COUNTIF(C159:C$191,"*全日休*")&gt;0),  CONCATENATE(  ".",IF(C159=$A$599,$A659,"")  ),IF(C159=$A$599,$A659,"")  )</f>
        <v/>
      </c>
      <c r="D659" s="98" t="str">
        <f ca="1">IF(  AND(LEN(D658)&gt;=1,D658&lt;&gt;".",COUNTIF(D159:D$191,"*全日休*")&gt;0),  CONCATENATE(  ".",IF(D159=$A$599,$A659,"")  ),IF(D159=$A$599,$A659,"")  )</f>
        <v/>
      </c>
      <c r="E659" s="98" t="str">
        <f ca="1">IF(  AND(LEN(E658)&gt;=1,E658&lt;&gt;".",COUNTIF(E159:E$191,"*全日休*")&gt;0),  CONCATENATE(  ".",IF(E159=$A$599,$A659,"")  ),IF(E159=$A$599,$A659,"")  )</f>
        <v/>
      </c>
      <c r="F659" s="98" t="str">
        <f ca="1">IF(  AND(LEN(F658)&gt;=1,F658&lt;&gt;".",COUNTIF(F159:F$191,"*全日休*")&gt;0),  CONCATENATE(  ".",IF(F159=$A$599,$A659,"")  ),IF(F159=$A$599,$A659,"")  )</f>
        <v/>
      </c>
      <c r="G659" s="98">
        <f ca="1">IF(  AND(LEN(G658)&gt;=1,G658&lt;&gt;".",COUNTIF(G159:G$191,"*全日休*")&gt;0),  CONCATENATE(  ".",IF(G159=$A$599,$A659,"")  ),IF(G159=$A$599,$A659,"")  )</f>
        <v>59</v>
      </c>
      <c r="H659" s="98" t="str">
        <f ca="1">IF(  AND(LEN(H658)&gt;=1,H658&lt;&gt;".",COUNTIF(H159:H$191,"*全日休*")&gt;0),  CONCATENATE(  ".",IF(H159=$A$599,$A659,"")  ),IF(H159=$A$599,$A659,"")  )</f>
        <v/>
      </c>
      <c r="I659" s="98" t="str">
        <f ca="1">IF(  AND(LEN(I658)&gt;=1,I658&lt;&gt;".",COUNTIF(I159:I$191,"*全日休*")&gt;0),  CONCATENATE(  ".",IF(I159=$A$599,$A659,"")  ),IF(I159=$A$599,$A659,"")  )</f>
        <v/>
      </c>
      <c r="J659" s="98" t="str">
        <f ca="1">IF(  AND(LEN(J658)&gt;=1,J658&lt;&gt;".",COUNTIF(J159:J$191,"*全日休*")&gt;0),  CONCATENATE(  ".",IF(J159=$A$599,$A659,"")  ),IF(J159=$A$599,$A659,"")  )</f>
        <v/>
      </c>
      <c r="K659" s="98" t="str">
        <f ca="1">IF(  AND(LEN(K658)&gt;=1,K658&lt;&gt;".",COUNTIF(K159:K$191,"*全日休*")&gt;0),  CONCATENATE(  ".",IF(K159=$A$599,$A659,"")  ),IF(K159=$A$599,$A659,"")  )</f>
        <v/>
      </c>
      <c r="L659" s="98" t="str">
        <f ca="1">IF(  AND(LEN(L658)&gt;=1,L658&lt;&gt;".",COUNTIF(L159:L$191,"*全日休*")&gt;0),  CONCATENATE(  ".",IF(L159=$A$599,$A659,"")  ),IF(L159=$A$599,$A659,"")  )</f>
        <v/>
      </c>
      <c r="M659" s="98">
        <f ca="1">IF(  AND(LEN(M658)&gt;=1,M658&lt;&gt;".",COUNTIF(M159:M$191,"*全日休*")&gt;0),  CONCATENATE(  ".",IF(M159=$A$599,$A659,"")  ),IF(M159=$A$599,$A659,"")  )</f>
        <v>59</v>
      </c>
      <c r="N659" s="98" t="str">
        <f ca="1">IF(  AND(LEN(N658)&gt;=1,N658&lt;&gt;".",COUNTIF(N159:N$191,"*全日休*")&gt;0),  CONCATENATE(  ".",IF(N159=$A$599,$A659,"")  ),IF(N159=$A$599,$A659,"")  )</f>
        <v/>
      </c>
      <c r="O659" s="98" t="str">
        <f ca="1">IF(  AND(LEN(O658)&gt;=1,O658&lt;&gt;".",COUNTIF(O159:O$191,"*全日休*")&gt;0),  CONCATENATE(  ".",IF(O159=$A$599,$A659,"")  ),IF(O159=$A$599,$A659,"")  )</f>
        <v/>
      </c>
      <c r="P659" s="98" t="str">
        <f ca="1">IF(  AND(LEN(P658)&gt;=1,P658&lt;&gt;".",COUNTIF(P159:P$191,"*全日休*")&gt;0),  CONCATENATE(  ".",IF(P159=$A$599,$A659,"")  ),IF(P159=$A$599,$A659,"")  )</f>
        <v/>
      </c>
      <c r="Q659" s="98" t="str">
        <f ca="1">IF(  AND(LEN(Q658)&gt;=1,Q658&lt;&gt;".",COUNTIF(Q159:Q$191,"*全日休*")&gt;0),  CONCATENATE(  ".",IF(Q159=$A$599,$A659,"")  ),IF(Q159=$A$599,$A659,"")  )</f>
        <v/>
      </c>
      <c r="R659" s="98" t="str">
        <f ca="1">IF(  AND(LEN(R658)&gt;=1,R658&lt;&gt;".",COUNTIF(R159:R$191,"*全日休*")&gt;0),  CONCATENATE(  ".",IF(R159=$A$599,$A659,"")  ),IF(R159=$A$599,$A659,"")  )</f>
        <v/>
      </c>
      <c r="S659" s="98" t="str">
        <f ca="1">IF(  AND(LEN(S658)&gt;=1,S658&lt;&gt;".",COUNTIF(S159:S$191,"*全日休*")&gt;0),  CONCATENATE(  ".",IF(S159=$A$599,$A659,"")  ),IF(S159=$A$599,$A659,"")  )</f>
        <v/>
      </c>
      <c r="T659" s="98">
        <f ca="1">IF(  AND(LEN(T658)&gt;=1,T658&lt;&gt;".",COUNTIF(T159:T$191,"*全日休*")&gt;0),  CONCATENATE(  ".",IF(T159=$A$599,$A659,"")  ),IF(T159=$A$599,$A659,"")  )</f>
        <v>59</v>
      </c>
      <c r="U659" s="98" t="str">
        <f ca="1">IF(  AND(LEN(U658)&gt;=1,U658&lt;&gt;".",COUNTIF(U159:U$191,"*全日休*")&gt;0),  CONCATENATE(  ".",IF(U159=$A$599,$A659,"")  ),IF(U159=$A$599,$A659,"")  )</f>
        <v/>
      </c>
      <c r="V659" s="98" t="str">
        <f ca="1">IF(  AND(LEN(V658)&gt;=1,V658&lt;&gt;".",COUNTIF(V159:V$191,"*全日休*")&gt;0),  CONCATENATE(  ".",IF(V159=$A$599,$A659,"")  ),IF(V159=$A$599,$A659,"")  )</f>
        <v/>
      </c>
      <c r="W659" s="98" t="str">
        <f ca="1">IF(  AND(LEN(W658)&gt;=1,W658&lt;&gt;".",COUNTIF(W159:W$191,"*全日休*")&gt;0),  CONCATENATE(  ".",IF(W159=$A$599,$A659,"")  ),IF(W159=$A$599,$A659,"")  )</f>
        <v/>
      </c>
      <c r="X659" s="98" t="str">
        <f ca="1">IF(  AND(LEN(X658)&gt;=1,X658&lt;&gt;".",COUNTIF(X159:X$191,"*全日休*")&gt;0),  CONCATENATE(  ".",IF(X159=$A$599,$A659,"")  ),IF(X159=$A$599,$A659,"")  )</f>
        <v/>
      </c>
      <c r="Y659" s="98" t="str">
        <f ca="1">IF(  AND(LEN(Y658)&gt;=1,Y658&lt;&gt;".",COUNTIF(Y159:Y$191,"*全日休*")&gt;0),  CONCATENATE(  ".",IF(Y159=$A$599,$A659,"")  ),IF(Y159=$A$599,$A659,"")  )</f>
        <v/>
      </c>
      <c r="Z659" s="98" t="str">
        <f ca="1">IF(  AND(LEN(Z658)&gt;=1,Z658&lt;&gt;".",COUNTIF(Z159:Z$191,"*全日休*")&gt;0),  CONCATENATE(  ".",IF(Z159=$A$599,$A659,"")  ),IF(Z159=$A$599,$A659,"")  )</f>
        <v/>
      </c>
      <c r="AA659" s="98">
        <f ca="1">IF(  AND(LEN(AA658)&gt;=1,AA658&lt;&gt;".",COUNTIF(AA159:AA$191,"*全日休*")&gt;0),  CONCATENATE(  ".",IF(AA159=$A$599,$A659,"")  ),IF(AA159=$A$599,$A659,"")  )</f>
        <v>59</v>
      </c>
      <c r="AB659" s="98" t="str">
        <f ca="1">IF(  AND(LEN(AB658)&gt;=1,AB658&lt;&gt;".",COUNTIF(AB159:AB$191,"*全日休*")&gt;0),  CONCATENATE(  ".",IF(AB159=$A$599,$A659,"")  ),IF(AB159=$A$599,$A659,"")  )</f>
        <v/>
      </c>
      <c r="AC659" s="98" t="str">
        <f ca="1">IF(  AND(LEN(AC658)&gt;=1,AC658&lt;&gt;".",COUNTIF(AC159:AC$191,"*全日休*")&gt;0),  CONCATENATE(  ".",IF(AC159=$A$599,$A659,"")  ),IF(AC159=$A$599,$A659,"")  )</f>
        <v/>
      </c>
      <c r="AD659" s="98" t="str">
        <f ca="1">IF(  AND(LEN(AD658)&gt;=1,AD658&lt;&gt;".",COUNTIF(AD159:AD$191,"*全日休*")&gt;0),  CONCATENATE(  ".",IF(AD159=$A$599,$A659,"")  ),IF(AD159=$A$599,$A659,"")  )</f>
        <v>.</v>
      </c>
      <c r="AE659" s="98" t="str">
        <f ca="1">IF(  AND(LEN(AE658)&gt;=1,AE658&lt;&gt;".",COUNTIF(AE159:AE$191,"*全日休*")&gt;0),  CONCATENATE(  ".",IF(AE159=$A$599,$A659,"")  ),IF(AE159=$A$599,$A659,"")  )</f>
        <v>.</v>
      </c>
      <c r="AF659" s="98" t="str">
        <f ca="1">IF(  AND(LEN(AF658)&gt;=1,AF658&lt;&gt;".",COUNTIF(AF159:AF$191,"*全日休*")&gt;0),  CONCATENATE(  ".",IF(AF159=$A$599,$A659,"")  ),IF(AF159=$A$599,$A659,"")  )</f>
        <v/>
      </c>
      <c r="AG659" s="98" t="str">
        <f ca="1">IF(  AND(LEN(AG658)&gt;=1,AG658&lt;&gt;".",COUNTIF(AG159:AG$191,"*全日休*")&gt;0),  CONCATENATE(  ".",IF(AG159=$A$599,$A659,"")  ),IF(AG159=$A$599,$A659,"")  )</f>
        <v/>
      </c>
      <c r="AH659" s="98"/>
      <c r="AI659" s="98"/>
      <c r="AJ659" s="98"/>
    </row>
    <row r="660" spans="1:36">
      <c r="A660" s="98">
        <f t="shared" si="55"/>
        <v>60</v>
      </c>
      <c r="B660" s="98" t="str">
        <f t="shared" si="55"/>
        <v>阮成山</v>
      </c>
      <c r="C660" s="98" t="str">
        <f ca="1">IF(  AND(LEN(C659)&gt;=1,C659&lt;&gt;".",COUNTIF(C160:C$191,"*全日休*")&gt;0),  CONCATENATE(  ".",IF(C160=$A$599,$A660,"")  ),IF(C160=$A$599,$A660,"")  )</f>
        <v/>
      </c>
      <c r="D660" s="98" t="str">
        <f ca="1">IF(  AND(LEN(D659)&gt;=1,D659&lt;&gt;".",COUNTIF(D160:D$191,"*全日休*")&gt;0),  CONCATENATE(  ".",IF(D160=$A$599,$A660,"")  ),IF(D160=$A$599,$A660,"")  )</f>
        <v/>
      </c>
      <c r="E660" s="98" t="str">
        <f ca="1">IF(  AND(LEN(E659)&gt;=1,E659&lt;&gt;".",COUNTIF(E160:E$191,"*全日休*")&gt;0),  CONCATENATE(  ".",IF(E160=$A$599,$A660,"")  ),IF(E160=$A$599,$A660,"")  )</f>
        <v/>
      </c>
      <c r="F660" s="98" t="str">
        <f ca="1">IF(  AND(LEN(F659)&gt;=1,F659&lt;&gt;".",COUNTIF(F160:F$191,"*全日休*")&gt;0),  CONCATENATE(  ".",IF(F160=$A$599,$A660,"")  ),IF(F160=$A$599,$A660,"")  )</f>
        <v/>
      </c>
      <c r="G660" s="98" t="str">
        <f ca="1">IF(  AND(LEN(G659)&gt;=1,G659&lt;&gt;".",COUNTIF(G160:G$191,"*全日休*")&gt;0),  CONCATENATE(  ".",IF(G160=$A$599,$A660,"")  ),IF(G160=$A$599,$A660,"")  )</f>
        <v>.60</v>
      </c>
      <c r="H660" s="98" t="str">
        <f ca="1">IF(  AND(LEN(H659)&gt;=1,H659&lt;&gt;".",COUNTIF(H160:H$191,"*全日休*")&gt;0),  CONCATENATE(  ".",IF(H160=$A$599,$A660,"")  ),IF(H160=$A$599,$A660,"")  )</f>
        <v/>
      </c>
      <c r="I660" s="98" t="str">
        <f ca="1">IF(  AND(LEN(I659)&gt;=1,I659&lt;&gt;".",COUNTIF(I160:I$191,"*全日休*")&gt;0),  CONCATENATE(  ".",IF(I160=$A$599,$A660,"")  ),IF(I160=$A$599,$A660,"")  )</f>
        <v/>
      </c>
      <c r="J660" s="98" t="str">
        <f ca="1">IF(  AND(LEN(J659)&gt;=1,J659&lt;&gt;".",COUNTIF(J160:J$191,"*全日休*")&gt;0),  CONCATENATE(  ".",IF(J160=$A$599,$A660,"")  ),IF(J160=$A$599,$A660,"")  )</f>
        <v/>
      </c>
      <c r="K660" s="98" t="str">
        <f ca="1">IF(  AND(LEN(K659)&gt;=1,K659&lt;&gt;".",COUNTIF(K160:K$191,"*全日休*")&gt;0),  CONCATENATE(  ".",IF(K160=$A$599,$A660,"")  ),IF(K160=$A$599,$A660,"")  )</f>
        <v/>
      </c>
      <c r="L660" s="98">
        <f ca="1">IF(  AND(LEN(L659)&gt;=1,L659&lt;&gt;".",COUNTIF(L160:L$191,"*全日休*")&gt;0),  CONCATENATE(  ".",IF(L160=$A$599,$A660,"")  ),IF(L160=$A$599,$A660,"")  )</f>
        <v>60</v>
      </c>
      <c r="M660" s="98" t="str">
        <f ca="1">IF(  AND(LEN(M659)&gt;=1,M659&lt;&gt;".",COUNTIF(M160:M$191,"*全日休*")&gt;0),  CONCATENATE(  ".",IF(M160=$A$599,$A660,"")  ),IF(M160=$A$599,$A660,"")  )</f>
        <v>.</v>
      </c>
      <c r="N660" s="98" t="str">
        <f ca="1">IF(  AND(LEN(N659)&gt;=1,N659&lt;&gt;".",COUNTIF(N160:N$191,"*全日休*")&gt;0),  CONCATENATE(  ".",IF(N160=$A$599,$A660,"")  ),IF(N160=$A$599,$A660,"")  )</f>
        <v/>
      </c>
      <c r="O660" s="98" t="str">
        <f ca="1">IF(  AND(LEN(O659)&gt;=1,O659&lt;&gt;".",COUNTIF(O160:O$191,"*全日休*")&gt;0),  CONCATENATE(  ".",IF(O160=$A$599,$A660,"")  ),IF(O160=$A$599,$A660,"")  )</f>
        <v/>
      </c>
      <c r="P660" s="98" t="str">
        <f ca="1">IF(  AND(LEN(P659)&gt;=1,P659&lt;&gt;".",COUNTIF(P160:P$191,"*全日休*")&gt;0),  CONCATENATE(  ".",IF(P160=$A$599,$A660,"")  ),IF(P160=$A$599,$A660,"")  )</f>
        <v/>
      </c>
      <c r="Q660" s="98" t="str">
        <f ca="1">IF(  AND(LEN(Q659)&gt;=1,Q659&lt;&gt;".",COUNTIF(Q160:Q$191,"*全日休*")&gt;0),  CONCATENATE(  ".",IF(Q160=$A$599,$A660,"")  ),IF(Q160=$A$599,$A660,"")  )</f>
        <v/>
      </c>
      <c r="R660" s="98" t="str">
        <f ca="1">IF(  AND(LEN(R659)&gt;=1,R659&lt;&gt;".",COUNTIF(R160:R$191,"*全日休*")&gt;0),  CONCATENATE(  ".",IF(R160=$A$599,$A660,"")  ),IF(R160=$A$599,$A660,"")  )</f>
        <v/>
      </c>
      <c r="S660" s="98" t="str">
        <f ca="1">IF(  AND(LEN(S659)&gt;=1,S659&lt;&gt;".",COUNTIF(S160:S$191,"*全日休*")&gt;0),  CONCATENATE(  ".",IF(S160=$A$599,$A660,"")  ),IF(S160=$A$599,$A660,"")  )</f>
        <v/>
      </c>
      <c r="T660" s="98" t="str">
        <f ca="1">IF(  AND(LEN(T659)&gt;=1,T659&lt;&gt;".",COUNTIF(T160:T$191,"*全日休*")&gt;0),  CONCATENATE(  ".",IF(T160=$A$599,$A660,"")  ),IF(T160=$A$599,$A660,"")  )</f>
        <v>.60</v>
      </c>
      <c r="U660" s="98" t="str">
        <f ca="1">IF(  AND(LEN(U659)&gt;=1,U659&lt;&gt;".",COUNTIF(U160:U$191,"*全日休*")&gt;0),  CONCATENATE(  ".",IF(U160=$A$599,$A660,"")  ),IF(U160=$A$599,$A660,"")  )</f>
        <v/>
      </c>
      <c r="V660" s="98" t="str">
        <f ca="1">IF(  AND(LEN(V659)&gt;=1,V659&lt;&gt;".",COUNTIF(V160:V$191,"*全日休*")&gt;0),  CONCATENATE(  ".",IF(V160=$A$599,$A660,"")  ),IF(V160=$A$599,$A660,"")  )</f>
        <v/>
      </c>
      <c r="W660" s="98" t="str">
        <f ca="1">IF(  AND(LEN(W659)&gt;=1,W659&lt;&gt;".",COUNTIF(W160:W$191,"*全日休*")&gt;0),  CONCATENATE(  ".",IF(W160=$A$599,$A660,"")  ),IF(W160=$A$599,$A660,"")  )</f>
        <v/>
      </c>
      <c r="X660" s="98" t="str">
        <f ca="1">IF(  AND(LEN(X659)&gt;=1,X659&lt;&gt;".",COUNTIF(X160:X$191,"*全日休*")&gt;0),  CONCATENATE(  ".",IF(X160=$A$599,$A660,"")  ),IF(X160=$A$599,$A660,"")  )</f>
        <v/>
      </c>
      <c r="Y660" s="98" t="str">
        <f ca="1">IF(  AND(LEN(Y659)&gt;=1,Y659&lt;&gt;".",COUNTIF(Y160:Y$191,"*全日休*")&gt;0),  CONCATENATE(  ".",IF(Y160=$A$599,$A660,"")  ),IF(Y160=$A$599,$A660,"")  )</f>
        <v/>
      </c>
      <c r="Z660" s="98" t="str">
        <f ca="1">IF(  AND(LEN(Z659)&gt;=1,Z659&lt;&gt;".",COUNTIF(Z160:Z$191,"*全日休*")&gt;0),  CONCATENATE(  ".",IF(Z160=$A$599,$A660,"")  ),IF(Z160=$A$599,$A660,"")  )</f>
        <v/>
      </c>
      <c r="AA660" s="98" t="str">
        <f ca="1">IF(  AND(LEN(AA659)&gt;=1,AA659&lt;&gt;".",COUNTIF(AA160:AA$191,"*全日休*")&gt;0),  CONCATENATE(  ".",IF(AA160=$A$599,$A660,"")  ),IF(AA160=$A$599,$A660,"")  )</f>
        <v>.</v>
      </c>
      <c r="AB660" s="98" t="str">
        <f ca="1">IF(  AND(LEN(AB659)&gt;=1,AB659&lt;&gt;".",COUNTIF(AB160:AB$191,"*全日休*")&gt;0),  CONCATENATE(  ".",IF(AB160=$A$599,$A660,"")  ),IF(AB160=$A$599,$A660,"")  )</f>
        <v/>
      </c>
      <c r="AC660" s="98" t="str">
        <f ca="1">IF(  AND(LEN(AC659)&gt;=1,AC659&lt;&gt;".",COUNTIF(AC160:AC$191,"*全日休*")&gt;0),  CONCATENATE(  ".",IF(AC160=$A$599,$A660,"")  ),IF(AC160=$A$599,$A660,"")  )</f>
        <v/>
      </c>
      <c r="AD660" s="98" t="str">
        <f ca="1">IF(  AND(LEN(AD659)&gt;=1,AD659&lt;&gt;".",COUNTIF(AD160:AD$191,"*全日休*")&gt;0),  CONCATENATE(  ".",IF(AD160=$A$599,$A660,"")  ),IF(AD160=$A$599,$A660,"")  )</f>
        <v/>
      </c>
      <c r="AE660" s="98" t="str">
        <f ca="1">IF(  AND(LEN(AE659)&gt;=1,AE659&lt;&gt;".",COUNTIF(AE160:AE$191,"*全日休*")&gt;0),  CONCATENATE(  ".",IF(AE160=$A$599,$A660,"")  ),IF(AE160=$A$599,$A660,"")  )</f>
        <v/>
      </c>
      <c r="AF660" s="98" t="str">
        <f ca="1">IF(  AND(LEN(AF659)&gt;=1,AF659&lt;&gt;".",COUNTIF(AF160:AF$191,"*全日休*")&gt;0),  CONCATENATE(  ".",IF(AF160=$A$599,$A660,"")  ),IF(AF160=$A$599,$A660,"")  )</f>
        <v/>
      </c>
      <c r="AG660" s="98" t="str">
        <f ca="1">IF(  AND(LEN(AG659)&gt;=1,AG659&lt;&gt;".",COUNTIF(AG160:AG$191,"*全日休*")&gt;0),  CONCATENATE(  ".",IF(AG160=$A$599,$A660,"")  ),IF(AG160=$A$599,$A660,"")  )</f>
        <v/>
      </c>
      <c r="AH660" s="98"/>
      <c r="AI660" s="98"/>
      <c r="AJ660" s="98"/>
    </row>
    <row r="661" spans="1:36">
      <c r="A661" s="98">
        <f t="shared" si="55"/>
        <v>61</v>
      </c>
      <c r="B661" s="98" t="str">
        <f t="shared" si="55"/>
        <v>唐正瑋</v>
      </c>
      <c r="C661" s="98" t="str">
        <f ca="1">IF(  AND(LEN(C660)&gt;=1,C660&lt;&gt;".",COUNTIF(C161:C$191,"*全日休*")&gt;0),  CONCATENATE(  ".",IF(C161=$A$599,$A661,"")  ),IF(C161=$A$599,$A661,"")  )</f>
        <v/>
      </c>
      <c r="D661" s="98" t="str">
        <f ca="1">IF(  AND(LEN(D660)&gt;=1,D660&lt;&gt;".",COUNTIF(D161:D$191,"*全日休*")&gt;0),  CONCATENATE(  ".",IF(D161=$A$599,$A661,"")  ),IF(D161=$A$599,$A661,"")  )</f>
        <v/>
      </c>
      <c r="E661" s="98" t="str">
        <f ca="1">IF(  AND(LEN(E660)&gt;=1,E660&lt;&gt;".",COUNTIF(E161:E$191,"*全日休*")&gt;0),  CONCATENATE(  ".",IF(E161=$A$599,$A661,"")  ),IF(E161=$A$599,$A661,"")  )</f>
        <v/>
      </c>
      <c r="F661" s="98" t="str">
        <f ca="1">IF(  AND(LEN(F660)&gt;=1,F660&lt;&gt;".",COUNTIF(F161:F$191,"*全日休*")&gt;0),  CONCATENATE(  ".",IF(F161=$A$599,$A661,"")  ),IF(F161=$A$599,$A661,"")  )</f>
        <v/>
      </c>
      <c r="G661" s="98" t="str">
        <f ca="1">IF(  AND(LEN(G660)&gt;=1,G660&lt;&gt;".",COUNTIF(G161:G$191,"*全日休*")&gt;0),  CONCATENATE(  ".",IF(G161=$A$599,$A661,"")  ),IF(G161=$A$599,$A661,"")  )</f>
        <v/>
      </c>
      <c r="H661" s="98" t="str">
        <f ca="1">IF(  AND(LEN(H660)&gt;=1,H660&lt;&gt;".",COUNTIF(H161:H$191,"*全日休*")&gt;0),  CONCATENATE(  ".",IF(H161=$A$599,$A661,"")  ),IF(H161=$A$599,$A661,"")  )</f>
        <v/>
      </c>
      <c r="I661" s="98" t="str">
        <f ca="1">IF(  AND(LEN(I660)&gt;=1,I660&lt;&gt;".",COUNTIF(I161:I$191,"*全日休*")&gt;0),  CONCATENATE(  ".",IF(I161=$A$599,$A661,"")  ),IF(I161=$A$599,$A661,"")  )</f>
        <v/>
      </c>
      <c r="J661" s="98" t="str">
        <f ca="1">IF(  AND(LEN(J660)&gt;=1,J660&lt;&gt;".",COUNTIF(J161:J$191,"*全日休*")&gt;0),  CONCATENATE(  ".",IF(J161=$A$599,$A661,"")  ),IF(J161=$A$599,$A661,"")  )</f>
        <v/>
      </c>
      <c r="K661" s="98" t="str">
        <f ca="1">IF(  AND(LEN(K660)&gt;=1,K660&lt;&gt;".",COUNTIF(K161:K$191,"*全日休*")&gt;0),  CONCATENATE(  ".",IF(K161=$A$599,$A661,"")  ),IF(K161=$A$599,$A661,"")  )</f>
        <v/>
      </c>
      <c r="L661" s="98" t="str">
        <f ca="1">IF(  AND(LEN(L660)&gt;=1,L660&lt;&gt;".",COUNTIF(L161:L$191,"*全日休*")&gt;0),  CONCATENATE(  ".",IF(L161=$A$599,$A661,"")  ),IF(L161=$A$599,$A661,"")  )</f>
        <v>.61</v>
      </c>
      <c r="M661" s="98">
        <f ca="1">IF(  AND(LEN(M660)&gt;=1,M660&lt;&gt;".",COUNTIF(M161:M$191,"*全日休*")&gt;0),  CONCATENATE(  ".",IF(M161=$A$599,$A661,"")  ),IF(M161=$A$599,$A661,"")  )</f>
        <v>61</v>
      </c>
      <c r="N661" s="98">
        <f ca="1">IF(  AND(LEN(N660)&gt;=1,N660&lt;&gt;".",COUNTIF(N161:N$191,"*全日休*")&gt;0),  CONCATENATE(  ".",IF(N161=$A$599,$A661,"")  ),IF(N161=$A$599,$A661,"")  )</f>
        <v>61</v>
      </c>
      <c r="O661" s="98" t="str">
        <f ca="1">IF(  AND(LEN(O660)&gt;=1,O660&lt;&gt;".",COUNTIF(O161:O$191,"*全日休*")&gt;0),  CONCATENATE(  ".",IF(O161=$A$599,$A661,"")  ),IF(O161=$A$599,$A661,"")  )</f>
        <v/>
      </c>
      <c r="P661" s="98" t="str">
        <f ca="1">IF(  AND(LEN(P660)&gt;=1,P660&lt;&gt;".",COUNTIF(P161:P$191,"*全日休*")&gt;0),  CONCATENATE(  ".",IF(P161=$A$599,$A661,"")  ),IF(P161=$A$599,$A661,"")  )</f>
        <v/>
      </c>
      <c r="Q661" s="98" t="str">
        <f ca="1">IF(  AND(LEN(Q660)&gt;=1,Q660&lt;&gt;".",COUNTIF(Q161:Q$191,"*全日休*")&gt;0),  CONCATENATE(  ".",IF(Q161=$A$599,$A661,"")  ),IF(Q161=$A$599,$A661,"")  )</f>
        <v/>
      </c>
      <c r="R661" s="98" t="str">
        <f ca="1">IF(  AND(LEN(R660)&gt;=1,R660&lt;&gt;".",COUNTIF(R161:R$191,"*全日休*")&gt;0),  CONCATENATE(  ".",IF(R161=$A$599,$A661,"")  ),IF(R161=$A$599,$A661,"")  )</f>
        <v/>
      </c>
      <c r="S661" s="98" t="str">
        <f ca="1">IF(  AND(LEN(S660)&gt;=1,S660&lt;&gt;".",COUNTIF(S161:S$191,"*全日休*")&gt;0),  CONCATENATE(  ".",IF(S161=$A$599,$A661,"")  ),IF(S161=$A$599,$A661,"")  )</f>
        <v/>
      </c>
      <c r="T661" s="98" t="str">
        <f ca="1">IF(  AND(LEN(T660)&gt;=1,T660&lt;&gt;".",COUNTIF(T161:T$191,"*全日休*")&gt;0),  CONCATENATE(  ".",IF(T161=$A$599,$A661,"")  ),IF(T161=$A$599,$A661,"")  )</f>
        <v>.</v>
      </c>
      <c r="U661" s="98" t="str">
        <f ca="1">IF(  AND(LEN(U660)&gt;=1,U660&lt;&gt;".",COUNTIF(U161:U$191,"*全日休*")&gt;0),  CONCATENATE(  ".",IF(U161=$A$599,$A661,"")  ),IF(U161=$A$599,$A661,"")  )</f>
        <v/>
      </c>
      <c r="V661" s="98" t="str">
        <f ca="1">IF(  AND(LEN(V660)&gt;=1,V660&lt;&gt;".",COUNTIF(V161:V$191,"*全日休*")&gt;0),  CONCATENATE(  ".",IF(V161=$A$599,$A661,"")  ),IF(V161=$A$599,$A661,"")  )</f>
        <v/>
      </c>
      <c r="W661" s="98" t="str">
        <f ca="1">IF(  AND(LEN(W660)&gt;=1,W660&lt;&gt;".",COUNTIF(W161:W$191,"*全日休*")&gt;0),  CONCATENATE(  ".",IF(W161=$A$599,$A661,"")  ),IF(W161=$A$599,$A661,"")  )</f>
        <v/>
      </c>
      <c r="X661" s="98" t="str">
        <f ca="1">IF(  AND(LEN(X660)&gt;=1,X660&lt;&gt;".",COUNTIF(X161:X$191,"*全日休*")&gt;0),  CONCATENATE(  ".",IF(X161=$A$599,$A661,"")  ),IF(X161=$A$599,$A661,"")  )</f>
        <v/>
      </c>
      <c r="Y661" s="98" t="str">
        <f ca="1">IF(  AND(LEN(Y660)&gt;=1,Y660&lt;&gt;".",COUNTIF(Y161:Y$191,"*全日休*")&gt;0),  CONCATENATE(  ".",IF(Y161=$A$599,$A661,"")  ),IF(Y161=$A$599,$A661,"")  )</f>
        <v/>
      </c>
      <c r="Z661" s="98">
        <f ca="1">IF(  AND(LEN(Z660)&gt;=1,Z660&lt;&gt;".",COUNTIF(Z161:Z$191,"*全日休*")&gt;0),  CONCATENATE(  ".",IF(Z161=$A$599,$A661,"")  ),IF(Z161=$A$599,$A661,"")  )</f>
        <v>61</v>
      </c>
      <c r="AA661" s="98">
        <f ca="1">IF(  AND(LEN(AA660)&gt;=1,AA660&lt;&gt;".",COUNTIF(AA161:AA$191,"*全日休*")&gt;0),  CONCATENATE(  ".",IF(AA161=$A$599,$A661,"")  ),IF(AA161=$A$599,$A661,"")  )</f>
        <v>61</v>
      </c>
      <c r="AB661" s="98">
        <f ca="1">IF(  AND(LEN(AB660)&gt;=1,AB660&lt;&gt;".",COUNTIF(AB161:AB$191,"*全日休*")&gt;0),  CONCATENATE(  ".",IF(AB161=$A$599,$A661,"")  ),IF(AB161=$A$599,$A661,"")  )</f>
        <v>61</v>
      </c>
      <c r="AC661" s="98" t="str">
        <f ca="1">IF(  AND(LEN(AC660)&gt;=1,AC660&lt;&gt;".",COUNTIF(AC161:AC$191,"*全日休*")&gt;0),  CONCATENATE(  ".",IF(AC161=$A$599,$A661,"")  ),IF(AC161=$A$599,$A661,"")  )</f>
        <v/>
      </c>
      <c r="AD661" s="98" t="str">
        <f ca="1">IF(  AND(LEN(AD660)&gt;=1,AD660&lt;&gt;".",COUNTIF(AD161:AD$191,"*全日休*")&gt;0),  CONCATENATE(  ".",IF(AD161=$A$599,$A661,"")  ),IF(AD161=$A$599,$A661,"")  )</f>
        <v/>
      </c>
      <c r="AE661" s="98" t="str">
        <f ca="1">IF(  AND(LEN(AE660)&gt;=1,AE660&lt;&gt;".",COUNTIF(AE161:AE$191,"*全日休*")&gt;0),  CONCATENATE(  ".",IF(AE161=$A$599,$A661,"")  ),IF(AE161=$A$599,$A661,"")  )</f>
        <v/>
      </c>
      <c r="AF661" s="98" t="str">
        <f ca="1">IF(  AND(LEN(AF660)&gt;=1,AF660&lt;&gt;".",COUNTIF(AF161:AF$191,"*全日休*")&gt;0),  CONCATENATE(  ".",IF(AF161=$A$599,$A661,"")  ),IF(AF161=$A$599,$A661,"")  )</f>
        <v/>
      </c>
      <c r="AG661" s="98" t="str">
        <f ca="1">IF(  AND(LEN(AG660)&gt;=1,AG660&lt;&gt;".",COUNTIF(AG161:AG$191,"*全日休*")&gt;0),  CONCATENATE(  ".",IF(AG161=$A$599,$A661,"")  ),IF(AG161=$A$599,$A661,"")  )</f>
        <v/>
      </c>
      <c r="AH661" s="98"/>
      <c r="AI661" s="98"/>
      <c r="AJ661" s="98"/>
    </row>
    <row r="662" spans="1:36">
      <c r="A662" s="98">
        <f t="shared" si="55"/>
        <v>62</v>
      </c>
      <c r="B662" s="98" t="str">
        <f t="shared" si="55"/>
        <v>曾慶鈞</v>
      </c>
      <c r="C662" s="98" t="str">
        <f ca="1">IF(  AND(LEN(C661)&gt;=1,C661&lt;&gt;".",COUNTIF(C162:C$191,"*全日休*")&gt;0),  CONCATENATE(  ".",IF(C162=$A$599,$A662,"")  ),IF(C162=$A$599,$A662,"")  )</f>
        <v/>
      </c>
      <c r="D662" s="98" t="str">
        <f ca="1">IF(  AND(LEN(D661)&gt;=1,D661&lt;&gt;".",COUNTIF(D162:D$191,"*全日休*")&gt;0),  CONCATENATE(  ".",IF(D162=$A$599,$A662,"")  ),IF(D162=$A$599,$A662,"")  )</f>
        <v/>
      </c>
      <c r="E662" s="98" t="str">
        <f ca="1">IF(  AND(LEN(E661)&gt;=1,E661&lt;&gt;".",COUNTIF(E162:E$191,"*全日休*")&gt;0),  CONCATENATE(  ".",IF(E162=$A$599,$A662,"")  ),IF(E162=$A$599,$A662,"")  )</f>
        <v/>
      </c>
      <c r="F662" s="98">
        <f ca="1">IF(  AND(LEN(F661)&gt;=1,F661&lt;&gt;".",COUNTIF(F162:F$191,"*全日休*")&gt;0),  CONCATENATE(  ".",IF(F162=$A$599,$A662,"")  ),IF(F162=$A$599,$A662,"")  )</f>
        <v>62</v>
      </c>
      <c r="G662" s="98" t="str">
        <f ca="1">IF(  AND(LEN(G661)&gt;=1,G661&lt;&gt;".",COUNTIF(G162:G$191,"*全日休*")&gt;0),  CONCATENATE(  ".",IF(G162=$A$599,$A662,"")  ),IF(G162=$A$599,$A662,"")  )</f>
        <v/>
      </c>
      <c r="H662" s="98" t="str">
        <f ca="1">IF(  AND(LEN(H661)&gt;=1,H661&lt;&gt;".",COUNTIF(H162:H$191,"*全日休*")&gt;0),  CONCATENATE(  ".",IF(H162=$A$599,$A662,"")  ),IF(H162=$A$599,$A662,"")  )</f>
        <v/>
      </c>
      <c r="I662" s="98" t="str">
        <f ca="1">IF(  AND(LEN(I661)&gt;=1,I661&lt;&gt;".",COUNTIF(I162:I$191,"*全日休*")&gt;0),  CONCATENATE(  ".",IF(I162=$A$599,$A662,"")  ),IF(I162=$A$599,$A662,"")  )</f>
        <v/>
      </c>
      <c r="J662" s="98" t="str">
        <f ca="1">IF(  AND(LEN(J661)&gt;=1,J661&lt;&gt;".",COUNTIF(J162:J$191,"*全日休*")&gt;0),  CONCATENATE(  ".",IF(J162=$A$599,$A662,"")  ),IF(J162=$A$599,$A662,"")  )</f>
        <v/>
      </c>
      <c r="K662" s="98" t="str">
        <f ca="1">IF(  AND(LEN(K661)&gt;=1,K661&lt;&gt;".",COUNTIF(K162:K$191,"*全日休*")&gt;0),  CONCATENATE(  ".",IF(K162=$A$599,$A662,"")  ),IF(K162=$A$599,$A662,"")  )</f>
        <v/>
      </c>
      <c r="L662" s="98" t="str">
        <f ca="1">IF(  AND(LEN(L661)&gt;=1,L661&lt;&gt;".",COUNTIF(L162:L$191,"*全日休*")&gt;0),  CONCATENATE(  ".",IF(L162=$A$599,$A662,"")  ),IF(L162=$A$599,$A662,"")  )</f>
        <v>.</v>
      </c>
      <c r="M662" s="98" t="str">
        <f ca="1">IF(  AND(LEN(M661)&gt;=1,M661&lt;&gt;".",COUNTIF(M162:M$191,"*全日休*")&gt;0),  CONCATENATE(  ".",IF(M162=$A$599,$A662,"")  ),IF(M162=$A$599,$A662,"")  )</f>
        <v>.</v>
      </c>
      <c r="N662" s="98" t="str">
        <f ca="1">IF(  AND(LEN(N661)&gt;=1,N661&lt;&gt;".",COUNTIF(N162:N$191,"*全日休*")&gt;0),  CONCATENATE(  ".",IF(N162=$A$599,$A662,"")  ),IF(N162=$A$599,$A662,"")  )</f>
        <v>.</v>
      </c>
      <c r="O662" s="98" t="str">
        <f ca="1">IF(  AND(LEN(O661)&gt;=1,O661&lt;&gt;".",COUNTIF(O162:O$191,"*全日休*")&gt;0),  CONCATENATE(  ".",IF(O162=$A$599,$A662,"")  ),IF(O162=$A$599,$A662,"")  )</f>
        <v/>
      </c>
      <c r="P662" s="98" t="str">
        <f ca="1">IF(  AND(LEN(P661)&gt;=1,P661&lt;&gt;".",COUNTIF(P162:P$191,"*全日休*")&gt;0),  CONCATENATE(  ".",IF(P162=$A$599,$A662,"")  ),IF(P162=$A$599,$A662,"")  )</f>
        <v/>
      </c>
      <c r="Q662" s="98" t="str">
        <f ca="1">IF(  AND(LEN(Q661)&gt;=1,Q661&lt;&gt;".",COUNTIF(Q162:Q$191,"*全日休*")&gt;0),  CONCATENATE(  ".",IF(Q162=$A$599,$A662,"")  ),IF(Q162=$A$599,$A662,"")  )</f>
        <v/>
      </c>
      <c r="R662" s="98" t="str">
        <f ca="1">IF(  AND(LEN(R661)&gt;=1,R661&lt;&gt;".",COUNTIF(R162:R$191,"*全日休*")&gt;0),  CONCATENATE(  ".",IF(R162=$A$599,$A662,"")  ),IF(R162=$A$599,$A662,"")  )</f>
        <v/>
      </c>
      <c r="S662" s="98">
        <f ca="1">IF(  AND(LEN(S661)&gt;=1,S661&lt;&gt;".",COUNTIF(S162:S$191,"*全日休*")&gt;0),  CONCATENATE(  ".",IF(S162=$A$599,$A662,"")  ),IF(S162=$A$599,$A662,"")  )</f>
        <v>62</v>
      </c>
      <c r="T662" s="98">
        <f ca="1">IF(  AND(LEN(T661)&gt;=1,T661&lt;&gt;".",COUNTIF(T162:T$191,"*全日休*")&gt;0),  CONCATENATE(  ".",IF(T162=$A$599,$A662,"")  ),IF(T162=$A$599,$A662,"")  )</f>
        <v>62</v>
      </c>
      <c r="U662" s="98" t="str">
        <f ca="1">IF(  AND(LEN(U661)&gt;=1,U661&lt;&gt;".",COUNTIF(U162:U$191,"*全日休*")&gt;0),  CONCATENATE(  ".",IF(U162=$A$599,$A662,"")  ),IF(U162=$A$599,$A662,"")  )</f>
        <v/>
      </c>
      <c r="V662" s="98" t="str">
        <f ca="1">IF(  AND(LEN(V661)&gt;=1,V661&lt;&gt;".",COUNTIF(V162:V$191,"*全日休*")&gt;0),  CONCATENATE(  ".",IF(V162=$A$599,$A662,"")  ),IF(V162=$A$599,$A662,"")  )</f>
        <v/>
      </c>
      <c r="W662" s="98" t="str">
        <f ca="1">IF(  AND(LEN(W661)&gt;=1,W661&lt;&gt;".",COUNTIF(W162:W$191,"*全日休*")&gt;0),  CONCATENATE(  ".",IF(W162=$A$599,$A662,"")  ),IF(W162=$A$599,$A662,"")  )</f>
        <v/>
      </c>
      <c r="X662" s="98" t="str">
        <f ca="1">IF(  AND(LEN(X661)&gt;=1,X661&lt;&gt;".",COUNTIF(X162:X$191,"*全日休*")&gt;0),  CONCATENATE(  ".",IF(X162=$A$599,$A662,"")  ),IF(X162=$A$599,$A662,"")  )</f>
        <v/>
      </c>
      <c r="Y662" s="98" t="str">
        <f ca="1">IF(  AND(LEN(Y661)&gt;=1,Y661&lt;&gt;".",COUNTIF(Y162:Y$191,"*全日休*")&gt;0),  CONCATENATE(  ".",IF(Y162=$A$599,$A662,"")  ),IF(Y162=$A$599,$A662,"")  )</f>
        <v/>
      </c>
      <c r="Z662" s="98" t="str">
        <f ca="1">IF(  AND(LEN(Z661)&gt;=1,Z661&lt;&gt;".",COUNTIF(Z162:Z$191,"*全日休*")&gt;0),  CONCATENATE(  ".",IF(Z162=$A$599,$A662,"")  ),IF(Z162=$A$599,$A662,"")  )</f>
        <v/>
      </c>
      <c r="AA662" s="98" t="str">
        <f ca="1">IF(  AND(LEN(AA661)&gt;=1,AA661&lt;&gt;".",COUNTIF(AA162:AA$191,"*全日休*")&gt;0),  CONCATENATE(  ".",IF(AA162=$A$599,$A662,"")  ),IF(AA162=$A$599,$A662,"")  )</f>
        <v>.62</v>
      </c>
      <c r="AB662" s="98" t="str">
        <f ca="1">IF(  AND(LEN(AB661)&gt;=1,AB661&lt;&gt;".",COUNTIF(AB162:AB$191,"*全日休*")&gt;0),  CONCATENATE(  ".",IF(AB162=$A$599,$A662,"")  ),IF(AB162=$A$599,$A662,"")  )</f>
        <v>.</v>
      </c>
      <c r="AC662" s="98" t="str">
        <f ca="1">IF(  AND(LEN(AC661)&gt;=1,AC661&lt;&gt;".",COUNTIF(AC162:AC$191,"*全日休*")&gt;0),  CONCATENATE(  ".",IF(AC162=$A$599,$A662,"")  ),IF(AC162=$A$599,$A662,"")  )</f>
        <v/>
      </c>
      <c r="AD662" s="98" t="str">
        <f ca="1">IF(  AND(LEN(AD661)&gt;=1,AD661&lt;&gt;".",COUNTIF(AD162:AD$191,"*全日休*")&gt;0),  CONCATENATE(  ".",IF(AD162=$A$599,$A662,"")  ),IF(AD162=$A$599,$A662,"")  )</f>
        <v/>
      </c>
      <c r="AE662" s="98" t="str">
        <f ca="1">IF(  AND(LEN(AE661)&gt;=1,AE661&lt;&gt;".",COUNTIF(AE162:AE$191,"*全日休*")&gt;0),  CONCATENATE(  ".",IF(AE162=$A$599,$A662,"")  ),IF(AE162=$A$599,$A662,"")  )</f>
        <v/>
      </c>
      <c r="AF662" s="98" t="str">
        <f ca="1">IF(  AND(LEN(AF661)&gt;=1,AF661&lt;&gt;".",COUNTIF(AF162:AF$191,"*全日休*")&gt;0),  CONCATENATE(  ".",IF(AF162=$A$599,$A662,"")  ),IF(AF162=$A$599,$A662,"")  )</f>
        <v/>
      </c>
      <c r="AG662" s="98" t="str">
        <f ca="1">IF(  AND(LEN(AG661)&gt;=1,AG661&lt;&gt;".",COUNTIF(AG162:AG$191,"*全日休*")&gt;0),  CONCATENATE(  ".",IF(AG162=$A$599,$A662,"")  ),IF(AG162=$A$599,$A662,"")  )</f>
        <v/>
      </c>
      <c r="AH662" s="98"/>
      <c r="AI662" s="98"/>
      <c r="AJ662" s="98"/>
    </row>
    <row r="663" spans="1:36">
      <c r="A663" s="98">
        <f t="shared" si="55"/>
        <v>63</v>
      </c>
      <c r="B663" s="98" t="str">
        <f t="shared" si="55"/>
        <v>楊鈞翔</v>
      </c>
      <c r="C663" s="98" t="str">
        <f ca="1">IF(  AND(LEN(C662)&gt;=1,C662&lt;&gt;".",COUNTIF(C163:C$191,"*全日休*")&gt;0),  CONCATENATE(  ".",IF(C163=$A$599,$A663,"")  ),IF(C163=$A$599,$A663,"")  )</f>
        <v/>
      </c>
      <c r="D663" s="98" t="str">
        <f ca="1">IF(  AND(LEN(D662)&gt;=1,D662&lt;&gt;".",COUNTIF(D163:D$191,"*全日休*")&gt;0),  CONCATENATE(  ".",IF(D163=$A$599,$A663,"")  ),IF(D163=$A$599,$A663,"")  )</f>
        <v/>
      </c>
      <c r="E663" s="98" t="str">
        <f ca="1">IF(  AND(LEN(E662)&gt;=1,E662&lt;&gt;".",COUNTIF(E163:E$191,"*全日休*")&gt;0),  CONCATENATE(  ".",IF(E163=$A$599,$A663,"")  ),IF(E163=$A$599,$A663,"")  )</f>
        <v/>
      </c>
      <c r="F663" s="98" t="str">
        <f ca="1">IF(  AND(LEN(F662)&gt;=1,F662&lt;&gt;".",COUNTIF(F163:F$191,"*全日休*")&gt;0),  CONCATENATE(  ".",IF(F163=$A$599,$A663,"")  ),IF(F163=$A$599,$A663,"")  )</f>
        <v>.63</v>
      </c>
      <c r="G663" s="98" t="str">
        <f ca="1">IF(  AND(LEN(G662)&gt;=1,G662&lt;&gt;".",COUNTIF(G163:G$191,"*全日休*")&gt;0),  CONCATENATE(  ".",IF(G163=$A$599,$A663,"")  ),IF(G163=$A$599,$A663,"")  )</f>
        <v/>
      </c>
      <c r="H663" s="98" t="str">
        <f ca="1">IF(  AND(LEN(H662)&gt;=1,H662&lt;&gt;".",COUNTIF(H163:H$191,"*全日休*")&gt;0),  CONCATENATE(  ".",IF(H163=$A$599,$A663,"")  ),IF(H163=$A$599,$A663,"")  )</f>
        <v/>
      </c>
      <c r="I663" s="98" t="str">
        <f ca="1">IF(  AND(LEN(I662)&gt;=1,I662&lt;&gt;".",COUNTIF(I163:I$191,"*全日休*")&gt;0),  CONCATENATE(  ".",IF(I163=$A$599,$A663,"")  ),IF(I163=$A$599,$A663,"")  )</f>
        <v/>
      </c>
      <c r="J663" s="98" t="str">
        <f ca="1">IF(  AND(LEN(J662)&gt;=1,J662&lt;&gt;".",COUNTIF(J163:J$191,"*全日休*")&gt;0),  CONCATENATE(  ".",IF(J163=$A$599,$A663,"")  ),IF(J163=$A$599,$A663,"")  )</f>
        <v/>
      </c>
      <c r="K663" s="98" t="str">
        <f ca="1">IF(  AND(LEN(K662)&gt;=1,K662&lt;&gt;".",COUNTIF(K163:K$191,"*全日休*")&gt;0),  CONCATENATE(  ".",IF(K163=$A$599,$A663,"")  ),IF(K163=$A$599,$A663,"")  )</f>
        <v/>
      </c>
      <c r="L663" s="98" t="str">
        <f ca="1">IF(  AND(LEN(L662)&gt;=1,L662&lt;&gt;".",COUNTIF(L163:L$191,"*全日休*")&gt;0),  CONCATENATE(  ".",IF(L163=$A$599,$A663,"")  ),IF(L163=$A$599,$A663,"")  )</f>
        <v/>
      </c>
      <c r="M663" s="98">
        <f ca="1">IF(  AND(LEN(M662)&gt;=1,M662&lt;&gt;".",COUNTIF(M163:M$191,"*全日休*")&gt;0),  CONCATENATE(  ".",IF(M163=$A$599,$A663,"")  ),IF(M163=$A$599,$A663,"")  )</f>
        <v>63</v>
      </c>
      <c r="N663" s="98" t="str">
        <f ca="1">IF(  AND(LEN(N662)&gt;=1,N662&lt;&gt;".",COUNTIF(N163:N$191,"*全日休*")&gt;0),  CONCATENATE(  ".",IF(N163=$A$599,$A663,"")  ),IF(N163=$A$599,$A663,"")  )</f>
        <v/>
      </c>
      <c r="O663" s="98" t="str">
        <f ca="1">IF(  AND(LEN(O662)&gt;=1,O662&lt;&gt;".",COUNTIF(O163:O$191,"*全日休*")&gt;0),  CONCATENATE(  ".",IF(O163=$A$599,$A663,"")  ),IF(O163=$A$599,$A663,"")  )</f>
        <v/>
      </c>
      <c r="P663" s="98" t="str">
        <f ca="1">IF(  AND(LEN(P662)&gt;=1,P662&lt;&gt;".",COUNTIF(P163:P$191,"*全日休*")&gt;0),  CONCATENATE(  ".",IF(P163=$A$599,$A663,"")  ),IF(P163=$A$599,$A663,"")  )</f>
        <v/>
      </c>
      <c r="Q663" s="98" t="str">
        <f ca="1">IF(  AND(LEN(Q662)&gt;=1,Q662&lt;&gt;".",COUNTIF(Q163:Q$191,"*全日休*")&gt;0),  CONCATENATE(  ".",IF(Q163=$A$599,$A663,"")  ),IF(Q163=$A$599,$A663,"")  )</f>
        <v/>
      </c>
      <c r="R663" s="98" t="str">
        <f ca="1">IF(  AND(LEN(R662)&gt;=1,R662&lt;&gt;".",COUNTIF(R163:R$191,"*全日休*")&gt;0),  CONCATENATE(  ".",IF(R163=$A$599,$A663,"")  ),IF(R163=$A$599,$A663,"")  )</f>
        <v/>
      </c>
      <c r="S663" s="98" t="str">
        <f ca="1">IF(  AND(LEN(S662)&gt;=1,S662&lt;&gt;".",COUNTIF(S163:S$191,"*全日休*")&gt;0),  CONCATENATE(  ".",IF(S163=$A$599,$A663,"")  ),IF(S163=$A$599,$A663,"")  )</f>
        <v/>
      </c>
      <c r="T663" s="98" t="str">
        <f ca="1">IF(  AND(LEN(T662)&gt;=1,T662&lt;&gt;".",COUNTIF(T163:T$191,"*全日休*")&gt;0),  CONCATENATE(  ".",IF(T163=$A$599,$A663,"")  ),IF(T163=$A$599,$A663,"")  )</f>
        <v>.63</v>
      </c>
      <c r="U663" s="98" t="str">
        <f ca="1">IF(  AND(LEN(U662)&gt;=1,U662&lt;&gt;".",COUNTIF(U163:U$191,"*全日休*")&gt;0),  CONCATENATE(  ".",IF(U163=$A$599,$A663,"")  ),IF(U163=$A$599,$A663,"")  )</f>
        <v/>
      </c>
      <c r="V663" s="98" t="str">
        <f ca="1">IF(  AND(LEN(V662)&gt;=1,V662&lt;&gt;".",COUNTIF(V163:V$191,"*全日休*")&gt;0),  CONCATENATE(  ".",IF(V163=$A$599,$A663,"")  ),IF(V163=$A$599,$A663,"")  )</f>
        <v/>
      </c>
      <c r="W663" s="98" t="str">
        <f ca="1">IF(  AND(LEN(W662)&gt;=1,W662&lt;&gt;".",COUNTIF(W163:W$191,"*全日休*")&gt;0),  CONCATENATE(  ".",IF(W163=$A$599,$A663,"")  ),IF(W163=$A$599,$A663,"")  )</f>
        <v/>
      </c>
      <c r="X663" s="98" t="str">
        <f ca="1">IF(  AND(LEN(X662)&gt;=1,X662&lt;&gt;".",COUNTIF(X163:X$191,"*全日休*")&gt;0),  CONCATENATE(  ".",IF(X163=$A$599,$A663,"")  ),IF(X163=$A$599,$A663,"")  )</f>
        <v/>
      </c>
      <c r="Y663" s="98" t="str">
        <f ca="1">IF(  AND(LEN(Y662)&gt;=1,Y662&lt;&gt;".",COUNTIF(Y163:Y$191,"*全日休*")&gt;0),  CONCATENATE(  ".",IF(Y163=$A$599,$A663,"")  ),IF(Y163=$A$599,$A663,"")  )</f>
        <v/>
      </c>
      <c r="Z663" s="98" t="str">
        <f ca="1">IF(  AND(LEN(Z662)&gt;=1,Z662&lt;&gt;".",COUNTIF(Z163:Z$191,"*全日休*")&gt;0),  CONCATENATE(  ".",IF(Z163=$A$599,$A663,"")  ),IF(Z163=$A$599,$A663,"")  )</f>
        <v/>
      </c>
      <c r="AA663" s="98" t="str">
        <f ca="1">IF(  AND(LEN(AA662)&gt;=1,AA662&lt;&gt;".",COUNTIF(AA163:AA$191,"*全日休*")&gt;0),  CONCATENATE(  ".",IF(AA163=$A$599,$A663,"")  ),IF(AA163=$A$599,$A663,"")  )</f>
        <v>.63</v>
      </c>
      <c r="AB663" s="98" t="str">
        <f ca="1">IF(  AND(LEN(AB662)&gt;=1,AB662&lt;&gt;".",COUNTIF(AB163:AB$191,"*全日休*")&gt;0),  CONCATENATE(  ".",IF(AB163=$A$599,$A663,"")  ),IF(AB163=$A$599,$A663,"")  )</f>
        <v/>
      </c>
      <c r="AC663" s="98" t="str">
        <f ca="1">IF(  AND(LEN(AC662)&gt;=1,AC662&lt;&gt;".",COUNTIF(AC163:AC$191,"*全日休*")&gt;0),  CONCATENATE(  ".",IF(AC163=$A$599,$A663,"")  ),IF(AC163=$A$599,$A663,"")  )</f>
        <v/>
      </c>
      <c r="AD663" s="98" t="str">
        <f ca="1">IF(  AND(LEN(AD662)&gt;=1,AD662&lt;&gt;".",COUNTIF(AD163:AD$191,"*全日休*")&gt;0),  CONCATENATE(  ".",IF(AD163=$A$599,$A663,"")  ),IF(AD163=$A$599,$A663,"")  )</f>
        <v/>
      </c>
      <c r="AE663" s="98" t="str">
        <f ca="1">IF(  AND(LEN(AE662)&gt;=1,AE662&lt;&gt;".",COUNTIF(AE163:AE$191,"*全日休*")&gt;0),  CONCATENATE(  ".",IF(AE163=$A$599,$A663,"")  ),IF(AE163=$A$599,$A663,"")  )</f>
        <v/>
      </c>
      <c r="AF663" s="98" t="str">
        <f ca="1">IF(  AND(LEN(AF662)&gt;=1,AF662&lt;&gt;".",COUNTIF(AF163:AF$191,"*全日休*")&gt;0),  CONCATENATE(  ".",IF(AF163=$A$599,$A663,"")  ),IF(AF163=$A$599,$A663,"")  )</f>
        <v/>
      </c>
      <c r="AG663" s="98" t="str">
        <f ca="1">IF(  AND(LEN(AG662)&gt;=1,AG662&lt;&gt;".",COUNTIF(AG163:AG$191,"*全日休*")&gt;0),  CONCATENATE(  ".",IF(AG163=$A$599,$A663,"")  ),IF(AG163=$A$599,$A663,"")  )</f>
        <v/>
      </c>
      <c r="AH663" s="98"/>
      <c r="AI663" s="98"/>
      <c r="AJ663" s="98"/>
    </row>
    <row r="664" spans="1:36">
      <c r="A664" s="98">
        <f t="shared" si="55"/>
        <v>64</v>
      </c>
      <c r="B664" s="98" t="str">
        <f t="shared" si="55"/>
        <v>邱俊閎</v>
      </c>
      <c r="C664" s="98" t="str">
        <f ca="1">IF(  AND(LEN(C663)&gt;=1,C663&lt;&gt;".",COUNTIF(C164:C$191,"*全日休*")&gt;0),  CONCATENATE(  ".",IF(C164=$A$599,$A664,"")  ),IF(C164=$A$599,$A664,"")  )</f>
        <v/>
      </c>
      <c r="D664" s="98" t="str">
        <f ca="1">IF(  AND(LEN(D663)&gt;=1,D663&lt;&gt;".",COUNTIF(D164:D$191,"*全日休*")&gt;0),  CONCATENATE(  ".",IF(D164=$A$599,$A664,"")  ),IF(D164=$A$599,$A664,"")  )</f>
        <v/>
      </c>
      <c r="E664" s="98" t="str">
        <f ca="1">IF(  AND(LEN(E663)&gt;=1,E663&lt;&gt;".",COUNTIF(E164:E$191,"*全日休*")&gt;0),  CONCATENATE(  ".",IF(E164=$A$599,$A664,"")  ),IF(E164=$A$599,$A664,"")  )</f>
        <v/>
      </c>
      <c r="F664" s="98" t="str">
        <f ca="1">IF(  AND(LEN(F663)&gt;=1,F663&lt;&gt;".",COUNTIF(F164:F$191,"*全日休*")&gt;0),  CONCATENATE(  ".",IF(F164=$A$599,$A664,"")  ),IF(F164=$A$599,$A664,"")  )</f>
        <v>.64</v>
      </c>
      <c r="G664" s="98" t="str">
        <f ca="1">IF(  AND(LEN(G663)&gt;=1,G663&lt;&gt;".",COUNTIF(G164:G$191,"*全日休*")&gt;0),  CONCATENATE(  ".",IF(G164=$A$599,$A664,"")  ),IF(G164=$A$599,$A664,"")  )</f>
        <v/>
      </c>
      <c r="H664" s="98" t="str">
        <f ca="1">IF(  AND(LEN(H663)&gt;=1,H663&lt;&gt;".",COUNTIF(H164:H$191,"*全日休*")&gt;0),  CONCATENATE(  ".",IF(H164=$A$599,$A664,"")  ),IF(H164=$A$599,$A664,"")  )</f>
        <v/>
      </c>
      <c r="I664" s="98" t="str">
        <f ca="1">IF(  AND(LEN(I663)&gt;=1,I663&lt;&gt;".",COUNTIF(I164:I$191,"*全日休*")&gt;0),  CONCATENATE(  ".",IF(I164=$A$599,$A664,"")  ),IF(I164=$A$599,$A664,"")  )</f>
        <v/>
      </c>
      <c r="J664" s="98" t="str">
        <f ca="1">IF(  AND(LEN(J663)&gt;=1,J663&lt;&gt;".",COUNTIF(J164:J$191,"*全日休*")&gt;0),  CONCATENATE(  ".",IF(J164=$A$599,$A664,"")  ),IF(J164=$A$599,$A664,"")  )</f>
        <v/>
      </c>
      <c r="K664" s="98">
        <f ca="1">IF(  AND(LEN(K663)&gt;=1,K663&lt;&gt;".",COUNTIF(K164:K$191,"*全日休*")&gt;0),  CONCATENATE(  ".",IF(K164=$A$599,$A664,"")  ),IF(K164=$A$599,$A664,"")  )</f>
        <v>64</v>
      </c>
      <c r="L664" s="98">
        <f ca="1">IF(  AND(LEN(L663)&gt;=1,L663&lt;&gt;".",COUNTIF(L164:L$191,"*全日休*")&gt;0),  CONCATENATE(  ".",IF(L164=$A$599,$A664,"")  ),IF(L164=$A$599,$A664,"")  )</f>
        <v>64</v>
      </c>
      <c r="M664" s="98" t="str">
        <f ca="1">IF(  AND(LEN(M663)&gt;=1,M663&lt;&gt;".",COUNTIF(M164:M$191,"*全日休*")&gt;0),  CONCATENATE(  ".",IF(M164=$A$599,$A664,"")  ),IF(M164=$A$599,$A664,"")  )</f>
        <v>.64</v>
      </c>
      <c r="N664" s="98">
        <f ca="1">IF(  AND(LEN(N663)&gt;=1,N663&lt;&gt;".",COUNTIF(N164:N$191,"*全日休*")&gt;0),  CONCATENATE(  ".",IF(N164=$A$599,$A664,"")  ),IF(N164=$A$599,$A664,"")  )</f>
        <v>64</v>
      </c>
      <c r="O664" s="98" t="str">
        <f ca="1">IF(  AND(LEN(O663)&gt;=1,O663&lt;&gt;".",COUNTIF(O164:O$191,"*全日休*")&gt;0),  CONCATENATE(  ".",IF(O164=$A$599,$A664,"")  ),IF(O164=$A$599,$A664,"")  )</f>
        <v/>
      </c>
      <c r="P664" s="98" t="str">
        <f ca="1">IF(  AND(LEN(P663)&gt;=1,P663&lt;&gt;".",COUNTIF(P164:P$191,"*全日休*")&gt;0),  CONCATENATE(  ".",IF(P164=$A$599,$A664,"")  ),IF(P164=$A$599,$A664,"")  )</f>
        <v/>
      </c>
      <c r="Q664" s="98" t="str">
        <f ca="1">IF(  AND(LEN(Q663)&gt;=1,Q663&lt;&gt;".",COUNTIF(Q164:Q$191,"*全日休*")&gt;0),  CONCATENATE(  ".",IF(Q164=$A$599,$A664,"")  ),IF(Q164=$A$599,$A664,"")  )</f>
        <v/>
      </c>
      <c r="R664" s="98" t="str">
        <f ca="1">IF(  AND(LEN(R663)&gt;=1,R663&lt;&gt;".",COUNTIF(R164:R$191,"*全日休*")&gt;0),  CONCATENATE(  ".",IF(R164=$A$599,$A664,"")  ),IF(R164=$A$599,$A664,"")  )</f>
        <v/>
      </c>
      <c r="S664" s="98" t="str">
        <f ca="1">IF(  AND(LEN(S663)&gt;=1,S663&lt;&gt;".",COUNTIF(S164:S$191,"*全日休*")&gt;0),  CONCATENATE(  ".",IF(S164=$A$599,$A664,"")  ),IF(S164=$A$599,$A664,"")  )</f>
        <v/>
      </c>
      <c r="T664" s="98" t="str">
        <f ca="1">IF(  AND(LEN(T663)&gt;=1,T663&lt;&gt;".",COUNTIF(T164:T$191,"*全日休*")&gt;0),  CONCATENATE(  ".",IF(T164=$A$599,$A664,"")  ),IF(T164=$A$599,$A664,"")  )</f>
        <v>.64</v>
      </c>
      <c r="U664" s="98" t="str">
        <f ca="1">IF(  AND(LEN(U663)&gt;=1,U663&lt;&gt;".",COUNTIF(U164:U$191,"*全日休*")&gt;0),  CONCATENATE(  ".",IF(U164=$A$599,$A664,"")  ),IF(U164=$A$599,$A664,"")  )</f>
        <v/>
      </c>
      <c r="V664" s="98" t="str">
        <f ca="1">IF(  AND(LEN(V663)&gt;=1,V663&lt;&gt;".",COUNTIF(V164:V$191,"*全日休*")&gt;0),  CONCATENATE(  ".",IF(V164=$A$599,$A664,"")  ),IF(V164=$A$599,$A664,"")  )</f>
        <v/>
      </c>
      <c r="W664" s="98" t="str">
        <f ca="1">IF(  AND(LEN(W663)&gt;=1,W663&lt;&gt;".",COUNTIF(W164:W$191,"*全日休*")&gt;0),  CONCATENATE(  ".",IF(W164=$A$599,$A664,"")  ),IF(W164=$A$599,$A664,"")  )</f>
        <v/>
      </c>
      <c r="X664" s="98" t="str">
        <f ca="1">IF(  AND(LEN(X663)&gt;=1,X663&lt;&gt;".",COUNTIF(X164:X$191,"*全日休*")&gt;0),  CONCATENATE(  ".",IF(X164=$A$599,$A664,"")  ),IF(X164=$A$599,$A664,"")  )</f>
        <v/>
      </c>
      <c r="Y664" s="98" t="str">
        <f ca="1">IF(  AND(LEN(Y663)&gt;=1,Y663&lt;&gt;".",COUNTIF(Y164:Y$191,"*全日休*")&gt;0),  CONCATENATE(  ".",IF(Y164=$A$599,$A664,"")  ),IF(Y164=$A$599,$A664,"")  )</f>
        <v/>
      </c>
      <c r="Z664" s="98" t="str">
        <f ca="1">IF(  AND(LEN(Z663)&gt;=1,Z663&lt;&gt;".",COUNTIF(Z164:Z$191,"*全日休*")&gt;0),  CONCATENATE(  ".",IF(Z164=$A$599,$A664,"")  ),IF(Z164=$A$599,$A664,"")  )</f>
        <v/>
      </c>
      <c r="AA664" s="98" t="str">
        <f ca="1">IF(  AND(LEN(AA663)&gt;=1,AA663&lt;&gt;".",COUNTIF(AA164:AA$191,"*全日休*")&gt;0),  CONCATENATE(  ".",IF(AA164=$A$599,$A664,"")  ),IF(AA164=$A$599,$A664,"")  )</f>
        <v>.64</v>
      </c>
      <c r="AB664" s="98" t="str">
        <f ca="1">IF(  AND(LEN(AB663)&gt;=1,AB663&lt;&gt;".",COUNTIF(AB164:AB$191,"*全日休*")&gt;0),  CONCATENATE(  ".",IF(AB164=$A$599,$A664,"")  ),IF(AB164=$A$599,$A664,"")  )</f>
        <v/>
      </c>
      <c r="AC664" s="98" t="str">
        <f ca="1">IF(  AND(LEN(AC663)&gt;=1,AC663&lt;&gt;".",COUNTIF(AC164:AC$191,"*全日休*")&gt;0),  CONCATENATE(  ".",IF(AC164=$A$599,$A664,"")  ),IF(AC164=$A$599,$A664,"")  )</f>
        <v/>
      </c>
      <c r="AD664" s="98" t="str">
        <f ca="1">IF(  AND(LEN(AD663)&gt;=1,AD663&lt;&gt;".",COUNTIF(AD164:AD$191,"*全日休*")&gt;0),  CONCATENATE(  ".",IF(AD164=$A$599,$A664,"")  ),IF(AD164=$A$599,$A664,"")  )</f>
        <v/>
      </c>
      <c r="AE664" s="98" t="str">
        <f ca="1">IF(  AND(LEN(AE663)&gt;=1,AE663&lt;&gt;".",COUNTIF(AE164:AE$191,"*全日休*")&gt;0),  CONCATENATE(  ".",IF(AE164=$A$599,$A664,"")  ),IF(AE164=$A$599,$A664,"")  )</f>
        <v/>
      </c>
      <c r="AF664" s="98" t="str">
        <f ca="1">IF(  AND(LEN(AF663)&gt;=1,AF663&lt;&gt;".",COUNTIF(AF164:AF$191,"*全日休*")&gt;0),  CONCATENATE(  ".",IF(AF164=$A$599,$A664,"")  ),IF(AF164=$A$599,$A664,"")  )</f>
        <v/>
      </c>
      <c r="AG664" s="98" t="str">
        <f ca="1">IF(  AND(LEN(AG663)&gt;=1,AG663&lt;&gt;".",COUNTIF(AG164:AG$191,"*全日休*")&gt;0),  CONCATENATE(  ".",IF(AG164=$A$599,$A664,"")  ),IF(AG164=$A$599,$A664,"")  )</f>
        <v/>
      </c>
      <c r="AH664" s="98"/>
      <c r="AI664" s="98"/>
      <c r="AJ664" s="98"/>
    </row>
    <row r="665" spans="1:36">
      <c r="A665" s="98">
        <f t="shared" si="55"/>
        <v>65</v>
      </c>
      <c r="B665" s="98" t="str">
        <f t="shared" si="55"/>
        <v>黃品傑</v>
      </c>
      <c r="C665" s="98">
        <f ca="1">IF(  AND(LEN(C664)&gt;=1,C664&lt;&gt;".",COUNTIF(C165:C$191,"*全日休*")&gt;0),  CONCATENATE(  ".",IF(C165=$A$599,$A665,"")  ),IF(C165=$A$599,$A665,"")  )</f>
        <v>65</v>
      </c>
      <c r="D665" s="98">
        <f ca="1">IF(  AND(LEN(D664)&gt;=1,D664&lt;&gt;".",COUNTIF(D165:D$191,"*全日休*")&gt;0),  CONCATENATE(  ".",IF(D165=$A$599,$A665,"")  ),IF(D165=$A$599,$A665,"")  )</f>
        <v>65</v>
      </c>
      <c r="E665" s="98">
        <f ca="1">IF(  AND(LEN(E664)&gt;=1,E664&lt;&gt;".",COUNTIF(E165:E$191,"*全日休*")&gt;0),  CONCATENATE(  ".",IF(E165=$A$599,$A665,"")  ),IF(E165=$A$599,$A665,"")  )</f>
        <v>65</v>
      </c>
      <c r="F665" s="98" t="str">
        <f ca="1">IF(  AND(LEN(F664)&gt;=1,F664&lt;&gt;".",COUNTIF(F165:F$191,"*全日休*")&gt;0),  CONCATENATE(  ".",IF(F165=$A$599,$A665,"")  ),IF(F165=$A$599,$A665,"")  )</f>
        <v>.</v>
      </c>
      <c r="G665" s="98" t="str">
        <f ca="1">IF(  AND(LEN(G664)&gt;=1,G664&lt;&gt;".",COUNTIF(G165:G$191,"*全日休*")&gt;0),  CONCATENATE(  ".",IF(G165=$A$599,$A665,"")  ),IF(G165=$A$599,$A665,"")  )</f>
        <v/>
      </c>
      <c r="H665" s="98" t="str">
        <f ca="1">IF(  AND(LEN(H664)&gt;=1,H664&lt;&gt;".",COUNTIF(H165:H$191,"*全日休*")&gt;0),  CONCATENATE(  ".",IF(H165=$A$599,$A665,"")  ),IF(H165=$A$599,$A665,"")  )</f>
        <v/>
      </c>
      <c r="I665" s="98" t="str">
        <f ca="1">IF(  AND(LEN(I664)&gt;=1,I664&lt;&gt;".",COUNTIF(I165:I$191,"*全日休*")&gt;0),  CONCATENATE(  ".",IF(I165=$A$599,$A665,"")  ),IF(I165=$A$599,$A665,"")  )</f>
        <v/>
      </c>
      <c r="J665" s="98" t="str">
        <f ca="1">IF(  AND(LEN(J664)&gt;=1,J664&lt;&gt;".",COUNTIF(J165:J$191,"*全日休*")&gt;0),  CONCATENATE(  ".",IF(J165=$A$599,$A665,"")  ),IF(J165=$A$599,$A665,"")  )</f>
        <v/>
      </c>
      <c r="K665" s="98" t="str">
        <f ca="1">IF(  AND(LEN(K664)&gt;=1,K664&lt;&gt;".",COUNTIF(K165:K$191,"*全日休*")&gt;0),  CONCATENATE(  ".",IF(K165=$A$599,$A665,"")  ),IF(K165=$A$599,$A665,"")  )</f>
        <v/>
      </c>
      <c r="L665" s="98" t="str">
        <f ca="1">IF(  AND(LEN(L664)&gt;=1,L664&lt;&gt;".",COUNTIF(L165:L$191,"*全日休*")&gt;0),  CONCATENATE(  ".",IF(L165=$A$599,$A665,"")  ),IF(L165=$A$599,$A665,"")  )</f>
        <v/>
      </c>
      <c r="M665" s="98" t="str">
        <f ca="1">IF(  AND(LEN(M664)&gt;=1,M664&lt;&gt;".",COUNTIF(M165:M$191,"*全日休*")&gt;0),  CONCATENATE(  ".",IF(M165=$A$599,$A665,"")  ),IF(M165=$A$599,$A665,"")  )</f>
        <v>.</v>
      </c>
      <c r="N665" s="98" t="str">
        <f ca="1">IF(  AND(LEN(N664)&gt;=1,N664&lt;&gt;".",COUNTIF(N165:N$191,"*全日休*")&gt;0),  CONCATENATE(  ".",IF(N165=$A$599,$A665,"")  ),IF(N165=$A$599,$A665,"")  )</f>
        <v/>
      </c>
      <c r="O665" s="98" t="str">
        <f ca="1">IF(  AND(LEN(O664)&gt;=1,O664&lt;&gt;".",COUNTIF(O165:O$191,"*全日休*")&gt;0),  CONCATENATE(  ".",IF(O165=$A$599,$A665,"")  ),IF(O165=$A$599,$A665,"")  )</f>
        <v/>
      </c>
      <c r="P665" s="98" t="str">
        <f ca="1">IF(  AND(LEN(P664)&gt;=1,P664&lt;&gt;".",COUNTIF(P165:P$191,"*全日休*")&gt;0),  CONCATENATE(  ".",IF(P165=$A$599,$A665,"")  ),IF(P165=$A$599,$A665,"")  )</f>
        <v/>
      </c>
      <c r="Q665" s="98" t="str">
        <f ca="1">IF(  AND(LEN(Q664)&gt;=1,Q664&lt;&gt;".",COUNTIF(Q165:Q$191,"*全日休*")&gt;0),  CONCATENATE(  ".",IF(Q165=$A$599,$A665,"")  ),IF(Q165=$A$599,$A665,"")  )</f>
        <v/>
      </c>
      <c r="R665" s="98">
        <f ca="1">IF(  AND(LEN(R664)&gt;=1,R664&lt;&gt;".",COUNTIF(R165:R$191,"*全日休*")&gt;0),  CONCATENATE(  ".",IF(R165=$A$599,$A665,"")  ),IF(R165=$A$599,$A665,"")  )</f>
        <v>65</v>
      </c>
      <c r="S665" s="98" t="str">
        <f ca="1">IF(  AND(LEN(S664)&gt;=1,S664&lt;&gt;".",COUNTIF(S165:S$191,"*全日休*")&gt;0),  CONCATENATE(  ".",IF(S165=$A$599,$A665,"")  ),IF(S165=$A$599,$A665,"")  )</f>
        <v/>
      </c>
      <c r="T665" s="98" t="str">
        <f ca="1">IF(  AND(LEN(T664)&gt;=1,T664&lt;&gt;".",COUNTIF(T165:T$191,"*全日休*")&gt;0),  CONCATENATE(  ".",IF(T165=$A$599,$A665,"")  ),IF(T165=$A$599,$A665,"")  )</f>
        <v>.</v>
      </c>
      <c r="U665" s="98" t="str">
        <f ca="1">IF(  AND(LEN(U664)&gt;=1,U664&lt;&gt;".",COUNTIF(U165:U$191,"*全日休*")&gt;0),  CONCATENATE(  ".",IF(U165=$A$599,$A665,"")  ),IF(U165=$A$599,$A665,"")  )</f>
        <v/>
      </c>
      <c r="V665" s="98" t="str">
        <f ca="1">IF(  AND(LEN(V664)&gt;=1,V664&lt;&gt;".",COUNTIF(V165:V$191,"*全日休*")&gt;0),  CONCATENATE(  ".",IF(V165=$A$599,$A665,"")  ),IF(V165=$A$599,$A665,"")  )</f>
        <v/>
      </c>
      <c r="W665" s="98" t="str">
        <f ca="1">IF(  AND(LEN(W664)&gt;=1,W664&lt;&gt;".",COUNTIF(W165:W$191,"*全日休*")&gt;0),  CONCATENATE(  ".",IF(W165=$A$599,$A665,"")  ),IF(W165=$A$599,$A665,"")  )</f>
        <v/>
      </c>
      <c r="X665" s="98" t="str">
        <f ca="1">IF(  AND(LEN(X664)&gt;=1,X664&lt;&gt;".",COUNTIF(X165:X$191,"*全日休*")&gt;0),  CONCATENATE(  ".",IF(X165=$A$599,$A665,"")  ),IF(X165=$A$599,$A665,"")  )</f>
        <v/>
      </c>
      <c r="Y665" s="98" t="str">
        <f ca="1">IF(  AND(LEN(Y664)&gt;=1,Y664&lt;&gt;".",COUNTIF(Y165:Y$191,"*全日休*")&gt;0),  CONCATENATE(  ".",IF(Y165=$A$599,$A665,"")  ),IF(Y165=$A$599,$A665,"")  )</f>
        <v/>
      </c>
      <c r="Z665" s="98" t="str">
        <f ca="1">IF(  AND(LEN(Z664)&gt;=1,Z664&lt;&gt;".",COUNTIF(Z165:Z$191,"*全日休*")&gt;0),  CONCATENATE(  ".",IF(Z165=$A$599,$A665,"")  ),IF(Z165=$A$599,$A665,"")  )</f>
        <v/>
      </c>
      <c r="AA665" s="98" t="str">
        <f ca="1">IF(  AND(LEN(AA664)&gt;=1,AA664&lt;&gt;".",COUNTIF(AA165:AA$191,"*全日休*")&gt;0),  CONCATENATE(  ".",IF(AA165=$A$599,$A665,"")  ),IF(AA165=$A$599,$A665,"")  )</f>
        <v>.</v>
      </c>
      <c r="AB665" s="98" t="str">
        <f ca="1">IF(  AND(LEN(AB664)&gt;=1,AB664&lt;&gt;".",COUNTIF(AB165:AB$191,"*全日休*")&gt;0),  CONCATENATE(  ".",IF(AB165=$A$599,$A665,"")  ),IF(AB165=$A$599,$A665,"")  )</f>
        <v/>
      </c>
      <c r="AC665" s="98" t="str">
        <f ca="1">IF(  AND(LEN(AC664)&gt;=1,AC664&lt;&gt;".",COUNTIF(AC165:AC$191,"*全日休*")&gt;0),  CONCATENATE(  ".",IF(AC165=$A$599,$A665,"")  ),IF(AC165=$A$599,$A665,"")  )</f>
        <v/>
      </c>
      <c r="AD665" s="98" t="str">
        <f ca="1">IF(  AND(LEN(AD664)&gt;=1,AD664&lt;&gt;".",COUNTIF(AD165:AD$191,"*全日休*")&gt;0),  CONCATENATE(  ".",IF(AD165=$A$599,$A665,"")  ),IF(AD165=$A$599,$A665,"")  )</f>
        <v/>
      </c>
      <c r="AE665" s="98" t="str">
        <f ca="1">IF(  AND(LEN(AE664)&gt;=1,AE664&lt;&gt;".",COUNTIF(AE165:AE$191,"*全日休*")&gt;0),  CONCATENATE(  ".",IF(AE165=$A$599,$A665,"")  ),IF(AE165=$A$599,$A665,"")  )</f>
        <v/>
      </c>
      <c r="AF665" s="98">
        <f ca="1">IF(  AND(LEN(AF664)&gt;=1,AF664&lt;&gt;".",COUNTIF(AF165:AF$191,"*全日休*")&gt;0),  CONCATENATE(  ".",IF(AF165=$A$599,$A665,"")  ),IF(AF165=$A$599,$A665,"")  )</f>
        <v>65</v>
      </c>
      <c r="AG665" s="98" t="str">
        <f ca="1">IF(  AND(LEN(AG664)&gt;=1,AG664&lt;&gt;".",COUNTIF(AG165:AG$191,"*全日休*")&gt;0),  CONCATENATE(  ".",IF(AG165=$A$599,$A665,"")  ),IF(AG165=$A$599,$A665,"")  )</f>
        <v/>
      </c>
      <c r="AH665" s="98"/>
      <c r="AI665" s="98"/>
      <c r="AJ665" s="98"/>
    </row>
    <row r="666" spans="1:36">
      <c r="A666" s="98">
        <f t="shared" si="55"/>
        <v>66</v>
      </c>
      <c r="B666" s="98" t="str">
        <f t="shared" si="55"/>
        <v>張曙霖</v>
      </c>
      <c r="C666" s="98" t="str">
        <f ca="1">IF(  AND(LEN(C665)&gt;=1,C665&lt;&gt;".",COUNTIF(C166:C$191,"*全日休*")&gt;0),  CONCATENATE(  ".",IF(C166=$A$599,$A666,"")  ),IF(C166=$A$599,$A666,"")  )</f>
        <v/>
      </c>
      <c r="D666" s="98" t="str">
        <f ca="1">IF(  AND(LEN(D665)&gt;=1,D665&lt;&gt;".",COUNTIF(D166:D$191,"*全日休*")&gt;0),  CONCATENATE(  ".",IF(D166=$A$599,$A666,"")  ),IF(D166=$A$599,$A666,"")  )</f>
        <v/>
      </c>
      <c r="E666" s="98" t="str">
        <f ca="1">IF(  AND(LEN(E665)&gt;=1,E665&lt;&gt;".",COUNTIF(E166:E$191,"*全日休*")&gt;0),  CONCATENATE(  ".",IF(E166=$A$599,$A666,"")  ),IF(E166=$A$599,$A666,"")  )</f>
        <v/>
      </c>
      <c r="F666" s="98">
        <f ca="1">IF(  AND(LEN(F665)&gt;=1,F665&lt;&gt;".",COUNTIF(F166:F$191,"*全日休*")&gt;0),  CONCATENATE(  ".",IF(F166=$A$599,$A666,"")  ),IF(F166=$A$599,$A666,"")  )</f>
        <v>66</v>
      </c>
      <c r="G666" s="98" t="str">
        <f ca="1">IF(  AND(LEN(G665)&gt;=1,G665&lt;&gt;".",COUNTIF(G166:G$191,"*全日休*")&gt;0),  CONCATENATE(  ".",IF(G166=$A$599,$A666,"")  ),IF(G166=$A$599,$A666,"")  )</f>
        <v/>
      </c>
      <c r="H666" s="98" t="str">
        <f ca="1">IF(  AND(LEN(H665)&gt;=1,H665&lt;&gt;".",COUNTIF(H166:H$191,"*全日休*")&gt;0),  CONCATENATE(  ".",IF(H166=$A$599,$A666,"")  ),IF(H166=$A$599,$A666,"")  )</f>
        <v/>
      </c>
      <c r="I666" s="98" t="str">
        <f ca="1">IF(  AND(LEN(I665)&gt;=1,I665&lt;&gt;".",COUNTIF(I166:I$191,"*全日休*")&gt;0),  CONCATENATE(  ".",IF(I166=$A$599,$A666,"")  ),IF(I166=$A$599,$A666,"")  )</f>
        <v/>
      </c>
      <c r="J666" s="98" t="str">
        <f ca="1">IF(  AND(LEN(J665)&gt;=1,J665&lt;&gt;".",COUNTIF(J166:J$191,"*全日休*")&gt;0),  CONCATENATE(  ".",IF(J166=$A$599,$A666,"")  ),IF(J166=$A$599,$A666,"")  )</f>
        <v/>
      </c>
      <c r="K666" s="98" t="str">
        <f ca="1">IF(  AND(LEN(K665)&gt;=1,K665&lt;&gt;".",COUNTIF(K166:K$191,"*全日休*")&gt;0),  CONCATENATE(  ".",IF(K166=$A$599,$A666,"")  ),IF(K166=$A$599,$A666,"")  )</f>
        <v/>
      </c>
      <c r="L666" s="98" t="str">
        <f ca="1">IF(  AND(LEN(L665)&gt;=1,L665&lt;&gt;".",COUNTIF(L166:L$191,"*全日休*")&gt;0),  CONCATENATE(  ".",IF(L166=$A$599,$A666,"")  ),IF(L166=$A$599,$A666,"")  )</f>
        <v/>
      </c>
      <c r="M666" s="98">
        <f ca="1">IF(  AND(LEN(M665)&gt;=1,M665&lt;&gt;".",COUNTIF(M166:M$191,"*全日休*")&gt;0),  CONCATENATE(  ".",IF(M166=$A$599,$A666,"")  ),IF(M166=$A$599,$A666,"")  )</f>
        <v>66</v>
      </c>
      <c r="N666" s="98" t="str">
        <f ca="1">IF(  AND(LEN(N665)&gt;=1,N665&lt;&gt;".",COUNTIF(N166:N$191,"*全日休*")&gt;0),  CONCATENATE(  ".",IF(N166=$A$599,$A666,"")  ),IF(N166=$A$599,$A666,"")  )</f>
        <v/>
      </c>
      <c r="O666" s="98" t="str">
        <f ca="1">IF(  AND(LEN(O665)&gt;=1,O665&lt;&gt;".",COUNTIF(O166:O$191,"*全日休*")&gt;0),  CONCATENATE(  ".",IF(O166=$A$599,$A666,"")  ),IF(O166=$A$599,$A666,"")  )</f>
        <v/>
      </c>
      <c r="P666" s="98" t="str">
        <f ca="1">IF(  AND(LEN(P665)&gt;=1,P665&lt;&gt;".",COUNTIF(P166:P$191,"*全日休*")&gt;0),  CONCATENATE(  ".",IF(P166=$A$599,$A666,"")  ),IF(P166=$A$599,$A666,"")  )</f>
        <v/>
      </c>
      <c r="Q666" s="98" t="str">
        <f ca="1">IF(  AND(LEN(Q665)&gt;=1,Q665&lt;&gt;".",COUNTIF(Q166:Q$191,"*全日休*")&gt;0),  CONCATENATE(  ".",IF(Q166=$A$599,$A666,"")  ),IF(Q166=$A$599,$A666,"")  )</f>
        <v/>
      </c>
      <c r="R666" s="98" t="str">
        <f ca="1">IF(  AND(LEN(R665)&gt;=1,R665&lt;&gt;".",COUNTIF(R166:R$191,"*全日休*")&gt;0),  CONCATENATE(  ".",IF(R166=$A$599,$A666,"")  ),IF(R166=$A$599,$A666,"")  )</f>
        <v/>
      </c>
      <c r="S666" s="98" t="str">
        <f ca="1">IF(  AND(LEN(S665)&gt;=1,S665&lt;&gt;".",COUNTIF(S166:S$191,"*全日休*")&gt;0),  CONCATENATE(  ".",IF(S166=$A$599,$A666,"")  ),IF(S166=$A$599,$A666,"")  )</f>
        <v/>
      </c>
      <c r="T666" s="98">
        <f ca="1">IF(  AND(LEN(T665)&gt;=1,T665&lt;&gt;".",COUNTIF(T166:T$191,"*全日休*")&gt;0),  CONCATENATE(  ".",IF(T166=$A$599,$A666,"")  ),IF(T166=$A$599,$A666,"")  )</f>
        <v>66</v>
      </c>
      <c r="U666" s="98" t="str">
        <f ca="1">IF(  AND(LEN(U665)&gt;=1,U665&lt;&gt;".",COUNTIF(U166:U$191,"*全日休*")&gt;0),  CONCATENATE(  ".",IF(U166=$A$599,$A666,"")  ),IF(U166=$A$599,$A666,"")  )</f>
        <v/>
      </c>
      <c r="V666" s="98" t="str">
        <f ca="1">IF(  AND(LEN(V665)&gt;=1,V665&lt;&gt;".",COUNTIF(V166:V$191,"*全日休*")&gt;0),  CONCATENATE(  ".",IF(V166=$A$599,$A666,"")  ),IF(V166=$A$599,$A666,"")  )</f>
        <v/>
      </c>
      <c r="W666" s="98" t="str">
        <f ca="1">IF(  AND(LEN(W665)&gt;=1,W665&lt;&gt;".",COUNTIF(W166:W$191,"*全日休*")&gt;0),  CONCATENATE(  ".",IF(W166=$A$599,$A666,"")  ),IF(W166=$A$599,$A666,"")  )</f>
        <v/>
      </c>
      <c r="X666" s="98" t="str">
        <f ca="1">IF(  AND(LEN(X665)&gt;=1,X665&lt;&gt;".",COUNTIF(X166:X$191,"*全日休*")&gt;0),  CONCATENATE(  ".",IF(X166=$A$599,$A666,"")  ),IF(X166=$A$599,$A666,"")  )</f>
        <v/>
      </c>
      <c r="Y666" s="98" t="str">
        <f ca="1">IF(  AND(LEN(Y665)&gt;=1,Y665&lt;&gt;".",COUNTIF(Y166:Y$191,"*全日休*")&gt;0),  CONCATENATE(  ".",IF(Y166=$A$599,$A666,"")  ),IF(Y166=$A$599,$A666,"")  )</f>
        <v/>
      </c>
      <c r="Z666" s="98" t="str">
        <f ca="1">IF(  AND(LEN(Z665)&gt;=1,Z665&lt;&gt;".",COUNTIF(Z166:Z$191,"*全日休*")&gt;0),  CONCATENATE(  ".",IF(Z166=$A$599,$A666,"")  ),IF(Z166=$A$599,$A666,"")  )</f>
        <v/>
      </c>
      <c r="AA666" s="98">
        <f ca="1">IF(  AND(LEN(AA665)&gt;=1,AA665&lt;&gt;".",COUNTIF(AA166:AA$191,"*全日休*")&gt;0),  CONCATENATE(  ".",IF(AA166=$A$599,$A666,"")  ),IF(AA166=$A$599,$A666,"")  )</f>
        <v>66</v>
      </c>
      <c r="AB666" s="98">
        <f ca="1">IF(  AND(LEN(AB665)&gt;=1,AB665&lt;&gt;".",COUNTIF(AB166:AB$191,"*全日休*")&gt;0),  CONCATENATE(  ".",IF(AB166=$A$599,$A666,"")  ),IF(AB166=$A$599,$A666,"")  )</f>
        <v>66</v>
      </c>
      <c r="AC666" s="98">
        <f ca="1">IF(  AND(LEN(AC665)&gt;=1,AC665&lt;&gt;".",COUNTIF(AC166:AC$191,"*全日休*")&gt;0),  CONCATENATE(  ".",IF(AC166=$A$599,$A666,"")  ),IF(AC166=$A$599,$A666,"")  )</f>
        <v>66</v>
      </c>
      <c r="AD666" s="98">
        <f ca="1">IF(  AND(LEN(AD665)&gt;=1,AD665&lt;&gt;".",COUNTIF(AD166:AD$191,"*全日休*")&gt;0),  CONCATENATE(  ".",IF(AD166=$A$599,$A666,"")  ),IF(AD166=$A$599,$A666,"")  )</f>
        <v>66</v>
      </c>
      <c r="AE666" s="98">
        <f ca="1">IF(  AND(LEN(AE665)&gt;=1,AE665&lt;&gt;".",COUNTIF(AE166:AE$191,"*全日休*")&gt;0),  CONCATENATE(  ".",IF(AE166=$A$599,$A666,"")  ),IF(AE166=$A$599,$A666,"")  )</f>
        <v>66</v>
      </c>
      <c r="AF666" s="98" t="str">
        <f ca="1">IF(  AND(LEN(AF665)&gt;=1,AF665&lt;&gt;".",COUNTIF(AF166:AF$191,"*全日休*")&gt;0),  CONCATENATE(  ".",IF(AF166=$A$599,$A666,"")  ),IF(AF166=$A$599,$A666,"")  )</f>
        <v>.66</v>
      </c>
      <c r="AG666" s="98" t="str">
        <f ca="1">IF(  AND(LEN(AG665)&gt;=1,AG665&lt;&gt;".",COUNTIF(AG166:AG$191,"*全日休*")&gt;0),  CONCATENATE(  ".",IF(AG166=$A$599,$A666,"")  ),IF(AG166=$A$599,$A666,"")  )</f>
        <v/>
      </c>
      <c r="AH666" s="98"/>
      <c r="AI666" s="98"/>
      <c r="AJ666" s="98"/>
    </row>
    <row r="667" spans="1:36">
      <c r="A667" s="98">
        <f t="shared" si="55"/>
        <v>67</v>
      </c>
      <c r="B667" s="98" t="str">
        <f t="shared" si="55"/>
        <v/>
      </c>
      <c r="C667" s="98" t="str">
        <f ca="1">IF(  AND(LEN(C666)&gt;=1,C666&lt;&gt;".",COUNTIF(C167:C$191,"*全日休*")&gt;0),  CONCATENATE(  ".",IF(C167=$A$599,$A667,"")  ),IF(C167=$A$599,$A667,"")  )</f>
        <v/>
      </c>
      <c r="D667" s="98" t="str">
        <f ca="1">IF(  AND(LEN(D666)&gt;=1,D666&lt;&gt;".",COUNTIF(D167:D$191,"*全日休*")&gt;0),  CONCATENATE(  ".",IF(D167=$A$599,$A667,"")  ),IF(D167=$A$599,$A667,"")  )</f>
        <v/>
      </c>
      <c r="E667" s="98" t="str">
        <f ca="1">IF(  AND(LEN(E666)&gt;=1,E666&lt;&gt;".",COUNTIF(E167:E$191,"*全日休*")&gt;0),  CONCATENATE(  ".",IF(E167=$A$599,$A667,"")  ),IF(E167=$A$599,$A667,"")  )</f>
        <v/>
      </c>
      <c r="F667" s="98" t="str">
        <f ca="1">IF(  AND(LEN(F666)&gt;=1,F666&lt;&gt;".",COUNTIF(F167:F$191,"*全日休*")&gt;0),  CONCATENATE(  ".",IF(F167=$A$599,$A667,"")  ),IF(F167=$A$599,$A667,"")  )</f>
        <v/>
      </c>
      <c r="G667" s="98" t="str">
        <f ca="1">IF(  AND(LEN(G666)&gt;=1,G666&lt;&gt;".",COUNTIF(G167:G$191,"*全日休*")&gt;0),  CONCATENATE(  ".",IF(G167=$A$599,$A667,"")  ),IF(G167=$A$599,$A667,"")  )</f>
        <v/>
      </c>
      <c r="H667" s="98" t="str">
        <f ca="1">IF(  AND(LEN(H666)&gt;=1,H666&lt;&gt;".",COUNTIF(H167:H$191,"*全日休*")&gt;0),  CONCATENATE(  ".",IF(H167=$A$599,$A667,"")  ),IF(H167=$A$599,$A667,"")  )</f>
        <v/>
      </c>
      <c r="I667" s="98" t="str">
        <f ca="1">IF(  AND(LEN(I666)&gt;=1,I666&lt;&gt;".",COUNTIF(I167:I$191,"*全日休*")&gt;0),  CONCATENATE(  ".",IF(I167=$A$599,$A667,"")  ),IF(I167=$A$599,$A667,"")  )</f>
        <v/>
      </c>
      <c r="J667" s="98" t="str">
        <f ca="1">IF(  AND(LEN(J666)&gt;=1,J666&lt;&gt;".",COUNTIF(J167:J$191,"*全日休*")&gt;0),  CONCATENATE(  ".",IF(J167=$A$599,$A667,"")  ),IF(J167=$A$599,$A667,"")  )</f>
        <v/>
      </c>
      <c r="K667" s="98" t="str">
        <f ca="1">IF(  AND(LEN(K666)&gt;=1,K666&lt;&gt;".",COUNTIF(K167:K$191,"*全日休*")&gt;0),  CONCATENATE(  ".",IF(K167=$A$599,$A667,"")  ),IF(K167=$A$599,$A667,"")  )</f>
        <v/>
      </c>
      <c r="L667" s="98" t="str">
        <f ca="1">IF(  AND(LEN(L666)&gt;=1,L666&lt;&gt;".",COUNTIF(L167:L$191,"*全日休*")&gt;0),  CONCATENATE(  ".",IF(L167=$A$599,$A667,"")  ),IF(L167=$A$599,$A667,"")  )</f>
        <v/>
      </c>
      <c r="M667" s="98" t="str">
        <f ca="1">IF(  AND(LEN(M666)&gt;=1,M666&lt;&gt;".",COUNTIF(M167:M$191,"*全日休*")&gt;0),  CONCATENATE(  ".",IF(M167=$A$599,$A667,"")  ),IF(M167=$A$599,$A667,"")  )</f>
        <v/>
      </c>
      <c r="N667" s="98" t="str">
        <f ca="1">IF(  AND(LEN(N666)&gt;=1,N666&lt;&gt;".",COUNTIF(N167:N$191,"*全日休*")&gt;0),  CONCATENATE(  ".",IF(N167=$A$599,$A667,"")  ),IF(N167=$A$599,$A667,"")  )</f>
        <v/>
      </c>
      <c r="O667" s="98" t="str">
        <f ca="1">IF(  AND(LEN(O666)&gt;=1,O666&lt;&gt;".",COUNTIF(O167:O$191,"*全日休*")&gt;0),  CONCATENATE(  ".",IF(O167=$A$599,$A667,"")  ),IF(O167=$A$599,$A667,"")  )</f>
        <v/>
      </c>
      <c r="P667" s="98" t="str">
        <f ca="1">IF(  AND(LEN(P666)&gt;=1,P666&lt;&gt;".",COUNTIF(P167:P$191,"*全日休*")&gt;0),  CONCATENATE(  ".",IF(P167=$A$599,$A667,"")  ),IF(P167=$A$599,$A667,"")  )</f>
        <v/>
      </c>
      <c r="Q667" s="98" t="str">
        <f ca="1">IF(  AND(LEN(Q666)&gt;=1,Q666&lt;&gt;".",COUNTIF(Q167:Q$191,"*全日休*")&gt;0),  CONCATENATE(  ".",IF(Q167=$A$599,$A667,"")  ),IF(Q167=$A$599,$A667,"")  )</f>
        <v/>
      </c>
      <c r="R667" s="98" t="str">
        <f ca="1">IF(  AND(LEN(R666)&gt;=1,R666&lt;&gt;".",COUNTIF(R167:R$191,"*全日休*")&gt;0),  CONCATENATE(  ".",IF(R167=$A$599,$A667,"")  ),IF(R167=$A$599,$A667,"")  )</f>
        <v/>
      </c>
      <c r="S667" s="98" t="str">
        <f ca="1">IF(  AND(LEN(S666)&gt;=1,S666&lt;&gt;".",COUNTIF(S167:S$191,"*全日休*")&gt;0),  CONCATENATE(  ".",IF(S167=$A$599,$A667,"")  ),IF(S167=$A$599,$A667,"")  )</f>
        <v/>
      </c>
      <c r="T667" s="98" t="str">
        <f ca="1">IF(  AND(LEN(T666)&gt;=1,T666&lt;&gt;".",COUNTIF(T167:T$191,"*全日休*")&gt;0),  CONCATENATE(  ".",IF(T167=$A$599,$A667,"")  ),IF(T167=$A$599,$A667,"")  )</f>
        <v/>
      </c>
      <c r="U667" s="98" t="str">
        <f ca="1">IF(  AND(LEN(U666)&gt;=1,U666&lt;&gt;".",COUNTIF(U167:U$191,"*全日休*")&gt;0),  CONCATENATE(  ".",IF(U167=$A$599,$A667,"")  ),IF(U167=$A$599,$A667,"")  )</f>
        <v/>
      </c>
      <c r="V667" s="98" t="str">
        <f ca="1">IF(  AND(LEN(V666)&gt;=1,V666&lt;&gt;".",COUNTIF(V167:V$191,"*全日休*")&gt;0),  CONCATENATE(  ".",IF(V167=$A$599,$A667,"")  ),IF(V167=$A$599,$A667,"")  )</f>
        <v/>
      </c>
      <c r="W667" s="98" t="str">
        <f ca="1">IF(  AND(LEN(W666)&gt;=1,W666&lt;&gt;".",COUNTIF(W167:W$191,"*全日休*")&gt;0),  CONCATENATE(  ".",IF(W167=$A$599,$A667,"")  ),IF(W167=$A$599,$A667,"")  )</f>
        <v/>
      </c>
      <c r="X667" s="98" t="str">
        <f ca="1">IF(  AND(LEN(X666)&gt;=1,X666&lt;&gt;".",COUNTIF(X167:X$191,"*全日休*")&gt;0),  CONCATENATE(  ".",IF(X167=$A$599,$A667,"")  ),IF(X167=$A$599,$A667,"")  )</f>
        <v/>
      </c>
      <c r="Y667" s="98" t="str">
        <f ca="1">IF(  AND(LEN(Y666)&gt;=1,Y666&lt;&gt;".",COUNTIF(Y167:Y$191,"*全日休*")&gt;0),  CONCATENATE(  ".",IF(Y167=$A$599,$A667,"")  ),IF(Y167=$A$599,$A667,"")  )</f>
        <v/>
      </c>
      <c r="Z667" s="98" t="str">
        <f ca="1">IF(  AND(LEN(Z666)&gt;=1,Z666&lt;&gt;".",COUNTIF(Z167:Z$191,"*全日休*")&gt;0),  CONCATENATE(  ".",IF(Z167=$A$599,$A667,"")  ),IF(Z167=$A$599,$A667,"")  )</f>
        <v/>
      </c>
      <c r="AA667" s="98" t="str">
        <f ca="1">IF(  AND(LEN(AA666)&gt;=1,AA666&lt;&gt;".",COUNTIF(AA167:AA$191,"*全日休*")&gt;0),  CONCATENATE(  ".",IF(AA167=$A$599,$A667,"")  ),IF(AA167=$A$599,$A667,"")  )</f>
        <v/>
      </c>
      <c r="AB667" s="98" t="str">
        <f ca="1">IF(  AND(LEN(AB666)&gt;=1,AB666&lt;&gt;".",COUNTIF(AB167:AB$191,"*全日休*")&gt;0),  CONCATENATE(  ".",IF(AB167=$A$599,$A667,"")  ),IF(AB167=$A$599,$A667,"")  )</f>
        <v/>
      </c>
      <c r="AC667" s="98" t="str">
        <f ca="1">IF(  AND(LEN(AC666)&gt;=1,AC666&lt;&gt;".",COUNTIF(AC167:AC$191,"*全日休*")&gt;0),  CONCATENATE(  ".",IF(AC167=$A$599,$A667,"")  ),IF(AC167=$A$599,$A667,"")  )</f>
        <v/>
      </c>
      <c r="AD667" s="98" t="str">
        <f ca="1">IF(  AND(LEN(AD666)&gt;=1,AD666&lt;&gt;".",COUNTIF(AD167:AD$191,"*全日休*")&gt;0),  CONCATENATE(  ".",IF(AD167=$A$599,$A667,"")  ),IF(AD167=$A$599,$A667,"")  )</f>
        <v/>
      </c>
      <c r="AE667" s="98" t="str">
        <f ca="1">IF(  AND(LEN(AE666)&gt;=1,AE666&lt;&gt;".",COUNTIF(AE167:AE$191,"*全日休*")&gt;0),  CONCATENATE(  ".",IF(AE167=$A$599,$A667,"")  ),IF(AE167=$A$599,$A667,"")  )</f>
        <v/>
      </c>
      <c r="AF667" s="98" t="str">
        <f ca="1">IF(  AND(LEN(AF666)&gt;=1,AF666&lt;&gt;".",COUNTIF(AF167:AF$191,"*全日休*")&gt;0),  CONCATENATE(  ".",IF(AF167=$A$599,$A667,"")  ),IF(AF167=$A$599,$A667,"")  )</f>
        <v/>
      </c>
      <c r="AG667" s="98" t="str">
        <f ca="1">IF(  AND(LEN(AG666)&gt;=1,AG666&lt;&gt;".",COUNTIF(AG167:AG$191,"*全日休*")&gt;0),  CONCATENATE(  ".",IF(AG167=$A$599,$A667,"")  ),IF(AG167=$A$599,$A667,"")  )</f>
        <v/>
      </c>
      <c r="AH667" s="98"/>
      <c r="AI667" s="98"/>
      <c r="AJ667" s="98"/>
    </row>
    <row r="668" spans="1:36">
      <c r="A668" s="98">
        <f t="shared" si="55"/>
        <v>68</v>
      </c>
      <c r="B668" s="98" t="str">
        <f t="shared" si="55"/>
        <v/>
      </c>
      <c r="C668" s="98" t="str">
        <f ca="1">IF(  AND(LEN(C667)&gt;=1,C667&lt;&gt;".",COUNTIF(C168:C$191,"*全日休*")&gt;0),  CONCATENATE(  ".",IF(C168=$A$599,$A668,"")  ),IF(C168=$A$599,$A668,"")  )</f>
        <v/>
      </c>
      <c r="D668" s="98" t="str">
        <f ca="1">IF(  AND(LEN(D667)&gt;=1,D667&lt;&gt;".",COUNTIF(D168:D$191,"*全日休*")&gt;0),  CONCATENATE(  ".",IF(D168=$A$599,$A668,"")  ),IF(D168=$A$599,$A668,"")  )</f>
        <v/>
      </c>
      <c r="E668" s="98" t="str">
        <f ca="1">IF(  AND(LEN(E667)&gt;=1,E667&lt;&gt;".",COUNTIF(E168:E$191,"*全日休*")&gt;0),  CONCATENATE(  ".",IF(E168=$A$599,$A668,"")  ),IF(E168=$A$599,$A668,"")  )</f>
        <v/>
      </c>
      <c r="F668" s="98" t="str">
        <f ca="1">IF(  AND(LEN(F667)&gt;=1,F667&lt;&gt;".",COUNTIF(F168:F$191,"*全日休*")&gt;0),  CONCATENATE(  ".",IF(F168=$A$599,$A668,"")  ),IF(F168=$A$599,$A668,"")  )</f>
        <v/>
      </c>
      <c r="G668" s="98" t="str">
        <f ca="1">IF(  AND(LEN(G667)&gt;=1,G667&lt;&gt;".",COUNTIF(G168:G$191,"*全日休*")&gt;0),  CONCATENATE(  ".",IF(G168=$A$599,$A668,"")  ),IF(G168=$A$599,$A668,"")  )</f>
        <v/>
      </c>
      <c r="H668" s="98" t="str">
        <f ca="1">IF(  AND(LEN(H667)&gt;=1,H667&lt;&gt;".",COUNTIF(H168:H$191,"*全日休*")&gt;0),  CONCATENATE(  ".",IF(H168=$A$599,$A668,"")  ),IF(H168=$A$599,$A668,"")  )</f>
        <v/>
      </c>
      <c r="I668" s="98" t="str">
        <f ca="1">IF(  AND(LEN(I667)&gt;=1,I667&lt;&gt;".",COUNTIF(I168:I$191,"*全日休*")&gt;0),  CONCATENATE(  ".",IF(I168=$A$599,$A668,"")  ),IF(I168=$A$599,$A668,"")  )</f>
        <v/>
      </c>
      <c r="J668" s="98" t="str">
        <f ca="1">IF(  AND(LEN(J667)&gt;=1,J667&lt;&gt;".",COUNTIF(J168:J$191,"*全日休*")&gt;0),  CONCATENATE(  ".",IF(J168=$A$599,$A668,"")  ),IF(J168=$A$599,$A668,"")  )</f>
        <v/>
      </c>
      <c r="K668" s="98" t="str">
        <f ca="1">IF(  AND(LEN(K667)&gt;=1,K667&lt;&gt;".",COUNTIF(K168:K$191,"*全日休*")&gt;0),  CONCATENATE(  ".",IF(K168=$A$599,$A668,"")  ),IF(K168=$A$599,$A668,"")  )</f>
        <v/>
      </c>
      <c r="L668" s="98" t="str">
        <f ca="1">IF(  AND(LEN(L667)&gt;=1,L667&lt;&gt;".",COUNTIF(L168:L$191,"*全日休*")&gt;0),  CONCATENATE(  ".",IF(L168=$A$599,$A668,"")  ),IF(L168=$A$599,$A668,"")  )</f>
        <v/>
      </c>
      <c r="M668" s="98" t="str">
        <f ca="1">IF(  AND(LEN(M667)&gt;=1,M667&lt;&gt;".",COUNTIF(M168:M$191,"*全日休*")&gt;0),  CONCATENATE(  ".",IF(M168=$A$599,$A668,"")  ),IF(M168=$A$599,$A668,"")  )</f>
        <v/>
      </c>
      <c r="N668" s="98" t="str">
        <f ca="1">IF(  AND(LEN(N667)&gt;=1,N667&lt;&gt;".",COUNTIF(N168:N$191,"*全日休*")&gt;0),  CONCATENATE(  ".",IF(N168=$A$599,$A668,"")  ),IF(N168=$A$599,$A668,"")  )</f>
        <v/>
      </c>
      <c r="O668" s="98" t="str">
        <f ca="1">IF(  AND(LEN(O667)&gt;=1,O667&lt;&gt;".",COUNTIF(O168:O$191,"*全日休*")&gt;0),  CONCATENATE(  ".",IF(O168=$A$599,$A668,"")  ),IF(O168=$A$599,$A668,"")  )</f>
        <v/>
      </c>
      <c r="P668" s="98" t="str">
        <f ca="1">IF(  AND(LEN(P667)&gt;=1,P667&lt;&gt;".",COUNTIF(P168:P$191,"*全日休*")&gt;0),  CONCATENATE(  ".",IF(P168=$A$599,$A668,"")  ),IF(P168=$A$599,$A668,"")  )</f>
        <v/>
      </c>
      <c r="Q668" s="98" t="str">
        <f ca="1">IF(  AND(LEN(Q667)&gt;=1,Q667&lt;&gt;".",COUNTIF(Q168:Q$191,"*全日休*")&gt;0),  CONCATENATE(  ".",IF(Q168=$A$599,$A668,"")  ),IF(Q168=$A$599,$A668,"")  )</f>
        <v/>
      </c>
      <c r="R668" s="98" t="str">
        <f ca="1">IF(  AND(LEN(R667)&gt;=1,R667&lt;&gt;".",COUNTIF(R168:R$191,"*全日休*")&gt;0),  CONCATENATE(  ".",IF(R168=$A$599,$A668,"")  ),IF(R168=$A$599,$A668,"")  )</f>
        <v/>
      </c>
      <c r="S668" s="98" t="str">
        <f ca="1">IF(  AND(LEN(S667)&gt;=1,S667&lt;&gt;".",COUNTIF(S168:S$191,"*全日休*")&gt;0),  CONCATENATE(  ".",IF(S168=$A$599,$A668,"")  ),IF(S168=$A$599,$A668,"")  )</f>
        <v/>
      </c>
      <c r="T668" s="98" t="str">
        <f ca="1">IF(  AND(LEN(T667)&gt;=1,T667&lt;&gt;".",COUNTIF(T168:T$191,"*全日休*")&gt;0),  CONCATENATE(  ".",IF(T168=$A$599,$A668,"")  ),IF(T168=$A$599,$A668,"")  )</f>
        <v/>
      </c>
      <c r="U668" s="98" t="str">
        <f ca="1">IF(  AND(LEN(U667)&gt;=1,U667&lt;&gt;".",COUNTIF(U168:U$191,"*全日休*")&gt;0),  CONCATENATE(  ".",IF(U168=$A$599,$A668,"")  ),IF(U168=$A$599,$A668,"")  )</f>
        <v/>
      </c>
      <c r="V668" s="98" t="str">
        <f ca="1">IF(  AND(LEN(V667)&gt;=1,V667&lt;&gt;".",COUNTIF(V168:V$191,"*全日休*")&gt;0),  CONCATENATE(  ".",IF(V168=$A$599,$A668,"")  ),IF(V168=$A$599,$A668,"")  )</f>
        <v/>
      </c>
      <c r="W668" s="98" t="str">
        <f ca="1">IF(  AND(LEN(W667)&gt;=1,W667&lt;&gt;".",COUNTIF(W168:W$191,"*全日休*")&gt;0),  CONCATENATE(  ".",IF(W168=$A$599,$A668,"")  ),IF(W168=$A$599,$A668,"")  )</f>
        <v/>
      </c>
      <c r="X668" s="98" t="str">
        <f ca="1">IF(  AND(LEN(X667)&gt;=1,X667&lt;&gt;".",COUNTIF(X168:X$191,"*全日休*")&gt;0),  CONCATENATE(  ".",IF(X168=$A$599,$A668,"")  ),IF(X168=$A$599,$A668,"")  )</f>
        <v/>
      </c>
      <c r="Y668" s="98" t="str">
        <f ca="1">IF(  AND(LEN(Y667)&gt;=1,Y667&lt;&gt;".",COUNTIF(Y168:Y$191,"*全日休*")&gt;0),  CONCATENATE(  ".",IF(Y168=$A$599,$A668,"")  ),IF(Y168=$A$599,$A668,"")  )</f>
        <v/>
      </c>
      <c r="Z668" s="98" t="str">
        <f ca="1">IF(  AND(LEN(Z667)&gt;=1,Z667&lt;&gt;".",COUNTIF(Z168:Z$191,"*全日休*")&gt;0),  CONCATENATE(  ".",IF(Z168=$A$599,$A668,"")  ),IF(Z168=$A$599,$A668,"")  )</f>
        <v/>
      </c>
      <c r="AA668" s="98" t="str">
        <f ca="1">IF(  AND(LEN(AA667)&gt;=1,AA667&lt;&gt;".",COUNTIF(AA168:AA$191,"*全日休*")&gt;0),  CONCATENATE(  ".",IF(AA168=$A$599,$A668,"")  ),IF(AA168=$A$599,$A668,"")  )</f>
        <v/>
      </c>
      <c r="AB668" s="98" t="str">
        <f ca="1">IF(  AND(LEN(AB667)&gt;=1,AB667&lt;&gt;".",COUNTIF(AB168:AB$191,"*全日休*")&gt;0),  CONCATENATE(  ".",IF(AB168=$A$599,$A668,"")  ),IF(AB168=$A$599,$A668,"")  )</f>
        <v/>
      </c>
      <c r="AC668" s="98" t="str">
        <f ca="1">IF(  AND(LEN(AC667)&gt;=1,AC667&lt;&gt;".",COUNTIF(AC168:AC$191,"*全日休*")&gt;0),  CONCATENATE(  ".",IF(AC168=$A$599,$A668,"")  ),IF(AC168=$A$599,$A668,"")  )</f>
        <v/>
      </c>
      <c r="AD668" s="98" t="str">
        <f ca="1">IF(  AND(LEN(AD667)&gt;=1,AD667&lt;&gt;".",COUNTIF(AD168:AD$191,"*全日休*")&gt;0),  CONCATENATE(  ".",IF(AD168=$A$599,$A668,"")  ),IF(AD168=$A$599,$A668,"")  )</f>
        <v/>
      </c>
      <c r="AE668" s="98" t="str">
        <f ca="1">IF(  AND(LEN(AE667)&gt;=1,AE667&lt;&gt;".",COUNTIF(AE168:AE$191,"*全日休*")&gt;0),  CONCATENATE(  ".",IF(AE168=$A$599,$A668,"")  ),IF(AE168=$A$599,$A668,"")  )</f>
        <v/>
      </c>
      <c r="AF668" s="98" t="str">
        <f ca="1">IF(  AND(LEN(AF667)&gt;=1,AF667&lt;&gt;".",COUNTIF(AF168:AF$191,"*全日休*")&gt;0),  CONCATENATE(  ".",IF(AF168=$A$599,$A668,"")  ),IF(AF168=$A$599,$A668,"")  )</f>
        <v/>
      </c>
      <c r="AG668" s="98" t="str">
        <f ca="1">IF(  AND(LEN(AG667)&gt;=1,AG667&lt;&gt;".",COUNTIF(AG168:AG$191,"*全日休*")&gt;0),  CONCATENATE(  ".",IF(AG168=$A$599,$A668,"")  ),IF(AG168=$A$599,$A668,"")  )</f>
        <v/>
      </c>
      <c r="AH668" s="98"/>
      <c r="AI668" s="98"/>
      <c r="AJ668" s="98"/>
    </row>
    <row r="669" spans="1:36">
      <c r="A669" s="98">
        <f t="shared" si="55"/>
        <v>69</v>
      </c>
      <c r="B669" s="98" t="str">
        <f t="shared" si="55"/>
        <v/>
      </c>
      <c r="C669" s="98" t="str">
        <f ca="1">IF(  AND(LEN(C668)&gt;=1,C668&lt;&gt;".",COUNTIF(C169:C$191,"*全日休*")&gt;0),  CONCATENATE(  ".",IF(C169=$A$599,$A669,"")  ),IF(C169=$A$599,$A669,"")  )</f>
        <v/>
      </c>
      <c r="D669" s="98" t="str">
        <f ca="1">IF(  AND(LEN(D668)&gt;=1,D668&lt;&gt;".",COUNTIF(D169:D$191,"*全日休*")&gt;0),  CONCATENATE(  ".",IF(D169=$A$599,$A669,"")  ),IF(D169=$A$599,$A669,"")  )</f>
        <v/>
      </c>
      <c r="E669" s="98" t="str">
        <f ca="1">IF(  AND(LEN(E668)&gt;=1,E668&lt;&gt;".",COUNTIF(E169:E$191,"*全日休*")&gt;0),  CONCATENATE(  ".",IF(E169=$A$599,$A669,"")  ),IF(E169=$A$599,$A669,"")  )</f>
        <v/>
      </c>
      <c r="F669" s="98" t="str">
        <f ca="1">IF(  AND(LEN(F668)&gt;=1,F668&lt;&gt;".",COUNTIF(F169:F$191,"*全日休*")&gt;0),  CONCATENATE(  ".",IF(F169=$A$599,$A669,"")  ),IF(F169=$A$599,$A669,"")  )</f>
        <v/>
      </c>
      <c r="G669" s="98" t="str">
        <f ca="1">IF(  AND(LEN(G668)&gt;=1,G668&lt;&gt;".",COUNTIF(G169:G$191,"*全日休*")&gt;0),  CONCATENATE(  ".",IF(G169=$A$599,$A669,"")  ),IF(G169=$A$599,$A669,"")  )</f>
        <v/>
      </c>
      <c r="H669" s="98" t="str">
        <f ca="1">IF(  AND(LEN(H668)&gt;=1,H668&lt;&gt;".",COUNTIF(H169:H$191,"*全日休*")&gt;0),  CONCATENATE(  ".",IF(H169=$A$599,$A669,"")  ),IF(H169=$A$599,$A669,"")  )</f>
        <v/>
      </c>
      <c r="I669" s="98" t="str">
        <f ca="1">IF(  AND(LEN(I668)&gt;=1,I668&lt;&gt;".",COUNTIF(I169:I$191,"*全日休*")&gt;0),  CONCATENATE(  ".",IF(I169=$A$599,$A669,"")  ),IF(I169=$A$599,$A669,"")  )</f>
        <v/>
      </c>
      <c r="J669" s="98" t="str">
        <f ca="1">IF(  AND(LEN(J668)&gt;=1,J668&lt;&gt;".",COUNTIF(J169:J$191,"*全日休*")&gt;0),  CONCATENATE(  ".",IF(J169=$A$599,$A669,"")  ),IF(J169=$A$599,$A669,"")  )</f>
        <v/>
      </c>
      <c r="K669" s="98" t="str">
        <f ca="1">IF(  AND(LEN(K668)&gt;=1,K668&lt;&gt;".",COUNTIF(K169:K$191,"*全日休*")&gt;0),  CONCATENATE(  ".",IF(K169=$A$599,$A669,"")  ),IF(K169=$A$599,$A669,"")  )</f>
        <v/>
      </c>
      <c r="L669" s="98" t="str">
        <f ca="1">IF(  AND(LEN(L668)&gt;=1,L668&lt;&gt;".",COUNTIF(L169:L$191,"*全日休*")&gt;0),  CONCATENATE(  ".",IF(L169=$A$599,$A669,"")  ),IF(L169=$A$599,$A669,"")  )</f>
        <v/>
      </c>
      <c r="M669" s="98" t="str">
        <f ca="1">IF(  AND(LEN(M668)&gt;=1,M668&lt;&gt;".",COUNTIF(M169:M$191,"*全日休*")&gt;0),  CONCATENATE(  ".",IF(M169=$A$599,$A669,"")  ),IF(M169=$A$599,$A669,"")  )</f>
        <v/>
      </c>
      <c r="N669" s="98" t="str">
        <f ca="1">IF(  AND(LEN(N668)&gt;=1,N668&lt;&gt;".",COUNTIF(N169:N$191,"*全日休*")&gt;0),  CONCATENATE(  ".",IF(N169=$A$599,$A669,"")  ),IF(N169=$A$599,$A669,"")  )</f>
        <v/>
      </c>
      <c r="O669" s="98" t="str">
        <f ca="1">IF(  AND(LEN(O668)&gt;=1,O668&lt;&gt;".",COUNTIF(O169:O$191,"*全日休*")&gt;0),  CONCATENATE(  ".",IF(O169=$A$599,$A669,"")  ),IF(O169=$A$599,$A669,"")  )</f>
        <v/>
      </c>
      <c r="P669" s="98" t="str">
        <f ca="1">IF(  AND(LEN(P668)&gt;=1,P668&lt;&gt;".",COUNTIF(P169:P$191,"*全日休*")&gt;0),  CONCATENATE(  ".",IF(P169=$A$599,$A669,"")  ),IF(P169=$A$599,$A669,"")  )</f>
        <v/>
      </c>
      <c r="Q669" s="98" t="str">
        <f ca="1">IF(  AND(LEN(Q668)&gt;=1,Q668&lt;&gt;".",COUNTIF(Q169:Q$191,"*全日休*")&gt;0),  CONCATENATE(  ".",IF(Q169=$A$599,$A669,"")  ),IF(Q169=$A$599,$A669,"")  )</f>
        <v/>
      </c>
      <c r="R669" s="98" t="str">
        <f ca="1">IF(  AND(LEN(R668)&gt;=1,R668&lt;&gt;".",COUNTIF(R169:R$191,"*全日休*")&gt;0),  CONCATENATE(  ".",IF(R169=$A$599,$A669,"")  ),IF(R169=$A$599,$A669,"")  )</f>
        <v/>
      </c>
      <c r="S669" s="98" t="str">
        <f ca="1">IF(  AND(LEN(S668)&gt;=1,S668&lt;&gt;".",COUNTIF(S169:S$191,"*全日休*")&gt;0),  CONCATENATE(  ".",IF(S169=$A$599,$A669,"")  ),IF(S169=$A$599,$A669,"")  )</f>
        <v/>
      </c>
      <c r="T669" s="98" t="str">
        <f ca="1">IF(  AND(LEN(T668)&gt;=1,T668&lt;&gt;".",COUNTIF(T169:T$191,"*全日休*")&gt;0),  CONCATENATE(  ".",IF(T169=$A$599,$A669,"")  ),IF(T169=$A$599,$A669,"")  )</f>
        <v/>
      </c>
      <c r="U669" s="98" t="str">
        <f ca="1">IF(  AND(LEN(U668)&gt;=1,U668&lt;&gt;".",COUNTIF(U169:U$191,"*全日休*")&gt;0),  CONCATENATE(  ".",IF(U169=$A$599,$A669,"")  ),IF(U169=$A$599,$A669,"")  )</f>
        <v/>
      </c>
      <c r="V669" s="98" t="str">
        <f ca="1">IF(  AND(LEN(V668)&gt;=1,V668&lt;&gt;".",COUNTIF(V169:V$191,"*全日休*")&gt;0),  CONCATENATE(  ".",IF(V169=$A$599,$A669,"")  ),IF(V169=$A$599,$A669,"")  )</f>
        <v/>
      </c>
      <c r="W669" s="98" t="str">
        <f ca="1">IF(  AND(LEN(W668)&gt;=1,W668&lt;&gt;".",COUNTIF(W169:W$191,"*全日休*")&gt;0),  CONCATENATE(  ".",IF(W169=$A$599,$A669,"")  ),IF(W169=$A$599,$A669,"")  )</f>
        <v/>
      </c>
      <c r="X669" s="98" t="str">
        <f ca="1">IF(  AND(LEN(X668)&gt;=1,X668&lt;&gt;".",COUNTIF(X169:X$191,"*全日休*")&gt;0),  CONCATENATE(  ".",IF(X169=$A$599,$A669,"")  ),IF(X169=$A$599,$A669,"")  )</f>
        <v/>
      </c>
      <c r="Y669" s="98" t="str">
        <f ca="1">IF(  AND(LEN(Y668)&gt;=1,Y668&lt;&gt;".",COUNTIF(Y169:Y$191,"*全日休*")&gt;0),  CONCATENATE(  ".",IF(Y169=$A$599,$A669,"")  ),IF(Y169=$A$599,$A669,"")  )</f>
        <v/>
      </c>
      <c r="Z669" s="98" t="str">
        <f ca="1">IF(  AND(LEN(Z668)&gt;=1,Z668&lt;&gt;".",COUNTIF(Z169:Z$191,"*全日休*")&gt;0),  CONCATENATE(  ".",IF(Z169=$A$599,$A669,"")  ),IF(Z169=$A$599,$A669,"")  )</f>
        <v/>
      </c>
      <c r="AA669" s="98" t="str">
        <f ca="1">IF(  AND(LEN(AA668)&gt;=1,AA668&lt;&gt;".",COUNTIF(AA169:AA$191,"*全日休*")&gt;0),  CONCATENATE(  ".",IF(AA169=$A$599,$A669,"")  ),IF(AA169=$A$599,$A669,"")  )</f>
        <v/>
      </c>
      <c r="AB669" s="98" t="str">
        <f ca="1">IF(  AND(LEN(AB668)&gt;=1,AB668&lt;&gt;".",COUNTIF(AB169:AB$191,"*全日休*")&gt;0),  CONCATENATE(  ".",IF(AB169=$A$599,$A669,"")  ),IF(AB169=$A$599,$A669,"")  )</f>
        <v/>
      </c>
      <c r="AC669" s="98" t="str">
        <f ca="1">IF(  AND(LEN(AC668)&gt;=1,AC668&lt;&gt;".",COUNTIF(AC169:AC$191,"*全日休*")&gt;0),  CONCATENATE(  ".",IF(AC169=$A$599,$A669,"")  ),IF(AC169=$A$599,$A669,"")  )</f>
        <v/>
      </c>
      <c r="AD669" s="98" t="str">
        <f ca="1">IF(  AND(LEN(AD668)&gt;=1,AD668&lt;&gt;".",COUNTIF(AD169:AD$191,"*全日休*")&gt;0),  CONCATENATE(  ".",IF(AD169=$A$599,$A669,"")  ),IF(AD169=$A$599,$A669,"")  )</f>
        <v/>
      </c>
      <c r="AE669" s="98" t="str">
        <f ca="1">IF(  AND(LEN(AE668)&gt;=1,AE668&lt;&gt;".",COUNTIF(AE169:AE$191,"*全日休*")&gt;0),  CONCATENATE(  ".",IF(AE169=$A$599,$A669,"")  ),IF(AE169=$A$599,$A669,"")  )</f>
        <v/>
      </c>
      <c r="AF669" s="98" t="str">
        <f ca="1">IF(  AND(LEN(AF668)&gt;=1,AF668&lt;&gt;".",COUNTIF(AF169:AF$191,"*全日休*")&gt;0),  CONCATENATE(  ".",IF(AF169=$A$599,$A669,"")  ),IF(AF169=$A$599,$A669,"")  )</f>
        <v/>
      </c>
      <c r="AG669" s="98" t="str">
        <f ca="1">IF(  AND(LEN(AG668)&gt;=1,AG668&lt;&gt;".",COUNTIF(AG169:AG$191,"*全日休*")&gt;0),  CONCATENATE(  ".",IF(AG169=$A$599,$A669,"")  ),IF(AG169=$A$599,$A669,"")  )</f>
        <v/>
      </c>
      <c r="AH669" s="98"/>
      <c r="AI669" s="98"/>
      <c r="AJ669" s="98"/>
    </row>
    <row r="670" spans="1:36">
      <c r="A670" s="98">
        <f t="shared" si="55"/>
        <v>70</v>
      </c>
      <c r="B670" s="98" t="str">
        <f t="shared" si="55"/>
        <v/>
      </c>
      <c r="C670" s="98" t="str">
        <f ca="1">IF(  AND(LEN(C669)&gt;=1,C669&lt;&gt;".",COUNTIF(C170:C$191,"*全日休*")&gt;0),  CONCATENATE(  ".",IF(C170=$A$599,$A670,"")  ),IF(C170=$A$599,$A670,"")  )</f>
        <v/>
      </c>
      <c r="D670" s="98" t="str">
        <f ca="1">IF(  AND(LEN(D669)&gt;=1,D669&lt;&gt;".",COUNTIF(D170:D$191,"*全日休*")&gt;0),  CONCATENATE(  ".",IF(D170=$A$599,$A670,"")  ),IF(D170=$A$599,$A670,"")  )</f>
        <v/>
      </c>
      <c r="E670" s="98" t="str">
        <f ca="1">IF(  AND(LEN(E669)&gt;=1,E669&lt;&gt;".",COUNTIF(E170:E$191,"*全日休*")&gt;0),  CONCATENATE(  ".",IF(E170=$A$599,$A670,"")  ),IF(E170=$A$599,$A670,"")  )</f>
        <v/>
      </c>
      <c r="F670" s="98" t="str">
        <f ca="1">IF(  AND(LEN(F669)&gt;=1,F669&lt;&gt;".",COUNTIF(F170:F$191,"*全日休*")&gt;0),  CONCATENATE(  ".",IF(F170=$A$599,$A670,"")  ),IF(F170=$A$599,$A670,"")  )</f>
        <v/>
      </c>
      <c r="G670" s="98" t="str">
        <f ca="1">IF(  AND(LEN(G669)&gt;=1,G669&lt;&gt;".",COUNTIF(G170:G$191,"*全日休*")&gt;0),  CONCATENATE(  ".",IF(G170=$A$599,$A670,"")  ),IF(G170=$A$599,$A670,"")  )</f>
        <v/>
      </c>
      <c r="H670" s="98" t="str">
        <f ca="1">IF(  AND(LEN(H669)&gt;=1,H669&lt;&gt;".",COUNTIF(H170:H$191,"*全日休*")&gt;0),  CONCATENATE(  ".",IF(H170=$A$599,$A670,"")  ),IF(H170=$A$599,$A670,"")  )</f>
        <v/>
      </c>
      <c r="I670" s="98" t="str">
        <f ca="1">IF(  AND(LEN(I669)&gt;=1,I669&lt;&gt;".",COUNTIF(I170:I$191,"*全日休*")&gt;0),  CONCATENATE(  ".",IF(I170=$A$599,$A670,"")  ),IF(I170=$A$599,$A670,"")  )</f>
        <v/>
      </c>
      <c r="J670" s="98" t="str">
        <f ca="1">IF(  AND(LEN(J669)&gt;=1,J669&lt;&gt;".",COUNTIF(J170:J$191,"*全日休*")&gt;0),  CONCATENATE(  ".",IF(J170=$A$599,$A670,"")  ),IF(J170=$A$599,$A670,"")  )</f>
        <v/>
      </c>
      <c r="K670" s="98" t="str">
        <f ca="1">IF(  AND(LEN(K669)&gt;=1,K669&lt;&gt;".",COUNTIF(K170:K$191,"*全日休*")&gt;0),  CONCATENATE(  ".",IF(K170=$A$599,$A670,"")  ),IF(K170=$A$599,$A670,"")  )</f>
        <v/>
      </c>
      <c r="L670" s="98" t="str">
        <f ca="1">IF(  AND(LEN(L669)&gt;=1,L669&lt;&gt;".",COUNTIF(L170:L$191,"*全日休*")&gt;0),  CONCATENATE(  ".",IF(L170=$A$599,$A670,"")  ),IF(L170=$A$599,$A670,"")  )</f>
        <v/>
      </c>
      <c r="M670" s="98" t="str">
        <f ca="1">IF(  AND(LEN(M669)&gt;=1,M669&lt;&gt;".",COUNTIF(M170:M$191,"*全日休*")&gt;0),  CONCATENATE(  ".",IF(M170=$A$599,$A670,"")  ),IF(M170=$A$599,$A670,"")  )</f>
        <v/>
      </c>
      <c r="N670" s="98" t="str">
        <f ca="1">IF(  AND(LEN(N669)&gt;=1,N669&lt;&gt;".",COUNTIF(N170:N$191,"*全日休*")&gt;0),  CONCATENATE(  ".",IF(N170=$A$599,$A670,"")  ),IF(N170=$A$599,$A670,"")  )</f>
        <v/>
      </c>
      <c r="O670" s="98" t="str">
        <f ca="1">IF(  AND(LEN(O669)&gt;=1,O669&lt;&gt;".",COUNTIF(O170:O$191,"*全日休*")&gt;0),  CONCATENATE(  ".",IF(O170=$A$599,$A670,"")  ),IF(O170=$A$599,$A670,"")  )</f>
        <v/>
      </c>
      <c r="P670" s="98" t="str">
        <f ca="1">IF(  AND(LEN(P669)&gt;=1,P669&lt;&gt;".",COUNTIF(P170:P$191,"*全日休*")&gt;0),  CONCATENATE(  ".",IF(P170=$A$599,$A670,"")  ),IF(P170=$A$599,$A670,"")  )</f>
        <v/>
      </c>
      <c r="Q670" s="98" t="str">
        <f ca="1">IF(  AND(LEN(Q669)&gt;=1,Q669&lt;&gt;".",COUNTIF(Q170:Q$191,"*全日休*")&gt;0),  CONCATENATE(  ".",IF(Q170=$A$599,$A670,"")  ),IF(Q170=$A$599,$A670,"")  )</f>
        <v/>
      </c>
      <c r="R670" s="98" t="str">
        <f ca="1">IF(  AND(LEN(R669)&gt;=1,R669&lt;&gt;".",COUNTIF(R170:R$191,"*全日休*")&gt;0),  CONCATENATE(  ".",IF(R170=$A$599,$A670,"")  ),IF(R170=$A$599,$A670,"")  )</f>
        <v/>
      </c>
      <c r="S670" s="98" t="str">
        <f ca="1">IF(  AND(LEN(S669)&gt;=1,S669&lt;&gt;".",COUNTIF(S170:S$191,"*全日休*")&gt;0),  CONCATENATE(  ".",IF(S170=$A$599,$A670,"")  ),IF(S170=$A$599,$A670,"")  )</f>
        <v/>
      </c>
      <c r="T670" s="98" t="str">
        <f ca="1">IF(  AND(LEN(T669)&gt;=1,T669&lt;&gt;".",COUNTIF(T170:T$191,"*全日休*")&gt;0),  CONCATENATE(  ".",IF(T170=$A$599,$A670,"")  ),IF(T170=$A$599,$A670,"")  )</f>
        <v/>
      </c>
      <c r="U670" s="98" t="str">
        <f ca="1">IF(  AND(LEN(U669)&gt;=1,U669&lt;&gt;".",COUNTIF(U170:U$191,"*全日休*")&gt;0),  CONCATENATE(  ".",IF(U170=$A$599,$A670,"")  ),IF(U170=$A$599,$A670,"")  )</f>
        <v/>
      </c>
      <c r="V670" s="98" t="str">
        <f ca="1">IF(  AND(LEN(V669)&gt;=1,V669&lt;&gt;".",COUNTIF(V170:V$191,"*全日休*")&gt;0),  CONCATENATE(  ".",IF(V170=$A$599,$A670,"")  ),IF(V170=$A$599,$A670,"")  )</f>
        <v/>
      </c>
      <c r="W670" s="98" t="str">
        <f ca="1">IF(  AND(LEN(W669)&gt;=1,W669&lt;&gt;".",COUNTIF(W170:W$191,"*全日休*")&gt;0),  CONCATENATE(  ".",IF(W170=$A$599,$A670,"")  ),IF(W170=$A$599,$A670,"")  )</f>
        <v/>
      </c>
      <c r="X670" s="98" t="str">
        <f ca="1">IF(  AND(LEN(X669)&gt;=1,X669&lt;&gt;".",COUNTIF(X170:X$191,"*全日休*")&gt;0),  CONCATENATE(  ".",IF(X170=$A$599,$A670,"")  ),IF(X170=$A$599,$A670,"")  )</f>
        <v/>
      </c>
      <c r="Y670" s="98" t="str">
        <f ca="1">IF(  AND(LEN(Y669)&gt;=1,Y669&lt;&gt;".",COUNTIF(Y170:Y$191,"*全日休*")&gt;0),  CONCATENATE(  ".",IF(Y170=$A$599,$A670,"")  ),IF(Y170=$A$599,$A670,"")  )</f>
        <v/>
      </c>
      <c r="Z670" s="98" t="str">
        <f ca="1">IF(  AND(LEN(Z669)&gt;=1,Z669&lt;&gt;".",COUNTIF(Z170:Z$191,"*全日休*")&gt;0),  CONCATENATE(  ".",IF(Z170=$A$599,$A670,"")  ),IF(Z170=$A$599,$A670,"")  )</f>
        <v/>
      </c>
      <c r="AA670" s="98" t="str">
        <f ca="1">IF(  AND(LEN(AA669)&gt;=1,AA669&lt;&gt;".",COUNTIF(AA170:AA$191,"*全日休*")&gt;0),  CONCATENATE(  ".",IF(AA170=$A$599,$A670,"")  ),IF(AA170=$A$599,$A670,"")  )</f>
        <v/>
      </c>
      <c r="AB670" s="98" t="str">
        <f ca="1">IF(  AND(LEN(AB669)&gt;=1,AB669&lt;&gt;".",COUNTIF(AB170:AB$191,"*全日休*")&gt;0),  CONCATENATE(  ".",IF(AB170=$A$599,$A670,"")  ),IF(AB170=$A$599,$A670,"")  )</f>
        <v/>
      </c>
      <c r="AC670" s="98" t="str">
        <f ca="1">IF(  AND(LEN(AC669)&gt;=1,AC669&lt;&gt;".",COUNTIF(AC170:AC$191,"*全日休*")&gt;0),  CONCATENATE(  ".",IF(AC170=$A$599,$A670,"")  ),IF(AC170=$A$599,$A670,"")  )</f>
        <v/>
      </c>
      <c r="AD670" s="98" t="str">
        <f ca="1">IF(  AND(LEN(AD669)&gt;=1,AD669&lt;&gt;".",COUNTIF(AD170:AD$191,"*全日休*")&gt;0),  CONCATENATE(  ".",IF(AD170=$A$599,$A670,"")  ),IF(AD170=$A$599,$A670,"")  )</f>
        <v/>
      </c>
      <c r="AE670" s="98" t="str">
        <f ca="1">IF(  AND(LEN(AE669)&gt;=1,AE669&lt;&gt;".",COUNTIF(AE170:AE$191,"*全日休*")&gt;0),  CONCATENATE(  ".",IF(AE170=$A$599,$A670,"")  ),IF(AE170=$A$599,$A670,"")  )</f>
        <v/>
      </c>
      <c r="AF670" s="98" t="str">
        <f ca="1">IF(  AND(LEN(AF669)&gt;=1,AF669&lt;&gt;".",COUNTIF(AF170:AF$191,"*全日休*")&gt;0),  CONCATENATE(  ".",IF(AF170=$A$599,$A670,"")  ),IF(AF170=$A$599,$A670,"")  )</f>
        <v/>
      </c>
      <c r="AG670" s="98" t="str">
        <f ca="1">IF(  AND(LEN(AG669)&gt;=1,AG669&lt;&gt;".",COUNTIF(AG170:AG$191,"*全日休*")&gt;0),  CONCATENATE(  ".",IF(AG170=$A$599,$A670,"")  ),IF(AG170=$A$599,$A670,"")  )</f>
        <v/>
      </c>
      <c r="AH670" s="98"/>
      <c r="AI670" s="98"/>
      <c r="AJ670" s="98"/>
    </row>
    <row r="671" spans="1:36">
      <c r="A671" s="98">
        <f t="shared" si="55"/>
        <v>71</v>
      </c>
      <c r="B671" s="98" t="str">
        <f t="shared" si="55"/>
        <v/>
      </c>
      <c r="C671" s="98" t="str">
        <f ca="1">IF(  AND(LEN(C670)&gt;=1,C670&lt;&gt;".",COUNTIF(C171:C$191,"*全日休*")&gt;0),  CONCATENATE(  ".",IF(C171=$A$599,$A671,"")  ),IF(C171=$A$599,$A671,"")  )</f>
        <v/>
      </c>
      <c r="D671" s="98" t="str">
        <f ca="1">IF(  AND(LEN(D670)&gt;=1,D670&lt;&gt;".",COUNTIF(D171:D$191,"*全日休*")&gt;0),  CONCATENATE(  ".",IF(D171=$A$599,$A671,"")  ),IF(D171=$A$599,$A671,"")  )</f>
        <v/>
      </c>
      <c r="E671" s="98" t="str">
        <f ca="1">IF(  AND(LEN(E670)&gt;=1,E670&lt;&gt;".",COUNTIF(E171:E$191,"*全日休*")&gt;0),  CONCATENATE(  ".",IF(E171=$A$599,$A671,"")  ),IF(E171=$A$599,$A671,"")  )</f>
        <v/>
      </c>
      <c r="F671" s="98" t="str">
        <f ca="1">IF(  AND(LEN(F670)&gt;=1,F670&lt;&gt;".",COUNTIF(F171:F$191,"*全日休*")&gt;0),  CONCATENATE(  ".",IF(F171=$A$599,$A671,"")  ),IF(F171=$A$599,$A671,"")  )</f>
        <v/>
      </c>
      <c r="G671" s="98" t="str">
        <f ca="1">IF(  AND(LEN(G670)&gt;=1,G670&lt;&gt;".",COUNTIF(G171:G$191,"*全日休*")&gt;0),  CONCATENATE(  ".",IF(G171=$A$599,$A671,"")  ),IF(G171=$A$599,$A671,"")  )</f>
        <v/>
      </c>
      <c r="H671" s="98" t="str">
        <f ca="1">IF(  AND(LEN(H670)&gt;=1,H670&lt;&gt;".",COUNTIF(H171:H$191,"*全日休*")&gt;0),  CONCATENATE(  ".",IF(H171=$A$599,$A671,"")  ),IF(H171=$A$599,$A671,"")  )</f>
        <v/>
      </c>
      <c r="I671" s="98" t="str">
        <f ca="1">IF(  AND(LEN(I670)&gt;=1,I670&lt;&gt;".",COUNTIF(I171:I$191,"*全日休*")&gt;0),  CONCATENATE(  ".",IF(I171=$A$599,$A671,"")  ),IF(I171=$A$599,$A671,"")  )</f>
        <v/>
      </c>
      <c r="J671" s="98" t="str">
        <f ca="1">IF(  AND(LEN(J670)&gt;=1,J670&lt;&gt;".",COUNTIF(J171:J$191,"*全日休*")&gt;0),  CONCATENATE(  ".",IF(J171=$A$599,$A671,"")  ),IF(J171=$A$599,$A671,"")  )</f>
        <v/>
      </c>
      <c r="K671" s="98" t="str">
        <f ca="1">IF(  AND(LEN(K670)&gt;=1,K670&lt;&gt;".",COUNTIF(K171:K$191,"*全日休*")&gt;0),  CONCATENATE(  ".",IF(K171=$A$599,$A671,"")  ),IF(K171=$A$599,$A671,"")  )</f>
        <v/>
      </c>
      <c r="L671" s="98" t="str">
        <f ca="1">IF(  AND(LEN(L670)&gt;=1,L670&lt;&gt;".",COUNTIF(L171:L$191,"*全日休*")&gt;0),  CONCATENATE(  ".",IF(L171=$A$599,$A671,"")  ),IF(L171=$A$599,$A671,"")  )</f>
        <v/>
      </c>
      <c r="M671" s="98" t="str">
        <f ca="1">IF(  AND(LEN(M670)&gt;=1,M670&lt;&gt;".",COUNTIF(M171:M$191,"*全日休*")&gt;0),  CONCATENATE(  ".",IF(M171=$A$599,$A671,"")  ),IF(M171=$A$599,$A671,"")  )</f>
        <v/>
      </c>
      <c r="N671" s="98" t="str">
        <f ca="1">IF(  AND(LEN(N670)&gt;=1,N670&lt;&gt;".",COUNTIF(N171:N$191,"*全日休*")&gt;0),  CONCATENATE(  ".",IF(N171=$A$599,$A671,"")  ),IF(N171=$A$599,$A671,"")  )</f>
        <v/>
      </c>
      <c r="O671" s="98" t="str">
        <f ca="1">IF(  AND(LEN(O670)&gt;=1,O670&lt;&gt;".",COUNTIF(O171:O$191,"*全日休*")&gt;0),  CONCATENATE(  ".",IF(O171=$A$599,$A671,"")  ),IF(O171=$A$599,$A671,"")  )</f>
        <v/>
      </c>
      <c r="P671" s="98" t="str">
        <f ca="1">IF(  AND(LEN(P670)&gt;=1,P670&lt;&gt;".",COUNTIF(P171:P$191,"*全日休*")&gt;0),  CONCATENATE(  ".",IF(P171=$A$599,$A671,"")  ),IF(P171=$A$599,$A671,"")  )</f>
        <v/>
      </c>
      <c r="Q671" s="98" t="str">
        <f ca="1">IF(  AND(LEN(Q670)&gt;=1,Q670&lt;&gt;".",COUNTIF(Q171:Q$191,"*全日休*")&gt;0),  CONCATENATE(  ".",IF(Q171=$A$599,$A671,"")  ),IF(Q171=$A$599,$A671,"")  )</f>
        <v/>
      </c>
      <c r="R671" s="98" t="str">
        <f ca="1">IF(  AND(LEN(R670)&gt;=1,R670&lt;&gt;".",COUNTIF(R171:R$191,"*全日休*")&gt;0),  CONCATENATE(  ".",IF(R171=$A$599,$A671,"")  ),IF(R171=$A$599,$A671,"")  )</f>
        <v/>
      </c>
      <c r="S671" s="98" t="str">
        <f ca="1">IF(  AND(LEN(S670)&gt;=1,S670&lt;&gt;".",COUNTIF(S171:S$191,"*全日休*")&gt;0),  CONCATENATE(  ".",IF(S171=$A$599,$A671,"")  ),IF(S171=$A$599,$A671,"")  )</f>
        <v/>
      </c>
      <c r="T671" s="98" t="str">
        <f ca="1">IF(  AND(LEN(T670)&gt;=1,T670&lt;&gt;".",COUNTIF(T171:T$191,"*全日休*")&gt;0),  CONCATENATE(  ".",IF(T171=$A$599,$A671,"")  ),IF(T171=$A$599,$A671,"")  )</f>
        <v/>
      </c>
      <c r="U671" s="98" t="str">
        <f ca="1">IF(  AND(LEN(U670)&gt;=1,U670&lt;&gt;".",COUNTIF(U171:U$191,"*全日休*")&gt;0),  CONCATENATE(  ".",IF(U171=$A$599,$A671,"")  ),IF(U171=$A$599,$A671,"")  )</f>
        <v/>
      </c>
      <c r="V671" s="98" t="str">
        <f ca="1">IF(  AND(LEN(V670)&gt;=1,V670&lt;&gt;".",COUNTIF(V171:V$191,"*全日休*")&gt;0),  CONCATENATE(  ".",IF(V171=$A$599,$A671,"")  ),IF(V171=$A$599,$A671,"")  )</f>
        <v/>
      </c>
      <c r="W671" s="98" t="str">
        <f ca="1">IF(  AND(LEN(W670)&gt;=1,W670&lt;&gt;".",COUNTIF(W171:W$191,"*全日休*")&gt;0),  CONCATENATE(  ".",IF(W171=$A$599,$A671,"")  ),IF(W171=$A$599,$A671,"")  )</f>
        <v/>
      </c>
      <c r="X671" s="98" t="str">
        <f ca="1">IF(  AND(LEN(X670)&gt;=1,X670&lt;&gt;".",COUNTIF(X171:X$191,"*全日休*")&gt;0),  CONCATENATE(  ".",IF(X171=$A$599,$A671,"")  ),IF(X171=$A$599,$A671,"")  )</f>
        <v/>
      </c>
      <c r="Y671" s="98" t="str">
        <f ca="1">IF(  AND(LEN(Y670)&gt;=1,Y670&lt;&gt;".",COUNTIF(Y171:Y$191,"*全日休*")&gt;0),  CONCATENATE(  ".",IF(Y171=$A$599,$A671,"")  ),IF(Y171=$A$599,$A671,"")  )</f>
        <v/>
      </c>
      <c r="Z671" s="98" t="str">
        <f ca="1">IF(  AND(LEN(Z670)&gt;=1,Z670&lt;&gt;".",COUNTIF(Z171:Z$191,"*全日休*")&gt;0),  CONCATENATE(  ".",IF(Z171=$A$599,$A671,"")  ),IF(Z171=$A$599,$A671,"")  )</f>
        <v/>
      </c>
      <c r="AA671" s="98" t="str">
        <f ca="1">IF(  AND(LEN(AA670)&gt;=1,AA670&lt;&gt;".",COUNTIF(AA171:AA$191,"*全日休*")&gt;0),  CONCATENATE(  ".",IF(AA171=$A$599,$A671,"")  ),IF(AA171=$A$599,$A671,"")  )</f>
        <v/>
      </c>
      <c r="AB671" s="98" t="str">
        <f ca="1">IF(  AND(LEN(AB670)&gt;=1,AB670&lt;&gt;".",COUNTIF(AB171:AB$191,"*全日休*")&gt;0),  CONCATENATE(  ".",IF(AB171=$A$599,$A671,"")  ),IF(AB171=$A$599,$A671,"")  )</f>
        <v/>
      </c>
      <c r="AC671" s="98" t="str">
        <f ca="1">IF(  AND(LEN(AC670)&gt;=1,AC670&lt;&gt;".",COUNTIF(AC171:AC$191,"*全日休*")&gt;0),  CONCATENATE(  ".",IF(AC171=$A$599,$A671,"")  ),IF(AC171=$A$599,$A671,"")  )</f>
        <v/>
      </c>
      <c r="AD671" s="98" t="str">
        <f ca="1">IF(  AND(LEN(AD670)&gt;=1,AD670&lt;&gt;".",COUNTIF(AD171:AD$191,"*全日休*")&gt;0),  CONCATENATE(  ".",IF(AD171=$A$599,$A671,"")  ),IF(AD171=$A$599,$A671,"")  )</f>
        <v/>
      </c>
      <c r="AE671" s="98" t="str">
        <f ca="1">IF(  AND(LEN(AE670)&gt;=1,AE670&lt;&gt;".",COUNTIF(AE171:AE$191,"*全日休*")&gt;0),  CONCATENATE(  ".",IF(AE171=$A$599,$A671,"")  ),IF(AE171=$A$599,$A671,"")  )</f>
        <v/>
      </c>
      <c r="AF671" s="98" t="str">
        <f ca="1">IF(  AND(LEN(AF670)&gt;=1,AF670&lt;&gt;".",COUNTIF(AF171:AF$191,"*全日休*")&gt;0),  CONCATENATE(  ".",IF(AF171=$A$599,$A671,"")  ),IF(AF171=$A$599,$A671,"")  )</f>
        <v/>
      </c>
      <c r="AG671" s="98" t="str">
        <f ca="1">IF(  AND(LEN(AG670)&gt;=1,AG670&lt;&gt;".",COUNTIF(AG171:AG$191,"*全日休*")&gt;0),  CONCATENATE(  ".",IF(AG171=$A$599,$A671,"")  ),IF(AG171=$A$599,$A671,"")  )</f>
        <v/>
      </c>
      <c r="AH671" s="98"/>
      <c r="AI671" s="98"/>
      <c r="AJ671" s="98"/>
    </row>
    <row r="672" spans="1:36">
      <c r="A672" s="98">
        <f t="shared" si="55"/>
        <v>72</v>
      </c>
      <c r="B672" s="98" t="str">
        <f t="shared" si="55"/>
        <v/>
      </c>
      <c r="C672" s="98" t="str">
        <f ca="1">IF(  AND(LEN(C671)&gt;=1,C671&lt;&gt;".",COUNTIF(C172:C$191,"*全日休*")&gt;0),  CONCATENATE(  ".",IF(C172=$A$599,$A672,"")  ),IF(C172=$A$599,$A672,"")  )</f>
        <v/>
      </c>
      <c r="D672" s="98" t="str">
        <f ca="1">IF(  AND(LEN(D671)&gt;=1,D671&lt;&gt;".",COUNTIF(D172:D$191,"*全日休*")&gt;0),  CONCATENATE(  ".",IF(D172=$A$599,$A672,"")  ),IF(D172=$A$599,$A672,"")  )</f>
        <v/>
      </c>
      <c r="E672" s="98" t="str">
        <f ca="1">IF(  AND(LEN(E671)&gt;=1,E671&lt;&gt;".",COUNTIF(E172:E$191,"*全日休*")&gt;0),  CONCATENATE(  ".",IF(E172=$A$599,$A672,"")  ),IF(E172=$A$599,$A672,"")  )</f>
        <v/>
      </c>
      <c r="F672" s="98" t="str">
        <f ca="1">IF(  AND(LEN(F671)&gt;=1,F671&lt;&gt;".",COUNTIF(F172:F$191,"*全日休*")&gt;0),  CONCATENATE(  ".",IF(F172=$A$599,$A672,"")  ),IF(F172=$A$599,$A672,"")  )</f>
        <v/>
      </c>
      <c r="G672" s="98" t="str">
        <f ca="1">IF(  AND(LEN(G671)&gt;=1,G671&lt;&gt;".",COUNTIF(G172:G$191,"*全日休*")&gt;0),  CONCATENATE(  ".",IF(G172=$A$599,$A672,"")  ),IF(G172=$A$599,$A672,"")  )</f>
        <v/>
      </c>
      <c r="H672" s="98" t="str">
        <f ca="1">IF(  AND(LEN(H671)&gt;=1,H671&lt;&gt;".",COUNTIF(H172:H$191,"*全日休*")&gt;0),  CONCATENATE(  ".",IF(H172=$A$599,$A672,"")  ),IF(H172=$A$599,$A672,"")  )</f>
        <v/>
      </c>
      <c r="I672" s="98" t="str">
        <f ca="1">IF(  AND(LEN(I671)&gt;=1,I671&lt;&gt;".",COUNTIF(I172:I$191,"*全日休*")&gt;0),  CONCATENATE(  ".",IF(I172=$A$599,$A672,"")  ),IF(I172=$A$599,$A672,"")  )</f>
        <v/>
      </c>
      <c r="J672" s="98" t="str">
        <f ca="1">IF(  AND(LEN(J671)&gt;=1,J671&lt;&gt;".",COUNTIF(J172:J$191,"*全日休*")&gt;0),  CONCATENATE(  ".",IF(J172=$A$599,$A672,"")  ),IF(J172=$A$599,$A672,"")  )</f>
        <v/>
      </c>
      <c r="K672" s="98" t="str">
        <f ca="1">IF(  AND(LEN(K671)&gt;=1,K671&lt;&gt;".",COUNTIF(K172:K$191,"*全日休*")&gt;0),  CONCATENATE(  ".",IF(K172=$A$599,$A672,"")  ),IF(K172=$A$599,$A672,"")  )</f>
        <v/>
      </c>
      <c r="L672" s="98" t="str">
        <f ca="1">IF(  AND(LEN(L671)&gt;=1,L671&lt;&gt;".",COUNTIF(L172:L$191,"*全日休*")&gt;0),  CONCATENATE(  ".",IF(L172=$A$599,$A672,"")  ),IF(L172=$A$599,$A672,"")  )</f>
        <v/>
      </c>
      <c r="M672" s="98" t="str">
        <f ca="1">IF(  AND(LEN(M671)&gt;=1,M671&lt;&gt;".",COUNTIF(M172:M$191,"*全日休*")&gt;0),  CONCATENATE(  ".",IF(M172=$A$599,$A672,"")  ),IF(M172=$A$599,$A672,"")  )</f>
        <v/>
      </c>
      <c r="N672" s="98" t="str">
        <f ca="1">IF(  AND(LEN(N671)&gt;=1,N671&lt;&gt;".",COUNTIF(N172:N$191,"*全日休*")&gt;0),  CONCATENATE(  ".",IF(N172=$A$599,$A672,"")  ),IF(N172=$A$599,$A672,"")  )</f>
        <v/>
      </c>
      <c r="O672" s="98" t="str">
        <f ca="1">IF(  AND(LEN(O671)&gt;=1,O671&lt;&gt;".",COUNTIF(O172:O$191,"*全日休*")&gt;0),  CONCATENATE(  ".",IF(O172=$A$599,$A672,"")  ),IF(O172=$A$599,$A672,"")  )</f>
        <v/>
      </c>
      <c r="P672" s="98" t="str">
        <f ca="1">IF(  AND(LEN(P671)&gt;=1,P671&lt;&gt;".",COUNTIF(P172:P$191,"*全日休*")&gt;0),  CONCATENATE(  ".",IF(P172=$A$599,$A672,"")  ),IF(P172=$A$599,$A672,"")  )</f>
        <v/>
      </c>
      <c r="Q672" s="98" t="str">
        <f ca="1">IF(  AND(LEN(Q671)&gt;=1,Q671&lt;&gt;".",COUNTIF(Q172:Q$191,"*全日休*")&gt;0),  CONCATENATE(  ".",IF(Q172=$A$599,$A672,"")  ),IF(Q172=$A$599,$A672,"")  )</f>
        <v/>
      </c>
      <c r="R672" s="98" t="str">
        <f ca="1">IF(  AND(LEN(R671)&gt;=1,R671&lt;&gt;".",COUNTIF(R172:R$191,"*全日休*")&gt;0),  CONCATENATE(  ".",IF(R172=$A$599,$A672,"")  ),IF(R172=$A$599,$A672,"")  )</f>
        <v/>
      </c>
      <c r="S672" s="98" t="str">
        <f ca="1">IF(  AND(LEN(S671)&gt;=1,S671&lt;&gt;".",COUNTIF(S172:S$191,"*全日休*")&gt;0),  CONCATENATE(  ".",IF(S172=$A$599,$A672,"")  ),IF(S172=$A$599,$A672,"")  )</f>
        <v/>
      </c>
      <c r="T672" s="98" t="str">
        <f ca="1">IF(  AND(LEN(T671)&gt;=1,T671&lt;&gt;".",COUNTIF(T172:T$191,"*全日休*")&gt;0),  CONCATENATE(  ".",IF(T172=$A$599,$A672,"")  ),IF(T172=$A$599,$A672,"")  )</f>
        <v/>
      </c>
      <c r="U672" s="98" t="str">
        <f ca="1">IF(  AND(LEN(U671)&gt;=1,U671&lt;&gt;".",COUNTIF(U172:U$191,"*全日休*")&gt;0),  CONCATENATE(  ".",IF(U172=$A$599,$A672,"")  ),IF(U172=$A$599,$A672,"")  )</f>
        <v/>
      </c>
      <c r="V672" s="98" t="str">
        <f ca="1">IF(  AND(LEN(V671)&gt;=1,V671&lt;&gt;".",COUNTIF(V172:V$191,"*全日休*")&gt;0),  CONCATENATE(  ".",IF(V172=$A$599,$A672,"")  ),IF(V172=$A$599,$A672,"")  )</f>
        <v/>
      </c>
      <c r="W672" s="98" t="str">
        <f ca="1">IF(  AND(LEN(W671)&gt;=1,W671&lt;&gt;".",COUNTIF(W172:W$191,"*全日休*")&gt;0),  CONCATENATE(  ".",IF(W172=$A$599,$A672,"")  ),IF(W172=$A$599,$A672,"")  )</f>
        <v/>
      </c>
      <c r="X672" s="98" t="str">
        <f ca="1">IF(  AND(LEN(X671)&gt;=1,X671&lt;&gt;".",COUNTIF(X172:X$191,"*全日休*")&gt;0),  CONCATENATE(  ".",IF(X172=$A$599,$A672,"")  ),IF(X172=$A$599,$A672,"")  )</f>
        <v/>
      </c>
      <c r="Y672" s="98" t="str">
        <f ca="1">IF(  AND(LEN(Y671)&gt;=1,Y671&lt;&gt;".",COUNTIF(Y172:Y$191,"*全日休*")&gt;0),  CONCATENATE(  ".",IF(Y172=$A$599,$A672,"")  ),IF(Y172=$A$599,$A672,"")  )</f>
        <v/>
      </c>
      <c r="Z672" s="98" t="str">
        <f ca="1">IF(  AND(LEN(Z671)&gt;=1,Z671&lt;&gt;".",COUNTIF(Z172:Z$191,"*全日休*")&gt;0),  CONCATENATE(  ".",IF(Z172=$A$599,$A672,"")  ),IF(Z172=$A$599,$A672,"")  )</f>
        <v/>
      </c>
      <c r="AA672" s="98" t="str">
        <f ca="1">IF(  AND(LEN(AA671)&gt;=1,AA671&lt;&gt;".",COUNTIF(AA172:AA$191,"*全日休*")&gt;0),  CONCATENATE(  ".",IF(AA172=$A$599,$A672,"")  ),IF(AA172=$A$599,$A672,"")  )</f>
        <v/>
      </c>
      <c r="AB672" s="98" t="str">
        <f ca="1">IF(  AND(LEN(AB671)&gt;=1,AB671&lt;&gt;".",COUNTIF(AB172:AB$191,"*全日休*")&gt;0),  CONCATENATE(  ".",IF(AB172=$A$599,$A672,"")  ),IF(AB172=$A$599,$A672,"")  )</f>
        <v/>
      </c>
      <c r="AC672" s="98" t="str">
        <f ca="1">IF(  AND(LEN(AC671)&gt;=1,AC671&lt;&gt;".",COUNTIF(AC172:AC$191,"*全日休*")&gt;0),  CONCATENATE(  ".",IF(AC172=$A$599,$A672,"")  ),IF(AC172=$A$599,$A672,"")  )</f>
        <v/>
      </c>
      <c r="AD672" s="98" t="str">
        <f ca="1">IF(  AND(LEN(AD671)&gt;=1,AD671&lt;&gt;".",COUNTIF(AD172:AD$191,"*全日休*")&gt;0),  CONCATENATE(  ".",IF(AD172=$A$599,$A672,"")  ),IF(AD172=$A$599,$A672,"")  )</f>
        <v/>
      </c>
      <c r="AE672" s="98" t="str">
        <f ca="1">IF(  AND(LEN(AE671)&gt;=1,AE671&lt;&gt;".",COUNTIF(AE172:AE$191,"*全日休*")&gt;0),  CONCATENATE(  ".",IF(AE172=$A$599,$A672,"")  ),IF(AE172=$A$599,$A672,"")  )</f>
        <v/>
      </c>
      <c r="AF672" s="98" t="str">
        <f ca="1">IF(  AND(LEN(AF671)&gt;=1,AF671&lt;&gt;".",COUNTIF(AF172:AF$191,"*全日休*")&gt;0),  CONCATENATE(  ".",IF(AF172=$A$599,$A672,"")  ),IF(AF172=$A$599,$A672,"")  )</f>
        <v/>
      </c>
      <c r="AG672" s="98" t="str">
        <f ca="1">IF(  AND(LEN(AG671)&gt;=1,AG671&lt;&gt;".",COUNTIF(AG172:AG$191,"*全日休*")&gt;0),  CONCATENATE(  ".",IF(AG172=$A$599,$A672,"")  ),IF(AG172=$A$599,$A672,"")  )</f>
        <v/>
      </c>
      <c r="AH672" s="98"/>
      <c r="AI672" s="98"/>
      <c r="AJ672" s="98"/>
    </row>
    <row r="673" spans="1:36">
      <c r="A673" s="98"/>
      <c r="B673" s="98"/>
      <c r="C673" s="98" t="str">
        <f ca="1">IF(  AND(LEN(C672)&gt;=1,C672&lt;&gt;".",COUNTIF(C173:C$191,"*全日休*")&gt;0),  CONCATENATE(  ".",IF(C173=$A$599,$A673,"")  ),IF(C173=$A$599,$A673,"")  )</f>
        <v/>
      </c>
      <c r="D673" s="98" t="str">
        <f ca="1">IF(  AND(LEN(D672)&gt;=1,D672&lt;&gt;".",COUNTIF(D173:D$191,"*全日休*")&gt;0),  CONCATENATE(  ".",IF(D173=$A$599,$A673,"")  ),IF(D173=$A$599,$A673,"")  )</f>
        <v/>
      </c>
      <c r="E673" s="98" t="str">
        <f ca="1">IF(  AND(LEN(E672)&gt;=1,E672&lt;&gt;".",COUNTIF(E173:E$191,"*全日休*")&gt;0),  CONCATENATE(  ".",IF(E173=$A$599,$A673,"")  ),IF(E173=$A$599,$A673,"")  )</f>
        <v/>
      </c>
      <c r="F673" s="98" t="str">
        <f ca="1">IF(  AND(LEN(F672)&gt;=1,F672&lt;&gt;".",COUNTIF(F173:F$191,"*全日休*")&gt;0),  CONCATENATE(  ".",IF(F173=$A$599,$A673,"")  ),IF(F173=$A$599,$A673,"")  )</f>
        <v/>
      </c>
      <c r="G673" s="98" t="str">
        <f ca="1">IF(  AND(LEN(G672)&gt;=1,G672&lt;&gt;".",COUNTIF(G173:G$191,"*全日休*")&gt;0),  CONCATENATE(  ".",IF(G173=$A$599,$A673,"")  ),IF(G173=$A$599,$A673,"")  )</f>
        <v/>
      </c>
      <c r="H673" s="98" t="str">
        <f ca="1">IF(  AND(LEN(H672)&gt;=1,H672&lt;&gt;".",COUNTIF(H173:H$191,"*全日休*")&gt;0),  CONCATENATE(  ".",IF(H173=$A$599,$A673,"")  ),IF(H173=$A$599,$A673,"")  )</f>
        <v/>
      </c>
      <c r="I673" s="98" t="str">
        <f ca="1">IF(  AND(LEN(I672)&gt;=1,I672&lt;&gt;".",COUNTIF(I173:I$191,"*全日休*")&gt;0),  CONCATENATE(  ".",IF(I173=$A$599,$A673,"")  ),IF(I173=$A$599,$A673,"")  )</f>
        <v/>
      </c>
      <c r="J673" s="98" t="str">
        <f ca="1">IF(  AND(LEN(J672)&gt;=1,J672&lt;&gt;".",COUNTIF(J173:J$191,"*全日休*")&gt;0),  CONCATENATE(  ".",IF(J173=$A$599,$A673,"")  ),IF(J173=$A$599,$A673,"")  )</f>
        <v/>
      </c>
      <c r="K673" s="98" t="str">
        <f ca="1">IF(  AND(LEN(K672)&gt;=1,K672&lt;&gt;".",COUNTIF(K173:K$191,"*全日休*")&gt;0),  CONCATENATE(  ".",IF(K173=$A$599,$A673,"")  ),IF(K173=$A$599,$A673,"")  )</f>
        <v/>
      </c>
      <c r="L673" s="98" t="str">
        <f ca="1">IF(  AND(LEN(L672)&gt;=1,L672&lt;&gt;".",COUNTIF(L173:L$191,"*全日休*")&gt;0),  CONCATENATE(  ".",IF(L173=$A$599,$A673,"")  ),IF(L173=$A$599,$A673,"")  )</f>
        <v/>
      </c>
      <c r="M673" s="98" t="str">
        <f ca="1">IF(  AND(LEN(M672)&gt;=1,M672&lt;&gt;".",COUNTIF(M173:M$191,"*全日休*")&gt;0),  CONCATENATE(  ".",IF(M173=$A$599,$A673,"")  ),IF(M173=$A$599,$A673,"")  )</f>
        <v/>
      </c>
      <c r="N673" s="98" t="str">
        <f ca="1">IF(  AND(LEN(N672)&gt;=1,N672&lt;&gt;".",COUNTIF(N173:N$191,"*全日休*")&gt;0),  CONCATENATE(  ".",IF(N173=$A$599,$A673,"")  ),IF(N173=$A$599,$A673,"")  )</f>
        <v/>
      </c>
      <c r="O673" s="98" t="str">
        <f ca="1">IF(  AND(LEN(O672)&gt;=1,O672&lt;&gt;".",COUNTIF(O173:O$191,"*全日休*")&gt;0),  CONCATENATE(  ".",IF(O173=$A$599,$A673,"")  ),IF(O173=$A$599,$A673,"")  )</f>
        <v/>
      </c>
      <c r="P673" s="98" t="str">
        <f ca="1">IF(  AND(LEN(P672)&gt;=1,P672&lt;&gt;".",COUNTIF(P173:P$191,"*全日休*")&gt;0),  CONCATENATE(  ".",IF(P173=$A$599,$A673,"")  ),IF(P173=$A$599,$A673,"")  )</f>
        <v/>
      </c>
      <c r="Q673" s="98" t="str">
        <f ca="1">IF(  AND(LEN(Q672)&gt;=1,Q672&lt;&gt;".",COUNTIF(Q173:Q$191,"*全日休*")&gt;0),  CONCATENATE(  ".",IF(Q173=$A$599,$A673,"")  ),IF(Q173=$A$599,$A673,"")  )</f>
        <v/>
      </c>
      <c r="R673" s="98" t="str">
        <f ca="1">IF(  AND(LEN(R672)&gt;=1,R672&lt;&gt;".",COUNTIF(R173:R$191,"*全日休*")&gt;0),  CONCATENATE(  ".",IF(R173=$A$599,$A673,"")  ),IF(R173=$A$599,$A673,"")  )</f>
        <v/>
      </c>
      <c r="S673" s="98" t="str">
        <f ca="1">IF(  AND(LEN(S672)&gt;=1,S672&lt;&gt;".",COUNTIF(S173:S$191,"*全日休*")&gt;0),  CONCATENATE(  ".",IF(S173=$A$599,$A673,"")  ),IF(S173=$A$599,$A673,"")  )</f>
        <v/>
      </c>
      <c r="T673" s="98" t="str">
        <f ca="1">IF(  AND(LEN(T672)&gt;=1,T672&lt;&gt;".",COUNTIF(T173:T$191,"*全日休*")&gt;0),  CONCATENATE(  ".",IF(T173=$A$599,$A673,"")  ),IF(T173=$A$599,$A673,"")  )</f>
        <v/>
      </c>
      <c r="U673" s="98" t="str">
        <f ca="1">IF(  AND(LEN(U672)&gt;=1,U672&lt;&gt;".",COUNTIF(U173:U$191,"*全日休*")&gt;0),  CONCATENATE(  ".",IF(U173=$A$599,$A673,"")  ),IF(U173=$A$599,$A673,"")  )</f>
        <v/>
      </c>
      <c r="V673" s="98" t="str">
        <f ca="1">IF(  AND(LEN(V672)&gt;=1,V672&lt;&gt;".",COUNTIF(V173:V$191,"*全日休*")&gt;0),  CONCATENATE(  ".",IF(V173=$A$599,$A673,"")  ),IF(V173=$A$599,$A673,"")  )</f>
        <v/>
      </c>
      <c r="W673" s="98" t="str">
        <f ca="1">IF(  AND(LEN(W672)&gt;=1,W672&lt;&gt;".",COUNTIF(W173:W$191,"*全日休*")&gt;0),  CONCATENATE(  ".",IF(W173=$A$599,$A673,"")  ),IF(W173=$A$599,$A673,"")  )</f>
        <v/>
      </c>
      <c r="X673" s="98" t="str">
        <f ca="1">IF(  AND(LEN(X672)&gt;=1,X672&lt;&gt;".",COUNTIF(X173:X$191,"*全日休*")&gt;0),  CONCATENATE(  ".",IF(X173=$A$599,$A673,"")  ),IF(X173=$A$599,$A673,"")  )</f>
        <v/>
      </c>
      <c r="Y673" s="98" t="str">
        <f ca="1">IF(  AND(LEN(Y672)&gt;=1,Y672&lt;&gt;".",COUNTIF(Y173:Y$191,"*全日休*")&gt;0),  CONCATENATE(  ".",IF(Y173=$A$599,$A673,"")  ),IF(Y173=$A$599,$A673,"")  )</f>
        <v/>
      </c>
      <c r="Z673" s="98" t="str">
        <f ca="1">IF(  AND(LEN(Z672)&gt;=1,Z672&lt;&gt;".",COUNTIF(Z173:Z$191,"*全日休*")&gt;0),  CONCATENATE(  ".",IF(Z173=$A$599,$A673,"")  ),IF(Z173=$A$599,$A673,"")  )</f>
        <v/>
      </c>
      <c r="AA673" s="98" t="str">
        <f ca="1">IF(  AND(LEN(AA672)&gt;=1,AA672&lt;&gt;".",COUNTIF(AA173:AA$191,"*全日休*")&gt;0),  CONCATENATE(  ".",IF(AA173=$A$599,$A673,"")  ),IF(AA173=$A$599,$A673,"")  )</f>
        <v/>
      </c>
      <c r="AB673" s="98" t="str">
        <f ca="1">IF(  AND(LEN(AB672)&gt;=1,AB672&lt;&gt;".",COUNTIF(AB173:AB$191,"*全日休*")&gt;0),  CONCATENATE(  ".",IF(AB173=$A$599,$A673,"")  ),IF(AB173=$A$599,$A673,"")  )</f>
        <v/>
      </c>
      <c r="AC673" s="98" t="str">
        <f ca="1">IF(  AND(LEN(AC672)&gt;=1,AC672&lt;&gt;".",COUNTIF(AC173:AC$191,"*全日休*")&gt;0),  CONCATENATE(  ".",IF(AC173=$A$599,$A673,"")  ),IF(AC173=$A$599,$A673,"")  )</f>
        <v/>
      </c>
      <c r="AD673" s="98" t="str">
        <f ca="1">IF(  AND(LEN(AD672)&gt;=1,AD672&lt;&gt;".",COUNTIF(AD173:AD$191,"*全日休*")&gt;0),  CONCATENATE(  ".",IF(AD173=$A$599,$A673,"")  ),IF(AD173=$A$599,$A673,"")  )</f>
        <v/>
      </c>
      <c r="AE673" s="98" t="str">
        <f ca="1">IF(  AND(LEN(AE672)&gt;=1,AE672&lt;&gt;".",COUNTIF(AE173:AE$191,"*全日休*")&gt;0),  CONCATENATE(  ".",IF(AE173=$A$599,$A673,"")  ),IF(AE173=$A$599,$A673,"")  )</f>
        <v/>
      </c>
      <c r="AF673" s="98" t="str">
        <f ca="1">IF(  AND(LEN(AF672)&gt;=1,AF672&lt;&gt;".",COUNTIF(AF173:AF$191,"*全日休*")&gt;0),  CONCATENATE(  ".",IF(AF173=$A$599,$A673,"")  ),IF(AF173=$A$599,$A673,"")  )</f>
        <v/>
      </c>
      <c r="AG673" s="98" t="str">
        <f ca="1">IF(  AND(LEN(AG672)&gt;=1,AG672&lt;&gt;".",COUNTIF(AG173:AG$191,"*全日休*")&gt;0),  CONCATENATE(  ".",IF(AG173=$A$599,$A673,"")  ),IF(AG173=$A$599,$A673,"")  )</f>
        <v/>
      </c>
      <c r="AH673" s="98"/>
      <c r="AI673" s="98"/>
      <c r="AJ673" s="98"/>
    </row>
    <row r="674" spans="1:36">
      <c r="A674" s="98"/>
      <c r="B674" s="98"/>
      <c r="C674" s="98" t="str">
        <f ca="1">IF(  AND(LEN(C673)&gt;=1,C673&lt;&gt;".",COUNTIF(C174:C$191,"*全日休*")&gt;0),  CONCATENATE(  ".",IF(C174=$A$599,$A674,"")  ),IF(C174=$A$599,$A674,"")  )</f>
        <v/>
      </c>
      <c r="D674" s="98" t="str">
        <f ca="1">IF(  AND(LEN(D673)&gt;=1,D673&lt;&gt;".",COUNTIF(D174:D$191,"*全日休*")&gt;0),  CONCATENATE(  ".",IF(D174=$A$599,$A674,"")  ),IF(D174=$A$599,$A674,"")  )</f>
        <v/>
      </c>
      <c r="E674" s="98" t="str">
        <f ca="1">IF(  AND(LEN(E673)&gt;=1,E673&lt;&gt;".",COUNTIF(E174:E$191,"*全日休*")&gt;0),  CONCATENATE(  ".",IF(E174=$A$599,$A674,"")  ),IF(E174=$A$599,$A674,"")  )</f>
        <v/>
      </c>
      <c r="F674" s="98" t="str">
        <f ca="1">IF(  AND(LEN(F673)&gt;=1,F673&lt;&gt;".",COUNTIF(F174:F$191,"*全日休*")&gt;0),  CONCATENATE(  ".",IF(F174=$A$599,$A674,"")  ),IF(F174=$A$599,$A674,"")  )</f>
        <v/>
      </c>
      <c r="G674" s="98" t="str">
        <f ca="1">IF(  AND(LEN(G673)&gt;=1,G673&lt;&gt;".",COUNTIF(G174:G$191,"*全日休*")&gt;0),  CONCATENATE(  ".",IF(G174=$A$599,$A674,"")  ),IF(G174=$A$599,$A674,"")  )</f>
        <v/>
      </c>
      <c r="H674" s="98" t="str">
        <f ca="1">IF(  AND(LEN(H673)&gt;=1,H673&lt;&gt;".",COUNTIF(H174:H$191,"*全日休*")&gt;0),  CONCATENATE(  ".",IF(H174=$A$599,$A674,"")  ),IF(H174=$A$599,$A674,"")  )</f>
        <v/>
      </c>
      <c r="I674" s="98" t="str">
        <f ca="1">IF(  AND(LEN(I673)&gt;=1,I673&lt;&gt;".",COUNTIF(I174:I$191,"*全日休*")&gt;0),  CONCATENATE(  ".",IF(I174=$A$599,$A674,"")  ),IF(I174=$A$599,$A674,"")  )</f>
        <v/>
      </c>
      <c r="J674" s="98" t="str">
        <f ca="1">IF(  AND(LEN(J673)&gt;=1,J673&lt;&gt;".",COUNTIF(J174:J$191,"*全日休*")&gt;0),  CONCATENATE(  ".",IF(J174=$A$599,$A674,"")  ),IF(J174=$A$599,$A674,"")  )</f>
        <v/>
      </c>
      <c r="K674" s="98" t="str">
        <f ca="1">IF(  AND(LEN(K673)&gt;=1,K673&lt;&gt;".",COUNTIF(K174:K$191,"*全日休*")&gt;0),  CONCATENATE(  ".",IF(K174=$A$599,$A674,"")  ),IF(K174=$A$599,$A674,"")  )</f>
        <v/>
      </c>
      <c r="L674" s="98" t="str">
        <f ca="1">IF(  AND(LEN(L673)&gt;=1,L673&lt;&gt;".",COUNTIF(L174:L$191,"*全日休*")&gt;0),  CONCATENATE(  ".",IF(L174=$A$599,$A674,"")  ),IF(L174=$A$599,$A674,"")  )</f>
        <v/>
      </c>
      <c r="M674" s="98" t="str">
        <f ca="1">IF(  AND(LEN(M673)&gt;=1,M673&lt;&gt;".",COUNTIF(M174:M$191,"*全日休*")&gt;0),  CONCATENATE(  ".",IF(M174=$A$599,$A674,"")  ),IF(M174=$A$599,$A674,"")  )</f>
        <v/>
      </c>
      <c r="N674" s="98" t="str">
        <f ca="1">IF(  AND(LEN(N673)&gt;=1,N673&lt;&gt;".",COUNTIF(N174:N$191,"*全日休*")&gt;0),  CONCATENATE(  ".",IF(N174=$A$599,$A674,"")  ),IF(N174=$A$599,$A674,"")  )</f>
        <v/>
      </c>
      <c r="O674" s="98" t="str">
        <f ca="1">IF(  AND(LEN(O673)&gt;=1,O673&lt;&gt;".",COUNTIF(O174:O$191,"*全日休*")&gt;0),  CONCATENATE(  ".",IF(O174=$A$599,$A674,"")  ),IF(O174=$A$599,$A674,"")  )</f>
        <v/>
      </c>
      <c r="P674" s="98" t="str">
        <f ca="1">IF(  AND(LEN(P673)&gt;=1,P673&lt;&gt;".",COUNTIF(P174:P$191,"*全日休*")&gt;0),  CONCATENATE(  ".",IF(P174=$A$599,$A674,"")  ),IF(P174=$A$599,$A674,"")  )</f>
        <v/>
      </c>
      <c r="Q674" s="98" t="str">
        <f ca="1">IF(  AND(LEN(Q673)&gt;=1,Q673&lt;&gt;".",COUNTIF(Q174:Q$191,"*全日休*")&gt;0),  CONCATENATE(  ".",IF(Q174=$A$599,$A674,"")  ),IF(Q174=$A$599,$A674,"")  )</f>
        <v/>
      </c>
      <c r="R674" s="98" t="str">
        <f ca="1">IF(  AND(LEN(R673)&gt;=1,R673&lt;&gt;".",COUNTIF(R174:R$191,"*全日休*")&gt;0),  CONCATENATE(  ".",IF(R174=$A$599,$A674,"")  ),IF(R174=$A$599,$A674,"")  )</f>
        <v/>
      </c>
      <c r="S674" s="98" t="str">
        <f ca="1">IF(  AND(LEN(S673)&gt;=1,S673&lt;&gt;".",COUNTIF(S174:S$191,"*全日休*")&gt;0),  CONCATENATE(  ".",IF(S174=$A$599,$A674,"")  ),IF(S174=$A$599,$A674,"")  )</f>
        <v/>
      </c>
      <c r="T674" s="98" t="str">
        <f ca="1">IF(  AND(LEN(T673)&gt;=1,T673&lt;&gt;".",COUNTIF(T174:T$191,"*全日休*")&gt;0),  CONCATENATE(  ".",IF(T174=$A$599,$A674,"")  ),IF(T174=$A$599,$A674,"")  )</f>
        <v/>
      </c>
      <c r="U674" s="98" t="str">
        <f ca="1">IF(  AND(LEN(U673)&gt;=1,U673&lt;&gt;".",COUNTIF(U174:U$191,"*全日休*")&gt;0),  CONCATENATE(  ".",IF(U174=$A$599,$A674,"")  ),IF(U174=$A$599,$A674,"")  )</f>
        <v/>
      </c>
      <c r="V674" s="98" t="str">
        <f ca="1">IF(  AND(LEN(V673)&gt;=1,V673&lt;&gt;".",COUNTIF(V174:V$191,"*全日休*")&gt;0),  CONCATENATE(  ".",IF(V174=$A$599,$A674,"")  ),IF(V174=$A$599,$A674,"")  )</f>
        <v/>
      </c>
      <c r="W674" s="98" t="str">
        <f ca="1">IF(  AND(LEN(W673)&gt;=1,W673&lt;&gt;".",COUNTIF(W174:W$191,"*全日休*")&gt;0),  CONCATENATE(  ".",IF(W174=$A$599,$A674,"")  ),IF(W174=$A$599,$A674,"")  )</f>
        <v/>
      </c>
      <c r="X674" s="98" t="str">
        <f ca="1">IF(  AND(LEN(X673)&gt;=1,X673&lt;&gt;".",COUNTIF(X174:X$191,"*全日休*")&gt;0),  CONCATENATE(  ".",IF(X174=$A$599,$A674,"")  ),IF(X174=$A$599,$A674,"")  )</f>
        <v/>
      </c>
      <c r="Y674" s="98" t="str">
        <f ca="1">IF(  AND(LEN(Y673)&gt;=1,Y673&lt;&gt;".",COUNTIF(Y174:Y$191,"*全日休*")&gt;0),  CONCATENATE(  ".",IF(Y174=$A$599,$A674,"")  ),IF(Y174=$A$599,$A674,"")  )</f>
        <v/>
      </c>
      <c r="Z674" s="98" t="str">
        <f ca="1">IF(  AND(LEN(Z673)&gt;=1,Z673&lt;&gt;".",COUNTIF(Z174:Z$191,"*全日休*")&gt;0),  CONCATENATE(  ".",IF(Z174=$A$599,$A674,"")  ),IF(Z174=$A$599,$A674,"")  )</f>
        <v/>
      </c>
      <c r="AA674" s="98" t="str">
        <f ca="1">IF(  AND(LEN(AA673)&gt;=1,AA673&lt;&gt;".",COUNTIF(AA174:AA$191,"*全日休*")&gt;0),  CONCATENATE(  ".",IF(AA174=$A$599,$A674,"")  ),IF(AA174=$A$599,$A674,"")  )</f>
        <v/>
      </c>
      <c r="AB674" s="98" t="str">
        <f ca="1">IF(  AND(LEN(AB673)&gt;=1,AB673&lt;&gt;".",COUNTIF(AB174:AB$191,"*全日休*")&gt;0),  CONCATENATE(  ".",IF(AB174=$A$599,$A674,"")  ),IF(AB174=$A$599,$A674,"")  )</f>
        <v/>
      </c>
      <c r="AC674" s="98" t="str">
        <f ca="1">IF(  AND(LEN(AC673)&gt;=1,AC673&lt;&gt;".",COUNTIF(AC174:AC$191,"*全日休*")&gt;0),  CONCATENATE(  ".",IF(AC174=$A$599,$A674,"")  ),IF(AC174=$A$599,$A674,"")  )</f>
        <v/>
      </c>
      <c r="AD674" s="98" t="str">
        <f ca="1">IF(  AND(LEN(AD673)&gt;=1,AD673&lt;&gt;".",COUNTIF(AD174:AD$191,"*全日休*")&gt;0),  CONCATENATE(  ".",IF(AD174=$A$599,$A674,"")  ),IF(AD174=$A$599,$A674,"")  )</f>
        <v/>
      </c>
      <c r="AE674" s="98" t="str">
        <f ca="1">IF(  AND(LEN(AE673)&gt;=1,AE673&lt;&gt;".",COUNTIF(AE174:AE$191,"*全日休*")&gt;0),  CONCATENATE(  ".",IF(AE174=$A$599,$A674,"")  ),IF(AE174=$A$599,$A674,"")  )</f>
        <v/>
      </c>
      <c r="AF674" s="98" t="str">
        <f ca="1">IF(  AND(LEN(AF673)&gt;=1,AF673&lt;&gt;".",COUNTIF(AF174:AF$191,"*全日休*")&gt;0),  CONCATENATE(  ".",IF(AF174=$A$599,$A674,"")  ),IF(AF174=$A$599,$A674,"")  )</f>
        <v/>
      </c>
      <c r="AG674" s="98" t="str">
        <f ca="1">IF(  AND(LEN(AG673)&gt;=1,AG673&lt;&gt;".",COUNTIF(AG174:AG$191,"*全日休*")&gt;0),  CONCATENATE(  ".",IF(AG174=$A$599,$A674,"")  ),IF(AG174=$A$599,$A674,"")  )</f>
        <v/>
      </c>
      <c r="AH674" s="98"/>
      <c r="AI674" s="98"/>
      <c r="AJ674" s="98"/>
    </row>
    <row r="675" spans="1:36">
      <c r="A675" s="98"/>
      <c r="B675" s="98"/>
      <c r="C675" s="98" t="str">
        <f ca="1">IF(  AND(LEN(C674)&gt;=1,C674&lt;&gt;".",COUNTIF(C175:C$191,"*全日休*")&gt;0),  CONCATENATE(  ".",IF(C175=$A$599,$A675,"")  ),IF(C175=$A$599,$A675,"")  )</f>
        <v/>
      </c>
      <c r="D675" s="98" t="str">
        <f ca="1">IF(  AND(LEN(D674)&gt;=1,D674&lt;&gt;".",COUNTIF(D175:D$191,"*全日休*")&gt;0),  CONCATENATE(  ".",IF(D175=$A$599,$A675,"")  ),IF(D175=$A$599,$A675,"")  )</f>
        <v/>
      </c>
      <c r="E675" s="98" t="str">
        <f ca="1">IF(  AND(LEN(E674)&gt;=1,E674&lt;&gt;".",COUNTIF(E175:E$191,"*全日休*")&gt;0),  CONCATENATE(  ".",IF(E175=$A$599,$A675,"")  ),IF(E175=$A$599,$A675,"")  )</f>
        <v/>
      </c>
      <c r="F675" s="98" t="str">
        <f ca="1">IF(  AND(LEN(F674)&gt;=1,F674&lt;&gt;".",COUNTIF(F175:F$191,"*全日休*")&gt;0),  CONCATENATE(  ".",IF(F175=$A$599,$A675,"")  ),IF(F175=$A$599,$A675,"")  )</f>
        <v/>
      </c>
      <c r="G675" s="98" t="str">
        <f ca="1">IF(  AND(LEN(G674)&gt;=1,G674&lt;&gt;".",COUNTIF(G175:G$191,"*全日休*")&gt;0),  CONCATENATE(  ".",IF(G175=$A$599,$A675,"")  ),IF(G175=$A$599,$A675,"")  )</f>
        <v/>
      </c>
      <c r="H675" s="98" t="str">
        <f ca="1">IF(  AND(LEN(H674)&gt;=1,H674&lt;&gt;".",COUNTIF(H175:H$191,"*全日休*")&gt;0),  CONCATENATE(  ".",IF(H175=$A$599,$A675,"")  ),IF(H175=$A$599,$A675,"")  )</f>
        <v/>
      </c>
      <c r="I675" s="98" t="str">
        <f ca="1">IF(  AND(LEN(I674)&gt;=1,I674&lt;&gt;".",COUNTIF(I175:I$191,"*全日休*")&gt;0),  CONCATENATE(  ".",IF(I175=$A$599,$A675,"")  ),IF(I175=$A$599,$A675,"")  )</f>
        <v/>
      </c>
      <c r="J675" s="98" t="str">
        <f ca="1">IF(  AND(LEN(J674)&gt;=1,J674&lt;&gt;".",COUNTIF(J175:J$191,"*全日休*")&gt;0),  CONCATENATE(  ".",IF(J175=$A$599,$A675,"")  ),IF(J175=$A$599,$A675,"")  )</f>
        <v/>
      </c>
      <c r="K675" s="98" t="str">
        <f ca="1">IF(  AND(LEN(K674)&gt;=1,K674&lt;&gt;".",COUNTIF(K175:K$191,"*全日休*")&gt;0),  CONCATENATE(  ".",IF(K175=$A$599,$A675,"")  ),IF(K175=$A$599,$A675,"")  )</f>
        <v/>
      </c>
      <c r="L675" s="98" t="str">
        <f ca="1">IF(  AND(LEN(L674)&gt;=1,L674&lt;&gt;".",COUNTIF(L175:L$191,"*全日休*")&gt;0),  CONCATENATE(  ".",IF(L175=$A$599,$A675,"")  ),IF(L175=$A$599,$A675,"")  )</f>
        <v/>
      </c>
      <c r="M675" s="98" t="str">
        <f ca="1">IF(  AND(LEN(M674)&gt;=1,M674&lt;&gt;".",COUNTIF(M175:M$191,"*全日休*")&gt;0),  CONCATENATE(  ".",IF(M175=$A$599,$A675,"")  ),IF(M175=$A$599,$A675,"")  )</f>
        <v/>
      </c>
      <c r="N675" s="98" t="str">
        <f ca="1">IF(  AND(LEN(N674)&gt;=1,N674&lt;&gt;".",COUNTIF(N175:N$191,"*全日休*")&gt;0),  CONCATENATE(  ".",IF(N175=$A$599,$A675,"")  ),IF(N175=$A$599,$A675,"")  )</f>
        <v/>
      </c>
      <c r="O675" s="98" t="str">
        <f ca="1">IF(  AND(LEN(O674)&gt;=1,O674&lt;&gt;".",COUNTIF(O175:O$191,"*全日休*")&gt;0),  CONCATENATE(  ".",IF(O175=$A$599,$A675,"")  ),IF(O175=$A$599,$A675,"")  )</f>
        <v/>
      </c>
      <c r="P675" s="98" t="str">
        <f ca="1">IF(  AND(LEN(P674)&gt;=1,P674&lt;&gt;".",COUNTIF(P175:P$191,"*全日休*")&gt;0),  CONCATENATE(  ".",IF(P175=$A$599,$A675,"")  ),IF(P175=$A$599,$A675,"")  )</f>
        <v/>
      </c>
      <c r="Q675" s="98" t="str">
        <f ca="1">IF(  AND(LEN(Q674)&gt;=1,Q674&lt;&gt;".",COUNTIF(Q175:Q$191,"*全日休*")&gt;0),  CONCATENATE(  ".",IF(Q175=$A$599,$A675,"")  ),IF(Q175=$A$599,$A675,"")  )</f>
        <v/>
      </c>
      <c r="R675" s="98" t="str">
        <f ca="1">IF(  AND(LEN(R674)&gt;=1,R674&lt;&gt;".",COUNTIF(R175:R$191,"*全日休*")&gt;0),  CONCATENATE(  ".",IF(R175=$A$599,$A675,"")  ),IF(R175=$A$599,$A675,"")  )</f>
        <v/>
      </c>
      <c r="S675" s="98" t="str">
        <f ca="1">IF(  AND(LEN(S674)&gt;=1,S674&lt;&gt;".",COUNTIF(S175:S$191,"*全日休*")&gt;0),  CONCATENATE(  ".",IF(S175=$A$599,$A675,"")  ),IF(S175=$A$599,$A675,"")  )</f>
        <v/>
      </c>
      <c r="T675" s="98" t="str">
        <f ca="1">IF(  AND(LEN(T674)&gt;=1,T674&lt;&gt;".",COUNTIF(T175:T$191,"*全日休*")&gt;0),  CONCATENATE(  ".",IF(T175=$A$599,$A675,"")  ),IF(T175=$A$599,$A675,"")  )</f>
        <v/>
      </c>
      <c r="U675" s="98" t="str">
        <f ca="1">IF(  AND(LEN(U674)&gt;=1,U674&lt;&gt;".",COUNTIF(U175:U$191,"*全日休*")&gt;0),  CONCATENATE(  ".",IF(U175=$A$599,$A675,"")  ),IF(U175=$A$599,$A675,"")  )</f>
        <v/>
      </c>
      <c r="V675" s="98" t="str">
        <f ca="1">IF(  AND(LEN(V674)&gt;=1,V674&lt;&gt;".",COUNTIF(V175:V$191,"*全日休*")&gt;0),  CONCATENATE(  ".",IF(V175=$A$599,$A675,"")  ),IF(V175=$A$599,$A675,"")  )</f>
        <v/>
      </c>
      <c r="W675" s="98" t="str">
        <f ca="1">IF(  AND(LEN(W674)&gt;=1,W674&lt;&gt;".",COUNTIF(W175:W$191,"*全日休*")&gt;0),  CONCATENATE(  ".",IF(W175=$A$599,$A675,"")  ),IF(W175=$A$599,$A675,"")  )</f>
        <v/>
      </c>
      <c r="X675" s="98" t="str">
        <f ca="1">IF(  AND(LEN(X674)&gt;=1,X674&lt;&gt;".",COUNTIF(X175:X$191,"*全日休*")&gt;0),  CONCATENATE(  ".",IF(X175=$A$599,$A675,"")  ),IF(X175=$A$599,$A675,"")  )</f>
        <v/>
      </c>
      <c r="Y675" s="98" t="str">
        <f ca="1">IF(  AND(LEN(Y674)&gt;=1,Y674&lt;&gt;".",COUNTIF(Y175:Y$191,"*全日休*")&gt;0),  CONCATENATE(  ".",IF(Y175=$A$599,$A675,"")  ),IF(Y175=$A$599,$A675,"")  )</f>
        <v/>
      </c>
      <c r="Z675" s="98" t="str">
        <f ca="1">IF(  AND(LEN(Z674)&gt;=1,Z674&lt;&gt;".",COUNTIF(Z175:Z$191,"*全日休*")&gt;0),  CONCATENATE(  ".",IF(Z175=$A$599,$A675,"")  ),IF(Z175=$A$599,$A675,"")  )</f>
        <v/>
      </c>
      <c r="AA675" s="98" t="str">
        <f ca="1">IF(  AND(LEN(AA674)&gt;=1,AA674&lt;&gt;".",COUNTIF(AA175:AA$191,"*全日休*")&gt;0),  CONCATENATE(  ".",IF(AA175=$A$599,$A675,"")  ),IF(AA175=$A$599,$A675,"")  )</f>
        <v/>
      </c>
      <c r="AB675" s="98" t="str">
        <f ca="1">IF(  AND(LEN(AB674)&gt;=1,AB674&lt;&gt;".",COUNTIF(AB175:AB$191,"*全日休*")&gt;0),  CONCATENATE(  ".",IF(AB175=$A$599,$A675,"")  ),IF(AB175=$A$599,$A675,"")  )</f>
        <v/>
      </c>
      <c r="AC675" s="98" t="str">
        <f ca="1">IF(  AND(LEN(AC674)&gt;=1,AC674&lt;&gt;".",COUNTIF(AC175:AC$191,"*全日休*")&gt;0),  CONCATENATE(  ".",IF(AC175=$A$599,$A675,"")  ),IF(AC175=$A$599,$A675,"")  )</f>
        <v/>
      </c>
      <c r="AD675" s="98" t="str">
        <f ca="1">IF(  AND(LEN(AD674)&gt;=1,AD674&lt;&gt;".",COUNTIF(AD175:AD$191,"*全日休*")&gt;0),  CONCATENATE(  ".",IF(AD175=$A$599,$A675,"")  ),IF(AD175=$A$599,$A675,"")  )</f>
        <v/>
      </c>
      <c r="AE675" s="98" t="str">
        <f ca="1">IF(  AND(LEN(AE674)&gt;=1,AE674&lt;&gt;".",COUNTIF(AE175:AE$191,"*全日休*")&gt;0),  CONCATENATE(  ".",IF(AE175=$A$599,$A675,"")  ),IF(AE175=$A$599,$A675,"")  )</f>
        <v/>
      </c>
      <c r="AF675" s="98" t="str">
        <f ca="1">IF(  AND(LEN(AF674)&gt;=1,AF674&lt;&gt;".",COUNTIF(AF175:AF$191,"*全日休*")&gt;0),  CONCATENATE(  ".",IF(AF175=$A$599,$A675,"")  ),IF(AF175=$A$599,$A675,"")  )</f>
        <v/>
      </c>
      <c r="AG675" s="98" t="str">
        <f ca="1">IF(  AND(LEN(AG674)&gt;=1,AG674&lt;&gt;".",COUNTIF(AG175:AG$191,"*全日休*")&gt;0),  CONCATENATE(  ".",IF(AG175=$A$599,$A675,"")  ),IF(AG175=$A$599,$A675,"")  )</f>
        <v/>
      </c>
      <c r="AH675" s="98"/>
      <c r="AI675" s="98"/>
      <c r="AJ675" s="98"/>
    </row>
    <row r="676" spans="1:36">
      <c r="A676" s="98"/>
      <c r="B676" s="98"/>
      <c r="C676" s="98" t="str">
        <f ca="1">IF(  AND(LEN(C675)&gt;=1,C675&lt;&gt;".",COUNTIF(C176:C$191,"*全日休*")&gt;0),  CONCATENATE(  ".",IF(C176=$A$599,$A676,"")  ),IF(C176=$A$599,$A676,"")  )</f>
        <v/>
      </c>
      <c r="D676" s="98" t="str">
        <f ca="1">IF(  AND(LEN(D675)&gt;=1,D675&lt;&gt;".",COUNTIF(D176:D$191,"*全日休*")&gt;0),  CONCATENATE(  ".",IF(D176=$A$599,$A676,"")  ),IF(D176=$A$599,$A676,"")  )</f>
        <v/>
      </c>
      <c r="E676" s="98" t="str">
        <f ca="1">IF(  AND(LEN(E675)&gt;=1,E675&lt;&gt;".",COUNTIF(E176:E$191,"*全日休*")&gt;0),  CONCATENATE(  ".",IF(E176=$A$599,$A676,"")  ),IF(E176=$A$599,$A676,"")  )</f>
        <v/>
      </c>
      <c r="F676" s="98" t="str">
        <f ca="1">IF(  AND(LEN(F675)&gt;=1,F675&lt;&gt;".",COUNTIF(F176:F$191,"*全日休*")&gt;0),  CONCATENATE(  ".",IF(F176=$A$599,$A676,"")  ),IF(F176=$A$599,$A676,"")  )</f>
        <v/>
      </c>
      <c r="G676" s="98" t="str">
        <f ca="1">IF(  AND(LEN(G675)&gt;=1,G675&lt;&gt;".",COUNTIF(G176:G$191,"*全日休*")&gt;0),  CONCATENATE(  ".",IF(G176=$A$599,$A676,"")  ),IF(G176=$A$599,$A676,"")  )</f>
        <v/>
      </c>
      <c r="H676" s="98" t="str">
        <f ca="1">IF(  AND(LEN(H675)&gt;=1,H675&lt;&gt;".",COUNTIF(H176:H$191,"*全日休*")&gt;0),  CONCATENATE(  ".",IF(H176=$A$599,$A676,"")  ),IF(H176=$A$599,$A676,"")  )</f>
        <v/>
      </c>
      <c r="I676" s="98" t="str">
        <f ca="1">IF(  AND(LEN(I675)&gt;=1,I675&lt;&gt;".",COUNTIF(I176:I$191,"*全日休*")&gt;0),  CONCATENATE(  ".",IF(I176=$A$599,$A676,"")  ),IF(I176=$A$599,$A676,"")  )</f>
        <v/>
      </c>
      <c r="J676" s="98" t="str">
        <f ca="1">IF(  AND(LEN(J675)&gt;=1,J675&lt;&gt;".",COUNTIF(J176:J$191,"*全日休*")&gt;0),  CONCATENATE(  ".",IF(J176=$A$599,$A676,"")  ),IF(J176=$A$599,$A676,"")  )</f>
        <v/>
      </c>
      <c r="K676" s="98" t="str">
        <f ca="1">IF(  AND(LEN(K675)&gt;=1,K675&lt;&gt;".",COUNTIF(K176:K$191,"*全日休*")&gt;0),  CONCATENATE(  ".",IF(K176=$A$599,$A676,"")  ),IF(K176=$A$599,$A676,"")  )</f>
        <v/>
      </c>
      <c r="L676" s="98" t="str">
        <f ca="1">IF(  AND(LEN(L675)&gt;=1,L675&lt;&gt;".",COUNTIF(L176:L$191,"*全日休*")&gt;0),  CONCATENATE(  ".",IF(L176=$A$599,$A676,"")  ),IF(L176=$A$599,$A676,"")  )</f>
        <v/>
      </c>
      <c r="M676" s="98" t="str">
        <f ca="1">IF(  AND(LEN(M675)&gt;=1,M675&lt;&gt;".",COUNTIF(M176:M$191,"*全日休*")&gt;0),  CONCATENATE(  ".",IF(M176=$A$599,$A676,"")  ),IF(M176=$A$599,$A676,"")  )</f>
        <v/>
      </c>
      <c r="N676" s="98" t="str">
        <f ca="1">IF(  AND(LEN(N675)&gt;=1,N675&lt;&gt;".",COUNTIF(N176:N$191,"*全日休*")&gt;0),  CONCATENATE(  ".",IF(N176=$A$599,$A676,"")  ),IF(N176=$A$599,$A676,"")  )</f>
        <v/>
      </c>
      <c r="O676" s="98" t="str">
        <f ca="1">IF(  AND(LEN(O675)&gt;=1,O675&lt;&gt;".",COUNTIF(O176:O$191,"*全日休*")&gt;0),  CONCATENATE(  ".",IF(O176=$A$599,$A676,"")  ),IF(O176=$A$599,$A676,"")  )</f>
        <v/>
      </c>
      <c r="P676" s="98" t="str">
        <f ca="1">IF(  AND(LEN(P675)&gt;=1,P675&lt;&gt;".",COUNTIF(P176:P$191,"*全日休*")&gt;0),  CONCATENATE(  ".",IF(P176=$A$599,$A676,"")  ),IF(P176=$A$599,$A676,"")  )</f>
        <v/>
      </c>
      <c r="Q676" s="98" t="str">
        <f ca="1">IF(  AND(LEN(Q675)&gt;=1,Q675&lt;&gt;".",COUNTIF(Q176:Q$191,"*全日休*")&gt;0),  CONCATENATE(  ".",IF(Q176=$A$599,$A676,"")  ),IF(Q176=$A$599,$A676,"")  )</f>
        <v/>
      </c>
      <c r="R676" s="98" t="str">
        <f ca="1">IF(  AND(LEN(R675)&gt;=1,R675&lt;&gt;".",COUNTIF(R176:R$191,"*全日休*")&gt;0),  CONCATENATE(  ".",IF(R176=$A$599,$A676,"")  ),IF(R176=$A$599,$A676,"")  )</f>
        <v/>
      </c>
      <c r="S676" s="98" t="str">
        <f ca="1">IF(  AND(LEN(S675)&gt;=1,S675&lt;&gt;".",COUNTIF(S176:S$191,"*全日休*")&gt;0),  CONCATENATE(  ".",IF(S176=$A$599,$A676,"")  ),IF(S176=$A$599,$A676,"")  )</f>
        <v/>
      </c>
      <c r="T676" s="98" t="str">
        <f ca="1">IF(  AND(LEN(T675)&gt;=1,T675&lt;&gt;".",COUNTIF(T176:T$191,"*全日休*")&gt;0),  CONCATENATE(  ".",IF(T176=$A$599,$A676,"")  ),IF(T176=$A$599,$A676,"")  )</f>
        <v/>
      </c>
      <c r="U676" s="98" t="str">
        <f ca="1">IF(  AND(LEN(U675)&gt;=1,U675&lt;&gt;".",COUNTIF(U176:U$191,"*全日休*")&gt;0),  CONCATENATE(  ".",IF(U176=$A$599,$A676,"")  ),IF(U176=$A$599,$A676,"")  )</f>
        <v/>
      </c>
      <c r="V676" s="98" t="str">
        <f ca="1">IF(  AND(LEN(V675)&gt;=1,V675&lt;&gt;".",COUNTIF(V176:V$191,"*全日休*")&gt;0),  CONCATENATE(  ".",IF(V176=$A$599,$A676,"")  ),IF(V176=$A$599,$A676,"")  )</f>
        <v/>
      </c>
      <c r="W676" s="98" t="str">
        <f ca="1">IF(  AND(LEN(W675)&gt;=1,W675&lt;&gt;".",COUNTIF(W176:W$191,"*全日休*")&gt;0),  CONCATENATE(  ".",IF(W176=$A$599,$A676,"")  ),IF(W176=$A$599,$A676,"")  )</f>
        <v/>
      </c>
      <c r="X676" s="98" t="str">
        <f ca="1">IF(  AND(LEN(X675)&gt;=1,X675&lt;&gt;".",COUNTIF(X176:X$191,"*全日休*")&gt;0),  CONCATENATE(  ".",IF(X176=$A$599,$A676,"")  ),IF(X176=$A$599,$A676,"")  )</f>
        <v/>
      </c>
      <c r="Y676" s="98" t="str">
        <f ca="1">IF(  AND(LEN(Y675)&gt;=1,Y675&lt;&gt;".",COUNTIF(Y176:Y$191,"*全日休*")&gt;0),  CONCATENATE(  ".",IF(Y176=$A$599,$A676,"")  ),IF(Y176=$A$599,$A676,"")  )</f>
        <v/>
      </c>
      <c r="Z676" s="98" t="str">
        <f ca="1">IF(  AND(LEN(Z675)&gt;=1,Z675&lt;&gt;".",COUNTIF(Z176:Z$191,"*全日休*")&gt;0),  CONCATENATE(  ".",IF(Z176=$A$599,$A676,"")  ),IF(Z176=$A$599,$A676,"")  )</f>
        <v/>
      </c>
      <c r="AA676" s="98" t="str">
        <f ca="1">IF(  AND(LEN(AA675)&gt;=1,AA675&lt;&gt;".",COUNTIF(AA176:AA$191,"*全日休*")&gt;0),  CONCATENATE(  ".",IF(AA176=$A$599,$A676,"")  ),IF(AA176=$A$599,$A676,"")  )</f>
        <v/>
      </c>
      <c r="AB676" s="98" t="str">
        <f ca="1">IF(  AND(LEN(AB675)&gt;=1,AB675&lt;&gt;".",COUNTIF(AB176:AB$191,"*全日休*")&gt;0),  CONCATENATE(  ".",IF(AB176=$A$599,$A676,"")  ),IF(AB176=$A$599,$A676,"")  )</f>
        <v/>
      </c>
      <c r="AC676" s="98" t="str">
        <f ca="1">IF(  AND(LEN(AC675)&gt;=1,AC675&lt;&gt;".",COUNTIF(AC176:AC$191,"*全日休*")&gt;0),  CONCATENATE(  ".",IF(AC176=$A$599,$A676,"")  ),IF(AC176=$A$599,$A676,"")  )</f>
        <v/>
      </c>
      <c r="AD676" s="98" t="str">
        <f ca="1">IF(  AND(LEN(AD675)&gt;=1,AD675&lt;&gt;".",COUNTIF(AD176:AD$191,"*全日休*")&gt;0),  CONCATENATE(  ".",IF(AD176=$A$599,$A676,"")  ),IF(AD176=$A$599,$A676,"")  )</f>
        <v/>
      </c>
      <c r="AE676" s="98" t="str">
        <f ca="1">IF(  AND(LEN(AE675)&gt;=1,AE675&lt;&gt;".",COUNTIF(AE176:AE$191,"*全日休*")&gt;0),  CONCATENATE(  ".",IF(AE176=$A$599,$A676,"")  ),IF(AE176=$A$599,$A676,"")  )</f>
        <v/>
      </c>
      <c r="AF676" s="98" t="str">
        <f ca="1">IF(  AND(LEN(AF675)&gt;=1,AF675&lt;&gt;".",COUNTIF(AF176:AF$191,"*全日休*")&gt;0),  CONCATENATE(  ".",IF(AF176=$A$599,$A676,"")  ),IF(AF176=$A$599,$A676,"")  )</f>
        <v/>
      </c>
      <c r="AG676" s="98" t="str">
        <f ca="1">IF(  AND(LEN(AG675)&gt;=1,AG675&lt;&gt;".",COUNTIF(AG176:AG$191,"*全日休*")&gt;0),  CONCATENATE(  ".",IF(AG176=$A$599,$A676,"")  ),IF(AG176=$A$599,$A676,"")  )</f>
        <v/>
      </c>
      <c r="AH676" s="98"/>
      <c r="AI676" s="98"/>
      <c r="AJ676" s="98"/>
    </row>
    <row r="677" spans="1:36">
      <c r="A677" s="98"/>
      <c r="B677" s="98"/>
      <c r="C677" s="98" t="str">
        <f ca="1">IF(  AND(LEN(C676)&gt;=1,C676&lt;&gt;".",COUNTIF(C177:C$191,"*全日休*")&gt;0),  CONCATENATE(  ".",IF(C177=$A$599,$A677,"")  ),IF(C177=$A$599,$A677,"")  )</f>
        <v/>
      </c>
      <c r="D677" s="98" t="str">
        <f ca="1">IF(  AND(LEN(D676)&gt;=1,D676&lt;&gt;".",COUNTIF(D177:D$191,"*全日休*")&gt;0),  CONCATENATE(  ".",IF(D177=$A$599,$A677,"")  ),IF(D177=$A$599,$A677,"")  )</f>
        <v/>
      </c>
      <c r="E677" s="98" t="str">
        <f ca="1">IF(  AND(LEN(E676)&gt;=1,E676&lt;&gt;".",COUNTIF(E177:E$191,"*全日休*")&gt;0),  CONCATENATE(  ".",IF(E177=$A$599,$A677,"")  ),IF(E177=$A$599,$A677,"")  )</f>
        <v/>
      </c>
      <c r="F677" s="98" t="str">
        <f ca="1">IF(  AND(LEN(F676)&gt;=1,F676&lt;&gt;".",COUNTIF(F177:F$191,"*全日休*")&gt;0),  CONCATENATE(  ".",IF(F177=$A$599,$A677,"")  ),IF(F177=$A$599,$A677,"")  )</f>
        <v/>
      </c>
      <c r="G677" s="98" t="str">
        <f ca="1">IF(  AND(LEN(G676)&gt;=1,G676&lt;&gt;".",COUNTIF(G177:G$191,"*全日休*")&gt;0),  CONCATENATE(  ".",IF(G177=$A$599,$A677,"")  ),IF(G177=$A$599,$A677,"")  )</f>
        <v/>
      </c>
      <c r="H677" s="98" t="str">
        <f ca="1">IF(  AND(LEN(H676)&gt;=1,H676&lt;&gt;".",COUNTIF(H177:H$191,"*全日休*")&gt;0),  CONCATENATE(  ".",IF(H177=$A$599,$A677,"")  ),IF(H177=$A$599,$A677,"")  )</f>
        <v/>
      </c>
      <c r="I677" s="98" t="str">
        <f ca="1">IF(  AND(LEN(I676)&gt;=1,I676&lt;&gt;".",COUNTIF(I177:I$191,"*全日休*")&gt;0),  CONCATENATE(  ".",IF(I177=$A$599,$A677,"")  ),IF(I177=$A$599,$A677,"")  )</f>
        <v/>
      </c>
      <c r="J677" s="98" t="str">
        <f ca="1">IF(  AND(LEN(J676)&gt;=1,J676&lt;&gt;".",COUNTIF(J177:J$191,"*全日休*")&gt;0),  CONCATENATE(  ".",IF(J177=$A$599,$A677,"")  ),IF(J177=$A$599,$A677,"")  )</f>
        <v/>
      </c>
      <c r="K677" s="98" t="str">
        <f ca="1">IF(  AND(LEN(K676)&gt;=1,K676&lt;&gt;".",COUNTIF(K177:K$191,"*全日休*")&gt;0),  CONCATENATE(  ".",IF(K177=$A$599,$A677,"")  ),IF(K177=$A$599,$A677,"")  )</f>
        <v/>
      </c>
      <c r="L677" s="98" t="str">
        <f ca="1">IF(  AND(LEN(L676)&gt;=1,L676&lt;&gt;".",COUNTIF(L177:L$191,"*全日休*")&gt;0),  CONCATENATE(  ".",IF(L177=$A$599,$A677,"")  ),IF(L177=$A$599,$A677,"")  )</f>
        <v/>
      </c>
      <c r="M677" s="98" t="str">
        <f ca="1">IF(  AND(LEN(M676)&gt;=1,M676&lt;&gt;".",COUNTIF(M177:M$191,"*全日休*")&gt;0),  CONCATENATE(  ".",IF(M177=$A$599,$A677,"")  ),IF(M177=$A$599,$A677,"")  )</f>
        <v/>
      </c>
      <c r="N677" s="98" t="str">
        <f ca="1">IF(  AND(LEN(N676)&gt;=1,N676&lt;&gt;".",COUNTIF(N177:N$191,"*全日休*")&gt;0),  CONCATENATE(  ".",IF(N177=$A$599,$A677,"")  ),IF(N177=$A$599,$A677,"")  )</f>
        <v/>
      </c>
      <c r="O677" s="98" t="str">
        <f ca="1">IF(  AND(LEN(O676)&gt;=1,O676&lt;&gt;".",COUNTIF(O177:O$191,"*全日休*")&gt;0),  CONCATENATE(  ".",IF(O177=$A$599,$A677,"")  ),IF(O177=$A$599,$A677,"")  )</f>
        <v/>
      </c>
      <c r="P677" s="98" t="str">
        <f ca="1">IF(  AND(LEN(P676)&gt;=1,P676&lt;&gt;".",COUNTIF(P177:P$191,"*全日休*")&gt;0),  CONCATENATE(  ".",IF(P177=$A$599,$A677,"")  ),IF(P177=$A$599,$A677,"")  )</f>
        <v/>
      </c>
      <c r="Q677" s="98" t="str">
        <f ca="1">IF(  AND(LEN(Q676)&gt;=1,Q676&lt;&gt;".",COUNTIF(Q177:Q$191,"*全日休*")&gt;0),  CONCATENATE(  ".",IF(Q177=$A$599,$A677,"")  ),IF(Q177=$A$599,$A677,"")  )</f>
        <v/>
      </c>
      <c r="R677" s="98" t="str">
        <f ca="1">IF(  AND(LEN(R676)&gt;=1,R676&lt;&gt;".",COUNTIF(R177:R$191,"*全日休*")&gt;0),  CONCATENATE(  ".",IF(R177=$A$599,$A677,"")  ),IF(R177=$A$599,$A677,"")  )</f>
        <v/>
      </c>
      <c r="S677" s="98" t="str">
        <f ca="1">IF(  AND(LEN(S676)&gt;=1,S676&lt;&gt;".",COUNTIF(S177:S$191,"*全日休*")&gt;0),  CONCATENATE(  ".",IF(S177=$A$599,$A677,"")  ),IF(S177=$A$599,$A677,"")  )</f>
        <v/>
      </c>
      <c r="T677" s="98" t="str">
        <f ca="1">IF(  AND(LEN(T676)&gt;=1,T676&lt;&gt;".",COUNTIF(T177:T$191,"*全日休*")&gt;0),  CONCATENATE(  ".",IF(T177=$A$599,$A677,"")  ),IF(T177=$A$599,$A677,"")  )</f>
        <v/>
      </c>
      <c r="U677" s="98" t="str">
        <f ca="1">IF(  AND(LEN(U676)&gt;=1,U676&lt;&gt;".",COUNTIF(U177:U$191,"*全日休*")&gt;0),  CONCATENATE(  ".",IF(U177=$A$599,$A677,"")  ),IF(U177=$A$599,$A677,"")  )</f>
        <v/>
      </c>
      <c r="V677" s="98" t="str">
        <f ca="1">IF(  AND(LEN(V676)&gt;=1,V676&lt;&gt;".",COUNTIF(V177:V$191,"*全日休*")&gt;0),  CONCATENATE(  ".",IF(V177=$A$599,$A677,"")  ),IF(V177=$A$599,$A677,"")  )</f>
        <v/>
      </c>
      <c r="W677" s="98" t="str">
        <f ca="1">IF(  AND(LEN(W676)&gt;=1,W676&lt;&gt;".",COUNTIF(W177:W$191,"*全日休*")&gt;0),  CONCATENATE(  ".",IF(W177=$A$599,$A677,"")  ),IF(W177=$A$599,$A677,"")  )</f>
        <v/>
      </c>
      <c r="X677" s="98" t="str">
        <f ca="1">IF(  AND(LEN(X676)&gt;=1,X676&lt;&gt;".",COUNTIF(X177:X$191,"*全日休*")&gt;0),  CONCATENATE(  ".",IF(X177=$A$599,$A677,"")  ),IF(X177=$A$599,$A677,"")  )</f>
        <v/>
      </c>
      <c r="Y677" s="98" t="str">
        <f ca="1">IF(  AND(LEN(Y676)&gt;=1,Y676&lt;&gt;".",COUNTIF(Y177:Y$191,"*全日休*")&gt;0),  CONCATENATE(  ".",IF(Y177=$A$599,$A677,"")  ),IF(Y177=$A$599,$A677,"")  )</f>
        <v/>
      </c>
      <c r="Z677" s="98" t="str">
        <f ca="1">IF(  AND(LEN(Z676)&gt;=1,Z676&lt;&gt;".",COUNTIF(Z177:Z$191,"*全日休*")&gt;0),  CONCATENATE(  ".",IF(Z177=$A$599,$A677,"")  ),IF(Z177=$A$599,$A677,"")  )</f>
        <v/>
      </c>
      <c r="AA677" s="98" t="str">
        <f ca="1">IF(  AND(LEN(AA676)&gt;=1,AA676&lt;&gt;".",COUNTIF(AA177:AA$191,"*全日休*")&gt;0),  CONCATENATE(  ".",IF(AA177=$A$599,$A677,"")  ),IF(AA177=$A$599,$A677,"")  )</f>
        <v/>
      </c>
      <c r="AB677" s="98" t="str">
        <f ca="1">IF(  AND(LEN(AB676)&gt;=1,AB676&lt;&gt;".",COUNTIF(AB177:AB$191,"*全日休*")&gt;0),  CONCATENATE(  ".",IF(AB177=$A$599,$A677,"")  ),IF(AB177=$A$599,$A677,"")  )</f>
        <v/>
      </c>
      <c r="AC677" s="98" t="str">
        <f ca="1">IF(  AND(LEN(AC676)&gt;=1,AC676&lt;&gt;".",COUNTIF(AC177:AC$191,"*全日休*")&gt;0),  CONCATENATE(  ".",IF(AC177=$A$599,$A677,"")  ),IF(AC177=$A$599,$A677,"")  )</f>
        <v/>
      </c>
      <c r="AD677" s="98" t="str">
        <f ca="1">IF(  AND(LEN(AD676)&gt;=1,AD676&lt;&gt;".",COUNTIF(AD177:AD$191,"*全日休*")&gt;0),  CONCATENATE(  ".",IF(AD177=$A$599,$A677,"")  ),IF(AD177=$A$599,$A677,"")  )</f>
        <v/>
      </c>
      <c r="AE677" s="98" t="str">
        <f ca="1">IF(  AND(LEN(AE676)&gt;=1,AE676&lt;&gt;".",COUNTIF(AE177:AE$191,"*全日休*")&gt;0),  CONCATENATE(  ".",IF(AE177=$A$599,$A677,"")  ),IF(AE177=$A$599,$A677,"")  )</f>
        <v/>
      </c>
      <c r="AF677" s="98" t="str">
        <f ca="1">IF(  AND(LEN(AF676)&gt;=1,AF676&lt;&gt;".",COUNTIF(AF177:AF$191,"*全日休*")&gt;0),  CONCATENATE(  ".",IF(AF177=$A$599,$A677,"")  ),IF(AF177=$A$599,$A677,"")  )</f>
        <v/>
      </c>
      <c r="AG677" s="98" t="str">
        <f ca="1">IF(  AND(LEN(AG676)&gt;=1,AG676&lt;&gt;".",COUNTIF(AG177:AG$191,"*全日休*")&gt;0),  CONCATENATE(  ".",IF(AG177=$A$599,$A677,"")  ),IF(AG177=$A$599,$A677,"")  )</f>
        <v/>
      </c>
      <c r="AH677" s="98"/>
      <c r="AI677" s="98"/>
      <c r="AJ677" s="98"/>
    </row>
    <row r="678" spans="1:36">
      <c r="A678" s="98"/>
      <c r="B678" s="98"/>
      <c r="C678" s="98" t="str">
        <f ca="1">IF(  AND(LEN(C677)&gt;=1,C677&lt;&gt;".",COUNTIF(C178:C$191,"*全日休*")&gt;0),  CONCATENATE(  ".",IF(C178=$A$599,$A678,"")  ),IF(C178=$A$599,$A678,"")  )</f>
        <v/>
      </c>
      <c r="D678" s="98" t="str">
        <f ca="1">IF(  AND(LEN(D677)&gt;=1,D677&lt;&gt;".",COUNTIF(D178:D$191,"*全日休*")&gt;0),  CONCATENATE(  ".",IF(D178=$A$599,$A678,"")  ),IF(D178=$A$599,$A678,"")  )</f>
        <v/>
      </c>
      <c r="E678" s="98" t="str">
        <f ca="1">IF(  AND(LEN(E677)&gt;=1,E677&lt;&gt;".",COUNTIF(E178:E$191,"*全日休*")&gt;0),  CONCATENATE(  ".",IF(E178=$A$599,$A678,"")  ),IF(E178=$A$599,$A678,"")  )</f>
        <v/>
      </c>
      <c r="F678" s="98" t="str">
        <f ca="1">IF(  AND(LEN(F677)&gt;=1,F677&lt;&gt;".",COUNTIF(F178:F$191,"*全日休*")&gt;0),  CONCATENATE(  ".",IF(F178=$A$599,$A678,"")  ),IF(F178=$A$599,$A678,"")  )</f>
        <v/>
      </c>
      <c r="G678" s="98" t="str">
        <f ca="1">IF(  AND(LEN(G677)&gt;=1,G677&lt;&gt;".",COUNTIF(G178:G$191,"*全日休*")&gt;0),  CONCATENATE(  ".",IF(G178=$A$599,$A678,"")  ),IF(G178=$A$599,$A678,"")  )</f>
        <v/>
      </c>
      <c r="H678" s="98" t="str">
        <f ca="1">IF(  AND(LEN(H677)&gt;=1,H677&lt;&gt;".",COUNTIF(H178:H$191,"*全日休*")&gt;0),  CONCATENATE(  ".",IF(H178=$A$599,$A678,"")  ),IF(H178=$A$599,$A678,"")  )</f>
        <v/>
      </c>
      <c r="I678" s="98" t="str">
        <f ca="1">IF(  AND(LEN(I677)&gt;=1,I677&lt;&gt;".",COUNTIF(I178:I$191,"*全日休*")&gt;0),  CONCATENATE(  ".",IF(I178=$A$599,$A678,"")  ),IF(I178=$A$599,$A678,"")  )</f>
        <v/>
      </c>
      <c r="J678" s="98" t="str">
        <f ca="1">IF(  AND(LEN(J677)&gt;=1,J677&lt;&gt;".",COUNTIF(J178:J$191,"*全日休*")&gt;0),  CONCATENATE(  ".",IF(J178=$A$599,$A678,"")  ),IF(J178=$A$599,$A678,"")  )</f>
        <v/>
      </c>
      <c r="K678" s="98" t="str">
        <f ca="1">IF(  AND(LEN(K677)&gt;=1,K677&lt;&gt;".",COUNTIF(K178:K$191,"*全日休*")&gt;0),  CONCATENATE(  ".",IF(K178=$A$599,$A678,"")  ),IF(K178=$A$599,$A678,"")  )</f>
        <v/>
      </c>
      <c r="L678" s="98" t="str">
        <f ca="1">IF(  AND(LEN(L677)&gt;=1,L677&lt;&gt;".",COUNTIF(L178:L$191,"*全日休*")&gt;0),  CONCATENATE(  ".",IF(L178=$A$599,$A678,"")  ),IF(L178=$A$599,$A678,"")  )</f>
        <v/>
      </c>
      <c r="M678" s="98" t="str">
        <f ca="1">IF(  AND(LEN(M677)&gt;=1,M677&lt;&gt;".",COUNTIF(M178:M$191,"*全日休*")&gt;0),  CONCATENATE(  ".",IF(M178=$A$599,$A678,"")  ),IF(M178=$A$599,$A678,"")  )</f>
        <v/>
      </c>
      <c r="N678" s="98" t="str">
        <f ca="1">IF(  AND(LEN(N677)&gt;=1,N677&lt;&gt;".",COUNTIF(N178:N$191,"*全日休*")&gt;0),  CONCATENATE(  ".",IF(N178=$A$599,$A678,"")  ),IF(N178=$A$599,$A678,"")  )</f>
        <v/>
      </c>
      <c r="O678" s="98" t="str">
        <f ca="1">IF(  AND(LEN(O677)&gt;=1,O677&lt;&gt;".",COUNTIF(O178:O$191,"*全日休*")&gt;0),  CONCATENATE(  ".",IF(O178=$A$599,$A678,"")  ),IF(O178=$A$599,$A678,"")  )</f>
        <v/>
      </c>
      <c r="P678" s="98" t="str">
        <f ca="1">IF(  AND(LEN(P677)&gt;=1,P677&lt;&gt;".",COUNTIF(P178:P$191,"*全日休*")&gt;0),  CONCATENATE(  ".",IF(P178=$A$599,$A678,"")  ),IF(P178=$A$599,$A678,"")  )</f>
        <v/>
      </c>
      <c r="Q678" s="98" t="str">
        <f ca="1">IF(  AND(LEN(Q677)&gt;=1,Q677&lt;&gt;".",COUNTIF(Q178:Q$191,"*全日休*")&gt;0),  CONCATENATE(  ".",IF(Q178=$A$599,$A678,"")  ),IF(Q178=$A$599,$A678,"")  )</f>
        <v/>
      </c>
      <c r="R678" s="98" t="str">
        <f ca="1">IF(  AND(LEN(R677)&gt;=1,R677&lt;&gt;".",COUNTIF(R178:R$191,"*全日休*")&gt;0),  CONCATENATE(  ".",IF(R178=$A$599,$A678,"")  ),IF(R178=$A$599,$A678,"")  )</f>
        <v/>
      </c>
      <c r="S678" s="98" t="str">
        <f ca="1">IF(  AND(LEN(S677)&gt;=1,S677&lt;&gt;".",COUNTIF(S178:S$191,"*全日休*")&gt;0),  CONCATENATE(  ".",IF(S178=$A$599,$A678,"")  ),IF(S178=$A$599,$A678,"")  )</f>
        <v/>
      </c>
      <c r="T678" s="98" t="str">
        <f ca="1">IF(  AND(LEN(T677)&gt;=1,T677&lt;&gt;".",COUNTIF(T178:T$191,"*全日休*")&gt;0),  CONCATENATE(  ".",IF(T178=$A$599,$A678,"")  ),IF(T178=$A$599,$A678,"")  )</f>
        <v/>
      </c>
      <c r="U678" s="98" t="str">
        <f ca="1">IF(  AND(LEN(U677)&gt;=1,U677&lt;&gt;".",COUNTIF(U178:U$191,"*全日休*")&gt;0),  CONCATENATE(  ".",IF(U178=$A$599,$A678,"")  ),IF(U178=$A$599,$A678,"")  )</f>
        <v/>
      </c>
      <c r="V678" s="98" t="str">
        <f ca="1">IF(  AND(LEN(V677)&gt;=1,V677&lt;&gt;".",COUNTIF(V178:V$191,"*全日休*")&gt;0),  CONCATENATE(  ".",IF(V178=$A$599,$A678,"")  ),IF(V178=$A$599,$A678,"")  )</f>
        <v/>
      </c>
      <c r="W678" s="98" t="str">
        <f ca="1">IF(  AND(LEN(W677)&gt;=1,W677&lt;&gt;".",COUNTIF(W178:W$191,"*全日休*")&gt;0),  CONCATENATE(  ".",IF(W178=$A$599,$A678,"")  ),IF(W178=$A$599,$A678,"")  )</f>
        <v/>
      </c>
      <c r="X678" s="98" t="str">
        <f ca="1">IF(  AND(LEN(X677)&gt;=1,X677&lt;&gt;".",COUNTIF(X178:X$191,"*全日休*")&gt;0),  CONCATENATE(  ".",IF(X178=$A$599,$A678,"")  ),IF(X178=$A$599,$A678,"")  )</f>
        <v/>
      </c>
      <c r="Y678" s="98" t="str">
        <f ca="1">IF(  AND(LEN(Y677)&gt;=1,Y677&lt;&gt;".",COUNTIF(Y178:Y$191,"*全日休*")&gt;0),  CONCATENATE(  ".",IF(Y178=$A$599,$A678,"")  ),IF(Y178=$A$599,$A678,"")  )</f>
        <v/>
      </c>
      <c r="Z678" s="98" t="str">
        <f ca="1">IF(  AND(LEN(Z677)&gt;=1,Z677&lt;&gt;".",COUNTIF(Z178:Z$191,"*全日休*")&gt;0),  CONCATENATE(  ".",IF(Z178=$A$599,$A678,"")  ),IF(Z178=$A$599,$A678,"")  )</f>
        <v/>
      </c>
      <c r="AA678" s="98" t="str">
        <f ca="1">IF(  AND(LEN(AA677)&gt;=1,AA677&lt;&gt;".",COUNTIF(AA178:AA$191,"*全日休*")&gt;0),  CONCATENATE(  ".",IF(AA178=$A$599,$A678,"")  ),IF(AA178=$A$599,$A678,"")  )</f>
        <v/>
      </c>
      <c r="AB678" s="98" t="str">
        <f ca="1">IF(  AND(LEN(AB677)&gt;=1,AB677&lt;&gt;".",COUNTIF(AB178:AB$191,"*全日休*")&gt;0),  CONCATENATE(  ".",IF(AB178=$A$599,$A678,"")  ),IF(AB178=$A$599,$A678,"")  )</f>
        <v/>
      </c>
      <c r="AC678" s="98" t="str">
        <f ca="1">IF(  AND(LEN(AC677)&gt;=1,AC677&lt;&gt;".",COUNTIF(AC178:AC$191,"*全日休*")&gt;0),  CONCATENATE(  ".",IF(AC178=$A$599,$A678,"")  ),IF(AC178=$A$599,$A678,"")  )</f>
        <v/>
      </c>
      <c r="AD678" s="98" t="str">
        <f ca="1">IF(  AND(LEN(AD677)&gt;=1,AD677&lt;&gt;".",COUNTIF(AD178:AD$191,"*全日休*")&gt;0),  CONCATENATE(  ".",IF(AD178=$A$599,$A678,"")  ),IF(AD178=$A$599,$A678,"")  )</f>
        <v/>
      </c>
      <c r="AE678" s="98" t="str">
        <f ca="1">IF(  AND(LEN(AE677)&gt;=1,AE677&lt;&gt;".",COUNTIF(AE178:AE$191,"*全日休*")&gt;0),  CONCATENATE(  ".",IF(AE178=$A$599,$A678,"")  ),IF(AE178=$A$599,$A678,"")  )</f>
        <v/>
      </c>
      <c r="AF678" s="98" t="str">
        <f ca="1">IF(  AND(LEN(AF677)&gt;=1,AF677&lt;&gt;".",COUNTIF(AF178:AF$191,"*全日休*")&gt;0),  CONCATENATE(  ".",IF(AF178=$A$599,$A678,"")  ),IF(AF178=$A$599,$A678,"")  )</f>
        <v/>
      </c>
      <c r="AG678" s="98" t="str">
        <f ca="1">IF(  AND(LEN(AG677)&gt;=1,AG677&lt;&gt;".",COUNTIF(AG178:AG$191,"*全日休*")&gt;0),  CONCATENATE(  ".",IF(AG178=$A$599,$A678,"")  ),IF(AG178=$A$599,$A678,"")  )</f>
        <v/>
      </c>
      <c r="AH678" s="98"/>
      <c r="AI678" s="98"/>
      <c r="AJ678" s="98"/>
    </row>
    <row r="679" spans="1:36">
      <c r="A679" s="98"/>
      <c r="B679" s="98"/>
      <c r="C679" s="98" t="str">
        <f ca="1">IF(  AND(LEN(C678)&gt;=1,C678&lt;&gt;".",COUNTIF(C179:C$191,"*全日休*")&gt;0),  CONCATENATE(  ".",IF(C179=$A$599,$A679,"")  ),IF(C179=$A$599,$A679,"")  )</f>
        <v/>
      </c>
      <c r="D679" s="98" t="str">
        <f ca="1">IF(  AND(LEN(D678)&gt;=1,D678&lt;&gt;".",COUNTIF(D179:D$191,"*全日休*")&gt;0),  CONCATENATE(  ".",IF(D179=$A$599,$A679,"")  ),IF(D179=$A$599,$A679,"")  )</f>
        <v/>
      </c>
      <c r="E679" s="98" t="str">
        <f ca="1">IF(  AND(LEN(E678)&gt;=1,E678&lt;&gt;".",COUNTIF(E179:E$191,"*全日休*")&gt;0),  CONCATENATE(  ".",IF(E179=$A$599,$A679,"")  ),IF(E179=$A$599,$A679,"")  )</f>
        <v/>
      </c>
      <c r="F679" s="98" t="str">
        <f ca="1">IF(  AND(LEN(F678)&gt;=1,F678&lt;&gt;".",COUNTIF(F179:F$191,"*全日休*")&gt;0),  CONCATENATE(  ".",IF(F179=$A$599,$A679,"")  ),IF(F179=$A$599,$A679,"")  )</f>
        <v/>
      </c>
      <c r="G679" s="98" t="str">
        <f ca="1">IF(  AND(LEN(G678)&gt;=1,G678&lt;&gt;".",COUNTIF(G179:G$191,"*全日休*")&gt;0),  CONCATENATE(  ".",IF(G179=$A$599,$A679,"")  ),IF(G179=$A$599,$A679,"")  )</f>
        <v/>
      </c>
      <c r="H679" s="98" t="str">
        <f ca="1">IF(  AND(LEN(H678)&gt;=1,H678&lt;&gt;".",COUNTIF(H179:H$191,"*全日休*")&gt;0),  CONCATENATE(  ".",IF(H179=$A$599,$A679,"")  ),IF(H179=$A$599,$A679,"")  )</f>
        <v/>
      </c>
      <c r="I679" s="98" t="str">
        <f ca="1">IF(  AND(LEN(I678)&gt;=1,I678&lt;&gt;".",COUNTIF(I179:I$191,"*全日休*")&gt;0),  CONCATENATE(  ".",IF(I179=$A$599,$A679,"")  ),IF(I179=$A$599,$A679,"")  )</f>
        <v/>
      </c>
      <c r="J679" s="98" t="str">
        <f ca="1">IF(  AND(LEN(J678)&gt;=1,J678&lt;&gt;".",COUNTIF(J179:J$191,"*全日休*")&gt;0),  CONCATENATE(  ".",IF(J179=$A$599,$A679,"")  ),IF(J179=$A$599,$A679,"")  )</f>
        <v/>
      </c>
      <c r="K679" s="98" t="str">
        <f ca="1">IF(  AND(LEN(K678)&gt;=1,K678&lt;&gt;".",COUNTIF(K179:K$191,"*全日休*")&gt;0),  CONCATENATE(  ".",IF(K179=$A$599,$A679,"")  ),IF(K179=$A$599,$A679,"")  )</f>
        <v/>
      </c>
      <c r="L679" s="98" t="str">
        <f ca="1">IF(  AND(LEN(L678)&gt;=1,L678&lt;&gt;".",COUNTIF(L179:L$191,"*全日休*")&gt;0),  CONCATENATE(  ".",IF(L179=$A$599,$A679,"")  ),IF(L179=$A$599,$A679,"")  )</f>
        <v/>
      </c>
      <c r="M679" s="98" t="str">
        <f ca="1">IF(  AND(LEN(M678)&gt;=1,M678&lt;&gt;".",COUNTIF(M179:M$191,"*全日休*")&gt;0),  CONCATENATE(  ".",IF(M179=$A$599,$A679,"")  ),IF(M179=$A$599,$A679,"")  )</f>
        <v/>
      </c>
      <c r="N679" s="98" t="str">
        <f ca="1">IF(  AND(LEN(N678)&gt;=1,N678&lt;&gt;".",COUNTIF(N179:N$191,"*全日休*")&gt;0),  CONCATENATE(  ".",IF(N179=$A$599,$A679,"")  ),IF(N179=$A$599,$A679,"")  )</f>
        <v/>
      </c>
      <c r="O679" s="98" t="str">
        <f ca="1">IF(  AND(LEN(O678)&gt;=1,O678&lt;&gt;".",COUNTIF(O179:O$191,"*全日休*")&gt;0),  CONCATENATE(  ".",IF(O179=$A$599,$A679,"")  ),IF(O179=$A$599,$A679,"")  )</f>
        <v/>
      </c>
      <c r="P679" s="98" t="str">
        <f ca="1">IF(  AND(LEN(P678)&gt;=1,P678&lt;&gt;".",COUNTIF(P179:P$191,"*全日休*")&gt;0),  CONCATENATE(  ".",IF(P179=$A$599,$A679,"")  ),IF(P179=$A$599,$A679,"")  )</f>
        <v/>
      </c>
      <c r="Q679" s="98" t="str">
        <f ca="1">IF(  AND(LEN(Q678)&gt;=1,Q678&lt;&gt;".",COUNTIF(Q179:Q$191,"*全日休*")&gt;0),  CONCATENATE(  ".",IF(Q179=$A$599,$A679,"")  ),IF(Q179=$A$599,$A679,"")  )</f>
        <v/>
      </c>
      <c r="R679" s="98" t="str">
        <f ca="1">IF(  AND(LEN(R678)&gt;=1,R678&lt;&gt;".",COUNTIF(R179:R$191,"*全日休*")&gt;0),  CONCATENATE(  ".",IF(R179=$A$599,$A679,"")  ),IF(R179=$A$599,$A679,"")  )</f>
        <v/>
      </c>
      <c r="S679" s="98" t="str">
        <f ca="1">IF(  AND(LEN(S678)&gt;=1,S678&lt;&gt;".",COUNTIF(S179:S$191,"*全日休*")&gt;0),  CONCATENATE(  ".",IF(S179=$A$599,$A679,"")  ),IF(S179=$A$599,$A679,"")  )</f>
        <v/>
      </c>
      <c r="T679" s="98" t="str">
        <f ca="1">IF(  AND(LEN(T678)&gt;=1,T678&lt;&gt;".",COUNTIF(T179:T$191,"*全日休*")&gt;0),  CONCATENATE(  ".",IF(T179=$A$599,$A679,"")  ),IF(T179=$A$599,$A679,"")  )</f>
        <v/>
      </c>
      <c r="U679" s="98" t="str">
        <f ca="1">IF(  AND(LEN(U678)&gt;=1,U678&lt;&gt;".",COUNTIF(U179:U$191,"*全日休*")&gt;0),  CONCATENATE(  ".",IF(U179=$A$599,$A679,"")  ),IF(U179=$A$599,$A679,"")  )</f>
        <v/>
      </c>
      <c r="V679" s="98" t="str">
        <f ca="1">IF(  AND(LEN(V678)&gt;=1,V678&lt;&gt;".",COUNTIF(V179:V$191,"*全日休*")&gt;0),  CONCATENATE(  ".",IF(V179=$A$599,$A679,"")  ),IF(V179=$A$599,$A679,"")  )</f>
        <v/>
      </c>
      <c r="W679" s="98" t="str">
        <f ca="1">IF(  AND(LEN(W678)&gt;=1,W678&lt;&gt;".",COUNTIF(W179:W$191,"*全日休*")&gt;0),  CONCATENATE(  ".",IF(W179=$A$599,$A679,"")  ),IF(W179=$A$599,$A679,"")  )</f>
        <v/>
      </c>
      <c r="X679" s="98" t="str">
        <f ca="1">IF(  AND(LEN(X678)&gt;=1,X678&lt;&gt;".",COUNTIF(X179:X$191,"*全日休*")&gt;0),  CONCATENATE(  ".",IF(X179=$A$599,$A679,"")  ),IF(X179=$A$599,$A679,"")  )</f>
        <v/>
      </c>
      <c r="Y679" s="98" t="str">
        <f ca="1">IF(  AND(LEN(Y678)&gt;=1,Y678&lt;&gt;".",COUNTIF(Y179:Y$191,"*全日休*")&gt;0),  CONCATENATE(  ".",IF(Y179=$A$599,$A679,"")  ),IF(Y179=$A$599,$A679,"")  )</f>
        <v/>
      </c>
      <c r="Z679" s="98" t="str">
        <f ca="1">IF(  AND(LEN(Z678)&gt;=1,Z678&lt;&gt;".",COUNTIF(Z179:Z$191,"*全日休*")&gt;0),  CONCATENATE(  ".",IF(Z179=$A$599,$A679,"")  ),IF(Z179=$A$599,$A679,"")  )</f>
        <v/>
      </c>
      <c r="AA679" s="98" t="str">
        <f ca="1">IF(  AND(LEN(AA678)&gt;=1,AA678&lt;&gt;".",COUNTIF(AA179:AA$191,"*全日休*")&gt;0),  CONCATENATE(  ".",IF(AA179=$A$599,$A679,"")  ),IF(AA179=$A$599,$A679,"")  )</f>
        <v/>
      </c>
      <c r="AB679" s="98" t="str">
        <f ca="1">IF(  AND(LEN(AB678)&gt;=1,AB678&lt;&gt;".",COUNTIF(AB179:AB$191,"*全日休*")&gt;0),  CONCATENATE(  ".",IF(AB179=$A$599,$A679,"")  ),IF(AB179=$A$599,$A679,"")  )</f>
        <v/>
      </c>
      <c r="AC679" s="98" t="str">
        <f ca="1">IF(  AND(LEN(AC678)&gt;=1,AC678&lt;&gt;".",COUNTIF(AC179:AC$191,"*全日休*")&gt;0),  CONCATENATE(  ".",IF(AC179=$A$599,$A679,"")  ),IF(AC179=$A$599,$A679,"")  )</f>
        <v/>
      </c>
      <c r="AD679" s="98" t="str">
        <f ca="1">IF(  AND(LEN(AD678)&gt;=1,AD678&lt;&gt;".",COUNTIF(AD179:AD$191,"*全日休*")&gt;0),  CONCATENATE(  ".",IF(AD179=$A$599,$A679,"")  ),IF(AD179=$A$599,$A679,"")  )</f>
        <v/>
      </c>
      <c r="AE679" s="98" t="str">
        <f ca="1">IF(  AND(LEN(AE678)&gt;=1,AE678&lt;&gt;".",COUNTIF(AE179:AE$191,"*全日休*")&gt;0),  CONCATENATE(  ".",IF(AE179=$A$599,$A679,"")  ),IF(AE179=$A$599,$A679,"")  )</f>
        <v/>
      </c>
      <c r="AF679" s="98" t="str">
        <f ca="1">IF(  AND(LEN(AF678)&gt;=1,AF678&lt;&gt;".",COUNTIF(AF179:AF$191,"*全日休*")&gt;0),  CONCATENATE(  ".",IF(AF179=$A$599,$A679,"")  ),IF(AF179=$A$599,$A679,"")  )</f>
        <v/>
      </c>
      <c r="AG679" s="98" t="str">
        <f ca="1">IF(  AND(LEN(AG678)&gt;=1,AG678&lt;&gt;".",COUNTIF(AG179:AG$191,"*全日休*")&gt;0),  CONCATENATE(  ".",IF(AG179=$A$599,$A679,"")  ),IF(AG179=$A$599,$A679,"")  )</f>
        <v/>
      </c>
      <c r="AH679" s="98"/>
      <c r="AI679" s="98"/>
      <c r="AJ679" s="98"/>
    </row>
    <row r="680" spans="1:36">
      <c r="A680" s="98"/>
      <c r="B680" s="98"/>
      <c r="C680" s="98" t="str">
        <f ca="1">IF(  AND(LEN(C679)&gt;=1,C679&lt;&gt;".",COUNTIF(C180:C$191,"*全日休*")&gt;0),  CONCATENATE(  ".",IF(C180=$A$599,$A680,"")  ),IF(C180=$A$599,$A680,"")  )</f>
        <v/>
      </c>
      <c r="D680" s="98" t="str">
        <f ca="1">IF(  AND(LEN(D679)&gt;=1,D679&lt;&gt;".",COUNTIF(D180:D$191,"*全日休*")&gt;0),  CONCATENATE(  ".",IF(D180=$A$599,$A680,"")  ),IF(D180=$A$599,$A680,"")  )</f>
        <v/>
      </c>
      <c r="E680" s="98" t="str">
        <f ca="1">IF(  AND(LEN(E679)&gt;=1,E679&lt;&gt;".",COUNTIF(E180:E$191,"*全日休*")&gt;0),  CONCATENATE(  ".",IF(E180=$A$599,$A680,"")  ),IF(E180=$A$599,$A680,"")  )</f>
        <v/>
      </c>
      <c r="F680" s="98" t="str">
        <f ca="1">IF(  AND(LEN(F679)&gt;=1,F679&lt;&gt;".",COUNTIF(F180:F$191,"*全日休*")&gt;0),  CONCATENATE(  ".",IF(F180=$A$599,$A680,"")  ),IF(F180=$A$599,$A680,"")  )</f>
        <v/>
      </c>
      <c r="G680" s="98" t="str">
        <f ca="1">IF(  AND(LEN(G679)&gt;=1,G679&lt;&gt;".",COUNTIF(G180:G$191,"*全日休*")&gt;0),  CONCATENATE(  ".",IF(G180=$A$599,$A680,"")  ),IF(G180=$A$599,$A680,"")  )</f>
        <v/>
      </c>
      <c r="H680" s="98" t="str">
        <f ca="1">IF(  AND(LEN(H679)&gt;=1,H679&lt;&gt;".",COUNTIF(H180:H$191,"*全日休*")&gt;0),  CONCATENATE(  ".",IF(H180=$A$599,$A680,"")  ),IF(H180=$A$599,$A680,"")  )</f>
        <v/>
      </c>
      <c r="I680" s="98" t="str">
        <f ca="1">IF(  AND(LEN(I679)&gt;=1,I679&lt;&gt;".",COUNTIF(I180:I$191,"*全日休*")&gt;0),  CONCATENATE(  ".",IF(I180=$A$599,$A680,"")  ),IF(I180=$A$599,$A680,"")  )</f>
        <v/>
      </c>
      <c r="J680" s="98" t="str">
        <f ca="1">IF(  AND(LEN(J679)&gt;=1,J679&lt;&gt;".",COUNTIF(J180:J$191,"*全日休*")&gt;0),  CONCATENATE(  ".",IF(J180=$A$599,$A680,"")  ),IF(J180=$A$599,$A680,"")  )</f>
        <v/>
      </c>
      <c r="K680" s="98" t="str">
        <f ca="1">IF(  AND(LEN(K679)&gt;=1,K679&lt;&gt;".",COUNTIF(K180:K$191,"*全日休*")&gt;0),  CONCATENATE(  ".",IF(K180=$A$599,$A680,"")  ),IF(K180=$A$599,$A680,"")  )</f>
        <v/>
      </c>
      <c r="L680" s="98" t="str">
        <f ca="1">IF(  AND(LEN(L679)&gt;=1,L679&lt;&gt;".",COUNTIF(L180:L$191,"*全日休*")&gt;0),  CONCATENATE(  ".",IF(L180=$A$599,$A680,"")  ),IF(L180=$A$599,$A680,"")  )</f>
        <v/>
      </c>
      <c r="M680" s="98" t="str">
        <f ca="1">IF(  AND(LEN(M679)&gt;=1,M679&lt;&gt;".",COUNTIF(M180:M$191,"*全日休*")&gt;0),  CONCATENATE(  ".",IF(M180=$A$599,$A680,"")  ),IF(M180=$A$599,$A680,"")  )</f>
        <v/>
      </c>
      <c r="N680" s="98" t="str">
        <f ca="1">IF(  AND(LEN(N679)&gt;=1,N679&lt;&gt;".",COUNTIF(N180:N$191,"*全日休*")&gt;0),  CONCATENATE(  ".",IF(N180=$A$599,$A680,"")  ),IF(N180=$A$599,$A680,"")  )</f>
        <v/>
      </c>
      <c r="O680" s="98" t="str">
        <f ca="1">IF(  AND(LEN(O679)&gt;=1,O679&lt;&gt;".",COUNTIF(O180:O$191,"*全日休*")&gt;0),  CONCATENATE(  ".",IF(O180=$A$599,$A680,"")  ),IF(O180=$A$599,$A680,"")  )</f>
        <v/>
      </c>
      <c r="P680" s="98" t="str">
        <f ca="1">IF(  AND(LEN(P679)&gt;=1,P679&lt;&gt;".",COUNTIF(P180:P$191,"*全日休*")&gt;0),  CONCATENATE(  ".",IF(P180=$A$599,$A680,"")  ),IF(P180=$A$599,$A680,"")  )</f>
        <v/>
      </c>
      <c r="Q680" s="98" t="str">
        <f ca="1">IF(  AND(LEN(Q679)&gt;=1,Q679&lt;&gt;".",COUNTIF(Q180:Q$191,"*全日休*")&gt;0),  CONCATENATE(  ".",IF(Q180=$A$599,$A680,"")  ),IF(Q180=$A$599,$A680,"")  )</f>
        <v/>
      </c>
      <c r="R680" s="98" t="str">
        <f ca="1">IF(  AND(LEN(R679)&gt;=1,R679&lt;&gt;".",COUNTIF(R180:R$191,"*全日休*")&gt;0),  CONCATENATE(  ".",IF(R180=$A$599,$A680,"")  ),IF(R180=$A$599,$A680,"")  )</f>
        <v/>
      </c>
      <c r="S680" s="98" t="str">
        <f ca="1">IF(  AND(LEN(S679)&gt;=1,S679&lt;&gt;".",COUNTIF(S180:S$191,"*全日休*")&gt;0),  CONCATENATE(  ".",IF(S180=$A$599,$A680,"")  ),IF(S180=$A$599,$A680,"")  )</f>
        <v/>
      </c>
      <c r="T680" s="98" t="str">
        <f ca="1">IF(  AND(LEN(T679)&gt;=1,T679&lt;&gt;".",COUNTIF(T180:T$191,"*全日休*")&gt;0),  CONCATENATE(  ".",IF(T180=$A$599,$A680,"")  ),IF(T180=$A$599,$A680,"")  )</f>
        <v/>
      </c>
      <c r="U680" s="98" t="str">
        <f ca="1">IF(  AND(LEN(U679)&gt;=1,U679&lt;&gt;".",COUNTIF(U180:U$191,"*全日休*")&gt;0),  CONCATENATE(  ".",IF(U180=$A$599,$A680,"")  ),IF(U180=$A$599,$A680,"")  )</f>
        <v/>
      </c>
      <c r="V680" s="98" t="str">
        <f ca="1">IF(  AND(LEN(V679)&gt;=1,V679&lt;&gt;".",COUNTIF(V180:V$191,"*全日休*")&gt;0),  CONCATENATE(  ".",IF(V180=$A$599,$A680,"")  ),IF(V180=$A$599,$A680,"")  )</f>
        <v/>
      </c>
      <c r="W680" s="98" t="str">
        <f ca="1">IF(  AND(LEN(W679)&gt;=1,W679&lt;&gt;".",COUNTIF(W180:W$191,"*全日休*")&gt;0),  CONCATENATE(  ".",IF(W180=$A$599,$A680,"")  ),IF(W180=$A$599,$A680,"")  )</f>
        <v/>
      </c>
      <c r="X680" s="98" t="str">
        <f ca="1">IF(  AND(LEN(X679)&gt;=1,X679&lt;&gt;".",COUNTIF(X180:X$191,"*全日休*")&gt;0),  CONCATENATE(  ".",IF(X180=$A$599,$A680,"")  ),IF(X180=$A$599,$A680,"")  )</f>
        <v/>
      </c>
      <c r="Y680" s="98" t="str">
        <f ca="1">IF(  AND(LEN(Y679)&gt;=1,Y679&lt;&gt;".",COUNTIF(Y180:Y$191,"*全日休*")&gt;0),  CONCATENATE(  ".",IF(Y180=$A$599,$A680,"")  ),IF(Y180=$A$599,$A680,"")  )</f>
        <v/>
      </c>
      <c r="Z680" s="98" t="str">
        <f ca="1">IF(  AND(LEN(Z679)&gt;=1,Z679&lt;&gt;".",COUNTIF(Z180:Z$191,"*全日休*")&gt;0),  CONCATENATE(  ".",IF(Z180=$A$599,$A680,"")  ),IF(Z180=$A$599,$A680,"")  )</f>
        <v/>
      </c>
      <c r="AA680" s="98" t="str">
        <f ca="1">IF(  AND(LEN(AA679)&gt;=1,AA679&lt;&gt;".",COUNTIF(AA180:AA$191,"*全日休*")&gt;0),  CONCATENATE(  ".",IF(AA180=$A$599,$A680,"")  ),IF(AA180=$A$599,$A680,"")  )</f>
        <v/>
      </c>
      <c r="AB680" s="98" t="str">
        <f ca="1">IF(  AND(LEN(AB679)&gt;=1,AB679&lt;&gt;".",COUNTIF(AB180:AB$191,"*全日休*")&gt;0),  CONCATENATE(  ".",IF(AB180=$A$599,$A680,"")  ),IF(AB180=$A$599,$A680,"")  )</f>
        <v/>
      </c>
      <c r="AC680" s="98" t="str">
        <f ca="1">IF(  AND(LEN(AC679)&gt;=1,AC679&lt;&gt;".",COUNTIF(AC180:AC$191,"*全日休*")&gt;0),  CONCATENATE(  ".",IF(AC180=$A$599,$A680,"")  ),IF(AC180=$A$599,$A680,"")  )</f>
        <v/>
      </c>
      <c r="AD680" s="98" t="str">
        <f ca="1">IF(  AND(LEN(AD679)&gt;=1,AD679&lt;&gt;".",COUNTIF(AD180:AD$191,"*全日休*")&gt;0),  CONCATENATE(  ".",IF(AD180=$A$599,$A680,"")  ),IF(AD180=$A$599,$A680,"")  )</f>
        <v/>
      </c>
      <c r="AE680" s="98" t="str">
        <f ca="1">IF(  AND(LEN(AE679)&gt;=1,AE679&lt;&gt;".",COUNTIF(AE180:AE$191,"*全日休*")&gt;0),  CONCATENATE(  ".",IF(AE180=$A$599,$A680,"")  ),IF(AE180=$A$599,$A680,"")  )</f>
        <v/>
      </c>
      <c r="AF680" s="98" t="str">
        <f ca="1">IF(  AND(LEN(AF679)&gt;=1,AF679&lt;&gt;".",COUNTIF(AF180:AF$191,"*全日休*")&gt;0),  CONCATENATE(  ".",IF(AF180=$A$599,$A680,"")  ),IF(AF180=$A$599,$A680,"")  )</f>
        <v/>
      </c>
      <c r="AG680" s="98" t="str">
        <f ca="1">IF(  AND(LEN(AG679)&gt;=1,AG679&lt;&gt;".",COUNTIF(AG180:AG$191,"*全日休*")&gt;0),  CONCATENATE(  ".",IF(AG180=$A$599,$A680,"")  ),IF(AG180=$A$599,$A680,"")  )</f>
        <v/>
      </c>
      <c r="AH680" s="98"/>
      <c r="AI680" s="98"/>
      <c r="AJ680" s="98"/>
    </row>
    <row r="681" spans="1:36">
      <c r="A681" s="98"/>
      <c r="B681" s="98"/>
      <c r="C681" s="98" t="str">
        <f ca="1">IF(  AND(LEN(C680)&gt;=1,C680&lt;&gt;".",COUNTIF(C181:C$191,"*全日休*")&gt;0),  CONCATENATE(  ".",IF(C181=$A$599,$A681,"")  ),IF(C181=$A$599,$A681,"")  )</f>
        <v/>
      </c>
      <c r="D681" s="98" t="str">
        <f ca="1">IF(  AND(LEN(D680)&gt;=1,D680&lt;&gt;".",COUNTIF(D181:D$191,"*全日休*")&gt;0),  CONCATENATE(  ".",IF(D181=$A$599,$A681,"")  ),IF(D181=$A$599,$A681,"")  )</f>
        <v/>
      </c>
      <c r="E681" s="98" t="str">
        <f ca="1">IF(  AND(LEN(E680)&gt;=1,E680&lt;&gt;".",COUNTIF(E181:E$191,"*全日休*")&gt;0),  CONCATENATE(  ".",IF(E181=$A$599,$A681,"")  ),IF(E181=$A$599,$A681,"")  )</f>
        <v/>
      </c>
      <c r="F681" s="98" t="str">
        <f ca="1">IF(  AND(LEN(F680)&gt;=1,F680&lt;&gt;".",COUNTIF(F181:F$191,"*全日休*")&gt;0),  CONCATENATE(  ".",IF(F181=$A$599,$A681,"")  ),IF(F181=$A$599,$A681,"")  )</f>
        <v/>
      </c>
      <c r="G681" s="98" t="str">
        <f ca="1">IF(  AND(LEN(G680)&gt;=1,G680&lt;&gt;".",COUNTIF(G181:G$191,"*全日休*")&gt;0),  CONCATENATE(  ".",IF(G181=$A$599,$A681,"")  ),IF(G181=$A$599,$A681,"")  )</f>
        <v/>
      </c>
      <c r="H681" s="98" t="str">
        <f ca="1">IF(  AND(LEN(H680)&gt;=1,H680&lt;&gt;".",COUNTIF(H181:H$191,"*全日休*")&gt;0),  CONCATENATE(  ".",IF(H181=$A$599,$A681,"")  ),IF(H181=$A$599,$A681,"")  )</f>
        <v/>
      </c>
      <c r="I681" s="98" t="str">
        <f ca="1">IF(  AND(LEN(I680)&gt;=1,I680&lt;&gt;".",COUNTIF(I181:I$191,"*全日休*")&gt;0),  CONCATENATE(  ".",IF(I181=$A$599,$A681,"")  ),IF(I181=$A$599,$A681,"")  )</f>
        <v/>
      </c>
      <c r="J681" s="98" t="str">
        <f ca="1">IF(  AND(LEN(J680)&gt;=1,J680&lt;&gt;".",COUNTIF(J181:J$191,"*全日休*")&gt;0),  CONCATENATE(  ".",IF(J181=$A$599,$A681,"")  ),IF(J181=$A$599,$A681,"")  )</f>
        <v/>
      </c>
      <c r="K681" s="98" t="str">
        <f ca="1">IF(  AND(LEN(K680)&gt;=1,K680&lt;&gt;".",COUNTIF(K181:K$191,"*全日休*")&gt;0),  CONCATENATE(  ".",IF(K181=$A$599,$A681,"")  ),IF(K181=$A$599,$A681,"")  )</f>
        <v/>
      </c>
      <c r="L681" s="98" t="str">
        <f ca="1">IF(  AND(LEN(L680)&gt;=1,L680&lt;&gt;".",COUNTIF(L181:L$191,"*全日休*")&gt;0),  CONCATENATE(  ".",IF(L181=$A$599,$A681,"")  ),IF(L181=$A$599,$A681,"")  )</f>
        <v/>
      </c>
      <c r="M681" s="98" t="str">
        <f ca="1">IF(  AND(LEN(M680)&gt;=1,M680&lt;&gt;".",COUNTIF(M181:M$191,"*全日休*")&gt;0),  CONCATENATE(  ".",IF(M181=$A$599,$A681,"")  ),IF(M181=$A$599,$A681,"")  )</f>
        <v/>
      </c>
      <c r="N681" s="98" t="str">
        <f ca="1">IF(  AND(LEN(N680)&gt;=1,N680&lt;&gt;".",COUNTIF(N181:N$191,"*全日休*")&gt;0),  CONCATENATE(  ".",IF(N181=$A$599,$A681,"")  ),IF(N181=$A$599,$A681,"")  )</f>
        <v/>
      </c>
      <c r="O681" s="98" t="str">
        <f ca="1">IF(  AND(LEN(O680)&gt;=1,O680&lt;&gt;".",COUNTIF(O181:O$191,"*全日休*")&gt;0),  CONCATENATE(  ".",IF(O181=$A$599,$A681,"")  ),IF(O181=$A$599,$A681,"")  )</f>
        <v/>
      </c>
      <c r="P681" s="98" t="str">
        <f ca="1">IF(  AND(LEN(P680)&gt;=1,P680&lt;&gt;".",COUNTIF(P181:P$191,"*全日休*")&gt;0),  CONCATENATE(  ".",IF(P181=$A$599,$A681,"")  ),IF(P181=$A$599,$A681,"")  )</f>
        <v/>
      </c>
      <c r="Q681" s="98" t="str">
        <f ca="1">IF(  AND(LEN(Q680)&gt;=1,Q680&lt;&gt;".",COUNTIF(Q181:Q$191,"*全日休*")&gt;0),  CONCATENATE(  ".",IF(Q181=$A$599,$A681,"")  ),IF(Q181=$A$599,$A681,"")  )</f>
        <v/>
      </c>
      <c r="R681" s="98" t="str">
        <f ca="1">IF(  AND(LEN(R680)&gt;=1,R680&lt;&gt;".",COUNTIF(R181:R$191,"*全日休*")&gt;0),  CONCATENATE(  ".",IF(R181=$A$599,$A681,"")  ),IF(R181=$A$599,$A681,"")  )</f>
        <v/>
      </c>
      <c r="S681" s="98" t="str">
        <f ca="1">IF(  AND(LEN(S680)&gt;=1,S680&lt;&gt;".",COUNTIF(S181:S$191,"*全日休*")&gt;0),  CONCATENATE(  ".",IF(S181=$A$599,$A681,"")  ),IF(S181=$A$599,$A681,"")  )</f>
        <v/>
      </c>
      <c r="T681" s="98" t="str">
        <f ca="1">IF(  AND(LEN(T680)&gt;=1,T680&lt;&gt;".",COUNTIF(T181:T$191,"*全日休*")&gt;0),  CONCATENATE(  ".",IF(T181=$A$599,$A681,"")  ),IF(T181=$A$599,$A681,"")  )</f>
        <v/>
      </c>
      <c r="U681" s="98" t="str">
        <f ca="1">IF(  AND(LEN(U680)&gt;=1,U680&lt;&gt;".",COUNTIF(U181:U$191,"*全日休*")&gt;0),  CONCATENATE(  ".",IF(U181=$A$599,$A681,"")  ),IF(U181=$A$599,$A681,"")  )</f>
        <v/>
      </c>
      <c r="V681" s="98" t="str">
        <f ca="1">IF(  AND(LEN(V680)&gt;=1,V680&lt;&gt;".",COUNTIF(V181:V$191,"*全日休*")&gt;0),  CONCATENATE(  ".",IF(V181=$A$599,$A681,"")  ),IF(V181=$A$599,$A681,"")  )</f>
        <v/>
      </c>
      <c r="W681" s="98" t="str">
        <f ca="1">IF(  AND(LEN(W680)&gt;=1,W680&lt;&gt;".",COUNTIF(W181:W$191,"*全日休*")&gt;0),  CONCATENATE(  ".",IF(W181=$A$599,$A681,"")  ),IF(W181=$A$599,$A681,"")  )</f>
        <v/>
      </c>
      <c r="X681" s="98" t="str">
        <f ca="1">IF(  AND(LEN(X680)&gt;=1,X680&lt;&gt;".",COUNTIF(X181:X$191,"*全日休*")&gt;0),  CONCATENATE(  ".",IF(X181=$A$599,$A681,"")  ),IF(X181=$A$599,$A681,"")  )</f>
        <v/>
      </c>
      <c r="Y681" s="98" t="str">
        <f ca="1">IF(  AND(LEN(Y680)&gt;=1,Y680&lt;&gt;".",COUNTIF(Y181:Y$191,"*全日休*")&gt;0),  CONCATENATE(  ".",IF(Y181=$A$599,$A681,"")  ),IF(Y181=$A$599,$A681,"")  )</f>
        <v/>
      </c>
      <c r="Z681" s="98" t="str">
        <f ca="1">IF(  AND(LEN(Z680)&gt;=1,Z680&lt;&gt;".",COUNTIF(Z181:Z$191,"*全日休*")&gt;0),  CONCATENATE(  ".",IF(Z181=$A$599,$A681,"")  ),IF(Z181=$A$599,$A681,"")  )</f>
        <v/>
      </c>
      <c r="AA681" s="98" t="str">
        <f ca="1">IF(  AND(LEN(AA680)&gt;=1,AA680&lt;&gt;".",COUNTIF(AA181:AA$191,"*全日休*")&gt;0),  CONCATENATE(  ".",IF(AA181=$A$599,$A681,"")  ),IF(AA181=$A$599,$A681,"")  )</f>
        <v/>
      </c>
      <c r="AB681" s="98" t="str">
        <f ca="1">IF(  AND(LEN(AB680)&gt;=1,AB680&lt;&gt;".",COUNTIF(AB181:AB$191,"*全日休*")&gt;0),  CONCATENATE(  ".",IF(AB181=$A$599,$A681,"")  ),IF(AB181=$A$599,$A681,"")  )</f>
        <v/>
      </c>
      <c r="AC681" s="98" t="str">
        <f ca="1">IF(  AND(LEN(AC680)&gt;=1,AC680&lt;&gt;".",COUNTIF(AC181:AC$191,"*全日休*")&gt;0),  CONCATENATE(  ".",IF(AC181=$A$599,$A681,"")  ),IF(AC181=$A$599,$A681,"")  )</f>
        <v/>
      </c>
      <c r="AD681" s="98" t="str">
        <f ca="1">IF(  AND(LEN(AD680)&gt;=1,AD680&lt;&gt;".",COUNTIF(AD181:AD$191,"*全日休*")&gt;0),  CONCATENATE(  ".",IF(AD181=$A$599,$A681,"")  ),IF(AD181=$A$599,$A681,"")  )</f>
        <v/>
      </c>
      <c r="AE681" s="98" t="str">
        <f ca="1">IF(  AND(LEN(AE680)&gt;=1,AE680&lt;&gt;".",COUNTIF(AE181:AE$191,"*全日休*")&gt;0),  CONCATENATE(  ".",IF(AE181=$A$599,$A681,"")  ),IF(AE181=$A$599,$A681,"")  )</f>
        <v/>
      </c>
      <c r="AF681" s="98" t="str">
        <f ca="1">IF(  AND(LEN(AF680)&gt;=1,AF680&lt;&gt;".",COUNTIF(AF181:AF$191,"*全日休*")&gt;0),  CONCATENATE(  ".",IF(AF181=$A$599,$A681,"")  ),IF(AF181=$A$599,$A681,"")  )</f>
        <v/>
      </c>
      <c r="AG681" s="98" t="str">
        <f ca="1">IF(  AND(LEN(AG680)&gt;=1,AG680&lt;&gt;".",COUNTIF(AG181:AG$191,"*全日休*")&gt;0),  CONCATENATE(  ".",IF(AG181=$A$599,$A681,"")  ),IF(AG181=$A$599,$A681,"")  )</f>
        <v/>
      </c>
      <c r="AH681" s="98"/>
      <c r="AI681" s="98"/>
      <c r="AJ681" s="98"/>
    </row>
    <row r="682" spans="1:36">
      <c r="A682" s="98"/>
      <c r="B682" s="98"/>
      <c r="C682" s="98" t="str">
        <f ca="1">IF(  AND(LEN(C681)&gt;=1,C681&lt;&gt;".",COUNTIF(C182:C$191,"*全日休*")&gt;0),  CONCATENATE(  ".",IF(C182=$A$599,$A682,"")  ),IF(C182=$A$599,$A682,"")  )</f>
        <v/>
      </c>
      <c r="D682" s="98" t="str">
        <f ca="1">IF(  AND(LEN(D681)&gt;=1,D681&lt;&gt;".",COUNTIF(D182:D$191,"*全日休*")&gt;0),  CONCATENATE(  ".",IF(D182=$A$599,$A682,"")  ),IF(D182=$A$599,$A682,"")  )</f>
        <v/>
      </c>
      <c r="E682" s="98" t="str">
        <f ca="1">IF(  AND(LEN(E681)&gt;=1,E681&lt;&gt;".",COUNTIF(E182:E$191,"*全日休*")&gt;0),  CONCATENATE(  ".",IF(E182=$A$599,$A682,"")  ),IF(E182=$A$599,$A682,"")  )</f>
        <v/>
      </c>
      <c r="F682" s="98" t="str">
        <f ca="1">IF(  AND(LEN(F681)&gt;=1,F681&lt;&gt;".",COUNTIF(F182:F$191,"*全日休*")&gt;0),  CONCATENATE(  ".",IF(F182=$A$599,$A682,"")  ),IF(F182=$A$599,$A682,"")  )</f>
        <v/>
      </c>
      <c r="G682" s="98" t="str">
        <f ca="1">IF(  AND(LEN(G681)&gt;=1,G681&lt;&gt;".",COUNTIF(G182:G$191,"*全日休*")&gt;0),  CONCATENATE(  ".",IF(G182=$A$599,$A682,"")  ),IF(G182=$A$599,$A682,"")  )</f>
        <v/>
      </c>
      <c r="H682" s="98" t="str">
        <f ca="1">IF(  AND(LEN(H681)&gt;=1,H681&lt;&gt;".",COUNTIF(H182:H$191,"*全日休*")&gt;0),  CONCATENATE(  ".",IF(H182=$A$599,$A682,"")  ),IF(H182=$A$599,$A682,"")  )</f>
        <v/>
      </c>
      <c r="I682" s="98" t="str">
        <f ca="1">IF(  AND(LEN(I681)&gt;=1,I681&lt;&gt;".",COUNTIF(I182:I$191,"*全日休*")&gt;0),  CONCATENATE(  ".",IF(I182=$A$599,$A682,"")  ),IF(I182=$A$599,$A682,"")  )</f>
        <v/>
      </c>
      <c r="J682" s="98" t="str">
        <f ca="1">IF(  AND(LEN(J681)&gt;=1,J681&lt;&gt;".",COUNTIF(J182:J$191,"*全日休*")&gt;0),  CONCATENATE(  ".",IF(J182=$A$599,$A682,"")  ),IF(J182=$A$599,$A682,"")  )</f>
        <v/>
      </c>
      <c r="K682" s="98" t="str">
        <f ca="1">IF(  AND(LEN(K681)&gt;=1,K681&lt;&gt;".",COUNTIF(K182:K$191,"*全日休*")&gt;0),  CONCATENATE(  ".",IF(K182=$A$599,$A682,"")  ),IF(K182=$A$599,$A682,"")  )</f>
        <v/>
      </c>
      <c r="L682" s="98" t="str">
        <f ca="1">IF(  AND(LEN(L681)&gt;=1,L681&lt;&gt;".",COUNTIF(L182:L$191,"*全日休*")&gt;0),  CONCATENATE(  ".",IF(L182=$A$599,$A682,"")  ),IF(L182=$A$599,$A682,"")  )</f>
        <v/>
      </c>
      <c r="M682" s="98" t="str">
        <f ca="1">IF(  AND(LEN(M681)&gt;=1,M681&lt;&gt;".",COUNTIF(M182:M$191,"*全日休*")&gt;0),  CONCATENATE(  ".",IF(M182=$A$599,$A682,"")  ),IF(M182=$A$599,$A682,"")  )</f>
        <v/>
      </c>
      <c r="N682" s="98" t="str">
        <f ca="1">IF(  AND(LEN(N681)&gt;=1,N681&lt;&gt;".",COUNTIF(N182:N$191,"*全日休*")&gt;0),  CONCATENATE(  ".",IF(N182=$A$599,$A682,"")  ),IF(N182=$A$599,$A682,"")  )</f>
        <v/>
      </c>
      <c r="O682" s="98" t="str">
        <f ca="1">IF(  AND(LEN(O681)&gt;=1,O681&lt;&gt;".",COUNTIF(O182:O$191,"*全日休*")&gt;0),  CONCATENATE(  ".",IF(O182=$A$599,$A682,"")  ),IF(O182=$A$599,$A682,"")  )</f>
        <v/>
      </c>
      <c r="P682" s="98" t="str">
        <f ca="1">IF(  AND(LEN(P681)&gt;=1,P681&lt;&gt;".",COUNTIF(P182:P$191,"*全日休*")&gt;0),  CONCATENATE(  ".",IF(P182=$A$599,$A682,"")  ),IF(P182=$A$599,$A682,"")  )</f>
        <v/>
      </c>
      <c r="Q682" s="98" t="str">
        <f ca="1">IF(  AND(LEN(Q681)&gt;=1,Q681&lt;&gt;".",COUNTIF(Q182:Q$191,"*全日休*")&gt;0),  CONCATENATE(  ".",IF(Q182=$A$599,$A682,"")  ),IF(Q182=$A$599,$A682,"")  )</f>
        <v/>
      </c>
      <c r="R682" s="98" t="str">
        <f ca="1">IF(  AND(LEN(R681)&gt;=1,R681&lt;&gt;".",COUNTIF(R182:R$191,"*全日休*")&gt;0),  CONCATENATE(  ".",IF(R182=$A$599,$A682,"")  ),IF(R182=$A$599,$A682,"")  )</f>
        <v/>
      </c>
      <c r="S682" s="98" t="str">
        <f ca="1">IF(  AND(LEN(S681)&gt;=1,S681&lt;&gt;".",COUNTIF(S182:S$191,"*全日休*")&gt;0),  CONCATENATE(  ".",IF(S182=$A$599,$A682,"")  ),IF(S182=$A$599,$A682,"")  )</f>
        <v/>
      </c>
      <c r="T682" s="98" t="str">
        <f ca="1">IF(  AND(LEN(T681)&gt;=1,T681&lt;&gt;".",COUNTIF(T182:T$191,"*全日休*")&gt;0),  CONCATENATE(  ".",IF(T182=$A$599,$A682,"")  ),IF(T182=$A$599,$A682,"")  )</f>
        <v/>
      </c>
      <c r="U682" s="98" t="str">
        <f ca="1">IF(  AND(LEN(U681)&gt;=1,U681&lt;&gt;".",COUNTIF(U182:U$191,"*全日休*")&gt;0),  CONCATENATE(  ".",IF(U182=$A$599,$A682,"")  ),IF(U182=$A$599,$A682,"")  )</f>
        <v/>
      </c>
      <c r="V682" s="98" t="str">
        <f ca="1">IF(  AND(LEN(V681)&gt;=1,V681&lt;&gt;".",COUNTIF(V182:V$191,"*全日休*")&gt;0),  CONCATENATE(  ".",IF(V182=$A$599,$A682,"")  ),IF(V182=$A$599,$A682,"")  )</f>
        <v/>
      </c>
      <c r="W682" s="98" t="str">
        <f ca="1">IF(  AND(LEN(W681)&gt;=1,W681&lt;&gt;".",COUNTIF(W182:W$191,"*全日休*")&gt;0),  CONCATENATE(  ".",IF(W182=$A$599,$A682,"")  ),IF(W182=$A$599,$A682,"")  )</f>
        <v/>
      </c>
      <c r="X682" s="98" t="str">
        <f ca="1">IF(  AND(LEN(X681)&gt;=1,X681&lt;&gt;".",COUNTIF(X182:X$191,"*全日休*")&gt;0),  CONCATENATE(  ".",IF(X182=$A$599,$A682,"")  ),IF(X182=$A$599,$A682,"")  )</f>
        <v/>
      </c>
      <c r="Y682" s="98" t="str">
        <f ca="1">IF(  AND(LEN(Y681)&gt;=1,Y681&lt;&gt;".",COUNTIF(Y182:Y$191,"*全日休*")&gt;0),  CONCATENATE(  ".",IF(Y182=$A$599,$A682,"")  ),IF(Y182=$A$599,$A682,"")  )</f>
        <v/>
      </c>
      <c r="Z682" s="98" t="str">
        <f ca="1">IF(  AND(LEN(Z681)&gt;=1,Z681&lt;&gt;".",COUNTIF(Z182:Z$191,"*全日休*")&gt;0),  CONCATENATE(  ".",IF(Z182=$A$599,$A682,"")  ),IF(Z182=$A$599,$A682,"")  )</f>
        <v/>
      </c>
      <c r="AA682" s="98" t="str">
        <f ca="1">IF(  AND(LEN(AA681)&gt;=1,AA681&lt;&gt;".",COUNTIF(AA182:AA$191,"*全日休*")&gt;0),  CONCATENATE(  ".",IF(AA182=$A$599,$A682,"")  ),IF(AA182=$A$599,$A682,"")  )</f>
        <v/>
      </c>
      <c r="AB682" s="98" t="str">
        <f ca="1">IF(  AND(LEN(AB681)&gt;=1,AB681&lt;&gt;".",COUNTIF(AB182:AB$191,"*全日休*")&gt;0),  CONCATENATE(  ".",IF(AB182=$A$599,$A682,"")  ),IF(AB182=$A$599,$A682,"")  )</f>
        <v/>
      </c>
      <c r="AC682" s="98" t="str">
        <f ca="1">IF(  AND(LEN(AC681)&gt;=1,AC681&lt;&gt;".",COUNTIF(AC182:AC$191,"*全日休*")&gt;0),  CONCATENATE(  ".",IF(AC182=$A$599,$A682,"")  ),IF(AC182=$A$599,$A682,"")  )</f>
        <v/>
      </c>
      <c r="AD682" s="98" t="str">
        <f ca="1">IF(  AND(LEN(AD681)&gt;=1,AD681&lt;&gt;".",COUNTIF(AD182:AD$191,"*全日休*")&gt;0),  CONCATENATE(  ".",IF(AD182=$A$599,$A682,"")  ),IF(AD182=$A$599,$A682,"")  )</f>
        <v/>
      </c>
      <c r="AE682" s="98" t="str">
        <f ca="1">IF(  AND(LEN(AE681)&gt;=1,AE681&lt;&gt;".",COUNTIF(AE182:AE$191,"*全日休*")&gt;0),  CONCATENATE(  ".",IF(AE182=$A$599,$A682,"")  ),IF(AE182=$A$599,$A682,"")  )</f>
        <v/>
      </c>
      <c r="AF682" s="98" t="str">
        <f ca="1">IF(  AND(LEN(AF681)&gt;=1,AF681&lt;&gt;".",COUNTIF(AF182:AF$191,"*全日休*")&gt;0),  CONCATENATE(  ".",IF(AF182=$A$599,$A682,"")  ),IF(AF182=$A$599,$A682,"")  )</f>
        <v/>
      </c>
      <c r="AG682" s="98" t="str">
        <f ca="1">IF(  AND(LEN(AG681)&gt;=1,AG681&lt;&gt;".",COUNTIF(AG182:AG$191,"*全日休*")&gt;0),  CONCATENATE(  ".",IF(AG182=$A$599,$A682,"")  ),IF(AG182=$A$599,$A682,"")  )</f>
        <v/>
      </c>
      <c r="AH682" s="98"/>
      <c r="AI682" s="98"/>
      <c r="AJ682" s="98"/>
    </row>
    <row r="683" spans="1:36">
      <c r="A683" s="98"/>
      <c r="B683" s="98"/>
      <c r="C683" s="98" t="str">
        <f ca="1">IF(  AND(LEN(C682)&gt;=1,C682&lt;&gt;".",COUNTIF(C183:C$191,"*全日休*")&gt;0),  CONCATENATE(  ".",IF(C183=$A$599,$A683,"")  ),IF(C183=$A$599,$A683,"")  )</f>
        <v/>
      </c>
      <c r="D683" s="98" t="str">
        <f ca="1">IF(  AND(LEN(D682)&gt;=1,D682&lt;&gt;".",COUNTIF(D183:D$191,"*全日休*")&gt;0),  CONCATENATE(  ".",IF(D183=$A$599,$A683,"")  ),IF(D183=$A$599,$A683,"")  )</f>
        <v/>
      </c>
      <c r="E683" s="98" t="str">
        <f ca="1">IF(  AND(LEN(E682)&gt;=1,E682&lt;&gt;".",COUNTIF(E183:E$191,"*全日休*")&gt;0),  CONCATENATE(  ".",IF(E183=$A$599,$A683,"")  ),IF(E183=$A$599,$A683,"")  )</f>
        <v/>
      </c>
      <c r="F683" s="98" t="str">
        <f ca="1">IF(  AND(LEN(F682)&gt;=1,F682&lt;&gt;".",COUNTIF(F183:F$191,"*全日休*")&gt;0),  CONCATENATE(  ".",IF(F183=$A$599,$A683,"")  ),IF(F183=$A$599,$A683,"")  )</f>
        <v/>
      </c>
      <c r="G683" s="98" t="str">
        <f ca="1">IF(  AND(LEN(G682)&gt;=1,G682&lt;&gt;".",COUNTIF(G183:G$191,"*全日休*")&gt;0),  CONCATENATE(  ".",IF(G183=$A$599,$A683,"")  ),IF(G183=$A$599,$A683,"")  )</f>
        <v/>
      </c>
      <c r="H683" s="98" t="str">
        <f ca="1">IF(  AND(LEN(H682)&gt;=1,H682&lt;&gt;".",COUNTIF(H183:H$191,"*全日休*")&gt;0),  CONCATENATE(  ".",IF(H183=$A$599,$A683,"")  ),IF(H183=$A$599,$A683,"")  )</f>
        <v/>
      </c>
      <c r="I683" s="98" t="str">
        <f ca="1">IF(  AND(LEN(I682)&gt;=1,I682&lt;&gt;".",COUNTIF(I183:I$191,"*全日休*")&gt;0),  CONCATENATE(  ".",IF(I183=$A$599,$A683,"")  ),IF(I183=$A$599,$A683,"")  )</f>
        <v/>
      </c>
      <c r="J683" s="98" t="str">
        <f ca="1">IF(  AND(LEN(J682)&gt;=1,J682&lt;&gt;".",COUNTIF(J183:J$191,"*全日休*")&gt;0),  CONCATENATE(  ".",IF(J183=$A$599,$A683,"")  ),IF(J183=$A$599,$A683,"")  )</f>
        <v/>
      </c>
      <c r="K683" s="98" t="str">
        <f ca="1">IF(  AND(LEN(K682)&gt;=1,K682&lt;&gt;".",COUNTIF(K183:K$191,"*全日休*")&gt;0),  CONCATENATE(  ".",IF(K183=$A$599,$A683,"")  ),IF(K183=$A$599,$A683,"")  )</f>
        <v/>
      </c>
      <c r="L683" s="98" t="str">
        <f ca="1">IF(  AND(LEN(L682)&gt;=1,L682&lt;&gt;".",COUNTIF(L183:L$191,"*全日休*")&gt;0),  CONCATENATE(  ".",IF(L183=$A$599,$A683,"")  ),IF(L183=$A$599,$A683,"")  )</f>
        <v/>
      </c>
      <c r="M683" s="98" t="str">
        <f ca="1">IF(  AND(LEN(M682)&gt;=1,M682&lt;&gt;".",COUNTIF(M183:M$191,"*全日休*")&gt;0),  CONCATENATE(  ".",IF(M183=$A$599,$A683,"")  ),IF(M183=$A$599,$A683,"")  )</f>
        <v/>
      </c>
      <c r="N683" s="98" t="str">
        <f ca="1">IF(  AND(LEN(N682)&gt;=1,N682&lt;&gt;".",COUNTIF(N183:N$191,"*全日休*")&gt;0),  CONCATENATE(  ".",IF(N183=$A$599,$A683,"")  ),IF(N183=$A$599,$A683,"")  )</f>
        <v/>
      </c>
      <c r="O683" s="98" t="str">
        <f ca="1">IF(  AND(LEN(O682)&gt;=1,O682&lt;&gt;".",COUNTIF(O183:O$191,"*全日休*")&gt;0),  CONCATENATE(  ".",IF(O183=$A$599,$A683,"")  ),IF(O183=$A$599,$A683,"")  )</f>
        <v/>
      </c>
      <c r="P683" s="98" t="str">
        <f ca="1">IF(  AND(LEN(P682)&gt;=1,P682&lt;&gt;".",COUNTIF(P183:P$191,"*全日休*")&gt;0),  CONCATENATE(  ".",IF(P183=$A$599,$A683,"")  ),IF(P183=$A$599,$A683,"")  )</f>
        <v/>
      </c>
      <c r="Q683" s="98" t="str">
        <f ca="1">IF(  AND(LEN(Q682)&gt;=1,Q682&lt;&gt;".",COUNTIF(Q183:Q$191,"*全日休*")&gt;0),  CONCATENATE(  ".",IF(Q183=$A$599,$A683,"")  ),IF(Q183=$A$599,$A683,"")  )</f>
        <v/>
      </c>
      <c r="R683" s="98" t="str">
        <f ca="1">IF(  AND(LEN(R682)&gt;=1,R682&lt;&gt;".",COUNTIF(R183:R$191,"*全日休*")&gt;0),  CONCATENATE(  ".",IF(R183=$A$599,$A683,"")  ),IF(R183=$A$599,$A683,"")  )</f>
        <v/>
      </c>
      <c r="S683" s="98" t="str">
        <f ca="1">IF(  AND(LEN(S682)&gt;=1,S682&lt;&gt;".",COUNTIF(S183:S$191,"*全日休*")&gt;0),  CONCATENATE(  ".",IF(S183=$A$599,$A683,"")  ),IF(S183=$A$599,$A683,"")  )</f>
        <v/>
      </c>
      <c r="T683" s="98" t="str">
        <f ca="1">IF(  AND(LEN(T682)&gt;=1,T682&lt;&gt;".",COUNTIF(T183:T$191,"*全日休*")&gt;0),  CONCATENATE(  ".",IF(T183=$A$599,$A683,"")  ),IF(T183=$A$599,$A683,"")  )</f>
        <v/>
      </c>
      <c r="U683" s="98" t="str">
        <f ca="1">IF(  AND(LEN(U682)&gt;=1,U682&lt;&gt;".",COUNTIF(U183:U$191,"*全日休*")&gt;0),  CONCATENATE(  ".",IF(U183=$A$599,$A683,"")  ),IF(U183=$A$599,$A683,"")  )</f>
        <v/>
      </c>
      <c r="V683" s="98" t="str">
        <f ca="1">IF(  AND(LEN(V682)&gt;=1,V682&lt;&gt;".",COUNTIF(V183:V$191,"*全日休*")&gt;0),  CONCATENATE(  ".",IF(V183=$A$599,$A683,"")  ),IF(V183=$A$599,$A683,"")  )</f>
        <v/>
      </c>
      <c r="W683" s="98" t="str">
        <f ca="1">IF(  AND(LEN(W682)&gt;=1,W682&lt;&gt;".",COUNTIF(W183:W$191,"*全日休*")&gt;0),  CONCATENATE(  ".",IF(W183=$A$599,$A683,"")  ),IF(W183=$A$599,$A683,"")  )</f>
        <v/>
      </c>
      <c r="X683" s="98" t="str">
        <f ca="1">IF(  AND(LEN(X682)&gt;=1,X682&lt;&gt;".",COUNTIF(X183:X$191,"*全日休*")&gt;0),  CONCATENATE(  ".",IF(X183=$A$599,$A683,"")  ),IF(X183=$A$599,$A683,"")  )</f>
        <v/>
      </c>
      <c r="Y683" s="98" t="str">
        <f ca="1">IF(  AND(LEN(Y682)&gt;=1,Y682&lt;&gt;".",COUNTIF(Y183:Y$191,"*全日休*")&gt;0),  CONCATENATE(  ".",IF(Y183=$A$599,$A683,"")  ),IF(Y183=$A$599,$A683,"")  )</f>
        <v/>
      </c>
      <c r="Z683" s="98" t="str">
        <f ca="1">IF(  AND(LEN(Z682)&gt;=1,Z682&lt;&gt;".",COUNTIF(Z183:Z$191,"*全日休*")&gt;0),  CONCATENATE(  ".",IF(Z183=$A$599,$A683,"")  ),IF(Z183=$A$599,$A683,"")  )</f>
        <v/>
      </c>
      <c r="AA683" s="98" t="str">
        <f ca="1">IF(  AND(LEN(AA682)&gt;=1,AA682&lt;&gt;".",COUNTIF(AA183:AA$191,"*全日休*")&gt;0),  CONCATENATE(  ".",IF(AA183=$A$599,$A683,"")  ),IF(AA183=$A$599,$A683,"")  )</f>
        <v/>
      </c>
      <c r="AB683" s="98" t="str">
        <f ca="1">IF(  AND(LEN(AB682)&gt;=1,AB682&lt;&gt;".",COUNTIF(AB183:AB$191,"*全日休*")&gt;0),  CONCATENATE(  ".",IF(AB183=$A$599,$A683,"")  ),IF(AB183=$A$599,$A683,"")  )</f>
        <v/>
      </c>
      <c r="AC683" s="98" t="str">
        <f ca="1">IF(  AND(LEN(AC682)&gt;=1,AC682&lt;&gt;".",COUNTIF(AC183:AC$191,"*全日休*")&gt;0),  CONCATENATE(  ".",IF(AC183=$A$599,$A683,"")  ),IF(AC183=$A$599,$A683,"")  )</f>
        <v/>
      </c>
      <c r="AD683" s="98" t="str">
        <f ca="1">IF(  AND(LEN(AD682)&gt;=1,AD682&lt;&gt;".",COUNTIF(AD183:AD$191,"*全日休*")&gt;0),  CONCATENATE(  ".",IF(AD183=$A$599,$A683,"")  ),IF(AD183=$A$599,$A683,"")  )</f>
        <v/>
      </c>
      <c r="AE683" s="98" t="str">
        <f ca="1">IF(  AND(LEN(AE682)&gt;=1,AE682&lt;&gt;".",COUNTIF(AE183:AE$191,"*全日休*")&gt;0),  CONCATENATE(  ".",IF(AE183=$A$599,$A683,"")  ),IF(AE183=$A$599,$A683,"")  )</f>
        <v/>
      </c>
      <c r="AF683" s="98" t="str">
        <f ca="1">IF(  AND(LEN(AF682)&gt;=1,AF682&lt;&gt;".",COUNTIF(AF183:AF$191,"*全日休*")&gt;0),  CONCATENATE(  ".",IF(AF183=$A$599,$A683,"")  ),IF(AF183=$A$599,$A683,"")  )</f>
        <v/>
      </c>
      <c r="AG683" s="98" t="str">
        <f ca="1">IF(  AND(LEN(AG682)&gt;=1,AG682&lt;&gt;".",COUNTIF(AG183:AG$191,"*全日休*")&gt;0),  CONCATENATE(  ".",IF(AG183=$A$599,$A683,"")  ),IF(AG183=$A$599,$A683,"")  )</f>
        <v/>
      </c>
      <c r="AH683" s="98"/>
      <c r="AI683" s="98"/>
      <c r="AJ683" s="98"/>
    </row>
    <row r="684" spans="1:36">
      <c r="A684" s="98"/>
      <c r="B684" s="98"/>
      <c r="C684" s="98" t="str">
        <f ca="1">IF(  AND(LEN(C683)&gt;=1,C683&lt;&gt;".",COUNTIF(C184:C$191,"*全日休*")&gt;0),  CONCATENATE(  ".",IF(C184=$A$599,$A684,"")  ),IF(C184=$A$599,$A684,"")  )</f>
        <v/>
      </c>
      <c r="D684" s="98" t="str">
        <f ca="1">IF(  AND(LEN(D683)&gt;=1,D683&lt;&gt;".",COUNTIF(D184:D$191,"*全日休*")&gt;0),  CONCATENATE(  ".",IF(D184=$A$599,$A684,"")  ),IF(D184=$A$599,$A684,"")  )</f>
        <v/>
      </c>
      <c r="E684" s="98" t="str">
        <f ca="1">IF(  AND(LEN(E683)&gt;=1,E683&lt;&gt;".",COUNTIF(E184:E$191,"*全日休*")&gt;0),  CONCATENATE(  ".",IF(E184=$A$599,$A684,"")  ),IF(E184=$A$599,$A684,"")  )</f>
        <v/>
      </c>
      <c r="F684" s="98" t="str">
        <f ca="1">IF(  AND(LEN(F683)&gt;=1,F683&lt;&gt;".",COUNTIF(F184:F$191,"*全日休*")&gt;0),  CONCATENATE(  ".",IF(F184=$A$599,$A684,"")  ),IF(F184=$A$599,$A684,"")  )</f>
        <v/>
      </c>
      <c r="G684" s="98" t="str">
        <f ca="1">IF(  AND(LEN(G683)&gt;=1,G683&lt;&gt;".",COUNTIF(G184:G$191,"*全日休*")&gt;0),  CONCATENATE(  ".",IF(G184=$A$599,$A684,"")  ),IF(G184=$A$599,$A684,"")  )</f>
        <v/>
      </c>
      <c r="H684" s="98" t="str">
        <f ca="1">IF(  AND(LEN(H683)&gt;=1,H683&lt;&gt;".",COUNTIF(H184:H$191,"*全日休*")&gt;0),  CONCATENATE(  ".",IF(H184=$A$599,$A684,"")  ),IF(H184=$A$599,$A684,"")  )</f>
        <v/>
      </c>
      <c r="I684" s="98" t="str">
        <f ca="1">IF(  AND(LEN(I683)&gt;=1,I683&lt;&gt;".",COUNTIF(I184:I$191,"*全日休*")&gt;0),  CONCATENATE(  ".",IF(I184=$A$599,$A684,"")  ),IF(I184=$A$599,$A684,"")  )</f>
        <v/>
      </c>
      <c r="J684" s="98" t="str">
        <f ca="1">IF(  AND(LEN(J683)&gt;=1,J683&lt;&gt;".",COUNTIF(J184:J$191,"*全日休*")&gt;0),  CONCATENATE(  ".",IF(J184=$A$599,$A684,"")  ),IF(J184=$A$599,$A684,"")  )</f>
        <v/>
      </c>
      <c r="K684" s="98" t="str">
        <f ca="1">IF(  AND(LEN(K683)&gt;=1,K683&lt;&gt;".",COUNTIF(K184:K$191,"*全日休*")&gt;0),  CONCATENATE(  ".",IF(K184=$A$599,$A684,"")  ),IF(K184=$A$599,$A684,"")  )</f>
        <v/>
      </c>
      <c r="L684" s="98" t="str">
        <f ca="1">IF(  AND(LEN(L683)&gt;=1,L683&lt;&gt;".",COUNTIF(L184:L$191,"*全日休*")&gt;0),  CONCATENATE(  ".",IF(L184=$A$599,$A684,"")  ),IF(L184=$A$599,$A684,"")  )</f>
        <v/>
      </c>
      <c r="M684" s="98" t="str">
        <f ca="1">IF(  AND(LEN(M683)&gt;=1,M683&lt;&gt;".",COUNTIF(M184:M$191,"*全日休*")&gt;0),  CONCATENATE(  ".",IF(M184=$A$599,$A684,"")  ),IF(M184=$A$599,$A684,"")  )</f>
        <v/>
      </c>
      <c r="N684" s="98" t="str">
        <f ca="1">IF(  AND(LEN(N683)&gt;=1,N683&lt;&gt;".",COUNTIF(N184:N$191,"*全日休*")&gt;0),  CONCATENATE(  ".",IF(N184=$A$599,$A684,"")  ),IF(N184=$A$599,$A684,"")  )</f>
        <v/>
      </c>
      <c r="O684" s="98" t="str">
        <f ca="1">IF(  AND(LEN(O683)&gt;=1,O683&lt;&gt;".",COUNTIF(O184:O$191,"*全日休*")&gt;0),  CONCATENATE(  ".",IF(O184=$A$599,$A684,"")  ),IF(O184=$A$599,$A684,"")  )</f>
        <v/>
      </c>
      <c r="P684" s="98" t="str">
        <f ca="1">IF(  AND(LEN(P683)&gt;=1,P683&lt;&gt;".",COUNTIF(P184:P$191,"*全日休*")&gt;0),  CONCATENATE(  ".",IF(P184=$A$599,$A684,"")  ),IF(P184=$A$599,$A684,"")  )</f>
        <v/>
      </c>
      <c r="Q684" s="98" t="str">
        <f ca="1">IF(  AND(LEN(Q683)&gt;=1,Q683&lt;&gt;".",COUNTIF(Q184:Q$191,"*全日休*")&gt;0),  CONCATENATE(  ".",IF(Q184=$A$599,$A684,"")  ),IF(Q184=$A$599,$A684,"")  )</f>
        <v/>
      </c>
      <c r="R684" s="98" t="str">
        <f ca="1">IF(  AND(LEN(R683)&gt;=1,R683&lt;&gt;".",COUNTIF(R184:R$191,"*全日休*")&gt;0),  CONCATENATE(  ".",IF(R184=$A$599,$A684,"")  ),IF(R184=$A$599,$A684,"")  )</f>
        <v/>
      </c>
      <c r="S684" s="98" t="str">
        <f ca="1">IF(  AND(LEN(S683)&gt;=1,S683&lt;&gt;".",COUNTIF(S184:S$191,"*全日休*")&gt;0),  CONCATENATE(  ".",IF(S184=$A$599,$A684,"")  ),IF(S184=$A$599,$A684,"")  )</f>
        <v/>
      </c>
      <c r="T684" s="98" t="str">
        <f ca="1">IF(  AND(LEN(T683)&gt;=1,T683&lt;&gt;".",COUNTIF(T184:T$191,"*全日休*")&gt;0),  CONCATENATE(  ".",IF(T184=$A$599,$A684,"")  ),IF(T184=$A$599,$A684,"")  )</f>
        <v/>
      </c>
      <c r="U684" s="98" t="str">
        <f ca="1">IF(  AND(LEN(U683)&gt;=1,U683&lt;&gt;".",COUNTIF(U184:U$191,"*全日休*")&gt;0),  CONCATENATE(  ".",IF(U184=$A$599,$A684,"")  ),IF(U184=$A$599,$A684,"")  )</f>
        <v/>
      </c>
      <c r="V684" s="98" t="str">
        <f ca="1">IF(  AND(LEN(V683)&gt;=1,V683&lt;&gt;".",COUNTIF(V184:V$191,"*全日休*")&gt;0),  CONCATENATE(  ".",IF(V184=$A$599,$A684,"")  ),IF(V184=$A$599,$A684,"")  )</f>
        <v/>
      </c>
      <c r="W684" s="98" t="str">
        <f ca="1">IF(  AND(LEN(W683)&gt;=1,W683&lt;&gt;".",COUNTIF(W184:W$191,"*全日休*")&gt;0),  CONCATENATE(  ".",IF(W184=$A$599,$A684,"")  ),IF(W184=$A$599,$A684,"")  )</f>
        <v/>
      </c>
      <c r="X684" s="98" t="str">
        <f ca="1">IF(  AND(LEN(X683)&gt;=1,X683&lt;&gt;".",COUNTIF(X184:X$191,"*全日休*")&gt;0),  CONCATENATE(  ".",IF(X184=$A$599,$A684,"")  ),IF(X184=$A$599,$A684,"")  )</f>
        <v/>
      </c>
      <c r="Y684" s="98" t="str">
        <f ca="1">IF(  AND(LEN(Y683)&gt;=1,Y683&lt;&gt;".",COUNTIF(Y184:Y$191,"*全日休*")&gt;0),  CONCATENATE(  ".",IF(Y184=$A$599,$A684,"")  ),IF(Y184=$A$599,$A684,"")  )</f>
        <v/>
      </c>
      <c r="Z684" s="98" t="str">
        <f ca="1">IF(  AND(LEN(Z683)&gt;=1,Z683&lt;&gt;".",COUNTIF(Z184:Z$191,"*全日休*")&gt;0),  CONCATENATE(  ".",IF(Z184=$A$599,$A684,"")  ),IF(Z184=$A$599,$A684,"")  )</f>
        <v/>
      </c>
      <c r="AA684" s="98" t="str">
        <f ca="1">IF(  AND(LEN(AA683)&gt;=1,AA683&lt;&gt;".",COUNTIF(AA184:AA$191,"*全日休*")&gt;0),  CONCATENATE(  ".",IF(AA184=$A$599,$A684,"")  ),IF(AA184=$A$599,$A684,"")  )</f>
        <v/>
      </c>
      <c r="AB684" s="98" t="str">
        <f ca="1">IF(  AND(LEN(AB683)&gt;=1,AB683&lt;&gt;".",COUNTIF(AB184:AB$191,"*全日休*")&gt;0),  CONCATENATE(  ".",IF(AB184=$A$599,$A684,"")  ),IF(AB184=$A$599,$A684,"")  )</f>
        <v/>
      </c>
      <c r="AC684" s="98" t="str">
        <f ca="1">IF(  AND(LEN(AC683)&gt;=1,AC683&lt;&gt;".",COUNTIF(AC184:AC$191,"*全日休*")&gt;0),  CONCATENATE(  ".",IF(AC184=$A$599,$A684,"")  ),IF(AC184=$A$599,$A684,"")  )</f>
        <v/>
      </c>
      <c r="AD684" s="98" t="str">
        <f ca="1">IF(  AND(LEN(AD683)&gt;=1,AD683&lt;&gt;".",COUNTIF(AD184:AD$191,"*全日休*")&gt;0),  CONCATENATE(  ".",IF(AD184=$A$599,$A684,"")  ),IF(AD184=$A$599,$A684,"")  )</f>
        <v/>
      </c>
      <c r="AE684" s="98" t="str">
        <f ca="1">IF(  AND(LEN(AE683)&gt;=1,AE683&lt;&gt;".",COUNTIF(AE184:AE$191,"*全日休*")&gt;0),  CONCATENATE(  ".",IF(AE184=$A$599,$A684,"")  ),IF(AE184=$A$599,$A684,"")  )</f>
        <v/>
      </c>
      <c r="AF684" s="98" t="str">
        <f ca="1">IF(  AND(LEN(AF683)&gt;=1,AF683&lt;&gt;".",COUNTIF(AF184:AF$191,"*全日休*")&gt;0),  CONCATENATE(  ".",IF(AF184=$A$599,$A684,"")  ),IF(AF184=$A$599,$A684,"")  )</f>
        <v/>
      </c>
      <c r="AG684" s="98" t="str">
        <f ca="1">IF(  AND(LEN(AG683)&gt;=1,AG683&lt;&gt;".",COUNTIF(AG184:AG$191,"*全日休*")&gt;0),  CONCATENATE(  ".",IF(AG184=$A$599,$A684,"")  ),IF(AG184=$A$599,$A684,"")  )</f>
        <v/>
      </c>
      <c r="AH684" s="98"/>
      <c r="AI684" s="98"/>
      <c r="AJ684" s="98"/>
    </row>
    <row r="685" spans="1:36">
      <c r="A685" s="98"/>
      <c r="B685" s="98"/>
      <c r="C685" s="98" t="str">
        <f ca="1">IF(  AND(LEN(C684)&gt;=1,C684&lt;&gt;".",COUNTIF(C185:C$191,"*全日休*")&gt;0),  CONCATENATE(  ".",IF(C185=$A$599,$A685,"")  ),IF(C185=$A$599,$A685,"")  )</f>
        <v/>
      </c>
      <c r="D685" s="98" t="str">
        <f ca="1">IF(  AND(LEN(D684)&gt;=1,D684&lt;&gt;".",COUNTIF(D185:D$191,"*全日休*")&gt;0),  CONCATENATE(  ".",IF(D185=$A$599,$A685,"")  ),IF(D185=$A$599,$A685,"")  )</f>
        <v/>
      </c>
      <c r="E685" s="98" t="str">
        <f ca="1">IF(  AND(LEN(E684)&gt;=1,E684&lt;&gt;".",COUNTIF(E185:E$191,"*全日休*")&gt;0),  CONCATENATE(  ".",IF(E185=$A$599,$A685,"")  ),IF(E185=$A$599,$A685,"")  )</f>
        <v/>
      </c>
      <c r="F685" s="98" t="str">
        <f ca="1">IF(  AND(LEN(F684)&gt;=1,F684&lt;&gt;".",COUNTIF(F185:F$191,"*全日休*")&gt;0),  CONCATENATE(  ".",IF(F185=$A$599,$A685,"")  ),IF(F185=$A$599,$A685,"")  )</f>
        <v/>
      </c>
      <c r="G685" s="98" t="str">
        <f ca="1">IF(  AND(LEN(G684)&gt;=1,G684&lt;&gt;".",COUNTIF(G185:G$191,"*全日休*")&gt;0),  CONCATENATE(  ".",IF(G185=$A$599,$A685,"")  ),IF(G185=$A$599,$A685,"")  )</f>
        <v/>
      </c>
      <c r="H685" s="98" t="str">
        <f ca="1">IF(  AND(LEN(H684)&gt;=1,H684&lt;&gt;".",COUNTIF(H185:H$191,"*全日休*")&gt;0),  CONCATENATE(  ".",IF(H185=$A$599,$A685,"")  ),IF(H185=$A$599,$A685,"")  )</f>
        <v/>
      </c>
      <c r="I685" s="98" t="str">
        <f ca="1">IF(  AND(LEN(I684)&gt;=1,I684&lt;&gt;".",COUNTIF(I185:I$191,"*全日休*")&gt;0),  CONCATENATE(  ".",IF(I185=$A$599,$A685,"")  ),IF(I185=$A$599,$A685,"")  )</f>
        <v/>
      </c>
      <c r="J685" s="98" t="str">
        <f ca="1">IF(  AND(LEN(J684)&gt;=1,J684&lt;&gt;".",COUNTIF(J185:J$191,"*全日休*")&gt;0),  CONCATENATE(  ".",IF(J185=$A$599,$A685,"")  ),IF(J185=$A$599,$A685,"")  )</f>
        <v/>
      </c>
      <c r="K685" s="98" t="str">
        <f ca="1">IF(  AND(LEN(K684)&gt;=1,K684&lt;&gt;".",COUNTIF(K185:K$191,"*全日休*")&gt;0),  CONCATENATE(  ".",IF(K185=$A$599,$A685,"")  ),IF(K185=$A$599,$A685,"")  )</f>
        <v/>
      </c>
      <c r="L685" s="98" t="str">
        <f ca="1">IF(  AND(LEN(L684)&gt;=1,L684&lt;&gt;".",COUNTIF(L185:L$191,"*全日休*")&gt;0),  CONCATENATE(  ".",IF(L185=$A$599,$A685,"")  ),IF(L185=$A$599,$A685,"")  )</f>
        <v/>
      </c>
      <c r="M685" s="98" t="str">
        <f ca="1">IF(  AND(LEN(M684)&gt;=1,M684&lt;&gt;".",COUNTIF(M185:M$191,"*全日休*")&gt;0),  CONCATENATE(  ".",IF(M185=$A$599,$A685,"")  ),IF(M185=$A$599,$A685,"")  )</f>
        <v/>
      </c>
      <c r="N685" s="98" t="str">
        <f ca="1">IF(  AND(LEN(N684)&gt;=1,N684&lt;&gt;".",COUNTIF(N185:N$191,"*全日休*")&gt;0),  CONCATENATE(  ".",IF(N185=$A$599,$A685,"")  ),IF(N185=$A$599,$A685,"")  )</f>
        <v/>
      </c>
      <c r="O685" s="98" t="str">
        <f ca="1">IF(  AND(LEN(O684)&gt;=1,O684&lt;&gt;".",COUNTIF(O185:O$191,"*全日休*")&gt;0),  CONCATENATE(  ".",IF(O185=$A$599,$A685,"")  ),IF(O185=$A$599,$A685,"")  )</f>
        <v/>
      </c>
      <c r="P685" s="98" t="str">
        <f ca="1">IF(  AND(LEN(P684)&gt;=1,P684&lt;&gt;".",COUNTIF(P185:P$191,"*全日休*")&gt;0),  CONCATENATE(  ".",IF(P185=$A$599,$A685,"")  ),IF(P185=$A$599,$A685,"")  )</f>
        <v/>
      </c>
      <c r="Q685" s="98" t="str">
        <f ca="1">IF(  AND(LEN(Q684)&gt;=1,Q684&lt;&gt;".",COUNTIF(Q185:Q$191,"*全日休*")&gt;0),  CONCATENATE(  ".",IF(Q185=$A$599,$A685,"")  ),IF(Q185=$A$599,$A685,"")  )</f>
        <v/>
      </c>
      <c r="R685" s="98" t="str">
        <f ca="1">IF(  AND(LEN(R684)&gt;=1,R684&lt;&gt;".",COUNTIF(R185:R$191,"*全日休*")&gt;0),  CONCATENATE(  ".",IF(R185=$A$599,$A685,"")  ),IF(R185=$A$599,$A685,"")  )</f>
        <v/>
      </c>
      <c r="S685" s="98" t="str">
        <f ca="1">IF(  AND(LEN(S684)&gt;=1,S684&lt;&gt;".",COUNTIF(S185:S$191,"*全日休*")&gt;0),  CONCATENATE(  ".",IF(S185=$A$599,$A685,"")  ),IF(S185=$A$599,$A685,"")  )</f>
        <v/>
      </c>
      <c r="T685" s="98" t="str">
        <f ca="1">IF(  AND(LEN(T684)&gt;=1,T684&lt;&gt;".",COUNTIF(T185:T$191,"*全日休*")&gt;0),  CONCATENATE(  ".",IF(T185=$A$599,$A685,"")  ),IF(T185=$A$599,$A685,"")  )</f>
        <v/>
      </c>
      <c r="U685" s="98" t="str">
        <f ca="1">IF(  AND(LEN(U684)&gt;=1,U684&lt;&gt;".",COUNTIF(U185:U$191,"*全日休*")&gt;0),  CONCATENATE(  ".",IF(U185=$A$599,$A685,"")  ),IF(U185=$A$599,$A685,"")  )</f>
        <v/>
      </c>
      <c r="V685" s="98" t="str">
        <f ca="1">IF(  AND(LEN(V684)&gt;=1,V684&lt;&gt;".",COUNTIF(V185:V$191,"*全日休*")&gt;0),  CONCATENATE(  ".",IF(V185=$A$599,$A685,"")  ),IF(V185=$A$599,$A685,"")  )</f>
        <v/>
      </c>
      <c r="W685" s="98" t="str">
        <f ca="1">IF(  AND(LEN(W684)&gt;=1,W684&lt;&gt;".",COUNTIF(W185:W$191,"*全日休*")&gt;0),  CONCATENATE(  ".",IF(W185=$A$599,$A685,"")  ),IF(W185=$A$599,$A685,"")  )</f>
        <v/>
      </c>
      <c r="X685" s="98" t="str">
        <f ca="1">IF(  AND(LEN(X684)&gt;=1,X684&lt;&gt;".",COUNTIF(X185:X$191,"*全日休*")&gt;0),  CONCATENATE(  ".",IF(X185=$A$599,$A685,"")  ),IF(X185=$A$599,$A685,"")  )</f>
        <v/>
      </c>
      <c r="Y685" s="98" t="str">
        <f ca="1">IF(  AND(LEN(Y684)&gt;=1,Y684&lt;&gt;".",COUNTIF(Y185:Y$191,"*全日休*")&gt;0),  CONCATENATE(  ".",IF(Y185=$A$599,$A685,"")  ),IF(Y185=$A$599,$A685,"")  )</f>
        <v/>
      </c>
      <c r="Z685" s="98" t="str">
        <f ca="1">IF(  AND(LEN(Z684)&gt;=1,Z684&lt;&gt;".",COUNTIF(Z185:Z$191,"*全日休*")&gt;0),  CONCATENATE(  ".",IF(Z185=$A$599,$A685,"")  ),IF(Z185=$A$599,$A685,"")  )</f>
        <v/>
      </c>
      <c r="AA685" s="98" t="str">
        <f ca="1">IF(  AND(LEN(AA684)&gt;=1,AA684&lt;&gt;".",COUNTIF(AA185:AA$191,"*全日休*")&gt;0),  CONCATENATE(  ".",IF(AA185=$A$599,$A685,"")  ),IF(AA185=$A$599,$A685,"")  )</f>
        <v/>
      </c>
      <c r="AB685" s="98" t="str">
        <f ca="1">IF(  AND(LEN(AB684)&gt;=1,AB684&lt;&gt;".",COUNTIF(AB185:AB$191,"*全日休*")&gt;0),  CONCATENATE(  ".",IF(AB185=$A$599,$A685,"")  ),IF(AB185=$A$599,$A685,"")  )</f>
        <v/>
      </c>
      <c r="AC685" s="98" t="str">
        <f ca="1">IF(  AND(LEN(AC684)&gt;=1,AC684&lt;&gt;".",COUNTIF(AC185:AC$191,"*全日休*")&gt;0),  CONCATENATE(  ".",IF(AC185=$A$599,$A685,"")  ),IF(AC185=$A$599,$A685,"")  )</f>
        <v/>
      </c>
      <c r="AD685" s="98" t="str">
        <f ca="1">IF(  AND(LEN(AD684)&gt;=1,AD684&lt;&gt;".",COUNTIF(AD185:AD$191,"*全日休*")&gt;0),  CONCATENATE(  ".",IF(AD185=$A$599,$A685,"")  ),IF(AD185=$A$599,$A685,"")  )</f>
        <v/>
      </c>
      <c r="AE685" s="98" t="str">
        <f ca="1">IF(  AND(LEN(AE684)&gt;=1,AE684&lt;&gt;".",COUNTIF(AE185:AE$191,"*全日休*")&gt;0),  CONCATENATE(  ".",IF(AE185=$A$599,$A685,"")  ),IF(AE185=$A$599,$A685,"")  )</f>
        <v/>
      </c>
      <c r="AF685" s="98" t="str">
        <f ca="1">IF(  AND(LEN(AF684)&gt;=1,AF684&lt;&gt;".",COUNTIF(AF185:AF$191,"*全日休*")&gt;0),  CONCATENATE(  ".",IF(AF185=$A$599,$A685,"")  ),IF(AF185=$A$599,$A685,"")  )</f>
        <v/>
      </c>
      <c r="AG685" s="98" t="str">
        <f ca="1">IF(  AND(LEN(AG684)&gt;=1,AG684&lt;&gt;".",COUNTIF(AG185:AG$191,"*全日休*")&gt;0),  CONCATENATE(  ".",IF(AG185=$A$599,$A685,"")  ),IF(AG185=$A$599,$A685,"")  )</f>
        <v/>
      </c>
      <c r="AH685" s="98"/>
      <c r="AI685" s="98"/>
      <c r="AJ685" s="98"/>
    </row>
    <row r="686" spans="1:36">
      <c r="A686" s="98"/>
      <c r="B686" s="98"/>
      <c r="C686" s="98" t="str">
        <f ca="1">IF(  AND(LEN(C685)&gt;=1,C685&lt;&gt;".",COUNTIF(C186:C$191,"*全日休*")&gt;0),  CONCATENATE(  ".",IF(C186=$A$599,$A686,"")  ),IF(C186=$A$599,$A686,"")  )</f>
        <v/>
      </c>
      <c r="D686" s="98" t="str">
        <f ca="1">IF(  AND(LEN(D685)&gt;=1,D685&lt;&gt;".",COUNTIF(D186:D$191,"*全日休*")&gt;0),  CONCATENATE(  ".",IF(D186=$A$599,$A686,"")  ),IF(D186=$A$599,$A686,"")  )</f>
        <v/>
      </c>
      <c r="E686" s="98" t="str">
        <f ca="1">IF(  AND(LEN(E685)&gt;=1,E685&lt;&gt;".",COUNTIF(E186:E$191,"*全日休*")&gt;0),  CONCATENATE(  ".",IF(E186=$A$599,$A686,"")  ),IF(E186=$A$599,$A686,"")  )</f>
        <v/>
      </c>
      <c r="F686" s="98" t="str">
        <f ca="1">IF(  AND(LEN(F685)&gt;=1,F685&lt;&gt;".",COUNTIF(F186:F$191,"*全日休*")&gt;0),  CONCATENATE(  ".",IF(F186=$A$599,$A686,"")  ),IF(F186=$A$599,$A686,"")  )</f>
        <v/>
      </c>
      <c r="G686" s="98" t="str">
        <f ca="1">IF(  AND(LEN(G685)&gt;=1,G685&lt;&gt;".",COUNTIF(G186:G$191,"*全日休*")&gt;0),  CONCATENATE(  ".",IF(G186=$A$599,$A686,"")  ),IF(G186=$A$599,$A686,"")  )</f>
        <v/>
      </c>
      <c r="H686" s="98" t="str">
        <f ca="1">IF(  AND(LEN(H685)&gt;=1,H685&lt;&gt;".",COUNTIF(H186:H$191,"*全日休*")&gt;0),  CONCATENATE(  ".",IF(H186=$A$599,$A686,"")  ),IF(H186=$A$599,$A686,"")  )</f>
        <v/>
      </c>
      <c r="I686" s="98" t="str">
        <f ca="1">IF(  AND(LEN(I685)&gt;=1,I685&lt;&gt;".",COUNTIF(I186:I$191,"*全日休*")&gt;0),  CONCATENATE(  ".",IF(I186=$A$599,$A686,"")  ),IF(I186=$A$599,$A686,"")  )</f>
        <v/>
      </c>
      <c r="J686" s="98" t="str">
        <f ca="1">IF(  AND(LEN(J685)&gt;=1,J685&lt;&gt;".",COUNTIF(J186:J$191,"*全日休*")&gt;0),  CONCATENATE(  ".",IF(J186=$A$599,$A686,"")  ),IF(J186=$A$599,$A686,"")  )</f>
        <v/>
      </c>
      <c r="K686" s="98" t="str">
        <f ca="1">IF(  AND(LEN(K685)&gt;=1,K685&lt;&gt;".",COUNTIF(K186:K$191,"*全日休*")&gt;0),  CONCATENATE(  ".",IF(K186=$A$599,$A686,"")  ),IF(K186=$A$599,$A686,"")  )</f>
        <v/>
      </c>
      <c r="L686" s="98" t="str">
        <f ca="1">IF(  AND(LEN(L685)&gt;=1,L685&lt;&gt;".",COUNTIF(L186:L$191,"*全日休*")&gt;0),  CONCATENATE(  ".",IF(L186=$A$599,$A686,"")  ),IF(L186=$A$599,$A686,"")  )</f>
        <v/>
      </c>
      <c r="M686" s="98" t="str">
        <f ca="1">IF(  AND(LEN(M685)&gt;=1,M685&lt;&gt;".",COUNTIF(M186:M$191,"*全日休*")&gt;0),  CONCATENATE(  ".",IF(M186=$A$599,$A686,"")  ),IF(M186=$A$599,$A686,"")  )</f>
        <v/>
      </c>
      <c r="N686" s="98" t="str">
        <f ca="1">IF(  AND(LEN(N685)&gt;=1,N685&lt;&gt;".",COUNTIF(N186:N$191,"*全日休*")&gt;0),  CONCATENATE(  ".",IF(N186=$A$599,$A686,"")  ),IF(N186=$A$599,$A686,"")  )</f>
        <v/>
      </c>
      <c r="O686" s="98" t="str">
        <f ca="1">IF(  AND(LEN(O685)&gt;=1,O685&lt;&gt;".",COUNTIF(O186:O$191,"*全日休*")&gt;0),  CONCATENATE(  ".",IF(O186=$A$599,$A686,"")  ),IF(O186=$A$599,$A686,"")  )</f>
        <v/>
      </c>
      <c r="P686" s="98" t="str">
        <f ca="1">IF(  AND(LEN(P685)&gt;=1,P685&lt;&gt;".",COUNTIF(P186:P$191,"*全日休*")&gt;0),  CONCATENATE(  ".",IF(P186=$A$599,$A686,"")  ),IF(P186=$A$599,$A686,"")  )</f>
        <v/>
      </c>
      <c r="Q686" s="98" t="str">
        <f ca="1">IF(  AND(LEN(Q685)&gt;=1,Q685&lt;&gt;".",COUNTIF(Q186:Q$191,"*全日休*")&gt;0),  CONCATENATE(  ".",IF(Q186=$A$599,$A686,"")  ),IF(Q186=$A$599,$A686,"")  )</f>
        <v/>
      </c>
      <c r="R686" s="98" t="str">
        <f ca="1">IF(  AND(LEN(R685)&gt;=1,R685&lt;&gt;".",COUNTIF(R186:R$191,"*全日休*")&gt;0),  CONCATENATE(  ".",IF(R186=$A$599,$A686,"")  ),IF(R186=$A$599,$A686,"")  )</f>
        <v/>
      </c>
      <c r="S686" s="98" t="str">
        <f ca="1">IF(  AND(LEN(S685)&gt;=1,S685&lt;&gt;".",COUNTIF(S186:S$191,"*全日休*")&gt;0),  CONCATENATE(  ".",IF(S186=$A$599,$A686,"")  ),IF(S186=$A$599,$A686,"")  )</f>
        <v/>
      </c>
      <c r="T686" s="98" t="str">
        <f ca="1">IF(  AND(LEN(T685)&gt;=1,T685&lt;&gt;".",COUNTIF(T186:T$191,"*全日休*")&gt;0),  CONCATENATE(  ".",IF(T186=$A$599,$A686,"")  ),IF(T186=$A$599,$A686,"")  )</f>
        <v/>
      </c>
      <c r="U686" s="98" t="str">
        <f ca="1">IF(  AND(LEN(U685)&gt;=1,U685&lt;&gt;".",COUNTIF(U186:U$191,"*全日休*")&gt;0),  CONCATENATE(  ".",IF(U186=$A$599,$A686,"")  ),IF(U186=$A$599,$A686,"")  )</f>
        <v/>
      </c>
      <c r="V686" s="98" t="str">
        <f ca="1">IF(  AND(LEN(V685)&gt;=1,V685&lt;&gt;".",COUNTIF(V186:V$191,"*全日休*")&gt;0),  CONCATENATE(  ".",IF(V186=$A$599,$A686,"")  ),IF(V186=$A$599,$A686,"")  )</f>
        <v/>
      </c>
      <c r="W686" s="98" t="str">
        <f ca="1">IF(  AND(LEN(W685)&gt;=1,W685&lt;&gt;".",COUNTIF(W186:W$191,"*全日休*")&gt;0),  CONCATENATE(  ".",IF(W186=$A$599,$A686,"")  ),IF(W186=$A$599,$A686,"")  )</f>
        <v/>
      </c>
      <c r="X686" s="98" t="str">
        <f ca="1">IF(  AND(LEN(X685)&gt;=1,X685&lt;&gt;".",COUNTIF(X186:X$191,"*全日休*")&gt;0),  CONCATENATE(  ".",IF(X186=$A$599,$A686,"")  ),IF(X186=$A$599,$A686,"")  )</f>
        <v/>
      </c>
      <c r="Y686" s="98" t="str">
        <f ca="1">IF(  AND(LEN(Y685)&gt;=1,Y685&lt;&gt;".",COUNTIF(Y186:Y$191,"*全日休*")&gt;0),  CONCATENATE(  ".",IF(Y186=$A$599,$A686,"")  ),IF(Y186=$A$599,$A686,"")  )</f>
        <v/>
      </c>
      <c r="Z686" s="98" t="str">
        <f ca="1">IF(  AND(LEN(Z685)&gt;=1,Z685&lt;&gt;".",COUNTIF(Z186:Z$191,"*全日休*")&gt;0),  CONCATENATE(  ".",IF(Z186=$A$599,$A686,"")  ),IF(Z186=$A$599,$A686,"")  )</f>
        <v/>
      </c>
      <c r="AA686" s="98" t="str">
        <f ca="1">IF(  AND(LEN(AA685)&gt;=1,AA685&lt;&gt;".",COUNTIF(AA186:AA$191,"*全日休*")&gt;0),  CONCATENATE(  ".",IF(AA186=$A$599,$A686,"")  ),IF(AA186=$A$599,$A686,"")  )</f>
        <v/>
      </c>
      <c r="AB686" s="98" t="str">
        <f ca="1">IF(  AND(LEN(AB685)&gt;=1,AB685&lt;&gt;".",COUNTIF(AB186:AB$191,"*全日休*")&gt;0),  CONCATENATE(  ".",IF(AB186=$A$599,$A686,"")  ),IF(AB186=$A$599,$A686,"")  )</f>
        <v/>
      </c>
      <c r="AC686" s="98" t="str">
        <f ca="1">IF(  AND(LEN(AC685)&gt;=1,AC685&lt;&gt;".",COUNTIF(AC186:AC$191,"*全日休*")&gt;0),  CONCATENATE(  ".",IF(AC186=$A$599,$A686,"")  ),IF(AC186=$A$599,$A686,"")  )</f>
        <v/>
      </c>
      <c r="AD686" s="98" t="str">
        <f ca="1">IF(  AND(LEN(AD685)&gt;=1,AD685&lt;&gt;".",COUNTIF(AD186:AD$191,"*全日休*")&gt;0),  CONCATENATE(  ".",IF(AD186=$A$599,$A686,"")  ),IF(AD186=$A$599,$A686,"")  )</f>
        <v/>
      </c>
      <c r="AE686" s="98" t="str">
        <f ca="1">IF(  AND(LEN(AE685)&gt;=1,AE685&lt;&gt;".",COUNTIF(AE186:AE$191,"*全日休*")&gt;0),  CONCATENATE(  ".",IF(AE186=$A$599,$A686,"")  ),IF(AE186=$A$599,$A686,"")  )</f>
        <v/>
      </c>
      <c r="AF686" s="98" t="str">
        <f ca="1">IF(  AND(LEN(AF685)&gt;=1,AF685&lt;&gt;".",COUNTIF(AF186:AF$191,"*全日休*")&gt;0),  CONCATENATE(  ".",IF(AF186=$A$599,$A686,"")  ),IF(AF186=$A$599,$A686,"")  )</f>
        <v/>
      </c>
      <c r="AG686" s="98" t="str">
        <f ca="1">IF(  AND(LEN(AG685)&gt;=1,AG685&lt;&gt;".",COUNTIF(AG186:AG$191,"*全日休*")&gt;0),  CONCATENATE(  ".",IF(AG186=$A$599,$A686,"")  ),IF(AG186=$A$599,$A686,"")  )</f>
        <v/>
      </c>
      <c r="AH686" s="98"/>
      <c r="AI686" s="98"/>
      <c r="AJ686" s="98"/>
    </row>
    <row r="687" spans="1:36">
      <c r="A687" s="98"/>
      <c r="B687" s="98"/>
      <c r="C687" s="98" t="str">
        <f ca="1">IF(  AND(LEN(C686)&gt;=1,C686&lt;&gt;".",COUNTIF(C187:C$191,"*全日休*")&gt;0),  CONCATENATE(  ".",IF(C187=$A$599,$A687,"")  ),IF(C187=$A$599,$A687,"")  )</f>
        <v/>
      </c>
      <c r="D687" s="98" t="str">
        <f ca="1">IF(  AND(LEN(D686)&gt;=1,D686&lt;&gt;".",COUNTIF(D187:D$191,"*全日休*")&gt;0),  CONCATENATE(  ".",IF(D187=$A$599,$A687,"")  ),IF(D187=$A$599,$A687,"")  )</f>
        <v/>
      </c>
      <c r="E687" s="98" t="str">
        <f ca="1">IF(  AND(LEN(E686)&gt;=1,E686&lt;&gt;".",COUNTIF(E187:E$191,"*全日休*")&gt;0),  CONCATENATE(  ".",IF(E187=$A$599,$A687,"")  ),IF(E187=$A$599,$A687,"")  )</f>
        <v/>
      </c>
      <c r="F687" s="98" t="str">
        <f ca="1">IF(  AND(LEN(F686)&gt;=1,F686&lt;&gt;".",COUNTIF(F187:F$191,"*全日休*")&gt;0),  CONCATENATE(  ".",IF(F187=$A$599,$A687,"")  ),IF(F187=$A$599,$A687,"")  )</f>
        <v/>
      </c>
      <c r="G687" s="98" t="str">
        <f ca="1">IF(  AND(LEN(G686)&gt;=1,G686&lt;&gt;".",COUNTIF(G187:G$191,"*全日休*")&gt;0),  CONCATENATE(  ".",IF(G187=$A$599,$A687,"")  ),IF(G187=$A$599,$A687,"")  )</f>
        <v/>
      </c>
      <c r="H687" s="98" t="str">
        <f ca="1">IF(  AND(LEN(H686)&gt;=1,H686&lt;&gt;".",COUNTIF(H187:H$191,"*全日休*")&gt;0),  CONCATENATE(  ".",IF(H187=$A$599,$A687,"")  ),IF(H187=$A$599,$A687,"")  )</f>
        <v/>
      </c>
      <c r="I687" s="98" t="str">
        <f ca="1">IF(  AND(LEN(I686)&gt;=1,I686&lt;&gt;".",COUNTIF(I187:I$191,"*全日休*")&gt;0),  CONCATENATE(  ".",IF(I187=$A$599,$A687,"")  ),IF(I187=$A$599,$A687,"")  )</f>
        <v/>
      </c>
      <c r="J687" s="98" t="str">
        <f ca="1">IF(  AND(LEN(J686)&gt;=1,J686&lt;&gt;".",COUNTIF(J187:J$191,"*全日休*")&gt;0),  CONCATENATE(  ".",IF(J187=$A$599,$A687,"")  ),IF(J187=$A$599,$A687,"")  )</f>
        <v/>
      </c>
      <c r="K687" s="98" t="str">
        <f ca="1">IF(  AND(LEN(K686)&gt;=1,K686&lt;&gt;".",COUNTIF(K187:K$191,"*全日休*")&gt;0),  CONCATENATE(  ".",IF(K187=$A$599,$A687,"")  ),IF(K187=$A$599,$A687,"")  )</f>
        <v/>
      </c>
      <c r="L687" s="98" t="str">
        <f ca="1">IF(  AND(LEN(L686)&gt;=1,L686&lt;&gt;".",COUNTIF(L187:L$191,"*全日休*")&gt;0),  CONCATENATE(  ".",IF(L187=$A$599,$A687,"")  ),IF(L187=$A$599,$A687,"")  )</f>
        <v/>
      </c>
      <c r="M687" s="98" t="str">
        <f ca="1">IF(  AND(LEN(M686)&gt;=1,M686&lt;&gt;".",COUNTIF(M187:M$191,"*全日休*")&gt;0),  CONCATENATE(  ".",IF(M187=$A$599,$A687,"")  ),IF(M187=$A$599,$A687,"")  )</f>
        <v/>
      </c>
      <c r="N687" s="98" t="str">
        <f ca="1">IF(  AND(LEN(N686)&gt;=1,N686&lt;&gt;".",COUNTIF(N187:N$191,"*全日休*")&gt;0),  CONCATENATE(  ".",IF(N187=$A$599,$A687,"")  ),IF(N187=$A$599,$A687,"")  )</f>
        <v/>
      </c>
      <c r="O687" s="98" t="str">
        <f ca="1">IF(  AND(LEN(O686)&gt;=1,O686&lt;&gt;".",COUNTIF(O187:O$191,"*全日休*")&gt;0),  CONCATENATE(  ".",IF(O187=$A$599,$A687,"")  ),IF(O187=$A$599,$A687,"")  )</f>
        <v/>
      </c>
      <c r="P687" s="98" t="str">
        <f ca="1">IF(  AND(LEN(P686)&gt;=1,P686&lt;&gt;".",COUNTIF(P187:P$191,"*全日休*")&gt;0),  CONCATENATE(  ".",IF(P187=$A$599,$A687,"")  ),IF(P187=$A$599,$A687,"")  )</f>
        <v/>
      </c>
      <c r="Q687" s="98" t="str">
        <f ca="1">IF(  AND(LEN(Q686)&gt;=1,Q686&lt;&gt;".",COUNTIF(Q187:Q$191,"*全日休*")&gt;0),  CONCATENATE(  ".",IF(Q187=$A$599,$A687,"")  ),IF(Q187=$A$599,$A687,"")  )</f>
        <v/>
      </c>
      <c r="R687" s="98" t="str">
        <f ca="1">IF(  AND(LEN(R686)&gt;=1,R686&lt;&gt;".",COUNTIF(R187:R$191,"*全日休*")&gt;0),  CONCATENATE(  ".",IF(R187=$A$599,$A687,"")  ),IF(R187=$A$599,$A687,"")  )</f>
        <v/>
      </c>
      <c r="S687" s="98" t="str">
        <f ca="1">IF(  AND(LEN(S686)&gt;=1,S686&lt;&gt;".",COUNTIF(S187:S$191,"*全日休*")&gt;0),  CONCATENATE(  ".",IF(S187=$A$599,$A687,"")  ),IF(S187=$A$599,$A687,"")  )</f>
        <v/>
      </c>
      <c r="T687" s="98" t="str">
        <f ca="1">IF(  AND(LEN(T686)&gt;=1,T686&lt;&gt;".",COUNTIF(T187:T$191,"*全日休*")&gt;0),  CONCATENATE(  ".",IF(T187=$A$599,$A687,"")  ),IF(T187=$A$599,$A687,"")  )</f>
        <v/>
      </c>
      <c r="U687" s="98" t="str">
        <f ca="1">IF(  AND(LEN(U686)&gt;=1,U686&lt;&gt;".",COUNTIF(U187:U$191,"*全日休*")&gt;0),  CONCATENATE(  ".",IF(U187=$A$599,$A687,"")  ),IF(U187=$A$599,$A687,"")  )</f>
        <v/>
      </c>
      <c r="V687" s="98" t="str">
        <f ca="1">IF(  AND(LEN(V686)&gt;=1,V686&lt;&gt;".",COUNTIF(V187:V$191,"*全日休*")&gt;0),  CONCATENATE(  ".",IF(V187=$A$599,$A687,"")  ),IF(V187=$A$599,$A687,"")  )</f>
        <v/>
      </c>
      <c r="W687" s="98" t="str">
        <f ca="1">IF(  AND(LEN(W686)&gt;=1,W686&lt;&gt;".",COUNTIF(W187:W$191,"*全日休*")&gt;0),  CONCATENATE(  ".",IF(W187=$A$599,$A687,"")  ),IF(W187=$A$599,$A687,"")  )</f>
        <v/>
      </c>
      <c r="X687" s="98" t="str">
        <f ca="1">IF(  AND(LEN(X686)&gt;=1,X686&lt;&gt;".",COUNTIF(X187:X$191,"*全日休*")&gt;0),  CONCATENATE(  ".",IF(X187=$A$599,$A687,"")  ),IF(X187=$A$599,$A687,"")  )</f>
        <v/>
      </c>
      <c r="Y687" s="98" t="str">
        <f ca="1">IF(  AND(LEN(Y686)&gt;=1,Y686&lt;&gt;".",COUNTIF(Y187:Y$191,"*全日休*")&gt;0),  CONCATENATE(  ".",IF(Y187=$A$599,$A687,"")  ),IF(Y187=$A$599,$A687,"")  )</f>
        <v/>
      </c>
      <c r="Z687" s="98" t="str">
        <f ca="1">IF(  AND(LEN(Z686)&gt;=1,Z686&lt;&gt;".",COUNTIF(Z187:Z$191,"*全日休*")&gt;0),  CONCATENATE(  ".",IF(Z187=$A$599,$A687,"")  ),IF(Z187=$A$599,$A687,"")  )</f>
        <v/>
      </c>
      <c r="AA687" s="98" t="str">
        <f ca="1">IF(  AND(LEN(AA686)&gt;=1,AA686&lt;&gt;".",COUNTIF(AA187:AA$191,"*全日休*")&gt;0),  CONCATENATE(  ".",IF(AA187=$A$599,$A687,"")  ),IF(AA187=$A$599,$A687,"")  )</f>
        <v/>
      </c>
      <c r="AB687" s="98" t="str">
        <f ca="1">IF(  AND(LEN(AB686)&gt;=1,AB686&lt;&gt;".",COUNTIF(AB187:AB$191,"*全日休*")&gt;0),  CONCATENATE(  ".",IF(AB187=$A$599,$A687,"")  ),IF(AB187=$A$599,$A687,"")  )</f>
        <v/>
      </c>
      <c r="AC687" s="98" t="str">
        <f ca="1">IF(  AND(LEN(AC686)&gt;=1,AC686&lt;&gt;".",COUNTIF(AC187:AC$191,"*全日休*")&gt;0),  CONCATENATE(  ".",IF(AC187=$A$599,$A687,"")  ),IF(AC187=$A$599,$A687,"")  )</f>
        <v/>
      </c>
      <c r="AD687" s="98" t="str">
        <f ca="1">IF(  AND(LEN(AD686)&gt;=1,AD686&lt;&gt;".",COUNTIF(AD187:AD$191,"*全日休*")&gt;0),  CONCATENATE(  ".",IF(AD187=$A$599,$A687,"")  ),IF(AD187=$A$599,$A687,"")  )</f>
        <v/>
      </c>
      <c r="AE687" s="98" t="str">
        <f ca="1">IF(  AND(LEN(AE686)&gt;=1,AE686&lt;&gt;".",COUNTIF(AE187:AE$191,"*全日休*")&gt;0),  CONCATENATE(  ".",IF(AE187=$A$599,$A687,"")  ),IF(AE187=$A$599,$A687,"")  )</f>
        <v/>
      </c>
      <c r="AF687" s="98" t="str">
        <f ca="1">IF(  AND(LEN(AF686)&gt;=1,AF686&lt;&gt;".",COUNTIF(AF187:AF$191,"*全日休*")&gt;0),  CONCATENATE(  ".",IF(AF187=$A$599,$A687,"")  ),IF(AF187=$A$599,$A687,"")  )</f>
        <v/>
      </c>
      <c r="AG687" s="98" t="str">
        <f ca="1">IF(  AND(LEN(AG686)&gt;=1,AG686&lt;&gt;".",COUNTIF(AG187:AG$191,"*全日休*")&gt;0),  CONCATENATE(  ".",IF(AG187=$A$599,$A687,"")  ),IF(AG187=$A$599,$A687,"")  )</f>
        <v/>
      </c>
      <c r="AH687" s="98"/>
      <c r="AI687" s="98"/>
      <c r="AJ687" s="98"/>
    </row>
    <row r="688" spans="1:36">
      <c r="A688" s="98"/>
      <c r="B688" s="98"/>
      <c r="C688" s="98" t="str">
        <f ca="1">IF(  AND(LEN(C687)&gt;=1,C687&lt;&gt;".",COUNTIF(C188:C$191,"*全日休*")&gt;0),  CONCATENATE(  ".",IF(C188=$A$599,$A688,"")  ),IF(C188=$A$599,$A688,"")  )</f>
        <v/>
      </c>
      <c r="D688" s="98" t="str">
        <f ca="1">IF(  AND(LEN(D687)&gt;=1,D687&lt;&gt;".",COUNTIF(D188:D$191,"*全日休*")&gt;0),  CONCATENATE(  ".",IF(D188=$A$599,$A688,"")  ),IF(D188=$A$599,$A688,"")  )</f>
        <v/>
      </c>
      <c r="E688" s="98" t="str">
        <f ca="1">IF(  AND(LEN(E687)&gt;=1,E687&lt;&gt;".",COUNTIF(E188:E$191,"*全日休*")&gt;0),  CONCATENATE(  ".",IF(E188=$A$599,$A688,"")  ),IF(E188=$A$599,$A688,"")  )</f>
        <v/>
      </c>
      <c r="F688" s="98" t="str">
        <f ca="1">IF(  AND(LEN(F687)&gt;=1,F687&lt;&gt;".",COUNTIF(F188:F$191,"*全日休*")&gt;0),  CONCATENATE(  ".",IF(F188=$A$599,$A688,"")  ),IF(F188=$A$599,$A688,"")  )</f>
        <v/>
      </c>
      <c r="G688" s="98" t="str">
        <f ca="1">IF(  AND(LEN(G687)&gt;=1,G687&lt;&gt;".",COUNTIF(G188:G$191,"*全日休*")&gt;0),  CONCATENATE(  ".",IF(G188=$A$599,$A688,"")  ),IF(G188=$A$599,$A688,"")  )</f>
        <v/>
      </c>
      <c r="H688" s="98" t="str">
        <f ca="1">IF(  AND(LEN(H687)&gt;=1,H687&lt;&gt;".",COUNTIF(H188:H$191,"*全日休*")&gt;0),  CONCATENATE(  ".",IF(H188=$A$599,$A688,"")  ),IF(H188=$A$599,$A688,"")  )</f>
        <v/>
      </c>
      <c r="I688" s="98" t="str">
        <f ca="1">IF(  AND(LEN(I687)&gt;=1,I687&lt;&gt;".",COUNTIF(I188:I$191,"*全日休*")&gt;0),  CONCATENATE(  ".",IF(I188=$A$599,$A688,"")  ),IF(I188=$A$599,$A688,"")  )</f>
        <v/>
      </c>
      <c r="J688" s="98" t="str">
        <f ca="1">IF(  AND(LEN(J687)&gt;=1,J687&lt;&gt;".",COUNTIF(J188:J$191,"*全日休*")&gt;0),  CONCATENATE(  ".",IF(J188=$A$599,$A688,"")  ),IF(J188=$A$599,$A688,"")  )</f>
        <v/>
      </c>
      <c r="K688" s="98" t="str">
        <f ca="1">IF(  AND(LEN(K687)&gt;=1,K687&lt;&gt;".",COUNTIF(K188:K$191,"*全日休*")&gt;0),  CONCATENATE(  ".",IF(K188=$A$599,$A688,"")  ),IF(K188=$A$599,$A688,"")  )</f>
        <v/>
      </c>
      <c r="L688" s="98" t="str">
        <f ca="1">IF(  AND(LEN(L687)&gt;=1,L687&lt;&gt;".",COUNTIF(L188:L$191,"*全日休*")&gt;0),  CONCATENATE(  ".",IF(L188=$A$599,$A688,"")  ),IF(L188=$A$599,$A688,"")  )</f>
        <v/>
      </c>
      <c r="M688" s="98" t="str">
        <f ca="1">IF(  AND(LEN(M687)&gt;=1,M687&lt;&gt;".",COUNTIF(M188:M$191,"*全日休*")&gt;0),  CONCATENATE(  ".",IF(M188=$A$599,$A688,"")  ),IF(M188=$A$599,$A688,"")  )</f>
        <v/>
      </c>
      <c r="N688" s="98" t="str">
        <f ca="1">IF(  AND(LEN(N687)&gt;=1,N687&lt;&gt;".",COUNTIF(N188:N$191,"*全日休*")&gt;0),  CONCATENATE(  ".",IF(N188=$A$599,$A688,"")  ),IF(N188=$A$599,$A688,"")  )</f>
        <v/>
      </c>
      <c r="O688" s="98" t="str">
        <f ca="1">IF(  AND(LEN(O687)&gt;=1,O687&lt;&gt;".",COUNTIF(O188:O$191,"*全日休*")&gt;0),  CONCATENATE(  ".",IF(O188=$A$599,$A688,"")  ),IF(O188=$A$599,$A688,"")  )</f>
        <v/>
      </c>
      <c r="P688" s="98" t="str">
        <f ca="1">IF(  AND(LEN(P687)&gt;=1,P687&lt;&gt;".",COUNTIF(P188:P$191,"*全日休*")&gt;0),  CONCATENATE(  ".",IF(P188=$A$599,$A688,"")  ),IF(P188=$A$599,$A688,"")  )</f>
        <v/>
      </c>
      <c r="Q688" s="98" t="str">
        <f ca="1">IF(  AND(LEN(Q687)&gt;=1,Q687&lt;&gt;".",COUNTIF(Q188:Q$191,"*全日休*")&gt;0),  CONCATENATE(  ".",IF(Q188=$A$599,$A688,"")  ),IF(Q188=$A$599,$A688,"")  )</f>
        <v/>
      </c>
      <c r="R688" s="98" t="str">
        <f ca="1">IF(  AND(LEN(R687)&gt;=1,R687&lt;&gt;".",COUNTIF(R188:R$191,"*全日休*")&gt;0),  CONCATENATE(  ".",IF(R188=$A$599,$A688,"")  ),IF(R188=$A$599,$A688,"")  )</f>
        <v/>
      </c>
      <c r="S688" s="98" t="str">
        <f ca="1">IF(  AND(LEN(S687)&gt;=1,S687&lt;&gt;".",COUNTIF(S188:S$191,"*全日休*")&gt;0),  CONCATENATE(  ".",IF(S188=$A$599,$A688,"")  ),IF(S188=$A$599,$A688,"")  )</f>
        <v/>
      </c>
      <c r="T688" s="98" t="str">
        <f ca="1">IF(  AND(LEN(T687)&gt;=1,T687&lt;&gt;".",COUNTIF(T188:T$191,"*全日休*")&gt;0),  CONCATENATE(  ".",IF(T188=$A$599,$A688,"")  ),IF(T188=$A$599,$A688,"")  )</f>
        <v/>
      </c>
      <c r="U688" s="98" t="str">
        <f ca="1">IF(  AND(LEN(U687)&gt;=1,U687&lt;&gt;".",COUNTIF(U188:U$191,"*全日休*")&gt;0),  CONCATENATE(  ".",IF(U188=$A$599,$A688,"")  ),IF(U188=$A$599,$A688,"")  )</f>
        <v/>
      </c>
      <c r="V688" s="98" t="str">
        <f ca="1">IF(  AND(LEN(V687)&gt;=1,V687&lt;&gt;".",COUNTIF(V188:V$191,"*全日休*")&gt;0),  CONCATENATE(  ".",IF(V188=$A$599,$A688,"")  ),IF(V188=$A$599,$A688,"")  )</f>
        <v/>
      </c>
      <c r="W688" s="98" t="str">
        <f ca="1">IF(  AND(LEN(W687)&gt;=1,W687&lt;&gt;".",COUNTIF(W188:W$191,"*全日休*")&gt;0),  CONCATENATE(  ".",IF(W188=$A$599,$A688,"")  ),IF(W188=$A$599,$A688,"")  )</f>
        <v/>
      </c>
      <c r="X688" s="98" t="str">
        <f ca="1">IF(  AND(LEN(X687)&gt;=1,X687&lt;&gt;".",COUNTIF(X188:X$191,"*全日休*")&gt;0),  CONCATENATE(  ".",IF(X188=$A$599,$A688,"")  ),IF(X188=$A$599,$A688,"")  )</f>
        <v/>
      </c>
      <c r="Y688" s="98" t="str">
        <f ca="1">IF(  AND(LEN(Y687)&gt;=1,Y687&lt;&gt;".",COUNTIF(Y188:Y$191,"*全日休*")&gt;0),  CONCATENATE(  ".",IF(Y188=$A$599,$A688,"")  ),IF(Y188=$A$599,$A688,"")  )</f>
        <v/>
      </c>
      <c r="Z688" s="98" t="str">
        <f ca="1">IF(  AND(LEN(Z687)&gt;=1,Z687&lt;&gt;".",COUNTIF(Z188:Z$191,"*全日休*")&gt;0),  CONCATENATE(  ".",IF(Z188=$A$599,$A688,"")  ),IF(Z188=$A$599,$A688,"")  )</f>
        <v/>
      </c>
      <c r="AA688" s="98" t="str">
        <f ca="1">IF(  AND(LEN(AA687)&gt;=1,AA687&lt;&gt;".",COUNTIF(AA188:AA$191,"*全日休*")&gt;0),  CONCATENATE(  ".",IF(AA188=$A$599,$A688,"")  ),IF(AA188=$A$599,$A688,"")  )</f>
        <v/>
      </c>
      <c r="AB688" s="98" t="str">
        <f ca="1">IF(  AND(LEN(AB687)&gt;=1,AB687&lt;&gt;".",COUNTIF(AB188:AB$191,"*全日休*")&gt;0),  CONCATENATE(  ".",IF(AB188=$A$599,$A688,"")  ),IF(AB188=$A$599,$A688,"")  )</f>
        <v/>
      </c>
      <c r="AC688" s="98" t="str">
        <f ca="1">IF(  AND(LEN(AC687)&gt;=1,AC687&lt;&gt;".",COUNTIF(AC188:AC$191,"*全日休*")&gt;0),  CONCATENATE(  ".",IF(AC188=$A$599,$A688,"")  ),IF(AC188=$A$599,$A688,"")  )</f>
        <v/>
      </c>
      <c r="AD688" s="98" t="str">
        <f ca="1">IF(  AND(LEN(AD687)&gt;=1,AD687&lt;&gt;".",COUNTIF(AD188:AD$191,"*全日休*")&gt;0),  CONCATENATE(  ".",IF(AD188=$A$599,$A688,"")  ),IF(AD188=$A$599,$A688,"")  )</f>
        <v/>
      </c>
      <c r="AE688" s="98" t="str">
        <f ca="1">IF(  AND(LEN(AE687)&gt;=1,AE687&lt;&gt;".",COUNTIF(AE188:AE$191,"*全日休*")&gt;0),  CONCATENATE(  ".",IF(AE188=$A$599,$A688,"")  ),IF(AE188=$A$599,$A688,"")  )</f>
        <v/>
      </c>
      <c r="AF688" s="98" t="str">
        <f ca="1">IF(  AND(LEN(AF687)&gt;=1,AF687&lt;&gt;".",COUNTIF(AF188:AF$191,"*全日休*")&gt;0),  CONCATENATE(  ".",IF(AF188=$A$599,$A688,"")  ),IF(AF188=$A$599,$A688,"")  )</f>
        <v/>
      </c>
      <c r="AG688" s="98" t="str">
        <f ca="1">IF(  AND(LEN(AG687)&gt;=1,AG687&lt;&gt;".",COUNTIF(AG188:AG$191,"*全日休*")&gt;0),  CONCATENATE(  ".",IF(AG188=$A$599,$A688,"")  ),IF(AG188=$A$599,$A688,"")  )</f>
        <v/>
      </c>
      <c r="AH688" s="98"/>
      <c r="AI688" s="98"/>
      <c r="AJ688" s="98"/>
    </row>
    <row r="689" spans="1:55">
      <c r="A689" s="98"/>
      <c r="B689" s="98"/>
      <c r="C689" s="98" t="str">
        <f ca="1">IF(  AND(LEN(C688)&gt;=1,C688&lt;&gt;".",COUNTIF(C189:C$191,"*全日休*")&gt;0),  CONCATENATE(  ".",IF(C189=$A$599,$A689,"")  ),IF(C189=$A$599,$A689,"")  )</f>
        <v/>
      </c>
      <c r="D689" s="98" t="str">
        <f ca="1">IF(  AND(LEN(D688)&gt;=1,D688&lt;&gt;".",COUNTIF(D189:D$191,"*全日休*")&gt;0),  CONCATENATE(  ".",IF(D189=$A$599,$A689,"")  ),IF(D189=$A$599,$A689,"")  )</f>
        <v/>
      </c>
      <c r="E689" s="98" t="str">
        <f ca="1">IF(  AND(LEN(E688)&gt;=1,E688&lt;&gt;".",COUNTIF(E189:E$191,"*全日休*")&gt;0),  CONCATENATE(  ".",IF(E189=$A$599,$A689,"")  ),IF(E189=$A$599,$A689,"")  )</f>
        <v/>
      </c>
      <c r="F689" s="98" t="str">
        <f ca="1">IF(  AND(LEN(F688)&gt;=1,F688&lt;&gt;".",COUNTIF(F189:F$191,"*全日休*")&gt;0),  CONCATENATE(  ".",IF(F189=$A$599,$A689,"")  ),IF(F189=$A$599,$A689,"")  )</f>
        <v/>
      </c>
      <c r="G689" s="98" t="str">
        <f ca="1">IF(  AND(LEN(G688)&gt;=1,G688&lt;&gt;".",COUNTIF(G189:G$191,"*全日休*")&gt;0),  CONCATENATE(  ".",IF(G189=$A$599,$A689,"")  ),IF(G189=$A$599,$A689,"")  )</f>
        <v/>
      </c>
      <c r="H689" s="98" t="str">
        <f ca="1">IF(  AND(LEN(H688)&gt;=1,H688&lt;&gt;".",COUNTIF(H189:H$191,"*全日休*")&gt;0),  CONCATENATE(  ".",IF(H189=$A$599,$A689,"")  ),IF(H189=$A$599,$A689,"")  )</f>
        <v/>
      </c>
      <c r="I689" s="98" t="str">
        <f ca="1">IF(  AND(LEN(I688)&gt;=1,I688&lt;&gt;".",COUNTIF(I189:I$191,"*全日休*")&gt;0),  CONCATENATE(  ".",IF(I189=$A$599,$A689,"")  ),IF(I189=$A$599,$A689,"")  )</f>
        <v/>
      </c>
      <c r="J689" s="98" t="str">
        <f ca="1">IF(  AND(LEN(J688)&gt;=1,J688&lt;&gt;".",COUNTIF(J189:J$191,"*全日休*")&gt;0),  CONCATENATE(  ".",IF(J189=$A$599,$A689,"")  ),IF(J189=$A$599,$A689,"")  )</f>
        <v/>
      </c>
      <c r="K689" s="98" t="str">
        <f ca="1">IF(  AND(LEN(K688)&gt;=1,K688&lt;&gt;".",COUNTIF(K189:K$191,"*全日休*")&gt;0),  CONCATENATE(  ".",IF(K189=$A$599,$A689,"")  ),IF(K189=$A$599,$A689,"")  )</f>
        <v/>
      </c>
      <c r="L689" s="98" t="str">
        <f ca="1">IF(  AND(LEN(L688)&gt;=1,L688&lt;&gt;".",COUNTIF(L189:L$191,"*全日休*")&gt;0),  CONCATENATE(  ".",IF(L189=$A$599,$A689,"")  ),IF(L189=$A$599,$A689,"")  )</f>
        <v/>
      </c>
      <c r="M689" s="98" t="str">
        <f ca="1">IF(  AND(LEN(M688)&gt;=1,M688&lt;&gt;".",COUNTIF(M189:M$191,"*全日休*")&gt;0),  CONCATENATE(  ".",IF(M189=$A$599,$A689,"")  ),IF(M189=$A$599,$A689,"")  )</f>
        <v/>
      </c>
      <c r="N689" s="98" t="str">
        <f ca="1">IF(  AND(LEN(N688)&gt;=1,N688&lt;&gt;".",COUNTIF(N189:N$191,"*全日休*")&gt;0),  CONCATENATE(  ".",IF(N189=$A$599,$A689,"")  ),IF(N189=$A$599,$A689,"")  )</f>
        <v/>
      </c>
      <c r="O689" s="98" t="str">
        <f ca="1">IF(  AND(LEN(O688)&gt;=1,O688&lt;&gt;".",COUNTIF(O189:O$191,"*全日休*")&gt;0),  CONCATENATE(  ".",IF(O189=$A$599,$A689,"")  ),IF(O189=$A$599,$A689,"")  )</f>
        <v/>
      </c>
      <c r="P689" s="98" t="str">
        <f ca="1">IF(  AND(LEN(P688)&gt;=1,P688&lt;&gt;".",COUNTIF(P189:P$191,"*全日休*")&gt;0),  CONCATENATE(  ".",IF(P189=$A$599,$A689,"")  ),IF(P189=$A$599,$A689,"")  )</f>
        <v/>
      </c>
      <c r="Q689" s="98" t="str">
        <f ca="1">IF(  AND(LEN(Q688)&gt;=1,Q688&lt;&gt;".",COUNTIF(Q189:Q$191,"*全日休*")&gt;0),  CONCATENATE(  ".",IF(Q189=$A$599,$A689,"")  ),IF(Q189=$A$599,$A689,"")  )</f>
        <v/>
      </c>
      <c r="R689" s="98" t="str">
        <f ca="1">IF(  AND(LEN(R688)&gt;=1,R688&lt;&gt;".",COUNTIF(R189:R$191,"*全日休*")&gt;0),  CONCATENATE(  ".",IF(R189=$A$599,$A689,"")  ),IF(R189=$A$599,$A689,"")  )</f>
        <v/>
      </c>
      <c r="S689" s="98" t="str">
        <f ca="1">IF(  AND(LEN(S688)&gt;=1,S688&lt;&gt;".",COUNTIF(S189:S$191,"*全日休*")&gt;0),  CONCATENATE(  ".",IF(S189=$A$599,$A689,"")  ),IF(S189=$A$599,$A689,"")  )</f>
        <v/>
      </c>
      <c r="T689" s="98" t="str">
        <f ca="1">IF(  AND(LEN(T688)&gt;=1,T688&lt;&gt;".",COUNTIF(T189:T$191,"*全日休*")&gt;0),  CONCATENATE(  ".",IF(T189=$A$599,$A689,"")  ),IF(T189=$A$599,$A689,"")  )</f>
        <v/>
      </c>
      <c r="U689" s="98" t="str">
        <f ca="1">IF(  AND(LEN(U688)&gt;=1,U688&lt;&gt;".",COUNTIF(U189:U$191,"*全日休*")&gt;0),  CONCATENATE(  ".",IF(U189=$A$599,$A689,"")  ),IF(U189=$A$599,$A689,"")  )</f>
        <v/>
      </c>
      <c r="V689" s="98" t="str">
        <f ca="1">IF(  AND(LEN(V688)&gt;=1,V688&lt;&gt;".",COUNTIF(V189:V$191,"*全日休*")&gt;0),  CONCATENATE(  ".",IF(V189=$A$599,$A689,"")  ),IF(V189=$A$599,$A689,"")  )</f>
        <v/>
      </c>
      <c r="W689" s="98" t="str">
        <f ca="1">IF(  AND(LEN(W688)&gt;=1,W688&lt;&gt;".",COUNTIF(W189:W$191,"*全日休*")&gt;0),  CONCATENATE(  ".",IF(W189=$A$599,$A689,"")  ),IF(W189=$A$599,$A689,"")  )</f>
        <v/>
      </c>
      <c r="X689" s="98" t="str">
        <f ca="1">IF(  AND(LEN(X688)&gt;=1,X688&lt;&gt;".",COUNTIF(X189:X$191,"*全日休*")&gt;0),  CONCATENATE(  ".",IF(X189=$A$599,$A689,"")  ),IF(X189=$A$599,$A689,"")  )</f>
        <v/>
      </c>
      <c r="Y689" s="98" t="str">
        <f ca="1">IF(  AND(LEN(Y688)&gt;=1,Y688&lt;&gt;".",COUNTIF(Y189:Y$191,"*全日休*")&gt;0),  CONCATENATE(  ".",IF(Y189=$A$599,$A689,"")  ),IF(Y189=$A$599,$A689,"")  )</f>
        <v/>
      </c>
      <c r="Z689" s="98" t="str">
        <f ca="1">IF(  AND(LEN(Z688)&gt;=1,Z688&lt;&gt;".",COUNTIF(Z189:Z$191,"*全日休*")&gt;0),  CONCATENATE(  ".",IF(Z189=$A$599,$A689,"")  ),IF(Z189=$A$599,$A689,"")  )</f>
        <v/>
      </c>
      <c r="AA689" s="98" t="str">
        <f ca="1">IF(  AND(LEN(AA688)&gt;=1,AA688&lt;&gt;".",COUNTIF(AA189:AA$191,"*全日休*")&gt;0),  CONCATENATE(  ".",IF(AA189=$A$599,$A689,"")  ),IF(AA189=$A$599,$A689,"")  )</f>
        <v/>
      </c>
      <c r="AB689" s="98" t="str">
        <f ca="1">IF(  AND(LEN(AB688)&gt;=1,AB688&lt;&gt;".",COUNTIF(AB189:AB$191,"*全日休*")&gt;0),  CONCATENATE(  ".",IF(AB189=$A$599,$A689,"")  ),IF(AB189=$A$599,$A689,"")  )</f>
        <v/>
      </c>
      <c r="AC689" s="98" t="str">
        <f ca="1">IF(  AND(LEN(AC688)&gt;=1,AC688&lt;&gt;".",COUNTIF(AC189:AC$191,"*全日休*")&gt;0),  CONCATENATE(  ".",IF(AC189=$A$599,$A689,"")  ),IF(AC189=$A$599,$A689,"")  )</f>
        <v/>
      </c>
      <c r="AD689" s="98" t="str">
        <f ca="1">IF(  AND(LEN(AD688)&gt;=1,AD688&lt;&gt;".",COUNTIF(AD189:AD$191,"*全日休*")&gt;0),  CONCATENATE(  ".",IF(AD189=$A$599,$A689,"")  ),IF(AD189=$A$599,$A689,"")  )</f>
        <v/>
      </c>
      <c r="AE689" s="98" t="str">
        <f ca="1">IF(  AND(LEN(AE688)&gt;=1,AE688&lt;&gt;".",COUNTIF(AE189:AE$191,"*全日休*")&gt;0),  CONCATENATE(  ".",IF(AE189=$A$599,$A689,"")  ),IF(AE189=$A$599,$A689,"")  )</f>
        <v/>
      </c>
      <c r="AF689" s="98" t="str">
        <f ca="1">IF(  AND(LEN(AF688)&gt;=1,AF688&lt;&gt;".",COUNTIF(AF189:AF$191,"*全日休*")&gt;0),  CONCATENATE(  ".",IF(AF189=$A$599,$A689,"")  ),IF(AF189=$A$599,$A689,"")  )</f>
        <v/>
      </c>
      <c r="AG689" s="98" t="str">
        <f ca="1">IF(  AND(LEN(AG688)&gt;=1,AG688&lt;&gt;".",COUNTIF(AG189:AG$191,"*全日休*")&gt;0),  CONCATENATE(  ".",IF(AG189=$A$599,$A689,"")  ),IF(AG189=$A$599,$A689,"")  )</f>
        <v/>
      </c>
      <c r="AH689" s="98"/>
      <c r="AI689" s="98"/>
      <c r="AJ689" s="98"/>
    </row>
    <row r="690" spans="1:55">
      <c r="A690" s="98"/>
      <c r="B690" s="98"/>
      <c r="C690" s="98" t="str">
        <f ca="1">IF(  AND(LEN(C689)&gt;=1,C689&lt;&gt;".",COUNTIF(C190:C$191,"*全日休*")&gt;0),  CONCATENATE(  ".",IF(C190=$A$599,$A690,"")  ),IF(C190=$A$599,$A690,"")  )</f>
        <v/>
      </c>
      <c r="D690" s="98" t="str">
        <f ca="1">IF(  AND(LEN(D689)&gt;=1,D689&lt;&gt;".",COUNTIF(D190:D$191,"*全日休*")&gt;0),  CONCATENATE(  ".",IF(D190=$A$599,$A690,"")  ),IF(D190=$A$599,$A690,"")  )</f>
        <v/>
      </c>
      <c r="E690" s="98" t="str">
        <f ca="1">IF(  AND(LEN(E689)&gt;=1,E689&lt;&gt;".",COUNTIF(E190:E$191,"*全日休*")&gt;0),  CONCATENATE(  ".",IF(E190=$A$599,$A690,"")  ),IF(E190=$A$599,$A690,"")  )</f>
        <v/>
      </c>
      <c r="F690" s="98" t="str">
        <f ca="1">IF(  AND(LEN(F689)&gt;=1,F689&lt;&gt;".",COUNTIF(F190:F$191,"*全日休*")&gt;0),  CONCATENATE(  ".",IF(F190=$A$599,$A690,"")  ),IF(F190=$A$599,$A690,"")  )</f>
        <v/>
      </c>
      <c r="G690" s="98" t="str">
        <f ca="1">IF(  AND(LEN(G689)&gt;=1,G689&lt;&gt;".",COUNTIF(G190:G$191,"*全日休*")&gt;0),  CONCATENATE(  ".",IF(G190=$A$599,$A690,"")  ),IF(G190=$A$599,$A690,"")  )</f>
        <v/>
      </c>
      <c r="H690" s="98" t="str">
        <f ca="1">IF(  AND(LEN(H689)&gt;=1,H689&lt;&gt;".",COUNTIF(H190:H$191,"*全日休*")&gt;0),  CONCATENATE(  ".",IF(H190=$A$599,$A690,"")  ),IF(H190=$A$599,$A690,"")  )</f>
        <v/>
      </c>
      <c r="I690" s="98" t="str">
        <f ca="1">IF(  AND(LEN(I689)&gt;=1,I689&lt;&gt;".",COUNTIF(I190:I$191,"*全日休*")&gt;0),  CONCATENATE(  ".",IF(I190=$A$599,$A690,"")  ),IF(I190=$A$599,$A690,"")  )</f>
        <v/>
      </c>
      <c r="J690" s="98" t="str">
        <f ca="1">IF(  AND(LEN(J689)&gt;=1,J689&lt;&gt;".",COUNTIF(J190:J$191,"*全日休*")&gt;0),  CONCATENATE(  ".",IF(J190=$A$599,$A690,"")  ),IF(J190=$A$599,$A690,"")  )</f>
        <v/>
      </c>
      <c r="K690" s="98" t="str">
        <f ca="1">IF(  AND(LEN(K689)&gt;=1,K689&lt;&gt;".",COUNTIF(K190:K$191,"*全日休*")&gt;0),  CONCATENATE(  ".",IF(K190=$A$599,$A690,"")  ),IF(K190=$A$599,$A690,"")  )</f>
        <v/>
      </c>
      <c r="L690" s="98" t="str">
        <f ca="1">IF(  AND(LEN(L689)&gt;=1,L689&lt;&gt;".",COUNTIF(L190:L$191,"*全日休*")&gt;0),  CONCATENATE(  ".",IF(L190=$A$599,$A690,"")  ),IF(L190=$A$599,$A690,"")  )</f>
        <v/>
      </c>
      <c r="M690" s="98" t="str">
        <f ca="1">IF(  AND(LEN(M689)&gt;=1,M689&lt;&gt;".",COUNTIF(M190:M$191,"*全日休*")&gt;0),  CONCATENATE(  ".",IF(M190=$A$599,$A690,"")  ),IF(M190=$A$599,$A690,"")  )</f>
        <v/>
      </c>
      <c r="N690" s="98" t="str">
        <f ca="1">IF(  AND(LEN(N689)&gt;=1,N689&lt;&gt;".",COUNTIF(N190:N$191,"*全日休*")&gt;0),  CONCATENATE(  ".",IF(N190=$A$599,$A690,"")  ),IF(N190=$A$599,$A690,"")  )</f>
        <v/>
      </c>
      <c r="O690" s="98" t="str">
        <f ca="1">IF(  AND(LEN(O689)&gt;=1,O689&lt;&gt;".",COUNTIF(O190:O$191,"*全日休*")&gt;0),  CONCATENATE(  ".",IF(O190=$A$599,$A690,"")  ),IF(O190=$A$599,$A690,"")  )</f>
        <v/>
      </c>
      <c r="P690" s="98" t="str">
        <f ca="1">IF(  AND(LEN(P689)&gt;=1,P689&lt;&gt;".",COUNTIF(P190:P$191,"*全日休*")&gt;0),  CONCATENATE(  ".",IF(P190=$A$599,$A690,"")  ),IF(P190=$A$599,$A690,"")  )</f>
        <v/>
      </c>
      <c r="Q690" s="98" t="str">
        <f ca="1">IF(  AND(LEN(Q689)&gt;=1,Q689&lt;&gt;".",COUNTIF(Q190:Q$191,"*全日休*")&gt;0),  CONCATENATE(  ".",IF(Q190=$A$599,$A690,"")  ),IF(Q190=$A$599,$A690,"")  )</f>
        <v/>
      </c>
      <c r="R690" s="98" t="str">
        <f ca="1">IF(  AND(LEN(R689)&gt;=1,R689&lt;&gt;".",COUNTIF(R190:R$191,"*全日休*")&gt;0),  CONCATENATE(  ".",IF(R190=$A$599,$A690,"")  ),IF(R190=$A$599,$A690,"")  )</f>
        <v/>
      </c>
      <c r="S690" s="98" t="str">
        <f ca="1">IF(  AND(LEN(S689)&gt;=1,S689&lt;&gt;".",COUNTIF(S190:S$191,"*全日休*")&gt;0),  CONCATENATE(  ".",IF(S190=$A$599,$A690,"")  ),IF(S190=$A$599,$A690,"")  )</f>
        <v/>
      </c>
      <c r="T690" s="98" t="str">
        <f ca="1">IF(  AND(LEN(T689)&gt;=1,T689&lt;&gt;".",COUNTIF(T190:T$191,"*全日休*")&gt;0),  CONCATENATE(  ".",IF(T190=$A$599,$A690,"")  ),IF(T190=$A$599,$A690,"")  )</f>
        <v/>
      </c>
      <c r="U690" s="98" t="str">
        <f ca="1">IF(  AND(LEN(U689)&gt;=1,U689&lt;&gt;".",COUNTIF(U190:U$191,"*全日休*")&gt;0),  CONCATENATE(  ".",IF(U190=$A$599,$A690,"")  ),IF(U190=$A$599,$A690,"")  )</f>
        <v/>
      </c>
      <c r="V690" s="98" t="str">
        <f ca="1">IF(  AND(LEN(V689)&gt;=1,V689&lt;&gt;".",COUNTIF(V190:V$191,"*全日休*")&gt;0),  CONCATENATE(  ".",IF(V190=$A$599,$A690,"")  ),IF(V190=$A$599,$A690,"")  )</f>
        <v/>
      </c>
      <c r="W690" s="98" t="str">
        <f ca="1">IF(  AND(LEN(W689)&gt;=1,W689&lt;&gt;".",COUNTIF(W190:W$191,"*全日休*")&gt;0),  CONCATENATE(  ".",IF(W190=$A$599,$A690,"")  ),IF(W190=$A$599,$A690,"")  )</f>
        <v/>
      </c>
      <c r="X690" s="98" t="str">
        <f ca="1">IF(  AND(LEN(X689)&gt;=1,X689&lt;&gt;".",COUNTIF(X190:X$191,"*全日休*")&gt;0),  CONCATENATE(  ".",IF(X190=$A$599,$A690,"")  ),IF(X190=$A$599,$A690,"")  )</f>
        <v/>
      </c>
      <c r="Y690" s="98" t="str">
        <f ca="1">IF(  AND(LEN(Y689)&gt;=1,Y689&lt;&gt;".",COUNTIF(Y190:Y$191,"*全日休*")&gt;0),  CONCATENATE(  ".",IF(Y190=$A$599,$A690,"")  ),IF(Y190=$A$599,$A690,"")  )</f>
        <v/>
      </c>
      <c r="Z690" s="98" t="str">
        <f ca="1">IF(  AND(LEN(Z689)&gt;=1,Z689&lt;&gt;".",COUNTIF(Z190:Z$191,"*全日休*")&gt;0),  CONCATENATE(  ".",IF(Z190=$A$599,$A690,"")  ),IF(Z190=$A$599,$A690,"")  )</f>
        <v/>
      </c>
      <c r="AA690" s="98" t="str">
        <f ca="1">IF(  AND(LEN(AA689)&gt;=1,AA689&lt;&gt;".",COUNTIF(AA190:AA$191,"*全日休*")&gt;0),  CONCATENATE(  ".",IF(AA190=$A$599,$A690,"")  ),IF(AA190=$A$599,$A690,"")  )</f>
        <v/>
      </c>
      <c r="AB690" s="98" t="str">
        <f ca="1">IF(  AND(LEN(AB689)&gt;=1,AB689&lt;&gt;".",COUNTIF(AB190:AB$191,"*全日休*")&gt;0),  CONCATENATE(  ".",IF(AB190=$A$599,$A690,"")  ),IF(AB190=$A$599,$A690,"")  )</f>
        <v/>
      </c>
      <c r="AC690" s="98" t="str">
        <f ca="1">IF(  AND(LEN(AC689)&gt;=1,AC689&lt;&gt;".",COUNTIF(AC190:AC$191,"*全日休*")&gt;0),  CONCATENATE(  ".",IF(AC190=$A$599,$A690,"")  ),IF(AC190=$A$599,$A690,"")  )</f>
        <v/>
      </c>
      <c r="AD690" s="98" t="str">
        <f ca="1">IF(  AND(LEN(AD689)&gt;=1,AD689&lt;&gt;".",COUNTIF(AD190:AD$191,"*全日休*")&gt;0),  CONCATENATE(  ".",IF(AD190=$A$599,$A690,"")  ),IF(AD190=$A$599,$A690,"")  )</f>
        <v/>
      </c>
      <c r="AE690" s="98" t="str">
        <f ca="1">IF(  AND(LEN(AE689)&gt;=1,AE689&lt;&gt;".",COUNTIF(AE190:AE$191,"*全日休*")&gt;0),  CONCATENATE(  ".",IF(AE190=$A$599,$A690,"")  ),IF(AE190=$A$599,$A690,"")  )</f>
        <v/>
      </c>
      <c r="AF690" s="98" t="str">
        <f ca="1">IF(  AND(LEN(AF689)&gt;=1,AF689&lt;&gt;".",COUNTIF(AF190:AF$191,"*全日休*")&gt;0),  CONCATENATE(  ".",IF(AF190=$A$599,$A690,"")  ),IF(AF190=$A$599,$A690,"")  )</f>
        <v/>
      </c>
      <c r="AG690" s="98" t="str">
        <f ca="1">IF(  AND(LEN(AG689)&gt;=1,AG689&lt;&gt;".",COUNTIF(AG190:AG$191,"*全日休*")&gt;0),  CONCATENATE(  ".",IF(AG190=$A$599,$A690,"")  ),IF(AG190=$A$599,$A690,"")  )</f>
        <v/>
      </c>
      <c r="AH690" s="98"/>
      <c r="AI690" s="98"/>
      <c r="AJ690" s="98"/>
    </row>
    <row r="691" spans="1:55">
      <c r="A691" s="98"/>
      <c r="B691" s="98"/>
      <c r="C691" s="98" t="str">
        <f ca="1">JoinText(C601:C690)</f>
        <v>23.32.38.40.53.65</v>
      </c>
      <c r="D691" s="98" t="str">
        <f t="shared" ref="D691:AG691" ca="1" si="56">JoinText(D601:D690)</f>
        <v>31.32.38.39.50.65</v>
      </c>
      <c r="E691" s="98" t="str">
        <f t="shared" ca="1" si="56"/>
        <v>24.33.50.54.65</v>
      </c>
      <c r="F691" s="98" t="str">
        <f t="shared" ca="1" si="56"/>
        <v>24.26.29.33.36.43.44.46.47.48.49.50.54.55.62.63.64.66</v>
      </c>
      <c r="G691" s="98" t="str">
        <f t="shared" ca="1" si="56"/>
        <v>28.45.49.59.60</v>
      </c>
      <c r="H691" s="98" t="str">
        <f t="shared" ca="1" si="56"/>
        <v>25.27.34.37.42.45</v>
      </c>
      <c r="I691" s="98" t="str">
        <f t="shared" ca="1" si="56"/>
        <v>30.34.35.57.58</v>
      </c>
      <c r="J691" s="98" t="str">
        <f t="shared" ca="1" si="56"/>
        <v>34.35.58</v>
      </c>
      <c r="K691" s="98" t="str">
        <f t="shared" ca="1" si="56"/>
        <v>31.35.39.52.64</v>
      </c>
      <c r="L691" s="98" t="str">
        <f t="shared" ca="1" si="56"/>
        <v>35.40.56.60.61.64</v>
      </c>
      <c r="M691" s="98" t="str">
        <f t="shared" ca="1" si="56"/>
        <v>24.26.29.32.41.44.46.48.49.51.54.55.57.59.61.63.64.66</v>
      </c>
      <c r="N691" s="98" t="str">
        <f t="shared" ca="1" si="56"/>
        <v>24.26.32.37.41.42.50.51.53.54.61.64</v>
      </c>
      <c r="O691" s="98" t="str">
        <f t="shared" ca="1" si="56"/>
        <v>25.27.30.43.47.50.51.53</v>
      </c>
      <c r="P691" s="98" t="str">
        <f t="shared" ca="1" si="56"/>
        <v/>
      </c>
      <c r="Q691" s="98" t="str">
        <f t="shared" ca="1" si="56"/>
        <v/>
      </c>
      <c r="R691" s="98" t="str">
        <f t="shared" ca="1" si="56"/>
        <v>23.38.39.52.65</v>
      </c>
      <c r="S691" s="98" t="str">
        <f t="shared" ca="1" si="56"/>
        <v>33.38.45.56.62</v>
      </c>
      <c r="T691" s="98" t="str">
        <f t="shared" ca="1" si="56"/>
        <v>25.27.28.29.31.36.41.43.44.45.46.48.49.55.57.59.60.62.63.64.66</v>
      </c>
      <c r="U691" s="98" t="str">
        <f t="shared" ca="1" si="56"/>
        <v>26.31.37.41.42.45.49</v>
      </c>
      <c r="V691" s="98" t="str">
        <f t="shared" ca="1" si="56"/>
        <v>35.40.42.47</v>
      </c>
      <c r="W691" s="98" t="str">
        <f t="shared" ca="1" si="56"/>
        <v>30.35.40.47.54.58</v>
      </c>
      <c r="X691" s="98" t="str">
        <f t="shared" ca="1" si="56"/>
        <v>23.30.32.35.40.52.54.56.58</v>
      </c>
      <c r="Y691" s="98" t="str">
        <f t="shared" ca="1" si="56"/>
        <v>23.24.32.34.35.39.40.50.52.56</v>
      </c>
      <c r="Z691" s="98" t="str">
        <f t="shared" ca="1" si="56"/>
        <v>24.25.34.40.50.51.53.55.56.61</v>
      </c>
      <c r="AA691" s="98" t="str">
        <f t="shared" ca="1" si="56"/>
        <v>1.2.3.4.5.6.7.8.9.10.11.12.13.14.15.16.17.18.19.20.21.22.25.26.28.29.34.40.41.43.44.48.50.51.53.59.61.62.63.64.66</v>
      </c>
      <c r="AB691" s="98" t="str">
        <f t="shared" ca="1" si="56"/>
        <v>1.2.3.4.5.6.7.8.9.10.11.12.13.14.15.16.17.18.19.20.21.22.28.34.36.40.41.45.46.49.51.53.61.66</v>
      </c>
      <c r="AC691" s="98" t="str">
        <f t="shared" ca="1" si="56"/>
        <v>1.2.3.4.9.10.11.12.16.18.21.27.28.31.33.36.38.40.51.66</v>
      </c>
      <c r="AD691" s="98" t="str">
        <f t="shared" ca="1" si="56"/>
        <v>30.33.38.58.66</v>
      </c>
      <c r="AE691" s="98" t="str">
        <f t="shared" ca="1" si="56"/>
        <v>23.33.37.47.52.54.57.58.66</v>
      </c>
      <c r="AF691" s="98" t="str">
        <f t="shared" ca="1" si="56"/>
        <v>37.39.42.44.46.48.52.55.56.57.65.66</v>
      </c>
      <c r="AG691" s="98" t="str">
        <f t="shared" ca="1" si="56"/>
        <v/>
      </c>
      <c r="AH691" s="98"/>
      <c r="AI691" s="98"/>
      <c r="AJ691" s="98"/>
    </row>
    <row r="692" spans="1:55">
      <c r="A692" s="299"/>
      <c r="B692" s="299"/>
      <c r="C692" s="299"/>
      <c r="D692" s="299"/>
      <c r="E692" s="299"/>
      <c r="F692" s="299"/>
      <c r="G692" s="299"/>
      <c r="H692" s="299"/>
      <c r="I692" s="299"/>
      <c r="J692" s="299"/>
      <c r="K692" s="299"/>
      <c r="L692" s="299"/>
      <c r="M692" s="299"/>
      <c r="N692" s="299"/>
      <c r="O692" s="299"/>
      <c r="P692" s="299"/>
      <c r="Q692" s="299"/>
      <c r="R692" s="299"/>
      <c r="S692" s="299"/>
      <c r="T692" s="299"/>
      <c r="U692" s="299"/>
      <c r="V692" s="299"/>
      <c r="W692" s="299"/>
      <c r="X692" s="299"/>
      <c r="Y692" s="299"/>
      <c r="Z692" s="299"/>
      <c r="AA692" s="299"/>
      <c r="AB692" s="299"/>
      <c r="AC692" s="299"/>
      <c r="AD692" s="299"/>
      <c r="AE692" s="299"/>
      <c r="AF692" s="299"/>
      <c r="AG692" s="299"/>
      <c r="AH692" s="299"/>
      <c r="AI692" s="299"/>
      <c r="AJ692" s="299"/>
    </row>
    <row r="693" spans="1:55">
      <c r="A693" s="299"/>
      <c r="B693" s="299"/>
      <c r="C693" s="299"/>
      <c r="D693" s="299"/>
      <c r="E693" s="299"/>
      <c r="F693" s="299"/>
      <c r="G693" s="299"/>
      <c r="H693" s="299"/>
      <c r="I693" s="299"/>
      <c r="J693" s="299"/>
      <c r="K693" s="299"/>
      <c r="L693" s="299"/>
      <c r="M693" s="299"/>
      <c r="N693" s="299"/>
      <c r="O693" s="299"/>
      <c r="P693" s="299"/>
      <c r="Q693" s="299"/>
      <c r="R693" s="299"/>
      <c r="S693" s="299"/>
      <c r="T693" s="299"/>
      <c r="U693" s="299"/>
      <c r="V693" s="299"/>
      <c r="W693" s="299"/>
      <c r="X693" s="299"/>
      <c r="Y693" s="299"/>
      <c r="Z693" s="299"/>
      <c r="AA693" s="299"/>
      <c r="AB693" s="299"/>
      <c r="AC693" s="299"/>
      <c r="AD693" s="299"/>
      <c r="AE693" s="299"/>
      <c r="AF693" s="299"/>
      <c r="AG693" s="299"/>
      <c r="AH693" s="299"/>
      <c r="AI693" s="299"/>
      <c r="AJ693" s="299"/>
    </row>
    <row r="694" spans="1:55">
      <c r="A694" s="299"/>
      <c r="B694" s="299"/>
      <c r="C694" s="299"/>
      <c r="D694" s="299"/>
      <c r="E694" s="299"/>
      <c r="F694" s="299"/>
      <c r="G694" s="299"/>
      <c r="H694" s="299"/>
      <c r="I694" s="299"/>
      <c r="J694" s="299"/>
      <c r="K694" s="299"/>
      <c r="L694" s="299"/>
      <c r="M694" s="299"/>
      <c r="N694" s="299"/>
      <c r="O694" s="299"/>
      <c r="P694" s="299"/>
      <c r="Q694" s="299"/>
      <c r="R694" s="299"/>
      <c r="S694" s="299"/>
      <c r="T694" s="299"/>
      <c r="U694" s="299"/>
      <c r="V694" s="299"/>
      <c r="W694" s="299"/>
      <c r="X694" s="299"/>
      <c r="Y694" s="299"/>
      <c r="Z694" s="299"/>
      <c r="AA694" s="299"/>
      <c r="AB694" s="299"/>
      <c r="AC694" s="299"/>
      <c r="AD694" s="299"/>
      <c r="AE694" s="299"/>
      <c r="AF694" s="299"/>
      <c r="AG694" s="299"/>
      <c r="AH694" s="299"/>
      <c r="AI694" s="299"/>
      <c r="AJ694" s="299"/>
    </row>
    <row r="695" spans="1:55">
      <c r="A695" s="299"/>
      <c r="B695" s="299"/>
      <c r="C695" s="299"/>
      <c r="D695" s="299"/>
      <c r="E695" s="299"/>
      <c r="F695" s="299"/>
      <c r="G695" s="299"/>
      <c r="H695" s="299"/>
      <c r="I695" s="299"/>
      <c r="J695" s="299"/>
      <c r="K695" s="299"/>
      <c r="L695" s="299"/>
      <c r="M695" s="299"/>
      <c r="N695" s="299"/>
      <c r="O695" s="299"/>
      <c r="P695" s="299"/>
      <c r="Q695" s="299"/>
      <c r="R695" s="299"/>
      <c r="S695" s="299"/>
      <c r="T695" s="299"/>
      <c r="U695" s="299"/>
      <c r="V695" s="299"/>
      <c r="W695" s="299"/>
      <c r="X695" s="299"/>
      <c r="Y695" s="299"/>
      <c r="Z695" s="299"/>
      <c r="AA695" s="299"/>
      <c r="AB695" s="299"/>
      <c r="AC695" s="299"/>
      <c r="AD695" s="299"/>
      <c r="AE695" s="299"/>
      <c r="AF695" s="299"/>
      <c r="AG695" s="299"/>
      <c r="AH695" s="299"/>
      <c r="AI695" s="299"/>
      <c r="AJ695" s="299"/>
    </row>
    <row r="696" spans="1:55">
      <c r="A696" s="299"/>
      <c r="B696" s="299"/>
      <c r="C696" s="299"/>
      <c r="D696" s="299"/>
      <c r="E696" s="299"/>
      <c r="F696" s="299"/>
      <c r="G696" s="299"/>
      <c r="H696" s="299"/>
      <c r="I696" s="299"/>
      <c r="J696" s="299"/>
      <c r="K696" s="299"/>
      <c r="L696" s="299"/>
      <c r="M696" s="299"/>
      <c r="N696" s="299"/>
      <c r="O696" s="299"/>
      <c r="P696" s="299"/>
      <c r="Q696" s="299"/>
      <c r="R696" s="299"/>
      <c r="S696" s="299"/>
      <c r="T696" s="299"/>
      <c r="U696" s="299"/>
      <c r="V696" s="299"/>
      <c r="W696" s="299"/>
      <c r="X696" s="299"/>
      <c r="Y696" s="299"/>
      <c r="Z696" s="299"/>
      <c r="AA696" s="299"/>
      <c r="AB696" s="299"/>
      <c r="AC696" s="299"/>
      <c r="AD696" s="299"/>
      <c r="AE696" s="299"/>
      <c r="AF696" s="299"/>
      <c r="AG696" s="299"/>
      <c r="AH696" s="299"/>
      <c r="AI696" s="299"/>
      <c r="AJ696" s="299"/>
    </row>
    <row r="697" spans="1:55">
      <c r="A697" s="299"/>
      <c r="B697" s="299"/>
      <c r="C697" s="299"/>
      <c r="D697" s="299"/>
      <c r="E697" s="299"/>
      <c r="F697" s="299"/>
      <c r="G697" s="299"/>
      <c r="H697" s="299"/>
      <c r="I697" s="299"/>
      <c r="J697" s="299"/>
      <c r="K697" s="299"/>
      <c r="L697" s="299"/>
      <c r="M697" s="299"/>
      <c r="N697" s="299"/>
      <c r="O697" s="299"/>
      <c r="P697" s="299"/>
      <c r="Q697" s="299"/>
      <c r="R697" s="299"/>
      <c r="S697" s="299"/>
      <c r="T697" s="299"/>
      <c r="U697" s="299"/>
      <c r="V697" s="299"/>
      <c r="W697" s="299"/>
      <c r="X697" s="299"/>
      <c r="Y697" s="299"/>
      <c r="Z697" s="299"/>
      <c r="AA697" s="299"/>
      <c r="AB697" s="299"/>
      <c r="AC697" s="299"/>
      <c r="AD697" s="299"/>
      <c r="AE697" s="299"/>
      <c r="AF697" s="299"/>
      <c r="AG697" s="299"/>
      <c r="AH697" s="299"/>
      <c r="AI697" s="299"/>
      <c r="AJ697" s="299"/>
    </row>
    <row r="698" spans="1:55" s="201" customFormat="1">
      <c r="AP698" s="204"/>
      <c r="AU698" s="204"/>
      <c r="AV698" s="204"/>
      <c r="AY698" s="204"/>
      <c r="AZ698" s="204"/>
      <c r="BA698" s="204"/>
      <c r="BB698" s="204"/>
      <c r="BC698" s="204"/>
    </row>
    <row r="699" spans="1:55">
      <c r="A699" s="201" t="s">
        <v>263</v>
      </c>
    </row>
    <row r="700" spans="1:55">
      <c r="A700" s="65" t="str">
        <f t="shared" ref="A700:AG700" si="57">A600</f>
        <v>番號</v>
      </c>
      <c r="B700" s="65" t="str">
        <f t="shared" si="57"/>
        <v xml:space="preserve"> 姓名</v>
      </c>
      <c r="C700" s="340">
        <f t="shared" ca="1" si="57"/>
        <v>44531</v>
      </c>
      <c r="D700" s="340">
        <f t="shared" ca="1" si="57"/>
        <v>44532</v>
      </c>
      <c r="E700" s="340">
        <f t="shared" ca="1" si="57"/>
        <v>44533</v>
      </c>
      <c r="F700" s="340">
        <f t="shared" ca="1" si="57"/>
        <v>44534</v>
      </c>
      <c r="G700" s="340">
        <f t="shared" ca="1" si="57"/>
        <v>44535</v>
      </c>
      <c r="H700" s="340">
        <f t="shared" ca="1" si="57"/>
        <v>44536</v>
      </c>
      <c r="I700" s="340">
        <f t="shared" ca="1" si="57"/>
        <v>44537</v>
      </c>
      <c r="J700" s="340">
        <f t="shared" ca="1" si="57"/>
        <v>44538</v>
      </c>
      <c r="K700" s="340">
        <f t="shared" ca="1" si="57"/>
        <v>44539</v>
      </c>
      <c r="L700" s="340">
        <f t="shared" ca="1" si="57"/>
        <v>44540</v>
      </c>
      <c r="M700" s="340">
        <f t="shared" ca="1" si="57"/>
        <v>44541</v>
      </c>
      <c r="N700" s="340">
        <f t="shared" ca="1" si="57"/>
        <v>44542</v>
      </c>
      <c r="O700" s="340">
        <f t="shared" ca="1" si="57"/>
        <v>44543</v>
      </c>
      <c r="P700" s="340">
        <f t="shared" ca="1" si="57"/>
        <v>44544</v>
      </c>
      <c r="Q700" s="340">
        <f t="shared" ca="1" si="57"/>
        <v>44545</v>
      </c>
      <c r="R700" s="340">
        <f t="shared" ca="1" si="57"/>
        <v>44546</v>
      </c>
      <c r="S700" s="340">
        <f t="shared" ca="1" si="57"/>
        <v>44547</v>
      </c>
      <c r="T700" s="340">
        <f t="shared" ca="1" si="57"/>
        <v>44548</v>
      </c>
      <c r="U700" s="340">
        <f t="shared" ca="1" si="57"/>
        <v>44549</v>
      </c>
      <c r="V700" s="340">
        <f t="shared" ca="1" si="57"/>
        <v>44550</v>
      </c>
      <c r="W700" s="340">
        <f t="shared" ca="1" si="57"/>
        <v>44551</v>
      </c>
      <c r="X700" s="340">
        <f t="shared" ca="1" si="57"/>
        <v>44552</v>
      </c>
      <c r="Y700" s="340">
        <f t="shared" ca="1" si="57"/>
        <v>44553</v>
      </c>
      <c r="Z700" s="340">
        <f t="shared" ca="1" si="57"/>
        <v>44554</v>
      </c>
      <c r="AA700" s="340">
        <f t="shared" ca="1" si="57"/>
        <v>44555</v>
      </c>
      <c r="AB700" s="340">
        <f t="shared" ca="1" si="57"/>
        <v>44556</v>
      </c>
      <c r="AC700" s="340">
        <f t="shared" ca="1" si="57"/>
        <v>44557</v>
      </c>
      <c r="AD700" s="340">
        <f t="shared" ca="1" si="57"/>
        <v>44558</v>
      </c>
      <c r="AE700" s="340">
        <f t="shared" ca="1" si="57"/>
        <v>44559</v>
      </c>
      <c r="AF700" s="340">
        <f t="shared" ca="1" si="57"/>
        <v>44560</v>
      </c>
      <c r="AG700" s="340">
        <f t="shared" ca="1" si="57"/>
        <v>44561</v>
      </c>
      <c r="AH700" s="65"/>
      <c r="AI700" s="65"/>
      <c r="AJ700" s="65"/>
    </row>
    <row r="701" spans="1:55">
      <c r="A701" s="65">
        <f t="shared" ref="A701:B720" si="58">A601</f>
        <v>1</v>
      </c>
      <c r="B701" s="65" t="str">
        <f t="shared" si="58"/>
        <v>呂浩維</v>
      </c>
      <c r="C701" s="65" t="str">
        <f t="shared" ref="C701:AG701" ca="1" si="59">CONCATENATE(IF(C2="補",$A701,""),IF(AND(LEN(C2)&gt;=2,ISNUMBER(SEARCH("補",C2))),$A701&amp;"("&amp;SUBSTITUTE(C2,"補","")&amp;"時"&amp;")",""))</f>
        <v/>
      </c>
      <c r="D701" s="65" t="str">
        <f t="shared" ca="1" si="59"/>
        <v/>
      </c>
      <c r="E701" s="65" t="str">
        <f t="shared" ca="1" si="59"/>
        <v/>
      </c>
      <c r="F701" s="65" t="str">
        <f t="shared" ca="1" si="59"/>
        <v/>
      </c>
      <c r="G701" s="65" t="str">
        <f t="shared" ca="1" si="59"/>
        <v/>
      </c>
      <c r="H701" s="65" t="str">
        <f t="shared" ca="1" si="59"/>
        <v/>
      </c>
      <c r="I701" s="65" t="str">
        <f t="shared" ca="1" si="59"/>
        <v/>
      </c>
      <c r="J701" s="65" t="str">
        <f t="shared" ca="1" si="59"/>
        <v/>
      </c>
      <c r="K701" s="65" t="str">
        <f t="shared" ca="1" si="59"/>
        <v/>
      </c>
      <c r="L701" s="65" t="str">
        <f t="shared" ca="1" si="59"/>
        <v/>
      </c>
      <c r="M701" s="65" t="str">
        <f t="shared" ca="1" si="59"/>
        <v/>
      </c>
      <c r="N701" s="65" t="str">
        <f t="shared" ca="1" si="59"/>
        <v/>
      </c>
      <c r="O701" s="65" t="str">
        <f t="shared" ca="1" si="59"/>
        <v/>
      </c>
      <c r="P701" s="65" t="str">
        <f t="shared" ca="1" si="59"/>
        <v/>
      </c>
      <c r="Q701" s="65" t="str">
        <f t="shared" ca="1" si="59"/>
        <v/>
      </c>
      <c r="R701" s="65" t="str">
        <f t="shared" ca="1" si="59"/>
        <v/>
      </c>
      <c r="S701" s="65" t="str">
        <f t="shared" ca="1" si="59"/>
        <v/>
      </c>
      <c r="T701" s="65" t="str">
        <f t="shared" ca="1" si="59"/>
        <v/>
      </c>
      <c r="U701" s="65" t="str">
        <f t="shared" ca="1" si="59"/>
        <v/>
      </c>
      <c r="V701" s="65" t="str">
        <f t="shared" ca="1" si="59"/>
        <v/>
      </c>
      <c r="W701" s="65" t="str">
        <f t="shared" ca="1" si="59"/>
        <v/>
      </c>
      <c r="X701" s="65" t="str">
        <f t="shared" ca="1" si="59"/>
        <v/>
      </c>
      <c r="Y701" s="65" t="str">
        <f t="shared" ca="1" si="59"/>
        <v/>
      </c>
      <c r="Z701" s="65" t="str">
        <f t="shared" ca="1" si="59"/>
        <v/>
      </c>
      <c r="AA701" s="65" t="str">
        <f t="shared" ca="1" si="59"/>
        <v/>
      </c>
      <c r="AB701" s="65" t="str">
        <f t="shared" ca="1" si="59"/>
        <v/>
      </c>
      <c r="AC701" s="65" t="str">
        <f t="shared" ca="1" si="59"/>
        <v/>
      </c>
      <c r="AD701" s="65" t="str">
        <f t="shared" ca="1" si="59"/>
        <v/>
      </c>
      <c r="AE701" s="65" t="str">
        <f t="shared" ca="1" si="59"/>
        <v/>
      </c>
      <c r="AF701" s="65" t="str">
        <f t="shared" ca="1" si="59"/>
        <v/>
      </c>
      <c r="AG701" s="65" t="str">
        <f t="shared" ca="1" si="59"/>
        <v/>
      </c>
      <c r="AH701" s="65"/>
      <c r="AI701" s="65"/>
      <c r="AJ701" s="65"/>
    </row>
    <row r="702" spans="1:55">
      <c r="A702" s="65">
        <f t="shared" si="58"/>
        <v>2</v>
      </c>
      <c r="B702" s="65" t="str">
        <f t="shared" si="58"/>
        <v>謝禮全</v>
      </c>
      <c r="C702" s="65" t="str">
        <f ca="1">CONCATENATE(IF(AND(LEN(C701)&gt;=1,C701&lt;&gt;".",COUNTIF(C3:C$73,"*補*")&gt;0),".",""),IF(C3="補",$A702,""),IF(AND(LEN(C3)&gt;=2,ISNUMBER(SEARCH("補",C3))),$A702&amp;"("&amp;SUBSTITUTE(C3,"補","")&amp;"時"&amp;")",""))</f>
        <v/>
      </c>
      <c r="D702" s="65" t="str">
        <f ca="1">CONCATENATE(IF(AND(LEN(D701)&gt;=1,D701&lt;&gt;".",COUNTIF(D3:D$73,"*補*")&gt;0),".",""),IF(D3="補",$A702,""),IF(AND(LEN(D3)&gt;=2,ISNUMBER(SEARCH("補",D3))),$A702&amp;"("&amp;SUBSTITUTE(D3,"補","")&amp;"時"&amp;")",""))</f>
        <v/>
      </c>
      <c r="E702" s="65" t="str">
        <f ca="1">CONCATENATE(IF(AND(LEN(E701)&gt;=1,E701&lt;&gt;".",COUNTIF(E3:E$73,"*補*")&gt;0),".",""),IF(E3="補",$A702,""),IF(AND(LEN(E3)&gt;=2,ISNUMBER(SEARCH("補",E3))),$A702&amp;"("&amp;SUBSTITUTE(E3,"補","")&amp;"時"&amp;")",""))</f>
        <v/>
      </c>
      <c r="F702" s="65" t="str">
        <f ca="1">CONCATENATE(IF(AND(LEN(F701)&gt;=1,F701&lt;&gt;".",COUNTIF(F3:F$73,"*補*")&gt;0),".",""),IF(F3="補",$A702,""),IF(AND(LEN(F3)&gt;=2,ISNUMBER(SEARCH("補",F3))),$A702&amp;"("&amp;SUBSTITUTE(F3,"補","")&amp;"時"&amp;")",""))</f>
        <v/>
      </c>
      <c r="G702" s="65" t="str">
        <f ca="1">CONCATENATE(IF(AND(LEN(G701)&gt;=1,G701&lt;&gt;".",COUNTIF(G3:G$73,"*補*")&gt;0),".",""),IF(G3="補",$A702,""),IF(AND(LEN(G3)&gt;=2,ISNUMBER(SEARCH("補",G3))),$A702&amp;"("&amp;SUBSTITUTE(G3,"補","")&amp;"時"&amp;")",""))</f>
        <v/>
      </c>
      <c r="H702" s="65" t="str">
        <f ca="1">CONCATENATE(IF(AND(LEN(H701)&gt;=1,H701&lt;&gt;".",COUNTIF(H3:H$73,"*補*")&gt;0),".",""),IF(H3="補",$A702,""),IF(AND(LEN(H3)&gt;=2,ISNUMBER(SEARCH("補",H3))),$A702&amp;"("&amp;SUBSTITUTE(H3,"補","")&amp;"時"&amp;")",""))</f>
        <v/>
      </c>
      <c r="I702" s="65" t="str">
        <f ca="1">CONCATENATE(IF(AND(LEN(I701)&gt;=1,I701&lt;&gt;".",COUNTIF(I3:I$73,"*補*")&gt;0),".",""),IF(I3="補",$A702,""),IF(AND(LEN(I3)&gt;=2,ISNUMBER(SEARCH("補",I3))),$A702&amp;"("&amp;SUBSTITUTE(I3,"補","")&amp;"時"&amp;")",""))</f>
        <v/>
      </c>
      <c r="J702" s="65" t="str">
        <f ca="1">CONCATENATE(IF(AND(LEN(J701)&gt;=1,J701&lt;&gt;".",COUNTIF(J3:J$73,"*補*")&gt;0),".",""),IF(J3="補",$A702,""),IF(AND(LEN(J3)&gt;=2,ISNUMBER(SEARCH("補",J3))),$A702&amp;"("&amp;SUBSTITUTE(J3,"補","")&amp;"時"&amp;")",""))</f>
        <v/>
      </c>
      <c r="K702" s="65" t="str">
        <f ca="1">CONCATENATE(IF(AND(LEN(K701)&gt;=1,K701&lt;&gt;".",COUNTIF(K3:K$73,"*補*")&gt;0),".",""),IF(K3="補",$A702,""),IF(AND(LEN(K3)&gt;=2,ISNUMBER(SEARCH("補",K3))),$A702&amp;"("&amp;SUBSTITUTE(K3,"補","")&amp;"時"&amp;")",""))</f>
        <v/>
      </c>
      <c r="L702" s="65" t="str">
        <f ca="1">CONCATENATE(IF(AND(LEN(L701)&gt;=1,L701&lt;&gt;".",COUNTIF(L3:L$73,"*補*")&gt;0),".",""),IF(L3="補",$A702,""),IF(AND(LEN(L3)&gt;=2,ISNUMBER(SEARCH("補",L3))),$A702&amp;"("&amp;SUBSTITUTE(L3,"補","")&amp;"時"&amp;")",""))</f>
        <v/>
      </c>
      <c r="M702" s="65" t="str">
        <f ca="1">CONCATENATE(IF(AND(LEN(M701)&gt;=1,M701&lt;&gt;".",COUNTIF(M3:M$73,"*補*")&gt;0),".",""),IF(M3="補",$A702,""),IF(AND(LEN(M3)&gt;=2,ISNUMBER(SEARCH("補",M3))),$A702&amp;"("&amp;SUBSTITUTE(M3,"補","")&amp;"時"&amp;")",""))</f>
        <v/>
      </c>
      <c r="N702" s="65" t="str">
        <f ca="1">CONCATENATE(IF(AND(LEN(N701)&gt;=1,N701&lt;&gt;".",COUNTIF(N3:N$73,"*補*")&gt;0),".",""),IF(N3="補",$A702,""),IF(AND(LEN(N3)&gt;=2,ISNUMBER(SEARCH("補",N3))),$A702&amp;"("&amp;SUBSTITUTE(N3,"補","")&amp;"時"&amp;")",""))</f>
        <v/>
      </c>
      <c r="O702" s="65" t="str">
        <f ca="1">CONCATENATE(IF(AND(LEN(O701)&gt;=1,O701&lt;&gt;".",COUNTIF(O3:O$73,"*補*")&gt;0),".",""),IF(O3="補",$A702,""),IF(AND(LEN(O3)&gt;=2,ISNUMBER(SEARCH("補",O3))),$A702&amp;"("&amp;SUBSTITUTE(O3,"補","")&amp;"時"&amp;")",""))</f>
        <v/>
      </c>
      <c r="P702" s="65" t="str">
        <f ca="1">CONCATENATE(IF(AND(LEN(P701)&gt;=1,P701&lt;&gt;".",COUNTIF(P3:P$73,"*補*")&gt;0),".",""),IF(P3="補",$A702,""),IF(AND(LEN(P3)&gt;=2,ISNUMBER(SEARCH("補",P3))),$A702&amp;"("&amp;SUBSTITUTE(P3,"補","")&amp;"時"&amp;")",""))</f>
        <v/>
      </c>
      <c r="Q702" s="65" t="str">
        <f ca="1">CONCATENATE(IF(AND(LEN(Q701)&gt;=1,Q701&lt;&gt;".",COUNTIF(Q3:Q$73,"*補*")&gt;0),".",""),IF(Q3="補",$A702,""),IF(AND(LEN(Q3)&gt;=2,ISNUMBER(SEARCH("補",Q3))),$A702&amp;"("&amp;SUBSTITUTE(Q3,"補","")&amp;"時"&amp;")",""))</f>
        <v/>
      </c>
      <c r="R702" s="65" t="str">
        <f ca="1">CONCATENATE(IF(AND(LEN(R701)&gt;=1,R701&lt;&gt;".",COUNTIF(R3:R$73,"*補*")&gt;0),".",""),IF(R3="補",$A702,""),IF(AND(LEN(R3)&gt;=2,ISNUMBER(SEARCH("補",R3))),$A702&amp;"("&amp;SUBSTITUTE(R3,"補","")&amp;"時"&amp;")",""))</f>
        <v/>
      </c>
      <c r="S702" s="65" t="str">
        <f ca="1">CONCATENATE(IF(AND(LEN(S701)&gt;=1,S701&lt;&gt;".",COUNTIF(S3:S$73,"*補*")&gt;0),".",""),IF(S3="補",$A702,""),IF(AND(LEN(S3)&gt;=2,ISNUMBER(SEARCH("補",S3))),$A702&amp;"("&amp;SUBSTITUTE(S3,"補","")&amp;"時"&amp;")",""))</f>
        <v/>
      </c>
      <c r="T702" s="65" t="str">
        <f ca="1">CONCATENATE(IF(AND(LEN(T701)&gt;=1,T701&lt;&gt;".",COUNTIF(T3:T$73,"*補*")&gt;0),".",""),IF(T3="補",$A702,""),IF(AND(LEN(T3)&gt;=2,ISNUMBER(SEARCH("補",T3))),$A702&amp;"("&amp;SUBSTITUTE(T3,"補","")&amp;"時"&amp;")",""))</f>
        <v/>
      </c>
      <c r="U702" s="65" t="str">
        <f ca="1">CONCATENATE(IF(AND(LEN(U701)&gt;=1,U701&lt;&gt;".",COUNTIF(U3:U$73,"*補*")&gt;0),".",""),IF(U3="補",$A702,""),IF(AND(LEN(U3)&gt;=2,ISNUMBER(SEARCH("補",U3))),$A702&amp;"("&amp;SUBSTITUTE(U3,"補","")&amp;"時"&amp;")",""))</f>
        <v/>
      </c>
      <c r="V702" s="65" t="str">
        <f ca="1">CONCATENATE(IF(AND(LEN(V701)&gt;=1,V701&lt;&gt;".",COUNTIF(V3:V$73,"*補*")&gt;0),".",""),IF(V3="補",$A702,""),IF(AND(LEN(V3)&gt;=2,ISNUMBER(SEARCH("補",V3))),$A702&amp;"("&amp;SUBSTITUTE(V3,"補","")&amp;"時"&amp;")",""))</f>
        <v/>
      </c>
      <c r="W702" s="65" t="str">
        <f ca="1">CONCATENATE(IF(AND(LEN(W701)&gt;=1,W701&lt;&gt;".",COUNTIF(W3:W$73,"*補*")&gt;0),".",""),IF(W3="補",$A702,""),IF(AND(LEN(W3)&gt;=2,ISNUMBER(SEARCH("補",W3))),$A702&amp;"("&amp;SUBSTITUTE(W3,"補","")&amp;"時"&amp;")",""))</f>
        <v/>
      </c>
      <c r="X702" s="65" t="str">
        <f ca="1">CONCATENATE(IF(AND(LEN(X701)&gt;=1,X701&lt;&gt;".",COUNTIF(X3:X$73,"*補*")&gt;0),".",""),IF(X3="補",$A702,""),IF(AND(LEN(X3)&gt;=2,ISNUMBER(SEARCH("補",X3))),$A702&amp;"("&amp;SUBSTITUTE(X3,"補","")&amp;"時"&amp;")",""))</f>
        <v/>
      </c>
      <c r="Y702" s="65" t="str">
        <f ca="1">CONCATENATE(IF(AND(LEN(Y701)&gt;=1,Y701&lt;&gt;".",COUNTIF(Y3:Y$73,"*補*")&gt;0),".",""),IF(Y3="補",$A702,""),IF(AND(LEN(Y3)&gt;=2,ISNUMBER(SEARCH("補",Y3))),$A702&amp;"("&amp;SUBSTITUTE(Y3,"補","")&amp;"時"&amp;")",""))</f>
        <v/>
      </c>
      <c r="Z702" s="65" t="str">
        <f ca="1">CONCATENATE(IF(AND(LEN(Z701)&gt;=1,Z701&lt;&gt;".",COUNTIF(Z3:Z$73,"*補*")&gt;0),".",""),IF(Z3="補",$A702,""),IF(AND(LEN(Z3)&gt;=2,ISNUMBER(SEARCH("補",Z3))),$A702&amp;"("&amp;SUBSTITUTE(Z3,"補","")&amp;"時"&amp;")",""))</f>
        <v/>
      </c>
      <c r="AA702" s="65" t="str">
        <f ca="1">CONCATENATE(IF(AND(LEN(AA701)&gt;=1,AA701&lt;&gt;".",COUNTIF(AA3:AA$73,"*補*")&gt;0),".",""),IF(AA3="補",$A702,""),IF(AND(LEN(AA3)&gt;=2,ISNUMBER(SEARCH("補",AA3))),$A702&amp;"("&amp;SUBSTITUTE(AA3,"補","")&amp;"時"&amp;")",""))</f>
        <v/>
      </c>
      <c r="AB702" s="65" t="str">
        <f ca="1">CONCATENATE(IF(AND(LEN(AB701)&gt;=1,AB701&lt;&gt;".",COUNTIF(AB3:AB$73,"*補*")&gt;0),".",""),IF(AB3="補",$A702,""),IF(AND(LEN(AB3)&gt;=2,ISNUMBER(SEARCH("補",AB3))),$A702&amp;"("&amp;SUBSTITUTE(AB3,"補","")&amp;"時"&amp;")",""))</f>
        <v/>
      </c>
      <c r="AC702" s="65" t="str">
        <f ca="1">CONCATENATE(IF(AND(LEN(AC701)&gt;=1,AC701&lt;&gt;".",COUNTIF(AC3:AC$73,"*補*")&gt;0),".",""),IF(AC3="補",$A702,""),IF(AND(LEN(AC3)&gt;=2,ISNUMBER(SEARCH("補",AC3))),$A702&amp;"("&amp;SUBSTITUTE(AC3,"補","")&amp;"時"&amp;")",""))</f>
        <v/>
      </c>
      <c r="AD702" s="65" t="str">
        <f ca="1">CONCATENATE(IF(AND(LEN(AD701)&gt;=1,AD701&lt;&gt;".",COUNTIF(AD3:AD$73,"*補*")&gt;0),".",""),IF(AD3="補",$A702,""),IF(AND(LEN(AD3)&gt;=2,ISNUMBER(SEARCH("補",AD3))),$A702&amp;"("&amp;SUBSTITUTE(AD3,"補","")&amp;"時"&amp;")",""))</f>
        <v/>
      </c>
      <c r="AE702" s="65" t="str">
        <f ca="1">CONCATENATE(IF(AND(LEN(AE701)&gt;=1,AE701&lt;&gt;".",COUNTIF(AE3:AE$73,"*補*")&gt;0),".",""),IF(AE3="補",$A702,""),IF(AND(LEN(AE3)&gt;=2,ISNUMBER(SEARCH("補",AE3))),$A702&amp;"("&amp;SUBSTITUTE(AE3,"補","")&amp;"時"&amp;")",""))</f>
        <v/>
      </c>
      <c r="AF702" s="65" t="str">
        <f ca="1">CONCATENATE(IF(AND(LEN(AF701)&gt;=1,AF701&lt;&gt;".",COUNTIF(AF3:AF$73,"*補*")&gt;0),".",""),IF(AF3="補",$A702,""),IF(AND(LEN(AF3)&gt;=2,ISNUMBER(SEARCH("補",AF3))),$A702&amp;"("&amp;SUBSTITUTE(AF3,"補","")&amp;"時"&amp;")",""))</f>
        <v/>
      </c>
      <c r="AG702" s="65" t="str">
        <f ca="1">CONCATENATE(IF(AND(LEN(AG701)&gt;=1,AG701&lt;&gt;".",COUNTIF(AG3:AG$73,"*補*")&gt;0),".",""),IF(AG3="補",$A702,""),IF(AND(LEN(AG3)&gt;=2,ISNUMBER(SEARCH("補",AG3))),$A702&amp;"("&amp;SUBSTITUTE(AG3,"補","")&amp;"時"&amp;")",""))</f>
        <v/>
      </c>
      <c r="AH702" s="65"/>
      <c r="AI702" s="65"/>
      <c r="AJ702" s="65"/>
    </row>
    <row r="703" spans="1:55">
      <c r="A703" s="65">
        <f t="shared" si="58"/>
        <v>3</v>
      </c>
      <c r="B703" s="65" t="str">
        <f t="shared" si="58"/>
        <v>彭揚凱</v>
      </c>
      <c r="C703" s="65" t="str">
        <f ca="1">CONCATENATE(IF(AND(LEN(C702)&gt;=1,C702&lt;&gt;".",COUNTIF(C4:C$73,"*補*")&gt;0),".",""),IF(C4="補",$A703,""),IF(AND(LEN(C4)&gt;=2,ISNUMBER(SEARCH("補",C4))),$A703&amp;"("&amp;SUBSTITUTE(C4,"補","")&amp;"時"&amp;")",""))</f>
        <v/>
      </c>
      <c r="D703" s="65" t="str">
        <f ca="1">CONCATENATE(IF(AND(LEN(D702)&gt;=1,D702&lt;&gt;".",COUNTIF(D4:D$73,"*補*")&gt;0),".",""),IF(D4="補",$A703,""),IF(AND(LEN(D4)&gt;=2,ISNUMBER(SEARCH("補",D4))),$A703&amp;"("&amp;SUBSTITUTE(D4,"補","")&amp;"時"&amp;")",""))</f>
        <v/>
      </c>
      <c r="E703" s="65" t="str">
        <f ca="1">CONCATENATE(IF(AND(LEN(E702)&gt;=1,E702&lt;&gt;".",COUNTIF(E4:E$73,"*補*")&gt;0),".",""),IF(E4="補",$A703,""),IF(AND(LEN(E4)&gt;=2,ISNUMBER(SEARCH("補",E4))),$A703&amp;"("&amp;SUBSTITUTE(E4,"補","")&amp;"時"&amp;")",""))</f>
        <v/>
      </c>
      <c r="F703" s="65" t="str">
        <f ca="1">CONCATENATE(IF(AND(LEN(F702)&gt;=1,F702&lt;&gt;".",COUNTIF(F4:F$73,"*補*")&gt;0),".",""),IF(F4="補",$A703,""),IF(AND(LEN(F4)&gt;=2,ISNUMBER(SEARCH("補",F4))),$A703&amp;"("&amp;SUBSTITUTE(F4,"補","")&amp;"時"&amp;")",""))</f>
        <v/>
      </c>
      <c r="G703" s="65" t="str">
        <f ca="1">CONCATENATE(IF(AND(LEN(G702)&gt;=1,G702&lt;&gt;".",COUNTIF(G4:G$73,"*補*")&gt;0),".",""),IF(G4="補",$A703,""),IF(AND(LEN(G4)&gt;=2,ISNUMBER(SEARCH("補",G4))),$A703&amp;"("&amp;SUBSTITUTE(G4,"補","")&amp;"時"&amp;")",""))</f>
        <v/>
      </c>
      <c r="H703" s="65" t="str">
        <f ca="1">CONCATENATE(IF(AND(LEN(H702)&gt;=1,H702&lt;&gt;".",COUNTIF(H4:H$73,"*補*")&gt;0),".",""),IF(H4="補",$A703,""),IF(AND(LEN(H4)&gt;=2,ISNUMBER(SEARCH("補",H4))),$A703&amp;"("&amp;SUBSTITUTE(H4,"補","")&amp;"時"&amp;")",""))</f>
        <v/>
      </c>
      <c r="I703" s="65" t="str">
        <f ca="1">CONCATENATE(IF(AND(LEN(I702)&gt;=1,I702&lt;&gt;".",COUNTIF(I4:I$73,"*補*")&gt;0),".",""),IF(I4="補",$A703,""),IF(AND(LEN(I4)&gt;=2,ISNUMBER(SEARCH("補",I4))),$A703&amp;"("&amp;SUBSTITUTE(I4,"補","")&amp;"時"&amp;")",""))</f>
        <v/>
      </c>
      <c r="J703" s="65" t="str">
        <f ca="1">CONCATENATE(IF(AND(LEN(J702)&gt;=1,J702&lt;&gt;".",COUNTIF(J4:J$73,"*補*")&gt;0),".",""),IF(J4="補",$A703,""),IF(AND(LEN(J4)&gt;=2,ISNUMBER(SEARCH("補",J4))),$A703&amp;"("&amp;SUBSTITUTE(J4,"補","")&amp;"時"&amp;")",""))</f>
        <v/>
      </c>
      <c r="K703" s="65" t="str">
        <f ca="1">CONCATENATE(IF(AND(LEN(K702)&gt;=1,K702&lt;&gt;".",COUNTIF(K4:K$73,"*補*")&gt;0),".",""),IF(K4="補",$A703,""),IF(AND(LEN(K4)&gt;=2,ISNUMBER(SEARCH("補",K4))),$A703&amp;"("&amp;SUBSTITUTE(K4,"補","")&amp;"時"&amp;")",""))</f>
        <v/>
      </c>
      <c r="L703" s="65" t="str">
        <f ca="1">CONCATENATE(IF(AND(LEN(L702)&gt;=1,L702&lt;&gt;".",COUNTIF(L4:L$73,"*補*")&gt;0),".",""),IF(L4="補",$A703,""),IF(AND(LEN(L4)&gt;=2,ISNUMBER(SEARCH("補",L4))),$A703&amp;"("&amp;SUBSTITUTE(L4,"補","")&amp;"時"&amp;")",""))</f>
        <v/>
      </c>
      <c r="M703" s="65" t="str">
        <f ca="1">CONCATENATE(IF(AND(LEN(M702)&gt;=1,M702&lt;&gt;".",COUNTIF(M4:M$73,"*補*")&gt;0),".",""),IF(M4="補",$A703,""),IF(AND(LEN(M4)&gt;=2,ISNUMBER(SEARCH("補",M4))),$A703&amp;"("&amp;SUBSTITUTE(M4,"補","")&amp;"時"&amp;")",""))</f>
        <v/>
      </c>
      <c r="N703" s="65" t="str">
        <f ca="1">CONCATENATE(IF(AND(LEN(N702)&gt;=1,N702&lt;&gt;".",COUNTIF(N4:N$73,"*補*")&gt;0),".",""),IF(N4="補",$A703,""),IF(AND(LEN(N4)&gt;=2,ISNUMBER(SEARCH("補",N4))),$A703&amp;"("&amp;SUBSTITUTE(N4,"補","")&amp;"時"&amp;")",""))</f>
        <v/>
      </c>
      <c r="O703" s="65" t="str">
        <f ca="1">CONCATENATE(IF(AND(LEN(O702)&gt;=1,O702&lt;&gt;".",COUNTIF(O4:O$73,"*補*")&gt;0),".",""),IF(O4="補",$A703,""),IF(AND(LEN(O4)&gt;=2,ISNUMBER(SEARCH("補",O4))),$A703&amp;"("&amp;SUBSTITUTE(O4,"補","")&amp;"時"&amp;")",""))</f>
        <v/>
      </c>
      <c r="P703" s="65" t="str">
        <f ca="1">CONCATENATE(IF(AND(LEN(P702)&gt;=1,P702&lt;&gt;".",COUNTIF(P4:P$73,"*補*")&gt;0),".",""),IF(P4="補",$A703,""),IF(AND(LEN(P4)&gt;=2,ISNUMBER(SEARCH("補",P4))),$A703&amp;"("&amp;SUBSTITUTE(P4,"補","")&amp;"時"&amp;")",""))</f>
        <v/>
      </c>
      <c r="Q703" s="65" t="str">
        <f ca="1">CONCATENATE(IF(AND(LEN(Q702)&gt;=1,Q702&lt;&gt;".",COUNTIF(Q4:Q$73,"*補*")&gt;0),".",""),IF(Q4="補",$A703,""),IF(AND(LEN(Q4)&gt;=2,ISNUMBER(SEARCH("補",Q4))),$A703&amp;"("&amp;SUBSTITUTE(Q4,"補","")&amp;"時"&amp;")",""))</f>
        <v/>
      </c>
      <c r="R703" s="65" t="str">
        <f ca="1">CONCATENATE(IF(AND(LEN(R702)&gt;=1,R702&lt;&gt;".",COUNTIF(R4:R$73,"*補*")&gt;0),".",""),IF(R4="補",$A703,""),IF(AND(LEN(R4)&gt;=2,ISNUMBER(SEARCH("補",R4))),$A703&amp;"("&amp;SUBSTITUTE(R4,"補","")&amp;"時"&amp;")",""))</f>
        <v/>
      </c>
      <c r="S703" s="65" t="str">
        <f ca="1">CONCATENATE(IF(AND(LEN(S702)&gt;=1,S702&lt;&gt;".",COUNTIF(S4:S$73,"*補*")&gt;0),".",""),IF(S4="補",$A703,""),IF(AND(LEN(S4)&gt;=2,ISNUMBER(SEARCH("補",S4))),$A703&amp;"("&amp;SUBSTITUTE(S4,"補","")&amp;"時"&amp;")",""))</f>
        <v/>
      </c>
      <c r="T703" s="65" t="str">
        <f ca="1">CONCATENATE(IF(AND(LEN(T702)&gt;=1,T702&lt;&gt;".",COUNTIF(T4:T$73,"*補*")&gt;0),".",""),IF(T4="補",$A703,""),IF(AND(LEN(T4)&gt;=2,ISNUMBER(SEARCH("補",T4))),$A703&amp;"("&amp;SUBSTITUTE(T4,"補","")&amp;"時"&amp;")",""))</f>
        <v/>
      </c>
      <c r="U703" s="65" t="str">
        <f ca="1">CONCATENATE(IF(AND(LEN(U702)&gt;=1,U702&lt;&gt;".",COUNTIF(U4:U$73,"*補*")&gt;0),".",""),IF(U4="補",$A703,""),IF(AND(LEN(U4)&gt;=2,ISNUMBER(SEARCH("補",U4))),$A703&amp;"("&amp;SUBSTITUTE(U4,"補","")&amp;"時"&amp;")",""))</f>
        <v/>
      </c>
      <c r="V703" s="65" t="str">
        <f ca="1">CONCATENATE(IF(AND(LEN(V702)&gt;=1,V702&lt;&gt;".",COUNTIF(V4:V$73,"*補*")&gt;0),".",""),IF(V4="補",$A703,""),IF(AND(LEN(V4)&gt;=2,ISNUMBER(SEARCH("補",V4))),$A703&amp;"("&amp;SUBSTITUTE(V4,"補","")&amp;"時"&amp;")",""))</f>
        <v/>
      </c>
      <c r="W703" s="65" t="str">
        <f ca="1">CONCATENATE(IF(AND(LEN(W702)&gt;=1,W702&lt;&gt;".",COUNTIF(W4:W$73,"*補*")&gt;0),".",""),IF(W4="補",$A703,""),IF(AND(LEN(W4)&gt;=2,ISNUMBER(SEARCH("補",W4))),$A703&amp;"("&amp;SUBSTITUTE(W4,"補","")&amp;"時"&amp;")",""))</f>
        <v/>
      </c>
      <c r="X703" s="65" t="str">
        <f ca="1">CONCATENATE(IF(AND(LEN(X702)&gt;=1,X702&lt;&gt;".",COUNTIF(X4:X$73,"*補*")&gt;0),".",""),IF(X4="補",$A703,""),IF(AND(LEN(X4)&gt;=2,ISNUMBER(SEARCH("補",X4))),$A703&amp;"("&amp;SUBSTITUTE(X4,"補","")&amp;"時"&amp;")",""))</f>
        <v/>
      </c>
      <c r="Y703" s="65" t="str">
        <f ca="1">CONCATENATE(IF(AND(LEN(Y702)&gt;=1,Y702&lt;&gt;".",COUNTIF(Y4:Y$73,"*補*")&gt;0),".",""),IF(Y4="補",$A703,""),IF(AND(LEN(Y4)&gt;=2,ISNUMBER(SEARCH("補",Y4))),$A703&amp;"("&amp;SUBSTITUTE(Y4,"補","")&amp;"時"&amp;")",""))</f>
        <v/>
      </c>
      <c r="Z703" s="65" t="str">
        <f ca="1">CONCATENATE(IF(AND(LEN(Z702)&gt;=1,Z702&lt;&gt;".",COUNTIF(Z4:Z$73,"*補*")&gt;0),".",""),IF(Z4="補",$A703,""),IF(AND(LEN(Z4)&gt;=2,ISNUMBER(SEARCH("補",Z4))),$A703&amp;"("&amp;SUBSTITUTE(Z4,"補","")&amp;"時"&amp;")",""))</f>
        <v/>
      </c>
      <c r="AA703" s="65" t="str">
        <f ca="1">CONCATENATE(IF(AND(LEN(AA702)&gt;=1,AA702&lt;&gt;".",COUNTIF(AA4:AA$73,"*補*")&gt;0),".",""),IF(AA4="補",$A703,""),IF(AND(LEN(AA4)&gt;=2,ISNUMBER(SEARCH("補",AA4))),$A703&amp;"("&amp;SUBSTITUTE(AA4,"補","")&amp;"時"&amp;")",""))</f>
        <v/>
      </c>
      <c r="AB703" s="65" t="str">
        <f ca="1">CONCATENATE(IF(AND(LEN(AB702)&gt;=1,AB702&lt;&gt;".",COUNTIF(AB4:AB$73,"*補*")&gt;0),".",""),IF(AB4="補",$A703,""),IF(AND(LEN(AB4)&gt;=2,ISNUMBER(SEARCH("補",AB4))),$A703&amp;"("&amp;SUBSTITUTE(AB4,"補","")&amp;"時"&amp;")",""))</f>
        <v/>
      </c>
      <c r="AC703" s="65" t="str">
        <f ca="1">CONCATENATE(IF(AND(LEN(AC702)&gt;=1,AC702&lt;&gt;".",COUNTIF(AC4:AC$73,"*補*")&gt;0),".",""),IF(AC4="補",$A703,""),IF(AND(LEN(AC4)&gt;=2,ISNUMBER(SEARCH("補",AC4))),$A703&amp;"("&amp;SUBSTITUTE(AC4,"補","")&amp;"時"&amp;")",""))</f>
        <v/>
      </c>
      <c r="AD703" s="65" t="str">
        <f ca="1">CONCATENATE(IF(AND(LEN(AD702)&gt;=1,AD702&lt;&gt;".",COUNTIF(AD4:AD$73,"*補*")&gt;0),".",""),IF(AD4="補",$A703,""),IF(AND(LEN(AD4)&gt;=2,ISNUMBER(SEARCH("補",AD4))),$A703&amp;"("&amp;SUBSTITUTE(AD4,"補","")&amp;"時"&amp;")",""))</f>
        <v/>
      </c>
      <c r="AE703" s="65" t="str">
        <f ca="1">CONCATENATE(IF(AND(LEN(AE702)&gt;=1,AE702&lt;&gt;".",COUNTIF(AE4:AE$73,"*補*")&gt;0),".",""),IF(AE4="補",$A703,""),IF(AND(LEN(AE4)&gt;=2,ISNUMBER(SEARCH("補",AE4))),$A703&amp;"("&amp;SUBSTITUTE(AE4,"補","")&amp;"時"&amp;")",""))</f>
        <v/>
      </c>
      <c r="AF703" s="65" t="str">
        <f ca="1">CONCATENATE(IF(AND(LEN(AF702)&gt;=1,AF702&lt;&gt;".",COUNTIF(AF4:AF$73,"*補*")&gt;0),".",""),IF(AF4="補",$A703,""),IF(AND(LEN(AF4)&gt;=2,ISNUMBER(SEARCH("補",AF4))),$A703&amp;"("&amp;SUBSTITUTE(AF4,"補","")&amp;"時"&amp;")",""))</f>
        <v/>
      </c>
      <c r="AG703" s="65" t="str">
        <f ca="1">CONCATENATE(IF(AND(LEN(AG702)&gt;=1,AG702&lt;&gt;".",COUNTIF(AG4:AG$73,"*補*")&gt;0),".",""),IF(AG4="補",$A703,""),IF(AND(LEN(AG4)&gt;=2,ISNUMBER(SEARCH("補",AG4))),$A703&amp;"("&amp;SUBSTITUTE(AG4,"補","")&amp;"時"&amp;")",""))</f>
        <v/>
      </c>
      <c r="AH703" s="65"/>
      <c r="AI703" s="65"/>
      <c r="AJ703" s="65"/>
    </row>
    <row r="704" spans="1:55">
      <c r="A704" s="65">
        <f t="shared" si="58"/>
        <v>4</v>
      </c>
      <c r="B704" s="65" t="str">
        <f t="shared" si="58"/>
        <v>張顥</v>
      </c>
      <c r="C704" s="65" t="str">
        <f ca="1">CONCATENATE(IF(AND(LEN(C703)&gt;=1,C703&lt;&gt;".",COUNTIF(C5:C$73,"*補*")&gt;0),".",""),IF(C5="補",$A704,""),IF(AND(LEN(C5)&gt;=2,ISNUMBER(SEARCH("補",C5))),$A704&amp;"("&amp;SUBSTITUTE(C5,"補","")&amp;"時"&amp;")",""))</f>
        <v/>
      </c>
      <c r="D704" s="65" t="str">
        <f ca="1">CONCATENATE(IF(AND(LEN(D703)&gt;=1,D703&lt;&gt;".",COUNTIF(D5:D$73,"*補*")&gt;0),".",""),IF(D5="補",$A704,""),IF(AND(LEN(D5)&gt;=2,ISNUMBER(SEARCH("補",D5))),$A704&amp;"("&amp;SUBSTITUTE(D5,"補","")&amp;"時"&amp;")",""))</f>
        <v/>
      </c>
      <c r="E704" s="65" t="str">
        <f ca="1">CONCATENATE(IF(AND(LEN(E703)&gt;=1,E703&lt;&gt;".",COUNTIF(E5:E$73,"*補*")&gt;0),".",""),IF(E5="補",$A704,""),IF(AND(LEN(E5)&gt;=2,ISNUMBER(SEARCH("補",E5))),$A704&amp;"("&amp;SUBSTITUTE(E5,"補","")&amp;"時"&amp;")",""))</f>
        <v/>
      </c>
      <c r="F704" s="65" t="str">
        <f ca="1">CONCATENATE(IF(AND(LEN(F703)&gt;=1,F703&lt;&gt;".",COUNTIF(F5:F$73,"*補*")&gt;0),".",""),IF(F5="補",$A704,""),IF(AND(LEN(F5)&gt;=2,ISNUMBER(SEARCH("補",F5))),$A704&amp;"("&amp;SUBSTITUTE(F5,"補","")&amp;"時"&amp;")",""))</f>
        <v/>
      </c>
      <c r="G704" s="65" t="str">
        <f ca="1">CONCATENATE(IF(AND(LEN(G703)&gt;=1,G703&lt;&gt;".",COUNTIF(G5:G$73,"*補*")&gt;0),".",""),IF(G5="補",$A704,""),IF(AND(LEN(G5)&gt;=2,ISNUMBER(SEARCH("補",G5))),$A704&amp;"("&amp;SUBSTITUTE(G5,"補","")&amp;"時"&amp;")",""))</f>
        <v/>
      </c>
      <c r="H704" s="65" t="str">
        <f ca="1">CONCATENATE(IF(AND(LEN(H703)&gt;=1,H703&lt;&gt;".",COUNTIF(H5:H$73,"*補*")&gt;0),".",""),IF(H5="補",$A704,""),IF(AND(LEN(H5)&gt;=2,ISNUMBER(SEARCH("補",H5))),$A704&amp;"("&amp;SUBSTITUTE(H5,"補","")&amp;"時"&amp;")",""))</f>
        <v/>
      </c>
      <c r="I704" s="65" t="str">
        <f ca="1">CONCATENATE(IF(AND(LEN(I703)&gt;=1,I703&lt;&gt;".",COUNTIF(I5:I$73,"*補*")&gt;0),".",""),IF(I5="補",$A704,""),IF(AND(LEN(I5)&gt;=2,ISNUMBER(SEARCH("補",I5))),$A704&amp;"("&amp;SUBSTITUTE(I5,"補","")&amp;"時"&amp;")",""))</f>
        <v/>
      </c>
      <c r="J704" s="65" t="str">
        <f ca="1">CONCATENATE(IF(AND(LEN(J703)&gt;=1,J703&lt;&gt;".",COUNTIF(J5:J$73,"*補*")&gt;0),".",""),IF(J5="補",$A704,""),IF(AND(LEN(J5)&gt;=2,ISNUMBER(SEARCH("補",J5))),$A704&amp;"("&amp;SUBSTITUTE(J5,"補","")&amp;"時"&amp;")",""))</f>
        <v/>
      </c>
      <c r="K704" s="65" t="str">
        <f ca="1">CONCATENATE(IF(AND(LEN(K703)&gt;=1,K703&lt;&gt;".",COUNTIF(K5:K$73,"*補*")&gt;0),".",""),IF(K5="補",$A704,""),IF(AND(LEN(K5)&gt;=2,ISNUMBER(SEARCH("補",K5))),$A704&amp;"("&amp;SUBSTITUTE(K5,"補","")&amp;"時"&amp;")",""))</f>
        <v/>
      </c>
      <c r="L704" s="65" t="str">
        <f ca="1">CONCATENATE(IF(AND(LEN(L703)&gt;=1,L703&lt;&gt;".",COUNTIF(L5:L$73,"*補*")&gt;0),".",""),IF(L5="補",$A704,""),IF(AND(LEN(L5)&gt;=2,ISNUMBER(SEARCH("補",L5))),$A704&amp;"("&amp;SUBSTITUTE(L5,"補","")&amp;"時"&amp;")",""))</f>
        <v/>
      </c>
      <c r="M704" s="65" t="str">
        <f ca="1">CONCATENATE(IF(AND(LEN(M703)&gt;=1,M703&lt;&gt;".",COUNTIF(M5:M$73,"*補*")&gt;0),".",""),IF(M5="補",$A704,""),IF(AND(LEN(M5)&gt;=2,ISNUMBER(SEARCH("補",M5))),$A704&amp;"("&amp;SUBSTITUTE(M5,"補","")&amp;"時"&amp;")",""))</f>
        <v/>
      </c>
      <c r="N704" s="65" t="str">
        <f ca="1">CONCATENATE(IF(AND(LEN(N703)&gt;=1,N703&lt;&gt;".",COUNTIF(N5:N$73,"*補*")&gt;0),".",""),IF(N5="補",$A704,""),IF(AND(LEN(N5)&gt;=2,ISNUMBER(SEARCH("補",N5))),$A704&amp;"("&amp;SUBSTITUTE(N5,"補","")&amp;"時"&amp;")",""))</f>
        <v/>
      </c>
      <c r="O704" s="65" t="str">
        <f ca="1">CONCATENATE(IF(AND(LEN(O703)&gt;=1,O703&lt;&gt;".",COUNTIF(O5:O$73,"*補*")&gt;0),".",""),IF(O5="補",$A704,""),IF(AND(LEN(O5)&gt;=2,ISNUMBER(SEARCH("補",O5))),$A704&amp;"("&amp;SUBSTITUTE(O5,"補","")&amp;"時"&amp;")",""))</f>
        <v/>
      </c>
      <c r="P704" s="65" t="str">
        <f ca="1">CONCATENATE(IF(AND(LEN(P703)&gt;=1,P703&lt;&gt;".",COUNTIF(P5:P$73,"*補*")&gt;0),".",""),IF(P5="補",$A704,""),IF(AND(LEN(P5)&gt;=2,ISNUMBER(SEARCH("補",P5))),$A704&amp;"("&amp;SUBSTITUTE(P5,"補","")&amp;"時"&amp;")",""))</f>
        <v/>
      </c>
      <c r="Q704" s="65" t="str">
        <f ca="1">CONCATENATE(IF(AND(LEN(Q703)&gt;=1,Q703&lt;&gt;".",COUNTIF(Q5:Q$73,"*補*")&gt;0),".",""),IF(Q5="補",$A704,""),IF(AND(LEN(Q5)&gt;=2,ISNUMBER(SEARCH("補",Q5))),$A704&amp;"("&amp;SUBSTITUTE(Q5,"補","")&amp;"時"&amp;")",""))</f>
        <v/>
      </c>
      <c r="R704" s="65" t="str">
        <f ca="1">CONCATENATE(IF(AND(LEN(R703)&gt;=1,R703&lt;&gt;".",COUNTIF(R5:R$73,"*補*")&gt;0),".",""),IF(R5="補",$A704,""),IF(AND(LEN(R5)&gt;=2,ISNUMBER(SEARCH("補",R5))),$A704&amp;"("&amp;SUBSTITUTE(R5,"補","")&amp;"時"&amp;")",""))</f>
        <v/>
      </c>
      <c r="S704" s="65" t="str">
        <f ca="1">CONCATENATE(IF(AND(LEN(S703)&gt;=1,S703&lt;&gt;".",COUNTIF(S5:S$73,"*補*")&gt;0),".",""),IF(S5="補",$A704,""),IF(AND(LEN(S5)&gt;=2,ISNUMBER(SEARCH("補",S5))),$A704&amp;"("&amp;SUBSTITUTE(S5,"補","")&amp;"時"&amp;")",""))</f>
        <v/>
      </c>
      <c r="T704" s="65" t="str">
        <f ca="1">CONCATENATE(IF(AND(LEN(T703)&gt;=1,T703&lt;&gt;".",COUNTIF(T5:T$73,"*補*")&gt;0),".",""),IF(T5="補",$A704,""),IF(AND(LEN(T5)&gt;=2,ISNUMBER(SEARCH("補",T5))),$A704&amp;"("&amp;SUBSTITUTE(T5,"補","")&amp;"時"&amp;")",""))</f>
        <v/>
      </c>
      <c r="U704" s="65" t="str">
        <f ca="1">CONCATENATE(IF(AND(LEN(U703)&gt;=1,U703&lt;&gt;".",COUNTIF(U5:U$73,"*補*")&gt;0),".",""),IF(U5="補",$A704,""),IF(AND(LEN(U5)&gt;=2,ISNUMBER(SEARCH("補",U5))),$A704&amp;"("&amp;SUBSTITUTE(U5,"補","")&amp;"時"&amp;")",""))</f>
        <v/>
      </c>
      <c r="V704" s="65" t="str">
        <f ca="1">CONCATENATE(IF(AND(LEN(V703)&gt;=1,V703&lt;&gt;".",COUNTIF(V5:V$73,"*補*")&gt;0),".",""),IF(V5="補",$A704,""),IF(AND(LEN(V5)&gt;=2,ISNUMBER(SEARCH("補",V5))),$A704&amp;"("&amp;SUBSTITUTE(V5,"補","")&amp;"時"&amp;")",""))</f>
        <v/>
      </c>
      <c r="W704" s="65" t="str">
        <f ca="1">CONCATENATE(IF(AND(LEN(W703)&gt;=1,W703&lt;&gt;".",COUNTIF(W5:W$73,"*補*")&gt;0),".",""),IF(W5="補",$A704,""),IF(AND(LEN(W5)&gt;=2,ISNUMBER(SEARCH("補",W5))),$A704&amp;"("&amp;SUBSTITUTE(W5,"補","")&amp;"時"&amp;")",""))</f>
        <v/>
      </c>
      <c r="X704" s="65" t="str">
        <f ca="1">CONCATENATE(IF(AND(LEN(X703)&gt;=1,X703&lt;&gt;".",COUNTIF(X5:X$73,"*補*")&gt;0),".",""),IF(X5="補",$A704,""),IF(AND(LEN(X5)&gt;=2,ISNUMBER(SEARCH("補",X5))),$A704&amp;"("&amp;SUBSTITUTE(X5,"補","")&amp;"時"&amp;")",""))</f>
        <v/>
      </c>
      <c r="Y704" s="65" t="str">
        <f ca="1">CONCATENATE(IF(AND(LEN(Y703)&gt;=1,Y703&lt;&gt;".",COUNTIF(Y5:Y$73,"*補*")&gt;0),".",""),IF(Y5="補",$A704,""),IF(AND(LEN(Y5)&gt;=2,ISNUMBER(SEARCH("補",Y5))),$A704&amp;"("&amp;SUBSTITUTE(Y5,"補","")&amp;"時"&amp;")",""))</f>
        <v/>
      </c>
      <c r="Z704" s="65" t="str">
        <f ca="1">CONCATENATE(IF(AND(LEN(Z703)&gt;=1,Z703&lt;&gt;".",COUNTIF(Z5:Z$73,"*補*")&gt;0),".",""),IF(Z5="補",$A704,""),IF(AND(LEN(Z5)&gt;=2,ISNUMBER(SEARCH("補",Z5))),$A704&amp;"("&amp;SUBSTITUTE(Z5,"補","")&amp;"時"&amp;")",""))</f>
        <v/>
      </c>
      <c r="AA704" s="65" t="str">
        <f ca="1">CONCATENATE(IF(AND(LEN(AA703)&gt;=1,AA703&lt;&gt;".",COUNTIF(AA5:AA$73,"*補*")&gt;0),".",""),IF(AA5="補",$A704,""),IF(AND(LEN(AA5)&gt;=2,ISNUMBER(SEARCH("補",AA5))),$A704&amp;"("&amp;SUBSTITUTE(AA5,"補","")&amp;"時"&amp;")",""))</f>
        <v/>
      </c>
      <c r="AB704" s="65" t="str">
        <f ca="1">CONCATENATE(IF(AND(LEN(AB703)&gt;=1,AB703&lt;&gt;".",COUNTIF(AB5:AB$73,"*補*")&gt;0),".",""),IF(AB5="補",$A704,""),IF(AND(LEN(AB5)&gt;=2,ISNUMBER(SEARCH("補",AB5))),$A704&amp;"("&amp;SUBSTITUTE(AB5,"補","")&amp;"時"&amp;")",""))</f>
        <v/>
      </c>
      <c r="AC704" s="65" t="str">
        <f ca="1">CONCATENATE(IF(AND(LEN(AC703)&gt;=1,AC703&lt;&gt;".",COUNTIF(AC5:AC$73,"*補*")&gt;0),".",""),IF(AC5="補",$A704,""),IF(AND(LEN(AC5)&gt;=2,ISNUMBER(SEARCH("補",AC5))),$A704&amp;"("&amp;SUBSTITUTE(AC5,"補","")&amp;"時"&amp;")",""))</f>
        <v/>
      </c>
      <c r="AD704" s="65" t="str">
        <f ca="1">CONCATENATE(IF(AND(LEN(AD703)&gt;=1,AD703&lt;&gt;".",COUNTIF(AD5:AD$73,"*補*")&gt;0),".",""),IF(AD5="補",$A704,""),IF(AND(LEN(AD5)&gt;=2,ISNUMBER(SEARCH("補",AD5))),$A704&amp;"("&amp;SUBSTITUTE(AD5,"補","")&amp;"時"&amp;")",""))</f>
        <v/>
      </c>
      <c r="AE704" s="65" t="str">
        <f ca="1">CONCATENATE(IF(AND(LEN(AE703)&gt;=1,AE703&lt;&gt;".",COUNTIF(AE5:AE$73,"*補*")&gt;0),".",""),IF(AE5="補",$A704,""),IF(AND(LEN(AE5)&gt;=2,ISNUMBER(SEARCH("補",AE5))),$A704&amp;"("&amp;SUBSTITUTE(AE5,"補","")&amp;"時"&amp;")",""))</f>
        <v/>
      </c>
      <c r="AF704" s="65" t="str">
        <f ca="1">CONCATENATE(IF(AND(LEN(AF703)&gt;=1,AF703&lt;&gt;".",COUNTIF(AF5:AF$73,"*補*")&gt;0),".",""),IF(AF5="補",$A704,""),IF(AND(LEN(AF5)&gt;=2,ISNUMBER(SEARCH("補",AF5))),$A704&amp;"("&amp;SUBSTITUTE(AF5,"補","")&amp;"時"&amp;")",""))</f>
        <v/>
      </c>
      <c r="AG704" s="65" t="str">
        <f ca="1">CONCATENATE(IF(AND(LEN(AG703)&gt;=1,AG703&lt;&gt;".",COUNTIF(AG5:AG$73,"*補*")&gt;0),".",""),IF(AG5="補",$A704,""),IF(AND(LEN(AG5)&gt;=2,ISNUMBER(SEARCH("補",AG5))),$A704&amp;"("&amp;SUBSTITUTE(AG5,"補","")&amp;"時"&amp;")",""))</f>
        <v/>
      </c>
      <c r="AH704" s="65"/>
      <c r="AI704" s="65"/>
      <c r="AJ704" s="65"/>
    </row>
    <row r="705" spans="1:36">
      <c r="A705" s="65">
        <f t="shared" si="58"/>
        <v>5</v>
      </c>
      <c r="B705" s="65" t="str">
        <f t="shared" si="58"/>
        <v>李沛諺</v>
      </c>
      <c r="C705" s="65" t="str">
        <f ca="1">CONCATENATE(IF(AND(LEN(C704)&gt;=1,C704&lt;&gt;".",COUNTIF(C6:C$73,"*補*")&gt;0),".",""),IF(C6="補",$A705,""),IF(AND(LEN(C6)&gt;=2,ISNUMBER(SEARCH("補",C6))),$A705&amp;"("&amp;SUBSTITUTE(C6,"補","")&amp;"時"&amp;")",""))</f>
        <v/>
      </c>
      <c r="D705" s="65" t="str">
        <f ca="1">CONCATENATE(IF(AND(LEN(D704)&gt;=1,D704&lt;&gt;".",COUNTIF(D6:D$73,"*補*")&gt;0),".",""),IF(D6="補",$A705,""),IF(AND(LEN(D6)&gt;=2,ISNUMBER(SEARCH("補",D6))),$A705&amp;"("&amp;SUBSTITUTE(D6,"補","")&amp;"時"&amp;")",""))</f>
        <v/>
      </c>
      <c r="E705" s="65" t="str">
        <f ca="1">CONCATENATE(IF(AND(LEN(E704)&gt;=1,E704&lt;&gt;".",COUNTIF(E6:E$73,"*補*")&gt;0),".",""),IF(E6="補",$A705,""),IF(AND(LEN(E6)&gt;=2,ISNUMBER(SEARCH("補",E6))),$A705&amp;"("&amp;SUBSTITUTE(E6,"補","")&amp;"時"&amp;")",""))</f>
        <v/>
      </c>
      <c r="F705" s="65" t="str">
        <f ca="1">CONCATENATE(IF(AND(LEN(F704)&gt;=1,F704&lt;&gt;".",COUNTIF(F6:F$73,"*補*")&gt;0),".",""),IF(F6="補",$A705,""),IF(AND(LEN(F6)&gt;=2,ISNUMBER(SEARCH("補",F6))),$A705&amp;"("&amp;SUBSTITUTE(F6,"補","")&amp;"時"&amp;")",""))</f>
        <v/>
      </c>
      <c r="G705" s="65" t="str">
        <f ca="1">CONCATENATE(IF(AND(LEN(G704)&gt;=1,G704&lt;&gt;".",COUNTIF(G6:G$73,"*補*")&gt;0),".",""),IF(G6="補",$A705,""),IF(AND(LEN(G6)&gt;=2,ISNUMBER(SEARCH("補",G6))),$A705&amp;"("&amp;SUBSTITUTE(G6,"補","")&amp;"時"&amp;")",""))</f>
        <v/>
      </c>
      <c r="H705" s="65" t="str">
        <f ca="1">CONCATENATE(IF(AND(LEN(H704)&gt;=1,H704&lt;&gt;".",COUNTIF(H6:H$73,"*補*")&gt;0),".",""),IF(H6="補",$A705,""),IF(AND(LEN(H6)&gt;=2,ISNUMBER(SEARCH("補",H6))),$A705&amp;"("&amp;SUBSTITUTE(H6,"補","")&amp;"時"&amp;")",""))</f>
        <v/>
      </c>
      <c r="I705" s="65" t="str">
        <f ca="1">CONCATENATE(IF(AND(LEN(I704)&gt;=1,I704&lt;&gt;".",COUNTIF(I6:I$73,"*補*")&gt;0),".",""),IF(I6="補",$A705,""),IF(AND(LEN(I6)&gt;=2,ISNUMBER(SEARCH("補",I6))),$A705&amp;"("&amp;SUBSTITUTE(I6,"補","")&amp;"時"&amp;")",""))</f>
        <v/>
      </c>
      <c r="J705" s="65" t="str">
        <f ca="1">CONCATENATE(IF(AND(LEN(J704)&gt;=1,J704&lt;&gt;".",COUNTIF(J6:J$73,"*補*")&gt;0),".",""),IF(J6="補",$A705,""),IF(AND(LEN(J6)&gt;=2,ISNUMBER(SEARCH("補",J6))),$A705&amp;"("&amp;SUBSTITUTE(J6,"補","")&amp;"時"&amp;")",""))</f>
        <v/>
      </c>
      <c r="K705" s="65" t="str">
        <f ca="1">CONCATENATE(IF(AND(LEN(K704)&gt;=1,K704&lt;&gt;".",COUNTIF(K6:K$73,"*補*")&gt;0),".",""),IF(K6="補",$A705,""),IF(AND(LEN(K6)&gt;=2,ISNUMBER(SEARCH("補",K6))),$A705&amp;"("&amp;SUBSTITUTE(K6,"補","")&amp;"時"&amp;")",""))</f>
        <v/>
      </c>
      <c r="L705" s="65" t="str">
        <f ca="1">CONCATENATE(IF(AND(LEN(L704)&gt;=1,L704&lt;&gt;".",COUNTIF(L6:L$73,"*補*")&gt;0),".",""),IF(L6="補",$A705,""),IF(AND(LEN(L6)&gt;=2,ISNUMBER(SEARCH("補",L6))),$A705&amp;"("&amp;SUBSTITUTE(L6,"補","")&amp;"時"&amp;")",""))</f>
        <v/>
      </c>
      <c r="M705" s="65" t="str">
        <f ca="1">CONCATENATE(IF(AND(LEN(M704)&gt;=1,M704&lt;&gt;".",COUNTIF(M6:M$73,"*補*")&gt;0),".",""),IF(M6="補",$A705,""),IF(AND(LEN(M6)&gt;=2,ISNUMBER(SEARCH("補",M6))),$A705&amp;"("&amp;SUBSTITUTE(M6,"補","")&amp;"時"&amp;")",""))</f>
        <v/>
      </c>
      <c r="N705" s="65" t="str">
        <f ca="1">CONCATENATE(IF(AND(LEN(N704)&gt;=1,N704&lt;&gt;".",COUNTIF(N6:N$73,"*補*")&gt;0),".",""),IF(N6="補",$A705,""),IF(AND(LEN(N6)&gt;=2,ISNUMBER(SEARCH("補",N6))),$A705&amp;"("&amp;SUBSTITUTE(N6,"補","")&amp;"時"&amp;")",""))</f>
        <v/>
      </c>
      <c r="O705" s="65" t="str">
        <f ca="1">CONCATENATE(IF(AND(LEN(O704)&gt;=1,O704&lt;&gt;".",COUNTIF(O6:O$73,"*補*")&gt;0),".",""),IF(O6="補",$A705,""),IF(AND(LEN(O6)&gt;=2,ISNUMBER(SEARCH("補",O6))),$A705&amp;"("&amp;SUBSTITUTE(O6,"補","")&amp;"時"&amp;")",""))</f>
        <v/>
      </c>
      <c r="P705" s="65" t="str">
        <f ca="1">CONCATENATE(IF(AND(LEN(P704)&gt;=1,P704&lt;&gt;".",COUNTIF(P6:P$73,"*補*")&gt;0),".",""),IF(P6="補",$A705,""),IF(AND(LEN(P6)&gt;=2,ISNUMBER(SEARCH("補",P6))),$A705&amp;"("&amp;SUBSTITUTE(P6,"補","")&amp;"時"&amp;")",""))</f>
        <v/>
      </c>
      <c r="Q705" s="65" t="str">
        <f ca="1">CONCATENATE(IF(AND(LEN(Q704)&gt;=1,Q704&lt;&gt;".",COUNTIF(Q6:Q$73,"*補*")&gt;0),".",""),IF(Q6="補",$A705,""),IF(AND(LEN(Q6)&gt;=2,ISNUMBER(SEARCH("補",Q6))),$A705&amp;"("&amp;SUBSTITUTE(Q6,"補","")&amp;"時"&amp;")",""))</f>
        <v/>
      </c>
      <c r="R705" s="65" t="str">
        <f ca="1">CONCATENATE(IF(AND(LEN(R704)&gt;=1,R704&lt;&gt;".",COUNTIF(R6:R$73,"*補*")&gt;0),".",""),IF(R6="補",$A705,""),IF(AND(LEN(R6)&gt;=2,ISNUMBER(SEARCH("補",R6))),$A705&amp;"("&amp;SUBSTITUTE(R6,"補","")&amp;"時"&amp;")",""))</f>
        <v/>
      </c>
      <c r="S705" s="65" t="str">
        <f ca="1">CONCATENATE(IF(AND(LEN(S704)&gt;=1,S704&lt;&gt;".",COUNTIF(S6:S$73,"*補*")&gt;0),".",""),IF(S6="補",$A705,""),IF(AND(LEN(S6)&gt;=2,ISNUMBER(SEARCH("補",S6))),$A705&amp;"("&amp;SUBSTITUTE(S6,"補","")&amp;"時"&amp;")",""))</f>
        <v/>
      </c>
      <c r="T705" s="65" t="str">
        <f ca="1">CONCATENATE(IF(AND(LEN(T704)&gt;=1,T704&lt;&gt;".",COUNTIF(T6:T$73,"*補*")&gt;0),".",""),IF(T6="補",$A705,""),IF(AND(LEN(T6)&gt;=2,ISNUMBER(SEARCH("補",T6))),$A705&amp;"("&amp;SUBSTITUTE(T6,"補","")&amp;"時"&amp;")",""))</f>
        <v/>
      </c>
      <c r="U705" s="65" t="str">
        <f ca="1">CONCATENATE(IF(AND(LEN(U704)&gt;=1,U704&lt;&gt;".",COUNTIF(U6:U$73,"*補*")&gt;0),".",""),IF(U6="補",$A705,""),IF(AND(LEN(U6)&gt;=2,ISNUMBER(SEARCH("補",U6))),$A705&amp;"("&amp;SUBSTITUTE(U6,"補","")&amp;"時"&amp;")",""))</f>
        <v/>
      </c>
      <c r="V705" s="65" t="str">
        <f ca="1">CONCATENATE(IF(AND(LEN(V704)&gt;=1,V704&lt;&gt;".",COUNTIF(V6:V$73,"*補*")&gt;0),".",""),IF(V6="補",$A705,""),IF(AND(LEN(V6)&gt;=2,ISNUMBER(SEARCH("補",V6))),$A705&amp;"("&amp;SUBSTITUTE(V6,"補","")&amp;"時"&amp;")",""))</f>
        <v/>
      </c>
      <c r="W705" s="65" t="str">
        <f ca="1">CONCATENATE(IF(AND(LEN(W704)&gt;=1,W704&lt;&gt;".",COUNTIF(W6:W$73,"*補*")&gt;0),".",""),IF(W6="補",$A705,""),IF(AND(LEN(W6)&gt;=2,ISNUMBER(SEARCH("補",W6))),$A705&amp;"("&amp;SUBSTITUTE(W6,"補","")&amp;"時"&amp;")",""))</f>
        <v/>
      </c>
      <c r="X705" s="65" t="str">
        <f ca="1">CONCATENATE(IF(AND(LEN(X704)&gt;=1,X704&lt;&gt;".",COUNTIF(X6:X$73,"*補*")&gt;0),".",""),IF(X6="補",$A705,""),IF(AND(LEN(X6)&gt;=2,ISNUMBER(SEARCH("補",X6))),$A705&amp;"("&amp;SUBSTITUTE(X6,"補","")&amp;"時"&amp;")",""))</f>
        <v/>
      </c>
      <c r="Y705" s="65" t="str">
        <f ca="1">CONCATENATE(IF(AND(LEN(Y704)&gt;=1,Y704&lt;&gt;".",COUNTIF(Y6:Y$73,"*補*")&gt;0),".",""),IF(Y6="補",$A705,""),IF(AND(LEN(Y6)&gt;=2,ISNUMBER(SEARCH("補",Y6))),$A705&amp;"("&amp;SUBSTITUTE(Y6,"補","")&amp;"時"&amp;")",""))</f>
        <v/>
      </c>
      <c r="Z705" s="65" t="str">
        <f ca="1">CONCATENATE(IF(AND(LEN(Z704)&gt;=1,Z704&lt;&gt;".",COUNTIF(Z6:Z$73,"*補*")&gt;0),".",""),IF(Z6="補",$A705,""),IF(AND(LEN(Z6)&gt;=2,ISNUMBER(SEARCH("補",Z6))),$A705&amp;"("&amp;SUBSTITUTE(Z6,"補","")&amp;"時"&amp;")",""))</f>
        <v/>
      </c>
      <c r="AA705" s="65" t="str">
        <f ca="1">CONCATENATE(IF(AND(LEN(AA704)&gt;=1,AA704&lt;&gt;".",COUNTIF(AA6:AA$73,"*補*")&gt;0),".",""),IF(AA6="補",$A705,""),IF(AND(LEN(AA6)&gt;=2,ISNUMBER(SEARCH("補",AA6))),$A705&amp;"("&amp;SUBSTITUTE(AA6,"補","")&amp;"時"&amp;")",""))</f>
        <v/>
      </c>
      <c r="AB705" s="65" t="str">
        <f ca="1">CONCATENATE(IF(AND(LEN(AB704)&gt;=1,AB704&lt;&gt;".",COUNTIF(AB6:AB$73,"*補*")&gt;0),".",""),IF(AB6="補",$A705,""),IF(AND(LEN(AB6)&gt;=2,ISNUMBER(SEARCH("補",AB6))),$A705&amp;"("&amp;SUBSTITUTE(AB6,"補","")&amp;"時"&amp;")",""))</f>
        <v/>
      </c>
      <c r="AC705" s="65" t="str">
        <f ca="1">CONCATENATE(IF(AND(LEN(AC704)&gt;=1,AC704&lt;&gt;".",COUNTIF(AC6:AC$73,"*補*")&gt;0),".",""),IF(AC6="補",$A705,""),IF(AND(LEN(AC6)&gt;=2,ISNUMBER(SEARCH("補",AC6))),$A705&amp;"("&amp;SUBSTITUTE(AC6,"補","")&amp;"時"&amp;")",""))</f>
        <v/>
      </c>
      <c r="AD705" s="65" t="str">
        <f ca="1">CONCATENATE(IF(AND(LEN(AD704)&gt;=1,AD704&lt;&gt;".",COUNTIF(AD6:AD$73,"*補*")&gt;0),".",""),IF(AD6="補",$A705,""),IF(AND(LEN(AD6)&gt;=2,ISNUMBER(SEARCH("補",AD6))),$A705&amp;"("&amp;SUBSTITUTE(AD6,"補","")&amp;"時"&amp;")",""))</f>
        <v/>
      </c>
      <c r="AE705" s="65" t="str">
        <f ca="1">CONCATENATE(IF(AND(LEN(AE704)&gt;=1,AE704&lt;&gt;".",COUNTIF(AE6:AE$73,"*補*")&gt;0),".",""),IF(AE6="補",$A705,""),IF(AND(LEN(AE6)&gt;=2,ISNUMBER(SEARCH("補",AE6))),$A705&amp;"("&amp;SUBSTITUTE(AE6,"補","")&amp;"時"&amp;")",""))</f>
        <v/>
      </c>
      <c r="AF705" s="65" t="str">
        <f ca="1">CONCATENATE(IF(AND(LEN(AF704)&gt;=1,AF704&lt;&gt;".",COUNTIF(AF6:AF$73,"*補*")&gt;0),".",""),IF(AF6="補",$A705,""),IF(AND(LEN(AF6)&gt;=2,ISNUMBER(SEARCH("補",AF6))),$A705&amp;"("&amp;SUBSTITUTE(AF6,"補","")&amp;"時"&amp;")",""))</f>
        <v/>
      </c>
      <c r="AG705" s="65" t="str">
        <f ca="1">CONCATENATE(IF(AND(LEN(AG704)&gt;=1,AG704&lt;&gt;".",COUNTIF(AG6:AG$73,"*補*")&gt;0),".",""),IF(AG6="補",$A705,""),IF(AND(LEN(AG6)&gt;=2,ISNUMBER(SEARCH("補",AG6))),$A705&amp;"("&amp;SUBSTITUTE(AG6,"補","")&amp;"時"&amp;")",""))</f>
        <v/>
      </c>
      <c r="AH705" s="65"/>
      <c r="AI705" s="65"/>
      <c r="AJ705" s="65"/>
    </row>
    <row r="706" spans="1:36">
      <c r="A706" s="65">
        <f t="shared" si="58"/>
        <v>6</v>
      </c>
      <c r="B706" s="65" t="str">
        <f t="shared" si="58"/>
        <v>陳宣齊</v>
      </c>
      <c r="C706" s="65" t="str">
        <f ca="1">CONCATENATE(IF(AND(LEN(C705)&gt;=1,C705&lt;&gt;".",COUNTIF(C7:C$73,"*補*")&gt;0),".",""),IF(C7="補",$A706,""),IF(AND(LEN(C7)&gt;=2,ISNUMBER(SEARCH("補",C7))),$A706&amp;"("&amp;SUBSTITUTE(C7,"補","")&amp;"時"&amp;")",""))</f>
        <v/>
      </c>
      <c r="D706" s="65" t="str">
        <f ca="1">CONCATENATE(IF(AND(LEN(D705)&gt;=1,D705&lt;&gt;".",COUNTIF(D7:D$73,"*補*")&gt;0),".",""),IF(D7="補",$A706,""),IF(AND(LEN(D7)&gt;=2,ISNUMBER(SEARCH("補",D7))),$A706&amp;"("&amp;SUBSTITUTE(D7,"補","")&amp;"時"&amp;")",""))</f>
        <v/>
      </c>
      <c r="E706" s="65" t="str">
        <f ca="1">CONCATENATE(IF(AND(LEN(E705)&gt;=1,E705&lt;&gt;".",COUNTIF(E7:E$73,"*補*")&gt;0),".",""),IF(E7="補",$A706,""),IF(AND(LEN(E7)&gt;=2,ISNUMBER(SEARCH("補",E7))),$A706&amp;"("&amp;SUBSTITUTE(E7,"補","")&amp;"時"&amp;")",""))</f>
        <v/>
      </c>
      <c r="F706" s="65" t="str">
        <f ca="1">CONCATENATE(IF(AND(LEN(F705)&gt;=1,F705&lt;&gt;".",COUNTIF(F7:F$73,"*補*")&gt;0),".",""),IF(F7="補",$A706,""),IF(AND(LEN(F7)&gt;=2,ISNUMBER(SEARCH("補",F7))),$A706&amp;"("&amp;SUBSTITUTE(F7,"補","")&amp;"時"&amp;")",""))</f>
        <v/>
      </c>
      <c r="G706" s="65" t="str">
        <f ca="1">CONCATENATE(IF(AND(LEN(G705)&gt;=1,G705&lt;&gt;".",COUNTIF(G7:G$73,"*補*")&gt;0),".",""),IF(G7="補",$A706,""),IF(AND(LEN(G7)&gt;=2,ISNUMBER(SEARCH("補",G7))),$A706&amp;"("&amp;SUBSTITUTE(G7,"補","")&amp;"時"&amp;")",""))</f>
        <v/>
      </c>
      <c r="H706" s="65" t="str">
        <f ca="1">CONCATENATE(IF(AND(LEN(H705)&gt;=1,H705&lt;&gt;".",COUNTIF(H7:H$73,"*補*")&gt;0),".",""),IF(H7="補",$A706,""),IF(AND(LEN(H7)&gt;=2,ISNUMBER(SEARCH("補",H7))),$A706&amp;"("&amp;SUBSTITUTE(H7,"補","")&amp;"時"&amp;")",""))</f>
        <v/>
      </c>
      <c r="I706" s="65" t="str">
        <f ca="1">CONCATENATE(IF(AND(LEN(I705)&gt;=1,I705&lt;&gt;".",COUNTIF(I7:I$73,"*補*")&gt;0),".",""),IF(I7="補",$A706,""),IF(AND(LEN(I7)&gt;=2,ISNUMBER(SEARCH("補",I7))),$A706&amp;"("&amp;SUBSTITUTE(I7,"補","")&amp;"時"&amp;")",""))</f>
        <v/>
      </c>
      <c r="J706" s="65" t="str">
        <f ca="1">CONCATENATE(IF(AND(LEN(J705)&gt;=1,J705&lt;&gt;".",COUNTIF(J7:J$73,"*補*")&gt;0),".",""),IF(J7="補",$A706,""),IF(AND(LEN(J7)&gt;=2,ISNUMBER(SEARCH("補",J7))),$A706&amp;"("&amp;SUBSTITUTE(J7,"補","")&amp;"時"&amp;")",""))</f>
        <v/>
      </c>
      <c r="K706" s="65" t="str">
        <f ca="1">CONCATENATE(IF(AND(LEN(K705)&gt;=1,K705&lt;&gt;".",COUNTIF(K7:K$73,"*補*")&gt;0),".",""),IF(K7="補",$A706,""),IF(AND(LEN(K7)&gt;=2,ISNUMBER(SEARCH("補",K7))),$A706&amp;"("&amp;SUBSTITUTE(K7,"補","")&amp;"時"&amp;")",""))</f>
        <v/>
      </c>
      <c r="L706" s="65" t="str">
        <f ca="1">CONCATENATE(IF(AND(LEN(L705)&gt;=1,L705&lt;&gt;".",COUNTIF(L7:L$73,"*補*")&gt;0),".",""),IF(L7="補",$A706,""),IF(AND(LEN(L7)&gt;=2,ISNUMBER(SEARCH("補",L7))),$A706&amp;"("&amp;SUBSTITUTE(L7,"補","")&amp;"時"&amp;")",""))</f>
        <v/>
      </c>
      <c r="M706" s="65" t="str">
        <f ca="1">CONCATENATE(IF(AND(LEN(M705)&gt;=1,M705&lt;&gt;".",COUNTIF(M7:M$73,"*補*")&gt;0),".",""),IF(M7="補",$A706,""),IF(AND(LEN(M7)&gt;=2,ISNUMBER(SEARCH("補",M7))),$A706&amp;"("&amp;SUBSTITUTE(M7,"補","")&amp;"時"&amp;")",""))</f>
        <v/>
      </c>
      <c r="N706" s="65" t="str">
        <f ca="1">CONCATENATE(IF(AND(LEN(N705)&gt;=1,N705&lt;&gt;".",COUNTIF(N7:N$73,"*補*")&gt;0),".",""),IF(N7="補",$A706,""),IF(AND(LEN(N7)&gt;=2,ISNUMBER(SEARCH("補",N7))),$A706&amp;"("&amp;SUBSTITUTE(N7,"補","")&amp;"時"&amp;")",""))</f>
        <v/>
      </c>
      <c r="O706" s="65" t="str">
        <f ca="1">CONCATENATE(IF(AND(LEN(O705)&gt;=1,O705&lt;&gt;".",COUNTIF(O7:O$73,"*補*")&gt;0),".",""),IF(O7="補",$A706,""),IF(AND(LEN(O7)&gt;=2,ISNUMBER(SEARCH("補",O7))),$A706&amp;"("&amp;SUBSTITUTE(O7,"補","")&amp;"時"&amp;")",""))</f>
        <v/>
      </c>
      <c r="P706" s="65" t="str">
        <f ca="1">CONCATENATE(IF(AND(LEN(P705)&gt;=1,P705&lt;&gt;".",COUNTIF(P7:P$73,"*補*")&gt;0),".",""),IF(P7="補",$A706,""),IF(AND(LEN(P7)&gt;=2,ISNUMBER(SEARCH("補",P7))),$A706&amp;"("&amp;SUBSTITUTE(P7,"補","")&amp;"時"&amp;")",""))</f>
        <v/>
      </c>
      <c r="Q706" s="65" t="str">
        <f ca="1">CONCATENATE(IF(AND(LEN(Q705)&gt;=1,Q705&lt;&gt;".",COUNTIF(Q7:Q$73,"*補*")&gt;0),".",""),IF(Q7="補",$A706,""),IF(AND(LEN(Q7)&gt;=2,ISNUMBER(SEARCH("補",Q7))),$A706&amp;"("&amp;SUBSTITUTE(Q7,"補","")&amp;"時"&amp;")",""))</f>
        <v/>
      </c>
      <c r="R706" s="65" t="str">
        <f ca="1">CONCATENATE(IF(AND(LEN(R705)&gt;=1,R705&lt;&gt;".",COUNTIF(R7:R$73,"*補*")&gt;0),".",""),IF(R7="補",$A706,""),IF(AND(LEN(R7)&gt;=2,ISNUMBER(SEARCH("補",R7))),$A706&amp;"("&amp;SUBSTITUTE(R7,"補","")&amp;"時"&amp;")",""))</f>
        <v/>
      </c>
      <c r="S706" s="65" t="str">
        <f ca="1">CONCATENATE(IF(AND(LEN(S705)&gt;=1,S705&lt;&gt;".",COUNTIF(S7:S$73,"*補*")&gt;0),".",""),IF(S7="補",$A706,""),IF(AND(LEN(S7)&gt;=2,ISNUMBER(SEARCH("補",S7))),$A706&amp;"("&amp;SUBSTITUTE(S7,"補","")&amp;"時"&amp;")",""))</f>
        <v/>
      </c>
      <c r="T706" s="65" t="str">
        <f ca="1">CONCATENATE(IF(AND(LEN(T705)&gt;=1,T705&lt;&gt;".",COUNTIF(T7:T$73,"*補*")&gt;0),".",""),IF(T7="補",$A706,""),IF(AND(LEN(T7)&gt;=2,ISNUMBER(SEARCH("補",T7))),$A706&amp;"("&amp;SUBSTITUTE(T7,"補","")&amp;"時"&amp;")",""))</f>
        <v/>
      </c>
      <c r="U706" s="65" t="str">
        <f ca="1">CONCATENATE(IF(AND(LEN(U705)&gt;=1,U705&lt;&gt;".",COUNTIF(U7:U$73,"*補*")&gt;0),".",""),IF(U7="補",$A706,""),IF(AND(LEN(U7)&gt;=2,ISNUMBER(SEARCH("補",U7))),$A706&amp;"("&amp;SUBSTITUTE(U7,"補","")&amp;"時"&amp;")",""))</f>
        <v/>
      </c>
      <c r="V706" s="65" t="str">
        <f ca="1">CONCATENATE(IF(AND(LEN(V705)&gt;=1,V705&lt;&gt;".",COUNTIF(V7:V$73,"*補*")&gt;0),".",""),IF(V7="補",$A706,""),IF(AND(LEN(V7)&gt;=2,ISNUMBER(SEARCH("補",V7))),$A706&amp;"("&amp;SUBSTITUTE(V7,"補","")&amp;"時"&amp;")",""))</f>
        <v/>
      </c>
      <c r="W706" s="65" t="str">
        <f ca="1">CONCATENATE(IF(AND(LEN(W705)&gt;=1,W705&lt;&gt;".",COUNTIF(W7:W$73,"*補*")&gt;0),".",""),IF(W7="補",$A706,""),IF(AND(LEN(W7)&gt;=2,ISNUMBER(SEARCH("補",W7))),$A706&amp;"("&amp;SUBSTITUTE(W7,"補","")&amp;"時"&amp;")",""))</f>
        <v/>
      </c>
      <c r="X706" s="65" t="str">
        <f ca="1">CONCATENATE(IF(AND(LEN(X705)&gt;=1,X705&lt;&gt;".",COUNTIF(X7:X$73,"*補*")&gt;0),".",""),IF(X7="補",$A706,""),IF(AND(LEN(X7)&gt;=2,ISNUMBER(SEARCH("補",X7))),$A706&amp;"("&amp;SUBSTITUTE(X7,"補","")&amp;"時"&amp;")",""))</f>
        <v/>
      </c>
      <c r="Y706" s="65" t="str">
        <f ca="1">CONCATENATE(IF(AND(LEN(Y705)&gt;=1,Y705&lt;&gt;".",COUNTIF(Y7:Y$73,"*補*")&gt;0),".",""),IF(Y7="補",$A706,""),IF(AND(LEN(Y7)&gt;=2,ISNUMBER(SEARCH("補",Y7))),$A706&amp;"("&amp;SUBSTITUTE(Y7,"補","")&amp;"時"&amp;")",""))</f>
        <v/>
      </c>
      <c r="Z706" s="65" t="str">
        <f ca="1">CONCATENATE(IF(AND(LEN(Z705)&gt;=1,Z705&lt;&gt;".",COUNTIF(Z7:Z$73,"*補*")&gt;0),".",""),IF(Z7="補",$A706,""),IF(AND(LEN(Z7)&gt;=2,ISNUMBER(SEARCH("補",Z7))),$A706&amp;"("&amp;SUBSTITUTE(Z7,"補","")&amp;"時"&amp;")",""))</f>
        <v/>
      </c>
      <c r="AA706" s="65" t="str">
        <f ca="1">CONCATENATE(IF(AND(LEN(AA705)&gt;=1,AA705&lt;&gt;".",COUNTIF(AA7:AA$73,"*補*")&gt;0),".",""),IF(AA7="補",$A706,""),IF(AND(LEN(AA7)&gt;=2,ISNUMBER(SEARCH("補",AA7))),$A706&amp;"("&amp;SUBSTITUTE(AA7,"補","")&amp;"時"&amp;")",""))</f>
        <v/>
      </c>
      <c r="AB706" s="65" t="str">
        <f ca="1">CONCATENATE(IF(AND(LEN(AB705)&gt;=1,AB705&lt;&gt;".",COUNTIF(AB7:AB$73,"*補*")&gt;0),".",""),IF(AB7="補",$A706,""),IF(AND(LEN(AB7)&gt;=2,ISNUMBER(SEARCH("補",AB7))),$A706&amp;"("&amp;SUBSTITUTE(AB7,"補","")&amp;"時"&amp;")",""))</f>
        <v/>
      </c>
      <c r="AC706" s="65" t="str">
        <f ca="1">CONCATENATE(IF(AND(LEN(AC705)&gt;=1,AC705&lt;&gt;".",COUNTIF(AC7:AC$73,"*補*")&gt;0),".",""),IF(AC7="補",$A706,""),IF(AND(LEN(AC7)&gt;=2,ISNUMBER(SEARCH("補",AC7))),$A706&amp;"("&amp;SUBSTITUTE(AC7,"補","")&amp;"時"&amp;")",""))</f>
        <v/>
      </c>
      <c r="AD706" s="65" t="str">
        <f ca="1">CONCATENATE(IF(AND(LEN(AD705)&gt;=1,AD705&lt;&gt;".",COUNTIF(AD7:AD$73,"*補*")&gt;0),".",""),IF(AD7="補",$A706,""),IF(AND(LEN(AD7)&gt;=2,ISNUMBER(SEARCH("補",AD7))),$A706&amp;"("&amp;SUBSTITUTE(AD7,"補","")&amp;"時"&amp;")",""))</f>
        <v/>
      </c>
      <c r="AE706" s="65" t="str">
        <f ca="1">CONCATENATE(IF(AND(LEN(AE705)&gt;=1,AE705&lt;&gt;".",COUNTIF(AE7:AE$73,"*補*")&gt;0),".",""),IF(AE7="補",$A706,""),IF(AND(LEN(AE7)&gt;=2,ISNUMBER(SEARCH("補",AE7))),$A706&amp;"("&amp;SUBSTITUTE(AE7,"補","")&amp;"時"&amp;")",""))</f>
        <v/>
      </c>
      <c r="AF706" s="65" t="str">
        <f ca="1">CONCATENATE(IF(AND(LEN(AF705)&gt;=1,AF705&lt;&gt;".",COUNTIF(AF7:AF$73,"*補*")&gt;0),".",""),IF(AF7="補",$A706,""),IF(AND(LEN(AF7)&gt;=2,ISNUMBER(SEARCH("補",AF7))),$A706&amp;"("&amp;SUBSTITUTE(AF7,"補","")&amp;"時"&amp;")",""))</f>
        <v/>
      </c>
      <c r="AG706" s="65" t="str">
        <f ca="1">CONCATENATE(IF(AND(LEN(AG705)&gt;=1,AG705&lt;&gt;".",COUNTIF(AG7:AG$73,"*補*")&gt;0),".",""),IF(AG7="補",$A706,""),IF(AND(LEN(AG7)&gt;=2,ISNUMBER(SEARCH("補",AG7))),$A706&amp;"("&amp;SUBSTITUTE(AG7,"補","")&amp;"時"&amp;")",""))</f>
        <v/>
      </c>
      <c r="AH706" s="65"/>
      <c r="AI706" s="65"/>
      <c r="AJ706" s="65"/>
    </row>
    <row r="707" spans="1:36">
      <c r="A707" s="65">
        <f t="shared" si="58"/>
        <v>7</v>
      </c>
      <c r="B707" s="65" t="str">
        <f t="shared" si="58"/>
        <v>鄭謙泰</v>
      </c>
      <c r="C707" s="65" t="str">
        <f ca="1">CONCATENATE(IF(AND(LEN(C706)&gt;=1,C706&lt;&gt;".",COUNTIF(C8:C$73,"*補*")&gt;0),".",""),IF(C8="補",$A707,""),IF(AND(LEN(C8)&gt;=2,ISNUMBER(SEARCH("補",C8))),$A707&amp;"("&amp;SUBSTITUTE(C8,"補","")&amp;"時"&amp;")",""))</f>
        <v/>
      </c>
      <c r="D707" s="65" t="str">
        <f ca="1">CONCATENATE(IF(AND(LEN(D706)&gt;=1,D706&lt;&gt;".",COUNTIF(D8:D$73,"*補*")&gt;0),".",""),IF(D8="補",$A707,""),IF(AND(LEN(D8)&gt;=2,ISNUMBER(SEARCH("補",D8))),$A707&amp;"("&amp;SUBSTITUTE(D8,"補","")&amp;"時"&amp;")",""))</f>
        <v/>
      </c>
      <c r="E707" s="65" t="str">
        <f ca="1">CONCATENATE(IF(AND(LEN(E706)&gt;=1,E706&lt;&gt;".",COUNTIF(E8:E$73,"*補*")&gt;0),".",""),IF(E8="補",$A707,""),IF(AND(LEN(E8)&gt;=2,ISNUMBER(SEARCH("補",E8))),$A707&amp;"("&amp;SUBSTITUTE(E8,"補","")&amp;"時"&amp;")",""))</f>
        <v/>
      </c>
      <c r="F707" s="65" t="str">
        <f ca="1">CONCATENATE(IF(AND(LEN(F706)&gt;=1,F706&lt;&gt;".",COUNTIF(F8:F$73,"*補*")&gt;0),".",""),IF(F8="補",$A707,""),IF(AND(LEN(F8)&gt;=2,ISNUMBER(SEARCH("補",F8))),$A707&amp;"("&amp;SUBSTITUTE(F8,"補","")&amp;"時"&amp;")",""))</f>
        <v/>
      </c>
      <c r="G707" s="65" t="str">
        <f ca="1">CONCATENATE(IF(AND(LEN(G706)&gt;=1,G706&lt;&gt;".",COUNTIF(G8:G$73,"*補*")&gt;0),".",""),IF(G8="補",$A707,""),IF(AND(LEN(G8)&gt;=2,ISNUMBER(SEARCH("補",G8))),$A707&amp;"("&amp;SUBSTITUTE(G8,"補","")&amp;"時"&amp;")",""))</f>
        <v/>
      </c>
      <c r="H707" s="65" t="str">
        <f ca="1">CONCATENATE(IF(AND(LEN(H706)&gt;=1,H706&lt;&gt;".",COUNTIF(H8:H$73,"*補*")&gt;0),".",""),IF(H8="補",$A707,""),IF(AND(LEN(H8)&gt;=2,ISNUMBER(SEARCH("補",H8))),$A707&amp;"("&amp;SUBSTITUTE(H8,"補","")&amp;"時"&amp;")",""))</f>
        <v/>
      </c>
      <c r="I707" s="65" t="str">
        <f ca="1">CONCATENATE(IF(AND(LEN(I706)&gt;=1,I706&lt;&gt;".",COUNTIF(I8:I$73,"*補*")&gt;0),".",""),IF(I8="補",$A707,""),IF(AND(LEN(I8)&gt;=2,ISNUMBER(SEARCH("補",I8))),$A707&amp;"("&amp;SUBSTITUTE(I8,"補","")&amp;"時"&amp;")",""))</f>
        <v/>
      </c>
      <c r="J707" s="65" t="str">
        <f ca="1">CONCATENATE(IF(AND(LEN(J706)&gt;=1,J706&lt;&gt;".",COUNTIF(J8:J$73,"*補*")&gt;0),".",""),IF(J8="補",$A707,""),IF(AND(LEN(J8)&gt;=2,ISNUMBER(SEARCH("補",J8))),$A707&amp;"("&amp;SUBSTITUTE(J8,"補","")&amp;"時"&amp;")",""))</f>
        <v/>
      </c>
      <c r="K707" s="65" t="str">
        <f ca="1">CONCATENATE(IF(AND(LEN(K706)&gt;=1,K706&lt;&gt;".",COUNTIF(K8:K$73,"*補*")&gt;0),".",""),IF(K8="補",$A707,""),IF(AND(LEN(K8)&gt;=2,ISNUMBER(SEARCH("補",K8))),$A707&amp;"("&amp;SUBSTITUTE(K8,"補","")&amp;"時"&amp;")",""))</f>
        <v/>
      </c>
      <c r="L707" s="65" t="str">
        <f ca="1">CONCATENATE(IF(AND(LEN(L706)&gt;=1,L706&lt;&gt;".",COUNTIF(L8:L$73,"*補*")&gt;0),".",""),IF(L8="補",$A707,""),IF(AND(LEN(L8)&gt;=2,ISNUMBER(SEARCH("補",L8))),$A707&amp;"("&amp;SUBSTITUTE(L8,"補","")&amp;"時"&amp;")",""))</f>
        <v/>
      </c>
      <c r="M707" s="65" t="str">
        <f ca="1">CONCATENATE(IF(AND(LEN(M706)&gt;=1,M706&lt;&gt;".",COUNTIF(M8:M$73,"*補*")&gt;0),".",""),IF(M8="補",$A707,""),IF(AND(LEN(M8)&gt;=2,ISNUMBER(SEARCH("補",M8))),$A707&amp;"("&amp;SUBSTITUTE(M8,"補","")&amp;"時"&amp;")",""))</f>
        <v/>
      </c>
      <c r="N707" s="65" t="str">
        <f ca="1">CONCATENATE(IF(AND(LEN(N706)&gt;=1,N706&lt;&gt;".",COUNTIF(N8:N$73,"*補*")&gt;0),".",""),IF(N8="補",$A707,""),IF(AND(LEN(N8)&gt;=2,ISNUMBER(SEARCH("補",N8))),$A707&amp;"("&amp;SUBSTITUTE(N8,"補","")&amp;"時"&amp;")",""))</f>
        <v/>
      </c>
      <c r="O707" s="65" t="str">
        <f ca="1">CONCATENATE(IF(AND(LEN(O706)&gt;=1,O706&lt;&gt;".",COUNTIF(O8:O$73,"*補*")&gt;0),".",""),IF(O8="補",$A707,""),IF(AND(LEN(O8)&gt;=2,ISNUMBER(SEARCH("補",O8))),$A707&amp;"("&amp;SUBSTITUTE(O8,"補","")&amp;"時"&amp;")",""))</f>
        <v/>
      </c>
      <c r="P707" s="65" t="str">
        <f ca="1">CONCATENATE(IF(AND(LEN(P706)&gt;=1,P706&lt;&gt;".",COUNTIF(P8:P$73,"*補*")&gt;0),".",""),IF(P8="補",$A707,""),IF(AND(LEN(P8)&gt;=2,ISNUMBER(SEARCH("補",P8))),$A707&amp;"("&amp;SUBSTITUTE(P8,"補","")&amp;"時"&amp;")",""))</f>
        <v/>
      </c>
      <c r="Q707" s="65" t="str">
        <f ca="1">CONCATENATE(IF(AND(LEN(Q706)&gt;=1,Q706&lt;&gt;".",COUNTIF(Q8:Q$73,"*補*")&gt;0),".",""),IF(Q8="補",$A707,""),IF(AND(LEN(Q8)&gt;=2,ISNUMBER(SEARCH("補",Q8))),$A707&amp;"("&amp;SUBSTITUTE(Q8,"補","")&amp;"時"&amp;")",""))</f>
        <v/>
      </c>
      <c r="R707" s="65" t="str">
        <f ca="1">CONCATENATE(IF(AND(LEN(R706)&gt;=1,R706&lt;&gt;".",COUNTIF(R8:R$73,"*補*")&gt;0),".",""),IF(R8="補",$A707,""),IF(AND(LEN(R8)&gt;=2,ISNUMBER(SEARCH("補",R8))),$A707&amp;"("&amp;SUBSTITUTE(R8,"補","")&amp;"時"&amp;")",""))</f>
        <v/>
      </c>
      <c r="S707" s="65" t="str">
        <f ca="1">CONCATENATE(IF(AND(LEN(S706)&gt;=1,S706&lt;&gt;".",COUNTIF(S8:S$73,"*補*")&gt;0),".",""),IF(S8="補",$A707,""),IF(AND(LEN(S8)&gt;=2,ISNUMBER(SEARCH("補",S8))),$A707&amp;"("&amp;SUBSTITUTE(S8,"補","")&amp;"時"&amp;")",""))</f>
        <v/>
      </c>
      <c r="T707" s="65" t="str">
        <f ca="1">CONCATENATE(IF(AND(LEN(T706)&gt;=1,T706&lt;&gt;".",COUNTIF(T8:T$73,"*補*")&gt;0),".",""),IF(T8="補",$A707,""),IF(AND(LEN(T8)&gt;=2,ISNUMBER(SEARCH("補",T8))),$A707&amp;"("&amp;SUBSTITUTE(T8,"補","")&amp;"時"&amp;")",""))</f>
        <v/>
      </c>
      <c r="U707" s="65" t="str">
        <f ca="1">CONCATENATE(IF(AND(LEN(U706)&gt;=1,U706&lt;&gt;".",COUNTIF(U8:U$73,"*補*")&gt;0),".",""),IF(U8="補",$A707,""),IF(AND(LEN(U8)&gt;=2,ISNUMBER(SEARCH("補",U8))),$A707&amp;"("&amp;SUBSTITUTE(U8,"補","")&amp;"時"&amp;")",""))</f>
        <v/>
      </c>
      <c r="V707" s="65" t="str">
        <f ca="1">CONCATENATE(IF(AND(LEN(V706)&gt;=1,V706&lt;&gt;".",COUNTIF(V8:V$73,"*補*")&gt;0),".",""),IF(V8="補",$A707,""),IF(AND(LEN(V8)&gt;=2,ISNUMBER(SEARCH("補",V8))),$A707&amp;"("&amp;SUBSTITUTE(V8,"補","")&amp;"時"&amp;")",""))</f>
        <v/>
      </c>
      <c r="W707" s="65" t="str">
        <f ca="1">CONCATENATE(IF(AND(LEN(W706)&gt;=1,W706&lt;&gt;".",COUNTIF(W8:W$73,"*補*")&gt;0),".",""),IF(W8="補",$A707,""),IF(AND(LEN(W8)&gt;=2,ISNUMBER(SEARCH("補",W8))),$A707&amp;"("&amp;SUBSTITUTE(W8,"補","")&amp;"時"&amp;")",""))</f>
        <v/>
      </c>
      <c r="X707" s="65" t="str">
        <f ca="1">CONCATENATE(IF(AND(LEN(X706)&gt;=1,X706&lt;&gt;".",COUNTIF(X8:X$73,"*補*")&gt;0),".",""),IF(X8="補",$A707,""),IF(AND(LEN(X8)&gt;=2,ISNUMBER(SEARCH("補",X8))),$A707&amp;"("&amp;SUBSTITUTE(X8,"補","")&amp;"時"&amp;")",""))</f>
        <v/>
      </c>
      <c r="Y707" s="65" t="str">
        <f ca="1">CONCATENATE(IF(AND(LEN(Y706)&gt;=1,Y706&lt;&gt;".",COUNTIF(Y8:Y$73,"*補*")&gt;0),".",""),IF(Y8="補",$A707,""),IF(AND(LEN(Y8)&gt;=2,ISNUMBER(SEARCH("補",Y8))),$A707&amp;"("&amp;SUBSTITUTE(Y8,"補","")&amp;"時"&amp;")",""))</f>
        <v/>
      </c>
      <c r="Z707" s="65" t="str">
        <f ca="1">CONCATENATE(IF(AND(LEN(Z706)&gt;=1,Z706&lt;&gt;".",COUNTIF(Z8:Z$73,"*補*")&gt;0),".",""),IF(Z8="補",$A707,""),IF(AND(LEN(Z8)&gt;=2,ISNUMBER(SEARCH("補",Z8))),$A707&amp;"("&amp;SUBSTITUTE(Z8,"補","")&amp;"時"&amp;")",""))</f>
        <v/>
      </c>
      <c r="AA707" s="65" t="str">
        <f ca="1">CONCATENATE(IF(AND(LEN(AA706)&gt;=1,AA706&lt;&gt;".",COUNTIF(AA8:AA$73,"*補*")&gt;0),".",""),IF(AA8="補",$A707,""),IF(AND(LEN(AA8)&gt;=2,ISNUMBER(SEARCH("補",AA8))),$A707&amp;"("&amp;SUBSTITUTE(AA8,"補","")&amp;"時"&amp;")",""))</f>
        <v/>
      </c>
      <c r="AB707" s="65" t="str">
        <f ca="1">CONCATENATE(IF(AND(LEN(AB706)&gt;=1,AB706&lt;&gt;".",COUNTIF(AB8:AB$73,"*補*")&gt;0),".",""),IF(AB8="補",$A707,""),IF(AND(LEN(AB8)&gt;=2,ISNUMBER(SEARCH("補",AB8))),$A707&amp;"("&amp;SUBSTITUTE(AB8,"補","")&amp;"時"&amp;")",""))</f>
        <v/>
      </c>
      <c r="AC707" s="65" t="str">
        <f ca="1">CONCATENATE(IF(AND(LEN(AC706)&gt;=1,AC706&lt;&gt;".",COUNTIF(AC8:AC$73,"*補*")&gt;0),".",""),IF(AC8="補",$A707,""),IF(AND(LEN(AC8)&gt;=2,ISNUMBER(SEARCH("補",AC8))),$A707&amp;"("&amp;SUBSTITUTE(AC8,"補","")&amp;"時"&amp;")",""))</f>
        <v/>
      </c>
      <c r="AD707" s="65" t="str">
        <f ca="1">CONCATENATE(IF(AND(LEN(AD706)&gt;=1,AD706&lt;&gt;".",COUNTIF(AD8:AD$73,"*補*")&gt;0),".",""),IF(AD8="補",$A707,""),IF(AND(LEN(AD8)&gt;=2,ISNUMBER(SEARCH("補",AD8))),$A707&amp;"("&amp;SUBSTITUTE(AD8,"補","")&amp;"時"&amp;")",""))</f>
        <v/>
      </c>
      <c r="AE707" s="65" t="str">
        <f ca="1">CONCATENATE(IF(AND(LEN(AE706)&gt;=1,AE706&lt;&gt;".",COUNTIF(AE8:AE$73,"*補*")&gt;0),".",""),IF(AE8="補",$A707,""),IF(AND(LEN(AE8)&gt;=2,ISNUMBER(SEARCH("補",AE8))),$A707&amp;"("&amp;SUBSTITUTE(AE8,"補","")&amp;"時"&amp;")",""))</f>
        <v/>
      </c>
      <c r="AF707" s="65" t="str">
        <f ca="1">CONCATENATE(IF(AND(LEN(AF706)&gt;=1,AF706&lt;&gt;".",COUNTIF(AF8:AF$73,"*補*")&gt;0),".",""),IF(AF8="補",$A707,""),IF(AND(LEN(AF8)&gt;=2,ISNUMBER(SEARCH("補",AF8))),$A707&amp;"("&amp;SUBSTITUTE(AF8,"補","")&amp;"時"&amp;")",""))</f>
        <v/>
      </c>
      <c r="AG707" s="65" t="str">
        <f ca="1">CONCATENATE(IF(AND(LEN(AG706)&gt;=1,AG706&lt;&gt;".",COUNTIF(AG8:AG$73,"*補*")&gt;0),".",""),IF(AG8="補",$A707,""),IF(AND(LEN(AG8)&gt;=2,ISNUMBER(SEARCH("補",AG8))),$A707&amp;"("&amp;SUBSTITUTE(AG8,"補","")&amp;"時"&amp;")",""))</f>
        <v/>
      </c>
      <c r="AH707" s="65"/>
      <c r="AI707" s="65"/>
      <c r="AJ707" s="65"/>
    </row>
    <row r="708" spans="1:36">
      <c r="A708" s="65">
        <f t="shared" si="58"/>
        <v>8</v>
      </c>
      <c r="B708" s="65" t="str">
        <f t="shared" si="58"/>
        <v>徐意凱</v>
      </c>
      <c r="C708" s="65" t="str">
        <f ca="1">CONCATENATE(IF(AND(LEN(C707)&gt;=1,C707&lt;&gt;".",COUNTIF(C9:C$73,"*補*")&gt;0),".",""),IF(C9="補",$A708,""),IF(AND(LEN(C9)&gt;=2,ISNUMBER(SEARCH("補",C9))),$A708&amp;"("&amp;SUBSTITUTE(C9,"補","")&amp;"時"&amp;")",""))</f>
        <v/>
      </c>
      <c r="D708" s="65" t="str">
        <f ca="1">CONCATENATE(IF(AND(LEN(D707)&gt;=1,D707&lt;&gt;".",COUNTIF(D9:D$73,"*補*")&gt;0),".",""),IF(D9="補",$A708,""),IF(AND(LEN(D9)&gt;=2,ISNUMBER(SEARCH("補",D9))),$A708&amp;"("&amp;SUBSTITUTE(D9,"補","")&amp;"時"&amp;")",""))</f>
        <v/>
      </c>
      <c r="E708" s="65" t="str">
        <f ca="1">CONCATENATE(IF(AND(LEN(E707)&gt;=1,E707&lt;&gt;".",COUNTIF(E9:E$73,"*補*")&gt;0),".",""),IF(E9="補",$A708,""),IF(AND(LEN(E9)&gt;=2,ISNUMBER(SEARCH("補",E9))),$A708&amp;"("&amp;SUBSTITUTE(E9,"補","")&amp;"時"&amp;")",""))</f>
        <v/>
      </c>
      <c r="F708" s="65" t="str">
        <f ca="1">CONCATENATE(IF(AND(LEN(F707)&gt;=1,F707&lt;&gt;".",COUNTIF(F9:F$73,"*補*")&gt;0),".",""),IF(F9="補",$A708,""),IF(AND(LEN(F9)&gt;=2,ISNUMBER(SEARCH("補",F9))),$A708&amp;"("&amp;SUBSTITUTE(F9,"補","")&amp;"時"&amp;")",""))</f>
        <v/>
      </c>
      <c r="G708" s="65" t="str">
        <f ca="1">CONCATENATE(IF(AND(LEN(G707)&gt;=1,G707&lt;&gt;".",COUNTIF(G9:G$73,"*補*")&gt;0),".",""),IF(G9="補",$A708,""),IF(AND(LEN(G9)&gt;=2,ISNUMBER(SEARCH("補",G9))),$A708&amp;"("&amp;SUBSTITUTE(G9,"補","")&amp;"時"&amp;")",""))</f>
        <v/>
      </c>
      <c r="H708" s="65" t="str">
        <f ca="1">CONCATENATE(IF(AND(LEN(H707)&gt;=1,H707&lt;&gt;".",COUNTIF(H9:H$73,"*補*")&gt;0),".",""),IF(H9="補",$A708,""),IF(AND(LEN(H9)&gt;=2,ISNUMBER(SEARCH("補",H9))),$A708&amp;"("&amp;SUBSTITUTE(H9,"補","")&amp;"時"&amp;")",""))</f>
        <v/>
      </c>
      <c r="I708" s="65" t="str">
        <f ca="1">CONCATENATE(IF(AND(LEN(I707)&gt;=1,I707&lt;&gt;".",COUNTIF(I9:I$73,"*補*")&gt;0),".",""),IF(I9="補",$A708,""),IF(AND(LEN(I9)&gt;=2,ISNUMBER(SEARCH("補",I9))),$A708&amp;"("&amp;SUBSTITUTE(I9,"補","")&amp;"時"&amp;")",""))</f>
        <v/>
      </c>
      <c r="J708" s="65" t="str">
        <f ca="1">CONCATENATE(IF(AND(LEN(J707)&gt;=1,J707&lt;&gt;".",COUNTIF(J9:J$73,"*補*")&gt;0),".",""),IF(J9="補",$A708,""),IF(AND(LEN(J9)&gt;=2,ISNUMBER(SEARCH("補",J9))),$A708&amp;"("&amp;SUBSTITUTE(J9,"補","")&amp;"時"&amp;")",""))</f>
        <v/>
      </c>
      <c r="K708" s="65" t="str">
        <f ca="1">CONCATENATE(IF(AND(LEN(K707)&gt;=1,K707&lt;&gt;".",COUNTIF(K9:K$73,"*補*")&gt;0),".",""),IF(K9="補",$A708,""),IF(AND(LEN(K9)&gt;=2,ISNUMBER(SEARCH("補",K9))),$A708&amp;"("&amp;SUBSTITUTE(K9,"補","")&amp;"時"&amp;")",""))</f>
        <v/>
      </c>
      <c r="L708" s="65" t="str">
        <f ca="1">CONCATENATE(IF(AND(LEN(L707)&gt;=1,L707&lt;&gt;".",COUNTIF(L9:L$73,"*補*")&gt;0),".",""),IF(L9="補",$A708,""),IF(AND(LEN(L9)&gt;=2,ISNUMBER(SEARCH("補",L9))),$A708&amp;"("&amp;SUBSTITUTE(L9,"補","")&amp;"時"&amp;")",""))</f>
        <v/>
      </c>
      <c r="M708" s="65" t="str">
        <f ca="1">CONCATENATE(IF(AND(LEN(M707)&gt;=1,M707&lt;&gt;".",COUNTIF(M9:M$73,"*補*")&gt;0),".",""),IF(M9="補",$A708,""),IF(AND(LEN(M9)&gt;=2,ISNUMBER(SEARCH("補",M9))),$A708&amp;"("&amp;SUBSTITUTE(M9,"補","")&amp;"時"&amp;")",""))</f>
        <v/>
      </c>
      <c r="N708" s="65" t="str">
        <f ca="1">CONCATENATE(IF(AND(LEN(N707)&gt;=1,N707&lt;&gt;".",COUNTIF(N9:N$73,"*補*")&gt;0),".",""),IF(N9="補",$A708,""),IF(AND(LEN(N9)&gt;=2,ISNUMBER(SEARCH("補",N9))),$A708&amp;"("&amp;SUBSTITUTE(N9,"補","")&amp;"時"&amp;")",""))</f>
        <v/>
      </c>
      <c r="O708" s="65" t="str">
        <f ca="1">CONCATENATE(IF(AND(LEN(O707)&gt;=1,O707&lt;&gt;".",COUNTIF(O9:O$73,"*補*")&gt;0),".",""),IF(O9="補",$A708,""),IF(AND(LEN(O9)&gt;=2,ISNUMBER(SEARCH("補",O9))),$A708&amp;"("&amp;SUBSTITUTE(O9,"補","")&amp;"時"&amp;")",""))</f>
        <v/>
      </c>
      <c r="P708" s="65" t="str">
        <f ca="1">CONCATENATE(IF(AND(LEN(P707)&gt;=1,P707&lt;&gt;".",COUNTIF(P9:P$73,"*補*")&gt;0),".",""),IF(P9="補",$A708,""),IF(AND(LEN(P9)&gt;=2,ISNUMBER(SEARCH("補",P9))),$A708&amp;"("&amp;SUBSTITUTE(P9,"補","")&amp;"時"&amp;")",""))</f>
        <v/>
      </c>
      <c r="Q708" s="65" t="str">
        <f ca="1">CONCATENATE(IF(AND(LEN(Q707)&gt;=1,Q707&lt;&gt;".",COUNTIF(Q9:Q$73,"*補*")&gt;0),".",""),IF(Q9="補",$A708,""),IF(AND(LEN(Q9)&gt;=2,ISNUMBER(SEARCH("補",Q9))),$A708&amp;"("&amp;SUBSTITUTE(Q9,"補","")&amp;"時"&amp;")",""))</f>
        <v/>
      </c>
      <c r="R708" s="65" t="str">
        <f ca="1">CONCATENATE(IF(AND(LEN(R707)&gt;=1,R707&lt;&gt;".",COUNTIF(R9:R$73,"*補*")&gt;0),".",""),IF(R9="補",$A708,""),IF(AND(LEN(R9)&gt;=2,ISNUMBER(SEARCH("補",R9))),$A708&amp;"("&amp;SUBSTITUTE(R9,"補","")&amp;"時"&amp;")",""))</f>
        <v/>
      </c>
      <c r="S708" s="65" t="str">
        <f ca="1">CONCATENATE(IF(AND(LEN(S707)&gt;=1,S707&lt;&gt;".",COUNTIF(S9:S$73,"*補*")&gt;0),".",""),IF(S9="補",$A708,""),IF(AND(LEN(S9)&gt;=2,ISNUMBER(SEARCH("補",S9))),$A708&amp;"("&amp;SUBSTITUTE(S9,"補","")&amp;"時"&amp;")",""))</f>
        <v/>
      </c>
      <c r="T708" s="65" t="str">
        <f ca="1">CONCATENATE(IF(AND(LEN(T707)&gt;=1,T707&lt;&gt;".",COUNTIF(T9:T$73,"*補*")&gt;0),".",""),IF(T9="補",$A708,""),IF(AND(LEN(T9)&gt;=2,ISNUMBER(SEARCH("補",T9))),$A708&amp;"("&amp;SUBSTITUTE(T9,"補","")&amp;"時"&amp;")",""))</f>
        <v/>
      </c>
      <c r="U708" s="65" t="str">
        <f ca="1">CONCATENATE(IF(AND(LEN(U707)&gt;=1,U707&lt;&gt;".",COUNTIF(U9:U$73,"*補*")&gt;0),".",""),IF(U9="補",$A708,""),IF(AND(LEN(U9)&gt;=2,ISNUMBER(SEARCH("補",U9))),$A708&amp;"("&amp;SUBSTITUTE(U9,"補","")&amp;"時"&amp;")",""))</f>
        <v/>
      </c>
      <c r="V708" s="65" t="str">
        <f ca="1">CONCATENATE(IF(AND(LEN(V707)&gt;=1,V707&lt;&gt;".",COUNTIF(V9:V$73,"*補*")&gt;0),".",""),IF(V9="補",$A708,""),IF(AND(LEN(V9)&gt;=2,ISNUMBER(SEARCH("補",V9))),$A708&amp;"("&amp;SUBSTITUTE(V9,"補","")&amp;"時"&amp;")",""))</f>
        <v/>
      </c>
      <c r="W708" s="65" t="str">
        <f ca="1">CONCATENATE(IF(AND(LEN(W707)&gt;=1,W707&lt;&gt;".",COUNTIF(W9:W$73,"*補*")&gt;0),".",""),IF(W9="補",$A708,""),IF(AND(LEN(W9)&gt;=2,ISNUMBER(SEARCH("補",W9))),$A708&amp;"("&amp;SUBSTITUTE(W9,"補","")&amp;"時"&amp;")",""))</f>
        <v/>
      </c>
      <c r="X708" s="65" t="str">
        <f ca="1">CONCATENATE(IF(AND(LEN(X707)&gt;=1,X707&lt;&gt;".",COUNTIF(X9:X$73,"*補*")&gt;0),".",""),IF(X9="補",$A708,""),IF(AND(LEN(X9)&gt;=2,ISNUMBER(SEARCH("補",X9))),$A708&amp;"("&amp;SUBSTITUTE(X9,"補","")&amp;"時"&amp;")",""))</f>
        <v/>
      </c>
      <c r="Y708" s="65" t="str">
        <f ca="1">CONCATENATE(IF(AND(LEN(Y707)&gt;=1,Y707&lt;&gt;".",COUNTIF(Y9:Y$73,"*補*")&gt;0),".",""),IF(Y9="補",$A708,""),IF(AND(LEN(Y9)&gt;=2,ISNUMBER(SEARCH("補",Y9))),$A708&amp;"("&amp;SUBSTITUTE(Y9,"補","")&amp;"時"&amp;")",""))</f>
        <v/>
      </c>
      <c r="Z708" s="65" t="str">
        <f ca="1">CONCATENATE(IF(AND(LEN(Z707)&gt;=1,Z707&lt;&gt;".",COUNTIF(Z9:Z$73,"*補*")&gt;0),".",""),IF(Z9="補",$A708,""),IF(AND(LEN(Z9)&gt;=2,ISNUMBER(SEARCH("補",Z9))),$A708&amp;"("&amp;SUBSTITUTE(Z9,"補","")&amp;"時"&amp;")",""))</f>
        <v/>
      </c>
      <c r="AA708" s="65" t="str">
        <f ca="1">CONCATENATE(IF(AND(LEN(AA707)&gt;=1,AA707&lt;&gt;".",COUNTIF(AA9:AA$73,"*補*")&gt;0),".",""),IF(AA9="補",$A708,""),IF(AND(LEN(AA9)&gt;=2,ISNUMBER(SEARCH("補",AA9))),$A708&amp;"("&amp;SUBSTITUTE(AA9,"補","")&amp;"時"&amp;")",""))</f>
        <v/>
      </c>
      <c r="AB708" s="65" t="str">
        <f ca="1">CONCATENATE(IF(AND(LEN(AB707)&gt;=1,AB707&lt;&gt;".",COUNTIF(AB9:AB$73,"*補*")&gt;0),".",""),IF(AB9="補",$A708,""),IF(AND(LEN(AB9)&gt;=2,ISNUMBER(SEARCH("補",AB9))),$A708&amp;"("&amp;SUBSTITUTE(AB9,"補","")&amp;"時"&amp;")",""))</f>
        <v/>
      </c>
      <c r="AC708" s="65" t="str">
        <f ca="1">CONCATENATE(IF(AND(LEN(AC707)&gt;=1,AC707&lt;&gt;".",COUNTIF(AC9:AC$73,"*補*")&gt;0),".",""),IF(AC9="補",$A708,""),IF(AND(LEN(AC9)&gt;=2,ISNUMBER(SEARCH("補",AC9))),$A708&amp;"("&amp;SUBSTITUTE(AC9,"補","")&amp;"時"&amp;")",""))</f>
        <v/>
      </c>
      <c r="AD708" s="65" t="str">
        <f ca="1">CONCATENATE(IF(AND(LEN(AD707)&gt;=1,AD707&lt;&gt;".",COUNTIF(AD9:AD$73,"*補*")&gt;0),".",""),IF(AD9="補",$A708,""),IF(AND(LEN(AD9)&gt;=2,ISNUMBER(SEARCH("補",AD9))),$A708&amp;"("&amp;SUBSTITUTE(AD9,"補","")&amp;"時"&amp;")",""))</f>
        <v/>
      </c>
      <c r="AE708" s="65" t="str">
        <f ca="1">CONCATENATE(IF(AND(LEN(AE707)&gt;=1,AE707&lt;&gt;".",COUNTIF(AE9:AE$73,"*補*")&gt;0),".",""),IF(AE9="補",$A708,""),IF(AND(LEN(AE9)&gt;=2,ISNUMBER(SEARCH("補",AE9))),$A708&amp;"("&amp;SUBSTITUTE(AE9,"補","")&amp;"時"&amp;")",""))</f>
        <v/>
      </c>
      <c r="AF708" s="65" t="str">
        <f ca="1">CONCATENATE(IF(AND(LEN(AF707)&gt;=1,AF707&lt;&gt;".",COUNTIF(AF9:AF$73,"*補*")&gt;0),".",""),IF(AF9="補",$A708,""),IF(AND(LEN(AF9)&gt;=2,ISNUMBER(SEARCH("補",AF9))),$A708&amp;"("&amp;SUBSTITUTE(AF9,"補","")&amp;"時"&amp;")",""))</f>
        <v/>
      </c>
      <c r="AG708" s="65" t="str">
        <f ca="1">CONCATENATE(IF(AND(LEN(AG707)&gt;=1,AG707&lt;&gt;".",COUNTIF(AG9:AG$73,"*補*")&gt;0),".",""),IF(AG9="補",$A708,""),IF(AND(LEN(AG9)&gt;=2,ISNUMBER(SEARCH("補",AG9))),$A708&amp;"("&amp;SUBSTITUTE(AG9,"補","")&amp;"時"&amp;")",""))</f>
        <v/>
      </c>
      <c r="AH708" s="65"/>
      <c r="AI708" s="65"/>
      <c r="AJ708" s="65"/>
    </row>
    <row r="709" spans="1:36">
      <c r="A709" s="65">
        <f t="shared" si="58"/>
        <v>9</v>
      </c>
      <c r="B709" s="65" t="str">
        <f t="shared" si="58"/>
        <v>黃聖淵</v>
      </c>
      <c r="C709" s="65" t="str">
        <f ca="1">CONCATENATE(IF(AND(LEN(C708)&gt;=1,C708&lt;&gt;".",COUNTIF(C10:C$73,"*補*")&gt;0),".",""),IF(C10="補",$A709,""),IF(AND(LEN(C10)&gt;=2,ISNUMBER(SEARCH("補",C10))),$A709&amp;"("&amp;SUBSTITUTE(C10,"補","")&amp;"時"&amp;")",""))</f>
        <v/>
      </c>
      <c r="D709" s="65" t="str">
        <f ca="1">CONCATENATE(IF(AND(LEN(D708)&gt;=1,D708&lt;&gt;".",COUNTIF(D10:D$73,"*補*")&gt;0),".",""),IF(D10="補",$A709,""),IF(AND(LEN(D10)&gt;=2,ISNUMBER(SEARCH("補",D10))),$A709&amp;"("&amp;SUBSTITUTE(D10,"補","")&amp;"時"&amp;")",""))</f>
        <v/>
      </c>
      <c r="E709" s="65" t="str">
        <f ca="1">CONCATENATE(IF(AND(LEN(E708)&gt;=1,E708&lt;&gt;".",COUNTIF(E10:E$73,"*補*")&gt;0),".",""),IF(E10="補",$A709,""),IF(AND(LEN(E10)&gt;=2,ISNUMBER(SEARCH("補",E10))),$A709&amp;"("&amp;SUBSTITUTE(E10,"補","")&amp;"時"&amp;")",""))</f>
        <v/>
      </c>
      <c r="F709" s="65" t="str">
        <f ca="1">CONCATENATE(IF(AND(LEN(F708)&gt;=1,F708&lt;&gt;".",COUNTIF(F10:F$73,"*補*")&gt;0),".",""),IF(F10="補",$A709,""),IF(AND(LEN(F10)&gt;=2,ISNUMBER(SEARCH("補",F10))),$A709&amp;"("&amp;SUBSTITUTE(F10,"補","")&amp;"時"&amp;")",""))</f>
        <v/>
      </c>
      <c r="G709" s="65" t="str">
        <f ca="1">CONCATENATE(IF(AND(LEN(G708)&gt;=1,G708&lt;&gt;".",COUNTIF(G10:G$73,"*補*")&gt;0),".",""),IF(G10="補",$A709,""),IF(AND(LEN(G10)&gt;=2,ISNUMBER(SEARCH("補",G10))),$A709&amp;"("&amp;SUBSTITUTE(G10,"補","")&amp;"時"&amp;")",""))</f>
        <v/>
      </c>
      <c r="H709" s="65" t="str">
        <f ca="1">CONCATENATE(IF(AND(LEN(H708)&gt;=1,H708&lt;&gt;".",COUNTIF(H10:H$73,"*補*")&gt;0),".",""),IF(H10="補",$A709,""),IF(AND(LEN(H10)&gt;=2,ISNUMBER(SEARCH("補",H10))),$A709&amp;"("&amp;SUBSTITUTE(H10,"補","")&amp;"時"&amp;")",""))</f>
        <v/>
      </c>
      <c r="I709" s="65" t="str">
        <f ca="1">CONCATENATE(IF(AND(LEN(I708)&gt;=1,I708&lt;&gt;".",COUNTIF(I10:I$73,"*補*")&gt;0),".",""),IF(I10="補",$A709,""),IF(AND(LEN(I10)&gt;=2,ISNUMBER(SEARCH("補",I10))),$A709&amp;"("&amp;SUBSTITUTE(I10,"補","")&amp;"時"&amp;")",""))</f>
        <v/>
      </c>
      <c r="J709" s="65" t="str">
        <f ca="1">CONCATENATE(IF(AND(LEN(J708)&gt;=1,J708&lt;&gt;".",COUNTIF(J10:J$73,"*補*")&gt;0),".",""),IF(J10="補",$A709,""),IF(AND(LEN(J10)&gt;=2,ISNUMBER(SEARCH("補",J10))),$A709&amp;"("&amp;SUBSTITUTE(J10,"補","")&amp;"時"&amp;")",""))</f>
        <v/>
      </c>
      <c r="K709" s="65" t="str">
        <f ca="1">CONCATENATE(IF(AND(LEN(K708)&gt;=1,K708&lt;&gt;".",COUNTIF(K10:K$73,"*補*")&gt;0),".",""),IF(K10="補",$A709,""),IF(AND(LEN(K10)&gt;=2,ISNUMBER(SEARCH("補",K10))),$A709&amp;"("&amp;SUBSTITUTE(K10,"補","")&amp;"時"&amp;")",""))</f>
        <v/>
      </c>
      <c r="L709" s="65" t="str">
        <f ca="1">CONCATENATE(IF(AND(LEN(L708)&gt;=1,L708&lt;&gt;".",COUNTIF(L10:L$73,"*補*")&gt;0),".",""),IF(L10="補",$A709,""),IF(AND(LEN(L10)&gt;=2,ISNUMBER(SEARCH("補",L10))),$A709&amp;"("&amp;SUBSTITUTE(L10,"補","")&amp;"時"&amp;")",""))</f>
        <v/>
      </c>
      <c r="M709" s="65" t="str">
        <f ca="1">CONCATENATE(IF(AND(LEN(M708)&gt;=1,M708&lt;&gt;".",COUNTIF(M10:M$73,"*補*")&gt;0),".",""),IF(M10="補",$A709,""),IF(AND(LEN(M10)&gt;=2,ISNUMBER(SEARCH("補",M10))),$A709&amp;"("&amp;SUBSTITUTE(M10,"補","")&amp;"時"&amp;")",""))</f>
        <v/>
      </c>
      <c r="N709" s="65" t="str">
        <f ca="1">CONCATENATE(IF(AND(LEN(N708)&gt;=1,N708&lt;&gt;".",COUNTIF(N10:N$73,"*補*")&gt;0),".",""),IF(N10="補",$A709,""),IF(AND(LEN(N10)&gt;=2,ISNUMBER(SEARCH("補",N10))),$A709&amp;"("&amp;SUBSTITUTE(N10,"補","")&amp;"時"&amp;")",""))</f>
        <v/>
      </c>
      <c r="O709" s="65" t="str">
        <f ca="1">CONCATENATE(IF(AND(LEN(O708)&gt;=1,O708&lt;&gt;".",COUNTIF(O10:O$73,"*補*")&gt;0),".",""),IF(O10="補",$A709,""),IF(AND(LEN(O10)&gt;=2,ISNUMBER(SEARCH("補",O10))),$A709&amp;"("&amp;SUBSTITUTE(O10,"補","")&amp;"時"&amp;")",""))</f>
        <v/>
      </c>
      <c r="P709" s="65" t="str">
        <f ca="1">CONCATENATE(IF(AND(LEN(P708)&gt;=1,P708&lt;&gt;".",COUNTIF(P10:P$73,"*補*")&gt;0),".",""),IF(P10="補",$A709,""),IF(AND(LEN(P10)&gt;=2,ISNUMBER(SEARCH("補",P10))),$A709&amp;"("&amp;SUBSTITUTE(P10,"補","")&amp;"時"&amp;")",""))</f>
        <v/>
      </c>
      <c r="Q709" s="65" t="str">
        <f ca="1">CONCATENATE(IF(AND(LEN(Q708)&gt;=1,Q708&lt;&gt;".",COUNTIF(Q10:Q$73,"*補*")&gt;0),".",""),IF(Q10="補",$A709,""),IF(AND(LEN(Q10)&gt;=2,ISNUMBER(SEARCH("補",Q10))),$A709&amp;"("&amp;SUBSTITUTE(Q10,"補","")&amp;"時"&amp;")",""))</f>
        <v/>
      </c>
      <c r="R709" s="65" t="str">
        <f ca="1">CONCATENATE(IF(AND(LEN(R708)&gt;=1,R708&lt;&gt;".",COUNTIF(R10:R$73,"*補*")&gt;0),".",""),IF(R10="補",$A709,""),IF(AND(LEN(R10)&gt;=2,ISNUMBER(SEARCH("補",R10))),$A709&amp;"("&amp;SUBSTITUTE(R10,"補","")&amp;"時"&amp;")",""))</f>
        <v/>
      </c>
      <c r="S709" s="65" t="str">
        <f ca="1">CONCATENATE(IF(AND(LEN(S708)&gt;=1,S708&lt;&gt;".",COUNTIF(S10:S$73,"*補*")&gt;0),".",""),IF(S10="補",$A709,""),IF(AND(LEN(S10)&gt;=2,ISNUMBER(SEARCH("補",S10))),$A709&amp;"("&amp;SUBSTITUTE(S10,"補","")&amp;"時"&amp;")",""))</f>
        <v/>
      </c>
      <c r="T709" s="65" t="str">
        <f ca="1">CONCATENATE(IF(AND(LEN(T708)&gt;=1,T708&lt;&gt;".",COUNTIF(T10:T$73,"*補*")&gt;0),".",""),IF(T10="補",$A709,""),IF(AND(LEN(T10)&gt;=2,ISNUMBER(SEARCH("補",T10))),$A709&amp;"("&amp;SUBSTITUTE(T10,"補","")&amp;"時"&amp;")",""))</f>
        <v/>
      </c>
      <c r="U709" s="65" t="str">
        <f ca="1">CONCATENATE(IF(AND(LEN(U708)&gt;=1,U708&lt;&gt;".",COUNTIF(U10:U$73,"*補*")&gt;0),".",""),IF(U10="補",$A709,""),IF(AND(LEN(U10)&gt;=2,ISNUMBER(SEARCH("補",U10))),$A709&amp;"("&amp;SUBSTITUTE(U10,"補","")&amp;"時"&amp;")",""))</f>
        <v/>
      </c>
      <c r="V709" s="65" t="str">
        <f ca="1">CONCATENATE(IF(AND(LEN(V708)&gt;=1,V708&lt;&gt;".",COUNTIF(V10:V$73,"*補*")&gt;0),".",""),IF(V10="補",$A709,""),IF(AND(LEN(V10)&gt;=2,ISNUMBER(SEARCH("補",V10))),$A709&amp;"("&amp;SUBSTITUTE(V10,"補","")&amp;"時"&amp;")",""))</f>
        <v/>
      </c>
      <c r="W709" s="65" t="str">
        <f ca="1">CONCATENATE(IF(AND(LEN(W708)&gt;=1,W708&lt;&gt;".",COUNTIF(W10:W$73,"*補*")&gt;0),".",""),IF(W10="補",$A709,""),IF(AND(LEN(W10)&gt;=2,ISNUMBER(SEARCH("補",W10))),$A709&amp;"("&amp;SUBSTITUTE(W10,"補","")&amp;"時"&amp;")",""))</f>
        <v/>
      </c>
      <c r="X709" s="65" t="str">
        <f ca="1">CONCATENATE(IF(AND(LEN(X708)&gt;=1,X708&lt;&gt;".",COUNTIF(X10:X$73,"*補*")&gt;0),".",""),IF(X10="補",$A709,""),IF(AND(LEN(X10)&gt;=2,ISNUMBER(SEARCH("補",X10))),$A709&amp;"("&amp;SUBSTITUTE(X10,"補","")&amp;"時"&amp;")",""))</f>
        <v/>
      </c>
      <c r="Y709" s="65" t="str">
        <f ca="1">CONCATENATE(IF(AND(LEN(Y708)&gt;=1,Y708&lt;&gt;".",COUNTIF(Y10:Y$73,"*補*")&gt;0),".",""),IF(Y10="補",$A709,""),IF(AND(LEN(Y10)&gt;=2,ISNUMBER(SEARCH("補",Y10))),$A709&amp;"("&amp;SUBSTITUTE(Y10,"補","")&amp;"時"&amp;")",""))</f>
        <v/>
      </c>
      <c r="Z709" s="65" t="str">
        <f ca="1">CONCATENATE(IF(AND(LEN(Z708)&gt;=1,Z708&lt;&gt;".",COUNTIF(Z10:Z$73,"*補*")&gt;0),".",""),IF(Z10="補",$A709,""),IF(AND(LEN(Z10)&gt;=2,ISNUMBER(SEARCH("補",Z10))),$A709&amp;"("&amp;SUBSTITUTE(Z10,"補","")&amp;"時"&amp;")",""))</f>
        <v/>
      </c>
      <c r="AA709" s="65" t="str">
        <f ca="1">CONCATENATE(IF(AND(LEN(AA708)&gt;=1,AA708&lt;&gt;".",COUNTIF(AA10:AA$73,"*補*")&gt;0),".",""),IF(AA10="補",$A709,""),IF(AND(LEN(AA10)&gt;=2,ISNUMBER(SEARCH("補",AA10))),$A709&amp;"("&amp;SUBSTITUTE(AA10,"補","")&amp;"時"&amp;")",""))</f>
        <v/>
      </c>
      <c r="AB709" s="65" t="str">
        <f ca="1">CONCATENATE(IF(AND(LEN(AB708)&gt;=1,AB708&lt;&gt;".",COUNTIF(AB10:AB$73,"*補*")&gt;0),".",""),IF(AB10="補",$A709,""),IF(AND(LEN(AB10)&gt;=2,ISNUMBER(SEARCH("補",AB10))),$A709&amp;"("&amp;SUBSTITUTE(AB10,"補","")&amp;"時"&amp;")",""))</f>
        <v/>
      </c>
      <c r="AC709" s="65" t="str">
        <f ca="1">CONCATENATE(IF(AND(LEN(AC708)&gt;=1,AC708&lt;&gt;".",COUNTIF(AC10:AC$73,"*補*")&gt;0),".",""),IF(AC10="補",$A709,""),IF(AND(LEN(AC10)&gt;=2,ISNUMBER(SEARCH("補",AC10))),$A709&amp;"("&amp;SUBSTITUTE(AC10,"補","")&amp;"時"&amp;")",""))</f>
        <v/>
      </c>
      <c r="AD709" s="65" t="str">
        <f ca="1">CONCATENATE(IF(AND(LEN(AD708)&gt;=1,AD708&lt;&gt;".",COUNTIF(AD10:AD$73,"*補*")&gt;0),".",""),IF(AD10="補",$A709,""),IF(AND(LEN(AD10)&gt;=2,ISNUMBER(SEARCH("補",AD10))),$A709&amp;"("&amp;SUBSTITUTE(AD10,"補","")&amp;"時"&amp;")",""))</f>
        <v/>
      </c>
      <c r="AE709" s="65" t="str">
        <f ca="1">CONCATENATE(IF(AND(LEN(AE708)&gt;=1,AE708&lt;&gt;".",COUNTIF(AE10:AE$73,"*補*")&gt;0),".",""),IF(AE10="補",$A709,""),IF(AND(LEN(AE10)&gt;=2,ISNUMBER(SEARCH("補",AE10))),$A709&amp;"("&amp;SUBSTITUTE(AE10,"補","")&amp;"時"&amp;")",""))</f>
        <v/>
      </c>
      <c r="AF709" s="65" t="str">
        <f ca="1">CONCATENATE(IF(AND(LEN(AF708)&gt;=1,AF708&lt;&gt;".",COUNTIF(AF10:AF$73,"*補*")&gt;0),".",""),IF(AF10="補",$A709,""),IF(AND(LEN(AF10)&gt;=2,ISNUMBER(SEARCH("補",AF10))),$A709&amp;"("&amp;SUBSTITUTE(AF10,"補","")&amp;"時"&amp;")",""))</f>
        <v/>
      </c>
      <c r="AG709" s="65" t="str">
        <f ca="1">CONCATENATE(IF(AND(LEN(AG708)&gt;=1,AG708&lt;&gt;".",COUNTIF(AG10:AG$73,"*補*")&gt;0),".",""),IF(AG10="補",$A709,""),IF(AND(LEN(AG10)&gt;=2,ISNUMBER(SEARCH("補",AG10))),$A709&amp;"("&amp;SUBSTITUTE(AG10,"補","")&amp;"時"&amp;")",""))</f>
        <v/>
      </c>
      <c r="AH709" s="65"/>
      <c r="AI709" s="65"/>
      <c r="AJ709" s="65"/>
    </row>
    <row r="710" spans="1:36">
      <c r="A710" s="65">
        <f t="shared" si="58"/>
        <v>10</v>
      </c>
      <c r="B710" s="65" t="str">
        <f t="shared" si="58"/>
        <v>翁皓威</v>
      </c>
      <c r="C710" s="65" t="str">
        <f ca="1">CONCATENATE(IF(AND(LEN(C709)&gt;=1,C709&lt;&gt;".",COUNTIF(C11:C$73,"*補*")&gt;0),".",""),IF(C11="補",$A710,""),IF(AND(LEN(C11)&gt;=2,ISNUMBER(SEARCH("補",C11))),$A710&amp;"("&amp;SUBSTITUTE(C11,"補","")&amp;"時"&amp;")",""))</f>
        <v/>
      </c>
      <c r="D710" s="65" t="str">
        <f ca="1">CONCATENATE(IF(AND(LEN(D709)&gt;=1,D709&lt;&gt;".",COUNTIF(D11:D$73,"*補*")&gt;0),".",""),IF(D11="補",$A710,""),IF(AND(LEN(D11)&gt;=2,ISNUMBER(SEARCH("補",D11))),$A710&amp;"("&amp;SUBSTITUTE(D11,"補","")&amp;"時"&amp;")",""))</f>
        <v/>
      </c>
      <c r="E710" s="65" t="str">
        <f ca="1">CONCATENATE(IF(AND(LEN(E709)&gt;=1,E709&lt;&gt;".",COUNTIF(E11:E$73,"*補*")&gt;0),".",""),IF(E11="補",$A710,""),IF(AND(LEN(E11)&gt;=2,ISNUMBER(SEARCH("補",E11))),$A710&amp;"("&amp;SUBSTITUTE(E11,"補","")&amp;"時"&amp;")",""))</f>
        <v/>
      </c>
      <c r="F710" s="65" t="str">
        <f ca="1">CONCATENATE(IF(AND(LEN(F709)&gt;=1,F709&lt;&gt;".",COUNTIF(F11:F$73,"*補*")&gt;0),".",""),IF(F11="補",$A710,""),IF(AND(LEN(F11)&gt;=2,ISNUMBER(SEARCH("補",F11))),$A710&amp;"("&amp;SUBSTITUTE(F11,"補","")&amp;"時"&amp;")",""))</f>
        <v/>
      </c>
      <c r="G710" s="65" t="str">
        <f ca="1">CONCATENATE(IF(AND(LEN(G709)&gt;=1,G709&lt;&gt;".",COUNTIF(G11:G$73,"*補*")&gt;0),".",""),IF(G11="補",$A710,""),IF(AND(LEN(G11)&gt;=2,ISNUMBER(SEARCH("補",G11))),$A710&amp;"("&amp;SUBSTITUTE(G11,"補","")&amp;"時"&amp;")",""))</f>
        <v/>
      </c>
      <c r="H710" s="65" t="str">
        <f ca="1">CONCATENATE(IF(AND(LEN(H709)&gt;=1,H709&lt;&gt;".",COUNTIF(H11:H$73,"*補*")&gt;0),".",""),IF(H11="補",$A710,""),IF(AND(LEN(H11)&gt;=2,ISNUMBER(SEARCH("補",H11))),$A710&amp;"("&amp;SUBSTITUTE(H11,"補","")&amp;"時"&amp;")",""))</f>
        <v/>
      </c>
      <c r="I710" s="65" t="str">
        <f ca="1">CONCATENATE(IF(AND(LEN(I709)&gt;=1,I709&lt;&gt;".",COUNTIF(I11:I$73,"*補*")&gt;0),".",""),IF(I11="補",$A710,""),IF(AND(LEN(I11)&gt;=2,ISNUMBER(SEARCH("補",I11))),$A710&amp;"("&amp;SUBSTITUTE(I11,"補","")&amp;"時"&amp;")",""))</f>
        <v/>
      </c>
      <c r="J710" s="65" t="str">
        <f ca="1">CONCATENATE(IF(AND(LEN(J709)&gt;=1,J709&lt;&gt;".",COUNTIF(J11:J$73,"*補*")&gt;0),".",""),IF(J11="補",$A710,""),IF(AND(LEN(J11)&gt;=2,ISNUMBER(SEARCH("補",J11))),$A710&amp;"("&amp;SUBSTITUTE(J11,"補","")&amp;"時"&amp;")",""))</f>
        <v/>
      </c>
      <c r="K710" s="65" t="str">
        <f ca="1">CONCATENATE(IF(AND(LEN(K709)&gt;=1,K709&lt;&gt;".",COUNTIF(K11:K$73,"*補*")&gt;0),".",""),IF(K11="補",$A710,""),IF(AND(LEN(K11)&gt;=2,ISNUMBER(SEARCH("補",K11))),$A710&amp;"("&amp;SUBSTITUTE(K11,"補","")&amp;"時"&amp;")",""))</f>
        <v/>
      </c>
      <c r="L710" s="65" t="str">
        <f ca="1">CONCATENATE(IF(AND(LEN(L709)&gt;=1,L709&lt;&gt;".",COUNTIF(L11:L$73,"*補*")&gt;0),".",""),IF(L11="補",$A710,""),IF(AND(LEN(L11)&gt;=2,ISNUMBER(SEARCH("補",L11))),$A710&amp;"("&amp;SUBSTITUTE(L11,"補","")&amp;"時"&amp;")",""))</f>
        <v/>
      </c>
      <c r="M710" s="65" t="str">
        <f ca="1">CONCATENATE(IF(AND(LEN(M709)&gt;=1,M709&lt;&gt;".",COUNTIF(M11:M$73,"*補*")&gt;0),".",""),IF(M11="補",$A710,""),IF(AND(LEN(M11)&gt;=2,ISNUMBER(SEARCH("補",M11))),$A710&amp;"("&amp;SUBSTITUTE(M11,"補","")&amp;"時"&amp;")",""))</f>
        <v/>
      </c>
      <c r="N710" s="65" t="str">
        <f ca="1">CONCATENATE(IF(AND(LEN(N709)&gt;=1,N709&lt;&gt;".",COUNTIF(N11:N$73,"*補*")&gt;0),".",""),IF(N11="補",$A710,""),IF(AND(LEN(N11)&gt;=2,ISNUMBER(SEARCH("補",N11))),$A710&amp;"("&amp;SUBSTITUTE(N11,"補","")&amp;"時"&amp;")",""))</f>
        <v/>
      </c>
      <c r="O710" s="65" t="str">
        <f ca="1">CONCATENATE(IF(AND(LEN(O709)&gt;=1,O709&lt;&gt;".",COUNTIF(O11:O$73,"*補*")&gt;0),".",""),IF(O11="補",$A710,""),IF(AND(LEN(O11)&gt;=2,ISNUMBER(SEARCH("補",O11))),$A710&amp;"("&amp;SUBSTITUTE(O11,"補","")&amp;"時"&amp;")",""))</f>
        <v/>
      </c>
      <c r="P710" s="65" t="str">
        <f ca="1">CONCATENATE(IF(AND(LEN(P709)&gt;=1,P709&lt;&gt;".",COUNTIF(P11:P$73,"*補*")&gt;0),".",""),IF(P11="補",$A710,""),IF(AND(LEN(P11)&gt;=2,ISNUMBER(SEARCH("補",P11))),$A710&amp;"("&amp;SUBSTITUTE(P11,"補","")&amp;"時"&amp;")",""))</f>
        <v/>
      </c>
      <c r="Q710" s="65" t="str">
        <f ca="1">CONCATENATE(IF(AND(LEN(Q709)&gt;=1,Q709&lt;&gt;".",COUNTIF(Q11:Q$73,"*補*")&gt;0),".",""),IF(Q11="補",$A710,""),IF(AND(LEN(Q11)&gt;=2,ISNUMBER(SEARCH("補",Q11))),$A710&amp;"("&amp;SUBSTITUTE(Q11,"補","")&amp;"時"&amp;")",""))</f>
        <v/>
      </c>
      <c r="R710" s="65" t="str">
        <f ca="1">CONCATENATE(IF(AND(LEN(R709)&gt;=1,R709&lt;&gt;".",COUNTIF(R11:R$73,"*補*")&gt;0),".",""),IF(R11="補",$A710,""),IF(AND(LEN(R11)&gt;=2,ISNUMBER(SEARCH("補",R11))),$A710&amp;"("&amp;SUBSTITUTE(R11,"補","")&amp;"時"&amp;")",""))</f>
        <v/>
      </c>
      <c r="S710" s="65" t="str">
        <f ca="1">CONCATENATE(IF(AND(LEN(S709)&gt;=1,S709&lt;&gt;".",COUNTIF(S11:S$73,"*補*")&gt;0),".",""),IF(S11="補",$A710,""),IF(AND(LEN(S11)&gt;=2,ISNUMBER(SEARCH("補",S11))),$A710&amp;"("&amp;SUBSTITUTE(S11,"補","")&amp;"時"&amp;")",""))</f>
        <v/>
      </c>
      <c r="T710" s="65" t="str">
        <f ca="1">CONCATENATE(IF(AND(LEN(T709)&gt;=1,T709&lt;&gt;".",COUNTIF(T11:T$73,"*補*")&gt;0),".",""),IF(T11="補",$A710,""),IF(AND(LEN(T11)&gt;=2,ISNUMBER(SEARCH("補",T11))),$A710&amp;"("&amp;SUBSTITUTE(T11,"補","")&amp;"時"&amp;")",""))</f>
        <v/>
      </c>
      <c r="U710" s="65" t="str">
        <f ca="1">CONCATENATE(IF(AND(LEN(U709)&gt;=1,U709&lt;&gt;".",COUNTIF(U11:U$73,"*補*")&gt;0),".",""),IF(U11="補",$A710,""),IF(AND(LEN(U11)&gt;=2,ISNUMBER(SEARCH("補",U11))),$A710&amp;"("&amp;SUBSTITUTE(U11,"補","")&amp;"時"&amp;")",""))</f>
        <v/>
      </c>
      <c r="V710" s="65" t="str">
        <f ca="1">CONCATENATE(IF(AND(LEN(V709)&gt;=1,V709&lt;&gt;".",COUNTIF(V11:V$73,"*補*")&gt;0),".",""),IF(V11="補",$A710,""),IF(AND(LEN(V11)&gt;=2,ISNUMBER(SEARCH("補",V11))),$A710&amp;"("&amp;SUBSTITUTE(V11,"補","")&amp;"時"&amp;")",""))</f>
        <v/>
      </c>
      <c r="W710" s="65" t="str">
        <f ca="1">CONCATENATE(IF(AND(LEN(W709)&gt;=1,W709&lt;&gt;".",COUNTIF(W11:W$73,"*補*")&gt;0),".",""),IF(W11="補",$A710,""),IF(AND(LEN(W11)&gt;=2,ISNUMBER(SEARCH("補",W11))),$A710&amp;"("&amp;SUBSTITUTE(W11,"補","")&amp;"時"&amp;")",""))</f>
        <v/>
      </c>
      <c r="X710" s="65" t="str">
        <f ca="1">CONCATENATE(IF(AND(LEN(X709)&gt;=1,X709&lt;&gt;".",COUNTIF(X11:X$73,"*補*")&gt;0),".",""),IF(X11="補",$A710,""),IF(AND(LEN(X11)&gt;=2,ISNUMBER(SEARCH("補",X11))),$A710&amp;"("&amp;SUBSTITUTE(X11,"補","")&amp;"時"&amp;")",""))</f>
        <v/>
      </c>
      <c r="Y710" s="65" t="str">
        <f ca="1">CONCATENATE(IF(AND(LEN(Y709)&gt;=1,Y709&lt;&gt;".",COUNTIF(Y11:Y$73,"*補*")&gt;0),".",""),IF(Y11="補",$A710,""),IF(AND(LEN(Y11)&gt;=2,ISNUMBER(SEARCH("補",Y11))),$A710&amp;"("&amp;SUBSTITUTE(Y11,"補","")&amp;"時"&amp;")",""))</f>
        <v/>
      </c>
      <c r="Z710" s="65" t="str">
        <f ca="1">CONCATENATE(IF(AND(LEN(Z709)&gt;=1,Z709&lt;&gt;".",COUNTIF(Z11:Z$73,"*補*")&gt;0),".",""),IF(Z11="補",$A710,""),IF(AND(LEN(Z11)&gt;=2,ISNUMBER(SEARCH("補",Z11))),$A710&amp;"("&amp;SUBSTITUTE(Z11,"補","")&amp;"時"&amp;")",""))</f>
        <v/>
      </c>
      <c r="AA710" s="65" t="str">
        <f ca="1">CONCATENATE(IF(AND(LEN(AA709)&gt;=1,AA709&lt;&gt;".",COUNTIF(AA11:AA$73,"*補*")&gt;0),".",""),IF(AA11="補",$A710,""),IF(AND(LEN(AA11)&gt;=2,ISNUMBER(SEARCH("補",AA11))),$A710&amp;"("&amp;SUBSTITUTE(AA11,"補","")&amp;"時"&amp;")",""))</f>
        <v/>
      </c>
      <c r="AB710" s="65" t="str">
        <f ca="1">CONCATENATE(IF(AND(LEN(AB709)&gt;=1,AB709&lt;&gt;".",COUNTIF(AB11:AB$73,"*補*")&gt;0),".",""),IF(AB11="補",$A710,""),IF(AND(LEN(AB11)&gt;=2,ISNUMBER(SEARCH("補",AB11))),$A710&amp;"("&amp;SUBSTITUTE(AB11,"補","")&amp;"時"&amp;")",""))</f>
        <v/>
      </c>
      <c r="AC710" s="65" t="str">
        <f ca="1">CONCATENATE(IF(AND(LEN(AC709)&gt;=1,AC709&lt;&gt;".",COUNTIF(AC11:AC$73,"*補*")&gt;0),".",""),IF(AC11="補",$A710,""),IF(AND(LEN(AC11)&gt;=2,ISNUMBER(SEARCH("補",AC11))),$A710&amp;"("&amp;SUBSTITUTE(AC11,"補","")&amp;"時"&amp;")",""))</f>
        <v/>
      </c>
      <c r="AD710" s="65" t="str">
        <f ca="1">CONCATENATE(IF(AND(LEN(AD709)&gt;=1,AD709&lt;&gt;".",COUNTIF(AD11:AD$73,"*補*")&gt;0),".",""),IF(AD11="補",$A710,""),IF(AND(LEN(AD11)&gt;=2,ISNUMBER(SEARCH("補",AD11))),$A710&amp;"("&amp;SUBSTITUTE(AD11,"補","")&amp;"時"&amp;")",""))</f>
        <v/>
      </c>
      <c r="AE710" s="65" t="str">
        <f ca="1">CONCATENATE(IF(AND(LEN(AE709)&gt;=1,AE709&lt;&gt;".",COUNTIF(AE11:AE$73,"*補*")&gt;0),".",""),IF(AE11="補",$A710,""),IF(AND(LEN(AE11)&gt;=2,ISNUMBER(SEARCH("補",AE11))),$A710&amp;"("&amp;SUBSTITUTE(AE11,"補","")&amp;"時"&amp;")",""))</f>
        <v/>
      </c>
      <c r="AF710" s="65" t="str">
        <f ca="1">CONCATENATE(IF(AND(LEN(AF709)&gt;=1,AF709&lt;&gt;".",COUNTIF(AF11:AF$73,"*補*")&gt;0),".",""),IF(AF11="補",$A710,""),IF(AND(LEN(AF11)&gt;=2,ISNUMBER(SEARCH("補",AF11))),$A710&amp;"("&amp;SUBSTITUTE(AF11,"補","")&amp;"時"&amp;")",""))</f>
        <v/>
      </c>
      <c r="AG710" s="65" t="str">
        <f ca="1">CONCATENATE(IF(AND(LEN(AG709)&gt;=1,AG709&lt;&gt;".",COUNTIF(AG11:AG$73,"*補*")&gt;0),".",""),IF(AG11="補",$A710,""),IF(AND(LEN(AG11)&gt;=2,ISNUMBER(SEARCH("補",AG11))),$A710&amp;"("&amp;SUBSTITUTE(AG11,"補","")&amp;"時"&amp;")",""))</f>
        <v/>
      </c>
      <c r="AH710" s="65"/>
      <c r="AI710" s="65"/>
      <c r="AJ710" s="65"/>
    </row>
    <row r="711" spans="1:36">
      <c r="A711" s="65">
        <f t="shared" si="58"/>
        <v>11</v>
      </c>
      <c r="B711" s="65" t="str">
        <f t="shared" si="58"/>
        <v>楊育鵬</v>
      </c>
      <c r="C711" s="65" t="str">
        <f ca="1">CONCATENATE(IF(AND(LEN(C710)&gt;=1,C710&lt;&gt;".",COUNTIF(C12:C$73,"*補*")&gt;0),".",""),IF(C12="補",$A711,""),IF(AND(LEN(C12)&gt;=2,ISNUMBER(SEARCH("補",C12))),$A711&amp;"("&amp;SUBSTITUTE(C12,"補","")&amp;"時"&amp;")",""))</f>
        <v/>
      </c>
      <c r="D711" s="65" t="str">
        <f ca="1">CONCATENATE(IF(AND(LEN(D710)&gt;=1,D710&lt;&gt;".",COUNTIF(D12:D$73,"*補*")&gt;0),".",""),IF(D12="補",$A711,""),IF(AND(LEN(D12)&gt;=2,ISNUMBER(SEARCH("補",D12))),$A711&amp;"("&amp;SUBSTITUTE(D12,"補","")&amp;"時"&amp;")",""))</f>
        <v/>
      </c>
      <c r="E711" s="65" t="str">
        <f ca="1">CONCATENATE(IF(AND(LEN(E710)&gt;=1,E710&lt;&gt;".",COUNTIF(E12:E$73,"*補*")&gt;0),".",""),IF(E12="補",$A711,""),IF(AND(LEN(E12)&gt;=2,ISNUMBER(SEARCH("補",E12))),$A711&amp;"("&amp;SUBSTITUTE(E12,"補","")&amp;"時"&amp;")",""))</f>
        <v/>
      </c>
      <c r="F711" s="65" t="str">
        <f ca="1">CONCATENATE(IF(AND(LEN(F710)&gt;=1,F710&lt;&gt;".",COUNTIF(F12:F$73,"*補*")&gt;0),".",""),IF(F12="補",$A711,""),IF(AND(LEN(F12)&gt;=2,ISNUMBER(SEARCH("補",F12))),$A711&amp;"("&amp;SUBSTITUTE(F12,"補","")&amp;"時"&amp;")",""))</f>
        <v/>
      </c>
      <c r="G711" s="65" t="str">
        <f ca="1">CONCATENATE(IF(AND(LEN(G710)&gt;=1,G710&lt;&gt;".",COUNTIF(G12:G$73,"*補*")&gt;0),".",""),IF(G12="補",$A711,""),IF(AND(LEN(G12)&gt;=2,ISNUMBER(SEARCH("補",G12))),$A711&amp;"("&amp;SUBSTITUTE(G12,"補","")&amp;"時"&amp;")",""))</f>
        <v/>
      </c>
      <c r="H711" s="65" t="str">
        <f ca="1">CONCATENATE(IF(AND(LEN(H710)&gt;=1,H710&lt;&gt;".",COUNTIF(H12:H$73,"*補*")&gt;0),".",""),IF(H12="補",$A711,""),IF(AND(LEN(H12)&gt;=2,ISNUMBER(SEARCH("補",H12))),$A711&amp;"("&amp;SUBSTITUTE(H12,"補","")&amp;"時"&amp;")",""))</f>
        <v/>
      </c>
      <c r="I711" s="65" t="str">
        <f ca="1">CONCATENATE(IF(AND(LEN(I710)&gt;=1,I710&lt;&gt;".",COUNTIF(I12:I$73,"*補*")&gt;0),".",""),IF(I12="補",$A711,""),IF(AND(LEN(I12)&gt;=2,ISNUMBER(SEARCH("補",I12))),$A711&amp;"("&amp;SUBSTITUTE(I12,"補","")&amp;"時"&amp;")",""))</f>
        <v/>
      </c>
      <c r="J711" s="65" t="str">
        <f ca="1">CONCATENATE(IF(AND(LEN(J710)&gt;=1,J710&lt;&gt;".",COUNTIF(J12:J$73,"*補*")&gt;0),".",""),IF(J12="補",$A711,""),IF(AND(LEN(J12)&gt;=2,ISNUMBER(SEARCH("補",J12))),$A711&amp;"("&amp;SUBSTITUTE(J12,"補","")&amp;"時"&amp;")",""))</f>
        <v/>
      </c>
      <c r="K711" s="65" t="str">
        <f ca="1">CONCATENATE(IF(AND(LEN(K710)&gt;=1,K710&lt;&gt;".",COUNTIF(K12:K$73,"*補*")&gt;0),".",""),IF(K12="補",$A711,""),IF(AND(LEN(K12)&gt;=2,ISNUMBER(SEARCH("補",K12))),$A711&amp;"("&amp;SUBSTITUTE(K12,"補","")&amp;"時"&amp;")",""))</f>
        <v/>
      </c>
      <c r="L711" s="65" t="str">
        <f ca="1">CONCATENATE(IF(AND(LEN(L710)&gt;=1,L710&lt;&gt;".",COUNTIF(L12:L$73,"*補*")&gt;0),".",""),IF(L12="補",$A711,""),IF(AND(LEN(L12)&gt;=2,ISNUMBER(SEARCH("補",L12))),$A711&amp;"("&amp;SUBSTITUTE(L12,"補","")&amp;"時"&amp;")",""))</f>
        <v/>
      </c>
      <c r="M711" s="65" t="str">
        <f ca="1">CONCATENATE(IF(AND(LEN(M710)&gt;=1,M710&lt;&gt;".",COUNTIF(M12:M$73,"*補*")&gt;0),".",""),IF(M12="補",$A711,""),IF(AND(LEN(M12)&gt;=2,ISNUMBER(SEARCH("補",M12))),$A711&amp;"("&amp;SUBSTITUTE(M12,"補","")&amp;"時"&amp;")",""))</f>
        <v/>
      </c>
      <c r="N711" s="65" t="str">
        <f ca="1">CONCATENATE(IF(AND(LEN(N710)&gt;=1,N710&lt;&gt;".",COUNTIF(N12:N$73,"*補*")&gt;0),".",""),IF(N12="補",$A711,""),IF(AND(LEN(N12)&gt;=2,ISNUMBER(SEARCH("補",N12))),$A711&amp;"("&amp;SUBSTITUTE(N12,"補","")&amp;"時"&amp;")",""))</f>
        <v/>
      </c>
      <c r="O711" s="65" t="str">
        <f ca="1">CONCATENATE(IF(AND(LEN(O710)&gt;=1,O710&lt;&gt;".",COUNTIF(O12:O$73,"*補*")&gt;0),".",""),IF(O12="補",$A711,""),IF(AND(LEN(O12)&gt;=2,ISNUMBER(SEARCH("補",O12))),$A711&amp;"("&amp;SUBSTITUTE(O12,"補","")&amp;"時"&amp;")",""))</f>
        <v/>
      </c>
      <c r="P711" s="65" t="str">
        <f ca="1">CONCATENATE(IF(AND(LEN(P710)&gt;=1,P710&lt;&gt;".",COUNTIF(P12:P$73,"*補*")&gt;0),".",""),IF(P12="補",$A711,""),IF(AND(LEN(P12)&gt;=2,ISNUMBER(SEARCH("補",P12))),$A711&amp;"("&amp;SUBSTITUTE(P12,"補","")&amp;"時"&amp;")",""))</f>
        <v/>
      </c>
      <c r="Q711" s="65" t="str">
        <f ca="1">CONCATENATE(IF(AND(LEN(Q710)&gt;=1,Q710&lt;&gt;".",COUNTIF(Q12:Q$73,"*補*")&gt;0),".",""),IF(Q12="補",$A711,""),IF(AND(LEN(Q12)&gt;=2,ISNUMBER(SEARCH("補",Q12))),$A711&amp;"("&amp;SUBSTITUTE(Q12,"補","")&amp;"時"&amp;")",""))</f>
        <v/>
      </c>
      <c r="R711" s="65" t="str">
        <f ca="1">CONCATENATE(IF(AND(LEN(R710)&gt;=1,R710&lt;&gt;".",COUNTIF(R12:R$73,"*補*")&gt;0),".",""),IF(R12="補",$A711,""),IF(AND(LEN(R12)&gt;=2,ISNUMBER(SEARCH("補",R12))),$A711&amp;"("&amp;SUBSTITUTE(R12,"補","")&amp;"時"&amp;")",""))</f>
        <v/>
      </c>
      <c r="S711" s="65" t="str">
        <f ca="1">CONCATENATE(IF(AND(LEN(S710)&gt;=1,S710&lt;&gt;".",COUNTIF(S12:S$73,"*補*")&gt;0),".",""),IF(S12="補",$A711,""),IF(AND(LEN(S12)&gt;=2,ISNUMBER(SEARCH("補",S12))),$A711&amp;"("&amp;SUBSTITUTE(S12,"補","")&amp;"時"&amp;")",""))</f>
        <v/>
      </c>
      <c r="T711" s="65" t="str">
        <f ca="1">CONCATENATE(IF(AND(LEN(T710)&gt;=1,T710&lt;&gt;".",COUNTIF(T12:T$73,"*補*")&gt;0),".",""),IF(T12="補",$A711,""),IF(AND(LEN(T12)&gt;=2,ISNUMBER(SEARCH("補",T12))),$A711&amp;"("&amp;SUBSTITUTE(T12,"補","")&amp;"時"&amp;")",""))</f>
        <v/>
      </c>
      <c r="U711" s="65" t="str">
        <f ca="1">CONCATENATE(IF(AND(LEN(U710)&gt;=1,U710&lt;&gt;".",COUNTIF(U12:U$73,"*補*")&gt;0),".",""),IF(U12="補",$A711,""),IF(AND(LEN(U12)&gt;=2,ISNUMBER(SEARCH("補",U12))),$A711&amp;"("&amp;SUBSTITUTE(U12,"補","")&amp;"時"&amp;")",""))</f>
        <v/>
      </c>
      <c r="V711" s="65" t="str">
        <f ca="1">CONCATENATE(IF(AND(LEN(V710)&gt;=1,V710&lt;&gt;".",COUNTIF(V12:V$73,"*補*")&gt;0),".",""),IF(V12="補",$A711,""),IF(AND(LEN(V12)&gt;=2,ISNUMBER(SEARCH("補",V12))),$A711&amp;"("&amp;SUBSTITUTE(V12,"補","")&amp;"時"&amp;")",""))</f>
        <v/>
      </c>
      <c r="W711" s="65" t="str">
        <f ca="1">CONCATENATE(IF(AND(LEN(W710)&gt;=1,W710&lt;&gt;".",COUNTIF(W12:W$73,"*補*")&gt;0),".",""),IF(W12="補",$A711,""),IF(AND(LEN(W12)&gt;=2,ISNUMBER(SEARCH("補",W12))),$A711&amp;"("&amp;SUBSTITUTE(W12,"補","")&amp;"時"&amp;")",""))</f>
        <v/>
      </c>
      <c r="X711" s="65" t="str">
        <f ca="1">CONCATENATE(IF(AND(LEN(X710)&gt;=1,X710&lt;&gt;".",COUNTIF(X12:X$73,"*補*")&gt;0),".",""),IF(X12="補",$A711,""),IF(AND(LEN(X12)&gt;=2,ISNUMBER(SEARCH("補",X12))),$A711&amp;"("&amp;SUBSTITUTE(X12,"補","")&amp;"時"&amp;")",""))</f>
        <v/>
      </c>
      <c r="Y711" s="65" t="str">
        <f ca="1">CONCATENATE(IF(AND(LEN(Y710)&gt;=1,Y710&lt;&gt;".",COUNTIF(Y12:Y$73,"*補*")&gt;0),".",""),IF(Y12="補",$A711,""),IF(AND(LEN(Y12)&gt;=2,ISNUMBER(SEARCH("補",Y12))),$A711&amp;"("&amp;SUBSTITUTE(Y12,"補","")&amp;"時"&amp;")",""))</f>
        <v/>
      </c>
      <c r="Z711" s="65" t="str">
        <f ca="1">CONCATENATE(IF(AND(LEN(Z710)&gt;=1,Z710&lt;&gt;".",COUNTIF(Z12:Z$73,"*補*")&gt;0),".",""),IF(Z12="補",$A711,""),IF(AND(LEN(Z12)&gt;=2,ISNUMBER(SEARCH("補",Z12))),$A711&amp;"("&amp;SUBSTITUTE(Z12,"補","")&amp;"時"&amp;")",""))</f>
        <v/>
      </c>
      <c r="AA711" s="65" t="str">
        <f ca="1">CONCATENATE(IF(AND(LEN(AA710)&gt;=1,AA710&lt;&gt;".",COUNTIF(AA12:AA$73,"*補*")&gt;0),".",""),IF(AA12="補",$A711,""),IF(AND(LEN(AA12)&gt;=2,ISNUMBER(SEARCH("補",AA12))),$A711&amp;"("&amp;SUBSTITUTE(AA12,"補","")&amp;"時"&amp;")",""))</f>
        <v/>
      </c>
      <c r="AB711" s="65" t="str">
        <f ca="1">CONCATENATE(IF(AND(LEN(AB710)&gt;=1,AB710&lt;&gt;".",COUNTIF(AB12:AB$73,"*補*")&gt;0),".",""),IF(AB12="補",$A711,""),IF(AND(LEN(AB12)&gt;=2,ISNUMBER(SEARCH("補",AB12))),$A711&amp;"("&amp;SUBSTITUTE(AB12,"補","")&amp;"時"&amp;")",""))</f>
        <v/>
      </c>
      <c r="AC711" s="65" t="str">
        <f ca="1">CONCATENATE(IF(AND(LEN(AC710)&gt;=1,AC710&lt;&gt;".",COUNTIF(AC12:AC$73,"*補*")&gt;0),".",""),IF(AC12="補",$A711,""),IF(AND(LEN(AC12)&gt;=2,ISNUMBER(SEARCH("補",AC12))),$A711&amp;"("&amp;SUBSTITUTE(AC12,"補","")&amp;"時"&amp;")",""))</f>
        <v/>
      </c>
      <c r="AD711" s="65" t="str">
        <f ca="1">CONCATENATE(IF(AND(LEN(AD710)&gt;=1,AD710&lt;&gt;".",COUNTIF(AD12:AD$73,"*補*")&gt;0),".",""),IF(AD12="補",$A711,""),IF(AND(LEN(AD12)&gt;=2,ISNUMBER(SEARCH("補",AD12))),$A711&amp;"("&amp;SUBSTITUTE(AD12,"補","")&amp;"時"&amp;")",""))</f>
        <v/>
      </c>
      <c r="AE711" s="65" t="str">
        <f ca="1">CONCATENATE(IF(AND(LEN(AE710)&gt;=1,AE710&lt;&gt;".",COUNTIF(AE12:AE$73,"*補*")&gt;0),".",""),IF(AE12="補",$A711,""),IF(AND(LEN(AE12)&gt;=2,ISNUMBER(SEARCH("補",AE12))),$A711&amp;"("&amp;SUBSTITUTE(AE12,"補","")&amp;"時"&amp;")",""))</f>
        <v/>
      </c>
      <c r="AF711" s="65" t="str">
        <f ca="1">CONCATENATE(IF(AND(LEN(AF710)&gt;=1,AF710&lt;&gt;".",COUNTIF(AF12:AF$73,"*補*")&gt;0),".",""),IF(AF12="補",$A711,""),IF(AND(LEN(AF12)&gt;=2,ISNUMBER(SEARCH("補",AF12))),$A711&amp;"("&amp;SUBSTITUTE(AF12,"補","")&amp;"時"&amp;")",""))</f>
        <v/>
      </c>
      <c r="AG711" s="65" t="str">
        <f ca="1">CONCATENATE(IF(AND(LEN(AG710)&gt;=1,AG710&lt;&gt;".",COUNTIF(AG12:AG$73,"*補*")&gt;0),".",""),IF(AG12="補",$A711,""),IF(AND(LEN(AG12)&gt;=2,ISNUMBER(SEARCH("補",AG12))),$A711&amp;"("&amp;SUBSTITUTE(AG12,"補","")&amp;"時"&amp;")",""))</f>
        <v/>
      </c>
      <c r="AH711" s="65"/>
      <c r="AI711" s="65"/>
      <c r="AJ711" s="65"/>
    </row>
    <row r="712" spans="1:36">
      <c r="A712" s="65">
        <f t="shared" si="58"/>
        <v>12</v>
      </c>
      <c r="B712" s="65" t="str">
        <f t="shared" si="58"/>
        <v>張德富</v>
      </c>
      <c r="C712" s="65" t="str">
        <f ca="1">CONCATENATE(IF(AND(LEN(C711)&gt;=1,C711&lt;&gt;".",COUNTIF(C13:C$73,"*補*")&gt;0),".",""),IF(C13="補",$A712,""),IF(AND(LEN(C13)&gt;=2,ISNUMBER(SEARCH("補",C13))),$A712&amp;"("&amp;SUBSTITUTE(C13,"補","")&amp;"時"&amp;")",""))</f>
        <v/>
      </c>
      <c r="D712" s="65" t="str">
        <f ca="1">CONCATENATE(IF(AND(LEN(D711)&gt;=1,D711&lt;&gt;".",COUNTIF(D13:D$73,"*補*")&gt;0),".",""),IF(D13="補",$A712,""),IF(AND(LEN(D13)&gt;=2,ISNUMBER(SEARCH("補",D13))),$A712&amp;"("&amp;SUBSTITUTE(D13,"補","")&amp;"時"&amp;")",""))</f>
        <v/>
      </c>
      <c r="E712" s="65" t="str">
        <f ca="1">CONCATENATE(IF(AND(LEN(E711)&gt;=1,E711&lt;&gt;".",COUNTIF(E13:E$73,"*補*")&gt;0),".",""),IF(E13="補",$A712,""),IF(AND(LEN(E13)&gt;=2,ISNUMBER(SEARCH("補",E13))),$A712&amp;"("&amp;SUBSTITUTE(E13,"補","")&amp;"時"&amp;")",""))</f>
        <v/>
      </c>
      <c r="F712" s="65" t="str">
        <f ca="1">CONCATENATE(IF(AND(LEN(F711)&gt;=1,F711&lt;&gt;".",COUNTIF(F13:F$73,"*補*")&gt;0),".",""),IF(F13="補",$A712,""),IF(AND(LEN(F13)&gt;=2,ISNUMBER(SEARCH("補",F13))),$A712&amp;"("&amp;SUBSTITUTE(F13,"補","")&amp;"時"&amp;")",""))</f>
        <v/>
      </c>
      <c r="G712" s="65" t="str">
        <f ca="1">CONCATENATE(IF(AND(LEN(G711)&gt;=1,G711&lt;&gt;".",COUNTIF(G13:G$73,"*補*")&gt;0),".",""),IF(G13="補",$A712,""),IF(AND(LEN(G13)&gt;=2,ISNUMBER(SEARCH("補",G13))),$A712&amp;"("&amp;SUBSTITUTE(G13,"補","")&amp;"時"&amp;")",""))</f>
        <v/>
      </c>
      <c r="H712" s="65" t="str">
        <f ca="1">CONCATENATE(IF(AND(LEN(H711)&gt;=1,H711&lt;&gt;".",COUNTIF(H13:H$73,"*補*")&gt;0),".",""),IF(H13="補",$A712,""),IF(AND(LEN(H13)&gt;=2,ISNUMBER(SEARCH("補",H13))),$A712&amp;"("&amp;SUBSTITUTE(H13,"補","")&amp;"時"&amp;")",""))</f>
        <v/>
      </c>
      <c r="I712" s="65" t="str">
        <f ca="1">CONCATENATE(IF(AND(LEN(I711)&gt;=1,I711&lt;&gt;".",COUNTIF(I13:I$73,"*補*")&gt;0),".",""),IF(I13="補",$A712,""),IF(AND(LEN(I13)&gt;=2,ISNUMBER(SEARCH("補",I13))),$A712&amp;"("&amp;SUBSTITUTE(I13,"補","")&amp;"時"&amp;")",""))</f>
        <v/>
      </c>
      <c r="J712" s="65" t="str">
        <f ca="1">CONCATENATE(IF(AND(LEN(J711)&gt;=1,J711&lt;&gt;".",COUNTIF(J13:J$73,"*補*")&gt;0),".",""),IF(J13="補",$A712,""),IF(AND(LEN(J13)&gt;=2,ISNUMBER(SEARCH("補",J13))),$A712&amp;"("&amp;SUBSTITUTE(J13,"補","")&amp;"時"&amp;")",""))</f>
        <v/>
      </c>
      <c r="K712" s="65" t="str">
        <f ca="1">CONCATENATE(IF(AND(LEN(K711)&gt;=1,K711&lt;&gt;".",COUNTIF(K13:K$73,"*補*")&gt;0),".",""),IF(K13="補",$A712,""),IF(AND(LEN(K13)&gt;=2,ISNUMBER(SEARCH("補",K13))),$A712&amp;"("&amp;SUBSTITUTE(K13,"補","")&amp;"時"&amp;")",""))</f>
        <v/>
      </c>
      <c r="L712" s="65" t="str">
        <f ca="1">CONCATENATE(IF(AND(LEN(L711)&gt;=1,L711&lt;&gt;".",COUNTIF(L13:L$73,"*補*")&gt;0),".",""),IF(L13="補",$A712,""),IF(AND(LEN(L13)&gt;=2,ISNUMBER(SEARCH("補",L13))),$A712&amp;"("&amp;SUBSTITUTE(L13,"補","")&amp;"時"&amp;")",""))</f>
        <v/>
      </c>
      <c r="M712" s="65" t="str">
        <f ca="1">CONCATENATE(IF(AND(LEN(M711)&gt;=1,M711&lt;&gt;".",COUNTIF(M13:M$73,"*補*")&gt;0),".",""),IF(M13="補",$A712,""),IF(AND(LEN(M13)&gt;=2,ISNUMBER(SEARCH("補",M13))),$A712&amp;"("&amp;SUBSTITUTE(M13,"補","")&amp;"時"&amp;")",""))</f>
        <v/>
      </c>
      <c r="N712" s="65" t="str">
        <f ca="1">CONCATENATE(IF(AND(LEN(N711)&gt;=1,N711&lt;&gt;".",COUNTIF(N13:N$73,"*補*")&gt;0),".",""),IF(N13="補",$A712,""),IF(AND(LEN(N13)&gt;=2,ISNUMBER(SEARCH("補",N13))),$A712&amp;"("&amp;SUBSTITUTE(N13,"補","")&amp;"時"&amp;")",""))</f>
        <v/>
      </c>
      <c r="O712" s="65" t="str">
        <f ca="1">CONCATENATE(IF(AND(LEN(O711)&gt;=1,O711&lt;&gt;".",COUNTIF(O13:O$73,"*補*")&gt;0),".",""),IF(O13="補",$A712,""),IF(AND(LEN(O13)&gt;=2,ISNUMBER(SEARCH("補",O13))),$A712&amp;"("&amp;SUBSTITUTE(O13,"補","")&amp;"時"&amp;")",""))</f>
        <v/>
      </c>
      <c r="P712" s="65" t="str">
        <f ca="1">CONCATENATE(IF(AND(LEN(P711)&gt;=1,P711&lt;&gt;".",COUNTIF(P13:P$73,"*補*")&gt;0),".",""),IF(P13="補",$A712,""),IF(AND(LEN(P13)&gt;=2,ISNUMBER(SEARCH("補",P13))),$A712&amp;"("&amp;SUBSTITUTE(P13,"補","")&amp;"時"&amp;")",""))</f>
        <v/>
      </c>
      <c r="Q712" s="65" t="str">
        <f ca="1">CONCATENATE(IF(AND(LEN(Q711)&gt;=1,Q711&lt;&gt;".",COUNTIF(Q13:Q$73,"*補*")&gt;0),".",""),IF(Q13="補",$A712,""),IF(AND(LEN(Q13)&gt;=2,ISNUMBER(SEARCH("補",Q13))),$A712&amp;"("&amp;SUBSTITUTE(Q13,"補","")&amp;"時"&amp;")",""))</f>
        <v/>
      </c>
      <c r="R712" s="65" t="str">
        <f ca="1">CONCATENATE(IF(AND(LEN(R711)&gt;=1,R711&lt;&gt;".",COUNTIF(R13:R$73,"*補*")&gt;0),".",""),IF(R13="補",$A712,""),IF(AND(LEN(R13)&gt;=2,ISNUMBER(SEARCH("補",R13))),$A712&amp;"("&amp;SUBSTITUTE(R13,"補","")&amp;"時"&amp;")",""))</f>
        <v/>
      </c>
      <c r="S712" s="65" t="str">
        <f ca="1">CONCATENATE(IF(AND(LEN(S711)&gt;=1,S711&lt;&gt;".",COUNTIF(S13:S$73,"*補*")&gt;0),".",""),IF(S13="補",$A712,""),IF(AND(LEN(S13)&gt;=2,ISNUMBER(SEARCH("補",S13))),$A712&amp;"("&amp;SUBSTITUTE(S13,"補","")&amp;"時"&amp;")",""))</f>
        <v/>
      </c>
      <c r="T712" s="65" t="str">
        <f ca="1">CONCATENATE(IF(AND(LEN(T711)&gt;=1,T711&lt;&gt;".",COUNTIF(T13:T$73,"*補*")&gt;0),".",""),IF(T13="補",$A712,""),IF(AND(LEN(T13)&gt;=2,ISNUMBER(SEARCH("補",T13))),$A712&amp;"("&amp;SUBSTITUTE(T13,"補","")&amp;"時"&amp;")",""))</f>
        <v/>
      </c>
      <c r="U712" s="65" t="str">
        <f ca="1">CONCATENATE(IF(AND(LEN(U711)&gt;=1,U711&lt;&gt;".",COUNTIF(U13:U$73,"*補*")&gt;0),".",""),IF(U13="補",$A712,""),IF(AND(LEN(U13)&gt;=2,ISNUMBER(SEARCH("補",U13))),$A712&amp;"("&amp;SUBSTITUTE(U13,"補","")&amp;"時"&amp;")",""))</f>
        <v/>
      </c>
      <c r="V712" s="65" t="str">
        <f ca="1">CONCATENATE(IF(AND(LEN(V711)&gt;=1,V711&lt;&gt;".",COUNTIF(V13:V$73,"*補*")&gt;0),".",""),IF(V13="補",$A712,""),IF(AND(LEN(V13)&gt;=2,ISNUMBER(SEARCH("補",V13))),$A712&amp;"("&amp;SUBSTITUTE(V13,"補","")&amp;"時"&amp;")",""))</f>
        <v/>
      </c>
      <c r="W712" s="65" t="str">
        <f ca="1">CONCATENATE(IF(AND(LEN(W711)&gt;=1,W711&lt;&gt;".",COUNTIF(W13:W$73,"*補*")&gt;0),".",""),IF(W13="補",$A712,""),IF(AND(LEN(W13)&gt;=2,ISNUMBER(SEARCH("補",W13))),$A712&amp;"("&amp;SUBSTITUTE(W13,"補","")&amp;"時"&amp;")",""))</f>
        <v/>
      </c>
      <c r="X712" s="65" t="str">
        <f ca="1">CONCATENATE(IF(AND(LEN(X711)&gt;=1,X711&lt;&gt;".",COUNTIF(X13:X$73,"*補*")&gt;0),".",""),IF(X13="補",$A712,""),IF(AND(LEN(X13)&gt;=2,ISNUMBER(SEARCH("補",X13))),$A712&amp;"("&amp;SUBSTITUTE(X13,"補","")&amp;"時"&amp;")",""))</f>
        <v/>
      </c>
      <c r="Y712" s="65" t="str">
        <f ca="1">CONCATENATE(IF(AND(LEN(Y711)&gt;=1,Y711&lt;&gt;".",COUNTIF(Y13:Y$73,"*補*")&gt;0),".",""),IF(Y13="補",$A712,""),IF(AND(LEN(Y13)&gt;=2,ISNUMBER(SEARCH("補",Y13))),$A712&amp;"("&amp;SUBSTITUTE(Y13,"補","")&amp;"時"&amp;")",""))</f>
        <v/>
      </c>
      <c r="Z712" s="65" t="str">
        <f ca="1">CONCATENATE(IF(AND(LEN(Z711)&gt;=1,Z711&lt;&gt;".",COUNTIF(Z13:Z$73,"*補*")&gt;0),".",""),IF(Z13="補",$A712,""),IF(AND(LEN(Z13)&gt;=2,ISNUMBER(SEARCH("補",Z13))),$A712&amp;"("&amp;SUBSTITUTE(Z13,"補","")&amp;"時"&amp;")",""))</f>
        <v/>
      </c>
      <c r="AA712" s="65" t="str">
        <f ca="1">CONCATENATE(IF(AND(LEN(AA711)&gt;=1,AA711&lt;&gt;".",COUNTIF(AA13:AA$73,"*補*")&gt;0),".",""),IF(AA13="補",$A712,""),IF(AND(LEN(AA13)&gt;=2,ISNUMBER(SEARCH("補",AA13))),$A712&amp;"("&amp;SUBSTITUTE(AA13,"補","")&amp;"時"&amp;")",""))</f>
        <v/>
      </c>
      <c r="AB712" s="65" t="str">
        <f ca="1">CONCATENATE(IF(AND(LEN(AB711)&gt;=1,AB711&lt;&gt;".",COUNTIF(AB13:AB$73,"*補*")&gt;0),".",""),IF(AB13="補",$A712,""),IF(AND(LEN(AB13)&gt;=2,ISNUMBER(SEARCH("補",AB13))),$A712&amp;"("&amp;SUBSTITUTE(AB13,"補","")&amp;"時"&amp;")",""))</f>
        <v/>
      </c>
      <c r="AC712" s="65" t="str">
        <f ca="1">CONCATENATE(IF(AND(LEN(AC711)&gt;=1,AC711&lt;&gt;".",COUNTIF(AC13:AC$73,"*補*")&gt;0),".",""),IF(AC13="補",$A712,""),IF(AND(LEN(AC13)&gt;=2,ISNUMBER(SEARCH("補",AC13))),$A712&amp;"("&amp;SUBSTITUTE(AC13,"補","")&amp;"時"&amp;")",""))</f>
        <v/>
      </c>
      <c r="AD712" s="65" t="str">
        <f ca="1">CONCATENATE(IF(AND(LEN(AD711)&gt;=1,AD711&lt;&gt;".",COUNTIF(AD13:AD$73,"*補*")&gt;0),".",""),IF(AD13="補",$A712,""),IF(AND(LEN(AD13)&gt;=2,ISNUMBER(SEARCH("補",AD13))),$A712&amp;"("&amp;SUBSTITUTE(AD13,"補","")&amp;"時"&amp;")",""))</f>
        <v/>
      </c>
      <c r="AE712" s="65" t="str">
        <f ca="1">CONCATENATE(IF(AND(LEN(AE711)&gt;=1,AE711&lt;&gt;".",COUNTIF(AE13:AE$73,"*補*")&gt;0),".",""),IF(AE13="補",$A712,""),IF(AND(LEN(AE13)&gt;=2,ISNUMBER(SEARCH("補",AE13))),$A712&amp;"("&amp;SUBSTITUTE(AE13,"補","")&amp;"時"&amp;")",""))</f>
        <v/>
      </c>
      <c r="AF712" s="65" t="str">
        <f ca="1">CONCATENATE(IF(AND(LEN(AF711)&gt;=1,AF711&lt;&gt;".",COUNTIF(AF13:AF$73,"*補*")&gt;0),".",""),IF(AF13="補",$A712,""),IF(AND(LEN(AF13)&gt;=2,ISNUMBER(SEARCH("補",AF13))),$A712&amp;"("&amp;SUBSTITUTE(AF13,"補","")&amp;"時"&amp;")",""))</f>
        <v/>
      </c>
      <c r="AG712" s="65" t="str">
        <f ca="1">CONCATENATE(IF(AND(LEN(AG711)&gt;=1,AG711&lt;&gt;".",COUNTIF(AG13:AG$73,"*補*")&gt;0),".",""),IF(AG13="補",$A712,""),IF(AND(LEN(AG13)&gt;=2,ISNUMBER(SEARCH("補",AG13))),$A712&amp;"("&amp;SUBSTITUTE(AG13,"補","")&amp;"時"&amp;")",""))</f>
        <v/>
      </c>
      <c r="AH712" s="65"/>
      <c r="AI712" s="65"/>
      <c r="AJ712" s="65"/>
    </row>
    <row r="713" spans="1:36">
      <c r="A713" s="65">
        <f t="shared" si="58"/>
        <v>13</v>
      </c>
      <c r="B713" s="65" t="str">
        <f t="shared" si="58"/>
        <v>柯俊亦</v>
      </c>
      <c r="C713" s="65" t="str">
        <f ca="1">CONCATENATE(IF(AND(LEN(C712)&gt;=1,C712&lt;&gt;".",COUNTIF(C14:C$73,"*補*")&gt;0),".",""),IF(C14="補",$A713,""),IF(AND(LEN(C14)&gt;=2,ISNUMBER(SEARCH("補",C14))),$A713&amp;"("&amp;SUBSTITUTE(C14,"補","")&amp;"時"&amp;")",""))</f>
        <v/>
      </c>
      <c r="D713" s="65" t="str">
        <f ca="1">CONCATENATE(IF(AND(LEN(D712)&gt;=1,D712&lt;&gt;".",COUNTIF(D14:D$73,"*補*")&gt;0),".",""),IF(D14="補",$A713,""),IF(AND(LEN(D14)&gt;=2,ISNUMBER(SEARCH("補",D14))),$A713&amp;"("&amp;SUBSTITUTE(D14,"補","")&amp;"時"&amp;")",""))</f>
        <v/>
      </c>
      <c r="E713" s="65" t="str">
        <f ca="1">CONCATENATE(IF(AND(LEN(E712)&gt;=1,E712&lt;&gt;".",COUNTIF(E14:E$73,"*補*")&gt;0),".",""),IF(E14="補",$A713,""),IF(AND(LEN(E14)&gt;=2,ISNUMBER(SEARCH("補",E14))),$A713&amp;"("&amp;SUBSTITUTE(E14,"補","")&amp;"時"&amp;")",""))</f>
        <v/>
      </c>
      <c r="F713" s="65" t="str">
        <f ca="1">CONCATENATE(IF(AND(LEN(F712)&gt;=1,F712&lt;&gt;".",COUNTIF(F14:F$73,"*補*")&gt;0),".",""),IF(F14="補",$A713,""),IF(AND(LEN(F14)&gt;=2,ISNUMBER(SEARCH("補",F14))),$A713&amp;"("&amp;SUBSTITUTE(F14,"補","")&amp;"時"&amp;")",""))</f>
        <v/>
      </c>
      <c r="G713" s="65" t="str">
        <f ca="1">CONCATENATE(IF(AND(LEN(G712)&gt;=1,G712&lt;&gt;".",COUNTIF(G14:G$73,"*補*")&gt;0),".",""),IF(G14="補",$A713,""),IF(AND(LEN(G14)&gt;=2,ISNUMBER(SEARCH("補",G14))),$A713&amp;"("&amp;SUBSTITUTE(G14,"補","")&amp;"時"&amp;")",""))</f>
        <v/>
      </c>
      <c r="H713" s="65" t="str">
        <f ca="1">CONCATENATE(IF(AND(LEN(H712)&gt;=1,H712&lt;&gt;".",COUNTIF(H14:H$73,"*補*")&gt;0),".",""),IF(H14="補",$A713,""),IF(AND(LEN(H14)&gt;=2,ISNUMBER(SEARCH("補",H14))),$A713&amp;"("&amp;SUBSTITUTE(H14,"補","")&amp;"時"&amp;")",""))</f>
        <v/>
      </c>
      <c r="I713" s="65" t="str">
        <f ca="1">CONCATENATE(IF(AND(LEN(I712)&gt;=1,I712&lt;&gt;".",COUNTIF(I14:I$73,"*補*")&gt;0),".",""),IF(I14="補",$A713,""),IF(AND(LEN(I14)&gt;=2,ISNUMBER(SEARCH("補",I14))),$A713&amp;"("&amp;SUBSTITUTE(I14,"補","")&amp;"時"&amp;")",""))</f>
        <v/>
      </c>
      <c r="J713" s="65" t="str">
        <f ca="1">CONCATENATE(IF(AND(LEN(J712)&gt;=1,J712&lt;&gt;".",COUNTIF(J14:J$73,"*補*")&gt;0),".",""),IF(J14="補",$A713,""),IF(AND(LEN(J14)&gt;=2,ISNUMBER(SEARCH("補",J14))),$A713&amp;"("&amp;SUBSTITUTE(J14,"補","")&amp;"時"&amp;")",""))</f>
        <v/>
      </c>
      <c r="K713" s="65" t="str">
        <f ca="1">CONCATENATE(IF(AND(LEN(K712)&gt;=1,K712&lt;&gt;".",COUNTIF(K14:K$73,"*補*")&gt;0),".",""),IF(K14="補",$A713,""),IF(AND(LEN(K14)&gt;=2,ISNUMBER(SEARCH("補",K14))),$A713&amp;"("&amp;SUBSTITUTE(K14,"補","")&amp;"時"&amp;")",""))</f>
        <v/>
      </c>
      <c r="L713" s="65" t="str">
        <f ca="1">CONCATENATE(IF(AND(LEN(L712)&gt;=1,L712&lt;&gt;".",COUNTIF(L14:L$73,"*補*")&gt;0),".",""),IF(L14="補",$A713,""),IF(AND(LEN(L14)&gt;=2,ISNUMBER(SEARCH("補",L14))),$A713&amp;"("&amp;SUBSTITUTE(L14,"補","")&amp;"時"&amp;")",""))</f>
        <v/>
      </c>
      <c r="M713" s="65" t="str">
        <f ca="1">CONCATENATE(IF(AND(LEN(M712)&gt;=1,M712&lt;&gt;".",COUNTIF(M14:M$73,"*補*")&gt;0),".",""),IF(M14="補",$A713,""),IF(AND(LEN(M14)&gt;=2,ISNUMBER(SEARCH("補",M14))),$A713&amp;"("&amp;SUBSTITUTE(M14,"補","")&amp;"時"&amp;")",""))</f>
        <v/>
      </c>
      <c r="N713" s="65" t="str">
        <f ca="1">CONCATENATE(IF(AND(LEN(N712)&gt;=1,N712&lt;&gt;".",COUNTIF(N14:N$73,"*補*")&gt;0),".",""),IF(N14="補",$A713,""),IF(AND(LEN(N14)&gt;=2,ISNUMBER(SEARCH("補",N14))),$A713&amp;"("&amp;SUBSTITUTE(N14,"補","")&amp;"時"&amp;")",""))</f>
        <v/>
      </c>
      <c r="O713" s="65" t="str">
        <f ca="1">CONCATENATE(IF(AND(LEN(O712)&gt;=1,O712&lt;&gt;".",COUNTIF(O14:O$73,"*補*")&gt;0),".",""),IF(O14="補",$A713,""),IF(AND(LEN(O14)&gt;=2,ISNUMBER(SEARCH("補",O14))),$A713&amp;"("&amp;SUBSTITUTE(O14,"補","")&amp;"時"&amp;")",""))</f>
        <v/>
      </c>
      <c r="P713" s="65" t="str">
        <f ca="1">CONCATENATE(IF(AND(LEN(P712)&gt;=1,P712&lt;&gt;".",COUNTIF(P14:P$73,"*補*")&gt;0),".",""),IF(P14="補",$A713,""),IF(AND(LEN(P14)&gt;=2,ISNUMBER(SEARCH("補",P14))),$A713&amp;"("&amp;SUBSTITUTE(P14,"補","")&amp;"時"&amp;")",""))</f>
        <v/>
      </c>
      <c r="Q713" s="65" t="str">
        <f ca="1">CONCATENATE(IF(AND(LEN(Q712)&gt;=1,Q712&lt;&gt;".",COUNTIF(Q14:Q$73,"*補*")&gt;0),".",""),IF(Q14="補",$A713,""),IF(AND(LEN(Q14)&gt;=2,ISNUMBER(SEARCH("補",Q14))),$A713&amp;"("&amp;SUBSTITUTE(Q14,"補","")&amp;"時"&amp;")",""))</f>
        <v/>
      </c>
      <c r="R713" s="65" t="str">
        <f ca="1">CONCATENATE(IF(AND(LEN(R712)&gt;=1,R712&lt;&gt;".",COUNTIF(R14:R$73,"*補*")&gt;0),".",""),IF(R14="補",$A713,""),IF(AND(LEN(R14)&gt;=2,ISNUMBER(SEARCH("補",R14))),$A713&amp;"("&amp;SUBSTITUTE(R14,"補","")&amp;"時"&amp;")",""))</f>
        <v/>
      </c>
      <c r="S713" s="65" t="str">
        <f ca="1">CONCATENATE(IF(AND(LEN(S712)&gt;=1,S712&lt;&gt;".",COUNTIF(S14:S$73,"*補*")&gt;0),".",""),IF(S14="補",$A713,""),IF(AND(LEN(S14)&gt;=2,ISNUMBER(SEARCH("補",S14))),$A713&amp;"("&amp;SUBSTITUTE(S14,"補","")&amp;"時"&amp;")",""))</f>
        <v/>
      </c>
      <c r="T713" s="65" t="str">
        <f ca="1">CONCATENATE(IF(AND(LEN(T712)&gt;=1,T712&lt;&gt;".",COUNTIF(T14:T$73,"*補*")&gt;0),".",""),IF(T14="補",$A713,""),IF(AND(LEN(T14)&gt;=2,ISNUMBER(SEARCH("補",T14))),$A713&amp;"("&amp;SUBSTITUTE(T14,"補","")&amp;"時"&amp;")",""))</f>
        <v/>
      </c>
      <c r="U713" s="65" t="str">
        <f ca="1">CONCATENATE(IF(AND(LEN(U712)&gt;=1,U712&lt;&gt;".",COUNTIF(U14:U$73,"*補*")&gt;0),".",""),IF(U14="補",$A713,""),IF(AND(LEN(U14)&gt;=2,ISNUMBER(SEARCH("補",U14))),$A713&amp;"("&amp;SUBSTITUTE(U14,"補","")&amp;"時"&amp;")",""))</f>
        <v/>
      </c>
      <c r="V713" s="65" t="str">
        <f ca="1">CONCATENATE(IF(AND(LEN(V712)&gt;=1,V712&lt;&gt;".",COUNTIF(V14:V$73,"*補*")&gt;0),".",""),IF(V14="補",$A713,""),IF(AND(LEN(V14)&gt;=2,ISNUMBER(SEARCH("補",V14))),$A713&amp;"("&amp;SUBSTITUTE(V14,"補","")&amp;"時"&amp;")",""))</f>
        <v/>
      </c>
      <c r="W713" s="65" t="str">
        <f ca="1">CONCATENATE(IF(AND(LEN(W712)&gt;=1,W712&lt;&gt;".",COUNTIF(W14:W$73,"*補*")&gt;0),".",""),IF(W14="補",$A713,""),IF(AND(LEN(W14)&gt;=2,ISNUMBER(SEARCH("補",W14))),$A713&amp;"("&amp;SUBSTITUTE(W14,"補","")&amp;"時"&amp;")",""))</f>
        <v/>
      </c>
      <c r="X713" s="65" t="str">
        <f ca="1">CONCATENATE(IF(AND(LEN(X712)&gt;=1,X712&lt;&gt;".",COUNTIF(X14:X$73,"*補*")&gt;0),".",""),IF(X14="補",$A713,""),IF(AND(LEN(X14)&gt;=2,ISNUMBER(SEARCH("補",X14))),$A713&amp;"("&amp;SUBSTITUTE(X14,"補","")&amp;"時"&amp;")",""))</f>
        <v/>
      </c>
      <c r="Y713" s="65" t="str">
        <f ca="1">CONCATENATE(IF(AND(LEN(Y712)&gt;=1,Y712&lt;&gt;".",COUNTIF(Y14:Y$73,"*補*")&gt;0),".",""),IF(Y14="補",$A713,""),IF(AND(LEN(Y14)&gt;=2,ISNUMBER(SEARCH("補",Y14))),$A713&amp;"("&amp;SUBSTITUTE(Y14,"補","")&amp;"時"&amp;")",""))</f>
        <v/>
      </c>
      <c r="Z713" s="65" t="str">
        <f ca="1">CONCATENATE(IF(AND(LEN(Z712)&gt;=1,Z712&lt;&gt;".",COUNTIF(Z14:Z$73,"*補*")&gt;0),".",""),IF(Z14="補",$A713,""),IF(AND(LEN(Z14)&gt;=2,ISNUMBER(SEARCH("補",Z14))),$A713&amp;"("&amp;SUBSTITUTE(Z14,"補","")&amp;"時"&amp;")",""))</f>
        <v/>
      </c>
      <c r="AA713" s="65" t="str">
        <f ca="1">CONCATENATE(IF(AND(LEN(AA712)&gt;=1,AA712&lt;&gt;".",COUNTIF(AA14:AA$73,"*補*")&gt;0),".",""),IF(AA14="補",$A713,""),IF(AND(LEN(AA14)&gt;=2,ISNUMBER(SEARCH("補",AA14))),$A713&amp;"("&amp;SUBSTITUTE(AA14,"補","")&amp;"時"&amp;")",""))</f>
        <v/>
      </c>
      <c r="AB713" s="65" t="str">
        <f ca="1">CONCATENATE(IF(AND(LEN(AB712)&gt;=1,AB712&lt;&gt;".",COUNTIF(AB14:AB$73,"*補*")&gt;0),".",""),IF(AB14="補",$A713,""),IF(AND(LEN(AB14)&gt;=2,ISNUMBER(SEARCH("補",AB14))),$A713&amp;"("&amp;SUBSTITUTE(AB14,"補","")&amp;"時"&amp;")",""))</f>
        <v/>
      </c>
      <c r="AC713" s="65" t="str">
        <f ca="1">CONCATENATE(IF(AND(LEN(AC712)&gt;=1,AC712&lt;&gt;".",COUNTIF(AC14:AC$73,"*補*")&gt;0),".",""),IF(AC14="補",$A713,""),IF(AND(LEN(AC14)&gt;=2,ISNUMBER(SEARCH("補",AC14))),$A713&amp;"("&amp;SUBSTITUTE(AC14,"補","")&amp;"時"&amp;")",""))</f>
        <v/>
      </c>
      <c r="AD713" s="65" t="str">
        <f ca="1">CONCATENATE(IF(AND(LEN(AD712)&gt;=1,AD712&lt;&gt;".",COUNTIF(AD14:AD$73,"*補*")&gt;0),".",""),IF(AD14="補",$A713,""),IF(AND(LEN(AD14)&gt;=2,ISNUMBER(SEARCH("補",AD14))),$A713&amp;"("&amp;SUBSTITUTE(AD14,"補","")&amp;"時"&amp;")",""))</f>
        <v/>
      </c>
      <c r="AE713" s="65" t="str">
        <f ca="1">CONCATENATE(IF(AND(LEN(AE712)&gt;=1,AE712&lt;&gt;".",COUNTIF(AE14:AE$73,"*補*")&gt;0),".",""),IF(AE14="補",$A713,""),IF(AND(LEN(AE14)&gt;=2,ISNUMBER(SEARCH("補",AE14))),$A713&amp;"("&amp;SUBSTITUTE(AE14,"補","")&amp;"時"&amp;")",""))</f>
        <v/>
      </c>
      <c r="AF713" s="65" t="str">
        <f ca="1">CONCATENATE(IF(AND(LEN(AF712)&gt;=1,AF712&lt;&gt;".",COUNTIF(AF14:AF$73,"*補*")&gt;0),".",""),IF(AF14="補",$A713,""),IF(AND(LEN(AF14)&gt;=2,ISNUMBER(SEARCH("補",AF14))),$A713&amp;"("&amp;SUBSTITUTE(AF14,"補","")&amp;"時"&amp;")",""))</f>
        <v/>
      </c>
      <c r="AG713" s="65" t="str">
        <f ca="1">CONCATENATE(IF(AND(LEN(AG712)&gt;=1,AG712&lt;&gt;".",COUNTIF(AG14:AG$73,"*補*")&gt;0),".",""),IF(AG14="補",$A713,""),IF(AND(LEN(AG14)&gt;=2,ISNUMBER(SEARCH("補",AG14))),$A713&amp;"("&amp;SUBSTITUTE(AG14,"補","")&amp;"時"&amp;")",""))</f>
        <v/>
      </c>
      <c r="AH713" s="65"/>
      <c r="AI713" s="65"/>
      <c r="AJ713" s="65"/>
    </row>
    <row r="714" spans="1:36">
      <c r="A714" s="65">
        <f t="shared" si="58"/>
        <v>14</v>
      </c>
      <c r="B714" s="65" t="str">
        <f t="shared" si="58"/>
        <v>周季濓</v>
      </c>
      <c r="C714" s="65" t="str">
        <f ca="1">CONCATENATE(IF(AND(LEN(C713)&gt;=1,C713&lt;&gt;".",COUNTIF(C15:C$73,"*補*")&gt;0),".",""),IF(C15="補",$A714,""),IF(AND(LEN(C15)&gt;=2,ISNUMBER(SEARCH("補",C15))),$A714&amp;"("&amp;SUBSTITUTE(C15,"補","")&amp;"時"&amp;")",""))</f>
        <v/>
      </c>
      <c r="D714" s="65" t="str">
        <f ca="1">CONCATENATE(IF(AND(LEN(D713)&gt;=1,D713&lt;&gt;".",COUNTIF(D15:D$73,"*補*")&gt;0),".",""),IF(D15="補",$A714,""),IF(AND(LEN(D15)&gt;=2,ISNUMBER(SEARCH("補",D15))),$A714&amp;"("&amp;SUBSTITUTE(D15,"補","")&amp;"時"&amp;")",""))</f>
        <v/>
      </c>
      <c r="E714" s="65" t="str">
        <f ca="1">CONCATENATE(IF(AND(LEN(E713)&gt;=1,E713&lt;&gt;".",COUNTIF(E15:E$73,"*補*")&gt;0),".",""),IF(E15="補",$A714,""),IF(AND(LEN(E15)&gt;=2,ISNUMBER(SEARCH("補",E15))),$A714&amp;"("&amp;SUBSTITUTE(E15,"補","")&amp;"時"&amp;")",""))</f>
        <v/>
      </c>
      <c r="F714" s="65" t="str">
        <f ca="1">CONCATENATE(IF(AND(LEN(F713)&gt;=1,F713&lt;&gt;".",COUNTIF(F15:F$73,"*補*")&gt;0),".",""),IF(F15="補",$A714,""),IF(AND(LEN(F15)&gt;=2,ISNUMBER(SEARCH("補",F15))),$A714&amp;"("&amp;SUBSTITUTE(F15,"補","")&amp;"時"&amp;")",""))</f>
        <v/>
      </c>
      <c r="G714" s="65" t="str">
        <f ca="1">CONCATENATE(IF(AND(LEN(G713)&gt;=1,G713&lt;&gt;".",COUNTIF(G15:G$73,"*補*")&gt;0),".",""),IF(G15="補",$A714,""),IF(AND(LEN(G15)&gt;=2,ISNUMBER(SEARCH("補",G15))),$A714&amp;"("&amp;SUBSTITUTE(G15,"補","")&amp;"時"&amp;")",""))</f>
        <v/>
      </c>
      <c r="H714" s="65" t="str">
        <f ca="1">CONCATENATE(IF(AND(LEN(H713)&gt;=1,H713&lt;&gt;".",COUNTIF(H15:H$73,"*補*")&gt;0),".",""),IF(H15="補",$A714,""),IF(AND(LEN(H15)&gt;=2,ISNUMBER(SEARCH("補",H15))),$A714&amp;"("&amp;SUBSTITUTE(H15,"補","")&amp;"時"&amp;")",""))</f>
        <v/>
      </c>
      <c r="I714" s="65" t="str">
        <f ca="1">CONCATENATE(IF(AND(LEN(I713)&gt;=1,I713&lt;&gt;".",COUNTIF(I15:I$73,"*補*")&gt;0),".",""),IF(I15="補",$A714,""),IF(AND(LEN(I15)&gt;=2,ISNUMBER(SEARCH("補",I15))),$A714&amp;"("&amp;SUBSTITUTE(I15,"補","")&amp;"時"&amp;")",""))</f>
        <v/>
      </c>
      <c r="J714" s="65" t="str">
        <f ca="1">CONCATENATE(IF(AND(LEN(J713)&gt;=1,J713&lt;&gt;".",COUNTIF(J15:J$73,"*補*")&gt;0),".",""),IF(J15="補",$A714,""),IF(AND(LEN(J15)&gt;=2,ISNUMBER(SEARCH("補",J15))),$A714&amp;"("&amp;SUBSTITUTE(J15,"補","")&amp;"時"&amp;")",""))</f>
        <v/>
      </c>
      <c r="K714" s="65" t="str">
        <f ca="1">CONCATENATE(IF(AND(LEN(K713)&gt;=1,K713&lt;&gt;".",COUNTIF(K15:K$73,"*補*")&gt;0),".",""),IF(K15="補",$A714,""),IF(AND(LEN(K15)&gt;=2,ISNUMBER(SEARCH("補",K15))),$A714&amp;"("&amp;SUBSTITUTE(K15,"補","")&amp;"時"&amp;")",""))</f>
        <v/>
      </c>
      <c r="L714" s="65" t="str">
        <f ca="1">CONCATENATE(IF(AND(LEN(L713)&gt;=1,L713&lt;&gt;".",COUNTIF(L15:L$73,"*補*")&gt;0),".",""),IF(L15="補",$A714,""),IF(AND(LEN(L15)&gt;=2,ISNUMBER(SEARCH("補",L15))),$A714&amp;"("&amp;SUBSTITUTE(L15,"補","")&amp;"時"&amp;")",""))</f>
        <v/>
      </c>
      <c r="M714" s="65" t="str">
        <f ca="1">CONCATENATE(IF(AND(LEN(M713)&gt;=1,M713&lt;&gt;".",COUNTIF(M15:M$73,"*補*")&gt;0),".",""),IF(M15="補",$A714,""),IF(AND(LEN(M15)&gt;=2,ISNUMBER(SEARCH("補",M15))),$A714&amp;"("&amp;SUBSTITUTE(M15,"補","")&amp;"時"&amp;")",""))</f>
        <v/>
      </c>
      <c r="N714" s="65" t="str">
        <f ca="1">CONCATENATE(IF(AND(LEN(N713)&gt;=1,N713&lt;&gt;".",COUNTIF(N15:N$73,"*補*")&gt;0),".",""),IF(N15="補",$A714,""),IF(AND(LEN(N15)&gt;=2,ISNUMBER(SEARCH("補",N15))),$A714&amp;"("&amp;SUBSTITUTE(N15,"補","")&amp;"時"&amp;")",""))</f>
        <v/>
      </c>
      <c r="O714" s="65" t="str">
        <f ca="1">CONCATENATE(IF(AND(LEN(O713)&gt;=1,O713&lt;&gt;".",COUNTIF(O15:O$73,"*補*")&gt;0),".",""),IF(O15="補",$A714,""),IF(AND(LEN(O15)&gt;=2,ISNUMBER(SEARCH("補",O15))),$A714&amp;"("&amp;SUBSTITUTE(O15,"補","")&amp;"時"&amp;")",""))</f>
        <v/>
      </c>
      <c r="P714" s="65" t="str">
        <f ca="1">CONCATENATE(IF(AND(LEN(P713)&gt;=1,P713&lt;&gt;".",COUNTIF(P15:P$73,"*補*")&gt;0),".",""),IF(P15="補",$A714,""),IF(AND(LEN(P15)&gt;=2,ISNUMBER(SEARCH("補",P15))),$A714&amp;"("&amp;SUBSTITUTE(P15,"補","")&amp;"時"&amp;")",""))</f>
        <v/>
      </c>
      <c r="Q714" s="65" t="str">
        <f ca="1">CONCATENATE(IF(AND(LEN(Q713)&gt;=1,Q713&lt;&gt;".",COUNTIF(Q15:Q$73,"*補*")&gt;0),".",""),IF(Q15="補",$A714,""),IF(AND(LEN(Q15)&gt;=2,ISNUMBER(SEARCH("補",Q15))),$A714&amp;"("&amp;SUBSTITUTE(Q15,"補","")&amp;"時"&amp;")",""))</f>
        <v/>
      </c>
      <c r="R714" s="65" t="str">
        <f ca="1">CONCATENATE(IF(AND(LEN(R713)&gt;=1,R713&lt;&gt;".",COUNTIF(R15:R$73,"*補*")&gt;0),".",""),IF(R15="補",$A714,""),IF(AND(LEN(R15)&gt;=2,ISNUMBER(SEARCH("補",R15))),$A714&amp;"("&amp;SUBSTITUTE(R15,"補","")&amp;"時"&amp;")",""))</f>
        <v/>
      </c>
      <c r="S714" s="65" t="str">
        <f ca="1">CONCATENATE(IF(AND(LEN(S713)&gt;=1,S713&lt;&gt;".",COUNTIF(S15:S$73,"*補*")&gt;0),".",""),IF(S15="補",$A714,""),IF(AND(LEN(S15)&gt;=2,ISNUMBER(SEARCH("補",S15))),$A714&amp;"("&amp;SUBSTITUTE(S15,"補","")&amp;"時"&amp;")",""))</f>
        <v/>
      </c>
      <c r="T714" s="65" t="str">
        <f ca="1">CONCATENATE(IF(AND(LEN(T713)&gt;=1,T713&lt;&gt;".",COUNTIF(T15:T$73,"*補*")&gt;0),".",""),IF(T15="補",$A714,""),IF(AND(LEN(T15)&gt;=2,ISNUMBER(SEARCH("補",T15))),$A714&amp;"("&amp;SUBSTITUTE(T15,"補","")&amp;"時"&amp;")",""))</f>
        <v/>
      </c>
      <c r="U714" s="65" t="str">
        <f ca="1">CONCATENATE(IF(AND(LEN(U713)&gt;=1,U713&lt;&gt;".",COUNTIF(U15:U$73,"*補*")&gt;0),".",""),IF(U15="補",$A714,""),IF(AND(LEN(U15)&gt;=2,ISNUMBER(SEARCH("補",U15))),$A714&amp;"("&amp;SUBSTITUTE(U15,"補","")&amp;"時"&amp;")",""))</f>
        <v/>
      </c>
      <c r="V714" s="65" t="str">
        <f ca="1">CONCATENATE(IF(AND(LEN(V713)&gt;=1,V713&lt;&gt;".",COUNTIF(V15:V$73,"*補*")&gt;0),".",""),IF(V15="補",$A714,""),IF(AND(LEN(V15)&gt;=2,ISNUMBER(SEARCH("補",V15))),$A714&amp;"("&amp;SUBSTITUTE(V15,"補","")&amp;"時"&amp;")",""))</f>
        <v/>
      </c>
      <c r="W714" s="65" t="str">
        <f ca="1">CONCATENATE(IF(AND(LEN(W713)&gt;=1,W713&lt;&gt;".",COUNTIF(W15:W$73,"*補*")&gt;0),".",""),IF(W15="補",$A714,""),IF(AND(LEN(W15)&gt;=2,ISNUMBER(SEARCH("補",W15))),$A714&amp;"("&amp;SUBSTITUTE(W15,"補","")&amp;"時"&amp;")",""))</f>
        <v/>
      </c>
      <c r="X714" s="65" t="str">
        <f ca="1">CONCATENATE(IF(AND(LEN(X713)&gt;=1,X713&lt;&gt;".",COUNTIF(X15:X$73,"*補*")&gt;0),".",""),IF(X15="補",$A714,""),IF(AND(LEN(X15)&gt;=2,ISNUMBER(SEARCH("補",X15))),$A714&amp;"("&amp;SUBSTITUTE(X15,"補","")&amp;"時"&amp;")",""))</f>
        <v/>
      </c>
      <c r="Y714" s="65" t="str">
        <f ca="1">CONCATENATE(IF(AND(LEN(Y713)&gt;=1,Y713&lt;&gt;".",COUNTIF(Y15:Y$73,"*補*")&gt;0),".",""),IF(Y15="補",$A714,""),IF(AND(LEN(Y15)&gt;=2,ISNUMBER(SEARCH("補",Y15))),$A714&amp;"("&amp;SUBSTITUTE(Y15,"補","")&amp;"時"&amp;")",""))</f>
        <v/>
      </c>
      <c r="Z714" s="65" t="str">
        <f ca="1">CONCATENATE(IF(AND(LEN(Z713)&gt;=1,Z713&lt;&gt;".",COUNTIF(Z15:Z$73,"*補*")&gt;0),".",""),IF(Z15="補",$A714,""),IF(AND(LEN(Z15)&gt;=2,ISNUMBER(SEARCH("補",Z15))),$A714&amp;"("&amp;SUBSTITUTE(Z15,"補","")&amp;"時"&amp;")",""))</f>
        <v/>
      </c>
      <c r="AA714" s="65" t="str">
        <f ca="1">CONCATENATE(IF(AND(LEN(AA713)&gt;=1,AA713&lt;&gt;".",COUNTIF(AA15:AA$73,"*補*")&gt;0),".",""),IF(AA15="補",$A714,""),IF(AND(LEN(AA15)&gt;=2,ISNUMBER(SEARCH("補",AA15))),$A714&amp;"("&amp;SUBSTITUTE(AA15,"補","")&amp;"時"&amp;")",""))</f>
        <v/>
      </c>
      <c r="AB714" s="65" t="str">
        <f ca="1">CONCATENATE(IF(AND(LEN(AB713)&gt;=1,AB713&lt;&gt;".",COUNTIF(AB15:AB$73,"*補*")&gt;0),".",""),IF(AB15="補",$A714,""),IF(AND(LEN(AB15)&gt;=2,ISNUMBER(SEARCH("補",AB15))),$A714&amp;"("&amp;SUBSTITUTE(AB15,"補","")&amp;"時"&amp;")",""))</f>
        <v/>
      </c>
      <c r="AC714" s="65" t="str">
        <f ca="1">CONCATENATE(IF(AND(LEN(AC713)&gt;=1,AC713&lt;&gt;".",COUNTIF(AC15:AC$73,"*補*")&gt;0),".",""),IF(AC15="補",$A714,""),IF(AND(LEN(AC15)&gt;=2,ISNUMBER(SEARCH("補",AC15))),$A714&amp;"("&amp;SUBSTITUTE(AC15,"補","")&amp;"時"&amp;")",""))</f>
        <v/>
      </c>
      <c r="AD714" s="65" t="str">
        <f ca="1">CONCATENATE(IF(AND(LEN(AD713)&gt;=1,AD713&lt;&gt;".",COUNTIF(AD15:AD$73,"*補*")&gt;0),".",""),IF(AD15="補",$A714,""),IF(AND(LEN(AD15)&gt;=2,ISNUMBER(SEARCH("補",AD15))),$A714&amp;"("&amp;SUBSTITUTE(AD15,"補","")&amp;"時"&amp;")",""))</f>
        <v/>
      </c>
      <c r="AE714" s="65" t="str">
        <f ca="1">CONCATENATE(IF(AND(LEN(AE713)&gt;=1,AE713&lt;&gt;".",COUNTIF(AE15:AE$73,"*補*")&gt;0),".",""),IF(AE15="補",$A714,""),IF(AND(LEN(AE15)&gt;=2,ISNUMBER(SEARCH("補",AE15))),$A714&amp;"("&amp;SUBSTITUTE(AE15,"補","")&amp;"時"&amp;")",""))</f>
        <v/>
      </c>
      <c r="AF714" s="65" t="str">
        <f ca="1">CONCATENATE(IF(AND(LEN(AF713)&gt;=1,AF713&lt;&gt;".",COUNTIF(AF15:AF$73,"*補*")&gt;0),".",""),IF(AF15="補",$A714,""),IF(AND(LEN(AF15)&gt;=2,ISNUMBER(SEARCH("補",AF15))),$A714&amp;"("&amp;SUBSTITUTE(AF15,"補","")&amp;"時"&amp;")",""))</f>
        <v/>
      </c>
      <c r="AG714" s="65" t="str">
        <f ca="1">CONCATENATE(IF(AND(LEN(AG713)&gt;=1,AG713&lt;&gt;".",COUNTIF(AG15:AG$73,"*補*")&gt;0),".",""),IF(AG15="補",$A714,""),IF(AND(LEN(AG15)&gt;=2,ISNUMBER(SEARCH("補",AG15))),$A714&amp;"("&amp;SUBSTITUTE(AG15,"補","")&amp;"時"&amp;")",""))</f>
        <v/>
      </c>
      <c r="AH714" s="65"/>
      <c r="AI714" s="65"/>
      <c r="AJ714" s="65"/>
    </row>
    <row r="715" spans="1:36">
      <c r="A715" s="65">
        <f t="shared" si="58"/>
        <v>15</v>
      </c>
      <c r="B715" s="65" t="str">
        <f t="shared" si="58"/>
        <v>許修銘</v>
      </c>
      <c r="C715" s="65" t="str">
        <f ca="1">CONCATENATE(IF(AND(LEN(C714)&gt;=1,C714&lt;&gt;".",COUNTIF(C16:C$73,"*補*")&gt;0),".",""),IF(C16="補",$A715,""),IF(AND(LEN(C16)&gt;=2,ISNUMBER(SEARCH("補",C16))),$A715&amp;"("&amp;SUBSTITUTE(C16,"補","")&amp;"時"&amp;")",""))</f>
        <v/>
      </c>
      <c r="D715" s="65" t="str">
        <f ca="1">CONCATENATE(IF(AND(LEN(D714)&gt;=1,D714&lt;&gt;".",COUNTIF(D16:D$73,"*補*")&gt;0),".",""),IF(D16="補",$A715,""),IF(AND(LEN(D16)&gt;=2,ISNUMBER(SEARCH("補",D16))),$A715&amp;"("&amp;SUBSTITUTE(D16,"補","")&amp;"時"&amp;")",""))</f>
        <v/>
      </c>
      <c r="E715" s="65" t="str">
        <f ca="1">CONCATENATE(IF(AND(LEN(E714)&gt;=1,E714&lt;&gt;".",COUNTIF(E16:E$73,"*補*")&gt;0),".",""),IF(E16="補",$A715,""),IF(AND(LEN(E16)&gt;=2,ISNUMBER(SEARCH("補",E16))),$A715&amp;"("&amp;SUBSTITUTE(E16,"補","")&amp;"時"&amp;")",""))</f>
        <v/>
      </c>
      <c r="F715" s="65" t="str">
        <f ca="1">CONCATENATE(IF(AND(LEN(F714)&gt;=1,F714&lt;&gt;".",COUNTIF(F16:F$73,"*補*")&gt;0),".",""),IF(F16="補",$A715,""),IF(AND(LEN(F16)&gt;=2,ISNUMBER(SEARCH("補",F16))),$A715&amp;"("&amp;SUBSTITUTE(F16,"補","")&amp;"時"&amp;")",""))</f>
        <v/>
      </c>
      <c r="G715" s="65" t="str">
        <f ca="1">CONCATENATE(IF(AND(LEN(G714)&gt;=1,G714&lt;&gt;".",COUNTIF(G16:G$73,"*補*")&gt;0),".",""),IF(G16="補",$A715,""),IF(AND(LEN(G16)&gt;=2,ISNUMBER(SEARCH("補",G16))),$A715&amp;"("&amp;SUBSTITUTE(G16,"補","")&amp;"時"&amp;")",""))</f>
        <v/>
      </c>
      <c r="H715" s="65" t="str">
        <f ca="1">CONCATENATE(IF(AND(LEN(H714)&gt;=1,H714&lt;&gt;".",COUNTIF(H16:H$73,"*補*")&gt;0),".",""),IF(H16="補",$A715,""),IF(AND(LEN(H16)&gt;=2,ISNUMBER(SEARCH("補",H16))),$A715&amp;"("&amp;SUBSTITUTE(H16,"補","")&amp;"時"&amp;")",""))</f>
        <v/>
      </c>
      <c r="I715" s="65" t="str">
        <f ca="1">CONCATENATE(IF(AND(LEN(I714)&gt;=1,I714&lt;&gt;".",COUNTIF(I16:I$73,"*補*")&gt;0),".",""),IF(I16="補",$A715,""),IF(AND(LEN(I16)&gt;=2,ISNUMBER(SEARCH("補",I16))),$A715&amp;"("&amp;SUBSTITUTE(I16,"補","")&amp;"時"&amp;")",""))</f>
        <v/>
      </c>
      <c r="J715" s="65" t="str">
        <f ca="1">CONCATENATE(IF(AND(LEN(J714)&gt;=1,J714&lt;&gt;".",COUNTIF(J16:J$73,"*補*")&gt;0),".",""),IF(J16="補",$A715,""),IF(AND(LEN(J16)&gt;=2,ISNUMBER(SEARCH("補",J16))),$A715&amp;"("&amp;SUBSTITUTE(J16,"補","")&amp;"時"&amp;")",""))</f>
        <v/>
      </c>
      <c r="K715" s="65" t="str">
        <f ca="1">CONCATENATE(IF(AND(LEN(K714)&gt;=1,K714&lt;&gt;".",COUNTIF(K16:K$73,"*補*")&gt;0),".",""),IF(K16="補",$A715,""),IF(AND(LEN(K16)&gt;=2,ISNUMBER(SEARCH("補",K16))),$A715&amp;"("&amp;SUBSTITUTE(K16,"補","")&amp;"時"&amp;")",""))</f>
        <v/>
      </c>
      <c r="L715" s="65" t="str">
        <f ca="1">CONCATENATE(IF(AND(LEN(L714)&gt;=1,L714&lt;&gt;".",COUNTIF(L16:L$73,"*補*")&gt;0),".",""),IF(L16="補",$A715,""),IF(AND(LEN(L16)&gt;=2,ISNUMBER(SEARCH("補",L16))),$A715&amp;"("&amp;SUBSTITUTE(L16,"補","")&amp;"時"&amp;")",""))</f>
        <v/>
      </c>
      <c r="M715" s="65" t="str">
        <f ca="1">CONCATENATE(IF(AND(LEN(M714)&gt;=1,M714&lt;&gt;".",COUNTIF(M16:M$73,"*補*")&gt;0),".",""),IF(M16="補",$A715,""),IF(AND(LEN(M16)&gt;=2,ISNUMBER(SEARCH("補",M16))),$A715&amp;"("&amp;SUBSTITUTE(M16,"補","")&amp;"時"&amp;")",""))</f>
        <v/>
      </c>
      <c r="N715" s="65" t="str">
        <f ca="1">CONCATENATE(IF(AND(LEN(N714)&gt;=1,N714&lt;&gt;".",COUNTIF(N16:N$73,"*補*")&gt;0),".",""),IF(N16="補",$A715,""),IF(AND(LEN(N16)&gt;=2,ISNUMBER(SEARCH("補",N16))),$A715&amp;"("&amp;SUBSTITUTE(N16,"補","")&amp;"時"&amp;")",""))</f>
        <v/>
      </c>
      <c r="O715" s="65" t="str">
        <f ca="1">CONCATENATE(IF(AND(LEN(O714)&gt;=1,O714&lt;&gt;".",COUNTIF(O16:O$73,"*補*")&gt;0),".",""),IF(O16="補",$A715,""),IF(AND(LEN(O16)&gt;=2,ISNUMBER(SEARCH("補",O16))),$A715&amp;"("&amp;SUBSTITUTE(O16,"補","")&amp;"時"&amp;")",""))</f>
        <v/>
      </c>
      <c r="P715" s="65" t="str">
        <f ca="1">CONCATENATE(IF(AND(LEN(P714)&gt;=1,P714&lt;&gt;".",COUNTIF(P16:P$73,"*補*")&gt;0),".",""),IF(P16="補",$A715,""),IF(AND(LEN(P16)&gt;=2,ISNUMBER(SEARCH("補",P16))),$A715&amp;"("&amp;SUBSTITUTE(P16,"補","")&amp;"時"&amp;")",""))</f>
        <v/>
      </c>
      <c r="Q715" s="65" t="str">
        <f ca="1">CONCATENATE(IF(AND(LEN(Q714)&gt;=1,Q714&lt;&gt;".",COUNTIF(Q16:Q$73,"*補*")&gt;0),".",""),IF(Q16="補",$A715,""),IF(AND(LEN(Q16)&gt;=2,ISNUMBER(SEARCH("補",Q16))),$A715&amp;"("&amp;SUBSTITUTE(Q16,"補","")&amp;"時"&amp;")",""))</f>
        <v/>
      </c>
      <c r="R715" s="65" t="str">
        <f ca="1">CONCATENATE(IF(AND(LEN(R714)&gt;=1,R714&lt;&gt;".",COUNTIF(R16:R$73,"*補*")&gt;0),".",""),IF(R16="補",$A715,""),IF(AND(LEN(R16)&gt;=2,ISNUMBER(SEARCH("補",R16))),$A715&amp;"("&amp;SUBSTITUTE(R16,"補","")&amp;"時"&amp;")",""))</f>
        <v/>
      </c>
      <c r="S715" s="65" t="str">
        <f ca="1">CONCATENATE(IF(AND(LEN(S714)&gt;=1,S714&lt;&gt;".",COUNTIF(S16:S$73,"*補*")&gt;0),".",""),IF(S16="補",$A715,""),IF(AND(LEN(S16)&gt;=2,ISNUMBER(SEARCH("補",S16))),$A715&amp;"("&amp;SUBSTITUTE(S16,"補","")&amp;"時"&amp;")",""))</f>
        <v/>
      </c>
      <c r="T715" s="65" t="str">
        <f ca="1">CONCATENATE(IF(AND(LEN(T714)&gt;=1,T714&lt;&gt;".",COUNTIF(T16:T$73,"*補*")&gt;0),".",""),IF(T16="補",$A715,""),IF(AND(LEN(T16)&gt;=2,ISNUMBER(SEARCH("補",T16))),$A715&amp;"("&amp;SUBSTITUTE(T16,"補","")&amp;"時"&amp;")",""))</f>
        <v/>
      </c>
      <c r="U715" s="65" t="str">
        <f ca="1">CONCATENATE(IF(AND(LEN(U714)&gt;=1,U714&lt;&gt;".",COUNTIF(U16:U$73,"*補*")&gt;0),".",""),IF(U16="補",$A715,""),IF(AND(LEN(U16)&gt;=2,ISNUMBER(SEARCH("補",U16))),$A715&amp;"("&amp;SUBSTITUTE(U16,"補","")&amp;"時"&amp;")",""))</f>
        <v/>
      </c>
      <c r="V715" s="65" t="str">
        <f ca="1">CONCATENATE(IF(AND(LEN(V714)&gt;=1,V714&lt;&gt;".",COUNTIF(V16:V$73,"*補*")&gt;0),".",""),IF(V16="補",$A715,""),IF(AND(LEN(V16)&gt;=2,ISNUMBER(SEARCH("補",V16))),$A715&amp;"("&amp;SUBSTITUTE(V16,"補","")&amp;"時"&amp;")",""))</f>
        <v/>
      </c>
      <c r="W715" s="65" t="str">
        <f ca="1">CONCATENATE(IF(AND(LEN(W714)&gt;=1,W714&lt;&gt;".",COUNTIF(W16:W$73,"*補*")&gt;0),".",""),IF(W16="補",$A715,""),IF(AND(LEN(W16)&gt;=2,ISNUMBER(SEARCH("補",W16))),$A715&amp;"("&amp;SUBSTITUTE(W16,"補","")&amp;"時"&amp;")",""))</f>
        <v/>
      </c>
      <c r="X715" s="65" t="str">
        <f ca="1">CONCATENATE(IF(AND(LEN(X714)&gt;=1,X714&lt;&gt;".",COUNTIF(X16:X$73,"*補*")&gt;0),".",""),IF(X16="補",$A715,""),IF(AND(LEN(X16)&gt;=2,ISNUMBER(SEARCH("補",X16))),$A715&amp;"("&amp;SUBSTITUTE(X16,"補","")&amp;"時"&amp;")",""))</f>
        <v/>
      </c>
      <c r="Y715" s="65" t="str">
        <f ca="1">CONCATENATE(IF(AND(LEN(Y714)&gt;=1,Y714&lt;&gt;".",COUNTIF(Y16:Y$73,"*補*")&gt;0),".",""),IF(Y16="補",$A715,""),IF(AND(LEN(Y16)&gt;=2,ISNUMBER(SEARCH("補",Y16))),$A715&amp;"("&amp;SUBSTITUTE(Y16,"補","")&amp;"時"&amp;")",""))</f>
        <v/>
      </c>
      <c r="Z715" s="65" t="str">
        <f ca="1">CONCATENATE(IF(AND(LEN(Z714)&gt;=1,Z714&lt;&gt;".",COUNTIF(Z16:Z$73,"*補*")&gt;0),".",""),IF(Z16="補",$A715,""),IF(AND(LEN(Z16)&gt;=2,ISNUMBER(SEARCH("補",Z16))),$A715&amp;"("&amp;SUBSTITUTE(Z16,"補","")&amp;"時"&amp;")",""))</f>
        <v/>
      </c>
      <c r="AA715" s="65" t="str">
        <f ca="1">CONCATENATE(IF(AND(LEN(AA714)&gt;=1,AA714&lt;&gt;".",COUNTIF(AA16:AA$73,"*補*")&gt;0),".",""),IF(AA16="補",$A715,""),IF(AND(LEN(AA16)&gt;=2,ISNUMBER(SEARCH("補",AA16))),$A715&amp;"("&amp;SUBSTITUTE(AA16,"補","")&amp;"時"&amp;")",""))</f>
        <v/>
      </c>
      <c r="AB715" s="65" t="str">
        <f ca="1">CONCATENATE(IF(AND(LEN(AB714)&gt;=1,AB714&lt;&gt;".",COUNTIF(AB16:AB$73,"*補*")&gt;0),".",""),IF(AB16="補",$A715,""),IF(AND(LEN(AB16)&gt;=2,ISNUMBER(SEARCH("補",AB16))),$A715&amp;"("&amp;SUBSTITUTE(AB16,"補","")&amp;"時"&amp;")",""))</f>
        <v/>
      </c>
      <c r="AC715" s="65" t="str">
        <f ca="1">CONCATENATE(IF(AND(LEN(AC714)&gt;=1,AC714&lt;&gt;".",COUNTIF(AC16:AC$73,"*補*")&gt;0),".",""),IF(AC16="補",$A715,""),IF(AND(LEN(AC16)&gt;=2,ISNUMBER(SEARCH("補",AC16))),$A715&amp;"("&amp;SUBSTITUTE(AC16,"補","")&amp;"時"&amp;")",""))</f>
        <v/>
      </c>
      <c r="AD715" s="65" t="str">
        <f ca="1">CONCATENATE(IF(AND(LEN(AD714)&gt;=1,AD714&lt;&gt;".",COUNTIF(AD16:AD$73,"*補*")&gt;0),".",""),IF(AD16="補",$A715,""),IF(AND(LEN(AD16)&gt;=2,ISNUMBER(SEARCH("補",AD16))),$A715&amp;"("&amp;SUBSTITUTE(AD16,"補","")&amp;"時"&amp;")",""))</f>
        <v/>
      </c>
      <c r="AE715" s="65" t="str">
        <f ca="1">CONCATENATE(IF(AND(LEN(AE714)&gt;=1,AE714&lt;&gt;".",COUNTIF(AE16:AE$73,"*補*")&gt;0),".",""),IF(AE16="補",$A715,""),IF(AND(LEN(AE16)&gt;=2,ISNUMBER(SEARCH("補",AE16))),$A715&amp;"("&amp;SUBSTITUTE(AE16,"補","")&amp;"時"&amp;")",""))</f>
        <v/>
      </c>
      <c r="AF715" s="65" t="str">
        <f ca="1">CONCATENATE(IF(AND(LEN(AF714)&gt;=1,AF714&lt;&gt;".",COUNTIF(AF16:AF$73,"*補*")&gt;0),".",""),IF(AF16="補",$A715,""),IF(AND(LEN(AF16)&gt;=2,ISNUMBER(SEARCH("補",AF16))),$A715&amp;"("&amp;SUBSTITUTE(AF16,"補","")&amp;"時"&amp;")",""))</f>
        <v/>
      </c>
      <c r="AG715" s="65" t="str">
        <f ca="1">CONCATENATE(IF(AND(LEN(AG714)&gt;=1,AG714&lt;&gt;".",COUNTIF(AG16:AG$73,"*補*")&gt;0),".",""),IF(AG16="補",$A715,""),IF(AND(LEN(AG16)&gt;=2,ISNUMBER(SEARCH("補",AG16))),$A715&amp;"("&amp;SUBSTITUTE(AG16,"補","")&amp;"時"&amp;")",""))</f>
        <v/>
      </c>
      <c r="AH715" s="65"/>
      <c r="AI715" s="65"/>
      <c r="AJ715" s="65"/>
    </row>
    <row r="716" spans="1:36">
      <c r="A716" s="65">
        <f t="shared" si="58"/>
        <v>16</v>
      </c>
      <c r="B716" s="65" t="str">
        <f t="shared" si="58"/>
        <v>郭文凱</v>
      </c>
      <c r="C716" s="65" t="str">
        <f ca="1">CONCATENATE(IF(AND(LEN(C715)&gt;=1,C715&lt;&gt;".",COUNTIF(C17:C$73,"*補*")&gt;0),".",""),IF(C17="補",$A716,""),IF(AND(LEN(C17)&gt;=2,ISNUMBER(SEARCH("補",C17))),$A716&amp;"("&amp;SUBSTITUTE(C17,"補","")&amp;"時"&amp;")",""))</f>
        <v/>
      </c>
      <c r="D716" s="65" t="str">
        <f ca="1">CONCATENATE(IF(AND(LEN(D715)&gt;=1,D715&lt;&gt;".",COUNTIF(D17:D$73,"*補*")&gt;0),".",""),IF(D17="補",$A716,""),IF(AND(LEN(D17)&gt;=2,ISNUMBER(SEARCH("補",D17))),$A716&amp;"("&amp;SUBSTITUTE(D17,"補","")&amp;"時"&amp;")",""))</f>
        <v/>
      </c>
      <c r="E716" s="65" t="str">
        <f ca="1">CONCATENATE(IF(AND(LEN(E715)&gt;=1,E715&lt;&gt;".",COUNTIF(E17:E$73,"*補*")&gt;0),".",""),IF(E17="補",$A716,""),IF(AND(LEN(E17)&gt;=2,ISNUMBER(SEARCH("補",E17))),$A716&amp;"("&amp;SUBSTITUTE(E17,"補","")&amp;"時"&amp;")",""))</f>
        <v/>
      </c>
      <c r="F716" s="65" t="str">
        <f ca="1">CONCATENATE(IF(AND(LEN(F715)&gt;=1,F715&lt;&gt;".",COUNTIF(F17:F$73,"*補*")&gt;0),".",""),IF(F17="補",$A716,""),IF(AND(LEN(F17)&gt;=2,ISNUMBER(SEARCH("補",F17))),$A716&amp;"("&amp;SUBSTITUTE(F17,"補","")&amp;"時"&amp;")",""))</f>
        <v/>
      </c>
      <c r="G716" s="65" t="str">
        <f ca="1">CONCATENATE(IF(AND(LEN(G715)&gt;=1,G715&lt;&gt;".",COUNTIF(G17:G$73,"*補*")&gt;0),".",""),IF(G17="補",$A716,""),IF(AND(LEN(G17)&gt;=2,ISNUMBER(SEARCH("補",G17))),$A716&amp;"("&amp;SUBSTITUTE(G17,"補","")&amp;"時"&amp;")",""))</f>
        <v/>
      </c>
      <c r="H716" s="65" t="str">
        <f ca="1">CONCATENATE(IF(AND(LEN(H715)&gt;=1,H715&lt;&gt;".",COUNTIF(H17:H$73,"*補*")&gt;0),".",""),IF(H17="補",$A716,""),IF(AND(LEN(H17)&gt;=2,ISNUMBER(SEARCH("補",H17))),$A716&amp;"("&amp;SUBSTITUTE(H17,"補","")&amp;"時"&amp;")",""))</f>
        <v/>
      </c>
      <c r="I716" s="65" t="str">
        <f ca="1">CONCATENATE(IF(AND(LEN(I715)&gt;=1,I715&lt;&gt;".",COUNTIF(I17:I$73,"*補*")&gt;0),".",""),IF(I17="補",$A716,""),IF(AND(LEN(I17)&gt;=2,ISNUMBER(SEARCH("補",I17))),$A716&amp;"("&amp;SUBSTITUTE(I17,"補","")&amp;"時"&amp;")",""))</f>
        <v/>
      </c>
      <c r="J716" s="65" t="str">
        <f ca="1">CONCATENATE(IF(AND(LEN(J715)&gt;=1,J715&lt;&gt;".",COUNTIF(J17:J$73,"*補*")&gt;0),".",""),IF(J17="補",$A716,""),IF(AND(LEN(J17)&gt;=2,ISNUMBER(SEARCH("補",J17))),$A716&amp;"("&amp;SUBSTITUTE(J17,"補","")&amp;"時"&amp;")",""))</f>
        <v/>
      </c>
      <c r="K716" s="65" t="str">
        <f ca="1">CONCATENATE(IF(AND(LEN(K715)&gt;=1,K715&lt;&gt;".",COUNTIF(K17:K$73,"*補*")&gt;0),".",""),IF(K17="補",$A716,""),IF(AND(LEN(K17)&gt;=2,ISNUMBER(SEARCH("補",K17))),$A716&amp;"("&amp;SUBSTITUTE(K17,"補","")&amp;"時"&amp;")",""))</f>
        <v/>
      </c>
      <c r="L716" s="65" t="str">
        <f ca="1">CONCATENATE(IF(AND(LEN(L715)&gt;=1,L715&lt;&gt;".",COUNTIF(L17:L$73,"*補*")&gt;0),".",""),IF(L17="補",$A716,""),IF(AND(LEN(L17)&gt;=2,ISNUMBER(SEARCH("補",L17))),$A716&amp;"("&amp;SUBSTITUTE(L17,"補","")&amp;"時"&amp;")",""))</f>
        <v/>
      </c>
      <c r="M716" s="65" t="str">
        <f ca="1">CONCATENATE(IF(AND(LEN(M715)&gt;=1,M715&lt;&gt;".",COUNTIF(M17:M$73,"*補*")&gt;0),".",""),IF(M17="補",$A716,""),IF(AND(LEN(M17)&gt;=2,ISNUMBER(SEARCH("補",M17))),$A716&amp;"("&amp;SUBSTITUTE(M17,"補","")&amp;"時"&amp;")",""))</f>
        <v/>
      </c>
      <c r="N716" s="65" t="str">
        <f ca="1">CONCATENATE(IF(AND(LEN(N715)&gt;=1,N715&lt;&gt;".",COUNTIF(N17:N$73,"*補*")&gt;0),".",""),IF(N17="補",$A716,""),IF(AND(LEN(N17)&gt;=2,ISNUMBER(SEARCH("補",N17))),$A716&amp;"("&amp;SUBSTITUTE(N17,"補","")&amp;"時"&amp;")",""))</f>
        <v/>
      </c>
      <c r="O716" s="65" t="str">
        <f ca="1">CONCATENATE(IF(AND(LEN(O715)&gt;=1,O715&lt;&gt;".",COUNTIF(O17:O$73,"*補*")&gt;0),".",""),IF(O17="補",$A716,""),IF(AND(LEN(O17)&gt;=2,ISNUMBER(SEARCH("補",O17))),$A716&amp;"("&amp;SUBSTITUTE(O17,"補","")&amp;"時"&amp;")",""))</f>
        <v/>
      </c>
      <c r="P716" s="65" t="str">
        <f ca="1">CONCATENATE(IF(AND(LEN(P715)&gt;=1,P715&lt;&gt;".",COUNTIF(P17:P$73,"*補*")&gt;0),".",""),IF(P17="補",$A716,""),IF(AND(LEN(P17)&gt;=2,ISNUMBER(SEARCH("補",P17))),$A716&amp;"("&amp;SUBSTITUTE(P17,"補","")&amp;"時"&amp;")",""))</f>
        <v/>
      </c>
      <c r="Q716" s="65" t="str">
        <f ca="1">CONCATENATE(IF(AND(LEN(Q715)&gt;=1,Q715&lt;&gt;".",COUNTIF(Q17:Q$73,"*補*")&gt;0),".",""),IF(Q17="補",$A716,""),IF(AND(LEN(Q17)&gt;=2,ISNUMBER(SEARCH("補",Q17))),$A716&amp;"("&amp;SUBSTITUTE(Q17,"補","")&amp;"時"&amp;")",""))</f>
        <v/>
      </c>
      <c r="R716" s="65" t="str">
        <f ca="1">CONCATENATE(IF(AND(LEN(R715)&gt;=1,R715&lt;&gt;".",COUNTIF(R17:R$73,"*補*")&gt;0),".",""),IF(R17="補",$A716,""),IF(AND(LEN(R17)&gt;=2,ISNUMBER(SEARCH("補",R17))),$A716&amp;"("&amp;SUBSTITUTE(R17,"補","")&amp;"時"&amp;")",""))</f>
        <v/>
      </c>
      <c r="S716" s="65" t="str">
        <f ca="1">CONCATENATE(IF(AND(LEN(S715)&gt;=1,S715&lt;&gt;".",COUNTIF(S17:S$73,"*補*")&gt;0),".",""),IF(S17="補",$A716,""),IF(AND(LEN(S17)&gt;=2,ISNUMBER(SEARCH("補",S17))),$A716&amp;"("&amp;SUBSTITUTE(S17,"補","")&amp;"時"&amp;")",""))</f>
        <v/>
      </c>
      <c r="T716" s="65" t="str">
        <f ca="1">CONCATENATE(IF(AND(LEN(T715)&gt;=1,T715&lt;&gt;".",COUNTIF(T17:T$73,"*補*")&gt;0),".",""),IF(T17="補",$A716,""),IF(AND(LEN(T17)&gt;=2,ISNUMBER(SEARCH("補",T17))),$A716&amp;"("&amp;SUBSTITUTE(T17,"補","")&amp;"時"&amp;")",""))</f>
        <v/>
      </c>
      <c r="U716" s="65" t="str">
        <f ca="1">CONCATENATE(IF(AND(LEN(U715)&gt;=1,U715&lt;&gt;".",COUNTIF(U17:U$73,"*補*")&gt;0),".",""),IF(U17="補",$A716,""),IF(AND(LEN(U17)&gt;=2,ISNUMBER(SEARCH("補",U17))),$A716&amp;"("&amp;SUBSTITUTE(U17,"補","")&amp;"時"&amp;")",""))</f>
        <v/>
      </c>
      <c r="V716" s="65" t="str">
        <f ca="1">CONCATENATE(IF(AND(LEN(V715)&gt;=1,V715&lt;&gt;".",COUNTIF(V17:V$73,"*補*")&gt;0),".",""),IF(V17="補",$A716,""),IF(AND(LEN(V17)&gt;=2,ISNUMBER(SEARCH("補",V17))),$A716&amp;"("&amp;SUBSTITUTE(V17,"補","")&amp;"時"&amp;")",""))</f>
        <v/>
      </c>
      <c r="W716" s="65" t="str">
        <f ca="1">CONCATENATE(IF(AND(LEN(W715)&gt;=1,W715&lt;&gt;".",COUNTIF(W17:W$73,"*補*")&gt;0),".",""),IF(W17="補",$A716,""),IF(AND(LEN(W17)&gt;=2,ISNUMBER(SEARCH("補",W17))),$A716&amp;"("&amp;SUBSTITUTE(W17,"補","")&amp;"時"&amp;")",""))</f>
        <v/>
      </c>
      <c r="X716" s="65" t="str">
        <f ca="1">CONCATENATE(IF(AND(LEN(X715)&gt;=1,X715&lt;&gt;".",COUNTIF(X17:X$73,"*補*")&gt;0),".",""),IF(X17="補",$A716,""),IF(AND(LEN(X17)&gt;=2,ISNUMBER(SEARCH("補",X17))),$A716&amp;"("&amp;SUBSTITUTE(X17,"補","")&amp;"時"&amp;")",""))</f>
        <v/>
      </c>
      <c r="Y716" s="65" t="str">
        <f ca="1">CONCATENATE(IF(AND(LEN(Y715)&gt;=1,Y715&lt;&gt;".",COUNTIF(Y17:Y$73,"*補*")&gt;0),".",""),IF(Y17="補",$A716,""),IF(AND(LEN(Y17)&gt;=2,ISNUMBER(SEARCH("補",Y17))),$A716&amp;"("&amp;SUBSTITUTE(Y17,"補","")&amp;"時"&amp;")",""))</f>
        <v/>
      </c>
      <c r="Z716" s="65" t="str">
        <f ca="1">CONCATENATE(IF(AND(LEN(Z715)&gt;=1,Z715&lt;&gt;".",COUNTIF(Z17:Z$73,"*補*")&gt;0),".",""),IF(Z17="補",$A716,""),IF(AND(LEN(Z17)&gt;=2,ISNUMBER(SEARCH("補",Z17))),$A716&amp;"("&amp;SUBSTITUTE(Z17,"補","")&amp;"時"&amp;")",""))</f>
        <v/>
      </c>
      <c r="AA716" s="65" t="str">
        <f ca="1">CONCATENATE(IF(AND(LEN(AA715)&gt;=1,AA715&lt;&gt;".",COUNTIF(AA17:AA$73,"*補*")&gt;0),".",""),IF(AA17="補",$A716,""),IF(AND(LEN(AA17)&gt;=2,ISNUMBER(SEARCH("補",AA17))),$A716&amp;"("&amp;SUBSTITUTE(AA17,"補","")&amp;"時"&amp;")",""))</f>
        <v/>
      </c>
      <c r="AB716" s="65" t="str">
        <f ca="1">CONCATENATE(IF(AND(LEN(AB715)&gt;=1,AB715&lt;&gt;".",COUNTIF(AB17:AB$73,"*補*")&gt;0),".",""),IF(AB17="補",$A716,""),IF(AND(LEN(AB17)&gt;=2,ISNUMBER(SEARCH("補",AB17))),$A716&amp;"("&amp;SUBSTITUTE(AB17,"補","")&amp;"時"&amp;")",""))</f>
        <v/>
      </c>
      <c r="AC716" s="65" t="str">
        <f ca="1">CONCATENATE(IF(AND(LEN(AC715)&gt;=1,AC715&lt;&gt;".",COUNTIF(AC17:AC$73,"*補*")&gt;0),".",""),IF(AC17="補",$A716,""),IF(AND(LEN(AC17)&gt;=2,ISNUMBER(SEARCH("補",AC17))),$A716&amp;"("&amp;SUBSTITUTE(AC17,"補","")&amp;"時"&amp;")",""))</f>
        <v/>
      </c>
      <c r="AD716" s="65" t="str">
        <f ca="1">CONCATENATE(IF(AND(LEN(AD715)&gt;=1,AD715&lt;&gt;".",COUNTIF(AD17:AD$73,"*補*")&gt;0),".",""),IF(AD17="補",$A716,""),IF(AND(LEN(AD17)&gt;=2,ISNUMBER(SEARCH("補",AD17))),$A716&amp;"("&amp;SUBSTITUTE(AD17,"補","")&amp;"時"&amp;")",""))</f>
        <v/>
      </c>
      <c r="AE716" s="65" t="str">
        <f ca="1">CONCATENATE(IF(AND(LEN(AE715)&gt;=1,AE715&lt;&gt;".",COUNTIF(AE17:AE$73,"*補*")&gt;0),".",""),IF(AE17="補",$A716,""),IF(AND(LEN(AE17)&gt;=2,ISNUMBER(SEARCH("補",AE17))),$A716&amp;"("&amp;SUBSTITUTE(AE17,"補","")&amp;"時"&amp;")",""))</f>
        <v/>
      </c>
      <c r="AF716" s="65" t="str">
        <f ca="1">CONCATENATE(IF(AND(LEN(AF715)&gt;=1,AF715&lt;&gt;".",COUNTIF(AF17:AF$73,"*補*")&gt;0),".",""),IF(AF17="補",$A716,""),IF(AND(LEN(AF17)&gt;=2,ISNUMBER(SEARCH("補",AF17))),$A716&amp;"("&amp;SUBSTITUTE(AF17,"補","")&amp;"時"&amp;")",""))</f>
        <v/>
      </c>
      <c r="AG716" s="65" t="str">
        <f ca="1">CONCATENATE(IF(AND(LEN(AG715)&gt;=1,AG715&lt;&gt;".",COUNTIF(AG17:AG$73,"*補*")&gt;0),".",""),IF(AG17="補",$A716,""),IF(AND(LEN(AG17)&gt;=2,ISNUMBER(SEARCH("補",AG17))),$A716&amp;"("&amp;SUBSTITUTE(AG17,"補","")&amp;"時"&amp;")",""))</f>
        <v/>
      </c>
      <c r="AH716" s="65"/>
      <c r="AI716" s="65"/>
      <c r="AJ716" s="65"/>
    </row>
    <row r="717" spans="1:36">
      <c r="A717" s="65">
        <f t="shared" si="58"/>
        <v>17</v>
      </c>
      <c r="B717" s="65" t="str">
        <f t="shared" si="58"/>
        <v>邱楷然</v>
      </c>
      <c r="C717" s="65" t="str">
        <f ca="1">CONCATENATE(IF(AND(LEN(C716)&gt;=1,C716&lt;&gt;".",COUNTIF(C18:C$73,"*補*")&gt;0),".",""),IF(C18="補",$A717,""),IF(AND(LEN(C18)&gt;=2,ISNUMBER(SEARCH("補",C18))),$A717&amp;"("&amp;SUBSTITUTE(C18,"補","")&amp;"時"&amp;")",""))</f>
        <v/>
      </c>
      <c r="D717" s="65" t="str">
        <f ca="1">CONCATENATE(IF(AND(LEN(D716)&gt;=1,D716&lt;&gt;".",COUNTIF(D18:D$73,"*補*")&gt;0),".",""),IF(D18="補",$A717,""),IF(AND(LEN(D18)&gt;=2,ISNUMBER(SEARCH("補",D18))),$A717&amp;"("&amp;SUBSTITUTE(D18,"補","")&amp;"時"&amp;")",""))</f>
        <v/>
      </c>
      <c r="E717" s="65" t="str">
        <f ca="1">CONCATENATE(IF(AND(LEN(E716)&gt;=1,E716&lt;&gt;".",COUNTIF(E18:E$73,"*補*")&gt;0),".",""),IF(E18="補",$A717,""),IF(AND(LEN(E18)&gt;=2,ISNUMBER(SEARCH("補",E18))),$A717&amp;"("&amp;SUBSTITUTE(E18,"補","")&amp;"時"&amp;")",""))</f>
        <v/>
      </c>
      <c r="F717" s="65" t="str">
        <f ca="1">CONCATENATE(IF(AND(LEN(F716)&gt;=1,F716&lt;&gt;".",COUNTIF(F18:F$73,"*補*")&gt;0),".",""),IF(F18="補",$A717,""),IF(AND(LEN(F18)&gt;=2,ISNUMBER(SEARCH("補",F18))),$A717&amp;"("&amp;SUBSTITUTE(F18,"補","")&amp;"時"&amp;")",""))</f>
        <v/>
      </c>
      <c r="G717" s="65" t="str">
        <f ca="1">CONCATENATE(IF(AND(LEN(G716)&gt;=1,G716&lt;&gt;".",COUNTIF(G18:G$73,"*補*")&gt;0),".",""),IF(G18="補",$A717,""),IF(AND(LEN(G18)&gt;=2,ISNUMBER(SEARCH("補",G18))),$A717&amp;"("&amp;SUBSTITUTE(G18,"補","")&amp;"時"&amp;")",""))</f>
        <v/>
      </c>
      <c r="H717" s="65" t="str">
        <f ca="1">CONCATENATE(IF(AND(LEN(H716)&gt;=1,H716&lt;&gt;".",COUNTIF(H18:H$73,"*補*")&gt;0),".",""),IF(H18="補",$A717,""),IF(AND(LEN(H18)&gt;=2,ISNUMBER(SEARCH("補",H18))),$A717&amp;"("&amp;SUBSTITUTE(H18,"補","")&amp;"時"&amp;")",""))</f>
        <v/>
      </c>
      <c r="I717" s="65" t="str">
        <f ca="1">CONCATENATE(IF(AND(LEN(I716)&gt;=1,I716&lt;&gt;".",COUNTIF(I18:I$73,"*補*")&gt;0),".",""),IF(I18="補",$A717,""),IF(AND(LEN(I18)&gt;=2,ISNUMBER(SEARCH("補",I18))),$A717&amp;"("&amp;SUBSTITUTE(I18,"補","")&amp;"時"&amp;")",""))</f>
        <v/>
      </c>
      <c r="J717" s="65" t="str">
        <f ca="1">CONCATENATE(IF(AND(LEN(J716)&gt;=1,J716&lt;&gt;".",COUNTIF(J18:J$73,"*補*")&gt;0),".",""),IF(J18="補",$A717,""),IF(AND(LEN(J18)&gt;=2,ISNUMBER(SEARCH("補",J18))),$A717&amp;"("&amp;SUBSTITUTE(J18,"補","")&amp;"時"&amp;")",""))</f>
        <v/>
      </c>
      <c r="K717" s="65" t="str">
        <f ca="1">CONCATENATE(IF(AND(LEN(K716)&gt;=1,K716&lt;&gt;".",COUNTIF(K18:K$73,"*補*")&gt;0),".",""),IF(K18="補",$A717,""),IF(AND(LEN(K18)&gt;=2,ISNUMBER(SEARCH("補",K18))),$A717&amp;"("&amp;SUBSTITUTE(K18,"補","")&amp;"時"&amp;")",""))</f>
        <v/>
      </c>
      <c r="L717" s="65" t="str">
        <f ca="1">CONCATENATE(IF(AND(LEN(L716)&gt;=1,L716&lt;&gt;".",COUNTIF(L18:L$73,"*補*")&gt;0),".",""),IF(L18="補",$A717,""),IF(AND(LEN(L18)&gt;=2,ISNUMBER(SEARCH("補",L18))),$A717&amp;"("&amp;SUBSTITUTE(L18,"補","")&amp;"時"&amp;")",""))</f>
        <v/>
      </c>
      <c r="M717" s="65" t="str">
        <f ca="1">CONCATENATE(IF(AND(LEN(M716)&gt;=1,M716&lt;&gt;".",COUNTIF(M18:M$73,"*補*")&gt;0),".",""),IF(M18="補",$A717,""),IF(AND(LEN(M18)&gt;=2,ISNUMBER(SEARCH("補",M18))),$A717&amp;"("&amp;SUBSTITUTE(M18,"補","")&amp;"時"&amp;")",""))</f>
        <v/>
      </c>
      <c r="N717" s="65" t="str">
        <f ca="1">CONCATENATE(IF(AND(LEN(N716)&gt;=1,N716&lt;&gt;".",COUNTIF(N18:N$73,"*補*")&gt;0),".",""),IF(N18="補",$A717,""),IF(AND(LEN(N18)&gt;=2,ISNUMBER(SEARCH("補",N18))),$A717&amp;"("&amp;SUBSTITUTE(N18,"補","")&amp;"時"&amp;")",""))</f>
        <v/>
      </c>
      <c r="O717" s="65" t="str">
        <f ca="1">CONCATENATE(IF(AND(LEN(O716)&gt;=1,O716&lt;&gt;".",COUNTIF(O18:O$73,"*補*")&gt;0),".",""),IF(O18="補",$A717,""),IF(AND(LEN(O18)&gt;=2,ISNUMBER(SEARCH("補",O18))),$A717&amp;"("&amp;SUBSTITUTE(O18,"補","")&amp;"時"&amp;")",""))</f>
        <v/>
      </c>
      <c r="P717" s="65" t="str">
        <f ca="1">CONCATENATE(IF(AND(LEN(P716)&gt;=1,P716&lt;&gt;".",COUNTIF(P18:P$73,"*補*")&gt;0),".",""),IF(P18="補",$A717,""),IF(AND(LEN(P18)&gt;=2,ISNUMBER(SEARCH("補",P18))),$A717&amp;"("&amp;SUBSTITUTE(P18,"補","")&amp;"時"&amp;")",""))</f>
        <v/>
      </c>
      <c r="Q717" s="65" t="str">
        <f ca="1">CONCATENATE(IF(AND(LEN(Q716)&gt;=1,Q716&lt;&gt;".",COUNTIF(Q18:Q$73,"*補*")&gt;0),".",""),IF(Q18="補",$A717,""),IF(AND(LEN(Q18)&gt;=2,ISNUMBER(SEARCH("補",Q18))),$A717&amp;"("&amp;SUBSTITUTE(Q18,"補","")&amp;"時"&amp;")",""))</f>
        <v/>
      </c>
      <c r="R717" s="65" t="str">
        <f ca="1">CONCATENATE(IF(AND(LEN(R716)&gt;=1,R716&lt;&gt;".",COUNTIF(R18:R$73,"*補*")&gt;0),".",""),IF(R18="補",$A717,""),IF(AND(LEN(R18)&gt;=2,ISNUMBER(SEARCH("補",R18))),$A717&amp;"("&amp;SUBSTITUTE(R18,"補","")&amp;"時"&amp;")",""))</f>
        <v/>
      </c>
      <c r="S717" s="65" t="str">
        <f ca="1">CONCATENATE(IF(AND(LEN(S716)&gt;=1,S716&lt;&gt;".",COUNTIF(S18:S$73,"*補*")&gt;0),".",""),IF(S18="補",$A717,""),IF(AND(LEN(S18)&gt;=2,ISNUMBER(SEARCH("補",S18))),$A717&amp;"("&amp;SUBSTITUTE(S18,"補","")&amp;"時"&amp;")",""))</f>
        <v/>
      </c>
      <c r="T717" s="65" t="str">
        <f ca="1">CONCATENATE(IF(AND(LEN(T716)&gt;=1,T716&lt;&gt;".",COUNTIF(T18:T$73,"*補*")&gt;0),".",""),IF(T18="補",$A717,""),IF(AND(LEN(T18)&gt;=2,ISNUMBER(SEARCH("補",T18))),$A717&amp;"("&amp;SUBSTITUTE(T18,"補","")&amp;"時"&amp;")",""))</f>
        <v/>
      </c>
      <c r="U717" s="65" t="str">
        <f ca="1">CONCATENATE(IF(AND(LEN(U716)&gt;=1,U716&lt;&gt;".",COUNTIF(U18:U$73,"*補*")&gt;0),".",""),IF(U18="補",$A717,""),IF(AND(LEN(U18)&gt;=2,ISNUMBER(SEARCH("補",U18))),$A717&amp;"("&amp;SUBSTITUTE(U18,"補","")&amp;"時"&amp;")",""))</f>
        <v/>
      </c>
      <c r="V717" s="65" t="str">
        <f ca="1">CONCATENATE(IF(AND(LEN(V716)&gt;=1,V716&lt;&gt;".",COUNTIF(V18:V$73,"*補*")&gt;0),".",""),IF(V18="補",$A717,""),IF(AND(LEN(V18)&gt;=2,ISNUMBER(SEARCH("補",V18))),$A717&amp;"("&amp;SUBSTITUTE(V18,"補","")&amp;"時"&amp;")",""))</f>
        <v/>
      </c>
      <c r="W717" s="65" t="str">
        <f ca="1">CONCATENATE(IF(AND(LEN(W716)&gt;=1,W716&lt;&gt;".",COUNTIF(W18:W$73,"*補*")&gt;0),".",""),IF(W18="補",$A717,""),IF(AND(LEN(W18)&gt;=2,ISNUMBER(SEARCH("補",W18))),$A717&amp;"("&amp;SUBSTITUTE(W18,"補","")&amp;"時"&amp;")",""))</f>
        <v/>
      </c>
      <c r="X717" s="65" t="str">
        <f ca="1">CONCATENATE(IF(AND(LEN(X716)&gt;=1,X716&lt;&gt;".",COUNTIF(X18:X$73,"*補*")&gt;0),".",""),IF(X18="補",$A717,""),IF(AND(LEN(X18)&gt;=2,ISNUMBER(SEARCH("補",X18))),$A717&amp;"("&amp;SUBSTITUTE(X18,"補","")&amp;"時"&amp;")",""))</f>
        <v/>
      </c>
      <c r="Y717" s="65" t="str">
        <f ca="1">CONCATENATE(IF(AND(LEN(Y716)&gt;=1,Y716&lt;&gt;".",COUNTIF(Y18:Y$73,"*補*")&gt;0),".",""),IF(Y18="補",$A717,""),IF(AND(LEN(Y18)&gt;=2,ISNUMBER(SEARCH("補",Y18))),$A717&amp;"("&amp;SUBSTITUTE(Y18,"補","")&amp;"時"&amp;")",""))</f>
        <v/>
      </c>
      <c r="Z717" s="65" t="str">
        <f ca="1">CONCATENATE(IF(AND(LEN(Z716)&gt;=1,Z716&lt;&gt;".",COUNTIF(Z18:Z$73,"*補*")&gt;0),".",""),IF(Z18="補",$A717,""),IF(AND(LEN(Z18)&gt;=2,ISNUMBER(SEARCH("補",Z18))),$A717&amp;"("&amp;SUBSTITUTE(Z18,"補","")&amp;"時"&amp;")",""))</f>
        <v/>
      </c>
      <c r="AA717" s="65" t="str">
        <f ca="1">CONCATENATE(IF(AND(LEN(AA716)&gt;=1,AA716&lt;&gt;".",COUNTIF(AA18:AA$73,"*補*")&gt;0),".",""),IF(AA18="補",$A717,""),IF(AND(LEN(AA18)&gt;=2,ISNUMBER(SEARCH("補",AA18))),$A717&amp;"("&amp;SUBSTITUTE(AA18,"補","")&amp;"時"&amp;")",""))</f>
        <v/>
      </c>
      <c r="AB717" s="65" t="str">
        <f ca="1">CONCATENATE(IF(AND(LEN(AB716)&gt;=1,AB716&lt;&gt;".",COUNTIF(AB18:AB$73,"*補*")&gt;0),".",""),IF(AB18="補",$A717,""),IF(AND(LEN(AB18)&gt;=2,ISNUMBER(SEARCH("補",AB18))),$A717&amp;"("&amp;SUBSTITUTE(AB18,"補","")&amp;"時"&amp;")",""))</f>
        <v/>
      </c>
      <c r="AC717" s="65" t="str">
        <f ca="1">CONCATENATE(IF(AND(LEN(AC716)&gt;=1,AC716&lt;&gt;".",COUNTIF(AC18:AC$73,"*補*")&gt;0),".",""),IF(AC18="補",$A717,""),IF(AND(LEN(AC18)&gt;=2,ISNUMBER(SEARCH("補",AC18))),$A717&amp;"("&amp;SUBSTITUTE(AC18,"補","")&amp;"時"&amp;")",""))</f>
        <v/>
      </c>
      <c r="AD717" s="65" t="str">
        <f ca="1">CONCATENATE(IF(AND(LEN(AD716)&gt;=1,AD716&lt;&gt;".",COUNTIF(AD18:AD$73,"*補*")&gt;0),".",""),IF(AD18="補",$A717,""),IF(AND(LEN(AD18)&gt;=2,ISNUMBER(SEARCH("補",AD18))),$A717&amp;"("&amp;SUBSTITUTE(AD18,"補","")&amp;"時"&amp;")",""))</f>
        <v/>
      </c>
      <c r="AE717" s="65" t="str">
        <f ca="1">CONCATENATE(IF(AND(LEN(AE716)&gt;=1,AE716&lt;&gt;".",COUNTIF(AE18:AE$73,"*補*")&gt;0),".",""),IF(AE18="補",$A717,""),IF(AND(LEN(AE18)&gt;=2,ISNUMBER(SEARCH("補",AE18))),$A717&amp;"("&amp;SUBSTITUTE(AE18,"補","")&amp;"時"&amp;")",""))</f>
        <v/>
      </c>
      <c r="AF717" s="65" t="str">
        <f ca="1">CONCATENATE(IF(AND(LEN(AF716)&gt;=1,AF716&lt;&gt;".",COUNTIF(AF18:AF$73,"*補*")&gt;0),".",""),IF(AF18="補",$A717,""),IF(AND(LEN(AF18)&gt;=2,ISNUMBER(SEARCH("補",AF18))),$A717&amp;"("&amp;SUBSTITUTE(AF18,"補","")&amp;"時"&amp;")",""))</f>
        <v/>
      </c>
      <c r="AG717" s="65" t="str">
        <f ca="1">CONCATENATE(IF(AND(LEN(AG716)&gt;=1,AG716&lt;&gt;".",COUNTIF(AG18:AG$73,"*補*")&gt;0),".",""),IF(AG18="補",$A717,""),IF(AND(LEN(AG18)&gt;=2,ISNUMBER(SEARCH("補",AG18))),$A717&amp;"("&amp;SUBSTITUTE(AG18,"補","")&amp;"時"&amp;")",""))</f>
        <v/>
      </c>
      <c r="AH717" s="65"/>
      <c r="AI717" s="65"/>
      <c r="AJ717" s="65"/>
    </row>
    <row r="718" spans="1:36">
      <c r="A718" s="65">
        <f t="shared" si="58"/>
        <v>18</v>
      </c>
      <c r="B718" s="65" t="str">
        <f t="shared" si="58"/>
        <v>楊承澔</v>
      </c>
      <c r="C718" s="65" t="str">
        <f ca="1">CONCATENATE(IF(AND(LEN(C717)&gt;=1,C717&lt;&gt;".",COUNTIF(C19:C$73,"*補*")&gt;0),".",""),IF(C19="補",$A718,""),IF(AND(LEN(C19)&gt;=2,ISNUMBER(SEARCH("補",C19))),$A718&amp;"("&amp;SUBSTITUTE(C19,"補","")&amp;"時"&amp;")",""))</f>
        <v/>
      </c>
      <c r="D718" s="65" t="str">
        <f ca="1">CONCATENATE(IF(AND(LEN(D717)&gt;=1,D717&lt;&gt;".",COUNTIF(D19:D$73,"*補*")&gt;0),".",""),IF(D19="補",$A718,""),IF(AND(LEN(D19)&gt;=2,ISNUMBER(SEARCH("補",D19))),$A718&amp;"("&amp;SUBSTITUTE(D19,"補","")&amp;"時"&amp;")",""))</f>
        <v/>
      </c>
      <c r="E718" s="65" t="str">
        <f ca="1">CONCATENATE(IF(AND(LEN(E717)&gt;=1,E717&lt;&gt;".",COUNTIF(E19:E$73,"*補*")&gt;0),".",""),IF(E19="補",$A718,""),IF(AND(LEN(E19)&gt;=2,ISNUMBER(SEARCH("補",E19))),$A718&amp;"("&amp;SUBSTITUTE(E19,"補","")&amp;"時"&amp;")",""))</f>
        <v/>
      </c>
      <c r="F718" s="65" t="str">
        <f ca="1">CONCATENATE(IF(AND(LEN(F717)&gt;=1,F717&lt;&gt;".",COUNTIF(F19:F$73,"*補*")&gt;0),".",""),IF(F19="補",$A718,""),IF(AND(LEN(F19)&gt;=2,ISNUMBER(SEARCH("補",F19))),$A718&amp;"("&amp;SUBSTITUTE(F19,"補","")&amp;"時"&amp;")",""))</f>
        <v/>
      </c>
      <c r="G718" s="65" t="str">
        <f ca="1">CONCATENATE(IF(AND(LEN(G717)&gt;=1,G717&lt;&gt;".",COUNTIF(G19:G$73,"*補*")&gt;0),".",""),IF(G19="補",$A718,""),IF(AND(LEN(G19)&gt;=2,ISNUMBER(SEARCH("補",G19))),$A718&amp;"("&amp;SUBSTITUTE(G19,"補","")&amp;"時"&amp;")",""))</f>
        <v/>
      </c>
      <c r="H718" s="65" t="str">
        <f ca="1">CONCATENATE(IF(AND(LEN(H717)&gt;=1,H717&lt;&gt;".",COUNTIF(H19:H$73,"*補*")&gt;0),".",""),IF(H19="補",$A718,""),IF(AND(LEN(H19)&gt;=2,ISNUMBER(SEARCH("補",H19))),$A718&amp;"("&amp;SUBSTITUTE(H19,"補","")&amp;"時"&amp;")",""))</f>
        <v/>
      </c>
      <c r="I718" s="65" t="str">
        <f ca="1">CONCATENATE(IF(AND(LEN(I717)&gt;=1,I717&lt;&gt;".",COUNTIF(I19:I$73,"*補*")&gt;0),".",""),IF(I19="補",$A718,""),IF(AND(LEN(I19)&gt;=2,ISNUMBER(SEARCH("補",I19))),$A718&amp;"("&amp;SUBSTITUTE(I19,"補","")&amp;"時"&amp;")",""))</f>
        <v/>
      </c>
      <c r="J718" s="65" t="str">
        <f ca="1">CONCATENATE(IF(AND(LEN(J717)&gt;=1,J717&lt;&gt;".",COUNTIF(J19:J$73,"*補*")&gt;0),".",""),IF(J19="補",$A718,""),IF(AND(LEN(J19)&gt;=2,ISNUMBER(SEARCH("補",J19))),$A718&amp;"("&amp;SUBSTITUTE(J19,"補","")&amp;"時"&amp;")",""))</f>
        <v/>
      </c>
      <c r="K718" s="65" t="str">
        <f ca="1">CONCATENATE(IF(AND(LEN(K717)&gt;=1,K717&lt;&gt;".",COUNTIF(K19:K$73,"*補*")&gt;0),".",""),IF(K19="補",$A718,""),IF(AND(LEN(K19)&gt;=2,ISNUMBER(SEARCH("補",K19))),$A718&amp;"("&amp;SUBSTITUTE(K19,"補","")&amp;"時"&amp;")",""))</f>
        <v/>
      </c>
      <c r="L718" s="65" t="str">
        <f ca="1">CONCATENATE(IF(AND(LEN(L717)&gt;=1,L717&lt;&gt;".",COUNTIF(L19:L$73,"*補*")&gt;0),".",""),IF(L19="補",$A718,""),IF(AND(LEN(L19)&gt;=2,ISNUMBER(SEARCH("補",L19))),$A718&amp;"("&amp;SUBSTITUTE(L19,"補","")&amp;"時"&amp;")",""))</f>
        <v/>
      </c>
      <c r="M718" s="65" t="str">
        <f ca="1">CONCATENATE(IF(AND(LEN(M717)&gt;=1,M717&lt;&gt;".",COUNTIF(M19:M$73,"*補*")&gt;0),".",""),IF(M19="補",$A718,""),IF(AND(LEN(M19)&gt;=2,ISNUMBER(SEARCH("補",M19))),$A718&amp;"("&amp;SUBSTITUTE(M19,"補","")&amp;"時"&amp;")",""))</f>
        <v/>
      </c>
      <c r="N718" s="65" t="str">
        <f ca="1">CONCATENATE(IF(AND(LEN(N717)&gt;=1,N717&lt;&gt;".",COUNTIF(N19:N$73,"*補*")&gt;0),".",""),IF(N19="補",$A718,""),IF(AND(LEN(N19)&gt;=2,ISNUMBER(SEARCH("補",N19))),$A718&amp;"("&amp;SUBSTITUTE(N19,"補","")&amp;"時"&amp;")",""))</f>
        <v/>
      </c>
      <c r="O718" s="65" t="str">
        <f ca="1">CONCATENATE(IF(AND(LEN(O717)&gt;=1,O717&lt;&gt;".",COUNTIF(O19:O$73,"*補*")&gt;0),".",""),IF(O19="補",$A718,""),IF(AND(LEN(O19)&gt;=2,ISNUMBER(SEARCH("補",O19))),$A718&amp;"("&amp;SUBSTITUTE(O19,"補","")&amp;"時"&amp;")",""))</f>
        <v/>
      </c>
      <c r="P718" s="65" t="str">
        <f ca="1">CONCATENATE(IF(AND(LEN(P717)&gt;=1,P717&lt;&gt;".",COUNTIF(P19:P$73,"*補*")&gt;0),".",""),IF(P19="補",$A718,""),IF(AND(LEN(P19)&gt;=2,ISNUMBER(SEARCH("補",P19))),$A718&amp;"("&amp;SUBSTITUTE(P19,"補","")&amp;"時"&amp;")",""))</f>
        <v/>
      </c>
      <c r="Q718" s="65" t="str">
        <f ca="1">CONCATENATE(IF(AND(LEN(Q717)&gt;=1,Q717&lt;&gt;".",COUNTIF(Q19:Q$73,"*補*")&gt;0),".",""),IF(Q19="補",$A718,""),IF(AND(LEN(Q19)&gt;=2,ISNUMBER(SEARCH("補",Q19))),$A718&amp;"("&amp;SUBSTITUTE(Q19,"補","")&amp;"時"&amp;")",""))</f>
        <v/>
      </c>
      <c r="R718" s="65" t="str">
        <f ca="1">CONCATENATE(IF(AND(LEN(R717)&gt;=1,R717&lt;&gt;".",COUNTIF(R19:R$73,"*補*")&gt;0),".",""),IF(R19="補",$A718,""),IF(AND(LEN(R19)&gt;=2,ISNUMBER(SEARCH("補",R19))),$A718&amp;"("&amp;SUBSTITUTE(R19,"補","")&amp;"時"&amp;")",""))</f>
        <v/>
      </c>
      <c r="S718" s="65" t="str">
        <f ca="1">CONCATENATE(IF(AND(LEN(S717)&gt;=1,S717&lt;&gt;".",COUNTIF(S19:S$73,"*補*")&gt;0),".",""),IF(S19="補",$A718,""),IF(AND(LEN(S19)&gt;=2,ISNUMBER(SEARCH("補",S19))),$A718&amp;"("&amp;SUBSTITUTE(S19,"補","")&amp;"時"&amp;")",""))</f>
        <v/>
      </c>
      <c r="T718" s="65" t="str">
        <f ca="1">CONCATENATE(IF(AND(LEN(T717)&gt;=1,T717&lt;&gt;".",COUNTIF(T19:T$73,"*補*")&gt;0),".",""),IF(T19="補",$A718,""),IF(AND(LEN(T19)&gt;=2,ISNUMBER(SEARCH("補",T19))),$A718&amp;"("&amp;SUBSTITUTE(T19,"補","")&amp;"時"&amp;")",""))</f>
        <v/>
      </c>
      <c r="U718" s="65" t="str">
        <f ca="1">CONCATENATE(IF(AND(LEN(U717)&gt;=1,U717&lt;&gt;".",COUNTIF(U19:U$73,"*補*")&gt;0),".",""),IF(U19="補",$A718,""),IF(AND(LEN(U19)&gt;=2,ISNUMBER(SEARCH("補",U19))),$A718&amp;"("&amp;SUBSTITUTE(U19,"補","")&amp;"時"&amp;")",""))</f>
        <v/>
      </c>
      <c r="V718" s="65" t="str">
        <f ca="1">CONCATENATE(IF(AND(LEN(V717)&gt;=1,V717&lt;&gt;".",COUNTIF(V19:V$73,"*補*")&gt;0),".",""),IF(V19="補",$A718,""),IF(AND(LEN(V19)&gt;=2,ISNUMBER(SEARCH("補",V19))),$A718&amp;"("&amp;SUBSTITUTE(V19,"補","")&amp;"時"&amp;")",""))</f>
        <v/>
      </c>
      <c r="W718" s="65" t="str">
        <f ca="1">CONCATENATE(IF(AND(LEN(W717)&gt;=1,W717&lt;&gt;".",COUNTIF(W19:W$73,"*補*")&gt;0),".",""),IF(W19="補",$A718,""),IF(AND(LEN(W19)&gt;=2,ISNUMBER(SEARCH("補",W19))),$A718&amp;"("&amp;SUBSTITUTE(W19,"補","")&amp;"時"&amp;")",""))</f>
        <v/>
      </c>
      <c r="X718" s="65" t="str">
        <f ca="1">CONCATENATE(IF(AND(LEN(X717)&gt;=1,X717&lt;&gt;".",COUNTIF(X19:X$73,"*補*")&gt;0),".",""),IF(X19="補",$A718,""),IF(AND(LEN(X19)&gt;=2,ISNUMBER(SEARCH("補",X19))),$A718&amp;"("&amp;SUBSTITUTE(X19,"補","")&amp;"時"&amp;")",""))</f>
        <v/>
      </c>
      <c r="Y718" s="65" t="str">
        <f ca="1">CONCATENATE(IF(AND(LEN(Y717)&gt;=1,Y717&lt;&gt;".",COUNTIF(Y19:Y$73,"*補*")&gt;0),".",""),IF(Y19="補",$A718,""),IF(AND(LEN(Y19)&gt;=2,ISNUMBER(SEARCH("補",Y19))),$A718&amp;"("&amp;SUBSTITUTE(Y19,"補","")&amp;"時"&amp;")",""))</f>
        <v/>
      </c>
      <c r="Z718" s="65" t="str">
        <f ca="1">CONCATENATE(IF(AND(LEN(Z717)&gt;=1,Z717&lt;&gt;".",COUNTIF(Z19:Z$73,"*補*")&gt;0),".",""),IF(Z19="補",$A718,""),IF(AND(LEN(Z19)&gt;=2,ISNUMBER(SEARCH("補",Z19))),$A718&amp;"("&amp;SUBSTITUTE(Z19,"補","")&amp;"時"&amp;")",""))</f>
        <v/>
      </c>
      <c r="AA718" s="65" t="str">
        <f ca="1">CONCATENATE(IF(AND(LEN(AA717)&gt;=1,AA717&lt;&gt;".",COUNTIF(AA19:AA$73,"*補*")&gt;0),".",""),IF(AA19="補",$A718,""),IF(AND(LEN(AA19)&gt;=2,ISNUMBER(SEARCH("補",AA19))),$A718&amp;"("&amp;SUBSTITUTE(AA19,"補","")&amp;"時"&amp;")",""))</f>
        <v/>
      </c>
      <c r="AB718" s="65" t="str">
        <f ca="1">CONCATENATE(IF(AND(LEN(AB717)&gt;=1,AB717&lt;&gt;".",COUNTIF(AB19:AB$73,"*補*")&gt;0),".",""),IF(AB19="補",$A718,""),IF(AND(LEN(AB19)&gt;=2,ISNUMBER(SEARCH("補",AB19))),$A718&amp;"("&amp;SUBSTITUTE(AB19,"補","")&amp;"時"&amp;")",""))</f>
        <v/>
      </c>
      <c r="AC718" s="65" t="str">
        <f ca="1">CONCATENATE(IF(AND(LEN(AC717)&gt;=1,AC717&lt;&gt;".",COUNTIF(AC19:AC$73,"*補*")&gt;0),".",""),IF(AC19="補",$A718,""),IF(AND(LEN(AC19)&gt;=2,ISNUMBER(SEARCH("補",AC19))),$A718&amp;"("&amp;SUBSTITUTE(AC19,"補","")&amp;"時"&amp;")",""))</f>
        <v/>
      </c>
      <c r="AD718" s="65" t="str">
        <f ca="1">CONCATENATE(IF(AND(LEN(AD717)&gt;=1,AD717&lt;&gt;".",COUNTIF(AD19:AD$73,"*補*")&gt;0),".",""),IF(AD19="補",$A718,""),IF(AND(LEN(AD19)&gt;=2,ISNUMBER(SEARCH("補",AD19))),$A718&amp;"("&amp;SUBSTITUTE(AD19,"補","")&amp;"時"&amp;")",""))</f>
        <v/>
      </c>
      <c r="AE718" s="65" t="str">
        <f ca="1">CONCATENATE(IF(AND(LEN(AE717)&gt;=1,AE717&lt;&gt;".",COUNTIF(AE19:AE$73,"*補*")&gt;0),".",""),IF(AE19="補",$A718,""),IF(AND(LEN(AE19)&gt;=2,ISNUMBER(SEARCH("補",AE19))),$A718&amp;"("&amp;SUBSTITUTE(AE19,"補","")&amp;"時"&amp;")",""))</f>
        <v/>
      </c>
      <c r="AF718" s="65" t="str">
        <f ca="1">CONCATENATE(IF(AND(LEN(AF717)&gt;=1,AF717&lt;&gt;".",COUNTIF(AF19:AF$73,"*補*")&gt;0),".",""),IF(AF19="補",$A718,""),IF(AND(LEN(AF19)&gt;=2,ISNUMBER(SEARCH("補",AF19))),$A718&amp;"("&amp;SUBSTITUTE(AF19,"補","")&amp;"時"&amp;")",""))</f>
        <v/>
      </c>
      <c r="AG718" s="65" t="str">
        <f ca="1">CONCATENATE(IF(AND(LEN(AG717)&gt;=1,AG717&lt;&gt;".",COUNTIF(AG19:AG$73,"*補*")&gt;0),".",""),IF(AG19="補",$A718,""),IF(AND(LEN(AG19)&gt;=2,ISNUMBER(SEARCH("補",AG19))),$A718&amp;"("&amp;SUBSTITUTE(AG19,"補","")&amp;"時"&amp;")",""))</f>
        <v/>
      </c>
      <c r="AH718" s="65"/>
      <c r="AI718" s="65"/>
      <c r="AJ718" s="65"/>
    </row>
    <row r="719" spans="1:36">
      <c r="A719" s="65">
        <f t="shared" si="58"/>
        <v>19</v>
      </c>
      <c r="B719" s="65" t="str">
        <f t="shared" si="58"/>
        <v>吳政銓</v>
      </c>
      <c r="C719" s="65" t="str">
        <f ca="1">CONCATENATE(IF(AND(LEN(C718)&gt;=1,C718&lt;&gt;".",COUNTIF(C20:C$73,"*補*")&gt;0),".",""),IF(C20="補",$A719,""),IF(AND(LEN(C20)&gt;=2,ISNUMBER(SEARCH("補",C20))),$A719&amp;"("&amp;SUBSTITUTE(C20,"補","")&amp;"時"&amp;")",""))</f>
        <v/>
      </c>
      <c r="D719" s="65" t="str">
        <f ca="1">CONCATENATE(IF(AND(LEN(D718)&gt;=1,D718&lt;&gt;".",COUNTIF(D20:D$73,"*補*")&gt;0),".",""),IF(D20="補",$A719,""),IF(AND(LEN(D20)&gt;=2,ISNUMBER(SEARCH("補",D20))),$A719&amp;"("&amp;SUBSTITUTE(D20,"補","")&amp;"時"&amp;")",""))</f>
        <v/>
      </c>
      <c r="E719" s="65" t="str">
        <f ca="1">CONCATENATE(IF(AND(LEN(E718)&gt;=1,E718&lt;&gt;".",COUNTIF(E20:E$73,"*補*")&gt;0),".",""),IF(E20="補",$A719,""),IF(AND(LEN(E20)&gt;=2,ISNUMBER(SEARCH("補",E20))),$A719&amp;"("&amp;SUBSTITUTE(E20,"補","")&amp;"時"&amp;")",""))</f>
        <v/>
      </c>
      <c r="F719" s="65" t="str">
        <f ca="1">CONCATENATE(IF(AND(LEN(F718)&gt;=1,F718&lt;&gt;".",COUNTIF(F20:F$73,"*補*")&gt;0),".",""),IF(F20="補",$A719,""),IF(AND(LEN(F20)&gt;=2,ISNUMBER(SEARCH("補",F20))),$A719&amp;"("&amp;SUBSTITUTE(F20,"補","")&amp;"時"&amp;")",""))</f>
        <v/>
      </c>
      <c r="G719" s="65" t="str">
        <f ca="1">CONCATENATE(IF(AND(LEN(G718)&gt;=1,G718&lt;&gt;".",COUNTIF(G20:G$73,"*補*")&gt;0),".",""),IF(G20="補",$A719,""),IF(AND(LEN(G20)&gt;=2,ISNUMBER(SEARCH("補",G20))),$A719&amp;"("&amp;SUBSTITUTE(G20,"補","")&amp;"時"&amp;")",""))</f>
        <v/>
      </c>
      <c r="H719" s="65" t="str">
        <f ca="1">CONCATENATE(IF(AND(LEN(H718)&gt;=1,H718&lt;&gt;".",COUNTIF(H20:H$73,"*補*")&gt;0),".",""),IF(H20="補",$A719,""),IF(AND(LEN(H20)&gt;=2,ISNUMBER(SEARCH("補",H20))),$A719&amp;"("&amp;SUBSTITUTE(H20,"補","")&amp;"時"&amp;")",""))</f>
        <v/>
      </c>
      <c r="I719" s="65" t="str">
        <f ca="1">CONCATENATE(IF(AND(LEN(I718)&gt;=1,I718&lt;&gt;".",COUNTIF(I20:I$73,"*補*")&gt;0),".",""),IF(I20="補",$A719,""),IF(AND(LEN(I20)&gt;=2,ISNUMBER(SEARCH("補",I20))),$A719&amp;"("&amp;SUBSTITUTE(I20,"補","")&amp;"時"&amp;")",""))</f>
        <v/>
      </c>
      <c r="J719" s="65" t="str">
        <f ca="1">CONCATENATE(IF(AND(LEN(J718)&gt;=1,J718&lt;&gt;".",COUNTIF(J20:J$73,"*補*")&gt;0),".",""),IF(J20="補",$A719,""),IF(AND(LEN(J20)&gt;=2,ISNUMBER(SEARCH("補",J20))),$A719&amp;"("&amp;SUBSTITUTE(J20,"補","")&amp;"時"&amp;")",""))</f>
        <v/>
      </c>
      <c r="K719" s="65" t="str">
        <f ca="1">CONCATENATE(IF(AND(LEN(K718)&gt;=1,K718&lt;&gt;".",COUNTIF(K20:K$73,"*補*")&gt;0),".",""),IF(K20="補",$A719,""),IF(AND(LEN(K20)&gt;=2,ISNUMBER(SEARCH("補",K20))),$A719&amp;"("&amp;SUBSTITUTE(K20,"補","")&amp;"時"&amp;")",""))</f>
        <v/>
      </c>
      <c r="L719" s="65" t="str">
        <f ca="1">CONCATENATE(IF(AND(LEN(L718)&gt;=1,L718&lt;&gt;".",COUNTIF(L20:L$73,"*補*")&gt;0),".",""),IF(L20="補",$A719,""),IF(AND(LEN(L20)&gt;=2,ISNUMBER(SEARCH("補",L20))),$A719&amp;"("&amp;SUBSTITUTE(L20,"補","")&amp;"時"&amp;")",""))</f>
        <v/>
      </c>
      <c r="M719" s="65" t="str">
        <f ca="1">CONCATENATE(IF(AND(LEN(M718)&gt;=1,M718&lt;&gt;".",COUNTIF(M20:M$73,"*補*")&gt;0),".",""),IF(M20="補",$A719,""),IF(AND(LEN(M20)&gt;=2,ISNUMBER(SEARCH("補",M20))),$A719&amp;"("&amp;SUBSTITUTE(M20,"補","")&amp;"時"&amp;")",""))</f>
        <v/>
      </c>
      <c r="N719" s="65" t="str">
        <f ca="1">CONCATENATE(IF(AND(LEN(N718)&gt;=1,N718&lt;&gt;".",COUNTIF(N20:N$73,"*補*")&gt;0),".",""),IF(N20="補",$A719,""),IF(AND(LEN(N20)&gt;=2,ISNUMBER(SEARCH("補",N20))),$A719&amp;"("&amp;SUBSTITUTE(N20,"補","")&amp;"時"&amp;")",""))</f>
        <v/>
      </c>
      <c r="O719" s="65" t="str">
        <f ca="1">CONCATENATE(IF(AND(LEN(O718)&gt;=1,O718&lt;&gt;".",COUNTIF(O20:O$73,"*補*")&gt;0),".",""),IF(O20="補",$A719,""),IF(AND(LEN(O20)&gt;=2,ISNUMBER(SEARCH("補",O20))),$A719&amp;"("&amp;SUBSTITUTE(O20,"補","")&amp;"時"&amp;")",""))</f>
        <v/>
      </c>
      <c r="P719" s="65" t="str">
        <f ca="1">CONCATENATE(IF(AND(LEN(P718)&gt;=1,P718&lt;&gt;".",COUNTIF(P20:P$73,"*補*")&gt;0),".",""),IF(P20="補",$A719,""),IF(AND(LEN(P20)&gt;=2,ISNUMBER(SEARCH("補",P20))),$A719&amp;"("&amp;SUBSTITUTE(P20,"補","")&amp;"時"&amp;")",""))</f>
        <v/>
      </c>
      <c r="Q719" s="65" t="str">
        <f ca="1">CONCATENATE(IF(AND(LEN(Q718)&gt;=1,Q718&lt;&gt;".",COUNTIF(Q20:Q$73,"*補*")&gt;0),".",""),IF(Q20="補",$A719,""),IF(AND(LEN(Q20)&gt;=2,ISNUMBER(SEARCH("補",Q20))),$A719&amp;"("&amp;SUBSTITUTE(Q20,"補","")&amp;"時"&amp;")",""))</f>
        <v/>
      </c>
      <c r="R719" s="65" t="str">
        <f ca="1">CONCATENATE(IF(AND(LEN(R718)&gt;=1,R718&lt;&gt;".",COUNTIF(R20:R$73,"*補*")&gt;0),".",""),IF(R20="補",$A719,""),IF(AND(LEN(R20)&gt;=2,ISNUMBER(SEARCH("補",R20))),$A719&amp;"("&amp;SUBSTITUTE(R20,"補","")&amp;"時"&amp;")",""))</f>
        <v/>
      </c>
      <c r="S719" s="65" t="str">
        <f ca="1">CONCATENATE(IF(AND(LEN(S718)&gt;=1,S718&lt;&gt;".",COUNTIF(S20:S$73,"*補*")&gt;0),".",""),IF(S20="補",$A719,""),IF(AND(LEN(S20)&gt;=2,ISNUMBER(SEARCH("補",S20))),$A719&amp;"("&amp;SUBSTITUTE(S20,"補","")&amp;"時"&amp;")",""))</f>
        <v/>
      </c>
      <c r="T719" s="65" t="str">
        <f ca="1">CONCATENATE(IF(AND(LEN(T718)&gt;=1,T718&lt;&gt;".",COUNTIF(T20:T$73,"*補*")&gt;0),".",""),IF(T20="補",$A719,""),IF(AND(LEN(T20)&gt;=2,ISNUMBER(SEARCH("補",T20))),$A719&amp;"("&amp;SUBSTITUTE(T20,"補","")&amp;"時"&amp;")",""))</f>
        <v/>
      </c>
      <c r="U719" s="65" t="str">
        <f ca="1">CONCATENATE(IF(AND(LEN(U718)&gt;=1,U718&lt;&gt;".",COUNTIF(U20:U$73,"*補*")&gt;0),".",""),IF(U20="補",$A719,""),IF(AND(LEN(U20)&gt;=2,ISNUMBER(SEARCH("補",U20))),$A719&amp;"("&amp;SUBSTITUTE(U20,"補","")&amp;"時"&amp;")",""))</f>
        <v/>
      </c>
      <c r="V719" s="65" t="str">
        <f ca="1">CONCATENATE(IF(AND(LEN(V718)&gt;=1,V718&lt;&gt;".",COUNTIF(V20:V$73,"*補*")&gt;0),".",""),IF(V20="補",$A719,""),IF(AND(LEN(V20)&gt;=2,ISNUMBER(SEARCH("補",V20))),$A719&amp;"("&amp;SUBSTITUTE(V20,"補","")&amp;"時"&amp;")",""))</f>
        <v/>
      </c>
      <c r="W719" s="65" t="str">
        <f ca="1">CONCATENATE(IF(AND(LEN(W718)&gt;=1,W718&lt;&gt;".",COUNTIF(W20:W$73,"*補*")&gt;0),".",""),IF(W20="補",$A719,""),IF(AND(LEN(W20)&gt;=2,ISNUMBER(SEARCH("補",W20))),$A719&amp;"("&amp;SUBSTITUTE(W20,"補","")&amp;"時"&amp;")",""))</f>
        <v/>
      </c>
      <c r="X719" s="65" t="str">
        <f ca="1">CONCATENATE(IF(AND(LEN(X718)&gt;=1,X718&lt;&gt;".",COUNTIF(X20:X$73,"*補*")&gt;0),".",""),IF(X20="補",$A719,""),IF(AND(LEN(X20)&gt;=2,ISNUMBER(SEARCH("補",X20))),$A719&amp;"("&amp;SUBSTITUTE(X20,"補","")&amp;"時"&amp;")",""))</f>
        <v/>
      </c>
      <c r="Y719" s="65" t="str">
        <f ca="1">CONCATENATE(IF(AND(LEN(Y718)&gt;=1,Y718&lt;&gt;".",COUNTIF(Y20:Y$73,"*補*")&gt;0),".",""),IF(Y20="補",$A719,""),IF(AND(LEN(Y20)&gt;=2,ISNUMBER(SEARCH("補",Y20))),$A719&amp;"("&amp;SUBSTITUTE(Y20,"補","")&amp;"時"&amp;")",""))</f>
        <v/>
      </c>
      <c r="Z719" s="65" t="str">
        <f ca="1">CONCATENATE(IF(AND(LEN(Z718)&gt;=1,Z718&lt;&gt;".",COUNTIF(Z20:Z$73,"*補*")&gt;0),".",""),IF(Z20="補",$A719,""),IF(AND(LEN(Z20)&gt;=2,ISNUMBER(SEARCH("補",Z20))),$A719&amp;"("&amp;SUBSTITUTE(Z20,"補","")&amp;"時"&amp;")",""))</f>
        <v/>
      </c>
      <c r="AA719" s="65" t="str">
        <f ca="1">CONCATENATE(IF(AND(LEN(AA718)&gt;=1,AA718&lt;&gt;".",COUNTIF(AA20:AA$73,"*補*")&gt;0),".",""),IF(AA20="補",$A719,""),IF(AND(LEN(AA20)&gt;=2,ISNUMBER(SEARCH("補",AA20))),$A719&amp;"("&amp;SUBSTITUTE(AA20,"補","")&amp;"時"&amp;")",""))</f>
        <v/>
      </c>
      <c r="AB719" s="65" t="str">
        <f ca="1">CONCATENATE(IF(AND(LEN(AB718)&gt;=1,AB718&lt;&gt;".",COUNTIF(AB20:AB$73,"*補*")&gt;0),".",""),IF(AB20="補",$A719,""),IF(AND(LEN(AB20)&gt;=2,ISNUMBER(SEARCH("補",AB20))),$A719&amp;"("&amp;SUBSTITUTE(AB20,"補","")&amp;"時"&amp;")",""))</f>
        <v/>
      </c>
      <c r="AC719" s="65" t="str">
        <f ca="1">CONCATENATE(IF(AND(LEN(AC718)&gt;=1,AC718&lt;&gt;".",COUNTIF(AC20:AC$73,"*補*")&gt;0),".",""),IF(AC20="補",$A719,""),IF(AND(LEN(AC20)&gt;=2,ISNUMBER(SEARCH("補",AC20))),$A719&amp;"("&amp;SUBSTITUTE(AC20,"補","")&amp;"時"&amp;")",""))</f>
        <v/>
      </c>
      <c r="AD719" s="65" t="str">
        <f ca="1">CONCATENATE(IF(AND(LEN(AD718)&gt;=1,AD718&lt;&gt;".",COUNTIF(AD20:AD$73,"*補*")&gt;0),".",""),IF(AD20="補",$A719,""),IF(AND(LEN(AD20)&gt;=2,ISNUMBER(SEARCH("補",AD20))),$A719&amp;"("&amp;SUBSTITUTE(AD20,"補","")&amp;"時"&amp;")",""))</f>
        <v/>
      </c>
      <c r="AE719" s="65" t="str">
        <f ca="1">CONCATENATE(IF(AND(LEN(AE718)&gt;=1,AE718&lt;&gt;".",COUNTIF(AE20:AE$73,"*補*")&gt;0),".",""),IF(AE20="補",$A719,""),IF(AND(LEN(AE20)&gt;=2,ISNUMBER(SEARCH("補",AE20))),$A719&amp;"("&amp;SUBSTITUTE(AE20,"補","")&amp;"時"&amp;")",""))</f>
        <v/>
      </c>
      <c r="AF719" s="65" t="str">
        <f ca="1">CONCATENATE(IF(AND(LEN(AF718)&gt;=1,AF718&lt;&gt;".",COUNTIF(AF20:AF$73,"*補*")&gt;0),".",""),IF(AF20="補",$A719,""),IF(AND(LEN(AF20)&gt;=2,ISNUMBER(SEARCH("補",AF20))),$A719&amp;"("&amp;SUBSTITUTE(AF20,"補","")&amp;"時"&amp;")",""))</f>
        <v/>
      </c>
      <c r="AG719" s="65" t="str">
        <f ca="1">CONCATENATE(IF(AND(LEN(AG718)&gt;=1,AG718&lt;&gt;".",COUNTIF(AG20:AG$73,"*補*")&gt;0),".",""),IF(AG20="補",$A719,""),IF(AND(LEN(AG20)&gt;=2,ISNUMBER(SEARCH("補",AG20))),$A719&amp;"("&amp;SUBSTITUTE(AG20,"補","")&amp;"時"&amp;")",""))</f>
        <v/>
      </c>
      <c r="AH719" s="65"/>
      <c r="AI719" s="65"/>
      <c r="AJ719" s="65"/>
    </row>
    <row r="720" spans="1:36">
      <c r="A720" s="65">
        <f t="shared" si="58"/>
        <v>20</v>
      </c>
      <c r="B720" s="65" t="str">
        <f t="shared" si="58"/>
        <v>呂承翰</v>
      </c>
      <c r="C720" s="65" t="str">
        <f ca="1">CONCATENATE(IF(AND(LEN(C719)&gt;=1,C719&lt;&gt;".",COUNTIF(C21:C$73,"*補*")&gt;0),".",""),IF(C21="補",$A720,""),IF(AND(LEN(C21)&gt;=2,ISNUMBER(SEARCH("補",C21))),$A720&amp;"("&amp;SUBSTITUTE(C21,"補","")&amp;"時"&amp;")",""))</f>
        <v/>
      </c>
      <c r="D720" s="65" t="str">
        <f ca="1">CONCATENATE(IF(AND(LEN(D719)&gt;=1,D719&lt;&gt;".",COUNTIF(D21:D$73,"*補*")&gt;0),".",""),IF(D21="補",$A720,""),IF(AND(LEN(D21)&gt;=2,ISNUMBER(SEARCH("補",D21))),$A720&amp;"("&amp;SUBSTITUTE(D21,"補","")&amp;"時"&amp;")",""))</f>
        <v/>
      </c>
      <c r="E720" s="65" t="str">
        <f ca="1">CONCATENATE(IF(AND(LEN(E719)&gt;=1,E719&lt;&gt;".",COUNTIF(E21:E$73,"*補*")&gt;0),".",""),IF(E21="補",$A720,""),IF(AND(LEN(E21)&gt;=2,ISNUMBER(SEARCH("補",E21))),$A720&amp;"("&amp;SUBSTITUTE(E21,"補","")&amp;"時"&amp;")",""))</f>
        <v/>
      </c>
      <c r="F720" s="65" t="str">
        <f ca="1">CONCATENATE(IF(AND(LEN(F719)&gt;=1,F719&lt;&gt;".",COUNTIF(F21:F$73,"*補*")&gt;0),".",""),IF(F21="補",$A720,""),IF(AND(LEN(F21)&gt;=2,ISNUMBER(SEARCH("補",F21))),$A720&amp;"("&amp;SUBSTITUTE(F21,"補","")&amp;"時"&amp;")",""))</f>
        <v/>
      </c>
      <c r="G720" s="65" t="str">
        <f ca="1">CONCATENATE(IF(AND(LEN(G719)&gt;=1,G719&lt;&gt;".",COUNTIF(G21:G$73,"*補*")&gt;0),".",""),IF(G21="補",$A720,""),IF(AND(LEN(G21)&gt;=2,ISNUMBER(SEARCH("補",G21))),$A720&amp;"("&amp;SUBSTITUTE(G21,"補","")&amp;"時"&amp;")",""))</f>
        <v/>
      </c>
      <c r="H720" s="65" t="str">
        <f ca="1">CONCATENATE(IF(AND(LEN(H719)&gt;=1,H719&lt;&gt;".",COUNTIF(H21:H$73,"*補*")&gt;0),".",""),IF(H21="補",$A720,""),IF(AND(LEN(H21)&gt;=2,ISNUMBER(SEARCH("補",H21))),$A720&amp;"("&amp;SUBSTITUTE(H21,"補","")&amp;"時"&amp;")",""))</f>
        <v/>
      </c>
      <c r="I720" s="65" t="str">
        <f ca="1">CONCATENATE(IF(AND(LEN(I719)&gt;=1,I719&lt;&gt;".",COUNTIF(I21:I$73,"*補*")&gt;0),".",""),IF(I21="補",$A720,""),IF(AND(LEN(I21)&gt;=2,ISNUMBER(SEARCH("補",I21))),$A720&amp;"("&amp;SUBSTITUTE(I21,"補","")&amp;"時"&amp;")",""))</f>
        <v/>
      </c>
      <c r="J720" s="65" t="str">
        <f ca="1">CONCATENATE(IF(AND(LEN(J719)&gt;=1,J719&lt;&gt;".",COUNTIF(J21:J$73,"*補*")&gt;0),".",""),IF(J21="補",$A720,""),IF(AND(LEN(J21)&gt;=2,ISNUMBER(SEARCH("補",J21))),$A720&amp;"("&amp;SUBSTITUTE(J21,"補","")&amp;"時"&amp;")",""))</f>
        <v/>
      </c>
      <c r="K720" s="65" t="str">
        <f ca="1">CONCATENATE(IF(AND(LEN(K719)&gt;=1,K719&lt;&gt;".",COUNTIF(K21:K$73,"*補*")&gt;0),".",""),IF(K21="補",$A720,""),IF(AND(LEN(K21)&gt;=2,ISNUMBER(SEARCH("補",K21))),$A720&amp;"("&amp;SUBSTITUTE(K21,"補","")&amp;"時"&amp;")",""))</f>
        <v/>
      </c>
      <c r="L720" s="65" t="str">
        <f ca="1">CONCATENATE(IF(AND(LEN(L719)&gt;=1,L719&lt;&gt;".",COUNTIF(L21:L$73,"*補*")&gt;0),".",""),IF(L21="補",$A720,""),IF(AND(LEN(L21)&gt;=2,ISNUMBER(SEARCH("補",L21))),$A720&amp;"("&amp;SUBSTITUTE(L21,"補","")&amp;"時"&amp;")",""))</f>
        <v/>
      </c>
      <c r="M720" s="65" t="str">
        <f ca="1">CONCATENATE(IF(AND(LEN(M719)&gt;=1,M719&lt;&gt;".",COUNTIF(M21:M$73,"*補*")&gt;0),".",""),IF(M21="補",$A720,""),IF(AND(LEN(M21)&gt;=2,ISNUMBER(SEARCH("補",M21))),$A720&amp;"("&amp;SUBSTITUTE(M21,"補","")&amp;"時"&amp;")",""))</f>
        <v/>
      </c>
      <c r="N720" s="65" t="str">
        <f ca="1">CONCATENATE(IF(AND(LEN(N719)&gt;=1,N719&lt;&gt;".",COUNTIF(N21:N$73,"*補*")&gt;0),".",""),IF(N21="補",$A720,""),IF(AND(LEN(N21)&gt;=2,ISNUMBER(SEARCH("補",N21))),$A720&amp;"("&amp;SUBSTITUTE(N21,"補","")&amp;"時"&amp;")",""))</f>
        <v/>
      </c>
      <c r="O720" s="65" t="str">
        <f ca="1">CONCATENATE(IF(AND(LEN(O719)&gt;=1,O719&lt;&gt;".",COUNTIF(O21:O$73,"*補*")&gt;0),".",""),IF(O21="補",$A720,""),IF(AND(LEN(O21)&gt;=2,ISNUMBER(SEARCH("補",O21))),$A720&amp;"("&amp;SUBSTITUTE(O21,"補","")&amp;"時"&amp;")",""))</f>
        <v/>
      </c>
      <c r="P720" s="65" t="str">
        <f ca="1">CONCATENATE(IF(AND(LEN(P719)&gt;=1,P719&lt;&gt;".",COUNTIF(P21:P$73,"*補*")&gt;0),".",""),IF(P21="補",$A720,""),IF(AND(LEN(P21)&gt;=2,ISNUMBER(SEARCH("補",P21))),$A720&amp;"("&amp;SUBSTITUTE(P21,"補","")&amp;"時"&amp;")",""))</f>
        <v/>
      </c>
      <c r="Q720" s="65" t="str">
        <f ca="1">CONCATENATE(IF(AND(LEN(Q719)&gt;=1,Q719&lt;&gt;".",COUNTIF(Q21:Q$73,"*補*")&gt;0),".",""),IF(Q21="補",$A720,""),IF(AND(LEN(Q21)&gt;=2,ISNUMBER(SEARCH("補",Q21))),$A720&amp;"("&amp;SUBSTITUTE(Q21,"補","")&amp;"時"&amp;")",""))</f>
        <v/>
      </c>
      <c r="R720" s="65" t="str">
        <f ca="1">CONCATENATE(IF(AND(LEN(R719)&gt;=1,R719&lt;&gt;".",COUNTIF(R21:R$73,"*補*")&gt;0),".",""),IF(R21="補",$A720,""),IF(AND(LEN(R21)&gt;=2,ISNUMBER(SEARCH("補",R21))),$A720&amp;"("&amp;SUBSTITUTE(R21,"補","")&amp;"時"&amp;")",""))</f>
        <v/>
      </c>
      <c r="S720" s="65" t="str">
        <f ca="1">CONCATENATE(IF(AND(LEN(S719)&gt;=1,S719&lt;&gt;".",COUNTIF(S21:S$73,"*補*")&gt;0),".",""),IF(S21="補",$A720,""),IF(AND(LEN(S21)&gt;=2,ISNUMBER(SEARCH("補",S21))),$A720&amp;"("&amp;SUBSTITUTE(S21,"補","")&amp;"時"&amp;")",""))</f>
        <v/>
      </c>
      <c r="T720" s="65" t="str">
        <f ca="1">CONCATENATE(IF(AND(LEN(T719)&gt;=1,T719&lt;&gt;".",COUNTIF(T21:T$73,"*補*")&gt;0),".",""),IF(T21="補",$A720,""),IF(AND(LEN(T21)&gt;=2,ISNUMBER(SEARCH("補",T21))),$A720&amp;"("&amp;SUBSTITUTE(T21,"補","")&amp;"時"&amp;")",""))</f>
        <v/>
      </c>
      <c r="U720" s="65" t="str">
        <f ca="1">CONCATENATE(IF(AND(LEN(U719)&gt;=1,U719&lt;&gt;".",COUNTIF(U21:U$73,"*補*")&gt;0),".",""),IF(U21="補",$A720,""),IF(AND(LEN(U21)&gt;=2,ISNUMBER(SEARCH("補",U21))),$A720&amp;"("&amp;SUBSTITUTE(U21,"補","")&amp;"時"&amp;")",""))</f>
        <v/>
      </c>
      <c r="V720" s="65" t="str">
        <f ca="1">CONCATENATE(IF(AND(LEN(V719)&gt;=1,V719&lt;&gt;".",COUNTIF(V21:V$73,"*補*")&gt;0),".",""),IF(V21="補",$A720,""),IF(AND(LEN(V21)&gt;=2,ISNUMBER(SEARCH("補",V21))),$A720&amp;"("&amp;SUBSTITUTE(V21,"補","")&amp;"時"&amp;")",""))</f>
        <v/>
      </c>
      <c r="W720" s="65" t="str">
        <f ca="1">CONCATENATE(IF(AND(LEN(W719)&gt;=1,W719&lt;&gt;".",COUNTIF(W21:W$73,"*補*")&gt;0),".",""),IF(W21="補",$A720,""),IF(AND(LEN(W21)&gt;=2,ISNUMBER(SEARCH("補",W21))),$A720&amp;"("&amp;SUBSTITUTE(W21,"補","")&amp;"時"&amp;")",""))</f>
        <v/>
      </c>
      <c r="X720" s="65" t="str">
        <f ca="1">CONCATENATE(IF(AND(LEN(X719)&gt;=1,X719&lt;&gt;".",COUNTIF(X21:X$73,"*補*")&gt;0),".",""),IF(X21="補",$A720,""),IF(AND(LEN(X21)&gt;=2,ISNUMBER(SEARCH("補",X21))),$A720&amp;"("&amp;SUBSTITUTE(X21,"補","")&amp;"時"&amp;")",""))</f>
        <v/>
      </c>
      <c r="Y720" s="65" t="str">
        <f ca="1">CONCATENATE(IF(AND(LEN(Y719)&gt;=1,Y719&lt;&gt;".",COUNTIF(Y21:Y$73,"*補*")&gt;0),".",""),IF(Y21="補",$A720,""),IF(AND(LEN(Y21)&gt;=2,ISNUMBER(SEARCH("補",Y21))),$A720&amp;"("&amp;SUBSTITUTE(Y21,"補","")&amp;"時"&amp;")",""))</f>
        <v/>
      </c>
      <c r="Z720" s="65" t="str">
        <f ca="1">CONCATENATE(IF(AND(LEN(Z719)&gt;=1,Z719&lt;&gt;".",COUNTIF(Z21:Z$73,"*補*")&gt;0),".",""),IF(Z21="補",$A720,""),IF(AND(LEN(Z21)&gt;=2,ISNUMBER(SEARCH("補",Z21))),$A720&amp;"("&amp;SUBSTITUTE(Z21,"補","")&amp;"時"&amp;")",""))</f>
        <v/>
      </c>
      <c r="AA720" s="65" t="str">
        <f ca="1">CONCATENATE(IF(AND(LEN(AA719)&gt;=1,AA719&lt;&gt;".",COUNTIF(AA21:AA$73,"*補*")&gt;0),".",""),IF(AA21="補",$A720,""),IF(AND(LEN(AA21)&gt;=2,ISNUMBER(SEARCH("補",AA21))),$A720&amp;"("&amp;SUBSTITUTE(AA21,"補","")&amp;"時"&amp;")",""))</f>
        <v/>
      </c>
      <c r="AB720" s="65" t="str">
        <f ca="1">CONCATENATE(IF(AND(LEN(AB719)&gt;=1,AB719&lt;&gt;".",COUNTIF(AB21:AB$73,"*補*")&gt;0),".",""),IF(AB21="補",$A720,""),IF(AND(LEN(AB21)&gt;=2,ISNUMBER(SEARCH("補",AB21))),$A720&amp;"("&amp;SUBSTITUTE(AB21,"補","")&amp;"時"&amp;")",""))</f>
        <v/>
      </c>
      <c r="AC720" s="65" t="str">
        <f ca="1">CONCATENATE(IF(AND(LEN(AC719)&gt;=1,AC719&lt;&gt;".",COUNTIF(AC21:AC$73,"*補*")&gt;0),".",""),IF(AC21="補",$A720,""),IF(AND(LEN(AC21)&gt;=2,ISNUMBER(SEARCH("補",AC21))),$A720&amp;"("&amp;SUBSTITUTE(AC21,"補","")&amp;"時"&amp;")",""))</f>
        <v/>
      </c>
      <c r="AD720" s="65" t="str">
        <f ca="1">CONCATENATE(IF(AND(LEN(AD719)&gt;=1,AD719&lt;&gt;".",COUNTIF(AD21:AD$73,"*補*")&gt;0),".",""),IF(AD21="補",$A720,""),IF(AND(LEN(AD21)&gt;=2,ISNUMBER(SEARCH("補",AD21))),$A720&amp;"("&amp;SUBSTITUTE(AD21,"補","")&amp;"時"&amp;")",""))</f>
        <v/>
      </c>
      <c r="AE720" s="65" t="str">
        <f ca="1">CONCATENATE(IF(AND(LEN(AE719)&gt;=1,AE719&lt;&gt;".",COUNTIF(AE21:AE$73,"*補*")&gt;0),".",""),IF(AE21="補",$A720,""),IF(AND(LEN(AE21)&gt;=2,ISNUMBER(SEARCH("補",AE21))),$A720&amp;"("&amp;SUBSTITUTE(AE21,"補","")&amp;"時"&amp;")",""))</f>
        <v/>
      </c>
      <c r="AF720" s="65" t="str">
        <f ca="1">CONCATENATE(IF(AND(LEN(AF719)&gt;=1,AF719&lt;&gt;".",COUNTIF(AF21:AF$73,"*補*")&gt;0),".",""),IF(AF21="補",$A720,""),IF(AND(LEN(AF21)&gt;=2,ISNUMBER(SEARCH("補",AF21))),$A720&amp;"("&amp;SUBSTITUTE(AF21,"補","")&amp;"時"&amp;")",""))</f>
        <v/>
      </c>
      <c r="AG720" s="65" t="str">
        <f ca="1">CONCATENATE(IF(AND(LEN(AG719)&gt;=1,AG719&lt;&gt;".",COUNTIF(AG21:AG$73,"*補*")&gt;0),".",""),IF(AG21="補",$A720,""),IF(AND(LEN(AG21)&gt;=2,ISNUMBER(SEARCH("補",AG21))),$A720&amp;"("&amp;SUBSTITUTE(AG21,"補","")&amp;"時"&amp;")",""))</f>
        <v/>
      </c>
      <c r="AH720" s="65"/>
      <c r="AI720" s="65"/>
      <c r="AJ720" s="65"/>
    </row>
    <row r="721" spans="1:36">
      <c r="A721" s="65">
        <f t="shared" ref="A721:B740" si="60">A621</f>
        <v>21</v>
      </c>
      <c r="B721" s="65" t="str">
        <f t="shared" si="60"/>
        <v>王治皓</v>
      </c>
      <c r="C721" s="65" t="str">
        <f ca="1">CONCATENATE(IF(AND(LEN(C720)&gt;=1,C720&lt;&gt;".",COUNTIF(C22:C$73,"*補*")&gt;0),".",""),IF(C22="補",$A721,""),IF(AND(LEN(C22)&gt;=2,ISNUMBER(SEARCH("補",C22))),$A721&amp;"("&amp;SUBSTITUTE(C22,"補","")&amp;"時"&amp;")",""))</f>
        <v/>
      </c>
      <c r="D721" s="65" t="str">
        <f ca="1">CONCATENATE(IF(AND(LEN(D720)&gt;=1,D720&lt;&gt;".",COUNTIF(D22:D$73,"*補*")&gt;0),".",""),IF(D22="補",$A721,""),IF(AND(LEN(D22)&gt;=2,ISNUMBER(SEARCH("補",D22))),$A721&amp;"("&amp;SUBSTITUTE(D22,"補","")&amp;"時"&amp;")",""))</f>
        <v/>
      </c>
      <c r="E721" s="65" t="str">
        <f ca="1">CONCATENATE(IF(AND(LEN(E720)&gt;=1,E720&lt;&gt;".",COUNTIF(E22:E$73,"*補*")&gt;0),".",""),IF(E22="補",$A721,""),IF(AND(LEN(E22)&gt;=2,ISNUMBER(SEARCH("補",E22))),$A721&amp;"("&amp;SUBSTITUTE(E22,"補","")&amp;"時"&amp;")",""))</f>
        <v/>
      </c>
      <c r="F721" s="65" t="str">
        <f ca="1">CONCATENATE(IF(AND(LEN(F720)&gt;=1,F720&lt;&gt;".",COUNTIF(F22:F$73,"*補*")&gt;0),".",""),IF(F22="補",$A721,""),IF(AND(LEN(F22)&gt;=2,ISNUMBER(SEARCH("補",F22))),$A721&amp;"("&amp;SUBSTITUTE(F22,"補","")&amp;"時"&amp;")",""))</f>
        <v/>
      </c>
      <c r="G721" s="65" t="str">
        <f ca="1">CONCATENATE(IF(AND(LEN(G720)&gt;=1,G720&lt;&gt;".",COUNTIF(G22:G$73,"*補*")&gt;0),".",""),IF(G22="補",$A721,""),IF(AND(LEN(G22)&gt;=2,ISNUMBER(SEARCH("補",G22))),$A721&amp;"("&amp;SUBSTITUTE(G22,"補","")&amp;"時"&amp;")",""))</f>
        <v/>
      </c>
      <c r="H721" s="65" t="str">
        <f ca="1">CONCATENATE(IF(AND(LEN(H720)&gt;=1,H720&lt;&gt;".",COUNTIF(H22:H$73,"*補*")&gt;0),".",""),IF(H22="補",$A721,""),IF(AND(LEN(H22)&gt;=2,ISNUMBER(SEARCH("補",H22))),$A721&amp;"("&amp;SUBSTITUTE(H22,"補","")&amp;"時"&amp;")",""))</f>
        <v/>
      </c>
      <c r="I721" s="65" t="str">
        <f ca="1">CONCATENATE(IF(AND(LEN(I720)&gt;=1,I720&lt;&gt;".",COUNTIF(I22:I$73,"*補*")&gt;0),".",""),IF(I22="補",$A721,""),IF(AND(LEN(I22)&gt;=2,ISNUMBER(SEARCH("補",I22))),$A721&amp;"("&amp;SUBSTITUTE(I22,"補","")&amp;"時"&amp;")",""))</f>
        <v/>
      </c>
      <c r="J721" s="65" t="str">
        <f ca="1">CONCATENATE(IF(AND(LEN(J720)&gt;=1,J720&lt;&gt;".",COUNTIF(J22:J$73,"*補*")&gt;0),".",""),IF(J22="補",$A721,""),IF(AND(LEN(J22)&gt;=2,ISNUMBER(SEARCH("補",J22))),$A721&amp;"("&amp;SUBSTITUTE(J22,"補","")&amp;"時"&amp;")",""))</f>
        <v/>
      </c>
      <c r="K721" s="65" t="str">
        <f ca="1">CONCATENATE(IF(AND(LEN(K720)&gt;=1,K720&lt;&gt;".",COUNTIF(K22:K$73,"*補*")&gt;0),".",""),IF(K22="補",$A721,""),IF(AND(LEN(K22)&gt;=2,ISNUMBER(SEARCH("補",K22))),$A721&amp;"("&amp;SUBSTITUTE(K22,"補","")&amp;"時"&amp;")",""))</f>
        <v/>
      </c>
      <c r="L721" s="65" t="str">
        <f ca="1">CONCATENATE(IF(AND(LEN(L720)&gt;=1,L720&lt;&gt;".",COUNTIF(L22:L$73,"*補*")&gt;0),".",""),IF(L22="補",$A721,""),IF(AND(LEN(L22)&gt;=2,ISNUMBER(SEARCH("補",L22))),$A721&amp;"("&amp;SUBSTITUTE(L22,"補","")&amp;"時"&amp;")",""))</f>
        <v/>
      </c>
      <c r="M721" s="65" t="str">
        <f ca="1">CONCATENATE(IF(AND(LEN(M720)&gt;=1,M720&lt;&gt;".",COUNTIF(M22:M$73,"*補*")&gt;0),".",""),IF(M22="補",$A721,""),IF(AND(LEN(M22)&gt;=2,ISNUMBER(SEARCH("補",M22))),$A721&amp;"("&amp;SUBSTITUTE(M22,"補","")&amp;"時"&amp;")",""))</f>
        <v/>
      </c>
      <c r="N721" s="65" t="str">
        <f ca="1">CONCATENATE(IF(AND(LEN(N720)&gt;=1,N720&lt;&gt;".",COUNTIF(N22:N$73,"*補*")&gt;0),".",""),IF(N22="補",$A721,""),IF(AND(LEN(N22)&gt;=2,ISNUMBER(SEARCH("補",N22))),$A721&amp;"("&amp;SUBSTITUTE(N22,"補","")&amp;"時"&amp;")",""))</f>
        <v/>
      </c>
      <c r="O721" s="65" t="str">
        <f ca="1">CONCATENATE(IF(AND(LEN(O720)&gt;=1,O720&lt;&gt;".",COUNTIF(O22:O$73,"*補*")&gt;0),".",""),IF(O22="補",$A721,""),IF(AND(LEN(O22)&gt;=2,ISNUMBER(SEARCH("補",O22))),$A721&amp;"("&amp;SUBSTITUTE(O22,"補","")&amp;"時"&amp;")",""))</f>
        <v/>
      </c>
      <c r="P721" s="65" t="str">
        <f ca="1">CONCATENATE(IF(AND(LEN(P720)&gt;=1,P720&lt;&gt;".",COUNTIF(P22:P$73,"*補*")&gt;0),".",""),IF(P22="補",$A721,""),IF(AND(LEN(P22)&gt;=2,ISNUMBER(SEARCH("補",P22))),$A721&amp;"("&amp;SUBSTITUTE(P22,"補","")&amp;"時"&amp;")",""))</f>
        <v/>
      </c>
      <c r="Q721" s="65" t="str">
        <f ca="1">CONCATENATE(IF(AND(LEN(Q720)&gt;=1,Q720&lt;&gt;".",COUNTIF(Q22:Q$73,"*補*")&gt;0),".",""),IF(Q22="補",$A721,""),IF(AND(LEN(Q22)&gt;=2,ISNUMBER(SEARCH("補",Q22))),$A721&amp;"("&amp;SUBSTITUTE(Q22,"補","")&amp;"時"&amp;")",""))</f>
        <v/>
      </c>
      <c r="R721" s="65" t="str">
        <f ca="1">CONCATENATE(IF(AND(LEN(R720)&gt;=1,R720&lt;&gt;".",COUNTIF(R22:R$73,"*補*")&gt;0),".",""),IF(R22="補",$A721,""),IF(AND(LEN(R22)&gt;=2,ISNUMBER(SEARCH("補",R22))),$A721&amp;"("&amp;SUBSTITUTE(R22,"補","")&amp;"時"&amp;")",""))</f>
        <v/>
      </c>
      <c r="S721" s="65" t="str">
        <f ca="1">CONCATENATE(IF(AND(LEN(S720)&gt;=1,S720&lt;&gt;".",COUNTIF(S22:S$73,"*補*")&gt;0),".",""),IF(S22="補",$A721,""),IF(AND(LEN(S22)&gt;=2,ISNUMBER(SEARCH("補",S22))),$A721&amp;"("&amp;SUBSTITUTE(S22,"補","")&amp;"時"&amp;")",""))</f>
        <v/>
      </c>
      <c r="T721" s="65" t="str">
        <f ca="1">CONCATENATE(IF(AND(LEN(T720)&gt;=1,T720&lt;&gt;".",COUNTIF(T22:T$73,"*補*")&gt;0),".",""),IF(T22="補",$A721,""),IF(AND(LEN(T22)&gt;=2,ISNUMBER(SEARCH("補",T22))),$A721&amp;"("&amp;SUBSTITUTE(T22,"補","")&amp;"時"&amp;")",""))</f>
        <v/>
      </c>
      <c r="U721" s="65" t="str">
        <f ca="1">CONCATENATE(IF(AND(LEN(U720)&gt;=1,U720&lt;&gt;".",COUNTIF(U22:U$73,"*補*")&gt;0),".",""),IF(U22="補",$A721,""),IF(AND(LEN(U22)&gt;=2,ISNUMBER(SEARCH("補",U22))),$A721&amp;"("&amp;SUBSTITUTE(U22,"補","")&amp;"時"&amp;")",""))</f>
        <v/>
      </c>
      <c r="V721" s="65" t="str">
        <f ca="1">CONCATENATE(IF(AND(LEN(V720)&gt;=1,V720&lt;&gt;".",COUNTIF(V22:V$73,"*補*")&gt;0),".",""),IF(V22="補",$A721,""),IF(AND(LEN(V22)&gt;=2,ISNUMBER(SEARCH("補",V22))),$A721&amp;"("&amp;SUBSTITUTE(V22,"補","")&amp;"時"&amp;")",""))</f>
        <v/>
      </c>
      <c r="W721" s="65" t="str">
        <f ca="1">CONCATENATE(IF(AND(LEN(W720)&gt;=1,W720&lt;&gt;".",COUNTIF(W22:W$73,"*補*")&gt;0),".",""),IF(W22="補",$A721,""),IF(AND(LEN(W22)&gt;=2,ISNUMBER(SEARCH("補",W22))),$A721&amp;"("&amp;SUBSTITUTE(W22,"補","")&amp;"時"&amp;")",""))</f>
        <v/>
      </c>
      <c r="X721" s="65" t="str">
        <f ca="1">CONCATENATE(IF(AND(LEN(X720)&gt;=1,X720&lt;&gt;".",COUNTIF(X22:X$73,"*補*")&gt;0),".",""),IF(X22="補",$A721,""),IF(AND(LEN(X22)&gt;=2,ISNUMBER(SEARCH("補",X22))),$A721&amp;"("&amp;SUBSTITUTE(X22,"補","")&amp;"時"&amp;")",""))</f>
        <v/>
      </c>
      <c r="Y721" s="65" t="str">
        <f ca="1">CONCATENATE(IF(AND(LEN(Y720)&gt;=1,Y720&lt;&gt;".",COUNTIF(Y22:Y$73,"*補*")&gt;0),".",""),IF(Y22="補",$A721,""),IF(AND(LEN(Y22)&gt;=2,ISNUMBER(SEARCH("補",Y22))),$A721&amp;"("&amp;SUBSTITUTE(Y22,"補","")&amp;"時"&amp;")",""))</f>
        <v/>
      </c>
      <c r="Z721" s="65" t="str">
        <f ca="1">CONCATENATE(IF(AND(LEN(Z720)&gt;=1,Z720&lt;&gt;".",COUNTIF(Z22:Z$73,"*補*")&gt;0),".",""),IF(Z22="補",$A721,""),IF(AND(LEN(Z22)&gt;=2,ISNUMBER(SEARCH("補",Z22))),$A721&amp;"("&amp;SUBSTITUTE(Z22,"補","")&amp;"時"&amp;")",""))</f>
        <v/>
      </c>
      <c r="AA721" s="65" t="str">
        <f ca="1">CONCATENATE(IF(AND(LEN(AA720)&gt;=1,AA720&lt;&gt;".",COUNTIF(AA22:AA$73,"*補*")&gt;0),".",""),IF(AA22="補",$A721,""),IF(AND(LEN(AA22)&gt;=2,ISNUMBER(SEARCH("補",AA22))),$A721&amp;"("&amp;SUBSTITUTE(AA22,"補","")&amp;"時"&amp;")",""))</f>
        <v/>
      </c>
      <c r="AB721" s="65" t="str">
        <f ca="1">CONCATENATE(IF(AND(LEN(AB720)&gt;=1,AB720&lt;&gt;".",COUNTIF(AB22:AB$73,"*補*")&gt;0),".",""),IF(AB22="補",$A721,""),IF(AND(LEN(AB22)&gt;=2,ISNUMBER(SEARCH("補",AB22))),$A721&amp;"("&amp;SUBSTITUTE(AB22,"補","")&amp;"時"&amp;")",""))</f>
        <v/>
      </c>
      <c r="AC721" s="65" t="str">
        <f ca="1">CONCATENATE(IF(AND(LEN(AC720)&gt;=1,AC720&lt;&gt;".",COUNTIF(AC22:AC$73,"*補*")&gt;0),".",""),IF(AC22="補",$A721,""),IF(AND(LEN(AC22)&gt;=2,ISNUMBER(SEARCH("補",AC22))),$A721&amp;"("&amp;SUBSTITUTE(AC22,"補","")&amp;"時"&amp;")",""))</f>
        <v/>
      </c>
      <c r="AD721" s="65" t="str">
        <f ca="1">CONCATENATE(IF(AND(LEN(AD720)&gt;=1,AD720&lt;&gt;".",COUNTIF(AD22:AD$73,"*補*")&gt;0),".",""),IF(AD22="補",$A721,""),IF(AND(LEN(AD22)&gt;=2,ISNUMBER(SEARCH("補",AD22))),$A721&amp;"("&amp;SUBSTITUTE(AD22,"補","")&amp;"時"&amp;")",""))</f>
        <v/>
      </c>
      <c r="AE721" s="65" t="str">
        <f ca="1">CONCATENATE(IF(AND(LEN(AE720)&gt;=1,AE720&lt;&gt;".",COUNTIF(AE22:AE$73,"*補*")&gt;0),".",""),IF(AE22="補",$A721,""),IF(AND(LEN(AE22)&gt;=2,ISNUMBER(SEARCH("補",AE22))),$A721&amp;"("&amp;SUBSTITUTE(AE22,"補","")&amp;"時"&amp;")",""))</f>
        <v/>
      </c>
      <c r="AF721" s="65" t="str">
        <f ca="1">CONCATENATE(IF(AND(LEN(AF720)&gt;=1,AF720&lt;&gt;".",COUNTIF(AF22:AF$73,"*補*")&gt;0),".",""),IF(AF22="補",$A721,""),IF(AND(LEN(AF22)&gt;=2,ISNUMBER(SEARCH("補",AF22))),$A721&amp;"("&amp;SUBSTITUTE(AF22,"補","")&amp;"時"&amp;")",""))</f>
        <v/>
      </c>
      <c r="AG721" s="65" t="str">
        <f ca="1">CONCATENATE(IF(AND(LEN(AG720)&gt;=1,AG720&lt;&gt;".",COUNTIF(AG22:AG$73,"*補*")&gt;0),".",""),IF(AG22="補",$A721,""),IF(AND(LEN(AG22)&gt;=2,ISNUMBER(SEARCH("補",AG22))),$A721&amp;"("&amp;SUBSTITUTE(AG22,"補","")&amp;"時"&amp;")",""))</f>
        <v/>
      </c>
      <c r="AH721" s="65"/>
      <c r="AI721" s="65"/>
      <c r="AJ721" s="65"/>
    </row>
    <row r="722" spans="1:36">
      <c r="A722" s="65">
        <f t="shared" si="60"/>
        <v>22</v>
      </c>
      <c r="B722" s="65" t="str">
        <f t="shared" si="60"/>
        <v>曾宏瑜</v>
      </c>
      <c r="C722" s="65" t="str">
        <f ca="1">CONCATENATE(IF(AND(LEN(C721)&gt;=1,C721&lt;&gt;".",COUNTIF(C23:C$73,"*補*")&gt;0),".",""),IF(C23="補",$A722,""),IF(AND(LEN(C23)&gt;=2,ISNUMBER(SEARCH("補",C23))),$A722&amp;"("&amp;SUBSTITUTE(C23,"補","")&amp;"時"&amp;")",""))</f>
        <v/>
      </c>
      <c r="D722" s="65" t="str">
        <f ca="1">CONCATENATE(IF(AND(LEN(D721)&gt;=1,D721&lt;&gt;".",COUNTIF(D23:D$73,"*補*")&gt;0),".",""),IF(D23="補",$A722,""),IF(AND(LEN(D23)&gt;=2,ISNUMBER(SEARCH("補",D23))),$A722&amp;"("&amp;SUBSTITUTE(D23,"補","")&amp;"時"&amp;")",""))</f>
        <v/>
      </c>
      <c r="E722" s="65" t="str">
        <f ca="1">CONCATENATE(IF(AND(LEN(E721)&gt;=1,E721&lt;&gt;".",COUNTIF(E23:E$73,"*補*")&gt;0),".",""),IF(E23="補",$A722,""),IF(AND(LEN(E23)&gt;=2,ISNUMBER(SEARCH("補",E23))),$A722&amp;"("&amp;SUBSTITUTE(E23,"補","")&amp;"時"&amp;")",""))</f>
        <v/>
      </c>
      <c r="F722" s="65" t="str">
        <f ca="1">CONCATENATE(IF(AND(LEN(F721)&gt;=1,F721&lt;&gt;".",COUNTIF(F23:F$73,"*補*")&gt;0),".",""),IF(F23="補",$A722,""),IF(AND(LEN(F23)&gt;=2,ISNUMBER(SEARCH("補",F23))),$A722&amp;"("&amp;SUBSTITUTE(F23,"補","")&amp;"時"&amp;")",""))</f>
        <v/>
      </c>
      <c r="G722" s="65" t="str">
        <f ca="1">CONCATENATE(IF(AND(LEN(G721)&gt;=1,G721&lt;&gt;".",COUNTIF(G23:G$73,"*補*")&gt;0),".",""),IF(G23="補",$A722,""),IF(AND(LEN(G23)&gt;=2,ISNUMBER(SEARCH("補",G23))),$A722&amp;"("&amp;SUBSTITUTE(G23,"補","")&amp;"時"&amp;")",""))</f>
        <v/>
      </c>
      <c r="H722" s="65" t="str">
        <f ca="1">CONCATENATE(IF(AND(LEN(H721)&gt;=1,H721&lt;&gt;".",COUNTIF(H23:H$73,"*補*")&gt;0),".",""),IF(H23="補",$A722,""),IF(AND(LEN(H23)&gt;=2,ISNUMBER(SEARCH("補",H23))),$A722&amp;"("&amp;SUBSTITUTE(H23,"補","")&amp;"時"&amp;")",""))</f>
        <v/>
      </c>
      <c r="I722" s="65" t="str">
        <f ca="1">CONCATENATE(IF(AND(LEN(I721)&gt;=1,I721&lt;&gt;".",COUNTIF(I23:I$73,"*補*")&gt;0),".",""),IF(I23="補",$A722,""),IF(AND(LEN(I23)&gt;=2,ISNUMBER(SEARCH("補",I23))),$A722&amp;"("&amp;SUBSTITUTE(I23,"補","")&amp;"時"&amp;")",""))</f>
        <v/>
      </c>
      <c r="J722" s="65" t="str">
        <f ca="1">CONCATENATE(IF(AND(LEN(J721)&gt;=1,J721&lt;&gt;".",COUNTIF(J23:J$73,"*補*")&gt;0),".",""),IF(J23="補",$A722,""),IF(AND(LEN(J23)&gt;=2,ISNUMBER(SEARCH("補",J23))),$A722&amp;"("&amp;SUBSTITUTE(J23,"補","")&amp;"時"&amp;")",""))</f>
        <v/>
      </c>
      <c r="K722" s="65" t="str">
        <f ca="1">CONCATENATE(IF(AND(LEN(K721)&gt;=1,K721&lt;&gt;".",COUNTIF(K23:K$73,"*補*")&gt;0),".",""),IF(K23="補",$A722,""),IF(AND(LEN(K23)&gt;=2,ISNUMBER(SEARCH("補",K23))),$A722&amp;"("&amp;SUBSTITUTE(K23,"補","")&amp;"時"&amp;")",""))</f>
        <v/>
      </c>
      <c r="L722" s="65" t="str">
        <f ca="1">CONCATENATE(IF(AND(LEN(L721)&gt;=1,L721&lt;&gt;".",COUNTIF(L23:L$73,"*補*")&gt;0),".",""),IF(L23="補",$A722,""),IF(AND(LEN(L23)&gt;=2,ISNUMBER(SEARCH("補",L23))),$A722&amp;"("&amp;SUBSTITUTE(L23,"補","")&amp;"時"&amp;")",""))</f>
        <v/>
      </c>
      <c r="M722" s="65" t="str">
        <f ca="1">CONCATENATE(IF(AND(LEN(M721)&gt;=1,M721&lt;&gt;".",COUNTIF(M23:M$73,"*補*")&gt;0),".",""),IF(M23="補",$A722,""),IF(AND(LEN(M23)&gt;=2,ISNUMBER(SEARCH("補",M23))),$A722&amp;"("&amp;SUBSTITUTE(M23,"補","")&amp;"時"&amp;")",""))</f>
        <v/>
      </c>
      <c r="N722" s="65" t="str">
        <f ca="1">CONCATENATE(IF(AND(LEN(N721)&gt;=1,N721&lt;&gt;".",COUNTIF(N23:N$73,"*補*")&gt;0),".",""),IF(N23="補",$A722,""),IF(AND(LEN(N23)&gt;=2,ISNUMBER(SEARCH("補",N23))),$A722&amp;"("&amp;SUBSTITUTE(N23,"補","")&amp;"時"&amp;")",""))</f>
        <v/>
      </c>
      <c r="O722" s="65" t="str">
        <f ca="1">CONCATENATE(IF(AND(LEN(O721)&gt;=1,O721&lt;&gt;".",COUNTIF(O23:O$73,"*補*")&gt;0),".",""),IF(O23="補",$A722,""),IF(AND(LEN(O23)&gt;=2,ISNUMBER(SEARCH("補",O23))),$A722&amp;"("&amp;SUBSTITUTE(O23,"補","")&amp;"時"&amp;")",""))</f>
        <v/>
      </c>
      <c r="P722" s="65" t="str">
        <f ca="1">CONCATENATE(IF(AND(LEN(P721)&gt;=1,P721&lt;&gt;".",COUNTIF(P23:P$73,"*補*")&gt;0),".",""),IF(P23="補",$A722,""),IF(AND(LEN(P23)&gt;=2,ISNUMBER(SEARCH("補",P23))),$A722&amp;"("&amp;SUBSTITUTE(P23,"補","")&amp;"時"&amp;")",""))</f>
        <v/>
      </c>
      <c r="Q722" s="65" t="str">
        <f ca="1">CONCATENATE(IF(AND(LEN(Q721)&gt;=1,Q721&lt;&gt;".",COUNTIF(Q23:Q$73,"*補*")&gt;0),".",""),IF(Q23="補",$A722,""),IF(AND(LEN(Q23)&gt;=2,ISNUMBER(SEARCH("補",Q23))),$A722&amp;"("&amp;SUBSTITUTE(Q23,"補","")&amp;"時"&amp;")",""))</f>
        <v/>
      </c>
      <c r="R722" s="65" t="str">
        <f ca="1">CONCATENATE(IF(AND(LEN(R721)&gt;=1,R721&lt;&gt;".",COUNTIF(R23:R$73,"*補*")&gt;0),".",""),IF(R23="補",$A722,""),IF(AND(LEN(R23)&gt;=2,ISNUMBER(SEARCH("補",R23))),$A722&amp;"("&amp;SUBSTITUTE(R23,"補","")&amp;"時"&amp;")",""))</f>
        <v/>
      </c>
      <c r="S722" s="65" t="str">
        <f ca="1">CONCATENATE(IF(AND(LEN(S721)&gt;=1,S721&lt;&gt;".",COUNTIF(S23:S$73,"*補*")&gt;0),".",""),IF(S23="補",$A722,""),IF(AND(LEN(S23)&gt;=2,ISNUMBER(SEARCH("補",S23))),$A722&amp;"("&amp;SUBSTITUTE(S23,"補","")&amp;"時"&amp;")",""))</f>
        <v/>
      </c>
      <c r="T722" s="65" t="str">
        <f ca="1">CONCATENATE(IF(AND(LEN(T721)&gt;=1,T721&lt;&gt;".",COUNTIF(T23:T$73,"*補*")&gt;0),".",""),IF(T23="補",$A722,""),IF(AND(LEN(T23)&gt;=2,ISNUMBER(SEARCH("補",T23))),$A722&amp;"("&amp;SUBSTITUTE(T23,"補","")&amp;"時"&amp;")",""))</f>
        <v/>
      </c>
      <c r="U722" s="65" t="str">
        <f ca="1">CONCATENATE(IF(AND(LEN(U721)&gt;=1,U721&lt;&gt;".",COUNTIF(U23:U$73,"*補*")&gt;0),".",""),IF(U23="補",$A722,""),IF(AND(LEN(U23)&gt;=2,ISNUMBER(SEARCH("補",U23))),$A722&amp;"("&amp;SUBSTITUTE(U23,"補","")&amp;"時"&amp;")",""))</f>
        <v/>
      </c>
      <c r="V722" s="65" t="str">
        <f ca="1">CONCATENATE(IF(AND(LEN(V721)&gt;=1,V721&lt;&gt;".",COUNTIF(V23:V$73,"*補*")&gt;0),".",""),IF(V23="補",$A722,""),IF(AND(LEN(V23)&gt;=2,ISNUMBER(SEARCH("補",V23))),$A722&amp;"("&amp;SUBSTITUTE(V23,"補","")&amp;"時"&amp;")",""))</f>
        <v/>
      </c>
      <c r="W722" s="65" t="str">
        <f ca="1">CONCATENATE(IF(AND(LEN(W721)&gt;=1,W721&lt;&gt;".",COUNTIF(W23:W$73,"*補*")&gt;0),".",""),IF(W23="補",$A722,""),IF(AND(LEN(W23)&gt;=2,ISNUMBER(SEARCH("補",W23))),$A722&amp;"("&amp;SUBSTITUTE(W23,"補","")&amp;"時"&amp;")",""))</f>
        <v/>
      </c>
      <c r="X722" s="65" t="str">
        <f ca="1">CONCATENATE(IF(AND(LEN(X721)&gt;=1,X721&lt;&gt;".",COUNTIF(X23:X$73,"*補*")&gt;0),".",""),IF(X23="補",$A722,""),IF(AND(LEN(X23)&gt;=2,ISNUMBER(SEARCH("補",X23))),$A722&amp;"("&amp;SUBSTITUTE(X23,"補","")&amp;"時"&amp;")",""))</f>
        <v/>
      </c>
      <c r="Y722" s="65" t="str">
        <f ca="1">CONCATENATE(IF(AND(LEN(Y721)&gt;=1,Y721&lt;&gt;".",COUNTIF(Y23:Y$73,"*補*")&gt;0),".",""),IF(Y23="補",$A722,""),IF(AND(LEN(Y23)&gt;=2,ISNUMBER(SEARCH("補",Y23))),$A722&amp;"("&amp;SUBSTITUTE(Y23,"補","")&amp;"時"&amp;")",""))</f>
        <v/>
      </c>
      <c r="Z722" s="65" t="str">
        <f ca="1">CONCATENATE(IF(AND(LEN(Z721)&gt;=1,Z721&lt;&gt;".",COUNTIF(Z23:Z$73,"*補*")&gt;0),".",""),IF(Z23="補",$A722,""),IF(AND(LEN(Z23)&gt;=2,ISNUMBER(SEARCH("補",Z23))),$A722&amp;"("&amp;SUBSTITUTE(Z23,"補","")&amp;"時"&amp;")",""))</f>
        <v/>
      </c>
      <c r="AA722" s="65" t="str">
        <f ca="1">CONCATENATE(IF(AND(LEN(AA721)&gt;=1,AA721&lt;&gt;".",COUNTIF(AA23:AA$73,"*補*")&gt;0),".",""),IF(AA23="補",$A722,""),IF(AND(LEN(AA23)&gt;=2,ISNUMBER(SEARCH("補",AA23))),$A722&amp;"("&amp;SUBSTITUTE(AA23,"補","")&amp;"時"&amp;")",""))</f>
        <v/>
      </c>
      <c r="AB722" s="65" t="str">
        <f ca="1">CONCATENATE(IF(AND(LEN(AB721)&gt;=1,AB721&lt;&gt;".",COUNTIF(AB23:AB$73,"*補*")&gt;0),".",""),IF(AB23="補",$A722,""),IF(AND(LEN(AB23)&gt;=2,ISNUMBER(SEARCH("補",AB23))),$A722&amp;"("&amp;SUBSTITUTE(AB23,"補","")&amp;"時"&amp;")",""))</f>
        <v/>
      </c>
      <c r="AC722" s="65" t="str">
        <f ca="1">CONCATENATE(IF(AND(LEN(AC721)&gt;=1,AC721&lt;&gt;".",COUNTIF(AC23:AC$73,"*補*")&gt;0),".",""),IF(AC23="補",$A722,""),IF(AND(LEN(AC23)&gt;=2,ISNUMBER(SEARCH("補",AC23))),$A722&amp;"("&amp;SUBSTITUTE(AC23,"補","")&amp;"時"&amp;")",""))</f>
        <v/>
      </c>
      <c r="AD722" s="65" t="str">
        <f ca="1">CONCATENATE(IF(AND(LEN(AD721)&gt;=1,AD721&lt;&gt;".",COUNTIF(AD23:AD$73,"*補*")&gt;0),".",""),IF(AD23="補",$A722,""),IF(AND(LEN(AD23)&gt;=2,ISNUMBER(SEARCH("補",AD23))),$A722&amp;"("&amp;SUBSTITUTE(AD23,"補","")&amp;"時"&amp;")",""))</f>
        <v/>
      </c>
      <c r="AE722" s="65" t="str">
        <f ca="1">CONCATENATE(IF(AND(LEN(AE721)&gt;=1,AE721&lt;&gt;".",COUNTIF(AE23:AE$73,"*補*")&gt;0),".",""),IF(AE23="補",$A722,""),IF(AND(LEN(AE23)&gt;=2,ISNUMBER(SEARCH("補",AE23))),$A722&amp;"("&amp;SUBSTITUTE(AE23,"補","")&amp;"時"&amp;")",""))</f>
        <v/>
      </c>
      <c r="AF722" s="65" t="str">
        <f ca="1">CONCATENATE(IF(AND(LEN(AF721)&gt;=1,AF721&lt;&gt;".",COUNTIF(AF23:AF$73,"*補*")&gt;0),".",""),IF(AF23="補",$A722,""),IF(AND(LEN(AF23)&gt;=2,ISNUMBER(SEARCH("補",AF23))),$A722&amp;"("&amp;SUBSTITUTE(AF23,"補","")&amp;"時"&amp;")",""))</f>
        <v/>
      </c>
      <c r="AG722" s="65" t="str">
        <f ca="1">CONCATENATE(IF(AND(LEN(AG721)&gt;=1,AG721&lt;&gt;".",COUNTIF(AG23:AG$73,"*補*")&gt;0),".",""),IF(AG23="補",$A722,""),IF(AND(LEN(AG23)&gt;=2,ISNUMBER(SEARCH("補",AG23))),$A722&amp;"("&amp;SUBSTITUTE(AG23,"補","")&amp;"時"&amp;")",""))</f>
        <v/>
      </c>
      <c r="AH722" s="65"/>
      <c r="AI722" s="65"/>
      <c r="AJ722" s="65"/>
    </row>
    <row r="723" spans="1:36">
      <c r="A723" s="65">
        <f t="shared" si="60"/>
        <v>23</v>
      </c>
      <c r="B723" s="65" t="str">
        <f t="shared" si="60"/>
        <v>林宏曄</v>
      </c>
      <c r="C723" s="65" t="str">
        <f ca="1">CONCATENATE(IF(AND(LEN(C722)&gt;=1,C722&lt;&gt;".",COUNTIF(C24:C$73,"*補*")&gt;0),".",""),IF(C24="補",$A723,""),IF(AND(LEN(C24)&gt;=2,ISNUMBER(SEARCH("補",C24))),$A723&amp;"("&amp;SUBSTITUTE(C24,"補","")&amp;"時"&amp;")",""))</f>
        <v/>
      </c>
      <c r="D723" s="65" t="str">
        <f ca="1">CONCATENATE(IF(AND(LEN(D722)&gt;=1,D722&lt;&gt;".",COUNTIF(D24:D$73,"*補*")&gt;0),".",""),IF(D24="補",$A723,""),IF(AND(LEN(D24)&gt;=2,ISNUMBER(SEARCH("補",D24))),$A723&amp;"("&amp;SUBSTITUTE(D24,"補","")&amp;"時"&amp;")",""))</f>
        <v/>
      </c>
      <c r="E723" s="65" t="str">
        <f ca="1">CONCATENATE(IF(AND(LEN(E722)&gt;=1,E722&lt;&gt;".",COUNTIF(E24:E$73,"*補*")&gt;0),".",""),IF(E24="補",$A723,""),IF(AND(LEN(E24)&gt;=2,ISNUMBER(SEARCH("補",E24))),$A723&amp;"("&amp;SUBSTITUTE(E24,"補","")&amp;"時"&amp;")",""))</f>
        <v/>
      </c>
      <c r="F723" s="65" t="str">
        <f ca="1">CONCATENATE(IF(AND(LEN(F722)&gt;=1,F722&lt;&gt;".",COUNTIF(F24:F$73,"*補*")&gt;0),".",""),IF(F24="補",$A723,""),IF(AND(LEN(F24)&gt;=2,ISNUMBER(SEARCH("補",F24))),$A723&amp;"("&amp;SUBSTITUTE(F24,"補","")&amp;"時"&amp;")",""))</f>
        <v/>
      </c>
      <c r="G723" s="65" t="str">
        <f ca="1">CONCATENATE(IF(AND(LEN(G722)&gt;=1,G722&lt;&gt;".",COUNTIF(G24:G$73,"*補*")&gt;0),".",""),IF(G24="補",$A723,""),IF(AND(LEN(G24)&gt;=2,ISNUMBER(SEARCH("補",G24))),$A723&amp;"("&amp;SUBSTITUTE(G24,"補","")&amp;"時"&amp;")",""))</f>
        <v/>
      </c>
      <c r="H723" s="65" t="str">
        <f ca="1">CONCATENATE(IF(AND(LEN(H722)&gt;=1,H722&lt;&gt;".",COUNTIF(H24:H$73,"*補*")&gt;0),".",""),IF(H24="補",$A723,""),IF(AND(LEN(H24)&gt;=2,ISNUMBER(SEARCH("補",H24))),$A723&amp;"("&amp;SUBSTITUTE(H24,"補","")&amp;"時"&amp;")",""))</f>
        <v/>
      </c>
      <c r="I723" s="65" t="str">
        <f ca="1">CONCATENATE(IF(AND(LEN(I722)&gt;=1,I722&lt;&gt;".",COUNTIF(I24:I$73,"*補*")&gt;0),".",""),IF(I24="補",$A723,""),IF(AND(LEN(I24)&gt;=2,ISNUMBER(SEARCH("補",I24))),$A723&amp;"("&amp;SUBSTITUTE(I24,"補","")&amp;"時"&amp;")",""))</f>
        <v/>
      </c>
      <c r="J723" s="65" t="str">
        <f ca="1">CONCATENATE(IF(AND(LEN(J722)&gt;=1,J722&lt;&gt;".",COUNTIF(J24:J$73,"*補*")&gt;0),".",""),IF(J24="補",$A723,""),IF(AND(LEN(J24)&gt;=2,ISNUMBER(SEARCH("補",J24))),$A723&amp;"("&amp;SUBSTITUTE(J24,"補","")&amp;"時"&amp;")",""))</f>
        <v/>
      </c>
      <c r="K723" s="65" t="str">
        <f ca="1">CONCATENATE(IF(AND(LEN(K722)&gt;=1,K722&lt;&gt;".",COUNTIF(K24:K$73,"*補*")&gt;0),".",""),IF(K24="補",$A723,""),IF(AND(LEN(K24)&gt;=2,ISNUMBER(SEARCH("補",K24))),$A723&amp;"("&amp;SUBSTITUTE(K24,"補","")&amp;"時"&amp;")",""))</f>
        <v/>
      </c>
      <c r="L723" s="65" t="str">
        <f ca="1">CONCATENATE(IF(AND(LEN(L722)&gt;=1,L722&lt;&gt;".",COUNTIF(L24:L$73,"*補*")&gt;0),".",""),IF(L24="補",$A723,""),IF(AND(LEN(L24)&gt;=2,ISNUMBER(SEARCH("補",L24))),$A723&amp;"("&amp;SUBSTITUTE(L24,"補","")&amp;"時"&amp;")",""))</f>
        <v/>
      </c>
      <c r="M723" s="65" t="str">
        <f ca="1">CONCATENATE(IF(AND(LEN(M722)&gt;=1,M722&lt;&gt;".",COUNTIF(M24:M$73,"*補*")&gt;0),".",""),IF(M24="補",$A723,""),IF(AND(LEN(M24)&gt;=2,ISNUMBER(SEARCH("補",M24))),$A723&amp;"("&amp;SUBSTITUTE(M24,"補","")&amp;"時"&amp;")",""))</f>
        <v/>
      </c>
      <c r="N723" s="65" t="str">
        <f ca="1">CONCATENATE(IF(AND(LEN(N722)&gt;=1,N722&lt;&gt;".",COUNTIF(N24:N$73,"*補*")&gt;0),".",""),IF(N24="補",$A723,""),IF(AND(LEN(N24)&gt;=2,ISNUMBER(SEARCH("補",N24))),$A723&amp;"("&amp;SUBSTITUTE(N24,"補","")&amp;"時"&amp;")",""))</f>
        <v/>
      </c>
      <c r="O723" s="65" t="str">
        <f ca="1">CONCATENATE(IF(AND(LEN(O722)&gt;=1,O722&lt;&gt;".",COUNTIF(O24:O$73,"*補*")&gt;0),".",""),IF(O24="補",$A723,""),IF(AND(LEN(O24)&gt;=2,ISNUMBER(SEARCH("補",O24))),$A723&amp;"("&amp;SUBSTITUTE(O24,"補","")&amp;"時"&amp;")",""))</f>
        <v/>
      </c>
      <c r="P723" s="65" t="str">
        <f ca="1">CONCATENATE(IF(AND(LEN(P722)&gt;=1,P722&lt;&gt;".",COUNTIF(P24:P$73,"*補*")&gt;0),".",""),IF(P24="補",$A723,""),IF(AND(LEN(P24)&gt;=2,ISNUMBER(SEARCH("補",P24))),$A723&amp;"("&amp;SUBSTITUTE(P24,"補","")&amp;"時"&amp;")",""))</f>
        <v/>
      </c>
      <c r="Q723" s="65" t="str">
        <f ca="1">CONCATENATE(IF(AND(LEN(Q722)&gt;=1,Q722&lt;&gt;".",COUNTIF(Q24:Q$73,"*補*")&gt;0),".",""),IF(Q24="補",$A723,""),IF(AND(LEN(Q24)&gt;=2,ISNUMBER(SEARCH("補",Q24))),$A723&amp;"("&amp;SUBSTITUTE(Q24,"補","")&amp;"時"&amp;")",""))</f>
        <v/>
      </c>
      <c r="R723" s="65" t="str">
        <f ca="1">CONCATENATE(IF(AND(LEN(R722)&gt;=1,R722&lt;&gt;".",COUNTIF(R24:R$73,"*補*")&gt;0),".",""),IF(R24="補",$A723,""),IF(AND(LEN(R24)&gt;=2,ISNUMBER(SEARCH("補",R24))),$A723&amp;"("&amp;SUBSTITUTE(R24,"補","")&amp;"時"&amp;")",""))</f>
        <v/>
      </c>
      <c r="S723" s="65" t="str">
        <f ca="1">CONCATENATE(IF(AND(LEN(S722)&gt;=1,S722&lt;&gt;".",COUNTIF(S24:S$73,"*補*")&gt;0),".",""),IF(S24="補",$A723,""),IF(AND(LEN(S24)&gt;=2,ISNUMBER(SEARCH("補",S24))),$A723&amp;"("&amp;SUBSTITUTE(S24,"補","")&amp;"時"&amp;")",""))</f>
        <v/>
      </c>
      <c r="T723" s="65" t="str">
        <f ca="1">CONCATENATE(IF(AND(LEN(T722)&gt;=1,T722&lt;&gt;".",COUNTIF(T24:T$73,"*補*")&gt;0),".",""),IF(T24="補",$A723,""),IF(AND(LEN(T24)&gt;=2,ISNUMBER(SEARCH("補",T24))),$A723&amp;"("&amp;SUBSTITUTE(T24,"補","")&amp;"時"&amp;")",""))</f>
        <v/>
      </c>
      <c r="U723" s="65" t="str">
        <f ca="1">CONCATENATE(IF(AND(LEN(U722)&gt;=1,U722&lt;&gt;".",COUNTIF(U24:U$73,"*補*")&gt;0),".",""),IF(U24="補",$A723,""),IF(AND(LEN(U24)&gt;=2,ISNUMBER(SEARCH("補",U24))),$A723&amp;"("&amp;SUBSTITUTE(U24,"補","")&amp;"時"&amp;")",""))</f>
        <v/>
      </c>
      <c r="V723" s="65" t="str">
        <f ca="1">CONCATENATE(IF(AND(LEN(V722)&gt;=1,V722&lt;&gt;".",COUNTIF(V24:V$73,"*補*")&gt;0),".",""),IF(V24="補",$A723,""),IF(AND(LEN(V24)&gt;=2,ISNUMBER(SEARCH("補",V24))),$A723&amp;"("&amp;SUBSTITUTE(V24,"補","")&amp;"時"&amp;")",""))</f>
        <v/>
      </c>
      <c r="W723" s="65" t="str">
        <f ca="1">CONCATENATE(IF(AND(LEN(W722)&gt;=1,W722&lt;&gt;".",COUNTIF(W24:W$73,"*補*")&gt;0),".",""),IF(W24="補",$A723,""),IF(AND(LEN(W24)&gt;=2,ISNUMBER(SEARCH("補",W24))),$A723&amp;"("&amp;SUBSTITUTE(W24,"補","")&amp;"時"&amp;")",""))</f>
        <v/>
      </c>
      <c r="X723" s="65" t="str">
        <f ca="1">CONCATENATE(IF(AND(LEN(X722)&gt;=1,X722&lt;&gt;".",COUNTIF(X24:X$73,"*補*")&gt;0),".",""),IF(X24="補",$A723,""),IF(AND(LEN(X24)&gt;=2,ISNUMBER(SEARCH("補",X24))),$A723&amp;"("&amp;SUBSTITUTE(X24,"補","")&amp;"時"&amp;")",""))</f>
        <v/>
      </c>
      <c r="Y723" s="65" t="str">
        <f ca="1">CONCATENATE(IF(AND(LEN(Y722)&gt;=1,Y722&lt;&gt;".",COUNTIF(Y24:Y$73,"*補*")&gt;0),".",""),IF(Y24="補",$A723,""),IF(AND(LEN(Y24)&gt;=2,ISNUMBER(SEARCH("補",Y24))),$A723&amp;"("&amp;SUBSTITUTE(Y24,"補","")&amp;"時"&amp;")",""))</f>
        <v/>
      </c>
      <c r="Z723" s="65" t="str">
        <f ca="1">CONCATENATE(IF(AND(LEN(Z722)&gt;=1,Z722&lt;&gt;".",COUNTIF(Z24:Z$73,"*補*")&gt;0),".",""),IF(Z24="補",$A723,""),IF(AND(LEN(Z24)&gt;=2,ISNUMBER(SEARCH("補",Z24))),$A723&amp;"("&amp;SUBSTITUTE(Z24,"補","")&amp;"時"&amp;")",""))</f>
        <v/>
      </c>
      <c r="AA723" s="65" t="str">
        <f ca="1">CONCATENATE(IF(AND(LEN(AA722)&gt;=1,AA722&lt;&gt;".",COUNTIF(AA24:AA$73,"*補*")&gt;0),".",""),IF(AA24="補",$A723,""),IF(AND(LEN(AA24)&gt;=2,ISNUMBER(SEARCH("補",AA24))),$A723&amp;"("&amp;SUBSTITUTE(AA24,"補","")&amp;"時"&amp;")",""))</f>
        <v/>
      </c>
      <c r="AB723" s="65" t="str">
        <f ca="1">CONCATENATE(IF(AND(LEN(AB722)&gt;=1,AB722&lt;&gt;".",COUNTIF(AB24:AB$73,"*補*")&gt;0),".",""),IF(AB24="補",$A723,""),IF(AND(LEN(AB24)&gt;=2,ISNUMBER(SEARCH("補",AB24))),$A723&amp;"("&amp;SUBSTITUTE(AB24,"補","")&amp;"時"&amp;")",""))</f>
        <v/>
      </c>
      <c r="AC723" s="65" t="str">
        <f ca="1">CONCATENATE(IF(AND(LEN(AC722)&gt;=1,AC722&lt;&gt;".",COUNTIF(AC24:AC$73,"*補*")&gt;0),".",""),IF(AC24="補",$A723,""),IF(AND(LEN(AC24)&gt;=2,ISNUMBER(SEARCH("補",AC24))),$A723&amp;"("&amp;SUBSTITUTE(AC24,"補","")&amp;"時"&amp;")",""))</f>
        <v/>
      </c>
      <c r="AD723" s="65" t="str">
        <f ca="1">CONCATENATE(IF(AND(LEN(AD722)&gt;=1,AD722&lt;&gt;".",COUNTIF(AD24:AD$73,"*補*")&gt;0),".",""),IF(AD24="補",$A723,""),IF(AND(LEN(AD24)&gt;=2,ISNUMBER(SEARCH("補",AD24))),$A723&amp;"("&amp;SUBSTITUTE(AD24,"補","")&amp;"時"&amp;")",""))</f>
        <v/>
      </c>
      <c r="AE723" s="65" t="str">
        <f ca="1">CONCATENATE(IF(AND(LEN(AE722)&gt;=1,AE722&lt;&gt;".",COUNTIF(AE24:AE$73,"*補*")&gt;0),".",""),IF(AE24="補",$A723,""),IF(AND(LEN(AE24)&gt;=2,ISNUMBER(SEARCH("補",AE24))),$A723&amp;"("&amp;SUBSTITUTE(AE24,"補","")&amp;"時"&amp;")",""))</f>
        <v/>
      </c>
      <c r="AF723" s="65" t="str">
        <f ca="1">CONCATENATE(IF(AND(LEN(AF722)&gt;=1,AF722&lt;&gt;".",COUNTIF(AF24:AF$73,"*補*")&gt;0),".",""),IF(AF24="補",$A723,""),IF(AND(LEN(AF24)&gt;=2,ISNUMBER(SEARCH("補",AF24))),$A723&amp;"("&amp;SUBSTITUTE(AF24,"補","")&amp;"時"&amp;")",""))</f>
        <v/>
      </c>
      <c r="AG723" s="65" t="str">
        <f ca="1">CONCATENATE(IF(AND(LEN(AG722)&gt;=1,AG722&lt;&gt;".",COUNTIF(AG24:AG$73,"*補*")&gt;0),".",""),IF(AG24="補",$A723,""),IF(AND(LEN(AG24)&gt;=2,ISNUMBER(SEARCH("補",AG24))),$A723&amp;"("&amp;SUBSTITUTE(AG24,"補","")&amp;"時"&amp;")",""))</f>
        <v/>
      </c>
      <c r="AH723" s="65"/>
      <c r="AI723" s="65"/>
      <c r="AJ723" s="65"/>
    </row>
    <row r="724" spans="1:36">
      <c r="A724" s="65">
        <f t="shared" si="60"/>
        <v>24</v>
      </c>
      <c r="B724" s="65" t="str">
        <f t="shared" si="60"/>
        <v>陳柏庾</v>
      </c>
      <c r="C724" s="65" t="str">
        <f ca="1">CONCATENATE(IF(AND(LEN(C723)&gt;=1,C723&lt;&gt;".",COUNTIF(C25:C$73,"*補*")&gt;0),".",""),IF(C25="補",$A724,""),IF(AND(LEN(C25)&gt;=2,ISNUMBER(SEARCH("補",C25))),$A724&amp;"("&amp;SUBSTITUTE(C25,"補","")&amp;"時"&amp;")",""))</f>
        <v/>
      </c>
      <c r="D724" s="65" t="str">
        <f ca="1">CONCATENATE(IF(AND(LEN(D723)&gt;=1,D723&lt;&gt;".",COUNTIF(D25:D$73,"*補*")&gt;0),".",""),IF(D25="補",$A724,""),IF(AND(LEN(D25)&gt;=2,ISNUMBER(SEARCH("補",D25))),$A724&amp;"("&amp;SUBSTITUTE(D25,"補","")&amp;"時"&amp;")",""))</f>
        <v/>
      </c>
      <c r="E724" s="65" t="str">
        <f ca="1">CONCATENATE(IF(AND(LEN(E723)&gt;=1,E723&lt;&gt;".",COUNTIF(E25:E$73,"*補*")&gt;0),".",""),IF(E25="補",$A724,""),IF(AND(LEN(E25)&gt;=2,ISNUMBER(SEARCH("補",E25))),$A724&amp;"("&amp;SUBSTITUTE(E25,"補","")&amp;"時"&amp;")",""))</f>
        <v/>
      </c>
      <c r="F724" s="65" t="str">
        <f ca="1">CONCATENATE(IF(AND(LEN(F723)&gt;=1,F723&lt;&gt;".",COUNTIF(F25:F$73,"*補*")&gt;0),".",""),IF(F25="補",$A724,""),IF(AND(LEN(F25)&gt;=2,ISNUMBER(SEARCH("補",F25))),$A724&amp;"("&amp;SUBSTITUTE(F25,"補","")&amp;"時"&amp;")",""))</f>
        <v/>
      </c>
      <c r="G724" s="65" t="str">
        <f ca="1">CONCATENATE(IF(AND(LEN(G723)&gt;=1,G723&lt;&gt;".",COUNTIF(G25:G$73,"*補*")&gt;0),".",""),IF(G25="補",$A724,""),IF(AND(LEN(G25)&gt;=2,ISNUMBER(SEARCH("補",G25))),$A724&amp;"("&amp;SUBSTITUTE(G25,"補","")&amp;"時"&amp;")",""))</f>
        <v/>
      </c>
      <c r="H724" s="65" t="str">
        <f ca="1">CONCATENATE(IF(AND(LEN(H723)&gt;=1,H723&lt;&gt;".",COUNTIF(H25:H$73,"*補*")&gt;0),".",""),IF(H25="補",$A724,""),IF(AND(LEN(H25)&gt;=2,ISNUMBER(SEARCH("補",H25))),$A724&amp;"("&amp;SUBSTITUTE(H25,"補","")&amp;"時"&amp;")",""))</f>
        <v/>
      </c>
      <c r="I724" s="65" t="str">
        <f ca="1">CONCATENATE(IF(AND(LEN(I723)&gt;=1,I723&lt;&gt;".",COUNTIF(I25:I$73,"*補*")&gt;0),".",""),IF(I25="補",$A724,""),IF(AND(LEN(I25)&gt;=2,ISNUMBER(SEARCH("補",I25))),$A724&amp;"("&amp;SUBSTITUTE(I25,"補","")&amp;"時"&amp;")",""))</f>
        <v/>
      </c>
      <c r="J724" s="65" t="str">
        <f ca="1">CONCATENATE(IF(AND(LEN(J723)&gt;=1,J723&lt;&gt;".",COUNTIF(J25:J$73,"*補*")&gt;0),".",""),IF(J25="補",$A724,""),IF(AND(LEN(J25)&gt;=2,ISNUMBER(SEARCH("補",J25))),$A724&amp;"("&amp;SUBSTITUTE(J25,"補","")&amp;"時"&amp;")",""))</f>
        <v/>
      </c>
      <c r="K724" s="65" t="str">
        <f ca="1">CONCATENATE(IF(AND(LEN(K723)&gt;=1,K723&lt;&gt;".",COUNTIF(K25:K$73,"*補*")&gt;0),".",""),IF(K25="補",$A724,""),IF(AND(LEN(K25)&gt;=2,ISNUMBER(SEARCH("補",K25))),$A724&amp;"("&amp;SUBSTITUTE(K25,"補","")&amp;"時"&amp;")",""))</f>
        <v/>
      </c>
      <c r="L724" s="65" t="str">
        <f ca="1">CONCATENATE(IF(AND(LEN(L723)&gt;=1,L723&lt;&gt;".",COUNTIF(L25:L$73,"*補*")&gt;0),".",""),IF(L25="補",$A724,""),IF(AND(LEN(L25)&gt;=2,ISNUMBER(SEARCH("補",L25))),$A724&amp;"("&amp;SUBSTITUTE(L25,"補","")&amp;"時"&amp;")",""))</f>
        <v/>
      </c>
      <c r="M724" s="65" t="str">
        <f ca="1">CONCATENATE(IF(AND(LEN(M723)&gt;=1,M723&lt;&gt;".",COUNTIF(M25:M$73,"*補*")&gt;0),".",""),IF(M25="補",$A724,""),IF(AND(LEN(M25)&gt;=2,ISNUMBER(SEARCH("補",M25))),$A724&amp;"("&amp;SUBSTITUTE(M25,"補","")&amp;"時"&amp;")",""))</f>
        <v/>
      </c>
      <c r="N724" s="65" t="str">
        <f ca="1">CONCATENATE(IF(AND(LEN(N723)&gt;=1,N723&lt;&gt;".",COUNTIF(N25:N$73,"*補*")&gt;0),".",""),IF(N25="補",$A724,""),IF(AND(LEN(N25)&gt;=2,ISNUMBER(SEARCH("補",N25))),$A724&amp;"("&amp;SUBSTITUTE(N25,"補","")&amp;"時"&amp;")",""))</f>
        <v/>
      </c>
      <c r="O724" s="65" t="str">
        <f ca="1">CONCATENATE(IF(AND(LEN(O723)&gt;=1,O723&lt;&gt;".",COUNTIF(O25:O$73,"*補*")&gt;0),".",""),IF(O25="補",$A724,""),IF(AND(LEN(O25)&gt;=2,ISNUMBER(SEARCH("補",O25))),$A724&amp;"("&amp;SUBSTITUTE(O25,"補","")&amp;"時"&amp;")",""))</f>
        <v/>
      </c>
      <c r="P724" s="65" t="str">
        <f ca="1">CONCATENATE(IF(AND(LEN(P723)&gt;=1,P723&lt;&gt;".",COUNTIF(P25:P$73,"*補*")&gt;0),".",""),IF(P25="補",$A724,""),IF(AND(LEN(P25)&gt;=2,ISNUMBER(SEARCH("補",P25))),$A724&amp;"("&amp;SUBSTITUTE(P25,"補","")&amp;"時"&amp;")",""))</f>
        <v/>
      </c>
      <c r="Q724" s="65" t="str">
        <f ca="1">CONCATENATE(IF(AND(LEN(Q723)&gt;=1,Q723&lt;&gt;".",COUNTIF(Q25:Q$73,"*補*")&gt;0),".",""),IF(Q25="補",$A724,""),IF(AND(LEN(Q25)&gt;=2,ISNUMBER(SEARCH("補",Q25))),$A724&amp;"("&amp;SUBSTITUTE(Q25,"補","")&amp;"時"&amp;")",""))</f>
        <v/>
      </c>
      <c r="R724" s="65" t="str">
        <f ca="1">CONCATENATE(IF(AND(LEN(R723)&gt;=1,R723&lt;&gt;".",COUNTIF(R25:R$73,"*補*")&gt;0),".",""),IF(R25="補",$A724,""),IF(AND(LEN(R25)&gt;=2,ISNUMBER(SEARCH("補",R25))),$A724&amp;"("&amp;SUBSTITUTE(R25,"補","")&amp;"時"&amp;")",""))</f>
        <v/>
      </c>
      <c r="S724" s="65" t="str">
        <f ca="1">CONCATENATE(IF(AND(LEN(S723)&gt;=1,S723&lt;&gt;".",COUNTIF(S25:S$73,"*補*")&gt;0),".",""),IF(S25="補",$A724,""),IF(AND(LEN(S25)&gt;=2,ISNUMBER(SEARCH("補",S25))),$A724&amp;"("&amp;SUBSTITUTE(S25,"補","")&amp;"時"&amp;")",""))</f>
        <v/>
      </c>
      <c r="T724" s="65" t="str">
        <f ca="1">CONCATENATE(IF(AND(LEN(T723)&gt;=1,T723&lt;&gt;".",COUNTIF(T25:T$73,"*補*")&gt;0),".",""),IF(T25="補",$A724,""),IF(AND(LEN(T25)&gt;=2,ISNUMBER(SEARCH("補",T25))),$A724&amp;"("&amp;SUBSTITUTE(T25,"補","")&amp;"時"&amp;")",""))</f>
        <v/>
      </c>
      <c r="U724" s="65" t="str">
        <f ca="1">CONCATENATE(IF(AND(LEN(U723)&gt;=1,U723&lt;&gt;".",COUNTIF(U25:U$73,"*補*")&gt;0),".",""),IF(U25="補",$A724,""),IF(AND(LEN(U25)&gt;=2,ISNUMBER(SEARCH("補",U25))),$A724&amp;"("&amp;SUBSTITUTE(U25,"補","")&amp;"時"&amp;")",""))</f>
        <v/>
      </c>
      <c r="V724" s="65" t="str">
        <f ca="1">CONCATENATE(IF(AND(LEN(V723)&gt;=1,V723&lt;&gt;".",COUNTIF(V25:V$73,"*補*")&gt;0),".",""),IF(V25="補",$A724,""),IF(AND(LEN(V25)&gt;=2,ISNUMBER(SEARCH("補",V25))),$A724&amp;"("&amp;SUBSTITUTE(V25,"補","")&amp;"時"&amp;")",""))</f>
        <v/>
      </c>
      <c r="W724" s="65" t="str">
        <f ca="1">CONCATENATE(IF(AND(LEN(W723)&gt;=1,W723&lt;&gt;".",COUNTIF(W25:W$73,"*補*")&gt;0),".",""),IF(W25="補",$A724,""),IF(AND(LEN(W25)&gt;=2,ISNUMBER(SEARCH("補",W25))),$A724&amp;"("&amp;SUBSTITUTE(W25,"補","")&amp;"時"&amp;")",""))</f>
        <v/>
      </c>
      <c r="X724" s="65" t="str">
        <f ca="1">CONCATENATE(IF(AND(LEN(X723)&gt;=1,X723&lt;&gt;".",COUNTIF(X25:X$73,"*補*")&gt;0),".",""),IF(X25="補",$A724,""),IF(AND(LEN(X25)&gt;=2,ISNUMBER(SEARCH("補",X25))),$A724&amp;"("&amp;SUBSTITUTE(X25,"補","")&amp;"時"&amp;")",""))</f>
        <v/>
      </c>
      <c r="Y724" s="65" t="str">
        <f ca="1">CONCATENATE(IF(AND(LEN(Y723)&gt;=1,Y723&lt;&gt;".",COUNTIF(Y25:Y$73,"*補*")&gt;0),".",""),IF(Y25="補",$A724,""),IF(AND(LEN(Y25)&gt;=2,ISNUMBER(SEARCH("補",Y25))),$A724&amp;"("&amp;SUBSTITUTE(Y25,"補","")&amp;"時"&amp;")",""))</f>
        <v/>
      </c>
      <c r="Z724" s="65" t="str">
        <f ca="1">CONCATENATE(IF(AND(LEN(Z723)&gt;=1,Z723&lt;&gt;".",COUNTIF(Z25:Z$73,"*補*")&gt;0),".",""),IF(Z25="補",$A724,""),IF(AND(LEN(Z25)&gt;=2,ISNUMBER(SEARCH("補",Z25))),$A724&amp;"("&amp;SUBSTITUTE(Z25,"補","")&amp;"時"&amp;")",""))</f>
        <v/>
      </c>
      <c r="AA724" s="65" t="str">
        <f ca="1">CONCATENATE(IF(AND(LEN(AA723)&gt;=1,AA723&lt;&gt;".",COUNTIF(AA25:AA$73,"*補*")&gt;0),".",""),IF(AA25="補",$A724,""),IF(AND(LEN(AA25)&gt;=2,ISNUMBER(SEARCH("補",AA25))),$A724&amp;"("&amp;SUBSTITUTE(AA25,"補","")&amp;"時"&amp;")",""))</f>
        <v/>
      </c>
      <c r="AB724" s="65" t="str">
        <f ca="1">CONCATENATE(IF(AND(LEN(AB723)&gt;=1,AB723&lt;&gt;".",COUNTIF(AB25:AB$73,"*補*")&gt;0),".",""),IF(AB25="補",$A724,""),IF(AND(LEN(AB25)&gt;=2,ISNUMBER(SEARCH("補",AB25))),$A724&amp;"("&amp;SUBSTITUTE(AB25,"補","")&amp;"時"&amp;")",""))</f>
        <v/>
      </c>
      <c r="AC724" s="65" t="str">
        <f ca="1">CONCATENATE(IF(AND(LEN(AC723)&gt;=1,AC723&lt;&gt;".",COUNTIF(AC25:AC$73,"*補*")&gt;0),".",""),IF(AC25="補",$A724,""),IF(AND(LEN(AC25)&gt;=2,ISNUMBER(SEARCH("補",AC25))),$A724&amp;"("&amp;SUBSTITUTE(AC25,"補","")&amp;"時"&amp;")",""))</f>
        <v/>
      </c>
      <c r="AD724" s="65" t="str">
        <f ca="1">CONCATENATE(IF(AND(LEN(AD723)&gt;=1,AD723&lt;&gt;".",COUNTIF(AD25:AD$73,"*補*")&gt;0),".",""),IF(AD25="補",$A724,""),IF(AND(LEN(AD25)&gt;=2,ISNUMBER(SEARCH("補",AD25))),$A724&amp;"("&amp;SUBSTITUTE(AD25,"補","")&amp;"時"&amp;")",""))</f>
        <v/>
      </c>
      <c r="AE724" s="65" t="str">
        <f ca="1">CONCATENATE(IF(AND(LEN(AE723)&gt;=1,AE723&lt;&gt;".",COUNTIF(AE25:AE$73,"*補*")&gt;0),".",""),IF(AE25="補",$A724,""),IF(AND(LEN(AE25)&gt;=2,ISNUMBER(SEARCH("補",AE25))),$A724&amp;"("&amp;SUBSTITUTE(AE25,"補","")&amp;"時"&amp;")",""))</f>
        <v/>
      </c>
      <c r="AF724" s="65" t="str">
        <f ca="1">CONCATENATE(IF(AND(LEN(AF723)&gt;=1,AF723&lt;&gt;".",COUNTIF(AF25:AF$73,"*補*")&gt;0),".",""),IF(AF25="補",$A724,""),IF(AND(LEN(AF25)&gt;=2,ISNUMBER(SEARCH("補",AF25))),$A724&amp;"("&amp;SUBSTITUTE(AF25,"補","")&amp;"時"&amp;")",""))</f>
        <v/>
      </c>
      <c r="AG724" s="65" t="str">
        <f ca="1">CONCATENATE(IF(AND(LEN(AG723)&gt;=1,AG723&lt;&gt;".",COUNTIF(AG25:AG$73,"*補*")&gt;0),".",""),IF(AG25="補",$A724,""),IF(AND(LEN(AG25)&gt;=2,ISNUMBER(SEARCH("補",AG25))),$A724&amp;"("&amp;SUBSTITUTE(AG25,"補","")&amp;"時"&amp;")",""))</f>
        <v/>
      </c>
      <c r="AH724" s="65"/>
      <c r="AI724" s="65"/>
      <c r="AJ724" s="65"/>
    </row>
    <row r="725" spans="1:36">
      <c r="A725" s="65">
        <f t="shared" si="60"/>
        <v>25</v>
      </c>
      <c r="B725" s="65" t="str">
        <f t="shared" si="60"/>
        <v>鄭楚平</v>
      </c>
      <c r="C725" s="65" t="str">
        <f ca="1">CONCATENATE(IF(AND(LEN(C724)&gt;=1,C724&lt;&gt;".",COUNTIF(C26:C$73,"*補*")&gt;0),".",""),IF(C26="補",$A725,""),IF(AND(LEN(C26)&gt;=2,ISNUMBER(SEARCH("補",C26))),$A725&amp;"("&amp;SUBSTITUTE(C26,"補","")&amp;"時"&amp;")",""))</f>
        <v/>
      </c>
      <c r="D725" s="65" t="str">
        <f ca="1">CONCATENATE(IF(AND(LEN(D724)&gt;=1,D724&lt;&gt;".",COUNTIF(D26:D$73,"*補*")&gt;0),".",""),IF(D26="補",$A725,""),IF(AND(LEN(D26)&gt;=2,ISNUMBER(SEARCH("補",D26))),$A725&amp;"("&amp;SUBSTITUTE(D26,"補","")&amp;"時"&amp;")",""))</f>
        <v/>
      </c>
      <c r="E725" s="65" t="str">
        <f ca="1">CONCATENATE(IF(AND(LEN(E724)&gt;=1,E724&lt;&gt;".",COUNTIF(E26:E$73,"*補*")&gt;0),".",""),IF(E26="補",$A725,""),IF(AND(LEN(E26)&gt;=2,ISNUMBER(SEARCH("補",E26))),$A725&amp;"("&amp;SUBSTITUTE(E26,"補","")&amp;"時"&amp;")",""))</f>
        <v/>
      </c>
      <c r="F725" s="65" t="str">
        <f ca="1">CONCATENATE(IF(AND(LEN(F724)&gt;=1,F724&lt;&gt;".",COUNTIF(F26:F$73,"*補*")&gt;0),".",""),IF(F26="補",$A725,""),IF(AND(LEN(F26)&gt;=2,ISNUMBER(SEARCH("補",F26))),$A725&amp;"("&amp;SUBSTITUTE(F26,"補","")&amp;"時"&amp;")",""))</f>
        <v/>
      </c>
      <c r="G725" s="65" t="str">
        <f ca="1">CONCATENATE(IF(AND(LEN(G724)&gt;=1,G724&lt;&gt;".",COUNTIF(G26:G$73,"*補*")&gt;0),".",""),IF(G26="補",$A725,""),IF(AND(LEN(G26)&gt;=2,ISNUMBER(SEARCH("補",G26))),$A725&amp;"("&amp;SUBSTITUTE(G26,"補","")&amp;"時"&amp;")",""))</f>
        <v/>
      </c>
      <c r="H725" s="65" t="str">
        <f ca="1">CONCATENATE(IF(AND(LEN(H724)&gt;=1,H724&lt;&gt;".",COUNTIF(H26:H$73,"*補*")&gt;0),".",""),IF(H26="補",$A725,""),IF(AND(LEN(H26)&gt;=2,ISNUMBER(SEARCH("補",H26))),$A725&amp;"("&amp;SUBSTITUTE(H26,"補","")&amp;"時"&amp;")",""))</f>
        <v/>
      </c>
      <c r="I725" s="65" t="str">
        <f ca="1">CONCATENATE(IF(AND(LEN(I724)&gt;=1,I724&lt;&gt;".",COUNTIF(I26:I$73,"*補*")&gt;0),".",""),IF(I26="補",$A725,""),IF(AND(LEN(I26)&gt;=2,ISNUMBER(SEARCH("補",I26))),$A725&amp;"("&amp;SUBSTITUTE(I26,"補","")&amp;"時"&amp;")",""))</f>
        <v/>
      </c>
      <c r="J725" s="65" t="str">
        <f ca="1">CONCATENATE(IF(AND(LEN(J724)&gt;=1,J724&lt;&gt;".",COUNTIF(J26:J$73,"*補*")&gt;0),".",""),IF(J26="補",$A725,""),IF(AND(LEN(J26)&gt;=2,ISNUMBER(SEARCH("補",J26))),$A725&amp;"("&amp;SUBSTITUTE(J26,"補","")&amp;"時"&amp;")",""))</f>
        <v/>
      </c>
      <c r="K725" s="65" t="str">
        <f ca="1">CONCATENATE(IF(AND(LEN(K724)&gt;=1,K724&lt;&gt;".",COUNTIF(K26:K$73,"*補*")&gt;0),".",""),IF(K26="補",$A725,""),IF(AND(LEN(K26)&gt;=2,ISNUMBER(SEARCH("補",K26))),$A725&amp;"("&amp;SUBSTITUTE(K26,"補","")&amp;"時"&amp;")",""))</f>
        <v/>
      </c>
      <c r="L725" s="65" t="str">
        <f ca="1">CONCATENATE(IF(AND(LEN(L724)&gt;=1,L724&lt;&gt;".",COUNTIF(L26:L$73,"*補*")&gt;0),".",""),IF(L26="補",$A725,""),IF(AND(LEN(L26)&gt;=2,ISNUMBER(SEARCH("補",L26))),$A725&amp;"("&amp;SUBSTITUTE(L26,"補","")&amp;"時"&amp;")",""))</f>
        <v/>
      </c>
      <c r="M725" s="65" t="str">
        <f ca="1">CONCATENATE(IF(AND(LEN(M724)&gt;=1,M724&lt;&gt;".",COUNTIF(M26:M$73,"*補*")&gt;0),".",""),IF(M26="補",$A725,""),IF(AND(LEN(M26)&gt;=2,ISNUMBER(SEARCH("補",M26))),$A725&amp;"("&amp;SUBSTITUTE(M26,"補","")&amp;"時"&amp;")",""))</f>
        <v/>
      </c>
      <c r="N725" s="65" t="str">
        <f ca="1">CONCATENATE(IF(AND(LEN(N724)&gt;=1,N724&lt;&gt;".",COUNTIF(N26:N$73,"*補*")&gt;0),".",""),IF(N26="補",$A725,""),IF(AND(LEN(N26)&gt;=2,ISNUMBER(SEARCH("補",N26))),$A725&amp;"("&amp;SUBSTITUTE(N26,"補","")&amp;"時"&amp;")",""))</f>
        <v/>
      </c>
      <c r="O725" s="65" t="str">
        <f ca="1">CONCATENATE(IF(AND(LEN(O724)&gt;=1,O724&lt;&gt;".",COUNTIF(O26:O$73,"*補*")&gt;0),".",""),IF(O26="補",$A725,""),IF(AND(LEN(O26)&gt;=2,ISNUMBER(SEARCH("補",O26))),$A725&amp;"("&amp;SUBSTITUTE(O26,"補","")&amp;"時"&amp;")",""))</f>
        <v/>
      </c>
      <c r="P725" s="65" t="str">
        <f ca="1">CONCATENATE(IF(AND(LEN(P724)&gt;=1,P724&lt;&gt;".",COUNTIF(P26:P$73,"*補*")&gt;0),".",""),IF(P26="補",$A725,""),IF(AND(LEN(P26)&gt;=2,ISNUMBER(SEARCH("補",P26))),$A725&amp;"("&amp;SUBSTITUTE(P26,"補","")&amp;"時"&amp;")",""))</f>
        <v/>
      </c>
      <c r="Q725" s="65" t="str">
        <f ca="1">CONCATENATE(IF(AND(LEN(Q724)&gt;=1,Q724&lt;&gt;".",COUNTIF(Q26:Q$73,"*補*")&gt;0),".",""),IF(Q26="補",$A725,""),IF(AND(LEN(Q26)&gt;=2,ISNUMBER(SEARCH("補",Q26))),$A725&amp;"("&amp;SUBSTITUTE(Q26,"補","")&amp;"時"&amp;")",""))</f>
        <v/>
      </c>
      <c r="R725" s="65" t="str">
        <f ca="1">CONCATENATE(IF(AND(LEN(R724)&gt;=1,R724&lt;&gt;".",COUNTIF(R26:R$73,"*補*")&gt;0),".",""),IF(R26="補",$A725,""),IF(AND(LEN(R26)&gt;=2,ISNUMBER(SEARCH("補",R26))),$A725&amp;"("&amp;SUBSTITUTE(R26,"補","")&amp;"時"&amp;")",""))</f>
        <v/>
      </c>
      <c r="S725" s="65" t="str">
        <f ca="1">CONCATENATE(IF(AND(LEN(S724)&gt;=1,S724&lt;&gt;".",COUNTIF(S26:S$73,"*補*")&gt;0),".",""),IF(S26="補",$A725,""),IF(AND(LEN(S26)&gt;=2,ISNUMBER(SEARCH("補",S26))),$A725&amp;"("&amp;SUBSTITUTE(S26,"補","")&amp;"時"&amp;")",""))</f>
        <v/>
      </c>
      <c r="T725" s="65" t="str">
        <f ca="1">CONCATENATE(IF(AND(LEN(T724)&gt;=1,T724&lt;&gt;".",COUNTIF(T26:T$73,"*補*")&gt;0),".",""),IF(T26="補",$A725,""),IF(AND(LEN(T26)&gt;=2,ISNUMBER(SEARCH("補",T26))),$A725&amp;"("&amp;SUBSTITUTE(T26,"補","")&amp;"時"&amp;")",""))</f>
        <v/>
      </c>
      <c r="U725" s="65" t="str">
        <f ca="1">CONCATENATE(IF(AND(LEN(U724)&gt;=1,U724&lt;&gt;".",COUNTIF(U26:U$73,"*補*")&gt;0),".",""),IF(U26="補",$A725,""),IF(AND(LEN(U26)&gt;=2,ISNUMBER(SEARCH("補",U26))),$A725&amp;"("&amp;SUBSTITUTE(U26,"補","")&amp;"時"&amp;")",""))</f>
        <v/>
      </c>
      <c r="V725" s="65" t="str">
        <f ca="1">CONCATENATE(IF(AND(LEN(V724)&gt;=1,V724&lt;&gt;".",COUNTIF(V26:V$73,"*補*")&gt;0),".",""),IF(V26="補",$A725,""),IF(AND(LEN(V26)&gt;=2,ISNUMBER(SEARCH("補",V26))),$A725&amp;"("&amp;SUBSTITUTE(V26,"補","")&amp;"時"&amp;")",""))</f>
        <v/>
      </c>
      <c r="W725" s="65" t="str">
        <f ca="1">CONCATENATE(IF(AND(LEN(W724)&gt;=1,W724&lt;&gt;".",COUNTIF(W26:W$73,"*補*")&gt;0),".",""),IF(W26="補",$A725,""),IF(AND(LEN(W26)&gt;=2,ISNUMBER(SEARCH("補",W26))),$A725&amp;"("&amp;SUBSTITUTE(W26,"補","")&amp;"時"&amp;")",""))</f>
        <v/>
      </c>
      <c r="X725" s="65" t="str">
        <f ca="1">CONCATENATE(IF(AND(LEN(X724)&gt;=1,X724&lt;&gt;".",COUNTIF(X26:X$73,"*補*")&gt;0),".",""),IF(X26="補",$A725,""),IF(AND(LEN(X26)&gt;=2,ISNUMBER(SEARCH("補",X26))),$A725&amp;"("&amp;SUBSTITUTE(X26,"補","")&amp;"時"&amp;")",""))</f>
        <v/>
      </c>
      <c r="Y725" s="65" t="str">
        <f ca="1">CONCATENATE(IF(AND(LEN(Y724)&gt;=1,Y724&lt;&gt;".",COUNTIF(Y26:Y$73,"*補*")&gt;0),".",""),IF(Y26="補",$A725,""),IF(AND(LEN(Y26)&gt;=2,ISNUMBER(SEARCH("補",Y26))),$A725&amp;"("&amp;SUBSTITUTE(Y26,"補","")&amp;"時"&amp;")",""))</f>
        <v/>
      </c>
      <c r="Z725" s="65" t="str">
        <f ca="1">CONCATENATE(IF(AND(LEN(Z724)&gt;=1,Z724&lt;&gt;".",COUNTIF(Z26:Z$73,"*補*")&gt;0),".",""),IF(Z26="補",$A725,""),IF(AND(LEN(Z26)&gt;=2,ISNUMBER(SEARCH("補",Z26))),$A725&amp;"("&amp;SUBSTITUTE(Z26,"補","")&amp;"時"&amp;")",""))</f>
        <v/>
      </c>
      <c r="AA725" s="65" t="str">
        <f ca="1">CONCATENATE(IF(AND(LEN(AA724)&gt;=1,AA724&lt;&gt;".",COUNTIF(AA26:AA$73,"*補*")&gt;0),".",""),IF(AA26="補",$A725,""),IF(AND(LEN(AA26)&gt;=2,ISNUMBER(SEARCH("補",AA26))),$A725&amp;"("&amp;SUBSTITUTE(AA26,"補","")&amp;"時"&amp;")",""))</f>
        <v/>
      </c>
      <c r="AB725" s="65" t="str">
        <f ca="1">CONCATENATE(IF(AND(LEN(AB724)&gt;=1,AB724&lt;&gt;".",COUNTIF(AB26:AB$73,"*補*")&gt;0),".",""),IF(AB26="補",$A725,""),IF(AND(LEN(AB26)&gt;=2,ISNUMBER(SEARCH("補",AB26))),$A725&amp;"("&amp;SUBSTITUTE(AB26,"補","")&amp;"時"&amp;")",""))</f>
        <v/>
      </c>
      <c r="AC725" s="65" t="str">
        <f ca="1">CONCATENATE(IF(AND(LEN(AC724)&gt;=1,AC724&lt;&gt;".",COUNTIF(AC26:AC$73,"*補*")&gt;0),".",""),IF(AC26="補",$A725,""),IF(AND(LEN(AC26)&gt;=2,ISNUMBER(SEARCH("補",AC26))),$A725&amp;"("&amp;SUBSTITUTE(AC26,"補","")&amp;"時"&amp;")",""))</f>
        <v/>
      </c>
      <c r="AD725" s="65" t="str">
        <f ca="1">CONCATENATE(IF(AND(LEN(AD724)&gt;=1,AD724&lt;&gt;".",COUNTIF(AD26:AD$73,"*補*")&gt;0),".",""),IF(AD26="補",$A725,""),IF(AND(LEN(AD26)&gt;=2,ISNUMBER(SEARCH("補",AD26))),$A725&amp;"("&amp;SUBSTITUTE(AD26,"補","")&amp;"時"&amp;")",""))</f>
        <v/>
      </c>
      <c r="AE725" s="65" t="str">
        <f ca="1">CONCATENATE(IF(AND(LEN(AE724)&gt;=1,AE724&lt;&gt;".",COUNTIF(AE26:AE$73,"*補*")&gt;0),".",""),IF(AE26="補",$A725,""),IF(AND(LEN(AE26)&gt;=2,ISNUMBER(SEARCH("補",AE26))),$A725&amp;"("&amp;SUBSTITUTE(AE26,"補","")&amp;"時"&amp;")",""))</f>
        <v/>
      </c>
      <c r="AF725" s="65" t="str">
        <f ca="1">CONCATENATE(IF(AND(LEN(AF724)&gt;=1,AF724&lt;&gt;".",COUNTIF(AF26:AF$73,"*補*")&gt;0),".",""),IF(AF26="補",$A725,""),IF(AND(LEN(AF26)&gt;=2,ISNUMBER(SEARCH("補",AF26))),$A725&amp;"("&amp;SUBSTITUTE(AF26,"補","")&amp;"時"&amp;")",""))</f>
        <v/>
      </c>
      <c r="AG725" s="65" t="str">
        <f ca="1">CONCATENATE(IF(AND(LEN(AG724)&gt;=1,AG724&lt;&gt;".",COUNTIF(AG26:AG$73,"*補*")&gt;0),".",""),IF(AG26="補",$A725,""),IF(AND(LEN(AG26)&gt;=2,ISNUMBER(SEARCH("補",AG26))),$A725&amp;"("&amp;SUBSTITUTE(AG26,"補","")&amp;"時"&amp;")",""))</f>
        <v/>
      </c>
      <c r="AH725" s="65"/>
      <c r="AI725" s="65"/>
      <c r="AJ725" s="65"/>
    </row>
    <row r="726" spans="1:36">
      <c r="A726" s="65">
        <f t="shared" si="60"/>
        <v>26</v>
      </c>
      <c r="B726" s="65" t="str">
        <f t="shared" si="60"/>
        <v>陳澤銓</v>
      </c>
      <c r="C726" s="65" t="str">
        <f ca="1">CONCATENATE(IF(AND(LEN(C725)&gt;=1,C725&lt;&gt;".",COUNTIF(C27:C$73,"*補*")&gt;0),".",""),IF(C27="補",$A726,""),IF(AND(LEN(C27)&gt;=2,ISNUMBER(SEARCH("補",C27))),$A726&amp;"("&amp;SUBSTITUTE(C27,"補","")&amp;"時"&amp;")",""))</f>
        <v/>
      </c>
      <c r="D726" s="65" t="str">
        <f ca="1">CONCATENATE(IF(AND(LEN(D725)&gt;=1,D725&lt;&gt;".",COUNTIF(D27:D$73,"*補*")&gt;0),".",""),IF(D27="補",$A726,""),IF(AND(LEN(D27)&gt;=2,ISNUMBER(SEARCH("補",D27))),$A726&amp;"("&amp;SUBSTITUTE(D27,"補","")&amp;"時"&amp;")",""))</f>
        <v/>
      </c>
      <c r="E726" s="65" t="str">
        <f ca="1">CONCATENATE(IF(AND(LEN(E725)&gt;=1,E725&lt;&gt;".",COUNTIF(E27:E$73,"*補*")&gt;0),".",""),IF(E27="補",$A726,""),IF(AND(LEN(E27)&gt;=2,ISNUMBER(SEARCH("補",E27))),$A726&amp;"("&amp;SUBSTITUTE(E27,"補","")&amp;"時"&amp;")",""))</f>
        <v/>
      </c>
      <c r="F726" s="65" t="str">
        <f ca="1">CONCATENATE(IF(AND(LEN(F725)&gt;=1,F725&lt;&gt;".",COUNTIF(F27:F$73,"*補*")&gt;0),".",""),IF(F27="補",$A726,""),IF(AND(LEN(F27)&gt;=2,ISNUMBER(SEARCH("補",F27))),$A726&amp;"("&amp;SUBSTITUTE(F27,"補","")&amp;"時"&amp;")",""))</f>
        <v/>
      </c>
      <c r="G726" s="65" t="str">
        <f ca="1">CONCATENATE(IF(AND(LEN(G725)&gt;=1,G725&lt;&gt;".",COUNTIF(G27:G$73,"*補*")&gt;0),".",""),IF(G27="補",$A726,""),IF(AND(LEN(G27)&gt;=2,ISNUMBER(SEARCH("補",G27))),$A726&amp;"("&amp;SUBSTITUTE(G27,"補","")&amp;"時"&amp;")",""))</f>
        <v/>
      </c>
      <c r="H726" s="65" t="str">
        <f ca="1">CONCATENATE(IF(AND(LEN(H725)&gt;=1,H725&lt;&gt;".",COUNTIF(H27:H$73,"*補*")&gt;0),".",""),IF(H27="補",$A726,""),IF(AND(LEN(H27)&gt;=2,ISNUMBER(SEARCH("補",H27))),$A726&amp;"("&amp;SUBSTITUTE(H27,"補","")&amp;"時"&amp;")",""))</f>
        <v/>
      </c>
      <c r="I726" s="65" t="str">
        <f ca="1">CONCATENATE(IF(AND(LEN(I725)&gt;=1,I725&lt;&gt;".",COUNTIF(I27:I$73,"*補*")&gt;0),".",""),IF(I27="補",$A726,""),IF(AND(LEN(I27)&gt;=2,ISNUMBER(SEARCH("補",I27))),$A726&amp;"("&amp;SUBSTITUTE(I27,"補","")&amp;"時"&amp;")",""))</f>
        <v/>
      </c>
      <c r="J726" s="65" t="str">
        <f ca="1">CONCATENATE(IF(AND(LEN(J725)&gt;=1,J725&lt;&gt;".",COUNTIF(J27:J$73,"*補*")&gt;0),".",""),IF(J27="補",$A726,""),IF(AND(LEN(J27)&gt;=2,ISNUMBER(SEARCH("補",J27))),$A726&amp;"("&amp;SUBSTITUTE(J27,"補","")&amp;"時"&amp;")",""))</f>
        <v/>
      </c>
      <c r="K726" s="65" t="str">
        <f ca="1">CONCATENATE(IF(AND(LEN(K725)&gt;=1,K725&lt;&gt;".",COUNTIF(K27:K$73,"*補*")&gt;0),".",""),IF(K27="補",$A726,""),IF(AND(LEN(K27)&gt;=2,ISNUMBER(SEARCH("補",K27))),$A726&amp;"("&amp;SUBSTITUTE(K27,"補","")&amp;"時"&amp;")",""))</f>
        <v/>
      </c>
      <c r="L726" s="65" t="str">
        <f ca="1">CONCATENATE(IF(AND(LEN(L725)&gt;=1,L725&lt;&gt;".",COUNTIF(L27:L$73,"*補*")&gt;0),".",""),IF(L27="補",$A726,""),IF(AND(LEN(L27)&gt;=2,ISNUMBER(SEARCH("補",L27))),$A726&amp;"("&amp;SUBSTITUTE(L27,"補","")&amp;"時"&amp;")",""))</f>
        <v/>
      </c>
      <c r="M726" s="65" t="str">
        <f ca="1">CONCATENATE(IF(AND(LEN(M725)&gt;=1,M725&lt;&gt;".",COUNTIF(M27:M$73,"*補*")&gt;0),".",""),IF(M27="補",$A726,""),IF(AND(LEN(M27)&gt;=2,ISNUMBER(SEARCH("補",M27))),$A726&amp;"("&amp;SUBSTITUTE(M27,"補","")&amp;"時"&amp;")",""))</f>
        <v>26</v>
      </c>
      <c r="N726" s="65" t="str">
        <f ca="1">CONCATENATE(IF(AND(LEN(N725)&gt;=1,N725&lt;&gt;".",COUNTIF(N27:N$73,"*補*")&gt;0),".",""),IF(N27="補",$A726,""),IF(AND(LEN(N27)&gt;=2,ISNUMBER(SEARCH("補",N27))),$A726&amp;"("&amp;SUBSTITUTE(N27,"補","")&amp;"時"&amp;")",""))</f>
        <v/>
      </c>
      <c r="O726" s="65" t="str">
        <f ca="1">CONCATENATE(IF(AND(LEN(O725)&gt;=1,O725&lt;&gt;".",COUNTIF(O27:O$73,"*補*")&gt;0),".",""),IF(O27="補",$A726,""),IF(AND(LEN(O27)&gt;=2,ISNUMBER(SEARCH("補",O27))),$A726&amp;"("&amp;SUBSTITUTE(O27,"補","")&amp;"時"&amp;")",""))</f>
        <v/>
      </c>
      <c r="P726" s="65" t="str">
        <f ca="1">CONCATENATE(IF(AND(LEN(P725)&gt;=1,P725&lt;&gt;".",COUNTIF(P27:P$73,"*補*")&gt;0),".",""),IF(P27="補",$A726,""),IF(AND(LEN(P27)&gt;=2,ISNUMBER(SEARCH("補",P27))),$A726&amp;"("&amp;SUBSTITUTE(P27,"補","")&amp;"時"&amp;")",""))</f>
        <v/>
      </c>
      <c r="Q726" s="65" t="str">
        <f ca="1">CONCATENATE(IF(AND(LEN(Q725)&gt;=1,Q725&lt;&gt;".",COUNTIF(Q27:Q$73,"*補*")&gt;0),".",""),IF(Q27="補",$A726,""),IF(AND(LEN(Q27)&gt;=2,ISNUMBER(SEARCH("補",Q27))),$A726&amp;"("&amp;SUBSTITUTE(Q27,"補","")&amp;"時"&amp;")",""))</f>
        <v/>
      </c>
      <c r="R726" s="65" t="str">
        <f ca="1">CONCATENATE(IF(AND(LEN(R725)&gt;=1,R725&lt;&gt;".",COUNTIF(R27:R$73,"*補*")&gt;0),".",""),IF(R27="補",$A726,""),IF(AND(LEN(R27)&gt;=2,ISNUMBER(SEARCH("補",R27))),$A726&amp;"("&amp;SUBSTITUTE(R27,"補","")&amp;"時"&amp;")",""))</f>
        <v/>
      </c>
      <c r="S726" s="65" t="str">
        <f ca="1">CONCATENATE(IF(AND(LEN(S725)&gt;=1,S725&lt;&gt;".",COUNTIF(S27:S$73,"*補*")&gt;0),".",""),IF(S27="補",$A726,""),IF(AND(LEN(S27)&gt;=2,ISNUMBER(SEARCH("補",S27))),$A726&amp;"("&amp;SUBSTITUTE(S27,"補","")&amp;"時"&amp;")",""))</f>
        <v/>
      </c>
      <c r="T726" s="65" t="str">
        <f ca="1">CONCATENATE(IF(AND(LEN(T725)&gt;=1,T725&lt;&gt;".",COUNTIF(T27:T$73,"*補*")&gt;0),".",""),IF(T27="補",$A726,""),IF(AND(LEN(T27)&gt;=2,ISNUMBER(SEARCH("補",T27))),$A726&amp;"("&amp;SUBSTITUTE(T27,"補","")&amp;"時"&amp;")",""))</f>
        <v/>
      </c>
      <c r="U726" s="65" t="str">
        <f ca="1">CONCATENATE(IF(AND(LEN(U725)&gt;=1,U725&lt;&gt;".",COUNTIF(U27:U$73,"*補*")&gt;0),".",""),IF(U27="補",$A726,""),IF(AND(LEN(U27)&gt;=2,ISNUMBER(SEARCH("補",U27))),$A726&amp;"("&amp;SUBSTITUTE(U27,"補","")&amp;"時"&amp;")",""))</f>
        <v/>
      </c>
      <c r="V726" s="65" t="str">
        <f ca="1">CONCATENATE(IF(AND(LEN(V725)&gt;=1,V725&lt;&gt;".",COUNTIF(V27:V$73,"*補*")&gt;0),".",""),IF(V27="補",$A726,""),IF(AND(LEN(V27)&gt;=2,ISNUMBER(SEARCH("補",V27))),$A726&amp;"("&amp;SUBSTITUTE(V27,"補","")&amp;"時"&amp;")",""))</f>
        <v/>
      </c>
      <c r="W726" s="65" t="str">
        <f ca="1">CONCATENATE(IF(AND(LEN(W725)&gt;=1,W725&lt;&gt;".",COUNTIF(W27:W$73,"*補*")&gt;0),".",""),IF(W27="補",$A726,""),IF(AND(LEN(W27)&gt;=2,ISNUMBER(SEARCH("補",W27))),$A726&amp;"("&amp;SUBSTITUTE(W27,"補","")&amp;"時"&amp;")",""))</f>
        <v/>
      </c>
      <c r="X726" s="65" t="str">
        <f ca="1">CONCATENATE(IF(AND(LEN(X725)&gt;=1,X725&lt;&gt;".",COUNTIF(X27:X$73,"*補*")&gt;0),".",""),IF(X27="補",$A726,""),IF(AND(LEN(X27)&gt;=2,ISNUMBER(SEARCH("補",X27))),$A726&amp;"("&amp;SUBSTITUTE(X27,"補","")&amp;"時"&amp;")",""))</f>
        <v/>
      </c>
      <c r="Y726" s="65" t="str">
        <f ca="1">CONCATENATE(IF(AND(LEN(Y725)&gt;=1,Y725&lt;&gt;".",COUNTIF(Y27:Y$73,"*補*")&gt;0),".",""),IF(Y27="補",$A726,""),IF(AND(LEN(Y27)&gt;=2,ISNUMBER(SEARCH("補",Y27))),$A726&amp;"("&amp;SUBSTITUTE(Y27,"補","")&amp;"時"&amp;")",""))</f>
        <v/>
      </c>
      <c r="Z726" s="65" t="str">
        <f ca="1">CONCATENATE(IF(AND(LEN(Z725)&gt;=1,Z725&lt;&gt;".",COUNTIF(Z27:Z$73,"*補*")&gt;0),".",""),IF(Z27="補",$A726,""),IF(AND(LEN(Z27)&gt;=2,ISNUMBER(SEARCH("補",Z27))),$A726&amp;"("&amp;SUBSTITUTE(Z27,"補","")&amp;"時"&amp;")",""))</f>
        <v/>
      </c>
      <c r="AA726" s="65" t="str">
        <f ca="1">CONCATENATE(IF(AND(LEN(AA725)&gt;=1,AA725&lt;&gt;".",COUNTIF(AA27:AA$73,"*補*")&gt;0),".",""),IF(AA27="補",$A726,""),IF(AND(LEN(AA27)&gt;=2,ISNUMBER(SEARCH("補",AA27))),$A726&amp;"("&amp;SUBSTITUTE(AA27,"補","")&amp;"時"&amp;")",""))</f>
        <v/>
      </c>
      <c r="AB726" s="65" t="str">
        <f ca="1">CONCATENATE(IF(AND(LEN(AB725)&gt;=1,AB725&lt;&gt;".",COUNTIF(AB27:AB$73,"*補*")&gt;0),".",""),IF(AB27="補",$A726,""),IF(AND(LEN(AB27)&gt;=2,ISNUMBER(SEARCH("補",AB27))),$A726&amp;"("&amp;SUBSTITUTE(AB27,"補","")&amp;"時"&amp;")",""))</f>
        <v/>
      </c>
      <c r="AC726" s="65" t="str">
        <f ca="1">CONCATENATE(IF(AND(LEN(AC725)&gt;=1,AC725&lt;&gt;".",COUNTIF(AC27:AC$73,"*補*")&gt;0),".",""),IF(AC27="補",$A726,""),IF(AND(LEN(AC27)&gt;=2,ISNUMBER(SEARCH("補",AC27))),$A726&amp;"("&amp;SUBSTITUTE(AC27,"補","")&amp;"時"&amp;")",""))</f>
        <v/>
      </c>
      <c r="AD726" s="65" t="str">
        <f ca="1">CONCATENATE(IF(AND(LEN(AD725)&gt;=1,AD725&lt;&gt;".",COUNTIF(AD27:AD$73,"*補*")&gt;0),".",""),IF(AD27="補",$A726,""),IF(AND(LEN(AD27)&gt;=2,ISNUMBER(SEARCH("補",AD27))),$A726&amp;"("&amp;SUBSTITUTE(AD27,"補","")&amp;"時"&amp;")",""))</f>
        <v/>
      </c>
      <c r="AE726" s="65" t="str">
        <f ca="1">CONCATENATE(IF(AND(LEN(AE725)&gt;=1,AE725&lt;&gt;".",COUNTIF(AE27:AE$73,"*補*")&gt;0),".",""),IF(AE27="補",$A726,""),IF(AND(LEN(AE27)&gt;=2,ISNUMBER(SEARCH("補",AE27))),$A726&amp;"("&amp;SUBSTITUTE(AE27,"補","")&amp;"時"&amp;")",""))</f>
        <v/>
      </c>
      <c r="AF726" s="65" t="str">
        <f ca="1">CONCATENATE(IF(AND(LEN(AF725)&gt;=1,AF725&lt;&gt;".",COUNTIF(AF27:AF$73,"*補*")&gt;0),".",""),IF(AF27="補",$A726,""),IF(AND(LEN(AF27)&gt;=2,ISNUMBER(SEARCH("補",AF27))),$A726&amp;"("&amp;SUBSTITUTE(AF27,"補","")&amp;"時"&amp;")",""))</f>
        <v/>
      </c>
      <c r="AG726" s="65" t="str">
        <f ca="1">CONCATENATE(IF(AND(LEN(AG725)&gt;=1,AG725&lt;&gt;".",COUNTIF(AG27:AG$73,"*補*")&gt;0),".",""),IF(AG27="補",$A726,""),IF(AND(LEN(AG27)&gt;=2,ISNUMBER(SEARCH("補",AG27))),$A726&amp;"("&amp;SUBSTITUTE(AG27,"補","")&amp;"時"&amp;")",""))</f>
        <v/>
      </c>
      <c r="AH726" s="65"/>
      <c r="AI726" s="65"/>
      <c r="AJ726" s="65"/>
    </row>
    <row r="727" spans="1:36">
      <c r="A727" s="65">
        <f t="shared" si="60"/>
        <v>27</v>
      </c>
      <c r="B727" s="65" t="str">
        <f t="shared" si="60"/>
        <v>洪秉洋</v>
      </c>
      <c r="C727" s="65" t="str">
        <f ca="1">CONCATENATE(IF(AND(LEN(C726)&gt;=1,C726&lt;&gt;".",COUNTIF(C28:C$73,"*補*")&gt;0),".",""),IF(C28="補",$A727,""),IF(AND(LEN(C28)&gt;=2,ISNUMBER(SEARCH("補",C28))),$A727&amp;"("&amp;SUBSTITUTE(C28,"補","")&amp;"時"&amp;")",""))</f>
        <v/>
      </c>
      <c r="D727" s="65" t="str">
        <f ca="1">CONCATENATE(IF(AND(LEN(D726)&gt;=1,D726&lt;&gt;".",COUNTIF(D28:D$73,"*補*")&gt;0),".",""),IF(D28="補",$A727,""),IF(AND(LEN(D28)&gt;=2,ISNUMBER(SEARCH("補",D28))),$A727&amp;"("&amp;SUBSTITUTE(D28,"補","")&amp;"時"&amp;")",""))</f>
        <v/>
      </c>
      <c r="E727" s="65" t="str">
        <f ca="1">CONCATENATE(IF(AND(LEN(E726)&gt;=1,E726&lt;&gt;".",COUNTIF(E28:E$73,"*補*")&gt;0),".",""),IF(E28="補",$A727,""),IF(AND(LEN(E28)&gt;=2,ISNUMBER(SEARCH("補",E28))),$A727&amp;"("&amp;SUBSTITUTE(E28,"補","")&amp;"時"&amp;")",""))</f>
        <v/>
      </c>
      <c r="F727" s="65" t="str">
        <f ca="1">CONCATENATE(IF(AND(LEN(F726)&gt;=1,F726&lt;&gt;".",COUNTIF(F28:F$73,"*補*")&gt;0),".",""),IF(F28="補",$A727,""),IF(AND(LEN(F28)&gt;=2,ISNUMBER(SEARCH("補",F28))),$A727&amp;"("&amp;SUBSTITUTE(F28,"補","")&amp;"時"&amp;")",""))</f>
        <v/>
      </c>
      <c r="G727" s="65" t="str">
        <f ca="1">CONCATENATE(IF(AND(LEN(G726)&gt;=1,G726&lt;&gt;".",COUNTIF(G28:G$73,"*補*")&gt;0),".",""),IF(G28="補",$A727,""),IF(AND(LEN(G28)&gt;=2,ISNUMBER(SEARCH("補",G28))),$A727&amp;"("&amp;SUBSTITUTE(G28,"補","")&amp;"時"&amp;")",""))</f>
        <v/>
      </c>
      <c r="H727" s="65" t="str">
        <f ca="1">CONCATENATE(IF(AND(LEN(H726)&gt;=1,H726&lt;&gt;".",COUNTIF(H28:H$73,"*補*")&gt;0),".",""),IF(H28="補",$A727,""),IF(AND(LEN(H28)&gt;=2,ISNUMBER(SEARCH("補",H28))),$A727&amp;"("&amp;SUBSTITUTE(H28,"補","")&amp;"時"&amp;")",""))</f>
        <v/>
      </c>
      <c r="I727" s="65" t="str">
        <f ca="1">CONCATENATE(IF(AND(LEN(I726)&gt;=1,I726&lt;&gt;".",COUNTIF(I28:I$73,"*補*")&gt;0),".",""),IF(I28="補",$A727,""),IF(AND(LEN(I28)&gt;=2,ISNUMBER(SEARCH("補",I28))),$A727&amp;"("&amp;SUBSTITUTE(I28,"補","")&amp;"時"&amp;")",""))</f>
        <v/>
      </c>
      <c r="J727" s="65" t="str">
        <f ca="1">CONCATENATE(IF(AND(LEN(J726)&gt;=1,J726&lt;&gt;".",COUNTIF(J28:J$73,"*補*")&gt;0),".",""),IF(J28="補",$A727,""),IF(AND(LEN(J28)&gt;=2,ISNUMBER(SEARCH("補",J28))),$A727&amp;"("&amp;SUBSTITUTE(J28,"補","")&amp;"時"&amp;")",""))</f>
        <v/>
      </c>
      <c r="K727" s="65" t="str">
        <f ca="1">CONCATENATE(IF(AND(LEN(K726)&gt;=1,K726&lt;&gt;".",COUNTIF(K28:K$73,"*補*")&gt;0),".",""),IF(K28="補",$A727,""),IF(AND(LEN(K28)&gt;=2,ISNUMBER(SEARCH("補",K28))),$A727&amp;"("&amp;SUBSTITUTE(K28,"補","")&amp;"時"&amp;")",""))</f>
        <v/>
      </c>
      <c r="L727" s="65" t="str">
        <f ca="1">CONCATENATE(IF(AND(LEN(L726)&gt;=1,L726&lt;&gt;".",COUNTIF(L28:L$73,"*補*")&gt;0),".",""),IF(L28="補",$A727,""),IF(AND(LEN(L28)&gt;=2,ISNUMBER(SEARCH("補",L28))),$A727&amp;"("&amp;SUBSTITUTE(L28,"補","")&amp;"時"&amp;")",""))</f>
        <v/>
      </c>
      <c r="M727" s="65" t="str">
        <f ca="1">CONCATENATE(IF(AND(LEN(M726)&gt;=1,M726&lt;&gt;".",COUNTIF(M28:M$73,"*補*")&gt;0),".",""),IF(M28="補",$A727,""),IF(AND(LEN(M28)&gt;=2,ISNUMBER(SEARCH("補",M28))),$A727&amp;"("&amp;SUBSTITUTE(M28,"補","")&amp;"時"&amp;")",""))</f>
        <v>.</v>
      </c>
      <c r="N727" s="65" t="str">
        <f ca="1">CONCATENATE(IF(AND(LEN(N726)&gt;=1,N726&lt;&gt;".",COUNTIF(N28:N$73,"*補*")&gt;0),".",""),IF(N28="補",$A727,""),IF(AND(LEN(N28)&gt;=2,ISNUMBER(SEARCH("補",N28))),$A727&amp;"("&amp;SUBSTITUTE(N28,"補","")&amp;"時"&amp;")",""))</f>
        <v/>
      </c>
      <c r="O727" s="65" t="str">
        <f ca="1">CONCATENATE(IF(AND(LEN(O726)&gt;=1,O726&lt;&gt;".",COUNTIF(O28:O$73,"*補*")&gt;0),".",""),IF(O28="補",$A727,""),IF(AND(LEN(O28)&gt;=2,ISNUMBER(SEARCH("補",O28))),$A727&amp;"("&amp;SUBSTITUTE(O28,"補","")&amp;"時"&amp;")",""))</f>
        <v/>
      </c>
      <c r="P727" s="65" t="str">
        <f ca="1">CONCATENATE(IF(AND(LEN(P726)&gt;=1,P726&lt;&gt;".",COUNTIF(P28:P$73,"*補*")&gt;0),".",""),IF(P28="補",$A727,""),IF(AND(LEN(P28)&gt;=2,ISNUMBER(SEARCH("補",P28))),$A727&amp;"("&amp;SUBSTITUTE(P28,"補","")&amp;"時"&amp;")",""))</f>
        <v/>
      </c>
      <c r="Q727" s="65" t="str">
        <f ca="1">CONCATENATE(IF(AND(LEN(Q726)&gt;=1,Q726&lt;&gt;".",COUNTIF(Q28:Q$73,"*補*")&gt;0),".",""),IF(Q28="補",$A727,""),IF(AND(LEN(Q28)&gt;=2,ISNUMBER(SEARCH("補",Q28))),$A727&amp;"("&amp;SUBSTITUTE(Q28,"補","")&amp;"時"&amp;")",""))</f>
        <v/>
      </c>
      <c r="R727" s="65" t="str">
        <f ca="1">CONCATENATE(IF(AND(LEN(R726)&gt;=1,R726&lt;&gt;".",COUNTIF(R28:R$73,"*補*")&gt;0),".",""),IF(R28="補",$A727,""),IF(AND(LEN(R28)&gt;=2,ISNUMBER(SEARCH("補",R28))),$A727&amp;"("&amp;SUBSTITUTE(R28,"補","")&amp;"時"&amp;")",""))</f>
        <v/>
      </c>
      <c r="S727" s="65" t="str">
        <f ca="1">CONCATENATE(IF(AND(LEN(S726)&gt;=1,S726&lt;&gt;".",COUNTIF(S28:S$73,"*補*")&gt;0),".",""),IF(S28="補",$A727,""),IF(AND(LEN(S28)&gt;=2,ISNUMBER(SEARCH("補",S28))),$A727&amp;"("&amp;SUBSTITUTE(S28,"補","")&amp;"時"&amp;")",""))</f>
        <v/>
      </c>
      <c r="T727" s="65" t="str">
        <f ca="1">CONCATENATE(IF(AND(LEN(T726)&gt;=1,T726&lt;&gt;".",COUNTIF(T28:T$73,"*補*")&gt;0),".",""),IF(T28="補",$A727,""),IF(AND(LEN(T28)&gt;=2,ISNUMBER(SEARCH("補",T28))),$A727&amp;"("&amp;SUBSTITUTE(T28,"補","")&amp;"時"&amp;")",""))</f>
        <v/>
      </c>
      <c r="U727" s="65" t="str">
        <f ca="1">CONCATENATE(IF(AND(LEN(U726)&gt;=1,U726&lt;&gt;".",COUNTIF(U28:U$73,"*補*")&gt;0),".",""),IF(U28="補",$A727,""),IF(AND(LEN(U28)&gt;=2,ISNUMBER(SEARCH("補",U28))),$A727&amp;"("&amp;SUBSTITUTE(U28,"補","")&amp;"時"&amp;")",""))</f>
        <v/>
      </c>
      <c r="V727" s="65" t="str">
        <f ca="1">CONCATENATE(IF(AND(LEN(V726)&gt;=1,V726&lt;&gt;".",COUNTIF(V28:V$73,"*補*")&gt;0),".",""),IF(V28="補",$A727,""),IF(AND(LEN(V28)&gt;=2,ISNUMBER(SEARCH("補",V28))),$A727&amp;"("&amp;SUBSTITUTE(V28,"補","")&amp;"時"&amp;")",""))</f>
        <v/>
      </c>
      <c r="W727" s="65" t="str">
        <f ca="1">CONCATENATE(IF(AND(LEN(W726)&gt;=1,W726&lt;&gt;".",COUNTIF(W28:W$73,"*補*")&gt;0),".",""),IF(W28="補",$A727,""),IF(AND(LEN(W28)&gt;=2,ISNUMBER(SEARCH("補",W28))),$A727&amp;"("&amp;SUBSTITUTE(W28,"補","")&amp;"時"&amp;")",""))</f>
        <v/>
      </c>
      <c r="X727" s="65" t="str">
        <f ca="1">CONCATENATE(IF(AND(LEN(X726)&gt;=1,X726&lt;&gt;".",COUNTIF(X28:X$73,"*補*")&gt;0),".",""),IF(X28="補",$A727,""),IF(AND(LEN(X28)&gt;=2,ISNUMBER(SEARCH("補",X28))),$A727&amp;"("&amp;SUBSTITUTE(X28,"補","")&amp;"時"&amp;")",""))</f>
        <v/>
      </c>
      <c r="Y727" s="65" t="str">
        <f ca="1">CONCATENATE(IF(AND(LEN(Y726)&gt;=1,Y726&lt;&gt;".",COUNTIF(Y28:Y$73,"*補*")&gt;0),".",""),IF(Y28="補",$A727,""),IF(AND(LEN(Y28)&gt;=2,ISNUMBER(SEARCH("補",Y28))),$A727&amp;"("&amp;SUBSTITUTE(Y28,"補","")&amp;"時"&amp;")",""))</f>
        <v/>
      </c>
      <c r="Z727" s="65" t="str">
        <f ca="1">CONCATENATE(IF(AND(LEN(Z726)&gt;=1,Z726&lt;&gt;".",COUNTIF(Z28:Z$73,"*補*")&gt;0),".",""),IF(Z28="補",$A727,""),IF(AND(LEN(Z28)&gt;=2,ISNUMBER(SEARCH("補",Z28))),$A727&amp;"("&amp;SUBSTITUTE(Z28,"補","")&amp;"時"&amp;")",""))</f>
        <v/>
      </c>
      <c r="AA727" s="65" t="str">
        <f ca="1">CONCATENATE(IF(AND(LEN(AA726)&gt;=1,AA726&lt;&gt;".",COUNTIF(AA28:AA$73,"*補*")&gt;0),".",""),IF(AA28="補",$A727,""),IF(AND(LEN(AA28)&gt;=2,ISNUMBER(SEARCH("補",AA28))),$A727&amp;"("&amp;SUBSTITUTE(AA28,"補","")&amp;"時"&amp;")",""))</f>
        <v/>
      </c>
      <c r="AB727" s="65" t="str">
        <f ca="1">CONCATENATE(IF(AND(LEN(AB726)&gt;=1,AB726&lt;&gt;".",COUNTIF(AB28:AB$73,"*補*")&gt;0),".",""),IF(AB28="補",$A727,""),IF(AND(LEN(AB28)&gt;=2,ISNUMBER(SEARCH("補",AB28))),$A727&amp;"("&amp;SUBSTITUTE(AB28,"補","")&amp;"時"&amp;")",""))</f>
        <v/>
      </c>
      <c r="AC727" s="65" t="str">
        <f ca="1">CONCATENATE(IF(AND(LEN(AC726)&gt;=1,AC726&lt;&gt;".",COUNTIF(AC28:AC$73,"*補*")&gt;0),".",""),IF(AC28="補",$A727,""),IF(AND(LEN(AC28)&gt;=2,ISNUMBER(SEARCH("補",AC28))),$A727&amp;"("&amp;SUBSTITUTE(AC28,"補","")&amp;"時"&amp;")",""))</f>
        <v/>
      </c>
      <c r="AD727" s="65" t="str">
        <f ca="1">CONCATENATE(IF(AND(LEN(AD726)&gt;=1,AD726&lt;&gt;".",COUNTIF(AD28:AD$73,"*補*")&gt;0),".",""),IF(AD28="補",$A727,""),IF(AND(LEN(AD28)&gt;=2,ISNUMBER(SEARCH("補",AD28))),$A727&amp;"("&amp;SUBSTITUTE(AD28,"補","")&amp;"時"&amp;")",""))</f>
        <v/>
      </c>
      <c r="AE727" s="65" t="str">
        <f ca="1">CONCATENATE(IF(AND(LEN(AE726)&gt;=1,AE726&lt;&gt;".",COUNTIF(AE28:AE$73,"*補*")&gt;0),".",""),IF(AE28="補",$A727,""),IF(AND(LEN(AE28)&gt;=2,ISNUMBER(SEARCH("補",AE28))),$A727&amp;"("&amp;SUBSTITUTE(AE28,"補","")&amp;"時"&amp;")",""))</f>
        <v/>
      </c>
      <c r="AF727" s="65" t="str">
        <f ca="1">CONCATENATE(IF(AND(LEN(AF726)&gt;=1,AF726&lt;&gt;".",COUNTIF(AF28:AF$73,"*補*")&gt;0),".",""),IF(AF28="補",$A727,""),IF(AND(LEN(AF28)&gt;=2,ISNUMBER(SEARCH("補",AF28))),$A727&amp;"("&amp;SUBSTITUTE(AF28,"補","")&amp;"時"&amp;")",""))</f>
        <v/>
      </c>
      <c r="AG727" s="65" t="str">
        <f ca="1">CONCATENATE(IF(AND(LEN(AG726)&gt;=1,AG726&lt;&gt;".",COUNTIF(AG28:AG$73,"*補*")&gt;0),".",""),IF(AG28="補",$A727,""),IF(AND(LEN(AG28)&gt;=2,ISNUMBER(SEARCH("補",AG28))),$A727&amp;"("&amp;SUBSTITUTE(AG28,"補","")&amp;"時"&amp;")",""))</f>
        <v/>
      </c>
      <c r="AH727" s="65"/>
      <c r="AI727" s="65"/>
      <c r="AJ727" s="65"/>
    </row>
    <row r="728" spans="1:36">
      <c r="A728" s="65">
        <f t="shared" si="60"/>
        <v>28</v>
      </c>
      <c r="B728" s="65" t="str">
        <f t="shared" si="60"/>
        <v>朱鈞澤</v>
      </c>
      <c r="C728" s="65" t="str">
        <f ca="1">CONCATENATE(IF(AND(LEN(C727)&gt;=1,C727&lt;&gt;".",COUNTIF(C29:C$73,"*補*")&gt;0),".",""),IF(C29="補",$A728,""),IF(AND(LEN(C29)&gt;=2,ISNUMBER(SEARCH("補",C29))),$A728&amp;"("&amp;SUBSTITUTE(C29,"補","")&amp;"時"&amp;")",""))</f>
        <v/>
      </c>
      <c r="D728" s="65" t="str">
        <f ca="1">CONCATENATE(IF(AND(LEN(D727)&gt;=1,D727&lt;&gt;".",COUNTIF(D29:D$73,"*補*")&gt;0),".",""),IF(D29="補",$A728,""),IF(AND(LEN(D29)&gt;=2,ISNUMBER(SEARCH("補",D29))),$A728&amp;"("&amp;SUBSTITUTE(D29,"補","")&amp;"時"&amp;")",""))</f>
        <v/>
      </c>
      <c r="E728" s="65" t="str">
        <f ca="1">CONCATENATE(IF(AND(LEN(E727)&gt;=1,E727&lt;&gt;".",COUNTIF(E29:E$73,"*補*")&gt;0),".",""),IF(E29="補",$A728,""),IF(AND(LEN(E29)&gt;=2,ISNUMBER(SEARCH("補",E29))),$A728&amp;"("&amp;SUBSTITUTE(E29,"補","")&amp;"時"&amp;")",""))</f>
        <v/>
      </c>
      <c r="F728" s="65" t="str">
        <f ca="1">CONCATENATE(IF(AND(LEN(F727)&gt;=1,F727&lt;&gt;".",COUNTIF(F29:F$73,"*補*")&gt;0),".",""),IF(F29="補",$A728,""),IF(AND(LEN(F29)&gt;=2,ISNUMBER(SEARCH("補",F29))),$A728&amp;"("&amp;SUBSTITUTE(F29,"補","")&amp;"時"&amp;")",""))</f>
        <v/>
      </c>
      <c r="G728" s="65" t="str">
        <f ca="1">CONCATENATE(IF(AND(LEN(G727)&gt;=1,G727&lt;&gt;".",COUNTIF(G29:G$73,"*補*")&gt;0),".",""),IF(G29="補",$A728,""),IF(AND(LEN(G29)&gt;=2,ISNUMBER(SEARCH("補",G29))),$A728&amp;"("&amp;SUBSTITUTE(G29,"補","")&amp;"時"&amp;")",""))</f>
        <v/>
      </c>
      <c r="H728" s="65" t="str">
        <f ca="1">CONCATENATE(IF(AND(LEN(H727)&gt;=1,H727&lt;&gt;".",COUNTIF(H29:H$73,"*補*")&gt;0),".",""),IF(H29="補",$A728,""),IF(AND(LEN(H29)&gt;=2,ISNUMBER(SEARCH("補",H29))),$A728&amp;"("&amp;SUBSTITUTE(H29,"補","")&amp;"時"&amp;")",""))</f>
        <v/>
      </c>
      <c r="I728" s="65" t="str">
        <f ca="1">CONCATENATE(IF(AND(LEN(I727)&gt;=1,I727&lt;&gt;".",COUNTIF(I29:I$73,"*補*")&gt;0),".",""),IF(I29="補",$A728,""),IF(AND(LEN(I29)&gt;=2,ISNUMBER(SEARCH("補",I29))),$A728&amp;"("&amp;SUBSTITUTE(I29,"補","")&amp;"時"&amp;")",""))</f>
        <v/>
      </c>
      <c r="J728" s="65" t="str">
        <f ca="1">CONCATENATE(IF(AND(LEN(J727)&gt;=1,J727&lt;&gt;".",COUNTIF(J29:J$73,"*補*")&gt;0),".",""),IF(J29="補",$A728,""),IF(AND(LEN(J29)&gt;=2,ISNUMBER(SEARCH("補",J29))),$A728&amp;"("&amp;SUBSTITUTE(J29,"補","")&amp;"時"&amp;")",""))</f>
        <v/>
      </c>
      <c r="K728" s="65" t="str">
        <f ca="1">CONCATENATE(IF(AND(LEN(K727)&gt;=1,K727&lt;&gt;".",COUNTIF(K29:K$73,"*補*")&gt;0),".",""),IF(K29="補",$A728,""),IF(AND(LEN(K29)&gt;=2,ISNUMBER(SEARCH("補",K29))),$A728&amp;"("&amp;SUBSTITUTE(K29,"補","")&amp;"時"&amp;")",""))</f>
        <v/>
      </c>
      <c r="L728" s="65" t="str">
        <f ca="1">CONCATENATE(IF(AND(LEN(L727)&gt;=1,L727&lt;&gt;".",COUNTIF(L29:L$73,"*補*")&gt;0),".",""),IF(L29="補",$A728,""),IF(AND(LEN(L29)&gt;=2,ISNUMBER(SEARCH("補",L29))),$A728&amp;"("&amp;SUBSTITUTE(L29,"補","")&amp;"時"&amp;")",""))</f>
        <v/>
      </c>
      <c r="M728" s="65" t="str">
        <f ca="1">CONCATENATE(IF(AND(LEN(M727)&gt;=1,M727&lt;&gt;".",COUNTIF(M29:M$73,"*補*")&gt;0),".",""),IF(M29="補",$A728,""),IF(AND(LEN(M29)&gt;=2,ISNUMBER(SEARCH("補",M29))),$A728&amp;"("&amp;SUBSTITUTE(M29,"補","")&amp;"時"&amp;")",""))</f>
        <v/>
      </c>
      <c r="N728" s="65" t="str">
        <f ca="1">CONCATENATE(IF(AND(LEN(N727)&gt;=1,N727&lt;&gt;".",COUNTIF(N29:N$73,"*補*")&gt;0),".",""),IF(N29="補",$A728,""),IF(AND(LEN(N29)&gt;=2,ISNUMBER(SEARCH("補",N29))),$A728&amp;"("&amp;SUBSTITUTE(N29,"補","")&amp;"時"&amp;")",""))</f>
        <v/>
      </c>
      <c r="O728" s="65" t="str">
        <f ca="1">CONCATENATE(IF(AND(LEN(O727)&gt;=1,O727&lt;&gt;".",COUNTIF(O29:O$73,"*補*")&gt;0),".",""),IF(O29="補",$A728,""),IF(AND(LEN(O29)&gt;=2,ISNUMBER(SEARCH("補",O29))),$A728&amp;"("&amp;SUBSTITUTE(O29,"補","")&amp;"時"&amp;")",""))</f>
        <v/>
      </c>
      <c r="P728" s="65" t="str">
        <f ca="1">CONCATENATE(IF(AND(LEN(P727)&gt;=1,P727&lt;&gt;".",COUNTIF(P29:P$73,"*補*")&gt;0),".",""),IF(P29="補",$A728,""),IF(AND(LEN(P29)&gt;=2,ISNUMBER(SEARCH("補",P29))),$A728&amp;"("&amp;SUBSTITUTE(P29,"補","")&amp;"時"&amp;")",""))</f>
        <v/>
      </c>
      <c r="Q728" s="65" t="str">
        <f ca="1">CONCATENATE(IF(AND(LEN(Q727)&gt;=1,Q727&lt;&gt;".",COUNTIF(Q29:Q$73,"*補*")&gt;0),".",""),IF(Q29="補",$A728,""),IF(AND(LEN(Q29)&gt;=2,ISNUMBER(SEARCH("補",Q29))),$A728&amp;"("&amp;SUBSTITUTE(Q29,"補","")&amp;"時"&amp;")",""))</f>
        <v/>
      </c>
      <c r="R728" s="65" t="str">
        <f ca="1">CONCATENATE(IF(AND(LEN(R727)&gt;=1,R727&lt;&gt;".",COUNTIF(R29:R$73,"*補*")&gt;0),".",""),IF(R29="補",$A728,""),IF(AND(LEN(R29)&gt;=2,ISNUMBER(SEARCH("補",R29))),$A728&amp;"("&amp;SUBSTITUTE(R29,"補","")&amp;"時"&amp;")",""))</f>
        <v/>
      </c>
      <c r="S728" s="65" t="str">
        <f ca="1">CONCATENATE(IF(AND(LEN(S727)&gt;=1,S727&lt;&gt;".",COUNTIF(S29:S$73,"*補*")&gt;0),".",""),IF(S29="補",$A728,""),IF(AND(LEN(S29)&gt;=2,ISNUMBER(SEARCH("補",S29))),$A728&amp;"("&amp;SUBSTITUTE(S29,"補","")&amp;"時"&amp;")",""))</f>
        <v/>
      </c>
      <c r="T728" s="65" t="str">
        <f ca="1">CONCATENATE(IF(AND(LEN(T727)&gt;=1,T727&lt;&gt;".",COUNTIF(T29:T$73,"*補*")&gt;0),".",""),IF(T29="補",$A728,""),IF(AND(LEN(T29)&gt;=2,ISNUMBER(SEARCH("補",T29))),$A728&amp;"("&amp;SUBSTITUTE(T29,"補","")&amp;"時"&amp;")",""))</f>
        <v/>
      </c>
      <c r="U728" s="65" t="str">
        <f ca="1">CONCATENATE(IF(AND(LEN(U727)&gt;=1,U727&lt;&gt;".",COUNTIF(U29:U$73,"*補*")&gt;0),".",""),IF(U29="補",$A728,""),IF(AND(LEN(U29)&gt;=2,ISNUMBER(SEARCH("補",U29))),$A728&amp;"("&amp;SUBSTITUTE(U29,"補","")&amp;"時"&amp;")",""))</f>
        <v/>
      </c>
      <c r="V728" s="65" t="str">
        <f ca="1">CONCATENATE(IF(AND(LEN(V727)&gt;=1,V727&lt;&gt;".",COUNTIF(V29:V$73,"*補*")&gt;0),".",""),IF(V29="補",$A728,""),IF(AND(LEN(V29)&gt;=2,ISNUMBER(SEARCH("補",V29))),$A728&amp;"("&amp;SUBSTITUTE(V29,"補","")&amp;"時"&amp;")",""))</f>
        <v/>
      </c>
      <c r="W728" s="65" t="str">
        <f ca="1">CONCATENATE(IF(AND(LEN(W727)&gt;=1,W727&lt;&gt;".",COUNTIF(W29:W$73,"*補*")&gt;0),".",""),IF(W29="補",$A728,""),IF(AND(LEN(W29)&gt;=2,ISNUMBER(SEARCH("補",W29))),$A728&amp;"("&amp;SUBSTITUTE(W29,"補","")&amp;"時"&amp;")",""))</f>
        <v/>
      </c>
      <c r="X728" s="65" t="str">
        <f ca="1">CONCATENATE(IF(AND(LEN(X727)&gt;=1,X727&lt;&gt;".",COUNTIF(X29:X$73,"*補*")&gt;0),".",""),IF(X29="補",$A728,""),IF(AND(LEN(X29)&gt;=2,ISNUMBER(SEARCH("補",X29))),$A728&amp;"("&amp;SUBSTITUTE(X29,"補","")&amp;"時"&amp;")",""))</f>
        <v/>
      </c>
      <c r="Y728" s="65" t="str">
        <f ca="1">CONCATENATE(IF(AND(LEN(Y727)&gt;=1,Y727&lt;&gt;".",COUNTIF(Y29:Y$73,"*補*")&gt;0),".",""),IF(Y29="補",$A728,""),IF(AND(LEN(Y29)&gt;=2,ISNUMBER(SEARCH("補",Y29))),$A728&amp;"("&amp;SUBSTITUTE(Y29,"補","")&amp;"時"&amp;")",""))</f>
        <v/>
      </c>
      <c r="Z728" s="65" t="str">
        <f ca="1">CONCATENATE(IF(AND(LEN(Z727)&gt;=1,Z727&lt;&gt;".",COUNTIF(Z29:Z$73,"*補*")&gt;0),".",""),IF(Z29="補",$A728,""),IF(AND(LEN(Z29)&gt;=2,ISNUMBER(SEARCH("補",Z29))),$A728&amp;"("&amp;SUBSTITUTE(Z29,"補","")&amp;"時"&amp;")",""))</f>
        <v/>
      </c>
      <c r="AA728" s="65" t="str">
        <f ca="1">CONCATENATE(IF(AND(LEN(AA727)&gt;=1,AA727&lt;&gt;".",COUNTIF(AA29:AA$73,"*補*")&gt;0),".",""),IF(AA29="補",$A728,""),IF(AND(LEN(AA29)&gt;=2,ISNUMBER(SEARCH("補",AA29))),$A728&amp;"("&amp;SUBSTITUTE(AA29,"補","")&amp;"時"&amp;")",""))</f>
        <v/>
      </c>
      <c r="AB728" s="65" t="str">
        <f ca="1">CONCATENATE(IF(AND(LEN(AB727)&gt;=1,AB727&lt;&gt;".",COUNTIF(AB29:AB$73,"*補*")&gt;0),".",""),IF(AB29="補",$A728,""),IF(AND(LEN(AB29)&gt;=2,ISNUMBER(SEARCH("補",AB29))),$A728&amp;"("&amp;SUBSTITUTE(AB29,"補","")&amp;"時"&amp;")",""))</f>
        <v/>
      </c>
      <c r="AC728" s="65" t="str">
        <f ca="1">CONCATENATE(IF(AND(LEN(AC727)&gt;=1,AC727&lt;&gt;".",COUNTIF(AC29:AC$73,"*補*")&gt;0),".",""),IF(AC29="補",$A728,""),IF(AND(LEN(AC29)&gt;=2,ISNUMBER(SEARCH("補",AC29))),$A728&amp;"("&amp;SUBSTITUTE(AC29,"補","")&amp;"時"&amp;")",""))</f>
        <v>28</v>
      </c>
      <c r="AD728" s="65" t="str">
        <f ca="1">CONCATENATE(IF(AND(LEN(AD727)&gt;=1,AD727&lt;&gt;".",COUNTIF(AD29:AD$73,"*補*")&gt;0),".",""),IF(AD29="補",$A728,""),IF(AND(LEN(AD29)&gt;=2,ISNUMBER(SEARCH("補",AD29))),$A728&amp;"("&amp;SUBSTITUTE(AD29,"補","")&amp;"時"&amp;")",""))</f>
        <v>28</v>
      </c>
      <c r="AE728" s="65" t="str">
        <f ca="1">CONCATENATE(IF(AND(LEN(AE727)&gt;=1,AE727&lt;&gt;".",COUNTIF(AE29:AE$73,"*補*")&gt;0),".",""),IF(AE29="補",$A728,""),IF(AND(LEN(AE29)&gt;=2,ISNUMBER(SEARCH("補",AE29))),$A728&amp;"("&amp;SUBSTITUTE(AE29,"補","")&amp;"時"&amp;")",""))</f>
        <v/>
      </c>
      <c r="AF728" s="65" t="str">
        <f ca="1">CONCATENATE(IF(AND(LEN(AF727)&gt;=1,AF727&lt;&gt;".",COUNTIF(AF29:AF$73,"*補*")&gt;0),".",""),IF(AF29="補",$A728,""),IF(AND(LEN(AF29)&gt;=2,ISNUMBER(SEARCH("補",AF29))),$A728&amp;"("&amp;SUBSTITUTE(AF29,"補","")&amp;"時"&amp;")",""))</f>
        <v/>
      </c>
      <c r="AG728" s="65" t="str">
        <f ca="1">CONCATENATE(IF(AND(LEN(AG727)&gt;=1,AG727&lt;&gt;".",COUNTIF(AG29:AG$73,"*補*")&gt;0),".",""),IF(AG29="補",$A728,""),IF(AND(LEN(AG29)&gt;=2,ISNUMBER(SEARCH("補",AG29))),$A728&amp;"("&amp;SUBSTITUTE(AG29,"補","")&amp;"時"&amp;")",""))</f>
        <v/>
      </c>
      <c r="AH728" s="65"/>
      <c r="AI728" s="65"/>
      <c r="AJ728" s="65"/>
    </row>
    <row r="729" spans="1:36">
      <c r="A729" s="65">
        <f t="shared" si="60"/>
        <v>29</v>
      </c>
      <c r="B729" s="65" t="str">
        <f t="shared" si="60"/>
        <v>馬宇廷</v>
      </c>
      <c r="C729" s="65" t="str">
        <f ca="1">CONCATENATE(IF(AND(LEN(C728)&gt;=1,C728&lt;&gt;".",COUNTIF(C30:C$73,"*補*")&gt;0),".",""),IF(C30="補",$A729,""),IF(AND(LEN(C30)&gt;=2,ISNUMBER(SEARCH("補",C30))),$A729&amp;"("&amp;SUBSTITUTE(C30,"補","")&amp;"時"&amp;")",""))</f>
        <v/>
      </c>
      <c r="D729" s="65" t="str">
        <f ca="1">CONCATENATE(IF(AND(LEN(D728)&gt;=1,D728&lt;&gt;".",COUNTIF(D30:D$73,"*補*")&gt;0),".",""),IF(D30="補",$A729,""),IF(AND(LEN(D30)&gt;=2,ISNUMBER(SEARCH("補",D30))),$A729&amp;"("&amp;SUBSTITUTE(D30,"補","")&amp;"時"&amp;")",""))</f>
        <v/>
      </c>
      <c r="E729" s="65" t="str">
        <f ca="1">CONCATENATE(IF(AND(LEN(E728)&gt;=1,E728&lt;&gt;".",COUNTIF(E30:E$73,"*補*")&gt;0),".",""),IF(E30="補",$A729,""),IF(AND(LEN(E30)&gt;=2,ISNUMBER(SEARCH("補",E30))),$A729&amp;"("&amp;SUBSTITUTE(E30,"補","")&amp;"時"&amp;")",""))</f>
        <v/>
      </c>
      <c r="F729" s="65" t="str">
        <f ca="1">CONCATENATE(IF(AND(LEN(F728)&gt;=1,F728&lt;&gt;".",COUNTIF(F30:F$73,"*補*")&gt;0),".",""),IF(F30="補",$A729,""),IF(AND(LEN(F30)&gt;=2,ISNUMBER(SEARCH("補",F30))),$A729&amp;"("&amp;SUBSTITUTE(F30,"補","")&amp;"時"&amp;")",""))</f>
        <v/>
      </c>
      <c r="G729" s="65" t="str">
        <f ca="1">CONCATENATE(IF(AND(LEN(G728)&gt;=1,G728&lt;&gt;".",COUNTIF(G30:G$73,"*補*")&gt;0),".",""),IF(G30="補",$A729,""),IF(AND(LEN(G30)&gt;=2,ISNUMBER(SEARCH("補",G30))),$A729&amp;"("&amp;SUBSTITUTE(G30,"補","")&amp;"時"&amp;")",""))</f>
        <v/>
      </c>
      <c r="H729" s="65" t="str">
        <f ca="1">CONCATENATE(IF(AND(LEN(H728)&gt;=1,H728&lt;&gt;".",COUNTIF(H30:H$73,"*補*")&gt;0),".",""),IF(H30="補",$A729,""),IF(AND(LEN(H30)&gt;=2,ISNUMBER(SEARCH("補",H30))),$A729&amp;"("&amp;SUBSTITUTE(H30,"補","")&amp;"時"&amp;")",""))</f>
        <v/>
      </c>
      <c r="I729" s="65" t="str">
        <f ca="1">CONCATENATE(IF(AND(LEN(I728)&gt;=1,I728&lt;&gt;".",COUNTIF(I30:I$73,"*補*")&gt;0),".",""),IF(I30="補",$A729,""),IF(AND(LEN(I30)&gt;=2,ISNUMBER(SEARCH("補",I30))),$A729&amp;"("&amp;SUBSTITUTE(I30,"補","")&amp;"時"&amp;")",""))</f>
        <v/>
      </c>
      <c r="J729" s="65" t="str">
        <f ca="1">CONCATENATE(IF(AND(LEN(J728)&gt;=1,J728&lt;&gt;".",COUNTIF(J30:J$73,"*補*")&gt;0),".",""),IF(J30="補",$A729,""),IF(AND(LEN(J30)&gt;=2,ISNUMBER(SEARCH("補",J30))),$A729&amp;"("&amp;SUBSTITUTE(J30,"補","")&amp;"時"&amp;")",""))</f>
        <v/>
      </c>
      <c r="K729" s="65" t="str">
        <f ca="1">CONCATENATE(IF(AND(LEN(K728)&gt;=1,K728&lt;&gt;".",COUNTIF(K30:K$73,"*補*")&gt;0),".",""),IF(K30="補",$A729,""),IF(AND(LEN(K30)&gt;=2,ISNUMBER(SEARCH("補",K30))),$A729&amp;"("&amp;SUBSTITUTE(K30,"補","")&amp;"時"&amp;")",""))</f>
        <v/>
      </c>
      <c r="L729" s="65" t="str">
        <f ca="1">CONCATENATE(IF(AND(LEN(L728)&gt;=1,L728&lt;&gt;".",COUNTIF(L30:L$73,"*補*")&gt;0),".",""),IF(L30="補",$A729,""),IF(AND(LEN(L30)&gt;=2,ISNUMBER(SEARCH("補",L30))),$A729&amp;"("&amp;SUBSTITUTE(L30,"補","")&amp;"時"&amp;")",""))</f>
        <v/>
      </c>
      <c r="M729" s="65" t="str">
        <f ca="1">CONCATENATE(IF(AND(LEN(M728)&gt;=1,M728&lt;&gt;".",COUNTIF(M30:M$73,"*補*")&gt;0),".",""),IF(M30="補",$A729,""),IF(AND(LEN(M30)&gt;=2,ISNUMBER(SEARCH("補",M30))),$A729&amp;"("&amp;SUBSTITUTE(M30,"補","")&amp;"時"&amp;")",""))</f>
        <v/>
      </c>
      <c r="N729" s="65" t="str">
        <f ca="1">CONCATENATE(IF(AND(LEN(N728)&gt;=1,N728&lt;&gt;".",COUNTIF(N30:N$73,"*補*")&gt;0),".",""),IF(N30="補",$A729,""),IF(AND(LEN(N30)&gt;=2,ISNUMBER(SEARCH("補",N30))),$A729&amp;"("&amp;SUBSTITUTE(N30,"補","")&amp;"時"&amp;")",""))</f>
        <v/>
      </c>
      <c r="O729" s="65" t="str">
        <f ca="1">CONCATENATE(IF(AND(LEN(O728)&gt;=1,O728&lt;&gt;".",COUNTIF(O30:O$73,"*補*")&gt;0),".",""),IF(O30="補",$A729,""),IF(AND(LEN(O30)&gt;=2,ISNUMBER(SEARCH("補",O30))),$A729&amp;"("&amp;SUBSTITUTE(O30,"補","")&amp;"時"&amp;")",""))</f>
        <v/>
      </c>
      <c r="P729" s="65" t="str">
        <f ca="1">CONCATENATE(IF(AND(LEN(P728)&gt;=1,P728&lt;&gt;".",COUNTIF(P30:P$73,"*補*")&gt;0),".",""),IF(P30="補",$A729,""),IF(AND(LEN(P30)&gt;=2,ISNUMBER(SEARCH("補",P30))),$A729&amp;"("&amp;SUBSTITUTE(P30,"補","")&amp;"時"&amp;")",""))</f>
        <v/>
      </c>
      <c r="Q729" s="65" t="str">
        <f ca="1">CONCATENATE(IF(AND(LEN(Q728)&gt;=1,Q728&lt;&gt;".",COUNTIF(Q30:Q$73,"*補*")&gt;0),".",""),IF(Q30="補",$A729,""),IF(AND(LEN(Q30)&gt;=2,ISNUMBER(SEARCH("補",Q30))),$A729&amp;"("&amp;SUBSTITUTE(Q30,"補","")&amp;"時"&amp;")",""))</f>
        <v/>
      </c>
      <c r="R729" s="65" t="str">
        <f ca="1">CONCATENATE(IF(AND(LEN(R728)&gt;=1,R728&lt;&gt;".",COUNTIF(R30:R$73,"*補*")&gt;0),".",""),IF(R30="補",$A729,""),IF(AND(LEN(R30)&gt;=2,ISNUMBER(SEARCH("補",R30))),$A729&amp;"("&amp;SUBSTITUTE(R30,"補","")&amp;"時"&amp;")",""))</f>
        <v/>
      </c>
      <c r="S729" s="65" t="str">
        <f ca="1">CONCATENATE(IF(AND(LEN(S728)&gt;=1,S728&lt;&gt;".",COUNTIF(S30:S$73,"*補*")&gt;0),".",""),IF(S30="補",$A729,""),IF(AND(LEN(S30)&gt;=2,ISNUMBER(SEARCH("補",S30))),$A729&amp;"("&amp;SUBSTITUTE(S30,"補","")&amp;"時"&amp;")",""))</f>
        <v/>
      </c>
      <c r="T729" s="65" t="str">
        <f ca="1">CONCATENATE(IF(AND(LEN(T728)&gt;=1,T728&lt;&gt;".",COUNTIF(T30:T$73,"*補*")&gt;0),".",""),IF(T30="補",$A729,""),IF(AND(LEN(T30)&gt;=2,ISNUMBER(SEARCH("補",T30))),$A729&amp;"("&amp;SUBSTITUTE(T30,"補","")&amp;"時"&amp;")",""))</f>
        <v/>
      </c>
      <c r="U729" s="65" t="str">
        <f ca="1">CONCATENATE(IF(AND(LEN(U728)&gt;=1,U728&lt;&gt;".",COUNTIF(U30:U$73,"*補*")&gt;0),".",""),IF(U30="補",$A729,""),IF(AND(LEN(U30)&gt;=2,ISNUMBER(SEARCH("補",U30))),$A729&amp;"("&amp;SUBSTITUTE(U30,"補","")&amp;"時"&amp;")",""))</f>
        <v/>
      </c>
      <c r="V729" s="65" t="str">
        <f ca="1">CONCATENATE(IF(AND(LEN(V728)&gt;=1,V728&lt;&gt;".",COUNTIF(V30:V$73,"*補*")&gt;0),".",""),IF(V30="補",$A729,""),IF(AND(LEN(V30)&gt;=2,ISNUMBER(SEARCH("補",V30))),$A729&amp;"("&amp;SUBSTITUTE(V30,"補","")&amp;"時"&amp;")",""))</f>
        <v/>
      </c>
      <c r="W729" s="65" t="str">
        <f ca="1">CONCATENATE(IF(AND(LEN(W728)&gt;=1,W728&lt;&gt;".",COUNTIF(W30:W$73,"*補*")&gt;0),".",""),IF(W30="補",$A729,""),IF(AND(LEN(W30)&gt;=2,ISNUMBER(SEARCH("補",W30))),$A729&amp;"("&amp;SUBSTITUTE(W30,"補","")&amp;"時"&amp;")",""))</f>
        <v/>
      </c>
      <c r="X729" s="65" t="str">
        <f ca="1">CONCATENATE(IF(AND(LEN(X728)&gt;=1,X728&lt;&gt;".",COUNTIF(X30:X$73,"*補*")&gt;0),".",""),IF(X30="補",$A729,""),IF(AND(LEN(X30)&gt;=2,ISNUMBER(SEARCH("補",X30))),$A729&amp;"("&amp;SUBSTITUTE(X30,"補","")&amp;"時"&amp;")",""))</f>
        <v/>
      </c>
      <c r="Y729" s="65" t="str">
        <f ca="1">CONCATENATE(IF(AND(LEN(Y728)&gt;=1,Y728&lt;&gt;".",COUNTIF(Y30:Y$73,"*補*")&gt;0),".",""),IF(Y30="補",$A729,""),IF(AND(LEN(Y30)&gt;=2,ISNUMBER(SEARCH("補",Y30))),$A729&amp;"("&amp;SUBSTITUTE(Y30,"補","")&amp;"時"&amp;")",""))</f>
        <v/>
      </c>
      <c r="Z729" s="65" t="str">
        <f ca="1">CONCATENATE(IF(AND(LEN(Z728)&gt;=1,Z728&lt;&gt;".",COUNTIF(Z30:Z$73,"*補*")&gt;0),".",""),IF(Z30="補",$A729,""),IF(AND(LEN(Z30)&gt;=2,ISNUMBER(SEARCH("補",Z30))),$A729&amp;"("&amp;SUBSTITUTE(Z30,"補","")&amp;"時"&amp;")",""))</f>
        <v/>
      </c>
      <c r="AA729" s="65" t="str">
        <f ca="1">CONCATENATE(IF(AND(LEN(AA728)&gt;=1,AA728&lt;&gt;".",COUNTIF(AA30:AA$73,"*補*")&gt;0),".",""),IF(AA30="補",$A729,""),IF(AND(LEN(AA30)&gt;=2,ISNUMBER(SEARCH("補",AA30))),$A729&amp;"("&amp;SUBSTITUTE(AA30,"補","")&amp;"時"&amp;")",""))</f>
        <v/>
      </c>
      <c r="AB729" s="65" t="str">
        <f ca="1">CONCATENATE(IF(AND(LEN(AB728)&gt;=1,AB728&lt;&gt;".",COUNTIF(AB30:AB$73,"*補*")&gt;0),".",""),IF(AB30="補",$A729,""),IF(AND(LEN(AB30)&gt;=2,ISNUMBER(SEARCH("補",AB30))),$A729&amp;"("&amp;SUBSTITUTE(AB30,"補","")&amp;"時"&amp;")",""))</f>
        <v/>
      </c>
      <c r="AC729" s="65" t="str">
        <f ca="1">CONCATENATE(IF(AND(LEN(AC728)&gt;=1,AC728&lt;&gt;".",COUNTIF(AC30:AC$73,"*補*")&gt;0),".",""),IF(AC30="補",$A729,""),IF(AND(LEN(AC30)&gt;=2,ISNUMBER(SEARCH("補",AC30))),$A729&amp;"("&amp;SUBSTITUTE(AC30,"補","")&amp;"時"&amp;")",""))</f>
        <v>.</v>
      </c>
      <c r="AD729" s="65" t="str">
        <f ca="1">CONCATENATE(IF(AND(LEN(AD728)&gt;=1,AD728&lt;&gt;".",COUNTIF(AD30:AD$73,"*補*")&gt;0),".",""),IF(AD30="補",$A729,""),IF(AND(LEN(AD30)&gt;=2,ISNUMBER(SEARCH("補",AD30))),$A729&amp;"("&amp;SUBSTITUTE(AD30,"補","")&amp;"時"&amp;")",""))</f>
        <v>.</v>
      </c>
      <c r="AE729" s="65" t="str">
        <f ca="1">CONCATENATE(IF(AND(LEN(AE728)&gt;=1,AE728&lt;&gt;".",COUNTIF(AE30:AE$73,"*補*")&gt;0),".",""),IF(AE30="補",$A729,""),IF(AND(LEN(AE30)&gt;=2,ISNUMBER(SEARCH("補",AE30))),$A729&amp;"("&amp;SUBSTITUTE(AE30,"補","")&amp;"時"&amp;")",""))</f>
        <v/>
      </c>
      <c r="AF729" s="65" t="str">
        <f ca="1">CONCATENATE(IF(AND(LEN(AF728)&gt;=1,AF728&lt;&gt;".",COUNTIF(AF30:AF$73,"*補*")&gt;0),".",""),IF(AF30="補",$A729,""),IF(AND(LEN(AF30)&gt;=2,ISNUMBER(SEARCH("補",AF30))),$A729&amp;"("&amp;SUBSTITUTE(AF30,"補","")&amp;"時"&amp;")",""))</f>
        <v/>
      </c>
      <c r="AG729" s="65" t="str">
        <f ca="1">CONCATENATE(IF(AND(LEN(AG728)&gt;=1,AG728&lt;&gt;".",COUNTIF(AG30:AG$73,"*補*")&gt;0),".",""),IF(AG30="補",$A729,""),IF(AND(LEN(AG30)&gt;=2,ISNUMBER(SEARCH("補",AG30))),$A729&amp;"("&amp;SUBSTITUTE(AG30,"補","")&amp;"時"&amp;")",""))</f>
        <v/>
      </c>
      <c r="AH729" s="65"/>
      <c r="AI729" s="65"/>
      <c r="AJ729" s="65"/>
    </row>
    <row r="730" spans="1:36">
      <c r="A730" s="65">
        <f t="shared" si="60"/>
        <v>30</v>
      </c>
      <c r="B730" s="65" t="str">
        <f t="shared" si="60"/>
        <v>劉家禎</v>
      </c>
      <c r="C730" s="65" t="str">
        <f ca="1">CONCATENATE(IF(AND(LEN(C729)&gt;=1,C729&lt;&gt;".",COUNTIF(C31:C$73,"*補*")&gt;0),".",""),IF(C31="補",$A730,""),IF(AND(LEN(C31)&gt;=2,ISNUMBER(SEARCH("補",C31))),$A730&amp;"("&amp;SUBSTITUTE(C31,"補","")&amp;"時"&amp;")",""))</f>
        <v/>
      </c>
      <c r="D730" s="65" t="str">
        <f ca="1">CONCATENATE(IF(AND(LEN(D729)&gt;=1,D729&lt;&gt;".",COUNTIF(D31:D$73,"*補*")&gt;0),".",""),IF(D31="補",$A730,""),IF(AND(LEN(D31)&gt;=2,ISNUMBER(SEARCH("補",D31))),$A730&amp;"("&amp;SUBSTITUTE(D31,"補","")&amp;"時"&amp;")",""))</f>
        <v/>
      </c>
      <c r="E730" s="65" t="str">
        <f ca="1">CONCATENATE(IF(AND(LEN(E729)&gt;=1,E729&lt;&gt;".",COUNTIF(E31:E$73,"*補*")&gt;0),".",""),IF(E31="補",$A730,""),IF(AND(LEN(E31)&gt;=2,ISNUMBER(SEARCH("補",E31))),$A730&amp;"("&amp;SUBSTITUTE(E31,"補","")&amp;"時"&amp;")",""))</f>
        <v/>
      </c>
      <c r="F730" s="65" t="str">
        <f ca="1">CONCATENATE(IF(AND(LEN(F729)&gt;=1,F729&lt;&gt;".",COUNTIF(F31:F$73,"*補*")&gt;0),".",""),IF(F31="補",$A730,""),IF(AND(LEN(F31)&gt;=2,ISNUMBER(SEARCH("補",F31))),$A730&amp;"("&amp;SUBSTITUTE(F31,"補","")&amp;"時"&amp;")",""))</f>
        <v/>
      </c>
      <c r="G730" s="65" t="str">
        <f ca="1">CONCATENATE(IF(AND(LEN(G729)&gt;=1,G729&lt;&gt;".",COUNTIF(G31:G$73,"*補*")&gt;0),".",""),IF(G31="補",$A730,""),IF(AND(LEN(G31)&gt;=2,ISNUMBER(SEARCH("補",G31))),$A730&amp;"("&amp;SUBSTITUTE(G31,"補","")&amp;"時"&amp;")",""))</f>
        <v/>
      </c>
      <c r="H730" s="65" t="str">
        <f ca="1">CONCATENATE(IF(AND(LEN(H729)&gt;=1,H729&lt;&gt;".",COUNTIF(H31:H$73,"*補*")&gt;0),".",""),IF(H31="補",$A730,""),IF(AND(LEN(H31)&gt;=2,ISNUMBER(SEARCH("補",H31))),$A730&amp;"("&amp;SUBSTITUTE(H31,"補","")&amp;"時"&amp;")",""))</f>
        <v/>
      </c>
      <c r="I730" s="65" t="str">
        <f ca="1">CONCATENATE(IF(AND(LEN(I729)&gt;=1,I729&lt;&gt;".",COUNTIF(I31:I$73,"*補*")&gt;0),".",""),IF(I31="補",$A730,""),IF(AND(LEN(I31)&gt;=2,ISNUMBER(SEARCH("補",I31))),$A730&amp;"("&amp;SUBSTITUTE(I31,"補","")&amp;"時"&amp;")",""))</f>
        <v/>
      </c>
      <c r="J730" s="65" t="str">
        <f ca="1">CONCATENATE(IF(AND(LEN(J729)&gt;=1,J729&lt;&gt;".",COUNTIF(J31:J$73,"*補*")&gt;0),".",""),IF(J31="補",$A730,""),IF(AND(LEN(J31)&gt;=2,ISNUMBER(SEARCH("補",J31))),$A730&amp;"("&amp;SUBSTITUTE(J31,"補","")&amp;"時"&amp;")",""))</f>
        <v/>
      </c>
      <c r="K730" s="65" t="str">
        <f ca="1">CONCATENATE(IF(AND(LEN(K729)&gt;=1,K729&lt;&gt;".",COUNTIF(K31:K$73,"*補*")&gt;0),".",""),IF(K31="補",$A730,""),IF(AND(LEN(K31)&gt;=2,ISNUMBER(SEARCH("補",K31))),$A730&amp;"("&amp;SUBSTITUTE(K31,"補","")&amp;"時"&amp;")",""))</f>
        <v/>
      </c>
      <c r="L730" s="65" t="str">
        <f ca="1">CONCATENATE(IF(AND(LEN(L729)&gt;=1,L729&lt;&gt;".",COUNTIF(L31:L$73,"*補*")&gt;0),".",""),IF(L31="補",$A730,""),IF(AND(LEN(L31)&gt;=2,ISNUMBER(SEARCH("補",L31))),$A730&amp;"("&amp;SUBSTITUTE(L31,"補","")&amp;"時"&amp;")",""))</f>
        <v/>
      </c>
      <c r="M730" s="65" t="str">
        <f ca="1">CONCATENATE(IF(AND(LEN(M729)&gt;=1,M729&lt;&gt;".",COUNTIF(M31:M$73,"*補*")&gt;0),".",""),IF(M31="補",$A730,""),IF(AND(LEN(M31)&gt;=2,ISNUMBER(SEARCH("補",M31))),$A730&amp;"("&amp;SUBSTITUTE(M31,"補","")&amp;"時"&amp;")",""))</f>
        <v/>
      </c>
      <c r="N730" s="65" t="str">
        <f ca="1">CONCATENATE(IF(AND(LEN(N729)&gt;=1,N729&lt;&gt;".",COUNTIF(N31:N$73,"*補*")&gt;0),".",""),IF(N31="補",$A730,""),IF(AND(LEN(N31)&gt;=2,ISNUMBER(SEARCH("補",N31))),$A730&amp;"("&amp;SUBSTITUTE(N31,"補","")&amp;"時"&amp;")",""))</f>
        <v/>
      </c>
      <c r="O730" s="65" t="str">
        <f ca="1">CONCATENATE(IF(AND(LEN(O729)&gt;=1,O729&lt;&gt;".",COUNTIF(O31:O$73,"*補*")&gt;0),".",""),IF(O31="補",$A730,""),IF(AND(LEN(O31)&gt;=2,ISNUMBER(SEARCH("補",O31))),$A730&amp;"("&amp;SUBSTITUTE(O31,"補","")&amp;"時"&amp;")",""))</f>
        <v/>
      </c>
      <c r="P730" s="65" t="str">
        <f ca="1">CONCATENATE(IF(AND(LEN(P729)&gt;=1,P729&lt;&gt;".",COUNTIF(P31:P$73,"*補*")&gt;0),".",""),IF(P31="補",$A730,""),IF(AND(LEN(P31)&gt;=2,ISNUMBER(SEARCH("補",P31))),$A730&amp;"("&amp;SUBSTITUTE(P31,"補","")&amp;"時"&amp;")",""))</f>
        <v/>
      </c>
      <c r="Q730" s="65" t="str">
        <f ca="1">CONCATENATE(IF(AND(LEN(Q729)&gt;=1,Q729&lt;&gt;".",COUNTIF(Q31:Q$73,"*補*")&gt;0),".",""),IF(Q31="補",$A730,""),IF(AND(LEN(Q31)&gt;=2,ISNUMBER(SEARCH("補",Q31))),$A730&amp;"("&amp;SUBSTITUTE(Q31,"補","")&amp;"時"&amp;")",""))</f>
        <v/>
      </c>
      <c r="R730" s="65" t="str">
        <f ca="1">CONCATENATE(IF(AND(LEN(R729)&gt;=1,R729&lt;&gt;".",COUNTIF(R31:R$73,"*補*")&gt;0),".",""),IF(R31="補",$A730,""),IF(AND(LEN(R31)&gt;=2,ISNUMBER(SEARCH("補",R31))),$A730&amp;"("&amp;SUBSTITUTE(R31,"補","")&amp;"時"&amp;")",""))</f>
        <v/>
      </c>
      <c r="S730" s="65" t="str">
        <f ca="1">CONCATENATE(IF(AND(LEN(S729)&gt;=1,S729&lt;&gt;".",COUNTIF(S31:S$73,"*補*")&gt;0),".",""),IF(S31="補",$A730,""),IF(AND(LEN(S31)&gt;=2,ISNUMBER(SEARCH("補",S31))),$A730&amp;"("&amp;SUBSTITUTE(S31,"補","")&amp;"時"&amp;")",""))</f>
        <v/>
      </c>
      <c r="T730" s="65" t="str">
        <f ca="1">CONCATENATE(IF(AND(LEN(T729)&gt;=1,T729&lt;&gt;".",COUNTIF(T31:T$73,"*補*")&gt;0),".",""),IF(T31="補",$A730,""),IF(AND(LEN(T31)&gt;=2,ISNUMBER(SEARCH("補",T31))),$A730&amp;"("&amp;SUBSTITUTE(T31,"補","")&amp;"時"&amp;")",""))</f>
        <v/>
      </c>
      <c r="U730" s="65" t="str">
        <f ca="1">CONCATENATE(IF(AND(LEN(U729)&gt;=1,U729&lt;&gt;".",COUNTIF(U31:U$73,"*補*")&gt;0),".",""),IF(U31="補",$A730,""),IF(AND(LEN(U31)&gt;=2,ISNUMBER(SEARCH("補",U31))),$A730&amp;"("&amp;SUBSTITUTE(U31,"補","")&amp;"時"&amp;")",""))</f>
        <v/>
      </c>
      <c r="V730" s="65" t="str">
        <f ca="1">CONCATENATE(IF(AND(LEN(V729)&gt;=1,V729&lt;&gt;".",COUNTIF(V31:V$73,"*補*")&gt;0),".",""),IF(V31="補",$A730,""),IF(AND(LEN(V31)&gt;=2,ISNUMBER(SEARCH("補",V31))),$A730&amp;"("&amp;SUBSTITUTE(V31,"補","")&amp;"時"&amp;")",""))</f>
        <v/>
      </c>
      <c r="W730" s="65" t="str">
        <f ca="1">CONCATENATE(IF(AND(LEN(W729)&gt;=1,W729&lt;&gt;".",COUNTIF(W31:W$73,"*補*")&gt;0),".",""),IF(W31="補",$A730,""),IF(AND(LEN(W31)&gt;=2,ISNUMBER(SEARCH("補",W31))),$A730&amp;"("&amp;SUBSTITUTE(W31,"補","")&amp;"時"&amp;")",""))</f>
        <v/>
      </c>
      <c r="X730" s="65" t="str">
        <f ca="1">CONCATENATE(IF(AND(LEN(X729)&gt;=1,X729&lt;&gt;".",COUNTIF(X31:X$73,"*補*")&gt;0),".",""),IF(X31="補",$A730,""),IF(AND(LEN(X31)&gt;=2,ISNUMBER(SEARCH("補",X31))),$A730&amp;"("&amp;SUBSTITUTE(X31,"補","")&amp;"時"&amp;")",""))</f>
        <v/>
      </c>
      <c r="Y730" s="65" t="str">
        <f ca="1">CONCATENATE(IF(AND(LEN(Y729)&gt;=1,Y729&lt;&gt;".",COUNTIF(Y31:Y$73,"*補*")&gt;0),".",""),IF(Y31="補",$A730,""),IF(AND(LEN(Y31)&gt;=2,ISNUMBER(SEARCH("補",Y31))),$A730&amp;"("&amp;SUBSTITUTE(Y31,"補","")&amp;"時"&amp;")",""))</f>
        <v/>
      </c>
      <c r="Z730" s="65" t="str">
        <f ca="1">CONCATENATE(IF(AND(LEN(Z729)&gt;=1,Z729&lt;&gt;".",COUNTIF(Z31:Z$73,"*補*")&gt;0),".",""),IF(Z31="補",$A730,""),IF(AND(LEN(Z31)&gt;=2,ISNUMBER(SEARCH("補",Z31))),$A730&amp;"("&amp;SUBSTITUTE(Z31,"補","")&amp;"時"&amp;")",""))</f>
        <v/>
      </c>
      <c r="AA730" s="65" t="str">
        <f ca="1">CONCATENATE(IF(AND(LEN(AA729)&gt;=1,AA729&lt;&gt;".",COUNTIF(AA31:AA$73,"*補*")&gt;0),".",""),IF(AA31="補",$A730,""),IF(AND(LEN(AA31)&gt;=2,ISNUMBER(SEARCH("補",AA31))),$A730&amp;"("&amp;SUBSTITUTE(AA31,"補","")&amp;"時"&amp;")",""))</f>
        <v/>
      </c>
      <c r="AB730" s="65" t="str">
        <f ca="1">CONCATENATE(IF(AND(LEN(AB729)&gt;=1,AB729&lt;&gt;".",COUNTIF(AB31:AB$73,"*補*")&gt;0),".",""),IF(AB31="補",$A730,""),IF(AND(LEN(AB31)&gt;=2,ISNUMBER(SEARCH("補",AB31))),$A730&amp;"("&amp;SUBSTITUTE(AB31,"補","")&amp;"時"&amp;")",""))</f>
        <v/>
      </c>
      <c r="AC730" s="65" t="str">
        <f ca="1">CONCATENATE(IF(AND(LEN(AC729)&gt;=1,AC729&lt;&gt;".",COUNTIF(AC31:AC$73,"*補*")&gt;0),".",""),IF(AC31="補",$A730,""),IF(AND(LEN(AC31)&gt;=2,ISNUMBER(SEARCH("補",AC31))),$A730&amp;"("&amp;SUBSTITUTE(AC31,"補","")&amp;"時"&amp;")",""))</f>
        <v/>
      </c>
      <c r="AD730" s="65" t="str">
        <f ca="1">CONCATENATE(IF(AND(LEN(AD729)&gt;=1,AD729&lt;&gt;".",COUNTIF(AD31:AD$73,"*補*")&gt;0),".",""),IF(AD31="補",$A730,""),IF(AND(LEN(AD31)&gt;=2,ISNUMBER(SEARCH("補",AD31))),$A730&amp;"("&amp;SUBSTITUTE(AD31,"補","")&amp;"時"&amp;")",""))</f>
        <v/>
      </c>
      <c r="AE730" s="65" t="str">
        <f ca="1">CONCATENATE(IF(AND(LEN(AE729)&gt;=1,AE729&lt;&gt;".",COUNTIF(AE31:AE$73,"*補*")&gt;0),".",""),IF(AE31="補",$A730,""),IF(AND(LEN(AE31)&gt;=2,ISNUMBER(SEARCH("補",AE31))),$A730&amp;"("&amp;SUBSTITUTE(AE31,"補","")&amp;"時"&amp;")",""))</f>
        <v/>
      </c>
      <c r="AF730" s="65" t="str">
        <f ca="1">CONCATENATE(IF(AND(LEN(AF729)&gt;=1,AF729&lt;&gt;".",COUNTIF(AF31:AF$73,"*補*")&gt;0),".",""),IF(AF31="補",$A730,""),IF(AND(LEN(AF31)&gt;=2,ISNUMBER(SEARCH("補",AF31))),$A730&amp;"("&amp;SUBSTITUTE(AF31,"補","")&amp;"時"&amp;")",""))</f>
        <v/>
      </c>
      <c r="AG730" s="65" t="str">
        <f ca="1">CONCATENATE(IF(AND(LEN(AG729)&gt;=1,AG729&lt;&gt;".",COUNTIF(AG31:AG$73,"*補*")&gt;0),".",""),IF(AG31="補",$A730,""),IF(AND(LEN(AG31)&gt;=2,ISNUMBER(SEARCH("補",AG31))),$A730&amp;"("&amp;SUBSTITUTE(AG31,"補","")&amp;"時"&amp;")",""))</f>
        <v/>
      </c>
      <c r="AH730" s="65"/>
      <c r="AI730" s="65"/>
      <c r="AJ730" s="65"/>
    </row>
    <row r="731" spans="1:36">
      <c r="A731" s="65">
        <f t="shared" si="60"/>
        <v>31</v>
      </c>
      <c r="B731" s="65" t="str">
        <f t="shared" si="60"/>
        <v>廖武頎</v>
      </c>
      <c r="C731" s="65" t="str">
        <f ca="1">CONCATENATE(IF(AND(LEN(C730)&gt;=1,C730&lt;&gt;".",COUNTIF(C32:C$73,"*補*")&gt;0),".",""),IF(C32="補",$A731,""),IF(AND(LEN(C32)&gt;=2,ISNUMBER(SEARCH("補",C32))),$A731&amp;"("&amp;SUBSTITUTE(C32,"補","")&amp;"時"&amp;")",""))</f>
        <v/>
      </c>
      <c r="D731" s="65" t="str">
        <f ca="1">CONCATENATE(IF(AND(LEN(D730)&gt;=1,D730&lt;&gt;".",COUNTIF(D32:D$73,"*補*")&gt;0),".",""),IF(D32="補",$A731,""),IF(AND(LEN(D32)&gt;=2,ISNUMBER(SEARCH("補",D32))),$A731&amp;"("&amp;SUBSTITUTE(D32,"補","")&amp;"時"&amp;")",""))</f>
        <v/>
      </c>
      <c r="E731" s="65" t="str">
        <f ca="1">CONCATENATE(IF(AND(LEN(E730)&gt;=1,E730&lt;&gt;".",COUNTIF(E32:E$73,"*補*")&gt;0),".",""),IF(E32="補",$A731,""),IF(AND(LEN(E32)&gt;=2,ISNUMBER(SEARCH("補",E32))),$A731&amp;"("&amp;SUBSTITUTE(E32,"補","")&amp;"時"&amp;")",""))</f>
        <v/>
      </c>
      <c r="F731" s="65" t="str">
        <f ca="1">CONCATENATE(IF(AND(LEN(F730)&gt;=1,F730&lt;&gt;".",COUNTIF(F32:F$73,"*補*")&gt;0),".",""),IF(F32="補",$A731,""),IF(AND(LEN(F32)&gt;=2,ISNUMBER(SEARCH("補",F32))),$A731&amp;"("&amp;SUBSTITUTE(F32,"補","")&amp;"時"&amp;")",""))</f>
        <v/>
      </c>
      <c r="G731" s="65" t="str">
        <f ca="1">CONCATENATE(IF(AND(LEN(G730)&gt;=1,G730&lt;&gt;".",COUNTIF(G32:G$73,"*補*")&gt;0),".",""),IF(G32="補",$A731,""),IF(AND(LEN(G32)&gt;=2,ISNUMBER(SEARCH("補",G32))),$A731&amp;"("&amp;SUBSTITUTE(G32,"補","")&amp;"時"&amp;")",""))</f>
        <v/>
      </c>
      <c r="H731" s="65" t="str">
        <f ca="1">CONCATENATE(IF(AND(LEN(H730)&gt;=1,H730&lt;&gt;".",COUNTIF(H32:H$73,"*補*")&gt;0),".",""),IF(H32="補",$A731,""),IF(AND(LEN(H32)&gt;=2,ISNUMBER(SEARCH("補",H32))),$A731&amp;"("&amp;SUBSTITUTE(H32,"補","")&amp;"時"&amp;")",""))</f>
        <v/>
      </c>
      <c r="I731" s="65" t="str">
        <f ca="1">CONCATENATE(IF(AND(LEN(I730)&gt;=1,I730&lt;&gt;".",COUNTIF(I32:I$73,"*補*")&gt;0),".",""),IF(I32="補",$A731,""),IF(AND(LEN(I32)&gt;=2,ISNUMBER(SEARCH("補",I32))),$A731&amp;"("&amp;SUBSTITUTE(I32,"補","")&amp;"時"&amp;")",""))</f>
        <v/>
      </c>
      <c r="J731" s="65" t="str">
        <f ca="1">CONCATENATE(IF(AND(LEN(J730)&gt;=1,J730&lt;&gt;".",COUNTIF(J32:J$73,"*補*")&gt;0),".",""),IF(J32="補",$A731,""),IF(AND(LEN(J32)&gt;=2,ISNUMBER(SEARCH("補",J32))),$A731&amp;"("&amp;SUBSTITUTE(J32,"補","")&amp;"時"&amp;")",""))</f>
        <v/>
      </c>
      <c r="K731" s="65" t="str">
        <f ca="1">CONCATENATE(IF(AND(LEN(K730)&gt;=1,K730&lt;&gt;".",COUNTIF(K32:K$73,"*補*")&gt;0),".",""),IF(K32="補",$A731,""),IF(AND(LEN(K32)&gt;=2,ISNUMBER(SEARCH("補",K32))),$A731&amp;"("&amp;SUBSTITUTE(K32,"補","")&amp;"時"&amp;")",""))</f>
        <v/>
      </c>
      <c r="L731" s="65" t="str">
        <f ca="1">CONCATENATE(IF(AND(LEN(L730)&gt;=1,L730&lt;&gt;".",COUNTIF(L32:L$73,"*補*")&gt;0),".",""),IF(L32="補",$A731,""),IF(AND(LEN(L32)&gt;=2,ISNUMBER(SEARCH("補",L32))),$A731&amp;"("&amp;SUBSTITUTE(L32,"補","")&amp;"時"&amp;")",""))</f>
        <v/>
      </c>
      <c r="M731" s="65" t="str">
        <f ca="1">CONCATENATE(IF(AND(LEN(M730)&gt;=1,M730&lt;&gt;".",COUNTIF(M32:M$73,"*補*")&gt;0),".",""),IF(M32="補",$A731,""),IF(AND(LEN(M32)&gt;=2,ISNUMBER(SEARCH("補",M32))),$A731&amp;"("&amp;SUBSTITUTE(M32,"補","")&amp;"時"&amp;")",""))</f>
        <v/>
      </c>
      <c r="N731" s="65" t="str">
        <f ca="1">CONCATENATE(IF(AND(LEN(N730)&gt;=1,N730&lt;&gt;".",COUNTIF(N32:N$73,"*補*")&gt;0),".",""),IF(N32="補",$A731,""),IF(AND(LEN(N32)&gt;=2,ISNUMBER(SEARCH("補",N32))),$A731&amp;"("&amp;SUBSTITUTE(N32,"補","")&amp;"時"&amp;")",""))</f>
        <v/>
      </c>
      <c r="O731" s="65" t="str">
        <f ca="1">CONCATENATE(IF(AND(LEN(O730)&gt;=1,O730&lt;&gt;".",COUNTIF(O32:O$73,"*補*")&gt;0),".",""),IF(O32="補",$A731,""),IF(AND(LEN(O32)&gt;=2,ISNUMBER(SEARCH("補",O32))),$A731&amp;"("&amp;SUBSTITUTE(O32,"補","")&amp;"時"&amp;")",""))</f>
        <v/>
      </c>
      <c r="P731" s="65" t="str">
        <f ca="1">CONCATENATE(IF(AND(LEN(P730)&gt;=1,P730&lt;&gt;".",COUNTIF(P32:P$73,"*補*")&gt;0),".",""),IF(P32="補",$A731,""),IF(AND(LEN(P32)&gt;=2,ISNUMBER(SEARCH("補",P32))),$A731&amp;"("&amp;SUBSTITUTE(P32,"補","")&amp;"時"&amp;")",""))</f>
        <v/>
      </c>
      <c r="Q731" s="65" t="str">
        <f ca="1">CONCATENATE(IF(AND(LEN(Q730)&gt;=1,Q730&lt;&gt;".",COUNTIF(Q32:Q$73,"*補*")&gt;0),".",""),IF(Q32="補",$A731,""),IF(AND(LEN(Q32)&gt;=2,ISNUMBER(SEARCH("補",Q32))),$A731&amp;"("&amp;SUBSTITUTE(Q32,"補","")&amp;"時"&amp;")",""))</f>
        <v/>
      </c>
      <c r="R731" s="65" t="str">
        <f ca="1">CONCATENATE(IF(AND(LEN(R730)&gt;=1,R730&lt;&gt;".",COUNTIF(R32:R$73,"*補*")&gt;0),".",""),IF(R32="補",$A731,""),IF(AND(LEN(R32)&gt;=2,ISNUMBER(SEARCH("補",R32))),$A731&amp;"("&amp;SUBSTITUTE(R32,"補","")&amp;"時"&amp;")",""))</f>
        <v/>
      </c>
      <c r="S731" s="65" t="str">
        <f ca="1">CONCATENATE(IF(AND(LEN(S730)&gt;=1,S730&lt;&gt;".",COUNTIF(S32:S$73,"*補*")&gt;0),".",""),IF(S32="補",$A731,""),IF(AND(LEN(S32)&gt;=2,ISNUMBER(SEARCH("補",S32))),$A731&amp;"("&amp;SUBSTITUTE(S32,"補","")&amp;"時"&amp;")",""))</f>
        <v/>
      </c>
      <c r="T731" s="65" t="str">
        <f ca="1">CONCATENATE(IF(AND(LEN(T730)&gt;=1,T730&lt;&gt;".",COUNTIF(T32:T$73,"*補*")&gt;0),".",""),IF(T32="補",$A731,""),IF(AND(LEN(T32)&gt;=2,ISNUMBER(SEARCH("補",T32))),$A731&amp;"("&amp;SUBSTITUTE(T32,"補","")&amp;"時"&amp;")",""))</f>
        <v/>
      </c>
      <c r="U731" s="65" t="str">
        <f ca="1">CONCATENATE(IF(AND(LEN(U730)&gt;=1,U730&lt;&gt;".",COUNTIF(U32:U$73,"*補*")&gt;0),".",""),IF(U32="補",$A731,""),IF(AND(LEN(U32)&gt;=2,ISNUMBER(SEARCH("補",U32))),$A731&amp;"("&amp;SUBSTITUTE(U32,"補","")&amp;"時"&amp;")",""))</f>
        <v/>
      </c>
      <c r="V731" s="65" t="str">
        <f ca="1">CONCATENATE(IF(AND(LEN(V730)&gt;=1,V730&lt;&gt;".",COUNTIF(V32:V$73,"*補*")&gt;0),".",""),IF(V32="補",$A731,""),IF(AND(LEN(V32)&gt;=2,ISNUMBER(SEARCH("補",V32))),$A731&amp;"("&amp;SUBSTITUTE(V32,"補","")&amp;"時"&amp;")",""))</f>
        <v/>
      </c>
      <c r="W731" s="65" t="str">
        <f ca="1">CONCATENATE(IF(AND(LEN(W730)&gt;=1,W730&lt;&gt;".",COUNTIF(W32:W$73,"*補*")&gt;0),".",""),IF(W32="補",$A731,""),IF(AND(LEN(W32)&gt;=2,ISNUMBER(SEARCH("補",W32))),$A731&amp;"("&amp;SUBSTITUTE(W32,"補","")&amp;"時"&amp;")",""))</f>
        <v/>
      </c>
      <c r="X731" s="65" t="str">
        <f ca="1">CONCATENATE(IF(AND(LEN(X730)&gt;=1,X730&lt;&gt;".",COUNTIF(X32:X$73,"*補*")&gt;0),".",""),IF(X32="補",$A731,""),IF(AND(LEN(X32)&gt;=2,ISNUMBER(SEARCH("補",X32))),$A731&amp;"("&amp;SUBSTITUTE(X32,"補","")&amp;"時"&amp;")",""))</f>
        <v/>
      </c>
      <c r="Y731" s="65" t="str">
        <f ca="1">CONCATENATE(IF(AND(LEN(Y730)&gt;=1,Y730&lt;&gt;".",COUNTIF(Y32:Y$73,"*補*")&gt;0),".",""),IF(Y32="補",$A731,""),IF(AND(LEN(Y32)&gt;=2,ISNUMBER(SEARCH("補",Y32))),$A731&amp;"("&amp;SUBSTITUTE(Y32,"補","")&amp;"時"&amp;")",""))</f>
        <v/>
      </c>
      <c r="Z731" s="65" t="str">
        <f ca="1">CONCATENATE(IF(AND(LEN(Z730)&gt;=1,Z730&lt;&gt;".",COUNTIF(Z32:Z$73,"*補*")&gt;0),".",""),IF(Z32="補",$A731,""),IF(AND(LEN(Z32)&gt;=2,ISNUMBER(SEARCH("補",Z32))),$A731&amp;"("&amp;SUBSTITUTE(Z32,"補","")&amp;"時"&amp;")",""))</f>
        <v/>
      </c>
      <c r="AA731" s="65" t="str">
        <f ca="1">CONCATENATE(IF(AND(LEN(AA730)&gt;=1,AA730&lt;&gt;".",COUNTIF(AA32:AA$73,"*補*")&gt;0),".",""),IF(AA32="補",$A731,""),IF(AND(LEN(AA32)&gt;=2,ISNUMBER(SEARCH("補",AA32))),$A731&amp;"("&amp;SUBSTITUTE(AA32,"補","")&amp;"時"&amp;")",""))</f>
        <v/>
      </c>
      <c r="AB731" s="65" t="str">
        <f ca="1">CONCATENATE(IF(AND(LEN(AB730)&gt;=1,AB730&lt;&gt;".",COUNTIF(AB32:AB$73,"*補*")&gt;0),".",""),IF(AB32="補",$A731,""),IF(AND(LEN(AB32)&gt;=2,ISNUMBER(SEARCH("補",AB32))),$A731&amp;"("&amp;SUBSTITUTE(AB32,"補","")&amp;"時"&amp;")",""))</f>
        <v/>
      </c>
      <c r="AC731" s="65" t="str">
        <f ca="1">CONCATENATE(IF(AND(LEN(AC730)&gt;=1,AC730&lt;&gt;".",COUNTIF(AC32:AC$73,"*補*")&gt;0),".",""),IF(AC32="補",$A731,""),IF(AND(LEN(AC32)&gt;=2,ISNUMBER(SEARCH("補",AC32))),$A731&amp;"("&amp;SUBSTITUTE(AC32,"補","")&amp;"時"&amp;")",""))</f>
        <v/>
      </c>
      <c r="AD731" s="65" t="str">
        <f ca="1">CONCATENATE(IF(AND(LEN(AD730)&gt;=1,AD730&lt;&gt;".",COUNTIF(AD32:AD$73,"*補*")&gt;0),".",""),IF(AD32="補",$A731,""),IF(AND(LEN(AD32)&gt;=2,ISNUMBER(SEARCH("補",AD32))),$A731&amp;"("&amp;SUBSTITUTE(AD32,"補","")&amp;"時"&amp;")",""))</f>
        <v/>
      </c>
      <c r="AE731" s="65" t="str">
        <f ca="1">CONCATENATE(IF(AND(LEN(AE730)&gt;=1,AE730&lt;&gt;".",COUNTIF(AE32:AE$73,"*補*")&gt;0),".",""),IF(AE32="補",$A731,""),IF(AND(LEN(AE32)&gt;=2,ISNUMBER(SEARCH("補",AE32))),$A731&amp;"("&amp;SUBSTITUTE(AE32,"補","")&amp;"時"&amp;")",""))</f>
        <v/>
      </c>
      <c r="AF731" s="65" t="str">
        <f ca="1">CONCATENATE(IF(AND(LEN(AF730)&gt;=1,AF730&lt;&gt;".",COUNTIF(AF32:AF$73,"*補*")&gt;0),".",""),IF(AF32="補",$A731,""),IF(AND(LEN(AF32)&gt;=2,ISNUMBER(SEARCH("補",AF32))),$A731&amp;"("&amp;SUBSTITUTE(AF32,"補","")&amp;"時"&amp;")",""))</f>
        <v/>
      </c>
      <c r="AG731" s="65" t="str">
        <f ca="1">CONCATENATE(IF(AND(LEN(AG730)&gt;=1,AG730&lt;&gt;".",COUNTIF(AG32:AG$73,"*補*")&gt;0),".",""),IF(AG32="補",$A731,""),IF(AND(LEN(AG32)&gt;=2,ISNUMBER(SEARCH("補",AG32))),$A731&amp;"("&amp;SUBSTITUTE(AG32,"補","")&amp;"時"&amp;")",""))</f>
        <v/>
      </c>
      <c r="AH731" s="65"/>
      <c r="AI731" s="65"/>
      <c r="AJ731" s="65"/>
    </row>
    <row r="732" spans="1:36">
      <c r="A732" s="65">
        <f t="shared" si="60"/>
        <v>32</v>
      </c>
      <c r="B732" s="65" t="str">
        <f t="shared" si="60"/>
        <v>李璟霖</v>
      </c>
      <c r="C732" s="65" t="str">
        <f ca="1">CONCATENATE(IF(AND(LEN(C731)&gt;=1,C731&lt;&gt;".",COUNTIF(C33:C$73,"*補*")&gt;0),".",""),IF(C33="補",$A732,""),IF(AND(LEN(C33)&gt;=2,ISNUMBER(SEARCH("補",C33))),$A732&amp;"("&amp;SUBSTITUTE(C33,"補","")&amp;"時"&amp;")",""))</f>
        <v/>
      </c>
      <c r="D732" s="65" t="str">
        <f ca="1">CONCATENATE(IF(AND(LEN(D731)&gt;=1,D731&lt;&gt;".",COUNTIF(D33:D$73,"*補*")&gt;0),".",""),IF(D33="補",$A732,""),IF(AND(LEN(D33)&gt;=2,ISNUMBER(SEARCH("補",D33))),$A732&amp;"("&amp;SUBSTITUTE(D33,"補","")&amp;"時"&amp;")",""))</f>
        <v/>
      </c>
      <c r="E732" s="65" t="str">
        <f ca="1">CONCATENATE(IF(AND(LEN(E731)&gt;=1,E731&lt;&gt;".",COUNTIF(E33:E$73,"*補*")&gt;0),".",""),IF(E33="補",$A732,""),IF(AND(LEN(E33)&gt;=2,ISNUMBER(SEARCH("補",E33))),$A732&amp;"("&amp;SUBSTITUTE(E33,"補","")&amp;"時"&amp;")",""))</f>
        <v/>
      </c>
      <c r="F732" s="65" t="str">
        <f ca="1">CONCATENATE(IF(AND(LEN(F731)&gt;=1,F731&lt;&gt;".",COUNTIF(F33:F$73,"*補*")&gt;0),".",""),IF(F33="補",$A732,""),IF(AND(LEN(F33)&gt;=2,ISNUMBER(SEARCH("補",F33))),$A732&amp;"("&amp;SUBSTITUTE(F33,"補","")&amp;"時"&amp;")",""))</f>
        <v/>
      </c>
      <c r="G732" s="65" t="str">
        <f ca="1">CONCATENATE(IF(AND(LEN(G731)&gt;=1,G731&lt;&gt;".",COUNTIF(G33:G$73,"*補*")&gt;0),".",""),IF(G33="補",$A732,""),IF(AND(LEN(G33)&gt;=2,ISNUMBER(SEARCH("補",G33))),$A732&amp;"("&amp;SUBSTITUTE(G33,"補","")&amp;"時"&amp;")",""))</f>
        <v/>
      </c>
      <c r="H732" s="65" t="str">
        <f ca="1">CONCATENATE(IF(AND(LEN(H731)&gt;=1,H731&lt;&gt;".",COUNTIF(H33:H$73,"*補*")&gt;0),".",""),IF(H33="補",$A732,""),IF(AND(LEN(H33)&gt;=2,ISNUMBER(SEARCH("補",H33))),$A732&amp;"("&amp;SUBSTITUTE(H33,"補","")&amp;"時"&amp;")",""))</f>
        <v/>
      </c>
      <c r="I732" s="65" t="str">
        <f ca="1">CONCATENATE(IF(AND(LEN(I731)&gt;=1,I731&lt;&gt;".",COUNTIF(I33:I$73,"*補*")&gt;0),".",""),IF(I33="補",$A732,""),IF(AND(LEN(I33)&gt;=2,ISNUMBER(SEARCH("補",I33))),$A732&amp;"("&amp;SUBSTITUTE(I33,"補","")&amp;"時"&amp;")",""))</f>
        <v/>
      </c>
      <c r="J732" s="65" t="str">
        <f ca="1">CONCATENATE(IF(AND(LEN(J731)&gt;=1,J731&lt;&gt;".",COUNTIF(J33:J$73,"*補*")&gt;0),".",""),IF(J33="補",$A732,""),IF(AND(LEN(J33)&gt;=2,ISNUMBER(SEARCH("補",J33))),$A732&amp;"("&amp;SUBSTITUTE(J33,"補","")&amp;"時"&amp;")",""))</f>
        <v/>
      </c>
      <c r="K732" s="65" t="str">
        <f ca="1">CONCATENATE(IF(AND(LEN(K731)&gt;=1,K731&lt;&gt;".",COUNTIF(K33:K$73,"*補*")&gt;0),".",""),IF(K33="補",$A732,""),IF(AND(LEN(K33)&gt;=2,ISNUMBER(SEARCH("補",K33))),$A732&amp;"("&amp;SUBSTITUTE(K33,"補","")&amp;"時"&amp;")",""))</f>
        <v/>
      </c>
      <c r="L732" s="65" t="str">
        <f ca="1">CONCATENATE(IF(AND(LEN(L731)&gt;=1,L731&lt;&gt;".",COUNTIF(L33:L$73,"*補*")&gt;0),".",""),IF(L33="補",$A732,""),IF(AND(LEN(L33)&gt;=2,ISNUMBER(SEARCH("補",L33))),$A732&amp;"("&amp;SUBSTITUTE(L33,"補","")&amp;"時"&amp;")",""))</f>
        <v/>
      </c>
      <c r="M732" s="65" t="str">
        <f ca="1">CONCATENATE(IF(AND(LEN(M731)&gt;=1,M731&lt;&gt;".",COUNTIF(M33:M$73,"*補*")&gt;0),".",""),IF(M33="補",$A732,""),IF(AND(LEN(M33)&gt;=2,ISNUMBER(SEARCH("補",M33))),$A732&amp;"("&amp;SUBSTITUTE(M33,"補","")&amp;"時"&amp;")",""))</f>
        <v/>
      </c>
      <c r="N732" s="65" t="str">
        <f ca="1">CONCATENATE(IF(AND(LEN(N731)&gt;=1,N731&lt;&gt;".",COUNTIF(N33:N$73,"*補*")&gt;0),".",""),IF(N33="補",$A732,""),IF(AND(LEN(N33)&gt;=2,ISNUMBER(SEARCH("補",N33))),$A732&amp;"("&amp;SUBSTITUTE(N33,"補","")&amp;"時"&amp;")",""))</f>
        <v/>
      </c>
      <c r="O732" s="65" t="str">
        <f ca="1">CONCATENATE(IF(AND(LEN(O731)&gt;=1,O731&lt;&gt;".",COUNTIF(O33:O$73,"*補*")&gt;0),".",""),IF(O33="補",$A732,""),IF(AND(LEN(O33)&gt;=2,ISNUMBER(SEARCH("補",O33))),$A732&amp;"("&amp;SUBSTITUTE(O33,"補","")&amp;"時"&amp;")",""))</f>
        <v/>
      </c>
      <c r="P732" s="65" t="str">
        <f ca="1">CONCATENATE(IF(AND(LEN(P731)&gt;=1,P731&lt;&gt;".",COUNTIF(P33:P$73,"*補*")&gt;0),".",""),IF(P33="補",$A732,""),IF(AND(LEN(P33)&gt;=2,ISNUMBER(SEARCH("補",P33))),$A732&amp;"("&amp;SUBSTITUTE(P33,"補","")&amp;"時"&amp;")",""))</f>
        <v/>
      </c>
      <c r="Q732" s="65" t="str">
        <f ca="1">CONCATENATE(IF(AND(LEN(Q731)&gt;=1,Q731&lt;&gt;".",COUNTIF(Q33:Q$73,"*補*")&gt;0),".",""),IF(Q33="補",$A732,""),IF(AND(LEN(Q33)&gt;=2,ISNUMBER(SEARCH("補",Q33))),$A732&amp;"("&amp;SUBSTITUTE(Q33,"補","")&amp;"時"&amp;")",""))</f>
        <v/>
      </c>
      <c r="R732" s="65" t="str">
        <f ca="1">CONCATENATE(IF(AND(LEN(R731)&gt;=1,R731&lt;&gt;".",COUNTIF(R33:R$73,"*補*")&gt;0),".",""),IF(R33="補",$A732,""),IF(AND(LEN(R33)&gt;=2,ISNUMBER(SEARCH("補",R33))),$A732&amp;"("&amp;SUBSTITUTE(R33,"補","")&amp;"時"&amp;")",""))</f>
        <v/>
      </c>
      <c r="S732" s="65" t="str">
        <f ca="1">CONCATENATE(IF(AND(LEN(S731)&gt;=1,S731&lt;&gt;".",COUNTIF(S33:S$73,"*補*")&gt;0),".",""),IF(S33="補",$A732,""),IF(AND(LEN(S33)&gt;=2,ISNUMBER(SEARCH("補",S33))),$A732&amp;"("&amp;SUBSTITUTE(S33,"補","")&amp;"時"&amp;")",""))</f>
        <v/>
      </c>
      <c r="T732" s="65" t="str">
        <f ca="1">CONCATENATE(IF(AND(LEN(T731)&gt;=1,T731&lt;&gt;".",COUNTIF(T33:T$73,"*補*")&gt;0),".",""),IF(T33="補",$A732,""),IF(AND(LEN(T33)&gt;=2,ISNUMBER(SEARCH("補",T33))),$A732&amp;"("&amp;SUBSTITUTE(T33,"補","")&amp;"時"&amp;")",""))</f>
        <v/>
      </c>
      <c r="U732" s="65" t="str">
        <f ca="1">CONCATENATE(IF(AND(LEN(U731)&gt;=1,U731&lt;&gt;".",COUNTIF(U33:U$73,"*補*")&gt;0),".",""),IF(U33="補",$A732,""),IF(AND(LEN(U33)&gt;=2,ISNUMBER(SEARCH("補",U33))),$A732&amp;"("&amp;SUBSTITUTE(U33,"補","")&amp;"時"&amp;")",""))</f>
        <v/>
      </c>
      <c r="V732" s="65" t="str">
        <f ca="1">CONCATENATE(IF(AND(LEN(V731)&gt;=1,V731&lt;&gt;".",COUNTIF(V33:V$73,"*補*")&gt;0),".",""),IF(V33="補",$A732,""),IF(AND(LEN(V33)&gt;=2,ISNUMBER(SEARCH("補",V33))),$A732&amp;"("&amp;SUBSTITUTE(V33,"補","")&amp;"時"&amp;")",""))</f>
        <v/>
      </c>
      <c r="W732" s="65" t="str">
        <f ca="1">CONCATENATE(IF(AND(LEN(W731)&gt;=1,W731&lt;&gt;".",COUNTIF(W33:W$73,"*補*")&gt;0),".",""),IF(W33="補",$A732,""),IF(AND(LEN(W33)&gt;=2,ISNUMBER(SEARCH("補",W33))),$A732&amp;"("&amp;SUBSTITUTE(W33,"補","")&amp;"時"&amp;")",""))</f>
        <v/>
      </c>
      <c r="X732" s="65" t="str">
        <f ca="1">CONCATENATE(IF(AND(LEN(X731)&gt;=1,X731&lt;&gt;".",COUNTIF(X33:X$73,"*補*")&gt;0),".",""),IF(X33="補",$A732,""),IF(AND(LEN(X33)&gt;=2,ISNUMBER(SEARCH("補",X33))),$A732&amp;"("&amp;SUBSTITUTE(X33,"補","")&amp;"時"&amp;")",""))</f>
        <v/>
      </c>
      <c r="Y732" s="65" t="str">
        <f ca="1">CONCATENATE(IF(AND(LEN(Y731)&gt;=1,Y731&lt;&gt;".",COUNTIF(Y33:Y$73,"*補*")&gt;0),".",""),IF(Y33="補",$A732,""),IF(AND(LEN(Y33)&gt;=2,ISNUMBER(SEARCH("補",Y33))),$A732&amp;"("&amp;SUBSTITUTE(Y33,"補","")&amp;"時"&amp;")",""))</f>
        <v/>
      </c>
      <c r="Z732" s="65" t="str">
        <f ca="1">CONCATENATE(IF(AND(LEN(Z731)&gt;=1,Z731&lt;&gt;".",COUNTIF(Z33:Z$73,"*補*")&gt;0),".",""),IF(Z33="補",$A732,""),IF(AND(LEN(Z33)&gt;=2,ISNUMBER(SEARCH("補",Z33))),$A732&amp;"("&amp;SUBSTITUTE(Z33,"補","")&amp;"時"&amp;")",""))</f>
        <v/>
      </c>
      <c r="AA732" s="65" t="str">
        <f ca="1">CONCATENATE(IF(AND(LEN(AA731)&gt;=1,AA731&lt;&gt;".",COUNTIF(AA33:AA$73,"*補*")&gt;0),".",""),IF(AA33="補",$A732,""),IF(AND(LEN(AA33)&gt;=2,ISNUMBER(SEARCH("補",AA33))),$A732&amp;"("&amp;SUBSTITUTE(AA33,"補","")&amp;"時"&amp;")",""))</f>
        <v/>
      </c>
      <c r="AB732" s="65" t="str">
        <f ca="1">CONCATENATE(IF(AND(LEN(AB731)&gt;=1,AB731&lt;&gt;".",COUNTIF(AB33:AB$73,"*補*")&gt;0),".",""),IF(AB33="補",$A732,""),IF(AND(LEN(AB33)&gt;=2,ISNUMBER(SEARCH("補",AB33))),$A732&amp;"("&amp;SUBSTITUTE(AB33,"補","")&amp;"時"&amp;")",""))</f>
        <v/>
      </c>
      <c r="AC732" s="65" t="str">
        <f ca="1">CONCATENATE(IF(AND(LEN(AC731)&gt;=1,AC731&lt;&gt;".",COUNTIF(AC33:AC$73,"*補*")&gt;0),".",""),IF(AC33="補",$A732,""),IF(AND(LEN(AC33)&gt;=2,ISNUMBER(SEARCH("補",AC33))),$A732&amp;"("&amp;SUBSTITUTE(AC33,"補","")&amp;"時"&amp;")",""))</f>
        <v/>
      </c>
      <c r="AD732" s="65" t="str">
        <f ca="1">CONCATENATE(IF(AND(LEN(AD731)&gt;=1,AD731&lt;&gt;".",COUNTIF(AD33:AD$73,"*補*")&gt;0),".",""),IF(AD33="補",$A732,""),IF(AND(LEN(AD33)&gt;=2,ISNUMBER(SEARCH("補",AD33))),$A732&amp;"("&amp;SUBSTITUTE(AD33,"補","")&amp;"時"&amp;")",""))</f>
        <v/>
      </c>
      <c r="AE732" s="65" t="str">
        <f ca="1">CONCATENATE(IF(AND(LEN(AE731)&gt;=1,AE731&lt;&gt;".",COUNTIF(AE33:AE$73,"*補*")&gt;0),".",""),IF(AE33="補",$A732,""),IF(AND(LEN(AE33)&gt;=2,ISNUMBER(SEARCH("補",AE33))),$A732&amp;"("&amp;SUBSTITUTE(AE33,"補","")&amp;"時"&amp;")",""))</f>
        <v/>
      </c>
      <c r="AF732" s="65" t="str">
        <f ca="1">CONCATENATE(IF(AND(LEN(AF731)&gt;=1,AF731&lt;&gt;".",COUNTIF(AF33:AF$73,"*補*")&gt;0),".",""),IF(AF33="補",$A732,""),IF(AND(LEN(AF33)&gt;=2,ISNUMBER(SEARCH("補",AF33))),$A732&amp;"("&amp;SUBSTITUTE(AF33,"補","")&amp;"時"&amp;")",""))</f>
        <v/>
      </c>
      <c r="AG732" s="65" t="str">
        <f ca="1">CONCATENATE(IF(AND(LEN(AG731)&gt;=1,AG731&lt;&gt;".",COUNTIF(AG33:AG$73,"*補*")&gt;0),".",""),IF(AG33="補",$A732,""),IF(AND(LEN(AG33)&gt;=2,ISNUMBER(SEARCH("補",AG33))),$A732&amp;"("&amp;SUBSTITUTE(AG33,"補","")&amp;"時"&amp;")",""))</f>
        <v/>
      </c>
      <c r="AH732" s="65"/>
      <c r="AI732" s="65"/>
      <c r="AJ732" s="65"/>
    </row>
    <row r="733" spans="1:36">
      <c r="A733" s="65">
        <f t="shared" si="60"/>
        <v>33</v>
      </c>
      <c r="B733" s="65" t="str">
        <f t="shared" si="60"/>
        <v>董勁亨</v>
      </c>
      <c r="C733" s="65" t="str">
        <f ca="1">CONCATENATE(IF(AND(LEN(C732)&gt;=1,C732&lt;&gt;".",COUNTIF(C34:C$73,"*補*")&gt;0),".",""),IF(C34="補",$A733,""),IF(AND(LEN(C34)&gt;=2,ISNUMBER(SEARCH("補",C34))),$A733&amp;"("&amp;SUBSTITUTE(C34,"補","")&amp;"時"&amp;")",""))</f>
        <v/>
      </c>
      <c r="D733" s="65" t="str">
        <f ca="1">CONCATENATE(IF(AND(LEN(D732)&gt;=1,D732&lt;&gt;".",COUNTIF(D34:D$73,"*補*")&gt;0),".",""),IF(D34="補",$A733,""),IF(AND(LEN(D34)&gt;=2,ISNUMBER(SEARCH("補",D34))),$A733&amp;"("&amp;SUBSTITUTE(D34,"補","")&amp;"時"&amp;")",""))</f>
        <v/>
      </c>
      <c r="E733" s="65" t="str">
        <f ca="1">CONCATENATE(IF(AND(LEN(E732)&gt;=1,E732&lt;&gt;".",COUNTIF(E34:E$73,"*補*")&gt;0),".",""),IF(E34="補",$A733,""),IF(AND(LEN(E34)&gt;=2,ISNUMBER(SEARCH("補",E34))),$A733&amp;"("&amp;SUBSTITUTE(E34,"補","")&amp;"時"&amp;")",""))</f>
        <v/>
      </c>
      <c r="F733" s="65" t="str">
        <f ca="1">CONCATENATE(IF(AND(LEN(F732)&gt;=1,F732&lt;&gt;".",COUNTIF(F34:F$73,"*補*")&gt;0),".",""),IF(F34="補",$A733,""),IF(AND(LEN(F34)&gt;=2,ISNUMBER(SEARCH("補",F34))),$A733&amp;"("&amp;SUBSTITUTE(F34,"補","")&amp;"時"&amp;")",""))</f>
        <v/>
      </c>
      <c r="G733" s="65" t="str">
        <f ca="1">CONCATENATE(IF(AND(LEN(G732)&gt;=1,G732&lt;&gt;".",COUNTIF(G34:G$73,"*補*")&gt;0),".",""),IF(G34="補",$A733,""),IF(AND(LEN(G34)&gt;=2,ISNUMBER(SEARCH("補",G34))),$A733&amp;"("&amp;SUBSTITUTE(G34,"補","")&amp;"時"&amp;")",""))</f>
        <v/>
      </c>
      <c r="H733" s="65" t="str">
        <f ca="1">CONCATENATE(IF(AND(LEN(H732)&gt;=1,H732&lt;&gt;".",COUNTIF(H34:H$73,"*補*")&gt;0),".",""),IF(H34="補",$A733,""),IF(AND(LEN(H34)&gt;=2,ISNUMBER(SEARCH("補",H34))),$A733&amp;"("&amp;SUBSTITUTE(H34,"補","")&amp;"時"&amp;")",""))</f>
        <v/>
      </c>
      <c r="I733" s="65" t="str">
        <f ca="1">CONCATENATE(IF(AND(LEN(I732)&gt;=1,I732&lt;&gt;".",COUNTIF(I34:I$73,"*補*")&gt;0),".",""),IF(I34="補",$A733,""),IF(AND(LEN(I34)&gt;=2,ISNUMBER(SEARCH("補",I34))),$A733&amp;"("&amp;SUBSTITUTE(I34,"補","")&amp;"時"&amp;")",""))</f>
        <v/>
      </c>
      <c r="J733" s="65" t="str">
        <f ca="1">CONCATENATE(IF(AND(LEN(J732)&gt;=1,J732&lt;&gt;".",COUNTIF(J34:J$73,"*補*")&gt;0),".",""),IF(J34="補",$A733,""),IF(AND(LEN(J34)&gt;=2,ISNUMBER(SEARCH("補",J34))),$A733&amp;"("&amp;SUBSTITUTE(J34,"補","")&amp;"時"&amp;")",""))</f>
        <v/>
      </c>
      <c r="K733" s="65" t="str">
        <f ca="1">CONCATENATE(IF(AND(LEN(K732)&gt;=1,K732&lt;&gt;".",COUNTIF(K34:K$73,"*補*")&gt;0),".",""),IF(K34="補",$A733,""),IF(AND(LEN(K34)&gt;=2,ISNUMBER(SEARCH("補",K34))),$A733&amp;"("&amp;SUBSTITUTE(K34,"補","")&amp;"時"&amp;")",""))</f>
        <v/>
      </c>
      <c r="L733" s="65" t="str">
        <f ca="1">CONCATENATE(IF(AND(LEN(L732)&gt;=1,L732&lt;&gt;".",COUNTIF(L34:L$73,"*補*")&gt;0),".",""),IF(L34="補",$A733,""),IF(AND(LEN(L34)&gt;=2,ISNUMBER(SEARCH("補",L34))),$A733&amp;"("&amp;SUBSTITUTE(L34,"補","")&amp;"時"&amp;")",""))</f>
        <v/>
      </c>
      <c r="M733" s="65" t="str">
        <f ca="1">CONCATENATE(IF(AND(LEN(M732)&gt;=1,M732&lt;&gt;".",COUNTIF(M34:M$73,"*補*")&gt;0),".",""),IF(M34="補",$A733,""),IF(AND(LEN(M34)&gt;=2,ISNUMBER(SEARCH("補",M34))),$A733&amp;"("&amp;SUBSTITUTE(M34,"補","")&amp;"時"&amp;")",""))</f>
        <v/>
      </c>
      <c r="N733" s="65" t="str">
        <f ca="1">CONCATENATE(IF(AND(LEN(N732)&gt;=1,N732&lt;&gt;".",COUNTIF(N34:N$73,"*補*")&gt;0),".",""),IF(N34="補",$A733,""),IF(AND(LEN(N34)&gt;=2,ISNUMBER(SEARCH("補",N34))),$A733&amp;"("&amp;SUBSTITUTE(N34,"補","")&amp;"時"&amp;")",""))</f>
        <v/>
      </c>
      <c r="O733" s="65" t="str">
        <f ca="1">CONCATENATE(IF(AND(LEN(O732)&gt;=1,O732&lt;&gt;".",COUNTIF(O34:O$73,"*補*")&gt;0),".",""),IF(O34="補",$A733,""),IF(AND(LEN(O34)&gt;=2,ISNUMBER(SEARCH("補",O34))),$A733&amp;"("&amp;SUBSTITUTE(O34,"補","")&amp;"時"&amp;")",""))</f>
        <v/>
      </c>
      <c r="P733" s="65" t="str">
        <f ca="1">CONCATENATE(IF(AND(LEN(P732)&gt;=1,P732&lt;&gt;".",COUNTIF(P34:P$73,"*補*")&gt;0),".",""),IF(P34="補",$A733,""),IF(AND(LEN(P34)&gt;=2,ISNUMBER(SEARCH("補",P34))),$A733&amp;"("&amp;SUBSTITUTE(P34,"補","")&amp;"時"&amp;")",""))</f>
        <v/>
      </c>
      <c r="Q733" s="65" t="str">
        <f ca="1">CONCATENATE(IF(AND(LEN(Q732)&gt;=1,Q732&lt;&gt;".",COUNTIF(Q34:Q$73,"*補*")&gt;0),".",""),IF(Q34="補",$A733,""),IF(AND(LEN(Q34)&gt;=2,ISNUMBER(SEARCH("補",Q34))),$A733&amp;"("&amp;SUBSTITUTE(Q34,"補","")&amp;"時"&amp;")",""))</f>
        <v/>
      </c>
      <c r="R733" s="65" t="str">
        <f ca="1">CONCATENATE(IF(AND(LEN(R732)&gt;=1,R732&lt;&gt;".",COUNTIF(R34:R$73,"*補*")&gt;0),".",""),IF(R34="補",$A733,""),IF(AND(LEN(R34)&gt;=2,ISNUMBER(SEARCH("補",R34))),$A733&amp;"("&amp;SUBSTITUTE(R34,"補","")&amp;"時"&amp;")",""))</f>
        <v/>
      </c>
      <c r="S733" s="65" t="str">
        <f ca="1">CONCATENATE(IF(AND(LEN(S732)&gt;=1,S732&lt;&gt;".",COUNTIF(S34:S$73,"*補*")&gt;0),".",""),IF(S34="補",$A733,""),IF(AND(LEN(S34)&gt;=2,ISNUMBER(SEARCH("補",S34))),$A733&amp;"("&amp;SUBSTITUTE(S34,"補","")&amp;"時"&amp;")",""))</f>
        <v/>
      </c>
      <c r="T733" s="65" t="str">
        <f ca="1">CONCATENATE(IF(AND(LEN(T732)&gt;=1,T732&lt;&gt;".",COUNTIF(T34:T$73,"*補*")&gt;0),".",""),IF(T34="補",$A733,""),IF(AND(LEN(T34)&gt;=2,ISNUMBER(SEARCH("補",T34))),$A733&amp;"("&amp;SUBSTITUTE(T34,"補","")&amp;"時"&amp;")",""))</f>
        <v/>
      </c>
      <c r="U733" s="65" t="str">
        <f ca="1">CONCATENATE(IF(AND(LEN(U732)&gt;=1,U732&lt;&gt;".",COUNTIF(U34:U$73,"*補*")&gt;0),".",""),IF(U34="補",$A733,""),IF(AND(LEN(U34)&gt;=2,ISNUMBER(SEARCH("補",U34))),$A733&amp;"("&amp;SUBSTITUTE(U34,"補","")&amp;"時"&amp;")",""))</f>
        <v/>
      </c>
      <c r="V733" s="65" t="str">
        <f ca="1">CONCATENATE(IF(AND(LEN(V732)&gt;=1,V732&lt;&gt;".",COUNTIF(V34:V$73,"*補*")&gt;0),".",""),IF(V34="補",$A733,""),IF(AND(LEN(V34)&gt;=2,ISNUMBER(SEARCH("補",V34))),$A733&amp;"("&amp;SUBSTITUTE(V34,"補","")&amp;"時"&amp;")",""))</f>
        <v/>
      </c>
      <c r="W733" s="65" t="str">
        <f ca="1">CONCATENATE(IF(AND(LEN(W732)&gt;=1,W732&lt;&gt;".",COUNTIF(W34:W$73,"*補*")&gt;0),".",""),IF(W34="補",$A733,""),IF(AND(LEN(W34)&gt;=2,ISNUMBER(SEARCH("補",W34))),$A733&amp;"("&amp;SUBSTITUTE(W34,"補","")&amp;"時"&amp;")",""))</f>
        <v/>
      </c>
      <c r="X733" s="65" t="str">
        <f ca="1">CONCATENATE(IF(AND(LEN(X732)&gt;=1,X732&lt;&gt;".",COUNTIF(X34:X$73,"*補*")&gt;0),".",""),IF(X34="補",$A733,""),IF(AND(LEN(X34)&gt;=2,ISNUMBER(SEARCH("補",X34))),$A733&amp;"("&amp;SUBSTITUTE(X34,"補","")&amp;"時"&amp;")",""))</f>
        <v/>
      </c>
      <c r="Y733" s="65" t="str">
        <f ca="1">CONCATENATE(IF(AND(LEN(Y732)&gt;=1,Y732&lt;&gt;".",COUNTIF(Y34:Y$73,"*補*")&gt;0),".",""),IF(Y34="補",$A733,""),IF(AND(LEN(Y34)&gt;=2,ISNUMBER(SEARCH("補",Y34))),$A733&amp;"("&amp;SUBSTITUTE(Y34,"補","")&amp;"時"&amp;")",""))</f>
        <v/>
      </c>
      <c r="Z733" s="65" t="str">
        <f ca="1">CONCATENATE(IF(AND(LEN(Z732)&gt;=1,Z732&lt;&gt;".",COUNTIF(Z34:Z$73,"*補*")&gt;0),".",""),IF(Z34="補",$A733,""),IF(AND(LEN(Z34)&gt;=2,ISNUMBER(SEARCH("補",Z34))),$A733&amp;"("&amp;SUBSTITUTE(Z34,"補","")&amp;"時"&amp;")",""))</f>
        <v/>
      </c>
      <c r="AA733" s="65" t="str">
        <f ca="1">CONCATENATE(IF(AND(LEN(AA732)&gt;=1,AA732&lt;&gt;".",COUNTIF(AA34:AA$73,"*補*")&gt;0),".",""),IF(AA34="補",$A733,""),IF(AND(LEN(AA34)&gt;=2,ISNUMBER(SEARCH("補",AA34))),$A733&amp;"("&amp;SUBSTITUTE(AA34,"補","")&amp;"時"&amp;")",""))</f>
        <v/>
      </c>
      <c r="AB733" s="65" t="str">
        <f ca="1">CONCATENATE(IF(AND(LEN(AB732)&gt;=1,AB732&lt;&gt;".",COUNTIF(AB34:AB$73,"*補*")&gt;0),".",""),IF(AB34="補",$A733,""),IF(AND(LEN(AB34)&gt;=2,ISNUMBER(SEARCH("補",AB34))),$A733&amp;"("&amp;SUBSTITUTE(AB34,"補","")&amp;"時"&amp;")",""))</f>
        <v/>
      </c>
      <c r="AC733" s="65" t="str">
        <f ca="1">CONCATENATE(IF(AND(LEN(AC732)&gt;=1,AC732&lt;&gt;".",COUNTIF(AC34:AC$73,"*補*")&gt;0),".",""),IF(AC34="補",$A733,""),IF(AND(LEN(AC34)&gt;=2,ISNUMBER(SEARCH("補",AC34))),$A733&amp;"("&amp;SUBSTITUTE(AC34,"補","")&amp;"時"&amp;")",""))</f>
        <v/>
      </c>
      <c r="AD733" s="65" t="str">
        <f ca="1">CONCATENATE(IF(AND(LEN(AD732)&gt;=1,AD732&lt;&gt;".",COUNTIF(AD34:AD$73,"*補*")&gt;0),".",""),IF(AD34="補",$A733,""),IF(AND(LEN(AD34)&gt;=2,ISNUMBER(SEARCH("補",AD34))),$A733&amp;"("&amp;SUBSTITUTE(AD34,"補","")&amp;"時"&amp;")",""))</f>
        <v/>
      </c>
      <c r="AE733" s="65" t="str">
        <f ca="1">CONCATENATE(IF(AND(LEN(AE732)&gt;=1,AE732&lt;&gt;".",COUNTIF(AE34:AE$73,"*補*")&gt;0),".",""),IF(AE34="補",$A733,""),IF(AND(LEN(AE34)&gt;=2,ISNUMBER(SEARCH("補",AE34))),$A733&amp;"("&amp;SUBSTITUTE(AE34,"補","")&amp;"時"&amp;")",""))</f>
        <v/>
      </c>
      <c r="AF733" s="65" t="str">
        <f ca="1">CONCATENATE(IF(AND(LEN(AF732)&gt;=1,AF732&lt;&gt;".",COUNTIF(AF34:AF$73,"*補*")&gt;0),".",""),IF(AF34="補",$A733,""),IF(AND(LEN(AF34)&gt;=2,ISNUMBER(SEARCH("補",AF34))),$A733&amp;"("&amp;SUBSTITUTE(AF34,"補","")&amp;"時"&amp;")",""))</f>
        <v/>
      </c>
      <c r="AG733" s="65" t="str">
        <f ca="1">CONCATENATE(IF(AND(LEN(AG732)&gt;=1,AG732&lt;&gt;".",COUNTIF(AG34:AG$73,"*補*")&gt;0),".",""),IF(AG34="補",$A733,""),IF(AND(LEN(AG34)&gt;=2,ISNUMBER(SEARCH("補",AG34))),$A733&amp;"("&amp;SUBSTITUTE(AG34,"補","")&amp;"時"&amp;")",""))</f>
        <v/>
      </c>
      <c r="AH733" s="65"/>
      <c r="AI733" s="65"/>
      <c r="AJ733" s="65"/>
    </row>
    <row r="734" spans="1:36">
      <c r="A734" s="65">
        <f t="shared" si="60"/>
        <v>34</v>
      </c>
      <c r="B734" s="65" t="str">
        <f t="shared" si="60"/>
        <v>黃慕陽</v>
      </c>
      <c r="C734" s="65" t="str">
        <f ca="1">CONCATENATE(IF(AND(LEN(C733)&gt;=1,C733&lt;&gt;".",COUNTIF(C35:C$73,"*補*")&gt;0),".",""),IF(C35="補",$A734,""),IF(AND(LEN(C35)&gt;=2,ISNUMBER(SEARCH("補",C35))),$A734&amp;"("&amp;SUBSTITUTE(C35,"補","")&amp;"時"&amp;")",""))</f>
        <v/>
      </c>
      <c r="D734" s="65" t="str">
        <f ca="1">CONCATENATE(IF(AND(LEN(D733)&gt;=1,D733&lt;&gt;".",COUNTIF(D35:D$73,"*補*")&gt;0),".",""),IF(D35="補",$A734,""),IF(AND(LEN(D35)&gt;=2,ISNUMBER(SEARCH("補",D35))),$A734&amp;"("&amp;SUBSTITUTE(D35,"補","")&amp;"時"&amp;")",""))</f>
        <v/>
      </c>
      <c r="E734" s="65" t="str">
        <f ca="1">CONCATENATE(IF(AND(LEN(E733)&gt;=1,E733&lt;&gt;".",COUNTIF(E35:E$73,"*補*")&gt;0),".",""),IF(E35="補",$A734,""),IF(AND(LEN(E35)&gt;=2,ISNUMBER(SEARCH("補",E35))),$A734&amp;"("&amp;SUBSTITUTE(E35,"補","")&amp;"時"&amp;")",""))</f>
        <v/>
      </c>
      <c r="F734" s="65" t="str">
        <f ca="1">CONCATENATE(IF(AND(LEN(F733)&gt;=1,F733&lt;&gt;".",COUNTIF(F35:F$73,"*補*")&gt;0),".",""),IF(F35="補",$A734,""),IF(AND(LEN(F35)&gt;=2,ISNUMBER(SEARCH("補",F35))),$A734&amp;"("&amp;SUBSTITUTE(F35,"補","")&amp;"時"&amp;")",""))</f>
        <v/>
      </c>
      <c r="G734" s="65" t="str">
        <f ca="1">CONCATENATE(IF(AND(LEN(G733)&gt;=1,G733&lt;&gt;".",COUNTIF(G35:G$73,"*補*")&gt;0),".",""),IF(G35="補",$A734,""),IF(AND(LEN(G35)&gt;=2,ISNUMBER(SEARCH("補",G35))),$A734&amp;"("&amp;SUBSTITUTE(G35,"補","")&amp;"時"&amp;")",""))</f>
        <v/>
      </c>
      <c r="H734" s="65" t="str">
        <f ca="1">CONCATENATE(IF(AND(LEN(H733)&gt;=1,H733&lt;&gt;".",COUNTIF(H35:H$73,"*補*")&gt;0),".",""),IF(H35="補",$A734,""),IF(AND(LEN(H35)&gt;=2,ISNUMBER(SEARCH("補",H35))),$A734&amp;"("&amp;SUBSTITUTE(H35,"補","")&amp;"時"&amp;")",""))</f>
        <v/>
      </c>
      <c r="I734" s="65" t="str">
        <f ca="1">CONCATENATE(IF(AND(LEN(I733)&gt;=1,I733&lt;&gt;".",COUNTIF(I35:I$73,"*補*")&gt;0),".",""),IF(I35="補",$A734,""),IF(AND(LEN(I35)&gt;=2,ISNUMBER(SEARCH("補",I35))),$A734&amp;"("&amp;SUBSTITUTE(I35,"補","")&amp;"時"&amp;")",""))</f>
        <v/>
      </c>
      <c r="J734" s="65" t="str">
        <f ca="1">CONCATENATE(IF(AND(LEN(J733)&gt;=1,J733&lt;&gt;".",COUNTIF(J35:J$73,"*補*")&gt;0),".",""),IF(J35="補",$A734,""),IF(AND(LEN(J35)&gt;=2,ISNUMBER(SEARCH("補",J35))),$A734&amp;"("&amp;SUBSTITUTE(J35,"補","")&amp;"時"&amp;")",""))</f>
        <v/>
      </c>
      <c r="K734" s="65" t="str">
        <f ca="1">CONCATENATE(IF(AND(LEN(K733)&gt;=1,K733&lt;&gt;".",COUNTIF(K35:K$73,"*補*")&gt;0),".",""),IF(K35="補",$A734,""),IF(AND(LEN(K35)&gt;=2,ISNUMBER(SEARCH("補",K35))),$A734&amp;"("&amp;SUBSTITUTE(K35,"補","")&amp;"時"&amp;")",""))</f>
        <v/>
      </c>
      <c r="L734" s="65" t="str">
        <f ca="1">CONCATENATE(IF(AND(LEN(L733)&gt;=1,L733&lt;&gt;".",COUNTIF(L35:L$73,"*補*")&gt;0),".",""),IF(L35="補",$A734,""),IF(AND(LEN(L35)&gt;=2,ISNUMBER(SEARCH("補",L35))),$A734&amp;"("&amp;SUBSTITUTE(L35,"補","")&amp;"時"&amp;")",""))</f>
        <v/>
      </c>
      <c r="M734" s="65" t="str">
        <f ca="1">CONCATENATE(IF(AND(LEN(M733)&gt;=1,M733&lt;&gt;".",COUNTIF(M35:M$73,"*補*")&gt;0),".",""),IF(M35="補",$A734,""),IF(AND(LEN(M35)&gt;=2,ISNUMBER(SEARCH("補",M35))),$A734&amp;"("&amp;SUBSTITUTE(M35,"補","")&amp;"時"&amp;")",""))</f>
        <v/>
      </c>
      <c r="N734" s="65" t="str">
        <f ca="1">CONCATENATE(IF(AND(LEN(N733)&gt;=1,N733&lt;&gt;".",COUNTIF(N35:N$73,"*補*")&gt;0),".",""),IF(N35="補",$A734,""),IF(AND(LEN(N35)&gt;=2,ISNUMBER(SEARCH("補",N35))),$A734&amp;"("&amp;SUBSTITUTE(N35,"補","")&amp;"時"&amp;")",""))</f>
        <v/>
      </c>
      <c r="O734" s="65" t="str">
        <f ca="1">CONCATENATE(IF(AND(LEN(O733)&gt;=1,O733&lt;&gt;".",COUNTIF(O35:O$73,"*補*")&gt;0),".",""),IF(O35="補",$A734,""),IF(AND(LEN(O35)&gt;=2,ISNUMBER(SEARCH("補",O35))),$A734&amp;"("&amp;SUBSTITUTE(O35,"補","")&amp;"時"&amp;")",""))</f>
        <v/>
      </c>
      <c r="P734" s="65" t="str">
        <f ca="1">CONCATENATE(IF(AND(LEN(P733)&gt;=1,P733&lt;&gt;".",COUNTIF(P35:P$73,"*補*")&gt;0),".",""),IF(P35="補",$A734,""),IF(AND(LEN(P35)&gt;=2,ISNUMBER(SEARCH("補",P35))),$A734&amp;"("&amp;SUBSTITUTE(P35,"補","")&amp;"時"&amp;")",""))</f>
        <v/>
      </c>
      <c r="Q734" s="65" t="str">
        <f ca="1">CONCATENATE(IF(AND(LEN(Q733)&gt;=1,Q733&lt;&gt;".",COUNTIF(Q35:Q$73,"*補*")&gt;0),".",""),IF(Q35="補",$A734,""),IF(AND(LEN(Q35)&gt;=2,ISNUMBER(SEARCH("補",Q35))),$A734&amp;"("&amp;SUBSTITUTE(Q35,"補","")&amp;"時"&amp;")",""))</f>
        <v/>
      </c>
      <c r="R734" s="65" t="str">
        <f ca="1">CONCATENATE(IF(AND(LEN(R733)&gt;=1,R733&lt;&gt;".",COUNTIF(R35:R$73,"*補*")&gt;0),".",""),IF(R35="補",$A734,""),IF(AND(LEN(R35)&gt;=2,ISNUMBER(SEARCH("補",R35))),$A734&amp;"("&amp;SUBSTITUTE(R35,"補","")&amp;"時"&amp;")",""))</f>
        <v/>
      </c>
      <c r="S734" s="65" t="str">
        <f ca="1">CONCATENATE(IF(AND(LEN(S733)&gt;=1,S733&lt;&gt;".",COUNTIF(S35:S$73,"*補*")&gt;0),".",""),IF(S35="補",$A734,""),IF(AND(LEN(S35)&gt;=2,ISNUMBER(SEARCH("補",S35))),$A734&amp;"("&amp;SUBSTITUTE(S35,"補","")&amp;"時"&amp;")",""))</f>
        <v/>
      </c>
      <c r="T734" s="65" t="str">
        <f ca="1">CONCATENATE(IF(AND(LEN(T733)&gt;=1,T733&lt;&gt;".",COUNTIF(T35:T$73,"*補*")&gt;0),".",""),IF(T35="補",$A734,""),IF(AND(LEN(T35)&gt;=2,ISNUMBER(SEARCH("補",T35))),$A734&amp;"("&amp;SUBSTITUTE(T35,"補","")&amp;"時"&amp;")",""))</f>
        <v/>
      </c>
      <c r="U734" s="65" t="str">
        <f ca="1">CONCATENATE(IF(AND(LEN(U733)&gt;=1,U733&lt;&gt;".",COUNTIF(U35:U$73,"*補*")&gt;0),".",""),IF(U35="補",$A734,""),IF(AND(LEN(U35)&gt;=2,ISNUMBER(SEARCH("補",U35))),$A734&amp;"("&amp;SUBSTITUTE(U35,"補","")&amp;"時"&amp;")",""))</f>
        <v/>
      </c>
      <c r="V734" s="65" t="str">
        <f ca="1">CONCATENATE(IF(AND(LEN(V733)&gt;=1,V733&lt;&gt;".",COUNTIF(V35:V$73,"*補*")&gt;0),".",""),IF(V35="補",$A734,""),IF(AND(LEN(V35)&gt;=2,ISNUMBER(SEARCH("補",V35))),$A734&amp;"("&amp;SUBSTITUTE(V35,"補","")&amp;"時"&amp;")",""))</f>
        <v/>
      </c>
      <c r="W734" s="65" t="str">
        <f ca="1">CONCATENATE(IF(AND(LEN(W733)&gt;=1,W733&lt;&gt;".",COUNTIF(W35:W$73,"*補*")&gt;0),".",""),IF(W35="補",$A734,""),IF(AND(LEN(W35)&gt;=2,ISNUMBER(SEARCH("補",W35))),$A734&amp;"("&amp;SUBSTITUTE(W35,"補","")&amp;"時"&amp;")",""))</f>
        <v/>
      </c>
      <c r="X734" s="65" t="str">
        <f ca="1">CONCATENATE(IF(AND(LEN(X733)&gt;=1,X733&lt;&gt;".",COUNTIF(X35:X$73,"*補*")&gt;0),".",""),IF(X35="補",$A734,""),IF(AND(LEN(X35)&gt;=2,ISNUMBER(SEARCH("補",X35))),$A734&amp;"("&amp;SUBSTITUTE(X35,"補","")&amp;"時"&amp;")",""))</f>
        <v/>
      </c>
      <c r="Y734" s="65" t="str">
        <f ca="1">CONCATENATE(IF(AND(LEN(Y733)&gt;=1,Y733&lt;&gt;".",COUNTIF(Y35:Y$73,"*補*")&gt;0),".",""),IF(Y35="補",$A734,""),IF(AND(LEN(Y35)&gt;=2,ISNUMBER(SEARCH("補",Y35))),$A734&amp;"("&amp;SUBSTITUTE(Y35,"補","")&amp;"時"&amp;")",""))</f>
        <v/>
      </c>
      <c r="Z734" s="65" t="str">
        <f ca="1">CONCATENATE(IF(AND(LEN(Z733)&gt;=1,Z733&lt;&gt;".",COUNTIF(Z35:Z$73,"*補*")&gt;0),".",""),IF(Z35="補",$A734,""),IF(AND(LEN(Z35)&gt;=2,ISNUMBER(SEARCH("補",Z35))),$A734&amp;"("&amp;SUBSTITUTE(Z35,"補","")&amp;"時"&amp;")",""))</f>
        <v/>
      </c>
      <c r="AA734" s="65" t="str">
        <f ca="1">CONCATENATE(IF(AND(LEN(AA733)&gt;=1,AA733&lt;&gt;".",COUNTIF(AA35:AA$73,"*補*")&gt;0),".",""),IF(AA35="補",$A734,""),IF(AND(LEN(AA35)&gt;=2,ISNUMBER(SEARCH("補",AA35))),$A734&amp;"("&amp;SUBSTITUTE(AA35,"補","")&amp;"時"&amp;")",""))</f>
        <v/>
      </c>
      <c r="AB734" s="65" t="str">
        <f ca="1">CONCATENATE(IF(AND(LEN(AB733)&gt;=1,AB733&lt;&gt;".",COUNTIF(AB35:AB$73,"*補*")&gt;0),".",""),IF(AB35="補",$A734,""),IF(AND(LEN(AB35)&gt;=2,ISNUMBER(SEARCH("補",AB35))),$A734&amp;"("&amp;SUBSTITUTE(AB35,"補","")&amp;"時"&amp;")",""))</f>
        <v/>
      </c>
      <c r="AC734" s="65" t="str">
        <f ca="1">CONCATENATE(IF(AND(LEN(AC733)&gt;=1,AC733&lt;&gt;".",COUNTIF(AC35:AC$73,"*補*")&gt;0),".",""),IF(AC35="補",$A734,""),IF(AND(LEN(AC35)&gt;=2,ISNUMBER(SEARCH("補",AC35))),$A734&amp;"("&amp;SUBSTITUTE(AC35,"補","")&amp;"時"&amp;")",""))</f>
        <v/>
      </c>
      <c r="AD734" s="65" t="str">
        <f ca="1">CONCATENATE(IF(AND(LEN(AD733)&gt;=1,AD733&lt;&gt;".",COUNTIF(AD35:AD$73,"*補*")&gt;0),".",""),IF(AD35="補",$A734,""),IF(AND(LEN(AD35)&gt;=2,ISNUMBER(SEARCH("補",AD35))),$A734&amp;"("&amp;SUBSTITUTE(AD35,"補","")&amp;"時"&amp;")",""))</f>
        <v/>
      </c>
      <c r="AE734" s="65" t="str">
        <f ca="1">CONCATENATE(IF(AND(LEN(AE733)&gt;=1,AE733&lt;&gt;".",COUNTIF(AE35:AE$73,"*補*")&gt;0),".",""),IF(AE35="補",$A734,""),IF(AND(LEN(AE35)&gt;=2,ISNUMBER(SEARCH("補",AE35))),$A734&amp;"("&amp;SUBSTITUTE(AE35,"補","")&amp;"時"&amp;")",""))</f>
        <v/>
      </c>
      <c r="AF734" s="65" t="str">
        <f ca="1">CONCATENATE(IF(AND(LEN(AF733)&gt;=1,AF733&lt;&gt;".",COUNTIF(AF35:AF$73,"*補*")&gt;0),".",""),IF(AF35="補",$A734,""),IF(AND(LEN(AF35)&gt;=2,ISNUMBER(SEARCH("補",AF35))),$A734&amp;"("&amp;SUBSTITUTE(AF35,"補","")&amp;"時"&amp;")",""))</f>
        <v/>
      </c>
      <c r="AG734" s="65" t="str">
        <f ca="1">CONCATENATE(IF(AND(LEN(AG733)&gt;=1,AG733&lt;&gt;".",COUNTIF(AG35:AG$73,"*補*")&gt;0),".",""),IF(AG35="補",$A734,""),IF(AND(LEN(AG35)&gt;=2,ISNUMBER(SEARCH("補",AG35))),$A734&amp;"("&amp;SUBSTITUTE(AG35,"補","")&amp;"時"&amp;")",""))</f>
        <v/>
      </c>
      <c r="AH734" s="65"/>
      <c r="AI734" s="65"/>
      <c r="AJ734" s="65"/>
    </row>
    <row r="735" spans="1:36">
      <c r="A735" s="65">
        <f t="shared" si="60"/>
        <v>35</v>
      </c>
      <c r="B735" s="65" t="str">
        <f t="shared" si="60"/>
        <v>楊昕翰</v>
      </c>
      <c r="C735" s="65" t="str">
        <f ca="1">CONCATENATE(IF(AND(LEN(C734)&gt;=1,C734&lt;&gt;".",COUNTIF(C36:C$73,"*補*")&gt;0),".",""),IF(C36="補",$A735,""),IF(AND(LEN(C36)&gt;=2,ISNUMBER(SEARCH("補",C36))),$A735&amp;"("&amp;SUBSTITUTE(C36,"補","")&amp;"時"&amp;")",""))</f>
        <v/>
      </c>
      <c r="D735" s="65" t="str">
        <f ca="1">CONCATENATE(IF(AND(LEN(D734)&gt;=1,D734&lt;&gt;".",COUNTIF(D36:D$73,"*補*")&gt;0),".",""),IF(D36="補",$A735,""),IF(AND(LEN(D36)&gt;=2,ISNUMBER(SEARCH("補",D36))),$A735&amp;"("&amp;SUBSTITUTE(D36,"補","")&amp;"時"&amp;")",""))</f>
        <v/>
      </c>
      <c r="E735" s="65" t="str">
        <f ca="1">CONCATENATE(IF(AND(LEN(E734)&gt;=1,E734&lt;&gt;".",COUNTIF(E36:E$73,"*補*")&gt;0),".",""),IF(E36="補",$A735,""),IF(AND(LEN(E36)&gt;=2,ISNUMBER(SEARCH("補",E36))),$A735&amp;"("&amp;SUBSTITUTE(E36,"補","")&amp;"時"&amp;")",""))</f>
        <v/>
      </c>
      <c r="F735" s="65" t="str">
        <f ca="1">CONCATENATE(IF(AND(LEN(F734)&gt;=1,F734&lt;&gt;".",COUNTIF(F36:F$73,"*補*")&gt;0),".",""),IF(F36="補",$A735,""),IF(AND(LEN(F36)&gt;=2,ISNUMBER(SEARCH("補",F36))),$A735&amp;"("&amp;SUBSTITUTE(F36,"補","")&amp;"時"&amp;")",""))</f>
        <v/>
      </c>
      <c r="G735" s="65" t="str">
        <f ca="1">CONCATENATE(IF(AND(LEN(G734)&gt;=1,G734&lt;&gt;".",COUNTIF(G36:G$73,"*補*")&gt;0),".",""),IF(G36="補",$A735,""),IF(AND(LEN(G36)&gt;=2,ISNUMBER(SEARCH("補",G36))),$A735&amp;"("&amp;SUBSTITUTE(G36,"補","")&amp;"時"&amp;")",""))</f>
        <v/>
      </c>
      <c r="H735" s="65" t="str">
        <f ca="1">CONCATENATE(IF(AND(LEN(H734)&gt;=1,H734&lt;&gt;".",COUNTIF(H36:H$73,"*補*")&gt;0),".",""),IF(H36="補",$A735,""),IF(AND(LEN(H36)&gt;=2,ISNUMBER(SEARCH("補",H36))),$A735&amp;"("&amp;SUBSTITUTE(H36,"補","")&amp;"時"&amp;")",""))</f>
        <v/>
      </c>
      <c r="I735" s="65" t="str">
        <f ca="1">CONCATENATE(IF(AND(LEN(I734)&gt;=1,I734&lt;&gt;".",COUNTIF(I36:I$73,"*補*")&gt;0),".",""),IF(I36="補",$A735,""),IF(AND(LEN(I36)&gt;=2,ISNUMBER(SEARCH("補",I36))),$A735&amp;"("&amp;SUBSTITUTE(I36,"補","")&amp;"時"&amp;")",""))</f>
        <v/>
      </c>
      <c r="J735" s="65" t="str">
        <f ca="1">CONCATENATE(IF(AND(LEN(J734)&gt;=1,J734&lt;&gt;".",COUNTIF(J36:J$73,"*補*")&gt;0),".",""),IF(J36="補",$A735,""),IF(AND(LEN(J36)&gt;=2,ISNUMBER(SEARCH("補",J36))),$A735&amp;"("&amp;SUBSTITUTE(J36,"補","")&amp;"時"&amp;")",""))</f>
        <v/>
      </c>
      <c r="K735" s="65" t="str">
        <f ca="1">CONCATENATE(IF(AND(LEN(K734)&gt;=1,K734&lt;&gt;".",COUNTIF(K36:K$73,"*補*")&gt;0),".",""),IF(K36="補",$A735,""),IF(AND(LEN(K36)&gt;=2,ISNUMBER(SEARCH("補",K36))),$A735&amp;"("&amp;SUBSTITUTE(K36,"補","")&amp;"時"&amp;")",""))</f>
        <v/>
      </c>
      <c r="L735" s="65" t="str">
        <f ca="1">CONCATENATE(IF(AND(LEN(L734)&gt;=1,L734&lt;&gt;".",COUNTIF(L36:L$73,"*補*")&gt;0),".",""),IF(L36="補",$A735,""),IF(AND(LEN(L36)&gt;=2,ISNUMBER(SEARCH("補",L36))),$A735&amp;"("&amp;SUBSTITUTE(L36,"補","")&amp;"時"&amp;")",""))</f>
        <v/>
      </c>
      <c r="M735" s="65" t="str">
        <f ca="1">CONCATENATE(IF(AND(LEN(M734)&gt;=1,M734&lt;&gt;".",COUNTIF(M36:M$73,"*補*")&gt;0),".",""),IF(M36="補",$A735,""),IF(AND(LEN(M36)&gt;=2,ISNUMBER(SEARCH("補",M36))),$A735&amp;"("&amp;SUBSTITUTE(M36,"補","")&amp;"時"&amp;")",""))</f>
        <v/>
      </c>
      <c r="N735" s="65" t="str">
        <f ca="1">CONCATENATE(IF(AND(LEN(N734)&gt;=1,N734&lt;&gt;".",COUNTIF(N36:N$73,"*補*")&gt;0),".",""),IF(N36="補",$A735,""),IF(AND(LEN(N36)&gt;=2,ISNUMBER(SEARCH("補",N36))),$A735&amp;"("&amp;SUBSTITUTE(N36,"補","")&amp;"時"&amp;")",""))</f>
        <v/>
      </c>
      <c r="O735" s="65" t="str">
        <f ca="1">CONCATENATE(IF(AND(LEN(O734)&gt;=1,O734&lt;&gt;".",COUNTIF(O36:O$73,"*補*")&gt;0),".",""),IF(O36="補",$A735,""),IF(AND(LEN(O36)&gt;=2,ISNUMBER(SEARCH("補",O36))),$A735&amp;"("&amp;SUBSTITUTE(O36,"補","")&amp;"時"&amp;")",""))</f>
        <v/>
      </c>
      <c r="P735" s="65" t="str">
        <f ca="1">CONCATENATE(IF(AND(LEN(P734)&gt;=1,P734&lt;&gt;".",COUNTIF(P36:P$73,"*補*")&gt;0),".",""),IF(P36="補",$A735,""),IF(AND(LEN(P36)&gt;=2,ISNUMBER(SEARCH("補",P36))),$A735&amp;"("&amp;SUBSTITUTE(P36,"補","")&amp;"時"&amp;")",""))</f>
        <v/>
      </c>
      <c r="Q735" s="65" t="str">
        <f ca="1">CONCATENATE(IF(AND(LEN(Q734)&gt;=1,Q734&lt;&gt;".",COUNTIF(Q36:Q$73,"*補*")&gt;0),".",""),IF(Q36="補",$A735,""),IF(AND(LEN(Q36)&gt;=2,ISNUMBER(SEARCH("補",Q36))),$A735&amp;"("&amp;SUBSTITUTE(Q36,"補","")&amp;"時"&amp;")",""))</f>
        <v/>
      </c>
      <c r="R735" s="65" t="str">
        <f ca="1">CONCATENATE(IF(AND(LEN(R734)&gt;=1,R734&lt;&gt;".",COUNTIF(R36:R$73,"*補*")&gt;0),".",""),IF(R36="補",$A735,""),IF(AND(LEN(R36)&gt;=2,ISNUMBER(SEARCH("補",R36))),$A735&amp;"("&amp;SUBSTITUTE(R36,"補","")&amp;"時"&amp;")",""))</f>
        <v/>
      </c>
      <c r="S735" s="65" t="str">
        <f ca="1">CONCATENATE(IF(AND(LEN(S734)&gt;=1,S734&lt;&gt;".",COUNTIF(S36:S$73,"*補*")&gt;0),".",""),IF(S36="補",$A735,""),IF(AND(LEN(S36)&gt;=2,ISNUMBER(SEARCH("補",S36))),$A735&amp;"("&amp;SUBSTITUTE(S36,"補","")&amp;"時"&amp;")",""))</f>
        <v/>
      </c>
      <c r="T735" s="65" t="str">
        <f ca="1">CONCATENATE(IF(AND(LEN(T734)&gt;=1,T734&lt;&gt;".",COUNTIF(T36:T$73,"*補*")&gt;0),".",""),IF(T36="補",$A735,""),IF(AND(LEN(T36)&gt;=2,ISNUMBER(SEARCH("補",T36))),$A735&amp;"("&amp;SUBSTITUTE(T36,"補","")&amp;"時"&amp;")",""))</f>
        <v/>
      </c>
      <c r="U735" s="65" t="str">
        <f ca="1">CONCATENATE(IF(AND(LEN(U734)&gt;=1,U734&lt;&gt;".",COUNTIF(U36:U$73,"*補*")&gt;0),".",""),IF(U36="補",$A735,""),IF(AND(LEN(U36)&gt;=2,ISNUMBER(SEARCH("補",U36))),$A735&amp;"("&amp;SUBSTITUTE(U36,"補","")&amp;"時"&amp;")",""))</f>
        <v/>
      </c>
      <c r="V735" s="65" t="str">
        <f ca="1">CONCATENATE(IF(AND(LEN(V734)&gt;=1,V734&lt;&gt;".",COUNTIF(V36:V$73,"*補*")&gt;0),".",""),IF(V36="補",$A735,""),IF(AND(LEN(V36)&gt;=2,ISNUMBER(SEARCH("補",V36))),$A735&amp;"("&amp;SUBSTITUTE(V36,"補","")&amp;"時"&amp;")",""))</f>
        <v>35</v>
      </c>
      <c r="W735" s="65" t="str">
        <f ca="1">CONCATENATE(IF(AND(LEN(W734)&gt;=1,W734&lt;&gt;".",COUNTIF(W36:W$73,"*補*")&gt;0),".",""),IF(W36="補",$A735,""),IF(AND(LEN(W36)&gt;=2,ISNUMBER(SEARCH("補",W36))),$A735&amp;"("&amp;SUBSTITUTE(W36,"補","")&amp;"時"&amp;")",""))</f>
        <v/>
      </c>
      <c r="X735" s="65" t="str">
        <f ca="1">CONCATENATE(IF(AND(LEN(X734)&gt;=1,X734&lt;&gt;".",COUNTIF(X36:X$73,"*補*")&gt;0),".",""),IF(X36="補",$A735,""),IF(AND(LEN(X36)&gt;=2,ISNUMBER(SEARCH("補",X36))),$A735&amp;"("&amp;SUBSTITUTE(X36,"補","")&amp;"時"&amp;")",""))</f>
        <v/>
      </c>
      <c r="Y735" s="65" t="str">
        <f ca="1">CONCATENATE(IF(AND(LEN(Y734)&gt;=1,Y734&lt;&gt;".",COUNTIF(Y36:Y$73,"*補*")&gt;0),".",""),IF(Y36="補",$A735,""),IF(AND(LEN(Y36)&gt;=2,ISNUMBER(SEARCH("補",Y36))),$A735&amp;"("&amp;SUBSTITUTE(Y36,"補","")&amp;"時"&amp;")",""))</f>
        <v/>
      </c>
      <c r="Z735" s="65" t="str">
        <f ca="1">CONCATENATE(IF(AND(LEN(Z734)&gt;=1,Z734&lt;&gt;".",COUNTIF(Z36:Z$73,"*補*")&gt;0),".",""),IF(Z36="補",$A735,""),IF(AND(LEN(Z36)&gt;=2,ISNUMBER(SEARCH("補",Z36))),$A735&amp;"("&amp;SUBSTITUTE(Z36,"補","")&amp;"時"&amp;")",""))</f>
        <v/>
      </c>
      <c r="AA735" s="65" t="str">
        <f ca="1">CONCATENATE(IF(AND(LEN(AA734)&gt;=1,AA734&lt;&gt;".",COUNTIF(AA36:AA$73,"*補*")&gt;0),".",""),IF(AA36="補",$A735,""),IF(AND(LEN(AA36)&gt;=2,ISNUMBER(SEARCH("補",AA36))),$A735&amp;"("&amp;SUBSTITUTE(AA36,"補","")&amp;"時"&amp;")",""))</f>
        <v/>
      </c>
      <c r="AB735" s="65" t="str">
        <f ca="1">CONCATENATE(IF(AND(LEN(AB734)&gt;=1,AB734&lt;&gt;".",COUNTIF(AB36:AB$73,"*補*")&gt;0),".",""),IF(AB36="補",$A735,""),IF(AND(LEN(AB36)&gt;=2,ISNUMBER(SEARCH("補",AB36))),$A735&amp;"("&amp;SUBSTITUTE(AB36,"補","")&amp;"時"&amp;")",""))</f>
        <v/>
      </c>
      <c r="AC735" s="65" t="str">
        <f ca="1">CONCATENATE(IF(AND(LEN(AC734)&gt;=1,AC734&lt;&gt;".",COUNTIF(AC36:AC$73,"*補*")&gt;0),".",""),IF(AC36="補",$A735,""),IF(AND(LEN(AC36)&gt;=2,ISNUMBER(SEARCH("補",AC36))),$A735&amp;"("&amp;SUBSTITUTE(AC36,"補","")&amp;"時"&amp;")",""))</f>
        <v/>
      </c>
      <c r="AD735" s="65" t="str">
        <f ca="1">CONCATENATE(IF(AND(LEN(AD734)&gt;=1,AD734&lt;&gt;".",COUNTIF(AD36:AD$73,"*補*")&gt;0),".",""),IF(AD36="補",$A735,""),IF(AND(LEN(AD36)&gt;=2,ISNUMBER(SEARCH("補",AD36))),$A735&amp;"("&amp;SUBSTITUTE(AD36,"補","")&amp;"時"&amp;")",""))</f>
        <v/>
      </c>
      <c r="AE735" s="65" t="str">
        <f ca="1">CONCATENATE(IF(AND(LEN(AE734)&gt;=1,AE734&lt;&gt;".",COUNTIF(AE36:AE$73,"*補*")&gt;0),".",""),IF(AE36="補",$A735,""),IF(AND(LEN(AE36)&gt;=2,ISNUMBER(SEARCH("補",AE36))),$A735&amp;"("&amp;SUBSTITUTE(AE36,"補","")&amp;"時"&amp;")",""))</f>
        <v/>
      </c>
      <c r="AF735" s="65" t="str">
        <f ca="1">CONCATENATE(IF(AND(LEN(AF734)&gt;=1,AF734&lt;&gt;".",COUNTIF(AF36:AF$73,"*補*")&gt;0),".",""),IF(AF36="補",$A735,""),IF(AND(LEN(AF36)&gt;=2,ISNUMBER(SEARCH("補",AF36))),$A735&amp;"("&amp;SUBSTITUTE(AF36,"補","")&amp;"時"&amp;")",""))</f>
        <v/>
      </c>
      <c r="AG735" s="65" t="str">
        <f ca="1">CONCATENATE(IF(AND(LEN(AG734)&gt;=1,AG734&lt;&gt;".",COUNTIF(AG36:AG$73,"*補*")&gt;0),".",""),IF(AG36="補",$A735,""),IF(AND(LEN(AG36)&gt;=2,ISNUMBER(SEARCH("補",AG36))),$A735&amp;"("&amp;SUBSTITUTE(AG36,"補","")&amp;"時"&amp;")",""))</f>
        <v/>
      </c>
      <c r="AH735" s="65"/>
      <c r="AI735" s="65"/>
      <c r="AJ735" s="65"/>
    </row>
    <row r="736" spans="1:36">
      <c r="A736" s="65">
        <f t="shared" si="60"/>
        <v>36</v>
      </c>
      <c r="B736" s="65" t="str">
        <f t="shared" si="60"/>
        <v>林廷翰</v>
      </c>
      <c r="C736" s="65" t="str">
        <f ca="1">CONCATENATE(IF(AND(LEN(C735)&gt;=1,C735&lt;&gt;".",COUNTIF(C37:C$73,"*補*")&gt;0),".",""),IF(C37="補",$A736,""),IF(AND(LEN(C37)&gt;=2,ISNUMBER(SEARCH("補",C37))),$A736&amp;"("&amp;SUBSTITUTE(C37,"補","")&amp;"時"&amp;")",""))</f>
        <v/>
      </c>
      <c r="D736" s="65" t="str">
        <f ca="1">CONCATENATE(IF(AND(LEN(D735)&gt;=1,D735&lt;&gt;".",COUNTIF(D37:D$73,"*補*")&gt;0),".",""),IF(D37="補",$A736,""),IF(AND(LEN(D37)&gt;=2,ISNUMBER(SEARCH("補",D37))),$A736&amp;"("&amp;SUBSTITUTE(D37,"補","")&amp;"時"&amp;")",""))</f>
        <v/>
      </c>
      <c r="E736" s="65" t="str">
        <f ca="1">CONCATENATE(IF(AND(LEN(E735)&gt;=1,E735&lt;&gt;".",COUNTIF(E37:E$73,"*補*")&gt;0),".",""),IF(E37="補",$A736,""),IF(AND(LEN(E37)&gt;=2,ISNUMBER(SEARCH("補",E37))),$A736&amp;"("&amp;SUBSTITUTE(E37,"補","")&amp;"時"&amp;")",""))</f>
        <v/>
      </c>
      <c r="F736" s="65" t="str">
        <f ca="1">CONCATENATE(IF(AND(LEN(F735)&gt;=1,F735&lt;&gt;".",COUNTIF(F37:F$73,"*補*")&gt;0),".",""),IF(F37="補",$A736,""),IF(AND(LEN(F37)&gt;=2,ISNUMBER(SEARCH("補",F37))),$A736&amp;"("&amp;SUBSTITUTE(F37,"補","")&amp;"時"&amp;")",""))</f>
        <v/>
      </c>
      <c r="G736" s="65" t="str">
        <f ca="1">CONCATENATE(IF(AND(LEN(G735)&gt;=1,G735&lt;&gt;".",COUNTIF(G37:G$73,"*補*")&gt;0),".",""),IF(G37="補",$A736,""),IF(AND(LEN(G37)&gt;=2,ISNUMBER(SEARCH("補",G37))),$A736&amp;"("&amp;SUBSTITUTE(G37,"補","")&amp;"時"&amp;")",""))</f>
        <v/>
      </c>
      <c r="H736" s="65" t="str">
        <f ca="1">CONCATENATE(IF(AND(LEN(H735)&gt;=1,H735&lt;&gt;".",COUNTIF(H37:H$73,"*補*")&gt;0),".",""),IF(H37="補",$A736,""),IF(AND(LEN(H37)&gt;=2,ISNUMBER(SEARCH("補",H37))),$A736&amp;"("&amp;SUBSTITUTE(H37,"補","")&amp;"時"&amp;")",""))</f>
        <v/>
      </c>
      <c r="I736" s="65" t="str">
        <f ca="1">CONCATENATE(IF(AND(LEN(I735)&gt;=1,I735&lt;&gt;".",COUNTIF(I37:I$73,"*補*")&gt;0),".",""),IF(I37="補",$A736,""),IF(AND(LEN(I37)&gt;=2,ISNUMBER(SEARCH("補",I37))),$A736&amp;"("&amp;SUBSTITUTE(I37,"補","")&amp;"時"&amp;")",""))</f>
        <v/>
      </c>
      <c r="J736" s="65" t="str">
        <f ca="1">CONCATENATE(IF(AND(LEN(J735)&gt;=1,J735&lt;&gt;".",COUNTIF(J37:J$73,"*補*")&gt;0),".",""),IF(J37="補",$A736,""),IF(AND(LEN(J37)&gt;=2,ISNUMBER(SEARCH("補",J37))),$A736&amp;"("&amp;SUBSTITUTE(J37,"補","")&amp;"時"&amp;")",""))</f>
        <v/>
      </c>
      <c r="K736" s="65" t="str">
        <f ca="1">CONCATENATE(IF(AND(LEN(K735)&gt;=1,K735&lt;&gt;".",COUNTIF(K37:K$73,"*補*")&gt;0),".",""),IF(K37="補",$A736,""),IF(AND(LEN(K37)&gt;=2,ISNUMBER(SEARCH("補",K37))),$A736&amp;"("&amp;SUBSTITUTE(K37,"補","")&amp;"時"&amp;")",""))</f>
        <v/>
      </c>
      <c r="L736" s="65" t="str">
        <f ca="1">CONCATENATE(IF(AND(LEN(L735)&gt;=1,L735&lt;&gt;".",COUNTIF(L37:L$73,"*補*")&gt;0),".",""),IF(L37="補",$A736,""),IF(AND(LEN(L37)&gt;=2,ISNUMBER(SEARCH("補",L37))),$A736&amp;"("&amp;SUBSTITUTE(L37,"補","")&amp;"時"&amp;")",""))</f>
        <v/>
      </c>
      <c r="M736" s="65" t="str">
        <f ca="1">CONCATENATE(IF(AND(LEN(M735)&gt;=1,M735&lt;&gt;".",COUNTIF(M37:M$73,"*補*")&gt;0),".",""),IF(M37="補",$A736,""),IF(AND(LEN(M37)&gt;=2,ISNUMBER(SEARCH("補",M37))),$A736&amp;"("&amp;SUBSTITUTE(M37,"補","")&amp;"時"&amp;")",""))</f>
        <v/>
      </c>
      <c r="N736" s="65" t="str">
        <f ca="1">CONCATENATE(IF(AND(LEN(N735)&gt;=1,N735&lt;&gt;".",COUNTIF(N37:N$73,"*補*")&gt;0),".",""),IF(N37="補",$A736,""),IF(AND(LEN(N37)&gt;=2,ISNUMBER(SEARCH("補",N37))),$A736&amp;"("&amp;SUBSTITUTE(N37,"補","")&amp;"時"&amp;")",""))</f>
        <v/>
      </c>
      <c r="O736" s="65" t="str">
        <f ca="1">CONCATENATE(IF(AND(LEN(O735)&gt;=1,O735&lt;&gt;".",COUNTIF(O37:O$73,"*補*")&gt;0),".",""),IF(O37="補",$A736,""),IF(AND(LEN(O37)&gt;=2,ISNUMBER(SEARCH("補",O37))),$A736&amp;"("&amp;SUBSTITUTE(O37,"補","")&amp;"時"&amp;")",""))</f>
        <v/>
      </c>
      <c r="P736" s="65" t="str">
        <f ca="1">CONCATENATE(IF(AND(LEN(P735)&gt;=1,P735&lt;&gt;".",COUNTIF(P37:P$73,"*補*")&gt;0),".",""),IF(P37="補",$A736,""),IF(AND(LEN(P37)&gt;=2,ISNUMBER(SEARCH("補",P37))),$A736&amp;"("&amp;SUBSTITUTE(P37,"補","")&amp;"時"&amp;")",""))</f>
        <v/>
      </c>
      <c r="Q736" s="65" t="str">
        <f ca="1">CONCATENATE(IF(AND(LEN(Q735)&gt;=1,Q735&lt;&gt;".",COUNTIF(Q37:Q$73,"*補*")&gt;0),".",""),IF(Q37="補",$A736,""),IF(AND(LEN(Q37)&gt;=2,ISNUMBER(SEARCH("補",Q37))),$A736&amp;"("&amp;SUBSTITUTE(Q37,"補","")&amp;"時"&amp;")",""))</f>
        <v/>
      </c>
      <c r="R736" s="65" t="str">
        <f ca="1">CONCATENATE(IF(AND(LEN(R735)&gt;=1,R735&lt;&gt;".",COUNTIF(R37:R$73,"*補*")&gt;0),".",""),IF(R37="補",$A736,""),IF(AND(LEN(R37)&gt;=2,ISNUMBER(SEARCH("補",R37))),$A736&amp;"("&amp;SUBSTITUTE(R37,"補","")&amp;"時"&amp;")",""))</f>
        <v/>
      </c>
      <c r="S736" s="65" t="str">
        <f ca="1">CONCATENATE(IF(AND(LEN(S735)&gt;=1,S735&lt;&gt;".",COUNTIF(S37:S$73,"*補*")&gt;0),".",""),IF(S37="補",$A736,""),IF(AND(LEN(S37)&gt;=2,ISNUMBER(SEARCH("補",S37))),$A736&amp;"("&amp;SUBSTITUTE(S37,"補","")&amp;"時"&amp;")",""))</f>
        <v/>
      </c>
      <c r="T736" s="65" t="str">
        <f ca="1">CONCATENATE(IF(AND(LEN(T735)&gt;=1,T735&lt;&gt;".",COUNTIF(T37:T$73,"*補*")&gt;0),".",""),IF(T37="補",$A736,""),IF(AND(LEN(T37)&gt;=2,ISNUMBER(SEARCH("補",T37))),$A736&amp;"("&amp;SUBSTITUTE(T37,"補","")&amp;"時"&amp;")",""))</f>
        <v/>
      </c>
      <c r="U736" s="65" t="str">
        <f ca="1">CONCATENATE(IF(AND(LEN(U735)&gt;=1,U735&lt;&gt;".",COUNTIF(U37:U$73,"*補*")&gt;0),".",""),IF(U37="補",$A736,""),IF(AND(LEN(U37)&gt;=2,ISNUMBER(SEARCH("補",U37))),$A736&amp;"("&amp;SUBSTITUTE(U37,"補","")&amp;"時"&amp;")",""))</f>
        <v/>
      </c>
      <c r="V736" s="65" t="str">
        <f ca="1">CONCATENATE(IF(AND(LEN(V735)&gt;=1,V735&lt;&gt;".",COUNTIF(V37:V$73,"*補*")&gt;0),".",""),IF(V37="補",$A736,""),IF(AND(LEN(V37)&gt;=2,ISNUMBER(SEARCH("補",V37))),$A736&amp;"("&amp;SUBSTITUTE(V37,"補","")&amp;"時"&amp;")",""))</f>
        <v>.</v>
      </c>
      <c r="W736" s="65" t="str">
        <f ca="1">CONCATENATE(IF(AND(LEN(W735)&gt;=1,W735&lt;&gt;".",COUNTIF(W37:W$73,"*補*")&gt;0),".",""),IF(W37="補",$A736,""),IF(AND(LEN(W37)&gt;=2,ISNUMBER(SEARCH("補",W37))),$A736&amp;"("&amp;SUBSTITUTE(W37,"補","")&amp;"時"&amp;")",""))</f>
        <v/>
      </c>
      <c r="X736" s="65" t="str">
        <f ca="1">CONCATENATE(IF(AND(LEN(X735)&gt;=1,X735&lt;&gt;".",COUNTIF(X37:X$73,"*補*")&gt;0),".",""),IF(X37="補",$A736,""),IF(AND(LEN(X37)&gt;=2,ISNUMBER(SEARCH("補",X37))),$A736&amp;"("&amp;SUBSTITUTE(X37,"補","")&amp;"時"&amp;")",""))</f>
        <v/>
      </c>
      <c r="Y736" s="65" t="str">
        <f ca="1">CONCATENATE(IF(AND(LEN(Y735)&gt;=1,Y735&lt;&gt;".",COUNTIF(Y37:Y$73,"*補*")&gt;0),".",""),IF(Y37="補",$A736,""),IF(AND(LEN(Y37)&gt;=2,ISNUMBER(SEARCH("補",Y37))),$A736&amp;"("&amp;SUBSTITUTE(Y37,"補","")&amp;"時"&amp;")",""))</f>
        <v/>
      </c>
      <c r="Z736" s="65" t="str">
        <f ca="1">CONCATENATE(IF(AND(LEN(Z735)&gt;=1,Z735&lt;&gt;".",COUNTIF(Z37:Z$73,"*補*")&gt;0),".",""),IF(Z37="補",$A736,""),IF(AND(LEN(Z37)&gt;=2,ISNUMBER(SEARCH("補",Z37))),$A736&amp;"("&amp;SUBSTITUTE(Z37,"補","")&amp;"時"&amp;")",""))</f>
        <v/>
      </c>
      <c r="AA736" s="65" t="str">
        <f ca="1">CONCATENATE(IF(AND(LEN(AA735)&gt;=1,AA735&lt;&gt;".",COUNTIF(AA37:AA$73,"*補*")&gt;0),".",""),IF(AA37="補",$A736,""),IF(AND(LEN(AA37)&gt;=2,ISNUMBER(SEARCH("補",AA37))),$A736&amp;"("&amp;SUBSTITUTE(AA37,"補","")&amp;"時"&amp;")",""))</f>
        <v/>
      </c>
      <c r="AB736" s="65" t="str">
        <f ca="1">CONCATENATE(IF(AND(LEN(AB735)&gt;=1,AB735&lt;&gt;".",COUNTIF(AB37:AB$73,"*補*")&gt;0),".",""),IF(AB37="補",$A736,""),IF(AND(LEN(AB37)&gt;=2,ISNUMBER(SEARCH("補",AB37))),$A736&amp;"("&amp;SUBSTITUTE(AB37,"補","")&amp;"時"&amp;")",""))</f>
        <v/>
      </c>
      <c r="AC736" s="65" t="str">
        <f ca="1">CONCATENATE(IF(AND(LEN(AC735)&gt;=1,AC735&lt;&gt;".",COUNTIF(AC37:AC$73,"*補*")&gt;0),".",""),IF(AC37="補",$A736,""),IF(AND(LEN(AC37)&gt;=2,ISNUMBER(SEARCH("補",AC37))),$A736&amp;"("&amp;SUBSTITUTE(AC37,"補","")&amp;"時"&amp;")",""))</f>
        <v/>
      </c>
      <c r="AD736" s="65" t="str">
        <f ca="1">CONCATENATE(IF(AND(LEN(AD735)&gt;=1,AD735&lt;&gt;".",COUNTIF(AD37:AD$73,"*補*")&gt;0),".",""),IF(AD37="補",$A736,""),IF(AND(LEN(AD37)&gt;=2,ISNUMBER(SEARCH("補",AD37))),$A736&amp;"("&amp;SUBSTITUTE(AD37,"補","")&amp;"時"&amp;")",""))</f>
        <v/>
      </c>
      <c r="AE736" s="65" t="str">
        <f ca="1">CONCATENATE(IF(AND(LEN(AE735)&gt;=1,AE735&lt;&gt;".",COUNTIF(AE37:AE$73,"*補*")&gt;0),".",""),IF(AE37="補",$A736,""),IF(AND(LEN(AE37)&gt;=2,ISNUMBER(SEARCH("補",AE37))),$A736&amp;"("&amp;SUBSTITUTE(AE37,"補","")&amp;"時"&amp;")",""))</f>
        <v/>
      </c>
      <c r="AF736" s="65" t="str">
        <f ca="1">CONCATENATE(IF(AND(LEN(AF735)&gt;=1,AF735&lt;&gt;".",COUNTIF(AF37:AF$73,"*補*")&gt;0),".",""),IF(AF37="補",$A736,""),IF(AND(LEN(AF37)&gt;=2,ISNUMBER(SEARCH("補",AF37))),$A736&amp;"("&amp;SUBSTITUTE(AF37,"補","")&amp;"時"&amp;")",""))</f>
        <v/>
      </c>
      <c r="AG736" s="65" t="str">
        <f ca="1">CONCATENATE(IF(AND(LEN(AG735)&gt;=1,AG735&lt;&gt;".",COUNTIF(AG37:AG$73,"*補*")&gt;0),".",""),IF(AG37="補",$A736,""),IF(AND(LEN(AG37)&gt;=2,ISNUMBER(SEARCH("補",AG37))),$A736&amp;"("&amp;SUBSTITUTE(AG37,"補","")&amp;"時"&amp;")",""))</f>
        <v/>
      </c>
      <c r="AH736" s="65"/>
      <c r="AI736" s="65"/>
      <c r="AJ736" s="65"/>
    </row>
    <row r="737" spans="1:36">
      <c r="A737" s="65">
        <f t="shared" si="60"/>
        <v>37</v>
      </c>
      <c r="B737" s="65" t="str">
        <f t="shared" si="60"/>
        <v>李冠億</v>
      </c>
      <c r="C737" s="65" t="str">
        <f ca="1">CONCATENATE(IF(AND(LEN(C736)&gt;=1,C736&lt;&gt;".",COUNTIF(C38:C$73,"*補*")&gt;0),".",""),IF(C38="補",$A737,""),IF(AND(LEN(C38)&gt;=2,ISNUMBER(SEARCH("補",C38))),$A737&amp;"("&amp;SUBSTITUTE(C38,"補","")&amp;"時"&amp;")",""))</f>
        <v/>
      </c>
      <c r="D737" s="65" t="str">
        <f ca="1">CONCATENATE(IF(AND(LEN(D736)&gt;=1,D736&lt;&gt;".",COUNTIF(D38:D$73,"*補*")&gt;0),".",""),IF(D38="補",$A737,""),IF(AND(LEN(D38)&gt;=2,ISNUMBER(SEARCH("補",D38))),$A737&amp;"("&amp;SUBSTITUTE(D38,"補","")&amp;"時"&amp;")",""))</f>
        <v/>
      </c>
      <c r="E737" s="65" t="str">
        <f ca="1">CONCATENATE(IF(AND(LEN(E736)&gt;=1,E736&lt;&gt;".",COUNTIF(E38:E$73,"*補*")&gt;0),".",""),IF(E38="補",$A737,""),IF(AND(LEN(E38)&gt;=2,ISNUMBER(SEARCH("補",E38))),$A737&amp;"("&amp;SUBSTITUTE(E38,"補","")&amp;"時"&amp;")",""))</f>
        <v/>
      </c>
      <c r="F737" s="65" t="str">
        <f ca="1">CONCATENATE(IF(AND(LEN(F736)&gt;=1,F736&lt;&gt;".",COUNTIF(F38:F$73,"*補*")&gt;0),".",""),IF(F38="補",$A737,""),IF(AND(LEN(F38)&gt;=2,ISNUMBER(SEARCH("補",F38))),$A737&amp;"("&amp;SUBSTITUTE(F38,"補","")&amp;"時"&amp;")",""))</f>
        <v/>
      </c>
      <c r="G737" s="65" t="str">
        <f ca="1">CONCATENATE(IF(AND(LEN(G736)&gt;=1,G736&lt;&gt;".",COUNTIF(G38:G$73,"*補*")&gt;0),".",""),IF(G38="補",$A737,""),IF(AND(LEN(G38)&gt;=2,ISNUMBER(SEARCH("補",G38))),$A737&amp;"("&amp;SUBSTITUTE(G38,"補","")&amp;"時"&amp;")",""))</f>
        <v/>
      </c>
      <c r="H737" s="65" t="str">
        <f ca="1">CONCATENATE(IF(AND(LEN(H736)&gt;=1,H736&lt;&gt;".",COUNTIF(H38:H$73,"*補*")&gt;0),".",""),IF(H38="補",$A737,""),IF(AND(LEN(H38)&gt;=2,ISNUMBER(SEARCH("補",H38))),$A737&amp;"("&amp;SUBSTITUTE(H38,"補","")&amp;"時"&amp;")",""))</f>
        <v/>
      </c>
      <c r="I737" s="65" t="str">
        <f ca="1">CONCATENATE(IF(AND(LEN(I736)&gt;=1,I736&lt;&gt;".",COUNTIF(I38:I$73,"*補*")&gt;0),".",""),IF(I38="補",$A737,""),IF(AND(LEN(I38)&gt;=2,ISNUMBER(SEARCH("補",I38))),$A737&amp;"("&amp;SUBSTITUTE(I38,"補","")&amp;"時"&amp;")",""))</f>
        <v/>
      </c>
      <c r="J737" s="65" t="str">
        <f ca="1">CONCATENATE(IF(AND(LEN(J736)&gt;=1,J736&lt;&gt;".",COUNTIF(J38:J$73,"*補*")&gt;0),".",""),IF(J38="補",$A737,""),IF(AND(LEN(J38)&gt;=2,ISNUMBER(SEARCH("補",J38))),$A737&amp;"("&amp;SUBSTITUTE(J38,"補","")&amp;"時"&amp;")",""))</f>
        <v/>
      </c>
      <c r="K737" s="65" t="str">
        <f ca="1">CONCATENATE(IF(AND(LEN(K736)&gt;=1,K736&lt;&gt;".",COUNTIF(K38:K$73,"*補*")&gt;0),".",""),IF(K38="補",$A737,""),IF(AND(LEN(K38)&gt;=2,ISNUMBER(SEARCH("補",K38))),$A737&amp;"("&amp;SUBSTITUTE(K38,"補","")&amp;"時"&amp;")",""))</f>
        <v/>
      </c>
      <c r="L737" s="65" t="str">
        <f ca="1">CONCATENATE(IF(AND(LEN(L736)&gt;=1,L736&lt;&gt;".",COUNTIF(L38:L$73,"*補*")&gt;0),".",""),IF(L38="補",$A737,""),IF(AND(LEN(L38)&gt;=2,ISNUMBER(SEARCH("補",L38))),$A737&amp;"("&amp;SUBSTITUTE(L38,"補","")&amp;"時"&amp;")",""))</f>
        <v/>
      </c>
      <c r="M737" s="65" t="str">
        <f ca="1">CONCATENATE(IF(AND(LEN(M736)&gt;=1,M736&lt;&gt;".",COUNTIF(M38:M$73,"*補*")&gt;0),".",""),IF(M38="補",$A737,""),IF(AND(LEN(M38)&gt;=2,ISNUMBER(SEARCH("補",M38))),$A737&amp;"("&amp;SUBSTITUTE(M38,"補","")&amp;"時"&amp;")",""))</f>
        <v/>
      </c>
      <c r="N737" s="65" t="str">
        <f ca="1">CONCATENATE(IF(AND(LEN(N736)&gt;=1,N736&lt;&gt;".",COUNTIF(N38:N$73,"*補*")&gt;0),".",""),IF(N38="補",$A737,""),IF(AND(LEN(N38)&gt;=2,ISNUMBER(SEARCH("補",N38))),$A737&amp;"("&amp;SUBSTITUTE(N38,"補","")&amp;"時"&amp;")",""))</f>
        <v/>
      </c>
      <c r="O737" s="65" t="str">
        <f ca="1">CONCATENATE(IF(AND(LEN(O736)&gt;=1,O736&lt;&gt;".",COUNTIF(O38:O$73,"*補*")&gt;0),".",""),IF(O38="補",$A737,""),IF(AND(LEN(O38)&gt;=2,ISNUMBER(SEARCH("補",O38))),$A737&amp;"("&amp;SUBSTITUTE(O38,"補","")&amp;"時"&amp;")",""))</f>
        <v/>
      </c>
      <c r="P737" s="65" t="str">
        <f ca="1">CONCATENATE(IF(AND(LEN(P736)&gt;=1,P736&lt;&gt;".",COUNTIF(P38:P$73,"*補*")&gt;0),".",""),IF(P38="補",$A737,""),IF(AND(LEN(P38)&gt;=2,ISNUMBER(SEARCH("補",P38))),$A737&amp;"("&amp;SUBSTITUTE(P38,"補","")&amp;"時"&amp;")",""))</f>
        <v/>
      </c>
      <c r="Q737" s="65" t="str">
        <f ca="1">CONCATENATE(IF(AND(LEN(Q736)&gt;=1,Q736&lt;&gt;".",COUNTIF(Q38:Q$73,"*補*")&gt;0),".",""),IF(Q38="補",$A737,""),IF(AND(LEN(Q38)&gt;=2,ISNUMBER(SEARCH("補",Q38))),$A737&amp;"("&amp;SUBSTITUTE(Q38,"補","")&amp;"時"&amp;")",""))</f>
        <v/>
      </c>
      <c r="R737" s="65" t="str">
        <f ca="1">CONCATENATE(IF(AND(LEN(R736)&gt;=1,R736&lt;&gt;".",COUNTIF(R38:R$73,"*補*")&gt;0),".",""),IF(R38="補",$A737,""),IF(AND(LEN(R38)&gt;=2,ISNUMBER(SEARCH("補",R38))),$A737&amp;"("&amp;SUBSTITUTE(R38,"補","")&amp;"時"&amp;")",""))</f>
        <v/>
      </c>
      <c r="S737" s="65" t="str">
        <f ca="1">CONCATENATE(IF(AND(LEN(S736)&gt;=1,S736&lt;&gt;".",COUNTIF(S38:S$73,"*補*")&gt;0),".",""),IF(S38="補",$A737,""),IF(AND(LEN(S38)&gt;=2,ISNUMBER(SEARCH("補",S38))),$A737&amp;"("&amp;SUBSTITUTE(S38,"補","")&amp;"時"&amp;")",""))</f>
        <v/>
      </c>
      <c r="T737" s="65" t="str">
        <f ca="1">CONCATENATE(IF(AND(LEN(T736)&gt;=1,T736&lt;&gt;".",COUNTIF(T38:T$73,"*補*")&gt;0),".",""),IF(T38="補",$A737,""),IF(AND(LEN(T38)&gt;=2,ISNUMBER(SEARCH("補",T38))),$A737&amp;"("&amp;SUBSTITUTE(T38,"補","")&amp;"時"&amp;")",""))</f>
        <v/>
      </c>
      <c r="U737" s="65" t="str">
        <f ca="1">CONCATENATE(IF(AND(LEN(U736)&gt;=1,U736&lt;&gt;".",COUNTIF(U38:U$73,"*補*")&gt;0),".",""),IF(U38="補",$A737,""),IF(AND(LEN(U38)&gt;=2,ISNUMBER(SEARCH("補",U38))),$A737&amp;"("&amp;SUBSTITUTE(U38,"補","")&amp;"時"&amp;")",""))</f>
        <v/>
      </c>
      <c r="V737" s="65" t="str">
        <f ca="1">CONCATENATE(IF(AND(LEN(V736)&gt;=1,V736&lt;&gt;".",COUNTIF(V38:V$73,"*補*")&gt;0),".",""),IF(V38="補",$A737,""),IF(AND(LEN(V38)&gt;=2,ISNUMBER(SEARCH("補",V38))),$A737&amp;"("&amp;SUBSTITUTE(V38,"補","")&amp;"時"&amp;")",""))</f>
        <v/>
      </c>
      <c r="W737" s="65" t="str">
        <f ca="1">CONCATENATE(IF(AND(LEN(W736)&gt;=1,W736&lt;&gt;".",COUNTIF(W38:W$73,"*補*")&gt;0),".",""),IF(W38="補",$A737,""),IF(AND(LEN(W38)&gt;=2,ISNUMBER(SEARCH("補",W38))),$A737&amp;"("&amp;SUBSTITUTE(W38,"補","")&amp;"時"&amp;")",""))</f>
        <v/>
      </c>
      <c r="X737" s="65" t="str">
        <f ca="1">CONCATENATE(IF(AND(LEN(X736)&gt;=1,X736&lt;&gt;".",COUNTIF(X38:X$73,"*補*")&gt;0),".",""),IF(X38="補",$A737,""),IF(AND(LEN(X38)&gt;=2,ISNUMBER(SEARCH("補",X38))),$A737&amp;"("&amp;SUBSTITUTE(X38,"補","")&amp;"時"&amp;")",""))</f>
        <v/>
      </c>
      <c r="Y737" s="65" t="str">
        <f ca="1">CONCATENATE(IF(AND(LEN(Y736)&gt;=1,Y736&lt;&gt;".",COUNTIF(Y38:Y$73,"*補*")&gt;0),".",""),IF(Y38="補",$A737,""),IF(AND(LEN(Y38)&gt;=2,ISNUMBER(SEARCH("補",Y38))),$A737&amp;"("&amp;SUBSTITUTE(Y38,"補","")&amp;"時"&amp;")",""))</f>
        <v/>
      </c>
      <c r="Z737" s="65" t="str">
        <f ca="1">CONCATENATE(IF(AND(LEN(Z736)&gt;=1,Z736&lt;&gt;".",COUNTIF(Z38:Z$73,"*補*")&gt;0),".",""),IF(Z38="補",$A737,""),IF(AND(LEN(Z38)&gt;=2,ISNUMBER(SEARCH("補",Z38))),$A737&amp;"("&amp;SUBSTITUTE(Z38,"補","")&amp;"時"&amp;")",""))</f>
        <v/>
      </c>
      <c r="AA737" s="65" t="str">
        <f ca="1">CONCATENATE(IF(AND(LEN(AA736)&gt;=1,AA736&lt;&gt;".",COUNTIF(AA38:AA$73,"*補*")&gt;0),".",""),IF(AA38="補",$A737,""),IF(AND(LEN(AA38)&gt;=2,ISNUMBER(SEARCH("補",AA38))),$A737&amp;"("&amp;SUBSTITUTE(AA38,"補","")&amp;"時"&amp;")",""))</f>
        <v/>
      </c>
      <c r="AB737" s="65" t="str">
        <f ca="1">CONCATENATE(IF(AND(LEN(AB736)&gt;=1,AB736&lt;&gt;".",COUNTIF(AB38:AB$73,"*補*")&gt;0),".",""),IF(AB38="補",$A737,""),IF(AND(LEN(AB38)&gt;=2,ISNUMBER(SEARCH("補",AB38))),$A737&amp;"("&amp;SUBSTITUTE(AB38,"補","")&amp;"時"&amp;")",""))</f>
        <v/>
      </c>
      <c r="AC737" s="65" t="str">
        <f ca="1">CONCATENATE(IF(AND(LEN(AC736)&gt;=1,AC736&lt;&gt;".",COUNTIF(AC38:AC$73,"*補*")&gt;0),".",""),IF(AC38="補",$A737,""),IF(AND(LEN(AC38)&gt;=2,ISNUMBER(SEARCH("補",AC38))),$A737&amp;"("&amp;SUBSTITUTE(AC38,"補","")&amp;"時"&amp;")",""))</f>
        <v/>
      </c>
      <c r="AD737" s="65" t="str">
        <f ca="1">CONCATENATE(IF(AND(LEN(AD736)&gt;=1,AD736&lt;&gt;".",COUNTIF(AD38:AD$73,"*補*")&gt;0),".",""),IF(AD38="補",$A737,""),IF(AND(LEN(AD38)&gt;=2,ISNUMBER(SEARCH("補",AD38))),$A737&amp;"("&amp;SUBSTITUTE(AD38,"補","")&amp;"時"&amp;")",""))</f>
        <v/>
      </c>
      <c r="AE737" s="65" t="str">
        <f ca="1">CONCATENATE(IF(AND(LEN(AE736)&gt;=1,AE736&lt;&gt;".",COUNTIF(AE38:AE$73,"*補*")&gt;0),".",""),IF(AE38="補",$A737,""),IF(AND(LEN(AE38)&gt;=2,ISNUMBER(SEARCH("補",AE38))),$A737&amp;"("&amp;SUBSTITUTE(AE38,"補","")&amp;"時"&amp;")",""))</f>
        <v/>
      </c>
      <c r="AF737" s="65" t="str">
        <f ca="1">CONCATENATE(IF(AND(LEN(AF736)&gt;=1,AF736&lt;&gt;".",COUNTIF(AF38:AF$73,"*補*")&gt;0),".",""),IF(AF38="補",$A737,""),IF(AND(LEN(AF38)&gt;=2,ISNUMBER(SEARCH("補",AF38))),$A737&amp;"("&amp;SUBSTITUTE(AF38,"補","")&amp;"時"&amp;")",""))</f>
        <v/>
      </c>
      <c r="AG737" s="65" t="str">
        <f ca="1">CONCATENATE(IF(AND(LEN(AG736)&gt;=1,AG736&lt;&gt;".",COUNTIF(AG38:AG$73,"*補*")&gt;0),".",""),IF(AG38="補",$A737,""),IF(AND(LEN(AG38)&gt;=2,ISNUMBER(SEARCH("補",AG38))),$A737&amp;"("&amp;SUBSTITUTE(AG38,"補","")&amp;"時"&amp;")",""))</f>
        <v/>
      </c>
      <c r="AH737" s="65"/>
      <c r="AI737" s="65"/>
      <c r="AJ737" s="65"/>
    </row>
    <row r="738" spans="1:36">
      <c r="A738" s="65">
        <f t="shared" si="60"/>
        <v>38</v>
      </c>
      <c r="B738" s="65" t="str">
        <f t="shared" si="60"/>
        <v>佘尚恩</v>
      </c>
      <c r="C738" s="65" t="str">
        <f ca="1">CONCATENATE(IF(AND(LEN(C737)&gt;=1,C737&lt;&gt;".",COUNTIF(C39:C$73,"*補*")&gt;0),".",""),IF(C39="補",$A738,""),IF(AND(LEN(C39)&gt;=2,ISNUMBER(SEARCH("補",C39))),$A738&amp;"("&amp;SUBSTITUTE(C39,"補","")&amp;"時"&amp;")",""))</f>
        <v/>
      </c>
      <c r="D738" s="65" t="str">
        <f ca="1">CONCATENATE(IF(AND(LEN(D737)&gt;=1,D737&lt;&gt;".",COUNTIF(D39:D$73,"*補*")&gt;0),".",""),IF(D39="補",$A738,""),IF(AND(LEN(D39)&gt;=2,ISNUMBER(SEARCH("補",D39))),$A738&amp;"("&amp;SUBSTITUTE(D39,"補","")&amp;"時"&amp;")",""))</f>
        <v/>
      </c>
      <c r="E738" s="65" t="str">
        <f ca="1">CONCATENATE(IF(AND(LEN(E737)&gt;=1,E737&lt;&gt;".",COUNTIF(E39:E$73,"*補*")&gt;0),".",""),IF(E39="補",$A738,""),IF(AND(LEN(E39)&gt;=2,ISNUMBER(SEARCH("補",E39))),$A738&amp;"("&amp;SUBSTITUTE(E39,"補","")&amp;"時"&amp;")",""))</f>
        <v/>
      </c>
      <c r="F738" s="65" t="str">
        <f ca="1">CONCATENATE(IF(AND(LEN(F737)&gt;=1,F737&lt;&gt;".",COUNTIF(F39:F$73,"*補*")&gt;0),".",""),IF(F39="補",$A738,""),IF(AND(LEN(F39)&gt;=2,ISNUMBER(SEARCH("補",F39))),$A738&amp;"("&amp;SUBSTITUTE(F39,"補","")&amp;"時"&amp;")",""))</f>
        <v/>
      </c>
      <c r="G738" s="65" t="str">
        <f ca="1">CONCATENATE(IF(AND(LEN(G737)&gt;=1,G737&lt;&gt;".",COUNTIF(G39:G$73,"*補*")&gt;0),".",""),IF(G39="補",$A738,""),IF(AND(LEN(G39)&gt;=2,ISNUMBER(SEARCH("補",G39))),$A738&amp;"("&amp;SUBSTITUTE(G39,"補","")&amp;"時"&amp;")",""))</f>
        <v/>
      </c>
      <c r="H738" s="65" t="str">
        <f ca="1">CONCATENATE(IF(AND(LEN(H737)&gt;=1,H737&lt;&gt;".",COUNTIF(H39:H$73,"*補*")&gt;0),".",""),IF(H39="補",$A738,""),IF(AND(LEN(H39)&gt;=2,ISNUMBER(SEARCH("補",H39))),$A738&amp;"("&amp;SUBSTITUTE(H39,"補","")&amp;"時"&amp;")",""))</f>
        <v/>
      </c>
      <c r="I738" s="65" t="str">
        <f ca="1">CONCATENATE(IF(AND(LEN(I737)&gt;=1,I737&lt;&gt;".",COUNTIF(I39:I$73,"*補*")&gt;0),".",""),IF(I39="補",$A738,""),IF(AND(LEN(I39)&gt;=2,ISNUMBER(SEARCH("補",I39))),$A738&amp;"("&amp;SUBSTITUTE(I39,"補","")&amp;"時"&amp;")",""))</f>
        <v/>
      </c>
      <c r="J738" s="65" t="str">
        <f ca="1">CONCATENATE(IF(AND(LEN(J737)&gt;=1,J737&lt;&gt;".",COUNTIF(J39:J$73,"*補*")&gt;0),".",""),IF(J39="補",$A738,""),IF(AND(LEN(J39)&gt;=2,ISNUMBER(SEARCH("補",J39))),$A738&amp;"("&amp;SUBSTITUTE(J39,"補","")&amp;"時"&amp;")",""))</f>
        <v/>
      </c>
      <c r="K738" s="65" t="str">
        <f ca="1">CONCATENATE(IF(AND(LEN(K737)&gt;=1,K737&lt;&gt;".",COUNTIF(K39:K$73,"*補*")&gt;0),".",""),IF(K39="補",$A738,""),IF(AND(LEN(K39)&gt;=2,ISNUMBER(SEARCH("補",K39))),$A738&amp;"("&amp;SUBSTITUTE(K39,"補","")&amp;"時"&amp;")",""))</f>
        <v/>
      </c>
      <c r="L738" s="65" t="str">
        <f ca="1">CONCATENATE(IF(AND(LEN(L737)&gt;=1,L737&lt;&gt;".",COUNTIF(L39:L$73,"*補*")&gt;0),".",""),IF(L39="補",$A738,""),IF(AND(LEN(L39)&gt;=2,ISNUMBER(SEARCH("補",L39))),$A738&amp;"("&amp;SUBSTITUTE(L39,"補","")&amp;"時"&amp;")",""))</f>
        <v/>
      </c>
      <c r="M738" s="65" t="str">
        <f ca="1">CONCATENATE(IF(AND(LEN(M737)&gt;=1,M737&lt;&gt;".",COUNTIF(M39:M$73,"*補*")&gt;0),".",""),IF(M39="補",$A738,""),IF(AND(LEN(M39)&gt;=2,ISNUMBER(SEARCH("補",M39))),$A738&amp;"("&amp;SUBSTITUTE(M39,"補","")&amp;"時"&amp;")",""))</f>
        <v/>
      </c>
      <c r="N738" s="65" t="str">
        <f ca="1">CONCATENATE(IF(AND(LEN(N737)&gt;=1,N737&lt;&gt;".",COUNTIF(N39:N$73,"*補*")&gt;0),".",""),IF(N39="補",$A738,""),IF(AND(LEN(N39)&gt;=2,ISNUMBER(SEARCH("補",N39))),$A738&amp;"("&amp;SUBSTITUTE(N39,"補","")&amp;"時"&amp;")",""))</f>
        <v/>
      </c>
      <c r="O738" s="65" t="str">
        <f ca="1">CONCATENATE(IF(AND(LEN(O737)&gt;=1,O737&lt;&gt;".",COUNTIF(O39:O$73,"*補*")&gt;0),".",""),IF(O39="補",$A738,""),IF(AND(LEN(O39)&gt;=2,ISNUMBER(SEARCH("補",O39))),$A738&amp;"("&amp;SUBSTITUTE(O39,"補","")&amp;"時"&amp;")",""))</f>
        <v/>
      </c>
      <c r="P738" s="65" t="str">
        <f ca="1">CONCATENATE(IF(AND(LEN(P737)&gt;=1,P737&lt;&gt;".",COUNTIF(P39:P$73,"*補*")&gt;0),".",""),IF(P39="補",$A738,""),IF(AND(LEN(P39)&gt;=2,ISNUMBER(SEARCH("補",P39))),$A738&amp;"("&amp;SUBSTITUTE(P39,"補","")&amp;"時"&amp;")",""))</f>
        <v/>
      </c>
      <c r="Q738" s="65" t="str">
        <f ca="1">CONCATENATE(IF(AND(LEN(Q737)&gt;=1,Q737&lt;&gt;".",COUNTIF(Q39:Q$73,"*補*")&gt;0),".",""),IF(Q39="補",$A738,""),IF(AND(LEN(Q39)&gt;=2,ISNUMBER(SEARCH("補",Q39))),$A738&amp;"("&amp;SUBSTITUTE(Q39,"補","")&amp;"時"&amp;")",""))</f>
        <v/>
      </c>
      <c r="R738" s="65" t="str">
        <f ca="1">CONCATENATE(IF(AND(LEN(R737)&gt;=1,R737&lt;&gt;".",COUNTIF(R39:R$73,"*補*")&gt;0),".",""),IF(R39="補",$A738,""),IF(AND(LEN(R39)&gt;=2,ISNUMBER(SEARCH("補",R39))),$A738&amp;"("&amp;SUBSTITUTE(R39,"補","")&amp;"時"&amp;")",""))</f>
        <v/>
      </c>
      <c r="S738" s="65" t="str">
        <f ca="1">CONCATENATE(IF(AND(LEN(S737)&gt;=1,S737&lt;&gt;".",COUNTIF(S39:S$73,"*補*")&gt;0),".",""),IF(S39="補",$A738,""),IF(AND(LEN(S39)&gt;=2,ISNUMBER(SEARCH("補",S39))),$A738&amp;"("&amp;SUBSTITUTE(S39,"補","")&amp;"時"&amp;")",""))</f>
        <v/>
      </c>
      <c r="T738" s="65" t="str">
        <f ca="1">CONCATENATE(IF(AND(LEN(T737)&gt;=1,T737&lt;&gt;".",COUNTIF(T39:T$73,"*補*")&gt;0),".",""),IF(T39="補",$A738,""),IF(AND(LEN(T39)&gt;=2,ISNUMBER(SEARCH("補",T39))),$A738&amp;"("&amp;SUBSTITUTE(T39,"補","")&amp;"時"&amp;")",""))</f>
        <v/>
      </c>
      <c r="U738" s="65" t="str">
        <f ca="1">CONCATENATE(IF(AND(LEN(U737)&gt;=1,U737&lt;&gt;".",COUNTIF(U39:U$73,"*補*")&gt;0),".",""),IF(U39="補",$A738,""),IF(AND(LEN(U39)&gt;=2,ISNUMBER(SEARCH("補",U39))),$A738&amp;"("&amp;SUBSTITUTE(U39,"補","")&amp;"時"&amp;")",""))</f>
        <v/>
      </c>
      <c r="V738" s="65" t="str">
        <f ca="1">CONCATENATE(IF(AND(LEN(V737)&gt;=1,V737&lt;&gt;".",COUNTIF(V39:V$73,"*補*")&gt;0),".",""),IF(V39="補",$A738,""),IF(AND(LEN(V39)&gt;=2,ISNUMBER(SEARCH("補",V39))),$A738&amp;"("&amp;SUBSTITUTE(V39,"補","")&amp;"時"&amp;")",""))</f>
        <v/>
      </c>
      <c r="W738" s="65" t="str">
        <f ca="1">CONCATENATE(IF(AND(LEN(W737)&gt;=1,W737&lt;&gt;".",COUNTIF(W39:W$73,"*補*")&gt;0),".",""),IF(W39="補",$A738,""),IF(AND(LEN(W39)&gt;=2,ISNUMBER(SEARCH("補",W39))),$A738&amp;"("&amp;SUBSTITUTE(W39,"補","")&amp;"時"&amp;")",""))</f>
        <v/>
      </c>
      <c r="X738" s="65" t="str">
        <f ca="1">CONCATENATE(IF(AND(LEN(X737)&gt;=1,X737&lt;&gt;".",COUNTIF(X39:X$73,"*補*")&gt;0),".",""),IF(X39="補",$A738,""),IF(AND(LEN(X39)&gt;=2,ISNUMBER(SEARCH("補",X39))),$A738&amp;"("&amp;SUBSTITUTE(X39,"補","")&amp;"時"&amp;")",""))</f>
        <v/>
      </c>
      <c r="Y738" s="65" t="str">
        <f ca="1">CONCATENATE(IF(AND(LEN(Y737)&gt;=1,Y737&lt;&gt;".",COUNTIF(Y39:Y$73,"*補*")&gt;0),".",""),IF(Y39="補",$A738,""),IF(AND(LEN(Y39)&gt;=2,ISNUMBER(SEARCH("補",Y39))),$A738&amp;"("&amp;SUBSTITUTE(Y39,"補","")&amp;"時"&amp;")",""))</f>
        <v/>
      </c>
      <c r="Z738" s="65" t="str">
        <f ca="1">CONCATENATE(IF(AND(LEN(Z737)&gt;=1,Z737&lt;&gt;".",COUNTIF(Z39:Z$73,"*補*")&gt;0),".",""),IF(Z39="補",$A738,""),IF(AND(LEN(Z39)&gt;=2,ISNUMBER(SEARCH("補",Z39))),$A738&amp;"("&amp;SUBSTITUTE(Z39,"補","")&amp;"時"&amp;")",""))</f>
        <v/>
      </c>
      <c r="AA738" s="65" t="str">
        <f ca="1">CONCATENATE(IF(AND(LEN(AA737)&gt;=1,AA737&lt;&gt;".",COUNTIF(AA39:AA$73,"*補*")&gt;0),".",""),IF(AA39="補",$A738,""),IF(AND(LEN(AA39)&gt;=2,ISNUMBER(SEARCH("補",AA39))),$A738&amp;"("&amp;SUBSTITUTE(AA39,"補","")&amp;"時"&amp;")",""))</f>
        <v/>
      </c>
      <c r="AB738" s="65" t="str">
        <f ca="1">CONCATENATE(IF(AND(LEN(AB737)&gt;=1,AB737&lt;&gt;".",COUNTIF(AB39:AB$73,"*補*")&gt;0),".",""),IF(AB39="補",$A738,""),IF(AND(LEN(AB39)&gt;=2,ISNUMBER(SEARCH("補",AB39))),$A738&amp;"("&amp;SUBSTITUTE(AB39,"補","")&amp;"時"&amp;")",""))</f>
        <v/>
      </c>
      <c r="AC738" s="65" t="str">
        <f ca="1">CONCATENATE(IF(AND(LEN(AC737)&gt;=1,AC737&lt;&gt;".",COUNTIF(AC39:AC$73,"*補*")&gt;0),".",""),IF(AC39="補",$A738,""),IF(AND(LEN(AC39)&gt;=2,ISNUMBER(SEARCH("補",AC39))),$A738&amp;"("&amp;SUBSTITUTE(AC39,"補","")&amp;"時"&amp;")",""))</f>
        <v/>
      </c>
      <c r="AD738" s="65" t="str">
        <f ca="1">CONCATENATE(IF(AND(LEN(AD737)&gt;=1,AD737&lt;&gt;".",COUNTIF(AD39:AD$73,"*補*")&gt;0),".",""),IF(AD39="補",$A738,""),IF(AND(LEN(AD39)&gt;=2,ISNUMBER(SEARCH("補",AD39))),$A738&amp;"("&amp;SUBSTITUTE(AD39,"補","")&amp;"時"&amp;")",""))</f>
        <v/>
      </c>
      <c r="AE738" s="65" t="str">
        <f ca="1">CONCATENATE(IF(AND(LEN(AE737)&gt;=1,AE737&lt;&gt;".",COUNTIF(AE39:AE$73,"*補*")&gt;0),".",""),IF(AE39="補",$A738,""),IF(AND(LEN(AE39)&gt;=2,ISNUMBER(SEARCH("補",AE39))),$A738&amp;"("&amp;SUBSTITUTE(AE39,"補","")&amp;"時"&amp;")",""))</f>
        <v/>
      </c>
      <c r="AF738" s="65" t="str">
        <f ca="1">CONCATENATE(IF(AND(LEN(AF737)&gt;=1,AF737&lt;&gt;".",COUNTIF(AF39:AF$73,"*補*")&gt;0),".",""),IF(AF39="補",$A738,""),IF(AND(LEN(AF39)&gt;=2,ISNUMBER(SEARCH("補",AF39))),$A738&amp;"("&amp;SUBSTITUTE(AF39,"補","")&amp;"時"&amp;")",""))</f>
        <v/>
      </c>
      <c r="AG738" s="65" t="str">
        <f ca="1">CONCATENATE(IF(AND(LEN(AG737)&gt;=1,AG737&lt;&gt;".",COUNTIF(AG39:AG$73,"*補*")&gt;0),".",""),IF(AG39="補",$A738,""),IF(AND(LEN(AG39)&gt;=2,ISNUMBER(SEARCH("補",AG39))),$A738&amp;"("&amp;SUBSTITUTE(AG39,"補","")&amp;"時"&amp;")",""))</f>
        <v/>
      </c>
      <c r="AH738" s="65"/>
      <c r="AI738" s="65"/>
      <c r="AJ738" s="65"/>
    </row>
    <row r="739" spans="1:36">
      <c r="A739" s="65">
        <f t="shared" si="60"/>
        <v>39</v>
      </c>
      <c r="B739" s="65" t="str">
        <f t="shared" si="60"/>
        <v>葉家豪</v>
      </c>
      <c r="C739" s="65" t="str">
        <f ca="1">CONCATENATE(IF(AND(LEN(C738)&gt;=1,C738&lt;&gt;".",COUNTIF(C40:C$73,"*補*")&gt;0),".",""),IF(C40="補",$A739,""),IF(AND(LEN(C40)&gt;=2,ISNUMBER(SEARCH("補",C40))),$A739&amp;"("&amp;SUBSTITUTE(C40,"補","")&amp;"時"&amp;")",""))</f>
        <v/>
      </c>
      <c r="D739" s="65" t="str">
        <f ca="1">CONCATENATE(IF(AND(LEN(D738)&gt;=1,D738&lt;&gt;".",COUNTIF(D40:D$73,"*補*")&gt;0),".",""),IF(D40="補",$A739,""),IF(AND(LEN(D40)&gt;=2,ISNUMBER(SEARCH("補",D40))),$A739&amp;"("&amp;SUBSTITUTE(D40,"補","")&amp;"時"&amp;")",""))</f>
        <v/>
      </c>
      <c r="E739" s="65" t="str">
        <f ca="1">CONCATENATE(IF(AND(LEN(E738)&gt;=1,E738&lt;&gt;".",COUNTIF(E40:E$73,"*補*")&gt;0),".",""),IF(E40="補",$A739,""),IF(AND(LEN(E40)&gt;=2,ISNUMBER(SEARCH("補",E40))),$A739&amp;"("&amp;SUBSTITUTE(E40,"補","")&amp;"時"&amp;")",""))</f>
        <v/>
      </c>
      <c r="F739" s="65" t="str">
        <f ca="1">CONCATENATE(IF(AND(LEN(F738)&gt;=1,F738&lt;&gt;".",COUNTIF(F40:F$73,"*補*")&gt;0),".",""),IF(F40="補",$A739,""),IF(AND(LEN(F40)&gt;=2,ISNUMBER(SEARCH("補",F40))),$A739&amp;"("&amp;SUBSTITUTE(F40,"補","")&amp;"時"&amp;")",""))</f>
        <v/>
      </c>
      <c r="G739" s="65" t="str">
        <f ca="1">CONCATENATE(IF(AND(LEN(G738)&gt;=1,G738&lt;&gt;".",COUNTIF(G40:G$73,"*補*")&gt;0),".",""),IF(G40="補",$A739,""),IF(AND(LEN(G40)&gt;=2,ISNUMBER(SEARCH("補",G40))),$A739&amp;"("&amp;SUBSTITUTE(G40,"補","")&amp;"時"&amp;")",""))</f>
        <v/>
      </c>
      <c r="H739" s="65" t="str">
        <f ca="1">CONCATENATE(IF(AND(LEN(H738)&gt;=1,H738&lt;&gt;".",COUNTIF(H40:H$73,"*補*")&gt;0),".",""),IF(H40="補",$A739,""),IF(AND(LEN(H40)&gt;=2,ISNUMBER(SEARCH("補",H40))),$A739&amp;"("&amp;SUBSTITUTE(H40,"補","")&amp;"時"&amp;")",""))</f>
        <v/>
      </c>
      <c r="I739" s="65" t="str">
        <f ca="1">CONCATENATE(IF(AND(LEN(I738)&gt;=1,I738&lt;&gt;".",COUNTIF(I40:I$73,"*補*")&gt;0),".",""),IF(I40="補",$A739,""),IF(AND(LEN(I40)&gt;=2,ISNUMBER(SEARCH("補",I40))),$A739&amp;"("&amp;SUBSTITUTE(I40,"補","")&amp;"時"&amp;")",""))</f>
        <v/>
      </c>
      <c r="J739" s="65" t="str">
        <f ca="1">CONCATENATE(IF(AND(LEN(J738)&gt;=1,J738&lt;&gt;".",COUNTIF(J40:J$73,"*補*")&gt;0),".",""),IF(J40="補",$A739,""),IF(AND(LEN(J40)&gt;=2,ISNUMBER(SEARCH("補",J40))),$A739&amp;"("&amp;SUBSTITUTE(J40,"補","")&amp;"時"&amp;")",""))</f>
        <v/>
      </c>
      <c r="K739" s="65" t="str">
        <f ca="1">CONCATENATE(IF(AND(LEN(K738)&gt;=1,K738&lt;&gt;".",COUNTIF(K40:K$73,"*補*")&gt;0),".",""),IF(K40="補",$A739,""),IF(AND(LEN(K40)&gt;=2,ISNUMBER(SEARCH("補",K40))),$A739&amp;"("&amp;SUBSTITUTE(K40,"補","")&amp;"時"&amp;")",""))</f>
        <v/>
      </c>
      <c r="L739" s="65" t="str">
        <f ca="1">CONCATENATE(IF(AND(LEN(L738)&gt;=1,L738&lt;&gt;".",COUNTIF(L40:L$73,"*補*")&gt;0),".",""),IF(L40="補",$A739,""),IF(AND(LEN(L40)&gt;=2,ISNUMBER(SEARCH("補",L40))),$A739&amp;"("&amp;SUBSTITUTE(L40,"補","")&amp;"時"&amp;")",""))</f>
        <v/>
      </c>
      <c r="M739" s="65" t="str">
        <f ca="1">CONCATENATE(IF(AND(LEN(M738)&gt;=1,M738&lt;&gt;".",COUNTIF(M40:M$73,"*補*")&gt;0),".",""),IF(M40="補",$A739,""),IF(AND(LEN(M40)&gt;=2,ISNUMBER(SEARCH("補",M40))),$A739&amp;"("&amp;SUBSTITUTE(M40,"補","")&amp;"時"&amp;")",""))</f>
        <v/>
      </c>
      <c r="N739" s="65" t="str">
        <f ca="1">CONCATENATE(IF(AND(LEN(N738)&gt;=1,N738&lt;&gt;".",COUNTIF(N40:N$73,"*補*")&gt;0),".",""),IF(N40="補",$A739,""),IF(AND(LEN(N40)&gt;=2,ISNUMBER(SEARCH("補",N40))),$A739&amp;"("&amp;SUBSTITUTE(N40,"補","")&amp;"時"&amp;")",""))</f>
        <v/>
      </c>
      <c r="O739" s="65" t="str">
        <f ca="1">CONCATENATE(IF(AND(LEN(O738)&gt;=1,O738&lt;&gt;".",COUNTIF(O40:O$73,"*補*")&gt;0),".",""),IF(O40="補",$A739,""),IF(AND(LEN(O40)&gt;=2,ISNUMBER(SEARCH("補",O40))),$A739&amp;"("&amp;SUBSTITUTE(O40,"補","")&amp;"時"&amp;")",""))</f>
        <v/>
      </c>
      <c r="P739" s="65" t="str">
        <f ca="1">CONCATENATE(IF(AND(LEN(P738)&gt;=1,P738&lt;&gt;".",COUNTIF(P40:P$73,"*補*")&gt;0),".",""),IF(P40="補",$A739,""),IF(AND(LEN(P40)&gt;=2,ISNUMBER(SEARCH("補",P40))),$A739&amp;"("&amp;SUBSTITUTE(P40,"補","")&amp;"時"&amp;")",""))</f>
        <v/>
      </c>
      <c r="Q739" s="65" t="str">
        <f ca="1">CONCATENATE(IF(AND(LEN(Q738)&gt;=1,Q738&lt;&gt;".",COUNTIF(Q40:Q$73,"*補*")&gt;0),".",""),IF(Q40="補",$A739,""),IF(AND(LEN(Q40)&gt;=2,ISNUMBER(SEARCH("補",Q40))),$A739&amp;"("&amp;SUBSTITUTE(Q40,"補","")&amp;"時"&amp;")",""))</f>
        <v/>
      </c>
      <c r="R739" s="65" t="str">
        <f ca="1">CONCATENATE(IF(AND(LEN(R738)&gt;=1,R738&lt;&gt;".",COUNTIF(R40:R$73,"*補*")&gt;0),".",""),IF(R40="補",$A739,""),IF(AND(LEN(R40)&gt;=2,ISNUMBER(SEARCH("補",R40))),$A739&amp;"("&amp;SUBSTITUTE(R40,"補","")&amp;"時"&amp;")",""))</f>
        <v/>
      </c>
      <c r="S739" s="65" t="str">
        <f ca="1">CONCATENATE(IF(AND(LEN(S738)&gt;=1,S738&lt;&gt;".",COUNTIF(S40:S$73,"*補*")&gt;0),".",""),IF(S40="補",$A739,""),IF(AND(LEN(S40)&gt;=2,ISNUMBER(SEARCH("補",S40))),$A739&amp;"("&amp;SUBSTITUTE(S40,"補","")&amp;"時"&amp;")",""))</f>
        <v/>
      </c>
      <c r="T739" s="65" t="str">
        <f ca="1">CONCATENATE(IF(AND(LEN(T738)&gt;=1,T738&lt;&gt;".",COUNTIF(T40:T$73,"*補*")&gt;0),".",""),IF(T40="補",$A739,""),IF(AND(LEN(T40)&gt;=2,ISNUMBER(SEARCH("補",T40))),$A739&amp;"("&amp;SUBSTITUTE(T40,"補","")&amp;"時"&amp;")",""))</f>
        <v/>
      </c>
      <c r="U739" s="65" t="str">
        <f ca="1">CONCATENATE(IF(AND(LEN(U738)&gt;=1,U738&lt;&gt;".",COUNTIF(U40:U$73,"*補*")&gt;0),".",""),IF(U40="補",$A739,""),IF(AND(LEN(U40)&gt;=2,ISNUMBER(SEARCH("補",U40))),$A739&amp;"("&amp;SUBSTITUTE(U40,"補","")&amp;"時"&amp;")",""))</f>
        <v/>
      </c>
      <c r="V739" s="65" t="str">
        <f ca="1">CONCATENATE(IF(AND(LEN(V738)&gt;=1,V738&lt;&gt;".",COUNTIF(V40:V$73,"*補*")&gt;0),".",""),IF(V40="補",$A739,""),IF(AND(LEN(V40)&gt;=2,ISNUMBER(SEARCH("補",V40))),$A739&amp;"("&amp;SUBSTITUTE(V40,"補","")&amp;"時"&amp;")",""))</f>
        <v/>
      </c>
      <c r="W739" s="65" t="str">
        <f ca="1">CONCATENATE(IF(AND(LEN(W738)&gt;=1,W738&lt;&gt;".",COUNTIF(W40:W$73,"*補*")&gt;0),".",""),IF(W40="補",$A739,""),IF(AND(LEN(W40)&gt;=2,ISNUMBER(SEARCH("補",W40))),$A739&amp;"("&amp;SUBSTITUTE(W40,"補","")&amp;"時"&amp;")",""))</f>
        <v/>
      </c>
      <c r="X739" s="65" t="str">
        <f ca="1">CONCATENATE(IF(AND(LEN(X738)&gt;=1,X738&lt;&gt;".",COUNTIF(X40:X$73,"*補*")&gt;0),".",""),IF(X40="補",$A739,""),IF(AND(LEN(X40)&gt;=2,ISNUMBER(SEARCH("補",X40))),$A739&amp;"("&amp;SUBSTITUTE(X40,"補","")&amp;"時"&amp;")",""))</f>
        <v/>
      </c>
      <c r="Y739" s="65" t="str">
        <f ca="1">CONCATENATE(IF(AND(LEN(Y738)&gt;=1,Y738&lt;&gt;".",COUNTIF(Y40:Y$73,"*補*")&gt;0),".",""),IF(Y40="補",$A739,""),IF(AND(LEN(Y40)&gt;=2,ISNUMBER(SEARCH("補",Y40))),$A739&amp;"("&amp;SUBSTITUTE(Y40,"補","")&amp;"時"&amp;")",""))</f>
        <v/>
      </c>
      <c r="Z739" s="65" t="str">
        <f ca="1">CONCATENATE(IF(AND(LEN(Z738)&gt;=1,Z738&lt;&gt;".",COUNTIF(Z40:Z$73,"*補*")&gt;0),".",""),IF(Z40="補",$A739,""),IF(AND(LEN(Z40)&gt;=2,ISNUMBER(SEARCH("補",Z40))),$A739&amp;"("&amp;SUBSTITUTE(Z40,"補","")&amp;"時"&amp;")",""))</f>
        <v/>
      </c>
      <c r="AA739" s="65" t="str">
        <f ca="1">CONCATENATE(IF(AND(LEN(AA738)&gt;=1,AA738&lt;&gt;".",COUNTIF(AA40:AA$73,"*補*")&gt;0),".",""),IF(AA40="補",$A739,""),IF(AND(LEN(AA40)&gt;=2,ISNUMBER(SEARCH("補",AA40))),$A739&amp;"("&amp;SUBSTITUTE(AA40,"補","")&amp;"時"&amp;")",""))</f>
        <v/>
      </c>
      <c r="AB739" s="65" t="str">
        <f ca="1">CONCATENATE(IF(AND(LEN(AB738)&gt;=1,AB738&lt;&gt;".",COUNTIF(AB40:AB$73,"*補*")&gt;0),".",""),IF(AB40="補",$A739,""),IF(AND(LEN(AB40)&gt;=2,ISNUMBER(SEARCH("補",AB40))),$A739&amp;"("&amp;SUBSTITUTE(AB40,"補","")&amp;"時"&amp;")",""))</f>
        <v/>
      </c>
      <c r="AC739" s="65" t="str">
        <f ca="1">CONCATENATE(IF(AND(LEN(AC738)&gt;=1,AC738&lt;&gt;".",COUNTIF(AC40:AC$73,"*補*")&gt;0),".",""),IF(AC40="補",$A739,""),IF(AND(LEN(AC40)&gt;=2,ISNUMBER(SEARCH("補",AC40))),$A739&amp;"("&amp;SUBSTITUTE(AC40,"補","")&amp;"時"&amp;")",""))</f>
        <v/>
      </c>
      <c r="AD739" s="65" t="str">
        <f ca="1">CONCATENATE(IF(AND(LEN(AD738)&gt;=1,AD738&lt;&gt;".",COUNTIF(AD40:AD$73,"*補*")&gt;0),".",""),IF(AD40="補",$A739,""),IF(AND(LEN(AD40)&gt;=2,ISNUMBER(SEARCH("補",AD40))),$A739&amp;"("&amp;SUBSTITUTE(AD40,"補","")&amp;"時"&amp;")",""))</f>
        <v/>
      </c>
      <c r="AE739" s="65" t="str">
        <f ca="1">CONCATENATE(IF(AND(LEN(AE738)&gt;=1,AE738&lt;&gt;".",COUNTIF(AE40:AE$73,"*補*")&gt;0),".",""),IF(AE40="補",$A739,""),IF(AND(LEN(AE40)&gt;=2,ISNUMBER(SEARCH("補",AE40))),$A739&amp;"("&amp;SUBSTITUTE(AE40,"補","")&amp;"時"&amp;")",""))</f>
        <v/>
      </c>
      <c r="AF739" s="65" t="str">
        <f ca="1">CONCATENATE(IF(AND(LEN(AF738)&gt;=1,AF738&lt;&gt;".",COUNTIF(AF40:AF$73,"*補*")&gt;0),".",""),IF(AF40="補",$A739,""),IF(AND(LEN(AF40)&gt;=2,ISNUMBER(SEARCH("補",AF40))),$A739&amp;"("&amp;SUBSTITUTE(AF40,"補","")&amp;"時"&amp;")",""))</f>
        <v/>
      </c>
      <c r="AG739" s="65" t="str">
        <f ca="1">CONCATENATE(IF(AND(LEN(AG738)&gt;=1,AG738&lt;&gt;".",COUNTIF(AG40:AG$73,"*補*")&gt;0),".",""),IF(AG40="補",$A739,""),IF(AND(LEN(AG40)&gt;=2,ISNUMBER(SEARCH("補",AG40))),$A739&amp;"("&amp;SUBSTITUTE(AG40,"補","")&amp;"時"&amp;")",""))</f>
        <v>39</v>
      </c>
      <c r="AH739" s="65"/>
      <c r="AI739" s="65"/>
      <c r="AJ739" s="65"/>
    </row>
    <row r="740" spans="1:36">
      <c r="A740" s="65">
        <f t="shared" si="60"/>
        <v>40</v>
      </c>
      <c r="B740" s="65" t="str">
        <f t="shared" si="60"/>
        <v>鄭智謙</v>
      </c>
      <c r="C740" s="65" t="str">
        <f ca="1">CONCATENATE(IF(AND(LEN(C739)&gt;=1,C739&lt;&gt;".",COUNTIF(C41:C$73,"*補*")&gt;0),".",""),IF(C41="補",$A740,""),IF(AND(LEN(C41)&gt;=2,ISNUMBER(SEARCH("補",C41))),$A740&amp;"("&amp;SUBSTITUTE(C41,"補","")&amp;"時"&amp;")",""))</f>
        <v/>
      </c>
      <c r="D740" s="65" t="str">
        <f ca="1">CONCATENATE(IF(AND(LEN(D739)&gt;=1,D739&lt;&gt;".",COUNTIF(D41:D$73,"*補*")&gt;0),".",""),IF(D41="補",$A740,""),IF(AND(LEN(D41)&gt;=2,ISNUMBER(SEARCH("補",D41))),$A740&amp;"("&amp;SUBSTITUTE(D41,"補","")&amp;"時"&amp;")",""))</f>
        <v>40</v>
      </c>
      <c r="E740" s="65" t="str">
        <f ca="1">CONCATENATE(IF(AND(LEN(E739)&gt;=1,E739&lt;&gt;".",COUNTIF(E41:E$73,"*補*")&gt;0),".",""),IF(E41="補",$A740,""),IF(AND(LEN(E41)&gt;=2,ISNUMBER(SEARCH("補",E41))),$A740&amp;"("&amp;SUBSTITUTE(E41,"補","")&amp;"時"&amp;")",""))</f>
        <v/>
      </c>
      <c r="F740" s="65" t="str">
        <f ca="1">CONCATENATE(IF(AND(LEN(F739)&gt;=1,F739&lt;&gt;".",COUNTIF(F41:F$73,"*補*")&gt;0),".",""),IF(F41="補",$A740,""),IF(AND(LEN(F41)&gt;=2,ISNUMBER(SEARCH("補",F41))),$A740&amp;"("&amp;SUBSTITUTE(F41,"補","")&amp;"時"&amp;")",""))</f>
        <v/>
      </c>
      <c r="G740" s="65" t="str">
        <f ca="1">CONCATENATE(IF(AND(LEN(G739)&gt;=1,G739&lt;&gt;".",COUNTIF(G41:G$73,"*補*")&gt;0),".",""),IF(G41="補",$A740,""),IF(AND(LEN(G41)&gt;=2,ISNUMBER(SEARCH("補",G41))),$A740&amp;"("&amp;SUBSTITUTE(G41,"補","")&amp;"時"&amp;")",""))</f>
        <v/>
      </c>
      <c r="H740" s="65" t="str">
        <f ca="1">CONCATENATE(IF(AND(LEN(H739)&gt;=1,H739&lt;&gt;".",COUNTIF(H41:H$73,"*補*")&gt;0),".",""),IF(H41="補",$A740,""),IF(AND(LEN(H41)&gt;=2,ISNUMBER(SEARCH("補",H41))),$A740&amp;"("&amp;SUBSTITUTE(H41,"補","")&amp;"時"&amp;")",""))</f>
        <v/>
      </c>
      <c r="I740" s="65" t="str">
        <f ca="1">CONCATENATE(IF(AND(LEN(I739)&gt;=1,I739&lt;&gt;".",COUNTIF(I41:I$73,"*補*")&gt;0),".",""),IF(I41="補",$A740,""),IF(AND(LEN(I41)&gt;=2,ISNUMBER(SEARCH("補",I41))),$A740&amp;"("&amp;SUBSTITUTE(I41,"補","")&amp;"時"&amp;")",""))</f>
        <v/>
      </c>
      <c r="J740" s="65" t="str">
        <f ca="1">CONCATENATE(IF(AND(LEN(J739)&gt;=1,J739&lt;&gt;".",COUNTIF(J41:J$73,"*補*")&gt;0),".",""),IF(J41="補",$A740,""),IF(AND(LEN(J41)&gt;=2,ISNUMBER(SEARCH("補",J41))),$A740&amp;"("&amp;SUBSTITUTE(J41,"補","")&amp;"時"&amp;")",""))</f>
        <v/>
      </c>
      <c r="K740" s="65" t="str">
        <f ca="1">CONCATENATE(IF(AND(LEN(K739)&gt;=1,K739&lt;&gt;".",COUNTIF(K41:K$73,"*補*")&gt;0),".",""),IF(K41="補",$A740,""),IF(AND(LEN(K41)&gt;=2,ISNUMBER(SEARCH("補",K41))),$A740&amp;"("&amp;SUBSTITUTE(K41,"補","")&amp;"時"&amp;")",""))</f>
        <v/>
      </c>
      <c r="L740" s="65" t="str">
        <f ca="1">CONCATENATE(IF(AND(LEN(L739)&gt;=1,L739&lt;&gt;".",COUNTIF(L41:L$73,"*補*")&gt;0),".",""),IF(L41="補",$A740,""),IF(AND(LEN(L41)&gt;=2,ISNUMBER(SEARCH("補",L41))),$A740&amp;"("&amp;SUBSTITUTE(L41,"補","")&amp;"時"&amp;")",""))</f>
        <v>40</v>
      </c>
      <c r="M740" s="65" t="str">
        <f ca="1">CONCATENATE(IF(AND(LEN(M739)&gt;=1,M739&lt;&gt;".",COUNTIF(M41:M$73,"*補*")&gt;0),".",""),IF(M41="補",$A740,""),IF(AND(LEN(M41)&gt;=2,ISNUMBER(SEARCH("補",M41))),$A740&amp;"("&amp;SUBSTITUTE(M41,"補","")&amp;"時"&amp;")",""))</f>
        <v>40</v>
      </c>
      <c r="N740" s="65" t="str">
        <f ca="1">CONCATENATE(IF(AND(LEN(N739)&gt;=1,N739&lt;&gt;".",COUNTIF(N41:N$73,"*補*")&gt;0),".",""),IF(N41="補",$A740,""),IF(AND(LEN(N41)&gt;=2,ISNUMBER(SEARCH("補",N41))),$A740&amp;"("&amp;SUBSTITUTE(N41,"補","")&amp;"時"&amp;")",""))</f>
        <v/>
      </c>
      <c r="O740" s="65" t="str">
        <f ca="1">CONCATENATE(IF(AND(LEN(O739)&gt;=1,O739&lt;&gt;".",COUNTIF(O41:O$73,"*補*")&gt;0),".",""),IF(O41="補",$A740,""),IF(AND(LEN(O41)&gt;=2,ISNUMBER(SEARCH("補",O41))),$A740&amp;"("&amp;SUBSTITUTE(O41,"補","")&amp;"時"&amp;")",""))</f>
        <v/>
      </c>
      <c r="P740" s="65" t="str">
        <f ca="1">CONCATENATE(IF(AND(LEN(P739)&gt;=1,P739&lt;&gt;".",COUNTIF(P41:P$73,"*補*")&gt;0),".",""),IF(P41="補",$A740,""),IF(AND(LEN(P41)&gt;=2,ISNUMBER(SEARCH("補",P41))),$A740&amp;"("&amp;SUBSTITUTE(P41,"補","")&amp;"時"&amp;")",""))</f>
        <v/>
      </c>
      <c r="Q740" s="65" t="str">
        <f ca="1">CONCATENATE(IF(AND(LEN(Q739)&gt;=1,Q739&lt;&gt;".",COUNTIF(Q41:Q$73,"*補*")&gt;0),".",""),IF(Q41="補",$A740,""),IF(AND(LEN(Q41)&gt;=2,ISNUMBER(SEARCH("補",Q41))),$A740&amp;"("&amp;SUBSTITUTE(Q41,"補","")&amp;"時"&amp;")",""))</f>
        <v/>
      </c>
      <c r="R740" s="65" t="str">
        <f ca="1">CONCATENATE(IF(AND(LEN(R739)&gt;=1,R739&lt;&gt;".",COUNTIF(R41:R$73,"*補*")&gt;0),".",""),IF(R41="補",$A740,""),IF(AND(LEN(R41)&gt;=2,ISNUMBER(SEARCH("補",R41))),$A740&amp;"("&amp;SUBSTITUTE(R41,"補","")&amp;"時"&amp;")",""))</f>
        <v/>
      </c>
      <c r="S740" s="65" t="str">
        <f ca="1">CONCATENATE(IF(AND(LEN(S739)&gt;=1,S739&lt;&gt;".",COUNTIF(S41:S$73,"*補*")&gt;0),".",""),IF(S41="補",$A740,""),IF(AND(LEN(S41)&gt;=2,ISNUMBER(SEARCH("補",S41))),$A740&amp;"("&amp;SUBSTITUTE(S41,"補","")&amp;"時"&amp;")",""))</f>
        <v/>
      </c>
      <c r="T740" s="65" t="str">
        <f ca="1">CONCATENATE(IF(AND(LEN(T739)&gt;=1,T739&lt;&gt;".",COUNTIF(T41:T$73,"*補*")&gt;0),".",""),IF(T41="補",$A740,""),IF(AND(LEN(T41)&gt;=2,ISNUMBER(SEARCH("補",T41))),$A740&amp;"("&amp;SUBSTITUTE(T41,"補","")&amp;"時"&amp;")",""))</f>
        <v/>
      </c>
      <c r="U740" s="65" t="str">
        <f ca="1">CONCATENATE(IF(AND(LEN(U739)&gt;=1,U739&lt;&gt;".",COUNTIF(U41:U$73,"*補*")&gt;0),".",""),IF(U41="補",$A740,""),IF(AND(LEN(U41)&gt;=2,ISNUMBER(SEARCH("補",U41))),$A740&amp;"("&amp;SUBSTITUTE(U41,"補","")&amp;"時"&amp;")",""))</f>
        <v/>
      </c>
      <c r="V740" s="65" t="str">
        <f ca="1">CONCATENATE(IF(AND(LEN(V739)&gt;=1,V739&lt;&gt;".",COUNTIF(V41:V$73,"*補*")&gt;0),".",""),IF(V41="補",$A740,""),IF(AND(LEN(V41)&gt;=2,ISNUMBER(SEARCH("補",V41))),$A740&amp;"("&amp;SUBSTITUTE(V41,"補","")&amp;"時"&amp;")",""))</f>
        <v/>
      </c>
      <c r="W740" s="65" t="str">
        <f ca="1">CONCATENATE(IF(AND(LEN(W739)&gt;=1,W739&lt;&gt;".",COUNTIF(W41:W$73,"*補*")&gt;0),".",""),IF(W41="補",$A740,""),IF(AND(LEN(W41)&gt;=2,ISNUMBER(SEARCH("補",W41))),$A740&amp;"("&amp;SUBSTITUTE(W41,"補","")&amp;"時"&amp;")",""))</f>
        <v/>
      </c>
      <c r="X740" s="65" t="str">
        <f ca="1">CONCATENATE(IF(AND(LEN(X739)&gt;=1,X739&lt;&gt;".",COUNTIF(X41:X$73,"*補*")&gt;0),".",""),IF(X41="補",$A740,""),IF(AND(LEN(X41)&gt;=2,ISNUMBER(SEARCH("補",X41))),$A740&amp;"("&amp;SUBSTITUTE(X41,"補","")&amp;"時"&amp;")",""))</f>
        <v/>
      </c>
      <c r="Y740" s="65" t="str">
        <f ca="1">CONCATENATE(IF(AND(LEN(Y739)&gt;=1,Y739&lt;&gt;".",COUNTIF(Y41:Y$73,"*補*")&gt;0),".",""),IF(Y41="補",$A740,""),IF(AND(LEN(Y41)&gt;=2,ISNUMBER(SEARCH("補",Y41))),$A740&amp;"("&amp;SUBSTITUTE(Y41,"補","")&amp;"時"&amp;")",""))</f>
        <v/>
      </c>
      <c r="Z740" s="65" t="str">
        <f ca="1">CONCATENATE(IF(AND(LEN(Z739)&gt;=1,Z739&lt;&gt;".",COUNTIF(Z41:Z$73,"*補*")&gt;0),".",""),IF(Z41="補",$A740,""),IF(AND(LEN(Z41)&gt;=2,ISNUMBER(SEARCH("補",Z41))),$A740&amp;"("&amp;SUBSTITUTE(Z41,"補","")&amp;"時"&amp;")",""))</f>
        <v/>
      </c>
      <c r="AA740" s="65" t="str">
        <f ca="1">CONCATENATE(IF(AND(LEN(AA739)&gt;=1,AA739&lt;&gt;".",COUNTIF(AA41:AA$73,"*補*")&gt;0),".",""),IF(AA41="補",$A740,""),IF(AND(LEN(AA41)&gt;=2,ISNUMBER(SEARCH("補",AA41))),$A740&amp;"("&amp;SUBSTITUTE(AA41,"補","")&amp;"時"&amp;")",""))</f>
        <v/>
      </c>
      <c r="AB740" s="65" t="str">
        <f ca="1">CONCATENATE(IF(AND(LEN(AB739)&gt;=1,AB739&lt;&gt;".",COUNTIF(AB41:AB$73,"*補*")&gt;0),".",""),IF(AB41="補",$A740,""),IF(AND(LEN(AB41)&gt;=2,ISNUMBER(SEARCH("補",AB41))),$A740&amp;"("&amp;SUBSTITUTE(AB41,"補","")&amp;"時"&amp;")",""))</f>
        <v/>
      </c>
      <c r="AC740" s="65" t="str">
        <f ca="1">CONCATENATE(IF(AND(LEN(AC739)&gt;=1,AC739&lt;&gt;".",COUNTIF(AC41:AC$73,"*補*")&gt;0),".",""),IF(AC41="補",$A740,""),IF(AND(LEN(AC41)&gt;=2,ISNUMBER(SEARCH("補",AC41))),$A740&amp;"("&amp;SUBSTITUTE(AC41,"補","")&amp;"時"&amp;")",""))</f>
        <v/>
      </c>
      <c r="AD740" s="65" t="str">
        <f ca="1">CONCATENATE(IF(AND(LEN(AD739)&gt;=1,AD739&lt;&gt;".",COUNTIF(AD41:AD$73,"*補*")&gt;0),".",""),IF(AD41="補",$A740,""),IF(AND(LEN(AD41)&gt;=2,ISNUMBER(SEARCH("補",AD41))),$A740&amp;"("&amp;SUBSTITUTE(AD41,"補","")&amp;"時"&amp;")",""))</f>
        <v>40</v>
      </c>
      <c r="AE740" s="65" t="str">
        <f ca="1">CONCATENATE(IF(AND(LEN(AE739)&gt;=1,AE739&lt;&gt;".",COUNTIF(AE41:AE$73,"*補*")&gt;0),".",""),IF(AE41="補",$A740,""),IF(AND(LEN(AE41)&gt;=2,ISNUMBER(SEARCH("補",AE41))),$A740&amp;"("&amp;SUBSTITUTE(AE41,"補","")&amp;"時"&amp;")",""))</f>
        <v/>
      </c>
      <c r="AF740" s="65" t="str">
        <f ca="1">CONCATENATE(IF(AND(LEN(AF739)&gt;=1,AF739&lt;&gt;".",COUNTIF(AF41:AF$73,"*補*")&gt;0),".",""),IF(AF41="補",$A740,""),IF(AND(LEN(AF41)&gt;=2,ISNUMBER(SEARCH("補",AF41))),$A740&amp;"("&amp;SUBSTITUTE(AF41,"補","")&amp;"時"&amp;")",""))</f>
        <v/>
      </c>
      <c r="AG740" s="65" t="str">
        <f ca="1">CONCATENATE(IF(AND(LEN(AG739)&gt;=1,AG739&lt;&gt;".",COUNTIF(AG41:AG$73,"*補*")&gt;0),".",""),IF(AG41="補",$A740,""),IF(AND(LEN(AG41)&gt;=2,ISNUMBER(SEARCH("補",AG41))),$A740&amp;"("&amp;SUBSTITUTE(AG41,"補","")&amp;"時"&amp;")",""))</f>
        <v>.</v>
      </c>
      <c r="AH740" s="65"/>
      <c r="AI740" s="65"/>
      <c r="AJ740" s="65"/>
    </row>
    <row r="741" spans="1:36">
      <c r="A741" s="65">
        <f t="shared" ref="A741:B744" si="61">A641</f>
        <v>41</v>
      </c>
      <c r="B741" s="65" t="str">
        <f t="shared" si="61"/>
        <v>王敍安</v>
      </c>
      <c r="C741" s="65" t="str">
        <f ca="1">CONCATENATE(IF(AND(LEN(C740)&gt;=1,C740&lt;&gt;".",COUNTIF(C42:C$73,"*補*")&gt;0),".",""),IF(C42="補",$A741,""),IF(AND(LEN(C42)&gt;=2,ISNUMBER(SEARCH("補",C42))),$A741&amp;"("&amp;SUBSTITUTE(C42,"補","")&amp;"時"&amp;")",""))</f>
        <v/>
      </c>
      <c r="D741" s="65" t="str">
        <f ca="1">CONCATENATE(IF(AND(LEN(D740)&gt;=1,D740&lt;&gt;".",COUNTIF(D42:D$73,"*補*")&gt;0),".",""),IF(D42="補",$A741,""),IF(AND(LEN(D42)&gt;=2,ISNUMBER(SEARCH("補",D42))),$A741&amp;"("&amp;SUBSTITUTE(D42,"補","")&amp;"時"&amp;")",""))</f>
        <v>.</v>
      </c>
      <c r="E741" s="65" t="str">
        <f ca="1">CONCATENATE(IF(AND(LEN(E740)&gt;=1,E740&lt;&gt;".",COUNTIF(E42:E$73,"*補*")&gt;0),".",""),IF(E42="補",$A741,""),IF(AND(LEN(E42)&gt;=2,ISNUMBER(SEARCH("補",E42))),$A741&amp;"("&amp;SUBSTITUTE(E42,"補","")&amp;"時"&amp;")",""))</f>
        <v/>
      </c>
      <c r="F741" s="65" t="str">
        <f ca="1">CONCATENATE(IF(AND(LEN(F740)&gt;=1,F740&lt;&gt;".",COUNTIF(F42:F$73,"*補*")&gt;0),".",""),IF(F42="補",$A741,""),IF(AND(LEN(F42)&gt;=2,ISNUMBER(SEARCH("補",F42))),$A741&amp;"("&amp;SUBSTITUTE(F42,"補","")&amp;"時"&amp;")",""))</f>
        <v/>
      </c>
      <c r="G741" s="65" t="str">
        <f ca="1">CONCATENATE(IF(AND(LEN(G740)&gt;=1,G740&lt;&gt;".",COUNTIF(G42:G$73,"*補*")&gt;0),".",""),IF(G42="補",$A741,""),IF(AND(LEN(G42)&gt;=2,ISNUMBER(SEARCH("補",G42))),$A741&amp;"("&amp;SUBSTITUTE(G42,"補","")&amp;"時"&amp;")",""))</f>
        <v/>
      </c>
      <c r="H741" s="65" t="str">
        <f ca="1">CONCATENATE(IF(AND(LEN(H740)&gt;=1,H740&lt;&gt;".",COUNTIF(H42:H$73,"*補*")&gt;0),".",""),IF(H42="補",$A741,""),IF(AND(LEN(H42)&gt;=2,ISNUMBER(SEARCH("補",H42))),$A741&amp;"("&amp;SUBSTITUTE(H42,"補","")&amp;"時"&amp;")",""))</f>
        <v/>
      </c>
      <c r="I741" s="65" t="str">
        <f ca="1">CONCATENATE(IF(AND(LEN(I740)&gt;=1,I740&lt;&gt;".",COUNTIF(I42:I$73,"*補*")&gt;0),".",""),IF(I42="補",$A741,""),IF(AND(LEN(I42)&gt;=2,ISNUMBER(SEARCH("補",I42))),$A741&amp;"("&amp;SUBSTITUTE(I42,"補","")&amp;"時"&amp;")",""))</f>
        <v/>
      </c>
      <c r="J741" s="65" t="str">
        <f ca="1">CONCATENATE(IF(AND(LEN(J740)&gt;=1,J740&lt;&gt;".",COUNTIF(J42:J$73,"*補*")&gt;0),".",""),IF(J42="補",$A741,""),IF(AND(LEN(J42)&gt;=2,ISNUMBER(SEARCH("補",J42))),$A741&amp;"("&amp;SUBSTITUTE(J42,"補","")&amp;"時"&amp;")",""))</f>
        <v/>
      </c>
      <c r="K741" s="65" t="str">
        <f ca="1">CONCATENATE(IF(AND(LEN(K740)&gt;=1,K740&lt;&gt;".",COUNTIF(K42:K$73,"*補*")&gt;0),".",""),IF(K42="補",$A741,""),IF(AND(LEN(K42)&gt;=2,ISNUMBER(SEARCH("補",K42))),$A741&amp;"("&amp;SUBSTITUTE(K42,"補","")&amp;"時"&amp;")",""))</f>
        <v/>
      </c>
      <c r="L741" s="65" t="str">
        <f ca="1">CONCATENATE(IF(AND(LEN(L740)&gt;=1,L740&lt;&gt;".",COUNTIF(L42:L$73,"*補*")&gt;0),".",""),IF(L42="補",$A741,""),IF(AND(LEN(L42)&gt;=2,ISNUMBER(SEARCH("補",L42))),$A741&amp;"("&amp;SUBSTITUTE(L42,"補","")&amp;"時"&amp;")",""))</f>
        <v>.</v>
      </c>
      <c r="M741" s="65" t="str">
        <f ca="1">CONCATENATE(IF(AND(LEN(M740)&gt;=1,M740&lt;&gt;".",COUNTIF(M42:M$73,"*補*")&gt;0),".",""),IF(M42="補",$A741,""),IF(AND(LEN(M42)&gt;=2,ISNUMBER(SEARCH("補",M42))),$A741&amp;"("&amp;SUBSTITUTE(M42,"補","")&amp;"時"&amp;")",""))</f>
        <v>.</v>
      </c>
      <c r="N741" s="65" t="str">
        <f ca="1">CONCATENATE(IF(AND(LEN(N740)&gt;=1,N740&lt;&gt;".",COUNTIF(N42:N$73,"*補*")&gt;0),".",""),IF(N42="補",$A741,""),IF(AND(LEN(N42)&gt;=2,ISNUMBER(SEARCH("補",N42))),$A741&amp;"("&amp;SUBSTITUTE(N42,"補","")&amp;"時"&amp;")",""))</f>
        <v/>
      </c>
      <c r="O741" s="65" t="str">
        <f ca="1">CONCATENATE(IF(AND(LEN(O740)&gt;=1,O740&lt;&gt;".",COUNTIF(O42:O$73,"*補*")&gt;0),".",""),IF(O42="補",$A741,""),IF(AND(LEN(O42)&gt;=2,ISNUMBER(SEARCH("補",O42))),$A741&amp;"("&amp;SUBSTITUTE(O42,"補","")&amp;"時"&amp;")",""))</f>
        <v>41</v>
      </c>
      <c r="P741" s="65" t="str">
        <f ca="1">CONCATENATE(IF(AND(LEN(P740)&gt;=1,P740&lt;&gt;".",COUNTIF(P42:P$73,"*補*")&gt;0),".",""),IF(P42="補",$A741,""),IF(AND(LEN(P42)&gt;=2,ISNUMBER(SEARCH("補",P42))),$A741&amp;"("&amp;SUBSTITUTE(P42,"補","")&amp;"時"&amp;")",""))</f>
        <v/>
      </c>
      <c r="Q741" s="65" t="str">
        <f ca="1">CONCATENATE(IF(AND(LEN(Q740)&gt;=1,Q740&lt;&gt;".",COUNTIF(Q42:Q$73,"*補*")&gt;0),".",""),IF(Q42="補",$A741,""),IF(AND(LEN(Q42)&gt;=2,ISNUMBER(SEARCH("補",Q42))),$A741&amp;"("&amp;SUBSTITUTE(Q42,"補","")&amp;"時"&amp;")",""))</f>
        <v/>
      </c>
      <c r="R741" s="65" t="str">
        <f ca="1">CONCATENATE(IF(AND(LEN(R740)&gt;=1,R740&lt;&gt;".",COUNTIF(R42:R$73,"*補*")&gt;0),".",""),IF(R42="補",$A741,""),IF(AND(LEN(R42)&gt;=2,ISNUMBER(SEARCH("補",R42))),$A741&amp;"("&amp;SUBSTITUTE(R42,"補","")&amp;"時"&amp;")",""))</f>
        <v/>
      </c>
      <c r="S741" s="65" t="str">
        <f ca="1">CONCATENATE(IF(AND(LEN(S740)&gt;=1,S740&lt;&gt;".",COUNTIF(S42:S$73,"*補*")&gt;0),".",""),IF(S42="補",$A741,""),IF(AND(LEN(S42)&gt;=2,ISNUMBER(SEARCH("補",S42))),$A741&amp;"("&amp;SUBSTITUTE(S42,"補","")&amp;"時"&amp;")",""))</f>
        <v/>
      </c>
      <c r="T741" s="65" t="str">
        <f ca="1">CONCATENATE(IF(AND(LEN(T740)&gt;=1,T740&lt;&gt;".",COUNTIF(T42:T$73,"*補*")&gt;0),".",""),IF(T42="補",$A741,""),IF(AND(LEN(T42)&gt;=2,ISNUMBER(SEARCH("補",T42))),$A741&amp;"("&amp;SUBSTITUTE(T42,"補","")&amp;"時"&amp;")",""))</f>
        <v/>
      </c>
      <c r="U741" s="65" t="str">
        <f ca="1">CONCATENATE(IF(AND(LEN(U740)&gt;=1,U740&lt;&gt;".",COUNTIF(U42:U$73,"*補*")&gt;0),".",""),IF(U42="補",$A741,""),IF(AND(LEN(U42)&gt;=2,ISNUMBER(SEARCH("補",U42))),$A741&amp;"("&amp;SUBSTITUTE(U42,"補","")&amp;"時"&amp;")",""))</f>
        <v/>
      </c>
      <c r="V741" s="65" t="str">
        <f ca="1">CONCATENATE(IF(AND(LEN(V740)&gt;=1,V740&lt;&gt;".",COUNTIF(V42:V$73,"*補*")&gt;0),".",""),IF(V42="補",$A741,""),IF(AND(LEN(V42)&gt;=2,ISNUMBER(SEARCH("補",V42))),$A741&amp;"("&amp;SUBSTITUTE(V42,"補","")&amp;"時"&amp;")",""))</f>
        <v/>
      </c>
      <c r="W741" s="65" t="str">
        <f ca="1">CONCATENATE(IF(AND(LEN(W740)&gt;=1,W740&lt;&gt;".",COUNTIF(W42:W$73,"*補*")&gt;0),".",""),IF(W42="補",$A741,""),IF(AND(LEN(W42)&gt;=2,ISNUMBER(SEARCH("補",W42))),$A741&amp;"("&amp;SUBSTITUTE(W42,"補","")&amp;"時"&amp;")",""))</f>
        <v/>
      </c>
      <c r="X741" s="65" t="str">
        <f ca="1">CONCATENATE(IF(AND(LEN(X740)&gt;=1,X740&lt;&gt;".",COUNTIF(X42:X$73,"*補*")&gt;0),".",""),IF(X42="補",$A741,""),IF(AND(LEN(X42)&gt;=2,ISNUMBER(SEARCH("補",X42))),$A741&amp;"("&amp;SUBSTITUTE(X42,"補","")&amp;"時"&amp;")",""))</f>
        <v/>
      </c>
      <c r="Y741" s="65" t="str">
        <f ca="1">CONCATENATE(IF(AND(LEN(Y740)&gt;=1,Y740&lt;&gt;".",COUNTIF(Y42:Y$73,"*補*")&gt;0),".",""),IF(Y42="補",$A741,""),IF(AND(LEN(Y42)&gt;=2,ISNUMBER(SEARCH("補",Y42))),$A741&amp;"("&amp;SUBSTITUTE(Y42,"補","")&amp;"時"&amp;")",""))</f>
        <v/>
      </c>
      <c r="Z741" s="65" t="str">
        <f ca="1">CONCATENATE(IF(AND(LEN(Z740)&gt;=1,Z740&lt;&gt;".",COUNTIF(Z42:Z$73,"*補*")&gt;0),".",""),IF(Z42="補",$A741,""),IF(AND(LEN(Z42)&gt;=2,ISNUMBER(SEARCH("補",Z42))),$A741&amp;"("&amp;SUBSTITUTE(Z42,"補","")&amp;"時"&amp;")",""))</f>
        <v/>
      </c>
      <c r="AA741" s="65" t="str">
        <f ca="1">CONCATENATE(IF(AND(LEN(AA740)&gt;=1,AA740&lt;&gt;".",COUNTIF(AA42:AA$73,"*補*")&gt;0),".",""),IF(AA42="補",$A741,""),IF(AND(LEN(AA42)&gt;=2,ISNUMBER(SEARCH("補",AA42))),$A741&amp;"("&amp;SUBSTITUTE(AA42,"補","")&amp;"時"&amp;")",""))</f>
        <v/>
      </c>
      <c r="AB741" s="65" t="str">
        <f ca="1">CONCATENATE(IF(AND(LEN(AB740)&gt;=1,AB740&lt;&gt;".",COUNTIF(AB42:AB$73,"*補*")&gt;0),".",""),IF(AB42="補",$A741,""),IF(AND(LEN(AB42)&gt;=2,ISNUMBER(SEARCH("補",AB42))),$A741&amp;"("&amp;SUBSTITUTE(AB42,"補","")&amp;"時"&amp;")",""))</f>
        <v/>
      </c>
      <c r="AC741" s="65" t="str">
        <f ca="1">CONCATENATE(IF(AND(LEN(AC740)&gt;=1,AC740&lt;&gt;".",COUNTIF(AC42:AC$73,"*補*")&gt;0),".",""),IF(AC42="補",$A741,""),IF(AND(LEN(AC42)&gt;=2,ISNUMBER(SEARCH("補",AC42))),$A741&amp;"("&amp;SUBSTITUTE(AC42,"補","")&amp;"時"&amp;")",""))</f>
        <v/>
      </c>
      <c r="AD741" s="65" t="str">
        <f ca="1">CONCATENATE(IF(AND(LEN(AD740)&gt;=1,AD740&lt;&gt;".",COUNTIF(AD42:AD$73,"*補*")&gt;0),".",""),IF(AD42="補",$A741,""),IF(AND(LEN(AD42)&gt;=2,ISNUMBER(SEARCH("補",AD42))),$A741&amp;"("&amp;SUBSTITUTE(AD42,"補","")&amp;"時"&amp;")",""))</f>
        <v>.</v>
      </c>
      <c r="AE741" s="65" t="str">
        <f ca="1">CONCATENATE(IF(AND(LEN(AE740)&gt;=1,AE740&lt;&gt;".",COUNTIF(AE42:AE$73,"*補*")&gt;0),".",""),IF(AE42="補",$A741,""),IF(AND(LEN(AE42)&gt;=2,ISNUMBER(SEARCH("補",AE42))),$A741&amp;"("&amp;SUBSTITUTE(AE42,"補","")&amp;"時"&amp;")",""))</f>
        <v/>
      </c>
      <c r="AF741" s="65" t="str">
        <f ca="1">CONCATENATE(IF(AND(LEN(AF740)&gt;=1,AF740&lt;&gt;".",COUNTIF(AF42:AF$73,"*補*")&gt;0),".",""),IF(AF42="補",$A741,""),IF(AND(LEN(AF42)&gt;=2,ISNUMBER(SEARCH("補",AF42))),$A741&amp;"("&amp;SUBSTITUTE(AF42,"補","")&amp;"時"&amp;")",""))</f>
        <v/>
      </c>
      <c r="AG741" s="65" t="str">
        <f ca="1">CONCATENATE(IF(AND(LEN(AG740)&gt;=1,AG740&lt;&gt;".",COUNTIF(AG42:AG$73,"*補*")&gt;0),".",""),IF(AG42="補",$A741,""),IF(AND(LEN(AG42)&gt;=2,ISNUMBER(SEARCH("補",AG42))),$A741&amp;"("&amp;SUBSTITUTE(AG42,"補","")&amp;"時"&amp;")",""))</f>
        <v>41</v>
      </c>
      <c r="AH741" s="65"/>
      <c r="AI741" s="65"/>
      <c r="AJ741" s="65"/>
    </row>
    <row r="742" spans="1:36">
      <c r="A742" s="65">
        <f t="shared" si="61"/>
        <v>42</v>
      </c>
      <c r="B742" s="65" t="str">
        <f t="shared" si="61"/>
        <v>鄭凱文</v>
      </c>
      <c r="C742" s="65" t="str">
        <f ca="1">CONCATENATE(IF(AND(LEN(C741)&gt;=1,C741&lt;&gt;".",COUNTIF(C43:C$73,"*補*")&gt;0),".",""),IF(C43="補",$A742,""),IF(AND(LEN(C43)&gt;=2,ISNUMBER(SEARCH("補",C43))),$A742&amp;"("&amp;SUBSTITUTE(C43,"補","")&amp;"時"&amp;")",""))</f>
        <v/>
      </c>
      <c r="D742" s="65" t="str">
        <f ca="1">CONCATENATE(IF(AND(LEN(D741)&gt;=1,D741&lt;&gt;".",COUNTIF(D43:D$73,"*補*")&gt;0),".",""),IF(D43="補",$A742,""),IF(AND(LEN(D43)&gt;=2,ISNUMBER(SEARCH("補",D43))),$A742&amp;"("&amp;SUBSTITUTE(D43,"補","")&amp;"時"&amp;")",""))</f>
        <v/>
      </c>
      <c r="E742" s="65" t="str">
        <f ca="1">CONCATENATE(IF(AND(LEN(E741)&gt;=1,E741&lt;&gt;".",COUNTIF(E43:E$73,"*補*")&gt;0),".",""),IF(E43="補",$A742,""),IF(AND(LEN(E43)&gt;=2,ISNUMBER(SEARCH("補",E43))),$A742&amp;"("&amp;SUBSTITUTE(E43,"補","")&amp;"時"&amp;")",""))</f>
        <v/>
      </c>
      <c r="F742" s="65" t="str">
        <f ca="1">CONCATENATE(IF(AND(LEN(F741)&gt;=1,F741&lt;&gt;".",COUNTIF(F43:F$73,"*補*")&gt;0),".",""),IF(F43="補",$A742,""),IF(AND(LEN(F43)&gt;=2,ISNUMBER(SEARCH("補",F43))),$A742&amp;"("&amp;SUBSTITUTE(F43,"補","")&amp;"時"&amp;")",""))</f>
        <v/>
      </c>
      <c r="G742" s="65" t="str">
        <f ca="1">CONCATENATE(IF(AND(LEN(G741)&gt;=1,G741&lt;&gt;".",COUNTIF(G43:G$73,"*補*")&gt;0),".",""),IF(G43="補",$A742,""),IF(AND(LEN(G43)&gt;=2,ISNUMBER(SEARCH("補",G43))),$A742&amp;"("&amp;SUBSTITUTE(G43,"補","")&amp;"時"&amp;")",""))</f>
        <v/>
      </c>
      <c r="H742" s="65" t="str">
        <f ca="1">CONCATENATE(IF(AND(LEN(H741)&gt;=1,H741&lt;&gt;".",COUNTIF(H43:H$73,"*補*")&gt;0),".",""),IF(H43="補",$A742,""),IF(AND(LEN(H43)&gt;=2,ISNUMBER(SEARCH("補",H43))),$A742&amp;"("&amp;SUBSTITUTE(H43,"補","")&amp;"時"&amp;")",""))</f>
        <v/>
      </c>
      <c r="I742" s="65" t="str">
        <f ca="1">CONCATENATE(IF(AND(LEN(I741)&gt;=1,I741&lt;&gt;".",COUNTIF(I43:I$73,"*補*")&gt;0),".",""),IF(I43="補",$A742,""),IF(AND(LEN(I43)&gt;=2,ISNUMBER(SEARCH("補",I43))),$A742&amp;"("&amp;SUBSTITUTE(I43,"補","")&amp;"時"&amp;")",""))</f>
        <v/>
      </c>
      <c r="J742" s="65" t="str">
        <f ca="1">CONCATENATE(IF(AND(LEN(J741)&gt;=1,J741&lt;&gt;".",COUNTIF(J43:J$73,"*補*")&gt;0),".",""),IF(J43="補",$A742,""),IF(AND(LEN(J43)&gt;=2,ISNUMBER(SEARCH("補",J43))),$A742&amp;"("&amp;SUBSTITUTE(J43,"補","")&amp;"時"&amp;")",""))</f>
        <v/>
      </c>
      <c r="K742" s="65" t="str">
        <f ca="1">CONCATENATE(IF(AND(LEN(K741)&gt;=1,K741&lt;&gt;".",COUNTIF(K43:K$73,"*補*")&gt;0),".",""),IF(K43="補",$A742,""),IF(AND(LEN(K43)&gt;=2,ISNUMBER(SEARCH("補",K43))),$A742&amp;"("&amp;SUBSTITUTE(K43,"補","")&amp;"時"&amp;")",""))</f>
        <v/>
      </c>
      <c r="L742" s="65" t="str">
        <f ca="1">CONCATENATE(IF(AND(LEN(L741)&gt;=1,L741&lt;&gt;".",COUNTIF(L43:L$73,"*補*")&gt;0),".",""),IF(L43="補",$A742,""),IF(AND(LEN(L43)&gt;=2,ISNUMBER(SEARCH("補",L43))),$A742&amp;"("&amp;SUBSTITUTE(L43,"補","")&amp;"時"&amp;")",""))</f>
        <v/>
      </c>
      <c r="M742" s="65" t="str">
        <f ca="1">CONCATENATE(IF(AND(LEN(M741)&gt;=1,M741&lt;&gt;".",COUNTIF(M43:M$73,"*補*")&gt;0),".",""),IF(M43="補",$A742,""),IF(AND(LEN(M43)&gt;=2,ISNUMBER(SEARCH("補",M43))),$A742&amp;"("&amp;SUBSTITUTE(M43,"補","")&amp;"時"&amp;")",""))</f>
        <v/>
      </c>
      <c r="N742" s="65" t="str">
        <f ca="1">CONCATENATE(IF(AND(LEN(N741)&gt;=1,N741&lt;&gt;".",COUNTIF(N43:N$73,"*補*")&gt;0),".",""),IF(N43="補",$A742,""),IF(AND(LEN(N43)&gt;=2,ISNUMBER(SEARCH("補",N43))),$A742&amp;"("&amp;SUBSTITUTE(N43,"補","")&amp;"時"&amp;")",""))</f>
        <v/>
      </c>
      <c r="O742" s="65" t="str">
        <f ca="1">CONCATENATE(IF(AND(LEN(O741)&gt;=1,O741&lt;&gt;".",COUNTIF(O43:O$73,"*補*")&gt;0),".",""),IF(O43="補",$A742,""),IF(AND(LEN(O43)&gt;=2,ISNUMBER(SEARCH("補",O43))),$A742&amp;"("&amp;SUBSTITUTE(O43,"補","")&amp;"時"&amp;")",""))</f>
        <v>.</v>
      </c>
      <c r="P742" s="65" t="str">
        <f ca="1">CONCATENATE(IF(AND(LEN(P741)&gt;=1,P741&lt;&gt;".",COUNTIF(P43:P$73,"*補*")&gt;0),".",""),IF(P43="補",$A742,""),IF(AND(LEN(P43)&gt;=2,ISNUMBER(SEARCH("補",P43))),$A742&amp;"("&amp;SUBSTITUTE(P43,"補","")&amp;"時"&amp;")",""))</f>
        <v/>
      </c>
      <c r="Q742" s="65" t="str">
        <f ca="1">CONCATENATE(IF(AND(LEN(Q741)&gt;=1,Q741&lt;&gt;".",COUNTIF(Q43:Q$73,"*補*")&gt;0),".",""),IF(Q43="補",$A742,""),IF(AND(LEN(Q43)&gt;=2,ISNUMBER(SEARCH("補",Q43))),$A742&amp;"("&amp;SUBSTITUTE(Q43,"補","")&amp;"時"&amp;")",""))</f>
        <v/>
      </c>
      <c r="R742" s="65" t="str">
        <f ca="1">CONCATENATE(IF(AND(LEN(R741)&gt;=1,R741&lt;&gt;".",COUNTIF(R43:R$73,"*補*")&gt;0),".",""),IF(R43="補",$A742,""),IF(AND(LEN(R43)&gt;=2,ISNUMBER(SEARCH("補",R43))),$A742&amp;"("&amp;SUBSTITUTE(R43,"補","")&amp;"時"&amp;")",""))</f>
        <v/>
      </c>
      <c r="S742" s="65" t="str">
        <f ca="1">CONCATENATE(IF(AND(LEN(S741)&gt;=1,S741&lt;&gt;".",COUNTIF(S43:S$73,"*補*")&gt;0),".",""),IF(S43="補",$A742,""),IF(AND(LEN(S43)&gt;=2,ISNUMBER(SEARCH("補",S43))),$A742&amp;"("&amp;SUBSTITUTE(S43,"補","")&amp;"時"&amp;")",""))</f>
        <v/>
      </c>
      <c r="T742" s="65" t="str">
        <f ca="1">CONCATENATE(IF(AND(LEN(T741)&gt;=1,T741&lt;&gt;".",COUNTIF(T43:T$73,"*補*")&gt;0),".",""),IF(T43="補",$A742,""),IF(AND(LEN(T43)&gt;=2,ISNUMBER(SEARCH("補",T43))),$A742&amp;"("&amp;SUBSTITUTE(T43,"補","")&amp;"時"&amp;")",""))</f>
        <v/>
      </c>
      <c r="U742" s="65" t="str">
        <f ca="1">CONCATENATE(IF(AND(LEN(U741)&gt;=1,U741&lt;&gt;".",COUNTIF(U43:U$73,"*補*")&gt;0),".",""),IF(U43="補",$A742,""),IF(AND(LEN(U43)&gt;=2,ISNUMBER(SEARCH("補",U43))),$A742&amp;"("&amp;SUBSTITUTE(U43,"補","")&amp;"時"&amp;")",""))</f>
        <v/>
      </c>
      <c r="V742" s="65" t="str">
        <f ca="1">CONCATENATE(IF(AND(LEN(V741)&gt;=1,V741&lt;&gt;".",COUNTIF(V43:V$73,"*補*")&gt;0),".",""),IF(V43="補",$A742,""),IF(AND(LEN(V43)&gt;=2,ISNUMBER(SEARCH("補",V43))),$A742&amp;"("&amp;SUBSTITUTE(V43,"補","")&amp;"時"&amp;")",""))</f>
        <v/>
      </c>
      <c r="W742" s="65" t="str">
        <f ca="1">CONCATENATE(IF(AND(LEN(W741)&gt;=1,W741&lt;&gt;".",COUNTIF(W43:W$73,"*補*")&gt;0),".",""),IF(W43="補",$A742,""),IF(AND(LEN(W43)&gt;=2,ISNUMBER(SEARCH("補",W43))),$A742&amp;"("&amp;SUBSTITUTE(W43,"補","")&amp;"時"&amp;")",""))</f>
        <v/>
      </c>
      <c r="X742" s="65" t="str">
        <f ca="1">CONCATENATE(IF(AND(LEN(X741)&gt;=1,X741&lt;&gt;".",COUNTIF(X43:X$73,"*補*")&gt;0),".",""),IF(X43="補",$A742,""),IF(AND(LEN(X43)&gt;=2,ISNUMBER(SEARCH("補",X43))),$A742&amp;"("&amp;SUBSTITUTE(X43,"補","")&amp;"時"&amp;")",""))</f>
        <v/>
      </c>
      <c r="Y742" s="65" t="str">
        <f ca="1">CONCATENATE(IF(AND(LEN(Y741)&gt;=1,Y741&lt;&gt;".",COUNTIF(Y43:Y$73,"*補*")&gt;0),".",""),IF(Y43="補",$A742,""),IF(AND(LEN(Y43)&gt;=2,ISNUMBER(SEARCH("補",Y43))),$A742&amp;"("&amp;SUBSTITUTE(Y43,"補","")&amp;"時"&amp;")",""))</f>
        <v/>
      </c>
      <c r="Z742" s="65" t="str">
        <f ca="1">CONCATENATE(IF(AND(LEN(Z741)&gt;=1,Z741&lt;&gt;".",COUNTIF(Z43:Z$73,"*補*")&gt;0),".",""),IF(Z43="補",$A742,""),IF(AND(LEN(Z43)&gt;=2,ISNUMBER(SEARCH("補",Z43))),$A742&amp;"("&amp;SUBSTITUTE(Z43,"補","")&amp;"時"&amp;")",""))</f>
        <v/>
      </c>
      <c r="AA742" s="65" t="str">
        <f ca="1">CONCATENATE(IF(AND(LEN(AA741)&gt;=1,AA741&lt;&gt;".",COUNTIF(AA43:AA$73,"*補*")&gt;0),".",""),IF(AA43="補",$A742,""),IF(AND(LEN(AA43)&gt;=2,ISNUMBER(SEARCH("補",AA43))),$A742&amp;"("&amp;SUBSTITUTE(AA43,"補","")&amp;"時"&amp;")",""))</f>
        <v/>
      </c>
      <c r="AB742" s="65" t="str">
        <f ca="1">CONCATENATE(IF(AND(LEN(AB741)&gt;=1,AB741&lt;&gt;".",COUNTIF(AB43:AB$73,"*補*")&gt;0),".",""),IF(AB43="補",$A742,""),IF(AND(LEN(AB43)&gt;=2,ISNUMBER(SEARCH("補",AB43))),$A742&amp;"("&amp;SUBSTITUTE(AB43,"補","")&amp;"時"&amp;")",""))</f>
        <v/>
      </c>
      <c r="AC742" s="65" t="str">
        <f ca="1">CONCATENATE(IF(AND(LEN(AC741)&gt;=1,AC741&lt;&gt;".",COUNTIF(AC43:AC$73,"*補*")&gt;0),".",""),IF(AC43="補",$A742,""),IF(AND(LEN(AC43)&gt;=2,ISNUMBER(SEARCH("補",AC43))),$A742&amp;"("&amp;SUBSTITUTE(AC43,"補","")&amp;"時"&amp;")",""))</f>
        <v/>
      </c>
      <c r="AD742" s="65" t="str">
        <f ca="1">CONCATENATE(IF(AND(LEN(AD741)&gt;=1,AD741&lt;&gt;".",COUNTIF(AD43:AD$73,"*補*")&gt;0),".",""),IF(AD43="補",$A742,""),IF(AND(LEN(AD43)&gt;=2,ISNUMBER(SEARCH("補",AD43))),$A742&amp;"("&amp;SUBSTITUTE(AD43,"補","")&amp;"時"&amp;")",""))</f>
        <v/>
      </c>
      <c r="AE742" s="65" t="str">
        <f ca="1">CONCATENATE(IF(AND(LEN(AE741)&gt;=1,AE741&lt;&gt;".",COUNTIF(AE43:AE$73,"*補*")&gt;0),".",""),IF(AE43="補",$A742,""),IF(AND(LEN(AE43)&gt;=2,ISNUMBER(SEARCH("補",AE43))),$A742&amp;"("&amp;SUBSTITUTE(AE43,"補","")&amp;"時"&amp;")",""))</f>
        <v/>
      </c>
      <c r="AF742" s="65" t="str">
        <f ca="1">CONCATENATE(IF(AND(LEN(AF741)&gt;=1,AF741&lt;&gt;".",COUNTIF(AF43:AF$73,"*補*")&gt;0),".",""),IF(AF43="補",$A742,""),IF(AND(LEN(AF43)&gt;=2,ISNUMBER(SEARCH("補",AF43))),$A742&amp;"("&amp;SUBSTITUTE(AF43,"補","")&amp;"時"&amp;")",""))</f>
        <v/>
      </c>
      <c r="AG742" s="65" t="str">
        <f ca="1">CONCATENATE(IF(AND(LEN(AG741)&gt;=1,AG741&lt;&gt;".",COUNTIF(AG43:AG$73,"*補*")&gt;0),".",""),IF(AG43="補",$A742,""),IF(AND(LEN(AG43)&gt;=2,ISNUMBER(SEARCH("補",AG43))),$A742&amp;"("&amp;SUBSTITUTE(AG43,"補","")&amp;"時"&amp;")",""))</f>
        <v>.</v>
      </c>
      <c r="AH742" s="65"/>
      <c r="AI742" s="65"/>
      <c r="AJ742" s="65"/>
    </row>
    <row r="743" spans="1:36">
      <c r="A743" s="65">
        <f t="shared" si="61"/>
        <v>43</v>
      </c>
      <c r="B743" s="65" t="str">
        <f t="shared" si="61"/>
        <v>蔡政倫</v>
      </c>
      <c r="C743" s="65" t="str">
        <f ca="1">CONCATENATE(IF(AND(LEN(C742)&gt;=1,C742&lt;&gt;".",COUNTIF(C44:C$73,"*補*")&gt;0),".",""),IF(C44="補",$A743,""),IF(AND(LEN(C44)&gt;=2,ISNUMBER(SEARCH("補",C44))),$A743&amp;"("&amp;SUBSTITUTE(C44,"補","")&amp;"時"&amp;")",""))</f>
        <v/>
      </c>
      <c r="D743" s="65" t="str">
        <f ca="1">CONCATENATE(IF(AND(LEN(D742)&gt;=1,D742&lt;&gt;".",COUNTIF(D44:D$73,"*補*")&gt;0),".",""),IF(D44="補",$A743,""),IF(AND(LEN(D44)&gt;=2,ISNUMBER(SEARCH("補",D44))),$A743&amp;"("&amp;SUBSTITUTE(D44,"補","")&amp;"時"&amp;")",""))</f>
        <v/>
      </c>
      <c r="E743" s="65" t="str">
        <f ca="1">CONCATENATE(IF(AND(LEN(E742)&gt;=1,E742&lt;&gt;".",COUNTIF(E44:E$73,"*補*")&gt;0),".",""),IF(E44="補",$A743,""),IF(AND(LEN(E44)&gt;=2,ISNUMBER(SEARCH("補",E44))),$A743&amp;"("&amp;SUBSTITUTE(E44,"補","")&amp;"時"&amp;")",""))</f>
        <v/>
      </c>
      <c r="F743" s="65" t="str">
        <f ca="1">CONCATENATE(IF(AND(LEN(F742)&gt;=1,F742&lt;&gt;".",COUNTIF(F44:F$73,"*補*")&gt;0),".",""),IF(F44="補",$A743,""),IF(AND(LEN(F44)&gt;=2,ISNUMBER(SEARCH("補",F44))),$A743&amp;"("&amp;SUBSTITUTE(F44,"補","")&amp;"時"&amp;")",""))</f>
        <v/>
      </c>
      <c r="G743" s="65" t="str">
        <f ca="1">CONCATENATE(IF(AND(LEN(G742)&gt;=1,G742&lt;&gt;".",COUNTIF(G44:G$73,"*補*")&gt;0),".",""),IF(G44="補",$A743,""),IF(AND(LEN(G44)&gt;=2,ISNUMBER(SEARCH("補",G44))),$A743&amp;"("&amp;SUBSTITUTE(G44,"補","")&amp;"時"&amp;")",""))</f>
        <v/>
      </c>
      <c r="H743" s="65" t="str">
        <f ca="1">CONCATENATE(IF(AND(LEN(H742)&gt;=1,H742&lt;&gt;".",COUNTIF(H44:H$73,"*補*")&gt;0),".",""),IF(H44="補",$A743,""),IF(AND(LEN(H44)&gt;=2,ISNUMBER(SEARCH("補",H44))),$A743&amp;"("&amp;SUBSTITUTE(H44,"補","")&amp;"時"&amp;")",""))</f>
        <v/>
      </c>
      <c r="I743" s="65" t="str">
        <f ca="1">CONCATENATE(IF(AND(LEN(I742)&gt;=1,I742&lt;&gt;".",COUNTIF(I44:I$73,"*補*")&gt;0),".",""),IF(I44="補",$A743,""),IF(AND(LEN(I44)&gt;=2,ISNUMBER(SEARCH("補",I44))),$A743&amp;"("&amp;SUBSTITUTE(I44,"補","")&amp;"時"&amp;")",""))</f>
        <v/>
      </c>
      <c r="J743" s="65" t="str">
        <f ca="1">CONCATENATE(IF(AND(LEN(J742)&gt;=1,J742&lt;&gt;".",COUNTIF(J44:J$73,"*補*")&gt;0),".",""),IF(J44="補",$A743,""),IF(AND(LEN(J44)&gt;=2,ISNUMBER(SEARCH("補",J44))),$A743&amp;"("&amp;SUBSTITUTE(J44,"補","")&amp;"時"&amp;")",""))</f>
        <v/>
      </c>
      <c r="K743" s="65" t="str">
        <f ca="1">CONCATENATE(IF(AND(LEN(K742)&gt;=1,K742&lt;&gt;".",COUNTIF(K44:K$73,"*補*")&gt;0),".",""),IF(K44="補",$A743,""),IF(AND(LEN(K44)&gt;=2,ISNUMBER(SEARCH("補",K44))),$A743&amp;"("&amp;SUBSTITUTE(K44,"補","")&amp;"時"&amp;")",""))</f>
        <v/>
      </c>
      <c r="L743" s="65" t="str">
        <f ca="1">CONCATENATE(IF(AND(LEN(L742)&gt;=1,L742&lt;&gt;".",COUNTIF(L44:L$73,"*補*")&gt;0),".",""),IF(L44="補",$A743,""),IF(AND(LEN(L44)&gt;=2,ISNUMBER(SEARCH("補",L44))),$A743&amp;"("&amp;SUBSTITUTE(L44,"補","")&amp;"時"&amp;")",""))</f>
        <v/>
      </c>
      <c r="M743" s="65" t="str">
        <f ca="1">CONCATENATE(IF(AND(LEN(M742)&gt;=1,M742&lt;&gt;".",COUNTIF(M44:M$73,"*補*")&gt;0),".",""),IF(M44="補",$A743,""),IF(AND(LEN(M44)&gt;=2,ISNUMBER(SEARCH("補",M44))),$A743&amp;"("&amp;SUBSTITUTE(M44,"補","")&amp;"時"&amp;")",""))</f>
        <v/>
      </c>
      <c r="N743" s="65" t="str">
        <f ca="1">CONCATENATE(IF(AND(LEN(N742)&gt;=1,N742&lt;&gt;".",COUNTIF(N44:N$73,"*補*")&gt;0),".",""),IF(N44="補",$A743,""),IF(AND(LEN(N44)&gt;=2,ISNUMBER(SEARCH("補",N44))),$A743&amp;"("&amp;SUBSTITUTE(N44,"補","")&amp;"時"&amp;")",""))</f>
        <v/>
      </c>
      <c r="O743" s="65" t="str">
        <f ca="1">CONCATENATE(IF(AND(LEN(O742)&gt;=1,O742&lt;&gt;".",COUNTIF(O44:O$73,"*補*")&gt;0),".",""),IF(O44="補",$A743,""),IF(AND(LEN(O44)&gt;=2,ISNUMBER(SEARCH("補",O44))),$A743&amp;"("&amp;SUBSTITUTE(O44,"補","")&amp;"時"&amp;")",""))</f>
        <v/>
      </c>
      <c r="P743" s="65" t="str">
        <f ca="1">CONCATENATE(IF(AND(LEN(P742)&gt;=1,P742&lt;&gt;".",COUNTIF(P44:P$73,"*補*")&gt;0),".",""),IF(P44="補",$A743,""),IF(AND(LEN(P44)&gt;=2,ISNUMBER(SEARCH("補",P44))),$A743&amp;"("&amp;SUBSTITUTE(P44,"補","")&amp;"時"&amp;")",""))</f>
        <v/>
      </c>
      <c r="Q743" s="65" t="str">
        <f ca="1">CONCATENATE(IF(AND(LEN(Q742)&gt;=1,Q742&lt;&gt;".",COUNTIF(Q44:Q$73,"*補*")&gt;0),".",""),IF(Q44="補",$A743,""),IF(AND(LEN(Q44)&gt;=2,ISNUMBER(SEARCH("補",Q44))),$A743&amp;"("&amp;SUBSTITUTE(Q44,"補","")&amp;"時"&amp;")",""))</f>
        <v/>
      </c>
      <c r="R743" s="65" t="str">
        <f ca="1">CONCATENATE(IF(AND(LEN(R742)&gt;=1,R742&lt;&gt;".",COUNTIF(R44:R$73,"*補*")&gt;0),".",""),IF(R44="補",$A743,""),IF(AND(LEN(R44)&gt;=2,ISNUMBER(SEARCH("補",R44))),$A743&amp;"("&amp;SUBSTITUTE(R44,"補","")&amp;"時"&amp;")",""))</f>
        <v/>
      </c>
      <c r="S743" s="65" t="str">
        <f ca="1">CONCATENATE(IF(AND(LEN(S742)&gt;=1,S742&lt;&gt;".",COUNTIF(S44:S$73,"*補*")&gt;0),".",""),IF(S44="補",$A743,""),IF(AND(LEN(S44)&gt;=2,ISNUMBER(SEARCH("補",S44))),$A743&amp;"("&amp;SUBSTITUTE(S44,"補","")&amp;"時"&amp;")",""))</f>
        <v/>
      </c>
      <c r="T743" s="65" t="str">
        <f ca="1">CONCATENATE(IF(AND(LEN(T742)&gt;=1,T742&lt;&gt;".",COUNTIF(T44:T$73,"*補*")&gt;0),".",""),IF(T44="補",$A743,""),IF(AND(LEN(T44)&gt;=2,ISNUMBER(SEARCH("補",T44))),$A743&amp;"("&amp;SUBSTITUTE(T44,"補","")&amp;"時"&amp;")",""))</f>
        <v/>
      </c>
      <c r="U743" s="65" t="str">
        <f ca="1">CONCATENATE(IF(AND(LEN(U742)&gt;=1,U742&lt;&gt;".",COUNTIF(U44:U$73,"*補*")&gt;0),".",""),IF(U44="補",$A743,""),IF(AND(LEN(U44)&gt;=2,ISNUMBER(SEARCH("補",U44))),$A743&amp;"("&amp;SUBSTITUTE(U44,"補","")&amp;"時"&amp;")",""))</f>
        <v/>
      </c>
      <c r="V743" s="65" t="str">
        <f ca="1">CONCATENATE(IF(AND(LEN(V742)&gt;=1,V742&lt;&gt;".",COUNTIF(V44:V$73,"*補*")&gt;0),".",""),IF(V44="補",$A743,""),IF(AND(LEN(V44)&gt;=2,ISNUMBER(SEARCH("補",V44))),$A743&amp;"("&amp;SUBSTITUTE(V44,"補","")&amp;"時"&amp;")",""))</f>
        <v/>
      </c>
      <c r="W743" s="65" t="str">
        <f ca="1">CONCATENATE(IF(AND(LEN(W742)&gt;=1,W742&lt;&gt;".",COUNTIF(W44:W$73,"*補*")&gt;0),".",""),IF(W44="補",$A743,""),IF(AND(LEN(W44)&gt;=2,ISNUMBER(SEARCH("補",W44))),$A743&amp;"("&amp;SUBSTITUTE(W44,"補","")&amp;"時"&amp;")",""))</f>
        <v/>
      </c>
      <c r="X743" s="65" t="str">
        <f ca="1">CONCATENATE(IF(AND(LEN(X742)&gt;=1,X742&lt;&gt;".",COUNTIF(X44:X$73,"*補*")&gt;0),".",""),IF(X44="補",$A743,""),IF(AND(LEN(X44)&gt;=2,ISNUMBER(SEARCH("補",X44))),$A743&amp;"("&amp;SUBSTITUTE(X44,"補","")&amp;"時"&amp;")",""))</f>
        <v/>
      </c>
      <c r="Y743" s="65" t="str">
        <f ca="1">CONCATENATE(IF(AND(LEN(Y742)&gt;=1,Y742&lt;&gt;".",COUNTIF(Y44:Y$73,"*補*")&gt;0),".",""),IF(Y44="補",$A743,""),IF(AND(LEN(Y44)&gt;=2,ISNUMBER(SEARCH("補",Y44))),$A743&amp;"("&amp;SUBSTITUTE(Y44,"補","")&amp;"時"&amp;")",""))</f>
        <v/>
      </c>
      <c r="Z743" s="65" t="str">
        <f ca="1">CONCATENATE(IF(AND(LEN(Z742)&gt;=1,Z742&lt;&gt;".",COUNTIF(Z44:Z$73,"*補*")&gt;0),".",""),IF(Z44="補",$A743,""),IF(AND(LEN(Z44)&gt;=2,ISNUMBER(SEARCH("補",Z44))),$A743&amp;"("&amp;SUBSTITUTE(Z44,"補","")&amp;"時"&amp;")",""))</f>
        <v/>
      </c>
      <c r="AA743" s="65" t="str">
        <f ca="1">CONCATENATE(IF(AND(LEN(AA742)&gt;=1,AA742&lt;&gt;".",COUNTIF(AA44:AA$73,"*補*")&gt;0),".",""),IF(AA44="補",$A743,""),IF(AND(LEN(AA44)&gt;=2,ISNUMBER(SEARCH("補",AA44))),$A743&amp;"("&amp;SUBSTITUTE(AA44,"補","")&amp;"時"&amp;")",""))</f>
        <v/>
      </c>
      <c r="AB743" s="65" t="str">
        <f ca="1">CONCATENATE(IF(AND(LEN(AB742)&gt;=1,AB742&lt;&gt;".",COUNTIF(AB44:AB$73,"*補*")&gt;0),".",""),IF(AB44="補",$A743,""),IF(AND(LEN(AB44)&gt;=2,ISNUMBER(SEARCH("補",AB44))),$A743&amp;"("&amp;SUBSTITUTE(AB44,"補","")&amp;"時"&amp;")",""))</f>
        <v/>
      </c>
      <c r="AC743" s="65" t="str">
        <f ca="1">CONCATENATE(IF(AND(LEN(AC742)&gt;=1,AC742&lt;&gt;".",COUNTIF(AC44:AC$73,"*補*")&gt;0),".",""),IF(AC44="補",$A743,""),IF(AND(LEN(AC44)&gt;=2,ISNUMBER(SEARCH("補",AC44))),$A743&amp;"("&amp;SUBSTITUTE(AC44,"補","")&amp;"時"&amp;")",""))</f>
        <v/>
      </c>
      <c r="AD743" s="65" t="str">
        <f ca="1">CONCATENATE(IF(AND(LEN(AD742)&gt;=1,AD742&lt;&gt;".",COUNTIF(AD44:AD$73,"*補*")&gt;0),".",""),IF(AD44="補",$A743,""),IF(AND(LEN(AD44)&gt;=2,ISNUMBER(SEARCH("補",AD44))),$A743&amp;"("&amp;SUBSTITUTE(AD44,"補","")&amp;"時"&amp;")",""))</f>
        <v/>
      </c>
      <c r="AE743" s="65" t="str">
        <f ca="1">CONCATENATE(IF(AND(LEN(AE742)&gt;=1,AE742&lt;&gt;".",COUNTIF(AE44:AE$73,"*補*")&gt;0),".",""),IF(AE44="補",$A743,""),IF(AND(LEN(AE44)&gt;=2,ISNUMBER(SEARCH("補",AE44))),$A743&amp;"("&amp;SUBSTITUTE(AE44,"補","")&amp;"時"&amp;")",""))</f>
        <v/>
      </c>
      <c r="AF743" s="65" t="str">
        <f ca="1">CONCATENATE(IF(AND(LEN(AF742)&gt;=1,AF742&lt;&gt;".",COUNTIF(AF44:AF$73,"*補*")&gt;0),".",""),IF(AF44="補",$A743,""),IF(AND(LEN(AF44)&gt;=2,ISNUMBER(SEARCH("補",AF44))),$A743&amp;"("&amp;SUBSTITUTE(AF44,"補","")&amp;"時"&amp;")",""))</f>
        <v/>
      </c>
      <c r="AG743" s="65" t="str">
        <f ca="1">CONCATENATE(IF(AND(LEN(AG742)&gt;=1,AG742&lt;&gt;".",COUNTIF(AG44:AG$73,"*補*")&gt;0),".",""),IF(AG44="補",$A743,""),IF(AND(LEN(AG44)&gt;=2,ISNUMBER(SEARCH("補",AG44))),$A743&amp;"("&amp;SUBSTITUTE(AG44,"補","")&amp;"時"&amp;")",""))</f>
        <v/>
      </c>
      <c r="AH743" s="65"/>
      <c r="AI743" s="65"/>
      <c r="AJ743" s="65"/>
    </row>
    <row r="744" spans="1:36">
      <c r="A744" s="65">
        <f t="shared" si="61"/>
        <v>44</v>
      </c>
      <c r="B744" s="65" t="str">
        <f t="shared" si="61"/>
        <v>陳宏洋</v>
      </c>
      <c r="C744" s="65" t="str">
        <f ca="1">CONCATENATE(IF(AND(LEN(C743)&gt;=1,C743&lt;&gt;".",COUNTIF(C45:C$73,"*補*")&gt;0),".",""),IF(C45="補",$A744,""),IF(AND(LEN(C45)&gt;=2,ISNUMBER(SEARCH("補",C45))),$A744&amp;"("&amp;SUBSTITUTE(C45,"補","")&amp;"時"&amp;")",""))</f>
        <v/>
      </c>
      <c r="D744" s="65" t="str">
        <f ca="1">CONCATENATE(IF(AND(LEN(D743)&gt;=1,D743&lt;&gt;".",COUNTIF(D45:D$73,"*補*")&gt;0),".",""),IF(D45="補",$A744,""),IF(AND(LEN(D45)&gt;=2,ISNUMBER(SEARCH("補",D45))),$A744&amp;"("&amp;SUBSTITUTE(D45,"補","")&amp;"時"&amp;")",""))</f>
        <v/>
      </c>
      <c r="E744" s="65" t="str">
        <f ca="1">CONCATENATE(IF(AND(LEN(E743)&gt;=1,E743&lt;&gt;".",COUNTIF(E45:E$73,"*補*")&gt;0),".",""),IF(E45="補",$A744,""),IF(AND(LEN(E45)&gt;=2,ISNUMBER(SEARCH("補",E45))),$A744&amp;"("&amp;SUBSTITUTE(E45,"補","")&amp;"時"&amp;")",""))</f>
        <v/>
      </c>
      <c r="F744" s="65" t="str">
        <f ca="1">CONCATENATE(IF(AND(LEN(F743)&gt;=1,F743&lt;&gt;".",COUNTIF(F45:F$73,"*補*")&gt;0),".",""),IF(F45="補",$A744,""),IF(AND(LEN(F45)&gt;=2,ISNUMBER(SEARCH("補",F45))),$A744&amp;"("&amp;SUBSTITUTE(F45,"補","")&amp;"時"&amp;")",""))</f>
        <v/>
      </c>
      <c r="G744" s="65" t="str">
        <f ca="1">CONCATENATE(IF(AND(LEN(G743)&gt;=1,G743&lt;&gt;".",COUNTIF(G45:G$73,"*補*")&gt;0),".",""),IF(G45="補",$A744,""),IF(AND(LEN(G45)&gt;=2,ISNUMBER(SEARCH("補",G45))),$A744&amp;"("&amp;SUBSTITUTE(G45,"補","")&amp;"時"&amp;")",""))</f>
        <v/>
      </c>
      <c r="H744" s="65" t="str">
        <f ca="1">CONCATENATE(IF(AND(LEN(H743)&gt;=1,H743&lt;&gt;".",COUNTIF(H45:H$73,"*補*")&gt;0),".",""),IF(H45="補",$A744,""),IF(AND(LEN(H45)&gt;=2,ISNUMBER(SEARCH("補",H45))),$A744&amp;"("&amp;SUBSTITUTE(H45,"補","")&amp;"時"&amp;")",""))</f>
        <v/>
      </c>
      <c r="I744" s="65" t="str">
        <f ca="1">CONCATENATE(IF(AND(LEN(I743)&gt;=1,I743&lt;&gt;".",COUNTIF(I45:I$73,"*補*")&gt;0),".",""),IF(I45="補",$A744,""),IF(AND(LEN(I45)&gt;=2,ISNUMBER(SEARCH("補",I45))),$A744&amp;"("&amp;SUBSTITUTE(I45,"補","")&amp;"時"&amp;")",""))</f>
        <v/>
      </c>
      <c r="J744" s="65" t="str">
        <f ca="1">CONCATENATE(IF(AND(LEN(J743)&gt;=1,J743&lt;&gt;".",COUNTIF(J45:J$73,"*補*")&gt;0),".",""),IF(J45="補",$A744,""),IF(AND(LEN(J45)&gt;=2,ISNUMBER(SEARCH("補",J45))),$A744&amp;"("&amp;SUBSTITUTE(J45,"補","")&amp;"時"&amp;")",""))</f>
        <v/>
      </c>
      <c r="K744" s="65" t="str">
        <f ca="1">CONCATENATE(IF(AND(LEN(K743)&gt;=1,K743&lt;&gt;".",COUNTIF(K45:K$73,"*補*")&gt;0),".",""),IF(K45="補",$A744,""),IF(AND(LEN(K45)&gt;=2,ISNUMBER(SEARCH("補",K45))),$A744&amp;"("&amp;SUBSTITUTE(K45,"補","")&amp;"時"&amp;")",""))</f>
        <v/>
      </c>
      <c r="L744" s="65" t="str">
        <f ca="1">CONCATENATE(IF(AND(LEN(L743)&gt;=1,L743&lt;&gt;".",COUNTIF(L45:L$73,"*補*")&gt;0),".",""),IF(L45="補",$A744,""),IF(AND(LEN(L45)&gt;=2,ISNUMBER(SEARCH("補",L45))),$A744&amp;"("&amp;SUBSTITUTE(L45,"補","")&amp;"時"&amp;")",""))</f>
        <v/>
      </c>
      <c r="M744" s="65" t="str">
        <f ca="1">CONCATENATE(IF(AND(LEN(M743)&gt;=1,M743&lt;&gt;".",COUNTIF(M45:M$73,"*補*")&gt;0),".",""),IF(M45="補",$A744,""),IF(AND(LEN(M45)&gt;=2,ISNUMBER(SEARCH("補",M45))),$A744&amp;"("&amp;SUBSTITUTE(M45,"補","")&amp;"時"&amp;")",""))</f>
        <v/>
      </c>
      <c r="N744" s="65" t="str">
        <f ca="1">CONCATENATE(IF(AND(LEN(N743)&gt;=1,N743&lt;&gt;".",COUNTIF(N45:N$73,"*補*")&gt;0),".",""),IF(N45="補",$A744,""),IF(AND(LEN(N45)&gt;=2,ISNUMBER(SEARCH("補",N45))),$A744&amp;"("&amp;SUBSTITUTE(N45,"補","")&amp;"時"&amp;")",""))</f>
        <v/>
      </c>
      <c r="O744" s="65" t="str">
        <f ca="1">CONCATENATE(IF(AND(LEN(O743)&gt;=1,O743&lt;&gt;".",COUNTIF(O45:O$73,"*補*")&gt;0),".",""),IF(O45="補",$A744,""),IF(AND(LEN(O45)&gt;=2,ISNUMBER(SEARCH("補",O45))),$A744&amp;"("&amp;SUBSTITUTE(O45,"補","")&amp;"時"&amp;")",""))</f>
        <v/>
      </c>
      <c r="P744" s="65" t="str">
        <f ca="1">CONCATENATE(IF(AND(LEN(P743)&gt;=1,P743&lt;&gt;".",COUNTIF(P45:P$73,"*補*")&gt;0),".",""),IF(P45="補",$A744,""),IF(AND(LEN(P45)&gt;=2,ISNUMBER(SEARCH("補",P45))),$A744&amp;"("&amp;SUBSTITUTE(P45,"補","")&amp;"時"&amp;")",""))</f>
        <v/>
      </c>
      <c r="Q744" s="65" t="str">
        <f ca="1">CONCATENATE(IF(AND(LEN(Q743)&gt;=1,Q743&lt;&gt;".",COUNTIF(Q45:Q$73,"*補*")&gt;0),".",""),IF(Q45="補",$A744,""),IF(AND(LEN(Q45)&gt;=2,ISNUMBER(SEARCH("補",Q45))),$A744&amp;"("&amp;SUBSTITUTE(Q45,"補","")&amp;"時"&amp;")",""))</f>
        <v/>
      </c>
      <c r="R744" s="65" t="str">
        <f ca="1">CONCATENATE(IF(AND(LEN(R743)&gt;=1,R743&lt;&gt;".",COUNTIF(R45:R$73,"*補*")&gt;0),".",""),IF(R45="補",$A744,""),IF(AND(LEN(R45)&gt;=2,ISNUMBER(SEARCH("補",R45))),$A744&amp;"("&amp;SUBSTITUTE(R45,"補","")&amp;"時"&amp;")",""))</f>
        <v/>
      </c>
      <c r="S744" s="65" t="str">
        <f ca="1">CONCATENATE(IF(AND(LEN(S743)&gt;=1,S743&lt;&gt;".",COUNTIF(S45:S$73,"*補*")&gt;0),".",""),IF(S45="補",$A744,""),IF(AND(LEN(S45)&gt;=2,ISNUMBER(SEARCH("補",S45))),$A744&amp;"("&amp;SUBSTITUTE(S45,"補","")&amp;"時"&amp;")",""))</f>
        <v/>
      </c>
      <c r="T744" s="65" t="str">
        <f ca="1">CONCATENATE(IF(AND(LEN(T743)&gt;=1,T743&lt;&gt;".",COUNTIF(T45:T$73,"*補*")&gt;0),".",""),IF(T45="補",$A744,""),IF(AND(LEN(T45)&gt;=2,ISNUMBER(SEARCH("補",T45))),$A744&amp;"("&amp;SUBSTITUTE(T45,"補","")&amp;"時"&amp;")",""))</f>
        <v/>
      </c>
      <c r="U744" s="65" t="str">
        <f ca="1">CONCATENATE(IF(AND(LEN(U743)&gt;=1,U743&lt;&gt;".",COUNTIF(U45:U$73,"*補*")&gt;0),".",""),IF(U45="補",$A744,""),IF(AND(LEN(U45)&gt;=2,ISNUMBER(SEARCH("補",U45))),$A744&amp;"("&amp;SUBSTITUTE(U45,"補","")&amp;"時"&amp;")",""))</f>
        <v/>
      </c>
      <c r="V744" s="65" t="str">
        <f ca="1">CONCATENATE(IF(AND(LEN(V743)&gt;=1,V743&lt;&gt;".",COUNTIF(V45:V$73,"*補*")&gt;0),".",""),IF(V45="補",$A744,""),IF(AND(LEN(V45)&gt;=2,ISNUMBER(SEARCH("補",V45))),$A744&amp;"("&amp;SUBSTITUTE(V45,"補","")&amp;"時"&amp;")",""))</f>
        <v/>
      </c>
      <c r="W744" s="65" t="str">
        <f ca="1">CONCATENATE(IF(AND(LEN(W743)&gt;=1,W743&lt;&gt;".",COUNTIF(W45:W$73,"*補*")&gt;0),".",""),IF(W45="補",$A744,""),IF(AND(LEN(W45)&gt;=2,ISNUMBER(SEARCH("補",W45))),$A744&amp;"("&amp;SUBSTITUTE(W45,"補","")&amp;"時"&amp;")",""))</f>
        <v/>
      </c>
      <c r="X744" s="65" t="str">
        <f ca="1">CONCATENATE(IF(AND(LEN(X743)&gt;=1,X743&lt;&gt;".",COUNTIF(X45:X$73,"*補*")&gt;0),".",""),IF(X45="補",$A744,""),IF(AND(LEN(X45)&gt;=2,ISNUMBER(SEARCH("補",X45))),$A744&amp;"("&amp;SUBSTITUTE(X45,"補","")&amp;"時"&amp;")",""))</f>
        <v/>
      </c>
      <c r="Y744" s="65" t="str">
        <f ca="1">CONCATENATE(IF(AND(LEN(Y743)&gt;=1,Y743&lt;&gt;".",COUNTIF(Y45:Y$73,"*補*")&gt;0),".",""),IF(Y45="補",$A744,""),IF(AND(LEN(Y45)&gt;=2,ISNUMBER(SEARCH("補",Y45))),$A744&amp;"("&amp;SUBSTITUTE(Y45,"補","")&amp;"時"&amp;")",""))</f>
        <v/>
      </c>
      <c r="Z744" s="65" t="str">
        <f ca="1">CONCATENATE(IF(AND(LEN(Z743)&gt;=1,Z743&lt;&gt;".",COUNTIF(Z45:Z$73,"*補*")&gt;0),".",""),IF(Z45="補",$A744,""),IF(AND(LEN(Z45)&gt;=2,ISNUMBER(SEARCH("補",Z45))),$A744&amp;"("&amp;SUBSTITUTE(Z45,"補","")&amp;"時"&amp;")",""))</f>
        <v/>
      </c>
      <c r="AA744" s="65" t="str">
        <f ca="1">CONCATENATE(IF(AND(LEN(AA743)&gt;=1,AA743&lt;&gt;".",COUNTIF(AA45:AA$73,"*補*")&gt;0),".",""),IF(AA45="補",$A744,""),IF(AND(LEN(AA45)&gt;=2,ISNUMBER(SEARCH("補",AA45))),$A744&amp;"("&amp;SUBSTITUTE(AA45,"補","")&amp;"時"&amp;")",""))</f>
        <v/>
      </c>
      <c r="AB744" s="65" t="str">
        <f ca="1">CONCATENATE(IF(AND(LEN(AB743)&gt;=1,AB743&lt;&gt;".",COUNTIF(AB45:AB$73,"*補*")&gt;0),".",""),IF(AB45="補",$A744,""),IF(AND(LEN(AB45)&gt;=2,ISNUMBER(SEARCH("補",AB45))),$A744&amp;"("&amp;SUBSTITUTE(AB45,"補","")&amp;"時"&amp;")",""))</f>
        <v/>
      </c>
      <c r="AC744" s="65" t="str">
        <f ca="1">CONCATENATE(IF(AND(LEN(AC743)&gt;=1,AC743&lt;&gt;".",COUNTIF(AC45:AC$73,"*補*")&gt;0),".",""),IF(AC45="補",$A744,""),IF(AND(LEN(AC45)&gt;=2,ISNUMBER(SEARCH("補",AC45))),$A744&amp;"("&amp;SUBSTITUTE(AC45,"補","")&amp;"時"&amp;")",""))</f>
        <v/>
      </c>
      <c r="AD744" s="65" t="str">
        <f ca="1">CONCATENATE(IF(AND(LEN(AD743)&gt;=1,AD743&lt;&gt;".",COUNTIF(AD45:AD$73,"*補*")&gt;0),".",""),IF(AD45="補",$A744,""),IF(AND(LEN(AD45)&gt;=2,ISNUMBER(SEARCH("補",AD45))),$A744&amp;"("&amp;SUBSTITUTE(AD45,"補","")&amp;"時"&amp;")",""))</f>
        <v/>
      </c>
      <c r="AE744" s="65" t="str">
        <f ca="1">CONCATENATE(IF(AND(LEN(AE743)&gt;=1,AE743&lt;&gt;".",COUNTIF(AE45:AE$73,"*補*")&gt;0),".",""),IF(AE45="補",$A744,""),IF(AND(LEN(AE45)&gt;=2,ISNUMBER(SEARCH("補",AE45))),$A744&amp;"("&amp;SUBSTITUTE(AE45,"補","")&amp;"時"&amp;")",""))</f>
        <v/>
      </c>
      <c r="AF744" s="65" t="str">
        <f ca="1">CONCATENATE(IF(AND(LEN(AF743)&gt;=1,AF743&lt;&gt;".",COUNTIF(AF45:AF$73,"*補*")&gt;0),".",""),IF(AF45="補",$A744,""),IF(AND(LEN(AF45)&gt;=2,ISNUMBER(SEARCH("補",AF45))),$A744&amp;"("&amp;SUBSTITUTE(AF45,"補","")&amp;"時"&amp;")",""))</f>
        <v>44</v>
      </c>
      <c r="AG744" s="65" t="str">
        <f ca="1">CONCATENATE(IF(AND(LEN(AG743)&gt;=1,AG743&lt;&gt;".",COUNTIF(AG45:AG$73,"*補*")&gt;0),".",""),IF(AG45="補",$A744,""),IF(AND(LEN(AG45)&gt;=2,ISNUMBER(SEARCH("補",AG45))),$A744&amp;"("&amp;SUBSTITUTE(AG45,"補","")&amp;"時"&amp;")",""))</f>
        <v/>
      </c>
      <c r="AH744" s="65"/>
      <c r="AI744" s="65"/>
      <c r="AJ744" s="65"/>
    </row>
    <row r="745" spans="1:36">
      <c r="A745" s="65">
        <f t="shared" ref="A745:B772" si="62">A645</f>
        <v>45</v>
      </c>
      <c r="B745" s="65" t="str">
        <f t="shared" si="62"/>
        <v>邱昱銘</v>
      </c>
      <c r="C745" s="65" t="str">
        <f ca="1">CONCATENATE(IF(AND(LEN(C744)&gt;=1,C744&lt;&gt;".",COUNTIF(C46:C$73,"*補*")&gt;0),".",""),IF(C46="補",$A745,""),IF(AND(LEN(C46)&gt;=2,ISNUMBER(SEARCH("補",C46))),$A745&amp;"("&amp;SUBSTITUTE(C46,"補","")&amp;"時"&amp;")",""))</f>
        <v/>
      </c>
      <c r="D745" s="65" t="str">
        <f ca="1">CONCATENATE(IF(AND(LEN(D744)&gt;=1,D744&lt;&gt;".",COUNTIF(D46:D$73,"*補*")&gt;0),".",""),IF(D46="補",$A745,""),IF(AND(LEN(D46)&gt;=2,ISNUMBER(SEARCH("補",D46))),$A745&amp;"("&amp;SUBSTITUTE(D46,"補","")&amp;"時"&amp;")",""))</f>
        <v/>
      </c>
      <c r="E745" s="65" t="str">
        <f ca="1">CONCATENATE(IF(AND(LEN(E744)&gt;=1,E744&lt;&gt;".",COUNTIF(E46:E$73,"*補*")&gt;0),".",""),IF(E46="補",$A745,""),IF(AND(LEN(E46)&gt;=2,ISNUMBER(SEARCH("補",E46))),$A745&amp;"("&amp;SUBSTITUTE(E46,"補","")&amp;"時"&amp;")",""))</f>
        <v/>
      </c>
      <c r="F745" s="65" t="str">
        <f ca="1">CONCATENATE(IF(AND(LEN(F744)&gt;=1,F744&lt;&gt;".",COUNTIF(F46:F$73,"*補*")&gt;0),".",""),IF(F46="補",$A745,""),IF(AND(LEN(F46)&gt;=2,ISNUMBER(SEARCH("補",F46))),$A745&amp;"("&amp;SUBSTITUTE(F46,"補","")&amp;"時"&amp;")",""))</f>
        <v/>
      </c>
      <c r="G745" s="65" t="str">
        <f ca="1">CONCATENATE(IF(AND(LEN(G744)&gt;=1,G744&lt;&gt;".",COUNTIF(G46:G$73,"*補*")&gt;0),".",""),IF(G46="補",$A745,""),IF(AND(LEN(G46)&gt;=2,ISNUMBER(SEARCH("補",G46))),$A745&amp;"("&amp;SUBSTITUTE(G46,"補","")&amp;"時"&amp;")",""))</f>
        <v/>
      </c>
      <c r="H745" s="65" t="str">
        <f ca="1">CONCATENATE(IF(AND(LEN(H744)&gt;=1,H744&lt;&gt;".",COUNTIF(H46:H$73,"*補*")&gt;0),".",""),IF(H46="補",$A745,""),IF(AND(LEN(H46)&gt;=2,ISNUMBER(SEARCH("補",H46))),$A745&amp;"("&amp;SUBSTITUTE(H46,"補","")&amp;"時"&amp;")",""))</f>
        <v/>
      </c>
      <c r="I745" s="65" t="str">
        <f ca="1">CONCATENATE(IF(AND(LEN(I744)&gt;=1,I744&lt;&gt;".",COUNTIF(I46:I$73,"*補*")&gt;0),".",""),IF(I46="補",$A745,""),IF(AND(LEN(I46)&gt;=2,ISNUMBER(SEARCH("補",I46))),$A745&amp;"("&amp;SUBSTITUTE(I46,"補","")&amp;"時"&amp;")",""))</f>
        <v/>
      </c>
      <c r="J745" s="65" t="str">
        <f ca="1">CONCATENATE(IF(AND(LEN(J744)&gt;=1,J744&lt;&gt;".",COUNTIF(J46:J$73,"*補*")&gt;0),".",""),IF(J46="補",$A745,""),IF(AND(LEN(J46)&gt;=2,ISNUMBER(SEARCH("補",J46))),$A745&amp;"("&amp;SUBSTITUTE(J46,"補","")&amp;"時"&amp;")",""))</f>
        <v/>
      </c>
      <c r="K745" s="65" t="str">
        <f ca="1">CONCATENATE(IF(AND(LEN(K744)&gt;=1,K744&lt;&gt;".",COUNTIF(K46:K$73,"*補*")&gt;0),".",""),IF(K46="補",$A745,""),IF(AND(LEN(K46)&gt;=2,ISNUMBER(SEARCH("補",K46))),$A745&amp;"("&amp;SUBSTITUTE(K46,"補","")&amp;"時"&amp;")",""))</f>
        <v/>
      </c>
      <c r="L745" s="65" t="str">
        <f ca="1">CONCATENATE(IF(AND(LEN(L744)&gt;=1,L744&lt;&gt;".",COUNTIF(L46:L$73,"*補*")&gt;0),".",""),IF(L46="補",$A745,""),IF(AND(LEN(L46)&gt;=2,ISNUMBER(SEARCH("補",L46))),$A745&amp;"("&amp;SUBSTITUTE(L46,"補","")&amp;"時"&amp;")",""))</f>
        <v/>
      </c>
      <c r="M745" s="65" t="str">
        <f ca="1">CONCATENATE(IF(AND(LEN(M744)&gt;=1,M744&lt;&gt;".",COUNTIF(M46:M$73,"*補*")&gt;0),".",""),IF(M46="補",$A745,""),IF(AND(LEN(M46)&gt;=2,ISNUMBER(SEARCH("補",M46))),$A745&amp;"("&amp;SUBSTITUTE(M46,"補","")&amp;"時"&amp;")",""))</f>
        <v/>
      </c>
      <c r="N745" s="65" t="str">
        <f ca="1">CONCATENATE(IF(AND(LEN(N744)&gt;=1,N744&lt;&gt;".",COUNTIF(N46:N$73,"*補*")&gt;0),".",""),IF(N46="補",$A745,""),IF(AND(LEN(N46)&gt;=2,ISNUMBER(SEARCH("補",N46))),$A745&amp;"("&amp;SUBSTITUTE(N46,"補","")&amp;"時"&amp;")",""))</f>
        <v/>
      </c>
      <c r="O745" s="65" t="str">
        <f ca="1">CONCATENATE(IF(AND(LEN(O744)&gt;=1,O744&lt;&gt;".",COUNTIF(O46:O$73,"*補*")&gt;0),".",""),IF(O46="補",$A745,""),IF(AND(LEN(O46)&gt;=2,ISNUMBER(SEARCH("補",O46))),$A745&amp;"("&amp;SUBSTITUTE(O46,"補","")&amp;"時"&amp;")",""))</f>
        <v/>
      </c>
      <c r="P745" s="65" t="str">
        <f ca="1">CONCATENATE(IF(AND(LEN(P744)&gt;=1,P744&lt;&gt;".",COUNTIF(P46:P$73,"*補*")&gt;0),".",""),IF(P46="補",$A745,""),IF(AND(LEN(P46)&gt;=2,ISNUMBER(SEARCH("補",P46))),$A745&amp;"("&amp;SUBSTITUTE(P46,"補","")&amp;"時"&amp;")",""))</f>
        <v/>
      </c>
      <c r="Q745" s="65" t="str">
        <f ca="1">CONCATENATE(IF(AND(LEN(Q744)&gt;=1,Q744&lt;&gt;".",COUNTIF(Q46:Q$73,"*補*")&gt;0),".",""),IF(Q46="補",$A745,""),IF(AND(LEN(Q46)&gt;=2,ISNUMBER(SEARCH("補",Q46))),$A745&amp;"("&amp;SUBSTITUTE(Q46,"補","")&amp;"時"&amp;")",""))</f>
        <v/>
      </c>
      <c r="R745" s="65" t="str">
        <f ca="1">CONCATENATE(IF(AND(LEN(R744)&gt;=1,R744&lt;&gt;".",COUNTIF(R46:R$73,"*補*")&gt;0),".",""),IF(R46="補",$A745,""),IF(AND(LEN(R46)&gt;=2,ISNUMBER(SEARCH("補",R46))),$A745&amp;"("&amp;SUBSTITUTE(R46,"補","")&amp;"時"&amp;")",""))</f>
        <v/>
      </c>
      <c r="S745" s="65" t="str">
        <f ca="1">CONCATENATE(IF(AND(LEN(S744)&gt;=1,S744&lt;&gt;".",COUNTIF(S46:S$73,"*補*")&gt;0),".",""),IF(S46="補",$A745,""),IF(AND(LEN(S46)&gt;=2,ISNUMBER(SEARCH("補",S46))),$A745&amp;"("&amp;SUBSTITUTE(S46,"補","")&amp;"時"&amp;")",""))</f>
        <v/>
      </c>
      <c r="T745" s="65" t="str">
        <f ca="1">CONCATENATE(IF(AND(LEN(T744)&gt;=1,T744&lt;&gt;".",COUNTIF(T46:T$73,"*補*")&gt;0),".",""),IF(T46="補",$A745,""),IF(AND(LEN(T46)&gt;=2,ISNUMBER(SEARCH("補",T46))),$A745&amp;"("&amp;SUBSTITUTE(T46,"補","")&amp;"時"&amp;")",""))</f>
        <v/>
      </c>
      <c r="U745" s="65" t="str">
        <f ca="1">CONCATENATE(IF(AND(LEN(U744)&gt;=1,U744&lt;&gt;".",COUNTIF(U46:U$73,"*補*")&gt;0),".",""),IF(U46="補",$A745,""),IF(AND(LEN(U46)&gt;=2,ISNUMBER(SEARCH("補",U46))),$A745&amp;"("&amp;SUBSTITUTE(U46,"補","")&amp;"時"&amp;")",""))</f>
        <v/>
      </c>
      <c r="V745" s="65" t="str">
        <f ca="1">CONCATENATE(IF(AND(LEN(V744)&gt;=1,V744&lt;&gt;".",COUNTIF(V46:V$73,"*補*")&gt;0),".",""),IF(V46="補",$A745,""),IF(AND(LEN(V46)&gt;=2,ISNUMBER(SEARCH("補",V46))),$A745&amp;"("&amp;SUBSTITUTE(V46,"補","")&amp;"時"&amp;")",""))</f>
        <v/>
      </c>
      <c r="W745" s="65" t="str">
        <f ca="1">CONCATENATE(IF(AND(LEN(W744)&gt;=1,W744&lt;&gt;".",COUNTIF(W46:W$73,"*補*")&gt;0),".",""),IF(W46="補",$A745,""),IF(AND(LEN(W46)&gt;=2,ISNUMBER(SEARCH("補",W46))),$A745&amp;"("&amp;SUBSTITUTE(W46,"補","")&amp;"時"&amp;")",""))</f>
        <v/>
      </c>
      <c r="X745" s="65" t="str">
        <f ca="1">CONCATENATE(IF(AND(LEN(X744)&gt;=1,X744&lt;&gt;".",COUNTIF(X46:X$73,"*補*")&gt;0),".",""),IF(X46="補",$A745,""),IF(AND(LEN(X46)&gt;=2,ISNUMBER(SEARCH("補",X46))),$A745&amp;"("&amp;SUBSTITUTE(X46,"補","")&amp;"時"&amp;")",""))</f>
        <v/>
      </c>
      <c r="Y745" s="65" t="str">
        <f ca="1">CONCATENATE(IF(AND(LEN(Y744)&gt;=1,Y744&lt;&gt;".",COUNTIF(Y46:Y$73,"*補*")&gt;0),".",""),IF(Y46="補",$A745,""),IF(AND(LEN(Y46)&gt;=2,ISNUMBER(SEARCH("補",Y46))),$A745&amp;"("&amp;SUBSTITUTE(Y46,"補","")&amp;"時"&amp;")",""))</f>
        <v/>
      </c>
      <c r="Z745" s="65" t="str">
        <f ca="1">CONCATENATE(IF(AND(LEN(Z744)&gt;=1,Z744&lt;&gt;".",COUNTIF(Z46:Z$73,"*補*")&gt;0),".",""),IF(Z46="補",$A745,""),IF(AND(LEN(Z46)&gt;=2,ISNUMBER(SEARCH("補",Z46))),$A745&amp;"("&amp;SUBSTITUTE(Z46,"補","")&amp;"時"&amp;")",""))</f>
        <v/>
      </c>
      <c r="AA745" s="65" t="str">
        <f ca="1">CONCATENATE(IF(AND(LEN(AA744)&gt;=1,AA744&lt;&gt;".",COUNTIF(AA46:AA$73,"*補*")&gt;0),".",""),IF(AA46="補",$A745,""),IF(AND(LEN(AA46)&gt;=2,ISNUMBER(SEARCH("補",AA46))),$A745&amp;"("&amp;SUBSTITUTE(AA46,"補","")&amp;"時"&amp;")",""))</f>
        <v/>
      </c>
      <c r="AB745" s="65" t="str">
        <f ca="1">CONCATENATE(IF(AND(LEN(AB744)&gt;=1,AB744&lt;&gt;".",COUNTIF(AB46:AB$73,"*補*")&gt;0),".",""),IF(AB46="補",$A745,""),IF(AND(LEN(AB46)&gt;=2,ISNUMBER(SEARCH("補",AB46))),$A745&amp;"("&amp;SUBSTITUTE(AB46,"補","")&amp;"時"&amp;")",""))</f>
        <v/>
      </c>
      <c r="AC745" s="65" t="str">
        <f ca="1">CONCATENATE(IF(AND(LEN(AC744)&gt;=1,AC744&lt;&gt;".",COUNTIF(AC46:AC$73,"*補*")&gt;0),".",""),IF(AC46="補",$A745,""),IF(AND(LEN(AC46)&gt;=2,ISNUMBER(SEARCH("補",AC46))),$A745&amp;"("&amp;SUBSTITUTE(AC46,"補","")&amp;"時"&amp;")",""))</f>
        <v>45</v>
      </c>
      <c r="AD745" s="65" t="str">
        <f ca="1">CONCATENATE(IF(AND(LEN(AD744)&gt;=1,AD744&lt;&gt;".",COUNTIF(AD46:AD$73,"*補*")&gt;0),".",""),IF(AD46="補",$A745,""),IF(AND(LEN(AD46)&gt;=2,ISNUMBER(SEARCH("補",AD46))),$A745&amp;"("&amp;SUBSTITUTE(AD46,"補","")&amp;"時"&amp;")",""))</f>
        <v/>
      </c>
      <c r="AE745" s="65" t="str">
        <f ca="1">CONCATENATE(IF(AND(LEN(AE744)&gt;=1,AE744&lt;&gt;".",COUNTIF(AE46:AE$73,"*補*")&gt;0),".",""),IF(AE46="補",$A745,""),IF(AND(LEN(AE46)&gt;=2,ISNUMBER(SEARCH("補",AE46))),$A745&amp;"("&amp;SUBSTITUTE(AE46,"補","")&amp;"時"&amp;")",""))</f>
        <v/>
      </c>
      <c r="AF745" s="65" t="str">
        <f ca="1">CONCATENATE(IF(AND(LEN(AF744)&gt;=1,AF744&lt;&gt;".",COUNTIF(AF46:AF$73,"*補*")&gt;0),".",""),IF(AF46="補",$A745,""),IF(AND(LEN(AF46)&gt;=2,ISNUMBER(SEARCH("補",AF46))),$A745&amp;"("&amp;SUBSTITUTE(AF46,"補","")&amp;"時"&amp;")",""))</f>
        <v>.</v>
      </c>
      <c r="AG745" s="65" t="str">
        <f ca="1">CONCATENATE(IF(AND(LEN(AG744)&gt;=1,AG744&lt;&gt;".",COUNTIF(AG46:AG$73,"*補*")&gt;0),".",""),IF(AG46="補",$A745,""),IF(AND(LEN(AG46)&gt;=2,ISNUMBER(SEARCH("補",AG46))),$A745&amp;"("&amp;SUBSTITUTE(AG46,"補","")&amp;"時"&amp;")",""))</f>
        <v/>
      </c>
      <c r="AH745" s="65"/>
      <c r="AI745" s="65"/>
      <c r="AJ745" s="65"/>
    </row>
    <row r="746" spans="1:36">
      <c r="A746" s="65">
        <f t="shared" si="62"/>
        <v>46</v>
      </c>
      <c r="B746" s="65" t="str">
        <f t="shared" si="62"/>
        <v>李政聰</v>
      </c>
      <c r="C746" s="65" t="str">
        <f ca="1">CONCATENATE(IF(AND(LEN(C745)&gt;=1,C745&lt;&gt;".",COUNTIF(C47:C$73,"*補*")&gt;0),".",""),IF(C47="補",$A746,""),IF(AND(LEN(C47)&gt;=2,ISNUMBER(SEARCH("補",C47))),$A746&amp;"("&amp;SUBSTITUTE(C47,"補","")&amp;"時"&amp;")",""))</f>
        <v/>
      </c>
      <c r="D746" s="65" t="str">
        <f ca="1">CONCATENATE(IF(AND(LEN(D745)&gt;=1,D745&lt;&gt;".",COUNTIF(D47:D$73,"*補*")&gt;0),".",""),IF(D47="補",$A746,""),IF(AND(LEN(D47)&gt;=2,ISNUMBER(SEARCH("補",D47))),$A746&amp;"("&amp;SUBSTITUTE(D47,"補","")&amp;"時"&amp;")",""))</f>
        <v/>
      </c>
      <c r="E746" s="65" t="str">
        <f ca="1">CONCATENATE(IF(AND(LEN(E745)&gt;=1,E745&lt;&gt;".",COUNTIF(E47:E$73,"*補*")&gt;0),".",""),IF(E47="補",$A746,""),IF(AND(LEN(E47)&gt;=2,ISNUMBER(SEARCH("補",E47))),$A746&amp;"("&amp;SUBSTITUTE(E47,"補","")&amp;"時"&amp;")",""))</f>
        <v/>
      </c>
      <c r="F746" s="65" t="str">
        <f ca="1">CONCATENATE(IF(AND(LEN(F745)&gt;=1,F745&lt;&gt;".",COUNTIF(F47:F$73,"*補*")&gt;0),".",""),IF(F47="補",$A746,""),IF(AND(LEN(F47)&gt;=2,ISNUMBER(SEARCH("補",F47))),$A746&amp;"("&amp;SUBSTITUTE(F47,"補","")&amp;"時"&amp;")",""))</f>
        <v/>
      </c>
      <c r="G746" s="65" t="str">
        <f ca="1">CONCATENATE(IF(AND(LEN(G745)&gt;=1,G745&lt;&gt;".",COUNTIF(G47:G$73,"*補*")&gt;0),".",""),IF(G47="補",$A746,""),IF(AND(LEN(G47)&gt;=2,ISNUMBER(SEARCH("補",G47))),$A746&amp;"("&amp;SUBSTITUTE(G47,"補","")&amp;"時"&amp;")",""))</f>
        <v/>
      </c>
      <c r="H746" s="65" t="str">
        <f ca="1">CONCATENATE(IF(AND(LEN(H745)&gt;=1,H745&lt;&gt;".",COUNTIF(H47:H$73,"*補*")&gt;0),".",""),IF(H47="補",$A746,""),IF(AND(LEN(H47)&gt;=2,ISNUMBER(SEARCH("補",H47))),$A746&amp;"("&amp;SUBSTITUTE(H47,"補","")&amp;"時"&amp;")",""))</f>
        <v/>
      </c>
      <c r="I746" s="65" t="str">
        <f ca="1">CONCATENATE(IF(AND(LEN(I745)&gt;=1,I745&lt;&gt;".",COUNTIF(I47:I$73,"*補*")&gt;0),".",""),IF(I47="補",$A746,""),IF(AND(LEN(I47)&gt;=2,ISNUMBER(SEARCH("補",I47))),$A746&amp;"("&amp;SUBSTITUTE(I47,"補","")&amp;"時"&amp;")",""))</f>
        <v/>
      </c>
      <c r="J746" s="65" t="str">
        <f ca="1">CONCATENATE(IF(AND(LEN(J745)&gt;=1,J745&lt;&gt;".",COUNTIF(J47:J$73,"*補*")&gt;0),".",""),IF(J47="補",$A746,""),IF(AND(LEN(J47)&gt;=2,ISNUMBER(SEARCH("補",J47))),$A746&amp;"("&amp;SUBSTITUTE(J47,"補","")&amp;"時"&amp;")",""))</f>
        <v/>
      </c>
      <c r="K746" s="65" t="str">
        <f ca="1">CONCATENATE(IF(AND(LEN(K745)&gt;=1,K745&lt;&gt;".",COUNTIF(K47:K$73,"*補*")&gt;0),".",""),IF(K47="補",$A746,""),IF(AND(LEN(K47)&gt;=2,ISNUMBER(SEARCH("補",K47))),$A746&amp;"("&amp;SUBSTITUTE(K47,"補","")&amp;"時"&amp;")",""))</f>
        <v/>
      </c>
      <c r="L746" s="65" t="str">
        <f ca="1">CONCATENATE(IF(AND(LEN(L745)&gt;=1,L745&lt;&gt;".",COUNTIF(L47:L$73,"*補*")&gt;0),".",""),IF(L47="補",$A746,""),IF(AND(LEN(L47)&gt;=2,ISNUMBER(SEARCH("補",L47))),$A746&amp;"("&amp;SUBSTITUTE(L47,"補","")&amp;"時"&amp;")",""))</f>
        <v/>
      </c>
      <c r="M746" s="65" t="str">
        <f ca="1">CONCATENATE(IF(AND(LEN(M745)&gt;=1,M745&lt;&gt;".",COUNTIF(M47:M$73,"*補*")&gt;0),".",""),IF(M47="補",$A746,""),IF(AND(LEN(M47)&gt;=2,ISNUMBER(SEARCH("補",M47))),$A746&amp;"("&amp;SUBSTITUTE(M47,"補","")&amp;"時"&amp;")",""))</f>
        <v/>
      </c>
      <c r="N746" s="65" t="str">
        <f ca="1">CONCATENATE(IF(AND(LEN(N745)&gt;=1,N745&lt;&gt;".",COUNTIF(N47:N$73,"*補*")&gt;0),".",""),IF(N47="補",$A746,""),IF(AND(LEN(N47)&gt;=2,ISNUMBER(SEARCH("補",N47))),$A746&amp;"("&amp;SUBSTITUTE(N47,"補","")&amp;"時"&amp;")",""))</f>
        <v/>
      </c>
      <c r="O746" s="65" t="str">
        <f ca="1">CONCATENATE(IF(AND(LEN(O745)&gt;=1,O745&lt;&gt;".",COUNTIF(O47:O$73,"*補*")&gt;0),".",""),IF(O47="補",$A746,""),IF(AND(LEN(O47)&gt;=2,ISNUMBER(SEARCH("補",O47))),$A746&amp;"("&amp;SUBSTITUTE(O47,"補","")&amp;"時"&amp;")",""))</f>
        <v/>
      </c>
      <c r="P746" s="65" t="str">
        <f ca="1">CONCATENATE(IF(AND(LEN(P745)&gt;=1,P745&lt;&gt;".",COUNTIF(P47:P$73,"*補*")&gt;0),".",""),IF(P47="補",$A746,""),IF(AND(LEN(P47)&gt;=2,ISNUMBER(SEARCH("補",P47))),$A746&amp;"("&amp;SUBSTITUTE(P47,"補","")&amp;"時"&amp;")",""))</f>
        <v/>
      </c>
      <c r="Q746" s="65" t="str">
        <f ca="1">CONCATENATE(IF(AND(LEN(Q745)&gt;=1,Q745&lt;&gt;".",COUNTIF(Q47:Q$73,"*補*")&gt;0),".",""),IF(Q47="補",$A746,""),IF(AND(LEN(Q47)&gt;=2,ISNUMBER(SEARCH("補",Q47))),$A746&amp;"("&amp;SUBSTITUTE(Q47,"補","")&amp;"時"&amp;")",""))</f>
        <v/>
      </c>
      <c r="R746" s="65" t="str">
        <f ca="1">CONCATENATE(IF(AND(LEN(R745)&gt;=1,R745&lt;&gt;".",COUNTIF(R47:R$73,"*補*")&gt;0),".",""),IF(R47="補",$A746,""),IF(AND(LEN(R47)&gt;=2,ISNUMBER(SEARCH("補",R47))),$A746&amp;"("&amp;SUBSTITUTE(R47,"補","")&amp;"時"&amp;")",""))</f>
        <v/>
      </c>
      <c r="S746" s="65" t="str">
        <f ca="1">CONCATENATE(IF(AND(LEN(S745)&gt;=1,S745&lt;&gt;".",COUNTIF(S47:S$73,"*補*")&gt;0),".",""),IF(S47="補",$A746,""),IF(AND(LEN(S47)&gt;=2,ISNUMBER(SEARCH("補",S47))),$A746&amp;"("&amp;SUBSTITUTE(S47,"補","")&amp;"時"&amp;")",""))</f>
        <v/>
      </c>
      <c r="T746" s="65" t="str">
        <f ca="1">CONCATENATE(IF(AND(LEN(T745)&gt;=1,T745&lt;&gt;".",COUNTIF(T47:T$73,"*補*")&gt;0),".",""),IF(T47="補",$A746,""),IF(AND(LEN(T47)&gt;=2,ISNUMBER(SEARCH("補",T47))),$A746&amp;"("&amp;SUBSTITUTE(T47,"補","")&amp;"時"&amp;")",""))</f>
        <v/>
      </c>
      <c r="U746" s="65" t="str">
        <f ca="1">CONCATENATE(IF(AND(LEN(U745)&gt;=1,U745&lt;&gt;".",COUNTIF(U47:U$73,"*補*")&gt;0),".",""),IF(U47="補",$A746,""),IF(AND(LEN(U47)&gt;=2,ISNUMBER(SEARCH("補",U47))),$A746&amp;"("&amp;SUBSTITUTE(U47,"補","")&amp;"時"&amp;")",""))</f>
        <v/>
      </c>
      <c r="V746" s="65" t="str">
        <f ca="1">CONCATENATE(IF(AND(LEN(V745)&gt;=1,V745&lt;&gt;".",COUNTIF(V47:V$73,"*補*")&gt;0),".",""),IF(V47="補",$A746,""),IF(AND(LEN(V47)&gt;=2,ISNUMBER(SEARCH("補",V47))),$A746&amp;"("&amp;SUBSTITUTE(V47,"補","")&amp;"時"&amp;")",""))</f>
        <v/>
      </c>
      <c r="W746" s="65" t="str">
        <f ca="1">CONCATENATE(IF(AND(LEN(W745)&gt;=1,W745&lt;&gt;".",COUNTIF(W47:W$73,"*補*")&gt;0),".",""),IF(W47="補",$A746,""),IF(AND(LEN(W47)&gt;=2,ISNUMBER(SEARCH("補",W47))),$A746&amp;"("&amp;SUBSTITUTE(W47,"補","")&amp;"時"&amp;")",""))</f>
        <v/>
      </c>
      <c r="X746" s="65" t="str">
        <f ca="1">CONCATENATE(IF(AND(LEN(X745)&gt;=1,X745&lt;&gt;".",COUNTIF(X47:X$73,"*補*")&gt;0),".",""),IF(X47="補",$A746,""),IF(AND(LEN(X47)&gt;=2,ISNUMBER(SEARCH("補",X47))),$A746&amp;"("&amp;SUBSTITUTE(X47,"補","")&amp;"時"&amp;")",""))</f>
        <v/>
      </c>
      <c r="Y746" s="65" t="str">
        <f ca="1">CONCATENATE(IF(AND(LEN(Y745)&gt;=1,Y745&lt;&gt;".",COUNTIF(Y47:Y$73,"*補*")&gt;0),".",""),IF(Y47="補",$A746,""),IF(AND(LEN(Y47)&gt;=2,ISNUMBER(SEARCH("補",Y47))),$A746&amp;"("&amp;SUBSTITUTE(Y47,"補","")&amp;"時"&amp;")",""))</f>
        <v/>
      </c>
      <c r="Z746" s="65" t="str">
        <f ca="1">CONCATENATE(IF(AND(LEN(Z745)&gt;=1,Z745&lt;&gt;".",COUNTIF(Z47:Z$73,"*補*")&gt;0),".",""),IF(Z47="補",$A746,""),IF(AND(LEN(Z47)&gt;=2,ISNUMBER(SEARCH("補",Z47))),$A746&amp;"("&amp;SUBSTITUTE(Z47,"補","")&amp;"時"&amp;")",""))</f>
        <v/>
      </c>
      <c r="AA746" s="65" t="str">
        <f ca="1">CONCATENATE(IF(AND(LEN(AA745)&gt;=1,AA745&lt;&gt;".",COUNTIF(AA47:AA$73,"*補*")&gt;0),".",""),IF(AA47="補",$A746,""),IF(AND(LEN(AA47)&gt;=2,ISNUMBER(SEARCH("補",AA47))),$A746&amp;"("&amp;SUBSTITUTE(AA47,"補","")&amp;"時"&amp;")",""))</f>
        <v/>
      </c>
      <c r="AB746" s="65" t="str">
        <f ca="1">CONCATENATE(IF(AND(LEN(AB745)&gt;=1,AB745&lt;&gt;".",COUNTIF(AB47:AB$73,"*補*")&gt;0),".",""),IF(AB47="補",$A746,""),IF(AND(LEN(AB47)&gt;=2,ISNUMBER(SEARCH("補",AB47))),$A746&amp;"("&amp;SUBSTITUTE(AB47,"補","")&amp;"時"&amp;")",""))</f>
        <v/>
      </c>
      <c r="AC746" s="65" t="str">
        <f ca="1">CONCATENATE(IF(AND(LEN(AC745)&gt;=1,AC745&lt;&gt;".",COUNTIF(AC47:AC$73,"*補*")&gt;0),".",""),IF(AC47="補",$A746,""),IF(AND(LEN(AC47)&gt;=2,ISNUMBER(SEARCH("補",AC47))),$A746&amp;"("&amp;SUBSTITUTE(AC47,"補","")&amp;"時"&amp;")",""))</f>
        <v>.</v>
      </c>
      <c r="AD746" s="65" t="str">
        <f ca="1">CONCATENATE(IF(AND(LEN(AD745)&gt;=1,AD745&lt;&gt;".",COUNTIF(AD47:AD$73,"*補*")&gt;0),".",""),IF(AD47="補",$A746,""),IF(AND(LEN(AD47)&gt;=2,ISNUMBER(SEARCH("補",AD47))),$A746&amp;"("&amp;SUBSTITUTE(AD47,"補","")&amp;"時"&amp;")",""))</f>
        <v/>
      </c>
      <c r="AE746" s="65" t="str">
        <f ca="1">CONCATENATE(IF(AND(LEN(AE745)&gt;=1,AE745&lt;&gt;".",COUNTIF(AE47:AE$73,"*補*")&gt;0),".",""),IF(AE47="補",$A746,""),IF(AND(LEN(AE47)&gt;=2,ISNUMBER(SEARCH("補",AE47))),$A746&amp;"("&amp;SUBSTITUTE(AE47,"補","")&amp;"時"&amp;")",""))</f>
        <v/>
      </c>
      <c r="AF746" s="65" t="str">
        <f ca="1">CONCATENATE(IF(AND(LEN(AF745)&gt;=1,AF745&lt;&gt;".",COUNTIF(AF47:AF$73,"*補*")&gt;0),".",""),IF(AF47="補",$A746,""),IF(AND(LEN(AF47)&gt;=2,ISNUMBER(SEARCH("補",AF47))),$A746&amp;"("&amp;SUBSTITUTE(AF47,"補","")&amp;"時"&amp;")",""))</f>
        <v>46</v>
      </c>
      <c r="AG746" s="65" t="str">
        <f ca="1">CONCATENATE(IF(AND(LEN(AG745)&gt;=1,AG745&lt;&gt;".",COUNTIF(AG47:AG$73,"*補*")&gt;0),".",""),IF(AG47="補",$A746,""),IF(AND(LEN(AG47)&gt;=2,ISNUMBER(SEARCH("補",AG47))),$A746&amp;"("&amp;SUBSTITUTE(AG47,"補","")&amp;"時"&amp;")",""))</f>
        <v/>
      </c>
      <c r="AH746" s="65"/>
      <c r="AI746" s="65"/>
      <c r="AJ746" s="65"/>
    </row>
    <row r="747" spans="1:36">
      <c r="A747" s="65">
        <f t="shared" si="62"/>
        <v>47</v>
      </c>
      <c r="B747" s="65" t="str">
        <f t="shared" si="62"/>
        <v>何奕諠</v>
      </c>
      <c r="C747" s="65" t="str">
        <f ca="1">CONCATENATE(IF(AND(LEN(C746)&gt;=1,C746&lt;&gt;".",COUNTIF(C48:C$73,"*補*")&gt;0),".",""),IF(C48="補",$A747,""),IF(AND(LEN(C48)&gt;=2,ISNUMBER(SEARCH("補",C48))),$A747&amp;"("&amp;SUBSTITUTE(C48,"補","")&amp;"時"&amp;")",""))</f>
        <v/>
      </c>
      <c r="D747" s="65" t="str">
        <f ca="1">CONCATENATE(IF(AND(LEN(D746)&gt;=1,D746&lt;&gt;".",COUNTIF(D48:D$73,"*補*")&gt;0),".",""),IF(D48="補",$A747,""),IF(AND(LEN(D48)&gt;=2,ISNUMBER(SEARCH("補",D48))),$A747&amp;"("&amp;SUBSTITUTE(D48,"補","")&amp;"時"&amp;")",""))</f>
        <v/>
      </c>
      <c r="E747" s="65" t="str">
        <f ca="1">CONCATENATE(IF(AND(LEN(E746)&gt;=1,E746&lt;&gt;".",COUNTIF(E48:E$73,"*補*")&gt;0),".",""),IF(E48="補",$A747,""),IF(AND(LEN(E48)&gt;=2,ISNUMBER(SEARCH("補",E48))),$A747&amp;"("&amp;SUBSTITUTE(E48,"補","")&amp;"時"&amp;")",""))</f>
        <v/>
      </c>
      <c r="F747" s="65" t="str">
        <f ca="1">CONCATENATE(IF(AND(LEN(F746)&gt;=1,F746&lt;&gt;".",COUNTIF(F48:F$73,"*補*")&gt;0),".",""),IF(F48="補",$A747,""),IF(AND(LEN(F48)&gt;=2,ISNUMBER(SEARCH("補",F48))),$A747&amp;"("&amp;SUBSTITUTE(F48,"補","")&amp;"時"&amp;")",""))</f>
        <v/>
      </c>
      <c r="G747" s="65" t="str">
        <f ca="1">CONCATENATE(IF(AND(LEN(G746)&gt;=1,G746&lt;&gt;".",COUNTIF(G48:G$73,"*補*")&gt;0),".",""),IF(G48="補",$A747,""),IF(AND(LEN(G48)&gt;=2,ISNUMBER(SEARCH("補",G48))),$A747&amp;"("&amp;SUBSTITUTE(G48,"補","")&amp;"時"&amp;")",""))</f>
        <v/>
      </c>
      <c r="H747" s="65" t="str">
        <f ca="1">CONCATENATE(IF(AND(LEN(H746)&gt;=1,H746&lt;&gt;".",COUNTIF(H48:H$73,"*補*")&gt;0),".",""),IF(H48="補",$A747,""),IF(AND(LEN(H48)&gt;=2,ISNUMBER(SEARCH("補",H48))),$A747&amp;"("&amp;SUBSTITUTE(H48,"補","")&amp;"時"&amp;")",""))</f>
        <v/>
      </c>
      <c r="I747" s="65" t="str">
        <f ca="1">CONCATENATE(IF(AND(LEN(I746)&gt;=1,I746&lt;&gt;".",COUNTIF(I48:I$73,"*補*")&gt;0),".",""),IF(I48="補",$A747,""),IF(AND(LEN(I48)&gt;=2,ISNUMBER(SEARCH("補",I48))),$A747&amp;"("&amp;SUBSTITUTE(I48,"補","")&amp;"時"&amp;")",""))</f>
        <v/>
      </c>
      <c r="J747" s="65" t="str">
        <f ca="1">CONCATENATE(IF(AND(LEN(J746)&gt;=1,J746&lt;&gt;".",COUNTIF(J48:J$73,"*補*")&gt;0),".",""),IF(J48="補",$A747,""),IF(AND(LEN(J48)&gt;=2,ISNUMBER(SEARCH("補",J48))),$A747&amp;"("&amp;SUBSTITUTE(J48,"補","")&amp;"時"&amp;")",""))</f>
        <v/>
      </c>
      <c r="K747" s="65" t="str">
        <f ca="1">CONCATENATE(IF(AND(LEN(K746)&gt;=1,K746&lt;&gt;".",COUNTIF(K48:K$73,"*補*")&gt;0),".",""),IF(K48="補",$A747,""),IF(AND(LEN(K48)&gt;=2,ISNUMBER(SEARCH("補",K48))),$A747&amp;"("&amp;SUBSTITUTE(K48,"補","")&amp;"時"&amp;")",""))</f>
        <v/>
      </c>
      <c r="L747" s="65" t="str">
        <f ca="1">CONCATENATE(IF(AND(LEN(L746)&gt;=1,L746&lt;&gt;".",COUNTIF(L48:L$73,"*補*")&gt;0),".",""),IF(L48="補",$A747,""),IF(AND(LEN(L48)&gt;=2,ISNUMBER(SEARCH("補",L48))),$A747&amp;"("&amp;SUBSTITUTE(L48,"補","")&amp;"時"&amp;")",""))</f>
        <v/>
      </c>
      <c r="M747" s="65" t="str">
        <f ca="1">CONCATENATE(IF(AND(LEN(M746)&gt;=1,M746&lt;&gt;".",COUNTIF(M48:M$73,"*補*")&gt;0),".",""),IF(M48="補",$A747,""),IF(AND(LEN(M48)&gt;=2,ISNUMBER(SEARCH("補",M48))),$A747&amp;"("&amp;SUBSTITUTE(M48,"補","")&amp;"時"&amp;")",""))</f>
        <v/>
      </c>
      <c r="N747" s="65" t="str">
        <f ca="1">CONCATENATE(IF(AND(LEN(N746)&gt;=1,N746&lt;&gt;".",COUNTIF(N48:N$73,"*補*")&gt;0),".",""),IF(N48="補",$A747,""),IF(AND(LEN(N48)&gt;=2,ISNUMBER(SEARCH("補",N48))),$A747&amp;"("&amp;SUBSTITUTE(N48,"補","")&amp;"時"&amp;")",""))</f>
        <v/>
      </c>
      <c r="O747" s="65" t="str">
        <f ca="1">CONCATENATE(IF(AND(LEN(O746)&gt;=1,O746&lt;&gt;".",COUNTIF(O48:O$73,"*補*")&gt;0),".",""),IF(O48="補",$A747,""),IF(AND(LEN(O48)&gt;=2,ISNUMBER(SEARCH("補",O48))),$A747&amp;"("&amp;SUBSTITUTE(O48,"補","")&amp;"時"&amp;")",""))</f>
        <v/>
      </c>
      <c r="P747" s="65" t="str">
        <f ca="1">CONCATENATE(IF(AND(LEN(P746)&gt;=1,P746&lt;&gt;".",COUNTIF(P48:P$73,"*補*")&gt;0),".",""),IF(P48="補",$A747,""),IF(AND(LEN(P48)&gt;=2,ISNUMBER(SEARCH("補",P48))),$A747&amp;"("&amp;SUBSTITUTE(P48,"補","")&amp;"時"&amp;")",""))</f>
        <v/>
      </c>
      <c r="Q747" s="65" t="str">
        <f ca="1">CONCATENATE(IF(AND(LEN(Q746)&gt;=1,Q746&lt;&gt;".",COUNTIF(Q48:Q$73,"*補*")&gt;0),".",""),IF(Q48="補",$A747,""),IF(AND(LEN(Q48)&gt;=2,ISNUMBER(SEARCH("補",Q48))),$A747&amp;"("&amp;SUBSTITUTE(Q48,"補","")&amp;"時"&amp;")",""))</f>
        <v/>
      </c>
      <c r="R747" s="65" t="str">
        <f ca="1">CONCATENATE(IF(AND(LEN(R746)&gt;=1,R746&lt;&gt;".",COUNTIF(R48:R$73,"*補*")&gt;0),".",""),IF(R48="補",$A747,""),IF(AND(LEN(R48)&gt;=2,ISNUMBER(SEARCH("補",R48))),$A747&amp;"("&amp;SUBSTITUTE(R48,"補","")&amp;"時"&amp;")",""))</f>
        <v/>
      </c>
      <c r="S747" s="65" t="str">
        <f ca="1">CONCATENATE(IF(AND(LEN(S746)&gt;=1,S746&lt;&gt;".",COUNTIF(S48:S$73,"*補*")&gt;0),".",""),IF(S48="補",$A747,""),IF(AND(LEN(S48)&gt;=2,ISNUMBER(SEARCH("補",S48))),$A747&amp;"("&amp;SUBSTITUTE(S48,"補","")&amp;"時"&amp;")",""))</f>
        <v/>
      </c>
      <c r="T747" s="65" t="str">
        <f ca="1">CONCATENATE(IF(AND(LEN(T746)&gt;=1,T746&lt;&gt;".",COUNTIF(T48:T$73,"*補*")&gt;0),".",""),IF(T48="補",$A747,""),IF(AND(LEN(T48)&gt;=2,ISNUMBER(SEARCH("補",T48))),$A747&amp;"("&amp;SUBSTITUTE(T48,"補","")&amp;"時"&amp;")",""))</f>
        <v/>
      </c>
      <c r="U747" s="65" t="str">
        <f ca="1">CONCATENATE(IF(AND(LEN(U746)&gt;=1,U746&lt;&gt;".",COUNTIF(U48:U$73,"*補*")&gt;0),".",""),IF(U48="補",$A747,""),IF(AND(LEN(U48)&gt;=2,ISNUMBER(SEARCH("補",U48))),$A747&amp;"("&amp;SUBSTITUTE(U48,"補","")&amp;"時"&amp;")",""))</f>
        <v/>
      </c>
      <c r="V747" s="65" t="str">
        <f ca="1">CONCATENATE(IF(AND(LEN(V746)&gt;=1,V746&lt;&gt;".",COUNTIF(V48:V$73,"*補*")&gt;0),".",""),IF(V48="補",$A747,""),IF(AND(LEN(V48)&gt;=2,ISNUMBER(SEARCH("補",V48))),$A747&amp;"("&amp;SUBSTITUTE(V48,"補","")&amp;"時"&amp;")",""))</f>
        <v/>
      </c>
      <c r="W747" s="65" t="str">
        <f ca="1">CONCATENATE(IF(AND(LEN(W746)&gt;=1,W746&lt;&gt;".",COUNTIF(W48:W$73,"*補*")&gt;0),".",""),IF(W48="補",$A747,""),IF(AND(LEN(W48)&gt;=2,ISNUMBER(SEARCH("補",W48))),$A747&amp;"("&amp;SUBSTITUTE(W48,"補","")&amp;"時"&amp;")",""))</f>
        <v/>
      </c>
      <c r="X747" s="65" t="str">
        <f ca="1">CONCATENATE(IF(AND(LEN(X746)&gt;=1,X746&lt;&gt;".",COUNTIF(X48:X$73,"*補*")&gt;0),".",""),IF(X48="補",$A747,""),IF(AND(LEN(X48)&gt;=2,ISNUMBER(SEARCH("補",X48))),$A747&amp;"("&amp;SUBSTITUTE(X48,"補","")&amp;"時"&amp;")",""))</f>
        <v/>
      </c>
      <c r="Y747" s="65" t="str">
        <f ca="1">CONCATENATE(IF(AND(LEN(Y746)&gt;=1,Y746&lt;&gt;".",COUNTIF(Y48:Y$73,"*補*")&gt;0),".",""),IF(Y48="補",$A747,""),IF(AND(LEN(Y48)&gt;=2,ISNUMBER(SEARCH("補",Y48))),$A747&amp;"("&amp;SUBSTITUTE(Y48,"補","")&amp;"時"&amp;")",""))</f>
        <v/>
      </c>
      <c r="Z747" s="65" t="str">
        <f ca="1">CONCATENATE(IF(AND(LEN(Z746)&gt;=1,Z746&lt;&gt;".",COUNTIF(Z48:Z$73,"*補*")&gt;0),".",""),IF(Z48="補",$A747,""),IF(AND(LEN(Z48)&gt;=2,ISNUMBER(SEARCH("補",Z48))),$A747&amp;"("&amp;SUBSTITUTE(Z48,"補","")&amp;"時"&amp;")",""))</f>
        <v/>
      </c>
      <c r="AA747" s="65" t="str">
        <f ca="1">CONCATENATE(IF(AND(LEN(AA746)&gt;=1,AA746&lt;&gt;".",COUNTIF(AA48:AA$73,"*補*")&gt;0),".",""),IF(AA48="補",$A747,""),IF(AND(LEN(AA48)&gt;=2,ISNUMBER(SEARCH("補",AA48))),$A747&amp;"("&amp;SUBSTITUTE(AA48,"補","")&amp;"時"&amp;")",""))</f>
        <v/>
      </c>
      <c r="AB747" s="65" t="str">
        <f ca="1">CONCATENATE(IF(AND(LEN(AB746)&gt;=1,AB746&lt;&gt;".",COUNTIF(AB48:AB$73,"*補*")&gt;0),".",""),IF(AB48="補",$A747,""),IF(AND(LEN(AB48)&gt;=2,ISNUMBER(SEARCH("補",AB48))),$A747&amp;"("&amp;SUBSTITUTE(AB48,"補","")&amp;"時"&amp;")",""))</f>
        <v/>
      </c>
      <c r="AC747" s="65" t="str">
        <f ca="1">CONCATENATE(IF(AND(LEN(AC746)&gt;=1,AC746&lt;&gt;".",COUNTIF(AC48:AC$73,"*補*")&gt;0),".",""),IF(AC48="補",$A747,""),IF(AND(LEN(AC48)&gt;=2,ISNUMBER(SEARCH("補",AC48))),$A747&amp;"("&amp;SUBSTITUTE(AC48,"補","")&amp;"時"&amp;")",""))</f>
        <v/>
      </c>
      <c r="AD747" s="65" t="str">
        <f ca="1">CONCATENATE(IF(AND(LEN(AD746)&gt;=1,AD746&lt;&gt;".",COUNTIF(AD48:AD$73,"*補*")&gt;0),".",""),IF(AD48="補",$A747,""),IF(AND(LEN(AD48)&gt;=2,ISNUMBER(SEARCH("補",AD48))),$A747&amp;"("&amp;SUBSTITUTE(AD48,"補","")&amp;"時"&amp;")",""))</f>
        <v/>
      </c>
      <c r="AE747" s="65" t="str">
        <f ca="1">CONCATENATE(IF(AND(LEN(AE746)&gt;=1,AE746&lt;&gt;".",COUNTIF(AE48:AE$73,"*補*")&gt;0),".",""),IF(AE48="補",$A747,""),IF(AND(LEN(AE48)&gt;=2,ISNUMBER(SEARCH("補",AE48))),$A747&amp;"("&amp;SUBSTITUTE(AE48,"補","")&amp;"時"&amp;")",""))</f>
        <v/>
      </c>
      <c r="AF747" s="65" t="str">
        <f ca="1">CONCATENATE(IF(AND(LEN(AF746)&gt;=1,AF746&lt;&gt;".",COUNTIF(AF48:AF$73,"*補*")&gt;0),".",""),IF(AF48="補",$A747,""),IF(AND(LEN(AF48)&gt;=2,ISNUMBER(SEARCH("補",AF48))),$A747&amp;"("&amp;SUBSTITUTE(AF48,"補","")&amp;"時"&amp;")",""))</f>
        <v>.</v>
      </c>
      <c r="AG747" s="65" t="str">
        <f ca="1">CONCATENATE(IF(AND(LEN(AG746)&gt;=1,AG746&lt;&gt;".",COUNTIF(AG48:AG$73,"*補*")&gt;0),".",""),IF(AG48="補",$A747,""),IF(AND(LEN(AG48)&gt;=2,ISNUMBER(SEARCH("補",AG48))),$A747&amp;"("&amp;SUBSTITUTE(AG48,"補","")&amp;"時"&amp;")",""))</f>
        <v/>
      </c>
      <c r="AH747" s="65"/>
      <c r="AI747" s="65"/>
      <c r="AJ747" s="65"/>
    </row>
    <row r="748" spans="1:36">
      <c r="A748" s="65">
        <f t="shared" si="62"/>
        <v>48</v>
      </c>
      <c r="B748" s="65" t="str">
        <f t="shared" si="62"/>
        <v>洪長昇</v>
      </c>
      <c r="C748" s="65" t="str">
        <f ca="1">CONCATENATE(IF(AND(LEN(C747)&gt;=1,C747&lt;&gt;".",COUNTIF(C49:C$73,"*補*")&gt;0),".",""),IF(C49="補",$A748,""),IF(AND(LEN(C49)&gt;=2,ISNUMBER(SEARCH("補",C49))),$A748&amp;"("&amp;SUBSTITUTE(C49,"補","")&amp;"時"&amp;")",""))</f>
        <v/>
      </c>
      <c r="D748" s="65" t="str">
        <f ca="1">CONCATENATE(IF(AND(LEN(D747)&gt;=1,D747&lt;&gt;".",COUNTIF(D49:D$73,"*補*")&gt;0),".",""),IF(D49="補",$A748,""),IF(AND(LEN(D49)&gt;=2,ISNUMBER(SEARCH("補",D49))),$A748&amp;"("&amp;SUBSTITUTE(D49,"補","")&amp;"時"&amp;")",""))</f>
        <v/>
      </c>
      <c r="E748" s="65" t="str">
        <f ca="1">CONCATENATE(IF(AND(LEN(E747)&gt;=1,E747&lt;&gt;".",COUNTIF(E49:E$73,"*補*")&gt;0),".",""),IF(E49="補",$A748,""),IF(AND(LEN(E49)&gt;=2,ISNUMBER(SEARCH("補",E49))),$A748&amp;"("&amp;SUBSTITUTE(E49,"補","")&amp;"時"&amp;")",""))</f>
        <v/>
      </c>
      <c r="F748" s="65" t="str">
        <f ca="1">CONCATENATE(IF(AND(LEN(F747)&gt;=1,F747&lt;&gt;".",COUNTIF(F49:F$73,"*補*")&gt;0),".",""),IF(F49="補",$A748,""),IF(AND(LEN(F49)&gt;=2,ISNUMBER(SEARCH("補",F49))),$A748&amp;"("&amp;SUBSTITUTE(F49,"補","")&amp;"時"&amp;")",""))</f>
        <v/>
      </c>
      <c r="G748" s="65" t="str">
        <f ca="1">CONCATENATE(IF(AND(LEN(G747)&gt;=1,G747&lt;&gt;".",COUNTIF(G49:G$73,"*補*")&gt;0),".",""),IF(G49="補",$A748,""),IF(AND(LEN(G49)&gt;=2,ISNUMBER(SEARCH("補",G49))),$A748&amp;"("&amp;SUBSTITUTE(G49,"補","")&amp;"時"&amp;")",""))</f>
        <v/>
      </c>
      <c r="H748" s="65" t="str">
        <f ca="1">CONCATENATE(IF(AND(LEN(H747)&gt;=1,H747&lt;&gt;".",COUNTIF(H49:H$73,"*補*")&gt;0),".",""),IF(H49="補",$A748,""),IF(AND(LEN(H49)&gt;=2,ISNUMBER(SEARCH("補",H49))),$A748&amp;"("&amp;SUBSTITUTE(H49,"補","")&amp;"時"&amp;")",""))</f>
        <v/>
      </c>
      <c r="I748" s="65" t="str">
        <f ca="1">CONCATENATE(IF(AND(LEN(I747)&gt;=1,I747&lt;&gt;".",COUNTIF(I49:I$73,"*補*")&gt;0),".",""),IF(I49="補",$A748,""),IF(AND(LEN(I49)&gt;=2,ISNUMBER(SEARCH("補",I49))),$A748&amp;"("&amp;SUBSTITUTE(I49,"補","")&amp;"時"&amp;")",""))</f>
        <v/>
      </c>
      <c r="J748" s="65" t="str">
        <f ca="1">CONCATENATE(IF(AND(LEN(J747)&gt;=1,J747&lt;&gt;".",COUNTIF(J49:J$73,"*補*")&gt;0),".",""),IF(J49="補",$A748,""),IF(AND(LEN(J49)&gt;=2,ISNUMBER(SEARCH("補",J49))),$A748&amp;"("&amp;SUBSTITUTE(J49,"補","")&amp;"時"&amp;")",""))</f>
        <v/>
      </c>
      <c r="K748" s="65" t="str">
        <f ca="1">CONCATENATE(IF(AND(LEN(K747)&gt;=1,K747&lt;&gt;".",COUNTIF(K49:K$73,"*補*")&gt;0),".",""),IF(K49="補",$A748,""),IF(AND(LEN(K49)&gt;=2,ISNUMBER(SEARCH("補",K49))),$A748&amp;"("&amp;SUBSTITUTE(K49,"補","")&amp;"時"&amp;")",""))</f>
        <v/>
      </c>
      <c r="L748" s="65" t="str">
        <f ca="1">CONCATENATE(IF(AND(LEN(L747)&gt;=1,L747&lt;&gt;".",COUNTIF(L49:L$73,"*補*")&gt;0),".",""),IF(L49="補",$A748,""),IF(AND(LEN(L49)&gt;=2,ISNUMBER(SEARCH("補",L49))),$A748&amp;"("&amp;SUBSTITUTE(L49,"補","")&amp;"時"&amp;")",""))</f>
        <v/>
      </c>
      <c r="M748" s="65" t="str">
        <f ca="1">CONCATENATE(IF(AND(LEN(M747)&gt;=1,M747&lt;&gt;".",COUNTIF(M49:M$73,"*補*")&gt;0),".",""),IF(M49="補",$A748,""),IF(AND(LEN(M49)&gt;=2,ISNUMBER(SEARCH("補",M49))),$A748&amp;"("&amp;SUBSTITUTE(M49,"補","")&amp;"時"&amp;")",""))</f>
        <v/>
      </c>
      <c r="N748" s="65" t="str">
        <f ca="1">CONCATENATE(IF(AND(LEN(N747)&gt;=1,N747&lt;&gt;".",COUNTIF(N49:N$73,"*補*")&gt;0),".",""),IF(N49="補",$A748,""),IF(AND(LEN(N49)&gt;=2,ISNUMBER(SEARCH("補",N49))),$A748&amp;"("&amp;SUBSTITUTE(N49,"補","")&amp;"時"&amp;")",""))</f>
        <v/>
      </c>
      <c r="O748" s="65" t="str">
        <f ca="1">CONCATENATE(IF(AND(LEN(O747)&gt;=1,O747&lt;&gt;".",COUNTIF(O49:O$73,"*補*")&gt;0),".",""),IF(O49="補",$A748,""),IF(AND(LEN(O49)&gt;=2,ISNUMBER(SEARCH("補",O49))),$A748&amp;"("&amp;SUBSTITUTE(O49,"補","")&amp;"時"&amp;")",""))</f>
        <v/>
      </c>
      <c r="P748" s="65" t="str">
        <f ca="1">CONCATENATE(IF(AND(LEN(P747)&gt;=1,P747&lt;&gt;".",COUNTIF(P49:P$73,"*補*")&gt;0),".",""),IF(P49="補",$A748,""),IF(AND(LEN(P49)&gt;=2,ISNUMBER(SEARCH("補",P49))),$A748&amp;"("&amp;SUBSTITUTE(P49,"補","")&amp;"時"&amp;")",""))</f>
        <v/>
      </c>
      <c r="Q748" s="65" t="str">
        <f ca="1">CONCATENATE(IF(AND(LEN(Q747)&gt;=1,Q747&lt;&gt;".",COUNTIF(Q49:Q$73,"*補*")&gt;0),".",""),IF(Q49="補",$A748,""),IF(AND(LEN(Q49)&gt;=2,ISNUMBER(SEARCH("補",Q49))),$A748&amp;"("&amp;SUBSTITUTE(Q49,"補","")&amp;"時"&amp;")",""))</f>
        <v/>
      </c>
      <c r="R748" s="65" t="str">
        <f ca="1">CONCATENATE(IF(AND(LEN(R747)&gt;=1,R747&lt;&gt;".",COUNTIF(R49:R$73,"*補*")&gt;0),".",""),IF(R49="補",$A748,""),IF(AND(LEN(R49)&gt;=2,ISNUMBER(SEARCH("補",R49))),$A748&amp;"("&amp;SUBSTITUTE(R49,"補","")&amp;"時"&amp;")",""))</f>
        <v/>
      </c>
      <c r="S748" s="65" t="str">
        <f ca="1">CONCATENATE(IF(AND(LEN(S747)&gt;=1,S747&lt;&gt;".",COUNTIF(S49:S$73,"*補*")&gt;0),".",""),IF(S49="補",$A748,""),IF(AND(LEN(S49)&gt;=2,ISNUMBER(SEARCH("補",S49))),$A748&amp;"("&amp;SUBSTITUTE(S49,"補","")&amp;"時"&amp;")",""))</f>
        <v/>
      </c>
      <c r="T748" s="65" t="str">
        <f ca="1">CONCATENATE(IF(AND(LEN(T747)&gt;=1,T747&lt;&gt;".",COUNTIF(T49:T$73,"*補*")&gt;0),".",""),IF(T49="補",$A748,""),IF(AND(LEN(T49)&gt;=2,ISNUMBER(SEARCH("補",T49))),$A748&amp;"("&amp;SUBSTITUTE(T49,"補","")&amp;"時"&amp;")",""))</f>
        <v/>
      </c>
      <c r="U748" s="65" t="str">
        <f ca="1">CONCATENATE(IF(AND(LEN(U747)&gt;=1,U747&lt;&gt;".",COUNTIF(U49:U$73,"*補*")&gt;0),".",""),IF(U49="補",$A748,""),IF(AND(LEN(U49)&gt;=2,ISNUMBER(SEARCH("補",U49))),$A748&amp;"("&amp;SUBSTITUTE(U49,"補","")&amp;"時"&amp;")",""))</f>
        <v/>
      </c>
      <c r="V748" s="65" t="str">
        <f ca="1">CONCATENATE(IF(AND(LEN(V747)&gt;=1,V747&lt;&gt;".",COUNTIF(V49:V$73,"*補*")&gt;0),".",""),IF(V49="補",$A748,""),IF(AND(LEN(V49)&gt;=2,ISNUMBER(SEARCH("補",V49))),$A748&amp;"("&amp;SUBSTITUTE(V49,"補","")&amp;"時"&amp;")",""))</f>
        <v/>
      </c>
      <c r="W748" s="65" t="str">
        <f ca="1">CONCATENATE(IF(AND(LEN(W747)&gt;=1,W747&lt;&gt;".",COUNTIF(W49:W$73,"*補*")&gt;0),".",""),IF(W49="補",$A748,""),IF(AND(LEN(W49)&gt;=2,ISNUMBER(SEARCH("補",W49))),$A748&amp;"("&amp;SUBSTITUTE(W49,"補","")&amp;"時"&amp;")",""))</f>
        <v/>
      </c>
      <c r="X748" s="65" t="str">
        <f ca="1">CONCATENATE(IF(AND(LEN(X747)&gt;=1,X747&lt;&gt;".",COUNTIF(X49:X$73,"*補*")&gt;0),".",""),IF(X49="補",$A748,""),IF(AND(LEN(X49)&gt;=2,ISNUMBER(SEARCH("補",X49))),$A748&amp;"("&amp;SUBSTITUTE(X49,"補","")&amp;"時"&amp;")",""))</f>
        <v/>
      </c>
      <c r="Y748" s="65" t="str">
        <f ca="1">CONCATENATE(IF(AND(LEN(Y747)&gt;=1,Y747&lt;&gt;".",COUNTIF(Y49:Y$73,"*補*")&gt;0),".",""),IF(Y49="補",$A748,""),IF(AND(LEN(Y49)&gt;=2,ISNUMBER(SEARCH("補",Y49))),$A748&amp;"("&amp;SUBSTITUTE(Y49,"補","")&amp;"時"&amp;")",""))</f>
        <v/>
      </c>
      <c r="Z748" s="65" t="str">
        <f ca="1">CONCATENATE(IF(AND(LEN(Z747)&gt;=1,Z747&lt;&gt;".",COUNTIF(Z49:Z$73,"*補*")&gt;0),".",""),IF(Z49="補",$A748,""),IF(AND(LEN(Z49)&gt;=2,ISNUMBER(SEARCH("補",Z49))),$A748&amp;"("&amp;SUBSTITUTE(Z49,"補","")&amp;"時"&amp;")",""))</f>
        <v/>
      </c>
      <c r="AA748" s="65" t="str">
        <f ca="1">CONCATENATE(IF(AND(LEN(AA747)&gt;=1,AA747&lt;&gt;".",COUNTIF(AA49:AA$73,"*補*")&gt;0),".",""),IF(AA49="補",$A748,""),IF(AND(LEN(AA49)&gt;=2,ISNUMBER(SEARCH("補",AA49))),$A748&amp;"("&amp;SUBSTITUTE(AA49,"補","")&amp;"時"&amp;")",""))</f>
        <v/>
      </c>
      <c r="AB748" s="65" t="str">
        <f ca="1">CONCATENATE(IF(AND(LEN(AB747)&gt;=1,AB747&lt;&gt;".",COUNTIF(AB49:AB$73,"*補*")&gt;0),".",""),IF(AB49="補",$A748,""),IF(AND(LEN(AB49)&gt;=2,ISNUMBER(SEARCH("補",AB49))),$A748&amp;"("&amp;SUBSTITUTE(AB49,"補","")&amp;"時"&amp;")",""))</f>
        <v/>
      </c>
      <c r="AC748" s="65" t="str">
        <f ca="1">CONCATENATE(IF(AND(LEN(AC747)&gt;=1,AC747&lt;&gt;".",COUNTIF(AC49:AC$73,"*補*")&gt;0),".",""),IF(AC49="補",$A748,""),IF(AND(LEN(AC49)&gt;=2,ISNUMBER(SEARCH("補",AC49))),$A748&amp;"("&amp;SUBSTITUTE(AC49,"補","")&amp;"時"&amp;")",""))</f>
        <v/>
      </c>
      <c r="AD748" s="65" t="str">
        <f ca="1">CONCATENATE(IF(AND(LEN(AD747)&gt;=1,AD747&lt;&gt;".",COUNTIF(AD49:AD$73,"*補*")&gt;0),".",""),IF(AD49="補",$A748,""),IF(AND(LEN(AD49)&gt;=2,ISNUMBER(SEARCH("補",AD49))),$A748&amp;"("&amp;SUBSTITUTE(AD49,"補","")&amp;"時"&amp;")",""))</f>
        <v/>
      </c>
      <c r="AE748" s="65" t="str">
        <f ca="1">CONCATENATE(IF(AND(LEN(AE747)&gt;=1,AE747&lt;&gt;".",COUNTIF(AE49:AE$73,"*補*")&gt;0),".",""),IF(AE49="補",$A748,""),IF(AND(LEN(AE49)&gt;=2,ISNUMBER(SEARCH("補",AE49))),$A748&amp;"("&amp;SUBSTITUTE(AE49,"補","")&amp;"時"&amp;")",""))</f>
        <v/>
      </c>
      <c r="AF748" s="65" t="str">
        <f ca="1">CONCATENATE(IF(AND(LEN(AF747)&gt;=1,AF747&lt;&gt;".",COUNTIF(AF49:AF$73,"*補*")&gt;0),".",""),IF(AF49="補",$A748,""),IF(AND(LEN(AF49)&gt;=2,ISNUMBER(SEARCH("補",AF49))),$A748&amp;"("&amp;SUBSTITUTE(AF49,"補","")&amp;"時"&amp;")",""))</f>
        <v>48</v>
      </c>
      <c r="AG748" s="65" t="str">
        <f ca="1">CONCATENATE(IF(AND(LEN(AG747)&gt;=1,AG747&lt;&gt;".",COUNTIF(AG49:AG$73,"*補*")&gt;0),".",""),IF(AG49="補",$A748,""),IF(AND(LEN(AG49)&gt;=2,ISNUMBER(SEARCH("補",AG49))),$A748&amp;"("&amp;SUBSTITUTE(AG49,"補","")&amp;"時"&amp;")",""))</f>
        <v/>
      </c>
      <c r="AH748" s="65"/>
      <c r="AI748" s="65"/>
      <c r="AJ748" s="65"/>
    </row>
    <row r="749" spans="1:36">
      <c r="A749" s="65">
        <f t="shared" si="62"/>
        <v>49</v>
      </c>
      <c r="B749" s="65" t="str">
        <f t="shared" si="62"/>
        <v>劉威志</v>
      </c>
      <c r="C749" s="65" t="str">
        <f ca="1">CONCATENATE(IF(AND(LEN(C748)&gt;=1,C748&lt;&gt;".",COUNTIF(C50:C$73,"*補*")&gt;0),".",""),IF(C50="補",$A749,""),IF(AND(LEN(C50)&gt;=2,ISNUMBER(SEARCH("補",C50))),$A749&amp;"("&amp;SUBSTITUTE(C50,"補","")&amp;"時"&amp;")",""))</f>
        <v/>
      </c>
      <c r="D749" s="65" t="str">
        <f ca="1">CONCATENATE(IF(AND(LEN(D748)&gt;=1,D748&lt;&gt;".",COUNTIF(D50:D$73,"*補*")&gt;0),".",""),IF(D50="補",$A749,""),IF(AND(LEN(D50)&gt;=2,ISNUMBER(SEARCH("補",D50))),$A749&amp;"("&amp;SUBSTITUTE(D50,"補","")&amp;"時"&amp;")",""))</f>
        <v/>
      </c>
      <c r="E749" s="65" t="str">
        <f ca="1">CONCATENATE(IF(AND(LEN(E748)&gt;=1,E748&lt;&gt;".",COUNTIF(E50:E$73,"*補*")&gt;0),".",""),IF(E50="補",$A749,""),IF(AND(LEN(E50)&gt;=2,ISNUMBER(SEARCH("補",E50))),$A749&amp;"("&amp;SUBSTITUTE(E50,"補","")&amp;"時"&amp;")",""))</f>
        <v/>
      </c>
      <c r="F749" s="65" t="str">
        <f ca="1">CONCATENATE(IF(AND(LEN(F748)&gt;=1,F748&lt;&gt;".",COUNTIF(F50:F$73,"*補*")&gt;0),".",""),IF(F50="補",$A749,""),IF(AND(LEN(F50)&gt;=2,ISNUMBER(SEARCH("補",F50))),$A749&amp;"("&amp;SUBSTITUTE(F50,"補","")&amp;"時"&amp;")",""))</f>
        <v/>
      </c>
      <c r="G749" s="65" t="str">
        <f ca="1">CONCATENATE(IF(AND(LEN(G748)&gt;=1,G748&lt;&gt;".",COUNTIF(G50:G$73,"*補*")&gt;0),".",""),IF(G50="補",$A749,""),IF(AND(LEN(G50)&gt;=2,ISNUMBER(SEARCH("補",G50))),$A749&amp;"("&amp;SUBSTITUTE(G50,"補","")&amp;"時"&amp;")",""))</f>
        <v/>
      </c>
      <c r="H749" s="65" t="str">
        <f ca="1">CONCATENATE(IF(AND(LEN(H748)&gt;=1,H748&lt;&gt;".",COUNTIF(H50:H$73,"*補*")&gt;0),".",""),IF(H50="補",$A749,""),IF(AND(LEN(H50)&gt;=2,ISNUMBER(SEARCH("補",H50))),$A749&amp;"("&amp;SUBSTITUTE(H50,"補","")&amp;"時"&amp;")",""))</f>
        <v/>
      </c>
      <c r="I749" s="65" t="str">
        <f ca="1">CONCATENATE(IF(AND(LEN(I748)&gt;=1,I748&lt;&gt;".",COUNTIF(I50:I$73,"*補*")&gt;0),".",""),IF(I50="補",$A749,""),IF(AND(LEN(I50)&gt;=2,ISNUMBER(SEARCH("補",I50))),$A749&amp;"("&amp;SUBSTITUTE(I50,"補","")&amp;"時"&amp;")",""))</f>
        <v/>
      </c>
      <c r="J749" s="65" t="str">
        <f ca="1">CONCATENATE(IF(AND(LEN(J748)&gt;=1,J748&lt;&gt;".",COUNTIF(J50:J$73,"*補*")&gt;0),".",""),IF(J50="補",$A749,""),IF(AND(LEN(J50)&gt;=2,ISNUMBER(SEARCH("補",J50))),$A749&amp;"("&amp;SUBSTITUTE(J50,"補","")&amp;"時"&amp;")",""))</f>
        <v/>
      </c>
      <c r="K749" s="65" t="str">
        <f ca="1">CONCATENATE(IF(AND(LEN(K748)&gt;=1,K748&lt;&gt;".",COUNTIF(K50:K$73,"*補*")&gt;0),".",""),IF(K50="補",$A749,""),IF(AND(LEN(K50)&gt;=2,ISNUMBER(SEARCH("補",K50))),$A749&amp;"("&amp;SUBSTITUTE(K50,"補","")&amp;"時"&amp;")",""))</f>
        <v/>
      </c>
      <c r="L749" s="65" t="str">
        <f ca="1">CONCATENATE(IF(AND(LEN(L748)&gt;=1,L748&lt;&gt;".",COUNTIF(L50:L$73,"*補*")&gt;0),".",""),IF(L50="補",$A749,""),IF(AND(LEN(L50)&gt;=2,ISNUMBER(SEARCH("補",L50))),$A749&amp;"("&amp;SUBSTITUTE(L50,"補","")&amp;"時"&amp;")",""))</f>
        <v/>
      </c>
      <c r="M749" s="65" t="str">
        <f ca="1">CONCATENATE(IF(AND(LEN(M748)&gt;=1,M748&lt;&gt;".",COUNTIF(M50:M$73,"*補*")&gt;0),".",""),IF(M50="補",$A749,""),IF(AND(LEN(M50)&gt;=2,ISNUMBER(SEARCH("補",M50))),$A749&amp;"("&amp;SUBSTITUTE(M50,"補","")&amp;"時"&amp;")",""))</f>
        <v/>
      </c>
      <c r="N749" s="65" t="str">
        <f ca="1">CONCATENATE(IF(AND(LEN(N748)&gt;=1,N748&lt;&gt;".",COUNTIF(N50:N$73,"*補*")&gt;0),".",""),IF(N50="補",$A749,""),IF(AND(LEN(N50)&gt;=2,ISNUMBER(SEARCH("補",N50))),$A749&amp;"("&amp;SUBSTITUTE(N50,"補","")&amp;"時"&amp;")",""))</f>
        <v/>
      </c>
      <c r="O749" s="65" t="str">
        <f ca="1">CONCATENATE(IF(AND(LEN(O748)&gt;=1,O748&lt;&gt;".",COUNTIF(O50:O$73,"*補*")&gt;0),".",""),IF(O50="補",$A749,""),IF(AND(LEN(O50)&gt;=2,ISNUMBER(SEARCH("補",O50))),$A749&amp;"("&amp;SUBSTITUTE(O50,"補","")&amp;"時"&amp;")",""))</f>
        <v/>
      </c>
      <c r="P749" s="65" t="str">
        <f ca="1">CONCATENATE(IF(AND(LEN(P748)&gt;=1,P748&lt;&gt;".",COUNTIF(P50:P$73,"*補*")&gt;0),".",""),IF(P50="補",$A749,""),IF(AND(LEN(P50)&gt;=2,ISNUMBER(SEARCH("補",P50))),$A749&amp;"("&amp;SUBSTITUTE(P50,"補","")&amp;"時"&amp;")",""))</f>
        <v/>
      </c>
      <c r="Q749" s="65" t="str">
        <f ca="1">CONCATENATE(IF(AND(LEN(Q748)&gt;=1,Q748&lt;&gt;".",COUNTIF(Q50:Q$73,"*補*")&gt;0),".",""),IF(Q50="補",$A749,""),IF(AND(LEN(Q50)&gt;=2,ISNUMBER(SEARCH("補",Q50))),$A749&amp;"("&amp;SUBSTITUTE(Q50,"補","")&amp;"時"&amp;")",""))</f>
        <v/>
      </c>
      <c r="R749" s="65" t="str">
        <f ca="1">CONCATENATE(IF(AND(LEN(R748)&gt;=1,R748&lt;&gt;".",COUNTIF(R50:R$73,"*補*")&gt;0),".",""),IF(R50="補",$A749,""),IF(AND(LEN(R50)&gt;=2,ISNUMBER(SEARCH("補",R50))),$A749&amp;"("&amp;SUBSTITUTE(R50,"補","")&amp;"時"&amp;")",""))</f>
        <v/>
      </c>
      <c r="S749" s="65" t="str">
        <f ca="1">CONCATENATE(IF(AND(LEN(S748)&gt;=1,S748&lt;&gt;".",COUNTIF(S50:S$73,"*補*")&gt;0),".",""),IF(S50="補",$A749,""),IF(AND(LEN(S50)&gt;=2,ISNUMBER(SEARCH("補",S50))),$A749&amp;"("&amp;SUBSTITUTE(S50,"補","")&amp;"時"&amp;")",""))</f>
        <v/>
      </c>
      <c r="T749" s="65" t="str">
        <f ca="1">CONCATENATE(IF(AND(LEN(T748)&gt;=1,T748&lt;&gt;".",COUNTIF(T50:T$73,"*補*")&gt;0),".",""),IF(T50="補",$A749,""),IF(AND(LEN(T50)&gt;=2,ISNUMBER(SEARCH("補",T50))),$A749&amp;"("&amp;SUBSTITUTE(T50,"補","")&amp;"時"&amp;")",""))</f>
        <v/>
      </c>
      <c r="U749" s="65" t="str">
        <f ca="1">CONCATENATE(IF(AND(LEN(U748)&gt;=1,U748&lt;&gt;".",COUNTIF(U50:U$73,"*補*")&gt;0),".",""),IF(U50="補",$A749,""),IF(AND(LEN(U50)&gt;=2,ISNUMBER(SEARCH("補",U50))),$A749&amp;"("&amp;SUBSTITUTE(U50,"補","")&amp;"時"&amp;")",""))</f>
        <v/>
      </c>
      <c r="V749" s="65" t="str">
        <f ca="1">CONCATENATE(IF(AND(LEN(V748)&gt;=1,V748&lt;&gt;".",COUNTIF(V50:V$73,"*補*")&gt;0),".",""),IF(V50="補",$A749,""),IF(AND(LEN(V50)&gt;=2,ISNUMBER(SEARCH("補",V50))),$A749&amp;"("&amp;SUBSTITUTE(V50,"補","")&amp;"時"&amp;")",""))</f>
        <v>49</v>
      </c>
      <c r="W749" s="65" t="str">
        <f ca="1">CONCATENATE(IF(AND(LEN(W748)&gt;=1,W748&lt;&gt;".",COUNTIF(W50:W$73,"*補*")&gt;0),".",""),IF(W50="補",$A749,""),IF(AND(LEN(W50)&gt;=2,ISNUMBER(SEARCH("補",W50))),$A749&amp;"("&amp;SUBSTITUTE(W50,"補","")&amp;"時"&amp;")",""))</f>
        <v/>
      </c>
      <c r="X749" s="65" t="str">
        <f ca="1">CONCATENATE(IF(AND(LEN(X748)&gt;=1,X748&lt;&gt;".",COUNTIF(X50:X$73,"*補*")&gt;0),".",""),IF(X50="補",$A749,""),IF(AND(LEN(X50)&gt;=2,ISNUMBER(SEARCH("補",X50))),$A749&amp;"("&amp;SUBSTITUTE(X50,"補","")&amp;"時"&amp;")",""))</f>
        <v/>
      </c>
      <c r="Y749" s="65" t="str">
        <f ca="1">CONCATENATE(IF(AND(LEN(Y748)&gt;=1,Y748&lt;&gt;".",COUNTIF(Y50:Y$73,"*補*")&gt;0),".",""),IF(Y50="補",$A749,""),IF(AND(LEN(Y50)&gt;=2,ISNUMBER(SEARCH("補",Y50))),$A749&amp;"("&amp;SUBSTITUTE(Y50,"補","")&amp;"時"&amp;")",""))</f>
        <v/>
      </c>
      <c r="Z749" s="65" t="str">
        <f ca="1">CONCATENATE(IF(AND(LEN(Z748)&gt;=1,Z748&lt;&gt;".",COUNTIF(Z50:Z$73,"*補*")&gt;0),".",""),IF(Z50="補",$A749,""),IF(AND(LEN(Z50)&gt;=2,ISNUMBER(SEARCH("補",Z50))),$A749&amp;"("&amp;SUBSTITUTE(Z50,"補","")&amp;"時"&amp;")",""))</f>
        <v/>
      </c>
      <c r="AA749" s="65" t="str">
        <f ca="1">CONCATENATE(IF(AND(LEN(AA748)&gt;=1,AA748&lt;&gt;".",COUNTIF(AA50:AA$73,"*補*")&gt;0),".",""),IF(AA50="補",$A749,""),IF(AND(LEN(AA50)&gt;=2,ISNUMBER(SEARCH("補",AA50))),$A749&amp;"("&amp;SUBSTITUTE(AA50,"補","")&amp;"時"&amp;")",""))</f>
        <v/>
      </c>
      <c r="AB749" s="65" t="str">
        <f ca="1">CONCATENATE(IF(AND(LEN(AB748)&gt;=1,AB748&lt;&gt;".",COUNTIF(AB50:AB$73,"*補*")&gt;0),".",""),IF(AB50="補",$A749,""),IF(AND(LEN(AB50)&gt;=2,ISNUMBER(SEARCH("補",AB50))),$A749&amp;"("&amp;SUBSTITUTE(AB50,"補","")&amp;"時"&amp;")",""))</f>
        <v/>
      </c>
      <c r="AC749" s="65" t="str">
        <f ca="1">CONCATENATE(IF(AND(LEN(AC748)&gt;=1,AC748&lt;&gt;".",COUNTIF(AC50:AC$73,"*補*")&gt;0),".",""),IF(AC50="補",$A749,""),IF(AND(LEN(AC50)&gt;=2,ISNUMBER(SEARCH("補",AC50))),$A749&amp;"("&amp;SUBSTITUTE(AC50,"補","")&amp;"時"&amp;")",""))</f>
        <v/>
      </c>
      <c r="AD749" s="65" t="str">
        <f ca="1">CONCATENATE(IF(AND(LEN(AD748)&gt;=1,AD748&lt;&gt;".",COUNTIF(AD50:AD$73,"*補*")&gt;0),".",""),IF(AD50="補",$A749,""),IF(AND(LEN(AD50)&gt;=2,ISNUMBER(SEARCH("補",AD50))),$A749&amp;"("&amp;SUBSTITUTE(AD50,"補","")&amp;"時"&amp;")",""))</f>
        <v/>
      </c>
      <c r="AE749" s="65" t="str">
        <f ca="1">CONCATENATE(IF(AND(LEN(AE748)&gt;=1,AE748&lt;&gt;".",COUNTIF(AE50:AE$73,"*補*")&gt;0),".",""),IF(AE50="補",$A749,""),IF(AND(LEN(AE50)&gt;=2,ISNUMBER(SEARCH("補",AE50))),$A749&amp;"("&amp;SUBSTITUTE(AE50,"補","")&amp;"時"&amp;")",""))</f>
        <v/>
      </c>
      <c r="AF749" s="65" t="str">
        <f ca="1">CONCATENATE(IF(AND(LEN(AF748)&gt;=1,AF748&lt;&gt;".",COUNTIF(AF50:AF$73,"*補*")&gt;0),".",""),IF(AF50="補",$A749,""),IF(AND(LEN(AF50)&gt;=2,ISNUMBER(SEARCH("補",AF50))),$A749&amp;"("&amp;SUBSTITUTE(AF50,"補","")&amp;"時"&amp;")",""))</f>
        <v>.</v>
      </c>
      <c r="AG749" s="65" t="str">
        <f ca="1">CONCATENATE(IF(AND(LEN(AG748)&gt;=1,AG748&lt;&gt;".",COUNTIF(AG50:AG$73,"*補*")&gt;0),".",""),IF(AG50="補",$A749,""),IF(AND(LEN(AG50)&gt;=2,ISNUMBER(SEARCH("補",AG50))),$A749&amp;"("&amp;SUBSTITUTE(AG50,"補","")&amp;"時"&amp;")",""))</f>
        <v/>
      </c>
      <c r="AH749" s="65"/>
      <c r="AI749" s="65"/>
      <c r="AJ749" s="65"/>
    </row>
    <row r="750" spans="1:36">
      <c r="A750" s="65">
        <f t="shared" si="62"/>
        <v>50</v>
      </c>
      <c r="B750" s="65" t="str">
        <f t="shared" si="62"/>
        <v>梁展碩</v>
      </c>
      <c r="C750" s="65" t="str">
        <f ca="1">CONCATENATE(IF(AND(LEN(C749)&gt;=1,C749&lt;&gt;".",COUNTIF(C51:C$73,"*補*")&gt;0),".",""),IF(C51="補",$A750,""),IF(AND(LEN(C51)&gt;=2,ISNUMBER(SEARCH("補",C51))),$A750&amp;"("&amp;SUBSTITUTE(C51,"補","")&amp;"時"&amp;")",""))</f>
        <v/>
      </c>
      <c r="D750" s="65" t="str">
        <f ca="1">CONCATENATE(IF(AND(LEN(D749)&gt;=1,D749&lt;&gt;".",COUNTIF(D51:D$73,"*補*")&gt;0),".",""),IF(D51="補",$A750,""),IF(AND(LEN(D51)&gt;=2,ISNUMBER(SEARCH("補",D51))),$A750&amp;"("&amp;SUBSTITUTE(D51,"補","")&amp;"時"&amp;")",""))</f>
        <v>50</v>
      </c>
      <c r="E750" s="65" t="str">
        <f ca="1">CONCATENATE(IF(AND(LEN(E749)&gt;=1,E749&lt;&gt;".",COUNTIF(E51:E$73,"*補*")&gt;0),".",""),IF(E51="補",$A750,""),IF(AND(LEN(E51)&gt;=2,ISNUMBER(SEARCH("補",E51))),$A750&amp;"("&amp;SUBSTITUTE(E51,"補","")&amp;"時"&amp;")",""))</f>
        <v>50</v>
      </c>
      <c r="F750" s="65" t="str">
        <f ca="1">CONCATENATE(IF(AND(LEN(F749)&gt;=1,F749&lt;&gt;".",COUNTIF(F51:F$73,"*補*")&gt;0),".",""),IF(F51="補",$A750,""),IF(AND(LEN(F51)&gt;=2,ISNUMBER(SEARCH("補",F51))),$A750&amp;"("&amp;SUBSTITUTE(F51,"補","")&amp;"時"&amp;")",""))</f>
        <v/>
      </c>
      <c r="G750" s="65" t="str">
        <f ca="1">CONCATENATE(IF(AND(LEN(G749)&gt;=1,G749&lt;&gt;".",COUNTIF(G51:G$73,"*補*")&gt;0),".",""),IF(G51="補",$A750,""),IF(AND(LEN(G51)&gt;=2,ISNUMBER(SEARCH("補",G51))),$A750&amp;"("&amp;SUBSTITUTE(G51,"補","")&amp;"時"&amp;")",""))</f>
        <v/>
      </c>
      <c r="H750" s="65" t="str">
        <f ca="1">CONCATENATE(IF(AND(LEN(H749)&gt;=1,H749&lt;&gt;".",COUNTIF(H51:H$73,"*補*")&gt;0),".",""),IF(H51="補",$A750,""),IF(AND(LEN(H51)&gt;=2,ISNUMBER(SEARCH("補",H51))),$A750&amp;"("&amp;SUBSTITUTE(H51,"補","")&amp;"時"&amp;")",""))</f>
        <v/>
      </c>
      <c r="I750" s="65" t="str">
        <f ca="1">CONCATENATE(IF(AND(LEN(I749)&gt;=1,I749&lt;&gt;".",COUNTIF(I51:I$73,"*補*")&gt;0),".",""),IF(I51="補",$A750,""),IF(AND(LEN(I51)&gt;=2,ISNUMBER(SEARCH("補",I51))),$A750&amp;"("&amp;SUBSTITUTE(I51,"補","")&amp;"時"&amp;")",""))</f>
        <v/>
      </c>
      <c r="J750" s="65" t="str">
        <f ca="1">CONCATENATE(IF(AND(LEN(J749)&gt;=1,J749&lt;&gt;".",COUNTIF(J51:J$73,"*補*")&gt;0),".",""),IF(J51="補",$A750,""),IF(AND(LEN(J51)&gt;=2,ISNUMBER(SEARCH("補",J51))),$A750&amp;"("&amp;SUBSTITUTE(J51,"補","")&amp;"時"&amp;")",""))</f>
        <v/>
      </c>
      <c r="K750" s="65" t="str">
        <f ca="1">CONCATENATE(IF(AND(LEN(K749)&gt;=1,K749&lt;&gt;".",COUNTIF(K51:K$73,"*補*")&gt;0),".",""),IF(K51="補",$A750,""),IF(AND(LEN(K51)&gt;=2,ISNUMBER(SEARCH("補",K51))),$A750&amp;"("&amp;SUBSTITUTE(K51,"補","")&amp;"時"&amp;")",""))</f>
        <v/>
      </c>
      <c r="L750" s="65" t="str">
        <f ca="1">CONCATENATE(IF(AND(LEN(L749)&gt;=1,L749&lt;&gt;".",COUNTIF(L51:L$73,"*補*")&gt;0),".",""),IF(L51="補",$A750,""),IF(AND(LEN(L51)&gt;=2,ISNUMBER(SEARCH("補",L51))),$A750&amp;"("&amp;SUBSTITUTE(L51,"補","")&amp;"時"&amp;")",""))</f>
        <v/>
      </c>
      <c r="M750" s="65" t="str">
        <f ca="1">CONCATENATE(IF(AND(LEN(M749)&gt;=1,M749&lt;&gt;".",COUNTIF(M51:M$73,"*補*")&gt;0),".",""),IF(M51="補",$A750,""),IF(AND(LEN(M51)&gt;=2,ISNUMBER(SEARCH("補",M51))),$A750&amp;"("&amp;SUBSTITUTE(M51,"補","")&amp;"時"&amp;")",""))</f>
        <v/>
      </c>
      <c r="N750" s="65" t="str">
        <f ca="1">CONCATENATE(IF(AND(LEN(N749)&gt;=1,N749&lt;&gt;".",COUNTIF(N51:N$73,"*補*")&gt;0),".",""),IF(N51="補",$A750,""),IF(AND(LEN(N51)&gt;=2,ISNUMBER(SEARCH("補",N51))),$A750&amp;"("&amp;SUBSTITUTE(N51,"補","")&amp;"時"&amp;")",""))</f>
        <v/>
      </c>
      <c r="O750" s="65" t="str">
        <f ca="1">CONCATENATE(IF(AND(LEN(O749)&gt;=1,O749&lt;&gt;".",COUNTIF(O51:O$73,"*補*")&gt;0),".",""),IF(O51="補",$A750,""),IF(AND(LEN(O51)&gt;=2,ISNUMBER(SEARCH("補",O51))),$A750&amp;"("&amp;SUBSTITUTE(O51,"補","")&amp;"時"&amp;")",""))</f>
        <v/>
      </c>
      <c r="P750" s="65" t="str">
        <f ca="1">CONCATENATE(IF(AND(LEN(P749)&gt;=1,P749&lt;&gt;".",COUNTIF(P51:P$73,"*補*")&gt;0),".",""),IF(P51="補",$A750,""),IF(AND(LEN(P51)&gt;=2,ISNUMBER(SEARCH("補",P51))),$A750&amp;"("&amp;SUBSTITUTE(P51,"補","")&amp;"時"&amp;")",""))</f>
        <v/>
      </c>
      <c r="Q750" s="65" t="str">
        <f ca="1">CONCATENATE(IF(AND(LEN(Q749)&gt;=1,Q749&lt;&gt;".",COUNTIF(Q51:Q$73,"*補*")&gt;0),".",""),IF(Q51="補",$A750,""),IF(AND(LEN(Q51)&gt;=2,ISNUMBER(SEARCH("補",Q51))),$A750&amp;"("&amp;SUBSTITUTE(Q51,"補","")&amp;"時"&amp;")",""))</f>
        <v/>
      </c>
      <c r="R750" s="65" t="str">
        <f ca="1">CONCATENATE(IF(AND(LEN(R749)&gt;=1,R749&lt;&gt;".",COUNTIF(R51:R$73,"*補*")&gt;0),".",""),IF(R51="補",$A750,""),IF(AND(LEN(R51)&gt;=2,ISNUMBER(SEARCH("補",R51))),$A750&amp;"("&amp;SUBSTITUTE(R51,"補","")&amp;"時"&amp;")",""))</f>
        <v/>
      </c>
      <c r="S750" s="65" t="str">
        <f ca="1">CONCATENATE(IF(AND(LEN(S749)&gt;=1,S749&lt;&gt;".",COUNTIF(S51:S$73,"*補*")&gt;0),".",""),IF(S51="補",$A750,""),IF(AND(LEN(S51)&gt;=2,ISNUMBER(SEARCH("補",S51))),$A750&amp;"("&amp;SUBSTITUTE(S51,"補","")&amp;"時"&amp;")",""))</f>
        <v/>
      </c>
      <c r="T750" s="65" t="str">
        <f ca="1">CONCATENATE(IF(AND(LEN(T749)&gt;=1,T749&lt;&gt;".",COUNTIF(T51:T$73,"*補*")&gt;0),".",""),IF(T51="補",$A750,""),IF(AND(LEN(T51)&gt;=2,ISNUMBER(SEARCH("補",T51))),$A750&amp;"("&amp;SUBSTITUTE(T51,"補","")&amp;"時"&amp;")",""))</f>
        <v/>
      </c>
      <c r="U750" s="65" t="str">
        <f ca="1">CONCATENATE(IF(AND(LEN(U749)&gt;=1,U749&lt;&gt;".",COUNTIF(U51:U$73,"*補*")&gt;0),".",""),IF(U51="補",$A750,""),IF(AND(LEN(U51)&gt;=2,ISNUMBER(SEARCH("補",U51))),$A750&amp;"("&amp;SUBSTITUTE(U51,"補","")&amp;"時"&amp;")",""))</f>
        <v/>
      </c>
      <c r="V750" s="65" t="str">
        <f ca="1">CONCATENATE(IF(AND(LEN(V749)&gt;=1,V749&lt;&gt;".",COUNTIF(V51:V$73,"*補*")&gt;0),".",""),IF(V51="補",$A750,""),IF(AND(LEN(V51)&gt;=2,ISNUMBER(SEARCH("補",V51))),$A750&amp;"("&amp;SUBSTITUTE(V51,"補","")&amp;"時"&amp;")",""))</f>
        <v/>
      </c>
      <c r="W750" s="65" t="str">
        <f ca="1">CONCATENATE(IF(AND(LEN(W749)&gt;=1,W749&lt;&gt;".",COUNTIF(W51:W$73,"*補*")&gt;0),".",""),IF(W51="補",$A750,""),IF(AND(LEN(W51)&gt;=2,ISNUMBER(SEARCH("補",W51))),$A750&amp;"("&amp;SUBSTITUTE(W51,"補","")&amp;"時"&amp;")",""))</f>
        <v/>
      </c>
      <c r="X750" s="65" t="str">
        <f ca="1">CONCATENATE(IF(AND(LEN(X749)&gt;=1,X749&lt;&gt;".",COUNTIF(X51:X$73,"*補*")&gt;0),".",""),IF(X51="補",$A750,""),IF(AND(LEN(X51)&gt;=2,ISNUMBER(SEARCH("補",X51))),$A750&amp;"("&amp;SUBSTITUTE(X51,"補","")&amp;"時"&amp;")",""))</f>
        <v/>
      </c>
      <c r="Y750" s="65" t="str">
        <f ca="1">CONCATENATE(IF(AND(LEN(Y749)&gt;=1,Y749&lt;&gt;".",COUNTIF(Y51:Y$73,"*補*")&gt;0),".",""),IF(Y51="補",$A750,""),IF(AND(LEN(Y51)&gt;=2,ISNUMBER(SEARCH("補",Y51))),$A750&amp;"("&amp;SUBSTITUTE(Y51,"補","")&amp;"時"&amp;")",""))</f>
        <v/>
      </c>
      <c r="Z750" s="65" t="str">
        <f ca="1">CONCATENATE(IF(AND(LEN(Z749)&gt;=1,Z749&lt;&gt;".",COUNTIF(Z51:Z$73,"*補*")&gt;0),".",""),IF(Z51="補",$A750,""),IF(AND(LEN(Z51)&gt;=2,ISNUMBER(SEARCH("補",Z51))),$A750&amp;"("&amp;SUBSTITUTE(Z51,"補","")&amp;"時"&amp;")",""))</f>
        <v/>
      </c>
      <c r="AA750" s="65" t="str">
        <f ca="1">CONCATENATE(IF(AND(LEN(AA749)&gt;=1,AA749&lt;&gt;".",COUNTIF(AA51:AA$73,"*補*")&gt;0),".",""),IF(AA51="補",$A750,""),IF(AND(LEN(AA51)&gt;=2,ISNUMBER(SEARCH("補",AA51))),$A750&amp;"("&amp;SUBSTITUTE(AA51,"補","")&amp;"時"&amp;")",""))</f>
        <v/>
      </c>
      <c r="AB750" s="65" t="str">
        <f ca="1">CONCATENATE(IF(AND(LEN(AB749)&gt;=1,AB749&lt;&gt;".",COUNTIF(AB51:AB$73,"*補*")&gt;0),".",""),IF(AB51="補",$A750,""),IF(AND(LEN(AB51)&gt;=2,ISNUMBER(SEARCH("補",AB51))),$A750&amp;"("&amp;SUBSTITUTE(AB51,"補","")&amp;"時"&amp;")",""))</f>
        <v/>
      </c>
      <c r="AC750" s="65" t="str">
        <f ca="1">CONCATENATE(IF(AND(LEN(AC749)&gt;=1,AC749&lt;&gt;".",COUNTIF(AC51:AC$73,"*補*")&gt;0),".",""),IF(AC51="補",$A750,""),IF(AND(LEN(AC51)&gt;=2,ISNUMBER(SEARCH("補",AC51))),$A750&amp;"("&amp;SUBSTITUTE(AC51,"補","")&amp;"時"&amp;")",""))</f>
        <v/>
      </c>
      <c r="AD750" s="65" t="str">
        <f ca="1">CONCATENATE(IF(AND(LEN(AD749)&gt;=1,AD749&lt;&gt;".",COUNTIF(AD51:AD$73,"*補*")&gt;0),".",""),IF(AD51="補",$A750,""),IF(AND(LEN(AD51)&gt;=2,ISNUMBER(SEARCH("補",AD51))),$A750&amp;"("&amp;SUBSTITUTE(AD51,"補","")&amp;"時"&amp;")",""))</f>
        <v/>
      </c>
      <c r="AE750" s="65" t="str">
        <f ca="1">CONCATENATE(IF(AND(LEN(AE749)&gt;=1,AE749&lt;&gt;".",COUNTIF(AE51:AE$73,"*補*")&gt;0),".",""),IF(AE51="補",$A750,""),IF(AND(LEN(AE51)&gt;=2,ISNUMBER(SEARCH("補",AE51))),$A750&amp;"("&amp;SUBSTITUTE(AE51,"補","")&amp;"時"&amp;")",""))</f>
        <v/>
      </c>
      <c r="AF750" s="65" t="str">
        <f ca="1">CONCATENATE(IF(AND(LEN(AF749)&gt;=1,AF749&lt;&gt;".",COUNTIF(AF51:AF$73,"*補*")&gt;0),".",""),IF(AF51="補",$A750,""),IF(AND(LEN(AF51)&gt;=2,ISNUMBER(SEARCH("補",AF51))),$A750&amp;"("&amp;SUBSTITUTE(AF51,"補","")&amp;"時"&amp;")",""))</f>
        <v/>
      </c>
      <c r="AG750" s="65" t="str">
        <f ca="1">CONCATENATE(IF(AND(LEN(AG749)&gt;=1,AG749&lt;&gt;".",COUNTIF(AG51:AG$73,"*補*")&gt;0),".",""),IF(AG51="補",$A750,""),IF(AND(LEN(AG51)&gt;=2,ISNUMBER(SEARCH("補",AG51))),$A750&amp;"("&amp;SUBSTITUTE(AG51,"補","")&amp;"時"&amp;")",""))</f>
        <v/>
      </c>
      <c r="AH750" s="65"/>
      <c r="AI750" s="65"/>
      <c r="AJ750" s="65"/>
    </row>
    <row r="751" spans="1:36">
      <c r="A751" s="65">
        <f t="shared" si="62"/>
        <v>51</v>
      </c>
      <c r="B751" s="65" t="str">
        <f t="shared" si="62"/>
        <v>楊瑞麟</v>
      </c>
      <c r="C751" s="65" t="str">
        <f ca="1">CONCATENATE(IF(AND(LEN(C750)&gt;=1,C750&lt;&gt;".",COUNTIF(C52:C$73,"*補*")&gt;0),".",""),IF(C52="補",$A751,""),IF(AND(LEN(C52)&gt;=2,ISNUMBER(SEARCH("補",C52))),$A751&amp;"("&amp;SUBSTITUTE(C52,"補","")&amp;"時"&amp;")",""))</f>
        <v/>
      </c>
      <c r="D751" s="65" t="str">
        <f ca="1">CONCATENATE(IF(AND(LEN(D750)&gt;=1,D750&lt;&gt;".",COUNTIF(D52:D$73,"*補*")&gt;0),".",""),IF(D52="補",$A751,""),IF(AND(LEN(D52)&gt;=2,ISNUMBER(SEARCH("補",D52))),$A751&amp;"("&amp;SUBSTITUTE(D52,"補","")&amp;"時"&amp;")",""))</f>
        <v/>
      </c>
      <c r="E751" s="65" t="str">
        <f ca="1">CONCATENATE(IF(AND(LEN(E750)&gt;=1,E750&lt;&gt;".",COUNTIF(E52:E$73,"*補*")&gt;0),".",""),IF(E52="補",$A751,""),IF(AND(LEN(E52)&gt;=2,ISNUMBER(SEARCH("補",E52))),$A751&amp;"("&amp;SUBSTITUTE(E52,"補","")&amp;"時"&amp;")",""))</f>
        <v/>
      </c>
      <c r="F751" s="65" t="str">
        <f ca="1">CONCATENATE(IF(AND(LEN(F750)&gt;=1,F750&lt;&gt;".",COUNTIF(F52:F$73,"*補*")&gt;0),".",""),IF(F52="補",$A751,""),IF(AND(LEN(F52)&gt;=2,ISNUMBER(SEARCH("補",F52))),$A751&amp;"("&amp;SUBSTITUTE(F52,"補","")&amp;"時"&amp;")",""))</f>
        <v/>
      </c>
      <c r="G751" s="65" t="str">
        <f ca="1">CONCATENATE(IF(AND(LEN(G750)&gt;=1,G750&lt;&gt;".",COUNTIF(G52:G$73,"*補*")&gt;0),".",""),IF(G52="補",$A751,""),IF(AND(LEN(G52)&gt;=2,ISNUMBER(SEARCH("補",G52))),$A751&amp;"("&amp;SUBSTITUTE(G52,"補","")&amp;"時"&amp;")",""))</f>
        <v/>
      </c>
      <c r="H751" s="65" t="str">
        <f ca="1">CONCATENATE(IF(AND(LEN(H750)&gt;=1,H750&lt;&gt;".",COUNTIF(H52:H$73,"*補*")&gt;0),".",""),IF(H52="補",$A751,""),IF(AND(LEN(H52)&gt;=2,ISNUMBER(SEARCH("補",H52))),$A751&amp;"("&amp;SUBSTITUTE(H52,"補","")&amp;"時"&amp;")",""))</f>
        <v/>
      </c>
      <c r="I751" s="65" t="str">
        <f ca="1">CONCATENATE(IF(AND(LEN(I750)&gt;=1,I750&lt;&gt;".",COUNTIF(I52:I$73,"*補*")&gt;0),".",""),IF(I52="補",$A751,""),IF(AND(LEN(I52)&gt;=2,ISNUMBER(SEARCH("補",I52))),$A751&amp;"("&amp;SUBSTITUTE(I52,"補","")&amp;"時"&amp;")",""))</f>
        <v/>
      </c>
      <c r="J751" s="65" t="str">
        <f ca="1">CONCATENATE(IF(AND(LEN(J750)&gt;=1,J750&lt;&gt;".",COUNTIF(J52:J$73,"*補*")&gt;0),".",""),IF(J52="補",$A751,""),IF(AND(LEN(J52)&gt;=2,ISNUMBER(SEARCH("補",J52))),$A751&amp;"("&amp;SUBSTITUTE(J52,"補","")&amp;"時"&amp;")",""))</f>
        <v/>
      </c>
      <c r="K751" s="65" t="str">
        <f ca="1">CONCATENATE(IF(AND(LEN(K750)&gt;=1,K750&lt;&gt;".",COUNTIF(K52:K$73,"*補*")&gt;0),".",""),IF(K52="補",$A751,""),IF(AND(LEN(K52)&gt;=2,ISNUMBER(SEARCH("補",K52))),$A751&amp;"("&amp;SUBSTITUTE(K52,"補","")&amp;"時"&amp;")",""))</f>
        <v/>
      </c>
      <c r="L751" s="65" t="str">
        <f ca="1">CONCATENATE(IF(AND(LEN(L750)&gt;=1,L750&lt;&gt;".",COUNTIF(L52:L$73,"*補*")&gt;0),".",""),IF(L52="補",$A751,""),IF(AND(LEN(L52)&gt;=2,ISNUMBER(SEARCH("補",L52))),$A751&amp;"("&amp;SUBSTITUTE(L52,"補","")&amp;"時"&amp;")",""))</f>
        <v/>
      </c>
      <c r="M751" s="65" t="str">
        <f ca="1">CONCATENATE(IF(AND(LEN(M750)&gt;=1,M750&lt;&gt;".",COUNTIF(M52:M$73,"*補*")&gt;0),".",""),IF(M52="補",$A751,""),IF(AND(LEN(M52)&gt;=2,ISNUMBER(SEARCH("補",M52))),$A751&amp;"("&amp;SUBSTITUTE(M52,"補","")&amp;"時"&amp;")",""))</f>
        <v/>
      </c>
      <c r="N751" s="65" t="str">
        <f ca="1">CONCATENATE(IF(AND(LEN(N750)&gt;=1,N750&lt;&gt;".",COUNTIF(N52:N$73,"*補*")&gt;0),".",""),IF(N52="補",$A751,""),IF(AND(LEN(N52)&gt;=2,ISNUMBER(SEARCH("補",N52))),$A751&amp;"("&amp;SUBSTITUTE(N52,"補","")&amp;"時"&amp;")",""))</f>
        <v/>
      </c>
      <c r="O751" s="65" t="str">
        <f ca="1">CONCATENATE(IF(AND(LEN(O750)&gt;=1,O750&lt;&gt;".",COUNTIF(O52:O$73,"*補*")&gt;0),".",""),IF(O52="補",$A751,""),IF(AND(LEN(O52)&gt;=2,ISNUMBER(SEARCH("補",O52))),$A751&amp;"("&amp;SUBSTITUTE(O52,"補","")&amp;"時"&amp;")",""))</f>
        <v/>
      </c>
      <c r="P751" s="65" t="str">
        <f ca="1">CONCATENATE(IF(AND(LEN(P750)&gt;=1,P750&lt;&gt;".",COUNTIF(P52:P$73,"*補*")&gt;0),".",""),IF(P52="補",$A751,""),IF(AND(LEN(P52)&gt;=2,ISNUMBER(SEARCH("補",P52))),$A751&amp;"("&amp;SUBSTITUTE(P52,"補","")&amp;"時"&amp;")",""))</f>
        <v/>
      </c>
      <c r="Q751" s="65" t="str">
        <f ca="1">CONCATENATE(IF(AND(LEN(Q750)&gt;=1,Q750&lt;&gt;".",COUNTIF(Q52:Q$73,"*補*")&gt;0),".",""),IF(Q52="補",$A751,""),IF(AND(LEN(Q52)&gt;=2,ISNUMBER(SEARCH("補",Q52))),$A751&amp;"("&amp;SUBSTITUTE(Q52,"補","")&amp;"時"&amp;")",""))</f>
        <v/>
      </c>
      <c r="R751" s="65" t="str">
        <f ca="1">CONCATENATE(IF(AND(LEN(R750)&gt;=1,R750&lt;&gt;".",COUNTIF(R52:R$73,"*補*")&gt;0),".",""),IF(R52="補",$A751,""),IF(AND(LEN(R52)&gt;=2,ISNUMBER(SEARCH("補",R52))),$A751&amp;"("&amp;SUBSTITUTE(R52,"補","")&amp;"時"&amp;")",""))</f>
        <v/>
      </c>
      <c r="S751" s="65" t="str">
        <f ca="1">CONCATENATE(IF(AND(LEN(S750)&gt;=1,S750&lt;&gt;".",COUNTIF(S52:S$73,"*補*")&gt;0),".",""),IF(S52="補",$A751,""),IF(AND(LEN(S52)&gt;=2,ISNUMBER(SEARCH("補",S52))),$A751&amp;"("&amp;SUBSTITUTE(S52,"補","")&amp;"時"&amp;")",""))</f>
        <v/>
      </c>
      <c r="T751" s="65" t="str">
        <f ca="1">CONCATENATE(IF(AND(LEN(T750)&gt;=1,T750&lt;&gt;".",COUNTIF(T52:T$73,"*補*")&gt;0),".",""),IF(T52="補",$A751,""),IF(AND(LEN(T52)&gt;=2,ISNUMBER(SEARCH("補",T52))),$A751&amp;"("&amp;SUBSTITUTE(T52,"補","")&amp;"時"&amp;")",""))</f>
        <v/>
      </c>
      <c r="U751" s="65" t="str">
        <f ca="1">CONCATENATE(IF(AND(LEN(U750)&gt;=1,U750&lt;&gt;".",COUNTIF(U52:U$73,"*補*")&gt;0),".",""),IF(U52="補",$A751,""),IF(AND(LEN(U52)&gt;=2,ISNUMBER(SEARCH("補",U52))),$A751&amp;"("&amp;SUBSTITUTE(U52,"補","")&amp;"時"&amp;")",""))</f>
        <v/>
      </c>
      <c r="V751" s="65" t="str">
        <f ca="1">CONCATENATE(IF(AND(LEN(V750)&gt;=1,V750&lt;&gt;".",COUNTIF(V52:V$73,"*補*")&gt;0),".",""),IF(V52="補",$A751,""),IF(AND(LEN(V52)&gt;=2,ISNUMBER(SEARCH("補",V52))),$A751&amp;"("&amp;SUBSTITUTE(V52,"補","")&amp;"時"&amp;")",""))</f>
        <v/>
      </c>
      <c r="W751" s="65" t="str">
        <f ca="1">CONCATENATE(IF(AND(LEN(W750)&gt;=1,W750&lt;&gt;".",COUNTIF(W52:W$73,"*補*")&gt;0),".",""),IF(W52="補",$A751,""),IF(AND(LEN(W52)&gt;=2,ISNUMBER(SEARCH("補",W52))),$A751&amp;"("&amp;SUBSTITUTE(W52,"補","")&amp;"時"&amp;")",""))</f>
        <v/>
      </c>
      <c r="X751" s="65" t="str">
        <f ca="1">CONCATENATE(IF(AND(LEN(X750)&gt;=1,X750&lt;&gt;".",COUNTIF(X52:X$73,"*補*")&gt;0),".",""),IF(X52="補",$A751,""),IF(AND(LEN(X52)&gt;=2,ISNUMBER(SEARCH("補",X52))),$A751&amp;"("&amp;SUBSTITUTE(X52,"補","")&amp;"時"&amp;")",""))</f>
        <v/>
      </c>
      <c r="Y751" s="65" t="str">
        <f ca="1">CONCATENATE(IF(AND(LEN(Y750)&gt;=1,Y750&lt;&gt;".",COUNTIF(Y52:Y$73,"*補*")&gt;0),".",""),IF(Y52="補",$A751,""),IF(AND(LEN(Y52)&gt;=2,ISNUMBER(SEARCH("補",Y52))),$A751&amp;"("&amp;SUBSTITUTE(Y52,"補","")&amp;"時"&amp;")",""))</f>
        <v/>
      </c>
      <c r="Z751" s="65" t="str">
        <f ca="1">CONCATENATE(IF(AND(LEN(Z750)&gt;=1,Z750&lt;&gt;".",COUNTIF(Z52:Z$73,"*補*")&gt;0),".",""),IF(Z52="補",$A751,""),IF(AND(LEN(Z52)&gt;=2,ISNUMBER(SEARCH("補",Z52))),$A751&amp;"("&amp;SUBSTITUTE(Z52,"補","")&amp;"時"&amp;")",""))</f>
        <v/>
      </c>
      <c r="AA751" s="65" t="str">
        <f ca="1">CONCATENATE(IF(AND(LEN(AA750)&gt;=1,AA750&lt;&gt;".",COUNTIF(AA52:AA$73,"*補*")&gt;0),".",""),IF(AA52="補",$A751,""),IF(AND(LEN(AA52)&gt;=2,ISNUMBER(SEARCH("補",AA52))),$A751&amp;"("&amp;SUBSTITUTE(AA52,"補","")&amp;"時"&amp;")",""))</f>
        <v/>
      </c>
      <c r="AB751" s="65" t="str">
        <f ca="1">CONCATENATE(IF(AND(LEN(AB750)&gt;=1,AB750&lt;&gt;".",COUNTIF(AB52:AB$73,"*補*")&gt;0),".",""),IF(AB52="補",$A751,""),IF(AND(LEN(AB52)&gt;=2,ISNUMBER(SEARCH("補",AB52))),$A751&amp;"("&amp;SUBSTITUTE(AB52,"補","")&amp;"時"&amp;")",""))</f>
        <v/>
      </c>
      <c r="AC751" s="65" t="str">
        <f ca="1">CONCATENATE(IF(AND(LEN(AC750)&gt;=1,AC750&lt;&gt;".",COUNTIF(AC52:AC$73,"*補*")&gt;0),".",""),IF(AC52="補",$A751,""),IF(AND(LEN(AC52)&gt;=2,ISNUMBER(SEARCH("補",AC52))),$A751&amp;"("&amp;SUBSTITUTE(AC52,"補","")&amp;"時"&amp;")",""))</f>
        <v/>
      </c>
      <c r="AD751" s="65" t="str">
        <f ca="1">CONCATENATE(IF(AND(LEN(AD750)&gt;=1,AD750&lt;&gt;".",COUNTIF(AD52:AD$73,"*補*")&gt;0),".",""),IF(AD52="補",$A751,""),IF(AND(LEN(AD52)&gt;=2,ISNUMBER(SEARCH("補",AD52))),$A751&amp;"("&amp;SUBSTITUTE(AD52,"補","")&amp;"時"&amp;")",""))</f>
        <v/>
      </c>
      <c r="AE751" s="65" t="str">
        <f ca="1">CONCATENATE(IF(AND(LEN(AE750)&gt;=1,AE750&lt;&gt;".",COUNTIF(AE52:AE$73,"*補*")&gt;0),".",""),IF(AE52="補",$A751,""),IF(AND(LEN(AE52)&gt;=2,ISNUMBER(SEARCH("補",AE52))),$A751&amp;"("&amp;SUBSTITUTE(AE52,"補","")&amp;"時"&amp;")",""))</f>
        <v/>
      </c>
      <c r="AF751" s="65" t="str">
        <f ca="1">CONCATENATE(IF(AND(LEN(AF750)&gt;=1,AF750&lt;&gt;".",COUNTIF(AF52:AF$73,"*補*")&gt;0),".",""),IF(AF52="補",$A751,""),IF(AND(LEN(AF52)&gt;=2,ISNUMBER(SEARCH("補",AF52))),$A751&amp;"("&amp;SUBSTITUTE(AF52,"補","")&amp;"時"&amp;")",""))</f>
        <v/>
      </c>
      <c r="AG751" s="65" t="str">
        <f ca="1">CONCATENATE(IF(AND(LEN(AG750)&gt;=1,AG750&lt;&gt;".",COUNTIF(AG52:AG$73,"*補*")&gt;0),".",""),IF(AG52="補",$A751,""),IF(AND(LEN(AG52)&gt;=2,ISNUMBER(SEARCH("補",AG52))),$A751&amp;"("&amp;SUBSTITUTE(AG52,"補","")&amp;"時"&amp;")",""))</f>
        <v/>
      </c>
      <c r="AH751" s="65"/>
      <c r="AI751" s="65"/>
      <c r="AJ751" s="65"/>
    </row>
    <row r="752" spans="1:36">
      <c r="A752" s="65">
        <f t="shared" si="62"/>
        <v>52</v>
      </c>
      <c r="B752" s="65" t="str">
        <f t="shared" si="62"/>
        <v>林晉弘</v>
      </c>
      <c r="C752" s="65" t="str">
        <f ca="1">CONCATENATE(IF(AND(LEN(C751)&gt;=1,C751&lt;&gt;".",COUNTIF(C53:C$73,"*補*")&gt;0),".",""),IF(C53="補",$A752,""),IF(AND(LEN(C53)&gt;=2,ISNUMBER(SEARCH("補",C53))),$A752&amp;"("&amp;SUBSTITUTE(C53,"補","")&amp;"時"&amp;")",""))</f>
        <v/>
      </c>
      <c r="D752" s="65" t="str">
        <f ca="1">CONCATENATE(IF(AND(LEN(D751)&gt;=1,D751&lt;&gt;".",COUNTIF(D53:D$73,"*補*")&gt;0),".",""),IF(D53="補",$A752,""),IF(AND(LEN(D53)&gt;=2,ISNUMBER(SEARCH("補",D53))),$A752&amp;"("&amp;SUBSTITUTE(D53,"補","")&amp;"時"&amp;")",""))</f>
        <v/>
      </c>
      <c r="E752" s="65" t="str">
        <f ca="1">CONCATENATE(IF(AND(LEN(E751)&gt;=1,E751&lt;&gt;".",COUNTIF(E53:E$73,"*補*")&gt;0),".",""),IF(E53="補",$A752,""),IF(AND(LEN(E53)&gt;=2,ISNUMBER(SEARCH("補",E53))),$A752&amp;"("&amp;SUBSTITUTE(E53,"補","")&amp;"時"&amp;")",""))</f>
        <v/>
      </c>
      <c r="F752" s="65" t="str">
        <f ca="1">CONCATENATE(IF(AND(LEN(F751)&gt;=1,F751&lt;&gt;".",COUNTIF(F53:F$73,"*補*")&gt;0),".",""),IF(F53="補",$A752,""),IF(AND(LEN(F53)&gt;=2,ISNUMBER(SEARCH("補",F53))),$A752&amp;"("&amp;SUBSTITUTE(F53,"補","")&amp;"時"&amp;")",""))</f>
        <v/>
      </c>
      <c r="G752" s="65" t="str">
        <f ca="1">CONCATENATE(IF(AND(LEN(G751)&gt;=1,G751&lt;&gt;".",COUNTIF(G53:G$73,"*補*")&gt;0),".",""),IF(G53="補",$A752,""),IF(AND(LEN(G53)&gt;=2,ISNUMBER(SEARCH("補",G53))),$A752&amp;"("&amp;SUBSTITUTE(G53,"補","")&amp;"時"&amp;")",""))</f>
        <v/>
      </c>
      <c r="H752" s="65" t="str">
        <f ca="1">CONCATENATE(IF(AND(LEN(H751)&gt;=1,H751&lt;&gt;".",COUNTIF(H53:H$73,"*補*")&gt;0),".",""),IF(H53="補",$A752,""),IF(AND(LEN(H53)&gt;=2,ISNUMBER(SEARCH("補",H53))),$A752&amp;"("&amp;SUBSTITUTE(H53,"補","")&amp;"時"&amp;")",""))</f>
        <v/>
      </c>
      <c r="I752" s="65" t="str">
        <f ca="1">CONCATENATE(IF(AND(LEN(I751)&gt;=1,I751&lt;&gt;".",COUNTIF(I53:I$73,"*補*")&gt;0),".",""),IF(I53="補",$A752,""),IF(AND(LEN(I53)&gt;=2,ISNUMBER(SEARCH("補",I53))),$A752&amp;"("&amp;SUBSTITUTE(I53,"補","")&amp;"時"&amp;")",""))</f>
        <v/>
      </c>
      <c r="J752" s="65" t="str">
        <f ca="1">CONCATENATE(IF(AND(LEN(J751)&gt;=1,J751&lt;&gt;".",COUNTIF(J53:J$73,"*補*")&gt;0),".",""),IF(J53="補",$A752,""),IF(AND(LEN(J53)&gt;=2,ISNUMBER(SEARCH("補",J53))),$A752&amp;"("&amp;SUBSTITUTE(J53,"補","")&amp;"時"&amp;")",""))</f>
        <v/>
      </c>
      <c r="K752" s="65" t="str">
        <f ca="1">CONCATENATE(IF(AND(LEN(K751)&gt;=1,K751&lt;&gt;".",COUNTIF(K53:K$73,"*補*")&gt;0),".",""),IF(K53="補",$A752,""),IF(AND(LEN(K53)&gt;=2,ISNUMBER(SEARCH("補",K53))),$A752&amp;"("&amp;SUBSTITUTE(K53,"補","")&amp;"時"&amp;")",""))</f>
        <v/>
      </c>
      <c r="L752" s="65" t="str">
        <f ca="1">CONCATENATE(IF(AND(LEN(L751)&gt;=1,L751&lt;&gt;".",COUNTIF(L53:L$73,"*補*")&gt;0),".",""),IF(L53="補",$A752,""),IF(AND(LEN(L53)&gt;=2,ISNUMBER(SEARCH("補",L53))),$A752&amp;"("&amp;SUBSTITUTE(L53,"補","")&amp;"時"&amp;")",""))</f>
        <v/>
      </c>
      <c r="M752" s="65" t="str">
        <f ca="1">CONCATENATE(IF(AND(LEN(M751)&gt;=1,M751&lt;&gt;".",COUNTIF(M53:M$73,"*補*")&gt;0),".",""),IF(M53="補",$A752,""),IF(AND(LEN(M53)&gt;=2,ISNUMBER(SEARCH("補",M53))),$A752&amp;"("&amp;SUBSTITUTE(M53,"補","")&amp;"時"&amp;")",""))</f>
        <v/>
      </c>
      <c r="N752" s="65" t="str">
        <f ca="1">CONCATENATE(IF(AND(LEN(N751)&gt;=1,N751&lt;&gt;".",COUNTIF(N53:N$73,"*補*")&gt;0),".",""),IF(N53="補",$A752,""),IF(AND(LEN(N53)&gt;=2,ISNUMBER(SEARCH("補",N53))),$A752&amp;"("&amp;SUBSTITUTE(N53,"補","")&amp;"時"&amp;")",""))</f>
        <v/>
      </c>
      <c r="O752" s="65" t="str">
        <f ca="1">CONCATENATE(IF(AND(LEN(O751)&gt;=1,O751&lt;&gt;".",COUNTIF(O53:O$73,"*補*")&gt;0),".",""),IF(O53="補",$A752,""),IF(AND(LEN(O53)&gt;=2,ISNUMBER(SEARCH("補",O53))),$A752&amp;"("&amp;SUBSTITUTE(O53,"補","")&amp;"時"&amp;")",""))</f>
        <v/>
      </c>
      <c r="P752" s="65" t="str">
        <f ca="1">CONCATENATE(IF(AND(LEN(P751)&gt;=1,P751&lt;&gt;".",COUNTIF(P53:P$73,"*補*")&gt;0),".",""),IF(P53="補",$A752,""),IF(AND(LEN(P53)&gt;=2,ISNUMBER(SEARCH("補",P53))),$A752&amp;"("&amp;SUBSTITUTE(P53,"補","")&amp;"時"&amp;")",""))</f>
        <v/>
      </c>
      <c r="Q752" s="65" t="str">
        <f ca="1">CONCATENATE(IF(AND(LEN(Q751)&gt;=1,Q751&lt;&gt;".",COUNTIF(Q53:Q$73,"*補*")&gt;0),".",""),IF(Q53="補",$A752,""),IF(AND(LEN(Q53)&gt;=2,ISNUMBER(SEARCH("補",Q53))),$A752&amp;"("&amp;SUBSTITUTE(Q53,"補","")&amp;"時"&amp;")",""))</f>
        <v/>
      </c>
      <c r="R752" s="65" t="str">
        <f ca="1">CONCATENATE(IF(AND(LEN(R751)&gt;=1,R751&lt;&gt;".",COUNTIF(R53:R$73,"*補*")&gt;0),".",""),IF(R53="補",$A752,""),IF(AND(LEN(R53)&gt;=2,ISNUMBER(SEARCH("補",R53))),$A752&amp;"("&amp;SUBSTITUTE(R53,"補","")&amp;"時"&amp;")",""))</f>
        <v/>
      </c>
      <c r="S752" s="65" t="str">
        <f ca="1">CONCATENATE(IF(AND(LEN(S751)&gt;=1,S751&lt;&gt;".",COUNTIF(S53:S$73,"*補*")&gt;0),".",""),IF(S53="補",$A752,""),IF(AND(LEN(S53)&gt;=2,ISNUMBER(SEARCH("補",S53))),$A752&amp;"("&amp;SUBSTITUTE(S53,"補","")&amp;"時"&amp;")",""))</f>
        <v/>
      </c>
      <c r="T752" s="65" t="str">
        <f ca="1">CONCATENATE(IF(AND(LEN(T751)&gt;=1,T751&lt;&gt;".",COUNTIF(T53:T$73,"*補*")&gt;0),".",""),IF(T53="補",$A752,""),IF(AND(LEN(T53)&gt;=2,ISNUMBER(SEARCH("補",T53))),$A752&amp;"("&amp;SUBSTITUTE(T53,"補","")&amp;"時"&amp;")",""))</f>
        <v/>
      </c>
      <c r="U752" s="65" t="str">
        <f ca="1">CONCATENATE(IF(AND(LEN(U751)&gt;=1,U751&lt;&gt;".",COUNTIF(U53:U$73,"*補*")&gt;0),".",""),IF(U53="補",$A752,""),IF(AND(LEN(U53)&gt;=2,ISNUMBER(SEARCH("補",U53))),$A752&amp;"("&amp;SUBSTITUTE(U53,"補","")&amp;"時"&amp;")",""))</f>
        <v/>
      </c>
      <c r="V752" s="65" t="str">
        <f ca="1">CONCATENATE(IF(AND(LEN(V751)&gt;=1,V751&lt;&gt;".",COUNTIF(V53:V$73,"*補*")&gt;0),".",""),IF(V53="補",$A752,""),IF(AND(LEN(V53)&gt;=2,ISNUMBER(SEARCH("補",V53))),$A752&amp;"("&amp;SUBSTITUTE(V53,"補","")&amp;"時"&amp;")",""))</f>
        <v/>
      </c>
      <c r="W752" s="65" t="str">
        <f ca="1">CONCATENATE(IF(AND(LEN(W751)&gt;=1,W751&lt;&gt;".",COUNTIF(W53:W$73,"*補*")&gt;0),".",""),IF(W53="補",$A752,""),IF(AND(LEN(W53)&gt;=2,ISNUMBER(SEARCH("補",W53))),$A752&amp;"("&amp;SUBSTITUTE(W53,"補","")&amp;"時"&amp;")",""))</f>
        <v/>
      </c>
      <c r="X752" s="65" t="str">
        <f ca="1">CONCATENATE(IF(AND(LEN(X751)&gt;=1,X751&lt;&gt;".",COUNTIF(X53:X$73,"*補*")&gt;0),".",""),IF(X53="補",$A752,""),IF(AND(LEN(X53)&gt;=2,ISNUMBER(SEARCH("補",X53))),$A752&amp;"("&amp;SUBSTITUTE(X53,"補","")&amp;"時"&amp;")",""))</f>
        <v>52</v>
      </c>
      <c r="Y752" s="65" t="str">
        <f ca="1">CONCATENATE(IF(AND(LEN(Y751)&gt;=1,Y751&lt;&gt;".",COUNTIF(Y53:Y$73,"*補*")&gt;0),".",""),IF(Y53="補",$A752,""),IF(AND(LEN(Y53)&gt;=2,ISNUMBER(SEARCH("補",Y53))),$A752&amp;"("&amp;SUBSTITUTE(Y53,"補","")&amp;"時"&amp;")",""))</f>
        <v/>
      </c>
      <c r="Z752" s="65" t="str">
        <f ca="1">CONCATENATE(IF(AND(LEN(Z751)&gt;=1,Z751&lt;&gt;".",COUNTIF(Z53:Z$73,"*補*")&gt;0),".",""),IF(Z53="補",$A752,""),IF(AND(LEN(Z53)&gt;=2,ISNUMBER(SEARCH("補",Z53))),$A752&amp;"("&amp;SUBSTITUTE(Z53,"補","")&amp;"時"&amp;")",""))</f>
        <v/>
      </c>
      <c r="AA752" s="65" t="str">
        <f ca="1">CONCATENATE(IF(AND(LEN(AA751)&gt;=1,AA751&lt;&gt;".",COUNTIF(AA53:AA$73,"*補*")&gt;0),".",""),IF(AA53="補",$A752,""),IF(AND(LEN(AA53)&gt;=2,ISNUMBER(SEARCH("補",AA53))),$A752&amp;"("&amp;SUBSTITUTE(AA53,"補","")&amp;"時"&amp;")",""))</f>
        <v/>
      </c>
      <c r="AB752" s="65" t="str">
        <f ca="1">CONCATENATE(IF(AND(LEN(AB751)&gt;=1,AB751&lt;&gt;".",COUNTIF(AB53:AB$73,"*補*")&gt;0),".",""),IF(AB53="補",$A752,""),IF(AND(LEN(AB53)&gt;=2,ISNUMBER(SEARCH("補",AB53))),$A752&amp;"("&amp;SUBSTITUTE(AB53,"補","")&amp;"時"&amp;")",""))</f>
        <v/>
      </c>
      <c r="AC752" s="65" t="str">
        <f ca="1">CONCATENATE(IF(AND(LEN(AC751)&gt;=1,AC751&lt;&gt;".",COUNTIF(AC53:AC$73,"*補*")&gt;0),".",""),IF(AC53="補",$A752,""),IF(AND(LEN(AC53)&gt;=2,ISNUMBER(SEARCH("補",AC53))),$A752&amp;"("&amp;SUBSTITUTE(AC53,"補","")&amp;"時"&amp;")",""))</f>
        <v/>
      </c>
      <c r="AD752" s="65" t="str">
        <f ca="1">CONCATENATE(IF(AND(LEN(AD751)&gt;=1,AD751&lt;&gt;".",COUNTIF(AD53:AD$73,"*補*")&gt;0),".",""),IF(AD53="補",$A752,""),IF(AND(LEN(AD53)&gt;=2,ISNUMBER(SEARCH("補",AD53))),$A752&amp;"("&amp;SUBSTITUTE(AD53,"補","")&amp;"時"&amp;")",""))</f>
        <v/>
      </c>
      <c r="AE752" s="65" t="str">
        <f ca="1">CONCATENATE(IF(AND(LEN(AE751)&gt;=1,AE751&lt;&gt;".",COUNTIF(AE53:AE$73,"*補*")&gt;0),".",""),IF(AE53="補",$A752,""),IF(AND(LEN(AE53)&gt;=2,ISNUMBER(SEARCH("補",AE53))),$A752&amp;"("&amp;SUBSTITUTE(AE53,"補","")&amp;"時"&amp;")",""))</f>
        <v/>
      </c>
      <c r="AF752" s="65" t="str">
        <f ca="1">CONCATENATE(IF(AND(LEN(AF751)&gt;=1,AF751&lt;&gt;".",COUNTIF(AF53:AF$73,"*補*")&gt;0),".",""),IF(AF53="補",$A752,""),IF(AND(LEN(AF53)&gt;=2,ISNUMBER(SEARCH("補",AF53))),$A752&amp;"("&amp;SUBSTITUTE(AF53,"補","")&amp;"時"&amp;")",""))</f>
        <v/>
      </c>
      <c r="AG752" s="65" t="str">
        <f ca="1">CONCATENATE(IF(AND(LEN(AG751)&gt;=1,AG751&lt;&gt;".",COUNTIF(AG53:AG$73,"*補*")&gt;0),".",""),IF(AG53="補",$A752,""),IF(AND(LEN(AG53)&gt;=2,ISNUMBER(SEARCH("補",AG53))),$A752&amp;"("&amp;SUBSTITUTE(AG53,"補","")&amp;"時"&amp;")",""))</f>
        <v/>
      </c>
      <c r="AH752" s="65"/>
      <c r="AI752" s="65"/>
      <c r="AJ752" s="65"/>
    </row>
    <row r="753" spans="1:36">
      <c r="A753" s="65">
        <f t="shared" si="62"/>
        <v>53</v>
      </c>
      <c r="B753" s="65" t="str">
        <f t="shared" si="62"/>
        <v>蔡政倫</v>
      </c>
      <c r="C753" s="65" t="str">
        <f ca="1">CONCATENATE(IF(AND(LEN(C752)&gt;=1,C752&lt;&gt;".",COUNTIF(C54:C$73,"*補*")&gt;0),".",""),IF(C54="補",$A753,""),IF(AND(LEN(C54)&gt;=2,ISNUMBER(SEARCH("補",C54))),$A753&amp;"("&amp;SUBSTITUTE(C54,"補","")&amp;"時"&amp;")",""))</f>
        <v/>
      </c>
      <c r="D753" s="65" t="str">
        <f ca="1">CONCATENATE(IF(AND(LEN(D752)&gt;=1,D752&lt;&gt;".",COUNTIF(D54:D$73,"*補*")&gt;0),".",""),IF(D54="補",$A753,""),IF(AND(LEN(D54)&gt;=2,ISNUMBER(SEARCH("補",D54))),$A753&amp;"("&amp;SUBSTITUTE(D54,"補","")&amp;"時"&amp;")",""))</f>
        <v/>
      </c>
      <c r="E753" s="65" t="str">
        <f ca="1">CONCATENATE(IF(AND(LEN(E752)&gt;=1,E752&lt;&gt;".",COUNTIF(E54:E$73,"*補*")&gt;0),".",""),IF(E54="補",$A753,""),IF(AND(LEN(E54)&gt;=2,ISNUMBER(SEARCH("補",E54))),$A753&amp;"("&amp;SUBSTITUTE(E54,"補","")&amp;"時"&amp;")",""))</f>
        <v/>
      </c>
      <c r="F753" s="65" t="str">
        <f ca="1">CONCATENATE(IF(AND(LEN(F752)&gt;=1,F752&lt;&gt;".",COUNTIF(F54:F$73,"*補*")&gt;0),".",""),IF(F54="補",$A753,""),IF(AND(LEN(F54)&gt;=2,ISNUMBER(SEARCH("補",F54))),$A753&amp;"("&amp;SUBSTITUTE(F54,"補","")&amp;"時"&amp;")",""))</f>
        <v/>
      </c>
      <c r="G753" s="65" t="str">
        <f ca="1">CONCATENATE(IF(AND(LEN(G752)&gt;=1,G752&lt;&gt;".",COUNTIF(G54:G$73,"*補*")&gt;0),".",""),IF(G54="補",$A753,""),IF(AND(LEN(G54)&gt;=2,ISNUMBER(SEARCH("補",G54))),$A753&amp;"("&amp;SUBSTITUTE(G54,"補","")&amp;"時"&amp;")",""))</f>
        <v/>
      </c>
      <c r="H753" s="65" t="str">
        <f ca="1">CONCATENATE(IF(AND(LEN(H752)&gt;=1,H752&lt;&gt;".",COUNTIF(H54:H$73,"*補*")&gt;0),".",""),IF(H54="補",$A753,""),IF(AND(LEN(H54)&gt;=2,ISNUMBER(SEARCH("補",H54))),$A753&amp;"("&amp;SUBSTITUTE(H54,"補","")&amp;"時"&amp;")",""))</f>
        <v/>
      </c>
      <c r="I753" s="65" t="str">
        <f ca="1">CONCATENATE(IF(AND(LEN(I752)&gt;=1,I752&lt;&gt;".",COUNTIF(I54:I$73,"*補*")&gt;0),".",""),IF(I54="補",$A753,""),IF(AND(LEN(I54)&gt;=2,ISNUMBER(SEARCH("補",I54))),$A753&amp;"("&amp;SUBSTITUTE(I54,"補","")&amp;"時"&amp;")",""))</f>
        <v/>
      </c>
      <c r="J753" s="65" t="str">
        <f ca="1">CONCATENATE(IF(AND(LEN(J752)&gt;=1,J752&lt;&gt;".",COUNTIF(J54:J$73,"*補*")&gt;0),".",""),IF(J54="補",$A753,""),IF(AND(LEN(J54)&gt;=2,ISNUMBER(SEARCH("補",J54))),$A753&amp;"("&amp;SUBSTITUTE(J54,"補","")&amp;"時"&amp;")",""))</f>
        <v/>
      </c>
      <c r="K753" s="65" t="str">
        <f ca="1">CONCATENATE(IF(AND(LEN(K752)&gt;=1,K752&lt;&gt;".",COUNTIF(K54:K$73,"*補*")&gt;0),".",""),IF(K54="補",$A753,""),IF(AND(LEN(K54)&gt;=2,ISNUMBER(SEARCH("補",K54))),$A753&amp;"("&amp;SUBSTITUTE(K54,"補","")&amp;"時"&amp;")",""))</f>
        <v/>
      </c>
      <c r="L753" s="65" t="str">
        <f ca="1">CONCATENATE(IF(AND(LEN(L752)&gt;=1,L752&lt;&gt;".",COUNTIF(L54:L$73,"*補*")&gt;0),".",""),IF(L54="補",$A753,""),IF(AND(LEN(L54)&gt;=2,ISNUMBER(SEARCH("補",L54))),$A753&amp;"("&amp;SUBSTITUTE(L54,"補","")&amp;"時"&amp;")",""))</f>
        <v/>
      </c>
      <c r="M753" s="65" t="str">
        <f ca="1">CONCATENATE(IF(AND(LEN(M752)&gt;=1,M752&lt;&gt;".",COUNTIF(M54:M$73,"*補*")&gt;0),".",""),IF(M54="補",$A753,""),IF(AND(LEN(M54)&gt;=2,ISNUMBER(SEARCH("補",M54))),$A753&amp;"("&amp;SUBSTITUTE(M54,"補","")&amp;"時"&amp;")",""))</f>
        <v/>
      </c>
      <c r="N753" s="65" t="str">
        <f ca="1">CONCATENATE(IF(AND(LEN(N752)&gt;=1,N752&lt;&gt;".",COUNTIF(N54:N$73,"*補*")&gt;0),".",""),IF(N54="補",$A753,""),IF(AND(LEN(N54)&gt;=2,ISNUMBER(SEARCH("補",N54))),$A753&amp;"("&amp;SUBSTITUTE(N54,"補","")&amp;"時"&amp;")",""))</f>
        <v/>
      </c>
      <c r="O753" s="65" t="str">
        <f ca="1">CONCATENATE(IF(AND(LEN(O752)&gt;=1,O752&lt;&gt;".",COUNTIF(O54:O$73,"*補*")&gt;0),".",""),IF(O54="補",$A753,""),IF(AND(LEN(O54)&gt;=2,ISNUMBER(SEARCH("補",O54))),$A753&amp;"("&amp;SUBSTITUTE(O54,"補","")&amp;"時"&amp;")",""))</f>
        <v/>
      </c>
      <c r="P753" s="65" t="str">
        <f ca="1">CONCATENATE(IF(AND(LEN(P752)&gt;=1,P752&lt;&gt;".",COUNTIF(P54:P$73,"*補*")&gt;0),".",""),IF(P54="補",$A753,""),IF(AND(LEN(P54)&gt;=2,ISNUMBER(SEARCH("補",P54))),$A753&amp;"("&amp;SUBSTITUTE(P54,"補","")&amp;"時"&amp;")",""))</f>
        <v/>
      </c>
      <c r="Q753" s="65" t="str">
        <f ca="1">CONCATENATE(IF(AND(LEN(Q752)&gt;=1,Q752&lt;&gt;".",COUNTIF(Q54:Q$73,"*補*")&gt;0),".",""),IF(Q54="補",$A753,""),IF(AND(LEN(Q54)&gt;=2,ISNUMBER(SEARCH("補",Q54))),$A753&amp;"("&amp;SUBSTITUTE(Q54,"補","")&amp;"時"&amp;")",""))</f>
        <v/>
      </c>
      <c r="R753" s="65" t="str">
        <f ca="1">CONCATENATE(IF(AND(LEN(R752)&gt;=1,R752&lt;&gt;".",COUNTIF(R54:R$73,"*補*")&gt;0),".",""),IF(R54="補",$A753,""),IF(AND(LEN(R54)&gt;=2,ISNUMBER(SEARCH("補",R54))),$A753&amp;"("&amp;SUBSTITUTE(R54,"補","")&amp;"時"&amp;")",""))</f>
        <v/>
      </c>
      <c r="S753" s="65" t="str">
        <f ca="1">CONCATENATE(IF(AND(LEN(S752)&gt;=1,S752&lt;&gt;".",COUNTIF(S54:S$73,"*補*")&gt;0),".",""),IF(S54="補",$A753,""),IF(AND(LEN(S54)&gt;=2,ISNUMBER(SEARCH("補",S54))),$A753&amp;"("&amp;SUBSTITUTE(S54,"補","")&amp;"時"&amp;")",""))</f>
        <v/>
      </c>
      <c r="T753" s="65" t="str">
        <f ca="1">CONCATENATE(IF(AND(LEN(T752)&gt;=1,T752&lt;&gt;".",COUNTIF(T54:T$73,"*補*")&gt;0),".",""),IF(T54="補",$A753,""),IF(AND(LEN(T54)&gt;=2,ISNUMBER(SEARCH("補",T54))),$A753&amp;"("&amp;SUBSTITUTE(T54,"補","")&amp;"時"&amp;")",""))</f>
        <v/>
      </c>
      <c r="U753" s="65" t="str">
        <f ca="1">CONCATENATE(IF(AND(LEN(U752)&gt;=1,U752&lt;&gt;".",COUNTIF(U54:U$73,"*補*")&gt;0),".",""),IF(U54="補",$A753,""),IF(AND(LEN(U54)&gt;=2,ISNUMBER(SEARCH("補",U54))),$A753&amp;"("&amp;SUBSTITUTE(U54,"補","")&amp;"時"&amp;")",""))</f>
        <v/>
      </c>
      <c r="V753" s="65" t="str">
        <f ca="1">CONCATENATE(IF(AND(LEN(V752)&gt;=1,V752&lt;&gt;".",COUNTIF(V54:V$73,"*補*")&gt;0),".",""),IF(V54="補",$A753,""),IF(AND(LEN(V54)&gt;=2,ISNUMBER(SEARCH("補",V54))),$A753&amp;"("&amp;SUBSTITUTE(V54,"補","")&amp;"時"&amp;")",""))</f>
        <v/>
      </c>
      <c r="W753" s="65" t="str">
        <f ca="1">CONCATENATE(IF(AND(LEN(W752)&gt;=1,W752&lt;&gt;".",COUNTIF(W54:W$73,"*補*")&gt;0),".",""),IF(W54="補",$A753,""),IF(AND(LEN(W54)&gt;=2,ISNUMBER(SEARCH("補",W54))),$A753&amp;"("&amp;SUBSTITUTE(W54,"補","")&amp;"時"&amp;")",""))</f>
        <v/>
      </c>
      <c r="X753" s="65" t="str">
        <f ca="1">CONCATENATE(IF(AND(LEN(X752)&gt;=1,X752&lt;&gt;".",COUNTIF(X54:X$73,"*補*")&gt;0),".",""),IF(X54="補",$A753,""),IF(AND(LEN(X54)&gt;=2,ISNUMBER(SEARCH("補",X54))),$A753&amp;"("&amp;SUBSTITUTE(X54,"補","")&amp;"時"&amp;")",""))</f>
        <v/>
      </c>
      <c r="Y753" s="65" t="str">
        <f ca="1">CONCATENATE(IF(AND(LEN(Y752)&gt;=1,Y752&lt;&gt;".",COUNTIF(Y54:Y$73,"*補*")&gt;0),".",""),IF(Y54="補",$A753,""),IF(AND(LEN(Y54)&gt;=2,ISNUMBER(SEARCH("補",Y54))),$A753&amp;"("&amp;SUBSTITUTE(Y54,"補","")&amp;"時"&amp;")",""))</f>
        <v/>
      </c>
      <c r="Z753" s="65" t="str">
        <f ca="1">CONCATENATE(IF(AND(LEN(Z752)&gt;=1,Z752&lt;&gt;".",COUNTIF(Z54:Z$73,"*補*")&gt;0),".",""),IF(Z54="補",$A753,""),IF(AND(LEN(Z54)&gt;=2,ISNUMBER(SEARCH("補",Z54))),$A753&amp;"("&amp;SUBSTITUTE(Z54,"補","")&amp;"時"&amp;")",""))</f>
        <v/>
      </c>
      <c r="AA753" s="65" t="str">
        <f ca="1">CONCATENATE(IF(AND(LEN(AA752)&gt;=1,AA752&lt;&gt;".",COUNTIF(AA54:AA$73,"*補*")&gt;0),".",""),IF(AA54="補",$A753,""),IF(AND(LEN(AA54)&gt;=2,ISNUMBER(SEARCH("補",AA54))),$A753&amp;"("&amp;SUBSTITUTE(AA54,"補","")&amp;"時"&amp;")",""))</f>
        <v/>
      </c>
      <c r="AB753" s="65" t="str">
        <f ca="1">CONCATENATE(IF(AND(LEN(AB752)&gt;=1,AB752&lt;&gt;".",COUNTIF(AB54:AB$73,"*補*")&gt;0),".",""),IF(AB54="補",$A753,""),IF(AND(LEN(AB54)&gt;=2,ISNUMBER(SEARCH("補",AB54))),$A753&amp;"("&amp;SUBSTITUTE(AB54,"補","")&amp;"時"&amp;")",""))</f>
        <v/>
      </c>
      <c r="AC753" s="65" t="str">
        <f ca="1">CONCATENATE(IF(AND(LEN(AC752)&gt;=1,AC752&lt;&gt;".",COUNTIF(AC54:AC$73,"*補*")&gt;0),".",""),IF(AC54="補",$A753,""),IF(AND(LEN(AC54)&gt;=2,ISNUMBER(SEARCH("補",AC54))),$A753&amp;"("&amp;SUBSTITUTE(AC54,"補","")&amp;"時"&amp;")",""))</f>
        <v/>
      </c>
      <c r="AD753" s="65" t="str">
        <f ca="1">CONCATENATE(IF(AND(LEN(AD752)&gt;=1,AD752&lt;&gt;".",COUNTIF(AD54:AD$73,"*補*")&gt;0),".",""),IF(AD54="補",$A753,""),IF(AND(LEN(AD54)&gt;=2,ISNUMBER(SEARCH("補",AD54))),$A753&amp;"("&amp;SUBSTITUTE(AD54,"補","")&amp;"時"&amp;")",""))</f>
        <v/>
      </c>
      <c r="AE753" s="65" t="str">
        <f ca="1">CONCATENATE(IF(AND(LEN(AE752)&gt;=1,AE752&lt;&gt;".",COUNTIF(AE54:AE$73,"*補*")&gt;0),".",""),IF(AE54="補",$A753,""),IF(AND(LEN(AE54)&gt;=2,ISNUMBER(SEARCH("補",AE54))),$A753&amp;"("&amp;SUBSTITUTE(AE54,"補","")&amp;"時"&amp;")",""))</f>
        <v/>
      </c>
      <c r="AF753" s="65" t="str">
        <f ca="1">CONCATENATE(IF(AND(LEN(AF752)&gt;=1,AF752&lt;&gt;".",COUNTIF(AF54:AF$73,"*補*")&gt;0),".",""),IF(AF54="補",$A753,""),IF(AND(LEN(AF54)&gt;=2,ISNUMBER(SEARCH("補",AF54))),$A753&amp;"("&amp;SUBSTITUTE(AF54,"補","")&amp;"時"&amp;")",""))</f>
        <v/>
      </c>
      <c r="AG753" s="65" t="str">
        <f ca="1">CONCATENATE(IF(AND(LEN(AG752)&gt;=1,AG752&lt;&gt;".",COUNTIF(AG54:AG$73,"*補*")&gt;0),".",""),IF(AG54="補",$A753,""),IF(AND(LEN(AG54)&gt;=2,ISNUMBER(SEARCH("補",AG54))),$A753&amp;"("&amp;SUBSTITUTE(AG54,"補","")&amp;"時"&amp;")",""))</f>
        <v/>
      </c>
      <c r="AH753" s="65"/>
      <c r="AI753" s="65"/>
      <c r="AJ753" s="65"/>
    </row>
    <row r="754" spans="1:36">
      <c r="A754" s="65">
        <f t="shared" si="62"/>
        <v>54</v>
      </c>
      <c r="B754" s="65" t="str">
        <f t="shared" si="62"/>
        <v>鄭品豪</v>
      </c>
      <c r="C754" s="65" t="str">
        <f ca="1">CONCATENATE(IF(AND(LEN(C753)&gt;=1,C753&lt;&gt;".",COUNTIF(C55:C$73,"*補*")&gt;0),".",""),IF(C55="補",$A754,""),IF(AND(LEN(C55)&gt;=2,ISNUMBER(SEARCH("補",C55))),$A754&amp;"("&amp;SUBSTITUTE(C55,"補","")&amp;"時"&amp;")",""))</f>
        <v/>
      </c>
      <c r="D754" s="65" t="str">
        <f ca="1">CONCATENATE(IF(AND(LEN(D753)&gt;=1,D753&lt;&gt;".",COUNTIF(D55:D$73,"*補*")&gt;0),".",""),IF(D55="補",$A754,""),IF(AND(LEN(D55)&gt;=2,ISNUMBER(SEARCH("補",D55))),$A754&amp;"("&amp;SUBSTITUTE(D55,"補","")&amp;"時"&amp;")",""))</f>
        <v/>
      </c>
      <c r="E754" s="65" t="str">
        <f ca="1">CONCATENATE(IF(AND(LEN(E753)&gt;=1,E753&lt;&gt;".",COUNTIF(E55:E$73,"*補*")&gt;0),".",""),IF(E55="補",$A754,""),IF(AND(LEN(E55)&gt;=2,ISNUMBER(SEARCH("補",E55))),$A754&amp;"("&amp;SUBSTITUTE(E55,"補","")&amp;"時"&amp;")",""))</f>
        <v/>
      </c>
      <c r="F754" s="65" t="str">
        <f ca="1">CONCATENATE(IF(AND(LEN(F753)&gt;=1,F753&lt;&gt;".",COUNTIF(F55:F$73,"*補*")&gt;0),".",""),IF(F55="補",$A754,""),IF(AND(LEN(F55)&gt;=2,ISNUMBER(SEARCH("補",F55))),$A754&amp;"("&amp;SUBSTITUTE(F55,"補","")&amp;"時"&amp;")",""))</f>
        <v/>
      </c>
      <c r="G754" s="65" t="str">
        <f ca="1">CONCATENATE(IF(AND(LEN(G753)&gt;=1,G753&lt;&gt;".",COUNTIF(G55:G$73,"*補*")&gt;0),".",""),IF(G55="補",$A754,""),IF(AND(LEN(G55)&gt;=2,ISNUMBER(SEARCH("補",G55))),$A754&amp;"("&amp;SUBSTITUTE(G55,"補","")&amp;"時"&amp;")",""))</f>
        <v/>
      </c>
      <c r="H754" s="65" t="str">
        <f ca="1">CONCATENATE(IF(AND(LEN(H753)&gt;=1,H753&lt;&gt;".",COUNTIF(H55:H$73,"*補*")&gt;0),".",""),IF(H55="補",$A754,""),IF(AND(LEN(H55)&gt;=2,ISNUMBER(SEARCH("補",H55))),$A754&amp;"("&amp;SUBSTITUTE(H55,"補","")&amp;"時"&amp;")",""))</f>
        <v/>
      </c>
      <c r="I754" s="65" t="str">
        <f ca="1">CONCATENATE(IF(AND(LEN(I753)&gt;=1,I753&lt;&gt;".",COUNTIF(I55:I$73,"*補*")&gt;0),".",""),IF(I55="補",$A754,""),IF(AND(LEN(I55)&gt;=2,ISNUMBER(SEARCH("補",I55))),$A754&amp;"("&amp;SUBSTITUTE(I55,"補","")&amp;"時"&amp;")",""))</f>
        <v/>
      </c>
      <c r="J754" s="65" t="str">
        <f ca="1">CONCATENATE(IF(AND(LEN(J753)&gt;=1,J753&lt;&gt;".",COUNTIF(J55:J$73,"*補*")&gt;0),".",""),IF(J55="補",$A754,""),IF(AND(LEN(J55)&gt;=2,ISNUMBER(SEARCH("補",J55))),$A754&amp;"("&amp;SUBSTITUTE(J55,"補","")&amp;"時"&amp;")",""))</f>
        <v/>
      </c>
      <c r="K754" s="65" t="str">
        <f ca="1">CONCATENATE(IF(AND(LEN(K753)&gt;=1,K753&lt;&gt;".",COUNTIF(K55:K$73,"*補*")&gt;0),".",""),IF(K55="補",$A754,""),IF(AND(LEN(K55)&gt;=2,ISNUMBER(SEARCH("補",K55))),$A754&amp;"("&amp;SUBSTITUTE(K55,"補","")&amp;"時"&amp;")",""))</f>
        <v/>
      </c>
      <c r="L754" s="65" t="str">
        <f ca="1">CONCATENATE(IF(AND(LEN(L753)&gt;=1,L753&lt;&gt;".",COUNTIF(L55:L$73,"*補*")&gt;0),".",""),IF(L55="補",$A754,""),IF(AND(LEN(L55)&gt;=2,ISNUMBER(SEARCH("補",L55))),$A754&amp;"("&amp;SUBSTITUTE(L55,"補","")&amp;"時"&amp;")",""))</f>
        <v/>
      </c>
      <c r="M754" s="65" t="str">
        <f ca="1">CONCATENATE(IF(AND(LEN(M753)&gt;=1,M753&lt;&gt;".",COUNTIF(M55:M$73,"*補*")&gt;0),".",""),IF(M55="補",$A754,""),IF(AND(LEN(M55)&gt;=2,ISNUMBER(SEARCH("補",M55))),$A754&amp;"("&amp;SUBSTITUTE(M55,"補","")&amp;"時"&amp;")",""))</f>
        <v/>
      </c>
      <c r="N754" s="65" t="str">
        <f ca="1">CONCATENATE(IF(AND(LEN(N753)&gt;=1,N753&lt;&gt;".",COUNTIF(N55:N$73,"*補*")&gt;0),".",""),IF(N55="補",$A754,""),IF(AND(LEN(N55)&gt;=2,ISNUMBER(SEARCH("補",N55))),$A754&amp;"("&amp;SUBSTITUTE(N55,"補","")&amp;"時"&amp;")",""))</f>
        <v/>
      </c>
      <c r="O754" s="65" t="str">
        <f ca="1">CONCATENATE(IF(AND(LEN(O753)&gt;=1,O753&lt;&gt;".",COUNTIF(O55:O$73,"*補*")&gt;0),".",""),IF(O55="補",$A754,""),IF(AND(LEN(O55)&gt;=2,ISNUMBER(SEARCH("補",O55))),$A754&amp;"("&amp;SUBSTITUTE(O55,"補","")&amp;"時"&amp;")",""))</f>
        <v/>
      </c>
      <c r="P754" s="65" t="str">
        <f ca="1">CONCATENATE(IF(AND(LEN(P753)&gt;=1,P753&lt;&gt;".",COUNTIF(P55:P$73,"*補*")&gt;0),".",""),IF(P55="補",$A754,""),IF(AND(LEN(P55)&gt;=2,ISNUMBER(SEARCH("補",P55))),$A754&amp;"("&amp;SUBSTITUTE(P55,"補","")&amp;"時"&amp;")",""))</f>
        <v/>
      </c>
      <c r="Q754" s="65" t="str">
        <f ca="1">CONCATENATE(IF(AND(LEN(Q753)&gt;=1,Q753&lt;&gt;".",COUNTIF(Q55:Q$73,"*補*")&gt;0),".",""),IF(Q55="補",$A754,""),IF(AND(LEN(Q55)&gt;=2,ISNUMBER(SEARCH("補",Q55))),$A754&amp;"("&amp;SUBSTITUTE(Q55,"補","")&amp;"時"&amp;")",""))</f>
        <v/>
      </c>
      <c r="R754" s="65" t="str">
        <f ca="1">CONCATENATE(IF(AND(LEN(R753)&gt;=1,R753&lt;&gt;".",COUNTIF(R55:R$73,"*補*")&gt;0),".",""),IF(R55="補",$A754,""),IF(AND(LEN(R55)&gt;=2,ISNUMBER(SEARCH("補",R55))),$A754&amp;"("&amp;SUBSTITUTE(R55,"補","")&amp;"時"&amp;")",""))</f>
        <v/>
      </c>
      <c r="S754" s="65" t="str">
        <f ca="1">CONCATENATE(IF(AND(LEN(S753)&gt;=1,S753&lt;&gt;".",COUNTIF(S55:S$73,"*補*")&gt;0),".",""),IF(S55="補",$A754,""),IF(AND(LEN(S55)&gt;=2,ISNUMBER(SEARCH("補",S55))),$A754&amp;"("&amp;SUBSTITUTE(S55,"補","")&amp;"時"&amp;")",""))</f>
        <v/>
      </c>
      <c r="T754" s="65" t="str">
        <f ca="1">CONCATENATE(IF(AND(LEN(T753)&gt;=1,T753&lt;&gt;".",COUNTIF(T55:T$73,"*補*")&gt;0),".",""),IF(T55="補",$A754,""),IF(AND(LEN(T55)&gt;=2,ISNUMBER(SEARCH("補",T55))),$A754&amp;"("&amp;SUBSTITUTE(T55,"補","")&amp;"時"&amp;")",""))</f>
        <v/>
      </c>
      <c r="U754" s="65" t="str">
        <f ca="1">CONCATENATE(IF(AND(LEN(U753)&gt;=1,U753&lt;&gt;".",COUNTIF(U55:U$73,"*補*")&gt;0),".",""),IF(U55="補",$A754,""),IF(AND(LEN(U55)&gt;=2,ISNUMBER(SEARCH("補",U55))),$A754&amp;"("&amp;SUBSTITUTE(U55,"補","")&amp;"時"&amp;")",""))</f>
        <v/>
      </c>
      <c r="V754" s="65" t="str">
        <f ca="1">CONCATENATE(IF(AND(LEN(V753)&gt;=1,V753&lt;&gt;".",COUNTIF(V55:V$73,"*補*")&gt;0),".",""),IF(V55="補",$A754,""),IF(AND(LEN(V55)&gt;=2,ISNUMBER(SEARCH("補",V55))),$A754&amp;"("&amp;SUBSTITUTE(V55,"補","")&amp;"時"&amp;")",""))</f>
        <v/>
      </c>
      <c r="W754" s="65" t="str">
        <f ca="1">CONCATENATE(IF(AND(LEN(W753)&gt;=1,W753&lt;&gt;".",COUNTIF(W55:W$73,"*補*")&gt;0),".",""),IF(W55="補",$A754,""),IF(AND(LEN(W55)&gt;=2,ISNUMBER(SEARCH("補",W55))),$A754&amp;"("&amp;SUBSTITUTE(W55,"補","")&amp;"時"&amp;")",""))</f>
        <v/>
      </c>
      <c r="X754" s="65" t="str">
        <f ca="1">CONCATENATE(IF(AND(LEN(X753)&gt;=1,X753&lt;&gt;".",COUNTIF(X55:X$73,"*補*")&gt;0),".",""),IF(X55="補",$A754,""),IF(AND(LEN(X55)&gt;=2,ISNUMBER(SEARCH("補",X55))),$A754&amp;"("&amp;SUBSTITUTE(X55,"補","")&amp;"時"&amp;")",""))</f>
        <v/>
      </c>
      <c r="Y754" s="65" t="str">
        <f ca="1">CONCATENATE(IF(AND(LEN(Y753)&gt;=1,Y753&lt;&gt;".",COUNTIF(Y55:Y$73,"*補*")&gt;0),".",""),IF(Y55="補",$A754,""),IF(AND(LEN(Y55)&gt;=2,ISNUMBER(SEARCH("補",Y55))),$A754&amp;"("&amp;SUBSTITUTE(Y55,"補","")&amp;"時"&amp;")",""))</f>
        <v>54</v>
      </c>
      <c r="Z754" s="65" t="str">
        <f ca="1">CONCATENATE(IF(AND(LEN(Z753)&gt;=1,Z753&lt;&gt;".",COUNTIF(Z55:Z$73,"*補*")&gt;0),".",""),IF(Z55="補",$A754,""),IF(AND(LEN(Z55)&gt;=2,ISNUMBER(SEARCH("補",Z55))),$A754&amp;"("&amp;SUBSTITUTE(Z55,"補","")&amp;"時"&amp;")",""))</f>
        <v/>
      </c>
      <c r="AA754" s="65" t="str">
        <f ca="1">CONCATENATE(IF(AND(LEN(AA753)&gt;=1,AA753&lt;&gt;".",COUNTIF(AA55:AA$73,"*補*")&gt;0),".",""),IF(AA55="補",$A754,""),IF(AND(LEN(AA55)&gt;=2,ISNUMBER(SEARCH("補",AA55))),$A754&amp;"("&amp;SUBSTITUTE(AA55,"補","")&amp;"時"&amp;")",""))</f>
        <v/>
      </c>
      <c r="AB754" s="65" t="str">
        <f ca="1">CONCATENATE(IF(AND(LEN(AB753)&gt;=1,AB753&lt;&gt;".",COUNTIF(AB55:AB$73,"*補*")&gt;0),".",""),IF(AB55="補",$A754,""),IF(AND(LEN(AB55)&gt;=2,ISNUMBER(SEARCH("補",AB55))),$A754&amp;"("&amp;SUBSTITUTE(AB55,"補","")&amp;"時"&amp;")",""))</f>
        <v/>
      </c>
      <c r="AC754" s="65" t="str">
        <f ca="1">CONCATENATE(IF(AND(LEN(AC753)&gt;=1,AC753&lt;&gt;".",COUNTIF(AC55:AC$73,"*補*")&gt;0),".",""),IF(AC55="補",$A754,""),IF(AND(LEN(AC55)&gt;=2,ISNUMBER(SEARCH("補",AC55))),$A754&amp;"("&amp;SUBSTITUTE(AC55,"補","")&amp;"時"&amp;")",""))</f>
        <v/>
      </c>
      <c r="AD754" s="65" t="str">
        <f ca="1">CONCATENATE(IF(AND(LEN(AD753)&gt;=1,AD753&lt;&gt;".",COUNTIF(AD55:AD$73,"*補*")&gt;0),".",""),IF(AD55="補",$A754,""),IF(AND(LEN(AD55)&gt;=2,ISNUMBER(SEARCH("補",AD55))),$A754&amp;"("&amp;SUBSTITUTE(AD55,"補","")&amp;"時"&amp;")",""))</f>
        <v/>
      </c>
      <c r="AE754" s="65" t="str">
        <f ca="1">CONCATENATE(IF(AND(LEN(AE753)&gt;=1,AE753&lt;&gt;".",COUNTIF(AE55:AE$73,"*補*")&gt;0),".",""),IF(AE55="補",$A754,""),IF(AND(LEN(AE55)&gt;=2,ISNUMBER(SEARCH("補",AE55))),$A754&amp;"("&amp;SUBSTITUTE(AE55,"補","")&amp;"時"&amp;")",""))</f>
        <v/>
      </c>
      <c r="AF754" s="65" t="str">
        <f ca="1">CONCATENATE(IF(AND(LEN(AF753)&gt;=1,AF753&lt;&gt;".",COUNTIF(AF55:AF$73,"*補*")&gt;0),".",""),IF(AF55="補",$A754,""),IF(AND(LEN(AF55)&gt;=2,ISNUMBER(SEARCH("補",AF55))),$A754&amp;"("&amp;SUBSTITUTE(AF55,"補","")&amp;"時"&amp;")",""))</f>
        <v>54</v>
      </c>
      <c r="AG754" s="65" t="str">
        <f ca="1">CONCATENATE(IF(AND(LEN(AG753)&gt;=1,AG753&lt;&gt;".",COUNTIF(AG55:AG$73,"*補*")&gt;0),".",""),IF(AG55="補",$A754,""),IF(AND(LEN(AG55)&gt;=2,ISNUMBER(SEARCH("補",AG55))),$A754&amp;"("&amp;SUBSTITUTE(AG55,"補","")&amp;"時"&amp;")",""))</f>
        <v/>
      </c>
      <c r="AH754" s="65"/>
      <c r="AI754" s="65"/>
      <c r="AJ754" s="65"/>
    </row>
    <row r="755" spans="1:36">
      <c r="A755" s="65">
        <f t="shared" si="62"/>
        <v>55</v>
      </c>
      <c r="B755" s="65" t="str">
        <f t="shared" si="62"/>
        <v>張恩齊</v>
      </c>
      <c r="C755" s="65" t="str">
        <f ca="1">CONCATENATE(IF(AND(LEN(C754)&gt;=1,C754&lt;&gt;".",COUNTIF(C56:C$73,"*補*")&gt;0),".",""),IF(C56="補",$A755,""),IF(AND(LEN(C56)&gt;=2,ISNUMBER(SEARCH("補",C56))),$A755&amp;"("&amp;SUBSTITUTE(C56,"補","")&amp;"時"&amp;")",""))</f>
        <v/>
      </c>
      <c r="D755" s="65" t="str">
        <f ca="1">CONCATENATE(IF(AND(LEN(D754)&gt;=1,D754&lt;&gt;".",COUNTIF(D56:D$73,"*補*")&gt;0),".",""),IF(D56="補",$A755,""),IF(AND(LEN(D56)&gt;=2,ISNUMBER(SEARCH("補",D56))),$A755&amp;"("&amp;SUBSTITUTE(D56,"補","")&amp;"時"&amp;")",""))</f>
        <v/>
      </c>
      <c r="E755" s="65" t="str">
        <f ca="1">CONCATENATE(IF(AND(LEN(E754)&gt;=1,E754&lt;&gt;".",COUNTIF(E56:E$73,"*補*")&gt;0),".",""),IF(E56="補",$A755,""),IF(AND(LEN(E56)&gt;=2,ISNUMBER(SEARCH("補",E56))),$A755&amp;"("&amp;SUBSTITUTE(E56,"補","")&amp;"時"&amp;")",""))</f>
        <v/>
      </c>
      <c r="F755" s="65" t="str">
        <f ca="1">CONCATENATE(IF(AND(LEN(F754)&gt;=1,F754&lt;&gt;".",COUNTIF(F56:F$73,"*補*")&gt;0),".",""),IF(F56="補",$A755,""),IF(AND(LEN(F56)&gt;=2,ISNUMBER(SEARCH("補",F56))),$A755&amp;"("&amp;SUBSTITUTE(F56,"補","")&amp;"時"&amp;")",""))</f>
        <v/>
      </c>
      <c r="G755" s="65" t="str">
        <f ca="1">CONCATENATE(IF(AND(LEN(G754)&gt;=1,G754&lt;&gt;".",COUNTIF(G56:G$73,"*補*")&gt;0),".",""),IF(G56="補",$A755,""),IF(AND(LEN(G56)&gt;=2,ISNUMBER(SEARCH("補",G56))),$A755&amp;"("&amp;SUBSTITUTE(G56,"補","")&amp;"時"&amp;")",""))</f>
        <v/>
      </c>
      <c r="H755" s="65" t="str">
        <f ca="1">CONCATENATE(IF(AND(LEN(H754)&gt;=1,H754&lt;&gt;".",COUNTIF(H56:H$73,"*補*")&gt;0),".",""),IF(H56="補",$A755,""),IF(AND(LEN(H56)&gt;=2,ISNUMBER(SEARCH("補",H56))),$A755&amp;"("&amp;SUBSTITUTE(H56,"補","")&amp;"時"&amp;")",""))</f>
        <v/>
      </c>
      <c r="I755" s="65" t="str">
        <f ca="1">CONCATENATE(IF(AND(LEN(I754)&gt;=1,I754&lt;&gt;".",COUNTIF(I56:I$73,"*補*")&gt;0),".",""),IF(I56="補",$A755,""),IF(AND(LEN(I56)&gt;=2,ISNUMBER(SEARCH("補",I56))),$A755&amp;"("&amp;SUBSTITUTE(I56,"補","")&amp;"時"&amp;")",""))</f>
        <v/>
      </c>
      <c r="J755" s="65" t="str">
        <f ca="1">CONCATENATE(IF(AND(LEN(J754)&gt;=1,J754&lt;&gt;".",COUNTIF(J56:J$73,"*補*")&gt;0),".",""),IF(J56="補",$A755,""),IF(AND(LEN(J56)&gt;=2,ISNUMBER(SEARCH("補",J56))),$A755&amp;"("&amp;SUBSTITUTE(J56,"補","")&amp;"時"&amp;")",""))</f>
        <v/>
      </c>
      <c r="K755" s="65" t="str">
        <f ca="1">CONCATENATE(IF(AND(LEN(K754)&gt;=1,K754&lt;&gt;".",COUNTIF(K56:K$73,"*補*")&gt;0),".",""),IF(K56="補",$A755,""),IF(AND(LEN(K56)&gt;=2,ISNUMBER(SEARCH("補",K56))),$A755&amp;"("&amp;SUBSTITUTE(K56,"補","")&amp;"時"&amp;")",""))</f>
        <v/>
      </c>
      <c r="L755" s="65" t="str">
        <f ca="1">CONCATENATE(IF(AND(LEN(L754)&gt;=1,L754&lt;&gt;".",COUNTIF(L56:L$73,"*補*")&gt;0),".",""),IF(L56="補",$A755,""),IF(AND(LEN(L56)&gt;=2,ISNUMBER(SEARCH("補",L56))),$A755&amp;"("&amp;SUBSTITUTE(L56,"補","")&amp;"時"&amp;")",""))</f>
        <v/>
      </c>
      <c r="M755" s="65" t="str">
        <f ca="1">CONCATENATE(IF(AND(LEN(M754)&gt;=1,M754&lt;&gt;".",COUNTIF(M56:M$73,"*補*")&gt;0),".",""),IF(M56="補",$A755,""),IF(AND(LEN(M56)&gt;=2,ISNUMBER(SEARCH("補",M56))),$A755&amp;"("&amp;SUBSTITUTE(M56,"補","")&amp;"時"&amp;")",""))</f>
        <v>55</v>
      </c>
      <c r="N755" s="65" t="str">
        <f ca="1">CONCATENATE(IF(AND(LEN(N754)&gt;=1,N754&lt;&gt;".",COUNTIF(N56:N$73,"*補*")&gt;0),".",""),IF(N56="補",$A755,""),IF(AND(LEN(N56)&gt;=2,ISNUMBER(SEARCH("補",N56))),$A755&amp;"("&amp;SUBSTITUTE(N56,"補","")&amp;"時"&amp;")",""))</f>
        <v/>
      </c>
      <c r="O755" s="65" t="str">
        <f ca="1">CONCATENATE(IF(AND(LEN(O754)&gt;=1,O754&lt;&gt;".",COUNTIF(O56:O$73,"*補*")&gt;0),".",""),IF(O56="補",$A755,""),IF(AND(LEN(O56)&gt;=2,ISNUMBER(SEARCH("補",O56))),$A755&amp;"("&amp;SUBSTITUTE(O56,"補","")&amp;"時"&amp;")",""))</f>
        <v/>
      </c>
      <c r="P755" s="65" t="str">
        <f ca="1">CONCATENATE(IF(AND(LEN(P754)&gt;=1,P754&lt;&gt;".",COUNTIF(P56:P$73,"*補*")&gt;0),".",""),IF(P56="補",$A755,""),IF(AND(LEN(P56)&gt;=2,ISNUMBER(SEARCH("補",P56))),$A755&amp;"("&amp;SUBSTITUTE(P56,"補","")&amp;"時"&amp;")",""))</f>
        <v/>
      </c>
      <c r="Q755" s="65" t="str">
        <f ca="1">CONCATENATE(IF(AND(LEN(Q754)&gt;=1,Q754&lt;&gt;".",COUNTIF(Q56:Q$73,"*補*")&gt;0),".",""),IF(Q56="補",$A755,""),IF(AND(LEN(Q56)&gt;=2,ISNUMBER(SEARCH("補",Q56))),$A755&amp;"("&amp;SUBSTITUTE(Q56,"補","")&amp;"時"&amp;")",""))</f>
        <v/>
      </c>
      <c r="R755" s="65" t="str">
        <f ca="1">CONCATENATE(IF(AND(LEN(R754)&gt;=1,R754&lt;&gt;".",COUNTIF(R56:R$73,"*補*")&gt;0),".",""),IF(R56="補",$A755,""),IF(AND(LEN(R56)&gt;=2,ISNUMBER(SEARCH("補",R56))),$A755&amp;"("&amp;SUBSTITUTE(R56,"補","")&amp;"時"&amp;")",""))</f>
        <v/>
      </c>
      <c r="S755" s="65" t="str">
        <f ca="1">CONCATENATE(IF(AND(LEN(S754)&gt;=1,S754&lt;&gt;".",COUNTIF(S56:S$73,"*補*")&gt;0),".",""),IF(S56="補",$A755,""),IF(AND(LEN(S56)&gt;=2,ISNUMBER(SEARCH("補",S56))),$A755&amp;"("&amp;SUBSTITUTE(S56,"補","")&amp;"時"&amp;")",""))</f>
        <v/>
      </c>
      <c r="T755" s="65" t="str">
        <f ca="1">CONCATENATE(IF(AND(LEN(T754)&gt;=1,T754&lt;&gt;".",COUNTIF(T56:T$73,"*補*")&gt;0),".",""),IF(T56="補",$A755,""),IF(AND(LEN(T56)&gt;=2,ISNUMBER(SEARCH("補",T56))),$A755&amp;"("&amp;SUBSTITUTE(T56,"補","")&amp;"時"&amp;")",""))</f>
        <v/>
      </c>
      <c r="U755" s="65" t="str">
        <f ca="1">CONCATENATE(IF(AND(LEN(U754)&gt;=1,U754&lt;&gt;".",COUNTIF(U56:U$73,"*補*")&gt;0),".",""),IF(U56="補",$A755,""),IF(AND(LEN(U56)&gt;=2,ISNUMBER(SEARCH("補",U56))),$A755&amp;"("&amp;SUBSTITUTE(U56,"補","")&amp;"時"&amp;")",""))</f>
        <v/>
      </c>
      <c r="V755" s="65" t="str">
        <f ca="1">CONCATENATE(IF(AND(LEN(V754)&gt;=1,V754&lt;&gt;".",COUNTIF(V56:V$73,"*補*")&gt;0),".",""),IF(V56="補",$A755,""),IF(AND(LEN(V56)&gt;=2,ISNUMBER(SEARCH("補",V56))),$A755&amp;"("&amp;SUBSTITUTE(V56,"補","")&amp;"時"&amp;")",""))</f>
        <v/>
      </c>
      <c r="W755" s="65" t="str">
        <f ca="1">CONCATENATE(IF(AND(LEN(W754)&gt;=1,W754&lt;&gt;".",COUNTIF(W56:W$73,"*補*")&gt;0),".",""),IF(W56="補",$A755,""),IF(AND(LEN(W56)&gt;=2,ISNUMBER(SEARCH("補",W56))),$A755&amp;"("&amp;SUBSTITUTE(W56,"補","")&amp;"時"&amp;")",""))</f>
        <v/>
      </c>
      <c r="X755" s="65" t="str">
        <f ca="1">CONCATENATE(IF(AND(LEN(X754)&gt;=1,X754&lt;&gt;".",COUNTIF(X56:X$73,"*補*")&gt;0),".",""),IF(X56="補",$A755,""),IF(AND(LEN(X56)&gt;=2,ISNUMBER(SEARCH("補",X56))),$A755&amp;"("&amp;SUBSTITUTE(X56,"補","")&amp;"時"&amp;")",""))</f>
        <v/>
      </c>
      <c r="Y755" s="65" t="str">
        <f ca="1">CONCATENATE(IF(AND(LEN(Y754)&gt;=1,Y754&lt;&gt;".",COUNTIF(Y56:Y$73,"*補*")&gt;0),".",""),IF(Y56="補",$A755,""),IF(AND(LEN(Y56)&gt;=2,ISNUMBER(SEARCH("補",Y56))),$A755&amp;"("&amp;SUBSTITUTE(Y56,"補","")&amp;"時"&amp;")",""))</f>
        <v/>
      </c>
      <c r="Z755" s="65" t="str">
        <f ca="1">CONCATENATE(IF(AND(LEN(Z754)&gt;=1,Z754&lt;&gt;".",COUNTIF(Z56:Z$73,"*補*")&gt;0),".",""),IF(Z56="補",$A755,""),IF(AND(LEN(Z56)&gt;=2,ISNUMBER(SEARCH("補",Z56))),$A755&amp;"("&amp;SUBSTITUTE(Z56,"補","")&amp;"時"&amp;")",""))</f>
        <v/>
      </c>
      <c r="AA755" s="65" t="str">
        <f ca="1">CONCATENATE(IF(AND(LEN(AA754)&gt;=1,AA754&lt;&gt;".",COUNTIF(AA56:AA$73,"*補*")&gt;0),".",""),IF(AA56="補",$A755,""),IF(AND(LEN(AA56)&gt;=2,ISNUMBER(SEARCH("補",AA56))),$A755&amp;"("&amp;SUBSTITUTE(AA56,"補","")&amp;"時"&amp;")",""))</f>
        <v/>
      </c>
      <c r="AB755" s="65" t="str">
        <f ca="1">CONCATENATE(IF(AND(LEN(AB754)&gt;=1,AB754&lt;&gt;".",COUNTIF(AB56:AB$73,"*補*")&gt;0),".",""),IF(AB56="補",$A755,""),IF(AND(LEN(AB56)&gt;=2,ISNUMBER(SEARCH("補",AB56))),$A755&amp;"("&amp;SUBSTITUTE(AB56,"補","")&amp;"時"&amp;")",""))</f>
        <v/>
      </c>
      <c r="AC755" s="65" t="str">
        <f ca="1">CONCATENATE(IF(AND(LEN(AC754)&gt;=1,AC754&lt;&gt;".",COUNTIF(AC56:AC$73,"*補*")&gt;0),".",""),IF(AC56="補",$A755,""),IF(AND(LEN(AC56)&gt;=2,ISNUMBER(SEARCH("補",AC56))),$A755&amp;"("&amp;SUBSTITUTE(AC56,"補","")&amp;"時"&amp;")",""))</f>
        <v/>
      </c>
      <c r="AD755" s="65" t="str">
        <f ca="1">CONCATENATE(IF(AND(LEN(AD754)&gt;=1,AD754&lt;&gt;".",COUNTIF(AD56:AD$73,"*補*")&gt;0),".",""),IF(AD56="補",$A755,""),IF(AND(LEN(AD56)&gt;=2,ISNUMBER(SEARCH("補",AD56))),$A755&amp;"("&amp;SUBSTITUTE(AD56,"補","")&amp;"時"&amp;")",""))</f>
        <v/>
      </c>
      <c r="AE755" s="65" t="str">
        <f ca="1">CONCATENATE(IF(AND(LEN(AE754)&gt;=1,AE754&lt;&gt;".",COUNTIF(AE56:AE$73,"*補*")&gt;0),".",""),IF(AE56="補",$A755,""),IF(AND(LEN(AE56)&gt;=2,ISNUMBER(SEARCH("補",AE56))),$A755&amp;"("&amp;SUBSTITUTE(AE56,"補","")&amp;"時"&amp;")",""))</f>
        <v/>
      </c>
      <c r="AF755" s="65" t="str">
        <f ca="1">CONCATENATE(IF(AND(LEN(AF754)&gt;=1,AF754&lt;&gt;".",COUNTIF(AF56:AF$73,"*補*")&gt;0),".",""),IF(AF56="補",$A755,""),IF(AND(LEN(AF56)&gt;=2,ISNUMBER(SEARCH("補",AF56))),$A755&amp;"("&amp;SUBSTITUTE(AF56,"補","")&amp;"時"&amp;")",""))</f>
        <v>.</v>
      </c>
      <c r="AG755" s="65" t="str">
        <f ca="1">CONCATENATE(IF(AND(LEN(AG754)&gt;=1,AG754&lt;&gt;".",COUNTIF(AG56:AG$73,"*補*")&gt;0),".",""),IF(AG56="補",$A755,""),IF(AND(LEN(AG56)&gt;=2,ISNUMBER(SEARCH("補",AG56))),$A755&amp;"("&amp;SUBSTITUTE(AG56,"補","")&amp;"時"&amp;")",""))</f>
        <v/>
      </c>
      <c r="AH755" s="65"/>
      <c r="AI755" s="65"/>
      <c r="AJ755" s="65"/>
    </row>
    <row r="756" spans="1:36">
      <c r="A756" s="65">
        <f t="shared" si="62"/>
        <v>56</v>
      </c>
      <c r="B756" s="65" t="str">
        <f t="shared" si="62"/>
        <v>許翊呈</v>
      </c>
      <c r="C756" s="65" t="str">
        <f ca="1">CONCATENATE(IF(AND(LEN(C755)&gt;=1,C755&lt;&gt;".",COUNTIF(C57:C$73,"*補*")&gt;0),".",""),IF(C57="補",$A756,""),IF(AND(LEN(C57)&gt;=2,ISNUMBER(SEARCH("補",C57))),$A756&amp;"("&amp;SUBSTITUTE(C57,"補","")&amp;"時"&amp;")",""))</f>
        <v/>
      </c>
      <c r="D756" s="65" t="str">
        <f ca="1">CONCATENATE(IF(AND(LEN(D755)&gt;=1,D755&lt;&gt;".",COUNTIF(D57:D$73,"*補*")&gt;0),".",""),IF(D57="補",$A756,""),IF(AND(LEN(D57)&gt;=2,ISNUMBER(SEARCH("補",D57))),$A756&amp;"("&amp;SUBSTITUTE(D57,"補","")&amp;"時"&amp;")",""))</f>
        <v/>
      </c>
      <c r="E756" s="65" t="str">
        <f ca="1">CONCATENATE(IF(AND(LEN(E755)&gt;=1,E755&lt;&gt;".",COUNTIF(E57:E$73,"*補*")&gt;0),".",""),IF(E57="補",$A756,""),IF(AND(LEN(E57)&gt;=2,ISNUMBER(SEARCH("補",E57))),$A756&amp;"("&amp;SUBSTITUTE(E57,"補","")&amp;"時"&amp;")",""))</f>
        <v/>
      </c>
      <c r="F756" s="65" t="str">
        <f ca="1">CONCATENATE(IF(AND(LEN(F755)&gt;=1,F755&lt;&gt;".",COUNTIF(F57:F$73,"*補*")&gt;0),".",""),IF(F57="補",$A756,""),IF(AND(LEN(F57)&gt;=2,ISNUMBER(SEARCH("補",F57))),$A756&amp;"("&amp;SUBSTITUTE(F57,"補","")&amp;"時"&amp;")",""))</f>
        <v/>
      </c>
      <c r="G756" s="65" t="str">
        <f ca="1">CONCATENATE(IF(AND(LEN(G755)&gt;=1,G755&lt;&gt;".",COUNTIF(G57:G$73,"*補*")&gt;0),".",""),IF(G57="補",$A756,""),IF(AND(LEN(G57)&gt;=2,ISNUMBER(SEARCH("補",G57))),$A756&amp;"("&amp;SUBSTITUTE(G57,"補","")&amp;"時"&amp;")",""))</f>
        <v/>
      </c>
      <c r="H756" s="65" t="str">
        <f ca="1">CONCATENATE(IF(AND(LEN(H755)&gt;=1,H755&lt;&gt;".",COUNTIF(H57:H$73,"*補*")&gt;0),".",""),IF(H57="補",$A756,""),IF(AND(LEN(H57)&gt;=2,ISNUMBER(SEARCH("補",H57))),$A756&amp;"("&amp;SUBSTITUTE(H57,"補","")&amp;"時"&amp;")",""))</f>
        <v/>
      </c>
      <c r="I756" s="65" t="str">
        <f ca="1">CONCATENATE(IF(AND(LEN(I755)&gt;=1,I755&lt;&gt;".",COUNTIF(I57:I$73,"*補*")&gt;0),".",""),IF(I57="補",$A756,""),IF(AND(LEN(I57)&gt;=2,ISNUMBER(SEARCH("補",I57))),$A756&amp;"("&amp;SUBSTITUTE(I57,"補","")&amp;"時"&amp;")",""))</f>
        <v/>
      </c>
      <c r="J756" s="65" t="str">
        <f ca="1">CONCATENATE(IF(AND(LEN(J755)&gt;=1,J755&lt;&gt;".",COUNTIF(J57:J$73,"*補*")&gt;0),".",""),IF(J57="補",$A756,""),IF(AND(LEN(J57)&gt;=2,ISNUMBER(SEARCH("補",J57))),$A756&amp;"("&amp;SUBSTITUTE(J57,"補","")&amp;"時"&amp;")",""))</f>
        <v/>
      </c>
      <c r="K756" s="65" t="str">
        <f ca="1">CONCATENATE(IF(AND(LEN(K755)&gt;=1,K755&lt;&gt;".",COUNTIF(K57:K$73,"*補*")&gt;0),".",""),IF(K57="補",$A756,""),IF(AND(LEN(K57)&gt;=2,ISNUMBER(SEARCH("補",K57))),$A756&amp;"("&amp;SUBSTITUTE(K57,"補","")&amp;"時"&amp;")",""))</f>
        <v/>
      </c>
      <c r="L756" s="65" t="str">
        <f ca="1">CONCATENATE(IF(AND(LEN(L755)&gt;=1,L755&lt;&gt;".",COUNTIF(L57:L$73,"*補*")&gt;0),".",""),IF(L57="補",$A756,""),IF(AND(LEN(L57)&gt;=2,ISNUMBER(SEARCH("補",L57))),$A756&amp;"("&amp;SUBSTITUTE(L57,"補","")&amp;"時"&amp;")",""))</f>
        <v/>
      </c>
      <c r="M756" s="65" t="str">
        <f ca="1">CONCATENATE(IF(AND(LEN(M755)&gt;=1,M755&lt;&gt;".",COUNTIF(M57:M$73,"*補*")&gt;0),".",""),IF(M57="補",$A756,""),IF(AND(LEN(M57)&gt;=2,ISNUMBER(SEARCH("補",M57))),$A756&amp;"("&amp;SUBSTITUTE(M57,"補","")&amp;"時"&amp;")",""))</f>
        <v/>
      </c>
      <c r="N756" s="65" t="str">
        <f ca="1">CONCATENATE(IF(AND(LEN(N755)&gt;=1,N755&lt;&gt;".",COUNTIF(N57:N$73,"*補*")&gt;0),".",""),IF(N57="補",$A756,""),IF(AND(LEN(N57)&gt;=2,ISNUMBER(SEARCH("補",N57))),$A756&amp;"("&amp;SUBSTITUTE(N57,"補","")&amp;"時"&amp;")",""))</f>
        <v/>
      </c>
      <c r="O756" s="65" t="str">
        <f ca="1">CONCATENATE(IF(AND(LEN(O755)&gt;=1,O755&lt;&gt;".",COUNTIF(O57:O$73,"*補*")&gt;0),".",""),IF(O57="補",$A756,""),IF(AND(LEN(O57)&gt;=2,ISNUMBER(SEARCH("補",O57))),$A756&amp;"("&amp;SUBSTITUTE(O57,"補","")&amp;"時"&amp;")",""))</f>
        <v/>
      </c>
      <c r="P756" s="65" t="str">
        <f ca="1">CONCATENATE(IF(AND(LEN(P755)&gt;=1,P755&lt;&gt;".",COUNTIF(P57:P$73,"*補*")&gt;0),".",""),IF(P57="補",$A756,""),IF(AND(LEN(P57)&gt;=2,ISNUMBER(SEARCH("補",P57))),$A756&amp;"("&amp;SUBSTITUTE(P57,"補","")&amp;"時"&amp;")",""))</f>
        <v/>
      </c>
      <c r="Q756" s="65" t="str">
        <f ca="1">CONCATENATE(IF(AND(LEN(Q755)&gt;=1,Q755&lt;&gt;".",COUNTIF(Q57:Q$73,"*補*")&gt;0),".",""),IF(Q57="補",$A756,""),IF(AND(LEN(Q57)&gt;=2,ISNUMBER(SEARCH("補",Q57))),$A756&amp;"("&amp;SUBSTITUTE(Q57,"補","")&amp;"時"&amp;")",""))</f>
        <v/>
      </c>
      <c r="R756" s="65" t="str">
        <f ca="1">CONCATENATE(IF(AND(LEN(R755)&gt;=1,R755&lt;&gt;".",COUNTIF(R57:R$73,"*補*")&gt;0),".",""),IF(R57="補",$A756,""),IF(AND(LEN(R57)&gt;=2,ISNUMBER(SEARCH("補",R57))),$A756&amp;"("&amp;SUBSTITUTE(R57,"補","")&amp;"時"&amp;")",""))</f>
        <v/>
      </c>
      <c r="S756" s="65" t="str">
        <f ca="1">CONCATENATE(IF(AND(LEN(S755)&gt;=1,S755&lt;&gt;".",COUNTIF(S57:S$73,"*補*")&gt;0),".",""),IF(S57="補",$A756,""),IF(AND(LEN(S57)&gt;=2,ISNUMBER(SEARCH("補",S57))),$A756&amp;"("&amp;SUBSTITUTE(S57,"補","")&amp;"時"&amp;")",""))</f>
        <v/>
      </c>
      <c r="T756" s="65" t="str">
        <f ca="1">CONCATENATE(IF(AND(LEN(T755)&gt;=1,T755&lt;&gt;".",COUNTIF(T57:T$73,"*補*")&gt;0),".",""),IF(T57="補",$A756,""),IF(AND(LEN(T57)&gt;=2,ISNUMBER(SEARCH("補",T57))),$A756&amp;"("&amp;SUBSTITUTE(T57,"補","")&amp;"時"&amp;")",""))</f>
        <v/>
      </c>
      <c r="U756" s="65" t="str">
        <f ca="1">CONCATENATE(IF(AND(LEN(U755)&gt;=1,U755&lt;&gt;".",COUNTIF(U57:U$73,"*補*")&gt;0),".",""),IF(U57="補",$A756,""),IF(AND(LEN(U57)&gt;=2,ISNUMBER(SEARCH("補",U57))),$A756&amp;"("&amp;SUBSTITUTE(U57,"補","")&amp;"時"&amp;")",""))</f>
        <v/>
      </c>
      <c r="V756" s="65" t="str">
        <f ca="1">CONCATENATE(IF(AND(LEN(V755)&gt;=1,V755&lt;&gt;".",COUNTIF(V57:V$73,"*補*")&gt;0),".",""),IF(V57="補",$A756,""),IF(AND(LEN(V57)&gt;=2,ISNUMBER(SEARCH("補",V57))),$A756&amp;"("&amp;SUBSTITUTE(V57,"補","")&amp;"時"&amp;")",""))</f>
        <v/>
      </c>
      <c r="W756" s="65" t="str">
        <f ca="1">CONCATENATE(IF(AND(LEN(W755)&gt;=1,W755&lt;&gt;".",COUNTIF(W57:W$73,"*補*")&gt;0),".",""),IF(W57="補",$A756,""),IF(AND(LEN(W57)&gt;=2,ISNUMBER(SEARCH("補",W57))),$A756&amp;"("&amp;SUBSTITUTE(W57,"補","")&amp;"時"&amp;")",""))</f>
        <v/>
      </c>
      <c r="X756" s="65" t="str">
        <f ca="1">CONCATENATE(IF(AND(LEN(X755)&gt;=1,X755&lt;&gt;".",COUNTIF(X57:X$73,"*補*")&gt;0),".",""),IF(X57="補",$A756,""),IF(AND(LEN(X57)&gt;=2,ISNUMBER(SEARCH("補",X57))),$A756&amp;"("&amp;SUBSTITUTE(X57,"補","")&amp;"時"&amp;")",""))</f>
        <v/>
      </c>
      <c r="Y756" s="65" t="str">
        <f ca="1">CONCATENATE(IF(AND(LEN(Y755)&gt;=1,Y755&lt;&gt;".",COUNTIF(Y57:Y$73,"*補*")&gt;0),".",""),IF(Y57="補",$A756,""),IF(AND(LEN(Y57)&gt;=2,ISNUMBER(SEARCH("補",Y57))),$A756&amp;"("&amp;SUBSTITUTE(Y57,"補","")&amp;"時"&amp;")",""))</f>
        <v/>
      </c>
      <c r="Z756" s="65" t="str">
        <f ca="1">CONCATENATE(IF(AND(LEN(Z755)&gt;=1,Z755&lt;&gt;".",COUNTIF(Z57:Z$73,"*補*")&gt;0),".",""),IF(Z57="補",$A756,""),IF(AND(LEN(Z57)&gt;=2,ISNUMBER(SEARCH("補",Z57))),$A756&amp;"("&amp;SUBSTITUTE(Z57,"補","")&amp;"時"&amp;")",""))</f>
        <v/>
      </c>
      <c r="AA756" s="65" t="str">
        <f ca="1">CONCATENATE(IF(AND(LEN(AA755)&gt;=1,AA755&lt;&gt;".",COUNTIF(AA57:AA$73,"*補*")&gt;0),".",""),IF(AA57="補",$A756,""),IF(AND(LEN(AA57)&gt;=2,ISNUMBER(SEARCH("補",AA57))),$A756&amp;"("&amp;SUBSTITUTE(AA57,"補","")&amp;"時"&amp;")",""))</f>
        <v/>
      </c>
      <c r="AB756" s="65" t="str">
        <f ca="1">CONCATENATE(IF(AND(LEN(AB755)&gt;=1,AB755&lt;&gt;".",COUNTIF(AB57:AB$73,"*補*")&gt;0),".",""),IF(AB57="補",$A756,""),IF(AND(LEN(AB57)&gt;=2,ISNUMBER(SEARCH("補",AB57))),$A756&amp;"("&amp;SUBSTITUTE(AB57,"補","")&amp;"時"&amp;")",""))</f>
        <v/>
      </c>
      <c r="AC756" s="65" t="str">
        <f ca="1">CONCATENATE(IF(AND(LEN(AC755)&gt;=1,AC755&lt;&gt;".",COUNTIF(AC57:AC$73,"*補*")&gt;0),".",""),IF(AC57="補",$A756,""),IF(AND(LEN(AC57)&gt;=2,ISNUMBER(SEARCH("補",AC57))),$A756&amp;"("&amp;SUBSTITUTE(AC57,"補","")&amp;"時"&amp;")",""))</f>
        <v/>
      </c>
      <c r="AD756" s="65" t="str">
        <f ca="1">CONCATENATE(IF(AND(LEN(AD755)&gt;=1,AD755&lt;&gt;".",COUNTIF(AD57:AD$73,"*補*")&gt;0),".",""),IF(AD57="補",$A756,""),IF(AND(LEN(AD57)&gt;=2,ISNUMBER(SEARCH("補",AD57))),$A756&amp;"("&amp;SUBSTITUTE(AD57,"補","")&amp;"時"&amp;")",""))</f>
        <v/>
      </c>
      <c r="AE756" s="65" t="str">
        <f ca="1">CONCATENATE(IF(AND(LEN(AE755)&gt;=1,AE755&lt;&gt;".",COUNTIF(AE57:AE$73,"*補*")&gt;0),".",""),IF(AE57="補",$A756,""),IF(AND(LEN(AE57)&gt;=2,ISNUMBER(SEARCH("補",AE57))),$A756&amp;"("&amp;SUBSTITUTE(AE57,"補","")&amp;"時"&amp;")",""))</f>
        <v/>
      </c>
      <c r="AF756" s="65" t="str">
        <f ca="1">CONCATENATE(IF(AND(LEN(AF755)&gt;=1,AF755&lt;&gt;".",COUNTIF(AF57:AF$73,"*補*")&gt;0),".",""),IF(AF57="補",$A756,""),IF(AND(LEN(AF57)&gt;=2,ISNUMBER(SEARCH("補",AF57))),$A756&amp;"("&amp;SUBSTITUTE(AF57,"補","")&amp;"時"&amp;")",""))</f>
        <v/>
      </c>
      <c r="AG756" s="65" t="str">
        <f ca="1">CONCATENATE(IF(AND(LEN(AG755)&gt;=1,AG755&lt;&gt;".",COUNTIF(AG57:AG$73,"*補*")&gt;0),".",""),IF(AG57="補",$A756,""),IF(AND(LEN(AG57)&gt;=2,ISNUMBER(SEARCH("補",AG57))),$A756&amp;"("&amp;SUBSTITUTE(AG57,"補","")&amp;"時"&amp;")",""))</f>
        <v>56</v>
      </c>
      <c r="AH756" s="65"/>
      <c r="AI756" s="65"/>
      <c r="AJ756" s="65"/>
    </row>
    <row r="757" spans="1:36">
      <c r="A757" s="65">
        <f t="shared" si="62"/>
        <v>57</v>
      </c>
      <c r="B757" s="65" t="str">
        <f t="shared" si="62"/>
        <v>周承澔</v>
      </c>
      <c r="C757" s="65" t="str">
        <f ca="1">CONCATENATE(IF(AND(LEN(C756)&gt;=1,C756&lt;&gt;".",COUNTIF(C58:C$73,"*補*")&gt;0),".",""),IF(C58="補",$A757,""),IF(AND(LEN(C58)&gt;=2,ISNUMBER(SEARCH("補",C58))),$A757&amp;"("&amp;SUBSTITUTE(C58,"補","")&amp;"時"&amp;")",""))</f>
        <v/>
      </c>
      <c r="D757" s="65" t="str">
        <f ca="1">CONCATENATE(IF(AND(LEN(D756)&gt;=1,D756&lt;&gt;".",COUNTIF(D58:D$73,"*補*")&gt;0),".",""),IF(D58="補",$A757,""),IF(AND(LEN(D58)&gt;=2,ISNUMBER(SEARCH("補",D58))),$A757&amp;"("&amp;SUBSTITUTE(D58,"補","")&amp;"時"&amp;")",""))</f>
        <v/>
      </c>
      <c r="E757" s="65" t="str">
        <f ca="1">CONCATENATE(IF(AND(LEN(E756)&gt;=1,E756&lt;&gt;".",COUNTIF(E58:E$73,"*補*")&gt;0),".",""),IF(E58="補",$A757,""),IF(AND(LEN(E58)&gt;=2,ISNUMBER(SEARCH("補",E58))),$A757&amp;"("&amp;SUBSTITUTE(E58,"補","")&amp;"時"&amp;")",""))</f>
        <v/>
      </c>
      <c r="F757" s="65" t="str">
        <f ca="1">CONCATENATE(IF(AND(LEN(F756)&gt;=1,F756&lt;&gt;".",COUNTIF(F58:F$73,"*補*")&gt;0),".",""),IF(F58="補",$A757,""),IF(AND(LEN(F58)&gt;=2,ISNUMBER(SEARCH("補",F58))),$A757&amp;"("&amp;SUBSTITUTE(F58,"補","")&amp;"時"&amp;")",""))</f>
        <v/>
      </c>
      <c r="G757" s="65" t="str">
        <f ca="1">CONCATENATE(IF(AND(LEN(G756)&gt;=1,G756&lt;&gt;".",COUNTIF(G58:G$73,"*補*")&gt;0),".",""),IF(G58="補",$A757,""),IF(AND(LEN(G58)&gt;=2,ISNUMBER(SEARCH("補",G58))),$A757&amp;"("&amp;SUBSTITUTE(G58,"補","")&amp;"時"&amp;")",""))</f>
        <v/>
      </c>
      <c r="H757" s="65" t="str">
        <f ca="1">CONCATENATE(IF(AND(LEN(H756)&gt;=1,H756&lt;&gt;".",COUNTIF(H58:H$73,"*補*")&gt;0),".",""),IF(H58="補",$A757,""),IF(AND(LEN(H58)&gt;=2,ISNUMBER(SEARCH("補",H58))),$A757&amp;"("&amp;SUBSTITUTE(H58,"補","")&amp;"時"&amp;")",""))</f>
        <v/>
      </c>
      <c r="I757" s="65" t="str">
        <f ca="1">CONCATENATE(IF(AND(LEN(I756)&gt;=1,I756&lt;&gt;".",COUNTIF(I58:I$73,"*補*")&gt;0),".",""),IF(I58="補",$A757,""),IF(AND(LEN(I58)&gt;=2,ISNUMBER(SEARCH("補",I58))),$A757&amp;"("&amp;SUBSTITUTE(I58,"補","")&amp;"時"&amp;")",""))</f>
        <v/>
      </c>
      <c r="J757" s="65" t="str">
        <f ca="1">CONCATENATE(IF(AND(LEN(J756)&gt;=1,J756&lt;&gt;".",COUNTIF(J58:J$73,"*補*")&gt;0),".",""),IF(J58="補",$A757,""),IF(AND(LEN(J58)&gt;=2,ISNUMBER(SEARCH("補",J58))),$A757&amp;"("&amp;SUBSTITUTE(J58,"補","")&amp;"時"&amp;")",""))</f>
        <v/>
      </c>
      <c r="K757" s="65" t="str">
        <f ca="1">CONCATENATE(IF(AND(LEN(K756)&gt;=1,K756&lt;&gt;".",COUNTIF(K58:K$73,"*補*")&gt;0),".",""),IF(K58="補",$A757,""),IF(AND(LEN(K58)&gt;=2,ISNUMBER(SEARCH("補",K58))),$A757&amp;"("&amp;SUBSTITUTE(K58,"補","")&amp;"時"&amp;")",""))</f>
        <v/>
      </c>
      <c r="L757" s="65" t="str">
        <f ca="1">CONCATENATE(IF(AND(LEN(L756)&gt;=1,L756&lt;&gt;".",COUNTIF(L58:L$73,"*補*")&gt;0),".",""),IF(L58="補",$A757,""),IF(AND(LEN(L58)&gt;=2,ISNUMBER(SEARCH("補",L58))),$A757&amp;"("&amp;SUBSTITUTE(L58,"補","")&amp;"時"&amp;")",""))</f>
        <v/>
      </c>
      <c r="M757" s="65" t="str">
        <f ca="1">CONCATENATE(IF(AND(LEN(M756)&gt;=1,M756&lt;&gt;".",COUNTIF(M58:M$73,"*補*")&gt;0),".",""),IF(M58="補",$A757,""),IF(AND(LEN(M58)&gt;=2,ISNUMBER(SEARCH("補",M58))),$A757&amp;"("&amp;SUBSTITUTE(M58,"補","")&amp;"時"&amp;")",""))</f>
        <v/>
      </c>
      <c r="N757" s="65" t="str">
        <f ca="1">CONCATENATE(IF(AND(LEN(N756)&gt;=1,N756&lt;&gt;".",COUNTIF(N58:N$73,"*補*")&gt;0),".",""),IF(N58="補",$A757,""),IF(AND(LEN(N58)&gt;=2,ISNUMBER(SEARCH("補",N58))),$A757&amp;"("&amp;SUBSTITUTE(N58,"補","")&amp;"時"&amp;")",""))</f>
        <v/>
      </c>
      <c r="O757" s="65" t="str">
        <f ca="1">CONCATENATE(IF(AND(LEN(O756)&gt;=1,O756&lt;&gt;".",COUNTIF(O58:O$73,"*補*")&gt;0),".",""),IF(O58="補",$A757,""),IF(AND(LEN(O58)&gt;=2,ISNUMBER(SEARCH("補",O58))),$A757&amp;"("&amp;SUBSTITUTE(O58,"補","")&amp;"時"&amp;")",""))</f>
        <v/>
      </c>
      <c r="P757" s="65" t="str">
        <f ca="1">CONCATENATE(IF(AND(LEN(P756)&gt;=1,P756&lt;&gt;".",COUNTIF(P58:P$73,"*補*")&gt;0),".",""),IF(P58="補",$A757,""),IF(AND(LEN(P58)&gt;=2,ISNUMBER(SEARCH("補",P58))),$A757&amp;"("&amp;SUBSTITUTE(P58,"補","")&amp;"時"&amp;")",""))</f>
        <v/>
      </c>
      <c r="Q757" s="65" t="str">
        <f ca="1">CONCATENATE(IF(AND(LEN(Q756)&gt;=1,Q756&lt;&gt;".",COUNTIF(Q58:Q$73,"*補*")&gt;0),".",""),IF(Q58="補",$A757,""),IF(AND(LEN(Q58)&gt;=2,ISNUMBER(SEARCH("補",Q58))),$A757&amp;"("&amp;SUBSTITUTE(Q58,"補","")&amp;"時"&amp;")",""))</f>
        <v/>
      </c>
      <c r="R757" s="65" t="str">
        <f ca="1">CONCATENATE(IF(AND(LEN(R756)&gt;=1,R756&lt;&gt;".",COUNTIF(R58:R$73,"*補*")&gt;0),".",""),IF(R58="補",$A757,""),IF(AND(LEN(R58)&gt;=2,ISNUMBER(SEARCH("補",R58))),$A757&amp;"("&amp;SUBSTITUTE(R58,"補","")&amp;"時"&amp;")",""))</f>
        <v/>
      </c>
      <c r="S757" s="65" t="str">
        <f ca="1">CONCATENATE(IF(AND(LEN(S756)&gt;=1,S756&lt;&gt;".",COUNTIF(S58:S$73,"*補*")&gt;0),".",""),IF(S58="補",$A757,""),IF(AND(LEN(S58)&gt;=2,ISNUMBER(SEARCH("補",S58))),$A757&amp;"("&amp;SUBSTITUTE(S58,"補","")&amp;"時"&amp;")",""))</f>
        <v/>
      </c>
      <c r="T757" s="65" t="str">
        <f ca="1">CONCATENATE(IF(AND(LEN(T756)&gt;=1,T756&lt;&gt;".",COUNTIF(T58:T$73,"*補*")&gt;0),".",""),IF(T58="補",$A757,""),IF(AND(LEN(T58)&gt;=2,ISNUMBER(SEARCH("補",T58))),$A757&amp;"("&amp;SUBSTITUTE(T58,"補","")&amp;"時"&amp;")",""))</f>
        <v/>
      </c>
      <c r="U757" s="65" t="str">
        <f ca="1">CONCATENATE(IF(AND(LEN(U756)&gt;=1,U756&lt;&gt;".",COUNTIF(U58:U$73,"*補*")&gt;0),".",""),IF(U58="補",$A757,""),IF(AND(LEN(U58)&gt;=2,ISNUMBER(SEARCH("補",U58))),$A757&amp;"("&amp;SUBSTITUTE(U58,"補","")&amp;"時"&amp;")",""))</f>
        <v/>
      </c>
      <c r="V757" s="65" t="str">
        <f ca="1">CONCATENATE(IF(AND(LEN(V756)&gt;=1,V756&lt;&gt;".",COUNTIF(V58:V$73,"*補*")&gt;0),".",""),IF(V58="補",$A757,""),IF(AND(LEN(V58)&gt;=2,ISNUMBER(SEARCH("補",V58))),$A757&amp;"("&amp;SUBSTITUTE(V58,"補","")&amp;"時"&amp;")",""))</f>
        <v/>
      </c>
      <c r="W757" s="65" t="str">
        <f ca="1">CONCATENATE(IF(AND(LEN(W756)&gt;=1,W756&lt;&gt;".",COUNTIF(W58:W$73,"*補*")&gt;0),".",""),IF(W58="補",$A757,""),IF(AND(LEN(W58)&gt;=2,ISNUMBER(SEARCH("補",W58))),$A757&amp;"("&amp;SUBSTITUTE(W58,"補","")&amp;"時"&amp;")",""))</f>
        <v/>
      </c>
      <c r="X757" s="65" t="str">
        <f ca="1">CONCATENATE(IF(AND(LEN(X756)&gt;=1,X756&lt;&gt;".",COUNTIF(X58:X$73,"*補*")&gt;0),".",""),IF(X58="補",$A757,""),IF(AND(LEN(X58)&gt;=2,ISNUMBER(SEARCH("補",X58))),$A757&amp;"("&amp;SUBSTITUTE(X58,"補","")&amp;"時"&amp;")",""))</f>
        <v/>
      </c>
      <c r="Y757" s="65" t="str">
        <f ca="1">CONCATENATE(IF(AND(LEN(Y756)&gt;=1,Y756&lt;&gt;".",COUNTIF(Y58:Y$73,"*補*")&gt;0),".",""),IF(Y58="補",$A757,""),IF(AND(LEN(Y58)&gt;=2,ISNUMBER(SEARCH("補",Y58))),$A757&amp;"("&amp;SUBSTITUTE(Y58,"補","")&amp;"時"&amp;")",""))</f>
        <v/>
      </c>
      <c r="Z757" s="65" t="str">
        <f ca="1">CONCATENATE(IF(AND(LEN(Z756)&gt;=1,Z756&lt;&gt;".",COUNTIF(Z58:Z$73,"*補*")&gt;0),".",""),IF(Z58="補",$A757,""),IF(AND(LEN(Z58)&gt;=2,ISNUMBER(SEARCH("補",Z58))),$A757&amp;"("&amp;SUBSTITUTE(Z58,"補","")&amp;"時"&amp;")",""))</f>
        <v/>
      </c>
      <c r="AA757" s="65" t="str">
        <f ca="1">CONCATENATE(IF(AND(LEN(AA756)&gt;=1,AA756&lt;&gt;".",COUNTIF(AA58:AA$73,"*補*")&gt;0),".",""),IF(AA58="補",$A757,""),IF(AND(LEN(AA58)&gt;=2,ISNUMBER(SEARCH("補",AA58))),$A757&amp;"("&amp;SUBSTITUTE(AA58,"補","")&amp;"時"&amp;")",""))</f>
        <v/>
      </c>
      <c r="AB757" s="65" t="str">
        <f ca="1">CONCATENATE(IF(AND(LEN(AB756)&gt;=1,AB756&lt;&gt;".",COUNTIF(AB58:AB$73,"*補*")&gt;0),".",""),IF(AB58="補",$A757,""),IF(AND(LEN(AB58)&gt;=2,ISNUMBER(SEARCH("補",AB58))),$A757&amp;"("&amp;SUBSTITUTE(AB58,"補","")&amp;"時"&amp;")",""))</f>
        <v/>
      </c>
      <c r="AC757" s="65" t="str">
        <f ca="1">CONCATENATE(IF(AND(LEN(AC756)&gt;=1,AC756&lt;&gt;".",COUNTIF(AC58:AC$73,"*補*")&gt;0),".",""),IF(AC58="補",$A757,""),IF(AND(LEN(AC58)&gt;=2,ISNUMBER(SEARCH("補",AC58))),$A757&amp;"("&amp;SUBSTITUTE(AC58,"補","")&amp;"時"&amp;")",""))</f>
        <v/>
      </c>
      <c r="AD757" s="65" t="str">
        <f ca="1">CONCATENATE(IF(AND(LEN(AD756)&gt;=1,AD756&lt;&gt;".",COUNTIF(AD58:AD$73,"*補*")&gt;0),".",""),IF(AD58="補",$A757,""),IF(AND(LEN(AD58)&gt;=2,ISNUMBER(SEARCH("補",AD58))),$A757&amp;"("&amp;SUBSTITUTE(AD58,"補","")&amp;"時"&amp;")",""))</f>
        <v/>
      </c>
      <c r="AE757" s="65" t="str">
        <f ca="1">CONCATENATE(IF(AND(LEN(AE756)&gt;=1,AE756&lt;&gt;".",COUNTIF(AE58:AE$73,"*補*")&gt;0),".",""),IF(AE58="補",$A757,""),IF(AND(LEN(AE58)&gt;=2,ISNUMBER(SEARCH("補",AE58))),$A757&amp;"("&amp;SUBSTITUTE(AE58,"補","")&amp;"時"&amp;")",""))</f>
        <v/>
      </c>
      <c r="AF757" s="65" t="str">
        <f ca="1">CONCATENATE(IF(AND(LEN(AF756)&gt;=1,AF756&lt;&gt;".",COUNTIF(AF58:AF$73,"*補*")&gt;0),".",""),IF(AF58="補",$A757,""),IF(AND(LEN(AF58)&gt;=2,ISNUMBER(SEARCH("補",AF58))),$A757&amp;"("&amp;SUBSTITUTE(AF58,"補","")&amp;"時"&amp;")",""))</f>
        <v/>
      </c>
      <c r="AG757" s="65" t="str">
        <f ca="1">CONCATENATE(IF(AND(LEN(AG756)&gt;=1,AG756&lt;&gt;".",COUNTIF(AG58:AG$73,"*補*")&gt;0),".",""),IF(AG58="補",$A757,""),IF(AND(LEN(AG58)&gt;=2,ISNUMBER(SEARCH("補",AG58))),$A757&amp;"("&amp;SUBSTITUTE(AG58,"補","")&amp;"時"&amp;")",""))</f>
        <v/>
      </c>
      <c r="AH757" s="65"/>
      <c r="AI757" s="65"/>
      <c r="AJ757" s="65"/>
    </row>
    <row r="758" spans="1:36">
      <c r="A758" s="65">
        <f t="shared" si="62"/>
        <v>58</v>
      </c>
      <c r="B758" s="65" t="str">
        <f t="shared" si="62"/>
        <v>蕭敬哲</v>
      </c>
      <c r="C758" s="65" t="str">
        <f ca="1">CONCATENATE(IF(AND(LEN(C757)&gt;=1,C757&lt;&gt;".",COUNTIF(C59:C$73,"*補*")&gt;0),".",""),IF(C59="補",$A758,""),IF(AND(LEN(C59)&gt;=2,ISNUMBER(SEARCH("補",C59))),$A758&amp;"("&amp;SUBSTITUTE(C59,"補","")&amp;"時"&amp;")",""))</f>
        <v/>
      </c>
      <c r="D758" s="65" t="str">
        <f ca="1">CONCATENATE(IF(AND(LEN(D757)&gt;=1,D757&lt;&gt;".",COUNTIF(D59:D$73,"*補*")&gt;0),".",""),IF(D59="補",$A758,""),IF(AND(LEN(D59)&gt;=2,ISNUMBER(SEARCH("補",D59))),$A758&amp;"("&amp;SUBSTITUTE(D59,"補","")&amp;"時"&amp;")",""))</f>
        <v/>
      </c>
      <c r="E758" s="65" t="str">
        <f ca="1">CONCATENATE(IF(AND(LEN(E757)&gt;=1,E757&lt;&gt;".",COUNTIF(E59:E$73,"*補*")&gt;0),".",""),IF(E59="補",$A758,""),IF(AND(LEN(E59)&gt;=2,ISNUMBER(SEARCH("補",E59))),$A758&amp;"("&amp;SUBSTITUTE(E59,"補","")&amp;"時"&amp;")",""))</f>
        <v/>
      </c>
      <c r="F758" s="65" t="str">
        <f ca="1">CONCATENATE(IF(AND(LEN(F757)&gt;=1,F757&lt;&gt;".",COUNTIF(F59:F$73,"*補*")&gt;0),".",""),IF(F59="補",$A758,""),IF(AND(LEN(F59)&gt;=2,ISNUMBER(SEARCH("補",F59))),$A758&amp;"("&amp;SUBSTITUTE(F59,"補","")&amp;"時"&amp;")",""))</f>
        <v/>
      </c>
      <c r="G758" s="65" t="str">
        <f ca="1">CONCATENATE(IF(AND(LEN(G757)&gt;=1,G757&lt;&gt;".",COUNTIF(G59:G$73,"*補*")&gt;0),".",""),IF(G59="補",$A758,""),IF(AND(LEN(G59)&gt;=2,ISNUMBER(SEARCH("補",G59))),$A758&amp;"("&amp;SUBSTITUTE(G59,"補","")&amp;"時"&amp;")",""))</f>
        <v/>
      </c>
      <c r="H758" s="65" t="str">
        <f ca="1">CONCATENATE(IF(AND(LEN(H757)&gt;=1,H757&lt;&gt;".",COUNTIF(H59:H$73,"*補*")&gt;0),".",""),IF(H59="補",$A758,""),IF(AND(LEN(H59)&gt;=2,ISNUMBER(SEARCH("補",H59))),$A758&amp;"("&amp;SUBSTITUTE(H59,"補","")&amp;"時"&amp;")",""))</f>
        <v/>
      </c>
      <c r="I758" s="65" t="str">
        <f ca="1">CONCATENATE(IF(AND(LEN(I757)&gt;=1,I757&lt;&gt;".",COUNTIF(I59:I$73,"*補*")&gt;0),".",""),IF(I59="補",$A758,""),IF(AND(LEN(I59)&gt;=2,ISNUMBER(SEARCH("補",I59))),$A758&amp;"("&amp;SUBSTITUTE(I59,"補","")&amp;"時"&amp;")",""))</f>
        <v/>
      </c>
      <c r="J758" s="65" t="str">
        <f ca="1">CONCATENATE(IF(AND(LEN(J757)&gt;=1,J757&lt;&gt;".",COUNTIF(J59:J$73,"*補*")&gt;0),".",""),IF(J59="補",$A758,""),IF(AND(LEN(J59)&gt;=2,ISNUMBER(SEARCH("補",J59))),$A758&amp;"("&amp;SUBSTITUTE(J59,"補","")&amp;"時"&amp;")",""))</f>
        <v/>
      </c>
      <c r="K758" s="65" t="str">
        <f ca="1">CONCATENATE(IF(AND(LEN(K757)&gt;=1,K757&lt;&gt;".",COUNTIF(K59:K$73,"*補*")&gt;0),".",""),IF(K59="補",$A758,""),IF(AND(LEN(K59)&gt;=2,ISNUMBER(SEARCH("補",K59))),$A758&amp;"("&amp;SUBSTITUTE(K59,"補","")&amp;"時"&amp;")",""))</f>
        <v/>
      </c>
      <c r="L758" s="65" t="str">
        <f ca="1">CONCATENATE(IF(AND(LEN(L757)&gt;=1,L757&lt;&gt;".",COUNTIF(L59:L$73,"*補*")&gt;0),".",""),IF(L59="補",$A758,""),IF(AND(LEN(L59)&gt;=2,ISNUMBER(SEARCH("補",L59))),$A758&amp;"("&amp;SUBSTITUTE(L59,"補","")&amp;"時"&amp;")",""))</f>
        <v/>
      </c>
      <c r="M758" s="65" t="str">
        <f ca="1">CONCATENATE(IF(AND(LEN(M757)&gt;=1,M757&lt;&gt;".",COUNTIF(M59:M$73,"*補*")&gt;0),".",""),IF(M59="補",$A758,""),IF(AND(LEN(M59)&gt;=2,ISNUMBER(SEARCH("補",M59))),$A758&amp;"("&amp;SUBSTITUTE(M59,"補","")&amp;"時"&amp;")",""))</f>
        <v/>
      </c>
      <c r="N758" s="65" t="str">
        <f ca="1">CONCATENATE(IF(AND(LEN(N757)&gt;=1,N757&lt;&gt;".",COUNTIF(N59:N$73,"*補*")&gt;0),".",""),IF(N59="補",$A758,""),IF(AND(LEN(N59)&gt;=2,ISNUMBER(SEARCH("補",N59))),$A758&amp;"("&amp;SUBSTITUTE(N59,"補","")&amp;"時"&amp;")",""))</f>
        <v/>
      </c>
      <c r="O758" s="65" t="str">
        <f ca="1">CONCATENATE(IF(AND(LEN(O757)&gt;=1,O757&lt;&gt;".",COUNTIF(O59:O$73,"*補*")&gt;0),".",""),IF(O59="補",$A758,""),IF(AND(LEN(O59)&gt;=2,ISNUMBER(SEARCH("補",O59))),$A758&amp;"("&amp;SUBSTITUTE(O59,"補","")&amp;"時"&amp;")",""))</f>
        <v/>
      </c>
      <c r="P758" s="65" t="str">
        <f ca="1">CONCATENATE(IF(AND(LEN(P757)&gt;=1,P757&lt;&gt;".",COUNTIF(P59:P$73,"*補*")&gt;0),".",""),IF(P59="補",$A758,""),IF(AND(LEN(P59)&gt;=2,ISNUMBER(SEARCH("補",P59))),$A758&amp;"("&amp;SUBSTITUTE(P59,"補","")&amp;"時"&amp;")",""))</f>
        <v/>
      </c>
      <c r="Q758" s="65" t="str">
        <f ca="1">CONCATENATE(IF(AND(LEN(Q757)&gt;=1,Q757&lt;&gt;".",COUNTIF(Q59:Q$73,"*補*")&gt;0),".",""),IF(Q59="補",$A758,""),IF(AND(LEN(Q59)&gt;=2,ISNUMBER(SEARCH("補",Q59))),$A758&amp;"("&amp;SUBSTITUTE(Q59,"補","")&amp;"時"&amp;")",""))</f>
        <v/>
      </c>
      <c r="R758" s="65" t="str">
        <f ca="1">CONCATENATE(IF(AND(LEN(R757)&gt;=1,R757&lt;&gt;".",COUNTIF(R59:R$73,"*補*")&gt;0),".",""),IF(R59="補",$A758,""),IF(AND(LEN(R59)&gt;=2,ISNUMBER(SEARCH("補",R59))),$A758&amp;"("&amp;SUBSTITUTE(R59,"補","")&amp;"時"&amp;")",""))</f>
        <v/>
      </c>
      <c r="S758" s="65" t="str">
        <f ca="1">CONCATENATE(IF(AND(LEN(S757)&gt;=1,S757&lt;&gt;".",COUNTIF(S59:S$73,"*補*")&gt;0),".",""),IF(S59="補",$A758,""),IF(AND(LEN(S59)&gt;=2,ISNUMBER(SEARCH("補",S59))),$A758&amp;"("&amp;SUBSTITUTE(S59,"補","")&amp;"時"&amp;")",""))</f>
        <v/>
      </c>
      <c r="T758" s="65" t="str">
        <f ca="1">CONCATENATE(IF(AND(LEN(T757)&gt;=1,T757&lt;&gt;".",COUNTIF(T59:T$73,"*補*")&gt;0),".",""),IF(T59="補",$A758,""),IF(AND(LEN(T59)&gt;=2,ISNUMBER(SEARCH("補",T59))),$A758&amp;"("&amp;SUBSTITUTE(T59,"補","")&amp;"時"&amp;")",""))</f>
        <v/>
      </c>
      <c r="U758" s="65" t="str">
        <f ca="1">CONCATENATE(IF(AND(LEN(U757)&gt;=1,U757&lt;&gt;".",COUNTIF(U59:U$73,"*補*")&gt;0),".",""),IF(U59="補",$A758,""),IF(AND(LEN(U59)&gt;=2,ISNUMBER(SEARCH("補",U59))),$A758&amp;"("&amp;SUBSTITUTE(U59,"補","")&amp;"時"&amp;")",""))</f>
        <v/>
      </c>
      <c r="V758" s="65" t="str">
        <f ca="1">CONCATENATE(IF(AND(LEN(V757)&gt;=1,V757&lt;&gt;".",COUNTIF(V59:V$73,"*補*")&gt;0),".",""),IF(V59="補",$A758,""),IF(AND(LEN(V59)&gt;=2,ISNUMBER(SEARCH("補",V59))),$A758&amp;"("&amp;SUBSTITUTE(V59,"補","")&amp;"時"&amp;")",""))</f>
        <v/>
      </c>
      <c r="W758" s="65" t="str">
        <f ca="1">CONCATENATE(IF(AND(LEN(W757)&gt;=1,W757&lt;&gt;".",COUNTIF(W59:W$73,"*補*")&gt;0),".",""),IF(W59="補",$A758,""),IF(AND(LEN(W59)&gt;=2,ISNUMBER(SEARCH("補",W59))),$A758&amp;"("&amp;SUBSTITUTE(W59,"補","")&amp;"時"&amp;")",""))</f>
        <v/>
      </c>
      <c r="X758" s="65" t="str">
        <f ca="1">CONCATENATE(IF(AND(LEN(X757)&gt;=1,X757&lt;&gt;".",COUNTIF(X59:X$73,"*補*")&gt;0),".",""),IF(X59="補",$A758,""),IF(AND(LEN(X59)&gt;=2,ISNUMBER(SEARCH("補",X59))),$A758&amp;"("&amp;SUBSTITUTE(X59,"補","")&amp;"時"&amp;")",""))</f>
        <v/>
      </c>
      <c r="Y758" s="65" t="str">
        <f ca="1">CONCATENATE(IF(AND(LEN(Y757)&gt;=1,Y757&lt;&gt;".",COUNTIF(Y59:Y$73,"*補*")&gt;0),".",""),IF(Y59="補",$A758,""),IF(AND(LEN(Y59)&gt;=2,ISNUMBER(SEARCH("補",Y59))),$A758&amp;"("&amp;SUBSTITUTE(Y59,"補","")&amp;"時"&amp;")",""))</f>
        <v/>
      </c>
      <c r="Z758" s="65" t="str">
        <f ca="1">CONCATENATE(IF(AND(LEN(Z757)&gt;=1,Z757&lt;&gt;".",COUNTIF(Z59:Z$73,"*補*")&gt;0),".",""),IF(Z59="補",$A758,""),IF(AND(LEN(Z59)&gt;=2,ISNUMBER(SEARCH("補",Z59))),$A758&amp;"("&amp;SUBSTITUTE(Z59,"補","")&amp;"時"&amp;")",""))</f>
        <v/>
      </c>
      <c r="AA758" s="65" t="str">
        <f ca="1">CONCATENATE(IF(AND(LEN(AA757)&gt;=1,AA757&lt;&gt;".",COUNTIF(AA59:AA$73,"*補*")&gt;0),".",""),IF(AA59="補",$A758,""),IF(AND(LEN(AA59)&gt;=2,ISNUMBER(SEARCH("補",AA59))),$A758&amp;"("&amp;SUBSTITUTE(AA59,"補","")&amp;"時"&amp;")",""))</f>
        <v>58</v>
      </c>
      <c r="AB758" s="65" t="str">
        <f ca="1">CONCATENATE(IF(AND(LEN(AB757)&gt;=1,AB757&lt;&gt;".",COUNTIF(AB59:AB$73,"*補*")&gt;0),".",""),IF(AB59="補",$A758,""),IF(AND(LEN(AB59)&gt;=2,ISNUMBER(SEARCH("補",AB59))),$A758&amp;"("&amp;SUBSTITUTE(AB59,"補","")&amp;"時"&amp;")",""))</f>
        <v/>
      </c>
      <c r="AC758" s="65" t="str">
        <f ca="1">CONCATENATE(IF(AND(LEN(AC757)&gt;=1,AC757&lt;&gt;".",COUNTIF(AC59:AC$73,"*補*")&gt;0),".",""),IF(AC59="補",$A758,""),IF(AND(LEN(AC59)&gt;=2,ISNUMBER(SEARCH("補",AC59))),$A758&amp;"("&amp;SUBSTITUTE(AC59,"補","")&amp;"時"&amp;")",""))</f>
        <v/>
      </c>
      <c r="AD758" s="65" t="str">
        <f ca="1">CONCATENATE(IF(AND(LEN(AD757)&gt;=1,AD757&lt;&gt;".",COUNTIF(AD59:AD$73,"*補*")&gt;0),".",""),IF(AD59="補",$A758,""),IF(AND(LEN(AD59)&gt;=2,ISNUMBER(SEARCH("補",AD59))),$A758&amp;"("&amp;SUBSTITUTE(AD59,"補","")&amp;"時"&amp;")",""))</f>
        <v/>
      </c>
      <c r="AE758" s="65" t="str">
        <f ca="1">CONCATENATE(IF(AND(LEN(AE757)&gt;=1,AE757&lt;&gt;".",COUNTIF(AE59:AE$73,"*補*")&gt;0),".",""),IF(AE59="補",$A758,""),IF(AND(LEN(AE59)&gt;=2,ISNUMBER(SEARCH("補",AE59))),$A758&amp;"("&amp;SUBSTITUTE(AE59,"補","")&amp;"時"&amp;")",""))</f>
        <v/>
      </c>
      <c r="AF758" s="65" t="str">
        <f ca="1">CONCATENATE(IF(AND(LEN(AF757)&gt;=1,AF757&lt;&gt;".",COUNTIF(AF59:AF$73,"*補*")&gt;0),".",""),IF(AF59="補",$A758,""),IF(AND(LEN(AF59)&gt;=2,ISNUMBER(SEARCH("補",AF59))),$A758&amp;"("&amp;SUBSTITUTE(AF59,"補","")&amp;"時"&amp;")",""))</f>
        <v/>
      </c>
      <c r="AG758" s="65" t="str">
        <f ca="1">CONCATENATE(IF(AND(LEN(AG757)&gt;=1,AG757&lt;&gt;".",COUNTIF(AG59:AG$73,"*補*")&gt;0),".",""),IF(AG59="補",$A758,""),IF(AND(LEN(AG59)&gt;=2,ISNUMBER(SEARCH("補",AG59))),$A758&amp;"("&amp;SUBSTITUTE(AG59,"補","")&amp;"時"&amp;")",""))</f>
        <v/>
      </c>
      <c r="AH758" s="65"/>
      <c r="AI758" s="65"/>
      <c r="AJ758" s="65"/>
    </row>
    <row r="759" spans="1:36">
      <c r="A759" s="65">
        <f t="shared" si="62"/>
        <v>59</v>
      </c>
      <c r="B759" s="65" t="str">
        <f t="shared" si="62"/>
        <v>陳奕欣</v>
      </c>
      <c r="C759" s="65" t="str">
        <f ca="1">CONCATENATE(IF(AND(LEN(C758)&gt;=1,C758&lt;&gt;".",COUNTIF(C60:C$73,"*補*")&gt;0),".",""),IF(C60="補",$A759,""),IF(AND(LEN(C60)&gt;=2,ISNUMBER(SEARCH("補",C60))),$A759&amp;"("&amp;SUBSTITUTE(C60,"補","")&amp;"時"&amp;")",""))</f>
        <v/>
      </c>
      <c r="D759" s="65" t="str">
        <f ca="1">CONCATENATE(IF(AND(LEN(D758)&gt;=1,D758&lt;&gt;".",COUNTIF(D60:D$73,"*補*")&gt;0),".",""),IF(D60="補",$A759,""),IF(AND(LEN(D60)&gt;=2,ISNUMBER(SEARCH("補",D60))),$A759&amp;"("&amp;SUBSTITUTE(D60,"補","")&amp;"時"&amp;")",""))</f>
        <v/>
      </c>
      <c r="E759" s="65" t="str">
        <f ca="1">CONCATENATE(IF(AND(LEN(E758)&gt;=1,E758&lt;&gt;".",COUNTIF(E60:E$73,"*補*")&gt;0),".",""),IF(E60="補",$A759,""),IF(AND(LEN(E60)&gt;=2,ISNUMBER(SEARCH("補",E60))),$A759&amp;"("&amp;SUBSTITUTE(E60,"補","")&amp;"時"&amp;")",""))</f>
        <v/>
      </c>
      <c r="F759" s="65" t="str">
        <f ca="1">CONCATENATE(IF(AND(LEN(F758)&gt;=1,F758&lt;&gt;".",COUNTIF(F60:F$73,"*補*")&gt;0),".",""),IF(F60="補",$A759,""),IF(AND(LEN(F60)&gt;=2,ISNUMBER(SEARCH("補",F60))),$A759&amp;"("&amp;SUBSTITUTE(F60,"補","")&amp;"時"&amp;")",""))</f>
        <v/>
      </c>
      <c r="G759" s="65" t="str">
        <f ca="1">CONCATENATE(IF(AND(LEN(G758)&gt;=1,G758&lt;&gt;".",COUNTIF(G60:G$73,"*補*")&gt;0),".",""),IF(G60="補",$A759,""),IF(AND(LEN(G60)&gt;=2,ISNUMBER(SEARCH("補",G60))),$A759&amp;"("&amp;SUBSTITUTE(G60,"補","")&amp;"時"&amp;")",""))</f>
        <v/>
      </c>
      <c r="H759" s="65" t="str">
        <f ca="1">CONCATENATE(IF(AND(LEN(H758)&gt;=1,H758&lt;&gt;".",COUNTIF(H60:H$73,"*補*")&gt;0),".",""),IF(H60="補",$A759,""),IF(AND(LEN(H60)&gt;=2,ISNUMBER(SEARCH("補",H60))),$A759&amp;"("&amp;SUBSTITUTE(H60,"補","")&amp;"時"&amp;")",""))</f>
        <v/>
      </c>
      <c r="I759" s="65" t="str">
        <f ca="1">CONCATENATE(IF(AND(LEN(I758)&gt;=1,I758&lt;&gt;".",COUNTIF(I60:I$73,"*補*")&gt;0),".",""),IF(I60="補",$A759,""),IF(AND(LEN(I60)&gt;=2,ISNUMBER(SEARCH("補",I60))),$A759&amp;"("&amp;SUBSTITUTE(I60,"補","")&amp;"時"&amp;")",""))</f>
        <v/>
      </c>
      <c r="J759" s="65" t="str">
        <f ca="1">CONCATENATE(IF(AND(LEN(J758)&gt;=1,J758&lt;&gt;".",COUNTIF(J60:J$73,"*補*")&gt;0),".",""),IF(J60="補",$A759,""),IF(AND(LEN(J60)&gt;=2,ISNUMBER(SEARCH("補",J60))),$A759&amp;"("&amp;SUBSTITUTE(J60,"補","")&amp;"時"&amp;")",""))</f>
        <v/>
      </c>
      <c r="K759" s="65" t="str">
        <f ca="1">CONCATENATE(IF(AND(LEN(K758)&gt;=1,K758&lt;&gt;".",COUNTIF(K60:K$73,"*補*")&gt;0),".",""),IF(K60="補",$A759,""),IF(AND(LEN(K60)&gt;=2,ISNUMBER(SEARCH("補",K60))),$A759&amp;"("&amp;SUBSTITUTE(K60,"補","")&amp;"時"&amp;")",""))</f>
        <v/>
      </c>
      <c r="L759" s="65" t="str">
        <f ca="1">CONCATENATE(IF(AND(LEN(L758)&gt;=1,L758&lt;&gt;".",COUNTIF(L60:L$73,"*補*")&gt;0),".",""),IF(L60="補",$A759,""),IF(AND(LEN(L60)&gt;=2,ISNUMBER(SEARCH("補",L60))),$A759&amp;"("&amp;SUBSTITUTE(L60,"補","")&amp;"時"&amp;")",""))</f>
        <v/>
      </c>
      <c r="M759" s="65" t="str">
        <f ca="1">CONCATENATE(IF(AND(LEN(M758)&gt;=1,M758&lt;&gt;".",COUNTIF(M60:M$73,"*補*")&gt;0),".",""),IF(M60="補",$A759,""),IF(AND(LEN(M60)&gt;=2,ISNUMBER(SEARCH("補",M60))),$A759&amp;"("&amp;SUBSTITUTE(M60,"補","")&amp;"時"&amp;")",""))</f>
        <v/>
      </c>
      <c r="N759" s="65" t="str">
        <f ca="1">CONCATENATE(IF(AND(LEN(N758)&gt;=1,N758&lt;&gt;".",COUNTIF(N60:N$73,"*補*")&gt;0),".",""),IF(N60="補",$A759,""),IF(AND(LEN(N60)&gt;=2,ISNUMBER(SEARCH("補",N60))),$A759&amp;"("&amp;SUBSTITUTE(N60,"補","")&amp;"時"&amp;")",""))</f>
        <v/>
      </c>
      <c r="O759" s="65" t="str">
        <f ca="1">CONCATENATE(IF(AND(LEN(O758)&gt;=1,O758&lt;&gt;".",COUNTIF(O60:O$73,"*補*")&gt;0),".",""),IF(O60="補",$A759,""),IF(AND(LEN(O60)&gt;=2,ISNUMBER(SEARCH("補",O60))),$A759&amp;"("&amp;SUBSTITUTE(O60,"補","")&amp;"時"&amp;")",""))</f>
        <v/>
      </c>
      <c r="P759" s="65" t="str">
        <f ca="1">CONCATENATE(IF(AND(LEN(P758)&gt;=1,P758&lt;&gt;".",COUNTIF(P60:P$73,"*補*")&gt;0),".",""),IF(P60="補",$A759,""),IF(AND(LEN(P60)&gt;=2,ISNUMBER(SEARCH("補",P60))),$A759&amp;"("&amp;SUBSTITUTE(P60,"補","")&amp;"時"&amp;")",""))</f>
        <v/>
      </c>
      <c r="Q759" s="65" t="str">
        <f ca="1">CONCATENATE(IF(AND(LEN(Q758)&gt;=1,Q758&lt;&gt;".",COUNTIF(Q60:Q$73,"*補*")&gt;0),".",""),IF(Q60="補",$A759,""),IF(AND(LEN(Q60)&gt;=2,ISNUMBER(SEARCH("補",Q60))),$A759&amp;"("&amp;SUBSTITUTE(Q60,"補","")&amp;"時"&amp;")",""))</f>
        <v/>
      </c>
      <c r="R759" s="65" t="str">
        <f ca="1">CONCATENATE(IF(AND(LEN(R758)&gt;=1,R758&lt;&gt;".",COUNTIF(R60:R$73,"*補*")&gt;0),".",""),IF(R60="補",$A759,""),IF(AND(LEN(R60)&gt;=2,ISNUMBER(SEARCH("補",R60))),$A759&amp;"("&amp;SUBSTITUTE(R60,"補","")&amp;"時"&amp;")",""))</f>
        <v/>
      </c>
      <c r="S759" s="65" t="str">
        <f ca="1">CONCATENATE(IF(AND(LEN(S758)&gt;=1,S758&lt;&gt;".",COUNTIF(S60:S$73,"*補*")&gt;0),".",""),IF(S60="補",$A759,""),IF(AND(LEN(S60)&gt;=2,ISNUMBER(SEARCH("補",S60))),$A759&amp;"("&amp;SUBSTITUTE(S60,"補","")&amp;"時"&amp;")",""))</f>
        <v/>
      </c>
      <c r="T759" s="65" t="str">
        <f ca="1">CONCATENATE(IF(AND(LEN(T758)&gt;=1,T758&lt;&gt;".",COUNTIF(T60:T$73,"*補*")&gt;0),".",""),IF(T60="補",$A759,""),IF(AND(LEN(T60)&gt;=2,ISNUMBER(SEARCH("補",T60))),$A759&amp;"("&amp;SUBSTITUTE(T60,"補","")&amp;"時"&amp;")",""))</f>
        <v/>
      </c>
      <c r="U759" s="65" t="str">
        <f ca="1">CONCATENATE(IF(AND(LEN(U758)&gt;=1,U758&lt;&gt;".",COUNTIF(U60:U$73,"*補*")&gt;0),".",""),IF(U60="補",$A759,""),IF(AND(LEN(U60)&gt;=2,ISNUMBER(SEARCH("補",U60))),$A759&amp;"("&amp;SUBSTITUTE(U60,"補","")&amp;"時"&amp;")",""))</f>
        <v/>
      </c>
      <c r="V759" s="65" t="str">
        <f ca="1">CONCATENATE(IF(AND(LEN(V758)&gt;=1,V758&lt;&gt;".",COUNTIF(V60:V$73,"*補*")&gt;0),".",""),IF(V60="補",$A759,""),IF(AND(LEN(V60)&gt;=2,ISNUMBER(SEARCH("補",V60))),$A759&amp;"("&amp;SUBSTITUTE(V60,"補","")&amp;"時"&amp;")",""))</f>
        <v/>
      </c>
      <c r="W759" s="65" t="str">
        <f ca="1">CONCATENATE(IF(AND(LEN(W758)&gt;=1,W758&lt;&gt;".",COUNTIF(W60:W$73,"*補*")&gt;0),".",""),IF(W60="補",$A759,""),IF(AND(LEN(W60)&gt;=2,ISNUMBER(SEARCH("補",W60))),$A759&amp;"("&amp;SUBSTITUTE(W60,"補","")&amp;"時"&amp;")",""))</f>
        <v/>
      </c>
      <c r="X759" s="65" t="str">
        <f ca="1">CONCATENATE(IF(AND(LEN(X758)&gt;=1,X758&lt;&gt;".",COUNTIF(X60:X$73,"*補*")&gt;0),".",""),IF(X60="補",$A759,""),IF(AND(LEN(X60)&gt;=2,ISNUMBER(SEARCH("補",X60))),$A759&amp;"("&amp;SUBSTITUTE(X60,"補","")&amp;"時"&amp;")",""))</f>
        <v/>
      </c>
      <c r="Y759" s="65" t="str">
        <f ca="1">CONCATENATE(IF(AND(LEN(Y758)&gt;=1,Y758&lt;&gt;".",COUNTIF(Y60:Y$73,"*補*")&gt;0),".",""),IF(Y60="補",$A759,""),IF(AND(LEN(Y60)&gt;=2,ISNUMBER(SEARCH("補",Y60))),$A759&amp;"("&amp;SUBSTITUTE(Y60,"補","")&amp;"時"&amp;")",""))</f>
        <v/>
      </c>
      <c r="Z759" s="65" t="str">
        <f ca="1">CONCATENATE(IF(AND(LEN(Z758)&gt;=1,Z758&lt;&gt;".",COUNTIF(Z60:Z$73,"*補*")&gt;0),".",""),IF(Z60="補",$A759,""),IF(AND(LEN(Z60)&gt;=2,ISNUMBER(SEARCH("補",Z60))),$A759&amp;"("&amp;SUBSTITUTE(Z60,"補","")&amp;"時"&amp;")",""))</f>
        <v/>
      </c>
      <c r="AA759" s="65" t="str">
        <f ca="1">CONCATENATE(IF(AND(LEN(AA758)&gt;=1,AA758&lt;&gt;".",COUNTIF(AA60:AA$73,"*補*")&gt;0),".",""),IF(AA60="補",$A759,""),IF(AND(LEN(AA60)&gt;=2,ISNUMBER(SEARCH("補",AA60))),$A759&amp;"("&amp;SUBSTITUTE(AA60,"補","")&amp;"時"&amp;")",""))</f>
        <v/>
      </c>
      <c r="AB759" s="65" t="str">
        <f ca="1">CONCATENATE(IF(AND(LEN(AB758)&gt;=1,AB758&lt;&gt;".",COUNTIF(AB60:AB$73,"*補*")&gt;0),".",""),IF(AB60="補",$A759,""),IF(AND(LEN(AB60)&gt;=2,ISNUMBER(SEARCH("補",AB60))),$A759&amp;"("&amp;SUBSTITUTE(AB60,"補","")&amp;"時"&amp;")",""))</f>
        <v/>
      </c>
      <c r="AC759" s="65" t="str">
        <f ca="1">CONCATENATE(IF(AND(LEN(AC758)&gt;=1,AC758&lt;&gt;".",COUNTIF(AC60:AC$73,"*補*")&gt;0),".",""),IF(AC60="補",$A759,""),IF(AND(LEN(AC60)&gt;=2,ISNUMBER(SEARCH("補",AC60))),$A759&amp;"("&amp;SUBSTITUTE(AC60,"補","")&amp;"時"&amp;")",""))</f>
        <v/>
      </c>
      <c r="AD759" s="65" t="str">
        <f ca="1">CONCATENATE(IF(AND(LEN(AD758)&gt;=1,AD758&lt;&gt;".",COUNTIF(AD60:AD$73,"*補*")&gt;0),".",""),IF(AD60="補",$A759,""),IF(AND(LEN(AD60)&gt;=2,ISNUMBER(SEARCH("補",AD60))),$A759&amp;"("&amp;SUBSTITUTE(AD60,"補","")&amp;"時"&amp;")",""))</f>
        <v/>
      </c>
      <c r="AE759" s="65" t="str">
        <f ca="1">CONCATENATE(IF(AND(LEN(AE758)&gt;=1,AE758&lt;&gt;".",COUNTIF(AE60:AE$73,"*補*")&gt;0),".",""),IF(AE60="補",$A759,""),IF(AND(LEN(AE60)&gt;=2,ISNUMBER(SEARCH("補",AE60))),$A759&amp;"("&amp;SUBSTITUTE(AE60,"補","")&amp;"時"&amp;")",""))</f>
        <v/>
      </c>
      <c r="AF759" s="65" t="str">
        <f ca="1">CONCATENATE(IF(AND(LEN(AF758)&gt;=1,AF758&lt;&gt;".",COUNTIF(AF60:AF$73,"*補*")&gt;0),".",""),IF(AF60="補",$A759,""),IF(AND(LEN(AF60)&gt;=2,ISNUMBER(SEARCH("補",AF60))),$A759&amp;"("&amp;SUBSTITUTE(AF60,"補","")&amp;"時"&amp;")",""))</f>
        <v/>
      </c>
      <c r="AG759" s="65" t="str">
        <f ca="1">CONCATENATE(IF(AND(LEN(AG758)&gt;=1,AG758&lt;&gt;".",COUNTIF(AG60:AG$73,"*補*")&gt;0),".",""),IF(AG60="補",$A759,""),IF(AND(LEN(AG60)&gt;=2,ISNUMBER(SEARCH("補",AG60))),$A759&amp;"("&amp;SUBSTITUTE(AG60,"補","")&amp;"時"&amp;")",""))</f>
        <v/>
      </c>
      <c r="AH759" s="65"/>
      <c r="AI759" s="65"/>
      <c r="AJ759" s="65"/>
    </row>
    <row r="760" spans="1:36">
      <c r="A760" s="65">
        <f t="shared" si="62"/>
        <v>60</v>
      </c>
      <c r="B760" s="65" t="str">
        <f t="shared" si="62"/>
        <v>阮成山</v>
      </c>
      <c r="C760" s="65" t="str">
        <f ca="1">CONCATENATE(IF(AND(LEN(C759)&gt;=1,C759&lt;&gt;".",COUNTIF(C61:C$73,"*補*")&gt;0),".",""),IF(C61="補",$A760,""),IF(AND(LEN(C61)&gt;=2,ISNUMBER(SEARCH("補",C61))),$A760&amp;"("&amp;SUBSTITUTE(C61,"補","")&amp;"時"&amp;")",""))</f>
        <v/>
      </c>
      <c r="D760" s="65" t="str">
        <f ca="1">CONCATENATE(IF(AND(LEN(D759)&gt;=1,D759&lt;&gt;".",COUNTIF(D61:D$73,"*補*")&gt;0),".",""),IF(D61="補",$A760,""),IF(AND(LEN(D61)&gt;=2,ISNUMBER(SEARCH("補",D61))),$A760&amp;"("&amp;SUBSTITUTE(D61,"補","")&amp;"時"&amp;")",""))</f>
        <v/>
      </c>
      <c r="E760" s="65" t="str">
        <f ca="1">CONCATENATE(IF(AND(LEN(E759)&gt;=1,E759&lt;&gt;".",COUNTIF(E61:E$73,"*補*")&gt;0),".",""),IF(E61="補",$A760,""),IF(AND(LEN(E61)&gt;=2,ISNUMBER(SEARCH("補",E61))),$A760&amp;"("&amp;SUBSTITUTE(E61,"補","")&amp;"時"&amp;")",""))</f>
        <v/>
      </c>
      <c r="F760" s="65" t="str">
        <f ca="1">CONCATENATE(IF(AND(LEN(F759)&gt;=1,F759&lt;&gt;".",COUNTIF(F61:F$73,"*補*")&gt;0),".",""),IF(F61="補",$A760,""),IF(AND(LEN(F61)&gt;=2,ISNUMBER(SEARCH("補",F61))),$A760&amp;"("&amp;SUBSTITUTE(F61,"補","")&amp;"時"&amp;")",""))</f>
        <v/>
      </c>
      <c r="G760" s="65" t="str">
        <f ca="1">CONCATENATE(IF(AND(LEN(G759)&gt;=1,G759&lt;&gt;".",COUNTIF(G61:G$73,"*補*")&gt;0),".",""),IF(G61="補",$A760,""),IF(AND(LEN(G61)&gt;=2,ISNUMBER(SEARCH("補",G61))),$A760&amp;"("&amp;SUBSTITUTE(G61,"補","")&amp;"時"&amp;")",""))</f>
        <v/>
      </c>
      <c r="H760" s="65" t="str">
        <f ca="1">CONCATENATE(IF(AND(LEN(H759)&gt;=1,H759&lt;&gt;".",COUNTIF(H61:H$73,"*補*")&gt;0),".",""),IF(H61="補",$A760,""),IF(AND(LEN(H61)&gt;=2,ISNUMBER(SEARCH("補",H61))),$A760&amp;"("&amp;SUBSTITUTE(H61,"補","")&amp;"時"&amp;")",""))</f>
        <v/>
      </c>
      <c r="I760" s="65" t="str">
        <f ca="1">CONCATENATE(IF(AND(LEN(I759)&gt;=1,I759&lt;&gt;".",COUNTIF(I61:I$73,"*補*")&gt;0),".",""),IF(I61="補",$A760,""),IF(AND(LEN(I61)&gt;=2,ISNUMBER(SEARCH("補",I61))),$A760&amp;"("&amp;SUBSTITUTE(I61,"補","")&amp;"時"&amp;")",""))</f>
        <v/>
      </c>
      <c r="J760" s="65" t="str">
        <f ca="1">CONCATENATE(IF(AND(LEN(J759)&gt;=1,J759&lt;&gt;".",COUNTIF(J61:J$73,"*補*")&gt;0),".",""),IF(J61="補",$A760,""),IF(AND(LEN(J61)&gt;=2,ISNUMBER(SEARCH("補",J61))),$A760&amp;"("&amp;SUBSTITUTE(J61,"補","")&amp;"時"&amp;")",""))</f>
        <v/>
      </c>
      <c r="K760" s="65" t="str">
        <f ca="1">CONCATENATE(IF(AND(LEN(K759)&gt;=1,K759&lt;&gt;".",COUNTIF(K61:K$73,"*補*")&gt;0),".",""),IF(K61="補",$A760,""),IF(AND(LEN(K61)&gt;=2,ISNUMBER(SEARCH("補",K61))),$A760&amp;"("&amp;SUBSTITUTE(K61,"補","")&amp;"時"&amp;")",""))</f>
        <v/>
      </c>
      <c r="L760" s="65" t="str">
        <f ca="1">CONCATENATE(IF(AND(LEN(L759)&gt;=1,L759&lt;&gt;".",COUNTIF(L61:L$73,"*補*")&gt;0),".",""),IF(L61="補",$A760,""),IF(AND(LEN(L61)&gt;=2,ISNUMBER(SEARCH("補",L61))),$A760&amp;"("&amp;SUBSTITUTE(L61,"補","")&amp;"時"&amp;")",""))</f>
        <v/>
      </c>
      <c r="M760" s="65" t="str">
        <f ca="1">CONCATENATE(IF(AND(LEN(M759)&gt;=1,M759&lt;&gt;".",COUNTIF(M61:M$73,"*補*")&gt;0),".",""),IF(M61="補",$A760,""),IF(AND(LEN(M61)&gt;=2,ISNUMBER(SEARCH("補",M61))),$A760&amp;"("&amp;SUBSTITUTE(M61,"補","")&amp;"時"&amp;")",""))</f>
        <v/>
      </c>
      <c r="N760" s="65" t="str">
        <f ca="1">CONCATENATE(IF(AND(LEN(N759)&gt;=1,N759&lt;&gt;".",COUNTIF(N61:N$73,"*補*")&gt;0),".",""),IF(N61="補",$A760,""),IF(AND(LEN(N61)&gt;=2,ISNUMBER(SEARCH("補",N61))),$A760&amp;"("&amp;SUBSTITUTE(N61,"補","")&amp;"時"&amp;")",""))</f>
        <v/>
      </c>
      <c r="O760" s="65" t="str">
        <f ca="1">CONCATENATE(IF(AND(LEN(O759)&gt;=1,O759&lt;&gt;".",COUNTIF(O61:O$73,"*補*")&gt;0),".",""),IF(O61="補",$A760,""),IF(AND(LEN(O61)&gt;=2,ISNUMBER(SEARCH("補",O61))),$A760&amp;"("&amp;SUBSTITUTE(O61,"補","")&amp;"時"&amp;")",""))</f>
        <v/>
      </c>
      <c r="P760" s="65" t="str">
        <f ca="1">CONCATENATE(IF(AND(LEN(P759)&gt;=1,P759&lt;&gt;".",COUNTIF(P61:P$73,"*補*")&gt;0),".",""),IF(P61="補",$A760,""),IF(AND(LEN(P61)&gt;=2,ISNUMBER(SEARCH("補",P61))),$A760&amp;"("&amp;SUBSTITUTE(P61,"補","")&amp;"時"&amp;")",""))</f>
        <v/>
      </c>
      <c r="Q760" s="65" t="str">
        <f ca="1">CONCATENATE(IF(AND(LEN(Q759)&gt;=1,Q759&lt;&gt;".",COUNTIF(Q61:Q$73,"*補*")&gt;0),".",""),IF(Q61="補",$A760,""),IF(AND(LEN(Q61)&gt;=2,ISNUMBER(SEARCH("補",Q61))),$A760&amp;"("&amp;SUBSTITUTE(Q61,"補","")&amp;"時"&amp;")",""))</f>
        <v/>
      </c>
      <c r="R760" s="65" t="str">
        <f ca="1">CONCATENATE(IF(AND(LEN(R759)&gt;=1,R759&lt;&gt;".",COUNTIF(R61:R$73,"*補*")&gt;0),".",""),IF(R61="補",$A760,""),IF(AND(LEN(R61)&gt;=2,ISNUMBER(SEARCH("補",R61))),$A760&amp;"("&amp;SUBSTITUTE(R61,"補","")&amp;"時"&amp;")",""))</f>
        <v/>
      </c>
      <c r="S760" s="65" t="str">
        <f ca="1">CONCATENATE(IF(AND(LEN(S759)&gt;=1,S759&lt;&gt;".",COUNTIF(S61:S$73,"*補*")&gt;0),".",""),IF(S61="補",$A760,""),IF(AND(LEN(S61)&gt;=2,ISNUMBER(SEARCH("補",S61))),$A760&amp;"("&amp;SUBSTITUTE(S61,"補","")&amp;"時"&amp;")",""))</f>
        <v/>
      </c>
      <c r="T760" s="65" t="str">
        <f ca="1">CONCATENATE(IF(AND(LEN(T759)&gt;=1,T759&lt;&gt;".",COUNTIF(T61:T$73,"*補*")&gt;0),".",""),IF(T61="補",$A760,""),IF(AND(LEN(T61)&gt;=2,ISNUMBER(SEARCH("補",T61))),$A760&amp;"("&amp;SUBSTITUTE(T61,"補","")&amp;"時"&amp;")",""))</f>
        <v/>
      </c>
      <c r="U760" s="65" t="str">
        <f ca="1">CONCATENATE(IF(AND(LEN(U759)&gt;=1,U759&lt;&gt;".",COUNTIF(U61:U$73,"*補*")&gt;0),".",""),IF(U61="補",$A760,""),IF(AND(LEN(U61)&gt;=2,ISNUMBER(SEARCH("補",U61))),$A760&amp;"("&amp;SUBSTITUTE(U61,"補","")&amp;"時"&amp;")",""))</f>
        <v/>
      </c>
      <c r="V760" s="65" t="str">
        <f ca="1">CONCATENATE(IF(AND(LEN(V759)&gt;=1,V759&lt;&gt;".",COUNTIF(V61:V$73,"*補*")&gt;0),".",""),IF(V61="補",$A760,""),IF(AND(LEN(V61)&gt;=2,ISNUMBER(SEARCH("補",V61))),$A760&amp;"("&amp;SUBSTITUTE(V61,"補","")&amp;"時"&amp;")",""))</f>
        <v/>
      </c>
      <c r="W760" s="65" t="str">
        <f ca="1">CONCATENATE(IF(AND(LEN(W759)&gt;=1,W759&lt;&gt;".",COUNTIF(W61:W$73,"*補*")&gt;0),".",""),IF(W61="補",$A760,""),IF(AND(LEN(W61)&gt;=2,ISNUMBER(SEARCH("補",W61))),$A760&amp;"("&amp;SUBSTITUTE(W61,"補","")&amp;"時"&amp;")",""))</f>
        <v/>
      </c>
      <c r="X760" s="65" t="str">
        <f ca="1">CONCATENATE(IF(AND(LEN(X759)&gt;=1,X759&lt;&gt;".",COUNTIF(X61:X$73,"*補*")&gt;0),".",""),IF(X61="補",$A760,""),IF(AND(LEN(X61)&gt;=2,ISNUMBER(SEARCH("補",X61))),$A760&amp;"("&amp;SUBSTITUTE(X61,"補","")&amp;"時"&amp;")",""))</f>
        <v/>
      </c>
      <c r="Y760" s="65" t="str">
        <f ca="1">CONCATENATE(IF(AND(LEN(Y759)&gt;=1,Y759&lt;&gt;".",COUNTIF(Y61:Y$73,"*補*")&gt;0),".",""),IF(Y61="補",$A760,""),IF(AND(LEN(Y61)&gt;=2,ISNUMBER(SEARCH("補",Y61))),$A760&amp;"("&amp;SUBSTITUTE(Y61,"補","")&amp;"時"&amp;")",""))</f>
        <v/>
      </c>
      <c r="Z760" s="65" t="str">
        <f ca="1">CONCATENATE(IF(AND(LEN(Z759)&gt;=1,Z759&lt;&gt;".",COUNTIF(Z61:Z$73,"*補*")&gt;0),".",""),IF(Z61="補",$A760,""),IF(AND(LEN(Z61)&gt;=2,ISNUMBER(SEARCH("補",Z61))),$A760&amp;"("&amp;SUBSTITUTE(Z61,"補","")&amp;"時"&amp;")",""))</f>
        <v/>
      </c>
      <c r="AA760" s="65" t="str">
        <f ca="1">CONCATENATE(IF(AND(LEN(AA759)&gt;=1,AA759&lt;&gt;".",COUNTIF(AA61:AA$73,"*補*")&gt;0),".",""),IF(AA61="補",$A760,""),IF(AND(LEN(AA61)&gt;=2,ISNUMBER(SEARCH("補",AA61))),$A760&amp;"("&amp;SUBSTITUTE(AA61,"補","")&amp;"時"&amp;")",""))</f>
        <v/>
      </c>
      <c r="AB760" s="65" t="str">
        <f ca="1">CONCATENATE(IF(AND(LEN(AB759)&gt;=1,AB759&lt;&gt;".",COUNTIF(AB61:AB$73,"*補*")&gt;0),".",""),IF(AB61="補",$A760,""),IF(AND(LEN(AB61)&gt;=2,ISNUMBER(SEARCH("補",AB61))),$A760&amp;"("&amp;SUBSTITUTE(AB61,"補","")&amp;"時"&amp;")",""))</f>
        <v/>
      </c>
      <c r="AC760" s="65" t="str">
        <f ca="1">CONCATENATE(IF(AND(LEN(AC759)&gt;=1,AC759&lt;&gt;".",COUNTIF(AC61:AC$73,"*補*")&gt;0),".",""),IF(AC61="補",$A760,""),IF(AND(LEN(AC61)&gt;=2,ISNUMBER(SEARCH("補",AC61))),$A760&amp;"("&amp;SUBSTITUTE(AC61,"補","")&amp;"時"&amp;")",""))</f>
        <v/>
      </c>
      <c r="AD760" s="65" t="str">
        <f ca="1">CONCATENATE(IF(AND(LEN(AD759)&gt;=1,AD759&lt;&gt;".",COUNTIF(AD61:AD$73,"*補*")&gt;0),".",""),IF(AD61="補",$A760,""),IF(AND(LEN(AD61)&gt;=2,ISNUMBER(SEARCH("補",AD61))),$A760&amp;"("&amp;SUBSTITUTE(AD61,"補","")&amp;"時"&amp;")",""))</f>
        <v/>
      </c>
      <c r="AE760" s="65" t="str">
        <f ca="1">CONCATENATE(IF(AND(LEN(AE759)&gt;=1,AE759&lt;&gt;".",COUNTIF(AE61:AE$73,"*補*")&gt;0),".",""),IF(AE61="補",$A760,""),IF(AND(LEN(AE61)&gt;=2,ISNUMBER(SEARCH("補",AE61))),$A760&amp;"("&amp;SUBSTITUTE(AE61,"補","")&amp;"時"&amp;")",""))</f>
        <v/>
      </c>
      <c r="AF760" s="65" t="str">
        <f ca="1">CONCATENATE(IF(AND(LEN(AF759)&gt;=1,AF759&lt;&gt;".",COUNTIF(AF61:AF$73,"*補*")&gt;0),".",""),IF(AF61="補",$A760,""),IF(AND(LEN(AF61)&gt;=2,ISNUMBER(SEARCH("補",AF61))),$A760&amp;"("&amp;SUBSTITUTE(AF61,"補","")&amp;"時"&amp;")",""))</f>
        <v/>
      </c>
      <c r="AG760" s="65" t="str">
        <f ca="1">CONCATENATE(IF(AND(LEN(AG759)&gt;=1,AG759&lt;&gt;".",COUNTIF(AG61:AG$73,"*補*")&gt;0),".",""),IF(AG61="補",$A760,""),IF(AND(LEN(AG61)&gt;=2,ISNUMBER(SEARCH("補",AG61))),$A760&amp;"("&amp;SUBSTITUTE(AG61,"補","")&amp;"時"&amp;")",""))</f>
        <v/>
      </c>
      <c r="AH760" s="65"/>
      <c r="AI760" s="65"/>
      <c r="AJ760" s="65"/>
    </row>
    <row r="761" spans="1:36">
      <c r="A761" s="65">
        <f t="shared" si="62"/>
        <v>61</v>
      </c>
      <c r="B761" s="65" t="str">
        <f t="shared" si="62"/>
        <v>唐正瑋</v>
      </c>
      <c r="C761" s="65" t="str">
        <f ca="1">CONCATENATE(IF(AND(LEN(C760)&gt;=1,C760&lt;&gt;".",COUNTIF(C62:C$73,"*補*")&gt;0),".",""),IF(C62="補",$A761,""),IF(AND(LEN(C62)&gt;=2,ISNUMBER(SEARCH("補",C62))),$A761&amp;"("&amp;SUBSTITUTE(C62,"補","")&amp;"時"&amp;")",""))</f>
        <v/>
      </c>
      <c r="D761" s="65" t="str">
        <f ca="1">CONCATENATE(IF(AND(LEN(D760)&gt;=1,D760&lt;&gt;".",COUNTIF(D62:D$73,"*補*")&gt;0),".",""),IF(D62="補",$A761,""),IF(AND(LEN(D62)&gt;=2,ISNUMBER(SEARCH("補",D62))),$A761&amp;"("&amp;SUBSTITUTE(D62,"補","")&amp;"時"&amp;")",""))</f>
        <v/>
      </c>
      <c r="E761" s="65" t="str">
        <f ca="1">CONCATENATE(IF(AND(LEN(E760)&gt;=1,E760&lt;&gt;".",COUNTIF(E62:E$73,"*補*")&gt;0),".",""),IF(E62="補",$A761,""),IF(AND(LEN(E62)&gt;=2,ISNUMBER(SEARCH("補",E62))),$A761&amp;"("&amp;SUBSTITUTE(E62,"補","")&amp;"時"&amp;")",""))</f>
        <v/>
      </c>
      <c r="F761" s="65" t="str">
        <f ca="1">CONCATENATE(IF(AND(LEN(F760)&gt;=1,F760&lt;&gt;".",COUNTIF(F62:F$73,"*補*")&gt;0),".",""),IF(F62="補",$A761,""),IF(AND(LEN(F62)&gt;=2,ISNUMBER(SEARCH("補",F62))),$A761&amp;"("&amp;SUBSTITUTE(F62,"補","")&amp;"時"&amp;")",""))</f>
        <v/>
      </c>
      <c r="G761" s="65" t="str">
        <f ca="1">CONCATENATE(IF(AND(LEN(G760)&gt;=1,G760&lt;&gt;".",COUNTIF(G62:G$73,"*補*")&gt;0),".",""),IF(G62="補",$A761,""),IF(AND(LEN(G62)&gt;=2,ISNUMBER(SEARCH("補",G62))),$A761&amp;"("&amp;SUBSTITUTE(G62,"補","")&amp;"時"&amp;")",""))</f>
        <v/>
      </c>
      <c r="H761" s="65" t="str">
        <f ca="1">CONCATENATE(IF(AND(LEN(H760)&gt;=1,H760&lt;&gt;".",COUNTIF(H62:H$73,"*補*")&gt;0),".",""),IF(H62="補",$A761,""),IF(AND(LEN(H62)&gt;=2,ISNUMBER(SEARCH("補",H62))),$A761&amp;"("&amp;SUBSTITUTE(H62,"補","")&amp;"時"&amp;")",""))</f>
        <v/>
      </c>
      <c r="I761" s="65" t="str">
        <f ca="1">CONCATENATE(IF(AND(LEN(I760)&gt;=1,I760&lt;&gt;".",COUNTIF(I62:I$73,"*補*")&gt;0),".",""),IF(I62="補",$A761,""),IF(AND(LEN(I62)&gt;=2,ISNUMBER(SEARCH("補",I62))),$A761&amp;"("&amp;SUBSTITUTE(I62,"補","")&amp;"時"&amp;")",""))</f>
        <v/>
      </c>
      <c r="J761" s="65" t="str">
        <f ca="1">CONCATENATE(IF(AND(LEN(J760)&gt;=1,J760&lt;&gt;".",COUNTIF(J62:J$73,"*補*")&gt;0),".",""),IF(J62="補",$A761,""),IF(AND(LEN(J62)&gt;=2,ISNUMBER(SEARCH("補",J62))),$A761&amp;"("&amp;SUBSTITUTE(J62,"補","")&amp;"時"&amp;")",""))</f>
        <v/>
      </c>
      <c r="K761" s="65" t="str">
        <f ca="1">CONCATENATE(IF(AND(LEN(K760)&gt;=1,K760&lt;&gt;".",COUNTIF(K62:K$73,"*補*")&gt;0),".",""),IF(K62="補",$A761,""),IF(AND(LEN(K62)&gt;=2,ISNUMBER(SEARCH("補",K62))),$A761&amp;"("&amp;SUBSTITUTE(K62,"補","")&amp;"時"&amp;")",""))</f>
        <v/>
      </c>
      <c r="L761" s="65" t="str">
        <f ca="1">CONCATENATE(IF(AND(LEN(L760)&gt;=1,L760&lt;&gt;".",COUNTIF(L62:L$73,"*補*")&gt;0),".",""),IF(L62="補",$A761,""),IF(AND(LEN(L62)&gt;=2,ISNUMBER(SEARCH("補",L62))),$A761&amp;"("&amp;SUBSTITUTE(L62,"補","")&amp;"時"&amp;")",""))</f>
        <v/>
      </c>
      <c r="M761" s="65" t="str">
        <f ca="1">CONCATENATE(IF(AND(LEN(M760)&gt;=1,M760&lt;&gt;".",COUNTIF(M62:M$73,"*補*")&gt;0),".",""),IF(M62="補",$A761,""),IF(AND(LEN(M62)&gt;=2,ISNUMBER(SEARCH("補",M62))),$A761&amp;"("&amp;SUBSTITUTE(M62,"補","")&amp;"時"&amp;")",""))</f>
        <v/>
      </c>
      <c r="N761" s="65" t="str">
        <f ca="1">CONCATENATE(IF(AND(LEN(N760)&gt;=1,N760&lt;&gt;".",COUNTIF(N62:N$73,"*補*")&gt;0),".",""),IF(N62="補",$A761,""),IF(AND(LEN(N62)&gt;=2,ISNUMBER(SEARCH("補",N62))),$A761&amp;"("&amp;SUBSTITUTE(N62,"補","")&amp;"時"&amp;")",""))</f>
        <v/>
      </c>
      <c r="O761" s="65" t="str">
        <f ca="1">CONCATENATE(IF(AND(LEN(O760)&gt;=1,O760&lt;&gt;".",COUNTIF(O62:O$73,"*補*")&gt;0),".",""),IF(O62="補",$A761,""),IF(AND(LEN(O62)&gt;=2,ISNUMBER(SEARCH("補",O62))),$A761&amp;"("&amp;SUBSTITUTE(O62,"補","")&amp;"時"&amp;")",""))</f>
        <v/>
      </c>
      <c r="P761" s="65" t="str">
        <f ca="1">CONCATENATE(IF(AND(LEN(P760)&gt;=1,P760&lt;&gt;".",COUNTIF(P62:P$73,"*補*")&gt;0),".",""),IF(P62="補",$A761,""),IF(AND(LEN(P62)&gt;=2,ISNUMBER(SEARCH("補",P62))),$A761&amp;"("&amp;SUBSTITUTE(P62,"補","")&amp;"時"&amp;")",""))</f>
        <v/>
      </c>
      <c r="Q761" s="65" t="str">
        <f ca="1">CONCATENATE(IF(AND(LEN(Q760)&gt;=1,Q760&lt;&gt;".",COUNTIF(Q62:Q$73,"*補*")&gt;0),".",""),IF(Q62="補",$A761,""),IF(AND(LEN(Q62)&gt;=2,ISNUMBER(SEARCH("補",Q62))),$A761&amp;"("&amp;SUBSTITUTE(Q62,"補","")&amp;"時"&amp;")",""))</f>
        <v/>
      </c>
      <c r="R761" s="65" t="str">
        <f ca="1">CONCATENATE(IF(AND(LEN(R760)&gt;=1,R760&lt;&gt;".",COUNTIF(R62:R$73,"*補*")&gt;0),".",""),IF(R62="補",$A761,""),IF(AND(LEN(R62)&gt;=2,ISNUMBER(SEARCH("補",R62))),$A761&amp;"("&amp;SUBSTITUTE(R62,"補","")&amp;"時"&amp;")",""))</f>
        <v/>
      </c>
      <c r="S761" s="65" t="str">
        <f ca="1">CONCATENATE(IF(AND(LEN(S760)&gt;=1,S760&lt;&gt;".",COUNTIF(S62:S$73,"*補*")&gt;0),".",""),IF(S62="補",$A761,""),IF(AND(LEN(S62)&gt;=2,ISNUMBER(SEARCH("補",S62))),$A761&amp;"("&amp;SUBSTITUTE(S62,"補","")&amp;"時"&amp;")",""))</f>
        <v/>
      </c>
      <c r="T761" s="65" t="str">
        <f ca="1">CONCATENATE(IF(AND(LEN(T760)&gt;=1,T760&lt;&gt;".",COUNTIF(T62:T$73,"*補*")&gt;0),".",""),IF(T62="補",$A761,""),IF(AND(LEN(T62)&gt;=2,ISNUMBER(SEARCH("補",T62))),$A761&amp;"("&amp;SUBSTITUTE(T62,"補","")&amp;"時"&amp;")",""))</f>
        <v/>
      </c>
      <c r="U761" s="65" t="str">
        <f ca="1">CONCATENATE(IF(AND(LEN(U760)&gt;=1,U760&lt;&gt;".",COUNTIF(U62:U$73,"*補*")&gt;0),".",""),IF(U62="補",$A761,""),IF(AND(LEN(U62)&gt;=2,ISNUMBER(SEARCH("補",U62))),$A761&amp;"("&amp;SUBSTITUTE(U62,"補","")&amp;"時"&amp;")",""))</f>
        <v/>
      </c>
      <c r="V761" s="65" t="str">
        <f ca="1">CONCATENATE(IF(AND(LEN(V760)&gt;=1,V760&lt;&gt;".",COUNTIF(V62:V$73,"*補*")&gt;0),".",""),IF(V62="補",$A761,""),IF(AND(LEN(V62)&gt;=2,ISNUMBER(SEARCH("補",V62))),$A761&amp;"("&amp;SUBSTITUTE(V62,"補","")&amp;"時"&amp;")",""))</f>
        <v/>
      </c>
      <c r="W761" s="65" t="str">
        <f ca="1">CONCATENATE(IF(AND(LEN(W760)&gt;=1,W760&lt;&gt;".",COUNTIF(W62:W$73,"*補*")&gt;0),".",""),IF(W62="補",$A761,""),IF(AND(LEN(W62)&gt;=2,ISNUMBER(SEARCH("補",W62))),$A761&amp;"("&amp;SUBSTITUTE(W62,"補","")&amp;"時"&amp;")",""))</f>
        <v/>
      </c>
      <c r="X761" s="65" t="str">
        <f ca="1">CONCATENATE(IF(AND(LEN(X760)&gt;=1,X760&lt;&gt;".",COUNTIF(X62:X$73,"*補*")&gt;0),".",""),IF(X62="補",$A761,""),IF(AND(LEN(X62)&gt;=2,ISNUMBER(SEARCH("補",X62))),$A761&amp;"("&amp;SUBSTITUTE(X62,"補","")&amp;"時"&amp;")",""))</f>
        <v/>
      </c>
      <c r="Y761" s="65" t="str">
        <f ca="1">CONCATENATE(IF(AND(LEN(Y760)&gt;=1,Y760&lt;&gt;".",COUNTIF(Y62:Y$73,"*補*")&gt;0),".",""),IF(Y62="補",$A761,""),IF(AND(LEN(Y62)&gt;=2,ISNUMBER(SEARCH("補",Y62))),$A761&amp;"("&amp;SUBSTITUTE(Y62,"補","")&amp;"時"&amp;")",""))</f>
        <v/>
      </c>
      <c r="Z761" s="65" t="str">
        <f ca="1">CONCATENATE(IF(AND(LEN(Z760)&gt;=1,Z760&lt;&gt;".",COUNTIF(Z62:Z$73,"*補*")&gt;0),".",""),IF(Z62="補",$A761,""),IF(AND(LEN(Z62)&gt;=2,ISNUMBER(SEARCH("補",Z62))),$A761&amp;"("&amp;SUBSTITUTE(Z62,"補","")&amp;"時"&amp;")",""))</f>
        <v/>
      </c>
      <c r="AA761" s="65" t="str">
        <f ca="1">CONCATENATE(IF(AND(LEN(AA760)&gt;=1,AA760&lt;&gt;".",COUNTIF(AA62:AA$73,"*補*")&gt;0),".",""),IF(AA62="補",$A761,""),IF(AND(LEN(AA62)&gt;=2,ISNUMBER(SEARCH("補",AA62))),$A761&amp;"("&amp;SUBSTITUTE(AA62,"補","")&amp;"時"&amp;")",""))</f>
        <v/>
      </c>
      <c r="AB761" s="65" t="str">
        <f ca="1">CONCATENATE(IF(AND(LEN(AB760)&gt;=1,AB760&lt;&gt;".",COUNTIF(AB62:AB$73,"*補*")&gt;0),".",""),IF(AB62="補",$A761,""),IF(AND(LEN(AB62)&gt;=2,ISNUMBER(SEARCH("補",AB62))),$A761&amp;"("&amp;SUBSTITUTE(AB62,"補","")&amp;"時"&amp;")",""))</f>
        <v/>
      </c>
      <c r="AC761" s="65" t="str">
        <f ca="1">CONCATENATE(IF(AND(LEN(AC760)&gt;=1,AC760&lt;&gt;".",COUNTIF(AC62:AC$73,"*補*")&gt;0),".",""),IF(AC62="補",$A761,""),IF(AND(LEN(AC62)&gt;=2,ISNUMBER(SEARCH("補",AC62))),$A761&amp;"("&amp;SUBSTITUTE(AC62,"補","")&amp;"時"&amp;")",""))</f>
        <v/>
      </c>
      <c r="AD761" s="65" t="str">
        <f ca="1">CONCATENATE(IF(AND(LEN(AD760)&gt;=1,AD760&lt;&gt;".",COUNTIF(AD62:AD$73,"*補*")&gt;0),".",""),IF(AD62="補",$A761,""),IF(AND(LEN(AD62)&gt;=2,ISNUMBER(SEARCH("補",AD62))),$A761&amp;"("&amp;SUBSTITUTE(AD62,"補","")&amp;"時"&amp;")",""))</f>
        <v/>
      </c>
      <c r="AE761" s="65" t="str">
        <f ca="1">CONCATENATE(IF(AND(LEN(AE760)&gt;=1,AE760&lt;&gt;".",COUNTIF(AE62:AE$73,"*補*")&gt;0),".",""),IF(AE62="補",$A761,""),IF(AND(LEN(AE62)&gt;=2,ISNUMBER(SEARCH("補",AE62))),$A761&amp;"("&amp;SUBSTITUTE(AE62,"補","")&amp;"時"&amp;")",""))</f>
        <v/>
      </c>
      <c r="AF761" s="65" t="str">
        <f ca="1">CONCATENATE(IF(AND(LEN(AF760)&gt;=1,AF760&lt;&gt;".",COUNTIF(AF62:AF$73,"*補*")&gt;0),".",""),IF(AF62="補",$A761,""),IF(AND(LEN(AF62)&gt;=2,ISNUMBER(SEARCH("補",AF62))),$A761&amp;"("&amp;SUBSTITUTE(AF62,"補","")&amp;"時"&amp;")",""))</f>
        <v/>
      </c>
      <c r="AG761" s="65" t="str">
        <f ca="1">CONCATENATE(IF(AND(LEN(AG760)&gt;=1,AG760&lt;&gt;".",COUNTIF(AG62:AG$73,"*補*")&gt;0),".",""),IF(AG62="補",$A761,""),IF(AND(LEN(AG62)&gt;=2,ISNUMBER(SEARCH("補",AG62))),$A761&amp;"("&amp;SUBSTITUTE(AG62,"補","")&amp;"時"&amp;")",""))</f>
        <v/>
      </c>
      <c r="AH761" s="65"/>
      <c r="AI761" s="65"/>
      <c r="AJ761" s="65"/>
    </row>
    <row r="762" spans="1:36">
      <c r="A762" s="65">
        <f t="shared" si="62"/>
        <v>62</v>
      </c>
      <c r="B762" s="65" t="str">
        <f t="shared" si="62"/>
        <v>曾慶鈞</v>
      </c>
      <c r="C762" s="65" t="str">
        <f ca="1">CONCATENATE(IF(AND(LEN(C761)&gt;=1,C761&lt;&gt;".",COUNTIF(C63:C$73,"*補*")&gt;0),".",""),IF(C63="補",$A762,""),IF(AND(LEN(C63)&gt;=2,ISNUMBER(SEARCH("補",C63))),$A762&amp;"("&amp;SUBSTITUTE(C63,"補","")&amp;"時"&amp;")",""))</f>
        <v/>
      </c>
      <c r="D762" s="65" t="str">
        <f ca="1">CONCATENATE(IF(AND(LEN(D761)&gt;=1,D761&lt;&gt;".",COUNTIF(D63:D$73,"*補*")&gt;0),".",""),IF(D63="補",$A762,""),IF(AND(LEN(D63)&gt;=2,ISNUMBER(SEARCH("補",D63))),$A762&amp;"("&amp;SUBSTITUTE(D63,"補","")&amp;"時"&amp;")",""))</f>
        <v/>
      </c>
      <c r="E762" s="65" t="str">
        <f ca="1">CONCATENATE(IF(AND(LEN(E761)&gt;=1,E761&lt;&gt;".",COUNTIF(E63:E$73,"*補*")&gt;0),".",""),IF(E63="補",$A762,""),IF(AND(LEN(E63)&gt;=2,ISNUMBER(SEARCH("補",E63))),$A762&amp;"("&amp;SUBSTITUTE(E63,"補","")&amp;"時"&amp;")",""))</f>
        <v/>
      </c>
      <c r="F762" s="65" t="str">
        <f ca="1">CONCATENATE(IF(AND(LEN(F761)&gt;=1,F761&lt;&gt;".",COUNTIF(F63:F$73,"*補*")&gt;0),".",""),IF(F63="補",$A762,""),IF(AND(LEN(F63)&gt;=2,ISNUMBER(SEARCH("補",F63))),$A762&amp;"("&amp;SUBSTITUTE(F63,"補","")&amp;"時"&amp;")",""))</f>
        <v/>
      </c>
      <c r="G762" s="65" t="str">
        <f ca="1">CONCATENATE(IF(AND(LEN(G761)&gt;=1,G761&lt;&gt;".",COUNTIF(G63:G$73,"*補*")&gt;0),".",""),IF(G63="補",$A762,""),IF(AND(LEN(G63)&gt;=2,ISNUMBER(SEARCH("補",G63))),$A762&amp;"("&amp;SUBSTITUTE(G63,"補","")&amp;"時"&amp;")",""))</f>
        <v/>
      </c>
      <c r="H762" s="65" t="str">
        <f ca="1">CONCATENATE(IF(AND(LEN(H761)&gt;=1,H761&lt;&gt;".",COUNTIF(H63:H$73,"*補*")&gt;0),".",""),IF(H63="補",$A762,""),IF(AND(LEN(H63)&gt;=2,ISNUMBER(SEARCH("補",H63))),$A762&amp;"("&amp;SUBSTITUTE(H63,"補","")&amp;"時"&amp;")",""))</f>
        <v/>
      </c>
      <c r="I762" s="65" t="str">
        <f ca="1">CONCATENATE(IF(AND(LEN(I761)&gt;=1,I761&lt;&gt;".",COUNTIF(I63:I$73,"*補*")&gt;0),".",""),IF(I63="補",$A762,""),IF(AND(LEN(I63)&gt;=2,ISNUMBER(SEARCH("補",I63))),$A762&amp;"("&amp;SUBSTITUTE(I63,"補","")&amp;"時"&amp;")",""))</f>
        <v/>
      </c>
      <c r="J762" s="65" t="str">
        <f ca="1">CONCATENATE(IF(AND(LEN(J761)&gt;=1,J761&lt;&gt;".",COUNTIF(J63:J$73,"*補*")&gt;0),".",""),IF(J63="補",$A762,""),IF(AND(LEN(J63)&gt;=2,ISNUMBER(SEARCH("補",J63))),$A762&amp;"("&amp;SUBSTITUTE(J63,"補","")&amp;"時"&amp;")",""))</f>
        <v/>
      </c>
      <c r="K762" s="65" t="str">
        <f ca="1">CONCATENATE(IF(AND(LEN(K761)&gt;=1,K761&lt;&gt;".",COUNTIF(K63:K$73,"*補*")&gt;0),".",""),IF(K63="補",$A762,""),IF(AND(LEN(K63)&gt;=2,ISNUMBER(SEARCH("補",K63))),$A762&amp;"("&amp;SUBSTITUTE(K63,"補","")&amp;"時"&amp;")",""))</f>
        <v/>
      </c>
      <c r="L762" s="65" t="str">
        <f ca="1">CONCATENATE(IF(AND(LEN(L761)&gt;=1,L761&lt;&gt;".",COUNTIF(L63:L$73,"*補*")&gt;0),".",""),IF(L63="補",$A762,""),IF(AND(LEN(L63)&gt;=2,ISNUMBER(SEARCH("補",L63))),$A762&amp;"("&amp;SUBSTITUTE(L63,"補","")&amp;"時"&amp;")",""))</f>
        <v/>
      </c>
      <c r="M762" s="65" t="str">
        <f ca="1">CONCATENATE(IF(AND(LEN(M761)&gt;=1,M761&lt;&gt;".",COUNTIF(M63:M$73,"*補*")&gt;0),".",""),IF(M63="補",$A762,""),IF(AND(LEN(M63)&gt;=2,ISNUMBER(SEARCH("補",M63))),$A762&amp;"("&amp;SUBSTITUTE(M63,"補","")&amp;"時"&amp;")",""))</f>
        <v/>
      </c>
      <c r="N762" s="65" t="str">
        <f ca="1">CONCATENATE(IF(AND(LEN(N761)&gt;=1,N761&lt;&gt;".",COUNTIF(N63:N$73,"*補*")&gt;0),".",""),IF(N63="補",$A762,""),IF(AND(LEN(N63)&gt;=2,ISNUMBER(SEARCH("補",N63))),$A762&amp;"("&amp;SUBSTITUTE(N63,"補","")&amp;"時"&amp;")",""))</f>
        <v/>
      </c>
      <c r="O762" s="65" t="str">
        <f ca="1">CONCATENATE(IF(AND(LEN(O761)&gt;=1,O761&lt;&gt;".",COUNTIF(O63:O$73,"*補*")&gt;0),".",""),IF(O63="補",$A762,""),IF(AND(LEN(O63)&gt;=2,ISNUMBER(SEARCH("補",O63))),$A762&amp;"("&amp;SUBSTITUTE(O63,"補","")&amp;"時"&amp;")",""))</f>
        <v/>
      </c>
      <c r="P762" s="65" t="str">
        <f ca="1">CONCATENATE(IF(AND(LEN(P761)&gt;=1,P761&lt;&gt;".",COUNTIF(P63:P$73,"*補*")&gt;0),".",""),IF(P63="補",$A762,""),IF(AND(LEN(P63)&gt;=2,ISNUMBER(SEARCH("補",P63))),$A762&amp;"("&amp;SUBSTITUTE(P63,"補","")&amp;"時"&amp;")",""))</f>
        <v/>
      </c>
      <c r="Q762" s="65" t="str">
        <f ca="1">CONCATENATE(IF(AND(LEN(Q761)&gt;=1,Q761&lt;&gt;".",COUNTIF(Q63:Q$73,"*補*")&gt;0),".",""),IF(Q63="補",$A762,""),IF(AND(LEN(Q63)&gt;=2,ISNUMBER(SEARCH("補",Q63))),$A762&amp;"("&amp;SUBSTITUTE(Q63,"補","")&amp;"時"&amp;")",""))</f>
        <v/>
      </c>
      <c r="R762" s="65" t="str">
        <f ca="1">CONCATENATE(IF(AND(LEN(R761)&gt;=1,R761&lt;&gt;".",COUNTIF(R63:R$73,"*補*")&gt;0),".",""),IF(R63="補",$A762,""),IF(AND(LEN(R63)&gt;=2,ISNUMBER(SEARCH("補",R63))),$A762&amp;"("&amp;SUBSTITUTE(R63,"補","")&amp;"時"&amp;")",""))</f>
        <v/>
      </c>
      <c r="S762" s="65" t="str">
        <f ca="1">CONCATENATE(IF(AND(LEN(S761)&gt;=1,S761&lt;&gt;".",COUNTIF(S63:S$73,"*補*")&gt;0),".",""),IF(S63="補",$A762,""),IF(AND(LEN(S63)&gt;=2,ISNUMBER(SEARCH("補",S63))),$A762&amp;"("&amp;SUBSTITUTE(S63,"補","")&amp;"時"&amp;")",""))</f>
        <v/>
      </c>
      <c r="T762" s="65" t="str">
        <f ca="1">CONCATENATE(IF(AND(LEN(T761)&gt;=1,T761&lt;&gt;".",COUNTIF(T63:T$73,"*補*")&gt;0),".",""),IF(T63="補",$A762,""),IF(AND(LEN(T63)&gt;=2,ISNUMBER(SEARCH("補",T63))),$A762&amp;"("&amp;SUBSTITUTE(T63,"補","")&amp;"時"&amp;")",""))</f>
        <v/>
      </c>
      <c r="U762" s="65" t="str">
        <f ca="1">CONCATENATE(IF(AND(LEN(U761)&gt;=1,U761&lt;&gt;".",COUNTIF(U63:U$73,"*補*")&gt;0),".",""),IF(U63="補",$A762,""),IF(AND(LEN(U63)&gt;=2,ISNUMBER(SEARCH("補",U63))),$A762&amp;"("&amp;SUBSTITUTE(U63,"補","")&amp;"時"&amp;")",""))</f>
        <v/>
      </c>
      <c r="V762" s="65" t="str">
        <f ca="1">CONCATENATE(IF(AND(LEN(V761)&gt;=1,V761&lt;&gt;".",COUNTIF(V63:V$73,"*補*")&gt;0),".",""),IF(V63="補",$A762,""),IF(AND(LEN(V63)&gt;=2,ISNUMBER(SEARCH("補",V63))),$A762&amp;"("&amp;SUBSTITUTE(V63,"補","")&amp;"時"&amp;")",""))</f>
        <v/>
      </c>
      <c r="W762" s="65" t="str">
        <f ca="1">CONCATENATE(IF(AND(LEN(W761)&gt;=1,W761&lt;&gt;".",COUNTIF(W63:W$73,"*補*")&gt;0),".",""),IF(W63="補",$A762,""),IF(AND(LEN(W63)&gt;=2,ISNUMBER(SEARCH("補",W63))),$A762&amp;"("&amp;SUBSTITUTE(W63,"補","")&amp;"時"&amp;")",""))</f>
        <v/>
      </c>
      <c r="X762" s="65" t="str">
        <f ca="1">CONCATENATE(IF(AND(LEN(X761)&gt;=1,X761&lt;&gt;".",COUNTIF(X63:X$73,"*補*")&gt;0),".",""),IF(X63="補",$A762,""),IF(AND(LEN(X63)&gt;=2,ISNUMBER(SEARCH("補",X63))),$A762&amp;"("&amp;SUBSTITUTE(X63,"補","")&amp;"時"&amp;")",""))</f>
        <v/>
      </c>
      <c r="Y762" s="65" t="str">
        <f ca="1">CONCATENATE(IF(AND(LEN(Y761)&gt;=1,Y761&lt;&gt;".",COUNTIF(Y63:Y$73,"*補*")&gt;0),".",""),IF(Y63="補",$A762,""),IF(AND(LEN(Y63)&gt;=2,ISNUMBER(SEARCH("補",Y63))),$A762&amp;"("&amp;SUBSTITUTE(Y63,"補","")&amp;"時"&amp;")",""))</f>
        <v/>
      </c>
      <c r="Z762" s="65" t="str">
        <f ca="1">CONCATENATE(IF(AND(LEN(Z761)&gt;=1,Z761&lt;&gt;".",COUNTIF(Z63:Z$73,"*補*")&gt;0),".",""),IF(Z63="補",$A762,""),IF(AND(LEN(Z63)&gt;=2,ISNUMBER(SEARCH("補",Z63))),$A762&amp;"("&amp;SUBSTITUTE(Z63,"補","")&amp;"時"&amp;")",""))</f>
        <v/>
      </c>
      <c r="AA762" s="65" t="str">
        <f ca="1">CONCATENATE(IF(AND(LEN(AA761)&gt;=1,AA761&lt;&gt;".",COUNTIF(AA63:AA$73,"*補*")&gt;0),".",""),IF(AA63="補",$A762,""),IF(AND(LEN(AA63)&gt;=2,ISNUMBER(SEARCH("補",AA63))),$A762&amp;"("&amp;SUBSTITUTE(AA63,"補","")&amp;"時"&amp;")",""))</f>
        <v/>
      </c>
      <c r="AB762" s="65" t="str">
        <f ca="1">CONCATENATE(IF(AND(LEN(AB761)&gt;=1,AB761&lt;&gt;".",COUNTIF(AB63:AB$73,"*補*")&gt;0),".",""),IF(AB63="補",$A762,""),IF(AND(LEN(AB63)&gt;=2,ISNUMBER(SEARCH("補",AB63))),$A762&amp;"("&amp;SUBSTITUTE(AB63,"補","")&amp;"時"&amp;")",""))</f>
        <v/>
      </c>
      <c r="AC762" s="65" t="str">
        <f ca="1">CONCATENATE(IF(AND(LEN(AC761)&gt;=1,AC761&lt;&gt;".",COUNTIF(AC63:AC$73,"*補*")&gt;0),".",""),IF(AC63="補",$A762,""),IF(AND(LEN(AC63)&gt;=2,ISNUMBER(SEARCH("補",AC63))),$A762&amp;"("&amp;SUBSTITUTE(AC63,"補","")&amp;"時"&amp;")",""))</f>
        <v/>
      </c>
      <c r="AD762" s="65" t="str">
        <f ca="1">CONCATENATE(IF(AND(LEN(AD761)&gt;=1,AD761&lt;&gt;".",COUNTIF(AD63:AD$73,"*補*")&gt;0),".",""),IF(AD63="補",$A762,""),IF(AND(LEN(AD63)&gt;=2,ISNUMBER(SEARCH("補",AD63))),$A762&amp;"("&amp;SUBSTITUTE(AD63,"補","")&amp;"時"&amp;")",""))</f>
        <v/>
      </c>
      <c r="AE762" s="65" t="str">
        <f ca="1">CONCATENATE(IF(AND(LEN(AE761)&gt;=1,AE761&lt;&gt;".",COUNTIF(AE63:AE$73,"*補*")&gt;0),".",""),IF(AE63="補",$A762,""),IF(AND(LEN(AE63)&gt;=2,ISNUMBER(SEARCH("補",AE63))),$A762&amp;"("&amp;SUBSTITUTE(AE63,"補","")&amp;"時"&amp;")",""))</f>
        <v/>
      </c>
      <c r="AF762" s="65" t="str">
        <f ca="1">CONCATENATE(IF(AND(LEN(AF761)&gt;=1,AF761&lt;&gt;".",COUNTIF(AF63:AF$73,"*補*")&gt;0),".",""),IF(AF63="補",$A762,""),IF(AND(LEN(AF63)&gt;=2,ISNUMBER(SEARCH("補",AF63))),$A762&amp;"("&amp;SUBSTITUTE(AF63,"補","")&amp;"時"&amp;")",""))</f>
        <v/>
      </c>
      <c r="AG762" s="65" t="str">
        <f ca="1">CONCATENATE(IF(AND(LEN(AG761)&gt;=1,AG761&lt;&gt;".",COUNTIF(AG63:AG$73,"*補*")&gt;0),".",""),IF(AG63="補",$A762,""),IF(AND(LEN(AG63)&gt;=2,ISNUMBER(SEARCH("補",AG63))),$A762&amp;"("&amp;SUBSTITUTE(AG63,"補","")&amp;"時"&amp;")",""))</f>
        <v/>
      </c>
      <c r="AH762" s="65"/>
      <c r="AI762" s="65"/>
      <c r="AJ762" s="65"/>
    </row>
    <row r="763" spans="1:36">
      <c r="A763" s="65">
        <f t="shared" si="62"/>
        <v>63</v>
      </c>
      <c r="B763" s="65" t="str">
        <f t="shared" si="62"/>
        <v>楊鈞翔</v>
      </c>
      <c r="C763" s="65" t="str">
        <f ca="1">CONCATENATE(IF(AND(LEN(C762)&gt;=1,C762&lt;&gt;".",COUNTIF(C64:C$73,"*補*")&gt;0),".",""),IF(C64="補",$A763,""),IF(AND(LEN(C64)&gt;=2,ISNUMBER(SEARCH("補",C64))),$A763&amp;"("&amp;SUBSTITUTE(C64,"補","")&amp;"時"&amp;")",""))</f>
        <v/>
      </c>
      <c r="D763" s="65" t="str">
        <f ca="1">CONCATENATE(IF(AND(LEN(D762)&gt;=1,D762&lt;&gt;".",COUNTIF(D64:D$73,"*補*")&gt;0),".",""),IF(D64="補",$A763,""),IF(AND(LEN(D64)&gt;=2,ISNUMBER(SEARCH("補",D64))),$A763&amp;"("&amp;SUBSTITUTE(D64,"補","")&amp;"時"&amp;")",""))</f>
        <v/>
      </c>
      <c r="E763" s="65" t="str">
        <f ca="1">CONCATENATE(IF(AND(LEN(E762)&gt;=1,E762&lt;&gt;".",COUNTIF(E64:E$73,"*補*")&gt;0),".",""),IF(E64="補",$A763,""),IF(AND(LEN(E64)&gt;=2,ISNUMBER(SEARCH("補",E64))),$A763&amp;"("&amp;SUBSTITUTE(E64,"補","")&amp;"時"&amp;")",""))</f>
        <v/>
      </c>
      <c r="F763" s="65" t="str">
        <f ca="1">CONCATENATE(IF(AND(LEN(F762)&gt;=1,F762&lt;&gt;".",COUNTIF(F64:F$73,"*補*")&gt;0),".",""),IF(F64="補",$A763,""),IF(AND(LEN(F64)&gt;=2,ISNUMBER(SEARCH("補",F64))),$A763&amp;"("&amp;SUBSTITUTE(F64,"補","")&amp;"時"&amp;")",""))</f>
        <v/>
      </c>
      <c r="G763" s="65" t="str">
        <f ca="1">CONCATENATE(IF(AND(LEN(G762)&gt;=1,G762&lt;&gt;".",COUNTIF(G64:G$73,"*補*")&gt;0),".",""),IF(G64="補",$A763,""),IF(AND(LEN(G64)&gt;=2,ISNUMBER(SEARCH("補",G64))),$A763&amp;"("&amp;SUBSTITUTE(G64,"補","")&amp;"時"&amp;")",""))</f>
        <v/>
      </c>
      <c r="H763" s="65" t="str">
        <f ca="1">CONCATENATE(IF(AND(LEN(H762)&gt;=1,H762&lt;&gt;".",COUNTIF(H64:H$73,"*補*")&gt;0),".",""),IF(H64="補",$A763,""),IF(AND(LEN(H64)&gt;=2,ISNUMBER(SEARCH("補",H64))),$A763&amp;"("&amp;SUBSTITUTE(H64,"補","")&amp;"時"&amp;")",""))</f>
        <v/>
      </c>
      <c r="I763" s="65" t="str">
        <f ca="1">CONCATENATE(IF(AND(LEN(I762)&gt;=1,I762&lt;&gt;".",COUNTIF(I64:I$73,"*補*")&gt;0),".",""),IF(I64="補",$A763,""),IF(AND(LEN(I64)&gt;=2,ISNUMBER(SEARCH("補",I64))),$A763&amp;"("&amp;SUBSTITUTE(I64,"補","")&amp;"時"&amp;")",""))</f>
        <v/>
      </c>
      <c r="J763" s="65" t="str">
        <f ca="1">CONCATENATE(IF(AND(LEN(J762)&gt;=1,J762&lt;&gt;".",COUNTIF(J64:J$73,"*補*")&gt;0),".",""),IF(J64="補",$A763,""),IF(AND(LEN(J64)&gt;=2,ISNUMBER(SEARCH("補",J64))),$A763&amp;"("&amp;SUBSTITUTE(J64,"補","")&amp;"時"&amp;")",""))</f>
        <v/>
      </c>
      <c r="K763" s="65" t="str">
        <f ca="1">CONCATENATE(IF(AND(LEN(K762)&gt;=1,K762&lt;&gt;".",COUNTIF(K64:K$73,"*補*")&gt;0),".",""),IF(K64="補",$A763,""),IF(AND(LEN(K64)&gt;=2,ISNUMBER(SEARCH("補",K64))),$A763&amp;"("&amp;SUBSTITUTE(K64,"補","")&amp;"時"&amp;")",""))</f>
        <v/>
      </c>
      <c r="L763" s="65" t="str">
        <f ca="1">CONCATENATE(IF(AND(LEN(L762)&gt;=1,L762&lt;&gt;".",COUNTIF(L64:L$73,"*補*")&gt;0),".",""),IF(L64="補",$A763,""),IF(AND(LEN(L64)&gt;=2,ISNUMBER(SEARCH("補",L64))),$A763&amp;"("&amp;SUBSTITUTE(L64,"補","")&amp;"時"&amp;")",""))</f>
        <v/>
      </c>
      <c r="M763" s="65" t="str">
        <f ca="1">CONCATENATE(IF(AND(LEN(M762)&gt;=1,M762&lt;&gt;".",COUNTIF(M64:M$73,"*補*")&gt;0),".",""),IF(M64="補",$A763,""),IF(AND(LEN(M64)&gt;=2,ISNUMBER(SEARCH("補",M64))),$A763&amp;"("&amp;SUBSTITUTE(M64,"補","")&amp;"時"&amp;")",""))</f>
        <v/>
      </c>
      <c r="N763" s="65" t="str">
        <f ca="1">CONCATENATE(IF(AND(LEN(N762)&gt;=1,N762&lt;&gt;".",COUNTIF(N64:N$73,"*補*")&gt;0),".",""),IF(N64="補",$A763,""),IF(AND(LEN(N64)&gt;=2,ISNUMBER(SEARCH("補",N64))),$A763&amp;"("&amp;SUBSTITUTE(N64,"補","")&amp;"時"&amp;")",""))</f>
        <v/>
      </c>
      <c r="O763" s="65" t="str">
        <f ca="1">CONCATENATE(IF(AND(LEN(O762)&gt;=1,O762&lt;&gt;".",COUNTIF(O64:O$73,"*補*")&gt;0),".",""),IF(O64="補",$A763,""),IF(AND(LEN(O64)&gt;=2,ISNUMBER(SEARCH("補",O64))),$A763&amp;"("&amp;SUBSTITUTE(O64,"補","")&amp;"時"&amp;")",""))</f>
        <v/>
      </c>
      <c r="P763" s="65" t="str">
        <f ca="1">CONCATENATE(IF(AND(LEN(P762)&gt;=1,P762&lt;&gt;".",COUNTIF(P64:P$73,"*補*")&gt;0),".",""),IF(P64="補",$A763,""),IF(AND(LEN(P64)&gt;=2,ISNUMBER(SEARCH("補",P64))),$A763&amp;"("&amp;SUBSTITUTE(P64,"補","")&amp;"時"&amp;")",""))</f>
        <v/>
      </c>
      <c r="Q763" s="65" t="str">
        <f ca="1">CONCATENATE(IF(AND(LEN(Q762)&gt;=1,Q762&lt;&gt;".",COUNTIF(Q64:Q$73,"*補*")&gt;0),".",""),IF(Q64="補",$A763,""),IF(AND(LEN(Q64)&gt;=2,ISNUMBER(SEARCH("補",Q64))),$A763&amp;"("&amp;SUBSTITUTE(Q64,"補","")&amp;"時"&amp;")",""))</f>
        <v/>
      </c>
      <c r="R763" s="65" t="str">
        <f ca="1">CONCATENATE(IF(AND(LEN(R762)&gt;=1,R762&lt;&gt;".",COUNTIF(R64:R$73,"*補*")&gt;0),".",""),IF(R64="補",$A763,""),IF(AND(LEN(R64)&gt;=2,ISNUMBER(SEARCH("補",R64))),$A763&amp;"("&amp;SUBSTITUTE(R64,"補","")&amp;"時"&amp;")",""))</f>
        <v/>
      </c>
      <c r="S763" s="65" t="str">
        <f ca="1">CONCATENATE(IF(AND(LEN(S762)&gt;=1,S762&lt;&gt;".",COUNTIF(S64:S$73,"*補*")&gt;0),".",""),IF(S64="補",$A763,""),IF(AND(LEN(S64)&gt;=2,ISNUMBER(SEARCH("補",S64))),$A763&amp;"("&amp;SUBSTITUTE(S64,"補","")&amp;"時"&amp;")",""))</f>
        <v/>
      </c>
      <c r="T763" s="65" t="str">
        <f ca="1">CONCATENATE(IF(AND(LEN(T762)&gt;=1,T762&lt;&gt;".",COUNTIF(T64:T$73,"*補*")&gt;0),".",""),IF(T64="補",$A763,""),IF(AND(LEN(T64)&gt;=2,ISNUMBER(SEARCH("補",T64))),$A763&amp;"("&amp;SUBSTITUTE(T64,"補","")&amp;"時"&amp;")",""))</f>
        <v/>
      </c>
      <c r="U763" s="65" t="str">
        <f ca="1">CONCATENATE(IF(AND(LEN(U762)&gt;=1,U762&lt;&gt;".",COUNTIF(U64:U$73,"*補*")&gt;0),".",""),IF(U64="補",$A763,""),IF(AND(LEN(U64)&gt;=2,ISNUMBER(SEARCH("補",U64))),$A763&amp;"("&amp;SUBSTITUTE(U64,"補","")&amp;"時"&amp;")",""))</f>
        <v/>
      </c>
      <c r="V763" s="65" t="str">
        <f ca="1">CONCATENATE(IF(AND(LEN(V762)&gt;=1,V762&lt;&gt;".",COUNTIF(V64:V$73,"*補*")&gt;0),".",""),IF(V64="補",$A763,""),IF(AND(LEN(V64)&gt;=2,ISNUMBER(SEARCH("補",V64))),$A763&amp;"("&amp;SUBSTITUTE(V64,"補","")&amp;"時"&amp;")",""))</f>
        <v/>
      </c>
      <c r="W763" s="65" t="str">
        <f ca="1">CONCATENATE(IF(AND(LEN(W762)&gt;=1,W762&lt;&gt;".",COUNTIF(W64:W$73,"*補*")&gt;0),".",""),IF(W64="補",$A763,""),IF(AND(LEN(W64)&gt;=2,ISNUMBER(SEARCH("補",W64))),$A763&amp;"("&amp;SUBSTITUTE(W64,"補","")&amp;"時"&amp;")",""))</f>
        <v/>
      </c>
      <c r="X763" s="65" t="str">
        <f ca="1">CONCATENATE(IF(AND(LEN(X762)&gt;=1,X762&lt;&gt;".",COUNTIF(X64:X$73,"*補*")&gt;0),".",""),IF(X64="補",$A763,""),IF(AND(LEN(X64)&gt;=2,ISNUMBER(SEARCH("補",X64))),$A763&amp;"("&amp;SUBSTITUTE(X64,"補","")&amp;"時"&amp;")",""))</f>
        <v/>
      </c>
      <c r="Y763" s="65" t="str">
        <f ca="1">CONCATENATE(IF(AND(LEN(Y762)&gt;=1,Y762&lt;&gt;".",COUNTIF(Y64:Y$73,"*補*")&gt;0),".",""),IF(Y64="補",$A763,""),IF(AND(LEN(Y64)&gt;=2,ISNUMBER(SEARCH("補",Y64))),$A763&amp;"("&amp;SUBSTITUTE(Y64,"補","")&amp;"時"&amp;")",""))</f>
        <v/>
      </c>
      <c r="Z763" s="65" t="str">
        <f ca="1">CONCATENATE(IF(AND(LEN(Z762)&gt;=1,Z762&lt;&gt;".",COUNTIF(Z64:Z$73,"*補*")&gt;0),".",""),IF(Z64="補",$A763,""),IF(AND(LEN(Z64)&gt;=2,ISNUMBER(SEARCH("補",Z64))),$A763&amp;"("&amp;SUBSTITUTE(Z64,"補","")&amp;"時"&amp;")",""))</f>
        <v/>
      </c>
      <c r="AA763" s="65" t="str">
        <f ca="1">CONCATENATE(IF(AND(LEN(AA762)&gt;=1,AA762&lt;&gt;".",COUNTIF(AA64:AA$73,"*補*")&gt;0),".",""),IF(AA64="補",$A763,""),IF(AND(LEN(AA64)&gt;=2,ISNUMBER(SEARCH("補",AA64))),$A763&amp;"("&amp;SUBSTITUTE(AA64,"補","")&amp;"時"&amp;")",""))</f>
        <v/>
      </c>
      <c r="AB763" s="65" t="str">
        <f ca="1">CONCATENATE(IF(AND(LEN(AB762)&gt;=1,AB762&lt;&gt;".",COUNTIF(AB64:AB$73,"*補*")&gt;0),".",""),IF(AB64="補",$A763,""),IF(AND(LEN(AB64)&gt;=2,ISNUMBER(SEARCH("補",AB64))),$A763&amp;"("&amp;SUBSTITUTE(AB64,"補","")&amp;"時"&amp;")",""))</f>
        <v/>
      </c>
      <c r="AC763" s="65" t="str">
        <f ca="1">CONCATENATE(IF(AND(LEN(AC762)&gt;=1,AC762&lt;&gt;".",COUNTIF(AC64:AC$73,"*補*")&gt;0),".",""),IF(AC64="補",$A763,""),IF(AND(LEN(AC64)&gt;=2,ISNUMBER(SEARCH("補",AC64))),$A763&amp;"("&amp;SUBSTITUTE(AC64,"補","")&amp;"時"&amp;")",""))</f>
        <v/>
      </c>
      <c r="AD763" s="65" t="str">
        <f ca="1">CONCATENATE(IF(AND(LEN(AD762)&gt;=1,AD762&lt;&gt;".",COUNTIF(AD64:AD$73,"*補*")&gt;0),".",""),IF(AD64="補",$A763,""),IF(AND(LEN(AD64)&gt;=2,ISNUMBER(SEARCH("補",AD64))),$A763&amp;"("&amp;SUBSTITUTE(AD64,"補","")&amp;"時"&amp;")",""))</f>
        <v/>
      </c>
      <c r="AE763" s="65" t="str">
        <f ca="1">CONCATENATE(IF(AND(LEN(AE762)&gt;=1,AE762&lt;&gt;".",COUNTIF(AE64:AE$73,"*補*")&gt;0),".",""),IF(AE64="補",$A763,""),IF(AND(LEN(AE64)&gt;=2,ISNUMBER(SEARCH("補",AE64))),$A763&amp;"("&amp;SUBSTITUTE(AE64,"補","")&amp;"時"&amp;")",""))</f>
        <v/>
      </c>
      <c r="AF763" s="65" t="str">
        <f ca="1">CONCATENATE(IF(AND(LEN(AF762)&gt;=1,AF762&lt;&gt;".",COUNTIF(AF64:AF$73,"*補*")&gt;0),".",""),IF(AF64="補",$A763,""),IF(AND(LEN(AF64)&gt;=2,ISNUMBER(SEARCH("補",AF64))),$A763&amp;"("&amp;SUBSTITUTE(AF64,"補","")&amp;"時"&amp;")",""))</f>
        <v/>
      </c>
      <c r="AG763" s="65" t="str">
        <f ca="1">CONCATENATE(IF(AND(LEN(AG762)&gt;=1,AG762&lt;&gt;".",COUNTIF(AG64:AG$73,"*補*")&gt;0),".",""),IF(AG64="補",$A763,""),IF(AND(LEN(AG64)&gt;=2,ISNUMBER(SEARCH("補",AG64))),$A763&amp;"("&amp;SUBSTITUTE(AG64,"補","")&amp;"時"&amp;")",""))</f>
        <v/>
      </c>
      <c r="AH763" s="65"/>
      <c r="AI763" s="65"/>
      <c r="AJ763" s="65"/>
    </row>
    <row r="764" spans="1:36">
      <c r="A764" s="65">
        <f t="shared" si="62"/>
        <v>64</v>
      </c>
      <c r="B764" s="65" t="str">
        <f t="shared" si="62"/>
        <v>邱俊閎</v>
      </c>
      <c r="C764" s="65" t="str">
        <f ca="1">CONCATENATE(IF(AND(LEN(C763)&gt;=1,C763&lt;&gt;".",COUNTIF(C65:C$73,"*補*")&gt;0),".",""),IF(C65="補",$A764,""),IF(AND(LEN(C65)&gt;=2,ISNUMBER(SEARCH("補",C65))),$A764&amp;"("&amp;SUBSTITUTE(C65,"補","")&amp;"時"&amp;")",""))</f>
        <v/>
      </c>
      <c r="D764" s="65" t="str">
        <f ca="1">CONCATENATE(IF(AND(LEN(D763)&gt;=1,D763&lt;&gt;".",COUNTIF(D65:D$73,"*補*")&gt;0),".",""),IF(D65="補",$A764,""),IF(AND(LEN(D65)&gt;=2,ISNUMBER(SEARCH("補",D65))),$A764&amp;"("&amp;SUBSTITUTE(D65,"補","")&amp;"時"&amp;")",""))</f>
        <v/>
      </c>
      <c r="E764" s="65" t="str">
        <f ca="1">CONCATENATE(IF(AND(LEN(E763)&gt;=1,E763&lt;&gt;".",COUNTIF(E65:E$73,"*補*")&gt;0),".",""),IF(E65="補",$A764,""),IF(AND(LEN(E65)&gt;=2,ISNUMBER(SEARCH("補",E65))),$A764&amp;"("&amp;SUBSTITUTE(E65,"補","")&amp;"時"&amp;")",""))</f>
        <v/>
      </c>
      <c r="F764" s="65" t="str">
        <f ca="1">CONCATENATE(IF(AND(LEN(F763)&gt;=1,F763&lt;&gt;".",COUNTIF(F65:F$73,"*補*")&gt;0),".",""),IF(F65="補",$A764,""),IF(AND(LEN(F65)&gt;=2,ISNUMBER(SEARCH("補",F65))),$A764&amp;"("&amp;SUBSTITUTE(F65,"補","")&amp;"時"&amp;")",""))</f>
        <v/>
      </c>
      <c r="G764" s="65" t="str">
        <f ca="1">CONCATENATE(IF(AND(LEN(G763)&gt;=1,G763&lt;&gt;".",COUNTIF(G65:G$73,"*補*")&gt;0),".",""),IF(G65="補",$A764,""),IF(AND(LEN(G65)&gt;=2,ISNUMBER(SEARCH("補",G65))),$A764&amp;"("&amp;SUBSTITUTE(G65,"補","")&amp;"時"&amp;")",""))</f>
        <v/>
      </c>
      <c r="H764" s="65" t="str">
        <f ca="1">CONCATENATE(IF(AND(LEN(H763)&gt;=1,H763&lt;&gt;".",COUNTIF(H65:H$73,"*補*")&gt;0),".",""),IF(H65="補",$A764,""),IF(AND(LEN(H65)&gt;=2,ISNUMBER(SEARCH("補",H65))),$A764&amp;"("&amp;SUBSTITUTE(H65,"補","")&amp;"時"&amp;")",""))</f>
        <v/>
      </c>
      <c r="I764" s="65" t="str">
        <f ca="1">CONCATENATE(IF(AND(LEN(I763)&gt;=1,I763&lt;&gt;".",COUNTIF(I65:I$73,"*補*")&gt;0),".",""),IF(I65="補",$A764,""),IF(AND(LEN(I65)&gt;=2,ISNUMBER(SEARCH("補",I65))),$A764&amp;"("&amp;SUBSTITUTE(I65,"補","")&amp;"時"&amp;")",""))</f>
        <v/>
      </c>
      <c r="J764" s="65" t="str">
        <f ca="1">CONCATENATE(IF(AND(LEN(J763)&gt;=1,J763&lt;&gt;".",COUNTIF(J65:J$73,"*補*")&gt;0),".",""),IF(J65="補",$A764,""),IF(AND(LEN(J65)&gt;=2,ISNUMBER(SEARCH("補",J65))),$A764&amp;"("&amp;SUBSTITUTE(J65,"補","")&amp;"時"&amp;")",""))</f>
        <v/>
      </c>
      <c r="K764" s="65" t="str">
        <f ca="1">CONCATENATE(IF(AND(LEN(K763)&gt;=1,K763&lt;&gt;".",COUNTIF(K65:K$73,"*補*")&gt;0),".",""),IF(K65="補",$A764,""),IF(AND(LEN(K65)&gt;=2,ISNUMBER(SEARCH("補",K65))),$A764&amp;"("&amp;SUBSTITUTE(K65,"補","")&amp;"時"&amp;")",""))</f>
        <v>64</v>
      </c>
      <c r="L764" s="65" t="str">
        <f ca="1">CONCATENATE(IF(AND(LEN(L763)&gt;=1,L763&lt;&gt;".",COUNTIF(L65:L$73,"*補*")&gt;0),".",""),IF(L65="補",$A764,""),IF(AND(LEN(L65)&gt;=2,ISNUMBER(SEARCH("補",L65))),$A764&amp;"("&amp;SUBSTITUTE(L65,"補","")&amp;"時"&amp;")",""))</f>
        <v>64</v>
      </c>
      <c r="M764" s="65" t="str">
        <f ca="1">CONCATENATE(IF(AND(LEN(M763)&gt;=1,M763&lt;&gt;".",COUNTIF(M65:M$73,"*補*")&gt;0),".",""),IF(M65="補",$A764,""),IF(AND(LEN(M65)&gt;=2,ISNUMBER(SEARCH("補",M65))),$A764&amp;"("&amp;SUBSTITUTE(M65,"補","")&amp;"時"&amp;")",""))</f>
        <v/>
      </c>
      <c r="N764" s="65" t="str">
        <f ca="1">CONCATENATE(IF(AND(LEN(N763)&gt;=1,N763&lt;&gt;".",COUNTIF(N65:N$73,"*補*")&gt;0),".",""),IF(N65="補",$A764,""),IF(AND(LEN(N65)&gt;=2,ISNUMBER(SEARCH("補",N65))),$A764&amp;"("&amp;SUBSTITUTE(N65,"補","")&amp;"時"&amp;")",""))</f>
        <v/>
      </c>
      <c r="O764" s="65" t="str">
        <f ca="1">CONCATENATE(IF(AND(LEN(O763)&gt;=1,O763&lt;&gt;".",COUNTIF(O65:O$73,"*補*")&gt;0),".",""),IF(O65="補",$A764,""),IF(AND(LEN(O65)&gt;=2,ISNUMBER(SEARCH("補",O65))),$A764&amp;"("&amp;SUBSTITUTE(O65,"補","")&amp;"時"&amp;")",""))</f>
        <v>64</v>
      </c>
      <c r="P764" s="65" t="str">
        <f ca="1">CONCATENATE(IF(AND(LEN(P763)&gt;=1,P763&lt;&gt;".",COUNTIF(P65:P$73,"*補*")&gt;0),".",""),IF(P65="補",$A764,""),IF(AND(LEN(P65)&gt;=2,ISNUMBER(SEARCH("補",P65))),$A764&amp;"("&amp;SUBSTITUTE(P65,"補","")&amp;"時"&amp;")",""))</f>
        <v/>
      </c>
      <c r="Q764" s="65" t="str">
        <f ca="1">CONCATENATE(IF(AND(LEN(Q763)&gt;=1,Q763&lt;&gt;".",COUNTIF(Q65:Q$73,"*補*")&gt;0),".",""),IF(Q65="補",$A764,""),IF(AND(LEN(Q65)&gt;=2,ISNUMBER(SEARCH("補",Q65))),$A764&amp;"("&amp;SUBSTITUTE(Q65,"補","")&amp;"時"&amp;")",""))</f>
        <v/>
      </c>
      <c r="R764" s="65" t="str">
        <f ca="1">CONCATENATE(IF(AND(LEN(R763)&gt;=1,R763&lt;&gt;".",COUNTIF(R65:R$73,"*補*")&gt;0),".",""),IF(R65="補",$A764,""),IF(AND(LEN(R65)&gt;=2,ISNUMBER(SEARCH("補",R65))),$A764&amp;"("&amp;SUBSTITUTE(R65,"補","")&amp;"時"&amp;")",""))</f>
        <v/>
      </c>
      <c r="S764" s="65" t="str">
        <f ca="1">CONCATENATE(IF(AND(LEN(S763)&gt;=1,S763&lt;&gt;".",COUNTIF(S65:S$73,"*補*")&gt;0),".",""),IF(S65="補",$A764,""),IF(AND(LEN(S65)&gt;=2,ISNUMBER(SEARCH("補",S65))),$A764&amp;"("&amp;SUBSTITUTE(S65,"補","")&amp;"時"&amp;")",""))</f>
        <v/>
      </c>
      <c r="T764" s="65" t="str">
        <f ca="1">CONCATENATE(IF(AND(LEN(T763)&gt;=1,T763&lt;&gt;".",COUNTIF(T65:T$73,"*補*")&gt;0),".",""),IF(T65="補",$A764,""),IF(AND(LEN(T65)&gt;=2,ISNUMBER(SEARCH("補",T65))),$A764&amp;"("&amp;SUBSTITUTE(T65,"補","")&amp;"時"&amp;")",""))</f>
        <v/>
      </c>
      <c r="U764" s="65" t="str">
        <f ca="1">CONCATENATE(IF(AND(LEN(U763)&gt;=1,U763&lt;&gt;".",COUNTIF(U65:U$73,"*補*")&gt;0),".",""),IF(U65="補",$A764,""),IF(AND(LEN(U65)&gt;=2,ISNUMBER(SEARCH("補",U65))),$A764&amp;"("&amp;SUBSTITUTE(U65,"補","")&amp;"時"&amp;")",""))</f>
        <v/>
      </c>
      <c r="V764" s="65" t="str">
        <f ca="1">CONCATENATE(IF(AND(LEN(V763)&gt;=1,V763&lt;&gt;".",COUNTIF(V65:V$73,"*補*")&gt;0),".",""),IF(V65="補",$A764,""),IF(AND(LEN(V65)&gt;=2,ISNUMBER(SEARCH("補",V65))),$A764&amp;"("&amp;SUBSTITUTE(V65,"補","")&amp;"時"&amp;")",""))</f>
        <v/>
      </c>
      <c r="W764" s="65" t="str">
        <f ca="1">CONCATENATE(IF(AND(LEN(W763)&gt;=1,W763&lt;&gt;".",COUNTIF(W65:W$73,"*補*")&gt;0),".",""),IF(W65="補",$A764,""),IF(AND(LEN(W65)&gt;=2,ISNUMBER(SEARCH("補",W65))),$A764&amp;"("&amp;SUBSTITUTE(W65,"補","")&amp;"時"&amp;")",""))</f>
        <v/>
      </c>
      <c r="X764" s="65" t="str">
        <f ca="1">CONCATENATE(IF(AND(LEN(X763)&gt;=1,X763&lt;&gt;".",COUNTIF(X65:X$73,"*補*")&gt;0),".",""),IF(X65="補",$A764,""),IF(AND(LEN(X65)&gt;=2,ISNUMBER(SEARCH("補",X65))),$A764&amp;"("&amp;SUBSTITUTE(X65,"補","")&amp;"時"&amp;")",""))</f>
        <v/>
      </c>
      <c r="Y764" s="65" t="str">
        <f ca="1">CONCATENATE(IF(AND(LEN(Y763)&gt;=1,Y763&lt;&gt;".",COUNTIF(Y65:Y$73,"*補*")&gt;0),".",""),IF(Y65="補",$A764,""),IF(AND(LEN(Y65)&gt;=2,ISNUMBER(SEARCH("補",Y65))),$A764&amp;"("&amp;SUBSTITUTE(Y65,"補","")&amp;"時"&amp;")",""))</f>
        <v/>
      </c>
      <c r="Z764" s="65" t="str">
        <f ca="1">CONCATENATE(IF(AND(LEN(Z763)&gt;=1,Z763&lt;&gt;".",COUNTIF(Z65:Z$73,"*補*")&gt;0),".",""),IF(Z65="補",$A764,""),IF(AND(LEN(Z65)&gt;=2,ISNUMBER(SEARCH("補",Z65))),$A764&amp;"("&amp;SUBSTITUTE(Z65,"補","")&amp;"時"&amp;")",""))</f>
        <v/>
      </c>
      <c r="AA764" s="65" t="str">
        <f ca="1">CONCATENATE(IF(AND(LEN(AA763)&gt;=1,AA763&lt;&gt;".",COUNTIF(AA65:AA$73,"*補*")&gt;0),".",""),IF(AA65="補",$A764,""),IF(AND(LEN(AA65)&gt;=2,ISNUMBER(SEARCH("補",AA65))),$A764&amp;"("&amp;SUBSTITUTE(AA65,"補","")&amp;"時"&amp;")",""))</f>
        <v/>
      </c>
      <c r="AB764" s="65" t="str">
        <f ca="1">CONCATENATE(IF(AND(LEN(AB763)&gt;=1,AB763&lt;&gt;".",COUNTIF(AB65:AB$73,"*補*")&gt;0),".",""),IF(AB65="補",$A764,""),IF(AND(LEN(AB65)&gt;=2,ISNUMBER(SEARCH("補",AB65))),$A764&amp;"("&amp;SUBSTITUTE(AB65,"補","")&amp;"時"&amp;")",""))</f>
        <v/>
      </c>
      <c r="AC764" s="65" t="str">
        <f ca="1">CONCATENATE(IF(AND(LEN(AC763)&gt;=1,AC763&lt;&gt;".",COUNTIF(AC65:AC$73,"*補*")&gt;0),".",""),IF(AC65="補",$A764,""),IF(AND(LEN(AC65)&gt;=2,ISNUMBER(SEARCH("補",AC65))),$A764&amp;"("&amp;SUBSTITUTE(AC65,"補","")&amp;"時"&amp;")",""))</f>
        <v/>
      </c>
      <c r="AD764" s="65" t="str">
        <f ca="1">CONCATENATE(IF(AND(LEN(AD763)&gt;=1,AD763&lt;&gt;".",COUNTIF(AD65:AD$73,"*補*")&gt;0),".",""),IF(AD65="補",$A764,""),IF(AND(LEN(AD65)&gt;=2,ISNUMBER(SEARCH("補",AD65))),$A764&amp;"("&amp;SUBSTITUTE(AD65,"補","")&amp;"時"&amp;")",""))</f>
        <v/>
      </c>
      <c r="AE764" s="65" t="str">
        <f ca="1">CONCATENATE(IF(AND(LEN(AE763)&gt;=1,AE763&lt;&gt;".",COUNTIF(AE65:AE$73,"*補*")&gt;0),".",""),IF(AE65="補",$A764,""),IF(AND(LEN(AE65)&gt;=2,ISNUMBER(SEARCH("補",AE65))),$A764&amp;"("&amp;SUBSTITUTE(AE65,"補","")&amp;"時"&amp;")",""))</f>
        <v/>
      </c>
      <c r="AF764" s="65" t="str">
        <f ca="1">CONCATENATE(IF(AND(LEN(AF763)&gt;=1,AF763&lt;&gt;".",COUNTIF(AF65:AF$73,"*補*")&gt;0),".",""),IF(AF65="補",$A764,""),IF(AND(LEN(AF65)&gt;=2,ISNUMBER(SEARCH("補",AF65))),$A764&amp;"("&amp;SUBSTITUTE(AF65,"補","")&amp;"時"&amp;")",""))</f>
        <v/>
      </c>
      <c r="AG764" s="65" t="str">
        <f ca="1">CONCATENATE(IF(AND(LEN(AG763)&gt;=1,AG763&lt;&gt;".",COUNTIF(AG65:AG$73,"*補*")&gt;0),".",""),IF(AG65="補",$A764,""),IF(AND(LEN(AG65)&gt;=2,ISNUMBER(SEARCH("補",AG65))),$A764&amp;"("&amp;SUBSTITUTE(AG65,"補","")&amp;"時"&amp;")",""))</f>
        <v/>
      </c>
      <c r="AH764" s="65"/>
      <c r="AI764" s="65"/>
      <c r="AJ764" s="65"/>
    </row>
    <row r="765" spans="1:36">
      <c r="A765" s="65">
        <f t="shared" si="62"/>
        <v>65</v>
      </c>
      <c r="B765" s="65" t="str">
        <f t="shared" si="62"/>
        <v>黃品傑</v>
      </c>
      <c r="C765" s="65" t="str">
        <f ca="1">CONCATENATE(IF(AND(LEN(C764)&gt;=1,C764&lt;&gt;".",COUNTIF(C66:C$73,"*補*")&gt;0),".",""),IF(C66="補",$A765,""),IF(AND(LEN(C66)&gt;=2,ISNUMBER(SEARCH("補",C66))),$A765&amp;"("&amp;SUBSTITUTE(C66,"補","")&amp;"時"&amp;")",""))</f>
        <v/>
      </c>
      <c r="D765" s="65" t="str">
        <f ca="1">CONCATENATE(IF(AND(LEN(D764)&gt;=1,D764&lt;&gt;".",COUNTIF(D66:D$73,"*補*")&gt;0),".",""),IF(D66="補",$A765,""),IF(AND(LEN(D66)&gt;=2,ISNUMBER(SEARCH("補",D66))),$A765&amp;"("&amp;SUBSTITUTE(D66,"補","")&amp;"時"&amp;")",""))</f>
        <v/>
      </c>
      <c r="E765" s="65" t="str">
        <f ca="1">CONCATENATE(IF(AND(LEN(E764)&gt;=1,E764&lt;&gt;".",COUNTIF(E66:E$73,"*補*")&gt;0),".",""),IF(E66="補",$A765,""),IF(AND(LEN(E66)&gt;=2,ISNUMBER(SEARCH("補",E66))),$A765&amp;"("&amp;SUBSTITUTE(E66,"補","")&amp;"時"&amp;")",""))</f>
        <v/>
      </c>
      <c r="F765" s="65" t="str">
        <f ca="1">CONCATENATE(IF(AND(LEN(F764)&gt;=1,F764&lt;&gt;".",COUNTIF(F66:F$73,"*補*")&gt;0),".",""),IF(F66="補",$A765,""),IF(AND(LEN(F66)&gt;=2,ISNUMBER(SEARCH("補",F66))),$A765&amp;"("&amp;SUBSTITUTE(F66,"補","")&amp;"時"&amp;")",""))</f>
        <v/>
      </c>
      <c r="G765" s="65" t="str">
        <f ca="1">CONCATENATE(IF(AND(LEN(G764)&gt;=1,G764&lt;&gt;".",COUNTIF(G66:G$73,"*補*")&gt;0),".",""),IF(G66="補",$A765,""),IF(AND(LEN(G66)&gt;=2,ISNUMBER(SEARCH("補",G66))),$A765&amp;"("&amp;SUBSTITUTE(G66,"補","")&amp;"時"&amp;")",""))</f>
        <v/>
      </c>
      <c r="H765" s="65" t="str">
        <f ca="1">CONCATENATE(IF(AND(LEN(H764)&gt;=1,H764&lt;&gt;".",COUNTIF(H66:H$73,"*補*")&gt;0),".",""),IF(H66="補",$A765,""),IF(AND(LEN(H66)&gt;=2,ISNUMBER(SEARCH("補",H66))),$A765&amp;"("&amp;SUBSTITUTE(H66,"補","")&amp;"時"&amp;")",""))</f>
        <v/>
      </c>
      <c r="I765" s="65" t="str">
        <f ca="1">CONCATENATE(IF(AND(LEN(I764)&gt;=1,I764&lt;&gt;".",COUNTIF(I66:I$73,"*補*")&gt;0),".",""),IF(I66="補",$A765,""),IF(AND(LEN(I66)&gt;=2,ISNUMBER(SEARCH("補",I66))),$A765&amp;"("&amp;SUBSTITUTE(I66,"補","")&amp;"時"&amp;")",""))</f>
        <v/>
      </c>
      <c r="J765" s="65" t="str">
        <f ca="1">CONCATENATE(IF(AND(LEN(J764)&gt;=1,J764&lt;&gt;".",COUNTIF(J66:J$73,"*補*")&gt;0),".",""),IF(J66="補",$A765,""),IF(AND(LEN(J66)&gt;=2,ISNUMBER(SEARCH("補",J66))),$A765&amp;"("&amp;SUBSTITUTE(J66,"補","")&amp;"時"&amp;")",""))</f>
        <v/>
      </c>
      <c r="K765" s="65" t="str">
        <f ca="1">CONCATENATE(IF(AND(LEN(K764)&gt;=1,K764&lt;&gt;".",COUNTIF(K66:K$73,"*補*")&gt;0),".",""),IF(K66="補",$A765,""),IF(AND(LEN(K66)&gt;=2,ISNUMBER(SEARCH("補",K66))),$A765&amp;"("&amp;SUBSTITUTE(K66,"補","")&amp;"時"&amp;")",""))</f>
        <v/>
      </c>
      <c r="L765" s="65" t="str">
        <f ca="1">CONCATENATE(IF(AND(LEN(L764)&gt;=1,L764&lt;&gt;".",COUNTIF(L66:L$73,"*補*")&gt;0),".",""),IF(L66="補",$A765,""),IF(AND(LEN(L66)&gt;=2,ISNUMBER(SEARCH("補",L66))),$A765&amp;"("&amp;SUBSTITUTE(L66,"補","")&amp;"時"&amp;")",""))</f>
        <v/>
      </c>
      <c r="M765" s="65" t="str">
        <f ca="1">CONCATENATE(IF(AND(LEN(M764)&gt;=1,M764&lt;&gt;".",COUNTIF(M66:M$73,"*補*")&gt;0),".",""),IF(M66="補",$A765,""),IF(AND(LEN(M66)&gt;=2,ISNUMBER(SEARCH("補",M66))),$A765&amp;"("&amp;SUBSTITUTE(M66,"補","")&amp;"時"&amp;")",""))</f>
        <v/>
      </c>
      <c r="N765" s="65" t="str">
        <f ca="1">CONCATENATE(IF(AND(LEN(N764)&gt;=1,N764&lt;&gt;".",COUNTIF(N66:N$73,"*補*")&gt;0),".",""),IF(N66="補",$A765,""),IF(AND(LEN(N66)&gt;=2,ISNUMBER(SEARCH("補",N66))),$A765&amp;"("&amp;SUBSTITUTE(N66,"補","")&amp;"時"&amp;")",""))</f>
        <v/>
      </c>
      <c r="O765" s="65" t="str">
        <f ca="1">CONCATENATE(IF(AND(LEN(O764)&gt;=1,O764&lt;&gt;".",COUNTIF(O66:O$73,"*補*")&gt;0),".",""),IF(O66="補",$A765,""),IF(AND(LEN(O66)&gt;=2,ISNUMBER(SEARCH("補",O66))),$A765&amp;"("&amp;SUBSTITUTE(O66,"補","")&amp;"時"&amp;")",""))</f>
        <v/>
      </c>
      <c r="P765" s="65" t="str">
        <f ca="1">CONCATENATE(IF(AND(LEN(P764)&gt;=1,P764&lt;&gt;".",COUNTIF(P66:P$73,"*補*")&gt;0),".",""),IF(P66="補",$A765,""),IF(AND(LEN(P66)&gt;=2,ISNUMBER(SEARCH("補",P66))),$A765&amp;"("&amp;SUBSTITUTE(P66,"補","")&amp;"時"&amp;")",""))</f>
        <v/>
      </c>
      <c r="Q765" s="65" t="str">
        <f ca="1">CONCATENATE(IF(AND(LEN(Q764)&gt;=1,Q764&lt;&gt;".",COUNTIF(Q66:Q$73,"*補*")&gt;0),".",""),IF(Q66="補",$A765,""),IF(AND(LEN(Q66)&gt;=2,ISNUMBER(SEARCH("補",Q66))),$A765&amp;"("&amp;SUBSTITUTE(Q66,"補","")&amp;"時"&amp;")",""))</f>
        <v/>
      </c>
      <c r="R765" s="65" t="str">
        <f ca="1">CONCATENATE(IF(AND(LEN(R764)&gt;=1,R764&lt;&gt;".",COUNTIF(R66:R$73,"*補*")&gt;0),".",""),IF(R66="補",$A765,""),IF(AND(LEN(R66)&gt;=2,ISNUMBER(SEARCH("補",R66))),$A765&amp;"("&amp;SUBSTITUTE(R66,"補","")&amp;"時"&amp;")",""))</f>
        <v/>
      </c>
      <c r="S765" s="65" t="str">
        <f ca="1">CONCATENATE(IF(AND(LEN(S764)&gt;=1,S764&lt;&gt;".",COUNTIF(S66:S$73,"*補*")&gt;0),".",""),IF(S66="補",$A765,""),IF(AND(LEN(S66)&gt;=2,ISNUMBER(SEARCH("補",S66))),$A765&amp;"("&amp;SUBSTITUTE(S66,"補","")&amp;"時"&amp;")",""))</f>
        <v/>
      </c>
      <c r="T765" s="65" t="str">
        <f ca="1">CONCATENATE(IF(AND(LEN(T764)&gt;=1,T764&lt;&gt;".",COUNTIF(T66:T$73,"*補*")&gt;0),".",""),IF(T66="補",$A765,""),IF(AND(LEN(T66)&gt;=2,ISNUMBER(SEARCH("補",T66))),$A765&amp;"("&amp;SUBSTITUTE(T66,"補","")&amp;"時"&amp;")",""))</f>
        <v/>
      </c>
      <c r="U765" s="65" t="str">
        <f ca="1">CONCATENATE(IF(AND(LEN(U764)&gt;=1,U764&lt;&gt;".",COUNTIF(U66:U$73,"*補*")&gt;0),".",""),IF(U66="補",$A765,""),IF(AND(LEN(U66)&gt;=2,ISNUMBER(SEARCH("補",U66))),$A765&amp;"("&amp;SUBSTITUTE(U66,"補","")&amp;"時"&amp;")",""))</f>
        <v/>
      </c>
      <c r="V765" s="65" t="str">
        <f ca="1">CONCATENATE(IF(AND(LEN(V764)&gt;=1,V764&lt;&gt;".",COUNTIF(V66:V$73,"*補*")&gt;0),".",""),IF(V66="補",$A765,""),IF(AND(LEN(V66)&gt;=2,ISNUMBER(SEARCH("補",V66))),$A765&amp;"("&amp;SUBSTITUTE(V66,"補","")&amp;"時"&amp;")",""))</f>
        <v/>
      </c>
      <c r="W765" s="65" t="str">
        <f ca="1">CONCATENATE(IF(AND(LEN(W764)&gt;=1,W764&lt;&gt;".",COUNTIF(W66:W$73,"*補*")&gt;0),".",""),IF(W66="補",$A765,""),IF(AND(LEN(W66)&gt;=2,ISNUMBER(SEARCH("補",W66))),$A765&amp;"("&amp;SUBSTITUTE(W66,"補","")&amp;"時"&amp;")",""))</f>
        <v/>
      </c>
      <c r="X765" s="65" t="str">
        <f ca="1">CONCATENATE(IF(AND(LEN(X764)&gt;=1,X764&lt;&gt;".",COUNTIF(X66:X$73,"*補*")&gt;0),".",""),IF(X66="補",$A765,""),IF(AND(LEN(X66)&gt;=2,ISNUMBER(SEARCH("補",X66))),$A765&amp;"("&amp;SUBSTITUTE(X66,"補","")&amp;"時"&amp;")",""))</f>
        <v/>
      </c>
      <c r="Y765" s="65" t="str">
        <f ca="1">CONCATENATE(IF(AND(LEN(Y764)&gt;=1,Y764&lt;&gt;".",COUNTIF(Y66:Y$73,"*補*")&gt;0),".",""),IF(Y66="補",$A765,""),IF(AND(LEN(Y66)&gt;=2,ISNUMBER(SEARCH("補",Y66))),$A765&amp;"("&amp;SUBSTITUTE(Y66,"補","")&amp;"時"&amp;")",""))</f>
        <v/>
      </c>
      <c r="Z765" s="65" t="str">
        <f ca="1">CONCATENATE(IF(AND(LEN(Z764)&gt;=1,Z764&lt;&gt;".",COUNTIF(Z66:Z$73,"*補*")&gt;0),".",""),IF(Z66="補",$A765,""),IF(AND(LEN(Z66)&gt;=2,ISNUMBER(SEARCH("補",Z66))),$A765&amp;"("&amp;SUBSTITUTE(Z66,"補","")&amp;"時"&amp;")",""))</f>
        <v/>
      </c>
      <c r="AA765" s="65" t="str">
        <f ca="1">CONCATENATE(IF(AND(LEN(AA764)&gt;=1,AA764&lt;&gt;".",COUNTIF(AA66:AA$73,"*補*")&gt;0),".",""),IF(AA66="補",$A765,""),IF(AND(LEN(AA66)&gt;=2,ISNUMBER(SEARCH("補",AA66))),$A765&amp;"("&amp;SUBSTITUTE(AA66,"補","")&amp;"時"&amp;")",""))</f>
        <v/>
      </c>
      <c r="AB765" s="65" t="str">
        <f ca="1">CONCATENATE(IF(AND(LEN(AB764)&gt;=1,AB764&lt;&gt;".",COUNTIF(AB66:AB$73,"*補*")&gt;0),".",""),IF(AB66="補",$A765,""),IF(AND(LEN(AB66)&gt;=2,ISNUMBER(SEARCH("補",AB66))),$A765&amp;"("&amp;SUBSTITUTE(AB66,"補","")&amp;"時"&amp;")",""))</f>
        <v/>
      </c>
      <c r="AC765" s="65" t="str">
        <f ca="1">CONCATENATE(IF(AND(LEN(AC764)&gt;=1,AC764&lt;&gt;".",COUNTIF(AC66:AC$73,"*補*")&gt;0),".",""),IF(AC66="補",$A765,""),IF(AND(LEN(AC66)&gt;=2,ISNUMBER(SEARCH("補",AC66))),$A765&amp;"("&amp;SUBSTITUTE(AC66,"補","")&amp;"時"&amp;")",""))</f>
        <v/>
      </c>
      <c r="AD765" s="65" t="str">
        <f ca="1">CONCATENATE(IF(AND(LEN(AD764)&gt;=1,AD764&lt;&gt;".",COUNTIF(AD66:AD$73,"*補*")&gt;0),".",""),IF(AD66="補",$A765,""),IF(AND(LEN(AD66)&gt;=2,ISNUMBER(SEARCH("補",AD66))),$A765&amp;"("&amp;SUBSTITUTE(AD66,"補","")&amp;"時"&amp;")",""))</f>
        <v/>
      </c>
      <c r="AE765" s="65" t="str">
        <f ca="1">CONCATENATE(IF(AND(LEN(AE764)&gt;=1,AE764&lt;&gt;".",COUNTIF(AE66:AE$73,"*補*")&gt;0),".",""),IF(AE66="補",$A765,""),IF(AND(LEN(AE66)&gt;=2,ISNUMBER(SEARCH("補",AE66))),$A765&amp;"("&amp;SUBSTITUTE(AE66,"補","")&amp;"時"&amp;")",""))</f>
        <v/>
      </c>
      <c r="AF765" s="65" t="str">
        <f ca="1">CONCATENATE(IF(AND(LEN(AF764)&gt;=1,AF764&lt;&gt;".",COUNTIF(AF66:AF$73,"*補*")&gt;0),".",""),IF(AF66="補",$A765,""),IF(AND(LEN(AF66)&gt;=2,ISNUMBER(SEARCH("補",AF66))),$A765&amp;"("&amp;SUBSTITUTE(AF66,"補","")&amp;"時"&amp;")",""))</f>
        <v/>
      </c>
      <c r="AG765" s="65" t="str">
        <f ca="1">CONCATENATE(IF(AND(LEN(AG764)&gt;=1,AG764&lt;&gt;".",COUNTIF(AG66:AG$73,"*補*")&gt;0),".",""),IF(AG66="補",$A765,""),IF(AND(LEN(AG66)&gt;=2,ISNUMBER(SEARCH("補",AG66))),$A765&amp;"("&amp;SUBSTITUTE(AG66,"補","")&amp;"時"&amp;")",""))</f>
        <v/>
      </c>
      <c r="AH765" s="65"/>
      <c r="AI765" s="65"/>
      <c r="AJ765" s="65"/>
    </row>
    <row r="766" spans="1:36">
      <c r="A766" s="65">
        <f t="shared" si="62"/>
        <v>66</v>
      </c>
      <c r="B766" s="65" t="str">
        <f t="shared" si="62"/>
        <v>張曙霖</v>
      </c>
      <c r="C766" s="65" t="str">
        <f ca="1">CONCATENATE(IF(AND(LEN(C765)&gt;=1,C765&lt;&gt;".",COUNTIF(C67:C$73,"*補*")&gt;0),".",""),IF(C67="補",$A766,""),IF(AND(LEN(C67)&gt;=2,ISNUMBER(SEARCH("補",C67))),$A766&amp;"("&amp;SUBSTITUTE(C67,"補","")&amp;"時"&amp;")",""))</f>
        <v/>
      </c>
      <c r="D766" s="65" t="str">
        <f ca="1">CONCATENATE(IF(AND(LEN(D765)&gt;=1,D765&lt;&gt;".",COUNTIF(D67:D$73,"*補*")&gt;0),".",""),IF(D67="補",$A766,""),IF(AND(LEN(D67)&gt;=2,ISNUMBER(SEARCH("補",D67))),$A766&amp;"("&amp;SUBSTITUTE(D67,"補","")&amp;"時"&amp;")",""))</f>
        <v/>
      </c>
      <c r="E766" s="65" t="str">
        <f ca="1">CONCATENATE(IF(AND(LEN(E765)&gt;=1,E765&lt;&gt;".",COUNTIF(E67:E$73,"*補*")&gt;0),".",""),IF(E67="補",$A766,""),IF(AND(LEN(E67)&gt;=2,ISNUMBER(SEARCH("補",E67))),$A766&amp;"("&amp;SUBSTITUTE(E67,"補","")&amp;"時"&amp;")",""))</f>
        <v/>
      </c>
      <c r="F766" s="65" t="str">
        <f ca="1">CONCATENATE(IF(AND(LEN(F765)&gt;=1,F765&lt;&gt;".",COUNTIF(F67:F$73,"*補*")&gt;0),".",""),IF(F67="補",$A766,""),IF(AND(LEN(F67)&gt;=2,ISNUMBER(SEARCH("補",F67))),$A766&amp;"("&amp;SUBSTITUTE(F67,"補","")&amp;"時"&amp;")",""))</f>
        <v/>
      </c>
      <c r="G766" s="65" t="str">
        <f ca="1">CONCATENATE(IF(AND(LEN(G765)&gt;=1,G765&lt;&gt;".",COUNTIF(G67:G$73,"*補*")&gt;0),".",""),IF(G67="補",$A766,""),IF(AND(LEN(G67)&gt;=2,ISNUMBER(SEARCH("補",G67))),$A766&amp;"("&amp;SUBSTITUTE(G67,"補","")&amp;"時"&amp;")",""))</f>
        <v/>
      </c>
      <c r="H766" s="65" t="str">
        <f ca="1">CONCATENATE(IF(AND(LEN(H765)&gt;=1,H765&lt;&gt;".",COUNTIF(H67:H$73,"*補*")&gt;0),".",""),IF(H67="補",$A766,""),IF(AND(LEN(H67)&gt;=2,ISNUMBER(SEARCH("補",H67))),$A766&amp;"("&amp;SUBSTITUTE(H67,"補","")&amp;"時"&amp;")",""))</f>
        <v/>
      </c>
      <c r="I766" s="65" t="str">
        <f ca="1">CONCATENATE(IF(AND(LEN(I765)&gt;=1,I765&lt;&gt;".",COUNTIF(I67:I$73,"*補*")&gt;0),".",""),IF(I67="補",$A766,""),IF(AND(LEN(I67)&gt;=2,ISNUMBER(SEARCH("補",I67))),$A766&amp;"("&amp;SUBSTITUTE(I67,"補","")&amp;"時"&amp;")",""))</f>
        <v/>
      </c>
      <c r="J766" s="65" t="str">
        <f ca="1">CONCATENATE(IF(AND(LEN(J765)&gt;=1,J765&lt;&gt;".",COUNTIF(J67:J$73,"*補*")&gt;0),".",""),IF(J67="補",$A766,""),IF(AND(LEN(J67)&gt;=2,ISNUMBER(SEARCH("補",J67))),$A766&amp;"("&amp;SUBSTITUTE(J67,"補","")&amp;"時"&amp;")",""))</f>
        <v/>
      </c>
      <c r="K766" s="65" t="str">
        <f ca="1">CONCATENATE(IF(AND(LEN(K765)&gt;=1,K765&lt;&gt;".",COUNTIF(K67:K$73,"*補*")&gt;0),".",""),IF(K67="補",$A766,""),IF(AND(LEN(K67)&gt;=2,ISNUMBER(SEARCH("補",K67))),$A766&amp;"("&amp;SUBSTITUTE(K67,"補","")&amp;"時"&amp;")",""))</f>
        <v/>
      </c>
      <c r="L766" s="65" t="str">
        <f ca="1">CONCATENATE(IF(AND(LEN(L765)&gt;=1,L765&lt;&gt;".",COUNTIF(L67:L$73,"*補*")&gt;0),".",""),IF(L67="補",$A766,""),IF(AND(LEN(L67)&gt;=2,ISNUMBER(SEARCH("補",L67))),$A766&amp;"("&amp;SUBSTITUTE(L67,"補","")&amp;"時"&amp;")",""))</f>
        <v/>
      </c>
      <c r="M766" s="65" t="str">
        <f ca="1">CONCATENATE(IF(AND(LEN(M765)&gt;=1,M765&lt;&gt;".",COUNTIF(M67:M$73,"*補*")&gt;0),".",""),IF(M67="補",$A766,""),IF(AND(LEN(M67)&gt;=2,ISNUMBER(SEARCH("補",M67))),$A766&amp;"("&amp;SUBSTITUTE(M67,"補","")&amp;"時"&amp;")",""))</f>
        <v/>
      </c>
      <c r="N766" s="65" t="str">
        <f ca="1">CONCATENATE(IF(AND(LEN(N765)&gt;=1,N765&lt;&gt;".",COUNTIF(N67:N$73,"*補*")&gt;0),".",""),IF(N67="補",$A766,""),IF(AND(LEN(N67)&gt;=2,ISNUMBER(SEARCH("補",N67))),$A766&amp;"("&amp;SUBSTITUTE(N67,"補","")&amp;"時"&amp;")",""))</f>
        <v/>
      </c>
      <c r="O766" s="65" t="str">
        <f ca="1">CONCATENATE(IF(AND(LEN(O765)&gt;=1,O765&lt;&gt;".",COUNTIF(O67:O$73,"*補*")&gt;0),".",""),IF(O67="補",$A766,""),IF(AND(LEN(O67)&gt;=2,ISNUMBER(SEARCH("補",O67))),$A766&amp;"("&amp;SUBSTITUTE(O67,"補","")&amp;"時"&amp;")",""))</f>
        <v/>
      </c>
      <c r="P766" s="65" t="str">
        <f ca="1">CONCATENATE(IF(AND(LEN(P765)&gt;=1,P765&lt;&gt;".",COUNTIF(P67:P$73,"*補*")&gt;0),".",""),IF(P67="補",$A766,""),IF(AND(LEN(P67)&gt;=2,ISNUMBER(SEARCH("補",P67))),$A766&amp;"("&amp;SUBSTITUTE(P67,"補","")&amp;"時"&amp;")",""))</f>
        <v/>
      </c>
      <c r="Q766" s="65" t="str">
        <f ca="1">CONCATENATE(IF(AND(LEN(Q765)&gt;=1,Q765&lt;&gt;".",COUNTIF(Q67:Q$73,"*補*")&gt;0),".",""),IF(Q67="補",$A766,""),IF(AND(LEN(Q67)&gt;=2,ISNUMBER(SEARCH("補",Q67))),$A766&amp;"("&amp;SUBSTITUTE(Q67,"補","")&amp;"時"&amp;")",""))</f>
        <v/>
      </c>
      <c r="R766" s="65" t="str">
        <f ca="1">CONCATENATE(IF(AND(LEN(R765)&gt;=1,R765&lt;&gt;".",COUNTIF(R67:R$73,"*補*")&gt;0),".",""),IF(R67="補",$A766,""),IF(AND(LEN(R67)&gt;=2,ISNUMBER(SEARCH("補",R67))),$A766&amp;"("&amp;SUBSTITUTE(R67,"補","")&amp;"時"&amp;")",""))</f>
        <v/>
      </c>
      <c r="S766" s="65" t="str">
        <f ca="1">CONCATENATE(IF(AND(LEN(S765)&gt;=1,S765&lt;&gt;".",COUNTIF(S67:S$73,"*補*")&gt;0),".",""),IF(S67="補",$A766,""),IF(AND(LEN(S67)&gt;=2,ISNUMBER(SEARCH("補",S67))),$A766&amp;"("&amp;SUBSTITUTE(S67,"補","")&amp;"時"&amp;")",""))</f>
        <v/>
      </c>
      <c r="T766" s="65" t="str">
        <f ca="1">CONCATENATE(IF(AND(LEN(T765)&gt;=1,T765&lt;&gt;".",COUNTIF(T67:T$73,"*補*")&gt;0),".",""),IF(T67="補",$A766,""),IF(AND(LEN(T67)&gt;=2,ISNUMBER(SEARCH("補",T67))),$A766&amp;"("&amp;SUBSTITUTE(T67,"補","")&amp;"時"&amp;")",""))</f>
        <v/>
      </c>
      <c r="U766" s="65" t="str">
        <f ca="1">CONCATENATE(IF(AND(LEN(U765)&gt;=1,U765&lt;&gt;".",COUNTIF(U67:U$73,"*補*")&gt;0),".",""),IF(U67="補",$A766,""),IF(AND(LEN(U67)&gt;=2,ISNUMBER(SEARCH("補",U67))),$A766&amp;"("&amp;SUBSTITUTE(U67,"補","")&amp;"時"&amp;")",""))</f>
        <v/>
      </c>
      <c r="V766" s="65" t="str">
        <f ca="1">CONCATENATE(IF(AND(LEN(V765)&gt;=1,V765&lt;&gt;".",COUNTIF(V67:V$73,"*補*")&gt;0),".",""),IF(V67="補",$A766,""),IF(AND(LEN(V67)&gt;=2,ISNUMBER(SEARCH("補",V67))),$A766&amp;"("&amp;SUBSTITUTE(V67,"補","")&amp;"時"&amp;")",""))</f>
        <v/>
      </c>
      <c r="W766" s="65" t="str">
        <f ca="1">CONCATENATE(IF(AND(LEN(W765)&gt;=1,W765&lt;&gt;".",COUNTIF(W67:W$73,"*補*")&gt;0),".",""),IF(W67="補",$A766,""),IF(AND(LEN(W67)&gt;=2,ISNUMBER(SEARCH("補",W67))),$A766&amp;"("&amp;SUBSTITUTE(W67,"補","")&amp;"時"&amp;")",""))</f>
        <v/>
      </c>
      <c r="X766" s="65" t="str">
        <f ca="1">CONCATENATE(IF(AND(LEN(X765)&gt;=1,X765&lt;&gt;".",COUNTIF(X67:X$73,"*補*")&gt;0),".",""),IF(X67="補",$A766,""),IF(AND(LEN(X67)&gt;=2,ISNUMBER(SEARCH("補",X67))),$A766&amp;"("&amp;SUBSTITUTE(X67,"補","")&amp;"時"&amp;")",""))</f>
        <v/>
      </c>
      <c r="Y766" s="65" t="str">
        <f ca="1">CONCATENATE(IF(AND(LEN(Y765)&gt;=1,Y765&lt;&gt;".",COUNTIF(Y67:Y$73,"*補*")&gt;0),".",""),IF(Y67="補",$A766,""),IF(AND(LEN(Y67)&gt;=2,ISNUMBER(SEARCH("補",Y67))),$A766&amp;"("&amp;SUBSTITUTE(Y67,"補","")&amp;"時"&amp;")",""))</f>
        <v/>
      </c>
      <c r="Z766" s="65" t="str">
        <f ca="1">CONCATENATE(IF(AND(LEN(Z765)&gt;=1,Z765&lt;&gt;".",COUNTIF(Z67:Z$73,"*補*")&gt;0),".",""),IF(Z67="補",$A766,""),IF(AND(LEN(Z67)&gt;=2,ISNUMBER(SEARCH("補",Z67))),$A766&amp;"("&amp;SUBSTITUTE(Z67,"補","")&amp;"時"&amp;")",""))</f>
        <v/>
      </c>
      <c r="AA766" s="65" t="str">
        <f ca="1">CONCATENATE(IF(AND(LEN(AA765)&gt;=1,AA765&lt;&gt;".",COUNTIF(AA67:AA$73,"*補*")&gt;0),".",""),IF(AA67="補",$A766,""),IF(AND(LEN(AA67)&gt;=2,ISNUMBER(SEARCH("補",AA67))),$A766&amp;"("&amp;SUBSTITUTE(AA67,"補","")&amp;"時"&amp;")",""))</f>
        <v/>
      </c>
      <c r="AB766" s="65" t="str">
        <f ca="1">CONCATENATE(IF(AND(LEN(AB765)&gt;=1,AB765&lt;&gt;".",COUNTIF(AB67:AB$73,"*補*")&gt;0),".",""),IF(AB67="補",$A766,""),IF(AND(LEN(AB67)&gt;=2,ISNUMBER(SEARCH("補",AB67))),$A766&amp;"("&amp;SUBSTITUTE(AB67,"補","")&amp;"時"&amp;")",""))</f>
        <v/>
      </c>
      <c r="AC766" s="65" t="str">
        <f ca="1">CONCATENATE(IF(AND(LEN(AC765)&gt;=1,AC765&lt;&gt;".",COUNTIF(AC67:AC$73,"*補*")&gt;0),".",""),IF(AC67="補",$A766,""),IF(AND(LEN(AC67)&gt;=2,ISNUMBER(SEARCH("補",AC67))),$A766&amp;"("&amp;SUBSTITUTE(AC67,"補","")&amp;"時"&amp;")",""))</f>
        <v>66</v>
      </c>
      <c r="AD766" s="65" t="str">
        <f ca="1">CONCATENATE(IF(AND(LEN(AD765)&gt;=1,AD765&lt;&gt;".",COUNTIF(AD67:AD$73,"*補*")&gt;0),".",""),IF(AD67="補",$A766,""),IF(AND(LEN(AD67)&gt;=2,ISNUMBER(SEARCH("補",AD67))),$A766&amp;"("&amp;SUBSTITUTE(AD67,"補","")&amp;"時"&amp;")",""))</f>
        <v>66</v>
      </c>
      <c r="AE766" s="65" t="str">
        <f ca="1">CONCATENATE(IF(AND(LEN(AE765)&gt;=1,AE765&lt;&gt;".",COUNTIF(AE67:AE$73,"*補*")&gt;0),".",""),IF(AE67="補",$A766,""),IF(AND(LEN(AE67)&gt;=2,ISNUMBER(SEARCH("補",AE67))),$A766&amp;"("&amp;SUBSTITUTE(AE67,"補","")&amp;"時"&amp;")",""))</f>
        <v>66</v>
      </c>
      <c r="AF766" s="65" t="str">
        <f ca="1">CONCATENATE(IF(AND(LEN(AF765)&gt;=1,AF765&lt;&gt;".",COUNTIF(AF67:AF$73,"*補*")&gt;0),".",""),IF(AF67="補",$A766,""),IF(AND(LEN(AF67)&gt;=2,ISNUMBER(SEARCH("補",AF67))),$A766&amp;"("&amp;SUBSTITUTE(AF67,"補","")&amp;"時"&amp;")",""))</f>
        <v>66</v>
      </c>
      <c r="AG766" s="65" t="str">
        <f ca="1">CONCATENATE(IF(AND(LEN(AG765)&gt;=1,AG765&lt;&gt;".",COUNTIF(AG67:AG$73,"*補*")&gt;0),".",""),IF(AG67="補",$A766,""),IF(AND(LEN(AG67)&gt;=2,ISNUMBER(SEARCH("補",AG67))),$A766&amp;"("&amp;SUBSTITUTE(AG67,"補","")&amp;"時"&amp;")",""))</f>
        <v/>
      </c>
      <c r="AH766" s="65"/>
      <c r="AI766" s="65"/>
      <c r="AJ766" s="65"/>
    </row>
    <row r="767" spans="1:36">
      <c r="A767" s="65">
        <f t="shared" si="62"/>
        <v>67</v>
      </c>
      <c r="B767" s="65" t="str">
        <f t="shared" si="62"/>
        <v/>
      </c>
      <c r="C767" s="65" t="str">
        <f ca="1">CONCATENATE(IF(AND(LEN(C766)&gt;=1,C766&lt;&gt;".",COUNTIF(C68:C$73,"*補*")&gt;0),".",""),IF(C68="補",$A767,""),IF(AND(LEN(C68)&gt;=2,ISNUMBER(SEARCH("補",C68))),$A767&amp;"("&amp;SUBSTITUTE(C68,"補","")&amp;"時"&amp;")",""))</f>
        <v/>
      </c>
      <c r="D767" s="65" t="str">
        <f ca="1">CONCATENATE(IF(AND(LEN(D766)&gt;=1,D766&lt;&gt;".",COUNTIF(D68:D$73,"*補*")&gt;0),".",""),IF(D68="補",$A767,""),IF(AND(LEN(D68)&gt;=2,ISNUMBER(SEARCH("補",D68))),$A767&amp;"("&amp;SUBSTITUTE(D68,"補","")&amp;"時"&amp;")",""))</f>
        <v/>
      </c>
      <c r="E767" s="65" t="str">
        <f ca="1">CONCATENATE(IF(AND(LEN(E766)&gt;=1,E766&lt;&gt;".",COUNTIF(E68:E$73,"*補*")&gt;0),".",""),IF(E68="補",$A767,""),IF(AND(LEN(E68)&gt;=2,ISNUMBER(SEARCH("補",E68))),$A767&amp;"("&amp;SUBSTITUTE(E68,"補","")&amp;"時"&amp;")",""))</f>
        <v/>
      </c>
      <c r="F767" s="65" t="str">
        <f ca="1">CONCATENATE(IF(AND(LEN(F766)&gt;=1,F766&lt;&gt;".",COUNTIF(F68:F$73,"*補*")&gt;0),".",""),IF(F68="補",$A767,""),IF(AND(LEN(F68)&gt;=2,ISNUMBER(SEARCH("補",F68))),$A767&amp;"("&amp;SUBSTITUTE(F68,"補","")&amp;"時"&amp;")",""))</f>
        <v/>
      </c>
      <c r="G767" s="65" t="str">
        <f ca="1">CONCATENATE(IF(AND(LEN(G766)&gt;=1,G766&lt;&gt;".",COUNTIF(G68:G$73,"*補*")&gt;0),".",""),IF(G68="補",$A767,""),IF(AND(LEN(G68)&gt;=2,ISNUMBER(SEARCH("補",G68))),$A767&amp;"("&amp;SUBSTITUTE(G68,"補","")&amp;"時"&amp;")",""))</f>
        <v/>
      </c>
      <c r="H767" s="65" t="str">
        <f ca="1">CONCATENATE(IF(AND(LEN(H766)&gt;=1,H766&lt;&gt;".",COUNTIF(H68:H$73,"*補*")&gt;0),".",""),IF(H68="補",$A767,""),IF(AND(LEN(H68)&gt;=2,ISNUMBER(SEARCH("補",H68))),$A767&amp;"("&amp;SUBSTITUTE(H68,"補","")&amp;"時"&amp;")",""))</f>
        <v/>
      </c>
      <c r="I767" s="65" t="str">
        <f ca="1">CONCATENATE(IF(AND(LEN(I766)&gt;=1,I766&lt;&gt;".",COUNTIF(I68:I$73,"*補*")&gt;0),".",""),IF(I68="補",$A767,""),IF(AND(LEN(I68)&gt;=2,ISNUMBER(SEARCH("補",I68))),$A767&amp;"("&amp;SUBSTITUTE(I68,"補","")&amp;"時"&amp;")",""))</f>
        <v/>
      </c>
      <c r="J767" s="65" t="str">
        <f ca="1">CONCATENATE(IF(AND(LEN(J766)&gt;=1,J766&lt;&gt;".",COUNTIF(J68:J$73,"*補*")&gt;0),".",""),IF(J68="補",$A767,""),IF(AND(LEN(J68)&gt;=2,ISNUMBER(SEARCH("補",J68))),$A767&amp;"("&amp;SUBSTITUTE(J68,"補","")&amp;"時"&amp;")",""))</f>
        <v/>
      </c>
      <c r="K767" s="65" t="str">
        <f ca="1">CONCATENATE(IF(AND(LEN(K766)&gt;=1,K766&lt;&gt;".",COUNTIF(K68:K$73,"*補*")&gt;0),".",""),IF(K68="補",$A767,""),IF(AND(LEN(K68)&gt;=2,ISNUMBER(SEARCH("補",K68))),$A767&amp;"("&amp;SUBSTITUTE(K68,"補","")&amp;"時"&amp;")",""))</f>
        <v/>
      </c>
      <c r="L767" s="65" t="str">
        <f ca="1">CONCATENATE(IF(AND(LEN(L766)&gt;=1,L766&lt;&gt;".",COUNTIF(L68:L$73,"*補*")&gt;0),".",""),IF(L68="補",$A767,""),IF(AND(LEN(L68)&gt;=2,ISNUMBER(SEARCH("補",L68))),$A767&amp;"("&amp;SUBSTITUTE(L68,"補","")&amp;"時"&amp;")",""))</f>
        <v/>
      </c>
      <c r="M767" s="65" t="str">
        <f ca="1">CONCATENATE(IF(AND(LEN(M766)&gt;=1,M766&lt;&gt;".",COUNTIF(M68:M$73,"*補*")&gt;0),".",""),IF(M68="補",$A767,""),IF(AND(LEN(M68)&gt;=2,ISNUMBER(SEARCH("補",M68))),$A767&amp;"("&amp;SUBSTITUTE(M68,"補","")&amp;"時"&amp;")",""))</f>
        <v/>
      </c>
      <c r="N767" s="65" t="str">
        <f ca="1">CONCATENATE(IF(AND(LEN(N766)&gt;=1,N766&lt;&gt;".",COUNTIF(N68:N$73,"*補*")&gt;0),".",""),IF(N68="補",$A767,""),IF(AND(LEN(N68)&gt;=2,ISNUMBER(SEARCH("補",N68))),$A767&amp;"("&amp;SUBSTITUTE(N68,"補","")&amp;"時"&amp;")",""))</f>
        <v/>
      </c>
      <c r="O767" s="65" t="str">
        <f ca="1">CONCATENATE(IF(AND(LEN(O766)&gt;=1,O766&lt;&gt;".",COUNTIF(O68:O$73,"*補*")&gt;0),".",""),IF(O68="補",$A767,""),IF(AND(LEN(O68)&gt;=2,ISNUMBER(SEARCH("補",O68))),$A767&amp;"("&amp;SUBSTITUTE(O68,"補","")&amp;"時"&amp;")",""))</f>
        <v/>
      </c>
      <c r="P767" s="65" t="str">
        <f ca="1">CONCATENATE(IF(AND(LEN(P766)&gt;=1,P766&lt;&gt;".",COUNTIF(P68:P$73,"*補*")&gt;0),".",""),IF(P68="補",$A767,""),IF(AND(LEN(P68)&gt;=2,ISNUMBER(SEARCH("補",P68))),$A767&amp;"("&amp;SUBSTITUTE(P68,"補","")&amp;"時"&amp;")",""))</f>
        <v/>
      </c>
      <c r="Q767" s="65" t="str">
        <f ca="1">CONCATENATE(IF(AND(LEN(Q766)&gt;=1,Q766&lt;&gt;".",COUNTIF(Q68:Q$73,"*補*")&gt;0),".",""),IF(Q68="補",$A767,""),IF(AND(LEN(Q68)&gt;=2,ISNUMBER(SEARCH("補",Q68))),$A767&amp;"("&amp;SUBSTITUTE(Q68,"補","")&amp;"時"&amp;")",""))</f>
        <v/>
      </c>
      <c r="R767" s="65" t="str">
        <f ca="1">CONCATENATE(IF(AND(LEN(R766)&gt;=1,R766&lt;&gt;".",COUNTIF(R68:R$73,"*補*")&gt;0),".",""),IF(R68="補",$A767,""),IF(AND(LEN(R68)&gt;=2,ISNUMBER(SEARCH("補",R68))),$A767&amp;"("&amp;SUBSTITUTE(R68,"補","")&amp;"時"&amp;")",""))</f>
        <v/>
      </c>
      <c r="S767" s="65" t="str">
        <f ca="1">CONCATENATE(IF(AND(LEN(S766)&gt;=1,S766&lt;&gt;".",COUNTIF(S68:S$73,"*補*")&gt;0),".",""),IF(S68="補",$A767,""),IF(AND(LEN(S68)&gt;=2,ISNUMBER(SEARCH("補",S68))),$A767&amp;"("&amp;SUBSTITUTE(S68,"補","")&amp;"時"&amp;")",""))</f>
        <v/>
      </c>
      <c r="T767" s="65" t="str">
        <f ca="1">CONCATENATE(IF(AND(LEN(T766)&gt;=1,T766&lt;&gt;".",COUNTIF(T68:T$73,"*補*")&gt;0),".",""),IF(T68="補",$A767,""),IF(AND(LEN(T68)&gt;=2,ISNUMBER(SEARCH("補",T68))),$A767&amp;"("&amp;SUBSTITUTE(T68,"補","")&amp;"時"&amp;")",""))</f>
        <v/>
      </c>
      <c r="U767" s="65" t="str">
        <f ca="1">CONCATENATE(IF(AND(LEN(U766)&gt;=1,U766&lt;&gt;".",COUNTIF(U68:U$73,"*補*")&gt;0),".",""),IF(U68="補",$A767,""),IF(AND(LEN(U68)&gt;=2,ISNUMBER(SEARCH("補",U68))),$A767&amp;"("&amp;SUBSTITUTE(U68,"補","")&amp;"時"&amp;")",""))</f>
        <v/>
      </c>
      <c r="V767" s="65" t="str">
        <f ca="1">CONCATENATE(IF(AND(LEN(V766)&gt;=1,V766&lt;&gt;".",COUNTIF(V68:V$73,"*補*")&gt;0),".",""),IF(V68="補",$A767,""),IF(AND(LEN(V68)&gt;=2,ISNUMBER(SEARCH("補",V68))),$A767&amp;"("&amp;SUBSTITUTE(V68,"補","")&amp;"時"&amp;")",""))</f>
        <v/>
      </c>
      <c r="W767" s="65" t="str">
        <f ca="1">CONCATENATE(IF(AND(LEN(W766)&gt;=1,W766&lt;&gt;".",COUNTIF(W68:W$73,"*補*")&gt;0),".",""),IF(W68="補",$A767,""),IF(AND(LEN(W68)&gt;=2,ISNUMBER(SEARCH("補",W68))),$A767&amp;"("&amp;SUBSTITUTE(W68,"補","")&amp;"時"&amp;")",""))</f>
        <v/>
      </c>
      <c r="X767" s="65" t="str">
        <f ca="1">CONCATENATE(IF(AND(LEN(X766)&gt;=1,X766&lt;&gt;".",COUNTIF(X68:X$73,"*補*")&gt;0),".",""),IF(X68="補",$A767,""),IF(AND(LEN(X68)&gt;=2,ISNUMBER(SEARCH("補",X68))),$A767&amp;"("&amp;SUBSTITUTE(X68,"補","")&amp;"時"&amp;")",""))</f>
        <v/>
      </c>
      <c r="Y767" s="65" t="str">
        <f ca="1">CONCATENATE(IF(AND(LEN(Y766)&gt;=1,Y766&lt;&gt;".",COUNTIF(Y68:Y$73,"*補*")&gt;0),".",""),IF(Y68="補",$A767,""),IF(AND(LEN(Y68)&gt;=2,ISNUMBER(SEARCH("補",Y68))),$A767&amp;"("&amp;SUBSTITUTE(Y68,"補","")&amp;"時"&amp;")",""))</f>
        <v/>
      </c>
      <c r="Z767" s="65" t="str">
        <f ca="1">CONCATENATE(IF(AND(LEN(Z766)&gt;=1,Z766&lt;&gt;".",COUNTIF(Z68:Z$73,"*補*")&gt;0),".",""),IF(Z68="補",$A767,""),IF(AND(LEN(Z68)&gt;=2,ISNUMBER(SEARCH("補",Z68))),$A767&amp;"("&amp;SUBSTITUTE(Z68,"補","")&amp;"時"&amp;")",""))</f>
        <v/>
      </c>
      <c r="AA767" s="65" t="str">
        <f ca="1">CONCATENATE(IF(AND(LEN(AA766)&gt;=1,AA766&lt;&gt;".",COUNTIF(AA68:AA$73,"*補*")&gt;0),".",""),IF(AA68="補",$A767,""),IF(AND(LEN(AA68)&gt;=2,ISNUMBER(SEARCH("補",AA68))),$A767&amp;"("&amp;SUBSTITUTE(AA68,"補","")&amp;"時"&amp;")",""))</f>
        <v/>
      </c>
      <c r="AB767" s="65" t="str">
        <f ca="1">CONCATENATE(IF(AND(LEN(AB766)&gt;=1,AB766&lt;&gt;".",COUNTIF(AB68:AB$73,"*補*")&gt;0),".",""),IF(AB68="補",$A767,""),IF(AND(LEN(AB68)&gt;=2,ISNUMBER(SEARCH("補",AB68))),$A767&amp;"("&amp;SUBSTITUTE(AB68,"補","")&amp;"時"&amp;")",""))</f>
        <v/>
      </c>
      <c r="AC767" s="65" t="str">
        <f ca="1">CONCATENATE(IF(AND(LEN(AC766)&gt;=1,AC766&lt;&gt;".",COUNTIF(AC68:AC$73,"*補*")&gt;0),".",""),IF(AC68="補",$A767,""),IF(AND(LEN(AC68)&gt;=2,ISNUMBER(SEARCH("補",AC68))),$A767&amp;"("&amp;SUBSTITUTE(AC68,"補","")&amp;"時"&amp;")",""))</f>
        <v/>
      </c>
      <c r="AD767" s="65" t="str">
        <f ca="1">CONCATENATE(IF(AND(LEN(AD766)&gt;=1,AD766&lt;&gt;".",COUNTIF(AD68:AD$73,"*補*")&gt;0),".",""),IF(AD68="補",$A767,""),IF(AND(LEN(AD68)&gt;=2,ISNUMBER(SEARCH("補",AD68))),$A767&amp;"("&amp;SUBSTITUTE(AD68,"補","")&amp;"時"&amp;")",""))</f>
        <v/>
      </c>
      <c r="AE767" s="65" t="str">
        <f ca="1">CONCATENATE(IF(AND(LEN(AE766)&gt;=1,AE766&lt;&gt;".",COUNTIF(AE68:AE$73,"*補*")&gt;0),".",""),IF(AE68="補",$A767,""),IF(AND(LEN(AE68)&gt;=2,ISNUMBER(SEARCH("補",AE68))),$A767&amp;"("&amp;SUBSTITUTE(AE68,"補","")&amp;"時"&amp;")",""))</f>
        <v/>
      </c>
      <c r="AF767" s="65" t="str">
        <f ca="1">CONCATENATE(IF(AND(LEN(AF766)&gt;=1,AF766&lt;&gt;".",COUNTIF(AF68:AF$73,"*補*")&gt;0),".",""),IF(AF68="補",$A767,""),IF(AND(LEN(AF68)&gt;=2,ISNUMBER(SEARCH("補",AF68))),$A767&amp;"("&amp;SUBSTITUTE(AF68,"補","")&amp;"時"&amp;")",""))</f>
        <v/>
      </c>
      <c r="AG767" s="65" t="str">
        <f ca="1">CONCATENATE(IF(AND(LEN(AG766)&gt;=1,AG766&lt;&gt;".",COUNTIF(AG68:AG$73,"*補*")&gt;0),".",""),IF(AG68="補",$A767,""),IF(AND(LEN(AG68)&gt;=2,ISNUMBER(SEARCH("補",AG68))),$A767&amp;"("&amp;SUBSTITUTE(AG68,"補","")&amp;"時"&amp;")",""))</f>
        <v/>
      </c>
      <c r="AH767" s="65"/>
      <c r="AI767" s="65"/>
      <c r="AJ767" s="65"/>
    </row>
    <row r="768" spans="1:36">
      <c r="A768" s="65">
        <f t="shared" si="62"/>
        <v>68</v>
      </c>
      <c r="B768" s="65" t="str">
        <f t="shared" si="62"/>
        <v/>
      </c>
      <c r="C768" s="65" t="str">
        <f ca="1">CONCATENATE(IF(AND(LEN(C767)&gt;=1,C767&lt;&gt;".",COUNTIF(C69:C$73,"*補*")&gt;0),".",""),IF(C69="補",$A768,""),IF(AND(LEN(C69)&gt;=2,ISNUMBER(SEARCH("補",C69))),$A768&amp;"("&amp;SUBSTITUTE(C69,"補","")&amp;"時"&amp;")",""))</f>
        <v/>
      </c>
      <c r="D768" s="65" t="str">
        <f ca="1">CONCATENATE(IF(AND(LEN(D767)&gt;=1,D767&lt;&gt;".",COUNTIF(D69:D$73,"*補*")&gt;0),".",""),IF(D69="補",$A768,""),IF(AND(LEN(D69)&gt;=2,ISNUMBER(SEARCH("補",D69))),$A768&amp;"("&amp;SUBSTITUTE(D69,"補","")&amp;"時"&amp;")",""))</f>
        <v/>
      </c>
      <c r="E768" s="65" t="str">
        <f ca="1">CONCATENATE(IF(AND(LEN(E767)&gt;=1,E767&lt;&gt;".",COUNTIF(E69:E$73,"*補*")&gt;0),".",""),IF(E69="補",$A768,""),IF(AND(LEN(E69)&gt;=2,ISNUMBER(SEARCH("補",E69))),$A768&amp;"("&amp;SUBSTITUTE(E69,"補","")&amp;"時"&amp;")",""))</f>
        <v/>
      </c>
      <c r="F768" s="65" t="str">
        <f ca="1">CONCATENATE(IF(AND(LEN(F767)&gt;=1,F767&lt;&gt;".",COUNTIF(F69:F$73,"*補*")&gt;0),".",""),IF(F69="補",$A768,""),IF(AND(LEN(F69)&gt;=2,ISNUMBER(SEARCH("補",F69))),$A768&amp;"("&amp;SUBSTITUTE(F69,"補","")&amp;"時"&amp;")",""))</f>
        <v/>
      </c>
      <c r="G768" s="65" t="str">
        <f ca="1">CONCATENATE(IF(AND(LEN(G767)&gt;=1,G767&lt;&gt;".",COUNTIF(G69:G$73,"*補*")&gt;0),".",""),IF(G69="補",$A768,""),IF(AND(LEN(G69)&gt;=2,ISNUMBER(SEARCH("補",G69))),$A768&amp;"("&amp;SUBSTITUTE(G69,"補","")&amp;"時"&amp;")",""))</f>
        <v/>
      </c>
      <c r="H768" s="65" t="str">
        <f ca="1">CONCATENATE(IF(AND(LEN(H767)&gt;=1,H767&lt;&gt;".",COUNTIF(H69:H$73,"*補*")&gt;0),".",""),IF(H69="補",$A768,""),IF(AND(LEN(H69)&gt;=2,ISNUMBER(SEARCH("補",H69))),$A768&amp;"("&amp;SUBSTITUTE(H69,"補","")&amp;"時"&amp;")",""))</f>
        <v/>
      </c>
      <c r="I768" s="65" t="str">
        <f ca="1">CONCATENATE(IF(AND(LEN(I767)&gt;=1,I767&lt;&gt;".",COUNTIF(I69:I$73,"*補*")&gt;0),".",""),IF(I69="補",$A768,""),IF(AND(LEN(I69)&gt;=2,ISNUMBER(SEARCH("補",I69))),$A768&amp;"("&amp;SUBSTITUTE(I69,"補","")&amp;"時"&amp;")",""))</f>
        <v/>
      </c>
      <c r="J768" s="65" t="str">
        <f ca="1">CONCATENATE(IF(AND(LEN(J767)&gt;=1,J767&lt;&gt;".",COUNTIF(J69:J$73,"*補*")&gt;0),".",""),IF(J69="補",$A768,""),IF(AND(LEN(J69)&gt;=2,ISNUMBER(SEARCH("補",J69))),$A768&amp;"("&amp;SUBSTITUTE(J69,"補","")&amp;"時"&amp;")",""))</f>
        <v/>
      </c>
      <c r="K768" s="65" t="str">
        <f ca="1">CONCATENATE(IF(AND(LEN(K767)&gt;=1,K767&lt;&gt;".",COUNTIF(K69:K$73,"*補*")&gt;0),".",""),IF(K69="補",$A768,""),IF(AND(LEN(K69)&gt;=2,ISNUMBER(SEARCH("補",K69))),$A768&amp;"("&amp;SUBSTITUTE(K69,"補","")&amp;"時"&amp;")",""))</f>
        <v/>
      </c>
      <c r="L768" s="65" t="str">
        <f ca="1">CONCATENATE(IF(AND(LEN(L767)&gt;=1,L767&lt;&gt;".",COUNTIF(L69:L$73,"*補*")&gt;0),".",""),IF(L69="補",$A768,""),IF(AND(LEN(L69)&gt;=2,ISNUMBER(SEARCH("補",L69))),$A768&amp;"("&amp;SUBSTITUTE(L69,"補","")&amp;"時"&amp;")",""))</f>
        <v/>
      </c>
      <c r="M768" s="65" t="str">
        <f ca="1">CONCATENATE(IF(AND(LEN(M767)&gt;=1,M767&lt;&gt;".",COUNTIF(M69:M$73,"*補*")&gt;0),".",""),IF(M69="補",$A768,""),IF(AND(LEN(M69)&gt;=2,ISNUMBER(SEARCH("補",M69))),$A768&amp;"("&amp;SUBSTITUTE(M69,"補","")&amp;"時"&amp;")",""))</f>
        <v/>
      </c>
      <c r="N768" s="65" t="str">
        <f ca="1">CONCATENATE(IF(AND(LEN(N767)&gt;=1,N767&lt;&gt;".",COUNTIF(N69:N$73,"*補*")&gt;0),".",""),IF(N69="補",$A768,""),IF(AND(LEN(N69)&gt;=2,ISNUMBER(SEARCH("補",N69))),$A768&amp;"("&amp;SUBSTITUTE(N69,"補","")&amp;"時"&amp;")",""))</f>
        <v/>
      </c>
      <c r="O768" s="65" t="str">
        <f ca="1">CONCATENATE(IF(AND(LEN(O767)&gt;=1,O767&lt;&gt;".",COUNTIF(O69:O$73,"*補*")&gt;0),".",""),IF(O69="補",$A768,""),IF(AND(LEN(O69)&gt;=2,ISNUMBER(SEARCH("補",O69))),$A768&amp;"("&amp;SUBSTITUTE(O69,"補","")&amp;"時"&amp;")",""))</f>
        <v/>
      </c>
      <c r="P768" s="65" t="str">
        <f ca="1">CONCATENATE(IF(AND(LEN(P767)&gt;=1,P767&lt;&gt;".",COUNTIF(P69:P$73,"*補*")&gt;0),".",""),IF(P69="補",$A768,""),IF(AND(LEN(P69)&gt;=2,ISNUMBER(SEARCH("補",P69))),$A768&amp;"("&amp;SUBSTITUTE(P69,"補","")&amp;"時"&amp;")",""))</f>
        <v/>
      </c>
      <c r="Q768" s="65" t="str">
        <f ca="1">CONCATENATE(IF(AND(LEN(Q767)&gt;=1,Q767&lt;&gt;".",COUNTIF(Q69:Q$73,"*補*")&gt;0),".",""),IF(Q69="補",$A768,""),IF(AND(LEN(Q69)&gt;=2,ISNUMBER(SEARCH("補",Q69))),$A768&amp;"("&amp;SUBSTITUTE(Q69,"補","")&amp;"時"&amp;")",""))</f>
        <v/>
      </c>
      <c r="R768" s="65" t="str">
        <f ca="1">CONCATENATE(IF(AND(LEN(R767)&gt;=1,R767&lt;&gt;".",COUNTIF(R69:R$73,"*補*")&gt;0),".",""),IF(R69="補",$A768,""),IF(AND(LEN(R69)&gt;=2,ISNUMBER(SEARCH("補",R69))),$A768&amp;"("&amp;SUBSTITUTE(R69,"補","")&amp;"時"&amp;")",""))</f>
        <v/>
      </c>
      <c r="S768" s="65" t="str">
        <f ca="1">CONCATENATE(IF(AND(LEN(S767)&gt;=1,S767&lt;&gt;".",COUNTIF(S69:S$73,"*補*")&gt;0),".",""),IF(S69="補",$A768,""),IF(AND(LEN(S69)&gt;=2,ISNUMBER(SEARCH("補",S69))),$A768&amp;"("&amp;SUBSTITUTE(S69,"補","")&amp;"時"&amp;")",""))</f>
        <v/>
      </c>
      <c r="T768" s="65" t="str">
        <f ca="1">CONCATENATE(IF(AND(LEN(T767)&gt;=1,T767&lt;&gt;".",COUNTIF(T69:T$73,"*補*")&gt;0),".",""),IF(T69="補",$A768,""),IF(AND(LEN(T69)&gt;=2,ISNUMBER(SEARCH("補",T69))),$A768&amp;"("&amp;SUBSTITUTE(T69,"補","")&amp;"時"&amp;")",""))</f>
        <v/>
      </c>
      <c r="U768" s="65" t="str">
        <f ca="1">CONCATENATE(IF(AND(LEN(U767)&gt;=1,U767&lt;&gt;".",COUNTIF(U69:U$73,"*補*")&gt;0),".",""),IF(U69="補",$A768,""),IF(AND(LEN(U69)&gt;=2,ISNUMBER(SEARCH("補",U69))),$A768&amp;"("&amp;SUBSTITUTE(U69,"補","")&amp;"時"&amp;")",""))</f>
        <v/>
      </c>
      <c r="V768" s="65" t="str">
        <f ca="1">CONCATENATE(IF(AND(LEN(V767)&gt;=1,V767&lt;&gt;".",COUNTIF(V69:V$73,"*補*")&gt;0),".",""),IF(V69="補",$A768,""),IF(AND(LEN(V69)&gt;=2,ISNUMBER(SEARCH("補",V69))),$A768&amp;"("&amp;SUBSTITUTE(V69,"補","")&amp;"時"&amp;")",""))</f>
        <v/>
      </c>
      <c r="W768" s="65" t="str">
        <f ca="1">CONCATENATE(IF(AND(LEN(W767)&gt;=1,W767&lt;&gt;".",COUNTIF(W69:W$73,"*補*")&gt;0),".",""),IF(W69="補",$A768,""),IF(AND(LEN(W69)&gt;=2,ISNUMBER(SEARCH("補",W69))),$A768&amp;"("&amp;SUBSTITUTE(W69,"補","")&amp;"時"&amp;")",""))</f>
        <v/>
      </c>
      <c r="X768" s="65" t="str">
        <f ca="1">CONCATENATE(IF(AND(LEN(X767)&gt;=1,X767&lt;&gt;".",COUNTIF(X69:X$73,"*補*")&gt;0),".",""),IF(X69="補",$A768,""),IF(AND(LEN(X69)&gt;=2,ISNUMBER(SEARCH("補",X69))),$A768&amp;"("&amp;SUBSTITUTE(X69,"補","")&amp;"時"&amp;")",""))</f>
        <v/>
      </c>
      <c r="Y768" s="65" t="str">
        <f ca="1">CONCATENATE(IF(AND(LEN(Y767)&gt;=1,Y767&lt;&gt;".",COUNTIF(Y69:Y$73,"*補*")&gt;0),".",""),IF(Y69="補",$A768,""),IF(AND(LEN(Y69)&gt;=2,ISNUMBER(SEARCH("補",Y69))),$A768&amp;"("&amp;SUBSTITUTE(Y69,"補","")&amp;"時"&amp;")",""))</f>
        <v/>
      </c>
      <c r="Z768" s="65" t="str">
        <f ca="1">CONCATENATE(IF(AND(LEN(Z767)&gt;=1,Z767&lt;&gt;".",COUNTIF(Z69:Z$73,"*補*")&gt;0),".",""),IF(Z69="補",$A768,""),IF(AND(LEN(Z69)&gt;=2,ISNUMBER(SEARCH("補",Z69))),$A768&amp;"("&amp;SUBSTITUTE(Z69,"補","")&amp;"時"&amp;")",""))</f>
        <v/>
      </c>
      <c r="AA768" s="65" t="str">
        <f ca="1">CONCATENATE(IF(AND(LEN(AA767)&gt;=1,AA767&lt;&gt;".",COUNTIF(AA69:AA$73,"*補*")&gt;0),".",""),IF(AA69="補",$A768,""),IF(AND(LEN(AA69)&gt;=2,ISNUMBER(SEARCH("補",AA69))),$A768&amp;"("&amp;SUBSTITUTE(AA69,"補","")&amp;"時"&amp;")",""))</f>
        <v/>
      </c>
      <c r="AB768" s="65" t="str">
        <f ca="1">CONCATENATE(IF(AND(LEN(AB767)&gt;=1,AB767&lt;&gt;".",COUNTIF(AB69:AB$73,"*補*")&gt;0),".",""),IF(AB69="補",$A768,""),IF(AND(LEN(AB69)&gt;=2,ISNUMBER(SEARCH("補",AB69))),$A768&amp;"("&amp;SUBSTITUTE(AB69,"補","")&amp;"時"&amp;")",""))</f>
        <v/>
      </c>
      <c r="AC768" s="65" t="str">
        <f ca="1">CONCATENATE(IF(AND(LEN(AC767)&gt;=1,AC767&lt;&gt;".",COUNTIF(AC69:AC$73,"*補*")&gt;0),".",""),IF(AC69="補",$A768,""),IF(AND(LEN(AC69)&gt;=2,ISNUMBER(SEARCH("補",AC69))),$A768&amp;"("&amp;SUBSTITUTE(AC69,"補","")&amp;"時"&amp;")",""))</f>
        <v/>
      </c>
      <c r="AD768" s="65" t="str">
        <f ca="1">CONCATENATE(IF(AND(LEN(AD767)&gt;=1,AD767&lt;&gt;".",COUNTIF(AD69:AD$73,"*補*")&gt;0),".",""),IF(AD69="補",$A768,""),IF(AND(LEN(AD69)&gt;=2,ISNUMBER(SEARCH("補",AD69))),$A768&amp;"("&amp;SUBSTITUTE(AD69,"補","")&amp;"時"&amp;")",""))</f>
        <v/>
      </c>
      <c r="AE768" s="65" t="str">
        <f ca="1">CONCATENATE(IF(AND(LEN(AE767)&gt;=1,AE767&lt;&gt;".",COUNTIF(AE69:AE$73,"*補*")&gt;0),".",""),IF(AE69="補",$A768,""),IF(AND(LEN(AE69)&gt;=2,ISNUMBER(SEARCH("補",AE69))),$A768&amp;"("&amp;SUBSTITUTE(AE69,"補","")&amp;"時"&amp;")",""))</f>
        <v/>
      </c>
      <c r="AF768" s="65" t="str">
        <f ca="1">CONCATENATE(IF(AND(LEN(AF767)&gt;=1,AF767&lt;&gt;".",COUNTIF(AF69:AF$73,"*補*")&gt;0),".",""),IF(AF69="補",$A768,""),IF(AND(LEN(AF69)&gt;=2,ISNUMBER(SEARCH("補",AF69))),$A768&amp;"("&amp;SUBSTITUTE(AF69,"補","")&amp;"時"&amp;")",""))</f>
        <v/>
      </c>
      <c r="AG768" s="65" t="str">
        <f ca="1">CONCATENATE(IF(AND(LEN(AG767)&gt;=1,AG767&lt;&gt;".",COUNTIF(AG69:AG$73,"*補*")&gt;0),".",""),IF(AG69="補",$A768,""),IF(AND(LEN(AG69)&gt;=2,ISNUMBER(SEARCH("補",AG69))),$A768&amp;"("&amp;SUBSTITUTE(AG69,"補","")&amp;"時"&amp;")",""))</f>
        <v/>
      </c>
      <c r="AH768" s="65"/>
      <c r="AI768" s="65"/>
      <c r="AJ768" s="65"/>
    </row>
    <row r="769" spans="1:36">
      <c r="A769" s="65">
        <f t="shared" si="62"/>
        <v>69</v>
      </c>
      <c r="B769" s="65" t="str">
        <f t="shared" si="62"/>
        <v/>
      </c>
      <c r="C769" s="65" t="str">
        <f ca="1">CONCATENATE(IF(AND(LEN(C768)&gt;=1,C768&lt;&gt;".",COUNTIF(C70:C$73,"*補*")&gt;0),".",""),IF(C70="補",$A769,""),IF(AND(LEN(C70)&gt;=2,ISNUMBER(SEARCH("補",C70))),$A769&amp;"("&amp;SUBSTITUTE(C70,"補","")&amp;"時"&amp;")",""))</f>
        <v/>
      </c>
      <c r="D769" s="65" t="str">
        <f ca="1">CONCATENATE(IF(AND(LEN(D768)&gt;=1,D768&lt;&gt;".",COUNTIF(D70:D$73,"*補*")&gt;0),".",""),IF(D70="補",$A769,""),IF(AND(LEN(D70)&gt;=2,ISNUMBER(SEARCH("補",D70))),$A769&amp;"("&amp;SUBSTITUTE(D70,"補","")&amp;"時"&amp;")",""))</f>
        <v/>
      </c>
      <c r="E769" s="65" t="str">
        <f ca="1">CONCATENATE(IF(AND(LEN(E768)&gt;=1,E768&lt;&gt;".",COUNTIF(E70:E$73,"*補*")&gt;0),".",""),IF(E70="補",$A769,""),IF(AND(LEN(E70)&gt;=2,ISNUMBER(SEARCH("補",E70))),$A769&amp;"("&amp;SUBSTITUTE(E70,"補","")&amp;"時"&amp;")",""))</f>
        <v/>
      </c>
      <c r="F769" s="65" t="str">
        <f ca="1">CONCATENATE(IF(AND(LEN(F768)&gt;=1,F768&lt;&gt;".",COUNTIF(F70:F$73,"*補*")&gt;0),".",""),IF(F70="補",$A769,""),IF(AND(LEN(F70)&gt;=2,ISNUMBER(SEARCH("補",F70))),$A769&amp;"("&amp;SUBSTITUTE(F70,"補","")&amp;"時"&amp;")",""))</f>
        <v/>
      </c>
      <c r="G769" s="65" t="str">
        <f ca="1">CONCATENATE(IF(AND(LEN(G768)&gt;=1,G768&lt;&gt;".",COUNTIF(G70:G$73,"*補*")&gt;0),".",""),IF(G70="補",$A769,""),IF(AND(LEN(G70)&gt;=2,ISNUMBER(SEARCH("補",G70))),$A769&amp;"("&amp;SUBSTITUTE(G70,"補","")&amp;"時"&amp;")",""))</f>
        <v/>
      </c>
      <c r="H769" s="65" t="str">
        <f ca="1">CONCATENATE(IF(AND(LEN(H768)&gt;=1,H768&lt;&gt;".",COUNTIF(H70:H$73,"*補*")&gt;0),".",""),IF(H70="補",$A769,""),IF(AND(LEN(H70)&gt;=2,ISNUMBER(SEARCH("補",H70))),$A769&amp;"("&amp;SUBSTITUTE(H70,"補","")&amp;"時"&amp;")",""))</f>
        <v/>
      </c>
      <c r="I769" s="65" t="str">
        <f ca="1">CONCATENATE(IF(AND(LEN(I768)&gt;=1,I768&lt;&gt;".",COUNTIF(I70:I$73,"*補*")&gt;0),".",""),IF(I70="補",$A769,""),IF(AND(LEN(I70)&gt;=2,ISNUMBER(SEARCH("補",I70))),$A769&amp;"("&amp;SUBSTITUTE(I70,"補","")&amp;"時"&amp;")",""))</f>
        <v/>
      </c>
      <c r="J769" s="65" t="str">
        <f ca="1">CONCATENATE(IF(AND(LEN(J768)&gt;=1,J768&lt;&gt;".",COUNTIF(J70:J$73,"*補*")&gt;0),".",""),IF(J70="補",$A769,""),IF(AND(LEN(J70)&gt;=2,ISNUMBER(SEARCH("補",J70))),$A769&amp;"("&amp;SUBSTITUTE(J70,"補","")&amp;"時"&amp;")",""))</f>
        <v/>
      </c>
      <c r="K769" s="65" t="str">
        <f ca="1">CONCATENATE(IF(AND(LEN(K768)&gt;=1,K768&lt;&gt;".",COUNTIF(K70:K$73,"*補*")&gt;0),".",""),IF(K70="補",$A769,""),IF(AND(LEN(K70)&gt;=2,ISNUMBER(SEARCH("補",K70))),$A769&amp;"("&amp;SUBSTITUTE(K70,"補","")&amp;"時"&amp;")",""))</f>
        <v/>
      </c>
      <c r="L769" s="65" t="str">
        <f ca="1">CONCATENATE(IF(AND(LEN(L768)&gt;=1,L768&lt;&gt;".",COUNTIF(L70:L$73,"*補*")&gt;0),".",""),IF(L70="補",$A769,""),IF(AND(LEN(L70)&gt;=2,ISNUMBER(SEARCH("補",L70))),$A769&amp;"("&amp;SUBSTITUTE(L70,"補","")&amp;"時"&amp;")",""))</f>
        <v/>
      </c>
      <c r="M769" s="65" t="str">
        <f ca="1">CONCATENATE(IF(AND(LEN(M768)&gt;=1,M768&lt;&gt;".",COUNTIF(M70:M$73,"*補*")&gt;0),".",""),IF(M70="補",$A769,""),IF(AND(LEN(M70)&gt;=2,ISNUMBER(SEARCH("補",M70))),$A769&amp;"("&amp;SUBSTITUTE(M70,"補","")&amp;"時"&amp;")",""))</f>
        <v/>
      </c>
      <c r="N769" s="65" t="str">
        <f ca="1">CONCATENATE(IF(AND(LEN(N768)&gt;=1,N768&lt;&gt;".",COUNTIF(N70:N$73,"*補*")&gt;0),".",""),IF(N70="補",$A769,""),IF(AND(LEN(N70)&gt;=2,ISNUMBER(SEARCH("補",N70))),$A769&amp;"("&amp;SUBSTITUTE(N70,"補","")&amp;"時"&amp;")",""))</f>
        <v/>
      </c>
      <c r="O769" s="65" t="str">
        <f ca="1">CONCATENATE(IF(AND(LEN(O768)&gt;=1,O768&lt;&gt;".",COUNTIF(O70:O$73,"*補*")&gt;0),".",""),IF(O70="補",$A769,""),IF(AND(LEN(O70)&gt;=2,ISNUMBER(SEARCH("補",O70))),$A769&amp;"("&amp;SUBSTITUTE(O70,"補","")&amp;"時"&amp;")",""))</f>
        <v/>
      </c>
      <c r="P769" s="65" t="str">
        <f ca="1">CONCATENATE(IF(AND(LEN(P768)&gt;=1,P768&lt;&gt;".",COUNTIF(P70:P$73,"*補*")&gt;0),".",""),IF(P70="補",$A769,""),IF(AND(LEN(P70)&gt;=2,ISNUMBER(SEARCH("補",P70))),$A769&amp;"("&amp;SUBSTITUTE(P70,"補","")&amp;"時"&amp;")",""))</f>
        <v/>
      </c>
      <c r="Q769" s="65" t="str">
        <f ca="1">CONCATENATE(IF(AND(LEN(Q768)&gt;=1,Q768&lt;&gt;".",COUNTIF(Q70:Q$73,"*補*")&gt;0),".",""),IF(Q70="補",$A769,""),IF(AND(LEN(Q70)&gt;=2,ISNUMBER(SEARCH("補",Q70))),$A769&amp;"("&amp;SUBSTITUTE(Q70,"補","")&amp;"時"&amp;")",""))</f>
        <v/>
      </c>
      <c r="R769" s="65" t="str">
        <f ca="1">CONCATENATE(IF(AND(LEN(R768)&gt;=1,R768&lt;&gt;".",COUNTIF(R70:R$73,"*補*")&gt;0),".",""),IF(R70="補",$A769,""),IF(AND(LEN(R70)&gt;=2,ISNUMBER(SEARCH("補",R70))),$A769&amp;"("&amp;SUBSTITUTE(R70,"補","")&amp;"時"&amp;")",""))</f>
        <v/>
      </c>
      <c r="S769" s="65" t="str">
        <f ca="1">CONCATENATE(IF(AND(LEN(S768)&gt;=1,S768&lt;&gt;".",COUNTIF(S70:S$73,"*補*")&gt;0),".",""),IF(S70="補",$A769,""),IF(AND(LEN(S70)&gt;=2,ISNUMBER(SEARCH("補",S70))),$A769&amp;"("&amp;SUBSTITUTE(S70,"補","")&amp;"時"&amp;")",""))</f>
        <v/>
      </c>
      <c r="T769" s="65" t="str">
        <f ca="1">CONCATENATE(IF(AND(LEN(T768)&gt;=1,T768&lt;&gt;".",COUNTIF(T70:T$73,"*補*")&gt;0),".",""),IF(T70="補",$A769,""),IF(AND(LEN(T70)&gt;=2,ISNUMBER(SEARCH("補",T70))),$A769&amp;"("&amp;SUBSTITUTE(T70,"補","")&amp;"時"&amp;")",""))</f>
        <v/>
      </c>
      <c r="U769" s="65" t="str">
        <f ca="1">CONCATENATE(IF(AND(LEN(U768)&gt;=1,U768&lt;&gt;".",COUNTIF(U70:U$73,"*補*")&gt;0),".",""),IF(U70="補",$A769,""),IF(AND(LEN(U70)&gt;=2,ISNUMBER(SEARCH("補",U70))),$A769&amp;"("&amp;SUBSTITUTE(U70,"補","")&amp;"時"&amp;")",""))</f>
        <v/>
      </c>
      <c r="V769" s="65" t="str">
        <f ca="1">CONCATENATE(IF(AND(LEN(V768)&gt;=1,V768&lt;&gt;".",COUNTIF(V70:V$73,"*補*")&gt;0),".",""),IF(V70="補",$A769,""),IF(AND(LEN(V70)&gt;=2,ISNUMBER(SEARCH("補",V70))),$A769&amp;"("&amp;SUBSTITUTE(V70,"補","")&amp;"時"&amp;")",""))</f>
        <v/>
      </c>
      <c r="W769" s="65" t="str">
        <f ca="1">CONCATENATE(IF(AND(LEN(W768)&gt;=1,W768&lt;&gt;".",COUNTIF(W70:W$73,"*補*")&gt;0),".",""),IF(W70="補",$A769,""),IF(AND(LEN(W70)&gt;=2,ISNUMBER(SEARCH("補",W70))),$A769&amp;"("&amp;SUBSTITUTE(W70,"補","")&amp;"時"&amp;")",""))</f>
        <v/>
      </c>
      <c r="X769" s="65" t="str">
        <f ca="1">CONCATENATE(IF(AND(LEN(X768)&gt;=1,X768&lt;&gt;".",COUNTIF(X70:X$73,"*補*")&gt;0),".",""),IF(X70="補",$A769,""),IF(AND(LEN(X70)&gt;=2,ISNUMBER(SEARCH("補",X70))),$A769&amp;"("&amp;SUBSTITUTE(X70,"補","")&amp;"時"&amp;")",""))</f>
        <v/>
      </c>
      <c r="Y769" s="65" t="str">
        <f ca="1">CONCATENATE(IF(AND(LEN(Y768)&gt;=1,Y768&lt;&gt;".",COUNTIF(Y70:Y$73,"*補*")&gt;0),".",""),IF(Y70="補",$A769,""),IF(AND(LEN(Y70)&gt;=2,ISNUMBER(SEARCH("補",Y70))),$A769&amp;"("&amp;SUBSTITUTE(Y70,"補","")&amp;"時"&amp;")",""))</f>
        <v/>
      </c>
      <c r="Z769" s="65" t="str">
        <f ca="1">CONCATENATE(IF(AND(LEN(Z768)&gt;=1,Z768&lt;&gt;".",COUNTIF(Z70:Z$73,"*補*")&gt;0),".",""),IF(Z70="補",$A769,""),IF(AND(LEN(Z70)&gt;=2,ISNUMBER(SEARCH("補",Z70))),$A769&amp;"("&amp;SUBSTITUTE(Z70,"補","")&amp;"時"&amp;")",""))</f>
        <v/>
      </c>
      <c r="AA769" s="65" t="str">
        <f ca="1">CONCATENATE(IF(AND(LEN(AA768)&gt;=1,AA768&lt;&gt;".",COUNTIF(AA70:AA$73,"*補*")&gt;0),".",""),IF(AA70="補",$A769,""),IF(AND(LEN(AA70)&gt;=2,ISNUMBER(SEARCH("補",AA70))),$A769&amp;"("&amp;SUBSTITUTE(AA70,"補","")&amp;"時"&amp;")",""))</f>
        <v/>
      </c>
      <c r="AB769" s="65" t="str">
        <f ca="1">CONCATENATE(IF(AND(LEN(AB768)&gt;=1,AB768&lt;&gt;".",COUNTIF(AB70:AB$73,"*補*")&gt;0),".",""),IF(AB70="補",$A769,""),IF(AND(LEN(AB70)&gt;=2,ISNUMBER(SEARCH("補",AB70))),$A769&amp;"("&amp;SUBSTITUTE(AB70,"補","")&amp;"時"&amp;")",""))</f>
        <v/>
      </c>
      <c r="AC769" s="65" t="str">
        <f ca="1">CONCATENATE(IF(AND(LEN(AC768)&gt;=1,AC768&lt;&gt;".",COUNTIF(AC70:AC$73,"*補*")&gt;0),".",""),IF(AC70="補",$A769,""),IF(AND(LEN(AC70)&gt;=2,ISNUMBER(SEARCH("補",AC70))),$A769&amp;"("&amp;SUBSTITUTE(AC70,"補","")&amp;"時"&amp;")",""))</f>
        <v/>
      </c>
      <c r="AD769" s="65" t="str">
        <f ca="1">CONCATENATE(IF(AND(LEN(AD768)&gt;=1,AD768&lt;&gt;".",COUNTIF(AD70:AD$73,"*補*")&gt;0),".",""),IF(AD70="補",$A769,""),IF(AND(LEN(AD70)&gt;=2,ISNUMBER(SEARCH("補",AD70))),$A769&amp;"("&amp;SUBSTITUTE(AD70,"補","")&amp;"時"&amp;")",""))</f>
        <v/>
      </c>
      <c r="AE769" s="65" t="str">
        <f ca="1">CONCATENATE(IF(AND(LEN(AE768)&gt;=1,AE768&lt;&gt;".",COUNTIF(AE70:AE$73,"*補*")&gt;0),".",""),IF(AE70="補",$A769,""),IF(AND(LEN(AE70)&gt;=2,ISNUMBER(SEARCH("補",AE70))),$A769&amp;"("&amp;SUBSTITUTE(AE70,"補","")&amp;"時"&amp;")",""))</f>
        <v/>
      </c>
      <c r="AF769" s="65" t="str">
        <f ca="1">CONCATENATE(IF(AND(LEN(AF768)&gt;=1,AF768&lt;&gt;".",COUNTIF(AF70:AF$73,"*補*")&gt;0),".",""),IF(AF70="補",$A769,""),IF(AND(LEN(AF70)&gt;=2,ISNUMBER(SEARCH("補",AF70))),$A769&amp;"("&amp;SUBSTITUTE(AF70,"補","")&amp;"時"&amp;")",""))</f>
        <v/>
      </c>
      <c r="AG769" s="65" t="str">
        <f ca="1">CONCATENATE(IF(AND(LEN(AG768)&gt;=1,AG768&lt;&gt;".",COUNTIF(AG70:AG$73,"*補*")&gt;0),".",""),IF(AG70="補",$A769,""),IF(AND(LEN(AG70)&gt;=2,ISNUMBER(SEARCH("補",AG70))),$A769&amp;"("&amp;SUBSTITUTE(AG70,"補","")&amp;"時"&amp;")",""))</f>
        <v/>
      </c>
      <c r="AH769" s="65"/>
      <c r="AI769" s="65"/>
      <c r="AJ769" s="65"/>
    </row>
    <row r="770" spans="1:36">
      <c r="A770" s="65">
        <f t="shared" si="62"/>
        <v>70</v>
      </c>
      <c r="B770" s="65" t="str">
        <f t="shared" si="62"/>
        <v/>
      </c>
      <c r="C770" s="65" t="str">
        <f ca="1">CONCATENATE(IF(AND(LEN(C769)&gt;=1,C769&lt;&gt;".",COUNTIF(C71:C$73,"*補*")&gt;0),".",""),IF(C71="補",$A770,""),IF(AND(LEN(C71)&gt;=2,ISNUMBER(SEARCH("補",C71))),$A770&amp;"("&amp;SUBSTITUTE(C71,"補","")&amp;"時"&amp;")",""))</f>
        <v/>
      </c>
      <c r="D770" s="65" t="str">
        <f ca="1">CONCATENATE(IF(AND(LEN(D769)&gt;=1,D769&lt;&gt;".",COUNTIF(D71:D$73,"*補*")&gt;0),".",""),IF(D71="補",$A770,""),IF(AND(LEN(D71)&gt;=2,ISNUMBER(SEARCH("補",D71))),$A770&amp;"("&amp;SUBSTITUTE(D71,"補","")&amp;"時"&amp;")",""))</f>
        <v/>
      </c>
      <c r="E770" s="65" t="str">
        <f ca="1">CONCATENATE(IF(AND(LEN(E769)&gt;=1,E769&lt;&gt;".",COUNTIF(E71:E$73,"*補*")&gt;0),".",""),IF(E71="補",$A770,""),IF(AND(LEN(E71)&gt;=2,ISNUMBER(SEARCH("補",E71))),$A770&amp;"("&amp;SUBSTITUTE(E71,"補","")&amp;"時"&amp;")",""))</f>
        <v/>
      </c>
      <c r="F770" s="65" t="str">
        <f ca="1">CONCATENATE(IF(AND(LEN(F769)&gt;=1,F769&lt;&gt;".",COUNTIF(F71:F$73,"*補*")&gt;0),".",""),IF(F71="補",$A770,""),IF(AND(LEN(F71)&gt;=2,ISNUMBER(SEARCH("補",F71))),$A770&amp;"("&amp;SUBSTITUTE(F71,"補","")&amp;"時"&amp;")",""))</f>
        <v/>
      </c>
      <c r="G770" s="65" t="str">
        <f ca="1">CONCATENATE(IF(AND(LEN(G769)&gt;=1,G769&lt;&gt;".",COUNTIF(G71:G$73,"*補*")&gt;0),".",""),IF(G71="補",$A770,""),IF(AND(LEN(G71)&gt;=2,ISNUMBER(SEARCH("補",G71))),$A770&amp;"("&amp;SUBSTITUTE(G71,"補","")&amp;"時"&amp;")",""))</f>
        <v/>
      </c>
      <c r="H770" s="65" t="str">
        <f ca="1">CONCATENATE(IF(AND(LEN(H769)&gt;=1,H769&lt;&gt;".",COUNTIF(H71:H$73,"*補*")&gt;0),".",""),IF(H71="補",$A770,""),IF(AND(LEN(H71)&gt;=2,ISNUMBER(SEARCH("補",H71))),$A770&amp;"("&amp;SUBSTITUTE(H71,"補","")&amp;"時"&amp;")",""))</f>
        <v/>
      </c>
      <c r="I770" s="65" t="str">
        <f ca="1">CONCATENATE(IF(AND(LEN(I769)&gt;=1,I769&lt;&gt;".",COUNTIF(I71:I$73,"*補*")&gt;0),".",""),IF(I71="補",$A770,""),IF(AND(LEN(I71)&gt;=2,ISNUMBER(SEARCH("補",I71))),$A770&amp;"("&amp;SUBSTITUTE(I71,"補","")&amp;"時"&amp;")",""))</f>
        <v/>
      </c>
      <c r="J770" s="65" t="str">
        <f ca="1">CONCATENATE(IF(AND(LEN(J769)&gt;=1,J769&lt;&gt;".",COUNTIF(J71:J$73,"*補*")&gt;0),".",""),IF(J71="補",$A770,""),IF(AND(LEN(J71)&gt;=2,ISNUMBER(SEARCH("補",J71))),$A770&amp;"("&amp;SUBSTITUTE(J71,"補","")&amp;"時"&amp;")",""))</f>
        <v/>
      </c>
      <c r="K770" s="65" t="str">
        <f ca="1">CONCATENATE(IF(AND(LEN(K769)&gt;=1,K769&lt;&gt;".",COUNTIF(K71:K$73,"*補*")&gt;0),".",""),IF(K71="補",$A770,""),IF(AND(LEN(K71)&gt;=2,ISNUMBER(SEARCH("補",K71))),$A770&amp;"("&amp;SUBSTITUTE(K71,"補","")&amp;"時"&amp;")",""))</f>
        <v/>
      </c>
      <c r="L770" s="65" t="str">
        <f ca="1">CONCATENATE(IF(AND(LEN(L769)&gt;=1,L769&lt;&gt;".",COUNTIF(L71:L$73,"*補*")&gt;0),".",""),IF(L71="補",$A770,""),IF(AND(LEN(L71)&gt;=2,ISNUMBER(SEARCH("補",L71))),$A770&amp;"("&amp;SUBSTITUTE(L71,"補","")&amp;"時"&amp;")",""))</f>
        <v/>
      </c>
      <c r="M770" s="65" t="str">
        <f ca="1">CONCATENATE(IF(AND(LEN(M769)&gt;=1,M769&lt;&gt;".",COUNTIF(M71:M$73,"*補*")&gt;0),".",""),IF(M71="補",$A770,""),IF(AND(LEN(M71)&gt;=2,ISNUMBER(SEARCH("補",M71))),$A770&amp;"("&amp;SUBSTITUTE(M71,"補","")&amp;"時"&amp;")",""))</f>
        <v/>
      </c>
      <c r="N770" s="65" t="str">
        <f ca="1">CONCATENATE(IF(AND(LEN(N769)&gt;=1,N769&lt;&gt;".",COUNTIF(N71:N$73,"*補*")&gt;0),".",""),IF(N71="補",$A770,""),IF(AND(LEN(N71)&gt;=2,ISNUMBER(SEARCH("補",N71))),$A770&amp;"("&amp;SUBSTITUTE(N71,"補","")&amp;"時"&amp;")",""))</f>
        <v/>
      </c>
      <c r="O770" s="65" t="str">
        <f ca="1">CONCATENATE(IF(AND(LEN(O769)&gt;=1,O769&lt;&gt;".",COUNTIF(O71:O$73,"*補*")&gt;0),".",""),IF(O71="補",$A770,""),IF(AND(LEN(O71)&gt;=2,ISNUMBER(SEARCH("補",O71))),$A770&amp;"("&amp;SUBSTITUTE(O71,"補","")&amp;"時"&amp;")",""))</f>
        <v/>
      </c>
      <c r="P770" s="65" t="str">
        <f ca="1">CONCATENATE(IF(AND(LEN(P769)&gt;=1,P769&lt;&gt;".",COUNTIF(P71:P$73,"*補*")&gt;0),".",""),IF(P71="補",$A770,""),IF(AND(LEN(P71)&gt;=2,ISNUMBER(SEARCH("補",P71))),$A770&amp;"("&amp;SUBSTITUTE(P71,"補","")&amp;"時"&amp;")",""))</f>
        <v/>
      </c>
      <c r="Q770" s="65" t="str">
        <f ca="1">CONCATENATE(IF(AND(LEN(Q769)&gt;=1,Q769&lt;&gt;".",COUNTIF(Q71:Q$73,"*補*")&gt;0),".",""),IF(Q71="補",$A770,""),IF(AND(LEN(Q71)&gt;=2,ISNUMBER(SEARCH("補",Q71))),$A770&amp;"("&amp;SUBSTITUTE(Q71,"補","")&amp;"時"&amp;")",""))</f>
        <v/>
      </c>
      <c r="R770" s="65" t="str">
        <f ca="1">CONCATENATE(IF(AND(LEN(R769)&gt;=1,R769&lt;&gt;".",COUNTIF(R71:R$73,"*補*")&gt;0),".",""),IF(R71="補",$A770,""),IF(AND(LEN(R71)&gt;=2,ISNUMBER(SEARCH("補",R71))),$A770&amp;"("&amp;SUBSTITUTE(R71,"補","")&amp;"時"&amp;")",""))</f>
        <v/>
      </c>
      <c r="S770" s="65" t="str">
        <f ca="1">CONCATENATE(IF(AND(LEN(S769)&gt;=1,S769&lt;&gt;".",COUNTIF(S71:S$73,"*補*")&gt;0),".",""),IF(S71="補",$A770,""),IF(AND(LEN(S71)&gt;=2,ISNUMBER(SEARCH("補",S71))),$A770&amp;"("&amp;SUBSTITUTE(S71,"補","")&amp;"時"&amp;")",""))</f>
        <v/>
      </c>
      <c r="T770" s="65" t="str">
        <f ca="1">CONCATENATE(IF(AND(LEN(T769)&gt;=1,T769&lt;&gt;".",COUNTIF(T71:T$73,"*補*")&gt;0),".",""),IF(T71="補",$A770,""),IF(AND(LEN(T71)&gt;=2,ISNUMBER(SEARCH("補",T71))),$A770&amp;"("&amp;SUBSTITUTE(T71,"補","")&amp;"時"&amp;")",""))</f>
        <v/>
      </c>
      <c r="U770" s="65" t="str">
        <f ca="1">CONCATENATE(IF(AND(LEN(U769)&gt;=1,U769&lt;&gt;".",COUNTIF(U71:U$73,"*補*")&gt;0),".",""),IF(U71="補",$A770,""),IF(AND(LEN(U71)&gt;=2,ISNUMBER(SEARCH("補",U71))),$A770&amp;"("&amp;SUBSTITUTE(U71,"補","")&amp;"時"&amp;")",""))</f>
        <v/>
      </c>
      <c r="V770" s="65" t="str">
        <f ca="1">CONCATENATE(IF(AND(LEN(V769)&gt;=1,V769&lt;&gt;".",COUNTIF(V71:V$73,"*補*")&gt;0),".",""),IF(V71="補",$A770,""),IF(AND(LEN(V71)&gt;=2,ISNUMBER(SEARCH("補",V71))),$A770&amp;"("&amp;SUBSTITUTE(V71,"補","")&amp;"時"&amp;")",""))</f>
        <v/>
      </c>
      <c r="W770" s="65" t="str">
        <f ca="1">CONCATENATE(IF(AND(LEN(W769)&gt;=1,W769&lt;&gt;".",COUNTIF(W71:W$73,"*補*")&gt;0),".",""),IF(W71="補",$A770,""),IF(AND(LEN(W71)&gt;=2,ISNUMBER(SEARCH("補",W71))),$A770&amp;"("&amp;SUBSTITUTE(W71,"補","")&amp;"時"&amp;")",""))</f>
        <v/>
      </c>
      <c r="X770" s="65" t="str">
        <f ca="1">CONCATENATE(IF(AND(LEN(X769)&gt;=1,X769&lt;&gt;".",COUNTIF(X71:X$73,"*補*")&gt;0),".",""),IF(X71="補",$A770,""),IF(AND(LEN(X71)&gt;=2,ISNUMBER(SEARCH("補",X71))),$A770&amp;"("&amp;SUBSTITUTE(X71,"補","")&amp;"時"&amp;")",""))</f>
        <v/>
      </c>
      <c r="Y770" s="65" t="str">
        <f ca="1">CONCATENATE(IF(AND(LEN(Y769)&gt;=1,Y769&lt;&gt;".",COUNTIF(Y71:Y$73,"*補*")&gt;0),".",""),IF(Y71="補",$A770,""),IF(AND(LEN(Y71)&gt;=2,ISNUMBER(SEARCH("補",Y71))),$A770&amp;"("&amp;SUBSTITUTE(Y71,"補","")&amp;"時"&amp;")",""))</f>
        <v/>
      </c>
      <c r="Z770" s="65" t="str">
        <f ca="1">CONCATENATE(IF(AND(LEN(Z769)&gt;=1,Z769&lt;&gt;".",COUNTIF(Z71:Z$73,"*補*")&gt;0),".",""),IF(Z71="補",$A770,""),IF(AND(LEN(Z71)&gt;=2,ISNUMBER(SEARCH("補",Z71))),$A770&amp;"("&amp;SUBSTITUTE(Z71,"補","")&amp;"時"&amp;")",""))</f>
        <v/>
      </c>
      <c r="AA770" s="65" t="str">
        <f ca="1">CONCATENATE(IF(AND(LEN(AA769)&gt;=1,AA769&lt;&gt;".",COUNTIF(AA71:AA$73,"*補*")&gt;0),".",""),IF(AA71="補",$A770,""),IF(AND(LEN(AA71)&gt;=2,ISNUMBER(SEARCH("補",AA71))),$A770&amp;"("&amp;SUBSTITUTE(AA71,"補","")&amp;"時"&amp;")",""))</f>
        <v/>
      </c>
      <c r="AB770" s="65" t="str">
        <f ca="1">CONCATENATE(IF(AND(LEN(AB769)&gt;=1,AB769&lt;&gt;".",COUNTIF(AB71:AB$73,"*補*")&gt;0),".",""),IF(AB71="補",$A770,""),IF(AND(LEN(AB71)&gt;=2,ISNUMBER(SEARCH("補",AB71))),$A770&amp;"("&amp;SUBSTITUTE(AB71,"補","")&amp;"時"&amp;")",""))</f>
        <v/>
      </c>
      <c r="AC770" s="65" t="str">
        <f ca="1">CONCATENATE(IF(AND(LEN(AC769)&gt;=1,AC769&lt;&gt;".",COUNTIF(AC71:AC$73,"*補*")&gt;0),".",""),IF(AC71="補",$A770,""),IF(AND(LEN(AC71)&gt;=2,ISNUMBER(SEARCH("補",AC71))),$A770&amp;"("&amp;SUBSTITUTE(AC71,"補","")&amp;"時"&amp;")",""))</f>
        <v/>
      </c>
      <c r="AD770" s="65" t="str">
        <f ca="1">CONCATENATE(IF(AND(LEN(AD769)&gt;=1,AD769&lt;&gt;".",COUNTIF(AD71:AD$73,"*補*")&gt;0),".",""),IF(AD71="補",$A770,""),IF(AND(LEN(AD71)&gt;=2,ISNUMBER(SEARCH("補",AD71))),$A770&amp;"("&amp;SUBSTITUTE(AD71,"補","")&amp;"時"&amp;")",""))</f>
        <v/>
      </c>
      <c r="AE770" s="65" t="str">
        <f ca="1">CONCATENATE(IF(AND(LEN(AE769)&gt;=1,AE769&lt;&gt;".",COUNTIF(AE71:AE$73,"*補*")&gt;0),".",""),IF(AE71="補",$A770,""),IF(AND(LEN(AE71)&gt;=2,ISNUMBER(SEARCH("補",AE71))),$A770&amp;"("&amp;SUBSTITUTE(AE71,"補","")&amp;"時"&amp;")",""))</f>
        <v/>
      </c>
      <c r="AF770" s="65" t="str">
        <f ca="1">CONCATENATE(IF(AND(LEN(AF769)&gt;=1,AF769&lt;&gt;".",COUNTIF(AF71:AF$73,"*補*")&gt;0),".",""),IF(AF71="補",$A770,""),IF(AND(LEN(AF71)&gt;=2,ISNUMBER(SEARCH("補",AF71))),$A770&amp;"("&amp;SUBSTITUTE(AF71,"補","")&amp;"時"&amp;")",""))</f>
        <v/>
      </c>
      <c r="AG770" s="65" t="str">
        <f ca="1">CONCATENATE(IF(AND(LEN(AG769)&gt;=1,AG769&lt;&gt;".",COUNTIF(AG71:AG$73,"*補*")&gt;0),".",""),IF(AG71="補",$A770,""),IF(AND(LEN(AG71)&gt;=2,ISNUMBER(SEARCH("補",AG71))),$A770&amp;"("&amp;SUBSTITUTE(AG71,"補","")&amp;"時"&amp;")",""))</f>
        <v/>
      </c>
      <c r="AH770" s="65"/>
      <c r="AI770" s="65"/>
      <c r="AJ770" s="65"/>
    </row>
    <row r="771" spans="1:36">
      <c r="A771" s="65">
        <f t="shared" si="62"/>
        <v>71</v>
      </c>
      <c r="B771" s="65" t="str">
        <f t="shared" si="62"/>
        <v/>
      </c>
      <c r="C771" s="65" t="str">
        <f ca="1">CONCATENATE(IF(AND(LEN(C770)&gt;=1,C770&lt;&gt;".",COUNTIF(C72:C$73,"*補*")&gt;0),".",""),IF(C72="補",$A771,""),IF(AND(LEN(C72)&gt;=2,ISNUMBER(SEARCH("補",C72))),$A771&amp;"("&amp;SUBSTITUTE(C72,"補","")&amp;"時"&amp;")",""))</f>
        <v/>
      </c>
      <c r="D771" s="65" t="str">
        <f ca="1">CONCATENATE(IF(AND(LEN(D770)&gt;=1,D770&lt;&gt;".",COUNTIF(D72:D$73,"*補*")&gt;0),".",""),IF(D72="補",$A771,""),IF(AND(LEN(D72)&gt;=2,ISNUMBER(SEARCH("補",D72))),$A771&amp;"("&amp;SUBSTITUTE(D72,"補","")&amp;"時"&amp;")",""))</f>
        <v/>
      </c>
      <c r="E771" s="65" t="str">
        <f ca="1">CONCATENATE(IF(AND(LEN(E770)&gt;=1,E770&lt;&gt;".",COUNTIF(E72:E$73,"*補*")&gt;0),".",""),IF(E72="補",$A771,""),IF(AND(LEN(E72)&gt;=2,ISNUMBER(SEARCH("補",E72))),$A771&amp;"("&amp;SUBSTITUTE(E72,"補","")&amp;"時"&amp;")",""))</f>
        <v/>
      </c>
      <c r="F771" s="65" t="str">
        <f ca="1">CONCATENATE(IF(AND(LEN(F770)&gt;=1,F770&lt;&gt;".",COUNTIF(F72:F$73,"*補*")&gt;0),".",""),IF(F72="補",$A771,""),IF(AND(LEN(F72)&gt;=2,ISNUMBER(SEARCH("補",F72))),$A771&amp;"("&amp;SUBSTITUTE(F72,"補","")&amp;"時"&amp;")",""))</f>
        <v/>
      </c>
      <c r="G771" s="65" t="str">
        <f ca="1">CONCATENATE(IF(AND(LEN(G770)&gt;=1,G770&lt;&gt;".",COUNTIF(G72:G$73,"*補*")&gt;0),".",""),IF(G72="補",$A771,""),IF(AND(LEN(G72)&gt;=2,ISNUMBER(SEARCH("補",G72))),$A771&amp;"("&amp;SUBSTITUTE(G72,"補","")&amp;"時"&amp;")",""))</f>
        <v/>
      </c>
      <c r="H771" s="65" t="str">
        <f ca="1">CONCATENATE(IF(AND(LEN(H770)&gt;=1,H770&lt;&gt;".",COUNTIF(H72:H$73,"*補*")&gt;0),".",""),IF(H72="補",$A771,""),IF(AND(LEN(H72)&gt;=2,ISNUMBER(SEARCH("補",H72))),$A771&amp;"("&amp;SUBSTITUTE(H72,"補","")&amp;"時"&amp;")",""))</f>
        <v/>
      </c>
      <c r="I771" s="65" t="str">
        <f ca="1">CONCATENATE(IF(AND(LEN(I770)&gt;=1,I770&lt;&gt;".",COUNTIF(I72:I$73,"*補*")&gt;0),".",""),IF(I72="補",$A771,""),IF(AND(LEN(I72)&gt;=2,ISNUMBER(SEARCH("補",I72))),$A771&amp;"("&amp;SUBSTITUTE(I72,"補","")&amp;"時"&amp;")",""))</f>
        <v/>
      </c>
      <c r="J771" s="65" t="str">
        <f ca="1">CONCATENATE(IF(AND(LEN(J770)&gt;=1,J770&lt;&gt;".",COUNTIF(J72:J$73,"*補*")&gt;0),".",""),IF(J72="補",$A771,""),IF(AND(LEN(J72)&gt;=2,ISNUMBER(SEARCH("補",J72))),$A771&amp;"("&amp;SUBSTITUTE(J72,"補","")&amp;"時"&amp;")",""))</f>
        <v/>
      </c>
      <c r="K771" s="65" t="str">
        <f ca="1">CONCATENATE(IF(AND(LEN(K770)&gt;=1,K770&lt;&gt;".",COUNTIF(K72:K$73,"*補*")&gt;0),".",""),IF(K72="補",$A771,""),IF(AND(LEN(K72)&gt;=2,ISNUMBER(SEARCH("補",K72))),$A771&amp;"("&amp;SUBSTITUTE(K72,"補","")&amp;"時"&amp;")",""))</f>
        <v/>
      </c>
      <c r="L771" s="65" t="str">
        <f ca="1">CONCATENATE(IF(AND(LEN(L770)&gt;=1,L770&lt;&gt;".",COUNTIF(L72:L$73,"*補*")&gt;0),".",""),IF(L72="補",$A771,""),IF(AND(LEN(L72)&gt;=2,ISNUMBER(SEARCH("補",L72))),$A771&amp;"("&amp;SUBSTITUTE(L72,"補","")&amp;"時"&amp;")",""))</f>
        <v/>
      </c>
      <c r="M771" s="65" t="str">
        <f ca="1">CONCATENATE(IF(AND(LEN(M770)&gt;=1,M770&lt;&gt;".",COUNTIF(M72:M$73,"*補*")&gt;0),".",""),IF(M72="補",$A771,""),IF(AND(LEN(M72)&gt;=2,ISNUMBER(SEARCH("補",M72))),$A771&amp;"("&amp;SUBSTITUTE(M72,"補","")&amp;"時"&amp;")",""))</f>
        <v/>
      </c>
      <c r="N771" s="65" t="str">
        <f ca="1">CONCATENATE(IF(AND(LEN(N770)&gt;=1,N770&lt;&gt;".",COUNTIF(N72:N$73,"*補*")&gt;0),".",""),IF(N72="補",$A771,""),IF(AND(LEN(N72)&gt;=2,ISNUMBER(SEARCH("補",N72))),$A771&amp;"("&amp;SUBSTITUTE(N72,"補","")&amp;"時"&amp;")",""))</f>
        <v/>
      </c>
      <c r="O771" s="65" t="str">
        <f ca="1">CONCATENATE(IF(AND(LEN(O770)&gt;=1,O770&lt;&gt;".",COUNTIF(O72:O$73,"*補*")&gt;0),".",""),IF(O72="補",$A771,""),IF(AND(LEN(O72)&gt;=2,ISNUMBER(SEARCH("補",O72))),$A771&amp;"("&amp;SUBSTITUTE(O72,"補","")&amp;"時"&amp;")",""))</f>
        <v/>
      </c>
      <c r="P771" s="65" t="str">
        <f ca="1">CONCATENATE(IF(AND(LEN(P770)&gt;=1,P770&lt;&gt;".",COUNTIF(P72:P$73,"*補*")&gt;0),".",""),IF(P72="補",$A771,""),IF(AND(LEN(P72)&gt;=2,ISNUMBER(SEARCH("補",P72))),$A771&amp;"("&amp;SUBSTITUTE(P72,"補","")&amp;"時"&amp;")",""))</f>
        <v/>
      </c>
      <c r="Q771" s="65" t="str">
        <f ca="1">CONCATENATE(IF(AND(LEN(Q770)&gt;=1,Q770&lt;&gt;".",COUNTIF(Q72:Q$73,"*補*")&gt;0),".",""),IF(Q72="補",$A771,""),IF(AND(LEN(Q72)&gt;=2,ISNUMBER(SEARCH("補",Q72))),$A771&amp;"("&amp;SUBSTITUTE(Q72,"補","")&amp;"時"&amp;")",""))</f>
        <v/>
      </c>
      <c r="R771" s="65" t="str">
        <f ca="1">CONCATENATE(IF(AND(LEN(R770)&gt;=1,R770&lt;&gt;".",COUNTIF(R72:R$73,"*補*")&gt;0),".",""),IF(R72="補",$A771,""),IF(AND(LEN(R72)&gt;=2,ISNUMBER(SEARCH("補",R72))),$A771&amp;"("&amp;SUBSTITUTE(R72,"補","")&amp;"時"&amp;")",""))</f>
        <v/>
      </c>
      <c r="S771" s="65" t="str">
        <f ca="1">CONCATENATE(IF(AND(LEN(S770)&gt;=1,S770&lt;&gt;".",COUNTIF(S72:S$73,"*補*")&gt;0),".",""),IF(S72="補",$A771,""),IF(AND(LEN(S72)&gt;=2,ISNUMBER(SEARCH("補",S72))),$A771&amp;"("&amp;SUBSTITUTE(S72,"補","")&amp;"時"&amp;")",""))</f>
        <v/>
      </c>
      <c r="T771" s="65" t="str">
        <f ca="1">CONCATENATE(IF(AND(LEN(T770)&gt;=1,T770&lt;&gt;".",COUNTIF(T72:T$73,"*補*")&gt;0),".",""),IF(T72="補",$A771,""),IF(AND(LEN(T72)&gt;=2,ISNUMBER(SEARCH("補",T72))),$A771&amp;"("&amp;SUBSTITUTE(T72,"補","")&amp;"時"&amp;")",""))</f>
        <v/>
      </c>
      <c r="U771" s="65" t="str">
        <f ca="1">CONCATENATE(IF(AND(LEN(U770)&gt;=1,U770&lt;&gt;".",COUNTIF(U72:U$73,"*補*")&gt;0),".",""),IF(U72="補",$A771,""),IF(AND(LEN(U72)&gt;=2,ISNUMBER(SEARCH("補",U72))),$A771&amp;"("&amp;SUBSTITUTE(U72,"補","")&amp;"時"&amp;")",""))</f>
        <v/>
      </c>
      <c r="V771" s="65" t="str">
        <f ca="1">CONCATENATE(IF(AND(LEN(V770)&gt;=1,V770&lt;&gt;".",COUNTIF(V72:V$73,"*補*")&gt;0),".",""),IF(V72="補",$A771,""),IF(AND(LEN(V72)&gt;=2,ISNUMBER(SEARCH("補",V72))),$A771&amp;"("&amp;SUBSTITUTE(V72,"補","")&amp;"時"&amp;")",""))</f>
        <v/>
      </c>
      <c r="W771" s="65" t="str">
        <f ca="1">CONCATENATE(IF(AND(LEN(W770)&gt;=1,W770&lt;&gt;".",COUNTIF(W72:W$73,"*補*")&gt;0),".",""),IF(W72="補",$A771,""),IF(AND(LEN(W72)&gt;=2,ISNUMBER(SEARCH("補",W72))),$A771&amp;"("&amp;SUBSTITUTE(W72,"補","")&amp;"時"&amp;")",""))</f>
        <v/>
      </c>
      <c r="X771" s="65" t="str">
        <f ca="1">CONCATENATE(IF(AND(LEN(X770)&gt;=1,X770&lt;&gt;".",COUNTIF(X72:X$73,"*補*")&gt;0),".",""),IF(X72="補",$A771,""),IF(AND(LEN(X72)&gt;=2,ISNUMBER(SEARCH("補",X72))),$A771&amp;"("&amp;SUBSTITUTE(X72,"補","")&amp;"時"&amp;")",""))</f>
        <v/>
      </c>
      <c r="Y771" s="65" t="str">
        <f ca="1">CONCATENATE(IF(AND(LEN(Y770)&gt;=1,Y770&lt;&gt;".",COUNTIF(Y72:Y$73,"*補*")&gt;0),".",""),IF(Y72="補",$A771,""),IF(AND(LEN(Y72)&gt;=2,ISNUMBER(SEARCH("補",Y72))),$A771&amp;"("&amp;SUBSTITUTE(Y72,"補","")&amp;"時"&amp;")",""))</f>
        <v/>
      </c>
      <c r="Z771" s="65" t="str">
        <f ca="1">CONCATENATE(IF(AND(LEN(Z770)&gt;=1,Z770&lt;&gt;".",COUNTIF(Z72:Z$73,"*補*")&gt;0),".",""),IF(Z72="補",$A771,""),IF(AND(LEN(Z72)&gt;=2,ISNUMBER(SEARCH("補",Z72))),$A771&amp;"("&amp;SUBSTITUTE(Z72,"補","")&amp;"時"&amp;")",""))</f>
        <v/>
      </c>
      <c r="AA771" s="65" t="str">
        <f ca="1">CONCATENATE(IF(AND(LEN(AA770)&gt;=1,AA770&lt;&gt;".",COUNTIF(AA72:AA$73,"*補*")&gt;0),".",""),IF(AA72="補",$A771,""),IF(AND(LEN(AA72)&gt;=2,ISNUMBER(SEARCH("補",AA72))),$A771&amp;"("&amp;SUBSTITUTE(AA72,"補","")&amp;"時"&amp;")",""))</f>
        <v/>
      </c>
      <c r="AB771" s="65" t="str">
        <f ca="1">CONCATENATE(IF(AND(LEN(AB770)&gt;=1,AB770&lt;&gt;".",COUNTIF(AB72:AB$73,"*補*")&gt;0),".",""),IF(AB72="補",$A771,""),IF(AND(LEN(AB72)&gt;=2,ISNUMBER(SEARCH("補",AB72))),$A771&amp;"("&amp;SUBSTITUTE(AB72,"補","")&amp;"時"&amp;")",""))</f>
        <v/>
      </c>
      <c r="AC771" s="65" t="str">
        <f ca="1">CONCATENATE(IF(AND(LEN(AC770)&gt;=1,AC770&lt;&gt;".",COUNTIF(AC72:AC$73,"*補*")&gt;0),".",""),IF(AC72="補",$A771,""),IF(AND(LEN(AC72)&gt;=2,ISNUMBER(SEARCH("補",AC72))),$A771&amp;"("&amp;SUBSTITUTE(AC72,"補","")&amp;"時"&amp;")",""))</f>
        <v/>
      </c>
      <c r="AD771" s="65" t="str">
        <f ca="1">CONCATENATE(IF(AND(LEN(AD770)&gt;=1,AD770&lt;&gt;".",COUNTIF(AD72:AD$73,"*補*")&gt;0),".",""),IF(AD72="補",$A771,""),IF(AND(LEN(AD72)&gt;=2,ISNUMBER(SEARCH("補",AD72))),$A771&amp;"("&amp;SUBSTITUTE(AD72,"補","")&amp;"時"&amp;")",""))</f>
        <v/>
      </c>
      <c r="AE771" s="65" t="str">
        <f ca="1">CONCATENATE(IF(AND(LEN(AE770)&gt;=1,AE770&lt;&gt;".",COUNTIF(AE72:AE$73,"*補*")&gt;0),".",""),IF(AE72="補",$A771,""),IF(AND(LEN(AE72)&gt;=2,ISNUMBER(SEARCH("補",AE72))),$A771&amp;"("&amp;SUBSTITUTE(AE72,"補","")&amp;"時"&amp;")",""))</f>
        <v/>
      </c>
      <c r="AF771" s="65" t="str">
        <f ca="1">CONCATENATE(IF(AND(LEN(AF770)&gt;=1,AF770&lt;&gt;".",COUNTIF(AF72:AF$73,"*補*")&gt;0),".",""),IF(AF72="補",$A771,""),IF(AND(LEN(AF72)&gt;=2,ISNUMBER(SEARCH("補",AF72))),$A771&amp;"("&amp;SUBSTITUTE(AF72,"補","")&amp;"時"&amp;")",""))</f>
        <v/>
      </c>
      <c r="AG771" s="65" t="str">
        <f ca="1">CONCATENATE(IF(AND(LEN(AG770)&gt;=1,AG770&lt;&gt;".",COUNTIF(AG72:AG$73,"*補*")&gt;0),".",""),IF(AG72="補",$A771,""),IF(AND(LEN(AG72)&gt;=2,ISNUMBER(SEARCH("補",AG72))),$A771&amp;"("&amp;SUBSTITUTE(AG72,"補","")&amp;"時"&amp;")",""))</f>
        <v/>
      </c>
      <c r="AH771" s="65"/>
      <c r="AI771" s="65"/>
      <c r="AJ771" s="65"/>
    </row>
    <row r="772" spans="1:36">
      <c r="A772" s="65">
        <f t="shared" si="62"/>
        <v>72</v>
      </c>
      <c r="B772" s="65" t="str">
        <f t="shared" si="62"/>
        <v/>
      </c>
      <c r="C772" s="65" t="str">
        <f ca="1">CONCATENATE(IF(AND(LEN(C771)&gt;=1,C771&lt;&gt;".",COUNTIF(C73:C$73,"*補*")&gt;0),".",""),IF(C73="補",$A772,""),IF(AND(LEN(C73)&gt;=2,ISNUMBER(SEARCH("補",C73))),$A772&amp;"("&amp;SUBSTITUTE(C73,"補","")&amp;"時"&amp;")",""))</f>
        <v/>
      </c>
      <c r="D772" s="65" t="str">
        <f ca="1">CONCATENATE(IF(AND(LEN(D771)&gt;=1,D771&lt;&gt;".",COUNTIF(D73:D$73,"*補*")&gt;0),".",""),IF(D73="補",$A772,""),IF(AND(LEN(D73)&gt;=2,ISNUMBER(SEARCH("補",D73))),$A772&amp;"("&amp;SUBSTITUTE(D73,"補","")&amp;"時"&amp;")",""))</f>
        <v/>
      </c>
      <c r="E772" s="65" t="str">
        <f ca="1">CONCATENATE(IF(AND(LEN(E771)&gt;=1,E771&lt;&gt;".",COUNTIF(E73:E$73,"*補*")&gt;0),".",""),IF(E73="補",$A772,""),IF(AND(LEN(E73)&gt;=2,ISNUMBER(SEARCH("補",E73))),$A772&amp;"("&amp;SUBSTITUTE(E73,"補","")&amp;"時"&amp;")",""))</f>
        <v/>
      </c>
      <c r="F772" s="65" t="str">
        <f ca="1">CONCATENATE(IF(AND(LEN(F771)&gt;=1,F771&lt;&gt;".",COUNTIF(F73:F$73,"*補*")&gt;0),".",""),IF(F73="補",$A772,""),IF(AND(LEN(F73)&gt;=2,ISNUMBER(SEARCH("補",F73))),$A772&amp;"("&amp;SUBSTITUTE(F73,"補","")&amp;"時"&amp;")",""))</f>
        <v/>
      </c>
      <c r="G772" s="65" t="str">
        <f ca="1">CONCATENATE(IF(AND(LEN(G771)&gt;=1,G771&lt;&gt;".",COUNTIF(G73:G$73,"*補*")&gt;0),".",""),IF(G73="補",$A772,""),IF(AND(LEN(G73)&gt;=2,ISNUMBER(SEARCH("補",G73))),$A772&amp;"("&amp;SUBSTITUTE(G73,"補","")&amp;"時"&amp;")",""))</f>
        <v/>
      </c>
      <c r="H772" s="65" t="str">
        <f ca="1">CONCATENATE(IF(AND(LEN(H771)&gt;=1,H771&lt;&gt;".",COUNTIF(H73:H$73,"*補*")&gt;0),".",""),IF(H73="補",$A772,""),IF(AND(LEN(H73)&gt;=2,ISNUMBER(SEARCH("補",H73))),$A772&amp;"("&amp;SUBSTITUTE(H73,"補","")&amp;"時"&amp;")",""))</f>
        <v/>
      </c>
      <c r="I772" s="65" t="str">
        <f ca="1">CONCATENATE(IF(AND(LEN(I771)&gt;=1,I771&lt;&gt;".",COUNTIF(I73:I$73,"*補*")&gt;0),".",""),IF(I73="補",$A772,""),IF(AND(LEN(I73)&gt;=2,ISNUMBER(SEARCH("補",I73))),$A772&amp;"("&amp;SUBSTITUTE(I73,"補","")&amp;"時"&amp;")",""))</f>
        <v/>
      </c>
      <c r="J772" s="65" t="str">
        <f ca="1">CONCATENATE(IF(AND(LEN(J771)&gt;=1,J771&lt;&gt;".",COUNTIF(J73:J$73,"*補*")&gt;0),".",""),IF(J73="補",$A772,""),IF(AND(LEN(J73)&gt;=2,ISNUMBER(SEARCH("補",J73))),$A772&amp;"("&amp;SUBSTITUTE(J73,"補","")&amp;"時"&amp;")",""))</f>
        <v/>
      </c>
      <c r="K772" s="65" t="str">
        <f ca="1">CONCATENATE(IF(AND(LEN(K771)&gt;=1,K771&lt;&gt;".",COUNTIF(K73:K$73,"*補*")&gt;0),".",""),IF(K73="補",$A772,""),IF(AND(LEN(K73)&gt;=2,ISNUMBER(SEARCH("補",K73))),$A772&amp;"("&amp;SUBSTITUTE(K73,"補","")&amp;"時"&amp;")",""))</f>
        <v/>
      </c>
      <c r="L772" s="65" t="str">
        <f ca="1">CONCATENATE(IF(AND(LEN(L771)&gt;=1,L771&lt;&gt;".",COUNTIF(L73:L$73,"*補*")&gt;0),".",""),IF(L73="補",$A772,""),IF(AND(LEN(L73)&gt;=2,ISNUMBER(SEARCH("補",L73))),$A772&amp;"("&amp;SUBSTITUTE(L73,"補","")&amp;"時"&amp;")",""))</f>
        <v/>
      </c>
      <c r="M772" s="65" t="str">
        <f ca="1">CONCATENATE(IF(AND(LEN(M771)&gt;=1,M771&lt;&gt;".",COUNTIF(M73:M$73,"*補*")&gt;0),".",""),IF(M73="補",$A772,""),IF(AND(LEN(M73)&gt;=2,ISNUMBER(SEARCH("補",M73))),$A772&amp;"("&amp;SUBSTITUTE(M73,"補","")&amp;"時"&amp;")",""))</f>
        <v/>
      </c>
      <c r="N772" s="65" t="str">
        <f ca="1">CONCATENATE(IF(AND(LEN(N771)&gt;=1,N771&lt;&gt;".",COUNTIF(N73:N$73,"*補*")&gt;0),".",""),IF(N73="補",$A772,""),IF(AND(LEN(N73)&gt;=2,ISNUMBER(SEARCH("補",N73))),$A772&amp;"("&amp;SUBSTITUTE(N73,"補","")&amp;"時"&amp;")",""))</f>
        <v/>
      </c>
      <c r="O772" s="65" t="str">
        <f ca="1">CONCATENATE(IF(AND(LEN(O771)&gt;=1,O771&lt;&gt;".",COUNTIF(O73:O$73,"*補*")&gt;0),".",""),IF(O73="補",$A772,""),IF(AND(LEN(O73)&gt;=2,ISNUMBER(SEARCH("補",O73))),$A772&amp;"("&amp;SUBSTITUTE(O73,"補","")&amp;"時"&amp;")",""))</f>
        <v/>
      </c>
      <c r="P772" s="65" t="str">
        <f ca="1">CONCATENATE(IF(AND(LEN(P771)&gt;=1,P771&lt;&gt;".",COUNTIF(P73:P$73,"*補*")&gt;0),".",""),IF(P73="補",$A772,""),IF(AND(LEN(P73)&gt;=2,ISNUMBER(SEARCH("補",P73))),$A772&amp;"("&amp;SUBSTITUTE(P73,"補","")&amp;"時"&amp;")",""))</f>
        <v/>
      </c>
      <c r="Q772" s="65" t="str">
        <f ca="1">CONCATENATE(IF(AND(LEN(Q771)&gt;=1,Q771&lt;&gt;".",COUNTIF(Q73:Q$73,"*補*")&gt;0),".",""),IF(Q73="補",$A772,""),IF(AND(LEN(Q73)&gt;=2,ISNUMBER(SEARCH("補",Q73))),$A772&amp;"("&amp;SUBSTITUTE(Q73,"補","")&amp;"時"&amp;")",""))</f>
        <v/>
      </c>
      <c r="R772" s="65" t="str">
        <f ca="1">CONCATENATE(IF(AND(LEN(R771)&gt;=1,R771&lt;&gt;".",COUNTIF(R73:R$73,"*補*")&gt;0),".",""),IF(R73="補",$A772,""),IF(AND(LEN(R73)&gt;=2,ISNUMBER(SEARCH("補",R73))),$A772&amp;"("&amp;SUBSTITUTE(R73,"補","")&amp;"時"&amp;")",""))</f>
        <v/>
      </c>
      <c r="S772" s="65" t="str">
        <f ca="1">CONCATENATE(IF(AND(LEN(S771)&gt;=1,S771&lt;&gt;".",COUNTIF(S73:S$73,"*補*")&gt;0),".",""),IF(S73="補",$A772,""),IF(AND(LEN(S73)&gt;=2,ISNUMBER(SEARCH("補",S73))),$A772&amp;"("&amp;SUBSTITUTE(S73,"補","")&amp;"時"&amp;")",""))</f>
        <v/>
      </c>
      <c r="T772" s="65" t="str">
        <f ca="1">CONCATENATE(IF(AND(LEN(T771)&gt;=1,T771&lt;&gt;".",COUNTIF(T73:T$73,"*補*")&gt;0),".",""),IF(T73="補",$A772,""),IF(AND(LEN(T73)&gt;=2,ISNUMBER(SEARCH("補",T73))),$A772&amp;"("&amp;SUBSTITUTE(T73,"補","")&amp;"時"&amp;")",""))</f>
        <v/>
      </c>
      <c r="U772" s="65" t="str">
        <f ca="1">CONCATENATE(IF(AND(LEN(U771)&gt;=1,U771&lt;&gt;".",COUNTIF(U73:U$73,"*補*")&gt;0),".",""),IF(U73="補",$A772,""),IF(AND(LEN(U73)&gt;=2,ISNUMBER(SEARCH("補",U73))),$A772&amp;"("&amp;SUBSTITUTE(U73,"補","")&amp;"時"&amp;")",""))</f>
        <v/>
      </c>
      <c r="V772" s="65" t="str">
        <f ca="1">CONCATENATE(IF(AND(LEN(V771)&gt;=1,V771&lt;&gt;".",COUNTIF(V73:V$73,"*補*")&gt;0),".",""),IF(V73="補",$A772,""),IF(AND(LEN(V73)&gt;=2,ISNUMBER(SEARCH("補",V73))),$A772&amp;"("&amp;SUBSTITUTE(V73,"補","")&amp;"時"&amp;")",""))</f>
        <v/>
      </c>
      <c r="W772" s="65" t="str">
        <f ca="1">CONCATENATE(IF(AND(LEN(W771)&gt;=1,W771&lt;&gt;".",COUNTIF(W73:W$73,"*補*")&gt;0),".",""),IF(W73="補",$A772,""),IF(AND(LEN(W73)&gt;=2,ISNUMBER(SEARCH("補",W73))),$A772&amp;"("&amp;SUBSTITUTE(W73,"補","")&amp;"時"&amp;")",""))</f>
        <v/>
      </c>
      <c r="X772" s="65" t="str">
        <f ca="1">CONCATENATE(IF(AND(LEN(X771)&gt;=1,X771&lt;&gt;".",COUNTIF(X73:X$73,"*補*")&gt;0),".",""),IF(X73="補",$A772,""),IF(AND(LEN(X73)&gt;=2,ISNUMBER(SEARCH("補",X73))),$A772&amp;"("&amp;SUBSTITUTE(X73,"補","")&amp;"時"&amp;")",""))</f>
        <v/>
      </c>
      <c r="Y772" s="65" t="str">
        <f ca="1">CONCATENATE(IF(AND(LEN(Y771)&gt;=1,Y771&lt;&gt;".",COUNTIF(Y73:Y$73,"*補*")&gt;0),".",""),IF(Y73="補",$A772,""),IF(AND(LEN(Y73)&gt;=2,ISNUMBER(SEARCH("補",Y73))),$A772&amp;"("&amp;SUBSTITUTE(Y73,"補","")&amp;"時"&amp;")",""))</f>
        <v/>
      </c>
      <c r="Z772" s="65" t="str">
        <f ca="1">CONCATENATE(IF(AND(LEN(Z771)&gt;=1,Z771&lt;&gt;".",COUNTIF(Z73:Z$73,"*補*")&gt;0),".",""),IF(Z73="補",$A772,""),IF(AND(LEN(Z73)&gt;=2,ISNUMBER(SEARCH("補",Z73))),$A772&amp;"("&amp;SUBSTITUTE(Z73,"補","")&amp;"時"&amp;")",""))</f>
        <v/>
      </c>
      <c r="AA772" s="65" t="str">
        <f ca="1">CONCATENATE(IF(AND(LEN(AA771)&gt;=1,AA771&lt;&gt;".",COUNTIF(AA73:AA$73,"*補*")&gt;0),".",""),IF(AA73="補",$A772,""),IF(AND(LEN(AA73)&gt;=2,ISNUMBER(SEARCH("補",AA73))),$A772&amp;"("&amp;SUBSTITUTE(AA73,"補","")&amp;"時"&amp;")",""))</f>
        <v/>
      </c>
      <c r="AB772" s="65" t="str">
        <f ca="1">CONCATENATE(IF(AND(LEN(AB771)&gt;=1,AB771&lt;&gt;".",COUNTIF(AB73:AB$73,"*補*")&gt;0),".",""),IF(AB73="補",$A772,""),IF(AND(LEN(AB73)&gt;=2,ISNUMBER(SEARCH("補",AB73))),$A772&amp;"("&amp;SUBSTITUTE(AB73,"補","")&amp;"時"&amp;")",""))</f>
        <v/>
      </c>
      <c r="AC772" s="65" t="str">
        <f ca="1">CONCATENATE(IF(AND(LEN(AC771)&gt;=1,AC771&lt;&gt;".",COUNTIF(AC73:AC$73,"*補*")&gt;0),".",""),IF(AC73="補",$A772,""),IF(AND(LEN(AC73)&gt;=2,ISNUMBER(SEARCH("補",AC73))),$A772&amp;"("&amp;SUBSTITUTE(AC73,"補","")&amp;"時"&amp;")",""))</f>
        <v/>
      </c>
      <c r="AD772" s="65" t="str">
        <f ca="1">CONCATENATE(IF(AND(LEN(AD771)&gt;=1,AD771&lt;&gt;".",COUNTIF(AD73:AD$73,"*補*")&gt;0),".",""),IF(AD73="補",$A772,""),IF(AND(LEN(AD73)&gt;=2,ISNUMBER(SEARCH("補",AD73))),$A772&amp;"("&amp;SUBSTITUTE(AD73,"補","")&amp;"時"&amp;")",""))</f>
        <v/>
      </c>
      <c r="AE772" s="65" t="str">
        <f ca="1">CONCATENATE(IF(AND(LEN(AE771)&gt;=1,AE771&lt;&gt;".",COUNTIF(AE73:AE$73,"*補*")&gt;0),".",""),IF(AE73="補",$A772,""),IF(AND(LEN(AE73)&gt;=2,ISNUMBER(SEARCH("補",AE73))),$A772&amp;"("&amp;SUBSTITUTE(AE73,"補","")&amp;"時"&amp;")",""))</f>
        <v/>
      </c>
      <c r="AF772" s="65" t="str">
        <f ca="1">CONCATENATE(IF(AND(LEN(AF771)&gt;=1,AF771&lt;&gt;".",COUNTIF(AF73:AF$73,"*補*")&gt;0),".",""),IF(AF73="補",$A772,""),IF(AND(LEN(AF73)&gt;=2,ISNUMBER(SEARCH("補",AF73))),$A772&amp;"("&amp;SUBSTITUTE(AF73,"補","")&amp;"時"&amp;")",""))</f>
        <v/>
      </c>
      <c r="AG772" s="65" t="str">
        <f ca="1">CONCATENATE(IF(AND(LEN(AG771)&gt;=1,AG771&lt;&gt;".",COUNTIF(AG73:AG$73,"*補*")&gt;0),".",""),IF(AG73="補",$A772,""),IF(AND(LEN(AG73)&gt;=2,ISNUMBER(SEARCH("補",AG73))),$A772&amp;"("&amp;SUBSTITUTE(AG73,"補","")&amp;"時"&amp;")",""))</f>
        <v/>
      </c>
      <c r="AH772" s="65"/>
      <c r="AI772" s="65"/>
      <c r="AJ772" s="65"/>
    </row>
    <row r="773" spans="1:36">
      <c r="A773" s="65"/>
      <c r="B773" s="65"/>
      <c r="C773" s="65" t="str">
        <f ca="1">CONCATENATE(IF(AND(LEN(C772)&gt;=1,C772&lt;&gt;".",COUNTIF(C$50:C74,"*補*")&gt;0),".",""),IF(C74="補",$A773,""),IF(AND(LEN(C74)&gt;=2,ISNUMBER(SEARCH("補",C74))),$A773&amp;"("&amp;SUBSTITUTE(C74,"補","")&amp;"時"&amp;")",""))</f>
        <v/>
      </c>
      <c r="D773" s="65" t="str">
        <f ca="1">CONCATENATE(IF(AND(LEN(D772)&gt;=1,D772&lt;&gt;".",COUNTIF(D$50:D74,"*補*")&gt;0),".",""),IF(D74="補",$A773,""),IF(AND(LEN(D74)&gt;=2,ISNUMBER(SEARCH("補",D74))),$A773&amp;"("&amp;SUBSTITUTE(D74,"補","")&amp;"時"&amp;")",""))</f>
        <v/>
      </c>
      <c r="E773" s="65" t="str">
        <f ca="1">CONCATENATE(IF(AND(LEN(E772)&gt;=1,E772&lt;&gt;".",COUNTIF(E$50:E74,"*補*")&gt;0),".",""),IF(E74="補",$A773,""),IF(AND(LEN(E74)&gt;=2,ISNUMBER(SEARCH("補",E74))),$A773&amp;"("&amp;SUBSTITUTE(E74,"補","")&amp;"時"&amp;")",""))</f>
        <v/>
      </c>
      <c r="F773" s="65" t="str">
        <f ca="1">CONCATENATE(IF(AND(LEN(F772)&gt;=1,F772&lt;&gt;".",COUNTIF(F$50:F74,"*補*")&gt;0),".",""),IF(F74="補",$A773,""),IF(AND(LEN(F74)&gt;=2,ISNUMBER(SEARCH("補",F74))),$A773&amp;"("&amp;SUBSTITUTE(F74,"補","")&amp;"時"&amp;")",""))</f>
        <v/>
      </c>
      <c r="G773" s="65" t="str">
        <f ca="1">CONCATENATE(IF(AND(LEN(G772)&gt;=1,G772&lt;&gt;".",COUNTIF(G$50:G74,"*補*")&gt;0),".",""),IF(G74="補",$A773,""),IF(AND(LEN(G74)&gt;=2,ISNUMBER(SEARCH("補",G74))),$A773&amp;"("&amp;SUBSTITUTE(G74,"補","")&amp;"時"&amp;")",""))</f>
        <v/>
      </c>
      <c r="H773" s="65" t="str">
        <f ca="1">CONCATENATE(IF(AND(LEN(H772)&gt;=1,H772&lt;&gt;".",COUNTIF(H$50:H74,"*補*")&gt;0),".",""),IF(H74="補",$A773,""),IF(AND(LEN(H74)&gt;=2,ISNUMBER(SEARCH("補",H74))),$A773&amp;"("&amp;SUBSTITUTE(H74,"補","")&amp;"時"&amp;")",""))</f>
        <v/>
      </c>
      <c r="I773" s="65" t="str">
        <f ca="1">CONCATENATE(IF(AND(LEN(I772)&gt;=1,I772&lt;&gt;".",COUNTIF(I$50:I74,"*補*")&gt;0),".",""),IF(I74="補",$A773,""),IF(AND(LEN(I74)&gt;=2,ISNUMBER(SEARCH("補",I74))),$A773&amp;"("&amp;SUBSTITUTE(I74,"補","")&amp;"時"&amp;")",""))</f>
        <v/>
      </c>
      <c r="J773" s="65" t="str">
        <f ca="1">CONCATENATE(IF(AND(LEN(J772)&gt;=1,J772&lt;&gt;".",COUNTIF(J$50:J74,"*補*")&gt;0),".",""),IF(J74="補",$A773,""),IF(AND(LEN(J74)&gt;=2,ISNUMBER(SEARCH("補",J74))),$A773&amp;"("&amp;SUBSTITUTE(J74,"補","")&amp;"時"&amp;")",""))</f>
        <v/>
      </c>
      <c r="K773" s="65" t="str">
        <f ca="1">CONCATENATE(IF(AND(LEN(K772)&gt;=1,K772&lt;&gt;".",COUNTIF(K$50:K74,"*補*")&gt;0),".",""),IF(K74="補",$A773,""),IF(AND(LEN(K74)&gt;=2,ISNUMBER(SEARCH("補",K74))),$A773&amp;"("&amp;SUBSTITUTE(K74,"補","")&amp;"時"&amp;")",""))</f>
        <v/>
      </c>
      <c r="L773" s="65" t="str">
        <f ca="1">CONCATENATE(IF(AND(LEN(L772)&gt;=1,L772&lt;&gt;".",COUNTIF(L$50:L74,"*補*")&gt;0),".",""),IF(L74="補",$A773,""),IF(AND(LEN(L74)&gt;=2,ISNUMBER(SEARCH("補",L74))),$A773&amp;"("&amp;SUBSTITUTE(L74,"補","")&amp;"時"&amp;")",""))</f>
        <v/>
      </c>
      <c r="M773" s="65" t="str">
        <f ca="1">CONCATENATE(IF(AND(LEN(M772)&gt;=1,M772&lt;&gt;".",COUNTIF(M$50:M74,"*補*")&gt;0),".",""),IF(M74="補",$A773,""),IF(AND(LEN(M74)&gt;=2,ISNUMBER(SEARCH("補",M74))),$A773&amp;"("&amp;SUBSTITUTE(M74,"補","")&amp;"時"&amp;")",""))</f>
        <v/>
      </c>
      <c r="N773" s="65" t="str">
        <f ca="1">CONCATENATE(IF(AND(LEN(N772)&gt;=1,N772&lt;&gt;".",COUNTIF(N$50:N74,"*補*")&gt;0),".",""),IF(N74="補",$A773,""),IF(AND(LEN(N74)&gt;=2,ISNUMBER(SEARCH("補",N74))),$A773&amp;"("&amp;SUBSTITUTE(N74,"補","")&amp;"時"&amp;")",""))</f>
        <v/>
      </c>
      <c r="O773" s="65" t="str">
        <f ca="1">CONCATENATE(IF(AND(LEN(O772)&gt;=1,O772&lt;&gt;".",COUNTIF(O$50:O74,"*補*")&gt;0),".",""),IF(O74="補",$A773,""),IF(AND(LEN(O74)&gt;=2,ISNUMBER(SEARCH("補",O74))),$A773&amp;"("&amp;SUBSTITUTE(O74,"補","")&amp;"時"&amp;")",""))</f>
        <v/>
      </c>
      <c r="P773" s="65" t="str">
        <f ca="1">CONCATENATE(IF(AND(LEN(P772)&gt;=1,P772&lt;&gt;".",COUNTIF(P$50:P74,"*補*")&gt;0),".",""),IF(P74="補",$A773,""),IF(AND(LEN(P74)&gt;=2,ISNUMBER(SEARCH("補",P74))),$A773&amp;"("&amp;SUBSTITUTE(P74,"補","")&amp;"時"&amp;")",""))</f>
        <v/>
      </c>
      <c r="Q773" s="65" t="str">
        <f ca="1">CONCATENATE(IF(AND(LEN(Q772)&gt;=1,Q772&lt;&gt;".",COUNTIF(Q$50:Q74,"*補*")&gt;0),".",""),IF(Q74="補",$A773,""),IF(AND(LEN(Q74)&gt;=2,ISNUMBER(SEARCH("補",Q74))),$A773&amp;"("&amp;SUBSTITUTE(Q74,"補","")&amp;"時"&amp;")",""))</f>
        <v/>
      </c>
      <c r="R773" s="65" t="str">
        <f ca="1">CONCATENATE(IF(AND(LEN(R772)&gt;=1,R772&lt;&gt;".",COUNTIF(R$50:R74,"*補*")&gt;0),".",""),IF(R74="補",$A773,""),IF(AND(LEN(R74)&gt;=2,ISNUMBER(SEARCH("補",R74))),$A773&amp;"("&amp;SUBSTITUTE(R74,"補","")&amp;"時"&amp;")",""))</f>
        <v/>
      </c>
      <c r="S773" s="65" t="str">
        <f ca="1">CONCATENATE(IF(AND(LEN(S772)&gt;=1,S772&lt;&gt;".",COUNTIF(S$50:S74,"*補*")&gt;0),".",""),IF(S74="補",$A773,""),IF(AND(LEN(S74)&gt;=2,ISNUMBER(SEARCH("補",S74))),$A773&amp;"("&amp;SUBSTITUTE(S74,"補","")&amp;"時"&amp;")",""))</f>
        <v/>
      </c>
      <c r="T773" s="65" t="str">
        <f ca="1">CONCATENATE(IF(AND(LEN(T772)&gt;=1,T772&lt;&gt;".",COUNTIF(T$50:T74,"*補*")&gt;0),".",""),IF(T74="補",$A773,""),IF(AND(LEN(T74)&gt;=2,ISNUMBER(SEARCH("補",T74))),$A773&amp;"("&amp;SUBSTITUTE(T74,"補","")&amp;"時"&amp;")",""))</f>
        <v/>
      </c>
      <c r="U773" s="65" t="str">
        <f ca="1">CONCATENATE(IF(AND(LEN(U772)&gt;=1,U772&lt;&gt;".",COUNTIF(U$50:U74,"*補*")&gt;0),".",""),IF(U74="補",$A773,""),IF(AND(LEN(U74)&gt;=2,ISNUMBER(SEARCH("補",U74))),$A773&amp;"("&amp;SUBSTITUTE(U74,"補","")&amp;"時"&amp;")",""))</f>
        <v/>
      </c>
      <c r="V773" s="65" t="str">
        <f ca="1">CONCATENATE(IF(AND(LEN(V772)&gt;=1,V772&lt;&gt;".",COUNTIF(V$50:V74,"*補*")&gt;0),".",""),IF(V74="補",$A773,""),IF(AND(LEN(V74)&gt;=2,ISNUMBER(SEARCH("補",V74))),$A773&amp;"("&amp;SUBSTITUTE(V74,"補","")&amp;"時"&amp;")",""))</f>
        <v/>
      </c>
      <c r="W773" s="65" t="str">
        <f ca="1">CONCATENATE(IF(AND(LEN(W772)&gt;=1,W772&lt;&gt;".",COUNTIF(W$50:W74,"*補*")&gt;0),".",""),IF(W74="補",$A773,""),IF(AND(LEN(W74)&gt;=2,ISNUMBER(SEARCH("補",W74))),$A773&amp;"("&amp;SUBSTITUTE(W74,"補","")&amp;"時"&amp;")",""))</f>
        <v/>
      </c>
      <c r="X773" s="65" t="str">
        <f ca="1">CONCATENATE(IF(AND(LEN(X772)&gt;=1,X772&lt;&gt;".",COUNTIF(X$50:X74,"*補*")&gt;0),".",""),IF(X74="補",$A773,""),IF(AND(LEN(X74)&gt;=2,ISNUMBER(SEARCH("補",X74))),$A773&amp;"("&amp;SUBSTITUTE(X74,"補","")&amp;"時"&amp;")",""))</f>
        <v/>
      </c>
      <c r="Y773" s="65" t="str">
        <f ca="1">CONCATENATE(IF(AND(LEN(Y772)&gt;=1,Y772&lt;&gt;".",COUNTIF(Y$50:Y74,"*補*")&gt;0),".",""),IF(Y74="補",$A773,""),IF(AND(LEN(Y74)&gt;=2,ISNUMBER(SEARCH("補",Y74))),$A773&amp;"("&amp;SUBSTITUTE(Y74,"補","")&amp;"時"&amp;")",""))</f>
        <v/>
      </c>
      <c r="Z773" s="65" t="str">
        <f ca="1">CONCATENATE(IF(AND(LEN(Z772)&gt;=1,Z772&lt;&gt;".",COUNTIF(Z$50:Z74,"*補*")&gt;0),".",""),IF(Z74="補",$A773,""),IF(AND(LEN(Z74)&gt;=2,ISNUMBER(SEARCH("補",Z74))),$A773&amp;"("&amp;SUBSTITUTE(Z74,"補","")&amp;"時"&amp;")",""))</f>
        <v/>
      </c>
      <c r="AA773" s="65" t="str">
        <f ca="1">CONCATENATE(IF(AND(LEN(AA772)&gt;=1,AA772&lt;&gt;".",COUNTIF(AA$50:AA74,"*補*")&gt;0),".",""),IF(AA74="補",$A773,""),IF(AND(LEN(AA74)&gt;=2,ISNUMBER(SEARCH("補",AA74))),$A773&amp;"("&amp;SUBSTITUTE(AA74,"補","")&amp;"時"&amp;")",""))</f>
        <v/>
      </c>
      <c r="AB773" s="65" t="str">
        <f ca="1">CONCATENATE(IF(AND(LEN(AB772)&gt;=1,AB772&lt;&gt;".",COUNTIF(AB$50:AB74,"*補*")&gt;0),".",""),IF(AB74="補",$A773,""),IF(AND(LEN(AB74)&gt;=2,ISNUMBER(SEARCH("補",AB74))),$A773&amp;"("&amp;SUBSTITUTE(AB74,"補","")&amp;"時"&amp;")",""))</f>
        <v/>
      </c>
      <c r="AC773" s="65" t="str">
        <f ca="1">CONCATENATE(IF(AND(LEN(AC772)&gt;=1,AC772&lt;&gt;".",COUNTIF(AC$50:AC74,"*補*")&gt;0),".",""),IF(AC74="補",$A773,""),IF(AND(LEN(AC74)&gt;=2,ISNUMBER(SEARCH("補",AC74))),$A773&amp;"("&amp;SUBSTITUTE(AC74,"補","")&amp;"時"&amp;")",""))</f>
        <v/>
      </c>
      <c r="AD773" s="65" t="str">
        <f ca="1">CONCATENATE(IF(AND(LEN(AD772)&gt;=1,AD772&lt;&gt;".",COUNTIF(AD$50:AD74,"*補*")&gt;0),".",""),IF(AD74="補",$A773,""),IF(AND(LEN(AD74)&gt;=2,ISNUMBER(SEARCH("補",AD74))),$A773&amp;"("&amp;SUBSTITUTE(AD74,"補","")&amp;"時"&amp;")",""))</f>
        <v/>
      </c>
      <c r="AE773" s="65" t="str">
        <f ca="1">CONCATENATE(IF(AND(LEN(AE772)&gt;=1,AE772&lt;&gt;".",COUNTIF(AE$50:AE74,"*補*")&gt;0),".",""),IF(AE74="補",$A773,""),IF(AND(LEN(AE74)&gt;=2,ISNUMBER(SEARCH("補",AE74))),$A773&amp;"("&amp;SUBSTITUTE(AE74,"補","")&amp;"時"&amp;")",""))</f>
        <v/>
      </c>
      <c r="AF773" s="65" t="str">
        <f ca="1">CONCATENATE(IF(AND(LEN(AF772)&gt;=1,AF772&lt;&gt;".",COUNTIF(AF$50:AF74,"*補*")&gt;0),".",""),IF(AF74="補",$A773,""),IF(AND(LEN(AF74)&gt;=2,ISNUMBER(SEARCH("補",AF74))),$A773&amp;"("&amp;SUBSTITUTE(AF74,"補","")&amp;"時"&amp;")",""))</f>
        <v/>
      </c>
      <c r="AG773" s="65" t="str">
        <f ca="1">CONCATENATE(IF(AND(LEN(AG772)&gt;=1,AG772&lt;&gt;".",COUNTIF(AG$50:AG74,"*補*")&gt;0),".",""),IF(AG74="補",$A773,""),IF(AND(LEN(AG74)&gt;=2,ISNUMBER(SEARCH("補",AG74))),$A773&amp;"("&amp;SUBSTITUTE(AG74,"補","")&amp;"時"&amp;")",""))</f>
        <v/>
      </c>
      <c r="AH773" s="65"/>
      <c r="AI773" s="65"/>
      <c r="AJ773" s="65"/>
    </row>
    <row r="774" spans="1:36">
      <c r="A774" s="65"/>
      <c r="B774" s="65"/>
      <c r="C774" s="65" t="str">
        <f ca="1">CONCATENATE(IF(AND(LEN(C773)&gt;=1,C773&lt;&gt;".",COUNTIF(C$50:C75,"*補*")&gt;0),".",""),IF(C75="補",$A774,""),IF(AND(LEN(C75)&gt;=2,ISNUMBER(SEARCH("補",C75))),$A774&amp;"("&amp;SUBSTITUTE(C75,"補","")&amp;"時"&amp;")",""))</f>
        <v/>
      </c>
      <c r="D774" s="65" t="str">
        <f ca="1">CONCATENATE(IF(AND(LEN(D773)&gt;=1,D773&lt;&gt;".",COUNTIF(D$50:D75,"*補*")&gt;0),".",""),IF(D75="補",$A774,""),IF(AND(LEN(D75)&gt;=2,ISNUMBER(SEARCH("補",D75))),$A774&amp;"("&amp;SUBSTITUTE(D75,"補","")&amp;"時"&amp;")",""))</f>
        <v/>
      </c>
      <c r="E774" s="65" t="str">
        <f ca="1">CONCATENATE(IF(AND(LEN(E773)&gt;=1,E773&lt;&gt;".",COUNTIF(E$50:E75,"*補*")&gt;0),".",""),IF(E75="補",$A774,""),IF(AND(LEN(E75)&gt;=2,ISNUMBER(SEARCH("補",E75))),$A774&amp;"("&amp;SUBSTITUTE(E75,"補","")&amp;"時"&amp;")",""))</f>
        <v/>
      </c>
      <c r="F774" s="65" t="str">
        <f ca="1">CONCATENATE(IF(AND(LEN(F773)&gt;=1,F773&lt;&gt;".",COUNTIF(F$50:F75,"*補*")&gt;0),".",""),IF(F75="補",$A774,""),IF(AND(LEN(F75)&gt;=2,ISNUMBER(SEARCH("補",F75))),$A774&amp;"("&amp;SUBSTITUTE(F75,"補","")&amp;"時"&amp;")",""))</f>
        <v/>
      </c>
      <c r="G774" s="65" t="str">
        <f ca="1">CONCATENATE(IF(AND(LEN(G773)&gt;=1,G773&lt;&gt;".",COUNTIF(G$50:G75,"*補*")&gt;0),".",""),IF(G75="補",$A774,""),IF(AND(LEN(G75)&gt;=2,ISNUMBER(SEARCH("補",G75))),$A774&amp;"("&amp;SUBSTITUTE(G75,"補","")&amp;"時"&amp;")",""))</f>
        <v/>
      </c>
      <c r="H774" s="65" t="str">
        <f ca="1">CONCATENATE(IF(AND(LEN(H773)&gt;=1,H773&lt;&gt;".",COUNTIF(H$50:H75,"*補*")&gt;0),".",""),IF(H75="補",$A774,""),IF(AND(LEN(H75)&gt;=2,ISNUMBER(SEARCH("補",H75))),$A774&amp;"("&amp;SUBSTITUTE(H75,"補","")&amp;"時"&amp;")",""))</f>
        <v/>
      </c>
      <c r="I774" s="65" t="str">
        <f ca="1">CONCATENATE(IF(AND(LEN(I773)&gt;=1,I773&lt;&gt;".",COUNTIF(I$50:I75,"*補*")&gt;0),".",""),IF(I75="補",$A774,""),IF(AND(LEN(I75)&gt;=2,ISNUMBER(SEARCH("補",I75))),$A774&amp;"("&amp;SUBSTITUTE(I75,"補","")&amp;"時"&amp;")",""))</f>
        <v/>
      </c>
      <c r="J774" s="65" t="str">
        <f ca="1">CONCATENATE(IF(AND(LEN(J773)&gt;=1,J773&lt;&gt;".",COUNTIF(J$50:J75,"*補*")&gt;0),".",""),IF(J75="補",$A774,""),IF(AND(LEN(J75)&gt;=2,ISNUMBER(SEARCH("補",J75))),$A774&amp;"("&amp;SUBSTITUTE(J75,"補","")&amp;"時"&amp;")",""))</f>
        <v/>
      </c>
      <c r="K774" s="65" t="str">
        <f ca="1">CONCATENATE(IF(AND(LEN(K773)&gt;=1,K773&lt;&gt;".",COUNTIF(K$50:K75,"*補*")&gt;0),".",""),IF(K75="補",$A774,""),IF(AND(LEN(K75)&gt;=2,ISNUMBER(SEARCH("補",K75))),$A774&amp;"("&amp;SUBSTITUTE(K75,"補","")&amp;"時"&amp;")",""))</f>
        <v/>
      </c>
      <c r="L774" s="65" t="str">
        <f ca="1">CONCATENATE(IF(AND(LEN(L773)&gt;=1,L773&lt;&gt;".",COUNTIF(L$50:L75,"*補*")&gt;0),".",""),IF(L75="補",$A774,""),IF(AND(LEN(L75)&gt;=2,ISNUMBER(SEARCH("補",L75))),$A774&amp;"("&amp;SUBSTITUTE(L75,"補","")&amp;"時"&amp;")",""))</f>
        <v/>
      </c>
      <c r="M774" s="65" t="str">
        <f ca="1">CONCATENATE(IF(AND(LEN(M773)&gt;=1,M773&lt;&gt;".",COUNTIF(M$50:M75,"*補*")&gt;0),".",""),IF(M75="補",$A774,""),IF(AND(LEN(M75)&gt;=2,ISNUMBER(SEARCH("補",M75))),$A774&amp;"("&amp;SUBSTITUTE(M75,"補","")&amp;"時"&amp;")",""))</f>
        <v/>
      </c>
      <c r="N774" s="65" t="str">
        <f ca="1">CONCATENATE(IF(AND(LEN(N773)&gt;=1,N773&lt;&gt;".",COUNTIF(N$50:N75,"*補*")&gt;0),".",""),IF(N75="補",$A774,""),IF(AND(LEN(N75)&gt;=2,ISNUMBER(SEARCH("補",N75))),$A774&amp;"("&amp;SUBSTITUTE(N75,"補","")&amp;"時"&amp;")",""))</f>
        <v/>
      </c>
      <c r="O774" s="65" t="str">
        <f ca="1">CONCATENATE(IF(AND(LEN(O773)&gt;=1,O773&lt;&gt;".",COUNTIF(O$50:O75,"*補*")&gt;0),".",""),IF(O75="補",$A774,""),IF(AND(LEN(O75)&gt;=2,ISNUMBER(SEARCH("補",O75))),$A774&amp;"("&amp;SUBSTITUTE(O75,"補","")&amp;"時"&amp;")",""))</f>
        <v/>
      </c>
      <c r="P774" s="65" t="str">
        <f ca="1">CONCATENATE(IF(AND(LEN(P773)&gt;=1,P773&lt;&gt;".",COUNTIF(P$50:P75,"*補*")&gt;0),".",""),IF(P75="補",$A774,""),IF(AND(LEN(P75)&gt;=2,ISNUMBER(SEARCH("補",P75))),$A774&amp;"("&amp;SUBSTITUTE(P75,"補","")&amp;"時"&amp;")",""))</f>
        <v/>
      </c>
      <c r="Q774" s="65" t="str">
        <f ca="1">CONCATENATE(IF(AND(LEN(Q773)&gt;=1,Q773&lt;&gt;".",COUNTIF(Q$50:Q75,"*補*")&gt;0),".",""),IF(Q75="補",$A774,""),IF(AND(LEN(Q75)&gt;=2,ISNUMBER(SEARCH("補",Q75))),$A774&amp;"("&amp;SUBSTITUTE(Q75,"補","")&amp;"時"&amp;")",""))</f>
        <v/>
      </c>
      <c r="R774" s="65" t="str">
        <f ca="1">CONCATENATE(IF(AND(LEN(R773)&gt;=1,R773&lt;&gt;".",COUNTIF(R$50:R75,"*補*")&gt;0),".",""),IF(R75="補",$A774,""),IF(AND(LEN(R75)&gt;=2,ISNUMBER(SEARCH("補",R75))),$A774&amp;"("&amp;SUBSTITUTE(R75,"補","")&amp;"時"&amp;")",""))</f>
        <v/>
      </c>
      <c r="S774" s="65" t="str">
        <f ca="1">CONCATENATE(IF(AND(LEN(S773)&gt;=1,S773&lt;&gt;".",COUNTIF(S$50:S75,"*補*")&gt;0),".",""),IF(S75="補",$A774,""),IF(AND(LEN(S75)&gt;=2,ISNUMBER(SEARCH("補",S75))),$A774&amp;"("&amp;SUBSTITUTE(S75,"補","")&amp;"時"&amp;")",""))</f>
        <v/>
      </c>
      <c r="T774" s="65" t="str">
        <f ca="1">CONCATENATE(IF(AND(LEN(T773)&gt;=1,T773&lt;&gt;".",COUNTIF(T$50:T75,"*補*")&gt;0),".",""),IF(T75="補",$A774,""),IF(AND(LEN(T75)&gt;=2,ISNUMBER(SEARCH("補",T75))),$A774&amp;"("&amp;SUBSTITUTE(T75,"補","")&amp;"時"&amp;")",""))</f>
        <v/>
      </c>
      <c r="U774" s="65" t="str">
        <f ca="1">CONCATENATE(IF(AND(LEN(U773)&gt;=1,U773&lt;&gt;".",COUNTIF(U$50:U75,"*補*")&gt;0),".",""),IF(U75="補",$A774,""),IF(AND(LEN(U75)&gt;=2,ISNUMBER(SEARCH("補",U75))),$A774&amp;"("&amp;SUBSTITUTE(U75,"補","")&amp;"時"&amp;")",""))</f>
        <v/>
      </c>
      <c r="V774" s="65" t="str">
        <f ca="1">CONCATENATE(IF(AND(LEN(V773)&gt;=1,V773&lt;&gt;".",COUNTIF(V$50:V75,"*補*")&gt;0),".",""),IF(V75="補",$A774,""),IF(AND(LEN(V75)&gt;=2,ISNUMBER(SEARCH("補",V75))),$A774&amp;"("&amp;SUBSTITUTE(V75,"補","")&amp;"時"&amp;")",""))</f>
        <v/>
      </c>
      <c r="W774" s="65" t="str">
        <f ca="1">CONCATENATE(IF(AND(LEN(W773)&gt;=1,W773&lt;&gt;".",COUNTIF(W$50:W75,"*補*")&gt;0),".",""),IF(W75="補",$A774,""),IF(AND(LEN(W75)&gt;=2,ISNUMBER(SEARCH("補",W75))),$A774&amp;"("&amp;SUBSTITUTE(W75,"補","")&amp;"時"&amp;")",""))</f>
        <v/>
      </c>
      <c r="X774" s="65" t="str">
        <f ca="1">CONCATENATE(IF(AND(LEN(X773)&gt;=1,X773&lt;&gt;".",COUNTIF(X$50:X75,"*補*")&gt;0),".",""),IF(X75="補",$A774,""),IF(AND(LEN(X75)&gt;=2,ISNUMBER(SEARCH("補",X75))),$A774&amp;"("&amp;SUBSTITUTE(X75,"補","")&amp;"時"&amp;")",""))</f>
        <v/>
      </c>
      <c r="Y774" s="65" t="str">
        <f ca="1">CONCATENATE(IF(AND(LEN(Y773)&gt;=1,Y773&lt;&gt;".",COUNTIF(Y$50:Y75,"*補*")&gt;0),".",""),IF(Y75="補",$A774,""),IF(AND(LEN(Y75)&gt;=2,ISNUMBER(SEARCH("補",Y75))),$A774&amp;"("&amp;SUBSTITUTE(Y75,"補","")&amp;"時"&amp;")",""))</f>
        <v/>
      </c>
      <c r="Z774" s="65" t="str">
        <f ca="1">CONCATENATE(IF(AND(LEN(Z773)&gt;=1,Z773&lt;&gt;".",COUNTIF(Z$50:Z75,"*補*")&gt;0),".",""),IF(Z75="補",$A774,""),IF(AND(LEN(Z75)&gt;=2,ISNUMBER(SEARCH("補",Z75))),$A774&amp;"("&amp;SUBSTITUTE(Z75,"補","")&amp;"時"&amp;")",""))</f>
        <v/>
      </c>
      <c r="AA774" s="65" t="str">
        <f ca="1">CONCATENATE(IF(AND(LEN(AA773)&gt;=1,AA773&lt;&gt;".",COUNTIF(AA$50:AA75,"*補*")&gt;0),".",""),IF(AA75="補",$A774,""),IF(AND(LEN(AA75)&gt;=2,ISNUMBER(SEARCH("補",AA75))),$A774&amp;"("&amp;SUBSTITUTE(AA75,"補","")&amp;"時"&amp;")",""))</f>
        <v/>
      </c>
      <c r="AB774" s="65" t="str">
        <f ca="1">CONCATENATE(IF(AND(LEN(AB773)&gt;=1,AB773&lt;&gt;".",COUNTIF(AB$50:AB75,"*補*")&gt;0),".",""),IF(AB75="補",$A774,""),IF(AND(LEN(AB75)&gt;=2,ISNUMBER(SEARCH("補",AB75))),$A774&amp;"("&amp;SUBSTITUTE(AB75,"補","")&amp;"時"&amp;")",""))</f>
        <v/>
      </c>
      <c r="AC774" s="65" t="str">
        <f ca="1">CONCATENATE(IF(AND(LEN(AC773)&gt;=1,AC773&lt;&gt;".",COUNTIF(AC$50:AC75,"*補*")&gt;0),".",""),IF(AC75="補",$A774,""),IF(AND(LEN(AC75)&gt;=2,ISNUMBER(SEARCH("補",AC75))),$A774&amp;"("&amp;SUBSTITUTE(AC75,"補","")&amp;"時"&amp;")",""))</f>
        <v/>
      </c>
      <c r="AD774" s="65" t="str">
        <f ca="1">CONCATENATE(IF(AND(LEN(AD773)&gt;=1,AD773&lt;&gt;".",COUNTIF(AD$50:AD75,"*補*")&gt;0),".",""),IF(AD75="補",$A774,""),IF(AND(LEN(AD75)&gt;=2,ISNUMBER(SEARCH("補",AD75))),$A774&amp;"("&amp;SUBSTITUTE(AD75,"補","")&amp;"時"&amp;")",""))</f>
        <v/>
      </c>
      <c r="AE774" s="65" t="str">
        <f ca="1">CONCATENATE(IF(AND(LEN(AE773)&gt;=1,AE773&lt;&gt;".",COUNTIF(AE$50:AE75,"*補*")&gt;0),".",""),IF(AE75="補",$A774,""),IF(AND(LEN(AE75)&gt;=2,ISNUMBER(SEARCH("補",AE75))),$A774&amp;"("&amp;SUBSTITUTE(AE75,"補","")&amp;"時"&amp;")",""))</f>
        <v/>
      </c>
      <c r="AF774" s="65" t="str">
        <f ca="1">CONCATENATE(IF(AND(LEN(AF773)&gt;=1,AF773&lt;&gt;".",COUNTIF(AF$50:AF75,"*補*")&gt;0),".",""),IF(AF75="補",$A774,""),IF(AND(LEN(AF75)&gt;=2,ISNUMBER(SEARCH("補",AF75))),$A774&amp;"("&amp;SUBSTITUTE(AF75,"補","")&amp;"時"&amp;")",""))</f>
        <v/>
      </c>
      <c r="AG774" s="65" t="str">
        <f ca="1">CONCATENATE(IF(AND(LEN(AG773)&gt;=1,AG773&lt;&gt;".",COUNTIF(AG$50:AG75,"*補*")&gt;0),".",""),IF(AG75="補",$A774,""),IF(AND(LEN(AG75)&gt;=2,ISNUMBER(SEARCH("補",AG75))),$A774&amp;"("&amp;SUBSTITUTE(AG75,"補","")&amp;"時"&amp;")",""))</f>
        <v/>
      </c>
      <c r="AH774" s="65"/>
      <c r="AI774" s="65"/>
      <c r="AJ774" s="65"/>
    </row>
    <row r="775" spans="1:36">
      <c r="A775" s="65"/>
      <c r="B775" s="65"/>
      <c r="C775" s="65" t="str">
        <f ca="1">CONCATENATE(IF(AND(LEN(C774)&gt;=1,C774&lt;&gt;".",COUNTIF(C$50:C76,"*補*")&gt;0),".",""),IF(C76="補",$A775,""),IF(AND(LEN(C76)&gt;=2,ISNUMBER(SEARCH("補",C76))),$A775&amp;"("&amp;SUBSTITUTE(C76,"補","")&amp;"時"&amp;")",""))</f>
        <v/>
      </c>
      <c r="D775" s="65" t="str">
        <f ca="1">CONCATENATE(IF(AND(LEN(D774)&gt;=1,D774&lt;&gt;".",COUNTIF(D$50:D76,"*補*")&gt;0),".",""),IF(D76="補",$A775,""),IF(AND(LEN(D76)&gt;=2,ISNUMBER(SEARCH("補",D76))),$A775&amp;"("&amp;SUBSTITUTE(D76,"補","")&amp;"時"&amp;")",""))</f>
        <v/>
      </c>
      <c r="E775" s="65" t="str">
        <f ca="1">CONCATENATE(IF(AND(LEN(E774)&gt;=1,E774&lt;&gt;".",COUNTIF(E$50:E76,"*補*")&gt;0),".",""),IF(E76="補",$A775,""),IF(AND(LEN(E76)&gt;=2,ISNUMBER(SEARCH("補",E76))),$A775&amp;"("&amp;SUBSTITUTE(E76,"補","")&amp;"時"&amp;")",""))</f>
        <v/>
      </c>
      <c r="F775" s="65" t="str">
        <f ca="1">CONCATENATE(IF(AND(LEN(F774)&gt;=1,F774&lt;&gt;".",COUNTIF(F$50:F76,"*補*")&gt;0),".",""),IF(F76="補",$A775,""),IF(AND(LEN(F76)&gt;=2,ISNUMBER(SEARCH("補",F76))),$A775&amp;"("&amp;SUBSTITUTE(F76,"補","")&amp;"時"&amp;")",""))</f>
        <v/>
      </c>
      <c r="G775" s="65" t="str">
        <f ca="1">CONCATENATE(IF(AND(LEN(G774)&gt;=1,G774&lt;&gt;".",COUNTIF(G$50:G76,"*補*")&gt;0),".",""),IF(G76="補",$A775,""),IF(AND(LEN(G76)&gt;=2,ISNUMBER(SEARCH("補",G76))),$A775&amp;"("&amp;SUBSTITUTE(G76,"補","")&amp;"時"&amp;")",""))</f>
        <v/>
      </c>
      <c r="H775" s="65" t="str">
        <f ca="1">CONCATENATE(IF(AND(LEN(H774)&gt;=1,H774&lt;&gt;".",COUNTIF(H$50:H76,"*補*")&gt;0),".",""),IF(H76="補",$A775,""),IF(AND(LEN(H76)&gt;=2,ISNUMBER(SEARCH("補",H76))),$A775&amp;"("&amp;SUBSTITUTE(H76,"補","")&amp;"時"&amp;")",""))</f>
        <v/>
      </c>
      <c r="I775" s="65" t="str">
        <f ca="1">CONCATENATE(IF(AND(LEN(I774)&gt;=1,I774&lt;&gt;".",COUNTIF(I$50:I76,"*補*")&gt;0),".",""),IF(I76="補",$A775,""),IF(AND(LEN(I76)&gt;=2,ISNUMBER(SEARCH("補",I76))),$A775&amp;"("&amp;SUBSTITUTE(I76,"補","")&amp;"時"&amp;")",""))</f>
        <v/>
      </c>
      <c r="J775" s="65" t="str">
        <f ca="1">CONCATENATE(IF(AND(LEN(J774)&gt;=1,J774&lt;&gt;".",COUNTIF(J$50:J76,"*補*")&gt;0),".",""),IF(J76="補",$A775,""),IF(AND(LEN(J76)&gt;=2,ISNUMBER(SEARCH("補",J76))),$A775&amp;"("&amp;SUBSTITUTE(J76,"補","")&amp;"時"&amp;")",""))</f>
        <v/>
      </c>
      <c r="K775" s="65" t="str">
        <f ca="1">CONCATENATE(IF(AND(LEN(K774)&gt;=1,K774&lt;&gt;".",COUNTIF(K$50:K76,"*補*")&gt;0),".",""),IF(K76="補",$A775,""),IF(AND(LEN(K76)&gt;=2,ISNUMBER(SEARCH("補",K76))),$A775&amp;"("&amp;SUBSTITUTE(K76,"補","")&amp;"時"&amp;")",""))</f>
        <v/>
      </c>
      <c r="L775" s="65" t="str">
        <f ca="1">CONCATENATE(IF(AND(LEN(L774)&gt;=1,L774&lt;&gt;".",COUNTIF(L$50:L76,"*補*")&gt;0),".",""),IF(L76="補",$A775,""),IF(AND(LEN(L76)&gt;=2,ISNUMBER(SEARCH("補",L76))),$A775&amp;"("&amp;SUBSTITUTE(L76,"補","")&amp;"時"&amp;")",""))</f>
        <v/>
      </c>
      <c r="M775" s="65" t="str">
        <f ca="1">CONCATENATE(IF(AND(LEN(M774)&gt;=1,M774&lt;&gt;".",COUNTIF(M$50:M76,"*補*")&gt;0),".",""),IF(M76="補",$A775,""),IF(AND(LEN(M76)&gt;=2,ISNUMBER(SEARCH("補",M76))),$A775&amp;"("&amp;SUBSTITUTE(M76,"補","")&amp;"時"&amp;")",""))</f>
        <v/>
      </c>
      <c r="N775" s="65" t="str">
        <f ca="1">CONCATENATE(IF(AND(LEN(N774)&gt;=1,N774&lt;&gt;".",COUNTIF(N$50:N76,"*補*")&gt;0),".",""),IF(N76="補",$A775,""),IF(AND(LEN(N76)&gt;=2,ISNUMBER(SEARCH("補",N76))),$A775&amp;"("&amp;SUBSTITUTE(N76,"補","")&amp;"時"&amp;")",""))</f>
        <v/>
      </c>
      <c r="O775" s="65" t="str">
        <f ca="1">CONCATENATE(IF(AND(LEN(O774)&gt;=1,O774&lt;&gt;".",COUNTIF(O$50:O76,"*補*")&gt;0),".",""),IF(O76="補",$A775,""),IF(AND(LEN(O76)&gt;=2,ISNUMBER(SEARCH("補",O76))),$A775&amp;"("&amp;SUBSTITUTE(O76,"補","")&amp;"時"&amp;")",""))</f>
        <v/>
      </c>
      <c r="P775" s="65" t="str">
        <f ca="1">CONCATENATE(IF(AND(LEN(P774)&gt;=1,P774&lt;&gt;".",COUNTIF(P$50:P76,"*補*")&gt;0),".",""),IF(P76="補",$A775,""),IF(AND(LEN(P76)&gt;=2,ISNUMBER(SEARCH("補",P76))),$A775&amp;"("&amp;SUBSTITUTE(P76,"補","")&amp;"時"&amp;")",""))</f>
        <v/>
      </c>
      <c r="Q775" s="65" t="str">
        <f ca="1">CONCATENATE(IF(AND(LEN(Q774)&gt;=1,Q774&lt;&gt;".",COUNTIF(Q$50:Q76,"*補*")&gt;0),".",""),IF(Q76="補",$A775,""),IF(AND(LEN(Q76)&gt;=2,ISNUMBER(SEARCH("補",Q76))),$A775&amp;"("&amp;SUBSTITUTE(Q76,"補","")&amp;"時"&amp;")",""))</f>
        <v/>
      </c>
      <c r="R775" s="65" t="str">
        <f ca="1">CONCATENATE(IF(AND(LEN(R774)&gt;=1,R774&lt;&gt;".",COUNTIF(R$50:R76,"*補*")&gt;0),".",""),IF(R76="補",$A775,""),IF(AND(LEN(R76)&gt;=2,ISNUMBER(SEARCH("補",R76))),$A775&amp;"("&amp;SUBSTITUTE(R76,"補","")&amp;"時"&amp;")",""))</f>
        <v/>
      </c>
      <c r="S775" s="65" t="str">
        <f ca="1">CONCATENATE(IF(AND(LEN(S774)&gt;=1,S774&lt;&gt;".",COUNTIF(S$50:S76,"*補*")&gt;0),".",""),IF(S76="補",$A775,""),IF(AND(LEN(S76)&gt;=2,ISNUMBER(SEARCH("補",S76))),$A775&amp;"("&amp;SUBSTITUTE(S76,"補","")&amp;"時"&amp;")",""))</f>
        <v/>
      </c>
      <c r="T775" s="65" t="str">
        <f ca="1">CONCATENATE(IF(AND(LEN(T774)&gt;=1,T774&lt;&gt;".",COUNTIF(T$50:T76,"*補*")&gt;0),".",""),IF(T76="補",$A775,""),IF(AND(LEN(T76)&gt;=2,ISNUMBER(SEARCH("補",T76))),$A775&amp;"("&amp;SUBSTITUTE(T76,"補","")&amp;"時"&amp;")",""))</f>
        <v/>
      </c>
      <c r="U775" s="65" t="str">
        <f ca="1">CONCATENATE(IF(AND(LEN(U774)&gt;=1,U774&lt;&gt;".",COUNTIF(U$50:U76,"*補*")&gt;0),".",""),IF(U76="補",$A775,""),IF(AND(LEN(U76)&gt;=2,ISNUMBER(SEARCH("補",U76))),$A775&amp;"("&amp;SUBSTITUTE(U76,"補","")&amp;"時"&amp;")",""))</f>
        <v/>
      </c>
      <c r="V775" s="65" t="str">
        <f ca="1">CONCATENATE(IF(AND(LEN(V774)&gt;=1,V774&lt;&gt;".",COUNTIF(V$50:V76,"*補*")&gt;0),".",""),IF(V76="補",$A775,""),IF(AND(LEN(V76)&gt;=2,ISNUMBER(SEARCH("補",V76))),$A775&amp;"("&amp;SUBSTITUTE(V76,"補","")&amp;"時"&amp;")",""))</f>
        <v/>
      </c>
      <c r="W775" s="65" t="str">
        <f ca="1">CONCATENATE(IF(AND(LEN(W774)&gt;=1,W774&lt;&gt;".",COUNTIF(W$50:W76,"*補*")&gt;0),".",""),IF(W76="補",$A775,""),IF(AND(LEN(W76)&gt;=2,ISNUMBER(SEARCH("補",W76))),$A775&amp;"("&amp;SUBSTITUTE(W76,"補","")&amp;"時"&amp;")",""))</f>
        <v/>
      </c>
      <c r="X775" s="65" t="str">
        <f ca="1">CONCATENATE(IF(AND(LEN(X774)&gt;=1,X774&lt;&gt;".",COUNTIF(X$50:X76,"*補*")&gt;0),".",""),IF(X76="補",$A775,""),IF(AND(LEN(X76)&gt;=2,ISNUMBER(SEARCH("補",X76))),$A775&amp;"("&amp;SUBSTITUTE(X76,"補","")&amp;"時"&amp;")",""))</f>
        <v/>
      </c>
      <c r="Y775" s="65" t="str">
        <f ca="1">CONCATENATE(IF(AND(LEN(Y774)&gt;=1,Y774&lt;&gt;".",COUNTIF(Y$50:Y76,"*補*")&gt;0),".",""),IF(Y76="補",$A775,""),IF(AND(LEN(Y76)&gt;=2,ISNUMBER(SEARCH("補",Y76))),$A775&amp;"("&amp;SUBSTITUTE(Y76,"補","")&amp;"時"&amp;")",""))</f>
        <v/>
      </c>
      <c r="Z775" s="65" t="str">
        <f ca="1">CONCATENATE(IF(AND(LEN(Z774)&gt;=1,Z774&lt;&gt;".",COUNTIF(Z$50:Z76,"*補*")&gt;0),".",""),IF(Z76="補",$A775,""),IF(AND(LEN(Z76)&gt;=2,ISNUMBER(SEARCH("補",Z76))),$A775&amp;"("&amp;SUBSTITUTE(Z76,"補","")&amp;"時"&amp;")",""))</f>
        <v/>
      </c>
      <c r="AA775" s="65" t="str">
        <f ca="1">CONCATENATE(IF(AND(LEN(AA774)&gt;=1,AA774&lt;&gt;".",COUNTIF(AA$50:AA76,"*補*")&gt;0),".",""),IF(AA76="補",$A775,""),IF(AND(LEN(AA76)&gt;=2,ISNUMBER(SEARCH("補",AA76))),$A775&amp;"("&amp;SUBSTITUTE(AA76,"補","")&amp;"時"&amp;")",""))</f>
        <v/>
      </c>
      <c r="AB775" s="65" t="str">
        <f ca="1">CONCATENATE(IF(AND(LEN(AB774)&gt;=1,AB774&lt;&gt;".",COUNTIF(AB$50:AB76,"*補*")&gt;0),".",""),IF(AB76="補",$A775,""),IF(AND(LEN(AB76)&gt;=2,ISNUMBER(SEARCH("補",AB76))),$A775&amp;"("&amp;SUBSTITUTE(AB76,"補","")&amp;"時"&amp;")",""))</f>
        <v/>
      </c>
      <c r="AC775" s="65" t="str">
        <f ca="1">CONCATENATE(IF(AND(LEN(AC774)&gt;=1,AC774&lt;&gt;".",COUNTIF(AC$50:AC76,"*補*")&gt;0),".",""),IF(AC76="補",$A775,""),IF(AND(LEN(AC76)&gt;=2,ISNUMBER(SEARCH("補",AC76))),$A775&amp;"("&amp;SUBSTITUTE(AC76,"補","")&amp;"時"&amp;")",""))</f>
        <v/>
      </c>
      <c r="AD775" s="65" t="str">
        <f ca="1">CONCATENATE(IF(AND(LEN(AD774)&gt;=1,AD774&lt;&gt;".",COUNTIF(AD$50:AD76,"*補*")&gt;0),".",""),IF(AD76="補",$A775,""),IF(AND(LEN(AD76)&gt;=2,ISNUMBER(SEARCH("補",AD76))),$A775&amp;"("&amp;SUBSTITUTE(AD76,"補","")&amp;"時"&amp;")",""))</f>
        <v/>
      </c>
      <c r="AE775" s="65" t="str">
        <f ca="1">CONCATENATE(IF(AND(LEN(AE774)&gt;=1,AE774&lt;&gt;".",COUNTIF(AE$50:AE76,"*補*")&gt;0),".",""),IF(AE76="補",$A775,""),IF(AND(LEN(AE76)&gt;=2,ISNUMBER(SEARCH("補",AE76))),$A775&amp;"("&amp;SUBSTITUTE(AE76,"補","")&amp;"時"&amp;")",""))</f>
        <v/>
      </c>
      <c r="AF775" s="65" t="str">
        <f ca="1">CONCATENATE(IF(AND(LEN(AF774)&gt;=1,AF774&lt;&gt;".",COUNTIF(AF$50:AF76,"*補*")&gt;0),".",""),IF(AF76="補",$A775,""),IF(AND(LEN(AF76)&gt;=2,ISNUMBER(SEARCH("補",AF76))),$A775&amp;"("&amp;SUBSTITUTE(AF76,"補","")&amp;"時"&amp;")",""))</f>
        <v/>
      </c>
      <c r="AG775" s="65" t="str">
        <f ca="1">CONCATENATE(IF(AND(LEN(AG774)&gt;=1,AG774&lt;&gt;".",COUNTIF(AG$50:AG76,"*補*")&gt;0),".",""),IF(AG76="補",$A775,""),IF(AND(LEN(AG76)&gt;=2,ISNUMBER(SEARCH("補",AG76))),$A775&amp;"("&amp;SUBSTITUTE(AG76,"補","")&amp;"時"&amp;")",""))</f>
        <v/>
      </c>
      <c r="AH775" s="65"/>
      <c r="AI775" s="65"/>
      <c r="AJ775" s="65"/>
    </row>
    <row r="776" spans="1:36">
      <c r="A776" s="65"/>
      <c r="B776" s="65"/>
      <c r="C776" s="65" t="str">
        <f ca="1">CONCATENATE(IF(AND(LEN(C775)&gt;=1,C775&lt;&gt;".",COUNTIF(C$50:C77,"*補*")&gt;0),".",""),IF(C77="補",$A776,""),IF(AND(LEN(C77)&gt;=2,ISNUMBER(SEARCH("補",C77))),$A776&amp;"("&amp;SUBSTITUTE(C77,"補","")&amp;"時"&amp;")",""))</f>
        <v/>
      </c>
      <c r="D776" s="65" t="str">
        <f ca="1">CONCATENATE(IF(AND(LEN(D775)&gt;=1,D775&lt;&gt;".",COUNTIF(D$50:D77,"*補*")&gt;0),".",""),IF(D77="補",$A776,""),IF(AND(LEN(D77)&gt;=2,ISNUMBER(SEARCH("補",D77))),$A776&amp;"("&amp;SUBSTITUTE(D77,"補","")&amp;"時"&amp;")",""))</f>
        <v/>
      </c>
      <c r="E776" s="65" t="str">
        <f ca="1">CONCATENATE(IF(AND(LEN(E775)&gt;=1,E775&lt;&gt;".",COUNTIF(E$50:E77,"*補*")&gt;0),".",""),IF(E77="補",$A776,""),IF(AND(LEN(E77)&gt;=2,ISNUMBER(SEARCH("補",E77))),$A776&amp;"("&amp;SUBSTITUTE(E77,"補","")&amp;"時"&amp;")",""))</f>
        <v/>
      </c>
      <c r="F776" s="65" t="str">
        <f ca="1">CONCATENATE(IF(AND(LEN(F775)&gt;=1,F775&lt;&gt;".",COUNTIF(F$50:F77,"*補*")&gt;0),".",""),IF(F77="補",$A776,""),IF(AND(LEN(F77)&gt;=2,ISNUMBER(SEARCH("補",F77))),$A776&amp;"("&amp;SUBSTITUTE(F77,"補","")&amp;"時"&amp;")",""))</f>
        <v/>
      </c>
      <c r="G776" s="65" t="str">
        <f ca="1">CONCATENATE(IF(AND(LEN(G775)&gt;=1,G775&lt;&gt;".",COUNTIF(G$50:G77,"*補*")&gt;0),".",""),IF(G77="補",$A776,""),IF(AND(LEN(G77)&gt;=2,ISNUMBER(SEARCH("補",G77))),$A776&amp;"("&amp;SUBSTITUTE(G77,"補","")&amp;"時"&amp;")",""))</f>
        <v/>
      </c>
      <c r="H776" s="65" t="str">
        <f ca="1">CONCATENATE(IF(AND(LEN(H775)&gt;=1,H775&lt;&gt;".",COUNTIF(H$50:H77,"*補*")&gt;0),".",""),IF(H77="補",$A776,""),IF(AND(LEN(H77)&gt;=2,ISNUMBER(SEARCH("補",H77))),$A776&amp;"("&amp;SUBSTITUTE(H77,"補","")&amp;"時"&amp;")",""))</f>
        <v/>
      </c>
      <c r="I776" s="65" t="str">
        <f ca="1">CONCATENATE(IF(AND(LEN(I775)&gt;=1,I775&lt;&gt;".",COUNTIF(I$50:I77,"*補*")&gt;0),".",""),IF(I77="補",$A776,""),IF(AND(LEN(I77)&gt;=2,ISNUMBER(SEARCH("補",I77))),$A776&amp;"("&amp;SUBSTITUTE(I77,"補","")&amp;"時"&amp;")",""))</f>
        <v/>
      </c>
      <c r="J776" s="65" t="str">
        <f ca="1">CONCATENATE(IF(AND(LEN(J775)&gt;=1,J775&lt;&gt;".",COUNTIF(J$50:J77,"*補*")&gt;0),".",""),IF(J77="補",$A776,""),IF(AND(LEN(J77)&gt;=2,ISNUMBER(SEARCH("補",J77))),$A776&amp;"("&amp;SUBSTITUTE(J77,"補","")&amp;"時"&amp;")",""))</f>
        <v/>
      </c>
      <c r="K776" s="65" t="str">
        <f ca="1">CONCATENATE(IF(AND(LEN(K775)&gt;=1,K775&lt;&gt;".",COUNTIF(K$50:K77,"*補*")&gt;0),".",""),IF(K77="補",$A776,""),IF(AND(LEN(K77)&gt;=2,ISNUMBER(SEARCH("補",K77))),$A776&amp;"("&amp;SUBSTITUTE(K77,"補","")&amp;"時"&amp;")",""))</f>
        <v/>
      </c>
      <c r="L776" s="65" t="str">
        <f ca="1">CONCATENATE(IF(AND(LEN(L775)&gt;=1,L775&lt;&gt;".",COUNTIF(L$50:L77,"*補*")&gt;0),".",""),IF(L77="補",$A776,""),IF(AND(LEN(L77)&gt;=2,ISNUMBER(SEARCH("補",L77))),$A776&amp;"("&amp;SUBSTITUTE(L77,"補","")&amp;"時"&amp;")",""))</f>
        <v/>
      </c>
      <c r="M776" s="65" t="str">
        <f ca="1">CONCATENATE(IF(AND(LEN(M775)&gt;=1,M775&lt;&gt;".",COUNTIF(M$50:M77,"*補*")&gt;0),".",""),IF(M77="補",$A776,""),IF(AND(LEN(M77)&gt;=2,ISNUMBER(SEARCH("補",M77))),$A776&amp;"("&amp;SUBSTITUTE(M77,"補","")&amp;"時"&amp;")",""))</f>
        <v/>
      </c>
      <c r="N776" s="65" t="str">
        <f ca="1">CONCATENATE(IF(AND(LEN(N775)&gt;=1,N775&lt;&gt;".",COUNTIF(N$50:N77,"*補*")&gt;0),".",""),IF(N77="補",$A776,""),IF(AND(LEN(N77)&gt;=2,ISNUMBER(SEARCH("補",N77))),$A776&amp;"("&amp;SUBSTITUTE(N77,"補","")&amp;"時"&amp;")",""))</f>
        <v/>
      </c>
      <c r="O776" s="65" t="str">
        <f ca="1">CONCATENATE(IF(AND(LEN(O775)&gt;=1,O775&lt;&gt;".",COUNTIF(O$50:O77,"*補*")&gt;0),".",""),IF(O77="補",$A776,""),IF(AND(LEN(O77)&gt;=2,ISNUMBER(SEARCH("補",O77))),$A776&amp;"("&amp;SUBSTITUTE(O77,"補","")&amp;"時"&amp;")",""))</f>
        <v/>
      </c>
      <c r="P776" s="65" t="str">
        <f ca="1">CONCATENATE(IF(AND(LEN(P775)&gt;=1,P775&lt;&gt;".",COUNTIF(P$50:P77,"*補*")&gt;0),".",""),IF(P77="補",$A776,""),IF(AND(LEN(P77)&gt;=2,ISNUMBER(SEARCH("補",P77))),$A776&amp;"("&amp;SUBSTITUTE(P77,"補","")&amp;"時"&amp;")",""))</f>
        <v/>
      </c>
      <c r="Q776" s="65" t="str">
        <f ca="1">CONCATENATE(IF(AND(LEN(Q775)&gt;=1,Q775&lt;&gt;".",COUNTIF(Q$50:Q77,"*補*")&gt;0),".",""),IF(Q77="補",$A776,""),IF(AND(LEN(Q77)&gt;=2,ISNUMBER(SEARCH("補",Q77))),$A776&amp;"("&amp;SUBSTITUTE(Q77,"補","")&amp;"時"&amp;")",""))</f>
        <v/>
      </c>
      <c r="R776" s="65" t="str">
        <f ca="1">CONCATENATE(IF(AND(LEN(R775)&gt;=1,R775&lt;&gt;".",COUNTIF(R$50:R77,"*補*")&gt;0),".",""),IF(R77="補",$A776,""),IF(AND(LEN(R77)&gt;=2,ISNUMBER(SEARCH("補",R77))),$A776&amp;"("&amp;SUBSTITUTE(R77,"補","")&amp;"時"&amp;")",""))</f>
        <v/>
      </c>
      <c r="S776" s="65" t="str">
        <f ca="1">CONCATENATE(IF(AND(LEN(S775)&gt;=1,S775&lt;&gt;".",COUNTIF(S$50:S77,"*補*")&gt;0),".",""),IF(S77="補",$A776,""),IF(AND(LEN(S77)&gt;=2,ISNUMBER(SEARCH("補",S77))),$A776&amp;"("&amp;SUBSTITUTE(S77,"補","")&amp;"時"&amp;")",""))</f>
        <v/>
      </c>
      <c r="T776" s="65" t="str">
        <f ca="1">CONCATENATE(IF(AND(LEN(T775)&gt;=1,T775&lt;&gt;".",COUNTIF(T$50:T77,"*補*")&gt;0),".",""),IF(T77="補",$A776,""),IF(AND(LEN(T77)&gt;=2,ISNUMBER(SEARCH("補",T77))),$A776&amp;"("&amp;SUBSTITUTE(T77,"補","")&amp;"時"&amp;")",""))</f>
        <v/>
      </c>
      <c r="U776" s="65" t="str">
        <f ca="1">CONCATENATE(IF(AND(LEN(U775)&gt;=1,U775&lt;&gt;".",COUNTIF(U$50:U77,"*補*")&gt;0),".",""),IF(U77="補",$A776,""),IF(AND(LEN(U77)&gt;=2,ISNUMBER(SEARCH("補",U77))),$A776&amp;"("&amp;SUBSTITUTE(U77,"補","")&amp;"時"&amp;")",""))</f>
        <v/>
      </c>
      <c r="V776" s="65" t="str">
        <f ca="1">CONCATENATE(IF(AND(LEN(V775)&gt;=1,V775&lt;&gt;".",COUNTIF(V$50:V77,"*補*")&gt;0),".",""),IF(V77="補",$A776,""),IF(AND(LEN(V77)&gt;=2,ISNUMBER(SEARCH("補",V77))),$A776&amp;"("&amp;SUBSTITUTE(V77,"補","")&amp;"時"&amp;")",""))</f>
        <v/>
      </c>
      <c r="W776" s="65" t="str">
        <f ca="1">CONCATENATE(IF(AND(LEN(W775)&gt;=1,W775&lt;&gt;".",COUNTIF(W$50:W77,"*補*")&gt;0),".",""),IF(W77="補",$A776,""),IF(AND(LEN(W77)&gt;=2,ISNUMBER(SEARCH("補",W77))),$A776&amp;"("&amp;SUBSTITUTE(W77,"補","")&amp;"時"&amp;")",""))</f>
        <v/>
      </c>
      <c r="X776" s="65" t="str">
        <f ca="1">CONCATENATE(IF(AND(LEN(X775)&gt;=1,X775&lt;&gt;".",COUNTIF(X$50:X77,"*補*")&gt;0),".",""),IF(X77="補",$A776,""),IF(AND(LEN(X77)&gt;=2,ISNUMBER(SEARCH("補",X77))),$A776&amp;"("&amp;SUBSTITUTE(X77,"補","")&amp;"時"&amp;")",""))</f>
        <v/>
      </c>
      <c r="Y776" s="65" t="str">
        <f ca="1">CONCATENATE(IF(AND(LEN(Y775)&gt;=1,Y775&lt;&gt;".",COUNTIF(Y$50:Y77,"*補*")&gt;0),".",""),IF(Y77="補",$A776,""),IF(AND(LEN(Y77)&gt;=2,ISNUMBER(SEARCH("補",Y77))),$A776&amp;"("&amp;SUBSTITUTE(Y77,"補","")&amp;"時"&amp;")",""))</f>
        <v/>
      </c>
      <c r="Z776" s="65" t="str">
        <f ca="1">CONCATENATE(IF(AND(LEN(Z775)&gt;=1,Z775&lt;&gt;".",COUNTIF(Z$50:Z77,"*補*")&gt;0),".",""),IF(Z77="補",$A776,""),IF(AND(LEN(Z77)&gt;=2,ISNUMBER(SEARCH("補",Z77))),$A776&amp;"("&amp;SUBSTITUTE(Z77,"補","")&amp;"時"&amp;")",""))</f>
        <v/>
      </c>
      <c r="AA776" s="65" t="str">
        <f ca="1">CONCATENATE(IF(AND(LEN(AA775)&gt;=1,AA775&lt;&gt;".",COUNTIF(AA$50:AA77,"*補*")&gt;0),".",""),IF(AA77="補",$A776,""),IF(AND(LEN(AA77)&gt;=2,ISNUMBER(SEARCH("補",AA77))),$A776&amp;"("&amp;SUBSTITUTE(AA77,"補","")&amp;"時"&amp;")",""))</f>
        <v/>
      </c>
      <c r="AB776" s="65" t="str">
        <f ca="1">CONCATENATE(IF(AND(LEN(AB775)&gt;=1,AB775&lt;&gt;".",COUNTIF(AB$50:AB77,"*補*")&gt;0),".",""),IF(AB77="補",$A776,""),IF(AND(LEN(AB77)&gt;=2,ISNUMBER(SEARCH("補",AB77))),$A776&amp;"("&amp;SUBSTITUTE(AB77,"補","")&amp;"時"&amp;")",""))</f>
        <v/>
      </c>
      <c r="AC776" s="65" t="str">
        <f ca="1">CONCATENATE(IF(AND(LEN(AC775)&gt;=1,AC775&lt;&gt;".",COUNTIF(AC$50:AC77,"*補*")&gt;0),".",""),IF(AC77="補",$A776,""),IF(AND(LEN(AC77)&gt;=2,ISNUMBER(SEARCH("補",AC77))),$A776&amp;"("&amp;SUBSTITUTE(AC77,"補","")&amp;"時"&amp;")",""))</f>
        <v/>
      </c>
      <c r="AD776" s="65" t="str">
        <f ca="1">CONCATENATE(IF(AND(LEN(AD775)&gt;=1,AD775&lt;&gt;".",COUNTIF(AD$50:AD77,"*補*")&gt;0),".",""),IF(AD77="補",$A776,""),IF(AND(LEN(AD77)&gt;=2,ISNUMBER(SEARCH("補",AD77))),$A776&amp;"("&amp;SUBSTITUTE(AD77,"補","")&amp;"時"&amp;")",""))</f>
        <v/>
      </c>
      <c r="AE776" s="65" t="str">
        <f ca="1">CONCATENATE(IF(AND(LEN(AE775)&gt;=1,AE775&lt;&gt;".",COUNTIF(AE$50:AE77,"*補*")&gt;0),".",""),IF(AE77="補",$A776,""),IF(AND(LEN(AE77)&gt;=2,ISNUMBER(SEARCH("補",AE77))),$A776&amp;"("&amp;SUBSTITUTE(AE77,"補","")&amp;"時"&amp;")",""))</f>
        <v/>
      </c>
      <c r="AF776" s="65" t="str">
        <f ca="1">CONCATENATE(IF(AND(LEN(AF775)&gt;=1,AF775&lt;&gt;".",COUNTIF(AF$50:AF77,"*補*")&gt;0),".",""),IF(AF77="補",$A776,""),IF(AND(LEN(AF77)&gt;=2,ISNUMBER(SEARCH("補",AF77))),$A776&amp;"("&amp;SUBSTITUTE(AF77,"補","")&amp;"時"&amp;")",""))</f>
        <v/>
      </c>
      <c r="AG776" s="65" t="str">
        <f ca="1">CONCATENATE(IF(AND(LEN(AG775)&gt;=1,AG775&lt;&gt;".",COUNTIF(AG$50:AG77,"*補*")&gt;0),".",""),IF(AG77="補",$A776,""),IF(AND(LEN(AG77)&gt;=2,ISNUMBER(SEARCH("補",AG77))),$A776&amp;"("&amp;SUBSTITUTE(AG77,"補","")&amp;"時"&amp;")",""))</f>
        <v/>
      </c>
      <c r="AH776" s="65"/>
      <c r="AI776" s="65"/>
      <c r="AJ776" s="65"/>
    </row>
    <row r="777" spans="1:36">
      <c r="A777" s="65"/>
      <c r="B777" s="65"/>
      <c r="C777" s="65" t="str">
        <f ca="1">CONCATENATE(IF(AND(LEN(C776)&gt;=1,C776&lt;&gt;".",COUNTIF(C$50:C78,"*補*")&gt;0),".",""),IF(C78="補",$A777,""),IF(AND(LEN(C78)&gt;=2,ISNUMBER(SEARCH("補",C78))),$A777&amp;"("&amp;SUBSTITUTE(C78,"補","")&amp;"時"&amp;")",""))</f>
        <v/>
      </c>
      <c r="D777" s="65" t="str">
        <f ca="1">CONCATENATE(IF(AND(LEN(D776)&gt;=1,D776&lt;&gt;".",COUNTIF(D$50:D78,"*補*")&gt;0),".",""),IF(D78="補",$A777,""),IF(AND(LEN(D78)&gt;=2,ISNUMBER(SEARCH("補",D78))),$A777&amp;"("&amp;SUBSTITUTE(D78,"補","")&amp;"時"&amp;")",""))</f>
        <v/>
      </c>
      <c r="E777" s="65" t="str">
        <f ca="1">CONCATENATE(IF(AND(LEN(E776)&gt;=1,E776&lt;&gt;".",COUNTIF(E$50:E78,"*補*")&gt;0),".",""),IF(E78="補",$A777,""),IF(AND(LEN(E78)&gt;=2,ISNUMBER(SEARCH("補",E78))),$A777&amp;"("&amp;SUBSTITUTE(E78,"補","")&amp;"時"&amp;")",""))</f>
        <v/>
      </c>
      <c r="F777" s="65" t="str">
        <f ca="1">CONCATENATE(IF(AND(LEN(F776)&gt;=1,F776&lt;&gt;".",COUNTIF(F$50:F78,"*補*")&gt;0),".",""),IF(F78="補",$A777,""),IF(AND(LEN(F78)&gt;=2,ISNUMBER(SEARCH("補",F78))),$A777&amp;"("&amp;SUBSTITUTE(F78,"補","")&amp;"時"&amp;")",""))</f>
        <v/>
      </c>
      <c r="G777" s="65" t="str">
        <f ca="1">CONCATENATE(IF(AND(LEN(G776)&gt;=1,G776&lt;&gt;".",COUNTIF(G$50:G78,"*補*")&gt;0),".",""),IF(G78="補",$A777,""),IF(AND(LEN(G78)&gt;=2,ISNUMBER(SEARCH("補",G78))),$A777&amp;"("&amp;SUBSTITUTE(G78,"補","")&amp;"時"&amp;")",""))</f>
        <v/>
      </c>
      <c r="H777" s="65" t="str">
        <f ca="1">CONCATENATE(IF(AND(LEN(H776)&gt;=1,H776&lt;&gt;".",COUNTIF(H$50:H78,"*補*")&gt;0),".",""),IF(H78="補",$A777,""),IF(AND(LEN(H78)&gt;=2,ISNUMBER(SEARCH("補",H78))),$A777&amp;"("&amp;SUBSTITUTE(H78,"補","")&amp;"時"&amp;")",""))</f>
        <v/>
      </c>
      <c r="I777" s="65" t="str">
        <f ca="1">CONCATENATE(IF(AND(LEN(I776)&gt;=1,I776&lt;&gt;".",COUNTIF(I$50:I78,"*補*")&gt;0),".",""),IF(I78="補",$A777,""),IF(AND(LEN(I78)&gt;=2,ISNUMBER(SEARCH("補",I78))),$A777&amp;"("&amp;SUBSTITUTE(I78,"補","")&amp;"時"&amp;")",""))</f>
        <v/>
      </c>
      <c r="J777" s="65" t="str">
        <f ca="1">CONCATENATE(IF(AND(LEN(J776)&gt;=1,J776&lt;&gt;".",COUNTIF(J$50:J78,"*補*")&gt;0),".",""),IF(J78="補",$A777,""),IF(AND(LEN(J78)&gt;=2,ISNUMBER(SEARCH("補",J78))),$A777&amp;"("&amp;SUBSTITUTE(J78,"補","")&amp;"時"&amp;")",""))</f>
        <v/>
      </c>
      <c r="K777" s="65" t="str">
        <f ca="1">CONCATENATE(IF(AND(LEN(K776)&gt;=1,K776&lt;&gt;".",COUNTIF(K$50:K78,"*補*")&gt;0),".",""),IF(K78="補",$A777,""),IF(AND(LEN(K78)&gt;=2,ISNUMBER(SEARCH("補",K78))),$A777&amp;"("&amp;SUBSTITUTE(K78,"補","")&amp;"時"&amp;")",""))</f>
        <v/>
      </c>
      <c r="L777" s="65" t="str">
        <f ca="1">CONCATENATE(IF(AND(LEN(L776)&gt;=1,L776&lt;&gt;".",COUNTIF(L$50:L78,"*補*")&gt;0),".",""),IF(L78="補",$A777,""),IF(AND(LEN(L78)&gt;=2,ISNUMBER(SEARCH("補",L78))),$A777&amp;"("&amp;SUBSTITUTE(L78,"補","")&amp;"時"&amp;")",""))</f>
        <v/>
      </c>
      <c r="M777" s="65" t="str">
        <f ca="1">CONCATENATE(IF(AND(LEN(M776)&gt;=1,M776&lt;&gt;".",COUNTIF(M$50:M78,"*補*")&gt;0),".",""),IF(M78="補",$A777,""),IF(AND(LEN(M78)&gt;=2,ISNUMBER(SEARCH("補",M78))),$A777&amp;"("&amp;SUBSTITUTE(M78,"補","")&amp;"時"&amp;")",""))</f>
        <v/>
      </c>
      <c r="N777" s="65" t="str">
        <f ca="1">CONCATENATE(IF(AND(LEN(N776)&gt;=1,N776&lt;&gt;".",COUNTIF(N$50:N78,"*補*")&gt;0),".",""),IF(N78="補",$A777,""),IF(AND(LEN(N78)&gt;=2,ISNUMBER(SEARCH("補",N78))),$A777&amp;"("&amp;SUBSTITUTE(N78,"補","")&amp;"時"&amp;")",""))</f>
        <v/>
      </c>
      <c r="O777" s="65" t="str">
        <f ca="1">CONCATENATE(IF(AND(LEN(O776)&gt;=1,O776&lt;&gt;".",COUNTIF(O$50:O78,"*補*")&gt;0),".",""),IF(O78="補",$A777,""),IF(AND(LEN(O78)&gt;=2,ISNUMBER(SEARCH("補",O78))),$A777&amp;"("&amp;SUBSTITUTE(O78,"補","")&amp;"時"&amp;")",""))</f>
        <v/>
      </c>
      <c r="P777" s="65" t="str">
        <f ca="1">CONCATENATE(IF(AND(LEN(P776)&gt;=1,P776&lt;&gt;".",COUNTIF(P$50:P78,"*補*")&gt;0),".",""),IF(P78="補",$A777,""),IF(AND(LEN(P78)&gt;=2,ISNUMBER(SEARCH("補",P78))),$A777&amp;"("&amp;SUBSTITUTE(P78,"補","")&amp;"時"&amp;")",""))</f>
        <v/>
      </c>
      <c r="Q777" s="65" t="str">
        <f ca="1">CONCATENATE(IF(AND(LEN(Q776)&gt;=1,Q776&lt;&gt;".",COUNTIF(Q$50:Q78,"*補*")&gt;0),".",""),IF(Q78="補",$A777,""),IF(AND(LEN(Q78)&gt;=2,ISNUMBER(SEARCH("補",Q78))),$A777&amp;"("&amp;SUBSTITUTE(Q78,"補","")&amp;"時"&amp;")",""))</f>
        <v/>
      </c>
      <c r="R777" s="65" t="str">
        <f ca="1">CONCATENATE(IF(AND(LEN(R776)&gt;=1,R776&lt;&gt;".",COUNTIF(R$50:R78,"*補*")&gt;0),".",""),IF(R78="補",$A777,""),IF(AND(LEN(R78)&gt;=2,ISNUMBER(SEARCH("補",R78))),$A777&amp;"("&amp;SUBSTITUTE(R78,"補","")&amp;"時"&amp;")",""))</f>
        <v/>
      </c>
      <c r="S777" s="65" t="str">
        <f ca="1">CONCATENATE(IF(AND(LEN(S776)&gt;=1,S776&lt;&gt;".",COUNTIF(S$50:S78,"*補*")&gt;0),".",""),IF(S78="補",$A777,""),IF(AND(LEN(S78)&gt;=2,ISNUMBER(SEARCH("補",S78))),$A777&amp;"("&amp;SUBSTITUTE(S78,"補","")&amp;"時"&amp;")",""))</f>
        <v/>
      </c>
      <c r="T777" s="65" t="str">
        <f ca="1">CONCATENATE(IF(AND(LEN(T776)&gt;=1,T776&lt;&gt;".",COUNTIF(T$50:T78,"*補*")&gt;0),".",""),IF(T78="補",$A777,""),IF(AND(LEN(T78)&gt;=2,ISNUMBER(SEARCH("補",T78))),$A777&amp;"("&amp;SUBSTITUTE(T78,"補","")&amp;"時"&amp;")",""))</f>
        <v/>
      </c>
      <c r="U777" s="65" t="str">
        <f ca="1">CONCATENATE(IF(AND(LEN(U776)&gt;=1,U776&lt;&gt;".",COUNTIF(U$50:U78,"*補*")&gt;0),".",""),IF(U78="補",$A777,""),IF(AND(LEN(U78)&gt;=2,ISNUMBER(SEARCH("補",U78))),$A777&amp;"("&amp;SUBSTITUTE(U78,"補","")&amp;"時"&amp;")",""))</f>
        <v/>
      </c>
      <c r="V777" s="65" t="str">
        <f ca="1">CONCATENATE(IF(AND(LEN(V776)&gt;=1,V776&lt;&gt;".",COUNTIF(V$50:V78,"*補*")&gt;0),".",""),IF(V78="補",$A777,""),IF(AND(LEN(V78)&gt;=2,ISNUMBER(SEARCH("補",V78))),$A777&amp;"("&amp;SUBSTITUTE(V78,"補","")&amp;"時"&amp;")",""))</f>
        <v/>
      </c>
      <c r="W777" s="65" t="str">
        <f ca="1">CONCATENATE(IF(AND(LEN(W776)&gt;=1,W776&lt;&gt;".",COUNTIF(W$50:W78,"*補*")&gt;0),".",""),IF(W78="補",$A777,""),IF(AND(LEN(W78)&gt;=2,ISNUMBER(SEARCH("補",W78))),$A777&amp;"("&amp;SUBSTITUTE(W78,"補","")&amp;"時"&amp;")",""))</f>
        <v/>
      </c>
      <c r="X777" s="65" t="str">
        <f ca="1">CONCATENATE(IF(AND(LEN(X776)&gt;=1,X776&lt;&gt;".",COUNTIF(X$50:X78,"*補*")&gt;0),".",""),IF(X78="補",$A777,""),IF(AND(LEN(X78)&gt;=2,ISNUMBER(SEARCH("補",X78))),$A777&amp;"("&amp;SUBSTITUTE(X78,"補","")&amp;"時"&amp;")",""))</f>
        <v/>
      </c>
      <c r="Y777" s="65" t="str">
        <f ca="1">CONCATENATE(IF(AND(LEN(Y776)&gt;=1,Y776&lt;&gt;".",COUNTIF(Y$50:Y78,"*補*")&gt;0),".",""),IF(Y78="補",$A777,""),IF(AND(LEN(Y78)&gt;=2,ISNUMBER(SEARCH("補",Y78))),$A777&amp;"("&amp;SUBSTITUTE(Y78,"補","")&amp;"時"&amp;")",""))</f>
        <v/>
      </c>
      <c r="Z777" s="65" t="str">
        <f ca="1">CONCATENATE(IF(AND(LEN(Z776)&gt;=1,Z776&lt;&gt;".",COUNTIF(Z$50:Z78,"*補*")&gt;0),".",""),IF(Z78="補",$A777,""),IF(AND(LEN(Z78)&gt;=2,ISNUMBER(SEARCH("補",Z78))),$A777&amp;"("&amp;SUBSTITUTE(Z78,"補","")&amp;"時"&amp;")",""))</f>
        <v/>
      </c>
      <c r="AA777" s="65" t="str">
        <f ca="1">CONCATENATE(IF(AND(LEN(AA776)&gt;=1,AA776&lt;&gt;".",COUNTIF(AA$50:AA78,"*補*")&gt;0),".",""),IF(AA78="補",$A777,""),IF(AND(LEN(AA78)&gt;=2,ISNUMBER(SEARCH("補",AA78))),$A777&amp;"("&amp;SUBSTITUTE(AA78,"補","")&amp;"時"&amp;")",""))</f>
        <v/>
      </c>
      <c r="AB777" s="65" t="str">
        <f ca="1">CONCATENATE(IF(AND(LEN(AB776)&gt;=1,AB776&lt;&gt;".",COUNTIF(AB$50:AB78,"*補*")&gt;0),".",""),IF(AB78="補",$A777,""),IF(AND(LEN(AB78)&gt;=2,ISNUMBER(SEARCH("補",AB78))),$A777&amp;"("&amp;SUBSTITUTE(AB78,"補","")&amp;"時"&amp;")",""))</f>
        <v/>
      </c>
      <c r="AC777" s="65" t="str">
        <f ca="1">CONCATENATE(IF(AND(LEN(AC776)&gt;=1,AC776&lt;&gt;".",COUNTIF(AC$50:AC78,"*補*")&gt;0),".",""),IF(AC78="補",$A777,""),IF(AND(LEN(AC78)&gt;=2,ISNUMBER(SEARCH("補",AC78))),$A777&amp;"("&amp;SUBSTITUTE(AC78,"補","")&amp;"時"&amp;")",""))</f>
        <v/>
      </c>
      <c r="AD777" s="65" t="str">
        <f ca="1">CONCATENATE(IF(AND(LEN(AD776)&gt;=1,AD776&lt;&gt;".",COUNTIF(AD$50:AD78,"*補*")&gt;0),".",""),IF(AD78="補",$A777,""),IF(AND(LEN(AD78)&gt;=2,ISNUMBER(SEARCH("補",AD78))),$A777&amp;"("&amp;SUBSTITUTE(AD78,"補","")&amp;"時"&amp;")",""))</f>
        <v/>
      </c>
      <c r="AE777" s="65" t="str">
        <f ca="1">CONCATENATE(IF(AND(LEN(AE776)&gt;=1,AE776&lt;&gt;".",COUNTIF(AE$50:AE78,"*補*")&gt;0),".",""),IF(AE78="補",$A777,""),IF(AND(LEN(AE78)&gt;=2,ISNUMBER(SEARCH("補",AE78))),$A777&amp;"("&amp;SUBSTITUTE(AE78,"補","")&amp;"時"&amp;")",""))</f>
        <v/>
      </c>
      <c r="AF777" s="65" t="str">
        <f ca="1">CONCATENATE(IF(AND(LEN(AF776)&gt;=1,AF776&lt;&gt;".",COUNTIF(AF$50:AF78,"*補*")&gt;0),".",""),IF(AF78="補",$A777,""),IF(AND(LEN(AF78)&gt;=2,ISNUMBER(SEARCH("補",AF78))),$A777&amp;"("&amp;SUBSTITUTE(AF78,"補","")&amp;"時"&amp;")",""))</f>
        <v/>
      </c>
      <c r="AG777" s="65" t="str">
        <f ca="1">CONCATENATE(IF(AND(LEN(AG776)&gt;=1,AG776&lt;&gt;".",COUNTIF(AG$50:AG78,"*補*")&gt;0),".",""),IF(AG78="補",$A777,""),IF(AND(LEN(AG78)&gt;=2,ISNUMBER(SEARCH("補",AG78))),$A777&amp;"("&amp;SUBSTITUTE(AG78,"補","")&amp;"時"&amp;")",""))</f>
        <v/>
      </c>
      <c r="AH777" s="65"/>
      <c r="AI777" s="65"/>
      <c r="AJ777" s="65"/>
    </row>
    <row r="778" spans="1:36">
      <c r="A778" s="65"/>
      <c r="B778" s="65"/>
      <c r="C778" s="65" t="str">
        <f ca="1">CONCATENATE(IF(AND(LEN(C777)&gt;=1,C777&lt;&gt;".",COUNTIF(C$50:C79,"*補*")&gt;0),".",""),IF(C79="補",$A778,""),IF(AND(LEN(C79)&gt;=2,ISNUMBER(SEARCH("補",C79))),$A778&amp;"("&amp;SUBSTITUTE(C79,"補","")&amp;"時"&amp;")",""))</f>
        <v/>
      </c>
      <c r="D778" s="65" t="str">
        <f ca="1">CONCATENATE(IF(AND(LEN(D777)&gt;=1,D777&lt;&gt;".",COUNTIF(D$50:D79,"*補*")&gt;0),".",""),IF(D79="補",$A778,""),IF(AND(LEN(D79)&gt;=2,ISNUMBER(SEARCH("補",D79))),$A778&amp;"("&amp;SUBSTITUTE(D79,"補","")&amp;"時"&amp;")",""))</f>
        <v/>
      </c>
      <c r="E778" s="65" t="str">
        <f ca="1">CONCATENATE(IF(AND(LEN(E777)&gt;=1,E777&lt;&gt;".",COUNTIF(E$50:E79,"*補*")&gt;0),".",""),IF(E79="補",$A778,""),IF(AND(LEN(E79)&gt;=2,ISNUMBER(SEARCH("補",E79))),$A778&amp;"("&amp;SUBSTITUTE(E79,"補","")&amp;"時"&amp;")",""))</f>
        <v/>
      </c>
      <c r="F778" s="65" t="str">
        <f ca="1">CONCATENATE(IF(AND(LEN(F777)&gt;=1,F777&lt;&gt;".",COUNTIF(F$50:F79,"*補*")&gt;0),".",""),IF(F79="補",$A778,""),IF(AND(LEN(F79)&gt;=2,ISNUMBER(SEARCH("補",F79))),$A778&amp;"("&amp;SUBSTITUTE(F79,"補","")&amp;"時"&amp;")",""))</f>
        <v/>
      </c>
      <c r="G778" s="65" t="str">
        <f ca="1">CONCATENATE(IF(AND(LEN(G777)&gt;=1,G777&lt;&gt;".",COUNTIF(G$50:G79,"*補*")&gt;0),".",""),IF(G79="補",$A778,""),IF(AND(LEN(G79)&gt;=2,ISNUMBER(SEARCH("補",G79))),$A778&amp;"("&amp;SUBSTITUTE(G79,"補","")&amp;"時"&amp;")",""))</f>
        <v/>
      </c>
      <c r="H778" s="65" t="str">
        <f ca="1">CONCATENATE(IF(AND(LEN(H777)&gt;=1,H777&lt;&gt;".",COUNTIF(H$50:H79,"*補*")&gt;0),".",""),IF(H79="補",$A778,""),IF(AND(LEN(H79)&gt;=2,ISNUMBER(SEARCH("補",H79))),$A778&amp;"("&amp;SUBSTITUTE(H79,"補","")&amp;"時"&amp;")",""))</f>
        <v/>
      </c>
      <c r="I778" s="65" t="str">
        <f ca="1">CONCATENATE(IF(AND(LEN(I777)&gt;=1,I777&lt;&gt;".",COUNTIF(I$50:I79,"*補*")&gt;0),".",""),IF(I79="補",$A778,""),IF(AND(LEN(I79)&gt;=2,ISNUMBER(SEARCH("補",I79))),$A778&amp;"("&amp;SUBSTITUTE(I79,"補","")&amp;"時"&amp;")",""))</f>
        <v/>
      </c>
      <c r="J778" s="65" t="str">
        <f ca="1">CONCATENATE(IF(AND(LEN(J777)&gt;=1,J777&lt;&gt;".",COUNTIF(J$50:J79,"*補*")&gt;0),".",""),IF(J79="補",$A778,""),IF(AND(LEN(J79)&gt;=2,ISNUMBER(SEARCH("補",J79))),$A778&amp;"("&amp;SUBSTITUTE(J79,"補","")&amp;"時"&amp;")",""))</f>
        <v/>
      </c>
      <c r="K778" s="65" t="str">
        <f ca="1">CONCATENATE(IF(AND(LEN(K777)&gt;=1,K777&lt;&gt;".",COUNTIF(K$50:K79,"*補*")&gt;0),".",""),IF(K79="補",$A778,""),IF(AND(LEN(K79)&gt;=2,ISNUMBER(SEARCH("補",K79))),$A778&amp;"("&amp;SUBSTITUTE(K79,"補","")&amp;"時"&amp;")",""))</f>
        <v/>
      </c>
      <c r="L778" s="65" t="str">
        <f ca="1">CONCATENATE(IF(AND(LEN(L777)&gt;=1,L777&lt;&gt;".",COUNTIF(L$50:L79,"*補*")&gt;0),".",""),IF(L79="補",$A778,""),IF(AND(LEN(L79)&gt;=2,ISNUMBER(SEARCH("補",L79))),$A778&amp;"("&amp;SUBSTITUTE(L79,"補","")&amp;"時"&amp;")",""))</f>
        <v/>
      </c>
      <c r="M778" s="65" t="str">
        <f ca="1">CONCATENATE(IF(AND(LEN(M777)&gt;=1,M777&lt;&gt;".",COUNTIF(M$50:M79,"*補*")&gt;0),".",""),IF(M79="補",$A778,""),IF(AND(LEN(M79)&gt;=2,ISNUMBER(SEARCH("補",M79))),$A778&amp;"("&amp;SUBSTITUTE(M79,"補","")&amp;"時"&amp;")",""))</f>
        <v/>
      </c>
      <c r="N778" s="65" t="str">
        <f ca="1">CONCATENATE(IF(AND(LEN(N777)&gt;=1,N777&lt;&gt;".",COUNTIF(N$50:N79,"*補*")&gt;0),".",""),IF(N79="補",$A778,""),IF(AND(LEN(N79)&gt;=2,ISNUMBER(SEARCH("補",N79))),$A778&amp;"("&amp;SUBSTITUTE(N79,"補","")&amp;"時"&amp;")",""))</f>
        <v/>
      </c>
      <c r="O778" s="65" t="str">
        <f ca="1">CONCATENATE(IF(AND(LEN(O777)&gt;=1,O777&lt;&gt;".",COUNTIF(O$50:O79,"*補*")&gt;0),".",""),IF(O79="補",$A778,""),IF(AND(LEN(O79)&gt;=2,ISNUMBER(SEARCH("補",O79))),$A778&amp;"("&amp;SUBSTITUTE(O79,"補","")&amp;"時"&amp;")",""))</f>
        <v/>
      </c>
      <c r="P778" s="65" t="str">
        <f ca="1">CONCATENATE(IF(AND(LEN(P777)&gt;=1,P777&lt;&gt;".",COUNTIF(P$50:P79,"*補*")&gt;0),".",""),IF(P79="補",$A778,""),IF(AND(LEN(P79)&gt;=2,ISNUMBER(SEARCH("補",P79))),$A778&amp;"("&amp;SUBSTITUTE(P79,"補","")&amp;"時"&amp;")",""))</f>
        <v/>
      </c>
      <c r="Q778" s="65" t="str">
        <f ca="1">CONCATENATE(IF(AND(LEN(Q777)&gt;=1,Q777&lt;&gt;".",COUNTIF(Q$50:Q79,"*補*")&gt;0),".",""),IF(Q79="補",$A778,""),IF(AND(LEN(Q79)&gt;=2,ISNUMBER(SEARCH("補",Q79))),$A778&amp;"("&amp;SUBSTITUTE(Q79,"補","")&amp;"時"&amp;")",""))</f>
        <v/>
      </c>
      <c r="R778" s="65" t="str">
        <f ca="1">CONCATENATE(IF(AND(LEN(R777)&gt;=1,R777&lt;&gt;".",COUNTIF(R$50:R79,"*補*")&gt;0),".",""),IF(R79="補",$A778,""),IF(AND(LEN(R79)&gt;=2,ISNUMBER(SEARCH("補",R79))),$A778&amp;"("&amp;SUBSTITUTE(R79,"補","")&amp;"時"&amp;")",""))</f>
        <v/>
      </c>
      <c r="S778" s="65" t="str">
        <f ca="1">CONCATENATE(IF(AND(LEN(S777)&gt;=1,S777&lt;&gt;".",COUNTIF(S$50:S79,"*補*")&gt;0),".",""),IF(S79="補",$A778,""),IF(AND(LEN(S79)&gt;=2,ISNUMBER(SEARCH("補",S79))),$A778&amp;"("&amp;SUBSTITUTE(S79,"補","")&amp;"時"&amp;")",""))</f>
        <v/>
      </c>
      <c r="T778" s="65" t="str">
        <f ca="1">CONCATENATE(IF(AND(LEN(T777)&gt;=1,T777&lt;&gt;".",COUNTIF(T$50:T79,"*補*")&gt;0),".",""),IF(T79="補",$A778,""),IF(AND(LEN(T79)&gt;=2,ISNUMBER(SEARCH("補",T79))),$A778&amp;"("&amp;SUBSTITUTE(T79,"補","")&amp;"時"&amp;")",""))</f>
        <v/>
      </c>
      <c r="U778" s="65" t="str">
        <f ca="1">CONCATENATE(IF(AND(LEN(U777)&gt;=1,U777&lt;&gt;".",COUNTIF(U$50:U79,"*補*")&gt;0),".",""),IF(U79="補",$A778,""),IF(AND(LEN(U79)&gt;=2,ISNUMBER(SEARCH("補",U79))),$A778&amp;"("&amp;SUBSTITUTE(U79,"補","")&amp;"時"&amp;")",""))</f>
        <v/>
      </c>
      <c r="V778" s="65" t="str">
        <f ca="1">CONCATENATE(IF(AND(LEN(V777)&gt;=1,V777&lt;&gt;".",COUNTIF(V$50:V79,"*補*")&gt;0),".",""),IF(V79="補",$A778,""),IF(AND(LEN(V79)&gt;=2,ISNUMBER(SEARCH("補",V79))),$A778&amp;"("&amp;SUBSTITUTE(V79,"補","")&amp;"時"&amp;")",""))</f>
        <v/>
      </c>
      <c r="W778" s="65" t="str">
        <f ca="1">CONCATENATE(IF(AND(LEN(W777)&gt;=1,W777&lt;&gt;".",COUNTIF(W$50:W79,"*補*")&gt;0),".",""),IF(W79="補",$A778,""),IF(AND(LEN(W79)&gt;=2,ISNUMBER(SEARCH("補",W79))),$A778&amp;"("&amp;SUBSTITUTE(W79,"補","")&amp;"時"&amp;")",""))</f>
        <v/>
      </c>
      <c r="X778" s="65" t="str">
        <f ca="1">CONCATENATE(IF(AND(LEN(X777)&gt;=1,X777&lt;&gt;".",COUNTIF(X$50:X79,"*補*")&gt;0),".",""),IF(X79="補",$A778,""),IF(AND(LEN(X79)&gt;=2,ISNUMBER(SEARCH("補",X79))),$A778&amp;"("&amp;SUBSTITUTE(X79,"補","")&amp;"時"&amp;")",""))</f>
        <v/>
      </c>
      <c r="Y778" s="65" t="str">
        <f ca="1">CONCATENATE(IF(AND(LEN(Y777)&gt;=1,Y777&lt;&gt;".",COUNTIF(Y$50:Y79,"*補*")&gt;0),".",""),IF(Y79="補",$A778,""),IF(AND(LEN(Y79)&gt;=2,ISNUMBER(SEARCH("補",Y79))),$A778&amp;"("&amp;SUBSTITUTE(Y79,"補","")&amp;"時"&amp;")",""))</f>
        <v/>
      </c>
      <c r="Z778" s="65" t="str">
        <f ca="1">CONCATENATE(IF(AND(LEN(Z777)&gt;=1,Z777&lt;&gt;".",COUNTIF(Z$50:Z79,"*補*")&gt;0),".",""),IF(Z79="補",$A778,""),IF(AND(LEN(Z79)&gt;=2,ISNUMBER(SEARCH("補",Z79))),$A778&amp;"("&amp;SUBSTITUTE(Z79,"補","")&amp;"時"&amp;")",""))</f>
        <v/>
      </c>
      <c r="AA778" s="65" t="str">
        <f ca="1">CONCATENATE(IF(AND(LEN(AA777)&gt;=1,AA777&lt;&gt;".",COUNTIF(AA$50:AA79,"*補*")&gt;0),".",""),IF(AA79="補",$A778,""),IF(AND(LEN(AA79)&gt;=2,ISNUMBER(SEARCH("補",AA79))),$A778&amp;"("&amp;SUBSTITUTE(AA79,"補","")&amp;"時"&amp;")",""))</f>
        <v/>
      </c>
      <c r="AB778" s="65" t="str">
        <f ca="1">CONCATENATE(IF(AND(LEN(AB777)&gt;=1,AB777&lt;&gt;".",COUNTIF(AB$50:AB79,"*補*")&gt;0),".",""),IF(AB79="補",$A778,""),IF(AND(LEN(AB79)&gt;=2,ISNUMBER(SEARCH("補",AB79))),$A778&amp;"("&amp;SUBSTITUTE(AB79,"補","")&amp;"時"&amp;")",""))</f>
        <v/>
      </c>
      <c r="AC778" s="65" t="str">
        <f ca="1">CONCATENATE(IF(AND(LEN(AC777)&gt;=1,AC777&lt;&gt;".",COUNTIF(AC$50:AC79,"*補*")&gt;0),".",""),IF(AC79="補",$A778,""),IF(AND(LEN(AC79)&gt;=2,ISNUMBER(SEARCH("補",AC79))),$A778&amp;"("&amp;SUBSTITUTE(AC79,"補","")&amp;"時"&amp;")",""))</f>
        <v/>
      </c>
      <c r="AD778" s="65" t="str">
        <f ca="1">CONCATENATE(IF(AND(LEN(AD777)&gt;=1,AD777&lt;&gt;".",COUNTIF(AD$50:AD79,"*補*")&gt;0),".",""),IF(AD79="補",$A778,""),IF(AND(LEN(AD79)&gt;=2,ISNUMBER(SEARCH("補",AD79))),$A778&amp;"("&amp;SUBSTITUTE(AD79,"補","")&amp;"時"&amp;")",""))</f>
        <v/>
      </c>
      <c r="AE778" s="65" t="str">
        <f ca="1">CONCATENATE(IF(AND(LEN(AE777)&gt;=1,AE777&lt;&gt;".",COUNTIF(AE$50:AE79,"*補*")&gt;0),".",""),IF(AE79="補",$A778,""),IF(AND(LEN(AE79)&gt;=2,ISNUMBER(SEARCH("補",AE79))),$A778&amp;"("&amp;SUBSTITUTE(AE79,"補","")&amp;"時"&amp;")",""))</f>
        <v/>
      </c>
      <c r="AF778" s="65" t="str">
        <f ca="1">CONCATENATE(IF(AND(LEN(AF777)&gt;=1,AF777&lt;&gt;".",COUNTIF(AF$50:AF79,"*補*")&gt;0),".",""),IF(AF79="補",$A778,""),IF(AND(LEN(AF79)&gt;=2,ISNUMBER(SEARCH("補",AF79))),$A778&amp;"("&amp;SUBSTITUTE(AF79,"補","")&amp;"時"&amp;")",""))</f>
        <v/>
      </c>
      <c r="AG778" s="65" t="str">
        <f ca="1">CONCATENATE(IF(AND(LEN(AG777)&gt;=1,AG777&lt;&gt;".",COUNTIF(AG$50:AG79,"*補*")&gt;0),".",""),IF(AG79="補",$A778,""),IF(AND(LEN(AG79)&gt;=2,ISNUMBER(SEARCH("補",AG79))),$A778&amp;"("&amp;SUBSTITUTE(AG79,"補","")&amp;"時"&amp;")",""))</f>
        <v/>
      </c>
      <c r="AH778" s="65"/>
      <c r="AI778" s="65"/>
      <c r="AJ778" s="65"/>
    </row>
    <row r="779" spans="1:36">
      <c r="A779" s="65"/>
      <c r="B779" s="65"/>
      <c r="C779" s="65" t="str">
        <f ca="1">CONCATENATE(IF(AND(LEN(C778)&gt;=1,C778&lt;&gt;".",COUNTIF(C$50:C80,"*補*")&gt;0),".",""),IF(C80="補",$A779,""),IF(AND(LEN(C80)&gt;=2,ISNUMBER(SEARCH("補",C80))),$A779&amp;"("&amp;SUBSTITUTE(C80,"補","")&amp;"時"&amp;")",""))</f>
        <v/>
      </c>
      <c r="D779" s="65" t="str">
        <f ca="1">CONCATENATE(IF(AND(LEN(D778)&gt;=1,D778&lt;&gt;".",COUNTIF(D$50:D80,"*補*")&gt;0),".",""),IF(D80="補",$A779,""),IF(AND(LEN(D80)&gt;=2,ISNUMBER(SEARCH("補",D80))),$A779&amp;"("&amp;SUBSTITUTE(D80,"補","")&amp;"時"&amp;")",""))</f>
        <v/>
      </c>
      <c r="E779" s="65" t="str">
        <f ca="1">CONCATENATE(IF(AND(LEN(E778)&gt;=1,E778&lt;&gt;".",COUNTIF(E$50:E80,"*補*")&gt;0),".",""),IF(E80="補",$A779,""),IF(AND(LEN(E80)&gt;=2,ISNUMBER(SEARCH("補",E80))),$A779&amp;"("&amp;SUBSTITUTE(E80,"補","")&amp;"時"&amp;")",""))</f>
        <v/>
      </c>
      <c r="F779" s="65" t="str">
        <f ca="1">CONCATENATE(IF(AND(LEN(F778)&gt;=1,F778&lt;&gt;".",COUNTIF(F$50:F80,"*補*")&gt;0),".",""),IF(F80="補",$A779,""),IF(AND(LEN(F80)&gt;=2,ISNUMBER(SEARCH("補",F80))),$A779&amp;"("&amp;SUBSTITUTE(F80,"補","")&amp;"時"&amp;")",""))</f>
        <v/>
      </c>
      <c r="G779" s="65" t="str">
        <f ca="1">CONCATENATE(IF(AND(LEN(G778)&gt;=1,G778&lt;&gt;".",COUNTIF(G$50:G80,"*補*")&gt;0),".",""),IF(G80="補",$A779,""),IF(AND(LEN(G80)&gt;=2,ISNUMBER(SEARCH("補",G80))),$A779&amp;"("&amp;SUBSTITUTE(G80,"補","")&amp;"時"&amp;")",""))</f>
        <v/>
      </c>
      <c r="H779" s="65" t="str">
        <f ca="1">CONCATENATE(IF(AND(LEN(H778)&gt;=1,H778&lt;&gt;".",COUNTIF(H$50:H80,"*補*")&gt;0),".",""),IF(H80="補",$A779,""),IF(AND(LEN(H80)&gt;=2,ISNUMBER(SEARCH("補",H80))),$A779&amp;"("&amp;SUBSTITUTE(H80,"補","")&amp;"時"&amp;")",""))</f>
        <v/>
      </c>
      <c r="I779" s="65" t="str">
        <f ca="1">CONCATENATE(IF(AND(LEN(I778)&gt;=1,I778&lt;&gt;".",COUNTIF(I$50:I80,"*補*")&gt;0),".",""),IF(I80="補",$A779,""),IF(AND(LEN(I80)&gt;=2,ISNUMBER(SEARCH("補",I80))),$A779&amp;"("&amp;SUBSTITUTE(I80,"補","")&amp;"時"&amp;")",""))</f>
        <v/>
      </c>
      <c r="J779" s="65" t="str">
        <f ca="1">CONCATENATE(IF(AND(LEN(J778)&gt;=1,J778&lt;&gt;".",COUNTIF(J$50:J80,"*補*")&gt;0),".",""),IF(J80="補",$A779,""),IF(AND(LEN(J80)&gt;=2,ISNUMBER(SEARCH("補",J80))),$A779&amp;"("&amp;SUBSTITUTE(J80,"補","")&amp;"時"&amp;")",""))</f>
        <v/>
      </c>
      <c r="K779" s="65" t="str">
        <f ca="1">CONCATENATE(IF(AND(LEN(K778)&gt;=1,K778&lt;&gt;".",COUNTIF(K$50:K80,"*補*")&gt;0),".",""),IF(K80="補",$A779,""),IF(AND(LEN(K80)&gt;=2,ISNUMBER(SEARCH("補",K80))),$A779&amp;"("&amp;SUBSTITUTE(K80,"補","")&amp;"時"&amp;")",""))</f>
        <v/>
      </c>
      <c r="L779" s="65" t="str">
        <f ca="1">CONCATENATE(IF(AND(LEN(L778)&gt;=1,L778&lt;&gt;".",COUNTIF(L$50:L80,"*補*")&gt;0),".",""),IF(L80="補",$A779,""),IF(AND(LEN(L80)&gt;=2,ISNUMBER(SEARCH("補",L80))),$A779&amp;"("&amp;SUBSTITUTE(L80,"補","")&amp;"時"&amp;")",""))</f>
        <v/>
      </c>
      <c r="M779" s="65" t="str">
        <f ca="1">CONCATENATE(IF(AND(LEN(M778)&gt;=1,M778&lt;&gt;".",COUNTIF(M$50:M80,"*補*")&gt;0),".",""),IF(M80="補",$A779,""),IF(AND(LEN(M80)&gt;=2,ISNUMBER(SEARCH("補",M80))),$A779&amp;"("&amp;SUBSTITUTE(M80,"補","")&amp;"時"&amp;")",""))</f>
        <v/>
      </c>
      <c r="N779" s="65" t="str">
        <f ca="1">CONCATENATE(IF(AND(LEN(N778)&gt;=1,N778&lt;&gt;".",COUNTIF(N$50:N80,"*補*")&gt;0),".",""),IF(N80="補",$A779,""),IF(AND(LEN(N80)&gt;=2,ISNUMBER(SEARCH("補",N80))),$A779&amp;"("&amp;SUBSTITUTE(N80,"補","")&amp;"時"&amp;")",""))</f>
        <v/>
      </c>
      <c r="O779" s="65" t="str">
        <f ca="1">CONCATENATE(IF(AND(LEN(O778)&gt;=1,O778&lt;&gt;".",COUNTIF(O$50:O80,"*補*")&gt;0),".",""),IF(O80="補",$A779,""),IF(AND(LEN(O80)&gt;=2,ISNUMBER(SEARCH("補",O80))),$A779&amp;"("&amp;SUBSTITUTE(O80,"補","")&amp;"時"&amp;")",""))</f>
        <v/>
      </c>
      <c r="P779" s="65" t="str">
        <f ca="1">CONCATENATE(IF(AND(LEN(P778)&gt;=1,P778&lt;&gt;".",COUNTIF(P$50:P80,"*補*")&gt;0),".",""),IF(P80="補",$A779,""),IF(AND(LEN(P80)&gt;=2,ISNUMBER(SEARCH("補",P80))),$A779&amp;"("&amp;SUBSTITUTE(P80,"補","")&amp;"時"&amp;")",""))</f>
        <v/>
      </c>
      <c r="Q779" s="65" t="str">
        <f ca="1">CONCATENATE(IF(AND(LEN(Q778)&gt;=1,Q778&lt;&gt;".",COUNTIF(Q$50:Q80,"*補*")&gt;0),".",""),IF(Q80="補",$A779,""),IF(AND(LEN(Q80)&gt;=2,ISNUMBER(SEARCH("補",Q80))),$A779&amp;"("&amp;SUBSTITUTE(Q80,"補","")&amp;"時"&amp;")",""))</f>
        <v/>
      </c>
      <c r="R779" s="65" t="str">
        <f ca="1">CONCATENATE(IF(AND(LEN(R778)&gt;=1,R778&lt;&gt;".",COUNTIF(R$50:R80,"*補*")&gt;0),".",""),IF(R80="補",$A779,""),IF(AND(LEN(R80)&gt;=2,ISNUMBER(SEARCH("補",R80))),$A779&amp;"("&amp;SUBSTITUTE(R80,"補","")&amp;"時"&amp;")",""))</f>
        <v/>
      </c>
      <c r="S779" s="65" t="str">
        <f ca="1">CONCATENATE(IF(AND(LEN(S778)&gt;=1,S778&lt;&gt;".",COUNTIF(S$50:S80,"*補*")&gt;0),".",""),IF(S80="補",$A779,""),IF(AND(LEN(S80)&gt;=2,ISNUMBER(SEARCH("補",S80))),$A779&amp;"("&amp;SUBSTITUTE(S80,"補","")&amp;"時"&amp;")",""))</f>
        <v/>
      </c>
      <c r="T779" s="65" t="str">
        <f ca="1">CONCATENATE(IF(AND(LEN(T778)&gt;=1,T778&lt;&gt;".",COUNTIF(T$50:T80,"*補*")&gt;0),".",""),IF(T80="補",$A779,""),IF(AND(LEN(T80)&gt;=2,ISNUMBER(SEARCH("補",T80))),$A779&amp;"("&amp;SUBSTITUTE(T80,"補","")&amp;"時"&amp;")",""))</f>
        <v/>
      </c>
      <c r="U779" s="65" t="str">
        <f ca="1">CONCATENATE(IF(AND(LEN(U778)&gt;=1,U778&lt;&gt;".",COUNTIF(U$50:U80,"*補*")&gt;0),".",""),IF(U80="補",$A779,""),IF(AND(LEN(U80)&gt;=2,ISNUMBER(SEARCH("補",U80))),$A779&amp;"("&amp;SUBSTITUTE(U80,"補","")&amp;"時"&amp;")",""))</f>
        <v/>
      </c>
      <c r="V779" s="65" t="str">
        <f ca="1">CONCATENATE(IF(AND(LEN(V778)&gt;=1,V778&lt;&gt;".",COUNTIF(V$50:V80,"*補*")&gt;0),".",""),IF(V80="補",$A779,""),IF(AND(LEN(V80)&gt;=2,ISNUMBER(SEARCH("補",V80))),$A779&amp;"("&amp;SUBSTITUTE(V80,"補","")&amp;"時"&amp;")",""))</f>
        <v/>
      </c>
      <c r="W779" s="65" t="str">
        <f ca="1">CONCATENATE(IF(AND(LEN(W778)&gt;=1,W778&lt;&gt;".",COUNTIF(W$50:W80,"*補*")&gt;0),".",""),IF(W80="補",$A779,""),IF(AND(LEN(W80)&gt;=2,ISNUMBER(SEARCH("補",W80))),$A779&amp;"("&amp;SUBSTITUTE(W80,"補","")&amp;"時"&amp;")",""))</f>
        <v/>
      </c>
      <c r="X779" s="65" t="str">
        <f ca="1">CONCATENATE(IF(AND(LEN(X778)&gt;=1,X778&lt;&gt;".",COUNTIF(X$50:X80,"*補*")&gt;0),".",""),IF(X80="補",$A779,""),IF(AND(LEN(X80)&gt;=2,ISNUMBER(SEARCH("補",X80))),$A779&amp;"("&amp;SUBSTITUTE(X80,"補","")&amp;"時"&amp;")",""))</f>
        <v/>
      </c>
      <c r="Y779" s="65" t="str">
        <f ca="1">CONCATENATE(IF(AND(LEN(Y778)&gt;=1,Y778&lt;&gt;".",COUNTIF(Y$50:Y80,"*補*")&gt;0),".",""),IF(Y80="補",$A779,""),IF(AND(LEN(Y80)&gt;=2,ISNUMBER(SEARCH("補",Y80))),$A779&amp;"("&amp;SUBSTITUTE(Y80,"補","")&amp;"時"&amp;")",""))</f>
        <v/>
      </c>
      <c r="Z779" s="65" t="str">
        <f ca="1">CONCATENATE(IF(AND(LEN(Z778)&gt;=1,Z778&lt;&gt;".",COUNTIF(Z$50:Z80,"*補*")&gt;0),".",""),IF(Z80="補",$A779,""),IF(AND(LEN(Z80)&gt;=2,ISNUMBER(SEARCH("補",Z80))),$A779&amp;"("&amp;SUBSTITUTE(Z80,"補","")&amp;"時"&amp;")",""))</f>
        <v/>
      </c>
      <c r="AA779" s="65" t="str">
        <f ca="1">CONCATENATE(IF(AND(LEN(AA778)&gt;=1,AA778&lt;&gt;".",COUNTIF(AA$50:AA80,"*補*")&gt;0),".",""),IF(AA80="補",$A779,""),IF(AND(LEN(AA80)&gt;=2,ISNUMBER(SEARCH("補",AA80))),$A779&amp;"("&amp;SUBSTITUTE(AA80,"補","")&amp;"時"&amp;")",""))</f>
        <v/>
      </c>
      <c r="AB779" s="65" t="str">
        <f ca="1">CONCATENATE(IF(AND(LEN(AB778)&gt;=1,AB778&lt;&gt;".",COUNTIF(AB$50:AB80,"*補*")&gt;0),".",""),IF(AB80="補",$A779,""),IF(AND(LEN(AB80)&gt;=2,ISNUMBER(SEARCH("補",AB80))),$A779&amp;"("&amp;SUBSTITUTE(AB80,"補","")&amp;"時"&amp;")",""))</f>
        <v/>
      </c>
      <c r="AC779" s="65" t="str">
        <f ca="1">CONCATENATE(IF(AND(LEN(AC778)&gt;=1,AC778&lt;&gt;".",COUNTIF(AC$50:AC80,"*補*")&gt;0),".",""),IF(AC80="補",$A779,""),IF(AND(LEN(AC80)&gt;=2,ISNUMBER(SEARCH("補",AC80))),$A779&amp;"("&amp;SUBSTITUTE(AC80,"補","")&amp;"時"&amp;")",""))</f>
        <v/>
      </c>
      <c r="AD779" s="65" t="str">
        <f ca="1">CONCATENATE(IF(AND(LEN(AD778)&gt;=1,AD778&lt;&gt;".",COUNTIF(AD$50:AD80,"*補*")&gt;0),".",""),IF(AD80="補",$A779,""),IF(AND(LEN(AD80)&gt;=2,ISNUMBER(SEARCH("補",AD80))),$A779&amp;"("&amp;SUBSTITUTE(AD80,"補","")&amp;"時"&amp;")",""))</f>
        <v/>
      </c>
      <c r="AE779" s="65" t="str">
        <f ca="1">CONCATENATE(IF(AND(LEN(AE778)&gt;=1,AE778&lt;&gt;".",COUNTIF(AE$50:AE80,"*補*")&gt;0),".",""),IF(AE80="補",$A779,""),IF(AND(LEN(AE80)&gt;=2,ISNUMBER(SEARCH("補",AE80))),$A779&amp;"("&amp;SUBSTITUTE(AE80,"補","")&amp;"時"&amp;")",""))</f>
        <v/>
      </c>
      <c r="AF779" s="65" t="str">
        <f ca="1">CONCATENATE(IF(AND(LEN(AF778)&gt;=1,AF778&lt;&gt;".",COUNTIF(AF$50:AF80,"*補*")&gt;0),".",""),IF(AF80="補",$A779,""),IF(AND(LEN(AF80)&gt;=2,ISNUMBER(SEARCH("補",AF80))),$A779&amp;"("&amp;SUBSTITUTE(AF80,"補","")&amp;"時"&amp;")",""))</f>
        <v/>
      </c>
      <c r="AG779" s="65" t="str">
        <f ca="1">CONCATENATE(IF(AND(LEN(AG778)&gt;=1,AG778&lt;&gt;".",COUNTIF(AG$50:AG80,"*補*")&gt;0),".",""),IF(AG80="補",$A779,""),IF(AND(LEN(AG80)&gt;=2,ISNUMBER(SEARCH("補",AG80))),$A779&amp;"("&amp;SUBSTITUTE(AG80,"補","")&amp;"時"&amp;")",""))</f>
        <v/>
      </c>
      <c r="AH779" s="65"/>
      <c r="AI779" s="65"/>
      <c r="AJ779" s="65"/>
    </row>
    <row r="780" spans="1:36">
      <c r="A780" s="65"/>
      <c r="B780" s="65"/>
      <c r="C780" s="65" t="str">
        <f ca="1">CONCATENATE(IF(AND(LEN(C779)&gt;=1,C779&lt;&gt;".",COUNTIF(C$50:C81,"*補*")&gt;0),".",""),IF(C81="補",$A780,""),IF(AND(LEN(C81)&gt;=2,ISNUMBER(SEARCH("補",C81))),$A780&amp;"("&amp;SUBSTITUTE(C81,"補","")&amp;"時"&amp;")",""))</f>
        <v/>
      </c>
      <c r="D780" s="65" t="str">
        <f ca="1">CONCATENATE(IF(AND(LEN(D779)&gt;=1,D779&lt;&gt;".",COUNTIF(D$50:D81,"*補*")&gt;0),".",""),IF(D81="補",$A780,""),IF(AND(LEN(D81)&gt;=2,ISNUMBER(SEARCH("補",D81))),$A780&amp;"("&amp;SUBSTITUTE(D81,"補","")&amp;"時"&amp;")",""))</f>
        <v/>
      </c>
      <c r="E780" s="65" t="str">
        <f ca="1">CONCATENATE(IF(AND(LEN(E779)&gt;=1,E779&lt;&gt;".",COUNTIF(E$50:E81,"*補*")&gt;0),".",""),IF(E81="補",$A780,""),IF(AND(LEN(E81)&gt;=2,ISNUMBER(SEARCH("補",E81))),$A780&amp;"("&amp;SUBSTITUTE(E81,"補","")&amp;"時"&amp;")",""))</f>
        <v/>
      </c>
      <c r="F780" s="65" t="str">
        <f ca="1">CONCATENATE(IF(AND(LEN(F779)&gt;=1,F779&lt;&gt;".",COUNTIF(F$50:F81,"*補*")&gt;0),".",""),IF(F81="補",$A780,""),IF(AND(LEN(F81)&gt;=2,ISNUMBER(SEARCH("補",F81))),$A780&amp;"("&amp;SUBSTITUTE(F81,"補","")&amp;"時"&amp;")",""))</f>
        <v/>
      </c>
      <c r="G780" s="65" t="str">
        <f ca="1">CONCATENATE(IF(AND(LEN(G779)&gt;=1,G779&lt;&gt;".",COUNTIF(G$50:G81,"*補*")&gt;0),".",""),IF(G81="補",$A780,""),IF(AND(LEN(G81)&gt;=2,ISNUMBER(SEARCH("補",G81))),$A780&amp;"("&amp;SUBSTITUTE(G81,"補","")&amp;"時"&amp;")",""))</f>
        <v/>
      </c>
      <c r="H780" s="65" t="str">
        <f ca="1">CONCATENATE(IF(AND(LEN(H779)&gt;=1,H779&lt;&gt;".",COUNTIF(H$50:H81,"*補*")&gt;0),".",""),IF(H81="補",$A780,""),IF(AND(LEN(H81)&gt;=2,ISNUMBER(SEARCH("補",H81))),$A780&amp;"("&amp;SUBSTITUTE(H81,"補","")&amp;"時"&amp;")",""))</f>
        <v/>
      </c>
      <c r="I780" s="65" t="str">
        <f ca="1">CONCATENATE(IF(AND(LEN(I779)&gt;=1,I779&lt;&gt;".",COUNTIF(I$50:I81,"*補*")&gt;0),".",""),IF(I81="補",$A780,""),IF(AND(LEN(I81)&gt;=2,ISNUMBER(SEARCH("補",I81))),$A780&amp;"("&amp;SUBSTITUTE(I81,"補","")&amp;"時"&amp;")",""))</f>
        <v/>
      </c>
      <c r="J780" s="65" t="str">
        <f ca="1">CONCATENATE(IF(AND(LEN(J779)&gt;=1,J779&lt;&gt;".",COUNTIF(J$50:J81,"*補*")&gt;0),".",""),IF(J81="補",$A780,""),IF(AND(LEN(J81)&gt;=2,ISNUMBER(SEARCH("補",J81))),$A780&amp;"("&amp;SUBSTITUTE(J81,"補","")&amp;"時"&amp;")",""))</f>
        <v/>
      </c>
      <c r="K780" s="65" t="str">
        <f ca="1">CONCATENATE(IF(AND(LEN(K779)&gt;=1,K779&lt;&gt;".",COUNTIF(K$50:K81,"*補*")&gt;0),".",""),IF(K81="補",$A780,""),IF(AND(LEN(K81)&gt;=2,ISNUMBER(SEARCH("補",K81))),$A780&amp;"("&amp;SUBSTITUTE(K81,"補","")&amp;"時"&amp;")",""))</f>
        <v/>
      </c>
      <c r="L780" s="65" t="str">
        <f ca="1">CONCATENATE(IF(AND(LEN(L779)&gt;=1,L779&lt;&gt;".",COUNTIF(L$50:L81,"*補*")&gt;0),".",""),IF(L81="補",$A780,""),IF(AND(LEN(L81)&gt;=2,ISNUMBER(SEARCH("補",L81))),$A780&amp;"("&amp;SUBSTITUTE(L81,"補","")&amp;"時"&amp;")",""))</f>
        <v/>
      </c>
      <c r="M780" s="65" t="str">
        <f ca="1">CONCATENATE(IF(AND(LEN(M779)&gt;=1,M779&lt;&gt;".",COUNTIF(M$50:M81,"*補*")&gt;0),".",""),IF(M81="補",$A780,""),IF(AND(LEN(M81)&gt;=2,ISNUMBER(SEARCH("補",M81))),$A780&amp;"("&amp;SUBSTITUTE(M81,"補","")&amp;"時"&amp;")",""))</f>
        <v/>
      </c>
      <c r="N780" s="65" t="str">
        <f ca="1">CONCATENATE(IF(AND(LEN(N779)&gt;=1,N779&lt;&gt;".",COUNTIF(N$50:N81,"*補*")&gt;0),".",""),IF(N81="補",$A780,""),IF(AND(LEN(N81)&gt;=2,ISNUMBER(SEARCH("補",N81))),$A780&amp;"("&amp;SUBSTITUTE(N81,"補","")&amp;"時"&amp;")",""))</f>
        <v/>
      </c>
      <c r="O780" s="65" t="str">
        <f ca="1">CONCATENATE(IF(AND(LEN(O779)&gt;=1,O779&lt;&gt;".",COUNTIF(O$50:O81,"*補*")&gt;0),".",""),IF(O81="補",$A780,""),IF(AND(LEN(O81)&gt;=2,ISNUMBER(SEARCH("補",O81))),$A780&amp;"("&amp;SUBSTITUTE(O81,"補","")&amp;"時"&amp;")",""))</f>
        <v/>
      </c>
      <c r="P780" s="65" t="str">
        <f ca="1">CONCATENATE(IF(AND(LEN(P779)&gt;=1,P779&lt;&gt;".",COUNTIF(P$50:P81,"*補*")&gt;0),".",""),IF(P81="補",$A780,""),IF(AND(LEN(P81)&gt;=2,ISNUMBER(SEARCH("補",P81))),$A780&amp;"("&amp;SUBSTITUTE(P81,"補","")&amp;"時"&amp;")",""))</f>
        <v/>
      </c>
      <c r="Q780" s="65" t="str">
        <f ca="1">CONCATENATE(IF(AND(LEN(Q779)&gt;=1,Q779&lt;&gt;".",COUNTIF(Q$50:Q81,"*補*")&gt;0),".",""),IF(Q81="補",$A780,""),IF(AND(LEN(Q81)&gt;=2,ISNUMBER(SEARCH("補",Q81))),$A780&amp;"("&amp;SUBSTITUTE(Q81,"補","")&amp;"時"&amp;")",""))</f>
        <v/>
      </c>
      <c r="R780" s="65" t="str">
        <f ca="1">CONCATENATE(IF(AND(LEN(R779)&gt;=1,R779&lt;&gt;".",COUNTIF(R$50:R81,"*補*")&gt;0),".",""),IF(R81="補",$A780,""),IF(AND(LEN(R81)&gt;=2,ISNUMBER(SEARCH("補",R81))),$A780&amp;"("&amp;SUBSTITUTE(R81,"補","")&amp;"時"&amp;")",""))</f>
        <v/>
      </c>
      <c r="S780" s="65" t="str">
        <f ca="1">CONCATENATE(IF(AND(LEN(S779)&gt;=1,S779&lt;&gt;".",COUNTIF(S$50:S81,"*補*")&gt;0),".",""),IF(S81="補",$A780,""),IF(AND(LEN(S81)&gt;=2,ISNUMBER(SEARCH("補",S81))),$A780&amp;"("&amp;SUBSTITUTE(S81,"補","")&amp;"時"&amp;")",""))</f>
        <v/>
      </c>
      <c r="T780" s="65" t="str">
        <f ca="1">CONCATENATE(IF(AND(LEN(T779)&gt;=1,T779&lt;&gt;".",COUNTIF(T$50:T81,"*補*")&gt;0),".",""),IF(T81="補",$A780,""),IF(AND(LEN(T81)&gt;=2,ISNUMBER(SEARCH("補",T81))),$A780&amp;"("&amp;SUBSTITUTE(T81,"補","")&amp;"時"&amp;")",""))</f>
        <v/>
      </c>
      <c r="U780" s="65" t="str">
        <f ca="1">CONCATENATE(IF(AND(LEN(U779)&gt;=1,U779&lt;&gt;".",COUNTIF(U$50:U81,"*補*")&gt;0),".",""),IF(U81="補",$A780,""),IF(AND(LEN(U81)&gt;=2,ISNUMBER(SEARCH("補",U81))),$A780&amp;"("&amp;SUBSTITUTE(U81,"補","")&amp;"時"&amp;")",""))</f>
        <v/>
      </c>
      <c r="V780" s="65" t="str">
        <f ca="1">CONCATENATE(IF(AND(LEN(V779)&gt;=1,V779&lt;&gt;".",COUNTIF(V$50:V81,"*補*")&gt;0),".",""),IF(V81="補",$A780,""),IF(AND(LEN(V81)&gt;=2,ISNUMBER(SEARCH("補",V81))),$A780&amp;"("&amp;SUBSTITUTE(V81,"補","")&amp;"時"&amp;")",""))</f>
        <v/>
      </c>
      <c r="W780" s="65" t="str">
        <f ca="1">CONCATENATE(IF(AND(LEN(W779)&gt;=1,W779&lt;&gt;".",COUNTIF(W$50:W81,"*補*")&gt;0),".",""),IF(W81="補",$A780,""),IF(AND(LEN(W81)&gt;=2,ISNUMBER(SEARCH("補",W81))),$A780&amp;"("&amp;SUBSTITUTE(W81,"補","")&amp;"時"&amp;")",""))</f>
        <v/>
      </c>
      <c r="X780" s="65" t="str">
        <f ca="1">CONCATENATE(IF(AND(LEN(X779)&gt;=1,X779&lt;&gt;".",COUNTIF(X$50:X81,"*補*")&gt;0),".",""),IF(X81="補",$A780,""),IF(AND(LEN(X81)&gt;=2,ISNUMBER(SEARCH("補",X81))),$A780&amp;"("&amp;SUBSTITUTE(X81,"補","")&amp;"時"&amp;")",""))</f>
        <v/>
      </c>
      <c r="Y780" s="65" t="str">
        <f ca="1">CONCATENATE(IF(AND(LEN(Y779)&gt;=1,Y779&lt;&gt;".",COUNTIF(Y$50:Y81,"*補*")&gt;0),".",""),IF(Y81="補",$A780,""),IF(AND(LEN(Y81)&gt;=2,ISNUMBER(SEARCH("補",Y81))),$A780&amp;"("&amp;SUBSTITUTE(Y81,"補","")&amp;"時"&amp;")",""))</f>
        <v/>
      </c>
      <c r="Z780" s="65" t="str">
        <f ca="1">CONCATENATE(IF(AND(LEN(Z779)&gt;=1,Z779&lt;&gt;".",COUNTIF(Z$50:Z81,"*補*")&gt;0),".",""),IF(Z81="補",$A780,""),IF(AND(LEN(Z81)&gt;=2,ISNUMBER(SEARCH("補",Z81))),$A780&amp;"("&amp;SUBSTITUTE(Z81,"補","")&amp;"時"&amp;")",""))</f>
        <v/>
      </c>
      <c r="AA780" s="65" t="str">
        <f ca="1">CONCATENATE(IF(AND(LEN(AA779)&gt;=1,AA779&lt;&gt;".",COUNTIF(AA$50:AA81,"*補*")&gt;0),".",""),IF(AA81="補",$A780,""),IF(AND(LEN(AA81)&gt;=2,ISNUMBER(SEARCH("補",AA81))),$A780&amp;"("&amp;SUBSTITUTE(AA81,"補","")&amp;"時"&amp;")",""))</f>
        <v/>
      </c>
      <c r="AB780" s="65" t="str">
        <f ca="1">CONCATENATE(IF(AND(LEN(AB779)&gt;=1,AB779&lt;&gt;".",COUNTIF(AB$50:AB81,"*補*")&gt;0),".",""),IF(AB81="補",$A780,""),IF(AND(LEN(AB81)&gt;=2,ISNUMBER(SEARCH("補",AB81))),$A780&amp;"("&amp;SUBSTITUTE(AB81,"補","")&amp;"時"&amp;")",""))</f>
        <v/>
      </c>
      <c r="AC780" s="65" t="str">
        <f ca="1">CONCATENATE(IF(AND(LEN(AC779)&gt;=1,AC779&lt;&gt;".",COUNTIF(AC$50:AC81,"*補*")&gt;0),".",""),IF(AC81="補",$A780,""),IF(AND(LEN(AC81)&gt;=2,ISNUMBER(SEARCH("補",AC81))),$A780&amp;"("&amp;SUBSTITUTE(AC81,"補","")&amp;"時"&amp;")",""))</f>
        <v/>
      </c>
      <c r="AD780" s="65" t="str">
        <f ca="1">CONCATENATE(IF(AND(LEN(AD779)&gt;=1,AD779&lt;&gt;".",COUNTIF(AD$50:AD81,"*補*")&gt;0),".",""),IF(AD81="補",$A780,""),IF(AND(LEN(AD81)&gt;=2,ISNUMBER(SEARCH("補",AD81))),$A780&amp;"("&amp;SUBSTITUTE(AD81,"補","")&amp;"時"&amp;")",""))</f>
        <v/>
      </c>
      <c r="AE780" s="65" t="str">
        <f ca="1">CONCATENATE(IF(AND(LEN(AE779)&gt;=1,AE779&lt;&gt;".",COUNTIF(AE$50:AE81,"*補*")&gt;0),".",""),IF(AE81="補",$A780,""),IF(AND(LEN(AE81)&gt;=2,ISNUMBER(SEARCH("補",AE81))),$A780&amp;"("&amp;SUBSTITUTE(AE81,"補","")&amp;"時"&amp;")",""))</f>
        <v/>
      </c>
      <c r="AF780" s="65" t="str">
        <f ca="1">CONCATENATE(IF(AND(LEN(AF779)&gt;=1,AF779&lt;&gt;".",COUNTIF(AF$50:AF81,"*補*")&gt;0),".",""),IF(AF81="補",$A780,""),IF(AND(LEN(AF81)&gt;=2,ISNUMBER(SEARCH("補",AF81))),$A780&amp;"("&amp;SUBSTITUTE(AF81,"補","")&amp;"時"&amp;")",""))</f>
        <v/>
      </c>
      <c r="AG780" s="65" t="str">
        <f ca="1">CONCATENATE(IF(AND(LEN(AG779)&gt;=1,AG779&lt;&gt;".",COUNTIF(AG$50:AG81,"*補*")&gt;0),".",""),IF(AG81="補",$A780,""),IF(AND(LEN(AG81)&gt;=2,ISNUMBER(SEARCH("補",AG81))),$A780&amp;"("&amp;SUBSTITUTE(AG81,"補","")&amp;"時"&amp;")",""))</f>
        <v/>
      </c>
      <c r="AH780" s="65"/>
      <c r="AI780" s="65"/>
      <c r="AJ780" s="65"/>
    </row>
    <row r="781" spans="1:36">
      <c r="A781" s="65"/>
      <c r="B781" s="65"/>
      <c r="C781" s="65" t="str">
        <f ca="1">CONCATENATE(IF(AND(LEN(C780)&gt;=1,C780&lt;&gt;".",COUNTIF(C$50:C82,"*補*")&gt;0),".",""),IF(C82="補",$A781,""),IF(AND(LEN(C82)&gt;=2,ISNUMBER(SEARCH("補",C82))),$A781&amp;"("&amp;SUBSTITUTE(C82,"補","")&amp;"時"&amp;")",""))</f>
        <v/>
      </c>
      <c r="D781" s="65" t="str">
        <f ca="1">CONCATENATE(IF(AND(LEN(D780)&gt;=1,D780&lt;&gt;".",COUNTIF(D$50:D82,"*補*")&gt;0),".",""),IF(D82="補",$A781,""),IF(AND(LEN(D82)&gt;=2,ISNUMBER(SEARCH("補",D82))),$A781&amp;"("&amp;SUBSTITUTE(D82,"補","")&amp;"時"&amp;")",""))</f>
        <v/>
      </c>
      <c r="E781" s="65" t="str">
        <f ca="1">CONCATENATE(IF(AND(LEN(E780)&gt;=1,E780&lt;&gt;".",COUNTIF(E$50:E82,"*補*")&gt;0),".",""),IF(E82="補",$A781,""),IF(AND(LEN(E82)&gt;=2,ISNUMBER(SEARCH("補",E82))),$A781&amp;"("&amp;SUBSTITUTE(E82,"補","")&amp;"時"&amp;")",""))</f>
        <v/>
      </c>
      <c r="F781" s="65" t="str">
        <f ca="1">CONCATENATE(IF(AND(LEN(F780)&gt;=1,F780&lt;&gt;".",COUNTIF(F$50:F82,"*補*")&gt;0),".",""),IF(F82="補",$A781,""),IF(AND(LEN(F82)&gt;=2,ISNUMBER(SEARCH("補",F82))),$A781&amp;"("&amp;SUBSTITUTE(F82,"補","")&amp;"時"&amp;")",""))</f>
        <v/>
      </c>
      <c r="G781" s="65" t="str">
        <f ca="1">CONCATENATE(IF(AND(LEN(G780)&gt;=1,G780&lt;&gt;".",COUNTIF(G$50:G82,"*補*")&gt;0),".",""),IF(G82="補",$A781,""),IF(AND(LEN(G82)&gt;=2,ISNUMBER(SEARCH("補",G82))),$A781&amp;"("&amp;SUBSTITUTE(G82,"補","")&amp;"時"&amp;")",""))</f>
        <v/>
      </c>
      <c r="H781" s="65" t="str">
        <f ca="1">CONCATENATE(IF(AND(LEN(H780)&gt;=1,H780&lt;&gt;".",COUNTIF(H$50:H82,"*補*")&gt;0),".",""),IF(H82="補",$A781,""),IF(AND(LEN(H82)&gt;=2,ISNUMBER(SEARCH("補",H82))),$A781&amp;"("&amp;SUBSTITUTE(H82,"補","")&amp;"時"&amp;")",""))</f>
        <v/>
      </c>
      <c r="I781" s="65" t="str">
        <f ca="1">CONCATENATE(IF(AND(LEN(I780)&gt;=1,I780&lt;&gt;".",COUNTIF(I$50:I82,"*補*")&gt;0),".",""),IF(I82="補",$A781,""),IF(AND(LEN(I82)&gt;=2,ISNUMBER(SEARCH("補",I82))),$A781&amp;"("&amp;SUBSTITUTE(I82,"補","")&amp;"時"&amp;")",""))</f>
        <v/>
      </c>
      <c r="J781" s="65" t="str">
        <f ca="1">CONCATENATE(IF(AND(LEN(J780)&gt;=1,J780&lt;&gt;".",COUNTIF(J$50:J82,"*補*")&gt;0),".",""),IF(J82="補",$A781,""),IF(AND(LEN(J82)&gt;=2,ISNUMBER(SEARCH("補",J82))),$A781&amp;"("&amp;SUBSTITUTE(J82,"補","")&amp;"時"&amp;")",""))</f>
        <v/>
      </c>
      <c r="K781" s="65" t="str">
        <f ca="1">CONCATENATE(IF(AND(LEN(K780)&gt;=1,K780&lt;&gt;".",COUNTIF(K$50:K82,"*補*")&gt;0),".",""),IF(K82="補",$A781,""),IF(AND(LEN(K82)&gt;=2,ISNUMBER(SEARCH("補",K82))),$A781&amp;"("&amp;SUBSTITUTE(K82,"補","")&amp;"時"&amp;")",""))</f>
        <v/>
      </c>
      <c r="L781" s="65" t="str">
        <f ca="1">CONCATENATE(IF(AND(LEN(L780)&gt;=1,L780&lt;&gt;".",COUNTIF(L$50:L82,"*補*")&gt;0),".",""),IF(L82="補",$A781,""),IF(AND(LEN(L82)&gt;=2,ISNUMBER(SEARCH("補",L82))),$A781&amp;"("&amp;SUBSTITUTE(L82,"補","")&amp;"時"&amp;")",""))</f>
        <v/>
      </c>
      <c r="M781" s="65" t="str">
        <f ca="1">CONCATENATE(IF(AND(LEN(M780)&gt;=1,M780&lt;&gt;".",COUNTIF(M$50:M82,"*補*")&gt;0),".",""),IF(M82="補",$A781,""),IF(AND(LEN(M82)&gt;=2,ISNUMBER(SEARCH("補",M82))),$A781&amp;"("&amp;SUBSTITUTE(M82,"補","")&amp;"時"&amp;")",""))</f>
        <v/>
      </c>
      <c r="N781" s="65" t="str">
        <f ca="1">CONCATENATE(IF(AND(LEN(N780)&gt;=1,N780&lt;&gt;".",COUNTIF(N$50:N82,"*補*")&gt;0),".",""),IF(N82="補",$A781,""),IF(AND(LEN(N82)&gt;=2,ISNUMBER(SEARCH("補",N82))),$A781&amp;"("&amp;SUBSTITUTE(N82,"補","")&amp;"時"&amp;")",""))</f>
        <v/>
      </c>
      <c r="O781" s="65" t="str">
        <f ca="1">CONCATENATE(IF(AND(LEN(O780)&gt;=1,O780&lt;&gt;".",COUNTIF(O$50:O82,"*補*")&gt;0),".",""),IF(O82="補",$A781,""),IF(AND(LEN(O82)&gt;=2,ISNUMBER(SEARCH("補",O82))),$A781&amp;"("&amp;SUBSTITUTE(O82,"補","")&amp;"時"&amp;")",""))</f>
        <v/>
      </c>
      <c r="P781" s="65" t="str">
        <f ca="1">CONCATENATE(IF(AND(LEN(P780)&gt;=1,P780&lt;&gt;".",COUNTIF(P$50:P82,"*補*")&gt;0),".",""),IF(P82="補",$A781,""),IF(AND(LEN(P82)&gt;=2,ISNUMBER(SEARCH("補",P82))),$A781&amp;"("&amp;SUBSTITUTE(P82,"補","")&amp;"時"&amp;")",""))</f>
        <v/>
      </c>
      <c r="Q781" s="65" t="str">
        <f ca="1">CONCATENATE(IF(AND(LEN(Q780)&gt;=1,Q780&lt;&gt;".",COUNTIF(Q$50:Q82,"*補*")&gt;0),".",""),IF(Q82="補",$A781,""),IF(AND(LEN(Q82)&gt;=2,ISNUMBER(SEARCH("補",Q82))),$A781&amp;"("&amp;SUBSTITUTE(Q82,"補","")&amp;"時"&amp;")",""))</f>
        <v/>
      </c>
      <c r="R781" s="65" t="str">
        <f ca="1">CONCATENATE(IF(AND(LEN(R780)&gt;=1,R780&lt;&gt;".",COUNTIF(R$50:R82,"*補*")&gt;0),".",""),IF(R82="補",$A781,""),IF(AND(LEN(R82)&gt;=2,ISNUMBER(SEARCH("補",R82))),$A781&amp;"("&amp;SUBSTITUTE(R82,"補","")&amp;"時"&amp;")",""))</f>
        <v/>
      </c>
      <c r="S781" s="65" t="str">
        <f ca="1">CONCATENATE(IF(AND(LEN(S780)&gt;=1,S780&lt;&gt;".",COUNTIF(S$50:S82,"*補*")&gt;0),".",""),IF(S82="補",$A781,""),IF(AND(LEN(S82)&gt;=2,ISNUMBER(SEARCH("補",S82))),$A781&amp;"("&amp;SUBSTITUTE(S82,"補","")&amp;"時"&amp;")",""))</f>
        <v/>
      </c>
      <c r="T781" s="65" t="str">
        <f ca="1">CONCATENATE(IF(AND(LEN(T780)&gt;=1,T780&lt;&gt;".",COUNTIF(T$50:T82,"*補*")&gt;0),".",""),IF(T82="補",$A781,""),IF(AND(LEN(T82)&gt;=2,ISNUMBER(SEARCH("補",T82))),$A781&amp;"("&amp;SUBSTITUTE(T82,"補","")&amp;"時"&amp;")",""))</f>
        <v/>
      </c>
      <c r="U781" s="65" t="str">
        <f ca="1">CONCATENATE(IF(AND(LEN(U780)&gt;=1,U780&lt;&gt;".",COUNTIF(U$50:U82,"*補*")&gt;0),".",""),IF(U82="補",$A781,""),IF(AND(LEN(U82)&gt;=2,ISNUMBER(SEARCH("補",U82))),$A781&amp;"("&amp;SUBSTITUTE(U82,"補","")&amp;"時"&amp;")",""))</f>
        <v/>
      </c>
      <c r="V781" s="65" t="str">
        <f ca="1">CONCATENATE(IF(AND(LEN(V780)&gt;=1,V780&lt;&gt;".",COUNTIF(V$50:V82,"*補*")&gt;0),".",""),IF(V82="補",$A781,""),IF(AND(LEN(V82)&gt;=2,ISNUMBER(SEARCH("補",V82))),$A781&amp;"("&amp;SUBSTITUTE(V82,"補","")&amp;"時"&amp;")",""))</f>
        <v/>
      </c>
      <c r="W781" s="65" t="str">
        <f ca="1">CONCATENATE(IF(AND(LEN(W780)&gt;=1,W780&lt;&gt;".",COUNTIF(W$50:W82,"*補*")&gt;0),".",""),IF(W82="補",$A781,""),IF(AND(LEN(W82)&gt;=2,ISNUMBER(SEARCH("補",W82))),$A781&amp;"("&amp;SUBSTITUTE(W82,"補","")&amp;"時"&amp;")",""))</f>
        <v/>
      </c>
      <c r="X781" s="65" t="str">
        <f ca="1">CONCATENATE(IF(AND(LEN(X780)&gt;=1,X780&lt;&gt;".",COUNTIF(X$50:X82,"*補*")&gt;0),".",""),IF(X82="補",$A781,""),IF(AND(LEN(X82)&gt;=2,ISNUMBER(SEARCH("補",X82))),$A781&amp;"("&amp;SUBSTITUTE(X82,"補","")&amp;"時"&amp;")",""))</f>
        <v/>
      </c>
      <c r="Y781" s="65" t="str">
        <f ca="1">CONCATENATE(IF(AND(LEN(Y780)&gt;=1,Y780&lt;&gt;".",COUNTIF(Y$50:Y82,"*補*")&gt;0),".",""),IF(Y82="補",$A781,""),IF(AND(LEN(Y82)&gt;=2,ISNUMBER(SEARCH("補",Y82))),$A781&amp;"("&amp;SUBSTITUTE(Y82,"補","")&amp;"時"&amp;")",""))</f>
        <v/>
      </c>
      <c r="Z781" s="65" t="str">
        <f ca="1">CONCATENATE(IF(AND(LEN(Z780)&gt;=1,Z780&lt;&gt;".",COUNTIF(Z$50:Z82,"*補*")&gt;0),".",""),IF(Z82="補",$A781,""),IF(AND(LEN(Z82)&gt;=2,ISNUMBER(SEARCH("補",Z82))),$A781&amp;"("&amp;SUBSTITUTE(Z82,"補","")&amp;"時"&amp;")",""))</f>
        <v/>
      </c>
      <c r="AA781" s="65" t="str">
        <f ca="1">CONCATENATE(IF(AND(LEN(AA780)&gt;=1,AA780&lt;&gt;".",COUNTIF(AA$50:AA82,"*補*")&gt;0),".",""),IF(AA82="補",$A781,""),IF(AND(LEN(AA82)&gt;=2,ISNUMBER(SEARCH("補",AA82))),$A781&amp;"("&amp;SUBSTITUTE(AA82,"補","")&amp;"時"&amp;")",""))</f>
        <v/>
      </c>
      <c r="AB781" s="65" t="str">
        <f ca="1">CONCATENATE(IF(AND(LEN(AB780)&gt;=1,AB780&lt;&gt;".",COUNTIF(AB$50:AB82,"*補*")&gt;0),".",""),IF(AB82="補",$A781,""),IF(AND(LEN(AB82)&gt;=2,ISNUMBER(SEARCH("補",AB82))),$A781&amp;"("&amp;SUBSTITUTE(AB82,"補","")&amp;"時"&amp;")",""))</f>
        <v/>
      </c>
      <c r="AC781" s="65" t="str">
        <f ca="1">CONCATENATE(IF(AND(LEN(AC780)&gt;=1,AC780&lt;&gt;".",COUNTIF(AC$50:AC82,"*補*")&gt;0),".",""),IF(AC82="補",$A781,""),IF(AND(LEN(AC82)&gt;=2,ISNUMBER(SEARCH("補",AC82))),$A781&amp;"("&amp;SUBSTITUTE(AC82,"補","")&amp;"時"&amp;")",""))</f>
        <v/>
      </c>
      <c r="AD781" s="65" t="str">
        <f ca="1">CONCATENATE(IF(AND(LEN(AD780)&gt;=1,AD780&lt;&gt;".",COUNTIF(AD$50:AD82,"*補*")&gt;0),".",""),IF(AD82="補",$A781,""),IF(AND(LEN(AD82)&gt;=2,ISNUMBER(SEARCH("補",AD82))),$A781&amp;"("&amp;SUBSTITUTE(AD82,"補","")&amp;"時"&amp;")",""))</f>
        <v/>
      </c>
      <c r="AE781" s="65" t="str">
        <f ca="1">CONCATENATE(IF(AND(LEN(AE780)&gt;=1,AE780&lt;&gt;".",COUNTIF(AE$50:AE82,"*補*")&gt;0),".",""),IF(AE82="補",$A781,""),IF(AND(LEN(AE82)&gt;=2,ISNUMBER(SEARCH("補",AE82))),$A781&amp;"("&amp;SUBSTITUTE(AE82,"補","")&amp;"時"&amp;")",""))</f>
        <v/>
      </c>
      <c r="AF781" s="65" t="str">
        <f ca="1">CONCATENATE(IF(AND(LEN(AF780)&gt;=1,AF780&lt;&gt;".",COUNTIF(AF$50:AF82,"*補*")&gt;0),".",""),IF(AF82="補",$A781,""),IF(AND(LEN(AF82)&gt;=2,ISNUMBER(SEARCH("補",AF82))),$A781&amp;"("&amp;SUBSTITUTE(AF82,"補","")&amp;"時"&amp;")",""))</f>
        <v/>
      </c>
      <c r="AG781" s="65" t="str">
        <f ca="1">CONCATENATE(IF(AND(LEN(AG780)&gt;=1,AG780&lt;&gt;".",COUNTIF(AG$50:AG82,"*補*")&gt;0),".",""),IF(AG82="補",$A781,""),IF(AND(LEN(AG82)&gt;=2,ISNUMBER(SEARCH("補",AG82))),$A781&amp;"("&amp;SUBSTITUTE(AG82,"補","")&amp;"時"&amp;")",""))</f>
        <v/>
      </c>
      <c r="AH781" s="65"/>
      <c r="AI781" s="65"/>
      <c r="AJ781" s="65"/>
    </row>
    <row r="782" spans="1:36">
      <c r="A782" s="65"/>
      <c r="B782" s="65"/>
      <c r="C782" s="65" t="str">
        <f ca="1">CONCATENATE(IF(AND(LEN(C781)&gt;=1,C781&lt;&gt;".",COUNTIF(C$50:C83,"*補*")&gt;0),".",""),IF(C83="補",$A782,""),IF(AND(LEN(C83)&gt;=2,ISNUMBER(SEARCH("補",C83))),$A782&amp;"("&amp;SUBSTITUTE(C83,"補","")&amp;"時"&amp;")",""))</f>
        <v/>
      </c>
      <c r="D782" s="65" t="str">
        <f ca="1">CONCATENATE(IF(AND(LEN(D781)&gt;=1,D781&lt;&gt;".",COUNTIF(D$50:D83,"*補*")&gt;0),".",""),IF(D83="補",$A782,""),IF(AND(LEN(D83)&gt;=2,ISNUMBER(SEARCH("補",D83))),$A782&amp;"("&amp;SUBSTITUTE(D83,"補","")&amp;"時"&amp;")",""))</f>
        <v/>
      </c>
      <c r="E782" s="65" t="str">
        <f ca="1">CONCATENATE(IF(AND(LEN(E781)&gt;=1,E781&lt;&gt;".",COUNTIF(E$50:E83,"*補*")&gt;0),".",""),IF(E83="補",$A782,""),IF(AND(LEN(E83)&gt;=2,ISNUMBER(SEARCH("補",E83))),$A782&amp;"("&amp;SUBSTITUTE(E83,"補","")&amp;"時"&amp;")",""))</f>
        <v/>
      </c>
      <c r="F782" s="65" t="str">
        <f ca="1">CONCATENATE(IF(AND(LEN(F781)&gt;=1,F781&lt;&gt;".",COUNTIF(F$50:F83,"*補*")&gt;0),".",""),IF(F83="補",$A782,""),IF(AND(LEN(F83)&gt;=2,ISNUMBER(SEARCH("補",F83))),$A782&amp;"("&amp;SUBSTITUTE(F83,"補","")&amp;"時"&amp;")",""))</f>
        <v/>
      </c>
      <c r="G782" s="65" t="str">
        <f ca="1">CONCATENATE(IF(AND(LEN(G781)&gt;=1,G781&lt;&gt;".",COUNTIF(G$50:G83,"*補*")&gt;0),".",""),IF(G83="補",$A782,""),IF(AND(LEN(G83)&gt;=2,ISNUMBER(SEARCH("補",G83))),$A782&amp;"("&amp;SUBSTITUTE(G83,"補","")&amp;"時"&amp;")",""))</f>
        <v/>
      </c>
      <c r="H782" s="65" t="str">
        <f ca="1">CONCATENATE(IF(AND(LEN(H781)&gt;=1,H781&lt;&gt;".",COUNTIF(H$50:H83,"*補*")&gt;0),".",""),IF(H83="補",$A782,""),IF(AND(LEN(H83)&gt;=2,ISNUMBER(SEARCH("補",H83))),$A782&amp;"("&amp;SUBSTITUTE(H83,"補","")&amp;"時"&amp;")",""))</f>
        <v/>
      </c>
      <c r="I782" s="65" t="str">
        <f ca="1">CONCATENATE(IF(AND(LEN(I781)&gt;=1,I781&lt;&gt;".",COUNTIF(I$50:I83,"*補*")&gt;0),".",""),IF(I83="補",$A782,""),IF(AND(LEN(I83)&gt;=2,ISNUMBER(SEARCH("補",I83))),$A782&amp;"("&amp;SUBSTITUTE(I83,"補","")&amp;"時"&amp;")",""))</f>
        <v/>
      </c>
      <c r="J782" s="65" t="str">
        <f ca="1">CONCATENATE(IF(AND(LEN(J781)&gt;=1,J781&lt;&gt;".",COUNTIF(J$50:J83,"*補*")&gt;0),".",""),IF(J83="補",$A782,""),IF(AND(LEN(J83)&gt;=2,ISNUMBER(SEARCH("補",J83))),$A782&amp;"("&amp;SUBSTITUTE(J83,"補","")&amp;"時"&amp;")",""))</f>
        <v/>
      </c>
      <c r="K782" s="65" t="str">
        <f ca="1">CONCATENATE(IF(AND(LEN(K781)&gt;=1,K781&lt;&gt;".",COUNTIF(K$50:K83,"*補*")&gt;0),".",""),IF(K83="補",$A782,""),IF(AND(LEN(K83)&gt;=2,ISNUMBER(SEARCH("補",K83))),$A782&amp;"("&amp;SUBSTITUTE(K83,"補","")&amp;"時"&amp;")",""))</f>
        <v/>
      </c>
      <c r="L782" s="65" t="str">
        <f ca="1">CONCATENATE(IF(AND(LEN(L781)&gt;=1,L781&lt;&gt;".",COUNTIF(L$50:L83,"*補*")&gt;0),".",""),IF(L83="補",$A782,""),IF(AND(LEN(L83)&gt;=2,ISNUMBER(SEARCH("補",L83))),$A782&amp;"("&amp;SUBSTITUTE(L83,"補","")&amp;"時"&amp;")",""))</f>
        <v/>
      </c>
      <c r="M782" s="65" t="str">
        <f ca="1">CONCATENATE(IF(AND(LEN(M781)&gt;=1,M781&lt;&gt;".",COUNTIF(M$50:M83,"*補*")&gt;0),".",""),IF(M83="補",$A782,""),IF(AND(LEN(M83)&gt;=2,ISNUMBER(SEARCH("補",M83))),$A782&amp;"("&amp;SUBSTITUTE(M83,"補","")&amp;"時"&amp;")",""))</f>
        <v/>
      </c>
      <c r="N782" s="65" t="str">
        <f ca="1">CONCATENATE(IF(AND(LEN(N781)&gt;=1,N781&lt;&gt;".",COUNTIF(N$50:N83,"*補*")&gt;0),".",""),IF(N83="補",$A782,""),IF(AND(LEN(N83)&gt;=2,ISNUMBER(SEARCH("補",N83))),$A782&amp;"("&amp;SUBSTITUTE(N83,"補","")&amp;"時"&amp;")",""))</f>
        <v/>
      </c>
      <c r="O782" s="65" t="str">
        <f ca="1">CONCATENATE(IF(AND(LEN(O781)&gt;=1,O781&lt;&gt;".",COUNTIF(O$50:O83,"*補*")&gt;0),".",""),IF(O83="補",$A782,""),IF(AND(LEN(O83)&gt;=2,ISNUMBER(SEARCH("補",O83))),$A782&amp;"("&amp;SUBSTITUTE(O83,"補","")&amp;"時"&amp;")",""))</f>
        <v/>
      </c>
      <c r="P782" s="65" t="str">
        <f ca="1">CONCATENATE(IF(AND(LEN(P781)&gt;=1,P781&lt;&gt;".",COUNTIF(P$50:P83,"*補*")&gt;0),".",""),IF(P83="補",$A782,""),IF(AND(LEN(P83)&gt;=2,ISNUMBER(SEARCH("補",P83))),$A782&amp;"("&amp;SUBSTITUTE(P83,"補","")&amp;"時"&amp;")",""))</f>
        <v/>
      </c>
      <c r="Q782" s="65" t="str">
        <f ca="1">CONCATENATE(IF(AND(LEN(Q781)&gt;=1,Q781&lt;&gt;".",COUNTIF(Q$50:Q83,"*補*")&gt;0),".",""),IF(Q83="補",$A782,""),IF(AND(LEN(Q83)&gt;=2,ISNUMBER(SEARCH("補",Q83))),$A782&amp;"("&amp;SUBSTITUTE(Q83,"補","")&amp;"時"&amp;")",""))</f>
        <v/>
      </c>
      <c r="R782" s="65" t="str">
        <f ca="1">CONCATENATE(IF(AND(LEN(R781)&gt;=1,R781&lt;&gt;".",COUNTIF(R$50:R83,"*補*")&gt;0),".",""),IF(R83="補",$A782,""),IF(AND(LEN(R83)&gt;=2,ISNUMBER(SEARCH("補",R83))),$A782&amp;"("&amp;SUBSTITUTE(R83,"補","")&amp;"時"&amp;")",""))</f>
        <v/>
      </c>
      <c r="S782" s="65" t="str">
        <f ca="1">CONCATENATE(IF(AND(LEN(S781)&gt;=1,S781&lt;&gt;".",COUNTIF(S$50:S83,"*補*")&gt;0),".",""),IF(S83="補",$A782,""),IF(AND(LEN(S83)&gt;=2,ISNUMBER(SEARCH("補",S83))),$A782&amp;"("&amp;SUBSTITUTE(S83,"補","")&amp;"時"&amp;")",""))</f>
        <v/>
      </c>
      <c r="T782" s="65" t="str">
        <f ca="1">CONCATENATE(IF(AND(LEN(T781)&gt;=1,T781&lt;&gt;".",COUNTIF(T$50:T83,"*補*")&gt;0),".",""),IF(T83="補",$A782,""),IF(AND(LEN(T83)&gt;=2,ISNUMBER(SEARCH("補",T83))),$A782&amp;"("&amp;SUBSTITUTE(T83,"補","")&amp;"時"&amp;")",""))</f>
        <v/>
      </c>
      <c r="U782" s="65" t="str">
        <f ca="1">CONCATENATE(IF(AND(LEN(U781)&gt;=1,U781&lt;&gt;".",COUNTIF(U$50:U83,"*補*")&gt;0),".",""),IF(U83="補",$A782,""),IF(AND(LEN(U83)&gt;=2,ISNUMBER(SEARCH("補",U83))),$A782&amp;"("&amp;SUBSTITUTE(U83,"補","")&amp;"時"&amp;")",""))</f>
        <v/>
      </c>
      <c r="V782" s="65" t="str">
        <f ca="1">CONCATENATE(IF(AND(LEN(V781)&gt;=1,V781&lt;&gt;".",COUNTIF(V$50:V83,"*補*")&gt;0),".",""),IF(V83="補",$A782,""),IF(AND(LEN(V83)&gt;=2,ISNUMBER(SEARCH("補",V83))),$A782&amp;"("&amp;SUBSTITUTE(V83,"補","")&amp;"時"&amp;")",""))</f>
        <v/>
      </c>
      <c r="W782" s="65" t="str">
        <f ca="1">CONCATENATE(IF(AND(LEN(W781)&gt;=1,W781&lt;&gt;".",COUNTIF(W$50:W83,"*補*")&gt;0),".",""),IF(W83="補",$A782,""),IF(AND(LEN(W83)&gt;=2,ISNUMBER(SEARCH("補",W83))),$A782&amp;"("&amp;SUBSTITUTE(W83,"補","")&amp;"時"&amp;")",""))</f>
        <v/>
      </c>
      <c r="X782" s="65" t="str">
        <f ca="1">CONCATENATE(IF(AND(LEN(X781)&gt;=1,X781&lt;&gt;".",COUNTIF(X$50:X83,"*補*")&gt;0),".",""),IF(X83="補",$A782,""),IF(AND(LEN(X83)&gt;=2,ISNUMBER(SEARCH("補",X83))),$A782&amp;"("&amp;SUBSTITUTE(X83,"補","")&amp;"時"&amp;")",""))</f>
        <v/>
      </c>
      <c r="Y782" s="65" t="str">
        <f ca="1">CONCATENATE(IF(AND(LEN(Y781)&gt;=1,Y781&lt;&gt;".",COUNTIF(Y$50:Y83,"*補*")&gt;0),".",""),IF(Y83="補",$A782,""),IF(AND(LEN(Y83)&gt;=2,ISNUMBER(SEARCH("補",Y83))),$A782&amp;"("&amp;SUBSTITUTE(Y83,"補","")&amp;"時"&amp;")",""))</f>
        <v/>
      </c>
      <c r="Z782" s="65" t="str">
        <f ca="1">CONCATENATE(IF(AND(LEN(Z781)&gt;=1,Z781&lt;&gt;".",COUNTIF(Z$50:Z83,"*補*")&gt;0),".",""),IF(Z83="補",$A782,""),IF(AND(LEN(Z83)&gt;=2,ISNUMBER(SEARCH("補",Z83))),$A782&amp;"("&amp;SUBSTITUTE(Z83,"補","")&amp;"時"&amp;")",""))</f>
        <v/>
      </c>
      <c r="AA782" s="65" t="str">
        <f ca="1">CONCATENATE(IF(AND(LEN(AA781)&gt;=1,AA781&lt;&gt;".",COUNTIF(AA$50:AA83,"*補*")&gt;0),".",""),IF(AA83="補",$A782,""),IF(AND(LEN(AA83)&gt;=2,ISNUMBER(SEARCH("補",AA83))),$A782&amp;"("&amp;SUBSTITUTE(AA83,"補","")&amp;"時"&amp;")",""))</f>
        <v/>
      </c>
      <c r="AB782" s="65" t="str">
        <f ca="1">CONCATENATE(IF(AND(LEN(AB781)&gt;=1,AB781&lt;&gt;".",COUNTIF(AB$50:AB83,"*補*")&gt;0),".",""),IF(AB83="補",$A782,""),IF(AND(LEN(AB83)&gt;=2,ISNUMBER(SEARCH("補",AB83))),$A782&amp;"("&amp;SUBSTITUTE(AB83,"補","")&amp;"時"&amp;")",""))</f>
        <v/>
      </c>
      <c r="AC782" s="65" t="str">
        <f ca="1">CONCATENATE(IF(AND(LEN(AC781)&gt;=1,AC781&lt;&gt;".",COUNTIF(AC$50:AC83,"*補*")&gt;0),".",""),IF(AC83="補",$A782,""),IF(AND(LEN(AC83)&gt;=2,ISNUMBER(SEARCH("補",AC83))),$A782&amp;"("&amp;SUBSTITUTE(AC83,"補","")&amp;"時"&amp;")",""))</f>
        <v/>
      </c>
      <c r="AD782" s="65" t="str">
        <f ca="1">CONCATENATE(IF(AND(LEN(AD781)&gt;=1,AD781&lt;&gt;".",COUNTIF(AD$50:AD83,"*補*")&gt;0),".",""),IF(AD83="補",$A782,""),IF(AND(LEN(AD83)&gt;=2,ISNUMBER(SEARCH("補",AD83))),$A782&amp;"("&amp;SUBSTITUTE(AD83,"補","")&amp;"時"&amp;")",""))</f>
        <v/>
      </c>
      <c r="AE782" s="65" t="str">
        <f ca="1">CONCATENATE(IF(AND(LEN(AE781)&gt;=1,AE781&lt;&gt;".",COUNTIF(AE$50:AE83,"*補*")&gt;0),".",""),IF(AE83="補",$A782,""),IF(AND(LEN(AE83)&gt;=2,ISNUMBER(SEARCH("補",AE83))),$A782&amp;"("&amp;SUBSTITUTE(AE83,"補","")&amp;"時"&amp;")",""))</f>
        <v/>
      </c>
      <c r="AF782" s="65" t="str">
        <f ca="1">CONCATENATE(IF(AND(LEN(AF781)&gt;=1,AF781&lt;&gt;".",COUNTIF(AF$50:AF83,"*補*")&gt;0),".",""),IF(AF83="補",$A782,""),IF(AND(LEN(AF83)&gt;=2,ISNUMBER(SEARCH("補",AF83))),$A782&amp;"("&amp;SUBSTITUTE(AF83,"補","")&amp;"時"&amp;")",""))</f>
        <v/>
      </c>
      <c r="AG782" s="65" t="str">
        <f ca="1">CONCATENATE(IF(AND(LEN(AG781)&gt;=1,AG781&lt;&gt;".",COUNTIF(AG$50:AG83,"*補*")&gt;0),".",""),IF(AG83="補",$A782,""),IF(AND(LEN(AG83)&gt;=2,ISNUMBER(SEARCH("補",AG83))),$A782&amp;"("&amp;SUBSTITUTE(AG83,"補","")&amp;"時"&amp;")",""))</f>
        <v/>
      </c>
      <c r="AH782" s="65"/>
      <c r="AI782" s="65"/>
      <c r="AJ782" s="65"/>
    </row>
    <row r="783" spans="1:36">
      <c r="A783" s="65"/>
      <c r="B783" s="65"/>
      <c r="C783" s="65" t="str">
        <f ca="1">CONCATENATE(IF(AND(LEN(C782)&gt;=1,C782&lt;&gt;".",COUNTIF(C$50:C84,"*補*")&gt;0),".",""),IF(C84="補",$A783,""),IF(AND(LEN(C84)&gt;=2,ISNUMBER(SEARCH("補",C84))),$A783&amp;"("&amp;SUBSTITUTE(C84,"補","")&amp;"時"&amp;")",""))</f>
        <v/>
      </c>
      <c r="D783" s="65" t="str">
        <f ca="1">CONCATENATE(IF(AND(LEN(D782)&gt;=1,D782&lt;&gt;".",COUNTIF(D$50:D84,"*補*")&gt;0),".",""),IF(D84="補",$A783,""),IF(AND(LEN(D84)&gt;=2,ISNUMBER(SEARCH("補",D84))),$A783&amp;"("&amp;SUBSTITUTE(D84,"補","")&amp;"時"&amp;")",""))</f>
        <v/>
      </c>
      <c r="E783" s="65" t="str">
        <f ca="1">CONCATENATE(IF(AND(LEN(E782)&gt;=1,E782&lt;&gt;".",COUNTIF(E$50:E84,"*補*")&gt;0),".",""),IF(E84="補",$A783,""),IF(AND(LEN(E84)&gt;=2,ISNUMBER(SEARCH("補",E84))),$A783&amp;"("&amp;SUBSTITUTE(E84,"補","")&amp;"時"&amp;")",""))</f>
        <v/>
      </c>
      <c r="F783" s="65" t="str">
        <f ca="1">CONCATENATE(IF(AND(LEN(F782)&gt;=1,F782&lt;&gt;".",COUNTIF(F$50:F84,"*補*")&gt;0),".",""),IF(F84="補",$A783,""),IF(AND(LEN(F84)&gt;=2,ISNUMBER(SEARCH("補",F84))),$A783&amp;"("&amp;SUBSTITUTE(F84,"補","")&amp;"時"&amp;")",""))</f>
        <v/>
      </c>
      <c r="G783" s="65" t="str">
        <f ca="1">CONCATENATE(IF(AND(LEN(G782)&gt;=1,G782&lt;&gt;".",COUNTIF(G$50:G84,"*補*")&gt;0),".",""),IF(G84="補",$A783,""),IF(AND(LEN(G84)&gt;=2,ISNUMBER(SEARCH("補",G84))),$A783&amp;"("&amp;SUBSTITUTE(G84,"補","")&amp;"時"&amp;")",""))</f>
        <v/>
      </c>
      <c r="H783" s="65" t="str">
        <f ca="1">CONCATENATE(IF(AND(LEN(H782)&gt;=1,H782&lt;&gt;".",COUNTIF(H$50:H84,"*補*")&gt;0),".",""),IF(H84="補",$A783,""),IF(AND(LEN(H84)&gt;=2,ISNUMBER(SEARCH("補",H84))),$A783&amp;"("&amp;SUBSTITUTE(H84,"補","")&amp;"時"&amp;")",""))</f>
        <v/>
      </c>
      <c r="I783" s="65" t="str">
        <f ca="1">CONCATENATE(IF(AND(LEN(I782)&gt;=1,I782&lt;&gt;".",COUNTIF(I$50:I84,"*補*")&gt;0),".",""),IF(I84="補",$A783,""),IF(AND(LEN(I84)&gt;=2,ISNUMBER(SEARCH("補",I84))),$A783&amp;"("&amp;SUBSTITUTE(I84,"補","")&amp;"時"&amp;")",""))</f>
        <v/>
      </c>
      <c r="J783" s="65" t="str">
        <f ca="1">CONCATENATE(IF(AND(LEN(J782)&gt;=1,J782&lt;&gt;".",COUNTIF(J$50:J84,"*補*")&gt;0),".",""),IF(J84="補",$A783,""),IF(AND(LEN(J84)&gt;=2,ISNUMBER(SEARCH("補",J84))),$A783&amp;"("&amp;SUBSTITUTE(J84,"補","")&amp;"時"&amp;")",""))</f>
        <v/>
      </c>
      <c r="K783" s="65" t="str">
        <f ca="1">CONCATENATE(IF(AND(LEN(K782)&gt;=1,K782&lt;&gt;".",COUNTIF(K$50:K84,"*補*")&gt;0),".",""),IF(K84="補",$A783,""),IF(AND(LEN(K84)&gt;=2,ISNUMBER(SEARCH("補",K84))),$A783&amp;"("&amp;SUBSTITUTE(K84,"補","")&amp;"時"&amp;")",""))</f>
        <v/>
      </c>
      <c r="L783" s="65" t="str">
        <f ca="1">CONCATENATE(IF(AND(LEN(L782)&gt;=1,L782&lt;&gt;".",COUNTIF(L$50:L84,"*補*")&gt;0),".",""),IF(L84="補",$A783,""),IF(AND(LEN(L84)&gt;=2,ISNUMBER(SEARCH("補",L84))),$A783&amp;"("&amp;SUBSTITUTE(L84,"補","")&amp;"時"&amp;")",""))</f>
        <v/>
      </c>
      <c r="M783" s="65" t="str">
        <f ca="1">CONCATENATE(IF(AND(LEN(M782)&gt;=1,M782&lt;&gt;".",COUNTIF(M$50:M84,"*補*")&gt;0),".",""),IF(M84="補",$A783,""),IF(AND(LEN(M84)&gt;=2,ISNUMBER(SEARCH("補",M84))),$A783&amp;"("&amp;SUBSTITUTE(M84,"補","")&amp;"時"&amp;")",""))</f>
        <v/>
      </c>
      <c r="N783" s="65" t="str">
        <f ca="1">CONCATENATE(IF(AND(LEN(N782)&gt;=1,N782&lt;&gt;".",COUNTIF(N$50:N84,"*補*")&gt;0),".",""),IF(N84="補",$A783,""),IF(AND(LEN(N84)&gt;=2,ISNUMBER(SEARCH("補",N84))),$A783&amp;"("&amp;SUBSTITUTE(N84,"補","")&amp;"時"&amp;")",""))</f>
        <v/>
      </c>
      <c r="O783" s="65" t="str">
        <f ca="1">CONCATENATE(IF(AND(LEN(O782)&gt;=1,O782&lt;&gt;".",COUNTIF(O$50:O84,"*補*")&gt;0),".",""),IF(O84="補",$A783,""),IF(AND(LEN(O84)&gt;=2,ISNUMBER(SEARCH("補",O84))),$A783&amp;"("&amp;SUBSTITUTE(O84,"補","")&amp;"時"&amp;")",""))</f>
        <v/>
      </c>
      <c r="P783" s="65" t="str">
        <f ca="1">CONCATENATE(IF(AND(LEN(P782)&gt;=1,P782&lt;&gt;".",COUNTIF(P$50:P84,"*補*")&gt;0),".",""),IF(P84="補",$A783,""),IF(AND(LEN(P84)&gt;=2,ISNUMBER(SEARCH("補",P84))),$A783&amp;"("&amp;SUBSTITUTE(P84,"補","")&amp;"時"&amp;")",""))</f>
        <v/>
      </c>
      <c r="Q783" s="65" t="str">
        <f ca="1">CONCATENATE(IF(AND(LEN(Q782)&gt;=1,Q782&lt;&gt;".",COUNTIF(Q$50:Q84,"*補*")&gt;0),".",""),IF(Q84="補",$A783,""),IF(AND(LEN(Q84)&gt;=2,ISNUMBER(SEARCH("補",Q84))),$A783&amp;"("&amp;SUBSTITUTE(Q84,"補","")&amp;"時"&amp;")",""))</f>
        <v/>
      </c>
      <c r="R783" s="65" t="str">
        <f ca="1">CONCATENATE(IF(AND(LEN(R782)&gt;=1,R782&lt;&gt;".",COUNTIF(R$50:R84,"*補*")&gt;0),".",""),IF(R84="補",$A783,""),IF(AND(LEN(R84)&gt;=2,ISNUMBER(SEARCH("補",R84))),$A783&amp;"("&amp;SUBSTITUTE(R84,"補","")&amp;"時"&amp;")",""))</f>
        <v/>
      </c>
      <c r="S783" s="65" t="str">
        <f ca="1">CONCATENATE(IF(AND(LEN(S782)&gt;=1,S782&lt;&gt;".",COUNTIF(S$50:S84,"*補*")&gt;0),".",""),IF(S84="補",$A783,""),IF(AND(LEN(S84)&gt;=2,ISNUMBER(SEARCH("補",S84))),$A783&amp;"("&amp;SUBSTITUTE(S84,"補","")&amp;"時"&amp;")",""))</f>
        <v/>
      </c>
      <c r="T783" s="65" t="str">
        <f ca="1">CONCATENATE(IF(AND(LEN(T782)&gt;=1,T782&lt;&gt;".",COUNTIF(T$50:T84,"*補*")&gt;0),".",""),IF(T84="補",$A783,""),IF(AND(LEN(T84)&gt;=2,ISNUMBER(SEARCH("補",T84))),$A783&amp;"("&amp;SUBSTITUTE(T84,"補","")&amp;"時"&amp;")",""))</f>
        <v/>
      </c>
      <c r="U783" s="65" t="str">
        <f ca="1">CONCATENATE(IF(AND(LEN(U782)&gt;=1,U782&lt;&gt;".",COUNTIF(U$50:U84,"*補*")&gt;0),".",""),IF(U84="補",$A783,""),IF(AND(LEN(U84)&gt;=2,ISNUMBER(SEARCH("補",U84))),$A783&amp;"("&amp;SUBSTITUTE(U84,"補","")&amp;"時"&amp;")",""))</f>
        <v/>
      </c>
      <c r="V783" s="65" t="str">
        <f ca="1">CONCATENATE(IF(AND(LEN(V782)&gt;=1,V782&lt;&gt;".",COUNTIF(V$50:V84,"*補*")&gt;0),".",""),IF(V84="補",$A783,""),IF(AND(LEN(V84)&gt;=2,ISNUMBER(SEARCH("補",V84))),$A783&amp;"("&amp;SUBSTITUTE(V84,"補","")&amp;"時"&amp;")",""))</f>
        <v/>
      </c>
      <c r="W783" s="65" t="str">
        <f ca="1">CONCATENATE(IF(AND(LEN(W782)&gt;=1,W782&lt;&gt;".",COUNTIF(W$50:W84,"*補*")&gt;0),".",""),IF(W84="補",$A783,""),IF(AND(LEN(W84)&gt;=2,ISNUMBER(SEARCH("補",W84))),$A783&amp;"("&amp;SUBSTITUTE(W84,"補","")&amp;"時"&amp;")",""))</f>
        <v/>
      </c>
      <c r="X783" s="65" t="str">
        <f ca="1">CONCATENATE(IF(AND(LEN(X782)&gt;=1,X782&lt;&gt;".",COUNTIF(X$50:X84,"*補*")&gt;0),".",""),IF(X84="補",$A783,""),IF(AND(LEN(X84)&gt;=2,ISNUMBER(SEARCH("補",X84))),$A783&amp;"("&amp;SUBSTITUTE(X84,"補","")&amp;"時"&amp;")",""))</f>
        <v/>
      </c>
      <c r="Y783" s="65" t="str">
        <f ca="1">CONCATENATE(IF(AND(LEN(Y782)&gt;=1,Y782&lt;&gt;".",COUNTIF(Y$50:Y84,"*補*")&gt;0),".",""),IF(Y84="補",$A783,""),IF(AND(LEN(Y84)&gt;=2,ISNUMBER(SEARCH("補",Y84))),$A783&amp;"("&amp;SUBSTITUTE(Y84,"補","")&amp;"時"&amp;")",""))</f>
        <v/>
      </c>
      <c r="Z783" s="65" t="str">
        <f ca="1">CONCATENATE(IF(AND(LEN(Z782)&gt;=1,Z782&lt;&gt;".",COUNTIF(Z$50:Z84,"*補*")&gt;0),".",""),IF(Z84="補",$A783,""),IF(AND(LEN(Z84)&gt;=2,ISNUMBER(SEARCH("補",Z84))),$A783&amp;"("&amp;SUBSTITUTE(Z84,"補","")&amp;"時"&amp;")",""))</f>
        <v/>
      </c>
      <c r="AA783" s="65" t="str">
        <f ca="1">CONCATENATE(IF(AND(LEN(AA782)&gt;=1,AA782&lt;&gt;".",COUNTIF(AA$50:AA84,"*補*")&gt;0),".",""),IF(AA84="補",$A783,""),IF(AND(LEN(AA84)&gt;=2,ISNUMBER(SEARCH("補",AA84))),$A783&amp;"("&amp;SUBSTITUTE(AA84,"補","")&amp;"時"&amp;")",""))</f>
        <v/>
      </c>
      <c r="AB783" s="65" t="str">
        <f ca="1">CONCATENATE(IF(AND(LEN(AB782)&gt;=1,AB782&lt;&gt;".",COUNTIF(AB$50:AB84,"*補*")&gt;0),".",""),IF(AB84="補",$A783,""),IF(AND(LEN(AB84)&gt;=2,ISNUMBER(SEARCH("補",AB84))),$A783&amp;"("&amp;SUBSTITUTE(AB84,"補","")&amp;"時"&amp;")",""))</f>
        <v/>
      </c>
      <c r="AC783" s="65" t="str">
        <f ca="1">CONCATENATE(IF(AND(LEN(AC782)&gt;=1,AC782&lt;&gt;".",COUNTIF(AC$50:AC84,"*補*")&gt;0),".",""),IF(AC84="補",$A783,""),IF(AND(LEN(AC84)&gt;=2,ISNUMBER(SEARCH("補",AC84))),$A783&amp;"("&amp;SUBSTITUTE(AC84,"補","")&amp;"時"&amp;")",""))</f>
        <v/>
      </c>
      <c r="AD783" s="65" t="str">
        <f ca="1">CONCATENATE(IF(AND(LEN(AD782)&gt;=1,AD782&lt;&gt;".",COUNTIF(AD$50:AD84,"*補*")&gt;0),".",""),IF(AD84="補",$A783,""),IF(AND(LEN(AD84)&gt;=2,ISNUMBER(SEARCH("補",AD84))),$A783&amp;"("&amp;SUBSTITUTE(AD84,"補","")&amp;"時"&amp;")",""))</f>
        <v/>
      </c>
      <c r="AE783" s="65" t="str">
        <f ca="1">CONCATENATE(IF(AND(LEN(AE782)&gt;=1,AE782&lt;&gt;".",COUNTIF(AE$50:AE84,"*補*")&gt;0),".",""),IF(AE84="補",$A783,""),IF(AND(LEN(AE84)&gt;=2,ISNUMBER(SEARCH("補",AE84))),$A783&amp;"("&amp;SUBSTITUTE(AE84,"補","")&amp;"時"&amp;")",""))</f>
        <v/>
      </c>
      <c r="AF783" s="65" t="str">
        <f ca="1">CONCATENATE(IF(AND(LEN(AF782)&gt;=1,AF782&lt;&gt;".",COUNTIF(AF$50:AF84,"*補*")&gt;0),".",""),IF(AF84="補",$A783,""),IF(AND(LEN(AF84)&gt;=2,ISNUMBER(SEARCH("補",AF84))),$A783&amp;"("&amp;SUBSTITUTE(AF84,"補","")&amp;"時"&amp;")",""))</f>
        <v/>
      </c>
      <c r="AG783" s="65" t="str">
        <f ca="1">CONCATENATE(IF(AND(LEN(AG782)&gt;=1,AG782&lt;&gt;".",COUNTIF(AG$50:AG84,"*補*")&gt;0),".",""),IF(AG84="補",$A783,""),IF(AND(LEN(AG84)&gt;=2,ISNUMBER(SEARCH("補",AG84))),$A783&amp;"("&amp;SUBSTITUTE(AG84,"補","")&amp;"時"&amp;")",""))</f>
        <v/>
      </c>
      <c r="AH783" s="65"/>
      <c r="AI783" s="65"/>
      <c r="AJ783" s="65"/>
    </row>
    <row r="784" spans="1:36">
      <c r="A784" s="65"/>
      <c r="B784" s="65"/>
      <c r="C784" s="65" t="str">
        <f ca="1">CONCATENATE(IF(AND(LEN(C783)&gt;=1,C783&lt;&gt;".",COUNTIF(C$50:C85,"*補*")&gt;0),".",""),IF(C85="補",$A784,""),IF(AND(LEN(C85)&gt;=2,ISNUMBER(SEARCH("補",C85))),$A784&amp;"("&amp;SUBSTITUTE(C85,"補","")&amp;"時"&amp;")",""))</f>
        <v/>
      </c>
      <c r="D784" s="65" t="str">
        <f ca="1">CONCATENATE(IF(AND(LEN(D783)&gt;=1,D783&lt;&gt;".",COUNTIF(D$50:D85,"*補*")&gt;0),".",""),IF(D85="補",$A784,""),IF(AND(LEN(D85)&gt;=2,ISNUMBER(SEARCH("補",D85))),$A784&amp;"("&amp;SUBSTITUTE(D85,"補","")&amp;"時"&amp;")",""))</f>
        <v/>
      </c>
      <c r="E784" s="65" t="str">
        <f ca="1">CONCATENATE(IF(AND(LEN(E783)&gt;=1,E783&lt;&gt;".",COUNTIF(E$50:E85,"*補*")&gt;0),".",""),IF(E85="補",$A784,""),IF(AND(LEN(E85)&gt;=2,ISNUMBER(SEARCH("補",E85))),$A784&amp;"("&amp;SUBSTITUTE(E85,"補","")&amp;"時"&amp;")",""))</f>
        <v/>
      </c>
      <c r="F784" s="65" t="str">
        <f ca="1">CONCATENATE(IF(AND(LEN(F783)&gt;=1,F783&lt;&gt;".",COUNTIF(F$50:F85,"*補*")&gt;0),".",""),IF(F85="補",$A784,""),IF(AND(LEN(F85)&gt;=2,ISNUMBER(SEARCH("補",F85))),$A784&amp;"("&amp;SUBSTITUTE(F85,"補","")&amp;"時"&amp;")",""))</f>
        <v/>
      </c>
      <c r="G784" s="65" t="str">
        <f ca="1">CONCATENATE(IF(AND(LEN(G783)&gt;=1,G783&lt;&gt;".",COUNTIF(G$50:G85,"*補*")&gt;0),".",""),IF(G85="補",$A784,""),IF(AND(LEN(G85)&gt;=2,ISNUMBER(SEARCH("補",G85))),$A784&amp;"("&amp;SUBSTITUTE(G85,"補","")&amp;"時"&amp;")",""))</f>
        <v/>
      </c>
      <c r="H784" s="65" t="str">
        <f ca="1">CONCATENATE(IF(AND(LEN(H783)&gt;=1,H783&lt;&gt;".",COUNTIF(H$50:H85,"*補*")&gt;0),".",""),IF(H85="補",$A784,""),IF(AND(LEN(H85)&gt;=2,ISNUMBER(SEARCH("補",H85))),$A784&amp;"("&amp;SUBSTITUTE(H85,"補","")&amp;"時"&amp;")",""))</f>
        <v/>
      </c>
      <c r="I784" s="65" t="str">
        <f ca="1">CONCATENATE(IF(AND(LEN(I783)&gt;=1,I783&lt;&gt;".",COUNTIF(I$50:I85,"*補*")&gt;0),".",""),IF(I85="補",$A784,""),IF(AND(LEN(I85)&gt;=2,ISNUMBER(SEARCH("補",I85))),$A784&amp;"("&amp;SUBSTITUTE(I85,"補","")&amp;"時"&amp;")",""))</f>
        <v/>
      </c>
      <c r="J784" s="65" t="str">
        <f ca="1">CONCATENATE(IF(AND(LEN(J783)&gt;=1,J783&lt;&gt;".",COUNTIF(J$50:J85,"*補*")&gt;0),".",""),IF(J85="補",$A784,""),IF(AND(LEN(J85)&gt;=2,ISNUMBER(SEARCH("補",J85))),$A784&amp;"("&amp;SUBSTITUTE(J85,"補","")&amp;"時"&amp;")",""))</f>
        <v/>
      </c>
      <c r="K784" s="65" t="str">
        <f ca="1">CONCATENATE(IF(AND(LEN(K783)&gt;=1,K783&lt;&gt;".",COUNTIF(K$50:K85,"*補*")&gt;0),".",""),IF(K85="補",$A784,""),IF(AND(LEN(K85)&gt;=2,ISNUMBER(SEARCH("補",K85))),$A784&amp;"("&amp;SUBSTITUTE(K85,"補","")&amp;"時"&amp;")",""))</f>
        <v/>
      </c>
      <c r="L784" s="65" t="str">
        <f ca="1">CONCATENATE(IF(AND(LEN(L783)&gt;=1,L783&lt;&gt;".",COUNTIF(L$50:L85,"*補*")&gt;0),".",""),IF(L85="補",$A784,""),IF(AND(LEN(L85)&gt;=2,ISNUMBER(SEARCH("補",L85))),$A784&amp;"("&amp;SUBSTITUTE(L85,"補","")&amp;"時"&amp;")",""))</f>
        <v/>
      </c>
      <c r="M784" s="65" t="str">
        <f ca="1">CONCATENATE(IF(AND(LEN(M783)&gt;=1,M783&lt;&gt;".",COUNTIF(M$50:M85,"*補*")&gt;0),".",""),IF(M85="補",$A784,""),IF(AND(LEN(M85)&gt;=2,ISNUMBER(SEARCH("補",M85))),$A784&amp;"("&amp;SUBSTITUTE(M85,"補","")&amp;"時"&amp;")",""))</f>
        <v/>
      </c>
      <c r="N784" s="65" t="str">
        <f ca="1">CONCATENATE(IF(AND(LEN(N783)&gt;=1,N783&lt;&gt;".",COUNTIF(N$50:N85,"*補*")&gt;0),".",""),IF(N85="補",$A784,""),IF(AND(LEN(N85)&gt;=2,ISNUMBER(SEARCH("補",N85))),$A784&amp;"("&amp;SUBSTITUTE(N85,"補","")&amp;"時"&amp;")",""))</f>
        <v/>
      </c>
      <c r="O784" s="65" t="str">
        <f ca="1">CONCATENATE(IF(AND(LEN(O783)&gt;=1,O783&lt;&gt;".",COUNTIF(O$50:O85,"*補*")&gt;0),".",""),IF(O85="補",$A784,""),IF(AND(LEN(O85)&gt;=2,ISNUMBER(SEARCH("補",O85))),$A784&amp;"("&amp;SUBSTITUTE(O85,"補","")&amp;"時"&amp;")",""))</f>
        <v/>
      </c>
      <c r="P784" s="65" t="str">
        <f ca="1">CONCATENATE(IF(AND(LEN(P783)&gt;=1,P783&lt;&gt;".",COUNTIF(P$50:P85,"*補*")&gt;0),".",""),IF(P85="補",$A784,""),IF(AND(LEN(P85)&gt;=2,ISNUMBER(SEARCH("補",P85))),$A784&amp;"("&amp;SUBSTITUTE(P85,"補","")&amp;"時"&amp;")",""))</f>
        <v/>
      </c>
      <c r="Q784" s="65" t="str">
        <f ca="1">CONCATENATE(IF(AND(LEN(Q783)&gt;=1,Q783&lt;&gt;".",COUNTIF(Q$50:Q85,"*補*")&gt;0),".",""),IF(Q85="補",$A784,""),IF(AND(LEN(Q85)&gt;=2,ISNUMBER(SEARCH("補",Q85))),$A784&amp;"("&amp;SUBSTITUTE(Q85,"補","")&amp;"時"&amp;")",""))</f>
        <v/>
      </c>
      <c r="R784" s="65" t="str">
        <f ca="1">CONCATENATE(IF(AND(LEN(R783)&gt;=1,R783&lt;&gt;".",COUNTIF(R$50:R85,"*補*")&gt;0),".",""),IF(R85="補",$A784,""),IF(AND(LEN(R85)&gt;=2,ISNUMBER(SEARCH("補",R85))),$A784&amp;"("&amp;SUBSTITUTE(R85,"補","")&amp;"時"&amp;")",""))</f>
        <v/>
      </c>
      <c r="S784" s="65" t="str">
        <f ca="1">CONCATENATE(IF(AND(LEN(S783)&gt;=1,S783&lt;&gt;".",COUNTIF(S$50:S85,"*補*")&gt;0),".",""),IF(S85="補",$A784,""),IF(AND(LEN(S85)&gt;=2,ISNUMBER(SEARCH("補",S85))),$A784&amp;"("&amp;SUBSTITUTE(S85,"補","")&amp;"時"&amp;")",""))</f>
        <v/>
      </c>
      <c r="T784" s="65" t="str">
        <f ca="1">CONCATENATE(IF(AND(LEN(T783)&gt;=1,T783&lt;&gt;".",COUNTIF(T$50:T85,"*補*")&gt;0),".",""),IF(T85="補",$A784,""),IF(AND(LEN(T85)&gt;=2,ISNUMBER(SEARCH("補",T85))),$A784&amp;"("&amp;SUBSTITUTE(T85,"補","")&amp;"時"&amp;")",""))</f>
        <v/>
      </c>
      <c r="U784" s="65" t="str">
        <f ca="1">CONCATENATE(IF(AND(LEN(U783)&gt;=1,U783&lt;&gt;".",COUNTIF(U$50:U85,"*補*")&gt;0),".",""),IF(U85="補",$A784,""),IF(AND(LEN(U85)&gt;=2,ISNUMBER(SEARCH("補",U85))),$A784&amp;"("&amp;SUBSTITUTE(U85,"補","")&amp;"時"&amp;")",""))</f>
        <v/>
      </c>
      <c r="V784" s="65" t="str">
        <f ca="1">CONCATENATE(IF(AND(LEN(V783)&gt;=1,V783&lt;&gt;".",COUNTIF(V$50:V85,"*補*")&gt;0),".",""),IF(V85="補",$A784,""),IF(AND(LEN(V85)&gt;=2,ISNUMBER(SEARCH("補",V85))),$A784&amp;"("&amp;SUBSTITUTE(V85,"補","")&amp;"時"&amp;")",""))</f>
        <v/>
      </c>
      <c r="W784" s="65" t="str">
        <f ca="1">CONCATENATE(IF(AND(LEN(W783)&gt;=1,W783&lt;&gt;".",COUNTIF(W$50:W85,"*補*")&gt;0),".",""),IF(W85="補",$A784,""),IF(AND(LEN(W85)&gt;=2,ISNUMBER(SEARCH("補",W85))),$A784&amp;"("&amp;SUBSTITUTE(W85,"補","")&amp;"時"&amp;")",""))</f>
        <v/>
      </c>
      <c r="X784" s="65" t="str">
        <f ca="1">CONCATENATE(IF(AND(LEN(X783)&gt;=1,X783&lt;&gt;".",COUNTIF(X$50:X85,"*補*")&gt;0),".",""),IF(X85="補",$A784,""),IF(AND(LEN(X85)&gt;=2,ISNUMBER(SEARCH("補",X85))),$A784&amp;"("&amp;SUBSTITUTE(X85,"補","")&amp;"時"&amp;")",""))</f>
        <v/>
      </c>
      <c r="Y784" s="65" t="str">
        <f ca="1">CONCATENATE(IF(AND(LEN(Y783)&gt;=1,Y783&lt;&gt;".",COUNTIF(Y$50:Y85,"*補*")&gt;0),".",""),IF(Y85="補",$A784,""),IF(AND(LEN(Y85)&gt;=2,ISNUMBER(SEARCH("補",Y85))),$A784&amp;"("&amp;SUBSTITUTE(Y85,"補","")&amp;"時"&amp;")",""))</f>
        <v/>
      </c>
      <c r="Z784" s="65" t="str">
        <f ca="1">CONCATENATE(IF(AND(LEN(Z783)&gt;=1,Z783&lt;&gt;".",COUNTIF(Z$50:Z85,"*補*")&gt;0),".",""),IF(Z85="補",$A784,""),IF(AND(LEN(Z85)&gt;=2,ISNUMBER(SEARCH("補",Z85))),$A784&amp;"("&amp;SUBSTITUTE(Z85,"補","")&amp;"時"&amp;")",""))</f>
        <v/>
      </c>
      <c r="AA784" s="65" t="str">
        <f ca="1">CONCATENATE(IF(AND(LEN(AA783)&gt;=1,AA783&lt;&gt;".",COUNTIF(AA$50:AA85,"*補*")&gt;0),".",""),IF(AA85="補",$A784,""),IF(AND(LEN(AA85)&gt;=2,ISNUMBER(SEARCH("補",AA85))),$A784&amp;"("&amp;SUBSTITUTE(AA85,"補","")&amp;"時"&amp;")",""))</f>
        <v/>
      </c>
      <c r="AB784" s="65" t="str">
        <f ca="1">CONCATENATE(IF(AND(LEN(AB783)&gt;=1,AB783&lt;&gt;".",COUNTIF(AB$50:AB85,"*補*")&gt;0),".",""),IF(AB85="補",$A784,""),IF(AND(LEN(AB85)&gt;=2,ISNUMBER(SEARCH("補",AB85))),$A784&amp;"("&amp;SUBSTITUTE(AB85,"補","")&amp;"時"&amp;")",""))</f>
        <v/>
      </c>
      <c r="AC784" s="65" t="str">
        <f ca="1">CONCATENATE(IF(AND(LEN(AC783)&gt;=1,AC783&lt;&gt;".",COUNTIF(AC$50:AC85,"*補*")&gt;0),".",""),IF(AC85="補",$A784,""),IF(AND(LEN(AC85)&gt;=2,ISNUMBER(SEARCH("補",AC85))),$A784&amp;"("&amp;SUBSTITUTE(AC85,"補","")&amp;"時"&amp;")",""))</f>
        <v/>
      </c>
      <c r="AD784" s="65" t="str">
        <f ca="1">CONCATENATE(IF(AND(LEN(AD783)&gt;=1,AD783&lt;&gt;".",COUNTIF(AD$50:AD85,"*補*")&gt;0),".",""),IF(AD85="補",$A784,""),IF(AND(LEN(AD85)&gt;=2,ISNUMBER(SEARCH("補",AD85))),$A784&amp;"("&amp;SUBSTITUTE(AD85,"補","")&amp;"時"&amp;")",""))</f>
        <v/>
      </c>
      <c r="AE784" s="65" t="str">
        <f ca="1">CONCATENATE(IF(AND(LEN(AE783)&gt;=1,AE783&lt;&gt;".",COUNTIF(AE$50:AE85,"*補*")&gt;0),".",""),IF(AE85="補",$A784,""),IF(AND(LEN(AE85)&gt;=2,ISNUMBER(SEARCH("補",AE85))),$A784&amp;"("&amp;SUBSTITUTE(AE85,"補","")&amp;"時"&amp;")",""))</f>
        <v/>
      </c>
      <c r="AF784" s="65" t="str">
        <f ca="1">CONCATENATE(IF(AND(LEN(AF783)&gt;=1,AF783&lt;&gt;".",COUNTIF(AF$50:AF85,"*補*")&gt;0),".",""),IF(AF85="補",$A784,""),IF(AND(LEN(AF85)&gt;=2,ISNUMBER(SEARCH("補",AF85))),$A784&amp;"("&amp;SUBSTITUTE(AF85,"補","")&amp;"時"&amp;")",""))</f>
        <v/>
      </c>
      <c r="AG784" s="65" t="str">
        <f ca="1">CONCATENATE(IF(AND(LEN(AG783)&gt;=1,AG783&lt;&gt;".",COUNTIF(AG$50:AG85,"*補*")&gt;0),".",""),IF(AG85="補",$A784,""),IF(AND(LEN(AG85)&gt;=2,ISNUMBER(SEARCH("補",AG85))),$A784&amp;"("&amp;SUBSTITUTE(AG85,"補","")&amp;"時"&amp;")",""))</f>
        <v/>
      </c>
      <c r="AH784" s="65"/>
      <c r="AI784" s="65"/>
      <c r="AJ784" s="65"/>
    </row>
    <row r="785" spans="1:55">
      <c r="A785" s="65"/>
      <c r="B785" s="65"/>
      <c r="C785" s="65" t="str">
        <f ca="1">CONCATENATE(IF(AND(LEN(C784)&gt;=1,C784&lt;&gt;".",COUNTIF(C$50:C86,"*補*")&gt;0),".",""),IF(C86="補",$A785,""),IF(AND(LEN(C86)&gt;=2,ISNUMBER(SEARCH("補",C86))),$A785&amp;"("&amp;SUBSTITUTE(C86,"補","")&amp;"時"&amp;")",""))</f>
        <v/>
      </c>
      <c r="D785" s="65" t="str">
        <f ca="1">CONCATENATE(IF(AND(LEN(D784)&gt;=1,D784&lt;&gt;".",COUNTIF(D$50:D86,"*補*")&gt;0),".",""),IF(D86="補",$A785,""),IF(AND(LEN(D86)&gt;=2,ISNUMBER(SEARCH("補",D86))),$A785&amp;"("&amp;SUBSTITUTE(D86,"補","")&amp;"時"&amp;")",""))</f>
        <v/>
      </c>
      <c r="E785" s="65" t="str">
        <f ca="1">CONCATENATE(IF(AND(LEN(E784)&gt;=1,E784&lt;&gt;".",COUNTIF(E$50:E86,"*補*")&gt;0),".",""),IF(E86="補",$A785,""),IF(AND(LEN(E86)&gt;=2,ISNUMBER(SEARCH("補",E86))),$A785&amp;"("&amp;SUBSTITUTE(E86,"補","")&amp;"時"&amp;")",""))</f>
        <v/>
      </c>
      <c r="F785" s="65" t="str">
        <f ca="1">CONCATENATE(IF(AND(LEN(F784)&gt;=1,F784&lt;&gt;".",COUNTIF(F$50:F86,"*補*")&gt;0),".",""),IF(F86="補",$A785,""),IF(AND(LEN(F86)&gt;=2,ISNUMBER(SEARCH("補",F86))),$A785&amp;"("&amp;SUBSTITUTE(F86,"補","")&amp;"時"&amp;")",""))</f>
        <v/>
      </c>
      <c r="G785" s="65" t="str">
        <f ca="1">CONCATENATE(IF(AND(LEN(G784)&gt;=1,G784&lt;&gt;".",COUNTIF(G$50:G86,"*補*")&gt;0),".",""),IF(G86="補",$A785,""),IF(AND(LEN(G86)&gt;=2,ISNUMBER(SEARCH("補",G86))),$A785&amp;"("&amp;SUBSTITUTE(G86,"補","")&amp;"時"&amp;")",""))</f>
        <v/>
      </c>
      <c r="H785" s="65" t="str">
        <f ca="1">CONCATENATE(IF(AND(LEN(H784)&gt;=1,H784&lt;&gt;".",COUNTIF(H$50:H86,"*補*")&gt;0),".",""),IF(H86="補",$A785,""),IF(AND(LEN(H86)&gt;=2,ISNUMBER(SEARCH("補",H86))),$A785&amp;"("&amp;SUBSTITUTE(H86,"補","")&amp;"時"&amp;")",""))</f>
        <v/>
      </c>
      <c r="I785" s="65" t="str">
        <f ca="1">CONCATENATE(IF(AND(LEN(I784)&gt;=1,I784&lt;&gt;".",COUNTIF(I$50:I86,"*補*")&gt;0),".",""),IF(I86="補",$A785,""),IF(AND(LEN(I86)&gt;=2,ISNUMBER(SEARCH("補",I86))),$A785&amp;"("&amp;SUBSTITUTE(I86,"補","")&amp;"時"&amp;")",""))</f>
        <v/>
      </c>
      <c r="J785" s="65" t="str">
        <f ca="1">CONCATENATE(IF(AND(LEN(J784)&gt;=1,J784&lt;&gt;".",COUNTIF(J$50:J86,"*補*")&gt;0),".",""),IF(J86="補",$A785,""),IF(AND(LEN(J86)&gt;=2,ISNUMBER(SEARCH("補",J86))),$A785&amp;"("&amp;SUBSTITUTE(J86,"補","")&amp;"時"&amp;")",""))</f>
        <v/>
      </c>
      <c r="K785" s="65" t="str">
        <f ca="1">CONCATENATE(IF(AND(LEN(K784)&gt;=1,K784&lt;&gt;".",COUNTIF(K$50:K86,"*補*")&gt;0),".",""),IF(K86="補",$A785,""),IF(AND(LEN(K86)&gt;=2,ISNUMBER(SEARCH("補",K86))),$A785&amp;"("&amp;SUBSTITUTE(K86,"補","")&amp;"時"&amp;")",""))</f>
        <v/>
      </c>
      <c r="L785" s="65" t="str">
        <f ca="1">CONCATENATE(IF(AND(LEN(L784)&gt;=1,L784&lt;&gt;".",COUNTIF(L$50:L86,"*補*")&gt;0),".",""),IF(L86="補",$A785,""),IF(AND(LEN(L86)&gt;=2,ISNUMBER(SEARCH("補",L86))),$A785&amp;"("&amp;SUBSTITUTE(L86,"補","")&amp;"時"&amp;")",""))</f>
        <v/>
      </c>
      <c r="M785" s="65" t="str">
        <f ca="1">CONCATENATE(IF(AND(LEN(M784)&gt;=1,M784&lt;&gt;".",COUNTIF(M$50:M86,"*補*")&gt;0),".",""),IF(M86="補",$A785,""),IF(AND(LEN(M86)&gt;=2,ISNUMBER(SEARCH("補",M86))),$A785&amp;"("&amp;SUBSTITUTE(M86,"補","")&amp;"時"&amp;")",""))</f>
        <v/>
      </c>
      <c r="N785" s="65" t="str">
        <f ca="1">CONCATENATE(IF(AND(LEN(N784)&gt;=1,N784&lt;&gt;".",COUNTIF(N$50:N86,"*補*")&gt;0),".",""),IF(N86="補",$A785,""),IF(AND(LEN(N86)&gt;=2,ISNUMBER(SEARCH("補",N86))),$A785&amp;"("&amp;SUBSTITUTE(N86,"補","")&amp;"時"&amp;")",""))</f>
        <v/>
      </c>
      <c r="O785" s="65" t="str">
        <f ca="1">CONCATENATE(IF(AND(LEN(O784)&gt;=1,O784&lt;&gt;".",COUNTIF(O$50:O86,"*補*")&gt;0),".",""),IF(O86="補",$A785,""),IF(AND(LEN(O86)&gt;=2,ISNUMBER(SEARCH("補",O86))),$A785&amp;"("&amp;SUBSTITUTE(O86,"補","")&amp;"時"&amp;")",""))</f>
        <v/>
      </c>
      <c r="P785" s="65" t="str">
        <f ca="1">CONCATENATE(IF(AND(LEN(P784)&gt;=1,P784&lt;&gt;".",COUNTIF(P$50:P86,"*補*")&gt;0),".",""),IF(P86="補",$A785,""),IF(AND(LEN(P86)&gt;=2,ISNUMBER(SEARCH("補",P86))),$A785&amp;"("&amp;SUBSTITUTE(P86,"補","")&amp;"時"&amp;")",""))</f>
        <v/>
      </c>
      <c r="Q785" s="65" t="str">
        <f ca="1">CONCATENATE(IF(AND(LEN(Q784)&gt;=1,Q784&lt;&gt;".",COUNTIF(Q$50:Q86,"*補*")&gt;0),".",""),IF(Q86="補",$A785,""),IF(AND(LEN(Q86)&gt;=2,ISNUMBER(SEARCH("補",Q86))),$A785&amp;"("&amp;SUBSTITUTE(Q86,"補","")&amp;"時"&amp;")",""))</f>
        <v/>
      </c>
      <c r="R785" s="65" t="str">
        <f ca="1">CONCATENATE(IF(AND(LEN(R784)&gt;=1,R784&lt;&gt;".",COUNTIF(R$50:R86,"*補*")&gt;0),".",""),IF(R86="補",$A785,""),IF(AND(LEN(R86)&gt;=2,ISNUMBER(SEARCH("補",R86))),$A785&amp;"("&amp;SUBSTITUTE(R86,"補","")&amp;"時"&amp;")",""))</f>
        <v/>
      </c>
      <c r="S785" s="65" t="str">
        <f ca="1">CONCATENATE(IF(AND(LEN(S784)&gt;=1,S784&lt;&gt;".",COUNTIF(S$50:S86,"*補*")&gt;0),".",""),IF(S86="補",$A785,""),IF(AND(LEN(S86)&gt;=2,ISNUMBER(SEARCH("補",S86))),$A785&amp;"("&amp;SUBSTITUTE(S86,"補","")&amp;"時"&amp;")",""))</f>
        <v/>
      </c>
      <c r="T785" s="65" t="str">
        <f ca="1">CONCATENATE(IF(AND(LEN(T784)&gt;=1,T784&lt;&gt;".",COUNTIF(T$50:T86,"*補*")&gt;0),".",""),IF(T86="補",$A785,""),IF(AND(LEN(T86)&gt;=2,ISNUMBER(SEARCH("補",T86))),$A785&amp;"("&amp;SUBSTITUTE(T86,"補","")&amp;"時"&amp;")",""))</f>
        <v/>
      </c>
      <c r="U785" s="65" t="str">
        <f ca="1">CONCATENATE(IF(AND(LEN(U784)&gt;=1,U784&lt;&gt;".",COUNTIF(U$50:U86,"*補*")&gt;0),".",""),IF(U86="補",$A785,""),IF(AND(LEN(U86)&gt;=2,ISNUMBER(SEARCH("補",U86))),$A785&amp;"("&amp;SUBSTITUTE(U86,"補","")&amp;"時"&amp;")",""))</f>
        <v/>
      </c>
      <c r="V785" s="65" t="str">
        <f ca="1">CONCATENATE(IF(AND(LEN(V784)&gt;=1,V784&lt;&gt;".",COUNTIF(V$50:V86,"*補*")&gt;0),".",""),IF(V86="補",$A785,""),IF(AND(LEN(V86)&gt;=2,ISNUMBER(SEARCH("補",V86))),$A785&amp;"("&amp;SUBSTITUTE(V86,"補","")&amp;"時"&amp;")",""))</f>
        <v/>
      </c>
      <c r="W785" s="65" t="str">
        <f ca="1">CONCATENATE(IF(AND(LEN(W784)&gt;=1,W784&lt;&gt;".",COUNTIF(W$50:W86,"*補*")&gt;0),".",""),IF(W86="補",$A785,""),IF(AND(LEN(W86)&gt;=2,ISNUMBER(SEARCH("補",W86))),$A785&amp;"("&amp;SUBSTITUTE(W86,"補","")&amp;"時"&amp;")",""))</f>
        <v/>
      </c>
      <c r="X785" s="65" t="str">
        <f ca="1">CONCATENATE(IF(AND(LEN(X784)&gt;=1,X784&lt;&gt;".",COUNTIF(X$50:X86,"*補*")&gt;0),".",""),IF(X86="補",$A785,""),IF(AND(LEN(X86)&gt;=2,ISNUMBER(SEARCH("補",X86))),$A785&amp;"("&amp;SUBSTITUTE(X86,"補","")&amp;"時"&amp;")",""))</f>
        <v/>
      </c>
      <c r="Y785" s="65" t="str">
        <f ca="1">CONCATENATE(IF(AND(LEN(Y784)&gt;=1,Y784&lt;&gt;".",COUNTIF(Y$50:Y86,"*補*")&gt;0),".",""),IF(Y86="補",$A785,""),IF(AND(LEN(Y86)&gt;=2,ISNUMBER(SEARCH("補",Y86))),$A785&amp;"("&amp;SUBSTITUTE(Y86,"補","")&amp;"時"&amp;")",""))</f>
        <v/>
      </c>
      <c r="Z785" s="65" t="str">
        <f ca="1">CONCATENATE(IF(AND(LEN(Z784)&gt;=1,Z784&lt;&gt;".",COUNTIF(Z$50:Z86,"*補*")&gt;0),".",""),IF(Z86="補",$A785,""),IF(AND(LEN(Z86)&gt;=2,ISNUMBER(SEARCH("補",Z86))),$A785&amp;"("&amp;SUBSTITUTE(Z86,"補","")&amp;"時"&amp;")",""))</f>
        <v/>
      </c>
      <c r="AA785" s="65" t="str">
        <f ca="1">CONCATENATE(IF(AND(LEN(AA784)&gt;=1,AA784&lt;&gt;".",COUNTIF(AA$50:AA86,"*補*")&gt;0),".",""),IF(AA86="補",$A785,""),IF(AND(LEN(AA86)&gt;=2,ISNUMBER(SEARCH("補",AA86))),$A785&amp;"("&amp;SUBSTITUTE(AA86,"補","")&amp;"時"&amp;")",""))</f>
        <v/>
      </c>
      <c r="AB785" s="65" t="str">
        <f ca="1">CONCATENATE(IF(AND(LEN(AB784)&gt;=1,AB784&lt;&gt;".",COUNTIF(AB$50:AB86,"*補*")&gt;0),".",""),IF(AB86="補",$A785,""),IF(AND(LEN(AB86)&gt;=2,ISNUMBER(SEARCH("補",AB86))),$A785&amp;"("&amp;SUBSTITUTE(AB86,"補","")&amp;"時"&amp;")",""))</f>
        <v/>
      </c>
      <c r="AC785" s="65" t="str">
        <f ca="1">CONCATENATE(IF(AND(LEN(AC784)&gt;=1,AC784&lt;&gt;".",COUNTIF(AC$50:AC86,"*補*")&gt;0),".",""),IF(AC86="補",$A785,""),IF(AND(LEN(AC86)&gt;=2,ISNUMBER(SEARCH("補",AC86))),$A785&amp;"("&amp;SUBSTITUTE(AC86,"補","")&amp;"時"&amp;")",""))</f>
        <v/>
      </c>
      <c r="AD785" s="65" t="str">
        <f ca="1">CONCATENATE(IF(AND(LEN(AD784)&gt;=1,AD784&lt;&gt;".",COUNTIF(AD$50:AD86,"*補*")&gt;0),".",""),IF(AD86="補",$A785,""),IF(AND(LEN(AD86)&gt;=2,ISNUMBER(SEARCH("補",AD86))),$A785&amp;"("&amp;SUBSTITUTE(AD86,"補","")&amp;"時"&amp;")",""))</f>
        <v/>
      </c>
      <c r="AE785" s="65" t="str">
        <f ca="1">CONCATENATE(IF(AND(LEN(AE784)&gt;=1,AE784&lt;&gt;".",COUNTIF(AE$50:AE86,"*補*")&gt;0),".",""),IF(AE86="補",$A785,""),IF(AND(LEN(AE86)&gt;=2,ISNUMBER(SEARCH("補",AE86))),$A785&amp;"("&amp;SUBSTITUTE(AE86,"補","")&amp;"時"&amp;")",""))</f>
        <v/>
      </c>
      <c r="AF785" s="65" t="str">
        <f ca="1">CONCATENATE(IF(AND(LEN(AF784)&gt;=1,AF784&lt;&gt;".",COUNTIF(AF$50:AF86,"*補*")&gt;0),".",""),IF(AF86="補",$A785,""),IF(AND(LEN(AF86)&gt;=2,ISNUMBER(SEARCH("補",AF86))),$A785&amp;"("&amp;SUBSTITUTE(AF86,"補","")&amp;"時"&amp;")",""))</f>
        <v/>
      </c>
      <c r="AG785" s="65" t="str">
        <f ca="1">CONCATENATE(IF(AND(LEN(AG784)&gt;=1,AG784&lt;&gt;".",COUNTIF(AG$50:AG86,"*補*")&gt;0),".",""),IF(AG86="補",$A785,""),IF(AND(LEN(AG86)&gt;=2,ISNUMBER(SEARCH("補",AG86))),$A785&amp;"("&amp;SUBSTITUTE(AG86,"補","")&amp;"時"&amp;")",""))</f>
        <v/>
      </c>
      <c r="AH785" s="65"/>
      <c r="AI785" s="65"/>
      <c r="AJ785" s="65"/>
    </row>
    <row r="786" spans="1:55">
      <c r="A786" s="65"/>
      <c r="B786" s="65"/>
      <c r="C786" s="65" t="str">
        <f ca="1">CONCATENATE(IF(AND(LEN(C785)&gt;=1,C785&lt;&gt;".",COUNTIF(C$50:C87,"*補*")&gt;0),".",""),IF(C87="補",$A786,""),IF(AND(LEN(C87)&gt;=2,ISNUMBER(SEARCH("補",C87))),$A786&amp;"("&amp;SUBSTITUTE(C87,"補","")&amp;"時"&amp;")",""))</f>
        <v/>
      </c>
      <c r="D786" s="65" t="str">
        <f ca="1">CONCATENATE(IF(AND(LEN(D785)&gt;=1,D785&lt;&gt;".",COUNTIF(D$50:D87,"*補*")&gt;0),".",""),IF(D87="補",$A786,""),IF(AND(LEN(D87)&gt;=2,ISNUMBER(SEARCH("補",D87))),$A786&amp;"("&amp;SUBSTITUTE(D87,"補","")&amp;"時"&amp;")",""))</f>
        <v/>
      </c>
      <c r="E786" s="65" t="str">
        <f ca="1">CONCATENATE(IF(AND(LEN(E785)&gt;=1,E785&lt;&gt;".",COUNTIF(E$50:E87,"*補*")&gt;0),".",""),IF(E87="補",$A786,""),IF(AND(LEN(E87)&gt;=2,ISNUMBER(SEARCH("補",E87))),$A786&amp;"("&amp;SUBSTITUTE(E87,"補","")&amp;"時"&amp;")",""))</f>
        <v/>
      </c>
      <c r="F786" s="65" t="str">
        <f ca="1">CONCATENATE(IF(AND(LEN(F785)&gt;=1,F785&lt;&gt;".",COUNTIF(F$50:F87,"*補*")&gt;0),".",""),IF(F87="補",$A786,""),IF(AND(LEN(F87)&gt;=2,ISNUMBER(SEARCH("補",F87))),$A786&amp;"("&amp;SUBSTITUTE(F87,"補","")&amp;"時"&amp;")",""))</f>
        <v/>
      </c>
      <c r="G786" s="65" t="str">
        <f ca="1">CONCATENATE(IF(AND(LEN(G785)&gt;=1,G785&lt;&gt;".",COUNTIF(G$50:G87,"*補*")&gt;0),".",""),IF(G87="補",$A786,""),IF(AND(LEN(G87)&gt;=2,ISNUMBER(SEARCH("補",G87))),$A786&amp;"("&amp;SUBSTITUTE(G87,"補","")&amp;"時"&amp;")",""))</f>
        <v/>
      </c>
      <c r="H786" s="65" t="str">
        <f ca="1">CONCATENATE(IF(AND(LEN(H785)&gt;=1,H785&lt;&gt;".",COUNTIF(H$50:H87,"*補*")&gt;0),".",""),IF(H87="補",$A786,""),IF(AND(LEN(H87)&gt;=2,ISNUMBER(SEARCH("補",H87))),$A786&amp;"("&amp;SUBSTITUTE(H87,"補","")&amp;"時"&amp;")",""))</f>
        <v/>
      </c>
      <c r="I786" s="65" t="str">
        <f ca="1">CONCATENATE(IF(AND(LEN(I785)&gt;=1,I785&lt;&gt;".",COUNTIF(I$50:I87,"*補*")&gt;0),".",""),IF(I87="補",$A786,""),IF(AND(LEN(I87)&gt;=2,ISNUMBER(SEARCH("補",I87))),$A786&amp;"("&amp;SUBSTITUTE(I87,"補","")&amp;"時"&amp;")",""))</f>
        <v/>
      </c>
      <c r="J786" s="65" t="str">
        <f ca="1">CONCATENATE(IF(AND(LEN(J785)&gt;=1,J785&lt;&gt;".",COUNTIF(J$50:J87,"*補*")&gt;0),".",""),IF(J87="補",$A786,""),IF(AND(LEN(J87)&gt;=2,ISNUMBER(SEARCH("補",J87))),$A786&amp;"("&amp;SUBSTITUTE(J87,"補","")&amp;"時"&amp;")",""))</f>
        <v/>
      </c>
      <c r="K786" s="65" t="str">
        <f ca="1">CONCATENATE(IF(AND(LEN(K785)&gt;=1,K785&lt;&gt;".",COUNTIF(K$50:K87,"*補*")&gt;0),".",""),IF(K87="補",$A786,""),IF(AND(LEN(K87)&gt;=2,ISNUMBER(SEARCH("補",K87))),$A786&amp;"("&amp;SUBSTITUTE(K87,"補","")&amp;"時"&amp;")",""))</f>
        <v/>
      </c>
      <c r="L786" s="65" t="str">
        <f ca="1">CONCATENATE(IF(AND(LEN(L785)&gt;=1,L785&lt;&gt;".",COUNTIF(L$50:L87,"*補*")&gt;0),".",""),IF(L87="補",$A786,""),IF(AND(LEN(L87)&gt;=2,ISNUMBER(SEARCH("補",L87))),$A786&amp;"("&amp;SUBSTITUTE(L87,"補","")&amp;"時"&amp;")",""))</f>
        <v/>
      </c>
      <c r="M786" s="65" t="str">
        <f ca="1">CONCATENATE(IF(AND(LEN(M785)&gt;=1,M785&lt;&gt;".",COUNTIF(M$50:M87,"*補*")&gt;0),".",""),IF(M87="補",$A786,""),IF(AND(LEN(M87)&gt;=2,ISNUMBER(SEARCH("補",M87))),$A786&amp;"("&amp;SUBSTITUTE(M87,"補","")&amp;"時"&amp;")",""))</f>
        <v/>
      </c>
      <c r="N786" s="65" t="str">
        <f ca="1">CONCATENATE(IF(AND(LEN(N785)&gt;=1,N785&lt;&gt;".",COUNTIF(N$50:N87,"*補*")&gt;0),".",""),IF(N87="補",$A786,""),IF(AND(LEN(N87)&gt;=2,ISNUMBER(SEARCH("補",N87))),$A786&amp;"("&amp;SUBSTITUTE(N87,"補","")&amp;"時"&amp;")",""))</f>
        <v/>
      </c>
      <c r="O786" s="65" t="str">
        <f ca="1">CONCATENATE(IF(AND(LEN(O785)&gt;=1,O785&lt;&gt;".",COUNTIF(O$50:O87,"*補*")&gt;0),".",""),IF(O87="補",$A786,""),IF(AND(LEN(O87)&gt;=2,ISNUMBER(SEARCH("補",O87))),$A786&amp;"("&amp;SUBSTITUTE(O87,"補","")&amp;"時"&amp;")",""))</f>
        <v/>
      </c>
      <c r="P786" s="65" t="str">
        <f ca="1">CONCATENATE(IF(AND(LEN(P785)&gt;=1,P785&lt;&gt;".",COUNTIF(P$50:P87,"*補*")&gt;0),".",""),IF(P87="補",$A786,""),IF(AND(LEN(P87)&gt;=2,ISNUMBER(SEARCH("補",P87))),$A786&amp;"("&amp;SUBSTITUTE(P87,"補","")&amp;"時"&amp;")",""))</f>
        <v/>
      </c>
      <c r="Q786" s="65" t="str">
        <f ca="1">CONCATENATE(IF(AND(LEN(Q785)&gt;=1,Q785&lt;&gt;".",COUNTIF(Q$50:Q87,"*補*")&gt;0),".",""),IF(Q87="補",$A786,""),IF(AND(LEN(Q87)&gt;=2,ISNUMBER(SEARCH("補",Q87))),$A786&amp;"("&amp;SUBSTITUTE(Q87,"補","")&amp;"時"&amp;")",""))</f>
        <v/>
      </c>
      <c r="R786" s="65" t="str">
        <f ca="1">CONCATENATE(IF(AND(LEN(R785)&gt;=1,R785&lt;&gt;".",COUNTIF(R$50:R87,"*補*")&gt;0),".",""),IF(R87="補",$A786,""),IF(AND(LEN(R87)&gt;=2,ISNUMBER(SEARCH("補",R87))),$A786&amp;"("&amp;SUBSTITUTE(R87,"補","")&amp;"時"&amp;")",""))</f>
        <v/>
      </c>
      <c r="S786" s="65" t="str">
        <f ca="1">CONCATENATE(IF(AND(LEN(S785)&gt;=1,S785&lt;&gt;".",COUNTIF(S$50:S87,"*補*")&gt;0),".",""),IF(S87="補",$A786,""),IF(AND(LEN(S87)&gt;=2,ISNUMBER(SEARCH("補",S87))),$A786&amp;"("&amp;SUBSTITUTE(S87,"補","")&amp;"時"&amp;")",""))</f>
        <v/>
      </c>
      <c r="T786" s="65" t="str">
        <f ca="1">CONCATENATE(IF(AND(LEN(T785)&gt;=1,T785&lt;&gt;".",COUNTIF(T$50:T87,"*補*")&gt;0),".",""),IF(T87="補",$A786,""),IF(AND(LEN(T87)&gt;=2,ISNUMBER(SEARCH("補",T87))),$A786&amp;"("&amp;SUBSTITUTE(T87,"補","")&amp;"時"&amp;")",""))</f>
        <v/>
      </c>
      <c r="U786" s="65" t="str">
        <f ca="1">CONCATENATE(IF(AND(LEN(U785)&gt;=1,U785&lt;&gt;".",COUNTIF(U$50:U87,"*補*")&gt;0),".",""),IF(U87="補",$A786,""),IF(AND(LEN(U87)&gt;=2,ISNUMBER(SEARCH("補",U87))),$A786&amp;"("&amp;SUBSTITUTE(U87,"補","")&amp;"時"&amp;")",""))</f>
        <v/>
      </c>
      <c r="V786" s="65" t="str">
        <f ca="1">CONCATENATE(IF(AND(LEN(V785)&gt;=1,V785&lt;&gt;".",COUNTIF(V$50:V87,"*補*")&gt;0),".",""),IF(V87="補",$A786,""),IF(AND(LEN(V87)&gt;=2,ISNUMBER(SEARCH("補",V87))),$A786&amp;"("&amp;SUBSTITUTE(V87,"補","")&amp;"時"&amp;")",""))</f>
        <v/>
      </c>
      <c r="W786" s="65" t="str">
        <f ca="1">CONCATENATE(IF(AND(LEN(W785)&gt;=1,W785&lt;&gt;".",COUNTIF(W$50:W87,"*補*")&gt;0),".",""),IF(W87="補",$A786,""),IF(AND(LEN(W87)&gt;=2,ISNUMBER(SEARCH("補",W87))),$A786&amp;"("&amp;SUBSTITUTE(W87,"補","")&amp;"時"&amp;")",""))</f>
        <v/>
      </c>
      <c r="X786" s="65" t="str">
        <f ca="1">CONCATENATE(IF(AND(LEN(X785)&gt;=1,X785&lt;&gt;".",COUNTIF(X$50:X87,"*補*")&gt;0),".",""),IF(X87="補",$A786,""),IF(AND(LEN(X87)&gt;=2,ISNUMBER(SEARCH("補",X87))),$A786&amp;"("&amp;SUBSTITUTE(X87,"補","")&amp;"時"&amp;")",""))</f>
        <v/>
      </c>
      <c r="Y786" s="65" t="str">
        <f ca="1">CONCATENATE(IF(AND(LEN(Y785)&gt;=1,Y785&lt;&gt;".",COUNTIF(Y$50:Y87,"*補*")&gt;0),".",""),IF(Y87="補",$A786,""),IF(AND(LEN(Y87)&gt;=2,ISNUMBER(SEARCH("補",Y87))),$A786&amp;"("&amp;SUBSTITUTE(Y87,"補","")&amp;"時"&amp;")",""))</f>
        <v/>
      </c>
      <c r="Z786" s="65" t="str">
        <f ca="1">CONCATENATE(IF(AND(LEN(Z785)&gt;=1,Z785&lt;&gt;".",COUNTIF(Z$50:Z87,"*補*")&gt;0),".",""),IF(Z87="補",$A786,""),IF(AND(LEN(Z87)&gt;=2,ISNUMBER(SEARCH("補",Z87))),$A786&amp;"("&amp;SUBSTITUTE(Z87,"補","")&amp;"時"&amp;")",""))</f>
        <v/>
      </c>
      <c r="AA786" s="65" t="str">
        <f ca="1">CONCATENATE(IF(AND(LEN(AA785)&gt;=1,AA785&lt;&gt;".",COUNTIF(AA$50:AA87,"*補*")&gt;0),".",""),IF(AA87="補",$A786,""),IF(AND(LEN(AA87)&gt;=2,ISNUMBER(SEARCH("補",AA87))),$A786&amp;"("&amp;SUBSTITUTE(AA87,"補","")&amp;"時"&amp;")",""))</f>
        <v/>
      </c>
      <c r="AB786" s="65" t="str">
        <f ca="1">CONCATENATE(IF(AND(LEN(AB785)&gt;=1,AB785&lt;&gt;".",COUNTIF(AB$50:AB87,"*補*")&gt;0),".",""),IF(AB87="補",$A786,""),IF(AND(LEN(AB87)&gt;=2,ISNUMBER(SEARCH("補",AB87))),$A786&amp;"("&amp;SUBSTITUTE(AB87,"補","")&amp;"時"&amp;")",""))</f>
        <v/>
      </c>
      <c r="AC786" s="65" t="str">
        <f ca="1">CONCATENATE(IF(AND(LEN(AC785)&gt;=1,AC785&lt;&gt;".",COUNTIF(AC$50:AC87,"*補*")&gt;0),".",""),IF(AC87="補",$A786,""),IF(AND(LEN(AC87)&gt;=2,ISNUMBER(SEARCH("補",AC87))),$A786&amp;"("&amp;SUBSTITUTE(AC87,"補","")&amp;"時"&amp;")",""))</f>
        <v/>
      </c>
      <c r="AD786" s="65" t="str">
        <f ca="1">CONCATENATE(IF(AND(LEN(AD785)&gt;=1,AD785&lt;&gt;".",COUNTIF(AD$50:AD87,"*補*")&gt;0),".",""),IF(AD87="補",$A786,""),IF(AND(LEN(AD87)&gt;=2,ISNUMBER(SEARCH("補",AD87))),$A786&amp;"("&amp;SUBSTITUTE(AD87,"補","")&amp;"時"&amp;")",""))</f>
        <v/>
      </c>
      <c r="AE786" s="65" t="str">
        <f ca="1">CONCATENATE(IF(AND(LEN(AE785)&gt;=1,AE785&lt;&gt;".",COUNTIF(AE$50:AE87,"*補*")&gt;0),".",""),IF(AE87="補",$A786,""),IF(AND(LEN(AE87)&gt;=2,ISNUMBER(SEARCH("補",AE87))),$A786&amp;"("&amp;SUBSTITUTE(AE87,"補","")&amp;"時"&amp;")",""))</f>
        <v/>
      </c>
      <c r="AF786" s="65" t="str">
        <f ca="1">CONCATENATE(IF(AND(LEN(AF785)&gt;=1,AF785&lt;&gt;".",COUNTIF(AF$50:AF87,"*補*")&gt;0),".",""),IF(AF87="補",$A786,""),IF(AND(LEN(AF87)&gt;=2,ISNUMBER(SEARCH("補",AF87))),$A786&amp;"("&amp;SUBSTITUTE(AF87,"補","")&amp;"時"&amp;")",""))</f>
        <v/>
      </c>
      <c r="AG786" s="65" t="str">
        <f ca="1">CONCATENATE(IF(AND(LEN(AG785)&gt;=1,AG785&lt;&gt;".",COUNTIF(AG$50:AG87,"*補*")&gt;0),".",""),IF(AG87="補",$A786,""),IF(AND(LEN(AG87)&gt;=2,ISNUMBER(SEARCH("補",AG87))),$A786&amp;"("&amp;SUBSTITUTE(AG87,"補","")&amp;"時"&amp;")",""))</f>
        <v/>
      </c>
      <c r="AH786" s="65"/>
      <c r="AI786" s="65"/>
      <c r="AJ786" s="65"/>
    </row>
    <row r="787" spans="1:55">
      <c r="A787" s="65"/>
      <c r="B787" s="65"/>
      <c r="C787" s="65" t="str">
        <f ca="1">CONCATENATE(IF(AND(LEN(C786)&gt;=1,C786&lt;&gt;".",COUNTIF(C$50:C88,"*補*")&gt;0),".",""),IF(C88="補",$A787,""),IF(AND(LEN(C88)&gt;=2,ISNUMBER(SEARCH("補",C88))),$A787&amp;"("&amp;SUBSTITUTE(C88,"補","")&amp;"時"&amp;")",""))</f>
        <v/>
      </c>
      <c r="D787" s="65" t="str">
        <f ca="1">CONCATENATE(IF(AND(LEN(D786)&gt;=1,D786&lt;&gt;".",COUNTIF(D$50:D88,"*補*")&gt;0),".",""),IF(D88="補",$A787,""),IF(AND(LEN(D88)&gt;=2,ISNUMBER(SEARCH("補",D88))),$A787&amp;"("&amp;SUBSTITUTE(D88,"補","")&amp;"時"&amp;")",""))</f>
        <v/>
      </c>
      <c r="E787" s="65" t="str">
        <f ca="1">CONCATENATE(IF(AND(LEN(E786)&gt;=1,E786&lt;&gt;".",COUNTIF(E$50:E88,"*補*")&gt;0),".",""),IF(E88="補",$A787,""),IF(AND(LEN(E88)&gt;=2,ISNUMBER(SEARCH("補",E88))),$A787&amp;"("&amp;SUBSTITUTE(E88,"補","")&amp;"時"&amp;")",""))</f>
        <v/>
      </c>
      <c r="F787" s="65" t="str">
        <f ca="1">CONCATENATE(IF(AND(LEN(F786)&gt;=1,F786&lt;&gt;".",COUNTIF(F$50:F88,"*補*")&gt;0),".",""),IF(F88="補",$A787,""),IF(AND(LEN(F88)&gt;=2,ISNUMBER(SEARCH("補",F88))),$A787&amp;"("&amp;SUBSTITUTE(F88,"補","")&amp;"時"&amp;")",""))</f>
        <v/>
      </c>
      <c r="G787" s="65" t="str">
        <f ca="1">CONCATENATE(IF(AND(LEN(G786)&gt;=1,G786&lt;&gt;".",COUNTIF(G$50:G88,"*補*")&gt;0),".",""),IF(G88="補",$A787,""),IF(AND(LEN(G88)&gt;=2,ISNUMBER(SEARCH("補",G88))),$A787&amp;"("&amp;SUBSTITUTE(G88,"補","")&amp;"時"&amp;")",""))</f>
        <v/>
      </c>
      <c r="H787" s="65" t="str">
        <f ca="1">CONCATENATE(IF(AND(LEN(H786)&gt;=1,H786&lt;&gt;".",COUNTIF(H$50:H88,"*補*")&gt;0),".",""),IF(H88="補",$A787,""),IF(AND(LEN(H88)&gt;=2,ISNUMBER(SEARCH("補",H88))),$A787&amp;"("&amp;SUBSTITUTE(H88,"補","")&amp;"時"&amp;")",""))</f>
        <v/>
      </c>
      <c r="I787" s="65" t="str">
        <f ca="1">CONCATENATE(IF(AND(LEN(I786)&gt;=1,I786&lt;&gt;".",COUNTIF(I$50:I88,"*補*")&gt;0),".",""),IF(I88="補",$A787,""),IF(AND(LEN(I88)&gt;=2,ISNUMBER(SEARCH("補",I88))),$A787&amp;"("&amp;SUBSTITUTE(I88,"補","")&amp;"時"&amp;")",""))</f>
        <v/>
      </c>
      <c r="J787" s="65" t="str">
        <f ca="1">CONCATENATE(IF(AND(LEN(J786)&gt;=1,J786&lt;&gt;".",COUNTIF(J$50:J88,"*補*")&gt;0),".",""),IF(J88="補",$A787,""),IF(AND(LEN(J88)&gt;=2,ISNUMBER(SEARCH("補",J88))),$A787&amp;"("&amp;SUBSTITUTE(J88,"補","")&amp;"時"&amp;")",""))</f>
        <v/>
      </c>
      <c r="K787" s="65" t="str">
        <f ca="1">CONCATENATE(IF(AND(LEN(K786)&gt;=1,K786&lt;&gt;".",COUNTIF(K$50:K88,"*補*")&gt;0),".",""),IF(K88="補",$A787,""),IF(AND(LEN(K88)&gt;=2,ISNUMBER(SEARCH("補",K88))),$A787&amp;"("&amp;SUBSTITUTE(K88,"補","")&amp;"時"&amp;")",""))</f>
        <v/>
      </c>
      <c r="L787" s="65" t="str">
        <f ca="1">CONCATENATE(IF(AND(LEN(L786)&gt;=1,L786&lt;&gt;".",COUNTIF(L$50:L88,"*補*")&gt;0),".",""),IF(L88="補",$A787,""),IF(AND(LEN(L88)&gt;=2,ISNUMBER(SEARCH("補",L88))),$A787&amp;"("&amp;SUBSTITUTE(L88,"補","")&amp;"時"&amp;")",""))</f>
        <v/>
      </c>
      <c r="M787" s="65" t="str">
        <f ca="1">CONCATENATE(IF(AND(LEN(M786)&gt;=1,M786&lt;&gt;".",COUNTIF(M$50:M88,"*補*")&gt;0),".",""),IF(M88="補",$A787,""),IF(AND(LEN(M88)&gt;=2,ISNUMBER(SEARCH("補",M88))),$A787&amp;"("&amp;SUBSTITUTE(M88,"補","")&amp;"時"&amp;")",""))</f>
        <v/>
      </c>
      <c r="N787" s="65" t="str">
        <f ca="1">CONCATENATE(IF(AND(LEN(N786)&gt;=1,N786&lt;&gt;".",COUNTIF(N$50:N88,"*補*")&gt;0),".",""),IF(N88="補",$A787,""),IF(AND(LEN(N88)&gt;=2,ISNUMBER(SEARCH("補",N88))),$A787&amp;"("&amp;SUBSTITUTE(N88,"補","")&amp;"時"&amp;")",""))</f>
        <v/>
      </c>
      <c r="O787" s="65" t="str">
        <f ca="1">CONCATENATE(IF(AND(LEN(O786)&gt;=1,O786&lt;&gt;".",COUNTIF(O$50:O88,"*補*")&gt;0),".",""),IF(O88="補",$A787,""),IF(AND(LEN(O88)&gt;=2,ISNUMBER(SEARCH("補",O88))),$A787&amp;"("&amp;SUBSTITUTE(O88,"補","")&amp;"時"&amp;")",""))</f>
        <v/>
      </c>
      <c r="P787" s="65" t="str">
        <f ca="1">CONCATENATE(IF(AND(LEN(P786)&gt;=1,P786&lt;&gt;".",COUNTIF(P$50:P88,"*補*")&gt;0),".",""),IF(P88="補",$A787,""),IF(AND(LEN(P88)&gt;=2,ISNUMBER(SEARCH("補",P88))),$A787&amp;"("&amp;SUBSTITUTE(P88,"補","")&amp;"時"&amp;")",""))</f>
        <v/>
      </c>
      <c r="Q787" s="65" t="str">
        <f ca="1">CONCATENATE(IF(AND(LEN(Q786)&gt;=1,Q786&lt;&gt;".",COUNTIF(Q$50:Q88,"*補*")&gt;0),".",""),IF(Q88="補",$A787,""),IF(AND(LEN(Q88)&gt;=2,ISNUMBER(SEARCH("補",Q88))),$A787&amp;"("&amp;SUBSTITUTE(Q88,"補","")&amp;"時"&amp;")",""))</f>
        <v/>
      </c>
      <c r="R787" s="65" t="str">
        <f ca="1">CONCATENATE(IF(AND(LEN(R786)&gt;=1,R786&lt;&gt;".",COUNTIF(R$50:R88,"*補*")&gt;0),".",""),IF(R88="補",$A787,""),IF(AND(LEN(R88)&gt;=2,ISNUMBER(SEARCH("補",R88))),$A787&amp;"("&amp;SUBSTITUTE(R88,"補","")&amp;"時"&amp;")",""))</f>
        <v/>
      </c>
      <c r="S787" s="65" t="str">
        <f ca="1">CONCATENATE(IF(AND(LEN(S786)&gt;=1,S786&lt;&gt;".",COUNTIF(S$50:S88,"*補*")&gt;0),".",""),IF(S88="補",$A787,""),IF(AND(LEN(S88)&gt;=2,ISNUMBER(SEARCH("補",S88))),$A787&amp;"("&amp;SUBSTITUTE(S88,"補","")&amp;"時"&amp;")",""))</f>
        <v/>
      </c>
      <c r="T787" s="65" t="str">
        <f ca="1">CONCATENATE(IF(AND(LEN(T786)&gt;=1,T786&lt;&gt;".",COUNTIF(T$50:T88,"*補*")&gt;0),".",""),IF(T88="補",$A787,""),IF(AND(LEN(T88)&gt;=2,ISNUMBER(SEARCH("補",T88))),$A787&amp;"("&amp;SUBSTITUTE(T88,"補","")&amp;"時"&amp;")",""))</f>
        <v/>
      </c>
      <c r="U787" s="65" t="str">
        <f ca="1">CONCATENATE(IF(AND(LEN(U786)&gt;=1,U786&lt;&gt;".",COUNTIF(U$50:U88,"*補*")&gt;0),".",""),IF(U88="補",$A787,""),IF(AND(LEN(U88)&gt;=2,ISNUMBER(SEARCH("補",U88))),$A787&amp;"("&amp;SUBSTITUTE(U88,"補","")&amp;"時"&amp;")",""))</f>
        <v/>
      </c>
      <c r="V787" s="65" t="str">
        <f ca="1">CONCATENATE(IF(AND(LEN(V786)&gt;=1,V786&lt;&gt;".",COUNTIF(V$50:V88,"*補*")&gt;0),".",""),IF(V88="補",$A787,""),IF(AND(LEN(V88)&gt;=2,ISNUMBER(SEARCH("補",V88))),$A787&amp;"("&amp;SUBSTITUTE(V88,"補","")&amp;"時"&amp;")",""))</f>
        <v/>
      </c>
      <c r="W787" s="65" t="str">
        <f ca="1">CONCATENATE(IF(AND(LEN(W786)&gt;=1,W786&lt;&gt;".",COUNTIF(W$50:W88,"*補*")&gt;0),".",""),IF(W88="補",$A787,""),IF(AND(LEN(W88)&gt;=2,ISNUMBER(SEARCH("補",W88))),$A787&amp;"("&amp;SUBSTITUTE(W88,"補","")&amp;"時"&amp;")",""))</f>
        <v/>
      </c>
      <c r="X787" s="65" t="str">
        <f ca="1">CONCATENATE(IF(AND(LEN(X786)&gt;=1,X786&lt;&gt;".",COUNTIF(X$50:X88,"*補*")&gt;0),".",""),IF(X88="補",$A787,""),IF(AND(LEN(X88)&gt;=2,ISNUMBER(SEARCH("補",X88))),$A787&amp;"("&amp;SUBSTITUTE(X88,"補","")&amp;"時"&amp;")",""))</f>
        <v/>
      </c>
      <c r="Y787" s="65" t="str">
        <f ca="1">CONCATENATE(IF(AND(LEN(Y786)&gt;=1,Y786&lt;&gt;".",COUNTIF(Y$50:Y88,"*補*")&gt;0),".",""),IF(Y88="補",$A787,""),IF(AND(LEN(Y88)&gt;=2,ISNUMBER(SEARCH("補",Y88))),$A787&amp;"("&amp;SUBSTITUTE(Y88,"補","")&amp;"時"&amp;")",""))</f>
        <v/>
      </c>
      <c r="Z787" s="65" t="str">
        <f ca="1">CONCATENATE(IF(AND(LEN(Z786)&gt;=1,Z786&lt;&gt;".",COUNTIF(Z$50:Z88,"*補*")&gt;0),".",""),IF(Z88="補",$A787,""),IF(AND(LEN(Z88)&gt;=2,ISNUMBER(SEARCH("補",Z88))),$A787&amp;"("&amp;SUBSTITUTE(Z88,"補","")&amp;"時"&amp;")",""))</f>
        <v/>
      </c>
      <c r="AA787" s="65" t="str">
        <f ca="1">CONCATENATE(IF(AND(LEN(AA786)&gt;=1,AA786&lt;&gt;".",COUNTIF(AA$50:AA88,"*補*")&gt;0),".",""),IF(AA88="補",$A787,""),IF(AND(LEN(AA88)&gt;=2,ISNUMBER(SEARCH("補",AA88))),$A787&amp;"("&amp;SUBSTITUTE(AA88,"補","")&amp;"時"&amp;")",""))</f>
        <v/>
      </c>
      <c r="AB787" s="65" t="str">
        <f ca="1">CONCATENATE(IF(AND(LEN(AB786)&gt;=1,AB786&lt;&gt;".",COUNTIF(AB$50:AB88,"*補*")&gt;0),".",""),IF(AB88="補",$A787,""),IF(AND(LEN(AB88)&gt;=2,ISNUMBER(SEARCH("補",AB88))),$A787&amp;"("&amp;SUBSTITUTE(AB88,"補","")&amp;"時"&amp;")",""))</f>
        <v/>
      </c>
      <c r="AC787" s="65" t="str">
        <f ca="1">CONCATENATE(IF(AND(LEN(AC786)&gt;=1,AC786&lt;&gt;".",COUNTIF(AC$50:AC88,"*補*")&gt;0),".",""),IF(AC88="補",$A787,""),IF(AND(LEN(AC88)&gt;=2,ISNUMBER(SEARCH("補",AC88))),$A787&amp;"("&amp;SUBSTITUTE(AC88,"補","")&amp;"時"&amp;")",""))</f>
        <v/>
      </c>
      <c r="AD787" s="65" t="str">
        <f ca="1">CONCATENATE(IF(AND(LEN(AD786)&gt;=1,AD786&lt;&gt;".",COUNTIF(AD$50:AD88,"*補*")&gt;0),".",""),IF(AD88="補",$A787,""),IF(AND(LEN(AD88)&gt;=2,ISNUMBER(SEARCH("補",AD88))),$A787&amp;"("&amp;SUBSTITUTE(AD88,"補","")&amp;"時"&amp;")",""))</f>
        <v/>
      </c>
      <c r="AE787" s="65" t="str">
        <f ca="1">CONCATENATE(IF(AND(LEN(AE786)&gt;=1,AE786&lt;&gt;".",COUNTIF(AE$50:AE88,"*補*")&gt;0),".",""),IF(AE88="補",$A787,""),IF(AND(LEN(AE88)&gt;=2,ISNUMBER(SEARCH("補",AE88))),$A787&amp;"("&amp;SUBSTITUTE(AE88,"補","")&amp;"時"&amp;")",""))</f>
        <v/>
      </c>
      <c r="AF787" s="65" t="str">
        <f ca="1">CONCATENATE(IF(AND(LEN(AF786)&gt;=1,AF786&lt;&gt;".",COUNTIF(AF$50:AF88,"*補*")&gt;0),".",""),IF(AF88="補",$A787,""),IF(AND(LEN(AF88)&gt;=2,ISNUMBER(SEARCH("補",AF88))),$A787&amp;"("&amp;SUBSTITUTE(AF88,"補","")&amp;"時"&amp;")",""))</f>
        <v/>
      </c>
      <c r="AG787" s="65" t="str">
        <f ca="1">CONCATENATE(IF(AND(LEN(AG786)&gt;=1,AG786&lt;&gt;".",COUNTIF(AG$50:AG88,"*補*")&gt;0),".",""),IF(AG88="補",$A787,""),IF(AND(LEN(AG88)&gt;=2,ISNUMBER(SEARCH("補",AG88))),$A787&amp;"("&amp;SUBSTITUTE(AG88,"補","")&amp;"時"&amp;")",""))</f>
        <v/>
      </c>
      <c r="AH787" s="65"/>
      <c r="AI787" s="65"/>
      <c r="AJ787" s="65"/>
    </row>
    <row r="788" spans="1:55">
      <c r="A788" s="65"/>
      <c r="B788" s="65"/>
      <c r="C788" s="65" t="str">
        <f ca="1">CONCATENATE(IF(AND(LEN(C787)&gt;=1,C787&lt;&gt;".",COUNTIF(C$50:C89,"*補*")&gt;0),".",""),IF(C89="補",$A788,""),IF(AND(LEN(C89)&gt;=2,ISNUMBER(SEARCH("補",C89))),$A788&amp;"("&amp;SUBSTITUTE(C89,"補","")&amp;"時"&amp;")",""))</f>
        <v/>
      </c>
      <c r="D788" s="65" t="str">
        <f ca="1">CONCATENATE(IF(AND(LEN(D787)&gt;=1,D787&lt;&gt;".",COUNTIF(D$50:D89,"*補*")&gt;0),".",""),IF(D89="補",$A788,""),IF(AND(LEN(D89)&gt;=2,ISNUMBER(SEARCH("補",D89))),$A788&amp;"("&amp;SUBSTITUTE(D89,"補","")&amp;"時"&amp;")",""))</f>
        <v/>
      </c>
      <c r="E788" s="65" t="str">
        <f ca="1">CONCATENATE(IF(AND(LEN(E787)&gt;=1,E787&lt;&gt;".",COUNTIF(E$50:E89,"*補*")&gt;0),".",""),IF(E89="補",$A788,""),IF(AND(LEN(E89)&gt;=2,ISNUMBER(SEARCH("補",E89))),$A788&amp;"("&amp;SUBSTITUTE(E89,"補","")&amp;"時"&amp;")",""))</f>
        <v/>
      </c>
      <c r="F788" s="65" t="str">
        <f ca="1">CONCATENATE(IF(AND(LEN(F787)&gt;=1,F787&lt;&gt;".",COUNTIF(F$50:F89,"*補*")&gt;0),".",""),IF(F89="補",$A788,""),IF(AND(LEN(F89)&gt;=2,ISNUMBER(SEARCH("補",F89))),$A788&amp;"("&amp;SUBSTITUTE(F89,"補","")&amp;"時"&amp;")",""))</f>
        <v/>
      </c>
      <c r="G788" s="65" t="str">
        <f ca="1">CONCATENATE(IF(AND(LEN(G787)&gt;=1,G787&lt;&gt;".",COUNTIF(G$50:G89,"*補*")&gt;0),".",""),IF(G89="補",$A788,""),IF(AND(LEN(G89)&gt;=2,ISNUMBER(SEARCH("補",G89))),$A788&amp;"("&amp;SUBSTITUTE(G89,"補","")&amp;"時"&amp;")",""))</f>
        <v/>
      </c>
      <c r="H788" s="65" t="str">
        <f ca="1">CONCATENATE(IF(AND(LEN(H787)&gt;=1,H787&lt;&gt;".",COUNTIF(H$50:H89,"*補*")&gt;0),".",""),IF(H89="補",$A788,""),IF(AND(LEN(H89)&gt;=2,ISNUMBER(SEARCH("補",H89))),$A788&amp;"("&amp;SUBSTITUTE(H89,"補","")&amp;"時"&amp;")",""))</f>
        <v/>
      </c>
      <c r="I788" s="65" t="str">
        <f ca="1">CONCATENATE(IF(AND(LEN(I787)&gt;=1,I787&lt;&gt;".",COUNTIF(I$50:I89,"*補*")&gt;0),".",""),IF(I89="補",$A788,""),IF(AND(LEN(I89)&gt;=2,ISNUMBER(SEARCH("補",I89))),$A788&amp;"("&amp;SUBSTITUTE(I89,"補","")&amp;"時"&amp;")",""))</f>
        <v/>
      </c>
      <c r="J788" s="65" t="str">
        <f ca="1">CONCATENATE(IF(AND(LEN(J787)&gt;=1,J787&lt;&gt;".",COUNTIF(J$50:J89,"*補*")&gt;0),".",""),IF(J89="補",$A788,""),IF(AND(LEN(J89)&gt;=2,ISNUMBER(SEARCH("補",J89))),$A788&amp;"("&amp;SUBSTITUTE(J89,"補","")&amp;"時"&amp;")",""))</f>
        <v/>
      </c>
      <c r="K788" s="65" t="str">
        <f ca="1">CONCATENATE(IF(AND(LEN(K787)&gt;=1,K787&lt;&gt;".",COUNTIF(K$50:K89,"*補*")&gt;0),".",""),IF(K89="補",$A788,""),IF(AND(LEN(K89)&gt;=2,ISNUMBER(SEARCH("補",K89))),$A788&amp;"("&amp;SUBSTITUTE(K89,"補","")&amp;"時"&amp;")",""))</f>
        <v/>
      </c>
      <c r="L788" s="65" t="str">
        <f ca="1">CONCATENATE(IF(AND(LEN(L787)&gt;=1,L787&lt;&gt;".",COUNTIF(L$50:L89,"*補*")&gt;0),".",""),IF(L89="補",$A788,""),IF(AND(LEN(L89)&gt;=2,ISNUMBER(SEARCH("補",L89))),$A788&amp;"("&amp;SUBSTITUTE(L89,"補","")&amp;"時"&amp;")",""))</f>
        <v/>
      </c>
      <c r="M788" s="65" t="str">
        <f ca="1">CONCATENATE(IF(AND(LEN(M787)&gt;=1,M787&lt;&gt;".",COUNTIF(M$50:M89,"*補*")&gt;0),".",""),IF(M89="補",$A788,""),IF(AND(LEN(M89)&gt;=2,ISNUMBER(SEARCH("補",M89))),$A788&amp;"("&amp;SUBSTITUTE(M89,"補","")&amp;"時"&amp;")",""))</f>
        <v/>
      </c>
      <c r="N788" s="65" t="str">
        <f ca="1">CONCATENATE(IF(AND(LEN(N787)&gt;=1,N787&lt;&gt;".",COUNTIF(N$50:N89,"*補*")&gt;0),".",""),IF(N89="補",$A788,""),IF(AND(LEN(N89)&gt;=2,ISNUMBER(SEARCH("補",N89))),$A788&amp;"("&amp;SUBSTITUTE(N89,"補","")&amp;"時"&amp;")",""))</f>
        <v/>
      </c>
      <c r="O788" s="65" t="str">
        <f ca="1">CONCATENATE(IF(AND(LEN(O787)&gt;=1,O787&lt;&gt;".",COUNTIF(O$50:O89,"*補*")&gt;0),".",""),IF(O89="補",$A788,""),IF(AND(LEN(O89)&gt;=2,ISNUMBER(SEARCH("補",O89))),$A788&amp;"("&amp;SUBSTITUTE(O89,"補","")&amp;"時"&amp;")",""))</f>
        <v/>
      </c>
      <c r="P788" s="65" t="str">
        <f ca="1">CONCATENATE(IF(AND(LEN(P787)&gt;=1,P787&lt;&gt;".",COUNTIF(P$50:P89,"*補*")&gt;0),".",""),IF(P89="補",$A788,""),IF(AND(LEN(P89)&gt;=2,ISNUMBER(SEARCH("補",P89))),$A788&amp;"("&amp;SUBSTITUTE(P89,"補","")&amp;"時"&amp;")",""))</f>
        <v/>
      </c>
      <c r="Q788" s="65" t="str">
        <f ca="1">CONCATENATE(IF(AND(LEN(Q787)&gt;=1,Q787&lt;&gt;".",COUNTIF(Q$50:Q89,"*補*")&gt;0),".",""),IF(Q89="補",$A788,""),IF(AND(LEN(Q89)&gt;=2,ISNUMBER(SEARCH("補",Q89))),$A788&amp;"("&amp;SUBSTITUTE(Q89,"補","")&amp;"時"&amp;")",""))</f>
        <v/>
      </c>
      <c r="R788" s="65" t="str">
        <f ca="1">CONCATENATE(IF(AND(LEN(R787)&gt;=1,R787&lt;&gt;".",COUNTIF(R$50:R89,"*補*")&gt;0),".",""),IF(R89="補",$A788,""),IF(AND(LEN(R89)&gt;=2,ISNUMBER(SEARCH("補",R89))),$A788&amp;"("&amp;SUBSTITUTE(R89,"補","")&amp;"時"&amp;")",""))</f>
        <v/>
      </c>
      <c r="S788" s="65" t="str">
        <f ca="1">CONCATENATE(IF(AND(LEN(S787)&gt;=1,S787&lt;&gt;".",COUNTIF(S$50:S89,"*補*")&gt;0),".",""),IF(S89="補",$A788,""),IF(AND(LEN(S89)&gt;=2,ISNUMBER(SEARCH("補",S89))),$A788&amp;"("&amp;SUBSTITUTE(S89,"補","")&amp;"時"&amp;")",""))</f>
        <v/>
      </c>
      <c r="T788" s="65" t="str">
        <f ca="1">CONCATENATE(IF(AND(LEN(T787)&gt;=1,T787&lt;&gt;".",COUNTIF(T$50:T89,"*補*")&gt;0),".",""),IF(T89="補",$A788,""),IF(AND(LEN(T89)&gt;=2,ISNUMBER(SEARCH("補",T89))),$A788&amp;"("&amp;SUBSTITUTE(T89,"補","")&amp;"時"&amp;")",""))</f>
        <v/>
      </c>
      <c r="U788" s="65" t="str">
        <f ca="1">CONCATENATE(IF(AND(LEN(U787)&gt;=1,U787&lt;&gt;".",COUNTIF(U$50:U89,"*補*")&gt;0),".",""),IF(U89="補",$A788,""),IF(AND(LEN(U89)&gt;=2,ISNUMBER(SEARCH("補",U89))),$A788&amp;"("&amp;SUBSTITUTE(U89,"補","")&amp;"時"&amp;")",""))</f>
        <v/>
      </c>
      <c r="V788" s="65" t="str">
        <f ca="1">CONCATENATE(IF(AND(LEN(V787)&gt;=1,V787&lt;&gt;".",COUNTIF(V$50:V89,"*補*")&gt;0),".",""),IF(V89="補",$A788,""),IF(AND(LEN(V89)&gt;=2,ISNUMBER(SEARCH("補",V89))),$A788&amp;"("&amp;SUBSTITUTE(V89,"補","")&amp;"時"&amp;")",""))</f>
        <v/>
      </c>
      <c r="W788" s="65" t="str">
        <f ca="1">CONCATENATE(IF(AND(LEN(W787)&gt;=1,W787&lt;&gt;".",COUNTIF(W$50:W89,"*補*")&gt;0),".",""),IF(W89="補",$A788,""),IF(AND(LEN(W89)&gt;=2,ISNUMBER(SEARCH("補",W89))),$A788&amp;"("&amp;SUBSTITUTE(W89,"補","")&amp;"時"&amp;")",""))</f>
        <v/>
      </c>
      <c r="X788" s="65" t="str">
        <f ca="1">CONCATENATE(IF(AND(LEN(X787)&gt;=1,X787&lt;&gt;".",COUNTIF(X$50:X89,"*補*")&gt;0),".",""),IF(X89="補",$A788,""),IF(AND(LEN(X89)&gt;=2,ISNUMBER(SEARCH("補",X89))),$A788&amp;"("&amp;SUBSTITUTE(X89,"補","")&amp;"時"&amp;")",""))</f>
        <v/>
      </c>
      <c r="Y788" s="65" t="str">
        <f ca="1">CONCATENATE(IF(AND(LEN(Y787)&gt;=1,Y787&lt;&gt;".",COUNTIF(Y$50:Y89,"*補*")&gt;0),".",""),IF(Y89="補",$A788,""),IF(AND(LEN(Y89)&gt;=2,ISNUMBER(SEARCH("補",Y89))),$A788&amp;"("&amp;SUBSTITUTE(Y89,"補","")&amp;"時"&amp;")",""))</f>
        <v/>
      </c>
      <c r="Z788" s="65" t="str">
        <f ca="1">CONCATENATE(IF(AND(LEN(Z787)&gt;=1,Z787&lt;&gt;".",COUNTIF(Z$50:Z89,"*補*")&gt;0),".",""),IF(Z89="補",$A788,""),IF(AND(LEN(Z89)&gt;=2,ISNUMBER(SEARCH("補",Z89))),$A788&amp;"("&amp;SUBSTITUTE(Z89,"補","")&amp;"時"&amp;")",""))</f>
        <v/>
      </c>
      <c r="AA788" s="65" t="str">
        <f ca="1">CONCATENATE(IF(AND(LEN(AA787)&gt;=1,AA787&lt;&gt;".",COUNTIF(AA$50:AA89,"*補*")&gt;0),".",""),IF(AA89="補",$A788,""),IF(AND(LEN(AA89)&gt;=2,ISNUMBER(SEARCH("補",AA89))),$A788&amp;"("&amp;SUBSTITUTE(AA89,"補","")&amp;"時"&amp;")",""))</f>
        <v/>
      </c>
      <c r="AB788" s="65" t="str">
        <f ca="1">CONCATENATE(IF(AND(LEN(AB787)&gt;=1,AB787&lt;&gt;".",COUNTIF(AB$50:AB89,"*補*")&gt;0),".",""),IF(AB89="補",$A788,""),IF(AND(LEN(AB89)&gt;=2,ISNUMBER(SEARCH("補",AB89))),$A788&amp;"("&amp;SUBSTITUTE(AB89,"補","")&amp;"時"&amp;")",""))</f>
        <v/>
      </c>
      <c r="AC788" s="65" t="str">
        <f ca="1">CONCATENATE(IF(AND(LEN(AC787)&gt;=1,AC787&lt;&gt;".",COUNTIF(AC$50:AC89,"*補*")&gt;0),".",""),IF(AC89="補",$A788,""),IF(AND(LEN(AC89)&gt;=2,ISNUMBER(SEARCH("補",AC89))),$A788&amp;"("&amp;SUBSTITUTE(AC89,"補","")&amp;"時"&amp;")",""))</f>
        <v/>
      </c>
      <c r="AD788" s="65" t="str">
        <f ca="1">CONCATENATE(IF(AND(LEN(AD787)&gt;=1,AD787&lt;&gt;".",COUNTIF(AD$50:AD89,"*補*")&gt;0),".",""),IF(AD89="補",$A788,""),IF(AND(LEN(AD89)&gt;=2,ISNUMBER(SEARCH("補",AD89))),$A788&amp;"("&amp;SUBSTITUTE(AD89,"補","")&amp;"時"&amp;")",""))</f>
        <v/>
      </c>
      <c r="AE788" s="65" t="str">
        <f ca="1">CONCATENATE(IF(AND(LEN(AE787)&gt;=1,AE787&lt;&gt;".",COUNTIF(AE$50:AE89,"*補*")&gt;0),".",""),IF(AE89="補",$A788,""),IF(AND(LEN(AE89)&gt;=2,ISNUMBER(SEARCH("補",AE89))),$A788&amp;"("&amp;SUBSTITUTE(AE89,"補","")&amp;"時"&amp;")",""))</f>
        <v/>
      </c>
      <c r="AF788" s="65" t="str">
        <f ca="1">CONCATENATE(IF(AND(LEN(AF787)&gt;=1,AF787&lt;&gt;".",COUNTIF(AF$50:AF89,"*補*")&gt;0),".",""),IF(AF89="補",$A788,""),IF(AND(LEN(AF89)&gt;=2,ISNUMBER(SEARCH("補",AF89))),$A788&amp;"("&amp;SUBSTITUTE(AF89,"補","")&amp;"時"&amp;")",""))</f>
        <v/>
      </c>
      <c r="AG788" s="65" t="str">
        <f ca="1">CONCATENATE(IF(AND(LEN(AG787)&gt;=1,AG787&lt;&gt;".",COUNTIF(AG$50:AG89,"*補*")&gt;0),".",""),IF(AG89="補",$A788,""),IF(AND(LEN(AG89)&gt;=2,ISNUMBER(SEARCH("補",AG89))),$A788&amp;"("&amp;SUBSTITUTE(AG89,"補","")&amp;"時"&amp;")",""))</f>
        <v/>
      </c>
      <c r="AH788" s="65"/>
      <c r="AI788" s="65"/>
      <c r="AJ788" s="65"/>
    </row>
    <row r="789" spans="1:55">
      <c r="A789" s="65"/>
      <c r="B789" s="65"/>
      <c r="C789" s="65" t="str">
        <f ca="1">CONCATENATE(IF(AND(LEN(C788)&gt;=1,C788&lt;&gt;".",COUNTIF(C$50:C90,"*補*")&gt;0),".",""),IF(C90="補",$A789,""),IF(AND(LEN(C90)&gt;=2,ISNUMBER(SEARCH("補",C90))),$A789&amp;"("&amp;SUBSTITUTE(C90,"補","")&amp;"時"&amp;")",""))</f>
        <v/>
      </c>
      <c r="D789" s="65" t="str">
        <f ca="1">CONCATENATE(IF(AND(LEN(D788)&gt;=1,D788&lt;&gt;".",COUNTIF(D$50:D90,"*補*")&gt;0),".",""),IF(D90="補",$A789,""),IF(AND(LEN(D90)&gt;=2,ISNUMBER(SEARCH("補",D90))),$A789&amp;"("&amp;SUBSTITUTE(D90,"補","")&amp;"時"&amp;")",""))</f>
        <v/>
      </c>
      <c r="E789" s="65" t="str">
        <f ca="1">CONCATENATE(IF(AND(LEN(E788)&gt;=1,E788&lt;&gt;".",COUNTIF(E$50:E90,"*補*")&gt;0),".",""),IF(E90="補",$A789,""),IF(AND(LEN(E90)&gt;=2,ISNUMBER(SEARCH("補",E90))),$A789&amp;"("&amp;SUBSTITUTE(E90,"補","")&amp;"時"&amp;")",""))</f>
        <v/>
      </c>
      <c r="F789" s="65" t="str">
        <f ca="1">CONCATENATE(IF(AND(LEN(F788)&gt;=1,F788&lt;&gt;".",COUNTIF(F$50:F90,"*補*")&gt;0),".",""),IF(F90="補",$A789,""),IF(AND(LEN(F90)&gt;=2,ISNUMBER(SEARCH("補",F90))),$A789&amp;"("&amp;SUBSTITUTE(F90,"補","")&amp;"時"&amp;")",""))</f>
        <v/>
      </c>
      <c r="G789" s="65" t="str">
        <f ca="1">CONCATENATE(IF(AND(LEN(G788)&gt;=1,G788&lt;&gt;".",COUNTIF(G$50:G90,"*補*")&gt;0),".",""),IF(G90="補",$A789,""),IF(AND(LEN(G90)&gt;=2,ISNUMBER(SEARCH("補",G90))),$A789&amp;"("&amp;SUBSTITUTE(G90,"補","")&amp;"時"&amp;")",""))</f>
        <v/>
      </c>
      <c r="H789" s="65" t="str">
        <f ca="1">CONCATENATE(IF(AND(LEN(H788)&gt;=1,H788&lt;&gt;".",COUNTIF(H$50:H90,"*補*")&gt;0),".",""),IF(H90="補",$A789,""),IF(AND(LEN(H90)&gt;=2,ISNUMBER(SEARCH("補",H90))),$A789&amp;"("&amp;SUBSTITUTE(H90,"補","")&amp;"時"&amp;")",""))</f>
        <v/>
      </c>
      <c r="I789" s="65" t="str">
        <f ca="1">CONCATENATE(IF(AND(LEN(I788)&gt;=1,I788&lt;&gt;".",COUNTIF(I$50:I90,"*補*")&gt;0),".",""),IF(I90="補",$A789,""),IF(AND(LEN(I90)&gt;=2,ISNUMBER(SEARCH("補",I90))),$A789&amp;"("&amp;SUBSTITUTE(I90,"補","")&amp;"時"&amp;")",""))</f>
        <v/>
      </c>
      <c r="J789" s="65" t="str">
        <f ca="1">CONCATENATE(IF(AND(LEN(J788)&gt;=1,J788&lt;&gt;".",COUNTIF(J$50:J90,"*補*")&gt;0),".",""),IF(J90="補",$A789,""),IF(AND(LEN(J90)&gt;=2,ISNUMBER(SEARCH("補",J90))),$A789&amp;"("&amp;SUBSTITUTE(J90,"補","")&amp;"時"&amp;")",""))</f>
        <v/>
      </c>
      <c r="K789" s="65" t="str">
        <f ca="1">CONCATENATE(IF(AND(LEN(K788)&gt;=1,K788&lt;&gt;".",COUNTIF(K$50:K90,"*補*")&gt;0),".",""),IF(K90="補",$A789,""),IF(AND(LEN(K90)&gt;=2,ISNUMBER(SEARCH("補",K90))),$A789&amp;"("&amp;SUBSTITUTE(K90,"補","")&amp;"時"&amp;")",""))</f>
        <v/>
      </c>
      <c r="L789" s="65" t="str">
        <f ca="1">CONCATENATE(IF(AND(LEN(L788)&gt;=1,L788&lt;&gt;".",COUNTIF(L$50:L90,"*補*")&gt;0),".",""),IF(L90="補",$A789,""),IF(AND(LEN(L90)&gt;=2,ISNUMBER(SEARCH("補",L90))),$A789&amp;"("&amp;SUBSTITUTE(L90,"補","")&amp;"時"&amp;")",""))</f>
        <v/>
      </c>
      <c r="M789" s="65" t="str">
        <f ca="1">CONCATENATE(IF(AND(LEN(M788)&gt;=1,M788&lt;&gt;".",COUNTIF(M$50:M90,"*補*")&gt;0),".",""),IF(M90="補",$A789,""),IF(AND(LEN(M90)&gt;=2,ISNUMBER(SEARCH("補",M90))),$A789&amp;"("&amp;SUBSTITUTE(M90,"補","")&amp;"時"&amp;")",""))</f>
        <v/>
      </c>
      <c r="N789" s="65" t="str">
        <f ca="1">CONCATENATE(IF(AND(LEN(N788)&gt;=1,N788&lt;&gt;".",COUNTIF(N$50:N90,"*補*")&gt;0),".",""),IF(N90="補",$A789,""),IF(AND(LEN(N90)&gt;=2,ISNUMBER(SEARCH("補",N90))),$A789&amp;"("&amp;SUBSTITUTE(N90,"補","")&amp;"時"&amp;")",""))</f>
        <v/>
      </c>
      <c r="O789" s="65" t="str">
        <f ca="1">CONCATENATE(IF(AND(LEN(O788)&gt;=1,O788&lt;&gt;".",COUNTIF(O$50:O90,"*補*")&gt;0),".",""),IF(O90="補",$A789,""),IF(AND(LEN(O90)&gt;=2,ISNUMBER(SEARCH("補",O90))),$A789&amp;"("&amp;SUBSTITUTE(O90,"補","")&amp;"時"&amp;")",""))</f>
        <v/>
      </c>
      <c r="P789" s="65" t="str">
        <f ca="1">CONCATENATE(IF(AND(LEN(P788)&gt;=1,P788&lt;&gt;".",COUNTIF(P$50:P90,"*補*")&gt;0),".",""),IF(P90="補",$A789,""),IF(AND(LEN(P90)&gt;=2,ISNUMBER(SEARCH("補",P90))),$A789&amp;"("&amp;SUBSTITUTE(P90,"補","")&amp;"時"&amp;")",""))</f>
        <v/>
      </c>
      <c r="Q789" s="65" t="str">
        <f ca="1">CONCATENATE(IF(AND(LEN(Q788)&gt;=1,Q788&lt;&gt;".",COUNTIF(Q$50:Q90,"*補*")&gt;0),".",""),IF(Q90="補",$A789,""),IF(AND(LEN(Q90)&gt;=2,ISNUMBER(SEARCH("補",Q90))),$A789&amp;"("&amp;SUBSTITUTE(Q90,"補","")&amp;"時"&amp;")",""))</f>
        <v/>
      </c>
      <c r="R789" s="65" t="str">
        <f ca="1">CONCATENATE(IF(AND(LEN(R788)&gt;=1,R788&lt;&gt;".",COUNTIF(R$50:R90,"*補*")&gt;0),".",""),IF(R90="補",$A789,""),IF(AND(LEN(R90)&gt;=2,ISNUMBER(SEARCH("補",R90))),$A789&amp;"("&amp;SUBSTITUTE(R90,"補","")&amp;"時"&amp;")",""))</f>
        <v/>
      </c>
      <c r="S789" s="65" t="str">
        <f ca="1">CONCATENATE(IF(AND(LEN(S788)&gt;=1,S788&lt;&gt;".",COUNTIF(S$50:S90,"*補*")&gt;0),".",""),IF(S90="補",$A789,""),IF(AND(LEN(S90)&gt;=2,ISNUMBER(SEARCH("補",S90))),$A789&amp;"("&amp;SUBSTITUTE(S90,"補","")&amp;"時"&amp;")",""))</f>
        <v/>
      </c>
      <c r="T789" s="65" t="str">
        <f ca="1">CONCATENATE(IF(AND(LEN(T788)&gt;=1,T788&lt;&gt;".",COUNTIF(T$50:T90,"*補*")&gt;0),".",""),IF(T90="補",$A789,""),IF(AND(LEN(T90)&gt;=2,ISNUMBER(SEARCH("補",T90))),$A789&amp;"("&amp;SUBSTITUTE(T90,"補","")&amp;"時"&amp;")",""))</f>
        <v/>
      </c>
      <c r="U789" s="65" t="str">
        <f ca="1">CONCATENATE(IF(AND(LEN(U788)&gt;=1,U788&lt;&gt;".",COUNTIF(U$50:U90,"*補*")&gt;0),".",""),IF(U90="補",$A789,""),IF(AND(LEN(U90)&gt;=2,ISNUMBER(SEARCH("補",U90))),$A789&amp;"("&amp;SUBSTITUTE(U90,"補","")&amp;"時"&amp;")",""))</f>
        <v/>
      </c>
      <c r="V789" s="65" t="str">
        <f ca="1">CONCATENATE(IF(AND(LEN(V788)&gt;=1,V788&lt;&gt;".",COUNTIF(V$50:V90,"*補*")&gt;0),".",""),IF(V90="補",$A789,""),IF(AND(LEN(V90)&gt;=2,ISNUMBER(SEARCH("補",V90))),$A789&amp;"("&amp;SUBSTITUTE(V90,"補","")&amp;"時"&amp;")",""))</f>
        <v/>
      </c>
      <c r="W789" s="65" t="str">
        <f ca="1">CONCATENATE(IF(AND(LEN(W788)&gt;=1,W788&lt;&gt;".",COUNTIF(W$50:W90,"*補*")&gt;0),".",""),IF(W90="補",$A789,""),IF(AND(LEN(W90)&gt;=2,ISNUMBER(SEARCH("補",W90))),$A789&amp;"("&amp;SUBSTITUTE(W90,"補","")&amp;"時"&amp;")",""))</f>
        <v/>
      </c>
      <c r="X789" s="65" t="str">
        <f ca="1">CONCATENATE(IF(AND(LEN(X788)&gt;=1,X788&lt;&gt;".",COUNTIF(X$50:X90,"*補*")&gt;0),".",""),IF(X90="補",$A789,""),IF(AND(LEN(X90)&gt;=2,ISNUMBER(SEARCH("補",X90))),$A789&amp;"("&amp;SUBSTITUTE(X90,"補","")&amp;"時"&amp;")",""))</f>
        <v/>
      </c>
      <c r="Y789" s="65" t="str">
        <f ca="1">CONCATENATE(IF(AND(LEN(Y788)&gt;=1,Y788&lt;&gt;".",COUNTIF(Y$50:Y90,"*補*")&gt;0),".",""),IF(Y90="補",$A789,""),IF(AND(LEN(Y90)&gt;=2,ISNUMBER(SEARCH("補",Y90))),$A789&amp;"("&amp;SUBSTITUTE(Y90,"補","")&amp;"時"&amp;")",""))</f>
        <v/>
      </c>
      <c r="Z789" s="65" t="str">
        <f ca="1">CONCATENATE(IF(AND(LEN(Z788)&gt;=1,Z788&lt;&gt;".",COUNTIF(Z$50:Z90,"*補*")&gt;0),".",""),IF(Z90="補",$A789,""),IF(AND(LEN(Z90)&gt;=2,ISNUMBER(SEARCH("補",Z90))),$A789&amp;"("&amp;SUBSTITUTE(Z90,"補","")&amp;"時"&amp;")",""))</f>
        <v/>
      </c>
      <c r="AA789" s="65" t="str">
        <f ca="1">CONCATENATE(IF(AND(LEN(AA788)&gt;=1,AA788&lt;&gt;".",COUNTIF(AA$50:AA90,"*補*")&gt;0),".",""),IF(AA90="補",$A789,""),IF(AND(LEN(AA90)&gt;=2,ISNUMBER(SEARCH("補",AA90))),$A789&amp;"("&amp;SUBSTITUTE(AA90,"補","")&amp;"時"&amp;")",""))</f>
        <v/>
      </c>
      <c r="AB789" s="65" t="str">
        <f ca="1">CONCATENATE(IF(AND(LEN(AB788)&gt;=1,AB788&lt;&gt;".",COUNTIF(AB$50:AB90,"*補*")&gt;0),".",""),IF(AB90="補",$A789,""),IF(AND(LEN(AB90)&gt;=2,ISNUMBER(SEARCH("補",AB90))),$A789&amp;"("&amp;SUBSTITUTE(AB90,"補","")&amp;"時"&amp;")",""))</f>
        <v/>
      </c>
      <c r="AC789" s="65" t="str">
        <f ca="1">CONCATENATE(IF(AND(LEN(AC788)&gt;=1,AC788&lt;&gt;".",COUNTIF(AC$50:AC90,"*補*")&gt;0),".",""),IF(AC90="補",$A789,""),IF(AND(LEN(AC90)&gt;=2,ISNUMBER(SEARCH("補",AC90))),$A789&amp;"("&amp;SUBSTITUTE(AC90,"補","")&amp;"時"&amp;")",""))</f>
        <v/>
      </c>
      <c r="AD789" s="65" t="str">
        <f ca="1">CONCATENATE(IF(AND(LEN(AD788)&gt;=1,AD788&lt;&gt;".",COUNTIF(AD$50:AD90,"*補*")&gt;0),".",""),IF(AD90="補",$A789,""),IF(AND(LEN(AD90)&gt;=2,ISNUMBER(SEARCH("補",AD90))),$A789&amp;"("&amp;SUBSTITUTE(AD90,"補","")&amp;"時"&amp;")",""))</f>
        <v/>
      </c>
      <c r="AE789" s="65" t="str">
        <f ca="1">CONCATENATE(IF(AND(LEN(AE788)&gt;=1,AE788&lt;&gt;".",COUNTIF(AE$50:AE90,"*補*")&gt;0),".",""),IF(AE90="補",$A789,""),IF(AND(LEN(AE90)&gt;=2,ISNUMBER(SEARCH("補",AE90))),$A789&amp;"("&amp;SUBSTITUTE(AE90,"補","")&amp;"時"&amp;")",""))</f>
        <v/>
      </c>
      <c r="AF789" s="65" t="str">
        <f ca="1">CONCATENATE(IF(AND(LEN(AF788)&gt;=1,AF788&lt;&gt;".",COUNTIF(AF$50:AF90,"*補*")&gt;0),".",""),IF(AF90="補",$A789,""),IF(AND(LEN(AF90)&gt;=2,ISNUMBER(SEARCH("補",AF90))),$A789&amp;"("&amp;SUBSTITUTE(AF90,"補","")&amp;"時"&amp;")",""))</f>
        <v/>
      </c>
      <c r="AG789" s="65" t="str">
        <f ca="1">CONCATENATE(IF(AND(LEN(AG788)&gt;=1,AG788&lt;&gt;".",COUNTIF(AG$50:AG90,"*補*")&gt;0),".",""),IF(AG90="補",$A789,""),IF(AND(LEN(AG90)&gt;=2,ISNUMBER(SEARCH("補",AG90))),$A789&amp;"("&amp;SUBSTITUTE(AG90,"補","")&amp;"時"&amp;")",""))</f>
        <v/>
      </c>
      <c r="AH789" s="65"/>
      <c r="AI789" s="65"/>
      <c r="AJ789" s="65"/>
    </row>
    <row r="790" spans="1:55">
      <c r="A790" s="65"/>
      <c r="B790" s="65"/>
      <c r="C790" s="65" t="str">
        <f ca="1">CONCATENATE(IF(AND(LEN(C789)&gt;=1,C789&lt;&gt;".",COUNTIF(C$50:C91,"*補*")&gt;0),".",""),IF(C91="補",$A790,""),IF(AND(LEN(C91)&gt;=2,ISNUMBER(SEARCH("補",C91))),$A790&amp;"("&amp;SUBSTITUTE(C91,"補","")&amp;"時"&amp;")",""))</f>
        <v/>
      </c>
      <c r="D790" s="65" t="str">
        <f ca="1">CONCATENATE(IF(AND(LEN(D789)&gt;=1,D789&lt;&gt;".",COUNTIF(D$50:D91,"*補*")&gt;0),".",""),IF(D91="補",$A790,""),IF(AND(LEN(D91)&gt;=2,ISNUMBER(SEARCH("補",D91))),$A790&amp;"("&amp;SUBSTITUTE(D91,"補","")&amp;"時"&amp;")",""))</f>
        <v/>
      </c>
      <c r="E790" s="65" t="str">
        <f ca="1">CONCATENATE(IF(AND(LEN(E789)&gt;=1,E789&lt;&gt;".",COUNTIF(E$50:E91,"*補*")&gt;0),".",""),IF(E91="補",$A790,""),IF(AND(LEN(E91)&gt;=2,ISNUMBER(SEARCH("補",E91))),$A790&amp;"("&amp;SUBSTITUTE(E91,"補","")&amp;"時"&amp;")",""))</f>
        <v/>
      </c>
      <c r="F790" s="65" t="str">
        <f ca="1">CONCATENATE(IF(AND(LEN(F789)&gt;=1,F789&lt;&gt;".",COUNTIF(F$50:F91,"*補*")&gt;0),".",""),IF(F91="補",$A790,""),IF(AND(LEN(F91)&gt;=2,ISNUMBER(SEARCH("補",F91))),$A790&amp;"("&amp;SUBSTITUTE(F91,"補","")&amp;"時"&amp;")",""))</f>
        <v/>
      </c>
      <c r="G790" s="65" t="str">
        <f ca="1">CONCATENATE(IF(AND(LEN(G789)&gt;=1,G789&lt;&gt;".",COUNTIF(G$50:G91,"*補*")&gt;0),".",""),IF(G91="補",$A790,""),IF(AND(LEN(G91)&gt;=2,ISNUMBER(SEARCH("補",G91))),$A790&amp;"("&amp;SUBSTITUTE(G91,"補","")&amp;"時"&amp;")",""))</f>
        <v/>
      </c>
      <c r="H790" s="65" t="str">
        <f ca="1">CONCATENATE(IF(AND(LEN(H789)&gt;=1,H789&lt;&gt;".",COUNTIF(H$50:H91,"*補*")&gt;0),".",""),IF(H91="補",$A790,""),IF(AND(LEN(H91)&gt;=2,ISNUMBER(SEARCH("補",H91))),$A790&amp;"("&amp;SUBSTITUTE(H91,"補","")&amp;"時"&amp;")",""))</f>
        <v/>
      </c>
      <c r="I790" s="65" t="str">
        <f ca="1">CONCATENATE(IF(AND(LEN(I789)&gt;=1,I789&lt;&gt;".",COUNTIF(I$50:I91,"*補*")&gt;0),".",""),IF(I91="補",$A790,""),IF(AND(LEN(I91)&gt;=2,ISNUMBER(SEARCH("補",I91))),$A790&amp;"("&amp;SUBSTITUTE(I91,"補","")&amp;"時"&amp;")",""))</f>
        <v/>
      </c>
      <c r="J790" s="65" t="str">
        <f ca="1">CONCATENATE(IF(AND(LEN(J789)&gt;=1,J789&lt;&gt;".",COUNTIF(J$50:J91,"*補*")&gt;0),".",""),IF(J91="補",$A790,""),IF(AND(LEN(J91)&gt;=2,ISNUMBER(SEARCH("補",J91))),$A790&amp;"("&amp;SUBSTITUTE(J91,"補","")&amp;"時"&amp;")",""))</f>
        <v/>
      </c>
      <c r="K790" s="65" t="str">
        <f ca="1">CONCATENATE(IF(AND(LEN(K789)&gt;=1,K789&lt;&gt;".",COUNTIF(K$50:K91,"*補*")&gt;0),".",""),IF(K91="補",$A790,""),IF(AND(LEN(K91)&gt;=2,ISNUMBER(SEARCH("補",K91))),$A790&amp;"("&amp;SUBSTITUTE(K91,"補","")&amp;"時"&amp;")",""))</f>
        <v/>
      </c>
      <c r="L790" s="65" t="str">
        <f ca="1">CONCATENATE(IF(AND(LEN(L789)&gt;=1,L789&lt;&gt;".",COUNTIF(L$50:L91,"*補*")&gt;0),".",""),IF(L91="補",$A790,""),IF(AND(LEN(L91)&gt;=2,ISNUMBER(SEARCH("補",L91))),$A790&amp;"("&amp;SUBSTITUTE(L91,"補","")&amp;"時"&amp;")",""))</f>
        <v/>
      </c>
      <c r="M790" s="65" t="str">
        <f ca="1">CONCATENATE(IF(AND(LEN(M789)&gt;=1,M789&lt;&gt;".",COUNTIF(M$50:M91,"*補*")&gt;0),".",""),IF(M91="補",$A790,""),IF(AND(LEN(M91)&gt;=2,ISNUMBER(SEARCH("補",M91))),$A790&amp;"("&amp;SUBSTITUTE(M91,"補","")&amp;"時"&amp;")",""))</f>
        <v/>
      </c>
      <c r="N790" s="65" t="str">
        <f ca="1">CONCATENATE(IF(AND(LEN(N789)&gt;=1,N789&lt;&gt;".",COUNTIF(N$50:N91,"*補*")&gt;0),".",""),IF(N91="補",$A790,""),IF(AND(LEN(N91)&gt;=2,ISNUMBER(SEARCH("補",N91))),$A790&amp;"("&amp;SUBSTITUTE(N91,"補","")&amp;"時"&amp;")",""))</f>
        <v/>
      </c>
      <c r="O790" s="65" t="str">
        <f ca="1">CONCATENATE(IF(AND(LEN(O789)&gt;=1,O789&lt;&gt;".",COUNTIF(O$50:O91,"*補*")&gt;0),".",""),IF(O91="補",$A790,""),IF(AND(LEN(O91)&gt;=2,ISNUMBER(SEARCH("補",O91))),$A790&amp;"("&amp;SUBSTITUTE(O91,"補","")&amp;"時"&amp;")",""))</f>
        <v/>
      </c>
      <c r="P790" s="65" t="str">
        <f ca="1">CONCATENATE(IF(AND(LEN(P789)&gt;=1,P789&lt;&gt;".",COUNTIF(P$50:P91,"*補*")&gt;0),".",""),IF(P91="補",$A790,""),IF(AND(LEN(P91)&gt;=2,ISNUMBER(SEARCH("補",P91))),$A790&amp;"("&amp;SUBSTITUTE(P91,"補","")&amp;"時"&amp;")",""))</f>
        <v/>
      </c>
      <c r="Q790" s="65" t="str">
        <f ca="1">CONCATENATE(IF(AND(LEN(Q789)&gt;=1,Q789&lt;&gt;".",COUNTIF(Q$50:Q91,"*補*")&gt;0),".",""),IF(Q91="補",$A790,""),IF(AND(LEN(Q91)&gt;=2,ISNUMBER(SEARCH("補",Q91))),$A790&amp;"("&amp;SUBSTITUTE(Q91,"補","")&amp;"時"&amp;")",""))</f>
        <v/>
      </c>
      <c r="R790" s="65" t="str">
        <f ca="1">CONCATENATE(IF(AND(LEN(R789)&gt;=1,R789&lt;&gt;".",COUNTIF(R$50:R91,"*補*")&gt;0),".",""),IF(R91="補",$A790,""),IF(AND(LEN(R91)&gt;=2,ISNUMBER(SEARCH("補",R91))),$A790&amp;"("&amp;SUBSTITUTE(R91,"補","")&amp;"時"&amp;")",""))</f>
        <v/>
      </c>
      <c r="S790" s="65" t="str">
        <f ca="1">CONCATENATE(IF(AND(LEN(S789)&gt;=1,S789&lt;&gt;".",COUNTIF(S$50:S91,"*補*")&gt;0),".",""),IF(S91="補",$A790,""),IF(AND(LEN(S91)&gt;=2,ISNUMBER(SEARCH("補",S91))),$A790&amp;"("&amp;SUBSTITUTE(S91,"補","")&amp;"時"&amp;")",""))</f>
        <v/>
      </c>
      <c r="T790" s="65" t="str">
        <f ca="1">CONCATENATE(IF(AND(LEN(T789)&gt;=1,T789&lt;&gt;".",COUNTIF(T$50:T91,"*補*")&gt;0),".",""),IF(T91="補",$A790,""),IF(AND(LEN(T91)&gt;=2,ISNUMBER(SEARCH("補",T91))),$A790&amp;"("&amp;SUBSTITUTE(T91,"補","")&amp;"時"&amp;")",""))</f>
        <v/>
      </c>
      <c r="U790" s="65" t="str">
        <f ca="1">CONCATENATE(IF(AND(LEN(U789)&gt;=1,U789&lt;&gt;".",COUNTIF(U$50:U91,"*補*")&gt;0),".",""),IF(U91="補",$A790,""),IF(AND(LEN(U91)&gt;=2,ISNUMBER(SEARCH("補",U91))),$A790&amp;"("&amp;SUBSTITUTE(U91,"補","")&amp;"時"&amp;")",""))</f>
        <v/>
      </c>
      <c r="V790" s="65" t="str">
        <f ca="1">CONCATENATE(IF(AND(LEN(V789)&gt;=1,V789&lt;&gt;".",COUNTIF(V$50:V91,"*補*")&gt;0),".",""),IF(V91="補",$A790,""),IF(AND(LEN(V91)&gt;=2,ISNUMBER(SEARCH("補",V91))),$A790&amp;"("&amp;SUBSTITUTE(V91,"補","")&amp;"時"&amp;")",""))</f>
        <v/>
      </c>
      <c r="W790" s="65" t="str">
        <f ca="1">CONCATENATE(IF(AND(LEN(W789)&gt;=1,W789&lt;&gt;".",COUNTIF(W$50:W91,"*補*")&gt;0),".",""),IF(W91="補",$A790,""),IF(AND(LEN(W91)&gt;=2,ISNUMBER(SEARCH("補",W91))),$A790&amp;"("&amp;SUBSTITUTE(W91,"補","")&amp;"時"&amp;")",""))</f>
        <v/>
      </c>
      <c r="X790" s="65" t="str">
        <f ca="1">CONCATENATE(IF(AND(LEN(X789)&gt;=1,X789&lt;&gt;".",COUNTIF(X$50:X91,"*補*")&gt;0),".",""),IF(X91="補",$A790,""),IF(AND(LEN(X91)&gt;=2,ISNUMBER(SEARCH("補",X91))),$A790&amp;"("&amp;SUBSTITUTE(X91,"補","")&amp;"時"&amp;")",""))</f>
        <v/>
      </c>
      <c r="Y790" s="65" t="str">
        <f ca="1">CONCATENATE(IF(AND(LEN(Y789)&gt;=1,Y789&lt;&gt;".",COUNTIF(Y$50:Y91,"*補*")&gt;0),".",""),IF(Y91="補",$A790,""),IF(AND(LEN(Y91)&gt;=2,ISNUMBER(SEARCH("補",Y91))),$A790&amp;"("&amp;SUBSTITUTE(Y91,"補","")&amp;"時"&amp;")",""))</f>
        <v/>
      </c>
      <c r="Z790" s="65" t="str">
        <f ca="1">CONCATENATE(IF(AND(LEN(Z789)&gt;=1,Z789&lt;&gt;".",COUNTIF(Z$50:Z91,"*補*")&gt;0),".",""),IF(Z91="補",$A790,""),IF(AND(LEN(Z91)&gt;=2,ISNUMBER(SEARCH("補",Z91))),$A790&amp;"("&amp;SUBSTITUTE(Z91,"補","")&amp;"時"&amp;")",""))</f>
        <v/>
      </c>
      <c r="AA790" s="65" t="str">
        <f ca="1">CONCATENATE(IF(AND(LEN(AA789)&gt;=1,AA789&lt;&gt;".",COUNTIF(AA$50:AA91,"*補*")&gt;0),".",""),IF(AA91="補",$A790,""),IF(AND(LEN(AA91)&gt;=2,ISNUMBER(SEARCH("補",AA91))),$A790&amp;"("&amp;SUBSTITUTE(AA91,"補","")&amp;"時"&amp;")",""))</f>
        <v/>
      </c>
      <c r="AB790" s="65" t="str">
        <f ca="1">CONCATENATE(IF(AND(LEN(AB789)&gt;=1,AB789&lt;&gt;".",COUNTIF(AB$50:AB91,"*補*")&gt;0),".",""),IF(AB91="補",$A790,""),IF(AND(LEN(AB91)&gt;=2,ISNUMBER(SEARCH("補",AB91))),$A790&amp;"("&amp;SUBSTITUTE(AB91,"補","")&amp;"時"&amp;")",""))</f>
        <v/>
      </c>
      <c r="AC790" s="65" t="str">
        <f ca="1">CONCATENATE(IF(AND(LEN(AC789)&gt;=1,AC789&lt;&gt;".",COUNTIF(AC$50:AC91,"*補*")&gt;0),".",""),IF(AC91="補",$A790,""),IF(AND(LEN(AC91)&gt;=2,ISNUMBER(SEARCH("補",AC91))),$A790&amp;"("&amp;SUBSTITUTE(AC91,"補","")&amp;"時"&amp;")",""))</f>
        <v/>
      </c>
      <c r="AD790" s="65" t="str">
        <f ca="1">CONCATENATE(IF(AND(LEN(AD789)&gt;=1,AD789&lt;&gt;".",COUNTIF(AD$50:AD91,"*補*")&gt;0),".",""),IF(AD91="補",$A790,""),IF(AND(LEN(AD91)&gt;=2,ISNUMBER(SEARCH("補",AD91))),$A790&amp;"("&amp;SUBSTITUTE(AD91,"補","")&amp;"時"&amp;")",""))</f>
        <v/>
      </c>
      <c r="AE790" s="65" t="str">
        <f ca="1">CONCATENATE(IF(AND(LEN(AE789)&gt;=1,AE789&lt;&gt;".",COUNTIF(AE$50:AE91,"*補*")&gt;0),".",""),IF(AE91="補",$A790,""),IF(AND(LEN(AE91)&gt;=2,ISNUMBER(SEARCH("補",AE91))),$A790&amp;"("&amp;SUBSTITUTE(AE91,"補","")&amp;"時"&amp;")",""))</f>
        <v/>
      </c>
      <c r="AF790" s="65" t="str">
        <f ca="1">CONCATENATE(IF(AND(LEN(AF789)&gt;=1,AF789&lt;&gt;".",COUNTIF(AF$50:AF91,"*補*")&gt;0),".",""),IF(AF91="補",$A790,""),IF(AND(LEN(AF91)&gt;=2,ISNUMBER(SEARCH("補",AF91))),$A790&amp;"("&amp;SUBSTITUTE(AF91,"補","")&amp;"時"&amp;")",""))</f>
        <v/>
      </c>
      <c r="AG790" s="65" t="str">
        <f ca="1">CONCATENATE(IF(AND(LEN(AG789)&gt;=1,AG789&lt;&gt;".",COUNTIF(AG$50:AG91,"*補*")&gt;0),".",""),IF(AG91="補",$A790,""),IF(AND(LEN(AG91)&gt;=2,ISNUMBER(SEARCH("補",AG91))),$A790&amp;"("&amp;SUBSTITUTE(AG91,"補","")&amp;"時"&amp;")",""))</f>
        <v/>
      </c>
      <c r="AH790" s="65"/>
      <c r="AI790" s="65"/>
      <c r="AJ790" s="65"/>
    </row>
    <row r="791" spans="1:55">
      <c r="A791" s="65"/>
      <c r="B791" s="65"/>
      <c r="C791" s="65" t="str">
        <f ca="1">JoinText(C701:C790)</f>
        <v/>
      </c>
      <c r="D791" s="65" t="str">
        <f t="shared" ref="D791:AG791" ca="1" si="63">JoinText(D701:D790)</f>
        <v>40.50</v>
      </c>
      <c r="E791" s="65" t="str">
        <f t="shared" ca="1" si="63"/>
        <v>50</v>
      </c>
      <c r="F791" s="65" t="str">
        <f t="shared" ca="1" si="63"/>
        <v/>
      </c>
      <c r="G791" s="65" t="str">
        <f t="shared" ca="1" si="63"/>
        <v/>
      </c>
      <c r="H791" s="65" t="str">
        <f t="shared" ca="1" si="63"/>
        <v/>
      </c>
      <c r="I791" s="65" t="str">
        <f t="shared" ca="1" si="63"/>
        <v/>
      </c>
      <c r="J791" s="65" t="str">
        <f t="shared" ca="1" si="63"/>
        <v/>
      </c>
      <c r="K791" s="65" t="str">
        <f t="shared" ca="1" si="63"/>
        <v>64</v>
      </c>
      <c r="L791" s="65" t="str">
        <f t="shared" ca="1" si="63"/>
        <v>40.64</v>
      </c>
      <c r="M791" s="65" t="str">
        <f t="shared" ca="1" si="63"/>
        <v>26.40.55</v>
      </c>
      <c r="N791" s="65" t="str">
        <f t="shared" ca="1" si="63"/>
        <v/>
      </c>
      <c r="O791" s="65" t="str">
        <f t="shared" ca="1" si="63"/>
        <v>41.64</v>
      </c>
      <c r="P791" s="65" t="str">
        <f t="shared" ca="1" si="63"/>
        <v/>
      </c>
      <c r="Q791" s="65" t="str">
        <f t="shared" ca="1" si="63"/>
        <v/>
      </c>
      <c r="R791" s="65" t="str">
        <f t="shared" ca="1" si="63"/>
        <v/>
      </c>
      <c r="S791" s="65" t="str">
        <f t="shared" ca="1" si="63"/>
        <v/>
      </c>
      <c r="T791" s="65" t="str">
        <f t="shared" ca="1" si="63"/>
        <v/>
      </c>
      <c r="U791" s="65" t="str">
        <f t="shared" ca="1" si="63"/>
        <v/>
      </c>
      <c r="V791" s="65" t="str">
        <f t="shared" ca="1" si="63"/>
        <v>35.49</v>
      </c>
      <c r="W791" s="65" t="str">
        <f t="shared" ca="1" si="63"/>
        <v/>
      </c>
      <c r="X791" s="65" t="str">
        <f t="shared" ca="1" si="63"/>
        <v>52</v>
      </c>
      <c r="Y791" s="65" t="str">
        <f t="shared" ca="1" si="63"/>
        <v>54</v>
      </c>
      <c r="Z791" s="65" t="str">
        <f t="shared" ca="1" si="63"/>
        <v/>
      </c>
      <c r="AA791" s="65" t="str">
        <f t="shared" ca="1" si="63"/>
        <v>58</v>
      </c>
      <c r="AB791" s="65" t="str">
        <f t="shared" ca="1" si="63"/>
        <v/>
      </c>
      <c r="AC791" s="65" t="str">
        <f t="shared" ca="1" si="63"/>
        <v>28.45.66</v>
      </c>
      <c r="AD791" s="65" t="str">
        <f t="shared" ca="1" si="63"/>
        <v>28.40.66</v>
      </c>
      <c r="AE791" s="65" t="str">
        <f t="shared" ca="1" si="63"/>
        <v>66</v>
      </c>
      <c r="AF791" s="65" t="str">
        <f t="shared" ca="1" si="63"/>
        <v>44.46.48.54.66</v>
      </c>
      <c r="AG791" s="65" t="str">
        <f t="shared" ca="1" si="63"/>
        <v>39.41.56</v>
      </c>
      <c r="AH791" s="65"/>
      <c r="AI791" s="65"/>
      <c r="AJ791" s="65"/>
    </row>
    <row r="798" spans="1:55" s="201" customFormat="1">
      <c r="AP798" s="204"/>
      <c r="AU798" s="204"/>
      <c r="AV798" s="204"/>
      <c r="AY798" s="204"/>
      <c r="AZ798" s="204"/>
      <c r="BA798" s="204"/>
      <c r="BB798" s="204"/>
      <c r="BC798" s="204"/>
    </row>
    <row r="799" spans="1:55">
      <c r="A799" s="201" t="s">
        <v>262</v>
      </c>
      <c r="C799" s="203"/>
    </row>
    <row r="800" spans="1:55">
      <c r="A800" s="65" t="str">
        <f t="shared" ref="A800:AG800" si="64">A700</f>
        <v>番號</v>
      </c>
      <c r="B800" s="65" t="str">
        <f t="shared" si="64"/>
        <v xml:space="preserve"> 姓名</v>
      </c>
      <c r="C800" s="340">
        <f t="shared" ca="1" si="64"/>
        <v>44531</v>
      </c>
      <c r="D800" s="340">
        <f t="shared" ca="1" si="64"/>
        <v>44532</v>
      </c>
      <c r="E800" s="340">
        <f t="shared" ca="1" si="64"/>
        <v>44533</v>
      </c>
      <c r="F800" s="340">
        <f t="shared" ca="1" si="64"/>
        <v>44534</v>
      </c>
      <c r="G800" s="340">
        <f t="shared" ca="1" si="64"/>
        <v>44535</v>
      </c>
      <c r="H800" s="340">
        <f t="shared" ca="1" si="64"/>
        <v>44536</v>
      </c>
      <c r="I800" s="340">
        <f t="shared" ca="1" si="64"/>
        <v>44537</v>
      </c>
      <c r="J800" s="340">
        <f t="shared" ca="1" si="64"/>
        <v>44538</v>
      </c>
      <c r="K800" s="340">
        <f t="shared" ca="1" si="64"/>
        <v>44539</v>
      </c>
      <c r="L800" s="340">
        <f t="shared" ca="1" si="64"/>
        <v>44540</v>
      </c>
      <c r="M800" s="340">
        <f t="shared" ca="1" si="64"/>
        <v>44541</v>
      </c>
      <c r="N800" s="340">
        <f t="shared" ca="1" si="64"/>
        <v>44542</v>
      </c>
      <c r="O800" s="340">
        <f t="shared" ca="1" si="64"/>
        <v>44543</v>
      </c>
      <c r="P800" s="340">
        <f t="shared" ca="1" si="64"/>
        <v>44544</v>
      </c>
      <c r="Q800" s="340">
        <f t="shared" ca="1" si="64"/>
        <v>44545</v>
      </c>
      <c r="R800" s="340">
        <f t="shared" ca="1" si="64"/>
        <v>44546</v>
      </c>
      <c r="S800" s="340">
        <f t="shared" ca="1" si="64"/>
        <v>44547</v>
      </c>
      <c r="T800" s="340">
        <f t="shared" ca="1" si="64"/>
        <v>44548</v>
      </c>
      <c r="U800" s="340">
        <f t="shared" ca="1" si="64"/>
        <v>44549</v>
      </c>
      <c r="V800" s="340">
        <f t="shared" ca="1" si="64"/>
        <v>44550</v>
      </c>
      <c r="W800" s="340">
        <f t="shared" ca="1" si="64"/>
        <v>44551</v>
      </c>
      <c r="X800" s="340">
        <f t="shared" ca="1" si="64"/>
        <v>44552</v>
      </c>
      <c r="Y800" s="340">
        <f t="shared" ca="1" si="64"/>
        <v>44553</v>
      </c>
      <c r="Z800" s="340">
        <f t="shared" ca="1" si="64"/>
        <v>44554</v>
      </c>
      <c r="AA800" s="340">
        <f t="shared" ca="1" si="64"/>
        <v>44555</v>
      </c>
      <c r="AB800" s="340">
        <f t="shared" ca="1" si="64"/>
        <v>44556</v>
      </c>
      <c r="AC800" s="340">
        <f t="shared" ca="1" si="64"/>
        <v>44557</v>
      </c>
      <c r="AD800" s="340">
        <f t="shared" ca="1" si="64"/>
        <v>44558</v>
      </c>
      <c r="AE800" s="340">
        <f t="shared" ca="1" si="64"/>
        <v>44559</v>
      </c>
      <c r="AF800" s="340">
        <f t="shared" ca="1" si="64"/>
        <v>44560</v>
      </c>
      <c r="AG800" s="340">
        <f t="shared" ca="1" si="64"/>
        <v>44561</v>
      </c>
      <c r="AH800" s="65"/>
      <c r="AI800" s="65"/>
      <c r="AJ800" s="65"/>
    </row>
    <row r="801" spans="1:36">
      <c r="A801" s="65">
        <f t="shared" ref="A801:B820" si="65">A701</f>
        <v>1</v>
      </c>
      <c r="B801" s="65" t="str">
        <f t="shared" si="65"/>
        <v>呂浩維</v>
      </c>
      <c r="C801" s="65" t="str">
        <f ca="1">CONCATENATE(IF(C2="病",$A801,""),IF(AND(LEN(C2)&gt;=2,ISNUMBER(SEARCH("病",C2))),$A801&amp;"("&amp;SUBSTITUTE(REPLACE(C2,1,SEARCH("病",C2)-1,""),"病","")&amp;""&amp;")",""))</f>
        <v/>
      </c>
      <c r="D801" s="65" t="str">
        <f t="shared" ref="D801:AG801" ca="1" si="66">CONCATENATE(IF(D2="病",$A801,""),IF(AND(LEN(D2)&gt;=2,ISNUMBER(SEARCH("病",D2))),$A801&amp;"("&amp;SUBSTITUTE(REPLACE(D2,1,SEARCH("病",D2)-1,""),"病","")&amp;""&amp;")",""))</f>
        <v/>
      </c>
      <c r="E801" s="65" t="str">
        <f t="shared" ca="1" si="66"/>
        <v/>
      </c>
      <c r="F801" s="65" t="str">
        <f t="shared" ca="1" si="66"/>
        <v/>
      </c>
      <c r="G801" s="65" t="str">
        <f t="shared" ca="1" si="66"/>
        <v/>
      </c>
      <c r="H801" s="65" t="str">
        <f t="shared" ca="1" si="66"/>
        <v/>
      </c>
      <c r="I801" s="65" t="str">
        <f t="shared" ca="1" si="66"/>
        <v/>
      </c>
      <c r="J801" s="65" t="str">
        <f t="shared" ca="1" si="66"/>
        <v/>
      </c>
      <c r="K801" s="65" t="str">
        <f t="shared" ca="1" si="66"/>
        <v/>
      </c>
      <c r="L801" s="65" t="str">
        <f t="shared" ca="1" si="66"/>
        <v/>
      </c>
      <c r="M801" s="65" t="str">
        <f t="shared" ca="1" si="66"/>
        <v/>
      </c>
      <c r="N801" s="65" t="str">
        <f t="shared" ca="1" si="66"/>
        <v/>
      </c>
      <c r="O801" s="65" t="str">
        <f t="shared" ca="1" si="66"/>
        <v/>
      </c>
      <c r="P801" s="65" t="str">
        <f t="shared" ca="1" si="66"/>
        <v/>
      </c>
      <c r="Q801" s="65" t="str">
        <f t="shared" ca="1" si="66"/>
        <v/>
      </c>
      <c r="R801" s="65" t="str">
        <f t="shared" ca="1" si="66"/>
        <v/>
      </c>
      <c r="S801" s="65" t="str">
        <f t="shared" ca="1" si="66"/>
        <v/>
      </c>
      <c r="T801" s="65" t="str">
        <f t="shared" ca="1" si="66"/>
        <v/>
      </c>
      <c r="U801" s="65" t="str">
        <f t="shared" ca="1" si="66"/>
        <v/>
      </c>
      <c r="V801" s="65" t="str">
        <f t="shared" ca="1" si="66"/>
        <v/>
      </c>
      <c r="W801" s="65" t="str">
        <f t="shared" ca="1" si="66"/>
        <v/>
      </c>
      <c r="X801" s="65" t="str">
        <f t="shared" ca="1" si="66"/>
        <v/>
      </c>
      <c r="Y801" s="65" t="str">
        <f t="shared" ca="1" si="66"/>
        <v/>
      </c>
      <c r="Z801" s="65" t="str">
        <f t="shared" ca="1" si="66"/>
        <v/>
      </c>
      <c r="AA801" s="65" t="str">
        <f t="shared" ca="1" si="66"/>
        <v/>
      </c>
      <c r="AB801" s="65" t="str">
        <f t="shared" ca="1" si="66"/>
        <v/>
      </c>
      <c r="AC801" s="65" t="str">
        <f t="shared" ca="1" si="66"/>
        <v/>
      </c>
      <c r="AD801" s="65" t="str">
        <f t="shared" ca="1" si="66"/>
        <v/>
      </c>
      <c r="AE801" s="65" t="str">
        <f t="shared" ca="1" si="66"/>
        <v>1(29日07-30日22)</v>
      </c>
      <c r="AF801" s="65" t="str">
        <f t="shared" ca="1" si="66"/>
        <v>1(29日07-30日22)</v>
      </c>
      <c r="AG801" s="65" t="str">
        <f t="shared" ca="1" si="66"/>
        <v/>
      </c>
      <c r="AH801" s="65"/>
      <c r="AI801" s="65"/>
      <c r="AJ801" s="65"/>
    </row>
    <row r="802" spans="1:36">
      <c r="A802" s="65">
        <f t="shared" si="65"/>
        <v>2</v>
      </c>
      <c r="B802" s="65" t="str">
        <f t="shared" si="65"/>
        <v>謝禮全</v>
      </c>
      <c r="C802" s="65" t="str">
        <f ca="1">CONCATENATE(IF(AND(LEN(C801)&gt;=1,C801&lt;&gt;".",COUNTIF(C3:C$73,"*病*")&gt;0),".",""),IF(C3="病",$A802,""),IF(AND(LEN(C3)&gt;=2,ISNUMBER(SEARCH("病",C3))),$A802&amp;"("&amp;SUBSTITUTE(REPLACE(C3,1,SEARCH("病",C3)-1,""),"病","")&amp;""&amp;")",""))</f>
        <v/>
      </c>
      <c r="D802" s="65" t="str">
        <f ca="1">CONCATENATE(IF(AND(LEN(D801)&gt;=1,D801&lt;&gt;".",COUNTIF(D3:D$73,"*病*")&gt;0),".",""),IF(D3="病",$A802,""),IF(AND(LEN(D3)&gt;=2,ISNUMBER(SEARCH("病",D3))),$A802&amp;"("&amp;SUBSTITUTE(REPLACE(D3,1,SEARCH("病",D3)-1,""),"病","")&amp;""&amp;")",""))</f>
        <v/>
      </c>
      <c r="E802" s="65" t="str">
        <f ca="1">CONCATENATE(IF(AND(LEN(E801)&gt;=1,E801&lt;&gt;".",COUNTIF(E3:E$73,"*病*")&gt;0),".",""),IF(E3="病",$A802,""),IF(AND(LEN(E3)&gt;=2,ISNUMBER(SEARCH("病",E3))),$A802&amp;"("&amp;SUBSTITUTE(REPLACE(E3,1,SEARCH("病",E3)-1,""),"病","")&amp;""&amp;")",""))</f>
        <v/>
      </c>
      <c r="F802" s="65" t="str">
        <f ca="1">CONCATENATE(IF(AND(LEN(F801)&gt;=1,F801&lt;&gt;".",COUNTIF(F3:F$73,"*病*")&gt;0),".",""),IF(F3="病",$A802,""),IF(AND(LEN(F3)&gt;=2,ISNUMBER(SEARCH("病",F3))),$A802&amp;"("&amp;SUBSTITUTE(REPLACE(F3,1,SEARCH("病",F3)-1,""),"病","")&amp;""&amp;")",""))</f>
        <v/>
      </c>
      <c r="G802" s="65" t="str">
        <f ca="1">CONCATENATE(IF(AND(LEN(G801)&gt;=1,G801&lt;&gt;".",COUNTIF(G3:G$73,"*病*")&gt;0),".",""),IF(G3="病",$A802,""),IF(AND(LEN(G3)&gt;=2,ISNUMBER(SEARCH("病",G3))),$A802&amp;"("&amp;SUBSTITUTE(REPLACE(G3,1,SEARCH("病",G3)-1,""),"病","")&amp;""&amp;")",""))</f>
        <v/>
      </c>
      <c r="H802" s="65" t="str">
        <f ca="1">CONCATENATE(IF(AND(LEN(H801)&gt;=1,H801&lt;&gt;".",COUNTIF(H3:H$73,"*病*")&gt;0),".",""),IF(H3="病",$A802,""),IF(AND(LEN(H3)&gt;=2,ISNUMBER(SEARCH("病",H3))),$A802&amp;"("&amp;SUBSTITUTE(REPLACE(H3,1,SEARCH("病",H3)-1,""),"病","")&amp;""&amp;")",""))</f>
        <v/>
      </c>
      <c r="I802" s="65" t="str">
        <f ca="1">CONCATENATE(IF(AND(LEN(I801)&gt;=1,I801&lt;&gt;".",COUNTIF(I3:I$73,"*病*")&gt;0),".",""),IF(I3="病",$A802,""),IF(AND(LEN(I3)&gt;=2,ISNUMBER(SEARCH("病",I3))),$A802&amp;"("&amp;SUBSTITUTE(REPLACE(I3,1,SEARCH("病",I3)-1,""),"病","")&amp;""&amp;")",""))</f>
        <v/>
      </c>
      <c r="J802" s="65" t="str">
        <f ca="1">CONCATENATE(IF(AND(LEN(J801)&gt;=1,J801&lt;&gt;".",COUNTIF(J3:J$73,"*病*")&gt;0),".",""),IF(J3="病",$A802,""),IF(AND(LEN(J3)&gt;=2,ISNUMBER(SEARCH("病",J3))),$A802&amp;"("&amp;SUBSTITUTE(REPLACE(J3,1,SEARCH("病",J3)-1,""),"病","")&amp;""&amp;")",""))</f>
        <v/>
      </c>
      <c r="K802" s="65" t="str">
        <f ca="1">CONCATENATE(IF(AND(LEN(K801)&gt;=1,K801&lt;&gt;".",COUNTIF(K3:K$73,"*病*")&gt;0),".",""),IF(K3="病",$A802,""),IF(AND(LEN(K3)&gt;=2,ISNUMBER(SEARCH("病",K3))),$A802&amp;"("&amp;SUBSTITUTE(REPLACE(K3,1,SEARCH("病",K3)-1,""),"病","")&amp;""&amp;")",""))</f>
        <v/>
      </c>
      <c r="L802" s="65" t="str">
        <f ca="1">CONCATENATE(IF(AND(LEN(L801)&gt;=1,L801&lt;&gt;".",COUNTIF(L3:L$73,"*病*")&gt;0),".",""),IF(L3="病",$A802,""),IF(AND(LEN(L3)&gt;=2,ISNUMBER(SEARCH("病",L3))),$A802&amp;"("&amp;SUBSTITUTE(REPLACE(L3,1,SEARCH("病",L3)-1,""),"病","")&amp;""&amp;")",""))</f>
        <v/>
      </c>
      <c r="M802" s="65" t="str">
        <f ca="1">CONCATENATE(IF(AND(LEN(M801)&gt;=1,M801&lt;&gt;".",COUNTIF(M3:M$73,"*病*")&gt;0),".",""),IF(M3="病",$A802,""),IF(AND(LEN(M3)&gt;=2,ISNUMBER(SEARCH("病",M3))),$A802&amp;"("&amp;SUBSTITUTE(REPLACE(M3,1,SEARCH("病",M3)-1,""),"病","")&amp;""&amp;")",""))</f>
        <v/>
      </c>
      <c r="N802" s="65" t="str">
        <f ca="1">CONCATENATE(IF(AND(LEN(N801)&gt;=1,N801&lt;&gt;".",COUNTIF(N3:N$73,"*病*")&gt;0),".",""),IF(N3="病",$A802,""),IF(AND(LEN(N3)&gt;=2,ISNUMBER(SEARCH("病",N3))),$A802&amp;"("&amp;SUBSTITUTE(REPLACE(N3,1,SEARCH("病",N3)-1,""),"病","")&amp;""&amp;")",""))</f>
        <v/>
      </c>
      <c r="O802" s="65" t="str">
        <f ca="1">CONCATENATE(IF(AND(LEN(O801)&gt;=1,O801&lt;&gt;".",COUNTIF(O3:O$73,"*病*")&gt;0),".",""),IF(O3="病",$A802,""),IF(AND(LEN(O3)&gt;=2,ISNUMBER(SEARCH("病",O3))),$A802&amp;"("&amp;SUBSTITUTE(REPLACE(O3,1,SEARCH("病",O3)-1,""),"病","")&amp;""&amp;")",""))</f>
        <v/>
      </c>
      <c r="P802" s="65" t="str">
        <f ca="1">CONCATENATE(IF(AND(LEN(P801)&gt;=1,P801&lt;&gt;".",COUNTIF(P3:P$73,"*病*")&gt;0),".",""),IF(P3="病",$A802,""),IF(AND(LEN(P3)&gt;=2,ISNUMBER(SEARCH("病",P3))),$A802&amp;"("&amp;SUBSTITUTE(REPLACE(P3,1,SEARCH("病",P3)-1,""),"病","")&amp;""&amp;")",""))</f>
        <v/>
      </c>
      <c r="Q802" s="65" t="str">
        <f ca="1">CONCATENATE(IF(AND(LEN(Q801)&gt;=1,Q801&lt;&gt;".",COUNTIF(Q3:Q$73,"*病*")&gt;0),".",""),IF(Q3="病",$A802,""),IF(AND(LEN(Q3)&gt;=2,ISNUMBER(SEARCH("病",Q3))),$A802&amp;"("&amp;SUBSTITUTE(REPLACE(Q3,1,SEARCH("病",Q3)-1,""),"病","")&amp;""&amp;")",""))</f>
        <v/>
      </c>
      <c r="R802" s="65" t="str">
        <f ca="1">CONCATENATE(IF(AND(LEN(R801)&gt;=1,R801&lt;&gt;".",COUNTIF(R3:R$73,"*病*")&gt;0),".",""),IF(R3="病",$A802,""),IF(AND(LEN(R3)&gt;=2,ISNUMBER(SEARCH("病",R3))),$A802&amp;"("&amp;SUBSTITUTE(REPLACE(R3,1,SEARCH("病",R3)-1,""),"病","")&amp;""&amp;")",""))</f>
        <v/>
      </c>
      <c r="S802" s="65" t="str">
        <f ca="1">CONCATENATE(IF(AND(LEN(S801)&gt;=1,S801&lt;&gt;".",COUNTIF(S3:S$73,"*病*")&gt;0),".",""),IF(S3="病",$A802,""),IF(AND(LEN(S3)&gt;=2,ISNUMBER(SEARCH("病",S3))),$A802&amp;"("&amp;SUBSTITUTE(REPLACE(S3,1,SEARCH("病",S3)-1,""),"病","")&amp;""&amp;")",""))</f>
        <v/>
      </c>
      <c r="T802" s="65" t="str">
        <f ca="1">CONCATENATE(IF(AND(LEN(T801)&gt;=1,T801&lt;&gt;".",COUNTIF(T3:T$73,"*病*")&gt;0),".",""),IF(T3="病",$A802,""),IF(AND(LEN(T3)&gt;=2,ISNUMBER(SEARCH("病",T3))),$A802&amp;"("&amp;SUBSTITUTE(REPLACE(T3,1,SEARCH("病",T3)-1,""),"病","")&amp;""&amp;")",""))</f>
        <v/>
      </c>
      <c r="U802" s="65" t="str">
        <f ca="1">CONCATENATE(IF(AND(LEN(U801)&gt;=1,U801&lt;&gt;".",COUNTIF(U3:U$73,"*病*")&gt;0),".",""),IF(U3="病",$A802,""),IF(AND(LEN(U3)&gt;=2,ISNUMBER(SEARCH("病",U3))),$A802&amp;"("&amp;SUBSTITUTE(REPLACE(U3,1,SEARCH("病",U3)-1,""),"病","")&amp;""&amp;")",""))</f>
        <v/>
      </c>
      <c r="V802" s="65" t="str">
        <f ca="1">CONCATENATE(IF(AND(LEN(V801)&gt;=1,V801&lt;&gt;".",COUNTIF(V3:V$73,"*病*")&gt;0),".",""),IF(V3="病",$A802,""),IF(AND(LEN(V3)&gt;=2,ISNUMBER(SEARCH("病",V3))),$A802&amp;"("&amp;SUBSTITUTE(REPLACE(V3,1,SEARCH("病",V3)-1,""),"病","")&amp;""&amp;")",""))</f>
        <v/>
      </c>
      <c r="W802" s="65" t="str">
        <f ca="1">CONCATENATE(IF(AND(LEN(W801)&gt;=1,W801&lt;&gt;".",COUNTIF(W3:W$73,"*病*")&gt;0),".",""),IF(W3="病",$A802,""),IF(AND(LEN(W3)&gt;=2,ISNUMBER(SEARCH("病",W3))),$A802&amp;"("&amp;SUBSTITUTE(REPLACE(W3,1,SEARCH("病",W3)-1,""),"病","")&amp;""&amp;")",""))</f>
        <v/>
      </c>
      <c r="X802" s="65" t="str">
        <f ca="1">CONCATENATE(IF(AND(LEN(X801)&gt;=1,X801&lt;&gt;".",COUNTIF(X3:X$73,"*病*")&gt;0),".",""),IF(X3="病",$A802,""),IF(AND(LEN(X3)&gt;=2,ISNUMBER(SEARCH("病",X3))),$A802&amp;"("&amp;SUBSTITUTE(REPLACE(X3,1,SEARCH("病",X3)-1,""),"病","")&amp;""&amp;")",""))</f>
        <v/>
      </c>
      <c r="Y802" s="65" t="str">
        <f ca="1">CONCATENATE(IF(AND(LEN(Y801)&gt;=1,Y801&lt;&gt;".",COUNTIF(Y3:Y$73,"*病*")&gt;0),".",""),IF(Y3="病",$A802,""),IF(AND(LEN(Y3)&gt;=2,ISNUMBER(SEARCH("病",Y3))),$A802&amp;"("&amp;SUBSTITUTE(REPLACE(Y3,1,SEARCH("病",Y3)-1,""),"病","")&amp;""&amp;")",""))</f>
        <v/>
      </c>
      <c r="Z802" s="65" t="str">
        <f ca="1">CONCATENATE(IF(AND(LEN(Z801)&gt;=1,Z801&lt;&gt;".",COUNTIF(Z3:Z$73,"*病*")&gt;0),".",""),IF(Z3="病",$A802,""),IF(AND(LEN(Z3)&gt;=2,ISNUMBER(SEARCH("病",Z3))),$A802&amp;"("&amp;SUBSTITUTE(REPLACE(Z3,1,SEARCH("病",Z3)-1,""),"病","")&amp;""&amp;")",""))</f>
        <v/>
      </c>
      <c r="AA802" s="65" t="str">
        <f ca="1">CONCATENATE(IF(AND(LEN(AA801)&gt;=1,AA801&lt;&gt;".",COUNTIF(AA3:AA$73,"*病*")&gt;0),".",""),IF(AA3="病",$A802,""),IF(AND(LEN(AA3)&gt;=2,ISNUMBER(SEARCH("病",AA3))),$A802&amp;"("&amp;SUBSTITUTE(REPLACE(AA3,1,SEARCH("病",AA3)-1,""),"病","")&amp;""&amp;")",""))</f>
        <v/>
      </c>
      <c r="AB802" s="65" t="str">
        <f ca="1">CONCATENATE(IF(AND(LEN(AB801)&gt;=1,AB801&lt;&gt;".",COUNTIF(AB3:AB$73,"*病*")&gt;0),".",""),IF(AB3="病",$A802,""),IF(AND(LEN(AB3)&gt;=2,ISNUMBER(SEARCH("病",AB3))),$A802&amp;"("&amp;SUBSTITUTE(REPLACE(AB3,1,SEARCH("病",AB3)-1,""),"病","")&amp;""&amp;")",""))</f>
        <v/>
      </c>
      <c r="AC802" s="65" t="str">
        <f ca="1">CONCATENATE(IF(AND(LEN(AC801)&gt;=1,AC801&lt;&gt;".",COUNTIF(AC3:AC$73,"*病*")&gt;0),".",""),IF(AC3="病",$A802,""),IF(AND(LEN(AC3)&gt;=2,ISNUMBER(SEARCH("病",AC3))),$A802&amp;"("&amp;SUBSTITUTE(REPLACE(AC3,1,SEARCH("病",AC3)-1,""),"病","")&amp;""&amp;")",""))</f>
        <v/>
      </c>
      <c r="AD802" s="65" t="str">
        <f ca="1">CONCATENATE(IF(AND(LEN(AD801)&gt;=1,AD801&lt;&gt;".",COUNTIF(AD3:AD$73,"*病*")&gt;0),".",""),IF(AD3="病",$A802,""),IF(AND(LEN(AD3)&gt;=2,ISNUMBER(SEARCH("病",AD3))),$A802&amp;"("&amp;SUBSTITUTE(REPLACE(AD3,1,SEARCH("病",AD3)-1,""),"病","")&amp;""&amp;")",""))</f>
        <v/>
      </c>
      <c r="AE802" s="65" t="str">
        <f ca="1">CONCATENATE(IF(AND(LEN(AE801)&gt;=1,AE801&lt;&gt;".",COUNTIF(AE3:AE$73,"*病*")&gt;0),".",""),IF(AE3="病",$A802,""),IF(AND(LEN(AE3)&gt;=2,ISNUMBER(SEARCH("病",AE3))),$A802&amp;"("&amp;SUBSTITUTE(REPLACE(AE3,1,SEARCH("病",AE3)-1,""),"病","")&amp;""&amp;")",""))</f>
        <v>.</v>
      </c>
      <c r="AF802" s="65" t="str">
        <f ca="1">CONCATENATE(IF(AND(LEN(AF801)&gt;=1,AF801&lt;&gt;".",COUNTIF(AF3:AF$73,"*病*")&gt;0),".",""),IF(AF3="病",$A802,""),IF(AND(LEN(AF3)&gt;=2,ISNUMBER(SEARCH("病",AF3))),$A802&amp;"("&amp;SUBSTITUTE(REPLACE(AF3,1,SEARCH("病",AF3)-1,""),"病","")&amp;""&amp;")",""))</f>
        <v>.</v>
      </c>
      <c r="AG802" s="65" t="str">
        <f ca="1">CONCATENATE(IF(AND(LEN(AG801)&gt;=1,AG801&lt;&gt;".",COUNTIF(AG3:AG$73,"*病*")&gt;0),".",""),IF(AG3="病",$A802,""),IF(AND(LEN(AG3)&gt;=2,ISNUMBER(SEARCH("病",AG3))),$A802&amp;"("&amp;SUBSTITUTE(REPLACE(AG3,1,SEARCH("病",AG3)-1,""),"病","")&amp;""&amp;")",""))</f>
        <v/>
      </c>
      <c r="AH802" s="65"/>
      <c r="AI802" s="65"/>
      <c r="AJ802" s="65"/>
    </row>
    <row r="803" spans="1:36">
      <c r="A803" s="65">
        <f t="shared" si="65"/>
        <v>3</v>
      </c>
      <c r="B803" s="65" t="str">
        <f t="shared" si="65"/>
        <v>彭揚凱</v>
      </c>
      <c r="C803" s="65" t="str">
        <f ca="1">CONCATENATE(IF(AND(LEN(C802)&gt;=1,C802&lt;&gt;".",COUNTIF(C4:C$73,"*病*")&gt;0),".",""),IF(C4="病",$A803,""),IF(AND(LEN(C4)&gt;=2,ISNUMBER(SEARCH("病",C4))),$A803&amp;"("&amp;SUBSTITUTE(REPLACE(C4,1,SEARCH("病",C4)-1,""),"病","")&amp;""&amp;")",""))</f>
        <v/>
      </c>
      <c r="D803" s="65" t="str">
        <f ca="1">CONCATENATE(IF(AND(LEN(D802)&gt;=1,D802&lt;&gt;".",COUNTIF(D4:D$73,"*病*")&gt;0),".",""),IF(D4="病",$A803,""),IF(AND(LEN(D4)&gt;=2,ISNUMBER(SEARCH("病",D4))),$A803&amp;"("&amp;SUBSTITUTE(REPLACE(D4,1,SEARCH("病",D4)-1,""),"病","")&amp;""&amp;")",""))</f>
        <v/>
      </c>
      <c r="E803" s="65" t="str">
        <f ca="1">CONCATENATE(IF(AND(LEN(E802)&gt;=1,E802&lt;&gt;".",COUNTIF(E4:E$73,"*病*")&gt;0),".",""),IF(E4="病",$A803,""),IF(AND(LEN(E4)&gt;=2,ISNUMBER(SEARCH("病",E4))),$A803&amp;"("&amp;SUBSTITUTE(REPLACE(E4,1,SEARCH("病",E4)-1,""),"病","")&amp;""&amp;")",""))</f>
        <v/>
      </c>
      <c r="F803" s="65" t="str">
        <f ca="1">CONCATENATE(IF(AND(LEN(F802)&gt;=1,F802&lt;&gt;".",COUNTIF(F4:F$73,"*病*")&gt;0),".",""),IF(F4="病",$A803,""),IF(AND(LEN(F4)&gt;=2,ISNUMBER(SEARCH("病",F4))),$A803&amp;"("&amp;SUBSTITUTE(REPLACE(F4,1,SEARCH("病",F4)-1,""),"病","")&amp;""&amp;")",""))</f>
        <v/>
      </c>
      <c r="G803" s="65" t="str">
        <f ca="1">CONCATENATE(IF(AND(LEN(G802)&gt;=1,G802&lt;&gt;".",COUNTIF(G4:G$73,"*病*")&gt;0),".",""),IF(G4="病",$A803,""),IF(AND(LEN(G4)&gt;=2,ISNUMBER(SEARCH("病",G4))),$A803&amp;"("&amp;SUBSTITUTE(REPLACE(G4,1,SEARCH("病",G4)-1,""),"病","")&amp;""&amp;")",""))</f>
        <v/>
      </c>
      <c r="H803" s="65" t="str">
        <f ca="1">CONCATENATE(IF(AND(LEN(H802)&gt;=1,H802&lt;&gt;".",COUNTIF(H4:H$73,"*病*")&gt;0),".",""),IF(H4="病",$A803,""),IF(AND(LEN(H4)&gt;=2,ISNUMBER(SEARCH("病",H4))),$A803&amp;"("&amp;SUBSTITUTE(REPLACE(H4,1,SEARCH("病",H4)-1,""),"病","")&amp;""&amp;")",""))</f>
        <v/>
      </c>
      <c r="I803" s="65" t="str">
        <f ca="1">CONCATENATE(IF(AND(LEN(I802)&gt;=1,I802&lt;&gt;".",COUNTIF(I4:I$73,"*病*")&gt;0),".",""),IF(I4="病",$A803,""),IF(AND(LEN(I4)&gt;=2,ISNUMBER(SEARCH("病",I4))),$A803&amp;"("&amp;SUBSTITUTE(REPLACE(I4,1,SEARCH("病",I4)-1,""),"病","")&amp;""&amp;")",""))</f>
        <v/>
      </c>
      <c r="J803" s="65" t="str">
        <f ca="1">CONCATENATE(IF(AND(LEN(J802)&gt;=1,J802&lt;&gt;".",COUNTIF(J4:J$73,"*病*")&gt;0),".",""),IF(J4="病",$A803,""),IF(AND(LEN(J4)&gt;=2,ISNUMBER(SEARCH("病",J4))),$A803&amp;"("&amp;SUBSTITUTE(REPLACE(J4,1,SEARCH("病",J4)-1,""),"病","")&amp;""&amp;")",""))</f>
        <v/>
      </c>
      <c r="K803" s="65" t="str">
        <f ca="1">CONCATENATE(IF(AND(LEN(K802)&gt;=1,K802&lt;&gt;".",COUNTIF(K4:K$73,"*病*")&gt;0),".",""),IF(K4="病",$A803,""),IF(AND(LEN(K4)&gt;=2,ISNUMBER(SEARCH("病",K4))),$A803&amp;"("&amp;SUBSTITUTE(REPLACE(K4,1,SEARCH("病",K4)-1,""),"病","")&amp;""&amp;")",""))</f>
        <v/>
      </c>
      <c r="L803" s="65" t="str">
        <f ca="1">CONCATENATE(IF(AND(LEN(L802)&gt;=1,L802&lt;&gt;".",COUNTIF(L4:L$73,"*病*")&gt;0),".",""),IF(L4="病",$A803,""),IF(AND(LEN(L4)&gt;=2,ISNUMBER(SEARCH("病",L4))),$A803&amp;"("&amp;SUBSTITUTE(REPLACE(L4,1,SEARCH("病",L4)-1,""),"病","")&amp;""&amp;")",""))</f>
        <v/>
      </c>
      <c r="M803" s="65" t="str">
        <f ca="1">CONCATENATE(IF(AND(LEN(M802)&gt;=1,M802&lt;&gt;".",COUNTIF(M4:M$73,"*病*")&gt;0),".",""),IF(M4="病",$A803,""),IF(AND(LEN(M4)&gt;=2,ISNUMBER(SEARCH("病",M4))),$A803&amp;"("&amp;SUBSTITUTE(REPLACE(M4,1,SEARCH("病",M4)-1,""),"病","")&amp;""&amp;")",""))</f>
        <v/>
      </c>
      <c r="N803" s="65" t="str">
        <f ca="1">CONCATENATE(IF(AND(LEN(N802)&gt;=1,N802&lt;&gt;".",COUNTIF(N4:N$73,"*病*")&gt;0),".",""),IF(N4="病",$A803,""),IF(AND(LEN(N4)&gt;=2,ISNUMBER(SEARCH("病",N4))),$A803&amp;"("&amp;SUBSTITUTE(REPLACE(N4,1,SEARCH("病",N4)-1,""),"病","")&amp;""&amp;")",""))</f>
        <v/>
      </c>
      <c r="O803" s="65" t="str">
        <f ca="1">CONCATENATE(IF(AND(LEN(O802)&gt;=1,O802&lt;&gt;".",COUNTIF(O4:O$73,"*病*")&gt;0),".",""),IF(O4="病",$A803,""),IF(AND(LEN(O4)&gt;=2,ISNUMBER(SEARCH("病",O4))),$A803&amp;"("&amp;SUBSTITUTE(REPLACE(O4,1,SEARCH("病",O4)-1,""),"病","")&amp;""&amp;")",""))</f>
        <v/>
      </c>
      <c r="P803" s="65" t="str">
        <f ca="1">CONCATENATE(IF(AND(LEN(P802)&gt;=1,P802&lt;&gt;".",COUNTIF(P4:P$73,"*病*")&gt;0),".",""),IF(P4="病",$A803,""),IF(AND(LEN(P4)&gt;=2,ISNUMBER(SEARCH("病",P4))),$A803&amp;"("&amp;SUBSTITUTE(REPLACE(P4,1,SEARCH("病",P4)-1,""),"病","")&amp;""&amp;")",""))</f>
        <v/>
      </c>
      <c r="Q803" s="65" t="str">
        <f ca="1">CONCATENATE(IF(AND(LEN(Q802)&gt;=1,Q802&lt;&gt;".",COUNTIF(Q4:Q$73,"*病*")&gt;0),".",""),IF(Q4="病",$A803,""),IF(AND(LEN(Q4)&gt;=2,ISNUMBER(SEARCH("病",Q4))),$A803&amp;"("&amp;SUBSTITUTE(REPLACE(Q4,1,SEARCH("病",Q4)-1,""),"病","")&amp;""&amp;")",""))</f>
        <v/>
      </c>
      <c r="R803" s="65" t="str">
        <f ca="1">CONCATENATE(IF(AND(LEN(R802)&gt;=1,R802&lt;&gt;".",COUNTIF(R4:R$73,"*病*")&gt;0),".",""),IF(R4="病",$A803,""),IF(AND(LEN(R4)&gt;=2,ISNUMBER(SEARCH("病",R4))),$A803&amp;"("&amp;SUBSTITUTE(REPLACE(R4,1,SEARCH("病",R4)-1,""),"病","")&amp;""&amp;")",""))</f>
        <v/>
      </c>
      <c r="S803" s="65" t="str">
        <f ca="1">CONCATENATE(IF(AND(LEN(S802)&gt;=1,S802&lt;&gt;".",COUNTIF(S4:S$73,"*病*")&gt;0),".",""),IF(S4="病",$A803,""),IF(AND(LEN(S4)&gt;=2,ISNUMBER(SEARCH("病",S4))),$A803&amp;"("&amp;SUBSTITUTE(REPLACE(S4,1,SEARCH("病",S4)-1,""),"病","")&amp;""&amp;")",""))</f>
        <v/>
      </c>
      <c r="T803" s="65" t="str">
        <f ca="1">CONCATENATE(IF(AND(LEN(T802)&gt;=1,T802&lt;&gt;".",COUNTIF(T4:T$73,"*病*")&gt;0),".",""),IF(T4="病",$A803,""),IF(AND(LEN(T4)&gt;=2,ISNUMBER(SEARCH("病",T4))),$A803&amp;"("&amp;SUBSTITUTE(REPLACE(T4,1,SEARCH("病",T4)-1,""),"病","")&amp;""&amp;")",""))</f>
        <v/>
      </c>
      <c r="U803" s="65" t="str">
        <f ca="1">CONCATENATE(IF(AND(LEN(U802)&gt;=1,U802&lt;&gt;".",COUNTIF(U4:U$73,"*病*")&gt;0),".",""),IF(U4="病",$A803,""),IF(AND(LEN(U4)&gt;=2,ISNUMBER(SEARCH("病",U4))),$A803&amp;"("&amp;SUBSTITUTE(REPLACE(U4,1,SEARCH("病",U4)-1,""),"病","")&amp;""&amp;")",""))</f>
        <v/>
      </c>
      <c r="V803" s="65" t="str">
        <f ca="1">CONCATENATE(IF(AND(LEN(V802)&gt;=1,V802&lt;&gt;".",COUNTIF(V4:V$73,"*病*")&gt;0),".",""),IF(V4="病",$A803,""),IF(AND(LEN(V4)&gt;=2,ISNUMBER(SEARCH("病",V4))),$A803&amp;"("&amp;SUBSTITUTE(REPLACE(V4,1,SEARCH("病",V4)-1,""),"病","")&amp;""&amp;")",""))</f>
        <v/>
      </c>
      <c r="W803" s="65" t="str">
        <f ca="1">CONCATENATE(IF(AND(LEN(W802)&gt;=1,W802&lt;&gt;".",COUNTIF(W4:W$73,"*病*")&gt;0),".",""),IF(W4="病",$A803,""),IF(AND(LEN(W4)&gt;=2,ISNUMBER(SEARCH("病",W4))),$A803&amp;"("&amp;SUBSTITUTE(REPLACE(W4,1,SEARCH("病",W4)-1,""),"病","")&amp;""&amp;")",""))</f>
        <v/>
      </c>
      <c r="X803" s="65" t="str">
        <f ca="1">CONCATENATE(IF(AND(LEN(X802)&gt;=1,X802&lt;&gt;".",COUNTIF(X4:X$73,"*病*")&gt;0),".",""),IF(X4="病",$A803,""),IF(AND(LEN(X4)&gt;=2,ISNUMBER(SEARCH("病",X4))),$A803&amp;"("&amp;SUBSTITUTE(REPLACE(X4,1,SEARCH("病",X4)-1,""),"病","")&amp;""&amp;")",""))</f>
        <v/>
      </c>
      <c r="Y803" s="65" t="str">
        <f ca="1">CONCATENATE(IF(AND(LEN(Y802)&gt;=1,Y802&lt;&gt;".",COUNTIF(Y4:Y$73,"*病*")&gt;0),".",""),IF(Y4="病",$A803,""),IF(AND(LEN(Y4)&gt;=2,ISNUMBER(SEARCH("病",Y4))),$A803&amp;"("&amp;SUBSTITUTE(REPLACE(Y4,1,SEARCH("病",Y4)-1,""),"病","")&amp;""&amp;")",""))</f>
        <v/>
      </c>
      <c r="Z803" s="65" t="str">
        <f ca="1">CONCATENATE(IF(AND(LEN(Z802)&gt;=1,Z802&lt;&gt;".",COUNTIF(Z4:Z$73,"*病*")&gt;0),".",""),IF(Z4="病",$A803,""),IF(AND(LEN(Z4)&gt;=2,ISNUMBER(SEARCH("病",Z4))),$A803&amp;"("&amp;SUBSTITUTE(REPLACE(Z4,1,SEARCH("病",Z4)-1,""),"病","")&amp;""&amp;")",""))</f>
        <v/>
      </c>
      <c r="AA803" s="65" t="str">
        <f ca="1">CONCATENATE(IF(AND(LEN(AA802)&gt;=1,AA802&lt;&gt;".",COUNTIF(AA4:AA$73,"*病*")&gt;0),".",""),IF(AA4="病",$A803,""),IF(AND(LEN(AA4)&gt;=2,ISNUMBER(SEARCH("病",AA4))),$A803&amp;"("&amp;SUBSTITUTE(REPLACE(AA4,1,SEARCH("病",AA4)-1,""),"病","")&amp;""&amp;")",""))</f>
        <v/>
      </c>
      <c r="AB803" s="65" t="str">
        <f ca="1">CONCATENATE(IF(AND(LEN(AB802)&gt;=1,AB802&lt;&gt;".",COUNTIF(AB4:AB$73,"*病*")&gt;0),".",""),IF(AB4="病",$A803,""),IF(AND(LEN(AB4)&gt;=2,ISNUMBER(SEARCH("病",AB4))),$A803&amp;"("&amp;SUBSTITUTE(REPLACE(AB4,1,SEARCH("病",AB4)-1,""),"病","")&amp;""&amp;")",""))</f>
        <v/>
      </c>
      <c r="AC803" s="65" t="str">
        <f ca="1">CONCATENATE(IF(AND(LEN(AC802)&gt;=1,AC802&lt;&gt;".",COUNTIF(AC4:AC$73,"*病*")&gt;0),".",""),IF(AC4="病",$A803,""),IF(AND(LEN(AC4)&gt;=2,ISNUMBER(SEARCH("病",AC4))),$A803&amp;"("&amp;SUBSTITUTE(REPLACE(AC4,1,SEARCH("病",AC4)-1,""),"病","")&amp;""&amp;")",""))</f>
        <v/>
      </c>
      <c r="AD803" s="65" t="str">
        <f ca="1">CONCATENATE(IF(AND(LEN(AD802)&gt;=1,AD802&lt;&gt;".",COUNTIF(AD4:AD$73,"*病*")&gt;0),".",""),IF(AD4="病",$A803,""),IF(AND(LEN(AD4)&gt;=2,ISNUMBER(SEARCH("病",AD4))),$A803&amp;"("&amp;SUBSTITUTE(REPLACE(AD4,1,SEARCH("病",AD4)-1,""),"病","")&amp;""&amp;")",""))</f>
        <v/>
      </c>
      <c r="AE803" s="65" t="str">
        <f ca="1">CONCATENATE(IF(AND(LEN(AE802)&gt;=1,AE802&lt;&gt;".",COUNTIF(AE4:AE$73,"*病*")&gt;0),".",""),IF(AE4="病",$A803,""),IF(AND(LEN(AE4)&gt;=2,ISNUMBER(SEARCH("病",AE4))),$A803&amp;"("&amp;SUBSTITUTE(REPLACE(AE4,1,SEARCH("病",AE4)-1,""),"病","")&amp;""&amp;")",""))</f>
        <v/>
      </c>
      <c r="AF803" s="65" t="str">
        <f ca="1">CONCATENATE(IF(AND(LEN(AF802)&gt;=1,AF802&lt;&gt;".",COUNTIF(AF4:AF$73,"*病*")&gt;0),".",""),IF(AF4="病",$A803,""),IF(AND(LEN(AF4)&gt;=2,ISNUMBER(SEARCH("病",AF4))),$A803&amp;"("&amp;SUBSTITUTE(REPLACE(AF4,1,SEARCH("病",AF4)-1,""),"病","")&amp;""&amp;")",""))</f>
        <v/>
      </c>
      <c r="AG803" s="65" t="str">
        <f ca="1">CONCATENATE(IF(AND(LEN(AG802)&gt;=1,AG802&lt;&gt;".",COUNTIF(AG4:AG$73,"*病*")&gt;0),".",""),IF(AG4="病",$A803,""),IF(AND(LEN(AG4)&gt;=2,ISNUMBER(SEARCH("病",AG4))),$A803&amp;"("&amp;SUBSTITUTE(REPLACE(AG4,1,SEARCH("病",AG4)-1,""),"病","")&amp;""&amp;")",""))</f>
        <v/>
      </c>
      <c r="AH803" s="65"/>
      <c r="AI803" s="65"/>
      <c r="AJ803" s="65"/>
    </row>
    <row r="804" spans="1:36">
      <c r="A804" s="65">
        <f t="shared" si="65"/>
        <v>4</v>
      </c>
      <c r="B804" s="65" t="str">
        <f t="shared" si="65"/>
        <v>張顥</v>
      </c>
      <c r="C804" s="65" t="str">
        <f ca="1">CONCATENATE(IF(AND(LEN(C803)&gt;=1,C803&lt;&gt;".",COUNTIF(C5:C$73,"*病*")&gt;0),".",""),IF(C5="病",$A804,""),IF(AND(LEN(C5)&gt;=2,ISNUMBER(SEARCH("病",C5))),$A804&amp;"("&amp;SUBSTITUTE(REPLACE(C5,1,SEARCH("病",C5)-1,""),"病","")&amp;""&amp;")",""))</f>
        <v/>
      </c>
      <c r="D804" s="65" t="str">
        <f ca="1">CONCATENATE(IF(AND(LEN(D803)&gt;=1,D803&lt;&gt;".",COUNTIF(D5:D$73,"*病*")&gt;0),".",""),IF(D5="病",$A804,""),IF(AND(LEN(D5)&gt;=2,ISNUMBER(SEARCH("病",D5))),$A804&amp;"("&amp;SUBSTITUTE(REPLACE(D5,1,SEARCH("病",D5)-1,""),"病","")&amp;""&amp;")",""))</f>
        <v/>
      </c>
      <c r="E804" s="65" t="str">
        <f ca="1">CONCATENATE(IF(AND(LEN(E803)&gt;=1,E803&lt;&gt;".",COUNTIF(E5:E$73,"*病*")&gt;0),".",""),IF(E5="病",$A804,""),IF(AND(LEN(E5)&gt;=2,ISNUMBER(SEARCH("病",E5))),$A804&amp;"("&amp;SUBSTITUTE(REPLACE(E5,1,SEARCH("病",E5)-1,""),"病","")&amp;""&amp;")",""))</f>
        <v/>
      </c>
      <c r="F804" s="65" t="str">
        <f ca="1">CONCATENATE(IF(AND(LEN(F803)&gt;=1,F803&lt;&gt;".",COUNTIF(F5:F$73,"*病*")&gt;0),".",""),IF(F5="病",$A804,""),IF(AND(LEN(F5)&gt;=2,ISNUMBER(SEARCH("病",F5))),$A804&amp;"("&amp;SUBSTITUTE(REPLACE(F5,1,SEARCH("病",F5)-1,""),"病","")&amp;""&amp;")",""))</f>
        <v/>
      </c>
      <c r="G804" s="65" t="str">
        <f ca="1">CONCATENATE(IF(AND(LEN(G803)&gt;=1,G803&lt;&gt;".",COUNTIF(G5:G$73,"*病*")&gt;0),".",""),IF(G5="病",$A804,""),IF(AND(LEN(G5)&gt;=2,ISNUMBER(SEARCH("病",G5))),$A804&amp;"("&amp;SUBSTITUTE(REPLACE(G5,1,SEARCH("病",G5)-1,""),"病","")&amp;""&amp;")",""))</f>
        <v/>
      </c>
      <c r="H804" s="65" t="str">
        <f ca="1">CONCATENATE(IF(AND(LEN(H803)&gt;=1,H803&lt;&gt;".",COUNTIF(H5:H$73,"*病*")&gt;0),".",""),IF(H5="病",$A804,""),IF(AND(LEN(H5)&gt;=2,ISNUMBER(SEARCH("病",H5))),$A804&amp;"("&amp;SUBSTITUTE(REPLACE(H5,1,SEARCH("病",H5)-1,""),"病","")&amp;""&amp;")",""))</f>
        <v/>
      </c>
      <c r="I804" s="65" t="str">
        <f ca="1">CONCATENATE(IF(AND(LEN(I803)&gt;=1,I803&lt;&gt;".",COUNTIF(I5:I$73,"*病*")&gt;0),".",""),IF(I5="病",$A804,""),IF(AND(LEN(I5)&gt;=2,ISNUMBER(SEARCH("病",I5))),$A804&amp;"("&amp;SUBSTITUTE(REPLACE(I5,1,SEARCH("病",I5)-1,""),"病","")&amp;""&amp;")",""))</f>
        <v/>
      </c>
      <c r="J804" s="65" t="str">
        <f ca="1">CONCATENATE(IF(AND(LEN(J803)&gt;=1,J803&lt;&gt;".",COUNTIF(J5:J$73,"*病*")&gt;0),".",""),IF(J5="病",$A804,""),IF(AND(LEN(J5)&gt;=2,ISNUMBER(SEARCH("病",J5))),$A804&amp;"("&amp;SUBSTITUTE(REPLACE(J5,1,SEARCH("病",J5)-1,""),"病","")&amp;""&amp;")",""))</f>
        <v/>
      </c>
      <c r="K804" s="65" t="str">
        <f ca="1">CONCATENATE(IF(AND(LEN(K803)&gt;=1,K803&lt;&gt;".",COUNTIF(K5:K$73,"*病*")&gt;0),".",""),IF(K5="病",$A804,""),IF(AND(LEN(K5)&gt;=2,ISNUMBER(SEARCH("病",K5))),$A804&amp;"("&amp;SUBSTITUTE(REPLACE(K5,1,SEARCH("病",K5)-1,""),"病","")&amp;""&amp;")",""))</f>
        <v/>
      </c>
      <c r="L804" s="65" t="str">
        <f ca="1">CONCATENATE(IF(AND(LEN(L803)&gt;=1,L803&lt;&gt;".",COUNTIF(L5:L$73,"*病*")&gt;0),".",""),IF(L5="病",$A804,""),IF(AND(LEN(L5)&gt;=2,ISNUMBER(SEARCH("病",L5))),$A804&amp;"("&amp;SUBSTITUTE(REPLACE(L5,1,SEARCH("病",L5)-1,""),"病","")&amp;""&amp;")",""))</f>
        <v/>
      </c>
      <c r="M804" s="65" t="str">
        <f ca="1">CONCATENATE(IF(AND(LEN(M803)&gt;=1,M803&lt;&gt;".",COUNTIF(M5:M$73,"*病*")&gt;0),".",""),IF(M5="病",$A804,""),IF(AND(LEN(M5)&gt;=2,ISNUMBER(SEARCH("病",M5))),$A804&amp;"("&amp;SUBSTITUTE(REPLACE(M5,1,SEARCH("病",M5)-1,""),"病","")&amp;""&amp;")",""))</f>
        <v/>
      </c>
      <c r="N804" s="65" t="str">
        <f ca="1">CONCATENATE(IF(AND(LEN(N803)&gt;=1,N803&lt;&gt;".",COUNTIF(N5:N$73,"*病*")&gt;0),".",""),IF(N5="病",$A804,""),IF(AND(LEN(N5)&gt;=2,ISNUMBER(SEARCH("病",N5))),$A804&amp;"("&amp;SUBSTITUTE(REPLACE(N5,1,SEARCH("病",N5)-1,""),"病","")&amp;""&amp;")",""))</f>
        <v/>
      </c>
      <c r="O804" s="65" t="str">
        <f ca="1">CONCATENATE(IF(AND(LEN(O803)&gt;=1,O803&lt;&gt;".",COUNTIF(O5:O$73,"*病*")&gt;0),".",""),IF(O5="病",$A804,""),IF(AND(LEN(O5)&gt;=2,ISNUMBER(SEARCH("病",O5))),$A804&amp;"("&amp;SUBSTITUTE(REPLACE(O5,1,SEARCH("病",O5)-1,""),"病","")&amp;""&amp;")",""))</f>
        <v/>
      </c>
      <c r="P804" s="65" t="str">
        <f ca="1">CONCATENATE(IF(AND(LEN(P803)&gt;=1,P803&lt;&gt;".",COUNTIF(P5:P$73,"*病*")&gt;0),".",""),IF(P5="病",$A804,""),IF(AND(LEN(P5)&gt;=2,ISNUMBER(SEARCH("病",P5))),$A804&amp;"("&amp;SUBSTITUTE(REPLACE(P5,1,SEARCH("病",P5)-1,""),"病","")&amp;""&amp;")",""))</f>
        <v/>
      </c>
      <c r="Q804" s="65" t="str">
        <f ca="1">CONCATENATE(IF(AND(LEN(Q803)&gt;=1,Q803&lt;&gt;".",COUNTIF(Q5:Q$73,"*病*")&gt;0),".",""),IF(Q5="病",$A804,""),IF(AND(LEN(Q5)&gt;=2,ISNUMBER(SEARCH("病",Q5))),$A804&amp;"("&amp;SUBSTITUTE(REPLACE(Q5,1,SEARCH("病",Q5)-1,""),"病","")&amp;""&amp;")",""))</f>
        <v/>
      </c>
      <c r="R804" s="65" t="str">
        <f ca="1">CONCATENATE(IF(AND(LEN(R803)&gt;=1,R803&lt;&gt;".",COUNTIF(R5:R$73,"*病*")&gt;0),".",""),IF(R5="病",$A804,""),IF(AND(LEN(R5)&gt;=2,ISNUMBER(SEARCH("病",R5))),$A804&amp;"("&amp;SUBSTITUTE(REPLACE(R5,1,SEARCH("病",R5)-1,""),"病","")&amp;""&amp;")",""))</f>
        <v/>
      </c>
      <c r="S804" s="65" t="str">
        <f ca="1">CONCATENATE(IF(AND(LEN(S803)&gt;=1,S803&lt;&gt;".",COUNTIF(S5:S$73,"*病*")&gt;0),".",""),IF(S5="病",$A804,""),IF(AND(LEN(S5)&gt;=2,ISNUMBER(SEARCH("病",S5))),$A804&amp;"("&amp;SUBSTITUTE(REPLACE(S5,1,SEARCH("病",S5)-1,""),"病","")&amp;""&amp;")",""))</f>
        <v/>
      </c>
      <c r="T804" s="65" t="str">
        <f ca="1">CONCATENATE(IF(AND(LEN(T803)&gt;=1,T803&lt;&gt;".",COUNTIF(T5:T$73,"*病*")&gt;0),".",""),IF(T5="病",$A804,""),IF(AND(LEN(T5)&gt;=2,ISNUMBER(SEARCH("病",T5))),$A804&amp;"("&amp;SUBSTITUTE(REPLACE(T5,1,SEARCH("病",T5)-1,""),"病","")&amp;""&amp;")",""))</f>
        <v/>
      </c>
      <c r="U804" s="65" t="str">
        <f ca="1">CONCATENATE(IF(AND(LEN(U803)&gt;=1,U803&lt;&gt;".",COUNTIF(U5:U$73,"*病*")&gt;0),".",""),IF(U5="病",$A804,""),IF(AND(LEN(U5)&gt;=2,ISNUMBER(SEARCH("病",U5))),$A804&amp;"("&amp;SUBSTITUTE(REPLACE(U5,1,SEARCH("病",U5)-1,""),"病","")&amp;""&amp;")",""))</f>
        <v/>
      </c>
      <c r="V804" s="65" t="str">
        <f ca="1">CONCATENATE(IF(AND(LEN(V803)&gt;=1,V803&lt;&gt;".",COUNTIF(V5:V$73,"*病*")&gt;0),".",""),IF(V5="病",$A804,""),IF(AND(LEN(V5)&gt;=2,ISNUMBER(SEARCH("病",V5))),$A804&amp;"("&amp;SUBSTITUTE(REPLACE(V5,1,SEARCH("病",V5)-1,""),"病","")&amp;""&amp;")",""))</f>
        <v/>
      </c>
      <c r="W804" s="65" t="str">
        <f ca="1">CONCATENATE(IF(AND(LEN(W803)&gt;=1,W803&lt;&gt;".",COUNTIF(W5:W$73,"*病*")&gt;0),".",""),IF(W5="病",$A804,""),IF(AND(LEN(W5)&gt;=2,ISNUMBER(SEARCH("病",W5))),$A804&amp;"("&amp;SUBSTITUTE(REPLACE(W5,1,SEARCH("病",W5)-1,""),"病","")&amp;""&amp;")",""))</f>
        <v/>
      </c>
      <c r="X804" s="65" t="str">
        <f ca="1">CONCATENATE(IF(AND(LEN(X803)&gt;=1,X803&lt;&gt;".",COUNTIF(X5:X$73,"*病*")&gt;0),".",""),IF(X5="病",$A804,""),IF(AND(LEN(X5)&gt;=2,ISNUMBER(SEARCH("病",X5))),$A804&amp;"("&amp;SUBSTITUTE(REPLACE(X5,1,SEARCH("病",X5)-1,""),"病","")&amp;""&amp;")",""))</f>
        <v/>
      </c>
      <c r="Y804" s="65" t="str">
        <f ca="1">CONCATENATE(IF(AND(LEN(Y803)&gt;=1,Y803&lt;&gt;".",COUNTIF(Y5:Y$73,"*病*")&gt;0),".",""),IF(Y5="病",$A804,""),IF(AND(LEN(Y5)&gt;=2,ISNUMBER(SEARCH("病",Y5))),$A804&amp;"("&amp;SUBSTITUTE(REPLACE(Y5,1,SEARCH("病",Y5)-1,""),"病","")&amp;""&amp;")",""))</f>
        <v/>
      </c>
      <c r="Z804" s="65" t="str">
        <f ca="1">CONCATENATE(IF(AND(LEN(Z803)&gt;=1,Z803&lt;&gt;".",COUNTIF(Z5:Z$73,"*病*")&gt;0),".",""),IF(Z5="病",$A804,""),IF(AND(LEN(Z5)&gt;=2,ISNUMBER(SEARCH("病",Z5))),$A804&amp;"("&amp;SUBSTITUTE(REPLACE(Z5,1,SEARCH("病",Z5)-1,""),"病","")&amp;""&amp;")",""))</f>
        <v/>
      </c>
      <c r="AA804" s="65" t="str">
        <f ca="1">CONCATENATE(IF(AND(LEN(AA803)&gt;=1,AA803&lt;&gt;".",COUNTIF(AA5:AA$73,"*病*")&gt;0),".",""),IF(AA5="病",$A804,""),IF(AND(LEN(AA5)&gt;=2,ISNUMBER(SEARCH("病",AA5))),$A804&amp;"("&amp;SUBSTITUTE(REPLACE(AA5,1,SEARCH("病",AA5)-1,""),"病","")&amp;""&amp;")",""))</f>
        <v/>
      </c>
      <c r="AB804" s="65" t="str">
        <f ca="1">CONCATENATE(IF(AND(LEN(AB803)&gt;=1,AB803&lt;&gt;".",COUNTIF(AB5:AB$73,"*病*")&gt;0),".",""),IF(AB5="病",$A804,""),IF(AND(LEN(AB5)&gt;=2,ISNUMBER(SEARCH("病",AB5))),$A804&amp;"("&amp;SUBSTITUTE(REPLACE(AB5,1,SEARCH("病",AB5)-1,""),"病","")&amp;""&amp;")",""))</f>
        <v/>
      </c>
      <c r="AC804" s="65" t="str">
        <f ca="1">CONCATENATE(IF(AND(LEN(AC803)&gt;=1,AC803&lt;&gt;".",COUNTIF(AC5:AC$73,"*病*")&gt;0),".",""),IF(AC5="病",$A804,""),IF(AND(LEN(AC5)&gt;=2,ISNUMBER(SEARCH("病",AC5))),$A804&amp;"("&amp;SUBSTITUTE(REPLACE(AC5,1,SEARCH("病",AC5)-1,""),"病","")&amp;""&amp;")",""))</f>
        <v/>
      </c>
      <c r="AD804" s="65" t="str">
        <f ca="1">CONCATENATE(IF(AND(LEN(AD803)&gt;=1,AD803&lt;&gt;".",COUNTIF(AD5:AD$73,"*病*")&gt;0),".",""),IF(AD5="病",$A804,""),IF(AND(LEN(AD5)&gt;=2,ISNUMBER(SEARCH("病",AD5))),$A804&amp;"("&amp;SUBSTITUTE(REPLACE(AD5,1,SEARCH("病",AD5)-1,""),"病","")&amp;""&amp;")",""))</f>
        <v/>
      </c>
      <c r="AE804" s="65" t="str">
        <f ca="1">CONCATENATE(IF(AND(LEN(AE803)&gt;=1,AE803&lt;&gt;".",COUNTIF(AE5:AE$73,"*病*")&gt;0),".",""),IF(AE5="病",$A804,""),IF(AND(LEN(AE5)&gt;=2,ISNUMBER(SEARCH("病",AE5))),$A804&amp;"("&amp;SUBSTITUTE(REPLACE(AE5,1,SEARCH("病",AE5)-1,""),"病","")&amp;""&amp;")",""))</f>
        <v/>
      </c>
      <c r="AF804" s="65" t="str">
        <f ca="1">CONCATENATE(IF(AND(LEN(AF803)&gt;=1,AF803&lt;&gt;".",COUNTIF(AF5:AF$73,"*病*")&gt;0),".",""),IF(AF5="病",$A804,""),IF(AND(LEN(AF5)&gt;=2,ISNUMBER(SEARCH("病",AF5))),$A804&amp;"("&amp;SUBSTITUTE(REPLACE(AF5,1,SEARCH("病",AF5)-1,""),"病","")&amp;""&amp;")",""))</f>
        <v/>
      </c>
      <c r="AG804" s="65" t="str">
        <f ca="1">CONCATENATE(IF(AND(LEN(AG803)&gt;=1,AG803&lt;&gt;".",COUNTIF(AG5:AG$73,"*病*")&gt;0),".",""),IF(AG5="病",$A804,""),IF(AND(LEN(AG5)&gt;=2,ISNUMBER(SEARCH("病",AG5))),$A804&amp;"("&amp;SUBSTITUTE(REPLACE(AG5,1,SEARCH("病",AG5)-1,""),"病","")&amp;""&amp;")",""))</f>
        <v/>
      </c>
      <c r="AH804" s="65"/>
      <c r="AI804" s="65"/>
      <c r="AJ804" s="65"/>
    </row>
    <row r="805" spans="1:36">
      <c r="A805" s="65">
        <f t="shared" si="65"/>
        <v>5</v>
      </c>
      <c r="B805" s="65" t="str">
        <f t="shared" si="65"/>
        <v>李沛諺</v>
      </c>
      <c r="C805" s="65" t="str">
        <f ca="1">CONCATENATE(IF(AND(LEN(C804)&gt;=1,C804&lt;&gt;".",COUNTIF(C6:C$73,"*病*")&gt;0),".",""),IF(C6="病",$A805,""),IF(AND(LEN(C6)&gt;=2,ISNUMBER(SEARCH("病",C6))),$A805&amp;"("&amp;SUBSTITUTE(REPLACE(C6,1,SEARCH("病",C6)-1,""),"病","")&amp;""&amp;")",""))</f>
        <v/>
      </c>
      <c r="D805" s="65" t="str">
        <f ca="1">CONCATENATE(IF(AND(LEN(D804)&gt;=1,D804&lt;&gt;".",COUNTIF(D6:D$73,"*病*")&gt;0),".",""),IF(D6="病",$A805,""),IF(AND(LEN(D6)&gt;=2,ISNUMBER(SEARCH("病",D6))),$A805&amp;"("&amp;SUBSTITUTE(REPLACE(D6,1,SEARCH("病",D6)-1,""),"病","")&amp;""&amp;")",""))</f>
        <v/>
      </c>
      <c r="E805" s="65" t="str">
        <f ca="1">CONCATENATE(IF(AND(LEN(E804)&gt;=1,E804&lt;&gt;".",COUNTIF(E6:E$73,"*病*")&gt;0),".",""),IF(E6="病",$A805,""),IF(AND(LEN(E6)&gt;=2,ISNUMBER(SEARCH("病",E6))),$A805&amp;"("&amp;SUBSTITUTE(REPLACE(E6,1,SEARCH("病",E6)-1,""),"病","")&amp;""&amp;")",""))</f>
        <v/>
      </c>
      <c r="F805" s="65" t="str">
        <f ca="1">CONCATENATE(IF(AND(LEN(F804)&gt;=1,F804&lt;&gt;".",COUNTIF(F6:F$73,"*病*")&gt;0),".",""),IF(F6="病",$A805,""),IF(AND(LEN(F6)&gt;=2,ISNUMBER(SEARCH("病",F6))),$A805&amp;"("&amp;SUBSTITUTE(REPLACE(F6,1,SEARCH("病",F6)-1,""),"病","")&amp;""&amp;")",""))</f>
        <v/>
      </c>
      <c r="G805" s="65" t="str">
        <f ca="1">CONCATENATE(IF(AND(LEN(G804)&gt;=1,G804&lt;&gt;".",COUNTIF(G6:G$73,"*病*")&gt;0),".",""),IF(G6="病",$A805,""),IF(AND(LEN(G6)&gt;=2,ISNUMBER(SEARCH("病",G6))),$A805&amp;"("&amp;SUBSTITUTE(REPLACE(G6,1,SEARCH("病",G6)-1,""),"病","")&amp;""&amp;")",""))</f>
        <v/>
      </c>
      <c r="H805" s="65" t="str">
        <f ca="1">CONCATENATE(IF(AND(LEN(H804)&gt;=1,H804&lt;&gt;".",COUNTIF(H6:H$73,"*病*")&gt;0),".",""),IF(H6="病",$A805,""),IF(AND(LEN(H6)&gt;=2,ISNUMBER(SEARCH("病",H6))),$A805&amp;"("&amp;SUBSTITUTE(REPLACE(H6,1,SEARCH("病",H6)-1,""),"病","")&amp;""&amp;")",""))</f>
        <v/>
      </c>
      <c r="I805" s="65" t="str">
        <f ca="1">CONCATENATE(IF(AND(LEN(I804)&gt;=1,I804&lt;&gt;".",COUNTIF(I6:I$73,"*病*")&gt;0),".",""),IF(I6="病",$A805,""),IF(AND(LEN(I6)&gt;=2,ISNUMBER(SEARCH("病",I6))),$A805&amp;"("&amp;SUBSTITUTE(REPLACE(I6,1,SEARCH("病",I6)-1,""),"病","")&amp;""&amp;")",""))</f>
        <v/>
      </c>
      <c r="J805" s="65" t="str">
        <f ca="1">CONCATENATE(IF(AND(LEN(J804)&gt;=1,J804&lt;&gt;".",COUNTIF(J6:J$73,"*病*")&gt;0),".",""),IF(J6="病",$A805,""),IF(AND(LEN(J6)&gt;=2,ISNUMBER(SEARCH("病",J6))),$A805&amp;"("&amp;SUBSTITUTE(REPLACE(J6,1,SEARCH("病",J6)-1,""),"病","")&amp;""&amp;")",""))</f>
        <v/>
      </c>
      <c r="K805" s="65" t="str">
        <f ca="1">CONCATENATE(IF(AND(LEN(K804)&gt;=1,K804&lt;&gt;".",COUNTIF(K6:K$73,"*病*")&gt;0),".",""),IF(K6="病",$A805,""),IF(AND(LEN(K6)&gt;=2,ISNUMBER(SEARCH("病",K6))),$A805&amp;"("&amp;SUBSTITUTE(REPLACE(K6,1,SEARCH("病",K6)-1,""),"病","")&amp;""&amp;")",""))</f>
        <v/>
      </c>
      <c r="L805" s="65" t="str">
        <f ca="1">CONCATENATE(IF(AND(LEN(L804)&gt;=1,L804&lt;&gt;".",COUNTIF(L6:L$73,"*病*")&gt;0),".",""),IF(L6="病",$A805,""),IF(AND(LEN(L6)&gt;=2,ISNUMBER(SEARCH("病",L6))),$A805&amp;"("&amp;SUBSTITUTE(REPLACE(L6,1,SEARCH("病",L6)-1,""),"病","")&amp;""&amp;")",""))</f>
        <v/>
      </c>
      <c r="M805" s="65" t="str">
        <f ca="1">CONCATENATE(IF(AND(LEN(M804)&gt;=1,M804&lt;&gt;".",COUNTIF(M6:M$73,"*病*")&gt;0),".",""),IF(M6="病",$A805,""),IF(AND(LEN(M6)&gt;=2,ISNUMBER(SEARCH("病",M6))),$A805&amp;"("&amp;SUBSTITUTE(REPLACE(M6,1,SEARCH("病",M6)-1,""),"病","")&amp;""&amp;")",""))</f>
        <v/>
      </c>
      <c r="N805" s="65" t="str">
        <f ca="1">CONCATENATE(IF(AND(LEN(N804)&gt;=1,N804&lt;&gt;".",COUNTIF(N6:N$73,"*病*")&gt;0),".",""),IF(N6="病",$A805,""),IF(AND(LEN(N6)&gt;=2,ISNUMBER(SEARCH("病",N6))),$A805&amp;"("&amp;SUBSTITUTE(REPLACE(N6,1,SEARCH("病",N6)-1,""),"病","")&amp;""&amp;")",""))</f>
        <v/>
      </c>
      <c r="O805" s="65" t="str">
        <f ca="1">CONCATENATE(IF(AND(LEN(O804)&gt;=1,O804&lt;&gt;".",COUNTIF(O6:O$73,"*病*")&gt;0),".",""),IF(O6="病",$A805,""),IF(AND(LEN(O6)&gt;=2,ISNUMBER(SEARCH("病",O6))),$A805&amp;"("&amp;SUBSTITUTE(REPLACE(O6,1,SEARCH("病",O6)-1,""),"病","")&amp;""&amp;")",""))</f>
        <v/>
      </c>
      <c r="P805" s="65" t="str">
        <f ca="1">CONCATENATE(IF(AND(LEN(P804)&gt;=1,P804&lt;&gt;".",COUNTIF(P6:P$73,"*病*")&gt;0),".",""),IF(P6="病",$A805,""),IF(AND(LEN(P6)&gt;=2,ISNUMBER(SEARCH("病",P6))),$A805&amp;"("&amp;SUBSTITUTE(REPLACE(P6,1,SEARCH("病",P6)-1,""),"病","")&amp;""&amp;")",""))</f>
        <v/>
      </c>
      <c r="Q805" s="65" t="str">
        <f ca="1">CONCATENATE(IF(AND(LEN(Q804)&gt;=1,Q804&lt;&gt;".",COUNTIF(Q6:Q$73,"*病*")&gt;0),".",""),IF(Q6="病",$A805,""),IF(AND(LEN(Q6)&gt;=2,ISNUMBER(SEARCH("病",Q6))),$A805&amp;"("&amp;SUBSTITUTE(REPLACE(Q6,1,SEARCH("病",Q6)-1,""),"病","")&amp;""&amp;")",""))</f>
        <v/>
      </c>
      <c r="R805" s="65" t="str">
        <f ca="1">CONCATENATE(IF(AND(LEN(R804)&gt;=1,R804&lt;&gt;".",COUNTIF(R6:R$73,"*病*")&gt;0),".",""),IF(R6="病",$A805,""),IF(AND(LEN(R6)&gt;=2,ISNUMBER(SEARCH("病",R6))),$A805&amp;"("&amp;SUBSTITUTE(REPLACE(R6,1,SEARCH("病",R6)-1,""),"病","")&amp;""&amp;")",""))</f>
        <v/>
      </c>
      <c r="S805" s="65" t="str">
        <f ca="1">CONCATENATE(IF(AND(LEN(S804)&gt;=1,S804&lt;&gt;".",COUNTIF(S6:S$73,"*病*")&gt;0),".",""),IF(S6="病",$A805,""),IF(AND(LEN(S6)&gt;=2,ISNUMBER(SEARCH("病",S6))),$A805&amp;"("&amp;SUBSTITUTE(REPLACE(S6,1,SEARCH("病",S6)-1,""),"病","")&amp;""&amp;")",""))</f>
        <v/>
      </c>
      <c r="T805" s="65" t="str">
        <f ca="1">CONCATENATE(IF(AND(LEN(T804)&gt;=1,T804&lt;&gt;".",COUNTIF(T6:T$73,"*病*")&gt;0),".",""),IF(T6="病",$A805,""),IF(AND(LEN(T6)&gt;=2,ISNUMBER(SEARCH("病",T6))),$A805&amp;"("&amp;SUBSTITUTE(REPLACE(T6,1,SEARCH("病",T6)-1,""),"病","")&amp;""&amp;")",""))</f>
        <v/>
      </c>
      <c r="U805" s="65" t="str">
        <f ca="1">CONCATENATE(IF(AND(LEN(U804)&gt;=1,U804&lt;&gt;".",COUNTIF(U6:U$73,"*病*")&gt;0),".",""),IF(U6="病",$A805,""),IF(AND(LEN(U6)&gt;=2,ISNUMBER(SEARCH("病",U6))),$A805&amp;"("&amp;SUBSTITUTE(REPLACE(U6,1,SEARCH("病",U6)-1,""),"病","")&amp;""&amp;")",""))</f>
        <v/>
      </c>
      <c r="V805" s="65" t="str">
        <f ca="1">CONCATENATE(IF(AND(LEN(V804)&gt;=1,V804&lt;&gt;".",COUNTIF(V6:V$73,"*病*")&gt;0),".",""),IF(V6="病",$A805,""),IF(AND(LEN(V6)&gt;=2,ISNUMBER(SEARCH("病",V6))),$A805&amp;"("&amp;SUBSTITUTE(REPLACE(V6,1,SEARCH("病",V6)-1,""),"病","")&amp;""&amp;")",""))</f>
        <v/>
      </c>
      <c r="W805" s="65" t="str">
        <f ca="1">CONCATENATE(IF(AND(LEN(W804)&gt;=1,W804&lt;&gt;".",COUNTIF(W6:W$73,"*病*")&gt;0),".",""),IF(W6="病",$A805,""),IF(AND(LEN(W6)&gt;=2,ISNUMBER(SEARCH("病",W6))),$A805&amp;"("&amp;SUBSTITUTE(REPLACE(W6,1,SEARCH("病",W6)-1,""),"病","")&amp;""&amp;")",""))</f>
        <v/>
      </c>
      <c r="X805" s="65" t="str">
        <f ca="1">CONCATENATE(IF(AND(LEN(X804)&gt;=1,X804&lt;&gt;".",COUNTIF(X6:X$73,"*病*")&gt;0),".",""),IF(X6="病",$A805,""),IF(AND(LEN(X6)&gt;=2,ISNUMBER(SEARCH("病",X6))),$A805&amp;"("&amp;SUBSTITUTE(REPLACE(X6,1,SEARCH("病",X6)-1,""),"病","")&amp;""&amp;")",""))</f>
        <v/>
      </c>
      <c r="Y805" s="65" t="str">
        <f ca="1">CONCATENATE(IF(AND(LEN(Y804)&gt;=1,Y804&lt;&gt;".",COUNTIF(Y6:Y$73,"*病*")&gt;0),".",""),IF(Y6="病",$A805,""),IF(AND(LEN(Y6)&gt;=2,ISNUMBER(SEARCH("病",Y6))),$A805&amp;"("&amp;SUBSTITUTE(REPLACE(Y6,1,SEARCH("病",Y6)-1,""),"病","")&amp;""&amp;")",""))</f>
        <v/>
      </c>
      <c r="Z805" s="65" t="str">
        <f ca="1">CONCATENATE(IF(AND(LEN(Z804)&gt;=1,Z804&lt;&gt;".",COUNTIF(Z6:Z$73,"*病*")&gt;0),".",""),IF(Z6="病",$A805,""),IF(AND(LEN(Z6)&gt;=2,ISNUMBER(SEARCH("病",Z6))),$A805&amp;"("&amp;SUBSTITUTE(REPLACE(Z6,1,SEARCH("病",Z6)-1,""),"病","")&amp;""&amp;")",""))</f>
        <v/>
      </c>
      <c r="AA805" s="65" t="str">
        <f ca="1">CONCATENATE(IF(AND(LEN(AA804)&gt;=1,AA804&lt;&gt;".",COUNTIF(AA6:AA$73,"*病*")&gt;0),".",""),IF(AA6="病",$A805,""),IF(AND(LEN(AA6)&gt;=2,ISNUMBER(SEARCH("病",AA6))),$A805&amp;"("&amp;SUBSTITUTE(REPLACE(AA6,1,SEARCH("病",AA6)-1,""),"病","")&amp;""&amp;")",""))</f>
        <v/>
      </c>
      <c r="AB805" s="65" t="str">
        <f ca="1">CONCATENATE(IF(AND(LEN(AB804)&gt;=1,AB804&lt;&gt;".",COUNTIF(AB6:AB$73,"*病*")&gt;0),".",""),IF(AB6="病",$A805,""),IF(AND(LEN(AB6)&gt;=2,ISNUMBER(SEARCH("病",AB6))),$A805&amp;"("&amp;SUBSTITUTE(REPLACE(AB6,1,SEARCH("病",AB6)-1,""),"病","")&amp;""&amp;")",""))</f>
        <v/>
      </c>
      <c r="AC805" s="65" t="str">
        <f ca="1">CONCATENATE(IF(AND(LEN(AC804)&gt;=1,AC804&lt;&gt;".",COUNTIF(AC6:AC$73,"*病*")&gt;0),".",""),IF(AC6="病",$A805,""),IF(AND(LEN(AC6)&gt;=2,ISNUMBER(SEARCH("病",AC6))),$A805&amp;"("&amp;SUBSTITUTE(REPLACE(AC6,1,SEARCH("病",AC6)-1,""),"病","")&amp;""&amp;")",""))</f>
        <v/>
      </c>
      <c r="AD805" s="65" t="str">
        <f ca="1">CONCATENATE(IF(AND(LEN(AD804)&gt;=1,AD804&lt;&gt;".",COUNTIF(AD6:AD$73,"*病*")&gt;0),".",""),IF(AD6="病",$A805,""),IF(AND(LEN(AD6)&gt;=2,ISNUMBER(SEARCH("病",AD6))),$A805&amp;"("&amp;SUBSTITUTE(REPLACE(AD6,1,SEARCH("病",AD6)-1,""),"病","")&amp;""&amp;")",""))</f>
        <v/>
      </c>
      <c r="AE805" s="65" t="str">
        <f ca="1">CONCATENATE(IF(AND(LEN(AE804)&gt;=1,AE804&lt;&gt;".",COUNTIF(AE6:AE$73,"*病*")&gt;0),".",""),IF(AE6="病",$A805,""),IF(AND(LEN(AE6)&gt;=2,ISNUMBER(SEARCH("病",AE6))),$A805&amp;"("&amp;SUBSTITUTE(REPLACE(AE6,1,SEARCH("病",AE6)-1,""),"病","")&amp;""&amp;")",""))</f>
        <v/>
      </c>
      <c r="AF805" s="65" t="str">
        <f ca="1">CONCATENATE(IF(AND(LEN(AF804)&gt;=1,AF804&lt;&gt;".",COUNTIF(AF6:AF$73,"*病*")&gt;0),".",""),IF(AF6="病",$A805,""),IF(AND(LEN(AF6)&gt;=2,ISNUMBER(SEARCH("病",AF6))),$A805&amp;"("&amp;SUBSTITUTE(REPLACE(AF6,1,SEARCH("病",AF6)-1,""),"病","")&amp;""&amp;")",""))</f>
        <v/>
      </c>
      <c r="AG805" s="65" t="str">
        <f ca="1">CONCATENATE(IF(AND(LEN(AG804)&gt;=1,AG804&lt;&gt;".",COUNTIF(AG6:AG$73,"*病*")&gt;0),".",""),IF(AG6="病",$A805,""),IF(AND(LEN(AG6)&gt;=2,ISNUMBER(SEARCH("病",AG6))),$A805&amp;"("&amp;SUBSTITUTE(REPLACE(AG6,1,SEARCH("病",AG6)-1,""),"病","")&amp;""&amp;")",""))</f>
        <v/>
      </c>
      <c r="AH805" s="65"/>
      <c r="AI805" s="65"/>
      <c r="AJ805" s="65"/>
    </row>
    <row r="806" spans="1:36">
      <c r="A806" s="65">
        <f t="shared" si="65"/>
        <v>6</v>
      </c>
      <c r="B806" s="65" t="str">
        <f t="shared" si="65"/>
        <v>陳宣齊</v>
      </c>
      <c r="C806" s="65" t="str">
        <f ca="1">CONCATENATE(IF(AND(LEN(C805)&gt;=1,C805&lt;&gt;".",COUNTIF(C7:C$73,"*病*")&gt;0),".",""),IF(C7="病",$A806,""),IF(AND(LEN(C7)&gt;=2,ISNUMBER(SEARCH("病",C7))),$A806&amp;"("&amp;SUBSTITUTE(REPLACE(C7,1,SEARCH("病",C7)-1,""),"病","")&amp;""&amp;")",""))</f>
        <v/>
      </c>
      <c r="D806" s="65" t="str">
        <f ca="1">CONCATENATE(IF(AND(LEN(D805)&gt;=1,D805&lt;&gt;".",COUNTIF(D7:D$73,"*病*")&gt;0),".",""),IF(D7="病",$A806,""),IF(AND(LEN(D7)&gt;=2,ISNUMBER(SEARCH("病",D7))),$A806&amp;"("&amp;SUBSTITUTE(REPLACE(D7,1,SEARCH("病",D7)-1,""),"病","")&amp;""&amp;")",""))</f>
        <v/>
      </c>
      <c r="E806" s="65" t="str">
        <f ca="1">CONCATENATE(IF(AND(LEN(E805)&gt;=1,E805&lt;&gt;".",COUNTIF(E7:E$73,"*病*")&gt;0),".",""),IF(E7="病",$A806,""),IF(AND(LEN(E7)&gt;=2,ISNUMBER(SEARCH("病",E7))),$A806&amp;"("&amp;SUBSTITUTE(REPLACE(E7,1,SEARCH("病",E7)-1,""),"病","")&amp;""&amp;")",""))</f>
        <v/>
      </c>
      <c r="F806" s="65" t="str">
        <f ca="1">CONCATENATE(IF(AND(LEN(F805)&gt;=1,F805&lt;&gt;".",COUNTIF(F7:F$73,"*病*")&gt;0),".",""),IF(F7="病",$A806,""),IF(AND(LEN(F7)&gt;=2,ISNUMBER(SEARCH("病",F7))),$A806&amp;"("&amp;SUBSTITUTE(REPLACE(F7,1,SEARCH("病",F7)-1,""),"病","")&amp;""&amp;")",""))</f>
        <v/>
      </c>
      <c r="G806" s="65" t="str">
        <f ca="1">CONCATENATE(IF(AND(LEN(G805)&gt;=1,G805&lt;&gt;".",COUNTIF(G7:G$73,"*病*")&gt;0),".",""),IF(G7="病",$A806,""),IF(AND(LEN(G7)&gt;=2,ISNUMBER(SEARCH("病",G7))),$A806&amp;"("&amp;SUBSTITUTE(REPLACE(G7,1,SEARCH("病",G7)-1,""),"病","")&amp;""&amp;")",""))</f>
        <v/>
      </c>
      <c r="H806" s="65" t="str">
        <f ca="1">CONCATENATE(IF(AND(LEN(H805)&gt;=1,H805&lt;&gt;".",COUNTIF(H7:H$73,"*病*")&gt;0),".",""),IF(H7="病",$A806,""),IF(AND(LEN(H7)&gt;=2,ISNUMBER(SEARCH("病",H7))),$A806&amp;"("&amp;SUBSTITUTE(REPLACE(H7,1,SEARCH("病",H7)-1,""),"病","")&amp;""&amp;")",""))</f>
        <v/>
      </c>
      <c r="I806" s="65" t="str">
        <f ca="1">CONCATENATE(IF(AND(LEN(I805)&gt;=1,I805&lt;&gt;".",COUNTIF(I7:I$73,"*病*")&gt;0),".",""),IF(I7="病",$A806,""),IF(AND(LEN(I7)&gt;=2,ISNUMBER(SEARCH("病",I7))),$A806&amp;"("&amp;SUBSTITUTE(REPLACE(I7,1,SEARCH("病",I7)-1,""),"病","")&amp;""&amp;")",""))</f>
        <v/>
      </c>
      <c r="J806" s="65" t="str">
        <f ca="1">CONCATENATE(IF(AND(LEN(J805)&gt;=1,J805&lt;&gt;".",COUNTIF(J7:J$73,"*病*")&gt;0),".",""),IF(J7="病",$A806,""),IF(AND(LEN(J7)&gt;=2,ISNUMBER(SEARCH("病",J7))),$A806&amp;"("&amp;SUBSTITUTE(REPLACE(J7,1,SEARCH("病",J7)-1,""),"病","")&amp;""&amp;")",""))</f>
        <v/>
      </c>
      <c r="K806" s="65" t="str">
        <f ca="1">CONCATENATE(IF(AND(LEN(K805)&gt;=1,K805&lt;&gt;".",COUNTIF(K7:K$73,"*病*")&gt;0),".",""),IF(K7="病",$A806,""),IF(AND(LEN(K7)&gt;=2,ISNUMBER(SEARCH("病",K7))),$A806&amp;"("&amp;SUBSTITUTE(REPLACE(K7,1,SEARCH("病",K7)-1,""),"病","")&amp;""&amp;")",""))</f>
        <v/>
      </c>
      <c r="L806" s="65" t="str">
        <f ca="1">CONCATENATE(IF(AND(LEN(L805)&gt;=1,L805&lt;&gt;".",COUNTIF(L7:L$73,"*病*")&gt;0),".",""),IF(L7="病",$A806,""),IF(AND(LEN(L7)&gt;=2,ISNUMBER(SEARCH("病",L7))),$A806&amp;"("&amp;SUBSTITUTE(REPLACE(L7,1,SEARCH("病",L7)-1,""),"病","")&amp;""&amp;")",""))</f>
        <v/>
      </c>
      <c r="M806" s="65" t="str">
        <f ca="1">CONCATENATE(IF(AND(LEN(M805)&gt;=1,M805&lt;&gt;".",COUNTIF(M7:M$73,"*病*")&gt;0),".",""),IF(M7="病",$A806,""),IF(AND(LEN(M7)&gt;=2,ISNUMBER(SEARCH("病",M7))),$A806&amp;"("&amp;SUBSTITUTE(REPLACE(M7,1,SEARCH("病",M7)-1,""),"病","")&amp;""&amp;")",""))</f>
        <v/>
      </c>
      <c r="N806" s="65" t="str">
        <f ca="1">CONCATENATE(IF(AND(LEN(N805)&gt;=1,N805&lt;&gt;".",COUNTIF(N7:N$73,"*病*")&gt;0),".",""),IF(N7="病",$A806,""),IF(AND(LEN(N7)&gt;=2,ISNUMBER(SEARCH("病",N7))),$A806&amp;"("&amp;SUBSTITUTE(REPLACE(N7,1,SEARCH("病",N7)-1,""),"病","")&amp;""&amp;")",""))</f>
        <v/>
      </c>
      <c r="O806" s="65" t="str">
        <f ca="1">CONCATENATE(IF(AND(LEN(O805)&gt;=1,O805&lt;&gt;".",COUNTIF(O7:O$73,"*病*")&gt;0),".",""),IF(O7="病",$A806,""),IF(AND(LEN(O7)&gt;=2,ISNUMBER(SEARCH("病",O7))),$A806&amp;"("&amp;SUBSTITUTE(REPLACE(O7,1,SEARCH("病",O7)-1,""),"病","")&amp;""&amp;")",""))</f>
        <v/>
      </c>
      <c r="P806" s="65" t="str">
        <f ca="1">CONCATENATE(IF(AND(LEN(P805)&gt;=1,P805&lt;&gt;".",COUNTIF(P7:P$73,"*病*")&gt;0),".",""),IF(P7="病",$A806,""),IF(AND(LEN(P7)&gt;=2,ISNUMBER(SEARCH("病",P7))),$A806&amp;"("&amp;SUBSTITUTE(REPLACE(P7,1,SEARCH("病",P7)-1,""),"病","")&amp;""&amp;")",""))</f>
        <v/>
      </c>
      <c r="Q806" s="65" t="str">
        <f ca="1">CONCATENATE(IF(AND(LEN(Q805)&gt;=1,Q805&lt;&gt;".",COUNTIF(Q7:Q$73,"*病*")&gt;0),".",""),IF(Q7="病",$A806,""),IF(AND(LEN(Q7)&gt;=2,ISNUMBER(SEARCH("病",Q7))),$A806&amp;"("&amp;SUBSTITUTE(REPLACE(Q7,1,SEARCH("病",Q7)-1,""),"病","")&amp;""&amp;")",""))</f>
        <v/>
      </c>
      <c r="R806" s="65" t="str">
        <f ca="1">CONCATENATE(IF(AND(LEN(R805)&gt;=1,R805&lt;&gt;".",COUNTIF(R7:R$73,"*病*")&gt;0),".",""),IF(R7="病",$A806,""),IF(AND(LEN(R7)&gt;=2,ISNUMBER(SEARCH("病",R7))),$A806&amp;"("&amp;SUBSTITUTE(REPLACE(R7,1,SEARCH("病",R7)-1,""),"病","")&amp;""&amp;")",""))</f>
        <v/>
      </c>
      <c r="S806" s="65" t="str">
        <f ca="1">CONCATENATE(IF(AND(LEN(S805)&gt;=1,S805&lt;&gt;".",COUNTIF(S7:S$73,"*病*")&gt;0),".",""),IF(S7="病",$A806,""),IF(AND(LEN(S7)&gt;=2,ISNUMBER(SEARCH("病",S7))),$A806&amp;"("&amp;SUBSTITUTE(REPLACE(S7,1,SEARCH("病",S7)-1,""),"病","")&amp;""&amp;")",""))</f>
        <v/>
      </c>
      <c r="T806" s="65" t="str">
        <f ca="1">CONCATENATE(IF(AND(LEN(T805)&gt;=1,T805&lt;&gt;".",COUNTIF(T7:T$73,"*病*")&gt;0),".",""),IF(T7="病",$A806,""),IF(AND(LEN(T7)&gt;=2,ISNUMBER(SEARCH("病",T7))),$A806&amp;"("&amp;SUBSTITUTE(REPLACE(T7,1,SEARCH("病",T7)-1,""),"病","")&amp;""&amp;")",""))</f>
        <v/>
      </c>
      <c r="U806" s="65" t="str">
        <f ca="1">CONCATENATE(IF(AND(LEN(U805)&gt;=1,U805&lt;&gt;".",COUNTIF(U7:U$73,"*病*")&gt;0),".",""),IF(U7="病",$A806,""),IF(AND(LEN(U7)&gt;=2,ISNUMBER(SEARCH("病",U7))),$A806&amp;"("&amp;SUBSTITUTE(REPLACE(U7,1,SEARCH("病",U7)-1,""),"病","")&amp;""&amp;")",""))</f>
        <v/>
      </c>
      <c r="V806" s="65" t="str">
        <f ca="1">CONCATENATE(IF(AND(LEN(V805)&gt;=1,V805&lt;&gt;".",COUNTIF(V7:V$73,"*病*")&gt;0),".",""),IF(V7="病",$A806,""),IF(AND(LEN(V7)&gt;=2,ISNUMBER(SEARCH("病",V7))),$A806&amp;"("&amp;SUBSTITUTE(REPLACE(V7,1,SEARCH("病",V7)-1,""),"病","")&amp;""&amp;")",""))</f>
        <v/>
      </c>
      <c r="W806" s="65" t="str">
        <f ca="1">CONCATENATE(IF(AND(LEN(W805)&gt;=1,W805&lt;&gt;".",COUNTIF(W7:W$73,"*病*")&gt;0),".",""),IF(W7="病",$A806,""),IF(AND(LEN(W7)&gt;=2,ISNUMBER(SEARCH("病",W7))),$A806&amp;"("&amp;SUBSTITUTE(REPLACE(W7,1,SEARCH("病",W7)-1,""),"病","")&amp;""&amp;")",""))</f>
        <v/>
      </c>
      <c r="X806" s="65" t="str">
        <f ca="1">CONCATENATE(IF(AND(LEN(X805)&gt;=1,X805&lt;&gt;".",COUNTIF(X7:X$73,"*病*")&gt;0),".",""),IF(X7="病",$A806,""),IF(AND(LEN(X7)&gt;=2,ISNUMBER(SEARCH("病",X7))),$A806&amp;"("&amp;SUBSTITUTE(REPLACE(X7,1,SEARCH("病",X7)-1,""),"病","")&amp;""&amp;")",""))</f>
        <v/>
      </c>
      <c r="Y806" s="65" t="str">
        <f ca="1">CONCATENATE(IF(AND(LEN(Y805)&gt;=1,Y805&lt;&gt;".",COUNTIF(Y7:Y$73,"*病*")&gt;0),".",""),IF(Y7="病",$A806,""),IF(AND(LEN(Y7)&gt;=2,ISNUMBER(SEARCH("病",Y7))),$A806&amp;"("&amp;SUBSTITUTE(REPLACE(Y7,1,SEARCH("病",Y7)-1,""),"病","")&amp;""&amp;")",""))</f>
        <v/>
      </c>
      <c r="Z806" s="65" t="str">
        <f ca="1">CONCATENATE(IF(AND(LEN(Z805)&gt;=1,Z805&lt;&gt;".",COUNTIF(Z7:Z$73,"*病*")&gt;0),".",""),IF(Z7="病",$A806,""),IF(AND(LEN(Z7)&gt;=2,ISNUMBER(SEARCH("病",Z7))),$A806&amp;"("&amp;SUBSTITUTE(REPLACE(Z7,1,SEARCH("病",Z7)-1,""),"病","")&amp;""&amp;")",""))</f>
        <v/>
      </c>
      <c r="AA806" s="65" t="str">
        <f ca="1">CONCATENATE(IF(AND(LEN(AA805)&gt;=1,AA805&lt;&gt;".",COUNTIF(AA7:AA$73,"*病*")&gt;0),".",""),IF(AA7="病",$A806,""),IF(AND(LEN(AA7)&gt;=2,ISNUMBER(SEARCH("病",AA7))),$A806&amp;"("&amp;SUBSTITUTE(REPLACE(AA7,1,SEARCH("病",AA7)-1,""),"病","")&amp;""&amp;")",""))</f>
        <v/>
      </c>
      <c r="AB806" s="65" t="str">
        <f ca="1">CONCATENATE(IF(AND(LEN(AB805)&gt;=1,AB805&lt;&gt;".",COUNTIF(AB7:AB$73,"*病*")&gt;0),".",""),IF(AB7="病",$A806,""),IF(AND(LEN(AB7)&gt;=2,ISNUMBER(SEARCH("病",AB7))),$A806&amp;"("&amp;SUBSTITUTE(REPLACE(AB7,1,SEARCH("病",AB7)-1,""),"病","")&amp;""&amp;")",""))</f>
        <v/>
      </c>
      <c r="AC806" s="65" t="str">
        <f ca="1">CONCATENATE(IF(AND(LEN(AC805)&gt;=1,AC805&lt;&gt;".",COUNTIF(AC7:AC$73,"*病*")&gt;0),".",""),IF(AC7="病",$A806,""),IF(AND(LEN(AC7)&gt;=2,ISNUMBER(SEARCH("病",AC7))),$A806&amp;"("&amp;SUBSTITUTE(REPLACE(AC7,1,SEARCH("病",AC7)-1,""),"病","")&amp;""&amp;")",""))</f>
        <v/>
      </c>
      <c r="AD806" s="65" t="str">
        <f ca="1">CONCATENATE(IF(AND(LEN(AD805)&gt;=1,AD805&lt;&gt;".",COUNTIF(AD7:AD$73,"*病*")&gt;0),".",""),IF(AD7="病",$A806,""),IF(AND(LEN(AD7)&gt;=2,ISNUMBER(SEARCH("病",AD7))),$A806&amp;"("&amp;SUBSTITUTE(REPLACE(AD7,1,SEARCH("病",AD7)-1,""),"病","")&amp;""&amp;")",""))</f>
        <v/>
      </c>
      <c r="AE806" s="65" t="str">
        <f ca="1">CONCATENATE(IF(AND(LEN(AE805)&gt;=1,AE805&lt;&gt;".",COUNTIF(AE7:AE$73,"*病*")&gt;0),".",""),IF(AE7="病",$A806,""),IF(AND(LEN(AE7)&gt;=2,ISNUMBER(SEARCH("病",AE7))),$A806&amp;"("&amp;SUBSTITUTE(REPLACE(AE7,1,SEARCH("病",AE7)-1,""),"病","")&amp;""&amp;")",""))</f>
        <v>6(29日08-30日22)</v>
      </c>
      <c r="AF806" s="65" t="str">
        <f ca="1">CONCATENATE(IF(AND(LEN(AF805)&gt;=1,AF805&lt;&gt;".",COUNTIF(AF7:AF$73,"*病*")&gt;0),".",""),IF(AF7="病",$A806,""),IF(AND(LEN(AF7)&gt;=2,ISNUMBER(SEARCH("病",AF7))),$A806&amp;"("&amp;SUBSTITUTE(REPLACE(AF7,1,SEARCH("病",AF7)-1,""),"病","")&amp;""&amp;")",""))</f>
        <v>6(29日08-30日22)</v>
      </c>
      <c r="AG806" s="65" t="str">
        <f ca="1">CONCATENATE(IF(AND(LEN(AG805)&gt;=1,AG805&lt;&gt;".",COUNTIF(AG7:AG$73,"*病*")&gt;0),".",""),IF(AG7="病",$A806,""),IF(AND(LEN(AG7)&gt;=2,ISNUMBER(SEARCH("病",AG7))),$A806&amp;"("&amp;SUBSTITUTE(REPLACE(AG7,1,SEARCH("病",AG7)-1,""),"病","")&amp;""&amp;")",""))</f>
        <v/>
      </c>
      <c r="AH806" s="65"/>
      <c r="AI806" s="65"/>
      <c r="AJ806" s="65"/>
    </row>
    <row r="807" spans="1:36">
      <c r="A807" s="65">
        <f t="shared" si="65"/>
        <v>7</v>
      </c>
      <c r="B807" s="65" t="str">
        <f t="shared" si="65"/>
        <v>鄭謙泰</v>
      </c>
      <c r="C807" s="65" t="str">
        <f ca="1">CONCATENATE(IF(AND(LEN(C806)&gt;=1,C806&lt;&gt;".",COUNTIF(C8:C$73,"*病*")&gt;0),".",""),IF(C8="病",$A807,""),IF(AND(LEN(C8)&gt;=2,ISNUMBER(SEARCH("病",C8))),$A807&amp;"("&amp;SUBSTITUTE(REPLACE(C8,1,SEARCH("病",C8)-1,""),"病","")&amp;""&amp;")",""))</f>
        <v/>
      </c>
      <c r="D807" s="65" t="str">
        <f ca="1">CONCATENATE(IF(AND(LEN(D806)&gt;=1,D806&lt;&gt;".",COUNTIF(D8:D$73,"*病*")&gt;0),".",""),IF(D8="病",$A807,""),IF(AND(LEN(D8)&gt;=2,ISNUMBER(SEARCH("病",D8))),$A807&amp;"("&amp;SUBSTITUTE(REPLACE(D8,1,SEARCH("病",D8)-1,""),"病","")&amp;""&amp;")",""))</f>
        <v/>
      </c>
      <c r="E807" s="65" t="str">
        <f ca="1">CONCATENATE(IF(AND(LEN(E806)&gt;=1,E806&lt;&gt;".",COUNTIF(E8:E$73,"*病*")&gt;0),".",""),IF(E8="病",$A807,""),IF(AND(LEN(E8)&gt;=2,ISNUMBER(SEARCH("病",E8))),$A807&amp;"("&amp;SUBSTITUTE(REPLACE(E8,1,SEARCH("病",E8)-1,""),"病","")&amp;""&amp;")",""))</f>
        <v/>
      </c>
      <c r="F807" s="65" t="str">
        <f ca="1">CONCATENATE(IF(AND(LEN(F806)&gt;=1,F806&lt;&gt;".",COUNTIF(F8:F$73,"*病*")&gt;0),".",""),IF(F8="病",$A807,""),IF(AND(LEN(F8)&gt;=2,ISNUMBER(SEARCH("病",F8))),$A807&amp;"("&amp;SUBSTITUTE(REPLACE(F8,1,SEARCH("病",F8)-1,""),"病","")&amp;""&amp;")",""))</f>
        <v/>
      </c>
      <c r="G807" s="65" t="str">
        <f ca="1">CONCATENATE(IF(AND(LEN(G806)&gt;=1,G806&lt;&gt;".",COUNTIF(G8:G$73,"*病*")&gt;0),".",""),IF(G8="病",$A807,""),IF(AND(LEN(G8)&gt;=2,ISNUMBER(SEARCH("病",G8))),$A807&amp;"("&amp;SUBSTITUTE(REPLACE(G8,1,SEARCH("病",G8)-1,""),"病","")&amp;""&amp;")",""))</f>
        <v/>
      </c>
      <c r="H807" s="65" t="str">
        <f ca="1">CONCATENATE(IF(AND(LEN(H806)&gt;=1,H806&lt;&gt;".",COUNTIF(H8:H$73,"*病*")&gt;0),".",""),IF(H8="病",$A807,""),IF(AND(LEN(H8)&gt;=2,ISNUMBER(SEARCH("病",H8))),$A807&amp;"("&amp;SUBSTITUTE(REPLACE(H8,1,SEARCH("病",H8)-1,""),"病","")&amp;""&amp;")",""))</f>
        <v/>
      </c>
      <c r="I807" s="65" t="str">
        <f ca="1">CONCATENATE(IF(AND(LEN(I806)&gt;=1,I806&lt;&gt;".",COUNTIF(I8:I$73,"*病*")&gt;0),".",""),IF(I8="病",$A807,""),IF(AND(LEN(I8)&gt;=2,ISNUMBER(SEARCH("病",I8))),$A807&amp;"("&amp;SUBSTITUTE(REPLACE(I8,1,SEARCH("病",I8)-1,""),"病","")&amp;""&amp;")",""))</f>
        <v/>
      </c>
      <c r="J807" s="65" t="str">
        <f ca="1">CONCATENATE(IF(AND(LEN(J806)&gt;=1,J806&lt;&gt;".",COUNTIF(J8:J$73,"*病*")&gt;0),".",""),IF(J8="病",$A807,""),IF(AND(LEN(J8)&gt;=2,ISNUMBER(SEARCH("病",J8))),$A807&amp;"("&amp;SUBSTITUTE(REPLACE(J8,1,SEARCH("病",J8)-1,""),"病","")&amp;""&amp;")",""))</f>
        <v/>
      </c>
      <c r="K807" s="65" t="str">
        <f ca="1">CONCATENATE(IF(AND(LEN(K806)&gt;=1,K806&lt;&gt;".",COUNTIF(K8:K$73,"*病*")&gt;0),".",""),IF(K8="病",$A807,""),IF(AND(LEN(K8)&gt;=2,ISNUMBER(SEARCH("病",K8))),$A807&amp;"("&amp;SUBSTITUTE(REPLACE(K8,1,SEARCH("病",K8)-1,""),"病","")&amp;""&amp;")",""))</f>
        <v/>
      </c>
      <c r="L807" s="65" t="str">
        <f ca="1">CONCATENATE(IF(AND(LEN(L806)&gt;=1,L806&lt;&gt;".",COUNTIF(L8:L$73,"*病*")&gt;0),".",""),IF(L8="病",$A807,""),IF(AND(LEN(L8)&gt;=2,ISNUMBER(SEARCH("病",L8))),$A807&amp;"("&amp;SUBSTITUTE(REPLACE(L8,1,SEARCH("病",L8)-1,""),"病","")&amp;""&amp;")",""))</f>
        <v/>
      </c>
      <c r="M807" s="65" t="str">
        <f ca="1">CONCATENATE(IF(AND(LEN(M806)&gt;=1,M806&lt;&gt;".",COUNTIF(M8:M$73,"*病*")&gt;0),".",""),IF(M8="病",$A807,""),IF(AND(LEN(M8)&gt;=2,ISNUMBER(SEARCH("病",M8))),$A807&amp;"("&amp;SUBSTITUTE(REPLACE(M8,1,SEARCH("病",M8)-1,""),"病","")&amp;""&amp;")",""))</f>
        <v/>
      </c>
      <c r="N807" s="65" t="str">
        <f ca="1">CONCATENATE(IF(AND(LEN(N806)&gt;=1,N806&lt;&gt;".",COUNTIF(N8:N$73,"*病*")&gt;0),".",""),IF(N8="病",$A807,""),IF(AND(LEN(N8)&gt;=2,ISNUMBER(SEARCH("病",N8))),$A807&amp;"("&amp;SUBSTITUTE(REPLACE(N8,1,SEARCH("病",N8)-1,""),"病","")&amp;""&amp;")",""))</f>
        <v/>
      </c>
      <c r="O807" s="65" t="str">
        <f ca="1">CONCATENATE(IF(AND(LEN(O806)&gt;=1,O806&lt;&gt;".",COUNTIF(O8:O$73,"*病*")&gt;0),".",""),IF(O8="病",$A807,""),IF(AND(LEN(O8)&gt;=2,ISNUMBER(SEARCH("病",O8))),$A807&amp;"("&amp;SUBSTITUTE(REPLACE(O8,1,SEARCH("病",O8)-1,""),"病","")&amp;""&amp;")",""))</f>
        <v/>
      </c>
      <c r="P807" s="65" t="str">
        <f ca="1">CONCATENATE(IF(AND(LEN(P806)&gt;=1,P806&lt;&gt;".",COUNTIF(P8:P$73,"*病*")&gt;0),".",""),IF(P8="病",$A807,""),IF(AND(LEN(P8)&gt;=2,ISNUMBER(SEARCH("病",P8))),$A807&amp;"("&amp;SUBSTITUTE(REPLACE(P8,1,SEARCH("病",P8)-1,""),"病","")&amp;""&amp;")",""))</f>
        <v/>
      </c>
      <c r="Q807" s="65" t="str">
        <f ca="1">CONCATENATE(IF(AND(LEN(Q806)&gt;=1,Q806&lt;&gt;".",COUNTIF(Q8:Q$73,"*病*")&gt;0),".",""),IF(Q8="病",$A807,""),IF(AND(LEN(Q8)&gt;=2,ISNUMBER(SEARCH("病",Q8))),$A807&amp;"("&amp;SUBSTITUTE(REPLACE(Q8,1,SEARCH("病",Q8)-1,""),"病","")&amp;""&amp;")",""))</f>
        <v/>
      </c>
      <c r="R807" s="65" t="str">
        <f ca="1">CONCATENATE(IF(AND(LEN(R806)&gt;=1,R806&lt;&gt;".",COUNTIF(R8:R$73,"*病*")&gt;0),".",""),IF(R8="病",$A807,""),IF(AND(LEN(R8)&gt;=2,ISNUMBER(SEARCH("病",R8))),$A807&amp;"("&amp;SUBSTITUTE(REPLACE(R8,1,SEARCH("病",R8)-1,""),"病","")&amp;""&amp;")",""))</f>
        <v/>
      </c>
      <c r="S807" s="65" t="str">
        <f ca="1">CONCATENATE(IF(AND(LEN(S806)&gt;=1,S806&lt;&gt;".",COUNTIF(S8:S$73,"*病*")&gt;0),".",""),IF(S8="病",$A807,""),IF(AND(LEN(S8)&gt;=2,ISNUMBER(SEARCH("病",S8))),$A807&amp;"("&amp;SUBSTITUTE(REPLACE(S8,1,SEARCH("病",S8)-1,""),"病","")&amp;""&amp;")",""))</f>
        <v/>
      </c>
      <c r="T807" s="65" t="str">
        <f ca="1">CONCATENATE(IF(AND(LEN(T806)&gt;=1,T806&lt;&gt;".",COUNTIF(T8:T$73,"*病*")&gt;0),".",""),IF(T8="病",$A807,""),IF(AND(LEN(T8)&gt;=2,ISNUMBER(SEARCH("病",T8))),$A807&amp;"("&amp;SUBSTITUTE(REPLACE(T8,1,SEARCH("病",T8)-1,""),"病","")&amp;""&amp;")",""))</f>
        <v/>
      </c>
      <c r="U807" s="65" t="str">
        <f ca="1">CONCATENATE(IF(AND(LEN(U806)&gt;=1,U806&lt;&gt;".",COUNTIF(U8:U$73,"*病*")&gt;0),".",""),IF(U8="病",$A807,""),IF(AND(LEN(U8)&gt;=2,ISNUMBER(SEARCH("病",U8))),$A807&amp;"("&amp;SUBSTITUTE(REPLACE(U8,1,SEARCH("病",U8)-1,""),"病","")&amp;""&amp;")",""))</f>
        <v/>
      </c>
      <c r="V807" s="65" t="str">
        <f ca="1">CONCATENATE(IF(AND(LEN(V806)&gt;=1,V806&lt;&gt;".",COUNTIF(V8:V$73,"*病*")&gt;0),".",""),IF(V8="病",$A807,""),IF(AND(LEN(V8)&gt;=2,ISNUMBER(SEARCH("病",V8))),$A807&amp;"("&amp;SUBSTITUTE(REPLACE(V8,1,SEARCH("病",V8)-1,""),"病","")&amp;""&amp;")",""))</f>
        <v/>
      </c>
      <c r="W807" s="65" t="str">
        <f ca="1">CONCATENATE(IF(AND(LEN(W806)&gt;=1,W806&lt;&gt;".",COUNTIF(W8:W$73,"*病*")&gt;0),".",""),IF(W8="病",$A807,""),IF(AND(LEN(W8)&gt;=2,ISNUMBER(SEARCH("病",W8))),$A807&amp;"("&amp;SUBSTITUTE(REPLACE(W8,1,SEARCH("病",W8)-1,""),"病","")&amp;""&amp;")",""))</f>
        <v/>
      </c>
      <c r="X807" s="65" t="str">
        <f ca="1">CONCATENATE(IF(AND(LEN(X806)&gt;=1,X806&lt;&gt;".",COUNTIF(X8:X$73,"*病*")&gt;0),".",""),IF(X8="病",$A807,""),IF(AND(LEN(X8)&gt;=2,ISNUMBER(SEARCH("病",X8))),$A807&amp;"("&amp;SUBSTITUTE(REPLACE(X8,1,SEARCH("病",X8)-1,""),"病","")&amp;""&amp;")",""))</f>
        <v/>
      </c>
      <c r="Y807" s="65" t="str">
        <f ca="1">CONCATENATE(IF(AND(LEN(Y806)&gt;=1,Y806&lt;&gt;".",COUNTIF(Y8:Y$73,"*病*")&gt;0),".",""),IF(Y8="病",$A807,""),IF(AND(LEN(Y8)&gt;=2,ISNUMBER(SEARCH("病",Y8))),$A807&amp;"("&amp;SUBSTITUTE(REPLACE(Y8,1,SEARCH("病",Y8)-1,""),"病","")&amp;""&amp;")",""))</f>
        <v/>
      </c>
      <c r="Z807" s="65" t="str">
        <f ca="1">CONCATENATE(IF(AND(LEN(Z806)&gt;=1,Z806&lt;&gt;".",COUNTIF(Z8:Z$73,"*病*")&gt;0),".",""),IF(Z8="病",$A807,""),IF(AND(LEN(Z8)&gt;=2,ISNUMBER(SEARCH("病",Z8))),$A807&amp;"("&amp;SUBSTITUTE(REPLACE(Z8,1,SEARCH("病",Z8)-1,""),"病","")&amp;""&amp;")",""))</f>
        <v/>
      </c>
      <c r="AA807" s="65" t="str">
        <f ca="1">CONCATENATE(IF(AND(LEN(AA806)&gt;=1,AA806&lt;&gt;".",COUNTIF(AA8:AA$73,"*病*")&gt;0),".",""),IF(AA8="病",$A807,""),IF(AND(LEN(AA8)&gt;=2,ISNUMBER(SEARCH("病",AA8))),$A807&amp;"("&amp;SUBSTITUTE(REPLACE(AA8,1,SEARCH("病",AA8)-1,""),"病","")&amp;""&amp;")",""))</f>
        <v/>
      </c>
      <c r="AB807" s="65" t="str">
        <f ca="1">CONCATENATE(IF(AND(LEN(AB806)&gt;=1,AB806&lt;&gt;".",COUNTIF(AB8:AB$73,"*病*")&gt;0),".",""),IF(AB8="病",$A807,""),IF(AND(LEN(AB8)&gt;=2,ISNUMBER(SEARCH("病",AB8))),$A807&amp;"("&amp;SUBSTITUTE(REPLACE(AB8,1,SEARCH("病",AB8)-1,""),"病","")&amp;""&amp;")",""))</f>
        <v/>
      </c>
      <c r="AC807" s="65" t="str">
        <f ca="1">CONCATENATE(IF(AND(LEN(AC806)&gt;=1,AC806&lt;&gt;".",COUNTIF(AC8:AC$73,"*病*")&gt;0),".",""),IF(AC8="病",$A807,""),IF(AND(LEN(AC8)&gt;=2,ISNUMBER(SEARCH("病",AC8))),$A807&amp;"("&amp;SUBSTITUTE(REPLACE(AC8,1,SEARCH("病",AC8)-1,""),"病","")&amp;""&amp;")",""))</f>
        <v/>
      </c>
      <c r="AD807" s="65" t="str">
        <f ca="1">CONCATENATE(IF(AND(LEN(AD806)&gt;=1,AD806&lt;&gt;".",COUNTIF(AD8:AD$73,"*病*")&gt;0),".",""),IF(AD8="病",$A807,""),IF(AND(LEN(AD8)&gt;=2,ISNUMBER(SEARCH("病",AD8))),$A807&amp;"("&amp;SUBSTITUTE(REPLACE(AD8,1,SEARCH("病",AD8)-1,""),"病","")&amp;""&amp;")",""))</f>
        <v/>
      </c>
      <c r="AE807" s="65" t="str">
        <f ca="1">CONCATENATE(IF(AND(LEN(AE806)&gt;=1,AE806&lt;&gt;".",COUNTIF(AE8:AE$73,"*病*")&gt;0),".",""),IF(AE8="病",$A807,""),IF(AND(LEN(AE8)&gt;=2,ISNUMBER(SEARCH("病",AE8))),$A807&amp;"("&amp;SUBSTITUTE(REPLACE(AE8,1,SEARCH("病",AE8)-1,""),"病","")&amp;""&amp;")",""))</f>
        <v>.</v>
      </c>
      <c r="AF807" s="65" t="str">
        <f ca="1">CONCATENATE(IF(AND(LEN(AF806)&gt;=1,AF806&lt;&gt;".",COUNTIF(AF8:AF$73,"*病*")&gt;0),".",""),IF(AF8="病",$A807,""),IF(AND(LEN(AF8)&gt;=2,ISNUMBER(SEARCH("病",AF8))),$A807&amp;"("&amp;SUBSTITUTE(REPLACE(AF8,1,SEARCH("病",AF8)-1,""),"病","")&amp;""&amp;")",""))</f>
        <v>.</v>
      </c>
      <c r="AG807" s="65" t="str">
        <f ca="1">CONCATENATE(IF(AND(LEN(AG806)&gt;=1,AG806&lt;&gt;".",COUNTIF(AG8:AG$73,"*病*")&gt;0),".",""),IF(AG8="病",$A807,""),IF(AND(LEN(AG8)&gt;=2,ISNUMBER(SEARCH("病",AG8))),$A807&amp;"("&amp;SUBSTITUTE(REPLACE(AG8,1,SEARCH("病",AG8)-1,""),"病","")&amp;""&amp;")",""))</f>
        <v/>
      </c>
      <c r="AH807" s="65"/>
      <c r="AI807" s="65"/>
      <c r="AJ807" s="65"/>
    </row>
    <row r="808" spans="1:36">
      <c r="A808" s="65">
        <f t="shared" si="65"/>
        <v>8</v>
      </c>
      <c r="B808" s="65" t="str">
        <f t="shared" si="65"/>
        <v>徐意凱</v>
      </c>
      <c r="C808" s="65" t="str">
        <f ca="1">CONCATENATE(IF(AND(LEN(C807)&gt;=1,C807&lt;&gt;".",COUNTIF(C9:C$73,"*病*")&gt;0),".",""),IF(C9="病",$A808,""),IF(AND(LEN(C9)&gt;=2,ISNUMBER(SEARCH("病",C9))),$A808&amp;"("&amp;SUBSTITUTE(REPLACE(C9,1,SEARCH("病",C9)-1,""),"病","")&amp;""&amp;")",""))</f>
        <v/>
      </c>
      <c r="D808" s="65" t="str">
        <f ca="1">CONCATENATE(IF(AND(LEN(D807)&gt;=1,D807&lt;&gt;".",COUNTIF(D9:D$73,"*病*")&gt;0),".",""),IF(D9="病",$A808,""),IF(AND(LEN(D9)&gt;=2,ISNUMBER(SEARCH("病",D9))),$A808&amp;"("&amp;SUBSTITUTE(REPLACE(D9,1,SEARCH("病",D9)-1,""),"病","")&amp;""&amp;")",""))</f>
        <v/>
      </c>
      <c r="E808" s="65" t="str">
        <f ca="1">CONCATENATE(IF(AND(LEN(E807)&gt;=1,E807&lt;&gt;".",COUNTIF(E9:E$73,"*病*")&gt;0),".",""),IF(E9="病",$A808,""),IF(AND(LEN(E9)&gt;=2,ISNUMBER(SEARCH("病",E9))),$A808&amp;"("&amp;SUBSTITUTE(REPLACE(E9,1,SEARCH("病",E9)-1,""),"病","")&amp;""&amp;")",""))</f>
        <v/>
      </c>
      <c r="F808" s="65" t="str">
        <f ca="1">CONCATENATE(IF(AND(LEN(F807)&gt;=1,F807&lt;&gt;".",COUNTIF(F9:F$73,"*病*")&gt;0),".",""),IF(F9="病",$A808,""),IF(AND(LEN(F9)&gt;=2,ISNUMBER(SEARCH("病",F9))),$A808&amp;"("&amp;SUBSTITUTE(REPLACE(F9,1,SEARCH("病",F9)-1,""),"病","")&amp;""&amp;")",""))</f>
        <v/>
      </c>
      <c r="G808" s="65" t="str">
        <f ca="1">CONCATENATE(IF(AND(LEN(G807)&gt;=1,G807&lt;&gt;".",COUNTIF(G9:G$73,"*病*")&gt;0),".",""),IF(G9="病",$A808,""),IF(AND(LEN(G9)&gt;=2,ISNUMBER(SEARCH("病",G9))),$A808&amp;"("&amp;SUBSTITUTE(REPLACE(G9,1,SEARCH("病",G9)-1,""),"病","")&amp;""&amp;")",""))</f>
        <v/>
      </c>
      <c r="H808" s="65" t="str">
        <f ca="1">CONCATENATE(IF(AND(LEN(H807)&gt;=1,H807&lt;&gt;".",COUNTIF(H9:H$73,"*病*")&gt;0),".",""),IF(H9="病",$A808,""),IF(AND(LEN(H9)&gt;=2,ISNUMBER(SEARCH("病",H9))),$A808&amp;"("&amp;SUBSTITUTE(REPLACE(H9,1,SEARCH("病",H9)-1,""),"病","")&amp;""&amp;")",""))</f>
        <v/>
      </c>
      <c r="I808" s="65" t="str">
        <f ca="1">CONCATENATE(IF(AND(LEN(I807)&gt;=1,I807&lt;&gt;".",COUNTIF(I9:I$73,"*病*")&gt;0),".",""),IF(I9="病",$A808,""),IF(AND(LEN(I9)&gt;=2,ISNUMBER(SEARCH("病",I9))),$A808&amp;"("&amp;SUBSTITUTE(REPLACE(I9,1,SEARCH("病",I9)-1,""),"病","")&amp;""&amp;")",""))</f>
        <v/>
      </c>
      <c r="J808" s="65" t="str">
        <f ca="1">CONCATENATE(IF(AND(LEN(J807)&gt;=1,J807&lt;&gt;".",COUNTIF(J9:J$73,"*病*")&gt;0),".",""),IF(J9="病",$A808,""),IF(AND(LEN(J9)&gt;=2,ISNUMBER(SEARCH("病",J9))),$A808&amp;"("&amp;SUBSTITUTE(REPLACE(J9,1,SEARCH("病",J9)-1,""),"病","")&amp;""&amp;")",""))</f>
        <v/>
      </c>
      <c r="K808" s="65" t="str">
        <f ca="1">CONCATENATE(IF(AND(LEN(K807)&gt;=1,K807&lt;&gt;".",COUNTIF(K9:K$73,"*病*")&gt;0),".",""),IF(K9="病",$A808,""),IF(AND(LEN(K9)&gt;=2,ISNUMBER(SEARCH("病",K9))),$A808&amp;"("&amp;SUBSTITUTE(REPLACE(K9,1,SEARCH("病",K9)-1,""),"病","")&amp;""&amp;")",""))</f>
        <v/>
      </c>
      <c r="L808" s="65" t="str">
        <f ca="1">CONCATENATE(IF(AND(LEN(L807)&gt;=1,L807&lt;&gt;".",COUNTIF(L9:L$73,"*病*")&gt;0),".",""),IF(L9="病",$A808,""),IF(AND(LEN(L9)&gt;=2,ISNUMBER(SEARCH("病",L9))),$A808&amp;"("&amp;SUBSTITUTE(REPLACE(L9,1,SEARCH("病",L9)-1,""),"病","")&amp;""&amp;")",""))</f>
        <v/>
      </c>
      <c r="M808" s="65" t="str">
        <f ca="1">CONCATENATE(IF(AND(LEN(M807)&gt;=1,M807&lt;&gt;".",COUNTIF(M9:M$73,"*病*")&gt;0),".",""),IF(M9="病",$A808,""),IF(AND(LEN(M9)&gt;=2,ISNUMBER(SEARCH("病",M9))),$A808&amp;"("&amp;SUBSTITUTE(REPLACE(M9,1,SEARCH("病",M9)-1,""),"病","")&amp;""&amp;")",""))</f>
        <v/>
      </c>
      <c r="N808" s="65" t="str">
        <f ca="1">CONCATENATE(IF(AND(LEN(N807)&gt;=1,N807&lt;&gt;".",COUNTIF(N9:N$73,"*病*")&gt;0),".",""),IF(N9="病",$A808,""),IF(AND(LEN(N9)&gt;=2,ISNUMBER(SEARCH("病",N9))),$A808&amp;"("&amp;SUBSTITUTE(REPLACE(N9,1,SEARCH("病",N9)-1,""),"病","")&amp;""&amp;")",""))</f>
        <v/>
      </c>
      <c r="O808" s="65" t="str">
        <f ca="1">CONCATENATE(IF(AND(LEN(O807)&gt;=1,O807&lt;&gt;".",COUNTIF(O9:O$73,"*病*")&gt;0),".",""),IF(O9="病",$A808,""),IF(AND(LEN(O9)&gt;=2,ISNUMBER(SEARCH("病",O9))),$A808&amp;"("&amp;SUBSTITUTE(REPLACE(O9,1,SEARCH("病",O9)-1,""),"病","")&amp;""&amp;")",""))</f>
        <v/>
      </c>
      <c r="P808" s="65" t="str">
        <f ca="1">CONCATENATE(IF(AND(LEN(P807)&gt;=1,P807&lt;&gt;".",COUNTIF(P9:P$73,"*病*")&gt;0),".",""),IF(P9="病",$A808,""),IF(AND(LEN(P9)&gt;=2,ISNUMBER(SEARCH("病",P9))),$A808&amp;"("&amp;SUBSTITUTE(REPLACE(P9,1,SEARCH("病",P9)-1,""),"病","")&amp;""&amp;")",""))</f>
        <v/>
      </c>
      <c r="Q808" s="65" t="str">
        <f ca="1">CONCATENATE(IF(AND(LEN(Q807)&gt;=1,Q807&lt;&gt;".",COUNTIF(Q9:Q$73,"*病*")&gt;0),".",""),IF(Q9="病",$A808,""),IF(AND(LEN(Q9)&gt;=2,ISNUMBER(SEARCH("病",Q9))),$A808&amp;"("&amp;SUBSTITUTE(REPLACE(Q9,1,SEARCH("病",Q9)-1,""),"病","")&amp;""&amp;")",""))</f>
        <v/>
      </c>
      <c r="R808" s="65" t="str">
        <f ca="1">CONCATENATE(IF(AND(LEN(R807)&gt;=1,R807&lt;&gt;".",COUNTIF(R9:R$73,"*病*")&gt;0),".",""),IF(R9="病",$A808,""),IF(AND(LEN(R9)&gt;=2,ISNUMBER(SEARCH("病",R9))),$A808&amp;"("&amp;SUBSTITUTE(REPLACE(R9,1,SEARCH("病",R9)-1,""),"病","")&amp;""&amp;")",""))</f>
        <v/>
      </c>
      <c r="S808" s="65" t="str">
        <f ca="1">CONCATENATE(IF(AND(LEN(S807)&gt;=1,S807&lt;&gt;".",COUNTIF(S9:S$73,"*病*")&gt;0),".",""),IF(S9="病",$A808,""),IF(AND(LEN(S9)&gt;=2,ISNUMBER(SEARCH("病",S9))),$A808&amp;"("&amp;SUBSTITUTE(REPLACE(S9,1,SEARCH("病",S9)-1,""),"病","")&amp;""&amp;")",""))</f>
        <v/>
      </c>
      <c r="T808" s="65" t="str">
        <f ca="1">CONCATENATE(IF(AND(LEN(T807)&gt;=1,T807&lt;&gt;".",COUNTIF(T9:T$73,"*病*")&gt;0),".",""),IF(T9="病",$A808,""),IF(AND(LEN(T9)&gt;=2,ISNUMBER(SEARCH("病",T9))),$A808&amp;"("&amp;SUBSTITUTE(REPLACE(T9,1,SEARCH("病",T9)-1,""),"病","")&amp;""&amp;")",""))</f>
        <v/>
      </c>
      <c r="U808" s="65" t="str">
        <f ca="1">CONCATENATE(IF(AND(LEN(U807)&gt;=1,U807&lt;&gt;".",COUNTIF(U9:U$73,"*病*")&gt;0),".",""),IF(U9="病",$A808,""),IF(AND(LEN(U9)&gt;=2,ISNUMBER(SEARCH("病",U9))),$A808&amp;"("&amp;SUBSTITUTE(REPLACE(U9,1,SEARCH("病",U9)-1,""),"病","")&amp;""&amp;")",""))</f>
        <v/>
      </c>
      <c r="V808" s="65" t="str">
        <f ca="1">CONCATENATE(IF(AND(LEN(V807)&gt;=1,V807&lt;&gt;".",COUNTIF(V9:V$73,"*病*")&gt;0),".",""),IF(V9="病",$A808,""),IF(AND(LEN(V9)&gt;=2,ISNUMBER(SEARCH("病",V9))),$A808&amp;"("&amp;SUBSTITUTE(REPLACE(V9,1,SEARCH("病",V9)-1,""),"病","")&amp;""&amp;")",""))</f>
        <v/>
      </c>
      <c r="W808" s="65" t="str">
        <f ca="1">CONCATENATE(IF(AND(LEN(W807)&gt;=1,W807&lt;&gt;".",COUNTIF(W9:W$73,"*病*")&gt;0),".",""),IF(W9="病",$A808,""),IF(AND(LEN(W9)&gt;=2,ISNUMBER(SEARCH("病",W9))),$A808&amp;"("&amp;SUBSTITUTE(REPLACE(W9,1,SEARCH("病",W9)-1,""),"病","")&amp;""&amp;")",""))</f>
        <v/>
      </c>
      <c r="X808" s="65" t="str">
        <f ca="1">CONCATENATE(IF(AND(LEN(X807)&gt;=1,X807&lt;&gt;".",COUNTIF(X9:X$73,"*病*")&gt;0),".",""),IF(X9="病",$A808,""),IF(AND(LEN(X9)&gt;=2,ISNUMBER(SEARCH("病",X9))),$A808&amp;"("&amp;SUBSTITUTE(REPLACE(X9,1,SEARCH("病",X9)-1,""),"病","")&amp;""&amp;")",""))</f>
        <v/>
      </c>
      <c r="Y808" s="65" t="str">
        <f ca="1">CONCATENATE(IF(AND(LEN(Y807)&gt;=1,Y807&lt;&gt;".",COUNTIF(Y9:Y$73,"*病*")&gt;0),".",""),IF(Y9="病",$A808,""),IF(AND(LEN(Y9)&gt;=2,ISNUMBER(SEARCH("病",Y9))),$A808&amp;"("&amp;SUBSTITUTE(REPLACE(Y9,1,SEARCH("病",Y9)-1,""),"病","")&amp;""&amp;")",""))</f>
        <v/>
      </c>
      <c r="Z808" s="65" t="str">
        <f ca="1">CONCATENATE(IF(AND(LEN(Z807)&gt;=1,Z807&lt;&gt;".",COUNTIF(Z9:Z$73,"*病*")&gt;0),".",""),IF(Z9="病",$A808,""),IF(AND(LEN(Z9)&gt;=2,ISNUMBER(SEARCH("病",Z9))),$A808&amp;"("&amp;SUBSTITUTE(REPLACE(Z9,1,SEARCH("病",Z9)-1,""),"病","")&amp;""&amp;")",""))</f>
        <v/>
      </c>
      <c r="AA808" s="65" t="str">
        <f ca="1">CONCATENATE(IF(AND(LEN(AA807)&gt;=1,AA807&lt;&gt;".",COUNTIF(AA9:AA$73,"*病*")&gt;0),".",""),IF(AA9="病",$A808,""),IF(AND(LEN(AA9)&gt;=2,ISNUMBER(SEARCH("病",AA9))),$A808&amp;"("&amp;SUBSTITUTE(REPLACE(AA9,1,SEARCH("病",AA9)-1,""),"病","")&amp;""&amp;")",""))</f>
        <v/>
      </c>
      <c r="AB808" s="65" t="str">
        <f ca="1">CONCATENATE(IF(AND(LEN(AB807)&gt;=1,AB807&lt;&gt;".",COUNTIF(AB9:AB$73,"*病*")&gt;0),".",""),IF(AB9="病",$A808,""),IF(AND(LEN(AB9)&gt;=2,ISNUMBER(SEARCH("病",AB9))),$A808&amp;"("&amp;SUBSTITUTE(REPLACE(AB9,1,SEARCH("病",AB9)-1,""),"病","")&amp;""&amp;")",""))</f>
        <v/>
      </c>
      <c r="AC808" s="65" t="str">
        <f ca="1">CONCATENATE(IF(AND(LEN(AC807)&gt;=1,AC807&lt;&gt;".",COUNTIF(AC9:AC$73,"*病*")&gt;0),".",""),IF(AC9="病",$A808,""),IF(AND(LEN(AC9)&gt;=2,ISNUMBER(SEARCH("病",AC9))),$A808&amp;"("&amp;SUBSTITUTE(REPLACE(AC9,1,SEARCH("病",AC9)-1,""),"病","")&amp;""&amp;")",""))</f>
        <v/>
      </c>
      <c r="AD808" s="65" t="str">
        <f ca="1">CONCATENATE(IF(AND(LEN(AD807)&gt;=1,AD807&lt;&gt;".",COUNTIF(AD9:AD$73,"*病*")&gt;0),".",""),IF(AD9="病",$A808,""),IF(AND(LEN(AD9)&gt;=2,ISNUMBER(SEARCH("病",AD9))),$A808&amp;"("&amp;SUBSTITUTE(REPLACE(AD9,1,SEARCH("病",AD9)-1,""),"病","")&amp;""&amp;")",""))</f>
        <v/>
      </c>
      <c r="AE808" s="65" t="str">
        <f ca="1">CONCATENATE(IF(AND(LEN(AE807)&gt;=1,AE807&lt;&gt;".",COUNTIF(AE9:AE$73,"*病*")&gt;0),".",""),IF(AE9="病",$A808,""),IF(AND(LEN(AE9)&gt;=2,ISNUMBER(SEARCH("病",AE9))),$A808&amp;"("&amp;SUBSTITUTE(REPLACE(AE9,1,SEARCH("病",AE9)-1,""),"病","")&amp;""&amp;")",""))</f>
        <v/>
      </c>
      <c r="AF808" s="65" t="str">
        <f ca="1">CONCATENATE(IF(AND(LEN(AF807)&gt;=1,AF807&lt;&gt;".",COUNTIF(AF9:AF$73,"*病*")&gt;0),".",""),IF(AF9="病",$A808,""),IF(AND(LEN(AF9)&gt;=2,ISNUMBER(SEARCH("病",AF9))),$A808&amp;"("&amp;SUBSTITUTE(REPLACE(AF9,1,SEARCH("病",AF9)-1,""),"病","")&amp;""&amp;")",""))</f>
        <v/>
      </c>
      <c r="AG808" s="65" t="str">
        <f ca="1">CONCATENATE(IF(AND(LEN(AG807)&gt;=1,AG807&lt;&gt;".",COUNTIF(AG9:AG$73,"*病*")&gt;0),".",""),IF(AG9="病",$A808,""),IF(AND(LEN(AG9)&gt;=2,ISNUMBER(SEARCH("病",AG9))),$A808&amp;"("&amp;SUBSTITUTE(REPLACE(AG9,1,SEARCH("病",AG9)-1,""),"病","")&amp;""&amp;")",""))</f>
        <v/>
      </c>
      <c r="AH808" s="65"/>
      <c r="AI808" s="65"/>
      <c r="AJ808" s="65"/>
    </row>
    <row r="809" spans="1:36">
      <c r="A809" s="65">
        <f t="shared" si="65"/>
        <v>9</v>
      </c>
      <c r="B809" s="65" t="str">
        <f t="shared" si="65"/>
        <v>黃聖淵</v>
      </c>
      <c r="C809" s="65" t="str">
        <f ca="1">CONCATENATE(IF(AND(LEN(C808)&gt;=1,C808&lt;&gt;".",COUNTIF(C10:C$73,"*病*")&gt;0),".",""),IF(C10="病",$A809,""),IF(AND(LEN(C10)&gt;=2,ISNUMBER(SEARCH("病",C10))),$A809&amp;"("&amp;SUBSTITUTE(REPLACE(C10,1,SEARCH("病",C10)-1,""),"病","")&amp;""&amp;")",""))</f>
        <v/>
      </c>
      <c r="D809" s="65" t="str">
        <f ca="1">CONCATENATE(IF(AND(LEN(D808)&gt;=1,D808&lt;&gt;".",COUNTIF(D10:D$73,"*病*")&gt;0),".",""),IF(D10="病",$A809,""),IF(AND(LEN(D10)&gt;=2,ISNUMBER(SEARCH("病",D10))),$A809&amp;"("&amp;SUBSTITUTE(REPLACE(D10,1,SEARCH("病",D10)-1,""),"病","")&amp;""&amp;")",""))</f>
        <v/>
      </c>
      <c r="E809" s="65" t="str">
        <f ca="1">CONCATENATE(IF(AND(LEN(E808)&gt;=1,E808&lt;&gt;".",COUNTIF(E10:E$73,"*病*")&gt;0),".",""),IF(E10="病",$A809,""),IF(AND(LEN(E10)&gt;=2,ISNUMBER(SEARCH("病",E10))),$A809&amp;"("&amp;SUBSTITUTE(REPLACE(E10,1,SEARCH("病",E10)-1,""),"病","")&amp;""&amp;")",""))</f>
        <v/>
      </c>
      <c r="F809" s="65" t="str">
        <f ca="1">CONCATENATE(IF(AND(LEN(F808)&gt;=1,F808&lt;&gt;".",COUNTIF(F10:F$73,"*病*")&gt;0),".",""),IF(F10="病",$A809,""),IF(AND(LEN(F10)&gt;=2,ISNUMBER(SEARCH("病",F10))),$A809&amp;"("&amp;SUBSTITUTE(REPLACE(F10,1,SEARCH("病",F10)-1,""),"病","")&amp;""&amp;")",""))</f>
        <v/>
      </c>
      <c r="G809" s="65" t="str">
        <f ca="1">CONCATENATE(IF(AND(LEN(G808)&gt;=1,G808&lt;&gt;".",COUNTIF(G10:G$73,"*病*")&gt;0),".",""),IF(G10="病",$A809,""),IF(AND(LEN(G10)&gt;=2,ISNUMBER(SEARCH("病",G10))),$A809&amp;"("&amp;SUBSTITUTE(REPLACE(G10,1,SEARCH("病",G10)-1,""),"病","")&amp;""&amp;")",""))</f>
        <v/>
      </c>
      <c r="H809" s="65" t="str">
        <f ca="1">CONCATENATE(IF(AND(LEN(H808)&gt;=1,H808&lt;&gt;".",COUNTIF(H10:H$73,"*病*")&gt;0),".",""),IF(H10="病",$A809,""),IF(AND(LEN(H10)&gt;=2,ISNUMBER(SEARCH("病",H10))),$A809&amp;"("&amp;SUBSTITUTE(REPLACE(H10,1,SEARCH("病",H10)-1,""),"病","")&amp;""&amp;")",""))</f>
        <v/>
      </c>
      <c r="I809" s="65" t="str">
        <f ca="1">CONCATENATE(IF(AND(LEN(I808)&gt;=1,I808&lt;&gt;".",COUNTIF(I10:I$73,"*病*")&gt;0),".",""),IF(I10="病",$A809,""),IF(AND(LEN(I10)&gt;=2,ISNUMBER(SEARCH("病",I10))),$A809&amp;"("&amp;SUBSTITUTE(REPLACE(I10,1,SEARCH("病",I10)-1,""),"病","")&amp;""&amp;")",""))</f>
        <v/>
      </c>
      <c r="J809" s="65" t="str">
        <f ca="1">CONCATENATE(IF(AND(LEN(J808)&gt;=1,J808&lt;&gt;".",COUNTIF(J10:J$73,"*病*")&gt;0),".",""),IF(J10="病",$A809,""),IF(AND(LEN(J10)&gt;=2,ISNUMBER(SEARCH("病",J10))),$A809&amp;"("&amp;SUBSTITUTE(REPLACE(J10,1,SEARCH("病",J10)-1,""),"病","")&amp;""&amp;")",""))</f>
        <v/>
      </c>
      <c r="K809" s="65" t="str">
        <f ca="1">CONCATENATE(IF(AND(LEN(K808)&gt;=1,K808&lt;&gt;".",COUNTIF(K10:K$73,"*病*")&gt;0),".",""),IF(K10="病",$A809,""),IF(AND(LEN(K10)&gt;=2,ISNUMBER(SEARCH("病",K10))),$A809&amp;"("&amp;SUBSTITUTE(REPLACE(K10,1,SEARCH("病",K10)-1,""),"病","")&amp;""&amp;")",""))</f>
        <v/>
      </c>
      <c r="L809" s="65" t="str">
        <f ca="1">CONCATENATE(IF(AND(LEN(L808)&gt;=1,L808&lt;&gt;".",COUNTIF(L10:L$73,"*病*")&gt;0),".",""),IF(L10="病",$A809,""),IF(AND(LEN(L10)&gt;=2,ISNUMBER(SEARCH("病",L10))),$A809&amp;"("&amp;SUBSTITUTE(REPLACE(L10,1,SEARCH("病",L10)-1,""),"病","")&amp;""&amp;")",""))</f>
        <v/>
      </c>
      <c r="M809" s="65" t="str">
        <f ca="1">CONCATENATE(IF(AND(LEN(M808)&gt;=1,M808&lt;&gt;".",COUNTIF(M10:M$73,"*病*")&gt;0),".",""),IF(M10="病",$A809,""),IF(AND(LEN(M10)&gt;=2,ISNUMBER(SEARCH("病",M10))),$A809&amp;"("&amp;SUBSTITUTE(REPLACE(M10,1,SEARCH("病",M10)-1,""),"病","")&amp;""&amp;")",""))</f>
        <v/>
      </c>
      <c r="N809" s="65" t="str">
        <f ca="1">CONCATENATE(IF(AND(LEN(N808)&gt;=1,N808&lt;&gt;".",COUNTIF(N10:N$73,"*病*")&gt;0),".",""),IF(N10="病",$A809,""),IF(AND(LEN(N10)&gt;=2,ISNUMBER(SEARCH("病",N10))),$A809&amp;"("&amp;SUBSTITUTE(REPLACE(N10,1,SEARCH("病",N10)-1,""),"病","")&amp;""&amp;")",""))</f>
        <v/>
      </c>
      <c r="O809" s="65" t="str">
        <f ca="1">CONCATENATE(IF(AND(LEN(O808)&gt;=1,O808&lt;&gt;".",COUNTIF(O10:O$73,"*病*")&gt;0),".",""),IF(O10="病",$A809,""),IF(AND(LEN(O10)&gt;=2,ISNUMBER(SEARCH("病",O10))),$A809&amp;"("&amp;SUBSTITUTE(REPLACE(O10,1,SEARCH("病",O10)-1,""),"病","")&amp;""&amp;")",""))</f>
        <v/>
      </c>
      <c r="P809" s="65" t="str">
        <f ca="1">CONCATENATE(IF(AND(LEN(P808)&gt;=1,P808&lt;&gt;".",COUNTIF(P10:P$73,"*病*")&gt;0),".",""),IF(P10="病",$A809,""),IF(AND(LEN(P10)&gt;=2,ISNUMBER(SEARCH("病",P10))),$A809&amp;"("&amp;SUBSTITUTE(REPLACE(P10,1,SEARCH("病",P10)-1,""),"病","")&amp;""&amp;")",""))</f>
        <v/>
      </c>
      <c r="Q809" s="65" t="str">
        <f ca="1">CONCATENATE(IF(AND(LEN(Q808)&gt;=1,Q808&lt;&gt;".",COUNTIF(Q10:Q$73,"*病*")&gt;0),".",""),IF(Q10="病",$A809,""),IF(AND(LEN(Q10)&gt;=2,ISNUMBER(SEARCH("病",Q10))),$A809&amp;"("&amp;SUBSTITUTE(REPLACE(Q10,1,SEARCH("病",Q10)-1,""),"病","")&amp;""&amp;")",""))</f>
        <v/>
      </c>
      <c r="R809" s="65" t="str">
        <f ca="1">CONCATENATE(IF(AND(LEN(R808)&gt;=1,R808&lt;&gt;".",COUNTIF(R10:R$73,"*病*")&gt;0),".",""),IF(R10="病",$A809,""),IF(AND(LEN(R10)&gt;=2,ISNUMBER(SEARCH("病",R10))),$A809&amp;"("&amp;SUBSTITUTE(REPLACE(R10,1,SEARCH("病",R10)-1,""),"病","")&amp;""&amp;")",""))</f>
        <v/>
      </c>
      <c r="S809" s="65" t="str">
        <f ca="1">CONCATENATE(IF(AND(LEN(S808)&gt;=1,S808&lt;&gt;".",COUNTIF(S10:S$73,"*病*")&gt;0),".",""),IF(S10="病",$A809,""),IF(AND(LEN(S10)&gt;=2,ISNUMBER(SEARCH("病",S10))),$A809&amp;"("&amp;SUBSTITUTE(REPLACE(S10,1,SEARCH("病",S10)-1,""),"病","")&amp;""&amp;")",""))</f>
        <v/>
      </c>
      <c r="T809" s="65" t="str">
        <f ca="1">CONCATENATE(IF(AND(LEN(T808)&gt;=1,T808&lt;&gt;".",COUNTIF(T10:T$73,"*病*")&gt;0),".",""),IF(T10="病",$A809,""),IF(AND(LEN(T10)&gt;=2,ISNUMBER(SEARCH("病",T10))),$A809&amp;"("&amp;SUBSTITUTE(REPLACE(T10,1,SEARCH("病",T10)-1,""),"病","")&amp;""&amp;")",""))</f>
        <v/>
      </c>
      <c r="U809" s="65" t="str">
        <f ca="1">CONCATENATE(IF(AND(LEN(U808)&gt;=1,U808&lt;&gt;".",COUNTIF(U10:U$73,"*病*")&gt;0),".",""),IF(U10="病",$A809,""),IF(AND(LEN(U10)&gt;=2,ISNUMBER(SEARCH("病",U10))),$A809&amp;"("&amp;SUBSTITUTE(REPLACE(U10,1,SEARCH("病",U10)-1,""),"病","")&amp;""&amp;")",""))</f>
        <v/>
      </c>
      <c r="V809" s="65" t="str">
        <f ca="1">CONCATENATE(IF(AND(LEN(V808)&gt;=1,V808&lt;&gt;".",COUNTIF(V10:V$73,"*病*")&gt;0),".",""),IF(V10="病",$A809,""),IF(AND(LEN(V10)&gt;=2,ISNUMBER(SEARCH("病",V10))),$A809&amp;"("&amp;SUBSTITUTE(REPLACE(V10,1,SEARCH("病",V10)-1,""),"病","")&amp;""&amp;")",""))</f>
        <v/>
      </c>
      <c r="W809" s="65" t="str">
        <f ca="1">CONCATENATE(IF(AND(LEN(W808)&gt;=1,W808&lt;&gt;".",COUNTIF(W10:W$73,"*病*")&gt;0),".",""),IF(W10="病",$A809,""),IF(AND(LEN(W10)&gt;=2,ISNUMBER(SEARCH("病",W10))),$A809&amp;"("&amp;SUBSTITUTE(REPLACE(W10,1,SEARCH("病",W10)-1,""),"病","")&amp;""&amp;")",""))</f>
        <v/>
      </c>
      <c r="X809" s="65" t="str">
        <f ca="1">CONCATENATE(IF(AND(LEN(X808)&gt;=1,X808&lt;&gt;".",COUNTIF(X10:X$73,"*病*")&gt;0),".",""),IF(X10="病",$A809,""),IF(AND(LEN(X10)&gt;=2,ISNUMBER(SEARCH("病",X10))),$A809&amp;"("&amp;SUBSTITUTE(REPLACE(X10,1,SEARCH("病",X10)-1,""),"病","")&amp;""&amp;")",""))</f>
        <v/>
      </c>
      <c r="Y809" s="65" t="str">
        <f ca="1">CONCATENATE(IF(AND(LEN(Y808)&gt;=1,Y808&lt;&gt;".",COUNTIF(Y10:Y$73,"*病*")&gt;0),".",""),IF(Y10="病",$A809,""),IF(AND(LEN(Y10)&gt;=2,ISNUMBER(SEARCH("病",Y10))),$A809&amp;"("&amp;SUBSTITUTE(REPLACE(Y10,1,SEARCH("病",Y10)-1,""),"病","")&amp;""&amp;")",""))</f>
        <v/>
      </c>
      <c r="Z809" s="65" t="str">
        <f ca="1">CONCATENATE(IF(AND(LEN(Z808)&gt;=1,Z808&lt;&gt;".",COUNTIF(Z10:Z$73,"*病*")&gt;0),".",""),IF(Z10="病",$A809,""),IF(AND(LEN(Z10)&gt;=2,ISNUMBER(SEARCH("病",Z10))),$A809&amp;"("&amp;SUBSTITUTE(REPLACE(Z10,1,SEARCH("病",Z10)-1,""),"病","")&amp;""&amp;")",""))</f>
        <v/>
      </c>
      <c r="AA809" s="65" t="str">
        <f ca="1">CONCATENATE(IF(AND(LEN(AA808)&gt;=1,AA808&lt;&gt;".",COUNTIF(AA10:AA$73,"*病*")&gt;0),".",""),IF(AA10="病",$A809,""),IF(AND(LEN(AA10)&gt;=2,ISNUMBER(SEARCH("病",AA10))),$A809&amp;"("&amp;SUBSTITUTE(REPLACE(AA10,1,SEARCH("病",AA10)-1,""),"病","")&amp;""&amp;")",""))</f>
        <v/>
      </c>
      <c r="AB809" s="65" t="str">
        <f ca="1">CONCATENATE(IF(AND(LEN(AB808)&gt;=1,AB808&lt;&gt;".",COUNTIF(AB10:AB$73,"*病*")&gt;0),".",""),IF(AB10="病",$A809,""),IF(AND(LEN(AB10)&gt;=2,ISNUMBER(SEARCH("病",AB10))),$A809&amp;"("&amp;SUBSTITUTE(REPLACE(AB10,1,SEARCH("病",AB10)-1,""),"病","")&amp;""&amp;")",""))</f>
        <v/>
      </c>
      <c r="AC809" s="65" t="str">
        <f ca="1">CONCATENATE(IF(AND(LEN(AC808)&gt;=1,AC808&lt;&gt;".",COUNTIF(AC10:AC$73,"*病*")&gt;0),".",""),IF(AC10="病",$A809,""),IF(AND(LEN(AC10)&gt;=2,ISNUMBER(SEARCH("病",AC10))),$A809&amp;"("&amp;SUBSTITUTE(REPLACE(AC10,1,SEARCH("病",AC10)-1,""),"病","")&amp;""&amp;")",""))</f>
        <v/>
      </c>
      <c r="AD809" s="65" t="str">
        <f ca="1">CONCATENATE(IF(AND(LEN(AD808)&gt;=1,AD808&lt;&gt;".",COUNTIF(AD10:AD$73,"*病*")&gt;0),".",""),IF(AD10="病",$A809,""),IF(AND(LEN(AD10)&gt;=2,ISNUMBER(SEARCH("病",AD10))),$A809&amp;"("&amp;SUBSTITUTE(REPLACE(AD10,1,SEARCH("病",AD10)-1,""),"病","")&amp;""&amp;")",""))</f>
        <v/>
      </c>
      <c r="AE809" s="65" t="str">
        <f ca="1">CONCATENATE(IF(AND(LEN(AE808)&gt;=1,AE808&lt;&gt;".",COUNTIF(AE10:AE$73,"*病*")&gt;0),".",""),IF(AE10="病",$A809,""),IF(AND(LEN(AE10)&gt;=2,ISNUMBER(SEARCH("病",AE10))),$A809&amp;"("&amp;SUBSTITUTE(REPLACE(AE10,1,SEARCH("病",AE10)-1,""),"病","")&amp;""&amp;")",""))</f>
        <v/>
      </c>
      <c r="AF809" s="65" t="str">
        <f ca="1">CONCATENATE(IF(AND(LEN(AF808)&gt;=1,AF808&lt;&gt;".",COUNTIF(AF10:AF$73,"*病*")&gt;0),".",""),IF(AF10="病",$A809,""),IF(AND(LEN(AF10)&gt;=2,ISNUMBER(SEARCH("病",AF10))),$A809&amp;"("&amp;SUBSTITUTE(REPLACE(AF10,1,SEARCH("病",AF10)-1,""),"病","")&amp;""&amp;")",""))</f>
        <v/>
      </c>
      <c r="AG809" s="65" t="str">
        <f ca="1">CONCATENATE(IF(AND(LEN(AG808)&gt;=1,AG808&lt;&gt;".",COUNTIF(AG10:AG$73,"*病*")&gt;0),".",""),IF(AG10="病",$A809,""),IF(AND(LEN(AG10)&gt;=2,ISNUMBER(SEARCH("病",AG10))),$A809&amp;"("&amp;SUBSTITUTE(REPLACE(AG10,1,SEARCH("病",AG10)-1,""),"病","")&amp;""&amp;")",""))</f>
        <v/>
      </c>
      <c r="AH809" s="65"/>
      <c r="AI809" s="65"/>
      <c r="AJ809" s="65"/>
    </row>
    <row r="810" spans="1:36">
      <c r="A810" s="65">
        <f t="shared" si="65"/>
        <v>10</v>
      </c>
      <c r="B810" s="65" t="str">
        <f t="shared" si="65"/>
        <v>翁皓威</v>
      </c>
      <c r="C810" s="65" t="str">
        <f ca="1">CONCATENATE(IF(AND(LEN(C809)&gt;=1,C809&lt;&gt;".",COUNTIF(C11:C$73,"*病*")&gt;0),".",""),IF(C11="病",$A810,""),IF(AND(LEN(C11)&gt;=2,ISNUMBER(SEARCH("病",C11))),$A810&amp;"("&amp;SUBSTITUTE(REPLACE(C11,1,SEARCH("病",C11)-1,""),"病","")&amp;""&amp;")",""))</f>
        <v/>
      </c>
      <c r="D810" s="65" t="str">
        <f ca="1">CONCATENATE(IF(AND(LEN(D809)&gt;=1,D809&lt;&gt;".",COUNTIF(D11:D$73,"*病*")&gt;0),".",""),IF(D11="病",$A810,""),IF(AND(LEN(D11)&gt;=2,ISNUMBER(SEARCH("病",D11))),$A810&amp;"("&amp;SUBSTITUTE(REPLACE(D11,1,SEARCH("病",D11)-1,""),"病","")&amp;""&amp;")",""))</f>
        <v/>
      </c>
      <c r="E810" s="65" t="str">
        <f ca="1">CONCATENATE(IF(AND(LEN(E809)&gt;=1,E809&lt;&gt;".",COUNTIF(E11:E$73,"*病*")&gt;0),".",""),IF(E11="病",$A810,""),IF(AND(LEN(E11)&gt;=2,ISNUMBER(SEARCH("病",E11))),$A810&amp;"("&amp;SUBSTITUTE(REPLACE(E11,1,SEARCH("病",E11)-1,""),"病","")&amp;""&amp;")",""))</f>
        <v/>
      </c>
      <c r="F810" s="65" t="str">
        <f ca="1">CONCATENATE(IF(AND(LEN(F809)&gt;=1,F809&lt;&gt;".",COUNTIF(F11:F$73,"*病*")&gt;0),".",""),IF(F11="病",$A810,""),IF(AND(LEN(F11)&gt;=2,ISNUMBER(SEARCH("病",F11))),$A810&amp;"("&amp;SUBSTITUTE(REPLACE(F11,1,SEARCH("病",F11)-1,""),"病","")&amp;""&amp;")",""))</f>
        <v/>
      </c>
      <c r="G810" s="65" t="str">
        <f ca="1">CONCATENATE(IF(AND(LEN(G809)&gt;=1,G809&lt;&gt;".",COUNTIF(G11:G$73,"*病*")&gt;0),".",""),IF(G11="病",$A810,""),IF(AND(LEN(G11)&gt;=2,ISNUMBER(SEARCH("病",G11))),$A810&amp;"("&amp;SUBSTITUTE(REPLACE(G11,1,SEARCH("病",G11)-1,""),"病","")&amp;""&amp;")",""))</f>
        <v/>
      </c>
      <c r="H810" s="65" t="str">
        <f ca="1">CONCATENATE(IF(AND(LEN(H809)&gt;=1,H809&lt;&gt;".",COUNTIF(H11:H$73,"*病*")&gt;0),".",""),IF(H11="病",$A810,""),IF(AND(LEN(H11)&gt;=2,ISNUMBER(SEARCH("病",H11))),$A810&amp;"("&amp;SUBSTITUTE(REPLACE(H11,1,SEARCH("病",H11)-1,""),"病","")&amp;""&amp;")",""))</f>
        <v/>
      </c>
      <c r="I810" s="65" t="str">
        <f ca="1">CONCATENATE(IF(AND(LEN(I809)&gt;=1,I809&lt;&gt;".",COUNTIF(I11:I$73,"*病*")&gt;0),".",""),IF(I11="病",$A810,""),IF(AND(LEN(I11)&gt;=2,ISNUMBER(SEARCH("病",I11))),$A810&amp;"("&amp;SUBSTITUTE(REPLACE(I11,1,SEARCH("病",I11)-1,""),"病","")&amp;""&amp;")",""))</f>
        <v/>
      </c>
      <c r="J810" s="65" t="str">
        <f ca="1">CONCATENATE(IF(AND(LEN(J809)&gt;=1,J809&lt;&gt;".",COUNTIF(J11:J$73,"*病*")&gt;0),".",""),IF(J11="病",$A810,""),IF(AND(LEN(J11)&gt;=2,ISNUMBER(SEARCH("病",J11))),$A810&amp;"("&amp;SUBSTITUTE(REPLACE(J11,1,SEARCH("病",J11)-1,""),"病","")&amp;""&amp;")",""))</f>
        <v/>
      </c>
      <c r="K810" s="65" t="str">
        <f ca="1">CONCATENATE(IF(AND(LEN(K809)&gt;=1,K809&lt;&gt;".",COUNTIF(K11:K$73,"*病*")&gt;0),".",""),IF(K11="病",$A810,""),IF(AND(LEN(K11)&gt;=2,ISNUMBER(SEARCH("病",K11))),$A810&amp;"("&amp;SUBSTITUTE(REPLACE(K11,1,SEARCH("病",K11)-1,""),"病","")&amp;""&amp;")",""))</f>
        <v/>
      </c>
      <c r="L810" s="65" t="str">
        <f ca="1">CONCATENATE(IF(AND(LEN(L809)&gt;=1,L809&lt;&gt;".",COUNTIF(L11:L$73,"*病*")&gt;0),".",""),IF(L11="病",$A810,""),IF(AND(LEN(L11)&gt;=2,ISNUMBER(SEARCH("病",L11))),$A810&amp;"("&amp;SUBSTITUTE(REPLACE(L11,1,SEARCH("病",L11)-1,""),"病","")&amp;""&amp;")",""))</f>
        <v/>
      </c>
      <c r="M810" s="65" t="str">
        <f ca="1">CONCATENATE(IF(AND(LEN(M809)&gt;=1,M809&lt;&gt;".",COUNTIF(M11:M$73,"*病*")&gt;0),".",""),IF(M11="病",$A810,""),IF(AND(LEN(M11)&gt;=2,ISNUMBER(SEARCH("病",M11))),$A810&amp;"("&amp;SUBSTITUTE(REPLACE(M11,1,SEARCH("病",M11)-1,""),"病","")&amp;""&amp;")",""))</f>
        <v/>
      </c>
      <c r="N810" s="65" t="str">
        <f ca="1">CONCATENATE(IF(AND(LEN(N809)&gt;=1,N809&lt;&gt;".",COUNTIF(N11:N$73,"*病*")&gt;0),".",""),IF(N11="病",$A810,""),IF(AND(LEN(N11)&gt;=2,ISNUMBER(SEARCH("病",N11))),$A810&amp;"("&amp;SUBSTITUTE(REPLACE(N11,1,SEARCH("病",N11)-1,""),"病","")&amp;""&amp;")",""))</f>
        <v/>
      </c>
      <c r="O810" s="65" t="str">
        <f ca="1">CONCATENATE(IF(AND(LEN(O809)&gt;=1,O809&lt;&gt;".",COUNTIF(O11:O$73,"*病*")&gt;0),".",""),IF(O11="病",$A810,""),IF(AND(LEN(O11)&gt;=2,ISNUMBER(SEARCH("病",O11))),$A810&amp;"("&amp;SUBSTITUTE(REPLACE(O11,1,SEARCH("病",O11)-1,""),"病","")&amp;""&amp;")",""))</f>
        <v/>
      </c>
      <c r="P810" s="65" t="str">
        <f ca="1">CONCATENATE(IF(AND(LEN(P809)&gt;=1,P809&lt;&gt;".",COUNTIF(P11:P$73,"*病*")&gt;0),".",""),IF(P11="病",$A810,""),IF(AND(LEN(P11)&gt;=2,ISNUMBER(SEARCH("病",P11))),$A810&amp;"("&amp;SUBSTITUTE(REPLACE(P11,1,SEARCH("病",P11)-1,""),"病","")&amp;""&amp;")",""))</f>
        <v/>
      </c>
      <c r="Q810" s="65" t="str">
        <f ca="1">CONCATENATE(IF(AND(LEN(Q809)&gt;=1,Q809&lt;&gt;".",COUNTIF(Q11:Q$73,"*病*")&gt;0),".",""),IF(Q11="病",$A810,""),IF(AND(LEN(Q11)&gt;=2,ISNUMBER(SEARCH("病",Q11))),$A810&amp;"("&amp;SUBSTITUTE(REPLACE(Q11,1,SEARCH("病",Q11)-1,""),"病","")&amp;""&amp;")",""))</f>
        <v/>
      </c>
      <c r="R810" s="65" t="str">
        <f ca="1">CONCATENATE(IF(AND(LEN(R809)&gt;=1,R809&lt;&gt;".",COUNTIF(R11:R$73,"*病*")&gt;0),".",""),IF(R11="病",$A810,""),IF(AND(LEN(R11)&gt;=2,ISNUMBER(SEARCH("病",R11))),$A810&amp;"("&amp;SUBSTITUTE(REPLACE(R11,1,SEARCH("病",R11)-1,""),"病","")&amp;""&amp;")",""))</f>
        <v/>
      </c>
      <c r="S810" s="65" t="str">
        <f ca="1">CONCATENATE(IF(AND(LEN(S809)&gt;=1,S809&lt;&gt;".",COUNTIF(S11:S$73,"*病*")&gt;0),".",""),IF(S11="病",$A810,""),IF(AND(LEN(S11)&gt;=2,ISNUMBER(SEARCH("病",S11))),$A810&amp;"("&amp;SUBSTITUTE(REPLACE(S11,1,SEARCH("病",S11)-1,""),"病","")&amp;""&amp;")",""))</f>
        <v/>
      </c>
      <c r="T810" s="65" t="str">
        <f ca="1">CONCATENATE(IF(AND(LEN(T809)&gt;=1,T809&lt;&gt;".",COUNTIF(T11:T$73,"*病*")&gt;0),".",""),IF(T11="病",$A810,""),IF(AND(LEN(T11)&gt;=2,ISNUMBER(SEARCH("病",T11))),$A810&amp;"("&amp;SUBSTITUTE(REPLACE(T11,1,SEARCH("病",T11)-1,""),"病","")&amp;""&amp;")",""))</f>
        <v/>
      </c>
      <c r="U810" s="65" t="str">
        <f ca="1">CONCATENATE(IF(AND(LEN(U809)&gt;=1,U809&lt;&gt;".",COUNTIF(U11:U$73,"*病*")&gt;0),".",""),IF(U11="病",$A810,""),IF(AND(LEN(U11)&gt;=2,ISNUMBER(SEARCH("病",U11))),$A810&amp;"("&amp;SUBSTITUTE(REPLACE(U11,1,SEARCH("病",U11)-1,""),"病","")&amp;""&amp;")",""))</f>
        <v/>
      </c>
      <c r="V810" s="65" t="str">
        <f ca="1">CONCATENATE(IF(AND(LEN(V809)&gt;=1,V809&lt;&gt;".",COUNTIF(V11:V$73,"*病*")&gt;0),".",""),IF(V11="病",$A810,""),IF(AND(LEN(V11)&gt;=2,ISNUMBER(SEARCH("病",V11))),$A810&amp;"("&amp;SUBSTITUTE(REPLACE(V11,1,SEARCH("病",V11)-1,""),"病","")&amp;""&amp;")",""))</f>
        <v/>
      </c>
      <c r="W810" s="65" t="str">
        <f ca="1">CONCATENATE(IF(AND(LEN(W809)&gt;=1,W809&lt;&gt;".",COUNTIF(W11:W$73,"*病*")&gt;0),".",""),IF(W11="病",$A810,""),IF(AND(LEN(W11)&gt;=2,ISNUMBER(SEARCH("病",W11))),$A810&amp;"("&amp;SUBSTITUTE(REPLACE(W11,1,SEARCH("病",W11)-1,""),"病","")&amp;""&amp;")",""))</f>
        <v/>
      </c>
      <c r="X810" s="65" t="str">
        <f ca="1">CONCATENATE(IF(AND(LEN(X809)&gt;=1,X809&lt;&gt;".",COUNTIF(X11:X$73,"*病*")&gt;0),".",""),IF(X11="病",$A810,""),IF(AND(LEN(X11)&gt;=2,ISNUMBER(SEARCH("病",X11))),$A810&amp;"("&amp;SUBSTITUTE(REPLACE(X11,1,SEARCH("病",X11)-1,""),"病","")&amp;""&amp;")",""))</f>
        <v/>
      </c>
      <c r="Y810" s="65" t="str">
        <f ca="1">CONCATENATE(IF(AND(LEN(Y809)&gt;=1,Y809&lt;&gt;".",COUNTIF(Y11:Y$73,"*病*")&gt;0),".",""),IF(Y11="病",$A810,""),IF(AND(LEN(Y11)&gt;=2,ISNUMBER(SEARCH("病",Y11))),$A810&amp;"("&amp;SUBSTITUTE(REPLACE(Y11,1,SEARCH("病",Y11)-1,""),"病","")&amp;""&amp;")",""))</f>
        <v/>
      </c>
      <c r="Z810" s="65" t="str">
        <f ca="1">CONCATENATE(IF(AND(LEN(Z809)&gt;=1,Z809&lt;&gt;".",COUNTIF(Z11:Z$73,"*病*")&gt;0),".",""),IF(Z11="病",$A810,""),IF(AND(LEN(Z11)&gt;=2,ISNUMBER(SEARCH("病",Z11))),$A810&amp;"("&amp;SUBSTITUTE(REPLACE(Z11,1,SEARCH("病",Z11)-1,""),"病","")&amp;""&amp;")",""))</f>
        <v/>
      </c>
      <c r="AA810" s="65" t="str">
        <f ca="1">CONCATENATE(IF(AND(LEN(AA809)&gt;=1,AA809&lt;&gt;".",COUNTIF(AA11:AA$73,"*病*")&gt;0),".",""),IF(AA11="病",$A810,""),IF(AND(LEN(AA11)&gt;=2,ISNUMBER(SEARCH("病",AA11))),$A810&amp;"("&amp;SUBSTITUTE(REPLACE(AA11,1,SEARCH("病",AA11)-1,""),"病","")&amp;""&amp;")",""))</f>
        <v/>
      </c>
      <c r="AB810" s="65" t="str">
        <f ca="1">CONCATENATE(IF(AND(LEN(AB809)&gt;=1,AB809&lt;&gt;".",COUNTIF(AB11:AB$73,"*病*")&gt;0),".",""),IF(AB11="病",$A810,""),IF(AND(LEN(AB11)&gt;=2,ISNUMBER(SEARCH("病",AB11))),$A810&amp;"("&amp;SUBSTITUTE(REPLACE(AB11,1,SEARCH("病",AB11)-1,""),"病","")&amp;""&amp;")",""))</f>
        <v/>
      </c>
      <c r="AC810" s="65" t="str">
        <f ca="1">CONCATENATE(IF(AND(LEN(AC809)&gt;=1,AC809&lt;&gt;".",COUNTIF(AC11:AC$73,"*病*")&gt;0),".",""),IF(AC11="病",$A810,""),IF(AND(LEN(AC11)&gt;=2,ISNUMBER(SEARCH("病",AC11))),$A810&amp;"("&amp;SUBSTITUTE(REPLACE(AC11,1,SEARCH("病",AC11)-1,""),"病","")&amp;""&amp;")",""))</f>
        <v/>
      </c>
      <c r="AD810" s="65" t="str">
        <f ca="1">CONCATENATE(IF(AND(LEN(AD809)&gt;=1,AD809&lt;&gt;".",COUNTIF(AD11:AD$73,"*病*")&gt;0),".",""),IF(AD11="病",$A810,""),IF(AND(LEN(AD11)&gt;=2,ISNUMBER(SEARCH("病",AD11))),$A810&amp;"("&amp;SUBSTITUTE(REPLACE(AD11,1,SEARCH("病",AD11)-1,""),"病","")&amp;""&amp;")",""))</f>
        <v/>
      </c>
      <c r="AE810" s="65" t="str">
        <f ca="1">CONCATENATE(IF(AND(LEN(AE809)&gt;=1,AE809&lt;&gt;".",COUNTIF(AE11:AE$73,"*病*")&gt;0),".",""),IF(AE11="病",$A810,""),IF(AND(LEN(AE11)&gt;=2,ISNUMBER(SEARCH("病",AE11))),$A810&amp;"("&amp;SUBSTITUTE(REPLACE(AE11,1,SEARCH("病",AE11)-1,""),"病","")&amp;""&amp;")",""))</f>
        <v>10(29日07-30日22)</v>
      </c>
      <c r="AF810" s="65" t="str">
        <f ca="1">CONCATENATE(IF(AND(LEN(AF809)&gt;=1,AF809&lt;&gt;".",COUNTIF(AF11:AF$73,"*病*")&gt;0),".",""),IF(AF11="病",$A810,""),IF(AND(LEN(AF11)&gt;=2,ISNUMBER(SEARCH("病",AF11))),$A810&amp;"("&amp;SUBSTITUTE(REPLACE(AF11,1,SEARCH("病",AF11)-1,""),"病","")&amp;""&amp;")",""))</f>
        <v>10(29日07-30日22)</v>
      </c>
      <c r="AG810" s="65" t="str">
        <f ca="1">CONCATENATE(IF(AND(LEN(AG809)&gt;=1,AG809&lt;&gt;".",COUNTIF(AG11:AG$73,"*病*")&gt;0),".",""),IF(AG11="病",$A810,""),IF(AND(LEN(AG11)&gt;=2,ISNUMBER(SEARCH("病",AG11))),$A810&amp;"("&amp;SUBSTITUTE(REPLACE(AG11,1,SEARCH("病",AG11)-1,""),"病","")&amp;""&amp;")",""))</f>
        <v/>
      </c>
      <c r="AH810" s="65"/>
      <c r="AI810" s="65"/>
      <c r="AJ810" s="65"/>
    </row>
    <row r="811" spans="1:36">
      <c r="A811" s="65">
        <f t="shared" si="65"/>
        <v>11</v>
      </c>
      <c r="B811" s="65" t="str">
        <f t="shared" si="65"/>
        <v>楊育鵬</v>
      </c>
      <c r="C811" s="65" t="str">
        <f ca="1">CONCATENATE(IF(AND(LEN(C810)&gt;=1,C810&lt;&gt;".",COUNTIF(C12:C$73,"*病*")&gt;0),".",""),IF(C12="病",$A811,""),IF(AND(LEN(C12)&gt;=2,ISNUMBER(SEARCH("病",C12))),$A811&amp;"("&amp;SUBSTITUTE(REPLACE(C12,1,SEARCH("病",C12)-1,""),"病","")&amp;""&amp;")",""))</f>
        <v/>
      </c>
      <c r="D811" s="65" t="str">
        <f ca="1">CONCATENATE(IF(AND(LEN(D810)&gt;=1,D810&lt;&gt;".",COUNTIF(D12:D$73,"*病*")&gt;0),".",""),IF(D12="病",$A811,""),IF(AND(LEN(D12)&gt;=2,ISNUMBER(SEARCH("病",D12))),$A811&amp;"("&amp;SUBSTITUTE(REPLACE(D12,1,SEARCH("病",D12)-1,""),"病","")&amp;""&amp;")",""))</f>
        <v/>
      </c>
      <c r="E811" s="65" t="str">
        <f ca="1">CONCATENATE(IF(AND(LEN(E810)&gt;=1,E810&lt;&gt;".",COUNTIF(E12:E$73,"*病*")&gt;0),".",""),IF(E12="病",$A811,""),IF(AND(LEN(E12)&gt;=2,ISNUMBER(SEARCH("病",E12))),$A811&amp;"("&amp;SUBSTITUTE(REPLACE(E12,1,SEARCH("病",E12)-1,""),"病","")&amp;""&amp;")",""))</f>
        <v/>
      </c>
      <c r="F811" s="65" t="str">
        <f ca="1">CONCATENATE(IF(AND(LEN(F810)&gt;=1,F810&lt;&gt;".",COUNTIF(F12:F$73,"*病*")&gt;0),".",""),IF(F12="病",$A811,""),IF(AND(LEN(F12)&gt;=2,ISNUMBER(SEARCH("病",F12))),$A811&amp;"("&amp;SUBSTITUTE(REPLACE(F12,1,SEARCH("病",F12)-1,""),"病","")&amp;""&amp;")",""))</f>
        <v/>
      </c>
      <c r="G811" s="65" t="str">
        <f ca="1">CONCATENATE(IF(AND(LEN(G810)&gt;=1,G810&lt;&gt;".",COUNTIF(G12:G$73,"*病*")&gt;0),".",""),IF(G12="病",$A811,""),IF(AND(LEN(G12)&gt;=2,ISNUMBER(SEARCH("病",G12))),$A811&amp;"("&amp;SUBSTITUTE(REPLACE(G12,1,SEARCH("病",G12)-1,""),"病","")&amp;""&amp;")",""))</f>
        <v/>
      </c>
      <c r="H811" s="65" t="str">
        <f ca="1">CONCATENATE(IF(AND(LEN(H810)&gt;=1,H810&lt;&gt;".",COUNTIF(H12:H$73,"*病*")&gt;0),".",""),IF(H12="病",$A811,""),IF(AND(LEN(H12)&gt;=2,ISNUMBER(SEARCH("病",H12))),$A811&amp;"("&amp;SUBSTITUTE(REPLACE(H12,1,SEARCH("病",H12)-1,""),"病","")&amp;""&amp;")",""))</f>
        <v/>
      </c>
      <c r="I811" s="65" t="str">
        <f ca="1">CONCATENATE(IF(AND(LEN(I810)&gt;=1,I810&lt;&gt;".",COUNTIF(I12:I$73,"*病*")&gt;0),".",""),IF(I12="病",$A811,""),IF(AND(LEN(I12)&gt;=2,ISNUMBER(SEARCH("病",I12))),$A811&amp;"("&amp;SUBSTITUTE(REPLACE(I12,1,SEARCH("病",I12)-1,""),"病","")&amp;""&amp;")",""))</f>
        <v/>
      </c>
      <c r="J811" s="65" t="str">
        <f ca="1">CONCATENATE(IF(AND(LEN(J810)&gt;=1,J810&lt;&gt;".",COUNTIF(J12:J$73,"*病*")&gt;0),".",""),IF(J12="病",$A811,""),IF(AND(LEN(J12)&gt;=2,ISNUMBER(SEARCH("病",J12))),$A811&amp;"("&amp;SUBSTITUTE(REPLACE(J12,1,SEARCH("病",J12)-1,""),"病","")&amp;""&amp;")",""))</f>
        <v/>
      </c>
      <c r="K811" s="65" t="str">
        <f ca="1">CONCATENATE(IF(AND(LEN(K810)&gt;=1,K810&lt;&gt;".",COUNTIF(K12:K$73,"*病*")&gt;0),".",""),IF(K12="病",$A811,""),IF(AND(LEN(K12)&gt;=2,ISNUMBER(SEARCH("病",K12))),$A811&amp;"("&amp;SUBSTITUTE(REPLACE(K12,1,SEARCH("病",K12)-1,""),"病","")&amp;""&amp;")",""))</f>
        <v/>
      </c>
      <c r="L811" s="65" t="str">
        <f ca="1">CONCATENATE(IF(AND(LEN(L810)&gt;=1,L810&lt;&gt;".",COUNTIF(L12:L$73,"*病*")&gt;0),".",""),IF(L12="病",$A811,""),IF(AND(LEN(L12)&gt;=2,ISNUMBER(SEARCH("病",L12))),$A811&amp;"("&amp;SUBSTITUTE(REPLACE(L12,1,SEARCH("病",L12)-1,""),"病","")&amp;""&amp;")",""))</f>
        <v/>
      </c>
      <c r="M811" s="65" t="str">
        <f ca="1">CONCATENATE(IF(AND(LEN(M810)&gt;=1,M810&lt;&gt;".",COUNTIF(M12:M$73,"*病*")&gt;0),".",""),IF(M12="病",$A811,""),IF(AND(LEN(M12)&gt;=2,ISNUMBER(SEARCH("病",M12))),$A811&amp;"("&amp;SUBSTITUTE(REPLACE(M12,1,SEARCH("病",M12)-1,""),"病","")&amp;""&amp;")",""))</f>
        <v/>
      </c>
      <c r="N811" s="65" t="str">
        <f ca="1">CONCATENATE(IF(AND(LEN(N810)&gt;=1,N810&lt;&gt;".",COUNTIF(N12:N$73,"*病*")&gt;0),".",""),IF(N12="病",$A811,""),IF(AND(LEN(N12)&gt;=2,ISNUMBER(SEARCH("病",N12))),$A811&amp;"("&amp;SUBSTITUTE(REPLACE(N12,1,SEARCH("病",N12)-1,""),"病","")&amp;""&amp;")",""))</f>
        <v/>
      </c>
      <c r="O811" s="65" t="str">
        <f ca="1">CONCATENATE(IF(AND(LEN(O810)&gt;=1,O810&lt;&gt;".",COUNTIF(O12:O$73,"*病*")&gt;0),".",""),IF(O12="病",$A811,""),IF(AND(LEN(O12)&gt;=2,ISNUMBER(SEARCH("病",O12))),$A811&amp;"("&amp;SUBSTITUTE(REPLACE(O12,1,SEARCH("病",O12)-1,""),"病","")&amp;""&amp;")",""))</f>
        <v/>
      </c>
      <c r="P811" s="65" t="str">
        <f ca="1">CONCATENATE(IF(AND(LEN(P810)&gt;=1,P810&lt;&gt;".",COUNTIF(P12:P$73,"*病*")&gt;0),".",""),IF(P12="病",$A811,""),IF(AND(LEN(P12)&gt;=2,ISNUMBER(SEARCH("病",P12))),$A811&amp;"("&amp;SUBSTITUTE(REPLACE(P12,1,SEARCH("病",P12)-1,""),"病","")&amp;""&amp;")",""))</f>
        <v/>
      </c>
      <c r="Q811" s="65" t="str">
        <f ca="1">CONCATENATE(IF(AND(LEN(Q810)&gt;=1,Q810&lt;&gt;".",COUNTIF(Q12:Q$73,"*病*")&gt;0),".",""),IF(Q12="病",$A811,""),IF(AND(LEN(Q12)&gt;=2,ISNUMBER(SEARCH("病",Q12))),$A811&amp;"("&amp;SUBSTITUTE(REPLACE(Q12,1,SEARCH("病",Q12)-1,""),"病","")&amp;""&amp;")",""))</f>
        <v/>
      </c>
      <c r="R811" s="65" t="str">
        <f ca="1">CONCATENATE(IF(AND(LEN(R810)&gt;=1,R810&lt;&gt;".",COUNTIF(R12:R$73,"*病*")&gt;0),".",""),IF(R12="病",$A811,""),IF(AND(LEN(R12)&gt;=2,ISNUMBER(SEARCH("病",R12))),$A811&amp;"("&amp;SUBSTITUTE(REPLACE(R12,1,SEARCH("病",R12)-1,""),"病","")&amp;""&amp;")",""))</f>
        <v/>
      </c>
      <c r="S811" s="65" t="str">
        <f ca="1">CONCATENATE(IF(AND(LEN(S810)&gt;=1,S810&lt;&gt;".",COUNTIF(S12:S$73,"*病*")&gt;0),".",""),IF(S12="病",$A811,""),IF(AND(LEN(S12)&gt;=2,ISNUMBER(SEARCH("病",S12))),$A811&amp;"("&amp;SUBSTITUTE(REPLACE(S12,1,SEARCH("病",S12)-1,""),"病","")&amp;""&amp;")",""))</f>
        <v/>
      </c>
      <c r="T811" s="65" t="str">
        <f ca="1">CONCATENATE(IF(AND(LEN(T810)&gt;=1,T810&lt;&gt;".",COUNTIF(T12:T$73,"*病*")&gt;0),".",""),IF(T12="病",$A811,""),IF(AND(LEN(T12)&gt;=2,ISNUMBER(SEARCH("病",T12))),$A811&amp;"("&amp;SUBSTITUTE(REPLACE(T12,1,SEARCH("病",T12)-1,""),"病","")&amp;""&amp;")",""))</f>
        <v/>
      </c>
      <c r="U811" s="65" t="str">
        <f ca="1">CONCATENATE(IF(AND(LEN(U810)&gt;=1,U810&lt;&gt;".",COUNTIF(U12:U$73,"*病*")&gt;0),".",""),IF(U12="病",$A811,""),IF(AND(LEN(U12)&gt;=2,ISNUMBER(SEARCH("病",U12))),$A811&amp;"("&amp;SUBSTITUTE(REPLACE(U12,1,SEARCH("病",U12)-1,""),"病","")&amp;""&amp;")",""))</f>
        <v/>
      </c>
      <c r="V811" s="65" t="str">
        <f ca="1">CONCATENATE(IF(AND(LEN(V810)&gt;=1,V810&lt;&gt;".",COUNTIF(V12:V$73,"*病*")&gt;0),".",""),IF(V12="病",$A811,""),IF(AND(LEN(V12)&gt;=2,ISNUMBER(SEARCH("病",V12))),$A811&amp;"("&amp;SUBSTITUTE(REPLACE(V12,1,SEARCH("病",V12)-1,""),"病","")&amp;""&amp;")",""))</f>
        <v/>
      </c>
      <c r="W811" s="65" t="str">
        <f ca="1">CONCATENATE(IF(AND(LEN(W810)&gt;=1,W810&lt;&gt;".",COUNTIF(W12:W$73,"*病*")&gt;0),".",""),IF(W12="病",$A811,""),IF(AND(LEN(W12)&gt;=2,ISNUMBER(SEARCH("病",W12))),$A811&amp;"("&amp;SUBSTITUTE(REPLACE(W12,1,SEARCH("病",W12)-1,""),"病","")&amp;""&amp;")",""))</f>
        <v/>
      </c>
      <c r="X811" s="65" t="str">
        <f ca="1">CONCATENATE(IF(AND(LEN(X810)&gt;=1,X810&lt;&gt;".",COUNTIF(X12:X$73,"*病*")&gt;0),".",""),IF(X12="病",$A811,""),IF(AND(LEN(X12)&gt;=2,ISNUMBER(SEARCH("病",X12))),$A811&amp;"("&amp;SUBSTITUTE(REPLACE(X12,1,SEARCH("病",X12)-1,""),"病","")&amp;""&amp;")",""))</f>
        <v/>
      </c>
      <c r="Y811" s="65" t="str">
        <f ca="1">CONCATENATE(IF(AND(LEN(Y810)&gt;=1,Y810&lt;&gt;".",COUNTIF(Y12:Y$73,"*病*")&gt;0),".",""),IF(Y12="病",$A811,""),IF(AND(LEN(Y12)&gt;=2,ISNUMBER(SEARCH("病",Y12))),$A811&amp;"("&amp;SUBSTITUTE(REPLACE(Y12,1,SEARCH("病",Y12)-1,""),"病","")&amp;""&amp;")",""))</f>
        <v/>
      </c>
      <c r="Z811" s="65" t="str">
        <f ca="1">CONCATENATE(IF(AND(LEN(Z810)&gt;=1,Z810&lt;&gt;".",COUNTIF(Z12:Z$73,"*病*")&gt;0),".",""),IF(Z12="病",$A811,""),IF(AND(LEN(Z12)&gt;=2,ISNUMBER(SEARCH("病",Z12))),$A811&amp;"("&amp;SUBSTITUTE(REPLACE(Z12,1,SEARCH("病",Z12)-1,""),"病","")&amp;""&amp;")",""))</f>
        <v/>
      </c>
      <c r="AA811" s="65" t="str">
        <f ca="1">CONCATENATE(IF(AND(LEN(AA810)&gt;=1,AA810&lt;&gt;".",COUNTIF(AA12:AA$73,"*病*")&gt;0),".",""),IF(AA12="病",$A811,""),IF(AND(LEN(AA12)&gt;=2,ISNUMBER(SEARCH("病",AA12))),$A811&amp;"("&amp;SUBSTITUTE(REPLACE(AA12,1,SEARCH("病",AA12)-1,""),"病","")&amp;""&amp;")",""))</f>
        <v/>
      </c>
      <c r="AB811" s="65" t="str">
        <f ca="1">CONCATENATE(IF(AND(LEN(AB810)&gt;=1,AB810&lt;&gt;".",COUNTIF(AB12:AB$73,"*病*")&gt;0),".",""),IF(AB12="病",$A811,""),IF(AND(LEN(AB12)&gt;=2,ISNUMBER(SEARCH("病",AB12))),$A811&amp;"("&amp;SUBSTITUTE(REPLACE(AB12,1,SEARCH("病",AB12)-1,""),"病","")&amp;""&amp;")",""))</f>
        <v/>
      </c>
      <c r="AC811" s="65" t="str">
        <f ca="1">CONCATENATE(IF(AND(LEN(AC810)&gt;=1,AC810&lt;&gt;".",COUNTIF(AC12:AC$73,"*病*")&gt;0),".",""),IF(AC12="病",$A811,""),IF(AND(LEN(AC12)&gt;=2,ISNUMBER(SEARCH("病",AC12))),$A811&amp;"("&amp;SUBSTITUTE(REPLACE(AC12,1,SEARCH("病",AC12)-1,""),"病","")&amp;""&amp;")",""))</f>
        <v/>
      </c>
      <c r="AD811" s="65" t="str">
        <f ca="1">CONCATENATE(IF(AND(LEN(AD810)&gt;=1,AD810&lt;&gt;".",COUNTIF(AD12:AD$73,"*病*")&gt;0),".",""),IF(AD12="病",$A811,""),IF(AND(LEN(AD12)&gt;=2,ISNUMBER(SEARCH("病",AD12))),$A811&amp;"("&amp;SUBSTITUTE(REPLACE(AD12,1,SEARCH("病",AD12)-1,""),"病","")&amp;""&amp;")",""))</f>
        <v/>
      </c>
      <c r="AE811" s="65" t="str">
        <f ca="1">CONCATENATE(IF(AND(LEN(AE810)&gt;=1,AE810&lt;&gt;".",COUNTIF(AE12:AE$73,"*病*")&gt;0),".",""),IF(AE12="病",$A811,""),IF(AND(LEN(AE12)&gt;=2,ISNUMBER(SEARCH("病",AE12))),$A811&amp;"("&amp;SUBSTITUTE(REPLACE(AE12,1,SEARCH("病",AE12)-1,""),"病","")&amp;""&amp;")",""))</f>
        <v>.</v>
      </c>
      <c r="AF811" s="65" t="str">
        <f ca="1">CONCATENATE(IF(AND(LEN(AF810)&gt;=1,AF810&lt;&gt;".",COUNTIF(AF12:AF$73,"*病*")&gt;0),".",""),IF(AF12="病",$A811,""),IF(AND(LEN(AF12)&gt;=2,ISNUMBER(SEARCH("病",AF12))),$A811&amp;"("&amp;SUBSTITUTE(REPLACE(AF12,1,SEARCH("病",AF12)-1,""),"病","")&amp;""&amp;")",""))</f>
        <v>.</v>
      </c>
      <c r="AG811" s="65" t="str">
        <f ca="1">CONCATENATE(IF(AND(LEN(AG810)&gt;=1,AG810&lt;&gt;".",COUNTIF(AG12:AG$73,"*病*")&gt;0),".",""),IF(AG12="病",$A811,""),IF(AND(LEN(AG12)&gt;=2,ISNUMBER(SEARCH("病",AG12))),$A811&amp;"("&amp;SUBSTITUTE(REPLACE(AG12,1,SEARCH("病",AG12)-1,""),"病","")&amp;""&amp;")",""))</f>
        <v/>
      </c>
      <c r="AH811" s="65"/>
      <c r="AI811" s="65"/>
      <c r="AJ811" s="65"/>
    </row>
    <row r="812" spans="1:36">
      <c r="A812" s="65">
        <f t="shared" si="65"/>
        <v>12</v>
      </c>
      <c r="B812" s="65" t="str">
        <f t="shared" si="65"/>
        <v>張德富</v>
      </c>
      <c r="C812" s="65" t="str">
        <f ca="1">CONCATENATE(IF(AND(LEN(C811)&gt;=1,C811&lt;&gt;".",COUNTIF(C13:C$73,"*病*")&gt;0),".",""),IF(C13="病",$A812,""),IF(AND(LEN(C13)&gt;=2,ISNUMBER(SEARCH("病",C13))),$A812&amp;"("&amp;SUBSTITUTE(REPLACE(C13,1,SEARCH("病",C13)-1,""),"病","")&amp;""&amp;")",""))</f>
        <v/>
      </c>
      <c r="D812" s="65" t="str">
        <f ca="1">CONCATENATE(IF(AND(LEN(D811)&gt;=1,D811&lt;&gt;".",COUNTIF(D13:D$73,"*病*")&gt;0),".",""),IF(D13="病",$A812,""),IF(AND(LEN(D13)&gt;=2,ISNUMBER(SEARCH("病",D13))),$A812&amp;"("&amp;SUBSTITUTE(REPLACE(D13,1,SEARCH("病",D13)-1,""),"病","")&amp;""&amp;")",""))</f>
        <v/>
      </c>
      <c r="E812" s="65" t="str">
        <f ca="1">CONCATENATE(IF(AND(LEN(E811)&gt;=1,E811&lt;&gt;".",COUNTIF(E13:E$73,"*病*")&gt;0),".",""),IF(E13="病",$A812,""),IF(AND(LEN(E13)&gt;=2,ISNUMBER(SEARCH("病",E13))),$A812&amp;"("&amp;SUBSTITUTE(REPLACE(E13,1,SEARCH("病",E13)-1,""),"病","")&amp;""&amp;")",""))</f>
        <v/>
      </c>
      <c r="F812" s="65" t="str">
        <f ca="1">CONCATENATE(IF(AND(LEN(F811)&gt;=1,F811&lt;&gt;".",COUNTIF(F13:F$73,"*病*")&gt;0),".",""),IF(F13="病",$A812,""),IF(AND(LEN(F13)&gt;=2,ISNUMBER(SEARCH("病",F13))),$A812&amp;"("&amp;SUBSTITUTE(REPLACE(F13,1,SEARCH("病",F13)-1,""),"病","")&amp;""&amp;")",""))</f>
        <v/>
      </c>
      <c r="G812" s="65" t="str">
        <f ca="1">CONCATENATE(IF(AND(LEN(G811)&gt;=1,G811&lt;&gt;".",COUNTIF(G13:G$73,"*病*")&gt;0),".",""),IF(G13="病",$A812,""),IF(AND(LEN(G13)&gt;=2,ISNUMBER(SEARCH("病",G13))),$A812&amp;"("&amp;SUBSTITUTE(REPLACE(G13,1,SEARCH("病",G13)-1,""),"病","")&amp;""&amp;")",""))</f>
        <v/>
      </c>
      <c r="H812" s="65" t="str">
        <f ca="1">CONCATENATE(IF(AND(LEN(H811)&gt;=1,H811&lt;&gt;".",COUNTIF(H13:H$73,"*病*")&gt;0),".",""),IF(H13="病",$A812,""),IF(AND(LEN(H13)&gt;=2,ISNUMBER(SEARCH("病",H13))),$A812&amp;"("&amp;SUBSTITUTE(REPLACE(H13,1,SEARCH("病",H13)-1,""),"病","")&amp;""&amp;")",""))</f>
        <v/>
      </c>
      <c r="I812" s="65" t="str">
        <f ca="1">CONCATENATE(IF(AND(LEN(I811)&gt;=1,I811&lt;&gt;".",COUNTIF(I13:I$73,"*病*")&gt;0),".",""),IF(I13="病",$A812,""),IF(AND(LEN(I13)&gt;=2,ISNUMBER(SEARCH("病",I13))),$A812&amp;"("&amp;SUBSTITUTE(REPLACE(I13,1,SEARCH("病",I13)-1,""),"病","")&amp;""&amp;")",""))</f>
        <v/>
      </c>
      <c r="J812" s="65" t="str">
        <f ca="1">CONCATENATE(IF(AND(LEN(J811)&gt;=1,J811&lt;&gt;".",COUNTIF(J13:J$73,"*病*")&gt;0),".",""),IF(J13="病",$A812,""),IF(AND(LEN(J13)&gt;=2,ISNUMBER(SEARCH("病",J13))),$A812&amp;"("&amp;SUBSTITUTE(REPLACE(J13,1,SEARCH("病",J13)-1,""),"病","")&amp;""&amp;")",""))</f>
        <v/>
      </c>
      <c r="K812" s="65" t="str">
        <f ca="1">CONCATENATE(IF(AND(LEN(K811)&gt;=1,K811&lt;&gt;".",COUNTIF(K13:K$73,"*病*")&gt;0),".",""),IF(K13="病",$A812,""),IF(AND(LEN(K13)&gt;=2,ISNUMBER(SEARCH("病",K13))),$A812&amp;"("&amp;SUBSTITUTE(REPLACE(K13,1,SEARCH("病",K13)-1,""),"病","")&amp;""&amp;")",""))</f>
        <v/>
      </c>
      <c r="L812" s="65" t="str">
        <f ca="1">CONCATENATE(IF(AND(LEN(L811)&gt;=1,L811&lt;&gt;".",COUNTIF(L13:L$73,"*病*")&gt;0),".",""),IF(L13="病",$A812,""),IF(AND(LEN(L13)&gt;=2,ISNUMBER(SEARCH("病",L13))),$A812&amp;"("&amp;SUBSTITUTE(REPLACE(L13,1,SEARCH("病",L13)-1,""),"病","")&amp;""&amp;")",""))</f>
        <v/>
      </c>
      <c r="M812" s="65" t="str">
        <f ca="1">CONCATENATE(IF(AND(LEN(M811)&gt;=1,M811&lt;&gt;".",COUNTIF(M13:M$73,"*病*")&gt;0),".",""),IF(M13="病",$A812,""),IF(AND(LEN(M13)&gt;=2,ISNUMBER(SEARCH("病",M13))),$A812&amp;"("&amp;SUBSTITUTE(REPLACE(M13,1,SEARCH("病",M13)-1,""),"病","")&amp;""&amp;")",""))</f>
        <v/>
      </c>
      <c r="N812" s="65" t="str">
        <f ca="1">CONCATENATE(IF(AND(LEN(N811)&gt;=1,N811&lt;&gt;".",COUNTIF(N13:N$73,"*病*")&gt;0),".",""),IF(N13="病",$A812,""),IF(AND(LEN(N13)&gt;=2,ISNUMBER(SEARCH("病",N13))),$A812&amp;"("&amp;SUBSTITUTE(REPLACE(N13,1,SEARCH("病",N13)-1,""),"病","")&amp;""&amp;")",""))</f>
        <v/>
      </c>
      <c r="O812" s="65" t="str">
        <f ca="1">CONCATENATE(IF(AND(LEN(O811)&gt;=1,O811&lt;&gt;".",COUNTIF(O13:O$73,"*病*")&gt;0),".",""),IF(O13="病",$A812,""),IF(AND(LEN(O13)&gt;=2,ISNUMBER(SEARCH("病",O13))),$A812&amp;"("&amp;SUBSTITUTE(REPLACE(O13,1,SEARCH("病",O13)-1,""),"病","")&amp;""&amp;")",""))</f>
        <v/>
      </c>
      <c r="P812" s="65" t="str">
        <f ca="1">CONCATENATE(IF(AND(LEN(P811)&gt;=1,P811&lt;&gt;".",COUNTIF(P13:P$73,"*病*")&gt;0),".",""),IF(P13="病",$A812,""),IF(AND(LEN(P13)&gt;=2,ISNUMBER(SEARCH("病",P13))),$A812&amp;"("&amp;SUBSTITUTE(REPLACE(P13,1,SEARCH("病",P13)-1,""),"病","")&amp;""&amp;")",""))</f>
        <v/>
      </c>
      <c r="Q812" s="65" t="str">
        <f ca="1">CONCATENATE(IF(AND(LEN(Q811)&gt;=1,Q811&lt;&gt;".",COUNTIF(Q13:Q$73,"*病*")&gt;0),".",""),IF(Q13="病",$A812,""),IF(AND(LEN(Q13)&gt;=2,ISNUMBER(SEARCH("病",Q13))),$A812&amp;"("&amp;SUBSTITUTE(REPLACE(Q13,1,SEARCH("病",Q13)-1,""),"病","")&amp;""&amp;")",""))</f>
        <v/>
      </c>
      <c r="R812" s="65" t="str">
        <f ca="1">CONCATENATE(IF(AND(LEN(R811)&gt;=1,R811&lt;&gt;".",COUNTIF(R13:R$73,"*病*")&gt;0),".",""),IF(R13="病",$A812,""),IF(AND(LEN(R13)&gt;=2,ISNUMBER(SEARCH("病",R13))),$A812&amp;"("&amp;SUBSTITUTE(REPLACE(R13,1,SEARCH("病",R13)-1,""),"病","")&amp;""&amp;")",""))</f>
        <v/>
      </c>
      <c r="S812" s="65" t="str">
        <f ca="1">CONCATENATE(IF(AND(LEN(S811)&gt;=1,S811&lt;&gt;".",COUNTIF(S13:S$73,"*病*")&gt;0),".",""),IF(S13="病",$A812,""),IF(AND(LEN(S13)&gt;=2,ISNUMBER(SEARCH("病",S13))),$A812&amp;"("&amp;SUBSTITUTE(REPLACE(S13,1,SEARCH("病",S13)-1,""),"病","")&amp;""&amp;")",""))</f>
        <v/>
      </c>
      <c r="T812" s="65" t="str">
        <f ca="1">CONCATENATE(IF(AND(LEN(T811)&gt;=1,T811&lt;&gt;".",COUNTIF(T13:T$73,"*病*")&gt;0),".",""),IF(T13="病",$A812,""),IF(AND(LEN(T13)&gt;=2,ISNUMBER(SEARCH("病",T13))),$A812&amp;"("&amp;SUBSTITUTE(REPLACE(T13,1,SEARCH("病",T13)-1,""),"病","")&amp;""&amp;")",""))</f>
        <v/>
      </c>
      <c r="U812" s="65" t="str">
        <f ca="1">CONCATENATE(IF(AND(LEN(U811)&gt;=1,U811&lt;&gt;".",COUNTIF(U13:U$73,"*病*")&gt;0),".",""),IF(U13="病",$A812,""),IF(AND(LEN(U13)&gt;=2,ISNUMBER(SEARCH("病",U13))),$A812&amp;"("&amp;SUBSTITUTE(REPLACE(U13,1,SEARCH("病",U13)-1,""),"病","")&amp;""&amp;")",""))</f>
        <v/>
      </c>
      <c r="V812" s="65" t="str">
        <f ca="1">CONCATENATE(IF(AND(LEN(V811)&gt;=1,V811&lt;&gt;".",COUNTIF(V13:V$73,"*病*")&gt;0),".",""),IF(V13="病",$A812,""),IF(AND(LEN(V13)&gt;=2,ISNUMBER(SEARCH("病",V13))),$A812&amp;"("&amp;SUBSTITUTE(REPLACE(V13,1,SEARCH("病",V13)-1,""),"病","")&amp;""&amp;")",""))</f>
        <v/>
      </c>
      <c r="W812" s="65" t="str">
        <f ca="1">CONCATENATE(IF(AND(LEN(W811)&gt;=1,W811&lt;&gt;".",COUNTIF(W13:W$73,"*病*")&gt;0),".",""),IF(W13="病",$A812,""),IF(AND(LEN(W13)&gt;=2,ISNUMBER(SEARCH("病",W13))),$A812&amp;"("&amp;SUBSTITUTE(REPLACE(W13,1,SEARCH("病",W13)-1,""),"病","")&amp;""&amp;")",""))</f>
        <v/>
      </c>
      <c r="X812" s="65" t="str">
        <f ca="1">CONCATENATE(IF(AND(LEN(X811)&gt;=1,X811&lt;&gt;".",COUNTIF(X13:X$73,"*病*")&gt;0),".",""),IF(X13="病",$A812,""),IF(AND(LEN(X13)&gt;=2,ISNUMBER(SEARCH("病",X13))),$A812&amp;"("&amp;SUBSTITUTE(REPLACE(X13,1,SEARCH("病",X13)-1,""),"病","")&amp;""&amp;")",""))</f>
        <v/>
      </c>
      <c r="Y812" s="65" t="str">
        <f ca="1">CONCATENATE(IF(AND(LEN(Y811)&gt;=1,Y811&lt;&gt;".",COUNTIF(Y13:Y$73,"*病*")&gt;0),".",""),IF(Y13="病",$A812,""),IF(AND(LEN(Y13)&gt;=2,ISNUMBER(SEARCH("病",Y13))),$A812&amp;"("&amp;SUBSTITUTE(REPLACE(Y13,1,SEARCH("病",Y13)-1,""),"病","")&amp;""&amp;")",""))</f>
        <v/>
      </c>
      <c r="Z812" s="65" t="str">
        <f ca="1">CONCATENATE(IF(AND(LEN(Z811)&gt;=1,Z811&lt;&gt;".",COUNTIF(Z13:Z$73,"*病*")&gt;0),".",""),IF(Z13="病",$A812,""),IF(AND(LEN(Z13)&gt;=2,ISNUMBER(SEARCH("病",Z13))),$A812&amp;"("&amp;SUBSTITUTE(REPLACE(Z13,1,SEARCH("病",Z13)-1,""),"病","")&amp;""&amp;")",""))</f>
        <v/>
      </c>
      <c r="AA812" s="65" t="str">
        <f ca="1">CONCATENATE(IF(AND(LEN(AA811)&gt;=1,AA811&lt;&gt;".",COUNTIF(AA13:AA$73,"*病*")&gt;0),".",""),IF(AA13="病",$A812,""),IF(AND(LEN(AA13)&gt;=2,ISNUMBER(SEARCH("病",AA13))),$A812&amp;"("&amp;SUBSTITUTE(REPLACE(AA13,1,SEARCH("病",AA13)-1,""),"病","")&amp;""&amp;")",""))</f>
        <v/>
      </c>
      <c r="AB812" s="65" t="str">
        <f ca="1">CONCATENATE(IF(AND(LEN(AB811)&gt;=1,AB811&lt;&gt;".",COUNTIF(AB13:AB$73,"*病*")&gt;0),".",""),IF(AB13="病",$A812,""),IF(AND(LEN(AB13)&gt;=2,ISNUMBER(SEARCH("病",AB13))),$A812&amp;"("&amp;SUBSTITUTE(REPLACE(AB13,1,SEARCH("病",AB13)-1,""),"病","")&amp;""&amp;")",""))</f>
        <v/>
      </c>
      <c r="AC812" s="65" t="str">
        <f ca="1">CONCATENATE(IF(AND(LEN(AC811)&gt;=1,AC811&lt;&gt;".",COUNTIF(AC13:AC$73,"*病*")&gt;0),".",""),IF(AC13="病",$A812,""),IF(AND(LEN(AC13)&gt;=2,ISNUMBER(SEARCH("病",AC13))),$A812&amp;"("&amp;SUBSTITUTE(REPLACE(AC13,1,SEARCH("病",AC13)-1,""),"病","")&amp;""&amp;")",""))</f>
        <v/>
      </c>
      <c r="AD812" s="65" t="str">
        <f ca="1">CONCATENATE(IF(AND(LEN(AD811)&gt;=1,AD811&lt;&gt;".",COUNTIF(AD13:AD$73,"*病*")&gt;0),".",""),IF(AD13="病",$A812,""),IF(AND(LEN(AD13)&gt;=2,ISNUMBER(SEARCH("病",AD13))),$A812&amp;"("&amp;SUBSTITUTE(REPLACE(AD13,1,SEARCH("病",AD13)-1,""),"病","")&amp;""&amp;")",""))</f>
        <v/>
      </c>
      <c r="AE812" s="65" t="str">
        <f ca="1">CONCATENATE(IF(AND(LEN(AE811)&gt;=1,AE811&lt;&gt;".",COUNTIF(AE13:AE$73,"*病*")&gt;0),".",""),IF(AE13="病",$A812,""),IF(AND(LEN(AE13)&gt;=2,ISNUMBER(SEARCH("病",AE13))),$A812&amp;"("&amp;SUBSTITUTE(REPLACE(AE13,1,SEARCH("病",AE13)-1,""),"病","")&amp;""&amp;")",""))</f>
        <v/>
      </c>
      <c r="AF812" s="65" t="str">
        <f ca="1">CONCATENATE(IF(AND(LEN(AF811)&gt;=1,AF811&lt;&gt;".",COUNTIF(AF13:AF$73,"*病*")&gt;0),".",""),IF(AF13="病",$A812,""),IF(AND(LEN(AF13)&gt;=2,ISNUMBER(SEARCH("病",AF13))),$A812&amp;"("&amp;SUBSTITUTE(REPLACE(AF13,1,SEARCH("病",AF13)-1,""),"病","")&amp;""&amp;")",""))</f>
        <v/>
      </c>
      <c r="AG812" s="65" t="str">
        <f ca="1">CONCATENATE(IF(AND(LEN(AG811)&gt;=1,AG811&lt;&gt;".",COUNTIF(AG13:AG$73,"*病*")&gt;0),".",""),IF(AG13="病",$A812,""),IF(AND(LEN(AG13)&gt;=2,ISNUMBER(SEARCH("病",AG13))),$A812&amp;"("&amp;SUBSTITUTE(REPLACE(AG13,1,SEARCH("病",AG13)-1,""),"病","")&amp;""&amp;")",""))</f>
        <v/>
      </c>
      <c r="AH812" s="65"/>
      <c r="AI812" s="65"/>
      <c r="AJ812" s="65"/>
    </row>
    <row r="813" spans="1:36">
      <c r="A813" s="65">
        <f t="shared" si="65"/>
        <v>13</v>
      </c>
      <c r="B813" s="65" t="str">
        <f t="shared" si="65"/>
        <v>柯俊亦</v>
      </c>
      <c r="C813" s="65" t="str">
        <f ca="1">CONCATENATE(IF(AND(LEN(C812)&gt;=1,C812&lt;&gt;".",COUNTIF(C14:C$73,"*病*")&gt;0),".",""),IF(C14="病",$A813,""),IF(AND(LEN(C14)&gt;=2,ISNUMBER(SEARCH("病",C14))),$A813&amp;"("&amp;SUBSTITUTE(REPLACE(C14,1,SEARCH("病",C14)-1,""),"病","")&amp;""&amp;")",""))</f>
        <v/>
      </c>
      <c r="D813" s="65" t="str">
        <f ca="1">CONCATENATE(IF(AND(LEN(D812)&gt;=1,D812&lt;&gt;".",COUNTIF(D14:D$73,"*病*")&gt;0),".",""),IF(D14="病",$A813,""),IF(AND(LEN(D14)&gt;=2,ISNUMBER(SEARCH("病",D14))),$A813&amp;"("&amp;SUBSTITUTE(REPLACE(D14,1,SEARCH("病",D14)-1,""),"病","")&amp;""&amp;")",""))</f>
        <v/>
      </c>
      <c r="E813" s="65" t="str">
        <f ca="1">CONCATENATE(IF(AND(LEN(E812)&gt;=1,E812&lt;&gt;".",COUNTIF(E14:E$73,"*病*")&gt;0),".",""),IF(E14="病",$A813,""),IF(AND(LEN(E14)&gt;=2,ISNUMBER(SEARCH("病",E14))),$A813&amp;"("&amp;SUBSTITUTE(REPLACE(E14,1,SEARCH("病",E14)-1,""),"病","")&amp;""&amp;")",""))</f>
        <v/>
      </c>
      <c r="F813" s="65" t="str">
        <f ca="1">CONCATENATE(IF(AND(LEN(F812)&gt;=1,F812&lt;&gt;".",COUNTIF(F14:F$73,"*病*")&gt;0),".",""),IF(F14="病",$A813,""),IF(AND(LEN(F14)&gt;=2,ISNUMBER(SEARCH("病",F14))),$A813&amp;"("&amp;SUBSTITUTE(REPLACE(F14,1,SEARCH("病",F14)-1,""),"病","")&amp;""&amp;")",""))</f>
        <v/>
      </c>
      <c r="G813" s="65" t="str">
        <f ca="1">CONCATENATE(IF(AND(LEN(G812)&gt;=1,G812&lt;&gt;".",COUNTIF(G14:G$73,"*病*")&gt;0),".",""),IF(G14="病",$A813,""),IF(AND(LEN(G14)&gt;=2,ISNUMBER(SEARCH("病",G14))),$A813&amp;"("&amp;SUBSTITUTE(REPLACE(G14,1,SEARCH("病",G14)-1,""),"病","")&amp;""&amp;")",""))</f>
        <v/>
      </c>
      <c r="H813" s="65" t="str">
        <f ca="1">CONCATENATE(IF(AND(LEN(H812)&gt;=1,H812&lt;&gt;".",COUNTIF(H14:H$73,"*病*")&gt;0),".",""),IF(H14="病",$A813,""),IF(AND(LEN(H14)&gt;=2,ISNUMBER(SEARCH("病",H14))),$A813&amp;"("&amp;SUBSTITUTE(REPLACE(H14,1,SEARCH("病",H14)-1,""),"病","")&amp;""&amp;")",""))</f>
        <v/>
      </c>
      <c r="I813" s="65" t="str">
        <f ca="1">CONCATENATE(IF(AND(LEN(I812)&gt;=1,I812&lt;&gt;".",COUNTIF(I14:I$73,"*病*")&gt;0),".",""),IF(I14="病",$A813,""),IF(AND(LEN(I14)&gt;=2,ISNUMBER(SEARCH("病",I14))),$A813&amp;"("&amp;SUBSTITUTE(REPLACE(I14,1,SEARCH("病",I14)-1,""),"病","")&amp;""&amp;")",""))</f>
        <v/>
      </c>
      <c r="J813" s="65" t="str">
        <f ca="1">CONCATENATE(IF(AND(LEN(J812)&gt;=1,J812&lt;&gt;".",COUNTIF(J14:J$73,"*病*")&gt;0),".",""),IF(J14="病",$A813,""),IF(AND(LEN(J14)&gt;=2,ISNUMBER(SEARCH("病",J14))),$A813&amp;"("&amp;SUBSTITUTE(REPLACE(J14,1,SEARCH("病",J14)-1,""),"病","")&amp;""&amp;")",""))</f>
        <v/>
      </c>
      <c r="K813" s="65" t="str">
        <f ca="1">CONCATENATE(IF(AND(LEN(K812)&gt;=1,K812&lt;&gt;".",COUNTIF(K14:K$73,"*病*")&gt;0),".",""),IF(K14="病",$A813,""),IF(AND(LEN(K14)&gt;=2,ISNUMBER(SEARCH("病",K14))),$A813&amp;"("&amp;SUBSTITUTE(REPLACE(K14,1,SEARCH("病",K14)-1,""),"病","")&amp;""&amp;")",""))</f>
        <v/>
      </c>
      <c r="L813" s="65" t="str">
        <f ca="1">CONCATENATE(IF(AND(LEN(L812)&gt;=1,L812&lt;&gt;".",COUNTIF(L14:L$73,"*病*")&gt;0),".",""),IF(L14="病",$A813,""),IF(AND(LEN(L14)&gt;=2,ISNUMBER(SEARCH("病",L14))),$A813&amp;"("&amp;SUBSTITUTE(REPLACE(L14,1,SEARCH("病",L14)-1,""),"病","")&amp;""&amp;")",""))</f>
        <v/>
      </c>
      <c r="M813" s="65" t="str">
        <f ca="1">CONCATENATE(IF(AND(LEN(M812)&gt;=1,M812&lt;&gt;".",COUNTIF(M14:M$73,"*病*")&gt;0),".",""),IF(M14="病",$A813,""),IF(AND(LEN(M14)&gt;=2,ISNUMBER(SEARCH("病",M14))),$A813&amp;"("&amp;SUBSTITUTE(REPLACE(M14,1,SEARCH("病",M14)-1,""),"病","")&amp;""&amp;")",""))</f>
        <v/>
      </c>
      <c r="N813" s="65" t="str">
        <f ca="1">CONCATENATE(IF(AND(LEN(N812)&gt;=1,N812&lt;&gt;".",COUNTIF(N14:N$73,"*病*")&gt;0),".",""),IF(N14="病",$A813,""),IF(AND(LEN(N14)&gt;=2,ISNUMBER(SEARCH("病",N14))),$A813&amp;"("&amp;SUBSTITUTE(REPLACE(N14,1,SEARCH("病",N14)-1,""),"病","")&amp;""&amp;")",""))</f>
        <v/>
      </c>
      <c r="O813" s="65" t="str">
        <f ca="1">CONCATENATE(IF(AND(LEN(O812)&gt;=1,O812&lt;&gt;".",COUNTIF(O14:O$73,"*病*")&gt;0),".",""),IF(O14="病",$A813,""),IF(AND(LEN(O14)&gt;=2,ISNUMBER(SEARCH("病",O14))),$A813&amp;"("&amp;SUBSTITUTE(REPLACE(O14,1,SEARCH("病",O14)-1,""),"病","")&amp;""&amp;")",""))</f>
        <v/>
      </c>
      <c r="P813" s="65" t="str">
        <f ca="1">CONCATENATE(IF(AND(LEN(P812)&gt;=1,P812&lt;&gt;".",COUNTIF(P14:P$73,"*病*")&gt;0),".",""),IF(P14="病",$A813,""),IF(AND(LEN(P14)&gt;=2,ISNUMBER(SEARCH("病",P14))),$A813&amp;"("&amp;SUBSTITUTE(REPLACE(P14,1,SEARCH("病",P14)-1,""),"病","")&amp;""&amp;")",""))</f>
        <v/>
      </c>
      <c r="Q813" s="65" t="str">
        <f ca="1">CONCATENATE(IF(AND(LEN(Q812)&gt;=1,Q812&lt;&gt;".",COUNTIF(Q14:Q$73,"*病*")&gt;0),".",""),IF(Q14="病",$A813,""),IF(AND(LEN(Q14)&gt;=2,ISNUMBER(SEARCH("病",Q14))),$A813&amp;"("&amp;SUBSTITUTE(REPLACE(Q14,1,SEARCH("病",Q14)-1,""),"病","")&amp;""&amp;")",""))</f>
        <v/>
      </c>
      <c r="R813" s="65" t="str">
        <f ca="1">CONCATENATE(IF(AND(LEN(R812)&gt;=1,R812&lt;&gt;".",COUNTIF(R14:R$73,"*病*")&gt;0),".",""),IF(R14="病",$A813,""),IF(AND(LEN(R14)&gt;=2,ISNUMBER(SEARCH("病",R14))),$A813&amp;"("&amp;SUBSTITUTE(REPLACE(R14,1,SEARCH("病",R14)-1,""),"病","")&amp;""&amp;")",""))</f>
        <v/>
      </c>
      <c r="S813" s="65" t="str">
        <f ca="1">CONCATENATE(IF(AND(LEN(S812)&gt;=1,S812&lt;&gt;".",COUNTIF(S14:S$73,"*病*")&gt;0),".",""),IF(S14="病",$A813,""),IF(AND(LEN(S14)&gt;=2,ISNUMBER(SEARCH("病",S14))),$A813&amp;"("&amp;SUBSTITUTE(REPLACE(S14,1,SEARCH("病",S14)-1,""),"病","")&amp;""&amp;")",""))</f>
        <v/>
      </c>
      <c r="T813" s="65" t="str">
        <f ca="1">CONCATENATE(IF(AND(LEN(T812)&gt;=1,T812&lt;&gt;".",COUNTIF(T14:T$73,"*病*")&gt;0),".",""),IF(T14="病",$A813,""),IF(AND(LEN(T14)&gt;=2,ISNUMBER(SEARCH("病",T14))),$A813&amp;"("&amp;SUBSTITUTE(REPLACE(T14,1,SEARCH("病",T14)-1,""),"病","")&amp;""&amp;")",""))</f>
        <v/>
      </c>
      <c r="U813" s="65" t="str">
        <f ca="1">CONCATENATE(IF(AND(LEN(U812)&gt;=1,U812&lt;&gt;".",COUNTIF(U14:U$73,"*病*")&gt;0),".",""),IF(U14="病",$A813,""),IF(AND(LEN(U14)&gt;=2,ISNUMBER(SEARCH("病",U14))),$A813&amp;"("&amp;SUBSTITUTE(REPLACE(U14,1,SEARCH("病",U14)-1,""),"病","")&amp;""&amp;")",""))</f>
        <v/>
      </c>
      <c r="V813" s="65" t="str">
        <f ca="1">CONCATENATE(IF(AND(LEN(V812)&gt;=1,V812&lt;&gt;".",COUNTIF(V14:V$73,"*病*")&gt;0),".",""),IF(V14="病",$A813,""),IF(AND(LEN(V14)&gt;=2,ISNUMBER(SEARCH("病",V14))),$A813&amp;"("&amp;SUBSTITUTE(REPLACE(V14,1,SEARCH("病",V14)-1,""),"病","")&amp;""&amp;")",""))</f>
        <v/>
      </c>
      <c r="W813" s="65" t="str">
        <f ca="1">CONCATENATE(IF(AND(LEN(W812)&gt;=1,W812&lt;&gt;".",COUNTIF(W14:W$73,"*病*")&gt;0),".",""),IF(W14="病",$A813,""),IF(AND(LEN(W14)&gt;=2,ISNUMBER(SEARCH("病",W14))),$A813&amp;"("&amp;SUBSTITUTE(REPLACE(W14,1,SEARCH("病",W14)-1,""),"病","")&amp;""&amp;")",""))</f>
        <v/>
      </c>
      <c r="X813" s="65" t="str">
        <f ca="1">CONCATENATE(IF(AND(LEN(X812)&gt;=1,X812&lt;&gt;".",COUNTIF(X14:X$73,"*病*")&gt;0),".",""),IF(X14="病",$A813,""),IF(AND(LEN(X14)&gt;=2,ISNUMBER(SEARCH("病",X14))),$A813&amp;"("&amp;SUBSTITUTE(REPLACE(X14,1,SEARCH("病",X14)-1,""),"病","")&amp;""&amp;")",""))</f>
        <v/>
      </c>
      <c r="Y813" s="65" t="str">
        <f ca="1">CONCATENATE(IF(AND(LEN(Y812)&gt;=1,Y812&lt;&gt;".",COUNTIF(Y14:Y$73,"*病*")&gt;0),".",""),IF(Y14="病",$A813,""),IF(AND(LEN(Y14)&gt;=2,ISNUMBER(SEARCH("病",Y14))),$A813&amp;"("&amp;SUBSTITUTE(REPLACE(Y14,1,SEARCH("病",Y14)-1,""),"病","")&amp;""&amp;")",""))</f>
        <v/>
      </c>
      <c r="Z813" s="65" t="str">
        <f ca="1">CONCATENATE(IF(AND(LEN(Z812)&gt;=1,Z812&lt;&gt;".",COUNTIF(Z14:Z$73,"*病*")&gt;0),".",""),IF(Z14="病",$A813,""),IF(AND(LEN(Z14)&gt;=2,ISNUMBER(SEARCH("病",Z14))),$A813&amp;"("&amp;SUBSTITUTE(REPLACE(Z14,1,SEARCH("病",Z14)-1,""),"病","")&amp;""&amp;")",""))</f>
        <v/>
      </c>
      <c r="AA813" s="65" t="str">
        <f ca="1">CONCATENATE(IF(AND(LEN(AA812)&gt;=1,AA812&lt;&gt;".",COUNTIF(AA14:AA$73,"*病*")&gt;0),".",""),IF(AA14="病",$A813,""),IF(AND(LEN(AA14)&gt;=2,ISNUMBER(SEARCH("病",AA14))),$A813&amp;"("&amp;SUBSTITUTE(REPLACE(AA14,1,SEARCH("病",AA14)-1,""),"病","")&amp;""&amp;")",""))</f>
        <v/>
      </c>
      <c r="AB813" s="65" t="str">
        <f ca="1">CONCATENATE(IF(AND(LEN(AB812)&gt;=1,AB812&lt;&gt;".",COUNTIF(AB14:AB$73,"*病*")&gt;0),".",""),IF(AB14="病",$A813,""),IF(AND(LEN(AB14)&gt;=2,ISNUMBER(SEARCH("病",AB14))),$A813&amp;"("&amp;SUBSTITUTE(REPLACE(AB14,1,SEARCH("病",AB14)-1,""),"病","")&amp;""&amp;")",""))</f>
        <v/>
      </c>
      <c r="AC813" s="65" t="str">
        <f ca="1">CONCATENATE(IF(AND(LEN(AC812)&gt;=1,AC812&lt;&gt;".",COUNTIF(AC14:AC$73,"*病*")&gt;0),".",""),IF(AC14="病",$A813,""),IF(AND(LEN(AC14)&gt;=2,ISNUMBER(SEARCH("病",AC14))),$A813&amp;"("&amp;SUBSTITUTE(REPLACE(AC14,1,SEARCH("病",AC14)-1,""),"病","")&amp;""&amp;")",""))</f>
        <v/>
      </c>
      <c r="AD813" s="65" t="str">
        <f ca="1">CONCATENATE(IF(AND(LEN(AD812)&gt;=1,AD812&lt;&gt;".",COUNTIF(AD14:AD$73,"*病*")&gt;0),".",""),IF(AD14="病",$A813,""),IF(AND(LEN(AD14)&gt;=2,ISNUMBER(SEARCH("病",AD14))),$A813&amp;"("&amp;SUBSTITUTE(REPLACE(AD14,1,SEARCH("病",AD14)-1,""),"病","")&amp;""&amp;")",""))</f>
        <v/>
      </c>
      <c r="AE813" s="65" t="str">
        <f ca="1">CONCATENATE(IF(AND(LEN(AE812)&gt;=1,AE812&lt;&gt;".",COUNTIF(AE14:AE$73,"*病*")&gt;0),".",""),IF(AE14="病",$A813,""),IF(AND(LEN(AE14)&gt;=2,ISNUMBER(SEARCH("病",AE14))),$A813&amp;"("&amp;SUBSTITUTE(REPLACE(AE14,1,SEARCH("病",AE14)-1,""),"病","")&amp;""&amp;")",""))</f>
        <v>13(08-30日18)</v>
      </c>
      <c r="AF813" s="65" t="str">
        <f ca="1">CONCATENATE(IF(AND(LEN(AF812)&gt;=1,AF812&lt;&gt;".",COUNTIF(AF14:AF$73,"*病*")&gt;0),".",""),IF(AF14="病",$A813,""),IF(AND(LEN(AF14)&gt;=2,ISNUMBER(SEARCH("病",AF14))),$A813&amp;"("&amp;SUBSTITUTE(REPLACE(AF14,1,SEARCH("病",AF14)-1,""),"病","")&amp;""&amp;")",""))</f>
        <v>13(29日08-30日18)</v>
      </c>
      <c r="AG813" s="65" t="str">
        <f ca="1">CONCATENATE(IF(AND(LEN(AG812)&gt;=1,AG812&lt;&gt;".",COUNTIF(AG14:AG$73,"*病*")&gt;0),".",""),IF(AG14="病",$A813,""),IF(AND(LEN(AG14)&gt;=2,ISNUMBER(SEARCH("病",AG14))),$A813&amp;"("&amp;SUBSTITUTE(REPLACE(AG14,1,SEARCH("病",AG14)-1,""),"病","")&amp;""&amp;")",""))</f>
        <v/>
      </c>
      <c r="AH813" s="65"/>
      <c r="AI813" s="65"/>
      <c r="AJ813" s="65"/>
    </row>
    <row r="814" spans="1:36">
      <c r="A814" s="65">
        <f t="shared" si="65"/>
        <v>14</v>
      </c>
      <c r="B814" s="65" t="str">
        <f t="shared" si="65"/>
        <v>周季濓</v>
      </c>
      <c r="C814" s="65" t="str">
        <f ca="1">CONCATENATE(IF(AND(LEN(C813)&gt;=1,C813&lt;&gt;".",COUNTIF(C15:C$73,"*病*")&gt;0),".",""),IF(C15="病",$A814,""),IF(AND(LEN(C15)&gt;=2,ISNUMBER(SEARCH("病",C15))),$A814&amp;"("&amp;SUBSTITUTE(REPLACE(C15,1,SEARCH("病",C15)-1,""),"病","")&amp;""&amp;")",""))</f>
        <v/>
      </c>
      <c r="D814" s="65" t="str">
        <f ca="1">CONCATENATE(IF(AND(LEN(D813)&gt;=1,D813&lt;&gt;".",COUNTIF(D15:D$73,"*病*")&gt;0),".",""),IF(D15="病",$A814,""),IF(AND(LEN(D15)&gt;=2,ISNUMBER(SEARCH("病",D15))),$A814&amp;"("&amp;SUBSTITUTE(REPLACE(D15,1,SEARCH("病",D15)-1,""),"病","")&amp;""&amp;")",""))</f>
        <v/>
      </c>
      <c r="E814" s="65" t="str">
        <f ca="1">CONCATENATE(IF(AND(LEN(E813)&gt;=1,E813&lt;&gt;".",COUNTIF(E15:E$73,"*病*")&gt;0),".",""),IF(E15="病",$A814,""),IF(AND(LEN(E15)&gt;=2,ISNUMBER(SEARCH("病",E15))),$A814&amp;"("&amp;SUBSTITUTE(REPLACE(E15,1,SEARCH("病",E15)-1,""),"病","")&amp;""&amp;")",""))</f>
        <v/>
      </c>
      <c r="F814" s="65" t="str">
        <f ca="1">CONCATENATE(IF(AND(LEN(F813)&gt;=1,F813&lt;&gt;".",COUNTIF(F15:F$73,"*病*")&gt;0),".",""),IF(F15="病",$A814,""),IF(AND(LEN(F15)&gt;=2,ISNUMBER(SEARCH("病",F15))),$A814&amp;"("&amp;SUBSTITUTE(REPLACE(F15,1,SEARCH("病",F15)-1,""),"病","")&amp;""&amp;")",""))</f>
        <v/>
      </c>
      <c r="G814" s="65" t="str">
        <f ca="1">CONCATENATE(IF(AND(LEN(G813)&gt;=1,G813&lt;&gt;".",COUNTIF(G15:G$73,"*病*")&gt;0),".",""),IF(G15="病",$A814,""),IF(AND(LEN(G15)&gt;=2,ISNUMBER(SEARCH("病",G15))),$A814&amp;"("&amp;SUBSTITUTE(REPLACE(G15,1,SEARCH("病",G15)-1,""),"病","")&amp;""&amp;")",""))</f>
        <v/>
      </c>
      <c r="H814" s="65" t="str">
        <f ca="1">CONCATENATE(IF(AND(LEN(H813)&gt;=1,H813&lt;&gt;".",COUNTIF(H15:H$73,"*病*")&gt;0),".",""),IF(H15="病",$A814,""),IF(AND(LEN(H15)&gt;=2,ISNUMBER(SEARCH("病",H15))),$A814&amp;"("&amp;SUBSTITUTE(REPLACE(H15,1,SEARCH("病",H15)-1,""),"病","")&amp;""&amp;")",""))</f>
        <v/>
      </c>
      <c r="I814" s="65" t="str">
        <f ca="1">CONCATENATE(IF(AND(LEN(I813)&gt;=1,I813&lt;&gt;".",COUNTIF(I15:I$73,"*病*")&gt;0),".",""),IF(I15="病",$A814,""),IF(AND(LEN(I15)&gt;=2,ISNUMBER(SEARCH("病",I15))),$A814&amp;"("&amp;SUBSTITUTE(REPLACE(I15,1,SEARCH("病",I15)-1,""),"病","")&amp;""&amp;")",""))</f>
        <v/>
      </c>
      <c r="J814" s="65" t="str">
        <f ca="1">CONCATENATE(IF(AND(LEN(J813)&gt;=1,J813&lt;&gt;".",COUNTIF(J15:J$73,"*病*")&gt;0),".",""),IF(J15="病",$A814,""),IF(AND(LEN(J15)&gt;=2,ISNUMBER(SEARCH("病",J15))),$A814&amp;"("&amp;SUBSTITUTE(REPLACE(J15,1,SEARCH("病",J15)-1,""),"病","")&amp;""&amp;")",""))</f>
        <v/>
      </c>
      <c r="K814" s="65" t="str">
        <f ca="1">CONCATENATE(IF(AND(LEN(K813)&gt;=1,K813&lt;&gt;".",COUNTIF(K15:K$73,"*病*")&gt;0),".",""),IF(K15="病",$A814,""),IF(AND(LEN(K15)&gt;=2,ISNUMBER(SEARCH("病",K15))),$A814&amp;"("&amp;SUBSTITUTE(REPLACE(K15,1,SEARCH("病",K15)-1,""),"病","")&amp;""&amp;")",""))</f>
        <v/>
      </c>
      <c r="L814" s="65" t="str">
        <f ca="1">CONCATENATE(IF(AND(LEN(L813)&gt;=1,L813&lt;&gt;".",COUNTIF(L15:L$73,"*病*")&gt;0),".",""),IF(L15="病",$A814,""),IF(AND(LEN(L15)&gt;=2,ISNUMBER(SEARCH("病",L15))),$A814&amp;"("&amp;SUBSTITUTE(REPLACE(L15,1,SEARCH("病",L15)-1,""),"病","")&amp;""&amp;")",""))</f>
        <v/>
      </c>
      <c r="M814" s="65" t="str">
        <f ca="1">CONCATENATE(IF(AND(LEN(M813)&gt;=1,M813&lt;&gt;".",COUNTIF(M15:M$73,"*病*")&gt;0),".",""),IF(M15="病",$A814,""),IF(AND(LEN(M15)&gt;=2,ISNUMBER(SEARCH("病",M15))),$A814&amp;"("&amp;SUBSTITUTE(REPLACE(M15,1,SEARCH("病",M15)-1,""),"病","")&amp;""&amp;")",""))</f>
        <v/>
      </c>
      <c r="N814" s="65" t="str">
        <f ca="1">CONCATENATE(IF(AND(LEN(N813)&gt;=1,N813&lt;&gt;".",COUNTIF(N15:N$73,"*病*")&gt;0),".",""),IF(N15="病",$A814,""),IF(AND(LEN(N15)&gt;=2,ISNUMBER(SEARCH("病",N15))),$A814&amp;"("&amp;SUBSTITUTE(REPLACE(N15,1,SEARCH("病",N15)-1,""),"病","")&amp;""&amp;")",""))</f>
        <v/>
      </c>
      <c r="O814" s="65" t="str">
        <f ca="1">CONCATENATE(IF(AND(LEN(O813)&gt;=1,O813&lt;&gt;".",COUNTIF(O15:O$73,"*病*")&gt;0),".",""),IF(O15="病",$A814,""),IF(AND(LEN(O15)&gt;=2,ISNUMBER(SEARCH("病",O15))),$A814&amp;"("&amp;SUBSTITUTE(REPLACE(O15,1,SEARCH("病",O15)-1,""),"病","")&amp;""&amp;")",""))</f>
        <v/>
      </c>
      <c r="P814" s="65" t="str">
        <f ca="1">CONCATENATE(IF(AND(LEN(P813)&gt;=1,P813&lt;&gt;".",COUNTIF(P15:P$73,"*病*")&gt;0),".",""),IF(P15="病",$A814,""),IF(AND(LEN(P15)&gt;=2,ISNUMBER(SEARCH("病",P15))),$A814&amp;"("&amp;SUBSTITUTE(REPLACE(P15,1,SEARCH("病",P15)-1,""),"病","")&amp;""&amp;")",""))</f>
        <v/>
      </c>
      <c r="Q814" s="65" t="str">
        <f ca="1">CONCATENATE(IF(AND(LEN(Q813)&gt;=1,Q813&lt;&gt;".",COUNTIF(Q15:Q$73,"*病*")&gt;0),".",""),IF(Q15="病",$A814,""),IF(AND(LEN(Q15)&gt;=2,ISNUMBER(SEARCH("病",Q15))),$A814&amp;"("&amp;SUBSTITUTE(REPLACE(Q15,1,SEARCH("病",Q15)-1,""),"病","")&amp;""&amp;")",""))</f>
        <v/>
      </c>
      <c r="R814" s="65" t="str">
        <f ca="1">CONCATENATE(IF(AND(LEN(R813)&gt;=1,R813&lt;&gt;".",COUNTIF(R15:R$73,"*病*")&gt;0),".",""),IF(R15="病",$A814,""),IF(AND(LEN(R15)&gt;=2,ISNUMBER(SEARCH("病",R15))),$A814&amp;"("&amp;SUBSTITUTE(REPLACE(R15,1,SEARCH("病",R15)-1,""),"病","")&amp;""&amp;")",""))</f>
        <v/>
      </c>
      <c r="S814" s="65" t="str">
        <f ca="1">CONCATENATE(IF(AND(LEN(S813)&gt;=1,S813&lt;&gt;".",COUNTIF(S15:S$73,"*病*")&gt;0),".",""),IF(S15="病",$A814,""),IF(AND(LEN(S15)&gt;=2,ISNUMBER(SEARCH("病",S15))),$A814&amp;"("&amp;SUBSTITUTE(REPLACE(S15,1,SEARCH("病",S15)-1,""),"病","")&amp;""&amp;")",""))</f>
        <v/>
      </c>
      <c r="T814" s="65" t="str">
        <f ca="1">CONCATENATE(IF(AND(LEN(T813)&gt;=1,T813&lt;&gt;".",COUNTIF(T15:T$73,"*病*")&gt;0),".",""),IF(T15="病",$A814,""),IF(AND(LEN(T15)&gt;=2,ISNUMBER(SEARCH("病",T15))),$A814&amp;"("&amp;SUBSTITUTE(REPLACE(T15,1,SEARCH("病",T15)-1,""),"病","")&amp;""&amp;")",""))</f>
        <v/>
      </c>
      <c r="U814" s="65" t="str">
        <f ca="1">CONCATENATE(IF(AND(LEN(U813)&gt;=1,U813&lt;&gt;".",COUNTIF(U15:U$73,"*病*")&gt;0),".",""),IF(U15="病",$A814,""),IF(AND(LEN(U15)&gt;=2,ISNUMBER(SEARCH("病",U15))),$A814&amp;"("&amp;SUBSTITUTE(REPLACE(U15,1,SEARCH("病",U15)-1,""),"病","")&amp;""&amp;")",""))</f>
        <v/>
      </c>
      <c r="V814" s="65" t="str">
        <f ca="1">CONCATENATE(IF(AND(LEN(V813)&gt;=1,V813&lt;&gt;".",COUNTIF(V15:V$73,"*病*")&gt;0),".",""),IF(V15="病",$A814,""),IF(AND(LEN(V15)&gt;=2,ISNUMBER(SEARCH("病",V15))),$A814&amp;"("&amp;SUBSTITUTE(REPLACE(V15,1,SEARCH("病",V15)-1,""),"病","")&amp;""&amp;")",""))</f>
        <v/>
      </c>
      <c r="W814" s="65" t="str">
        <f ca="1">CONCATENATE(IF(AND(LEN(W813)&gt;=1,W813&lt;&gt;".",COUNTIF(W15:W$73,"*病*")&gt;0),".",""),IF(W15="病",$A814,""),IF(AND(LEN(W15)&gt;=2,ISNUMBER(SEARCH("病",W15))),$A814&amp;"("&amp;SUBSTITUTE(REPLACE(W15,1,SEARCH("病",W15)-1,""),"病","")&amp;""&amp;")",""))</f>
        <v/>
      </c>
      <c r="X814" s="65" t="str">
        <f ca="1">CONCATENATE(IF(AND(LEN(X813)&gt;=1,X813&lt;&gt;".",COUNTIF(X15:X$73,"*病*")&gt;0),".",""),IF(X15="病",$A814,""),IF(AND(LEN(X15)&gt;=2,ISNUMBER(SEARCH("病",X15))),$A814&amp;"("&amp;SUBSTITUTE(REPLACE(X15,1,SEARCH("病",X15)-1,""),"病","")&amp;""&amp;")",""))</f>
        <v/>
      </c>
      <c r="Y814" s="65" t="str">
        <f ca="1">CONCATENATE(IF(AND(LEN(Y813)&gt;=1,Y813&lt;&gt;".",COUNTIF(Y15:Y$73,"*病*")&gt;0),".",""),IF(Y15="病",$A814,""),IF(AND(LEN(Y15)&gt;=2,ISNUMBER(SEARCH("病",Y15))),$A814&amp;"("&amp;SUBSTITUTE(REPLACE(Y15,1,SEARCH("病",Y15)-1,""),"病","")&amp;""&amp;")",""))</f>
        <v/>
      </c>
      <c r="Z814" s="65" t="str">
        <f ca="1">CONCATENATE(IF(AND(LEN(Z813)&gt;=1,Z813&lt;&gt;".",COUNTIF(Z15:Z$73,"*病*")&gt;0),".",""),IF(Z15="病",$A814,""),IF(AND(LEN(Z15)&gt;=2,ISNUMBER(SEARCH("病",Z15))),$A814&amp;"("&amp;SUBSTITUTE(REPLACE(Z15,1,SEARCH("病",Z15)-1,""),"病","")&amp;""&amp;")",""))</f>
        <v/>
      </c>
      <c r="AA814" s="65" t="str">
        <f ca="1">CONCATENATE(IF(AND(LEN(AA813)&gt;=1,AA813&lt;&gt;".",COUNTIF(AA15:AA$73,"*病*")&gt;0),".",""),IF(AA15="病",$A814,""),IF(AND(LEN(AA15)&gt;=2,ISNUMBER(SEARCH("病",AA15))),$A814&amp;"("&amp;SUBSTITUTE(REPLACE(AA15,1,SEARCH("病",AA15)-1,""),"病","")&amp;""&amp;")",""))</f>
        <v/>
      </c>
      <c r="AB814" s="65" t="str">
        <f ca="1">CONCATENATE(IF(AND(LEN(AB813)&gt;=1,AB813&lt;&gt;".",COUNTIF(AB15:AB$73,"*病*")&gt;0),".",""),IF(AB15="病",$A814,""),IF(AND(LEN(AB15)&gt;=2,ISNUMBER(SEARCH("病",AB15))),$A814&amp;"("&amp;SUBSTITUTE(REPLACE(AB15,1,SEARCH("病",AB15)-1,""),"病","")&amp;""&amp;")",""))</f>
        <v/>
      </c>
      <c r="AC814" s="65" t="str">
        <f ca="1">CONCATENATE(IF(AND(LEN(AC813)&gt;=1,AC813&lt;&gt;".",COUNTIF(AC15:AC$73,"*病*")&gt;0),".",""),IF(AC15="病",$A814,""),IF(AND(LEN(AC15)&gt;=2,ISNUMBER(SEARCH("病",AC15))),$A814&amp;"("&amp;SUBSTITUTE(REPLACE(AC15,1,SEARCH("病",AC15)-1,""),"病","")&amp;""&amp;")",""))</f>
        <v/>
      </c>
      <c r="AD814" s="65" t="str">
        <f ca="1">CONCATENATE(IF(AND(LEN(AD813)&gt;=1,AD813&lt;&gt;".",COUNTIF(AD15:AD$73,"*病*")&gt;0),".",""),IF(AD15="病",$A814,""),IF(AND(LEN(AD15)&gt;=2,ISNUMBER(SEARCH("病",AD15))),$A814&amp;"("&amp;SUBSTITUTE(REPLACE(AD15,1,SEARCH("病",AD15)-1,""),"病","")&amp;""&amp;")",""))</f>
        <v/>
      </c>
      <c r="AE814" s="65" t="str">
        <f ca="1">CONCATENATE(IF(AND(LEN(AE813)&gt;=1,AE813&lt;&gt;".",COUNTIF(AE15:AE$73,"*病*")&gt;0),".",""),IF(AE15="病",$A814,""),IF(AND(LEN(AE15)&gt;=2,ISNUMBER(SEARCH("病",AE15))),$A814&amp;"("&amp;SUBSTITUTE(REPLACE(AE15,1,SEARCH("病",AE15)-1,""),"病","")&amp;""&amp;")",""))</f>
        <v>.</v>
      </c>
      <c r="AF814" s="65" t="str">
        <f ca="1">CONCATENATE(IF(AND(LEN(AF813)&gt;=1,AF813&lt;&gt;".",COUNTIF(AF15:AF$73,"*病*")&gt;0),".",""),IF(AF15="病",$A814,""),IF(AND(LEN(AF15)&gt;=2,ISNUMBER(SEARCH("病",AF15))),$A814&amp;"("&amp;SUBSTITUTE(REPLACE(AF15,1,SEARCH("病",AF15)-1,""),"病","")&amp;""&amp;")",""))</f>
        <v>.</v>
      </c>
      <c r="AG814" s="65" t="str">
        <f ca="1">CONCATENATE(IF(AND(LEN(AG813)&gt;=1,AG813&lt;&gt;".",COUNTIF(AG15:AG$73,"*病*")&gt;0),".",""),IF(AG15="病",$A814,""),IF(AND(LEN(AG15)&gt;=2,ISNUMBER(SEARCH("病",AG15))),$A814&amp;"("&amp;SUBSTITUTE(REPLACE(AG15,1,SEARCH("病",AG15)-1,""),"病","")&amp;""&amp;")",""))</f>
        <v/>
      </c>
      <c r="AH814" s="65"/>
      <c r="AI814" s="65"/>
      <c r="AJ814" s="65"/>
    </row>
    <row r="815" spans="1:36">
      <c r="A815" s="65">
        <f t="shared" si="65"/>
        <v>15</v>
      </c>
      <c r="B815" s="65" t="str">
        <f t="shared" si="65"/>
        <v>許修銘</v>
      </c>
      <c r="C815" s="65" t="str">
        <f ca="1">CONCATENATE(IF(AND(LEN(C814)&gt;=1,C814&lt;&gt;".",COUNTIF(C16:C$73,"*病*")&gt;0),".",""),IF(C16="病",$A815,""),IF(AND(LEN(C16)&gt;=2,ISNUMBER(SEARCH("病",C16))),$A815&amp;"("&amp;SUBSTITUTE(REPLACE(C16,1,SEARCH("病",C16)-1,""),"病","")&amp;""&amp;")",""))</f>
        <v/>
      </c>
      <c r="D815" s="65" t="str">
        <f ca="1">CONCATENATE(IF(AND(LEN(D814)&gt;=1,D814&lt;&gt;".",COUNTIF(D16:D$73,"*病*")&gt;0),".",""),IF(D16="病",$A815,""),IF(AND(LEN(D16)&gt;=2,ISNUMBER(SEARCH("病",D16))),$A815&amp;"("&amp;SUBSTITUTE(REPLACE(D16,1,SEARCH("病",D16)-1,""),"病","")&amp;""&amp;")",""))</f>
        <v/>
      </c>
      <c r="E815" s="65" t="str">
        <f ca="1">CONCATENATE(IF(AND(LEN(E814)&gt;=1,E814&lt;&gt;".",COUNTIF(E16:E$73,"*病*")&gt;0),".",""),IF(E16="病",$A815,""),IF(AND(LEN(E16)&gt;=2,ISNUMBER(SEARCH("病",E16))),$A815&amp;"("&amp;SUBSTITUTE(REPLACE(E16,1,SEARCH("病",E16)-1,""),"病","")&amp;""&amp;")",""))</f>
        <v/>
      </c>
      <c r="F815" s="65" t="str">
        <f ca="1">CONCATENATE(IF(AND(LEN(F814)&gt;=1,F814&lt;&gt;".",COUNTIF(F16:F$73,"*病*")&gt;0),".",""),IF(F16="病",$A815,""),IF(AND(LEN(F16)&gt;=2,ISNUMBER(SEARCH("病",F16))),$A815&amp;"("&amp;SUBSTITUTE(REPLACE(F16,1,SEARCH("病",F16)-1,""),"病","")&amp;""&amp;")",""))</f>
        <v/>
      </c>
      <c r="G815" s="65" t="str">
        <f ca="1">CONCATENATE(IF(AND(LEN(G814)&gt;=1,G814&lt;&gt;".",COUNTIF(G16:G$73,"*病*")&gt;0),".",""),IF(G16="病",$A815,""),IF(AND(LEN(G16)&gt;=2,ISNUMBER(SEARCH("病",G16))),$A815&amp;"("&amp;SUBSTITUTE(REPLACE(G16,1,SEARCH("病",G16)-1,""),"病","")&amp;""&amp;")",""))</f>
        <v/>
      </c>
      <c r="H815" s="65" t="str">
        <f ca="1">CONCATENATE(IF(AND(LEN(H814)&gt;=1,H814&lt;&gt;".",COUNTIF(H16:H$73,"*病*")&gt;0),".",""),IF(H16="病",$A815,""),IF(AND(LEN(H16)&gt;=2,ISNUMBER(SEARCH("病",H16))),$A815&amp;"("&amp;SUBSTITUTE(REPLACE(H16,1,SEARCH("病",H16)-1,""),"病","")&amp;""&amp;")",""))</f>
        <v/>
      </c>
      <c r="I815" s="65" t="str">
        <f ca="1">CONCATENATE(IF(AND(LEN(I814)&gt;=1,I814&lt;&gt;".",COUNTIF(I16:I$73,"*病*")&gt;0),".",""),IF(I16="病",$A815,""),IF(AND(LEN(I16)&gt;=2,ISNUMBER(SEARCH("病",I16))),$A815&amp;"("&amp;SUBSTITUTE(REPLACE(I16,1,SEARCH("病",I16)-1,""),"病","")&amp;""&amp;")",""))</f>
        <v/>
      </c>
      <c r="J815" s="65" t="str">
        <f ca="1">CONCATENATE(IF(AND(LEN(J814)&gt;=1,J814&lt;&gt;".",COUNTIF(J16:J$73,"*病*")&gt;0),".",""),IF(J16="病",$A815,""),IF(AND(LEN(J16)&gt;=2,ISNUMBER(SEARCH("病",J16))),$A815&amp;"("&amp;SUBSTITUTE(REPLACE(J16,1,SEARCH("病",J16)-1,""),"病","")&amp;""&amp;")",""))</f>
        <v/>
      </c>
      <c r="K815" s="65" t="str">
        <f ca="1">CONCATENATE(IF(AND(LEN(K814)&gt;=1,K814&lt;&gt;".",COUNTIF(K16:K$73,"*病*")&gt;0),".",""),IF(K16="病",$A815,""),IF(AND(LEN(K16)&gt;=2,ISNUMBER(SEARCH("病",K16))),$A815&amp;"("&amp;SUBSTITUTE(REPLACE(K16,1,SEARCH("病",K16)-1,""),"病","")&amp;""&amp;")",""))</f>
        <v/>
      </c>
      <c r="L815" s="65" t="str">
        <f ca="1">CONCATENATE(IF(AND(LEN(L814)&gt;=1,L814&lt;&gt;".",COUNTIF(L16:L$73,"*病*")&gt;0),".",""),IF(L16="病",$A815,""),IF(AND(LEN(L16)&gt;=2,ISNUMBER(SEARCH("病",L16))),$A815&amp;"("&amp;SUBSTITUTE(REPLACE(L16,1,SEARCH("病",L16)-1,""),"病","")&amp;""&amp;")",""))</f>
        <v/>
      </c>
      <c r="M815" s="65" t="str">
        <f ca="1">CONCATENATE(IF(AND(LEN(M814)&gt;=1,M814&lt;&gt;".",COUNTIF(M16:M$73,"*病*")&gt;0),".",""),IF(M16="病",$A815,""),IF(AND(LEN(M16)&gt;=2,ISNUMBER(SEARCH("病",M16))),$A815&amp;"("&amp;SUBSTITUTE(REPLACE(M16,1,SEARCH("病",M16)-1,""),"病","")&amp;""&amp;")",""))</f>
        <v/>
      </c>
      <c r="N815" s="65" t="str">
        <f ca="1">CONCATENATE(IF(AND(LEN(N814)&gt;=1,N814&lt;&gt;".",COUNTIF(N16:N$73,"*病*")&gt;0),".",""),IF(N16="病",$A815,""),IF(AND(LEN(N16)&gt;=2,ISNUMBER(SEARCH("病",N16))),$A815&amp;"("&amp;SUBSTITUTE(REPLACE(N16,1,SEARCH("病",N16)-1,""),"病","")&amp;""&amp;")",""))</f>
        <v/>
      </c>
      <c r="O815" s="65" t="str">
        <f ca="1">CONCATENATE(IF(AND(LEN(O814)&gt;=1,O814&lt;&gt;".",COUNTIF(O16:O$73,"*病*")&gt;0),".",""),IF(O16="病",$A815,""),IF(AND(LEN(O16)&gt;=2,ISNUMBER(SEARCH("病",O16))),$A815&amp;"("&amp;SUBSTITUTE(REPLACE(O16,1,SEARCH("病",O16)-1,""),"病","")&amp;""&amp;")",""))</f>
        <v/>
      </c>
      <c r="P815" s="65" t="str">
        <f ca="1">CONCATENATE(IF(AND(LEN(P814)&gt;=1,P814&lt;&gt;".",COUNTIF(P16:P$73,"*病*")&gt;0),".",""),IF(P16="病",$A815,""),IF(AND(LEN(P16)&gt;=2,ISNUMBER(SEARCH("病",P16))),$A815&amp;"("&amp;SUBSTITUTE(REPLACE(P16,1,SEARCH("病",P16)-1,""),"病","")&amp;""&amp;")",""))</f>
        <v/>
      </c>
      <c r="Q815" s="65" t="str">
        <f ca="1">CONCATENATE(IF(AND(LEN(Q814)&gt;=1,Q814&lt;&gt;".",COUNTIF(Q16:Q$73,"*病*")&gt;0),".",""),IF(Q16="病",$A815,""),IF(AND(LEN(Q16)&gt;=2,ISNUMBER(SEARCH("病",Q16))),$A815&amp;"("&amp;SUBSTITUTE(REPLACE(Q16,1,SEARCH("病",Q16)-1,""),"病","")&amp;""&amp;")",""))</f>
        <v/>
      </c>
      <c r="R815" s="65" t="str">
        <f ca="1">CONCATENATE(IF(AND(LEN(R814)&gt;=1,R814&lt;&gt;".",COUNTIF(R16:R$73,"*病*")&gt;0),".",""),IF(R16="病",$A815,""),IF(AND(LEN(R16)&gt;=2,ISNUMBER(SEARCH("病",R16))),$A815&amp;"("&amp;SUBSTITUTE(REPLACE(R16,1,SEARCH("病",R16)-1,""),"病","")&amp;""&amp;")",""))</f>
        <v/>
      </c>
      <c r="S815" s="65" t="str">
        <f ca="1">CONCATENATE(IF(AND(LEN(S814)&gt;=1,S814&lt;&gt;".",COUNTIF(S16:S$73,"*病*")&gt;0),".",""),IF(S16="病",$A815,""),IF(AND(LEN(S16)&gt;=2,ISNUMBER(SEARCH("病",S16))),$A815&amp;"("&amp;SUBSTITUTE(REPLACE(S16,1,SEARCH("病",S16)-1,""),"病","")&amp;""&amp;")",""))</f>
        <v/>
      </c>
      <c r="T815" s="65" t="str">
        <f ca="1">CONCATENATE(IF(AND(LEN(T814)&gt;=1,T814&lt;&gt;".",COUNTIF(T16:T$73,"*病*")&gt;0),".",""),IF(T16="病",$A815,""),IF(AND(LEN(T16)&gt;=2,ISNUMBER(SEARCH("病",T16))),$A815&amp;"("&amp;SUBSTITUTE(REPLACE(T16,1,SEARCH("病",T16)-1,""),"病","")&amp;""&amp;")",""))</f>
        <v/>
      </c>
      <c r="U815" s="65" t="str">
        <f ca="1">CONCATENATE(IF(AND(LEN(U814)&gt;=1,U814&lt;&gt;".",COUNTIF(U16:U$73,"*病*")&gt;0),".",""),IF(U16="病",$A815,""),IF(AND(LEN(U16)&gt;=2,ISNUMBER(SEARCH("病",U16))),$A815&amp;"("&amp;SUBSTITUTE(REPLACE(U16,1,SEARCH("病",U16)-1,""),"病","")&amp;""&amp;")",""))</f>
        <v/>
      </c>
      <c r="V815" s="65" t="str">
        <f ca="1">CONCATENATE(IF(AND(LEN(V814)&gt;=1,V814&lt;&gt;".",COUNTIF(V16:V$73,"*病*")&gt;0),".",""),IF(V16="病",$A815,""),IF(AND(LEN(V16)&gt;=2,ISNUMBER(SEARCH("病",V16))),$A815&amp;"("&amp;SUBSTITUTE(REPLACE(V16,1,SEARCH("病",V16)-1,""),"病","")&amp;""&amp;")",""))</f>
        <v/>
      </c>
      <c r="W815" s="65" t="str">
        <f ca="1">CONCATENATE(IF(AND(LEN(W814)&gt;=1,W814&lt;&gt;".",COUNTIF(W16:W$73,"*病*")&gt;0),".",""),IF(W16="病",$A815,""),IF(AND(LEN(W16)&gt;=2,ISNUMBER(SEARCH("病",W16))),$A815&amp;"("&amp;SUBSTITUTE(REPLACE(W16,1,SEARCH("病",W16)-1,""),"病","")&amp;""&amp;")",""))</f>
        <v/>
      </c>
      <c r="X815" s="65" t="str">
        <f ca="1">CONCATENATE(IF(AND(LEN(X814)&gt;=1,X814&lt;&gt;".",COUNTIF(X16:X$73,"*病*")&gt;0),".",""),IF(X16="病",$A815,""),IF(AND(LEN(X16)&gt;=2,ISNUMBER(SEARCH("病",X16))),$A815&amp;"("&amp;SUBSTITUTE(REPLACE(X16,1,SEARCH("病",X16)-1,""),"病","")&amp;""&amp;")",""))</f>
        <v/>
      </c>
      <c r="Y815" s="65" t="str">
        <f ca="1">CONCATENATE(IF(AND(LEN(Y814)&gt;=1,Y814&lt;&gt;".",COUNTIF(Y16:Y$73,"*病*")&gt;0),".",""),IF(Y16="病",$A815,""),IF(AND(LEN(Y16)&gt;=2,ISNUMBER(SEARCH("病",Y16))),$A815&amp;"("&amp;SUBSTITUTE(REPLACE(Y16,1,SEARCH("病",Y16)-1,""),"病","")&amp;""&amp;")",""))</f>
        <v/>
      </c>
      <c r="Z815" s="65" t="str">
        <f ca="1">CONCATENATE(IF(AND(LEN(Z814)&gt;=1,Z814&lt;&gt;".",COUNTIF(Z16:Z$73,"*病*")&gt;0),".",""),IF(Z16="病",$A815,""),IF(AND(LEN(Z16)&gt;=2,ISNUMBER(SEARCH("病",Z16))),$A815&amp;"("&amp;SUBSTITUTE(REPLACE(Z16,1,SEARCH("病",Z16)-1,""),"病","")&amp;""&amp;")",""))</f>
        <v/>
      </c>
      <c r="AA815" s="65" t="str">
        <f ca="1">CONCATENATE(IF(AND(LEN(AA814)&gt;=1,AA814&lt;&gt;".",COUNTIF(AA16:AA$73,"*病*")&gt;0),".",""),IF(AA16="病",$A815,""),IF(AND(LEN(AA16)&gt;=2,ISNUMBER(SEARCH("病",AA16))),$A815&amp;"("&amp;SUBSTITUTE(REPLACE(AA16,1,SEARCH("病",AA16)-1,""),"病","")&amp;""&amp;")",""))</f>
        <v/>
      </c>
      <c r="AB815" s="65" t="str">
        <f ca="1">CONCATENATE(IF(AND(LEN(AB814)&gt;=1,AB814&lt;&gt;".",COUNTIF(AB16:AB$73,"*病*")&gt;0),".",""),IF(AB16="病",$A815,""),IF(AND(LEN(AB16)&gt;=2,ISNUMBER(SEARCH("病",AB16))),$A815&amp;"("&amp;SUBSTITUTE(REPLACE(AB16,1,SEARCH("病",AB16)-1,""),"病","")&amp;""&amp;")",""))</f>
        <v/>
      </c>
      <c r="AC815" s="65" t="str">
        <f ca="1">CONCATENATE(IF(AND(LEN(AC814)&gt;=1,AC814&lt;&gt;".",COUNTIF(AC16:AC$73,"*病*")&gt;0),".",""),IF(AC16="病",$A815,""),IF(AND(LEN(AC16)&gt;=2,ISNUMBER(SEARCH("病",AC16))),$A815&amp;"("&amp;SUBSTITUTE(REPLACE(AC16,1,SEARCH("病",AC16)-1,""),"病","")&amp;""&amp;")",""))</f>
        <v/>
      </c>
      <c r="AD815" s="65" t="str">
        <f ca="1">CONCATENATE(IF(AND(LEN(AD814)&gt;=1,AD814&lt;&gt;".",COUNTIF(AD16:AD$73,"*病*")&gt;0),".",""),IF(AD16="病",$A815,""),IF(AND(LEN(AD16)&gt;=2,ISNUMBER(SEARCH("病",AD16))),$A815&amp;"("&amp;SUBSTITUTE(REPLACE(AD16,1,SEARCH("病",AD16)-1,""),"病","")&amp;""&amp;")",""))</f>
        <v/>
      </c>
      <c r="AE815" s="65" t="str">
        <f ca="1">CONCATENATE(IF(AND(LEN(AE814)&gt;=1,AE814&lt;&gt;".",COUNTIF(AE16:AE$73,"*病*")&gt;0),".",""),IF(AE16="病",$A815,""),IF(AND(LEN(AE16)&gt;=2,ISNUMBER(SEARCH("病",AE16))),$A815&amp;"("&amp;SUBSTITUTE(REPLACE(AE16,1,SEARCH("病",AE16)-1,""),"病","")&amp;""&amp;")",""))</f>
        <v>15(07-30日18)</v>
      </c>
      <c r="AF815" s="65" t="str">
        <f ca="1">CONCATENATE(IF(AND(LEN(AF814)&gt;=1,AF814&lt;&gt;".",COUNTIF(AF16:AF$73,"*病*")&gt;0),".",""),IF(AF16="病",$A815,""),IF(AND(LEN(AF16)&gt;=2,ISNUMBER(SEARCH("病",AF16))),$A815&amp;"("&amp;SUBSTITUTE(REPLACE(AF16,1,SEARCH("病",AF16)-1,""),"病","")&amp;""&amp;")",""))</f>
        <v>15(29日07-30日18)</v>
      </c>
      <c r="AG815" s="65" t="str">
        <f ca="1">CONCATENATE(IF(AND(LEN(AG814)&gt;=1,AG814&lt;&gt;".",COUNTIF(AG16:AG$73,"*病*")&gt;0),".",""),IF(AG16="病",$A815,""),IF(AND(LEN(AG16)&gt;=2,ISNUMBER(SEARCH("病",AG16))),$A815&amp;"("&amp;SUBSTITUTE(REPLACE(AG16,1,SEARCH("病",AG16)-1,""),"病","")&amp;""&amp;")",""))</f>
        <v/>
      </c>
      <c r="AH815" s="65"/>
      <c r="AI815" s="65"/>
      <c r="AJ815" s="65"/>
    </row>
    <row r="816" spans="1:36">
      <c r="A816" s="65">
        <f t="shared" si="65"/>
        <v>16</v>
      </c>
      <c r="B816" s="65" t="str">
        <f t="shared" si="65"/>
        <v>郭文凱</v>
      </c>
      <c r="C816" s="65" t="str">
        <f ca="1">CONCATENATE(IF(AND(LEN(C815)&gt;=1,C815&lt;&gt;".",COUNTIF(C17:C$73,"*病*")&gt;0),".",""),IF(C17="病",$A816,""),IF(AND(LEN(C17)&gt;=2,ISNUMBER(SEARCH("病",C17))),$A816&amp;"("&amp;SUBSTITUTE(REPLACE(C17,1,SEARCH("病",C17)-1,""),"病","")&amp;""&amp;")",""))</f>
        <v/>
      </c>
      <c r="D816" s="65" t="str">
        <f ca="1">CONCATENATE(IF(AND(LEN(D815)&gt;=1,D815&lt;&gt;".",COUNTIF(D17:D$73,"*病*")&gt;0),".",""),IF(D17="病",$A816,""),IF(AND(LEN(D17)&gt;=2,ISNUMBER(SEARCH("病",D17))),$A816&amp;"("&amp;SUBSTITUTE(REPLACE(D17,1,SEARCH("病",D17)-1,""),"病","")&amp;""&amp;")",""))</f>
        <v/>
      </c>
      <c r="E816" s="65" t="str">
        <f ca="1">CONCATENATE(IF(AND(LEN(E815)&gt;=1,E815&lt;&gt;".",COUNTIF(E17:E$73,"*病*")&gt;0),".",""),IF(E17="病",$A816,""),IF(AND(LEN(E17)&gt;=2,ISNUMBER(SEARCH("病",E17))),$A816&amp;"("&amp;SUBSTITUTE(REPLACE(E17,1,SEARCH("病",E17)-1,""),"病","")&amp;""&amp;")",""))</f>
        <v/>
      </c>
      <c r="F816" s="65" t="str">
        <f ca="1">CONCATENATE(IF(AND(LEN(F815)&gt;=1,F815&lt;&gt;".",COUNTIF(F17:F$73,"*病*")&gt;0),".",""),IF(F17="病",$A816,""),IF(AND(LEN(F17)&gt;=2,ISNUMBER(SEARCH("病",F17))),$A816&amp;"("&amp;SUBSTITUTE(REPLACE(F17,1,SEARCH("病",F17)-1,""),"病","")&amp;""&amp;")",""))</f>
        <v/>
      </c>
      <c r="G816" s="65" t="str">
        <f ca="1">CONCATENATE(IF(AND(LEN(G815)&gt;=1,G815&lt;&gt;".",COUNTIF(G17:G$73,"*病*")&gt;0),".",""),IF(G17="病",$A816,""),IF(AND(LEN(G17)&gt;=2,ISNUMBER(SEARCH("病",G17))),$A816&amp;"("&amp;SUBSTITUTE(REPLACE(G17,1,SEARCH("病",G17)-1,""),"病","")&amp;""&amp;")",""))</f>
        <v/>
      </c>
      <c r="H816" s="65" t="str">
        <f ca="1">CONCATENATE(IF(AND(LEN(H815)&gt;=1,H815&lt;&gt;".",COUNTIF(H17:H$73,"*病*")&gt;0),".",""),IF(H17="病",$A816,""),IF(AND(LEN(H17)&gt;=2,ISNUMBER(SEARCH("病",H17))),$A816&amp;"("&amp;SUBSTITUTE(REPLACE(H17,1,SEARCH("病",H17)-1,""),"病","")&amp;""&amp;")",""))</f>
        <v/>
      </c>
      <c r="I816" s="65" t="str">
        <f ca="1">CONCATENATE(IF(AND(LEN(I815)&gt;=1,I815&lt;&gt;".",COUNTIF(I17:I$73,"*病*")&gt;0),".",""),IF(I17="病",$A816,""),IF(AND(LEN(I17)&gt;=2,ISNUMBER(SEARCH("病",I17))),$A816&amp;"("&amp;SUBSTITUTE(REPLACE(I17,1,SEARCH("病",I17)-1,""),"病","")&amp;""&amp;")",""))</f>
        <v/>
      </c>
      <c r="J816" s="65" t="str">
        <f ca="1">CONCATENATE(IF(AND(LEN(J815)&gt;=1,J815&lt;&gt;".",COUNTIF(J17:J$73,"*病*")&gt;0),".",""),IF(J17="病",$A816,""),IF(AND(LEN(J17)&gt;=2,ISNUMBER(SEARCH("病",J17))),$A816&amp;"("&amp;SUBSTITUTE(REPLACE(J17,1,SEARCH("病",J17)-1,""),"病","")&amp;""&amp;")",""))</f>
        <v/>
      </c>
      <c r="K816" s="65" t="str">
        <f ca="1">CONCATENATE(IF(AND(LEN(K815)&gt;=1,K815&lt;&gt;".",COUNTIF(K17:K$73,"*病*")&gt;0),".",""),IF(K17="病",$A816,""),IF(AND(LEN(K17)&gt;=2,ISNUMBER(SEARCH("病",K17))),$A816&amp;"("&amp;SUBSTITUTE(REPLACE(K17,1,SEARCH("病",K17)-1,""),"病","")&amp;""&amp;")",""))</f>
        <v/>
      </c>
      <c r="L816" s="65" t="str">
        <f ca="1">CONCATENATE(IF(AND(LEN(L815)&gt;=1,L815&lt;&gt;".",COUNTIF(L17:L$73,"*病*")&gt;0),".",""),IF(L17="病",$A816,""),IF(AND(LEN(L17)&gt;=2,ISNUMBER(SEARCH("病",L17))),$A816&amp;"("&amp;SUBSTITUTE(REPLACE(L17,1,SEARCH("病",L17)-1,""),"病","")&amp;""&amp;")",""))</f>
        <v/>
      </c>
      <c r="M816" s="65" t="str">
        <f ca="1">CONCATENATE(IF(AND(LEN(M815)&gt;=1,M815&lt;&gt;".",COUNTIF(M17:M$73,"*病*")&gt;0),".",""),IF(M17="病",$A816,""),IF(AND(LEN(M17)&gt;=2,ISNUMBER(SEARCH("病",M17))),$A816&amp;"("&amp;SUBSTITUTE(REPLACE(M17,1,SEARCH("病",M17)-1,""),"病","")&amp;""&amp;")",""))</f>
        <v/>
      </c>
      <c r="N816" s="65" t="str">
        <f ca="1">CONCATENATE(IF(AND(LEN(N815)&gt;=1,N815&lt;&gt;".",COUNTIF(N17:N$73,"*病*")&gt;0),".",""),IF(N17="病",$A816,""),IF(AND(LEN(N17)&gt;=2,ISNUMBER(SEARCH("病",N17))),$A816&amp;"("&amp;SUBSTITUTE(REPLACE(N17,1,SEARCH("病",N17)-1,""),"病","")&amp;""&amp;")",""))</f>
        <v/>
      </c>
      <c r="O816" s="65" t="str">
        <f ca="1">CONCATENATE(IF(AND(LEN(O815)&gt;=1,O815&lt;&gt;".",COUNTIF(O17:O$73,"*病*")&gt;0),".",""),IF(O17="病",$A816,""),IF(AND(LEN(O17)&gt;=2,ISNUMBER(SEARCH("病",O17))),$A816&amp;"("&amp;SUBSTITUTE(REPLACE(O17,1,SEARCH("病",O17)-1,""),"病","")&amp;""&amp;")",""))</f>
        <v/>
      </c>
      <c r="P816" s="65" t="str">
        <f ca="1">CONCATENATE(IF(AND(LEN(P815)&gt;=1,P815&lt;&gt;".",COUNTIF(P17:P$73,"*病*")&gt;0),".",""),IF(P17="病",$A816,""),IF(AND(LEN(P17)&gt;=2,ISNUMBER(SEARCH("病",P17))),$A816&amp;"("&amp;SUBSTITUTE(REPLACE(P17,1,SEARCH("病",P17)-1,""),"病","")&amp;""&amp;")",""))</f>
        <v/>
      </c>
      <c r="Q816" s="65" t="str">
        <f ca="1">CONCATENATE(IF(AND(LEN(Q815)&gt;=1,Q815&lt;&gt;".",COUNTIF(Q17:Q$73,"*病*")&gt;0),".",""),IF(Q17="病",$A816,""),IF(AND(LEN(Q17)&gt;=2,ISNUMBER(SEARCH("病",Q17))),$A816&amp;"("&amp;SUBSTITUTE(REPLACE(Q17,1,SEARCH("病",Q17)-1,""),"病","")&amp;""&amp;")",""))</f>
        <v/>
      </c>
      <c r="R816" s="65" t="str">
        <f ca="1">CONCATENATE(IF(AND(LEN(R815)&gt;=1,R815&lt;&gt;".",COUNTIF(R17:R$73,"*病*")&gt;0),".",""),IF(R17="病",$A816,""),IF(AND(LEN(R17)&gt;=2,ISNUMBER(SEARCH("病",R17))),$A816&amp;"("&amp;SUBSTITUTE(REPLACE(R17,1,SEARCH("病",R17)-1,""),"病","")&amp;""&amp;")",""))</f>
        <v/>
      </c>
      <c r="S816" s="65" t="str">
        <f ca="1">CONCATENATE(IF(AND(LEN(S815)&gt;=1,S815&lt;&gt;".",COUNTIF(S17:S$73,"*病*")&gt;0),".",""),IF(S17="病",$A816,""),IF(AND(LEN(S17)&gt;=2,ISNUMBER(SEARCH("病",S17))),$A816&amp;"("&amp;SUBSTITUTE(REPLACE(S17,1,SEARCH("病",S17)-1,""),"病","")&amp;""&amp;")",""))</f>
        <v/>
      </c>
      <c r="T816" s="65" t="str">
        <f ca="1">CONCATENATE(IF(AND(LEN(T815)&gt;=1,T815&lt;&gt;".",COUNTIF(T17:T$73,"*病*")&gt;0),".",""),IF(T17="病",$A816,""),IF(AND(LEN(T17)&gt;=2,ISNUMBER(SEARCH("病",T17))),$A816&amp;"("&amp;SUBSTITUTE(REPLACE(T17,1,SEARCH("病",T17)-1,""),"病","")&amp;""&amp;")",""))</f>
        <v/>
      </c>
      <c r="U816" s="65" t="str">
        <f ca="1">CONCATENATE(IF(AND(LEN(U815)&gt;=1,U815&lt;&gt;".",COUNTIF(U17:U$73,"*病*")&gt;0),".",""),IF(U17="病",$A816,""),IF(AND(LEN(U17)&gt;=2,ISNUMBER(SEARCH("病",U17))),$A816&amp;"("&amp;SUBSTITUTE(REPLACE(U17,1,SEARCH("病",U17)-1,""),"病","")&amp;""&amp;")",""))</f>
        <v/>
      </c>
      <c r="V816" s="65" t="str">
        <f ca="1">CONCATENATE(IF(AND(LEN(V815)&gt;=1,V815&lt;&gt;".",COUNTIF(V17:V$73,"*病*")&gt;0),".",""),IF(V17="病",$A816,""),IF(AND(LEN(V17)&gt;=2,ISNUMBER(SEARCH("病",V17))),$A816&amp;"("&amp;SUBSTITUTE(REPLACE(V17,1,SEARCH("病",V17)-1,""),"病","")&amp;""&amp;")",""))</f>
        <v/>
      </c>
      <c r="W816" s="65" t="str">
        <f ca="1">CONCATENATE(IF(AND(LEN(W815)&gt;=1,W815&lt;&gt;".",COUNTIF(W17:W$73,"*病*")&gt;0),".",""),IF(W17="病",$A816,""),IF(AND(LEN(W17)&gt;=2,ISNUMBER(SEARCH("病",W17))),$A816&amp;"("&amp;SUBSTITUTE(REPLACE(W17,1,SEARCH("病",W17)-1,""),"病","")&amp;""&amp;")",""))</f>
        <v/>
      </c>
      <c r="X816" s="65" t="str">
        <f ca="1">CONCATENATE(IF(AND(LEN(X815)&gt;=1,X815&lt;&gt;".",COUNTIF(X17:X$73,"*病*")&gt;0),".",""),IF(X17="病",$A816,""),IF(AND(LEN(X17)&gt;=2,ISNUMBER(SEARCH("病",X17))),$A816&amp;"("&amp;SUBSTITUTE(REPLACE(X17,1,SEARCH("病",X17)-1,""),"病","")&amp;""&amp;")",""))</f>
        <v/>
      </c>
      <c r="Y816" s="65" t="str">
        <f ca="1">CONCATENATE(IF(AND(LEN(Y815)&gt;=1,Y815&lt;&gt;".",COUNTIF(Y17:Y$73,"*病*")&gt;0),".",""),IF(Y17="病",$A816,""),IF(AND(LEN(Y17)&gt;=2,ISNUMBER(SEARCH("病",Y17))),$A816&amp;"("&amp;SUBSTITUTE(REPLACE(Y17,1,SEARCH("病",Y17)-1,""),"病","")&amp;""&amp;")",""))</f>
        <v/>
      </c>
      <c r="Z816" s="65" t="str">
        <f ca="1">CONCATENATE(IF(AND(LEN(Z815)&gt;=1,Z815&lt;&gt;".",COUNTIF(Z17:Z$73,"*病*")&gt;0),".",""),IF(Z17="病",$A816,""),IF(AND(LEN(Z17)&gt;=2,ISNUMBER(SEARCH("病",Z17))),$A816&amp;"("&amp;SUBSTITUTE(REPLACE(Z17,1,SEARCH("病",Z17)-1,""),"病","")&amp;""&amp;")",""))</f>
        <v/>
      </c>
      <c r="AA816" s="65" t="str">
        <f ca="1">CONCATENATE(IF(AND(LEN(AA815)&gt;=1,AA815&lt;&gt;".",COUNTIF(AA17:AA$73,"*病*")&gt;0),".",""),IF(AA17="病",$A816,""),IF(AND(LEN(AA17)&gt;=2,ISNUMBER(SEARCH("病",AA17))),$A816&amp;"("&amp;SUBSTITUTE(REPLACE(AA17,1,SEARCH("病",AA17)-1,""),"病","")&amp;""&amp;")",""))</f>
        <v/>
      </c>
      <c r="AB816" s="65" t="str">
        <f ca="1">CONCATENATE(IF(AND(LEN(AB815)&gt;=1,AB815&lt;&gt;".",COUNTIF(AB17:AB$73,"*病*")&gt;0),".",""),IF(AB17="病",$A816,""),IF(AND(LEN(AB17)&gt;=2,ISNUMBER(SEARCH("病",AB17))),$A816&amp;"("&amp;SUBSTITUTE(REPLACE(AB17,1,SEARCH("病",AB17)-1,""),"病","")&amp;""&amp;")",""))</f>
        <v/>
      </c>
      <c r="AC816" s="65" t="str">
        <f ca="1">CONCATENATE(IF(AND(LEN(AC815)&gt;=1,AC815&lt;&gt;".",COUNTIF(AC17:AC$73,"*病*")&gt;0),".",""),IF(AC17="病",$A816,""),IF(AND(LEN(AC17)&gt;=2,ISNUMBER(SEARCH("病",AC17))),$A816&amp;"("&amp;SUBSTITUTE(REPLACE(AC17,1,SEARCH("病",AC17)-1,""),"病","")&amp;""&amp;")",""))</f>
        <v/>
      </c>
      <c r="AD816" s="65" t="str">
        <f ca="1">CONCATENATE(IF(AND(LEN(AD815)&gt;=1,AD815&lt;&gt;".",COUNTIF(AD17:AD$73,"*病*")&gt;0),".",""),IF(AD17="病",$A816,""),IF(AND(LEN(AD17)&gt;=2,ISNUMBER(SEARCH("病",AD17))),$A816&amp;"("&amp;SUBSTITUTE(REPLACE(AD17,1,SEARCH("病",AD17)-1,""),"病","")&amp;""&amp;")",""))</f>
        <v/>
      </c>
      <c r="AE816" s="65" t="str">
        <f ca="1">CONCATENATE(IF(AND(LEN(AE815)&gt;=1,AE815&lt;&gt;".",COUNTIF(AE17:AE$73,"*病*")&gt;0),".",""),IF(AE17="病",$A816,""),IF(AND(LEN(AE17)&gt;=2,ISNUMBER(SEARCH("病",AE17))),$A816&amp;"("&amp;SUBSTITUTE(REPLACE(AE17,1,SEARCH("病",AE17)-1,""),"病","")&amp;""&amp;")",""))</f>
        <v>.</v>
      </c>
      <c r="AF816" s="65" t="str">
        <f ca="1">CONCATENATE(IF(AND(LEN(AF815)&gt;=1,AF815&lt;&gt;".",COUNTIF(AF17:AF$73,"*病*")&gt;0),".",""),IF(AF17="病",$A816,""),IF(AND(LEN(AF17)&gt;=2,ISNUMBER(SEARCH("病",AF17))),$A816&amp;"("&amp;SUBSTITUTE(REPLACE(AF17,1,SEARCH("病",AF17)-1,""),"病","")&amp;""&amp;")",""))</f>
        <v>.</v>
      </c>
      <c r="AG816" s="65" t="str">
        <f ca="1">CONCATENATE(IF(AND(LEN(AG815)&gt;=1,AG815&lt;&gt;".",COUNTIF(AG17:AG$73,"*病*")&gt;0),".",""),IF(AG17="病",$A816,""),IF(AND(LEN(AG17)&gt;=2,ISNUMBER(SEARCH("病",AG17))),$A816&amp;"("&amp;SUBSTITUTE(REPLACE(AG17,1,SEARCH("病",AG17)-1,""),"病","")&amp;""&amp;")",""))</f>
        <v/>
      </c>
      <c r="AH816" s="65"/>
      <c r="AI816" s="65"/>
      <c r="AJ816" s="65"/>
    </row>
    <row r="817" spans="1:36">
      <c r="A817" s="65">
        <f t="shared" si="65"/>
        <v>17</v>
      </c>
      <c r="B817" s="65" t="str">
        <f t="shared" si="65"/>
        <v>邱楷然</v>
      </c>
      <c r="C817" s="65" t="str">
        <f ca="1">CONCATENATE(IF(AND(LEN(C816)&gt;=1,C816&lt;&gt;".",COUNTIF(C18:C$73,"*病*")&gt;0),".",""),IF(C18="病",$A817,""),IF(AND(LEN(C18)&gt;=2,ISNUMBER(SEARCH("病",C18))),$A817&amp;"("&amp;SUBSTITUTE(REPLACE(C18,1,SEARCH("病",C18)-1,""),"病","")&amp;""&amp;")",""))</f>
        <v/>
      </c>
      <c r="D817" s="65" t="str">
        <f ca="1">CONCATENATE(IF(AND(LEN(D816)&gt;=1,D816&lt;&gt;".",COUNTIF(D18:D$73,"*病*")&gt;0),".",""),IF(D18="病",$A817,""),IF(AND(LEN(D18)&gt;=2,ISNUMBER(SEARCH("病",D18))),$A817&amp;"("&amp;SUBSTITUTE(REPLACE(D18,1,SEARCH("病",D18)-1,""),"病","")&amp;""&amp;")",""))</f>
        <v/>
      </c>
      <c r="E817" s="65" t="str">
        <f ca="1">CONCATENATE(IF(AND(LEN(E816)&gt;=1,E816&lt;&gt;".",COUNTIF(E18:E$73,"*病*")&gt;0),".",""),IF(E18="病",$A817,""),IF(AND(LEN(E18)&gt;=2,ISNUMBER(SEARCH("病",E18))),$A817&amp;"("&amp;SUBSTITUTE(REPLACE(E18,1,SEARCH("病",E18)-1,""),"病","")&amp;""&amp;")",""))</f>
        <v/>
      </c>
      <c r="F817" s="65" t="str">
        <f ca="1">CONCATENATE(IF(AND(LEN(F816)&gt;=1,F816&lt;&gt;".",COUNTIF(F18:F$73,"*病*")&gt;0),".",""),IF(F18="病",$A817,""),IF(AND(LEN(F18)&gt;=2,ISNUMBER(SEARCH("病",F18))),$A817&amp;"("&amp;SUBSTITUTE(REPLACE(F18,1,SEARCH("病",F18)-1,""),"病","")&amp;""&amp;")",""))</f>
        <v/>
      </c>
      <c r="G817" s="65" t="str">
        <f ca="1">CONCATENATE(IF(AND(LEN(G816)&gt;=1,G816&lt;&gt;".",COUNTIF(G18:G$73,"*病*")&gt;0),".",""),IF(G18="病",$A817,""),IF(AND(LEN(G18)&gt;=2,ISNUMBER(SEARCH("病",G18))),$A817&amp;"("&amp;SUBSTITUTE(REPLACE(G18,1,SEARCH("病",G18)-1,""),"病","")&amp;""&amp;")",""))</f>
        <v/>
      </c>
      <c r="H817" s="65" t="str">
        <f ca="1">CONCATENATE(IF(AND(LEN(H816)&gt;=1,H816&lt;&gt;".",COUNTIF(H18:H$73,"*病*")&gt;0),".",""),IF(H18="病",$A817,""),IF(AND(LEN(H18)&gt;=2,ISNUMBER(SEARCH("病",H18))),$A817&amp;"("&amp;SUBSTITUTE(REPLACE(H18,1,SEARCH("病",H18)-1,""),"病","")&amp;""&amp;")",""))</f>
        <v/>
      </c>
      <c r="I817" s="65" t="str">
        <f ca="1">CONCATENATE(IF(AND(LEN(I816)&gt;=1,I816&lt;&gt;".",COUNTIF(I18:I$73,"*病*")&gt;0),".",""),IF(I18="病",$A817,""),IF(AND(LEN(I18)&gt;=2,ISNUMBER(SEARCH("病",I18))),$A817&amp;"("&amp;SUBSTITUTE(REPLACE(I18,1,SEARCH("病",I18)-1,""),"病","")&amp;""&amp;")",""))</f>
        <v/>
      </c>
      <c r="J817" s="65" t="str">
        <f ca="1">CONCATENATE(IF(AND(LEN(J816)&gt;=1,J816&lt;&gt;".",COUNTIF(J18:J$73,"*病*")&gt;0),".",""),IF(J18="病",$A817,""),IF(AND(LEN(J18)&gt;=2,ISNUMBER(SEARCH("病",J18))),$A817&amp;"("&amp;SUBSTITUTE(REPLACE(J18,1,SEARCH("病",J18)-1,""),"病","")&amp;""&amp;")",""))</f>
        <v/>
      </c>
      <c r="K817" s="65" t="str">
        <f ca="1">CONCATENATE(IF(AND(LEN(K816)&gt;=1,K816&lt;&gt;".",COUNTIF(K18:K$73,"*病*")&gt;0),".",""),IF(K18="病",$A817,""),IF(AND(LEN(K18)&gt;=2,ISNUMBER(SEARCH("病",K18))),$A817&amp;"("&amp;SUBSTITUTE(REPLACE(K18,1,SEARCH("病",K18)-1,""),"病","")&amp;""&amp;")",""))</f>
        <v/>
      </c>
      <c r="L817" s="65" t="str">
        <f ca="1">CONCATENATE(IF(AND(LEN(L816)&gt;=1,L816&lt;&gt;".",COUNTIF(L18:L$73,"*病*")&gt;0),".",""),IF(L18="病",$A817,""),IF(AND(LEN(L18)&gt;=2,ISNUMBER(SEARCH("病",L18))),$A817&amp;"("&amp;SUBSTITUTE(REPLACE(L18,1,SEARCH("病",L18)-1,""),"病","")&amp;""&amp;")",""))</f>
        <v/>
      </c>
      <c r="M817" s="65" t="str">
        <f ca="1">CONCATENATE(IF(AND(LEN(M816)&gt;=1,M816&lt;&gt;".",COUNTIF(M18:M$73,"*病*")&gt;0),".",""),IF(M18="病",$A817,""),IF(AND(LEN(M18)&gt;=2,ISNUMBER(SEARCH("病",M18))),$A817&amp;"("&amp;SUBSTITUTE(REPLACE(M18,1,SEARCH("病",M18)-1,""),"病","")&amp;""&amp;")",""))</f>
        <v/>
      </c>
      <c r="N817" s="65" t="str">
        <f ca="1">CONCATENATE(IF(AND(LEN(N816)&gt;=1,N816&lt;&gt;".",COUNTIF(N18:N$73,"*病*")&gt;0),".",""),IF(N18="病",$A817,""),IF(AND(LEN(N18)&gt;=2,ISNUMBER(SEARCH("病",N18))),$A817&amp;"("&amp;SUBSTITUTE(REPLACE(N18,1,SEARCH("病",N18)-1,""),"病","")&amp;""&amp;")",""))</f>
        <v/>
      </c>
      <c r="O817" s="65" t="str">
        <f ca="1">CONCATENATE(IF(AND(LEN(O816)&gt;=1,O816&lt;&gt;".",COUNTIF(O18:O$73,"*病*")&gt;0),".",""),IF(O18="病",$A817,""),IF(AND(LEN(O18)&gt;=2,ISNUMBER(SEARCH("病",O18))),$A817&amp;"("&amp;SUBSTITUTE(REPLACE(O18,1,SEARCH("病",O18)-1,""),"病","")&amp;""&amp;")",""))</f>
        <v/>
      </c>
      <c r="P817" s="65" t="str">
        <f ca="1">CONCATENATE(IF(AND(LEN(P816)&gt;=1,P816&lt;&gt;".",COUNTIF(P18:P$73,"*病*")&gt;0),".",""),IF(P18="病",$A817,""),IF(AND(LEN(P18)&gt;=2,ISNUMBER(SEARCH("病",P18))),$A817&amp;"("&amp;SUBSTITUTE(REPLACE(P18,1,SEARCH("病",P18)-1,""),"病","")&amp;""&amp;")",""))</f>
        <v/>
      </c>
      <c r="Q817" s="65" t="str">
        <f ca="1">CONCATENATE(IF(AND(LEN(Q816)&gt;=1,Q816&lt;&gt;".",COUNTIF(Q18:Q$73,"*病*")&gt;0),".",""),IF(Q18="病",$A817,""),IF(AND(LEN(Q18)&gt;=2,ISNUMBER(SEARCH("病",Q18))),$A817&amp;"("&amp;SUBSTITUTE(REPLACE(Q18,1,SEARCH("病",Q18)-1,""),"病","")&amp;""&amp;")",""))</f>
        <v/>
      </c>
      <c r="R817" s="65" t="str">
        <f ca="1">CONCATENATE(IF(AND(LEN(R816)&gt;=1,R816&lt;&gt;".",COUNTIF(R18:R$73,"*病*")&gt;0),".",""),IF(R18="病",$A817,""),IF(AND(LEN(R18)&gt;=2,ISNUMBER(SEARCH("病",R18))),$A817&amp;"("&amp;SUBSTITUTE(REPLACE(R18,1,SEARCH("病",R18)-1,""),"病","")&amp;""&amp;")",""))</f>
        <v/>
      </c>
      <c r="S817" s="65" t="str">
        <f ca="1">CONCATENATE(IF(AND(LEN(S816)&gt;=1,S816&lt;&gt;".",COUNTIF(S18:S$73,"*病*")&gt;0),".",""),IF(S18="病",$A817,""),IF(AND(LEN(S18)&gt;=2,ISNUMBER(SEARCH("病",S18))),$A817&amp;"("&amp;SUBSTITUTE(REPLACE(S18,1,SEARCH("病",S18)-1,""),"病","")&amp;""&amp;")",""))</f>
        <v/>
      </c>
      <c r="T817" s="65" t="str">
        <f ca="1">CONCATENATE(IF(AND(LEN(T816)&gt;=1,T816&lt;&gt;".",COUNTIF(T18:T$73,"*病*")&gt;0),".",""),IF(T18="病",$A817,""),IF(AND(LEN(T18)&gt;=2,ISNUMBER(SEARCH("病",T18))),$A817&amp;"("&amp;SUBSTITUTE(REPLACE(T18,1,SEARCH("病",T18)-1,""),"病","")&amp;""&amp;")",""))</f>
        <v/>
      </c>
      <c r="U817" s="65" t="str">
        <f ca="1">CONCATENATE(IF(AND(LEN(U816)&gt;=1,U816&lt;&gt;".",COUNTIF(U18:U$73,"*病*")&gt;0),".",""),IF(U18="病",$A817,""),IF(AND(LEN(U18)&gt;=2,ISNUMBER(SEARCH("病",U18))),$A817&amp;"("&amp;SUBSTITUTE(REPLACE(U18,1,SEARCH("病",U18)-1,""),"病","")&amp;""&amp;")",""))</f>
        <v/>
      </c>
      <c r="V817" s="65" t="str">
        <f ca="1">CONCATENATE(IF(AND(LEN(V816)&gt;=1,V816&lt;&gt;".",COUNTIF(V18:V$73,"*病*")&gt;0),".",""),IF(V18="病",$A817,""),IF(AND(LEN(V18)&gt;=2,ISNUMBER(SEARCH("病",V18))),$A817&amp;"("&amp;SUBSTITUTE(REPLACE(V18,1,SEARCH("病",V18)-1,""),"病","")&amp;""&amp;")",""))</f>
        <v/>
      </c>
      <c r="W817" s="65" t="str">
        <f ca="1">CONCATENATE(IF(AND(LEN(W816)&gt;=1,W816&lt;&gt;".",COUNTIF(W18:W$73,"*病*")&gt;0),".",""),IF(W18="病",$A817,""),IF(AND(LEN(W18)&gt;=2,ISNUMBER(SEARCH("病",W18))),$A817&amp;"("&amp;SUBSTITUTE(REPLACE(W18,1,SEARCH("病",W18)-1,""),"病","")&amp;""&amp;")",""))</f>
        <v/>
      </c>
      <c r="X817" s="65" t="str">
        <f ca="1">CONCATENATE(IF(AND(LEN(X816)&gt;=1,X816&lt;&gt;".",COUNTIF(X18:X$73,"*病*")&gt;0),".",""),IF(X18="病",$A817,""),IF(AND(LEN(X18)&gt;=2,ISNUMBER(SEARCH("病",X18))),$A817&amp;"("&amp;SUBSTITUTE(REPLACE(X18,1,SEARCH("病",X18)-1,""),"病","")&amp;""&amp;")",""))</f>
        <v/>
      </c>
      <c r="Y817" s="65" t="str">
        <f ca="1">CONCATENATE(IF(AND(LEN(Y816)&gt;=1,Y816&lt;&gt;".",COUNTIF(Y18:Y$73,"*病*")&gt;0),".",""),IF(Y18="病",$A817,""),IF(AND(LEN(Y18)&gt;=2,ISNUMBER(SEARCH("病",Y18))),$A817&amp;"("&amp;SUBSTITUTE(REPLACE(Y18,1,SEARCH("病",Y18)-1,""),"病","")&amp;""&amp;")",""))</f>
        <v/>
      </c>
      <c r="Z817" s="65" t="str">
        <f ca="1">CONCATENATE(IF(AND(LEN(Z816)&gt;=1,Z816&lt;&gt;".",COUNTIF(Z18:Z$73,"*病*")&gt;0),".",""),IF(Z18="病",$A817,""),IF(AND(LEN(Z18)&gt;=2,ISNUMBER(SEARCH("病",Z18))),$A817&amp;"("&amp;SUBSTITUTE(REPLACE(Z18,1,SEARCH("病",Z18)-1,""),"病","")&amp;""&amp;")",""))</f>
        <v/>
      </c>
      <c r="AA817" s="65" t="str">
        <f ca="1">CONCATENATE(IF(AND(LEN(AA816)&gt;=1,AA816&lt;&gt;".",COUNTIF(AA18:AA$73,"*病*")&gt;0),".",""),IF(AA18="病",$A817,""),IF(AND(LEN(AA18)&gt;=2,ISNUMBER(SEARCH("病",AA18))),$A817&amp;"("&amp;SUBSTITUTE(REPLACE(AA18,1,SEARCH("病",AA18)-1,""),"病","")&amp;""&amp;")",""))</f>
        <v/>
      </c>
      <c r="AB817" s="65" t="str">
        <f ca="1">CONCATENATE(IF(AND(LEN(AB816)&gt;=1,AB816&lt;&gt;".",COUNTIF(AB18:AB$73,"*病*")&gt;0),".",""),IF(AB18="病",$A817,""),IF(AND(LEN(AB18)&gt;=2,ISNUMBER(SEARCH("病",AB18))),$A817&amp;"("&amp;SUBSTITUTE(REPLACE(AB18,1,SEARCH("病",AB18)-1,""),"病","")&amp;""&amp;")",""))</f>
        <v/>
      </c>
      <c r="AC817" s="65" t="str">
        <f ca="1">CONCATENATE(IF(AND(LEN(AC816)&gt;=1,AC816&lt;&gt;".",COUNTIF(AC18:AC$73,"*病*")&gt;0),".",""),IF(AC18="病",$A817,""),IF(AND(LEN(AC18)&gt;=2,ISNUMBER(SEARCH("病",AC18))),$A817&amp;"("&amp;SUBSTITUTE(REPLACE(AC18,1,SEARCH("病",AC18)-1,""),"病","")&amp;""&amp;")",""))</f>
        <v/>
      </c>
      <c r="AD817" s="65" t="str">
        <f ca="1">CONCATENATE(IF(AND(LEN(AD816)&gt;=1,AD816&lt;&gt;".",COUNTIF(AD18:AD$73,"*病*")&gt;0),".",""),IF(AD18="病",$A817,""),IF(AND(LEN(AD18)&gt;=2,ISNUMBER(SEARCH("病",AD18))),$A817&amp;"("&amp;SUBSTITUTE(REPLACE(AD18,1,SEARCH("病",AD18)-1,""),"病","")&amp;""&amp;")",""))</f>
        <v/>
      </c>
      <c r="AE817" s="65" t="str">
        <f ca="1">CONCATENATE(IF(AND(LEN(AE816)&gt;=1,AE816&lt;&gt;".",COUNTIF(AE18:AE$73,"*病*")&gt;0),".",""),IF(AE18="病",$A817,""),IF(AND(LEN(AE18)&gt;=2,ISNUMBER(SEARCH("病",AE18))),$A817&amp;"("&amp;SUBSTITUTE(REPLACE(AE18,1,SEARCH("病",AE18)-1,""),"病","")&amp;""&amp;")",""))</f>
        <v>17(07-30日18)</v>
      </c>
      <c r="AF817" s="65" t="str">
        <f ca="1">CONCATENATE(IF(AND(LEN(AF816)&gt;=1,AF816&lt;&gt;".",COUNTIF(AF18:AF$73,"*病*")&gt;0),".",""),IF(AF18="病",$A817,""),IF(AND(LEN(AF18)&gt;=2,ISNUMBER(SEARCH("病",AF18))),$A817&amp;"("&amp;SUBSTITUTE(REPLACE(AF18,1,SEARCH("病",AF18)-1,""),"病","")&amp;""&amp;")",""))</f>
        <v>17(29日07-30日18)</v>
      </c>
      <c r="AG817" s="65" t="str">
        <f ca="1">CONCATENATE(IF(AND(LEN(AG816)&gt;=1,AG816&lt;&gt;".",COUNTIF(AG18:AG$73,"*病*")&gt;0),".",""),IF(AG18="病",$A817,""),IF(AND(LEN(AG18)&gt;=2,ISNUMBER(SEARCH("病",AG18))),$A817&amp;"("&amp;SUBSTITUTE(REPLACE(AG18,1,SEARCH("病",AG18)-1,""),"病","")&amp;""&amp;")",""))</f>
        <v/>
      </c>
      <c r="AH817" s="65"/>
      <c r="AI817" s="65"/>
      <c r="AJ817" s="65"/>
    </row>
    <row r="818" spans="1:36">
      <c r="A818" s="65">
        <f t="shared" si="65"/>
        <v>18</v>
      </c>
      <c r="B818" s="65" t="str">
        <f t="shared" si="65"/>
        <v>楊承澔</v>
      </c>
      <c r="C818" s="65" t="str">
        <f ca="1">CONCATENATE(IF(AND(LEN(C817)&gt;=1,C817&lt;&gt;".",COUNTIF(C19:C$73,"*病*")&gt;0),".",""),IF(C19="病",$A818,""),IF(AND(LEN(C19)&gt;=2,ISNUMBER(SEARCH("病",C19))),$A818&amp;"("&amp;SUBSTITUTE(REPLACE(C19,1,SEARCH("病",C19)-1,""),"病","")&amp;""&amp;")",""))</f>
        <v/>
      </c>
      <c r="D818" s="65" t="str">
        <f ca="1">CONCATENATE(IF(AND(LEN(D817)&gt;=1,D817&lt;&gt;".",COUNTIF(D19:D$73,"*病*")&gt;0),".",""),IF(D19="病",$A818,""),IF(AND(LEN(D19)&gt;=2,ISNUMBER(SEARCH("病",D19))),$A818&amp;"("&amp;SUBSTITUTE(REPLACE(D19,1,SEARCH("病",D19)-1,""),"病","")&amp;""&amp;")",""))</f>
        <v/>
      </c>
      <c r="E818" s="65" t="str">
        <f ca="1">CONCATENATE(IF(AND(LEN(E817)&gt;=1,E817&lt;&gt;".",COUNTIF(E19:E$73,"*病*")&gt;0),".",""),IF(E19="病",$A818,""),IF(AND(LEN(E19)&gt;=2,ISNUMBER(SEARCH("病",E19))),$A818&amp;"("&amp;SUBSTITUTE(REPLACE(E19,1,SEARCH("病",E19)-1,""),"病","")&amp;""&amp;")",""))</f>
        <v/>
      </c>
      <c r="F818" s="65" t="str">
        <f ca="1">CONCATENATE(IF(AND(LEN(F817)&gt;=1,F817&lt;&gt;".",COUNTIF(F19:F$73,"*病*")&gt;0),".",""),IF(F19="病",$A818,""),IF(AND(LEN(F19)&gt;=2,ISNUMBER(SEARCH("病",F19))),$A818&amp;"("&amp;SUBSTITUTE(REPLACE(F19,1,SEARCH("病",F19)-1,""),"病","")&amp;""&amp;")",""))</f>
        <v/>
      </c>
      <c r="G818" s="65" t="str">
        <f ca="1">CONCATENATE(IF(AND(LEN(G817)&gt;=1,G817&lt;&gt;".",COUNTIF(G19:G$73,"*病*")&gt;0),".",""),IF(G19="病",$A818,""),IF(AND(LEN(G19)&gt;=2,ISNUMBER(SEARCH("病",G19))),$A818&amp;"("&amp;SUBSTITUTE(REPLACE(G19,1,SEARCH("病",G19)-1,""),"病","")&amp;""&amp;")",""))</f>
        <v/>
      </c>
      <c r="H818" s="65" t="str">
        <f ca="1">CONCATENATE(IF(AND(LEN(H817)&gt;=1,H817&lt;&gt;".",COUNTIF(H19:H$73,"*病*")&gt;0),".",""),IF(H19="病",$A818,""),IF(AND(LEN(H19)&gt;=2,ISNUMBER(SEARCH("病",H19))),$A818&amp;"("&amp;SUBSTITUTE(REPLACE(H19,1,SEARCH("病",H19)-1,""),"病","")&amp;""&amp;")",""))</f>
        <v/>
      </c>
      <c r="I818" s="65" t="str">
        <f ca="1">CONCATENATE(IF(AND(LEN(I817)&gt;=1,I817&lt;&gt;".",COUNTIF(I19:I$73,"*病*")&gt;0),".",""),IF(I19="病",$A818,""),IF(AND(LEN(I19)&gt;=2,ISNUMBER(SEARCH("病",I19))),$A818&amp;"("&amp;SUBSTITUTE(REPLACE(I19,1,SEARCH("病",I19)-1,""),"病","")&amp;""&amp;")",""))</f>
        <v/>
      </c>
      <c r="J818" s="65" t="str">
        <f ca="1">CONCATENATE(IF(AND(LEN(J817)&gt;=1,J817&lt;&gt;".",COUNTIF(J19:J$73,"*病*")&gt;0),".",""),IF(J19="病",$A818,""),IF(AND(LEN(J19)&gt;=2,ISNUMBER(SEARCH("病",J19))),$A818&amp;"("&amp;SUBSTITUTE(REPLACE(J19,1,SEARCH("病",J19)-1,""),"病","")&amp;""&amp;")",""))</f>
        <v/>
      </c>
      <c r="K818" s="65" t="str">
        <f ca="1">CONCATENATE(IF(AND(LEN(K817)&gt;=1,K817&lt;&gt;".",COUNTIF(K19:K$73,"*病*")&gt;0),".",""),IF(K19="病",$A818,""),IF(AND(LEN(K19)&gt;=2,ISNUMBER(SEARCH("病",K19))),$A818&amp;"("&amp;SUBSTITUTE(REPLACE(K19,1,SEARCH("病",K19)-1,""),"病","")&amp;""&amp;")",""))</f>
        <v/>
      </c>
      <c r="L818" s="65" t="str">
        <f ca="1">CONCATENATE(IF(AND(LEN(L817)&gt;=1,L817&lt;&gt;".",COUNTIF(L19:L$73,"*病*")&gt;0),".",""),IF(L19="病",$A818,""),IF(AND(LEN(L19)&gt;=2,ISNUMBER(SEARCH("病",L19))),$A818&amp;"("&amp;SUBSTITUTE(REPLACE(L19,1,SEARCH("病",L19)-1,""),"病","")&amp;""&amp;")",""))</f>
        <v/>
      </c>
      <c r="M818" s="65" t="str">
        <f ca="1">CONCATENATE(IF(AND(LEN(M817)&gt;=1,M817&lt;&gt;".",COUNTIF(M19:M$73,"*病*")&gt;0),".",""),IF(M19="病",$A818,""),IF(AND(LEN(M19)&gt;=2,ISNUMBER(SEARCH("病",M19))),$A818&amp;"("&amp;SUBSTITUTE(REPLACE(M19,1,SEARCH("病",M19)-1,""),"病","")&amp;""&amp;")",""))</f>
        <v/>
      </c>
      <c r="N818" s="65" t="str">
        <f ca="1">CONCATENATE(IF(AND(LEN(N817)&gt;=1,N817&lt;&gt;".",COUNTIF(N19:N$73,"*病*")&gt;0),".",""),IF(N19="病",$A818,""),IF(AND(LEN(N19)&gt;=2,ISNUMBER(SEARCH("病",N19))),$A818&amp;"("&amp;SUBSTITUTE(REPLACE(N19,1,SEARCH("病",N19)-1,""),"病","")&amp;""&amp;")",""))</f>
        <v/>
      </c>
      <c r="O818" s="65" t="str">
        <f ca="1">CONCATENATE(IF(AND(LEN(O817)&gt;=1,O817&lt;&gt;".",COUNTIF(O19:O$73,"*病*")&gt;0),".",""),IF(O19="病",$A818,""),IF(AND(LEN(O19)&gt;=2,ISNUMBER(SEARCH("病",O19))),$A818&amp;"("&amp;SUBSTITUTE(REPLACE(O19,1,SEARCH("病",O19)-1,""),"病","")&amp;""&amp;")",""))</f>
        <v/>
      </c>
      <c r="P818" s="65" t="str">
        <f ca="1">CONCATENATE(IF(AND(LEN(P817)&gt;=1,P817&lt;&gt;".",COUNTIF(P19:P$73,"*病*")&gt;0),".",""),IF(P19="病",$A818,""),IF(AND(LEN(P19)&gt;=2,ISNUMBER(SEARCH("病",P19))),$A818&amp;"("&amp;SUBSTITUTE(REPLACE(P19,1,SEARCH("病",P19)-1,""),"病","")&amp;""&amp;")",""))</f>
        <v/>
      </c>
      <c r="Q818" s="65" t="str">
        <f ca="1">CONCATENATE(IF(AND(LEN(Q817)&gt;=1,Q817&lt;&gt;".",COUNTIF(Q19:Q$73,"*病*")&gt;0),".",""),IF(Q19="病",$A818,""),IF(AND(LEN(Q19)&gt;=2,ISNUMBER(SEARCH("病",Q19))),$A818&amp;"("&amp;SUBSTITUTE(REPLACE(Q19,1,SEARCH("病",Q19)-1,""),"病","")&amp;""&amp;")",""))</f>
        <v/>
      </c>
      <c r="R818" s="65" t="str">
        <f ca="1">CONCATENATE(IF(AND(LEN(R817)&gt;=1,R817&lt;&gt;".",COUNTIF(R19:R$73,"*病*")&gt;0),".",""),IF(R19="病",$A818,""),IF(AND(LEN(R19)&gt;=2,ISNUMBER(SEARCH("病",R19))),$A818&amp;"("&amp;SUBSTITUTE(REPLACE(R19,1,SEARCH("病",R19)-1,""),"病","")&amp;""&amp;")",""))</f>
        <v/>
      </c>
      <c r="S818" s="65" t="str">
        <f ca="1">CONCATENATE(IF(AND(LEN(S817)&gt;=1,S817&lt;&gt;".",COUNTIF(S19:S$73,"*病*")&gt;0),".",""),IF(S19="病",$A818,""),IF(AND(LEN(S19)&gt;=2,ISNUMBER(SEARCH("病",S19))),$A818&amp;"("&amp;SUBSTITUTE(REPLACE(S19,1,SEARCH("病",S19)-1,""),"病","")&amp;""&amp;")",""))</f>
        <v/>
      </c>
      <c r="T818" s="65" t="str">
        <f ca="1">CONCATENATE(IF(AND(LEN(T817)&gt;=1,T817&lt;&gt;".",COUNTIF(T19:T$73,"*病*")&gt;0),".",""),IF(T19="病",$A818,""),IF(AND(LEN(T19)&gt;=2,ISNUMBER(SEARCH("病",T19))),$A818&amp;"("&amp;SUBSTITUTE(REPLACE(T19,1,SEARCH("病",T19)-1,""),"病","")&amp;""&amp;")",""))</f>
        <v/>
      </c>
      <c r="U818" s="65" t="str">
        <f ca="1">CONCATENATE(IF(AND(LEN(U817)&gt;=1,U817&lt;&gt;".",COUNTIF(U19:U$73,"*病*")&gt;0),".",""),IF(U19="病",$A818,""),IF(AND(LEN(U19)&gt;=2,ISNUMBER(SEARCH("病",U19))),$A818&amp;"("&amp;SUBSTITUTE(REPLACE(U19,1,SEARCH("病",U19)-1,""),"病","")&amp;""&amp;")",""))</f>
        <v/>
      </c>
      <c r="V818" s="65" t="str">
        <f ca="1">CONCATENATE(IF(AND(LEN(V817)&gt;=1,V817&lt;&gt;".",COUNTIF(V19:V$73,"*病*")&gt;0),".",""),IF(V19="病",$A818,""),IF(AND(LEN(V19)&gt;=2,ISNUMBER(SEARCH("病",V19))),$A818&amp;"("&amp;SUBSTITUTE(REPLACE(V19,1,SEARCH("病",V19)-1,""),"病","")&amp;""&amp;")",""))</f>
        <v/>
      </c>
      <c r="W818" s="65" t="str">
        <f ca="1">CONCATENATE(IF(AND(LEN(W817)&gt;=1,W817&lt;&gt;".",COUNTIF(W19:W$73,"*病*")&gt;0),".",""),IF(W19="病",$A818,""),IF(AND(LEN(W19)&gt;=2,ISNUMBER(SEARCH("病",W19))),$A818&amp;"("&amp;SUBSTITUTE(REPLACE(W19,1,SEARCH("病",W19)-1,""),"病","")&amp;""&amp;")",""))</f>
        <v/>
      </c>
      <c r="X818" s="65" t="str">
        <f ca="1">CONCATENATE(IF(AND(LEN(X817)&gt;=1,X817&lt;&gt;".",COUNTIF(X19:X$73,"*病*")&gt;0),".",""),IF(X19="病",$A818,""),IF(AND(LEN(X19)&gt;=2,ISNUMBER(SEARCH("病",X19))),$A818&amp;"("&amp;SUBSTITUTE(REPLACE(X19,1,SEARCH("病",X19)-1,""),"病","")&amp;""&amp;")",""))</f>
        <v/>
      </c>
      <c r="Y818" s="65" t="str">
        <f ca="1">CONCATENATE(IF(AND(LEN(Y817)&gt;=1,Y817&lt;&gt;".",COUNTIF(Y19:Y$73,"*病*")&gt;0),".",""),IF(Y19="病",$A818,""),IF(AND(LEN(Y19)&gt;=2,ISNUMBER(SEARCH("病",Y19))),$A818&amp;"("&amp;SUBSTITUTE(REPLACE(Y19,1,SEARCH("病",Y19)-1,""),"病","")&amp;""&amp;")",""))</f>
        <v/>
      </c>
      <c r="Z818" s="65" t="str">
        <f ca="1">CONCATENATE(IF(AND(LEN(Z817)&gt;=1,Z817&lt;&gt;".",COUNTIF(Z19:Z$73,"*病*")&gt;0),".",""),IF(Z19="病",$A818,""),IF(AND(LEN(Z19)&gt;=2,ISNUMBER(SEARCH("病",Z19))),$A818&amp;"("&amp;SUBSTITUTE(REPLACE(Z19,1,SEARCH("病",Z19)-1,""),"病","")&amp;""&amp;")",""))</f>
        <v/>
      </c>
      <c r="AA818" s="65" t="str">
        <f ca="1">CONCATENATE(IF(AND(LEN(AA817)&gt;=1,AA817&lt;&gt;".",COUNTIF(AA19:AA$73,"*病*")&gt;0),".",""),IF(AA19="病",$A818,""),IF(AND(LEN(AA19)&gt;=2,ISNUMBER(SEARCH("病",AA19))),$A818&amp;"("&amp;SUBSTITUTE(REPLACE(AA19,1,SEARCH("病",AA19)-1,""),"病","")&amp;""&amp;")",""))</f>
        <v/>
      </c>
      <c r="AB818" s="65" t="str">
        <f ca="1">CONCATENATE(IF(AND(LEN(AB817)&gt;=1,AB817&lt;&gt;".",COUNTIF(AB19:AB$73,"*病*")&gt;0),".",""),IF(AB19="病",$A818,""),IF(AND(LEN(AB19)&gt;=2,ISNUMBER(SEARCH("病",AB19))),$A818&amp;"("&amp;SUBSTITUTE(REPLACE(AB19,1,SEARCH("病",AB19)-1,""),"病","")&amp;""&amp;")",""))</f>
        <v/>
      </c>
      <c r="AC818" s="65" t="str">
        <f ca="1">CONCATENATE(IF(AND(LEN(AC817)&gt;=1,AC817&lt;&gt;".",COUNTIF(AC19:AC$73,"*病*")&gt;0),".",""),IF(AC19="病",$A818,""),IF(AND(LEN(AC19)&gt;=2,ISNUMBER(SEARCH("病",AC19))),$A818&amp;"("&amp;SUBSTITUTE(REPLACE(AC19,1,SEARCH("病",AC19)-1,""),"病","")&amp;""&amp;")",""))</f>
        <v/>
      </c>
      <c r="AD818" s="65" t="str">
        <f ca="1">CONCATENATE(IF(AND(LEN(AD817)&gt;=1,AD817&lt;&gt;".",COUNTIF(AD19:AD$73,"*病*")&gt;0),".",""),IF(AD19="病",$A818,""),IF(AND(LEN(AD19)&gt;=2,ISNUMBER(SEARCH("病",AD19))),$A818&amp;"("&amp;SUBSTITUTE(REPLACE(AD19,1,SEARCH("病",AD19)-1,""),"病","")&amp;""&amp;")",""))</f>
        <v/>
      </c>
      <c r="AE818" s="65" t="str">
        <f ca="1">CONCATENATE(IF(AND(LEN(AE817)&gt;=1,AE817&lt;&gt;".",COUNTIF(AE19:AE$73,"*病*")&gt;0),".",""),IF(AE19="病",$A818,""),IF(AND(LEN(AE19)&gt;=2,ISNUMBER(SEARCH("病",AE19))),$A818&amp;"("&amp;SUBSTITUTE(REPLACE(AE19,1,SEARCH("病",AE19)-1,""),"病","")&amp;""&amp;")",""))</f>
        <v>.</v>
      </c>
      <c r="AF818" s="65" t="str">
        <f ca="1">CONCATENATE(IF(AND(LEN(AF817)&gt;=1,AF817&lt;&gt;".",COUNTIF(AF19:AF$73,"*病*")&gt;0),".",""),IF(AF19="病",$A818,""),IF(AND(LEN(AF19)&gt;=2,ISNUMBER(SEARCH("病",AF19))),$A818&amp;"("&amp;SUBSTITUTE(REPLACE(AF19,1,SEARCH("病",AF19)-1,""),"病","")&amp;""&amp;")",""))</f>
        <v>.</v>
      </c>
      <c r="AG818" s="65" t="str">
        <f ca="1">CONCATENATE(IF(AND(LEN(AG817)&gt;=1,AG817&lt;&gt;".",COUNTIF(AG19:AG$73,"*病*")&gt;0),".",""),IF(AG19="病",$A818,""),IF(AND(LEN(AG19)&gt;=2,ISNUMBER(SEARCH("病",AG19))),$A818&amp;"("&amp;SUBSTITUTE(REPLACE(AG19,1,SEARCH("病",AG19)-1,""),"病","")&amp;""&amp;")",""))</f>
        <v/>
      </c>
      <c r="AH818" s="65"/>
      <c r="AI818" s="65"/>
      <c r="AJ818" s="65"/>
    </row>
    <row r="819" spans="1:36">
      <c r="A819" s="65">
        <f t="shared" si="65"/>
        <v>19</v>
      </c>
      <c r="B819" s="65" t="str">
        <f t="shared" si="65"/>
        <v>吳政銓</v>
      </c>
      <c r="C819" s="65" t="str">
        <f ca="1">CONCATENATE(IF(AND(LEN(C818)&gt;=1,C818&lt;&gt;".",COUNTIF(C20:C$73,"*病*")&gt;0),".",""),IF(C20="病",$A819,""),IF(AND(LEN(C20)&gt;=2,ISNUMBER(SEARCH("病",C20))),$A819&amp;"("&amp;SUBSTITUTE(REPLACE(C20,1,SEARCH("病",C20)-1,""),"病","")&amp;""&amp;")",""))</f>
        <v/>
      </c>
      <c r="D819" s="65" t="str">
        <f ca="1">CONCATENATE(IF(AND(LEN(D818)&gt;=1,D818&lt;&gt;".",COUNTIF(D20:D$73,"*病*")&gt;0),".",""),IF(D20="病",$A819,""),IF(AND(LEN(D20)&gt;=2,ISNUMBER(SEARCH("病",D20))),$A819&amp;"("&amp;SUBSTITUTE(REPLACE(D20,1,SEARCH("病",D20)-1,""),"病","")&amp;""&amp;")",""))</f>
        <v/>
      </c>
      <c r="E819" s="65" t="str">
        <f ca="1">CONCATENATE(IF(AND(LEN(E818)&gt;=1,E818&lt;&gt;".",COUNTIF(E20:E$73,"*病*")&gt;0),".",""),IF(E20="病",$A819,""),IF(AND(LEN(E20)&gt;=2,ISNUMBER(SEARCH("病",E20))),$A819&amp;"("&amp;SUBSTITUTE(REPLACE(E20,1,SEARCH("病",E20)-1,""),"病","")&amp;""&amp;")",""))</f>
        <v/>
      </c>
      <c r="F819" s="65" t="str">
        <f ca="1">CONCATENATE(IF(AND(LEN(F818)&gt;=1,F818&lt;&gt;".",COUNTIF(F20:F$73,"*病*")&gt;0),".",""),IF(F20="病",$A819,""),IF(AND(LEN(F20)&gt;=2,ISNUMBER(SEARCH("病",F20))),$A819&amp;"("&amp;SUBSTITUTE(REPLACE(F20,1,SEARCH("病",F20)-1,""),"病","")&amp;""&amp;")",""))</f>
        <v/>
      </c>
      <c r="G819" s="65" t="str">
        <f ca="1">CONCATENATE(IF(AND(LEN(G818)&gt;=1,G818&lt;&gt;".",COUNTIF(G20:G$73,"*病*")&gt;0),".",""),IF(G20="病",$A819,""),IF(AND(LEN(G20)&gt;=2,ISNUMBER(SEARCH("病",G20))),$A819&amp;"("&amp;SUBSTITUTE(REPLACE(G20,1,SEARCH("病",G20)-1,""),"病","")&amp;""&amp;")",""))</f>
        <v/>
      </c>
      <c r="H819" s="65" t="str">
        <f ca="1">CONCATENATE(IF(AND(LEN(H818)&gt;=1,H818&lt;&gt;".",COUNTIF(H20:H$73,"*病*")&gt;0),".",""),IF(H20="病",$A819,""),IF(AND(LEN(H20)&gt;=2,ISNUMBER(SEARCH("病",H20))),$A819&amp;"("&amp;SUBSTITUTE(REPLACE(H20,1,SEARCH("病",H20)-1,""),"病","")&amp;""&amp;")",""))</f>
        <v/>
      </c>
      <c r="I819" s="65" t="str">
        <f ca="1">CONCATENATE(IF(AND(LEN(I818)&gt;=1,I818&lt;&gt;".",COUNTIF(I20:I$73,"*病*")&gt;0),".",""),IF(I20="病",$A819,""),IF(AND(LEN(I20)&gt;=2,ISNUMBER(SEARCH("病",I20))),$A819&amp;"("&amp;SUBSTITUTE(REPLACE(I20,1,SEARCH("病",I20)-1,""),"病","")&amp;""&amp;")",""))</f>
        <v/>
      </c>
      <c r="J819" s="65" t="str">
        <f ca="1">CONCATENATE(IF(AND(LEN(J818)&gt;=1,J818&lt;&gt;".",COUNTIF(J20:J$73,"*病*")&gt;0),".",""),IF(J20="病",$A819,""),IF(AND(LEN(J20)&gt;=2,ISNUMBER(SEARCH("病",J20))),$A819&amp;"("&amp;SUBSTITUTE(REPLACE(J20,1,SEARCH("病",J20)-1,""),"病","")&amp;""&amp;")",""))</f>
        <v/>
      </c>
      <c r="K819" s="65" t="str">
        <f ca="1">CONCATENATE(IF(AND(LEN(K818)&gt;=1,K818&lt;&gt;".",COUNTIF(K20:K$73,"*病*")&gt;0),".",""),IF(K20="病",$A819,""),IF(AND(LEN(K20)&gt;=2,ISNUMBER(SEARCH("病",K20))),$A819&amp;"("&amp;SUBSTITUTE(REPLACE(K20,1,SEARCH("病",K20)-1,""),"病","")&amp;""&amp;")",""))</f>
        <v/>
      </c>
      <c r="L819" s="65" t="str">
        <f ca="1">CONCATENATE(IF(AND(LEN(L818)&gt;=1,L818&lt;&gt;".",COUNTIF(L20:L$73,"*病*")&gt;0),".",""),IF(L20="病",$A819,""),IF(AND(LEN(L20)&gt;=2,ISNUMBER(SEARCH("病",L20))),$A819&amp;"("&amp;SUBSTITUTE(REPLACE(L20,1,SEARCH("病",L20)-1,""),"病","")&amp;""&amp;")",""))</f>
        <v/>
      </c>
      <c r="M819" s="65" t="str">
        <f ca="1">CONCATENATE(IF(AND(LEN(M818)&gt;=1,M818&lt;&gt;".",COUNTIF(M20:M$73,"*病*")&gt;0),".",""),IF(M20="病",$A819,""),IF(AND(LEN(M20)&gt;=2,ISNUMBER(SEARCH("病",M20))),$A819&amp;"("&amp;SUBSTITUTE(REPLACE(M20,1,SEARCH("病",M20)-1,""),"病","")&amp;""&amp;")",""))</f>
        <v/>
      </c>
      <c r="N819" s="65" t="str">
        <f ca="1">CONCATENATE(IF(AND(LEN(N818)&gt;=1,N818&lt;&gt;".",COUNTIF(N20:N$73,"*病*")&gt;0),".",""),IF(N20="病",$A819,""),IF(AND(LEN(N20)&gt;=2,ISNUMBER(SEARCH("病",N20))),$A819&amp;"("&amp;SUBSTITUTE(REPLACE(N20,1,SEARCH("病",N20)-1,""),"病","")&amp;""&amp;")",""))</f>
        <v/>
      </c>
      <c r="O819" s="65" t="str">
        <f ca="1">CONCATENATE(IF(AND(LEN(O818)&gt;=1,O818&lt;&gt;".",COUNTIF(O20:O$73,"*病*")&gt;0),".",""),IF(O20="病",$A819,""),IF(AND(LEN(O20)&gt;=2,ISNUMBER(SEARCH("病",O20))),$A819&amp;"("&amp;SUBSTITUTE(REPLACE(O20,1,SEARCH("病",O20)-1,""),"病","")&amp;""&amp;")",""))</f>
        <v/>
      </c>
      <c r="P819" s="65" t="str">
        <f ca="1">CONCATENATE(IF(AND(LEN(P818)&gt;=1,P818&lt;&gt;".",COUNTIF(P20:P$73,"*病*")&gt;0),".",""),IF(P20="病",$A819,""),IF(AND(LEN(P20)&gt;=2,ISNUMBER(SEARCH("病",P20))),$A819&amp;"("&amp;SUBSTITUTE(REPLACE(P20,1,SEARCH("病",P20)-1,""),"病","")&amp;""&amp;")",""))</f>
        <v/>
      </c>
      <c r="Q819" s="65" t="str">
        <f ca="1">CONCATENATE(IF(AND(LEN(Q818)&gt;=1,Q818&lt;&gt;".",COUNTIF(Q20:Q$73,"*病*")&gt;0),".",""),IF(Q20="病",$A819,""),IF(AND(LEN(Q20)&gt;=2,ISNUMBER(SEARCH("病",Q20))),$A819&amp;"("&amp;SUBSTITUTE(REPLACE(Q20,1,SEARCH("病",Q20)-1,""),"病","")&amp;""&amp;")",""))</f>
        <v/>
      </c>
      <c r="R819" s="65" t="str">
        <f ca="1">CONCATENATE(IF(AND(LEN(R818)&gt;=1,R818&lt;&gt;".",COUNTIF(R20:R$73,"*病*")&gt;0),".",""),IF(R20="病",$A819,""),IF(AND(LEN(R20)&gt;=2,ISNUMBER(SEARCH("病",R20))),$A819&amp;"("&amp;SUBSTITUTE(REPLACE(R20,1,SEARCH("病",R20)-1,""),"病","")&amp;""&amp;")",""))</f>
        <v/>
      </c>
      <c r="S819" s="65" t="str">
        <f ca="1">CONCATENATE(IF(AND(LEN(S818)&gt;=1,S818&lt;&gt;".",COUNTIF(S20:S$73,"*病*")&gt;0),".",""),IF(S20="病",$A819,""),IF(AND(LEN(S20)&gt;=2,ISNUMBER(SEARCH("病",S20))),$A819&amp;"("&amp;SUBSTITUTE(REPLACE(S20,1,SEARCH("病",S20)-1,""),"病","")&amp;""&amp;")",""))</f>
        <v/>
      </c>
      <c r="T819" s="65" t="str">
        <f ca="1">CONCATENATE(IF(AND(LEN(T818)&gt;=1,T818&lt;&gt;".",COUNTIF(T20:T$73,"*病*")&gt;0),".",""),IF(T20="病",$A819,""),IF(AND(LEN(T20)&gt;=2,ISNUMBER(SEARCH("病",T20))),$A819&amp;"("&amp;SUBSTITUTE(REPLACE(T20,1,SEARCH("病",T20)-1,""),"病","")&amp;""&amp;")",""))</f>
        <v/>
      </c>
      <c r="U819" s="65" t="str">
        <f ca="1">CONCATENATE(IF(AND(LEN(U818)&gt;=1,U818&lt;&gt;".",COUNTIF(U20:U$73,"*病*")&gt;0),".",""),IF(U20="病",$A819,""),IF(AND(LEN(U20)&gt;=2,ISNUMBER(SEARCH("病",U20))),$A819&amp;"("&amp;SUBSTITUTE(REPLACE(U20,1,SEARCH("病",U20)-1,""),"病","")&amp;""&amp;")",""))</f>
        <v/>
      </c>
      <c r="V819" s="65" t="str">
        <f ca="1">CONCATENATE(IF(AND(LEN(V818)&gt;=1,V818&lt;&gt;".",COUNTIF(V20:V$73,"*病*")&gt;0),".",""),IF(V20="病",$A819,""),IF(AND(LEN(V20)&gt;=2,ISNUMBER(SEARCH("病",V20))),$A819&amp;"("&amp;SUBSTITUTE(REPLACE(V20,1,SEARCH("病",V20)-1,""),"病","")&amp;""&amp;")",""))</f>
        <v/>
      </c>
      <c r="W819" s="65" t="str">
        <f ca="1">CONCATENATE(IF(AND(LEN(W818)&gt;=1,W818&lt;&gt;".",COUNTIF(W20:W$73,"*病*")&gt;0),".",""),IF(W20="病",$A819,""),IF(AND(LEN(W20)&gt;=2,ISNUMBER(SEARCH("病",W20))),$A819&amp;"("&amp;SUBSTITUTE(REPLACE(W20,1,SEARCH("病",W20)-1,""),"病","")&amp;""&amp;")",""))</f>
        <v/>
      </c>
      <c r="X819" s="65" t="str">
        <f ca="1">CONCATENATE(IF(AND(LEN(X818)&gt;=1,X818&lt;&gt;".",COUNTIF(X20:X$73,"*病*")&gt;0),".",""),IF(X20="病",$A819,""),IF(AND(LEN(X20)&gt;=2,ISNUMBER(SEARCH("病",X20))),$A819&amp;"("&amp;SUBSTITUTE(REPLACE(X20,1,SEARCH("病",X20)-1,""),"病","")&amp;""&amp;")",""))</f>
        <v/>
      </c>
      <c r="Y819" s="65" t="str">
        <f ca="1">CONCATENATE(IF(AND(LEN(Y818)&gt;=1,Y818&lt;&gt;".",COUNTIF(Y20:Y$73,"*病*")&gt;0),".",""),IF(Y20="病",$A819,""),IF(AND(LEN(Y20)&gt;=2,ISNUMBER(SEARCH("病",Y20))),$A819&amp;"("&amp;SUBSTITUTE(REPLACE(Y20,1,SEARCH("病",Y20)-1,""),"病","")&amp;""&amp;")",""))</f>
        <v/>
      </c>
      <c r="Z819" s="65" t="str">
        <f ca="1">CONCATENATE(IF(AND(LEN(Z818)&gt;=1,Z818&lt;&gt;".",COUNTIF(Z20:Z$73,"*病*")&gt;0),".",""),IF(Z20="病",$A819,""),IF(AND(LEN(Z20)&gt;=2,ISNUMBER(SEARCH("病",Z20))),$A819&amp;"("&amp;SUBSTITUTE(REPLACE(Z20,1,SEARCH("病",Z20)-1,""),"病","")&amp;""&amp;")",""))</f>
        <v/>
      </c>
      <c r="AA819" s="65" t="str">
        <f ca="1">CONCATENATE(IF(AND(LEN(AA818)&gt;=1,AA818&lt;&gt;".",COUNTIF(AA20:AA$73,"*病*")&gt;0),".",""),IF(AA20="病",$A819,""),IF(AND(LEN(AA20)&gt;=2,ISNUMBER(SEARCH("病",AA20))),$A819&amp;"("&amp;SUBSTITUTE(REPLACE(AA20,1,SEARCH("病",AA20)-1,""),"病","")&amp;""&amp;")",""))</f>
        <v/>
      </c>
      <c r="AB819" s="65" t="str">
        <f ca="1">CONCATENATE(IF(AND(LEN(AB818)&gt;=1,AB818&lt;&gt;".",COUNTIF(AB20:AB$73,"*病*")&gt;0),".",""),IF(AB20="病",$A819,""),IF(AND(LEN(AB20)&gt;=2,ISNUMBER(SEARCH("病",AB20))),$A819&amp;"("&amp;SUBSTITUTE(REPLACE(AB20,1,SEARCH("病",AB20)-1,""),"病","")&amp;""&amp;")",""))</f>
        <v/>
      </c>
      <c r="AC819" s="65" t="str">
        <f ca="1">CONCATENATE(IF(AND(LEN(AC818)&gt;=1,AC818&lt;&gt;".",COUNTIF(AC20:AC$73,"*病*")&gt;0),".",""),IF(AC20="病",$A819,""),IF(AND(LEN(AC20)&gt;=2,ISNUMBER(SEARCH("病",AC20))),$A819&amp;"("&amp;SUBSTITUTE(REPLACE(AC20,1,SEARCH("病",AC20)-1,""),"病","")&amp;""&amp;")",""))</f>
        <v/>
      </c>
      <c r="AD819" s="65" t="str">
        <f ca="1">CONCATENATE(IF(AND(LEN(AD818)&gt;=1,AD818&lt;&gt;".",COUNTIF(AD20:AD$73,"*病*")&gt;0),".",""),IF(AD20="病",$A819,""),IF(AND(LEN(AD20)&gt;=2,ISNUMBER(SEARCH("病",AD20))),$A819&amp;"("&amp;SUBSTITUTE(REPLACE(AD20,1,SEARCH("病",AD20)-1,""),"病","")&amp;""&amp;")",""))</f>
        <v/>
      </c>
      <c r="AE819" s="65" t="str">
        <f ca="1">CONCATENATE(IF(AND(LEN(AE818)&gt;=1,AE818&lt;&gt;".",COUNTIF(AE20:AE$73,"*病*")&gt;0),".",""),IF(AE20="病",$A819,""),IF(AND(LEN(AE20)&gt;=2,ISNUMBER(SEARCH("病",AE20))),$A819&amp;"("&amp;SUBSTITUTE(REPLACE(AE20,1,SEARCH("病",AE20)-1,""),"病","")&amp;""&amp;")",""))</f>
        <v/>
      </c>
      <c r="AF819" s="65" t="str">
        <f ca="1">CONCATENATE(IF(AND(LEN(AF818)&gt;=1,AF818&lt;&gt;".",COUNTIF(AF20:AF$73,"*病*")&gt;0),".",""),IF(AF20="病",$A819,""),IF(AND(LEN(AF20)&gt;=2,ISNUMBER(SEARCH("病",AF20))),$A819&amp;"("&amp;SUBSTITUTE(REPLACE(AF20,1,SEARCH("病",AF20)-1,""),"病","")&amp;""&amp;")",""))</f>
        <v/>
      </c>
      <c r="AG819" s="65" t="str">
        <f ca="1">CONCATENATE(IF(AND(LEN(AG818)&gt;=1,AG818&lt;&gt;".",COUNTIF(AG20:AG$73,"*病*")&gt;0),".",""),IF(AG20="病",$A819,""),IF(AND(LEN(AG20)&gt;=2,ISNUMBER(SEARCH("病",AG20))),$A819&amp;"("&amp;SUBSTITUTE(REPLACE(AG20,1,SEARCH("病",AG20)-1,""),"病","")&amp;""&amp;")",""))</f>
        <v/>
      </c>
      <c r="AH819" s="65"/>
      <c r="AI819" s="65"/>
      <c r="AJ819" s="65"/>
    </row>
    <row r="820" spans="1:36">
      <c r="A820" s="65">
        <f t="shared" si="65"/>
        <v>20</v>
      </c>
      <c r="B820" s="65" t="str">
        <f t="shared" si="65"/>
        <v>呂承翰</v>
      </c>
      <c r="C820" s="65" t="str">
        <f ca="1">CONCATENATE(IF(AND(LEN(C819)&gt;=1,C819&lt;&gt;".",COUNTIF(C21:C$73,"*病*")&gt;0),".",""),IF(C21="病",$A820,""),IF(AND(LEN(C21)&gt;=2,ISNUMBER(SEARCH("病",C21))),$A820&amp;"("&amp;SUBSTITUTE(REPLACE(C21,1,SEARCH("病",C21)-1,""),"病","")&amp;""&amp;")",""))</f>
        <v/>
      </c>
      <c r="D820" s="65" t="str">
        <f ca="1">CONCATENATE(IF(AND(LEN(D819)&gt;=1,D819&lt;&gt;".",COUNTIF(D21:D$73,"*病*")&gt;0),".",""),IF(D21="病",$A820,""),IF(AND(LEN(D21)&gt;=2,ISNUMBER(SEARCH("病",D21))),$A820&amp;"("&amp;SUBSTITUTE(REPLACE(D21,1,SEARCH("病",D21)-1,""),"病","")&amp;""&amp;")",""))</f>
        <v/>
      </c>
      <c r="E820" s="65" t="str">
        <f ca="1">CONCATENATE(IF(AND(LEN(E819)&gt;=1,E819&lt;&gt;".",COUNTIF(E21:E$73,"*病*")&gt;0),".",""),IF(E21="病",$A820,""),IF(AND(LEN(E21)&gt;=2,ISNUMBER(SEARCH("病",E21))),$A820&amp;"("&amp;SUBSTITUTE(REPLACE(E21,1,SEARCH("病",E21)-1,""),"病","")&amp;""&amp;")",""))</f>
        <v/>
      </c>
      <c r="F820" s="65" t="str">
        <f ca="1">CONCATENATE(IF(AND(LEN(F819)&gt;=1,F819&lt;&gt;".",COUNTIF(F21:F$73,"*病*")&gt;0),".",""),IF(F21="病",$A820,""),IF(AND(LEN(F21)&gt;=2,ISNUMBER(SEARCH("病",F21))),$A820&amp;"("&amp;SUBSTITUTE(REPLACE(F21,1,SEARCH("病",F21)-1,""),"病","")&amp;""&amp;")",""))</f>
        <v/>
      </c>
      <c r="G820" s="65" t="str">
        <f ca="1">CONCATENATE(IF(AND(LEN(G819)&gt;=1,G819&lt;&gt;".",COUNTIF(G21:G$73,"*病*")&gt;0),".",""),IF(G21="病",$A820,""),IF(AND(LEN(G21)&gt;=2,ISNUMBER(SEARCH("病",G21))),$A820&amp;"("&amp;SUBSTITUTE(REPLACE(G21,1,SEARCH("病",G21)-1,""),"病","")&amp;""&amp;")",""))</f>
        <v/>
      </c>
      <c r="H820" s="65" t="str">
        <f ca="1">CONCATENATE(IF(AND(LEN(H819)&gt;=1,H819&lt;&gt;".",COUNTIF(H21:H$73,"*病*")&gt;0),".",""),IF(H21="病",$A820,""),IF(AND(LEN(H21)&gt;=2,ISNUMBER(SEARCH("病",H21))),$A820&amp;"("&amp;SUBSTITUTE(REPLACE(H21,1,SEARCH("病",H21)-1,""),"病","")&amp;""&amp;")",""))</f>
        <v/>
      </c>
      <c r="I820" s="65" t="str">
        <f ca="1">CONCATENATE(IF(AND(LEN(I819)&gt;=1,I819&lt;&gt;".",COUNTIF(I21:I$73,"*病*")&gt;0),".",""),IF(I21="病",$A820,""),IF(AND(LEN(I21)&gt;=2,ISNUMBER(SEARCH("病",I21))),$A820&amp;"("&amp;SUBSTITUTE(REPLACE(I21,1,SEARCH("病",I21)-1,""),"病","")&amp;""&amp;")",""))</f>
        <v/>
      </c>
      <c r="J820" s="65" t="str">
        <f ca="1">CONCATENATE(IF(AND(LEN(J819)&gt;=1,J819&lt;&gt;".",COUNTIF(J21:J$73,"*病*")&gt;0),".",""),IF(J21="病",$A820,""),IF(AND(LEN(J21)&gt;=2,ISNUMBER(SEARCH("病",J21))),$A820&amp;"("&amp;SUBSTITUTE(REPLACE(J21,1,SEARCH("病",J21)-1,""),"病","")&amp;""&amp;")",""))</f>
        <v/>
      </c>
      <c r="K820" s="65" t="str">
        <f ca="1">CONCATENATE(IF(AND(LEN(K819)&gt;=1,K819&lt;&gt;".",COUNTIF(K21:K$73,"*病*")&gt;0),".",""),IF(K21="病",$A820,""),IF(AND(LEN(K21)&gt;=2,ISNUMBER(SEARCH("病",K21))),$A820&amp;"("&amp;SUBSTITUTE(REPLACE(K21,1,SEARCH("病",K21)-1,""),"病","")&amp;""&amp;")",""))</f>
        <v/>
      </c>
      <c r="L820" s="65" t="str">
        <f ca="1">CONCATENATE(IF(AND(LEN(L819)&gt;=1,L819&lt;&gt;".",COUNTIF(L21:L$73,"*病*")&gt;0),".",""),IF(L21="病",$A820,""),IF(AND(LEN(L21)&gt;=2,ISNUMBER(SEARCH("病",L21))),$A820&amp;"("&amp;SUBSTITUTE(REPLACE(L21,1,SEARCH("病",L21)-1,""),"病","")&amp;""&amp;")",""))</f>
        <v/>
      </c>
      <c r="M820" s="65" t="str">
        <f ca="1">CONCATENATE(IF(AND(LEN(M819)&gt;=1,M819&lt;&gt;".",COUNTIF(M21:M$73,"*病*")&gt;0),".",""),IF(M21="病",$A820,""),IF(AND(LEN(M21)&gt;=2,ISNUMBER(SEARCH("病",M21))),$A820&amp;"("&amp;SUBSTITUTE(REPLACE(M21,1,SEARCH("病",M21)-1,""),"病","")&amp;""&amp;")",""))</f>
        <v/>
      </c>
      <c r="N820" s="65" t="str">
        <f ca="1">CONCATENATE(IF(AND(LEN(N819)&gt;=1,N819&lt;&gt;".",COUNTIF(N21:N$73,"*病*")&gt;0),".",""),IF(N21="病",$A820,""),IF(AND(LEN(N21)&gt;=2,ISNUMBER(SEARCH("病",N21))),$A820&amp;"("&amp;SUBSTITUTE(REPLACE(N21,1,SEARCH("病",N21)-1,""),"病","")&amp;""&amp;")",""))</f>
        <v/>
      </c>
      <c r="O820" s="65" t="str">
        <f ca="1">CONCATENATE(IF(AND(LEN(O819)&gt;=1,O819&lt;&gt;".",COUNTIF(O21:O$73,"*病*")&gt;0),".",""),IF(O21="病",$A820,""),IF(AND(LEN(O21)&gt;=2,ISNUMBER(SEARCH("病",O21))),$A820&amp;"("&amp;SUBSTITUTE(REPLACE(O21,1,SEARCH("病",O21)-1,""),"病","")&amp;""&amp;")",""))</f>
        <v/>
      </c>
      <c r="P820" s="65" t="str">
        <f ca="1">CONCATENATE(IF(AND(LEN(P819)&gt;=1,P819&lt;&gt;".",COUNTIF(P21:P$73,"*病*")&gt;0),".",""),IF(P21="病",$A820,""),IF(AND(LEN(P21)&gt;=2,ISNUMBER(SEARCH("病",P21))),$A820&amp;"("&amp;SUBSTITUTE(REPLACE(P21,1,SEARCH("病",P21)-1,""),"病","")&amp;""&amp;")",""))</f>
        <v/>
      </c>
      <c r="Q820" s="65" t="str">
        <f ca="1">CONCATENATE(IF(AND(LEN(Q819)&gt;=1,Q819&lt;&gt;".",COUNTIF(Q21:Q$73,"*病*")&gt;0),".",""),IF(Q21="病",$A820,""),IF(AND(LEN(Q21)&gt;=2,ISNUMBER(SEARCH("病",Q21))),$A820&amp;"("&amp;SUBSTITUTE(REPLACE(Q21,1,SEARCH("病",Q21)-1,""),"病","")&amp;""&amp;")",""))</f>
        <v/>
      </c>
      <c r="R820" s="65" t="str">
        <f ca="1">CONCATENATE(IF(AND(LEN(R819)&gt;=1,R819&lt;&gt;".",COUNTIF(R21:R$73,"*病*")&gt;0),".",""),IF(R21="病",$A820,""),IF(AND(LEN(R21)&gt;=2,ISNUMBER(SEARCH("病",R21))),$A820&amp;"("&amp;SUBSTITUTE(REPLACE(R21,1,SEARCH("病",R21)-1,""),"病","")&amp;""&amp;")",""))</f>
        <v/>
      </c>
      <c r="S820" s="65" t="str">
        <f ca="1">CONCATENATE(IF(AND(LEN(S819)&gt;=1,S819&lt;&gt;".",COUNTIF(S21:S$73,"*病*")&gt;0),".",""),IF(S21="病",$A820,""),IF(AND(LEN(S21)&gt;=2,ISNUMBER(SEARCH("病",S21))),$A820&amp;"("&amp;SUBSTITUTE(REPLACE(S21,1,SEARCH("病",S21)-1,""),"病","")&amp;""&amp;")",""))</f>
        <v/>
      </c>
      <c r="T820" s="65" t="str">
        <f ca="1">CONCATENATE(IF(AND(LEN(T819)&gt;=1,T819&lt;&gt;".",COUNTIF(T21:T$73,"*病*")&gt;0),".",""),IF(T21="病",$A820,""),IF(AND(LEN(T21)&gt;=2,ISNUMBER(SEARCH("病",T21))),$A820&amp;"("&amp;SUBSTITUTE(REPLACE(T21,1,SEARCH("病",T21)-1,""),"病","")&amp;""&amp;")",""))</f>
        <v/>
      </c>
      <c r="U820" s="65" t="str">
        <f ca="1">CONCATENATE(IF(AND(LEN(U819)&gt;=1,U819&lt;&gt;".",COUNTIF(U21:U$73,"*病*")&gt;0),".",""),IF(U21="病",$A820,""),IF(AND(LEN(U21)&gt;=2,ISNUMBER(SEARCH("病",U21))),$A820&amp;"("&amp;SUBSTITUTE(REPLACE(U21,1,SEARCH("病",U21)-1,""),"病","")&amp;""&amp;")",""))</f>
        <v/>
      </c>
      <c r="V820" s="65" t="str">
        <f ca="1">CONCATENATE(IF(AND(LEN(V819)&gt;=1,V819&lt;&gt;".",COUNTIF(V21:V$73,"*病*")&gt;0),".",""),IF(V21="病",$A820,""),IF(AND(LEN(V21)&gt;=2,ISNUMBER(SEARCH("病",V21))),$A820&amp;"("&amp;SUBSTITUTE(REPLACE(V21,1,SEARCH("病",V21)-1,""),"病","")&amp;""&amp;")",""))</f>
        <v/>
      </c>
      <c r="W820" s="65" t="str">
        <f ca="1">CONCATENATE(IF(AND(LEN(W819)&gt;=1,W819&lt;&gt;".",COUNTIF(W21:W$73,"*病*")&gt;0),".",""),IF(W21="病",$A820,""),IF(AND(LEN(W21)&gt;=2,ISNUMBER(SEARCH("病",W21))),$A820&amp;"("&amp;SUBSTITUTE(REPLACE(W21,1,SEARCH("病",W21)-1,""),"病","")&amp;""&amp;")",""))</f>
        <v/>
      </c>
      <c r="X820" s="65" t="str">
        <f ca="1">CONCATENATE(IF(AND(LEN(X819)&gt;=1,X819&lt;&gt;".",COUNTIF(X21:X$73,"*病*")&gt;0),".",""),IF(X21="病",$A820,""),IF(AND(LEN(X21)&gt;=2,ISNUMBER(SEARCH("病",X21))),$A820&amp;"("&amp;SUBSTITUTE(REPLACE(X21,1,SEARCH("病",X21)-1,""),"病","")&amp;""&amp;")",""))</f>
        <v/>
      </c>
      <c r="Y820" s="65" t="str">
        <f ca="1">CONCATENATE(IF(AND(LEN(Y819)&gt;=1,Y819&lt;&gt;".",COUNTIF(Y21:Y$73,"*病*")&gt;0),".",""),IF(Y21="病",$A820,""),IF(AND(LEN(Y21)&gt;=2,ISNUMBER(SEARCH("病",Y21))),$A820&amp;"("&amp;SUBSTITUTE(REPLACE(Y21,1,SEARCH("病",Y21)-1,""),"病","")&amp;""&amp;")",""))</f>
        <v/>
      </c>
      <c r="Z820" s="65" t="str">
        <f ca="1">CONCATENATE(IF(AND(LEN(Z819)&gt;=1,Z819&lt;&gt;".",COUNTIF(Z21:Z$73,"*病*")&gt;0),".",""),IF(Z21="病",$A820,""),IF(AND(LEN(Z21)&gt;=2,ISNUMBER(SEARCH("病",Z21))),$A820&amp;"("&amp;SUBSTITUTE(REPLACE(Z21,1,SEARCH("病",Z21)-1,""),"病","")&amp;""&amp;")",""))</f>
        <v/>
      </c>
      <c r="AA820" s="65" t="str">
        <f ca="1">CONCATENATE(IF(AND(LEN(AA819)&gt;=1,AA819&lt;&gt;".",COUNTIF(AA21:AA$73,"*病*")&gt;0),".",""),IF(AA21="病",$A820,""),IF(AND(LEN(AA21)&gt;=2,ISNUMBER(SEARCH("病",AA21))),$A820&amp;"("&amp;SUBSTITUTE(REPLACE(AA21,1,SEARCH("病",AA21)-1,""),"病","")&amp;""&amp;")",""))</f>
        <v/>
      </c>
      <c r="AB820" s="65" t="str">
        <f ca="1">CONCATENATE(IF(AND(LEN(AB819)&gt;=1,AB819&lt;&gt;".",COUNTIF(AB21:AB$73,"*病*")&gt;0),".",""),IF(AB21="病",$A820,""),IF(AND(LEN(AB21)&gt;=2,ISNUMBER(SEARCH("病",AB21))),$A820&amp;"("&amp;SUBSTITUTE(REPLACE(AB21,1,SEARCH("病",AB21)-1,""),"病","")&amp;""&amp;")",""))</f>
        <v/>
      </c>
      <c r="AC820" s="65" t="str">
        <f ca="1">CONCATENATE(IF(AND(LEN(AC819)&gt;=1,AC819&lt;&gt;".",COUNTIF(AC21:AC$73,"*病*")&gt;0),".",""),IF(AC21="病",$A820,""),IF(AND(LEN(AC21)&gt;=2,ISNUMBER(SEARCH("病",AC21))),$A820&amp;"("&amp;SUBSTITUTE(REPLACE(AC21,1,SEARCH("病",AC21)-1,""),"病","")&amp;""&amp;")",""))</f>
        <v/>
      </c>
      <c r="AD820" s="65" t="str">
        <f ca="1">CONCATENATE(IF(AND(LEN(AD819)&gt;=1,AD819&lt;&gt;".",COUNTIF(AD21:AD$73,"*病*")&gt;0),".",""),IF(AD21="病",$A820,""),IF(AND(LEN(AD21)&gt;=2,ISNUMBER(SEARCH("病",AD21))),$A820&amp;"("&amp;SUBSTITUTE(REPLACE(AD21,1,SEARCH("病",AD21)-1,""),"病","")&amp;""&amp;")",""))</f>
        <v/>
      </c>
      <c r="AE820" s="65" t="str">
        <f ca="1">CONCATENATE(IF(AND(LEN(AE819)&gt;=1,AE819&lt;&gt;".",COUNTIF(AE21:AE$73,"*病*")&gt;0),".",""),IF(AE21="病",$A820,""),IF(AND(LEN(AE21)&gt;=2,ISNUMBER(SEARCH("病",AE21))),$A820&amp;"("&amp;SUBSTITUTE(REPLACE(AE21,1,SEARCH("病",AE21)-1,""),"病","")&amp;""&amp;")",""))</f>
        <v/>
      </c>
      <c r="AF820" s="65" t="str">
        <f ca="1">CONCATENATE(IF(AND(LEN(AF819)&gt;=1,AF819&lt;&gt;".",COUNTIF(AF21:AF$73,"*病*")&gt;0),".",""),IF(AF21="病",$A820,""),IF(AND(LEN(AF21)&gt;=2,ISNUMBER(SEARCH("病",AF21))),$A820&amp;"("&amp;SUBSTITUTE(REPLACE(AF21,1,SEARCH("病",AF21)-1,""),"病","")&amp;""&amp;")",""))</f>
        <v/>
      </c>
      <c r="AG820" s="65" t="str">
        <f ca="1">CONCATENATE(IF(AND(LEN(AG819)&gt;=1,AG819&lt;&gt;".",COUNTIF(AG21:AG$73,"*病*")&gt;0),".",""),IF(AG21="病",$A820,""),IF(AND(LEN(AG21)&gt;=2,ISNUMBER(SEARCH("病",AG21))),$A820&amp;"("&amp;SUBSTITUTE(REPLACE(AG21,1,SEARCH("病",AG21)-1,""),"病","")&amp;""&amp;")",""))</f>
        <v/>
      </c>
      <c r="AH820" s="65"/>
      <c r="AI820" s="65"/>
      <c r="AJ820" s="65"/>
    </row>
    <row r="821" spans="1:36">
      <c r="A821" s="65">
        <f t="shared" ref="A821:B840" si="67">A721</f>
        <v>21</v>
      </c>
      <c r="B821" s="65" t="str">
        <f t="shared" si="67"/>
        <v>王治皓</v>
      </c>
      <c r="C821" s="65" t="str">
        <f ca="1">CONCATENATE(IF(AND(LEN(C820)&gt;=1,C820&lt;&gt;".",COUNTIF(C22:C$73,"*病*")&gt;0),".",""),IF(C22="病",$A821,""),IF(AND(LEN(C22)&gt;=2,ISNUMBER(SEARCH("病",C22))),$A821&amp;"("&amp;SUBSTITUTE(REPLACE(C22,1,SEARCH("病",C22)-1,""),"病","")&amp;""&amp;")",""))</f>
        <v/>
      </c>
      <c r="D821" s="65" t="str">
        <f ca="1">CONCATENATE(IF(AND(LEN(D820)&gt;=1,D820&lt;&gt;".",COUNTIF(D22:D$73,"*病*")&gt;0),".",""),IF(D22="病",$A821,""),IF(AND(LEN(D22)&gt;=2,ISNUMBER(SEARCH("病",D22))),$A821&amp;"("&amp;SUBSTITUTE(REPLACE(D22,1,SEARCH("病",D22)-1,""),"病","")&amp;""&amp;")",""))</f>
        <v/>
      </c>
      <c r="E821" s="65" t="str">
        <f ca="1">CONCATENATE(IF(AND(LEN(E820)&gt;=1,E820&lt;&gt;".",COUNTIF(E22:E$73,"*病*")&gt;0),".",""),IF(E22="病",$A821,""),IF(AND(LEN(E22)&gt;=2,ISNUMBER(SEARCH("病",E22))),$A821&amp;"("&amp;SUBSTITUTE(REPLACE(E22,1,SEARCH("病",E22)-1,""),"病","")&amp;""&amp;")",""))</f>
        <v/>
      </c>
      <c r="F821" s="65" t="str">
        <f ca="1">CONCATENATE(IF(AND(LEN(F820)&gt;=1,F820&lt;&gt;".",COUNTIF(F22:F$73,"*病*")&gt;0),".",""),IF(F22="病",$A821,""),IF(AND(LEN(F22)&gt;=2,ISNUMBER(SEARCH("病",F22))),$A821&amp;"("&amp;SUBSTITUTE(REPLACE(F22,1,SEARCH("病",F22)-1,""),"病","")&amp;""&amp;")",""))</f>
        <v/>
      </c>
      <c r="G821" s="65" t="str">
        <f ca="1">CONCATENATE(IF(AND(LEN(G820)&gt;=1,G820&lt;&gt;".",COUNTIF(G22:G$73,"*病*")&gt;0),".",""),IF(G22="病",$A821,""),IF(AND(LEN(G22)&gt;=2,ISNUMBER(SEARCH("病",G22))),$A821&amp;"("&amp;SUBSTITUTE(REPLACE(G22,1,SEARCH("病",G22)-1,""),"病","")&amp;""&amp;")",""))</f>
        <v/>
      </c>
      <c r="H821" s="65" t="str">
        <f ca="1">CONCATENATE(IF(AND(LEN(H820)&gt;=1,H820&lt;&gt;".",COUNTIF(H22:H$73,"*病*")&gt;0),".",""),IF(H22="病",$A821,""),IF(AND(LEN(H22)&gt;=2,ISNUMBER(SEARCH("病",H22))),$A821&amp;"("&amp;SUBSTITUTE(REPLACE(H22,1,SEARCH("病",H22)-1,""),"病","")&amp;""&amp;")",""))</f>
        <v/>
      </c>
      <c r="I821" s="65" t="str">
        <f ca="1">CONCATENATE(IF(AND(LEN(I820)&gt;=1,I820&lt;&gt;".",COUNTIF(I22:I$73,"*病*")&gt;0),".",""),IF(I22="病",$A821,""),IF(AND(LEN(I22)&gt;=2,ISNUMBER(SEARCH("病",I22))),$A821&amp;"("&amp;SUBSTITUTE(REPLACE(I22,1,SEARCH("病",I22)-1,""),"病","")&amp;""&amp;")",""))</f>
        <v/>
      </c>
      <c r="J821" s="65" t="str">
        <f ca="1">CONCATENATE(IF(AND(LEN(J820)&gt;=1,J820&lt;&gt;".",COUNTIF(J22:J$73,"*病*")&gt;0),".",""),IF(J22="病",$A821,""),IF(AND(LEN(J22)&gt;=2,ISNUMBER(SEARCH("病",J22))),$A821&amp;"("&amp;SUBSTITUTE(REPLACE(J22,1,SEARCH("病",J22)-1,""),"病","")&amp;""&amp;")",""))</f>
        <v/>
      </c>
      <c r="K821" s="65" t="str">
        <f ca="1">CONCATENATE(IF(AND(LEN(K820)&gt;=1,K820&lt;&gt;".",COUNTIF(K22:K$73,"*病*")&gt;0),".",""),IF(K22="病",$A821,""),IF(AND(LEN(K22)&gt;=2,ISNUMBER(SEARCH("病",K22))),$A821&amp;"("&amp;SUBSTITUTE(REPLACE(K22,1,SEARCH("病",K22)-1,""),"病","")&amp;""&amp;")",""))</f>
        <v/>
      </c>
      <c r="L821" s="65" t="str">
        <f ca="1">CONCATENATE(IF(AND(LEN(L820)&gt;=1,L820&lt;&gt;".",COUNTIF(L22:L$73,"*病*")&gt;0),".",""),IF(L22="病",$A821,""),IF(AND(LEN(L22)&gt;=2,ISNUMBER(SEARCH("病",L22))),$A821&amp;"("&amp;SUBSTITUTE(REPLACE(L22,1,SEARCH("病",L22)-1,""),"病","")&amp;""&amp;")",""))</f>
        <v/>
      </c>
      <c r="M821" s="65" t="str">
        <f ca="1">CONCATENATE(IF(AND(LEN(M820)&gt;=1,M820&lt;&gt;".",COUNTIF(M22:M$73,"*病*")&gt;0),".",""),IF(M22="病",$A821,""),IF(AND(LEN(M22)&gt;=2,ISNUMBER(SEARCH("病",M22))),$A821&amp;"("&amp;SUBSTITUTE(REPLACE(M22,1,SEARCH("病",M22)-1,""),"病","")&amp;""&amp;")",""))</f>
        <v/>
      </c>
      <c r="N821" s="65" t="str">
        <f ca="1">CONCATENATE(IF(AND(LEN(N820)&gt;=1,N820&lt;&gt;".",COUNTIF(N22:N$73,"*病*")&gt;0),".",""),IF(N22="病",$A821,""),IF(AND(LEN(N22)&gt;=2,ISNUMBER(SEARCH("病",N22))),$A821&amp;"("&amp;SUBSTITUTE(REPLACE(N22,1,SEARCH("病",N22)-1,""),"病","")&amp;""&amp;")",""))</f>
        <v/>
      </c>
      <c r="O821" s="65" t="str">
        <f ca="1">CONCATENATE(IF(AND(LEN(O820)&gt;=1,O820&lt;&gt;".",COUNTIF(O22:O$73,"*病*")&gt;0),".",""),IF(O22="病",$A821,""),IF(AND(LEN(O22)&gt;=2,ISNUMBER(SEARCH("病",O22))),$A821&amp;"("&amp;SUBSTITUTE(REPLACE(O22,1,SEARCH("病",O22)-1,""),"病","")&amp;""&amp;")",""))</f>
        <v/>
      </c>
      <c r="P821" s="65" t="str">
        <f ca="1">CONCATENATE(IF(AND(LEN(P820)&gt;=1,P820&lt;&gt;".",COUNTIF(P22:P$73,"*病*")&gt;0),".",""),IF(P22="病",$A821,""),IF(AND(LEN(P22)&gt;=2,ISNUMBER(SEARCH("病",P22))),$A821&amp;"("&amp;SUBSTITUTE(REPLACE(P22,1,SEARCH("病",P22)-1,""),"病","")&amp;""&amp;")",""))</f>
        <v/>
      </c>
      <c r="Q821" s="65" t="str">
        <f ca="1">CONCATENATE(IF(AND(LEN(Q820)&gt;=1,Q820&lt;&gt;".",COUNTIF(Q22:Q$73,"*病*")&gt;0),".",""),IF(Q22="病",$A821,""),IF(AND(LEN(Q22)&gt;=2,ISNUMBER(SEARCH("病",Q22))),$A821&amp;"("&amp;SUBSTITUTE(REPLACE(Q22,1,SEARCH("病",Q22)-1,""),"病","")&amp;""&amp;")",""))</f>
        <v/>
      </c>
      <c r="R821" s="65" t="str">
        <f ca="1">CONCATENATE(IF(AND(LEN(R820)&gt;=1,R820&lt;&gt;".",COUNTIF(R22:R$73,"*病*")&gt;0),".",""),IF(R22="病",$A821,""),IF(AND(LEN(R22)&gt;=2,ISNUMBER(SEARCH("病",R22))),$A821&amp;"("&amp;SUBSTITUTE(REPLACE(R22,1,SEARCH("病",R22)-1,""),"病","")&amp;""&amp;")",""))</f>
        <v/>
      </c>
      <c r="S821" s="65" t="str">
        <f ca="1">CONCATENATE(IF(AND(LEN(S820)&gt;=1,S820&lt;&gt;".",COUNTIF(S22:S$73,"*病*")&gt;0),".",""),IF(S22="病",$A821,""),IF(AND(LEN(S22)&gt;=2,ISNUMBER(SEARCH("病",S22))),$A821&amp;"("&amp;SUBSTITUTE(REPLACE(S22,1,SEARCH("病",S22)-1,""),"病","")&amp;""&amp;")",""))</f>
        <v/>
      </c>
      <c r="T821" s="65" t="str">
        <f ca="1">CONCATENATE(IF(AND(LEN(T820)&gt;=1,T820&lt;&gt;".",COUNTIF(T22:T$73,"*病*")&gt;0),".",""),IF(T22="病",$A821,""),IF(AND(LEN(T22)&gt;=2,ISNUMBER(SEARCH("病",T22))),$A821&amp;"("&amp;SUBSTITUTE(REPLACE(T22,1,SEARCH("病",T22)-1,""),"病","")&amp;""&amp;")",""))</f>
        <v/>
      </c>
      <c r="U821" s="65" t="str">
        <f ca="1">CONCATENATE(IF(AND(LEN(U820)&gt;=1,U820&lt;&gt;".",COUNTIF(U22:U$73,"*病*")&gt;0),".",""),IF(U22="病",$A821,""),IF(AND(LEN(U22)&gt;=2,ISNUMBER(SEARCH("病",U22))),$A821&amp;"("&amp;SUBSTITUTE(REPLACE(U22,1,SEARCH("病",U22)-1,""),"病","")&amp;""&amp;")",""))</f>
        <v/>
      </c>
      <c r="V821" s="65" t="str">
        <f ca="1">CONCATENATE(IF(AND(LEN(V820)&gt;=1,V820&lt;&gt;".",COUNTIF(V22:V$73,"*病*")&gt;0),".",""),IF(V22="病",$A821,""),IF(AND(LEN(V22)&gt;=2,ISNUMBER(SEARCH("病",V22))),$A821&amp;"("&amp;SUBSTITUTE(REPLACE(V22,1,SEARCH("病",V22)-1,""),"病","")&amp;""&amp;")",""))</f>
        <v/>
      </c>
      <c r="W821" s="65" t="str">
        <f ca="1">CONCATENATE(IF(AND(LEN(W820)&gt;=1,W820&lt;&gt;".",COUNTIF(W22:W$73,"*病*")&gt;0),".",""),IF(W22="病",$A821,""),IF(AND(LEN(W22)&gt;=2,ISNUMBER(SEARCH("病",W22))),$A821&amp;"("&amp;SUBSTITUTE(REPLACE(W22,1,SEARCH("病",W22)-1,""),"病","")&amp;""&amp;")",""))</f>
        <v/>
      </c>
      <c r="X821" s="65" t="str">
        <f ca="1">CONCATENATE(IF(AND(LEN(X820)&gt;=1,X820&lt;&gt;".",COUNTIF(X22:X$73,"*病*")&gt;0),".",""),IF(X22="病",$A821,""),IF(AND(LEN(X22)&gt;=2,ISNUMBER(SEARCH("病",X22))),$A821&amp;"("&amp;SUBSTITUTE(REPLACE(X22,1,SEARCH("病",X22)-1,""),"病","")&amp;""&amp;")",""))</f>
        <v/>
      </c>
      <c r="Y821" s="65" t="str">
        <f ca="1">CONCATENATE(IF(AND(LEN(Y820)&gt;=1,Y820&lt;&gt;".",COUNTIF(Y22:Y$73,"*病*")&gt;0),".",""),IF(Y22="病",$A821,""),IF(AND(LEN(Y22)&gt;=2,ISNUMBER(SEARCH("病",Y22))),$A821&amp;"("&amp;SUBSTITUTE(REPLACE(Y22,1,SEARCH("病",Y22)-1,""),"病","")&amp;""&amp;")",""))</f>
        <v/>
      </c>
      <c r="Z821" s="65" t="str">
        <f ca="1">CONCATENATE(IF(AND(LEN(Z820)&gt;=1,Z820&lt;&gt;".",COUNTIF(Z22:Z$73,"*病*")&gt;0),".",""),IF(Z22="病",$A821,""),IF(AND(LEN(Z22)&gt;=2,ISNUMBER(SEARCH("病",Z22))),$A821&amp;"("&amp;SUBSTITUTE(REPLACE(Z22,1,SEARCH("病",Z22)-1,""),"病","")&amp;""&amp;")",""))</f>
        <v/>
      </c>
      <c r="AA821" s="65" t="str">
        <f ca="1">CONCATENATE(IF(AND(LEN(AA820)&gt;=1,AA820&lt;&gt;".",COUNTIF(AA22:AA$73,"*病*")&gt;0),".",""),IF(AA22="病",$A821,""),IF(AND(LEN(AA22)&gt;=2,ISNUMBER(SEARCH("病",AA22))),$A821&amp;"("&amp;SUBSTITUTE(REPLACE(AA22,1,SEARCH("病",AA22)-1,""),"病","")&amp;""&amp;")",""))</f>
        <v/>
      </c>
      <c r="AB821" s="65" t="str">
        <f ca="1">CONCATENATE(IF(AND(LEN(AB820)&gt;=1,AB820&lt;&gt;".",COUNTIF(AB22:AB$73,"*病*")&gt;0),".",""),IF(AB22="病",$A821,""),IF(AND(LEN(AB22)&gt;=2,ISNUMBER(SEARCH("病",AB22))),$A821&amp;"("&amp;SUBSTITUTE(REPLACE(AB22,1,SEARCH("病",AB22)-1,""),"病","")&amp;""&amp;")",""))</f>
        <v/>
      </c>
      <c r="AC821" s="65" t="str">
        <f ca="1">CONCATENATE(IF(AND(LEN(AC820)&gt;=1,AC820&lt;&gt;".",COUNTIF(AC22:AC$73,"*病*")&gt;0),".",""),IF(AC22="病",$A821,""),IF(AND(LEN(AC22)&gt;=2,ISNUMBER(SEARCH("病",AC22))),$A821&amp;"("&amp;SUBSTITUTE(REPLACE(AC22,1,SEARCH("病",AC22)-1,""),"病","")&amp;""&amp;")",""))</f>
        <v/>
      </c>
      <c r="AD821" s="65" t="str">
        <f ca="1">CONCATENATE(IF(AND(LEN(AD820)&gt;=1,AD820&lt;&gt;".",COUNTIF(AD22:AD$73,"*病*")&gt;0),".",""),IF(AD22="病",$A821,""),IF(AND(LEN(AD22)&gt;=2,ISNUMBER(SEARCH("病",AD22))),$A821&amp;"("&amp;SUBSTITUTE(REPLACE(AD22,1,SEARCH("病",AD22)-1,""),"病","")&amp;""&amp;")",""))</f>
        <v/>
      </c>
      <c r="AE821" s="65" t="str">
        <f ca="1">CONCATENATE(IF(AND(LEN(AE820)&gt;=1,AE820&lt;&gt;".",COUNTIF(AE22:AE$73,"*病*")&gt;0),".",""),IF(AE22="病",$A821,""),IF(AND(LEN(AE22)&gt;=2,ISNUMBER(SEARCH("病",AE22))),$A821&amp;"("&amp;SUBSTITUTE(REPLACE(AE22,1,SEARCH("病",AE22)-1,""),"病","")&amp;""&amp;")",""))</f>
        <v>21(29日07-30日22)</v>
      </c>
      <c r="AF821" s="65" t="str">
        <f ca="1">CONCATENATE(IF(AND(LEN(AF820)&gt;=1,AF820&lt;&gt;".",COUNTIF(AF22:AF$73,"*病*")&gt;0),".",""),IF(AF22="病",$A821,""),IF(AND(LEN(AF22)&gt;=2,ISNUMBER(SEARCH("病",AF22))),$A821&amp;"("&amp;SUBSTITUTE(REPLACE(AF22,1,SEARCH("病",AF22)-1,""),"病","")&amp;""&amp;")",""))</f>
        <v>21(29日07-30日22)</v>
      </c>
      <c r="AG821" s="65" t="str">
        <f ca="1">CONCATENATE(IF(AND(LEN(AG820)&gt;=1,AG820&lt;&gt;".",COUNTIF(AG22:AG$73,"*病*")&gt;0),".",""),IF(AG22="病",$A821,""),IF(AND(LEN(AG22)&gt;=2,ISNUMBER(SEARCH("病",AG22))),$A821&amp;"("&amp;SUBSTITUTE(REPLACE(AG22,1,SEARCH("病",AG22)-1,""),"病","")&amp;""&amp;")",""))</f>
        <v/>
      </c>
      <c r="AH821" s="65"/>
      <c r="AI821" s="65"/>
      <c r="AJ821" s="65"/>
    </row>
    <row r="822" spans="1:36">
      <c r="A822" s="65">
        <f t="shared" si="67"/>
        <v>22</v>
      </c>
      <c r="B822" s="65" t="str">
        <f t="shared" si="67"/>
        <v>曾宏瑜</v>
      </c>
      <c r="C822" s="65" t="str">
        <f ca="1">CONCATENATE(IF(AND(LEN(C821)&gt;=1,C821&lt;&gt;".",COUNTIF(C23:C$73,"*病*")&gt;0),".",""),IF(C23="病",$A822,""),IF(AND(LEN(C23)&gt;=2,ISNUMBER(SEARCH("病",C23))),$A822&amp;"("&amp;SUBSTITUTE(REPLACE(C23,1,SEARCH("病",C23)-1,""),"病","")&amp;""&amp;")",""))</f>
        <v/>
      </c>
      <c r="D822" s="65" t="str">
        <f ca="1">CONCATENATE(IF(AND(LEN(D821)&gt;=1,D821&lt;&gt;".",COUNTIF(D23:D$73,"*病*")&gt;0),".",""),IF(D23="病",$A822,""),IF(AND(LEN(D23)&gt;=2,ISNUMBER(SEARCH("病",D23))),$A822&amp;"("&amp;SUBSTITUTE(REPLACE(D23,1,SEARCH("病",D23)-1,""),"病","")&amp;""&amp;")",""))</f>
        <v/>
      </c>
      <c r="E822" s="65" t="str">
        <f ca="1">CONCATENATE(IF(AND(LEN(E821)&gt;=1,E821&lt;&gt;".",COUNTIF(E23:E$73,"*病*")&gt;0),".",""),IF(E23="病",$A822,""),IF(AND(LEN(E23)&gt;=2,ISNUMBER(SEARCH("病",E23))),$A822&amp;"("&amp;SUBSTITUTE(REPLACE(E23,1,SEARCH("病",E23)-1,""),"病","")&amp;""&amp;")",""))</f>
        <v/>
      </c>
      <c r="F822" s="65" t="str">
        <f ca="1">CONCATENATE(IF(AND(LEN(F821)&gt;=1,F821&lt;&gt;".",COUNTIF(F23:F$73,"*病*")&gt;0),".",""),IF(F23="病",$A822,""),IF(AND(LEN(F23)&gt;=2,ISNUMBER(SEARCH("病",F23))),$A822&amp;"("&amp;SUBSTITUTE(REPLACE(F23,1,SEARCH("病",F23)-1,""),"病","")&amp;""&amp;")",""))</f>
        <v/>
      </c>
      <c r="G822" s="65" t="str">
        <f ca="1">CONCATENATE(IF(AND(LEN(G821)&gt;=1,G821&lt;&gt;".",COUNTIF(G23:G$73,"*病*")&gt;0),".",""),IF(G23="病",$A822,""),IF(AND(LEN(G23)&gt;=2,ISNUMBER(SEARCH("病",G23))),$A822&amp;"("&amp;SUBSTITUTE(REPLACE(G23,1,SEARCH("病",G23)-1,""),"病","")&amp;""&amp;")",""))</f>
        <v/>
      </c>
      <c r="H822" s="65" t="str">
        <f ca="1">CONCATENATE(IF(AND(LEN(H821)&gt;=1,H821&lt;&gt;".",COUNTIF(H23:H$73,"*病*")&gt;0),".",""),IF(H23="病",$A822,""),IF(AND(LEN(H23)&gt;=2,ISNUMBER(SEARCH("病",H23))),$A822&amp;"("&amp;SUBSTITUTE(REPLACE(H23,1,SEARCH("病",H23)-1,""),"病","")&amp;""&amp;")",""))</f>
        <v/>
      </c>
      <c r="I822" s="65" t="str">
        <f ca="1">CONCATENATE(IF(AND(LEN(I821)&gt;=1,I821&lt;&gt;".",COUNTIF(I23:I$73,"*病*")&gt;0),".",""),IF(I23="病",$A822,""),IF(AND(LEN(I23)&gt;=2,ISNUMBER(SEARCH("病",I23))),$A822&amp;"("&amp;SUBSTITUTE(REPLACE(I23,1,SEARCH("病",I23)-1,""),"病","")&amp;""&amp;")",""))</f>
        <v/>
      </c>
      <c r="J822" s="65" t="str">
        <f ca="1">CONCATENATE(IF(AND(LEN(J821)&gt;=1,J821&lt;&gt;".",COUNTIF(J23:J$73,"*病*")&gt;0),".",""),IF(J23="病",$A822,""),IF(AND(LEN(J23)&gt;=2,ISNUMBER(SEARCH("病",J23))),$A822&amp;"("&amp;SUBSTITUTE(REPLACE(J23,1,SEARCH("病",J23)-1,""),"病","")&amp;""&amp;")",""))</f>
        <v/>
      </c>
      <c r="K822" s="65" t="str">
        <f ca="1">CONCATENATE(IF(AND(LEN(K821)&gt;=1,K821&lt;&gt;".",COUNTIF(K23:K$73,"*病*")&gt;0),".",""),IF(K23="病",$A822,""),IF(AND(LEN(K23)&gt;=2,ISNUMBER(SEARCH("病",K23))),$A822&amp;"("&amp;SUBSTITUTE(REPLACE(K23,1,SEARCH("病",K23)-1,""),"病","")&amp;""&amp;")",""))</f>
        <v/>
      </c>
      <c r="L822" s="65" t="str">
        <f ca="1">CONCATENATE(IF(AND(LEN(L821)&gt;=1,L821&lt;&gt;".",COUNTIF(L23:L$73,"*病*")&gt;0),".",""),IF(L23="病",$A822,""),IF(AND(LEN(L23)&gt;=2,ISNUMBER(SEARCH("病",L23))),$A822&amp;"("&amp;SUBSTITUTE(REPLACE(L23,1,SEARCH("病",L23)-1,""),"病","")&amp;""&amp;")",""))</f>
        <v/>
      </c>
      <c r="M822" s="65" t="str">
        <f ca="1">CONCATENATE(IF(AND(LEN(M821)&gt;=1,M821&lt;&gt;".",COUNTIF(M23:M$73,"*病*")&gt;0),".",""),IF(M23="病",$A822,""),IF(AND(LEN(M23)&gt;=2,ISNUMBER(SEARCH("病",M23))),$A822&amp;"("&amp;SUBSTITUTE(REPLACE(M23,1,SEARCH("病",M23)-1,""),"病","")&amp;""&amp;")",""))</f>
        <v/>
      </c>
      <c r="N822" s="65" t="str">
        <f ca="1">CONCATENATE(IF(AND(LEN(N821)&gt;=1,N821&lt;&gt;".",COUNTIF(N23:N$73,"*病*")&gt;0),".",""),IF(N23="病",$A822,""),IF(AND(LEN(N23)&gt;=2,ISNUMBER(SEARCH("病",N23))),$A822&amp;"("&amp;SUBSTITUTE(REPLACE(N23,1,SEARCH("病",N23)-1,""),"病","")&amp;""&amp;")",""))</f>
        <v/>
      </c>
      <c r="O822" s="65" t="str">
        <f ca="1">CONCATENATE(IF(AND(LEN(O821)&gt;=1,O821&lt;&gt;".",COUNTIF(O23:O$73,"*病*")&gt;0),".",""),IF(O23="病",$A822,""),IF(AND(LEN(O23)&gt;=2,ISNUMBER(SEARCH("病",O23))),$A822&amp;"("&amp;SUBSTITUTE(REPLACE(O23,1,SEARCH("病",O23)-1,""),"病","")&amp;""&amp;")",""))</f>
        <v/>
      </c>
      <c r="P822" s="65" t="str">
        <f ca="1">CONCATENATE(IF(AND(LEN(P821)&gt;=1,P821&lt;&gt;".",COUNTIF(P23:P$73,"*病*")&gt;0),".",""),IF(P23="病",$A822,""),IF(AND(LEN(P23)&gt;=2,ISNUMBER(SEARCH("病",P23))),$A822&amp;"("&amp;SUBSTITUTE(REPLACE(P23,1,SEARCH("病",P23)-1,""),"病","")&amp;""&amp;")",""))</f>
        <v/>
      </c>
      <c r="Q822" s="65" t="str">
        <f ca="1">CONCATENATE(IF(AND(LEN(Q821)&gt;=1,Q821&lt;&gt;".",COUNTIF(Q23:Q$73,"*病*")&gt;0),".",""),IF(Q23="病",$A822,""),IF(AND(LEN(Q23)&gt;=2,ISNUMBER(SEARCH("病",Q23))),$A822&amp;"("&amp;SUBSTITUTE(REPLACE(Q23,1,SEARCH("病",Q23)-1,""),"病","")&amp;""&amp;")",""))</f>
        <v/>
      </c>
      <c r="R822" s="65" t="str">
        <f ca="1">CONCATENATE(IF(AND(LEN(R821)&gt;=1,R821&lt;&gt;".",COUNTIF(R23:R$73,"*病*")&gt;0),".",""),IF(R23="病",$A822,""),IF(AND(LEN(R23)&gt;=2,ISNUMBER(SEARCH("病",R23))),$A822&amp;"("&amp;SUBSTITUTE(REPLACE(R23,1,SEARCH("病",R23)-1,""),"病","")&amp;""&amp;")",""))</f>
        <v/>
      </c>
      <c r="S822" s="65" t="str">
        <f ca="1">CONCATENATE(IF(AND(LEN(S821)&gt;=1,S821&lt;&gt;".",COUNTIF(S23:S$73,"*病*")&gt;0),".",""),IF(S23="病",$A822,""),IF(AND(LEN(S23)&gt;=2,ISNUMBER(SEARCH("病",S23))),$A822&amp;"("&amp;SUBSTITUTE(REPLACE(S23,1,SEARCH("病",S23)-1,""),"病","")&amp;""&amp;")",""))</f>
        <v/>
      </c>
      <c r="T822" s="65" t="str">
        <f ca="1">CONCATENATE(IF(AND(LEN(T821)&gt;=1,T821&lt;&gt;".",COUNTIF(T23:T$73,"*病*")&gt;0),".",""),IF(T23="病",$A822,""),IF(AND(LEN(T23)&gt;=2,ISNUMBER(SEARCH("病",T23))),$A822&amp;"("&amp;SUBSTITUTE(REPLACE(T23,1,SEARCH("病",T23)-1,""),"病","")&amp;""&amp;")",""))</f>
        <v/>
      </c>
      <c r="U822" s="65" t="str">
        <f ca="1">CONCATENATE(IF(AND(LEN(U821)&gt;=1,U821&lt;&gt;".",COUNTIF(U23:U$73,"*病*")&gt;0),".",""),IF(U23="病",$A822,""),IF(AND(LEN(U23)&gt;=2,ISNUMBER(SEARCH("病",U23))),$A822&amp;"("&amp;SUBSTITUTE(REPLACE(U23,1,SEARCH("病",U23)-1,""),"病","")&amp;""&amp;")",""))</f>
        <v/>
      </c>
      <c r="V822" s="65" t="str">
        <f ca="1">CONCATENATE(IF(AND(LEN(V821)&gt;=1,V821&lt;&gt;".",COUNTIF(V23:V$73,"*病*")&gt;0),".",""),IF(V23="病",$A822,""),IF(AND(LEN(V23)&gt;=2,ISNUMBER(SEARCH("病",V23))),$A822&amp;"("&amp;SUBSTITUTE(REPLACE(V23,1,SEARCH("病",V23)-1,""),"病","")&amp;""&amp;")",""))</f>
        <v/>
      </c>
      <c r="W822" s="65" t="str">
        <f ca="1">CONCATENATE(IF(AND(LEN(W821)&gt;=1,W821&lt;&gt;".",COUNTIF(W23:W$73,"*病*")&gt;0),".",""),IF(W23="病",$A822,""),IF(AND(LEN(W23)&gt;=2,ISNUMBER(SEARCH("病",W23))),$A822&amp;"("&amp;SUBSTITUTE(REPLACE(W23,1,SEARCH("病",W23)-1,""),"病","")&amp;""&amp;")",""))</f>
        <v/>
      </c>
      <c r="X822" s="65" t="str">
        <f ca="1">CONCATENATE(IF(AND(LEN(X821)&gt;=1,X821&lt;&gt;".",COUNTIF(X23:X$73,"*病*")&gt;0),".",""),IF(X23="病",$A822,""),IF(AND(LEN(X23)&gt;=2,ISNUMBER(SEARCH("病",X23))),$A822&amp;"("&amp;SUBSTITUTE(REPLACE(X23,1,SEARCH("病",X23)-1,""),"病","")&amp;""&amp;")",""))</f>
        <v/>
      </c>
      <c r="Y822" s="65" t="str">
        <f ca="1">CONCATENATE(IF(AND(LEN(Y821)&gt;=1,Y821&lt;&gt;".",COUNTIF(Y23:Y$73,"*病*")&gt;0),".",""),IF(Y23="病",$A822,""),IF(AND(LEN(Y23)&gt;=2,ISNUMBER(SEARCH("病",Y23))),$A822&amp;"("&amp;SUBSTITUTE(REPLACE(Y23,1,SEARCH("病",Y23)-1,""),"病","")&amp;""&amp;")",""))</f>
        <v/>
      </c>
      <c r="Z822" s="65" t="str">
        <f ca="1">CONCATENATE(IF(AND(LEN(Z821)&gt;=1,Z821&lt;&gt;".",COUNTIF(Z23:Z$73,"*病*")&gt;0),".",""),IF(Z23="病",$A822,""),IF(AND(LEN(Z23)&gt;=2,ISNUMBER(SEARCH("病",Z23))),$A822&amp;"("&amp;SUBSTITUTE(REPLACE(Z23,1,SEARCH("病",Z23)-1,""),"病","")&amp;""&amp;")",""))</f>
        <v/>
      </c>
      <c r="AA822" s="65" t="str">
        <f ca="1">CONCATENATE(IF(AND(LEN(AA821)&gt;=1,AA821&lt;&gt;".",COUNTIF(AA23:AA$73,"*病*")&gt;0),".",""),IF(AA23="病",$A822,""),IF(AND(LEN(AA23)&gt;=2,ISNUMBER(SEARCH("病",AA23))),$A822&amp;"("&amp;SUBSTITUTE(REPLACE(AA23,1,SEARCH("病",AA23)-1,""),"病","")&amp;""&amp;")",""))</f>
        <v/>
      </c>
      <c r="AB822" s="65" t="str">
        <f ca="1">CONCATENATE(IF(AND(LEN(AB821)&gt;=1,AB821&lt;&gt;".",COUNTIF(AB23:AB$73,"*病*")&gt;0),".",""),IF(AB23="病",$A822,""),IF(AND(LEN(AB23)&gt;=2,ISNUMBER(SEARCH("病",AB23))),$A822&amp;"("&amp;SUBSTITUTE(REPLACE(AB23,1,SEARCH("病",AB23)-1,""),"病","")&amp;""&amp;")",""))</f>
        <v/>
      </c>
      <c r="AC822" s="65" t="str">
        <f ca="1">CONCATENATE(IF(AND(LEN(AC821)&gt;=1,AC821&lt;&gt;".",COUNTIF(AC23:AC$73,"*病*")&gt;0),".",""),IF(AC23="病",$A822,""),IF(AND(LEN(AC23)&gt;=2,ISNUMBER(SEARCH("病",AC23))),$A822&amp;"("&amp;SUBSTITUTE(REPLACE(AC23,1,SEARCH("病",AC23)-1,""),"病","")&amp;""&amp;")",""))</f>
        <v/>
      </c>
      <c r="AD822" s="65" t="str">
        <f ca="1">CONCATENATE(IF(AND(LEN(AD821)&gt;=1,AD821&lt;&gt;".",COUNTIF(AD23:AD$73,"*病*")&gt;0),".",""),IF(AD23="病",$A822,""),IF(AND(LEN(AD23)&gt;=2,ISNUMBER(SEARCH("病",AD23))),$A822&amp;"("&amp;SUBSTITUTE(REPLACE(AD23,1,SEARCH("病",AD23)-1,""),"病","")&amp;""&amp;")",""))</f>
        <v/>
      </c>
      <c r="AE822" s="65" t="str">
        <f ca="1">CONCATENATE(IF(AND(LEN(AE821)&gt;=1,AE821&lt;&gt;".",COUNTIF(AE23:AE$73,"*病*")&gt;0),".",""),IF(AE23="病",$A822,""),IF(AND(LEN(AE23)&gt;=2,ISNUMBER(SEARCH("病",AE23))),$A822&amp;"("&amp;SUBSTITUTE(REPLACE(AE23,1,SEARCH("病",AE23)-1,""),"病","")&amp;""&amp;")",""))</f>
        <v/>
      </c>
      <c r="AF822" s="65" t="str">
        <f ca="1">CONCATENATE(IF(AND(LEN(AF821)&gt;=1,AF821&lt;&gt;".",COUNTIF(AF23:AF$73,"*病*")&gt;0),".",""),IF(AF23="病",$A822,""),IF(AND(LEN(AF23)&gt;=2,ISNUMBER(SEARCH("病",AF23))),$A822&amp;"("&amp;SUBSTITUTE(REPLACE(AF23,1,SEARCH("病",AF23)-1,""),"病","")&amp;""&amp;")",""))</f>
        <v>.</v>
      </c>
      <c r="AG822" s="65" t="str">
        <f ca="1">CONCATENATE(IF(AND(LEN(AG821)&gt;=1,AG821&lt;&gt;".",COUNTIF(AG23:AG$73,"*病*")&gt;0),".",""),IF(AG23="病",$A822,""),IF(AND(LEN(AG23)&gt;=2,ISNUMBER(SEARCH("病",AG23))),$A822&amp;"("&amp;SUBSTITUTE(REPLACE(AG23,1,SEARCH("病",AG23)-1,""),"病","")&amp;""&amp;")",""))</f>
        <v/>
      </c>
      <c r="AH822" s="65"/>
      <c r="AI822" s="65"/>
      <c r="AJ822" s="65"/>
    </row>
    <row r="823" spans="1:36">
      <c r="A823" s="65">
        <f t="shared" si="67"/>
        <v>23</v>
      </c>
      <c r="B823" s="65" t="str">
        <f t="shared" si="67"/>
        <v>林宏曄</v>
      </c>
      <c r="C823" s="65" t="str">
        <f ca="1">CONCATENATE(IF(AND(LEN(C822)&gt;=1,C822&lt;&gt;".",COUNTIF(C24:C$73,"*病*")&gt;0),".",""),IF(C24="病",$A823,""),IF(AND(LEN(C24)&gt;=2,ISNUMBER(SEARCH("病",C24))),$A823&amp;"("&amp;SUBSTITUTE(REPLACE(C24,1,SEARCH("病",C24)-1,""),"病","")&amp;""&amp;")",""))</f>
        <v/>
      </c>
      <c r="D823" s="65" t="str">
        <f ca="1">CONCATENATE(IF(AND(LEN(D822)&gt;=1,D822&lt;&gt;".",COUNTIF(D24:D$73,"*病*")&gt;0),".",""),IF(D24="病",$A823,""),IF(AND(LEN(D24)&gt;=2,ISNUMBER(SEARCH("病",D24))),$A823&amp;"("&amp;SUBSTITUTE(REPLACE(D24,1,SEARCH("病",D24)-1,""),"病","")&amp;""&amp;")",""))</f>
        <v/>
      </c>
      <c r="E823" s="65" t="str">
        <f ca="1">CONCATENATE(IF(AND(LEN(E822)&gt;=1,E822&lt;&gt;".",COUNTIF(E24:E$73,"*病*")&gt;0),".",""),IF(E24="病",$A823,""),IF(AND(LEN(E24)&gt;=2,ISNUMBER(SEARCH("病",E24))),$A823&amp;"("&amp;SUBSTITUTE(REPLACE(E24,1,SEARCH("病",E24)-1,""),"病","")&amp;""&amp;")",""))</f>
        <v/>
      </c>
      <c r="F823" s="65" t="str">
        <f ca="1">CONCATENATE(IF(AND(LEN(F822)&gt;=1,F822&lt;&gt;".",COUNTIF(F24:F$73,"*病*")&gt;0),".",""),IF(F24="病",$A823,""),IF(AND(LEN(F24)&gt;=2,ISNUMBER(SEARCH("病",F24))),$A823&amp;"("&amp;SUBSTITUTE(REPLACE(F24,1,SEARCH("病",F24)-1,""),"病","")&amp;""&amp;")",""))</f>
        <v/>
      </c>
      <c r="G823" s="65" t="str">
        <f ca="1">CONCATENATE(IF(AND(LEN(G822)&gt;=1,G822&lt;&gt;".",COUNTIF(G24:G$73,"*病*")&gt;0),".",""),IF(G24="病",$A823,""),IF(AND(LEN(G24)&gt;=2,ISNUMBER(SEARCH("病",G24))),$A823&amp;"("&amp;SUBSTITUTE(REPLACE(G24,1,SEARCH("病",G24)-1,""),"病","")&amp;""&amp;")",""))</f>
        <v/>
      </c>
      <c r="H823" s="65" t="str">
        <f ca="1">CONCATENATE(IF(AND(LEN(H822)&gt;=1,H822&lt;&gt;".",COUNTIF(H24:H$73,"*病*")&gt;0),".",""),IF(H24="病",$A823,""),IF(AND(LEN(H24)&gt;=2,ISNUMBER(SEARCH("病",H24))),$A823&amp;"("&amp;SUBSTITUTE(REPLACE(H24,1,SEARCH("病",H24)-1,""),"病","")&amp;""&amp;")",""))</f>
        <v/>
      </c>
      <c r="I823" s="65" t="str">
        <f ca="1">CONCATENATE(IF(AND(LEN(I822)&gt;=1,I822&lt;&gt;".",COUNTIF(I24:I$73,"*病*")&gt;0),".",""),IF(I24="病",$A823,""),IF(AND(LEN(I24)&gt;=2,ISNUMBER(SEARCH("病",I24))),$A823&amp;"("&amp;SUBSTITUTE(REPLACE(I24,1,SEARCH("病",I24)-1,""),"病","")&amp;""&amp;")",""))</f>
        <v/>
      </c>
      <c r="J823" s="65" t="str">
        <f ca="1">CONCATENATE(IF(AND(LEN(J822)&gt;=1,J822&lt;&gt;".",COUNTIF(J24:J$73,"*病*")&gt;0),".",""),IF(J24="病",$A823,""),IF(AND(LEN(J24)&gt;=2,ISNUMBER(SEARCH("病",J24))),$A823&amp;"("&amp;SUBSTITUTE(REPLACE(J24,1,SEARCH("病",J24)-1,""),"病","")&amp;""&amp;")",""))</f>
        <v/>
      </c>
      <c r="K823" s="65" t="str">
        <f ca="1">CONCATENATE(IF(AND(LEN(K822)&gt;=1,K822&lt;&gt;".",COUNTIF(K24:K$73,"*病*")&gt;0),".",""),IF(K24="病",$A823,""),IF(AND(LEN(K24)&gt;=2,ISNUMBER(SEARCH("病",K24))),$A823&amp;"("&amp;SUBSTITUTE(REPLACE(K24,1,SEARCH("病",K24)-1,""),"病","")&amp;""&amp;")",""))</f>
        <v/>
      </c>
      <c r="L823" s="65" t="str">
        <f ca="1">CONCATENATE(IF(AND(LEN(L822)&gt;=1,L822&lt;&gt;".",COUNTIF(L24:L$73,"*病*")&gt;0),".",""),IF(L24="病",$A823,""),IF(AND(LEN(L24)&gt;=2,ISNUMBER(SEARCH("病",L24))),$A823&amp;"("&amp;SUBSTITUTE(REPLACE(L24,1,SEARCH("病",L24)-1,""),"病","")&amp;""&amp;")",""))</f>
        <v/>
      </c>
      <c r="M823" s="65" t="str">
        <f ca="1">CONCATENATE(IF(AND(LEN(M822)&gt;=1,M822&lt;&gt;".",COUNTIF(M24:M$73,"*病*")&gt;0),".",""),IF(M24="病",$A823,""),IF(AND(LEN(M24)&gt;=2,ISNUMBER(SEARCH("病",M24))),$A823&amp;"("&amp;SUBSTITUTE(REPLACE(M24,1,SEARCH("病",M24)-1,""),"病","")&amp;""&amp;")",""))</f>
        <v/>
      </c>
      <c r="N823" s="65" t="str">
        <f ca="1">CONCATENATE(IF(AND(LEN(N822)&gt;=1,N822&lt;&gt;".",COUNTIF(N24:N$73,"*病*")&gt;0),".",""),IF(N24="病",$A823,""),IF(AND(LEN(N24)&gt;=2,ISNUMBER(SEARCH("病",N24))),$A823&amp;"("&amp;SUBSTITUTE(REPLACE(N24,1,SEARCH("病",N24)-1,""),"病","")&amp;""&amp;")",""))</f>
        <v/>
      </c>
      <c r="O823" s="65" t="str">
        <f ca="1">CONCATENATE(IF(AND(LEN(O822)&gt;=1,O822&lt;&gt;".",COUNTIF(O24:O$73,"*病*")&gt;0),".",""),IF(O24="病",$A823,""),IF(AND(LEN(O24)&gt;=2,ISNUMBER(SEARCH("病",O24))),$A823&amp;"("&amp;SUBSTITUTE(REPLACE(O24,1,SEARCH("病",O24)-1,""),"病","")&amp;""&amp;")",""))</f>
        <v/>
      </c>
      <c r="P823" s="65" t="str">
        <f ca="1">CONCATENATE(IF(AND(LEN(P822)&gt;=1,P822&lt;&gt;".",COUNTIF(P24:P$73,"*病*")&gt;0),".",""),IF(P24="病",$A823,""),IF(AND(LEN(P24)&gt;=2,ISNUMBER(SEARCH("病",P24))),$A823&amp;"("&amp;SUBSTITUTE(REPLACE(P24,1,SEARCH("病",P24)-1,""),"病","")&amp;""&amp;")",""))</f>
        <v/>
      </c>
      <c r="Q823" s="65" t="str">
        <f ca="1">CONCATENATE(IF(AND(LEN(Q822)&gt;=1,Q822&lt;&gt;".",COUNTIF(Q24:Q$73,"*病*")&gt;0),".",""),IF(Q24="病",$A823,""),IF(AND(LEN(Q24)&gt;=2,ISNUMBER(SEARCH("病",Q24))),$A823&amp;"("&amp;SUBSTITUTE(REPLACE(Q24,1,SEARCH("病",Q24)-1,""),"病","")&amp;""&amp;")",""))</f>
        <v/>
      </c>
      <c r="R823" s="65" t="str">
        <f ca="1">CONCATENATE(IF(AND(LEN(R822)&gt;=1,R822&lt;&gt;".",COUNTIF(R24:R$73,"*病*")&gt;0),".",""),IF(R24="病",$A823,""),IF(AND(LEN(R24)&gt;=2,ISNUMBER(SEARCH("病",R24))),$A823&amp;"("&amp;SUBSTITUTE(REPLACE(R24,1,SEARCH("病",R24)-1,""),"病","")&amp;""&amp;")",""))</f>
        <v/>
      </c>
      <c r="S823" s="65" t="str">
        <f ca="1">CONCATENATE(IF(AND(LEN(S822)&gt;=1,S822&lt;&gt;".",COUNTIF(S24:S$73,"*病*")&gt;0),".",""),IF(S24="病",$A823,""),IF(AND(LEN(S24)&gt;=2,ISNUMBER(SEARCH("病",S24))),$A823&amp;"("&amp;SUBSTITUTE(REPLACE(S24,1,SEARCH("病",S24)-1,""),"病","")&amp;""&amp;")",""))</f>
        <v/>
      </c>
      <c r="T823" s="65" t="str">
        <f ca="1">CONCATENATE(IF(AND(LEN(T822)&gt;=1,T822&lt;&gt;".",COUNTIF(T24:T$73,"*病*")&gt;0),".",""),IF(T24="病",$A823,""),IF(AND(LEN(T24)&gt;=2,ISNUMBER(SEARCH("病",T24))),$A823&amp;"("&amp;SUBSTITUTE(REPLACE(T24,1,SEARCH("病",T24)-1,""),"病","")&amp;""&amp;")",""))</f>
        <v/>
      </c>
      <c r="U823" s="65" t="str">
        <f ca="1">CONCATENATE(IF(AND(LEN(U822)&gt;=1,U822&lt;&gt;".",COUNTIF(U24:U$73,"*病*")&gt;0),".",""),IF(U24="病",$A823,""),IF(AND(LEN(U24)&gt;=2,ISNUMBER(SEARCH("病",U24))),$A823&amp;"("&amp;SUBSTITUTE(REPLACE(U24,1,SEARCH("病",U24)-1,""),"病","")&amp;""&amp;")",""))</f>
        <v/>
      </c>
      <c r="V823" s="65" t="str">
        <f ca="1">CONCATENATE(IF(AND(LEN(V822)&gt;=1,V822&lt;&gt;".",COUNTIF(V24:V$73,"*病*")&gt;0),".",""),IF(V24="病",$A823,""),IF(AND(LEN(V24)&gt;=2,ISNUMBER(SEARCH("病",V24))),$A823&amp;"("&amp;SUBSTITUTE(REPLACE(V24,1,SEARCH("病",V24)-1,""),"病","")&amp;""&amp;")",""))</f>
        <v/>
      </c>
      <c r="W823" s="65" t="str">
        <f ca="1">CONCATENATE(IF(AND(LEN(W822)&gt;=1,W822&lt;&gt;".",COUNTIF(W24:W$73,"*病*")&gt;0),".",""),IF(W24="病",$A823,""),IF(AND(LEN(W24)&gt;=2,ISNUMBER(SEARCH("病",W24))),$A823&amp;"("&amp;SUBSTITUTE(REPLACE(W24,1,SEARCH("病",W24)-1,""),"病","")&amp;""&amp;")",""))</f>
        <v/>
      </c>
      <c r="X823" s="65" t="str">
        <f ca="1">CONCATENATE(IF(AND(LEN(X822)&gt;=1,X822&lt;&gt;".",COUNTIF(X24:X$73,"*病*")&gt;0),".",""),IF(X24="病",$A823,""),IF(AND(LEN(X24)&gt;=2,ISNUMBER(SEARCH("病",X24))),$A823&amp;"("&amp;SUBSTITUTE(REPLACE(X24,1,SEARCH("病",X24)-1,""),"病","")&amp;""&amp;")",""))</f>
        <v/>
      </c>
      <c r="Y823" s="65" t="str">
        <f ca="1">CONCATENATE(IF(AND(LEN(Y822)&gt;=1,Y822&lt;&gt;".",COUNTIF(Y24:Y$73,"*病*")&gt;0),".",""),IF(Y24="病",$A823,""),IF(AND(LEN(Y24)&gt;=2,ISNUMBER(SEARCH("病",Y24))),$A823&amp;"("&amp;SUBSTITUTE(REPLACE(Y24,1,SEARCH("病",Y24)-1,""),"病","")&amp;""&amp;")",""))</f>
        <v/>
      </c>
      <c r="Z823" s="65" t="str">
        <f ca="1">CONCATENATE(IF(AND(LEN(Z822)&gt;=1,Z822&lt;&gt;".",COUNTIF(Z24:Z$73,"*病*")&gt;0),".",""),IF(Z24="病",$A823,""),IF(AND(LEN(Z24)&gt;=2,ISNUMBER(SEARCH("病",Z24))),$A823&amp;"("&amp;SUBSTITUTE(REPLACE(Z24,1,SEARCH("病",Z24)-1,""),"病","")&amp;""&amp;")",""))</f>
        <v/>
      </c>
      <c r="AA823" s="65" t="str">
        <f ca="1">CONCATENATE(IF(AND(LEN(AA822)&gt;=1,AA822&lt;&gt;".",COUNTIF(AA24:AA$73,"*病*")&gt;0),".",""),IF(AA24="病",$A823,""),IF(AND(LEN(AA24)&gt;=2,ISNUMBER(SEARCH("病",AA24))),$A823&amp;"("&amp;SUBSTITUTE(REPLACE(AA24,1,SEARCH("病",AA24)-1,""),"病","")&amp;""&amp;")",""))</f>
        <v/>
      </c>
      <c r="AB823" s="65" t="str">
        <f ca="1">CONCATENATE(IF(AND(LEN(AB822)&gt;=1,AB822&lt;&gt;".",COUNTIF(AB24:AB$73,"*病*")&gt;0),".",""),IF(AB24="病",$A823,""),IF(AND(LEN(AB24)&gt;=2,ISNUMBER(SEARCH("病",AB24))),$A823&amp;"("&amp;SUBSTITUTE(REPLACE(AB24,1,SEARCH("病",AB24)-1,""),"病","")&amp;""&amp;")",""))</f>
        <v/>
      </c>
      <c r="AC823" s="65" t="str">
        <f ca="1">CONCATENATE(IF(AND(LEN(AC822)&gt;=1,AC822&lt;&gt;".",COUNTIF(AC24:AC$73,"*病*")&gt;0),".",""),IF(AC24="病",$A823,""),IF(AND(LEN(AC24)&gt;=2,ISNUMBER(SEARCH("病",AC24))),$A823&amp;"("&amp;SUBSTITUTE(REPLACE(AC24,1,SEARCH("病",AC24)-1,""),"病","")&amp;""&amp;")",""))</f>
        <v/>
      </c>
      <c r="AD823" s="65" t="str">
        <f ca="1">CONCATENATE(IF(AND(LEN(AD822)&gt;=1,AD822&lt;&gt;".",COUNTIF(AD24:AD$73,"*病*")&gt;0),".",""),IF(AD24="病",$A823,""),IF(AND(LEN(AD24)&gt;=2,ISNUMBER(SEARCH("病",AD24))),$A823&amp;"("&amp;SUBSTITUTE(REPLACE(AD24,1,SEARCH("病",AD24)-1,""),"病","")&amp;""&amp;")",""))</f>
        <v/>
      </c>
      <c r="AE823" s="65" t="str">
        <f ca="1">CONCATENATE(IF(AND(LEN(AE822)&gt;=1,AE822&lt;&gt;".",COUNTIF(AE24:AE$73,"*病*")&gt;0),".",""),IF(AE24="病",$A823,""),IF(AND(LEN(AE24)&gt;=2,ISNUMBER(SEARCH("病",AE24))),$A823&amp;"("&amp;SUBSTITUTE(REPLACE(AE24,1,SEARCH("病",AE24)-1,""),"病","")&amp;""&amp;")",""))</f>
        <v/>
      </c>
      <c r="AF823" s="65" t="str">
        <f ca="1">CONCATENATE(IF(AND(LEN(AF822)&gt;=1,AF822&lt;&gt;".",COUNTIF(AF24:AF$73,"*病*")&gt;0),".",""),IF(AF24="病",$A823,""),IF(AND(LEN(AF24)&gt;=2,ISNUMBER(SEARCH("病",AF24))),$A823&amp;"("&amp;SUBSTITUTE(REPLACE(AF24,1,SEARCH("病",AF24)-1,""),"病","")&amp;""&amp;")",""))</f>
        <v/>
      </c>
      <c r="AG823" s="65" t="str">
        <f ca="1">CONCATENATE(IF(AND(LEN(AG822)&gt;=1,AG822&lt;&gt;".",COUNTIF(AG24:AG$73,"*病*")&gt;0),".",""),IF(AG24="病",$A823,""),IF(AND(LEN(AG24)&gt;=2,ISNUMBER(SEARCH("病",AG24))),$A823&amp;"("&amp;SUBSTITUTE(REPLACE(AG24,1,SEARCH("病",AG24)-1,""),"病","")&amp;""&amp;")",""))</f>
        <v/>
      </c>
      <c r="AH823" s="65"/>
      <c r="AI823" s="65"/>
      <c r="AJ823" s="65"/>
    </row>
    <row r="824" spans="1:36">
      <c r="A824" s="65">
        <f t="shared" si="67"/>
        <v>24</v>
      </c>
      <c r="B824" s="65" t="str">
        <f t="shared" si="67"/>
        <v>陳柏庾</v>
      </c>
      <c r="C824" s="65" t="str">
        <f ca="1">CONCATENATE(IF(AND(LEN(C823)&gt;=1,C823&lt;&gt;".",COUNTIF(C25:C$73,"*病*")&gt;0),".",""),IF(C25="病",$A824,""),IF(AND(LEN(C25)&gt;=2,ISNUMBER(SEARCH("病",C25))),$A824&amp;"("&amp;SUBSTITUTE(REPLACE(C25,1,SEARCH("病",C25)-1,""),"病","")&amp;""&amp;")",""))</f>
        <v/>
      </c>
      <c r="D824" s="65" t="str">
        <f ca="1">CONCATENATE(IF(AND(LEN(D823)&gt;=1,D823&lt;&gt;".",COUNTIF(D25:D$73,"*病*")&gt;0),".",""),IF(D25="病",$A824,""),IF(AND(LEN(D25)&gt;=2,ISNUMBER(SEARCH("病",D25))),$A824&amp;"("&amp;SUBSTITUTE(REPLACE(D25,1,SEARCH("病",D25)-1,""),"病","")&amp;""&amp;")",""))</f>
        <v/>
      </c>
      <c r="E824" s="65" t="str">
        <f ca="1">CONCATENATE(IF(AND(LEN(E823)&gt;=1,E823&lt;&gt;".",COUNTIF(E25:E$73,"*病*")&gt;0),".",""),IF(E25="病",$A824,""),IF(AND(LEN(E25)&gt;=2,ISNUMBER(SEARCH("病",E25))),$A824&amp;"("&amp;SUBSTITUTE(REPLACE(E25,1,SEARCH("病",E25)-1,""),"病","")&amp;""&amp;")",""))</f>
        <v/>
      </c>
      <c r="F824" s="65" t="str">
        <f ca="1">CONCATENATE(IF(AND(LEN(F823)&gt;=1,F823&lt;&gt;".",COUNTIF(F25:F$73,"*病*")&gt;0),".",""),IF(F25="病",$A824,""),IF(AND(LEN(F25)&gt;=2,ISNUMBER(SEARCH("病",F25))),$A824&amp;"("&amp;SUBSTITUTE(REPLACE(F25,1,SEARCH("病",F25)-1,""),"病","")&amp;""&amp;")",""))</f>
        <v/>
      </c>
      <c r="G824" s="65" t="str">
        <f ca="1">CONCATENATE(IF(AND(LEN(G823)&gt;=1,G823&lt;&gt;".",COUNTIF(G25:G$73,"*病*")&gt;0),".",""),IF(G25="病",$A824,""),IF(AND(LEN(G25)&gt;=2,ISNUMBER(SEARCH("病",G25))),$A824&amp;"("&amp;SUBSTITUTE(REPLACE(G25,1,SEARCH("病",G25)-1,""),"病","")&amp;""&amp;")",""))</f>
        <v/>
      </c>
      <c r="H824" s="65" t="str">
        <f ca="1">CONCATENATE(IF(AND(LEN(H823)&gt;=1,H823&lt;&gt;".",COUNTIF(H25:H$73,"*病*")&gt;0),".",""),IF(H25="病",$A824,""),IF(AND(LEN(H25)&gt;=2,ISNUMBER(SEARCH("病",H25))),$A824&amp;"("&amp;SUBSTITUTE(REPLACE(H25,1,SEARCH("病",H25)-1,""),"病","")&amp;""&amp;")",""))</f>
        <v/>
      </c>
      <c r="I824" s="65" t="str">
        <f ca="1">CONCATENATE(IF(AND(LEN(I823)&gt;=1,I823&lt;&gt;".",COUNTIF(I25:I$73,"*病*")&gt;0),".",""),IF(I25="病",$A824,""),IF(AND(LEN(I25)&gt;=2,ISNUMBER(SEARCH("病",I25))),$A824&amp;"("&amp;SUBSTITUTE(REPLACE(I25,1,SEARCH("病",I25)-1,""),"病","")&amp;""&amp;")",""))</f>
        <v/>
      </c>
      <c r="J824" s="65" t="str">
        <f ca="1">CONCATENATE(IF(AND(LEN(J823)&gt;=1,J823&lt;&gt;".",COUNTIF(J25:J$73,"*病*")&gt;0),".",""),IF(J25="病",$A824,""),IF(AND(LEN(J25)&gt;=2,ISNUMBER(SEARCH("病",J25))),$A824&amp;"("&amp;SUBSTITUTE(REPLACE(J25,1,SEARCH("病",J25)-1,""),"病","")&amp;""&amp;")",""))</f>
        <v/>
      </c>
      <c r="K824" s="65" t="str">
        <f ca="1">CONCATENATE(IF(AND(LEN(K823)&gt;=1,K823&lt;&gt;".",COUNTIF(K25:K$73,"*病*")&gt;0),".",""),IF(K25="病",$A824,""),IF(AND(LEN(K25)&gt;=2,ISNUMBER(SEARCH("病",K25))),$A824&amp;"("&amp;SUBSTITUTE(REPLACE(K25,1,SEARCH("病",K25)-1,""),"病","")&amp;""&amp;")",""))</f>
        <v/>
      </c>
      <c r="L824" s="65" t="str">
        <f ca="1">CONCATENATE(IF(AND(LEN(L823)&gt;=1,L823&lt;&gt;".",COUNTIF(L25:L$73,"*病*")&gt;0),".",""),IF(L25="病",$A824,""),IF(AND(LEN(L25)&gt;=2,ISNUMBER(SEARCH("病",L25))),$A824&amp;"("&amp;SUBSTITUTE(REPLACE(L25,1,SEARCH("病",L25)-1,""),"病","")&amp;""&amp;")",""))</f>
        <v/>
      </c>
      <c r="M824" s="65" t="str">
        <f ca="1">CONCATENATE(IF(AND(LEN(M823)&gt;=1,M823&lt;&gt;".",COUNTIF(M25:M$73,"*病*")&gt;0),".",""),IF(M25="病",$A824,""),IF(AND(LEN(M25)&gt;=2,ISNUMBER(SEARCH("病",M25))),$A824&amp;"("&amp;SUBSTITUTE(REPLACE(M25,1,SEARCH("病",M25)-1,""),"病","")&amp;""&amp;")",""))</f>
        <v/>
      </c>
      <c r="N824" s="65" t="str">
        <f ca="1">CONCATENATE(IF(AND(LEN(N823)&gt;=1,N823&lt;&gt;".",COUNTIF(N25:N$73,"*病*")&gt;0),".",""),IF(N25="病",$A824,""),IF(AND(LEN(N25)&gt;=2,ISNUMBER(SEARCH("病",N25))),$A824&amp;"("&amp;SUBSTITUTE(REPLACE(N25,1,SEARCH("病",N25)-1,""),"病","")&amp;""&amp;")",""))</f>
        <v/>
      </c>
      <c r="O824" s="65" t="str">
        <f ca="1">CONCATENATE(IF(AND(LEN(O823)&gt;=1,O823&lt;&gt;".",COUNTIF(O25:O$73,"*病*")&gt;0),".",""),IF(O25="病",$A824,""),IF(AND(LEN(O25)&gt;=2,ISNUMBER(SEARCH("病",O25))),$A824&amp;"("&amp;SUBSTITUTE(REPLACE(O25,1,SEARCH("病",O25)-1,""),"病","")&amp;""&amp;")",""))</f>
        <v/>
      </c>
      <c r="P824" s="65" t="str">
        <f ca="1">CONCATENATE(IF(AND(LEN(P823)&gt;=1,P823&lt;&gt;".",COUNTIF(P25:P$73,"*病*")&gt;0),".",""),IF(P25="病",$A824,""),IF(AND(LEN(P25)&gt;=2,ISNUMBER(SEARCH("病",P25))),$A824&amp;"("&amp;SUBSTITUTE(REPLACE(P25,1,SEARCH("病",P25)-1,""),"病","")&amp;""&amp;")",""))</f>
        <v/>
      </c>
      <c r="Q824" s="65" t="str">
        <f ca="1">CONCATENATE(IF(AND(LEN(Q823)&gt;=1,Q823&lt;&gt;".",COUNTIF(Q25:Q$73,"*病*")&gt;0),".",""),IF(Q25="病",$A824,""),IF(AND(LEN(Q25)&gt;=2,ISNUMBER(SEARCH("病",Q25))),$A824&amp;"("&amp;SUBSTITUTE(REPLACE(Q25,1,SEARCH("病",Q25)-1,""),"病","")&amp;""&amp;")",""))</f>
        <v/>
      </c>
      <c r="R824" s="65" t="str">
        <f ca="1">CONCATENATE(IF(AND(LEN(R823)&gt;=1,R823&lt;&gt;".",COUNTIF(R25:R$73,"*病*")&gt;0),".",""),IF(R25="病",$A824,""),IF(AND(LEN(R25)&gt;=2,ISNUMBER(SEARCH("病",R25))),$A824&amp;"("&amp;SUBSTITUTE(REPLACE(R25,1,SEARCH("病",R25)-1,""),"病","")&amp;""&amp;")",""))</f>
        <v/>
      </c>
      <c r="S824" s="65" t="str">
        <f ca="1">CONCATENATE(IF(AND(LEN(S823)&gt;=1,S823&lt;&gt;".",COUNTIF(S25:S$73,"*病*")&gt;0),".",""),IF(S25="病",$A824,""),IF(AND(LEN(S25)&gt;=2,ISNUMBER(SEARCH("病",S25))),$A824&amp;"("&amp;SUBSTITUTE(REPLACE(S25,1,SEARCH("病",S25)-1,""),"病","")&amp;""&amp;")",""))</f>
        <v/>
      </c>
      <c r="T824" s="65" t="str">
        <f ca="1">CONCATENATE(IF(AND(LEN(T823)&gt;=1,T823&lt;&gt;".",COUNTIF(T25:T$73,"*病*")&gt;0),".",""),IF(T25="病",$A824,""),IF(AND(LEN(T25)&gt;=2,ISNUMBER(SEARCH("病",T25))),$A824&amp;"("&amp;SUBSTITUTE(REPLACE(T25,1,SEARCH("病",T25)-1,""),"病","")&amp;""&amp;")",""))</f>
        <v/>
      </c>
      <c r="U824" s="65" t="str">
        <f ca="1">CONCATENATE(IF(AND(LEN(U823)&gt;=1,U823&lt;&gt;".",COUNTIF(U25:U$73,"*病*")&gt;0),".",""),IF(U25="病",$A824,""),IF(AND(LEN(U25)&gt;=2,ISNUMBER(SEARCH("病",U25))),$A824&amp;"("&amp;SUBSTITUTE(REPLACE(U25,1,SEARCH("病",U25)-1,""),"病","")&amp;""&amp;")",""))</f>
        <v/>
      </c>
      <c r="V824" s="65" t="str">
        <f ca="1">CONCATENATE(IF(AND(LEN(V823)&gt;=1,V823&lt;&gt;".",COUNTIF(V25:V$73,"*病*")&gt;0),".",""),IF(V25="病",$A824,""),IF(AND(LEN(V25)&gt;=2,ISNUMBER(SEARCH("病",V25))),$A824&amp;"("&amp;SUBSTITUTE(REPLACE(V25,1,SEARCH("病",V25)-1,""),"病","")&amp;""&amp;")",""))</f>
        <v/>
      </c>
      <c r="W824" s="65" t="str">
        <f ca="1">CONCATENATE(IF(AND(LEN(W823)&gt;=1,W823&lt;&gt;".",COUNTIF(W25:W$73,"*病*")&gt;0),".",""),IF(W25="病",$A824,""),IF(AND(LEN(W25)&gt;=2,ISNUMBER(SEARCH("病",W25))),$A824&amp;"("&amp;SUBSTITUTE(REPLACE(W25,1,SEARCH("病",W25)-1,""),"病","")&amp;""&amp;")",""))</f>
        <v>24(07-22日18)</v>
      </c>
      <c r="X824" s="65" t="str">
        <f ca="1">CONCATENATE(IF(AND(LEN(X823)&gt;=1,X823&lt;&gt;".",COUNTIF(X25:X$73,"*病*")&gt;0),".",""),IF(X25="病",$A824,""),IF(AND(LEN(X25)&gt;=2,ISNUMBER(SEARCH("病",X25))),$A824&amp;"("&amp;SUBSTITUTE(REPLACE(X25,1,SEARCH("病",X25)-1,""),"病","")&amp;""&amp;")",""))</f>
        <v>24(21日07-22日18)</v>
      </c>
      <c r="Y824" s="65" t="str">
        <f ca="1">CONCATENATE(IF(AND(LEN(Y823)&gt;=1,Y823&lt;&gt;".",COUNTIF(Y25:Y$73,"*病*")&gt;0),".",""),IF(Y25="病",$A824,""),IF(AND(LEN(Y25)&gt;=2,ISNUMBER(SEARCH("病",Y25))),$A824&amp;"("&amp;SUBSTITUTE(REPLACE(Y25,1,SEARCH("病",Y25)-1,""),"病","")&amp;""&amp;")",""))</f>
        <v/>
      </c>
      <c r="Z824" s="65" t="str">
        <f ca="1">CONCATENATE(IF(AND(LEN(Z823)&gt;=1,Z823&lt;&gt;".",COUNTIF(Z25:Z$73,"*病*")&gt;0),".",""),IF(Z25="病",$A824,""),IF(AND(LEN(Z25)&gt;=2,ISNUMBER(SEARCH("病",Z25))),$A824&amp;"("&amp;SUBSTITUTE(REPLACE(Z25,1,SEARCH("病",Z25)-1,""),"病","")&amp;""&amp;")",""))</f>
        <v/>
      </c>
      <c r="AA824" s="65" t="str">
        <f ca="1">CONCATENATE(IF(AND(LEN(AA823)&gt;=1,AA823&lt;&gt;".",COUNTIF(AA25:AA$73,"*病*")&gt;0),".",""),IF(AA25="病",$A824,""),IF(AND(LEN(AA25)&gt;=2,ISNUMBER(SEARCH("病",AA25))),$A824&amp;"("&amp;SUBSTITUTE(REPLACE(AA25,1,SEARCH("病",AA25)-1,""),"病","")&amp;""&amp;")",""))</f>
        <v/>
      </c>
      <c r="AB824" s="65" t="str">
        <f ca="1">CONCATENATE(IF(AND(LEN(AB823)&gt;=1,AB823&lt;&gt;".",COUNTIF(AB25:AB$73,"*病*")&gt;0),".",""),IF(AB25="病",$A824,""),IF(AND(LEN(AB25)&gt;=2,ISNUMBER(SEARCH("病",AB25))),$A824&amp;"("&amp;SUBSTITUTE(REPLACE(AB25,1,SEARCH("病",AB25)-1,""),"病","")&amp;""&amp;")",""))</f>
        <v/>
      </c>
      <c r="AC824" s="65" t="str">
        <f ca="1">CONCATENATE(IF(AND(LEN(AC823)&gt;=1,AC823&lt;&gt;".",COUNTIF(AC25:AC$73,"*病*")&gt;0),".",""),IF(AC25="病",$A824,""),IF(AND(LEN(AC25)&gt;=2,ISNUMBER(SEARCH("病",AC25))),$A824&amp;"("&amp;SUBSTITUTE(REPLACE(AC25,1,SEARCH("病",AC25)-1,""),"病","")&amp;""&amp;")",""))</f>
        <v/>
      </c>
      <c r="AD824" s="65" t="str">
        <f ca="1">CONCATENATE(IF(AND(LEN(AD823)&gt;=1,AD823&lt;&gt;".",COUNTIF(AD25:AD$73,"*病*")&gt;0),".",""),IF(AD25="病",$A824,""),IF(AND(LEN(AD25)&gt;=2,ISNUMBER(SEARCH("病",AD25))),$A824&amp;"("&amp;SUBSTITUTE(REPLACE(AD25,1,SEARCH("病",AD25)-1,""),"病","")&amp;""&amp;")",""))</f>
        <v/>
      </c>
      <c r="AE824" s="65" t="str">
        <f ca="1">CONCATENATE(IF(AND(LEN(AE823)&gt;=1,AE823&lt;&gt;".",COUNTIF(AE25:AE$73,"*病*")&gt;0),".",""),IF(AE25="病",$A824,""),IF(AND(LEN(AE25)&gt;=2,ISNUMBER(SEARCH("病",AE25))),$A824&amp;"("&amp;SUBSTITUTE(REPLACE(AE25,1,SEARCH("病",AE25)-1,""),"病","")&amp;""&amp;")",""))</f>
        <v/>
      </c>
      <c r="AF824" s="65" t="str">
        <f ca="1">CONCATENATE(IF(AND(LEN(AF823)&gt;=1,AF823&lt;&gt;".",COUNTIF(AF25:AF$73,"*病*")&gt;0),".",""),IF(AF25="病",$A824,""),IF(AND(LEN(AF25)&gt;=2,ISNUMBER(SEARCH("病",AF25))),$A824&amp;"("&amp;SUBSTITUTE(REPLACE(AF25,1,SEARCH("病",AF25)-1,""),"病","")&amp;""&amp;")",""))</f>
        <v/>
      </c>
      <c r="AG824" s="65" t="str">
        <f ca="1">CONCATENATE(IF(AND(LEN(AG823)&gt;=1,AG823&lt;&gt;".",COUNTIF(AG25:AG$73,"*病*")&gt;0),".",""),IF(AG25="病",$A824,""),IF(AND(LEN(AG25)&gt;=2,ISNUMBER(SEARCH("病",AG25))),$A824&amp;"("&amp;SUBSTITUTE(REPLACE(AG25,1,SEARCH("病",AG25)-1,""),"病","")&amp;""&amp;")",""))</f>
        <v/>
      </c>
      <c r="AH824" s="65"/>
      <c r="AI824" s="65"/>
      <c r="AJ824" s="65"/>
    </row>
    <row r="825" spans="1:36">
      <c r="A825" s="65">
        <f t="shared" si="67"/>
        <v>25</v>
      </c>
      <c r="B825" s="65" t="str">
        <f t="shared" si="67"/>
        <v>鄭楚平</v>
      </c>
      <c r="C825" s="65" t="str">
        <f ca="1">CONCATENATE(IF(AND(LEN(C824)&gt;=1,C824&lt;&gt;".",COUNTIF(C26:C$73,"*病*")&gt;0),".",""),IF(C26="病",$A825,""),IF(AND(LEN(C26)&gt;=2,ISNUMBER(SEARCH("病",C26))),$A825&amp;"("&amp;SUBSTITUTE(REPLACE(C26,1,SEARCH("病",C26)-1,""),"病","")&amp;""&amp;")",""))</f>
        <v/>
      </c>
      <c r="D825" s="65" t="str">
        <f ca="1">CONCATENATE(IF(AND(LEN(D824)&gt;=1,D824&lt;&gt;".",COUNTIF(D26:D$73,"*病*")&gt;0),".",""),IF(D26="病",$A825,""),IF(AND(LEN(D26)&gt;=2,ISNUMBER(SEARCH("病",D26))),$A825&amp;"("&amp;SUBSTITUTE(REPLACE(D26,1,SEARCH("病",D26)-1,""),"病","")&amp;""&amp;")",""))</f>
        <v/>
      </c>
      <c r="E825" s="65" t="str">
        <f ca="1">CONCATENATE(IF(AND(LEN(E824)&gt;=1,E824&lt;&gt;".",COUNTIF(E26:E$73,"*病*")&gt;0),".",""),IF(E26="病",$A825,""),IF(AND(LEN(E26)&gt;=2,ISNUMBER(SEARCH("病",E26))),$A825&amp;"("&amp;SUBSTITUTE(REPLACE(E26,1,SEARCH("病",E26)-1,""),"病","")&amp;""&amp;")",""))</f>
        <v/>
      </c>
      <c r="F825" s="65" t="str">
        <f ca="1">CONCATENATE(IF(AND(LEN(F824)&gt;=1,F824&lt;&gt;".",COUNTIF(F26:F$73,"*病*")&gt;0),".",""),IF(F26="病",$A825,""),IF(AND(LEN(F26)&gt;=2,ISNUMBER(SEARCH("病",F26))),$A825&amp;"("&amp;SUBSTITUTE(REPLACE(F26,1,SEARCH("病",F26)-1,""),"病","")&amp;""&amp;")",""))</f>
        <v/>
      </c>
      <c r="G825" s="65" t="str">
        <f ca="1">CONCATENATE(IF(AND(LEN(G824)&gt;=1,G824&lt;&gt;".",COUNTIF(G26:G$73,"*病*")&gt;0),".",""),IF(G26="病",$A825,""),IF(AND(LEN(G26)&gt;=2,ISNUMBER(SEARCH("病",G26))),$A825&amp;"("&amp;SUBSTITUTE(REPLACE(G26,1,SEARCH("病",G26)-1,""),"病","")&amp;""&amp;")",""))</f>
        <v/>
      </c>
      <c r="H825" s="65" t="str">
        <f ca="1">CONCATENATE(IF(AND(LEN(H824)&gt;=1,H824&lt;&gt;".",COUNTIF(H26:H$73,"*病*")&gt;0),".",""),IF(H26="病",$A825,""),IF(AND(LEN(H26)&gt;=2,ISNUMBER(SEARCH("病",H26))),$A825&amp;"("&amp;SUBSTITUTE(REPLACE(H26,1,SEARCH("病",H26)-1,""),"病","")&amp;""&amp;")",""))</f>
        <v/>
      </c>
      <c r="I825" s="65" t="str">
        <f ca="1">CONCATENATE(IF(AND(LEN(I824)&gt;=1,I824&lt;&gt;".",COUNTIF(I26:I$73,"*病*")&gt;0),".",""),IF(I26="病",$A825,""),IF(AND(LEN(I26)&gt;=2,ISNUMBER(SEARCH("病",I26))),$A825&amp;"("&amp;SUBSTITUTE(REPLACE(I26,1,SEARCH("病",I26)-1,""),"病","")&amp;""&amp;")",""))</f>
        <v/>
      </c>
      <c r="J825" s="65" t="str">
        <f ca="1">CONCATENATE(IF(AND(LEN(J824)&gt;=1,J824&lt;&gt;".",COUNTIF(J26:J$73,"*病*")&gt;0),".",""),IF(J26="病",$A825,""),IF(AND(LEN(J26)&gt;=2,ISNUMBER(SEARCH("病",J26))),$A825&amp;"("&amp;SUBSTITUTE(REPLACE(J26,1,SEARCH("病",J26)-1,""),"病","")&amp;""&amp;")",""))</f>
        <v/>
      </c>
      <c r="K825" s="65" t="str">
        <f ca="1">CONCATENATE(IF(AND(LEN(K824)&gt;=1,K824&lt;&gt;".",COUNTIF(K26:K$73,"*病*")&gt;0),".",""),IF(K26="病",$A825,""),IF(AND(LEN(K26)&gt;=2,ISNUMBER(SEARCH("病",K26))),$A825&amp;"("&amp;SUBSTITUTE(REPLACE(K26,1,SEARCH("病",K26)-1,""),"病","")&amp;""&amp;")",""))</f>
        <v/>
      </c>
      <c r="L825" s="65" t="str">
        <f ca="1">CONCATENATE(IF(AND(LEN(L824)&gt;=1,L824&lt;&gt;".",COUNTIF(L26:L$73,"*病*")&gt;0),".",""),IF(L26="病",$A825,""),IF(AND(LEN(L26)&gt;=2,ISNUMBER(SEARCH("病",L26))),$A825&amp;"("&amp;SUBSTITUTE(REPLACE(L26,1,SEARCH("病",L26)-1,""),"病","")&amp;""&amp;")",""))</f>
        <v/>
      </c>
      <c r="M825" s="65" t="str">
        <f ca="1">CONCATENATE(IF(AND(LEN(M824)&gt;=1,M824&lt;&gt;".",COUNTIF(M26:M$73,"*病*")&gt;0),".",""),IF(M26="病",$A825,""),IF(AND(LEN(M26)&gt;=2,ISNUMBER(SEARCH("病",M26))),$A825&amp;"("&amp;SUBSTITUTE(REPLACE(M26,1,SEARCH("病",M26)-1,""),"病","")&amp;""&amp;")",""))</f>
        <v/>
      </c>
      <c r="N825" s="65" t="str">
        <f ca="1">CONCATENATE(IF(AND(LEN(N824)&gt;=1,N824&lt;&gt;".",COUNTIF(N26:N$73,"*病*")&gt;0),".",""),IF(N26="病",$A825,""),IF(AND(LEN(N26)&gt;=2,ISNUMBER(SEARCH("病",N26))),$A825&amp;"("&amp;SUBSTITUTE(REPLACE(N26,1,SEARCH("病",N26)-1,""),"病","")&amp;""&amp;")",""))</f>
        <v/>
      </c>
      <c r="O825" s="65" t="str">
        <f ca="1">CONCATENATE(IF(AND(LEN(O824)&gt;=1,O824&lt;&gt;".",COUNTIF(O26:O$73,"*病*")&gt;0),".",""),IF(O26="病",$A825,""),IF(AND(LEN(O26)&gt;=2,ISNUMBER(SEARCH("病",O26))),$A825&amp;"("&amp;SUBSTITUTE(REPLACE(O26,1,SEARCH("病",O26)-1,""),"病","")&amp;""&amp;")",""))</f>
        <v/>
      </c>
      <c r="P825" s="65" t="str">
        <f ca="1">CONCATENATE(IF(AND(LEN(P824)&gt;=1,P824&lt;&gt;".",COUNTIF(P26:P$73,"*病*")&gt;0),".",""),IF(P26="病",$A825,""),IF(AND(LEN(P26)&gt;=2,ISNUMBER(SEARCH("病",P26))),$A825&amp;"("&amp;SUBSTITUTE(REPLACE(P26,1,SEARCH("病",P26)-1,""),"病","")&amp;""&amp;")",""))</f>
        <v/>
      </c>
      <c r="Q825" s="65" t="str">
        <f ca="1">CONCATENATE(IF(AND(LEN(Q824)&gt;=1,Q824&lt;&gt;".",COUNTIF(Q26:Q$73,"*病*")&gt;0),".",""),IF(Q26="病",$A825,""),IF(AND(LEN(Q26)&gt;=2,ISNUMBER(SEARCH("病",Q26))),$A825&amp;"("&amp;SUBSTITUTE(REPLACE(Q26,1,SEARCH("病",Q26)-1,""),"病","")&amp;""&amp;")",""))</f>
        <v/>
      </c>
      <c r="R825" s="65" t="str">
        <f ca="1">CONCATENATE(IF(AND(LEN(R824)&gt;=1,R824&lt;&gt;".",COUNTIF(R26:R$73,"*病*")&gt;0),".",""),IF(R26="病",$A825,""),IF(AND(LEN(R26)&gt;=2,ISNUMBER(SEARCH("病",R26))),$A825&amp;"("&amp;SUBSTITUTE(REPLACE(R26,1,SEARCH("病",R26)-1,""),"病","")&amp;""&amp;")",""))</f>
        <v>25(08-12)</v>
      </c>
      <c r="S825" s="65" t="str">
        <f ca="1">CONCATENATE(IF(AND(LEN(S824)&gt;=1,S824&lt;&gt;".",COUNTIF(S26:S$73,"*病*")&gt;0),".",""),IF(S26="病",$A825,""),IF(AND(LEN(S26)&gt;=2,ISNUMBER(SEARCH("病",S26))),$A825&amp;"("&amp;SUBSTITUTE(REPLACE(S26,1,SEARCH("病",S26)-1,""),"病","")&amp;""&amp;")",""))</f>
        <v/>
      </c>
      <c r="T825" s="65" t="str">
        <f ca="1">CONCATENATE(IF(AND(LEN(T824)&gt;=1,T824&lt;&gt;".",COUNTIF(T26:T$73,"*病*")&gt;0),".",""),IF(T26="病",$A825,""),IF(AND(LEN(T26)&gt;=2,ISNUMBER(SEARCH("病",T26))),$A825&amp;"("&amp;SUBSTITUTE(REPLACE(T26,1,SEARCH("病",T26)-1,""),"病","")&amp;""&amp;")",""))</f>
        <v/>
      </c>
      <c r="U825" s="65" t="str">
        <f ca="1">CONCATENATE(IF(AND(LEN(U824)&gt;=1,U824&lt;&gt;".",COUNTIF(U26:U$73,"*病*")&gt;0),".",""),IF(U26="病",$A825,""),IF(AND(LEN(U26)&gt;=2,ISNUMBER(SEARCH("病",U26))),$A825&amp;"("&amp;SUBSTITUTE(REPLACE(U26,1,SEARCH("病",U26)-1,""),"病","")&amp;""&amp;")",""))</f>
        <v/>
      </c>
      <c r="V825" s="65" t="str">
        <f ca="1">CONCATENATE(IF(AND(LEN(V824)&gt;=1,V824&lt;&gt;".",COUNTIF(V26:V$73,"*病*")&gt;0),".",""),IF(V26="病",$A825,""),IF(AND(LEN(V26)&gt;=2,ISNUMBER(SEARCH("病",V26))),$A825&amp;"("&amp;SUBSTITUTE(REPLACE(V26,1,SEARCH("病",V26)-1,""),"病","")&amp;""&amp;")",""))</f>
        <v/>
      </c>
      <c r="W825" s="65" t="str">
        <f ca="1">CONCATENATE(IF(AND(LEN(W824)&gt;=1,W824&lt;&gt;".",COUNTIF(W26:W$73,"*病*")&gt;0),".",""),IF(W26="病",$A825,""),IF(AND(LEN(W26)&gt;=2,ISNUMBER(SEARCH("病",W26))),$A825&amp;"("&amp;SUBSTITUTE(REPLACE(W26,1,SEARCH("病",W26)-1,""),"病","")&amp;""&amp;")",""))</f>
        <v/>
      </c>
      <c r="X825" s="65" t="str">
        <f ca="1">CONCATENATE(IF(AND(LEN(X824)&gt;=1,X824&lt;&gt;".",COUNTIF(X26:X$73,"*病*")&gt;0),".",""),IF(X26="病",$A825,""),IF(AND(LEN(X26)&gt;=2,ISNUMBER(SEARCH("病",X26))),$A825&amp;"("&amp;SUBSTITUTE(REPLACE(X26,1,SEARCH("病",X26)-1,""),"病","")&amp;""&amp;")",""))</f>
        <v>.</v>
      </c>
      <c r="Y825" s="65" t="str">
        <f ca="1">CONCATENATE(IF(AND(LEN(Y824)&gt;=1,Y824&lt;&gt;".",COUNTIF(Y26:Y$73,"*病*")&gt;0),".",""),IF(Y26="病",$A825,""),IF(AND(LEN(Y26)&gt;=2,ISNUMBER(SEARCH("病",Y26))),$A825&amp;"("&amp;SUBSTITUTE(REPLACE(Y26,1,SEARCH("病",Y26)-1,""),"病","")&amp;""&amp;")",""))</f>
        <v/>
      </c>
      <c r="Z825" s="65" t="str">
        <f ca="1">CONCATENATE(IF(AND(LEN(Z824)&gt;=1,Z824&lt;&gt;".",COUNTIF(Z26:Z$73,"*病*")&gt;0),".",""),IF(Z26="病",$A825,""),IF(AND(LEN(Z26)&gt;=2,ISNUMBER(SEARCH("病",Z26))),$A825&amp;"("&amp;SUBSTITUTE(REPLACE(Z26,1,SEARCH("病",Z26)-1,""),"病","")&amp;""&amp;")",""))</f>
        <v/>
      </c>
      <c r="AA825" s="65" t="str">
        <f ca="1">CONCATENATE(IF(AND(LEN(AA824)&gt;=1,AA824&lt;&gt;".",COUNTIF(AA26:AA$73,"*病*")&gt;0),".",""),IF(AA26="病",$A825,""),IF(AND(LEN(AA26)&gt;=2,ISNUMBER(SEARCH("病",AA26))),$A825&amp;"("&amp;SUBSTITUTE(REPLACE(AA26,1,SEARCH("病",AA26)-1,""),"病","")&amp;""&amp;")",""))</f>
        <v/>
      </c>
      <c r="AB825" s="65" t="str">
        <f ca="1">CONCATENATE(IF(AND(LEN(AB824)&gt;=1,AB824&lt;&gt;".",COUNTIF(AB26:AB$73,"*病*")&gt;0),".",""),IF(AB26="病",$A825,""),IF(AND(LEN(AB26)&gt;=2,ISNUMBER(SEARCH("病",AB26))),$A825&amp;"("&amp;SUBSTITUTE(REPLACE(AB26,1,SEARCH("病",AB26)-1,""),"病","")&amp;""&amp;")",""))</f>
        <v/>
      </c>
      <c r="AC825" s="65" t="str">
        <f ca="1">CONCATENATE(IF(AND(LEN(AC824)&gt;=1,AC824&lt;&gt;".",COUNTIF(AC26:AC$73,"*病*")&gt;0),".",""),IF(AC26="病",$A825,""),IF(AND(LEN(AC26)&gt;=2,ISNUMBER(SEARCH("病",AC26))),$A825&amp;"("&amp;SUBSTITUTE(REPLACE(AC26,1,SEARCH("病",AC26)-1,""),"病","")&amp;""&amp;")",""))</f>
        <v/>
      </c>
      <c r="AD825" s="65" t="str">
        <f ca="1">CONCATENATE(IF(AND(LEN(AD824)&gt;=1,AD824&lt;&gt;".",COUNTIF(AD26:AD$73,"*病*")&gt;0),".",""),IF(AD26="病",$A825,""),IF(AND(LEN(AD26)&gt;=2,ISNUMBER(SEARCH("病",AD26))),$A825&amp;"("&amp;SUBSTITUTE(REPLACE(AD26,1,SEARCH("病",AD26)-1,""),"病","")&amp;""&amp;")",""))</f>
        <v/>
      </c>
      <c r="AE825" s="65" t="str">
        <f ca="1">CONCATENATE(IF(AND(LEN(AE824)&gt;=1,AE824&lt;&gt;".",COUNTIF(AE26:AE$73,"*病*")&gt;0),".",""),IF(AE26="病",$A825,""),IF(AND(LEN(AE26)&gt;=2,ISNUMBER(SEARCH("病",AE26))),$A825&amp;"("&amp;SUBSTITUTE(REPLACE(AE26,1,SEARCH("病",AE26)-1,""),"病","")&amp;""&amp;")",""))</f>
        <v/>
      </c>
      <c r="AF825" s="65" t="str">
        <f ca="1">CONCATENATE(IF(AND(LEN(AF824)&gt;=1,AF824&lt;&gt;".",COUNTIF(AF26:AF$73,"*病*")&gt;0),".",""),IF(AF26="病",$A825,""),IF(AND(LEN(AF26)&gt;=2,ISNUMBER(SEARCH("病",AF26))),$A825&amp;"("&amp;SUBSTITUTE(REPLACE(AF26,1,SEARCH("病",AF26)-1,""),"病","")&amp;""&amp;")",""))</f>
        <v/>
      </c>
      <c r="AG825" s="65" t="str">
        <f ca="1">CONCATENATE(IF(AND(LEN(AG824)&gt;=1,AG824&lt;&gt;".",COUNTIF(AG26:AG$73,"*病*")&gt;0),".",""),IF(AG26="病",$A825,""),IF(AND(LEN(AG26)&gt;=2,ISNUMBER(SEARCH("病",AG26))),$A825&amp;"("&amp;SUBSTITUTE(REPLACE(AG26,1,SEARCH("病",AG26)-1,""),"病","")&amp;""&amp;")",""))</f>
        <v/>
      </c>
      <c r="AH825" s="65"/>
      <c r="AI825" s="65"/>
      <c r="AJ825" s="65"/>
    </row>
    <row r="826" spans="1:36">
      <c r="A826" s="65">
        <f t="shared" si="67"/>
        <v>26</v>
      </c>
      <c r="B826" s="65" t="str">
        <f t="shared" si="67"/>
        <v>陳澤銓</v>
      </c>
      <c r="C826" s="65" t="str">
        <f ca="1">CONCATENATE(IF(AND(LEN(C825)&gt;=1,C825&lt;&gt;".",COUNTIF(C27:C$73,"*病*")&gt;0),".",""),IF(C27="病",$A826,""),IF(AND(LEN(C27)&gt;=2,ISNUMBER(SEARCH("病",C27))),$A826&amp;"("&amp;SUBSTITUTE(REPLACE(C27,1,SEARCH("病",C27)-1,""),"病","")&amp;""&amp;")",""))</f>
        <v/>
      </c>
      <c r="D826" s="65" t="str">
        <f ca="1">CONCATENATE(IF(AND(LEN(D825)&gt;=1,D825&lt;&gt;".",COUNTIF(D27:D$73,"*病*")&gt;0),".",""),IF(D27="病",$A826,""),IF(AND(LEN(D27)&gt;=2,ISNUMBER(SEARCH("病",D27))),$A826&amp;"("&amp;SUBSTITUTE(REPLACE(D27,1,SEARCH("病",D27)-1,""),"病","")&amp;""&amp;")",""))</f>
        <v/>
      </c>
      <c r="E826" s="65" t="str">
        <f ca="1">CONCATENATE(IF(AND(LEN(E825)&gt;=1,E825&lt;&gt;".",COUNTIF(E27:E$73,"*病*")&gt;0),".",""),IF(E27="病",$A826,""),IF(AND(LEN(E27)&gt;=2,ISNUMBER(SEARCH("病",E27))),$A826&amp;"("&amp;SUBSTITUTE(REPLACE(E27,1,SEARCH("病",E27)-1,""),"病","")&amp;""&amp;")",""))</f>
        <v/>
      </c>
      <c r="F826" s="65" t="str">
        <f ca="1">CONCATENATE(IF(AND(LEN(F825)&gt;=1,F825&lt;&gt;".",COUNTIF(F27:F$73,"*病*")&gt;0),".",""),IF(F27="病",$A826,""),IF(AND(LEN(F27)&gt;=2,ISNUMBER(SEARCH("病",F27))),$A826&amp;"("&amp;SUBSTITUTE(REPLACE(F27,1,SEARCH("病",F27)-1,""),"病","")&amp;""&amp;")",""))</f>
        <v/>
      </c>
      <c r="G826" s="65" t="str">
        <f ca="1">CONCATENATE(IF(AND(LEN(G825)&gt;=1,G825&lt;&gt;".",COUNTIF(G27:G$73,"*病*")&gt;0),".",""),IF(G27="病",$A826,""),IF(AND(LEN(G27)&gt;=2,ISNUMBER(SEARCH("病",G27))),$A826&amp;"("&amp;SUBSTITUTE(REPLACE(G27,1,SEARCH("病",G27)-1,""),"病","")&amp;""&amp;")",""))</f>
        <v/>
      </c>
      <c r="H826" s="65" t="str">
        <f ca="1">CONCATENATE(IF(AND(LEN(H825)&gt;=1,H825&lt;&gt;".",COUNTIF(H27:H$73,"*病*")&gt;0),".",""),IF(H27="病",$A826,""),IF(AND(LEN(H27)&gt;=2,ISNUMBER(SEARCH("病",H27))),$A826&amp;"("&amp;SUBSTITUTE(REPLACE(H27,1,SEARCH("病",H27)-1,""),"病","")&amp;""&amp;")",""))</f>
        <v/>
      </c>
      <c r="I826" s="65" t="str">
        <f ca="1">CONCATENATE(IF(AND(LEN(I825)&gt;=1,I825&lt;&gt;".",COUNTIF(I27:I$73,"*病*")&gt;0),".",""),IF(I27="病",$A826,""),IF(AND(LEN(I27)&gt;=2,ISNUMBER(SEARCH("病",I27))),$A826&amp;"("&amp;SUBSTITUTE(REPLACE(I27,1,SEARCH("病",I27)-1,""),"病","")&amp;""&amp;")",""))</f>
        <v/>
      </c>
      <c r="J826" s="65" t="str">
        <f ca="1">CONCATENATE(IF(AND(LEN(J825)&gt;=1,J825&lt;&gt;".",COUNTIF(J27:J$73,"*病*")&gt;0),".",""),IF(J27="病",$A826,""),IF(AND(LEN(J27)&gt;=2,ISNUMBER(SEARCH("病",J27))),$A826&amp;"("&amp;SUBSTITUTE(REPLACE(J27,1,SEARCH("病",J27)-1,""),"病","")&amp;""&amp;")",""))</f>
        <v/>
      </c>
      <c r="K826" s="65" t="str">
        <f ca="1">CONCATENATE(IF(AND(LEN(K825)&gt;=1,K825&lt;&gt;".",COUNTIF(K27:K$73,"*病*")&gt;0),".",""),IF(K27="病",$A826,""),IF(AND(LEN(K27)&gt;=2,ISNUMBER(SEARCH("病",K27))),$A826&amp;"("&amp;SUBSTITUTE(REPLACE(K27,1,SEARCH("病",K27)-1,""),"病","")&amp;""&amp;")",""))</f>
        <v/>
      </c>
      <c r="L826" s="65" t="str">
        <f ca="1">CONCATENATE(IF(AND(LEN(L825)&gt;=1,L825&lt;&gt;".",COUNTIF(L27:L$73,"*病*")&gt;0),".",""),IF(L27="病",$A826,""),IF(AND(LEN(L27)&gt;=2,ISNUMBER(SEARCH("病",L27))),$A826&amp;"("&amp;SUBSTITUTE(REPLACE(L27,1,SEARCH("病",L27)-1,""),"病","")&amp;""&amp;")",""))</f>
        <v/>
      </c>
      <c r="M826" s="65" t="str">
        <f ca="1">CONCATENATE(IF(AND(LEN(M825)&gt;=1,M825&lt;&gt;".",COUNTIF(M27:M$73,"*病*")&gt;0),".",""),IF(M27="病",$A826,""),IF(AND(LEN(M27)&gt;=2,ISNUMBER(SEARCH("病",M27))),$A826&amp;"("&amp;SUBSTITUTE(REPLACE(M27,1,SEARCH("病",M27)-1,""),"病","")&amp;""&amp;")",""))</f>
        <v/>
      </c>
      <c r="N826" s="65" t="str">
        <f ca="1">CONCATENATE(IF(AND(LEN(N825)&gt;=1,N825&lt;&gt;".",COUNTIF(N27:N$73,"*病*")&gt;0),".",""),IF(N27="病",$A826,""),IF(AND(LEN(N27)&gt;=2,ISNUMBER(SEARCH("病",N27))),$A826&amp;"("&amp;SUBSTITUTE(REPLACE(N27,1,SEARCH("病",N27)-1,""),"病","")&amp;""&amp;")",""))</f>
        <v/>
      </c>
      <c r="O826" s="65" t="str">
        <f ca="1">CONCATENATE(IF(AND(LEN(O825)&gt;=1,O825&lt;&gt;".",COUNTIF(O27:O$73,"*病*")&gt;0),".",""),IF(O27="病",$A826,""),IF(AND(LEN(O27)&gt;=2,ISNUMBER(SEARCH("病",O27))),$A826&amp;"("&amp;SUBSTITUTE(REPLACE(O27,1,SEARCH("病",O27)-1,""),"病","")&amp;""&amp;")",""))</f>
        <v/>
      </c>
      <c r="P826" s="65" t="str">
        <f ca="1">CONCATENATE(IF(AND(LEN(P825)&gt;=1,P825&lt;&gt;".",COUNTIF(P27:P$73,"*病*")&gt;0),".",""),IF(P27="病",$A826,""),IF(AND(LEN(P27)&gt;=2,ISNUMBER(SEARCH("病",P27))),$A826&amp;"("&amp;SUBSTITUTE(REPLACE(P27,1,SEARCH("病",P27)-1,""),"病","")&amp;""&amp;")",""))</f>
        <v/>
      </c>
      <c r="Q826" s="65" t="str">
        <f ca="1">CONCATENATE(IF(AND(LEN(Q825)&gt;=1,Q825&lt;&gt;".",COUNTIF(Q27:Q$73,"*病*")&gt;0),".",""),IF(Q27="病",$A826,""),IF(AND(LEN(Q27)&gt;=2,ISNUMBER(SEARCH("病",Q27))),$A826&amp;"("&amp;SUBSTITUTE(REPLACE(Q27,1,SEARCH("病",Q27)-1,""),"病","")&amp;""&amp;")",""))</f>
        <v/>
      </c>
      <c r="R826" s="65" t="str">
        <f ca="1">CONCATENATE(IF(AND(LEN(R825)&gt;=1,R825&lt;&gt;".",COUNTIF(R27:R$73,"*病*")&gt;0),".",""),IF(R27="病",$A826,""),IF(AND(LEN(R27)&gt;=2,ISNUMBER(SEARCH("病",R27))),$A826&amp;"("&amp;SUBSTITUTE(REPLACE(R27,1,SEARCH("病",R27)-1,""),"病","")&amp;""&amp;")",""))</f>
        <v>.</v>
      </c>
      <c r="S826" s="65" t="str">
        <f ca="1">CONCATENATE(IF(AND(LEN(S825)&gt;=1,S825&lt;&gt;".",COUNTIF(S27:S$73,"*病*")&gt;0),".",""),IF(S27="病",$A826,""),IF(AND(LEN(S27)&gt;=2,ISNUMBER(SEARCH("病",S27))),$A826&amp;"("&amp;SUBSTITUTE(REPLACE(S27,1,SEARCH("病",S27)-1,""),"病","")&amp;""&amp;")",""))</f>
        <v/>
      </c>
      <c r="T826" s="65" t="str">
        <f ca="1">CONCATENATE(IF(AND(LEN(T825)&gt;=1,T825&lt;&gt;".",COUNTIF(T27:T$73,"*病*")&gt;0),".",""),IF(T27="病",$A826,""),IF(AND(LEN(T27)&gt;=2,ISNUMBER(SEARCH("病",T27))),$A826&amp;"("&amp;SUBSTITUTE(REPLACE(T27,1,SEARCH("病",T27)-1,""),"病","")&amp;""&amp;")",""))</f>
        <v/>
      </c>
      <c r="U826" s="65" t="str">
        <f ca="1">CONCATENATE(IF(AND(LEN(U825)&gt;=1,U825&lt;&gt;".",COUNTIF(U27:U$73,"*病*")&gt;0),".",""),IF(U27="病",$A826,""),IF(AND(LEN(U27)&gt;=2,ISNUMBER(SEARCH("病",U27))),$A826&amp;"("&amp;SUBSTITUTE(REPLACE(U27,1,SEARCH("病",U27)-1,""),"病","")&amp;""&amp;")",""))</f>
        <v/>
      </c>
      <c r="V826" s="65" t="str">
        <f ca="1">CONCATENATE(IF(AND(LEN(V825)&gt;=1,V825&lt;&gt;".",COUNTIF(V27:V$73,"*病*")&gt;0),".",""),IF(V27="病",$A826,""),IF(AND(LEN(V27)&gt;=2,ISNUMBER(SEARCH("病",V27))),$A826&amp;"("&amp;SUBSTITUTE(REPLACE(V27,1,SEARCH("病",V27)-1,""),"病","")&amp;""&amp;")",""))</f>
        <v/>
      </c>
      <c r="W826" s="65" t="str">
        <f ca="1">CONCATENATE(IF(AND(LEN(W825)&gt;=1,W825&lt;&gt;".",COUNTIF(W27:W$73,"*病*")&gt;0),".",""),IF(W27="病",$A826,""),IF(AND(LEN(W27)&gt;=2,ISNUMBER(SEARCH("病",W27))),$A826&amp;"("&amp;SUBSTITUTE(REPLACE(W27,1,SEARCH("病",W27)-1,""),"病","")&amp;""&amp;")",""))</f>
        <v/>
      </c>
      <c r="X826" s="65" t="str">
        <f ca="1">CONCATENATE(IF(AND(LEN(X825)&gt;=1,X825&lt;&gt;".",COUNTIF(X27:X$73,"*病*")&gt;0),".",""),IF(X27="病",$A826,""),IF(AND(LEN(X27)&gt;=2,ISNUMBER(SEARCH("病",X27))),$A826&amp;"("&amp;SUBSTITUTE(REPLACE(X27,1,SEARCH("病",X27)-1,""),"病","")&amp;""&amp;")",""))</f>
        <v/>
      </c>
      <c r="Y826" s="65" t="str">
        <f ca="1">CONCATENATE(IF(AND(LEN(Y825)&gt;=1,Y825&lt;&gt;".",COUNTIF(Y27:Y$73,"*病*")&gt;0),".",""),IF(Y27="病",$A826,""),IF(AND(LEN(Y27)&gt;=2,ISNUMBER(SEARCH("病",Y27))),$A826&amp;"("&amp;SUBSTITUTE(REPLACE(Y27,1,SEARCH("病",Y27)-1,""),"病","")&amp;""&amp;")",""))</f>
        <v/>
      </c>
      <c r="Z826" s="65" t="str">
        <f ca="1">CONCATENATE(IF(AND(LEN(Z825)&gt;=1,Z825&lt;&gt;".",COUNTIF(Z27:Z$73,"*病*")&gt;0),".",""),IF(Z27="病",$A826,""),IF(AND(LEN(Z27)&gt;=2,ISNUMBER(SEARCH("病",Z27))),$A826&amp;"("&amp;SUBSTITUTE(REPLACE(Z27,1,SEARCH("病",Z27)-1,""),"病","")&amp;""&amp;")",""))</f>
        <v/>
      </c>
      <c r="AA826" s="65" t="str">
        <f ca="1">CONCATENATE(IF(AND(LEN(AA825)&gt;=1,AA825&lt;&gt;".",COUNTIF(AA27:AA$73,"*病*")&gt;0),".",""),IF(AA27="病",$A826,""),IF(AND(LEN(AA27)&gt;=2,ISNUMBER(SEARCH("病",AA27))),$A826&amp;"("&amp;SUBSTITUTE(REPLACE(AA27,1,SEARCH("病",AA27)-1,""),"病","")&amp;""&amp;")",""))</f>
        <v/>
      </c>
      <c r="AB826" s="65" t="str">
        <f ca="1">CONCATENATE(IF(AND(LEN(AB825)&gt;=1,AB825&lt;&gt;".",COUNTIF(AB27:AB$73,"*病*")&gt;0),".",""),IF(AB27="病",$A826,""),IF(AND(LEN(AB27)&gt;=2,ISNUMBER(SEARCH("病",AB27))),$A826&amp;"("&amp;SUBSTITUTE(REPLACE(AB27,1,SEARCH("病",AB27)-1,""),"病","")&amp;""&amp;")",""))</f>
        <v/>
      </c>
      <c r="AC826" s="65" t="str">
        <f ca="1">CONCATENATE(IF(AND(LEN(AC825)&gt;=1,AC825&lt;&gt;".",COUNTIF(AC27:AC$73,"*病*")&gt;0),".",""),IF(AC27="病",$A826,""),IF(AND(LEN(AC27)&gt;=2,ISNUMBER(SEARCH("病",AC27))),$A826&amp;"("&amp;SUBSTITUTE(REPLACE(AC27,1,SEARCH("病",AC27)-1,""),"病","")&amp;""&amp;")",""))</f>
        <v/>
      </c>
      <c r="AD826" s="65" t="str">
        <f ca="1">CONCATENATE(IF(AND(LEN(AD825)&gt;=1,AD825&lt;&gt;".",COUNTIF(AD27:AD$73,"*病*")&gt;0),".",""),IF(AD27="病",$A826,""),IF(AND(LEN(AD27)&gt;=2,ISNUMBER(SEARCH("病",AD27))),$A826&amp;"("&amp;SUBSTITUTE(REPLACE(AD27,1,SEARCH("病",AD27)-1,""),"病","")&amp;""&amp;")",""))</f>
        <v/>
      </c>
      <c r="AE826" s="65" t="str">
        <f ca="1">CONCATENATE(IF(AND(LEN(AE825)&gt;=1,AE825&lt;&gt;".",COUNTIF(AE27:AE$73,"*病*")&gt;0),".",""),IF(AE27="病",$A826,""),IF(AND(LEN(AE27)&gt;=2,ISNUMBER(SEARCH("病",AE27))),$A826&amp;"("&amp;SUBSTITUTE(REPLACE(AE27,1,SEARCH("病",AE27)-1,""),"病","")&amp;""&amp;")",""))</f>
        <v/>
      </c>
      <c r="AF826" s="65" t="str">
        <f ca="1">CONCATENATE(IF(AND(LEN(AF825)&gt;=1,AF825&lt;&gt;".",COUNTIF(AF27:AF$73,"*病*")&gt;0),".",""),IF(AF27="病",$A826,""),IF(AND(LEN(AF27)&gt;=2,ISNUMBER(SEARCH("病",AF27))),$A826&amp;"("&amp;SUBSTITUTE(REPLACE(AF27,1,SEARCH("病",AF27)-1,""),"病","")&amp;""&amp;")",""))</f>
        <v/>
      </c>
      <c r="AG826" s="65" t="str">
        <f ca="1">CONCATENATE(IF(AND(LEN(AG825)&gt;=1,AG825&lt;&gt;".",COUNTIF(AG27:AG$73,"*病*")&gt;0),".",""),IF(AG27="病",$A826,""),IF(AND(LEN(AG27)&gt;=2,ISNUMBER(SEARCH("病",AG27))),$A826&amp;"("&amp;SUBSTITUTE(REPLACE(AG27,1,SEARCH("病",AG27)-1,""),"病","")&amp;""&amp;")",""))</f>
        <v/>
      </c>
      <c r="AH826" s="65"/>
      <c r="AI826" s="65"/>
      <c r="AJ826" s="65"/>
    </row>
    <row r="827" spans="1:36">
      <c r="A827" s="65">
        <f t="shared" si="67"/>
        <v>27</v>
      </c>
      <c r="B827" s="65" t="str">
        <f t="shared" si="67"/>
        <v>洪秉洋</v>
      </c>
      <c r="C827" s="65" t="str">
        <f ca="1">CONCATENATE(IF(AND(LEN(C826)&gt;=1,C826&lt;&gt;".",COUNTIF(C28:C$73,"*病*")&gt;0),".",""),IF(C28="病",$A827,""),IF(AND(LEN(C28)&gt;=2,ISNUMBER(SEARCH("病",C28))),$A827&amp;"("&amp;SUBSTITUTE(REPLACE(C28,1,SEARCH("病",C28)-1,""),"病","")&amp;""&amp;")",""))</f>
        <v/>
      </c>
      <c r="D827" s="65" t="str">
        <f ca="1">CONCATENATE(IF(AND(LEN(D826)&gt;=1,D826&lt;&gt;".",COUNTIF(D28:D$73,"*病*")&gt;0),".",""),IF(D28="病",$A827,""),IF(AND(LEN(D28)&gt;=2,ISNUMBER(SEARCH("病",D28))),$A827&amp;"("&amp;SUBSTITUTE(REPLACE(D28,1,SEARCH("病",D28)-1,""),"病","")&amp;""&amp;")",""))</f>
        <v/>
      </c>
      <c r="E827" s="65" t="str">
        <f ca="1">CONCATENATE(IF(AND(LEN(E826)&gt;=1,E826&lt;&gt;".",COUNTIF(E28:E$73,"*病*")&gt;0),".",""),IF(E28="病",$A827,""),IF(AND(LEN(E28)&gt;=2,ISNUMBER(SEARCH("病",E28))),$A827&amp;"("&amp;SUBSTITUTE(REPLACE(E28,1,SEARCH("病",E28)-1,""),"病","")&amp;""&amp;")",""))</f>
        <v/>
      </c>
      <c r="F827" s="65" t="str">
        <f ca="1">CONCATENATE(IF(AND(LEN(F826)&gt;=1,F826&lt;&gt;".",COUNTIF(F28:F$73,"*病*")&gt;0),".",""),IF(F28="病",$A827,""),IF(AND(LEN(F28)&gt;=2,ISNUMBER(SEARCH("病",F28))),$A827&amp;"("&amp;SUBSTITUTE(REPLACE(F28,1,SEARCH("病",F28)-1,""),"病","")&amp;""&amp;")",""))</f>
        <v/>
      </c>
      <c r="G827" s="65" t="str">
        <f ca="1">CONCATENATE(IF(AND(LEN(G826)&gt;=1,G826&lt;&gt;".",COUNTIF(G28:G$73,"*病*")&gt;0),".",""),IF(G28="病",$A827,""),IF(AND(LEN(G28)&gt;=2,ISNUMBER(SEARCH("病",G28))),$A827&amp;"("&amp;SUBSTITUTE(REPLACE(G28,1,SEARCH("病",G28)-1,""),"病","")&amp;""&amp;")",""))</f>
        <v/>
      </c>
      <c r="H827" s="65" t="str">
        <f ca="1">CONCATENATE(IF(AND(LEN(H826)&gt;=1,H826&lt;&gt;".",COUNTIF(H28:H$73,"*病*")&gt;0),".",""),IF(H28="病",$A827,""),IF(AND(LEN(H28)&gt;=2,ISNUMBER(SEARCH("病",H28))),$A827&amp;"("&amp;SUBSTITUTE(REPLACE(H28,1,SEARCH("病",H28)-1,""),"病","")&amp;""&amp;")",""))</f>
        <v/>
      </c>
      <c r="I827" s="65" t="str">
        <f ca="1">CONCATENATE(IF(AND(LEN(I826)&gt;=1,I826&lt;&gt;".",COUNTIF(I28:I$73,"*病*")&gt;0),".",""),IF(I28="病",$A827,""),IF(AND(LEN(I28)&gt;=2,ISNUMBER(SEARCH("病",I28))),$A827&amp;"("&amp;SUBSTITUTE(REPLACE(I28,1,SEARCH("病",I28)-1,""),"病","")&amp;""&amp;")",""))</f>
        <v/>
      </c>
      <c r="J827" s="65" t="str">
        <f ca="1">CONCATENATE(IF(AND(LEN(J826)&gt;=1,J826&lt;&gt;".",COUNTIF(J28:J$73,"*病*")&gt;0),".",""),IF(J28="病",$A827,""),IF(AND(LEN(J28)&gt;=2,ISNUMBER(SEARCH("病",J28))),$A827&amp;"("&amp;SUBSTITUTE(REPLACE(J28,1,SEARCH("病",J28)-1,""),"病","")&amp;""&amp;")",""))</f>
        <v/>
      </c>
      <c r="K827" s="65" t="str">
        <f ca="1">CONCATENATE(IF(AND(LEN(K826)&gt;=1,K826&lt;&gt;".",COUNTIF(K28:K$73,"*病*")&gt;0),".",""),IF(K28="病",$A827,""),IF(AND(LEN(K28)&gt;=2,ISNUMBER(SEARCH("病",K28))),$A827&amp;"("&amp;SUBSTITUTE(REPLACE(K28,1,SEARCH("病",K28)-1,""),"病","")&amp;""&amp;")",""))</f>
        <v/>
      </c>
      <c r="L827" s="65" t="str">
        <f ca="1">CONCATENATE(IF(AND(LEN(L826)&gt;=1,L826&lt;&gt;".",COUNTIF(L28:L$73,"*病*")&gt;0),".",""),IF(L28="病",$A827,""),IF(AND(LEN(L28)&gt;=2,ISNUMBER(SEARCH("病",L28))),$A827&amp;"("&amp;SUBSTITUTE(REPLACE(L28,1,SEARCH("病",L28)-1,""),"病","")&amp;""&amp;")",""))</f>
        <v/>
      </c>
      <c r="M827" s="65" t="str">
        <f ca="1">CONCATENATE(IF(AND(LEN(M826)&gt;=1,M826&lt;&gt;".",COUNTIF(M28:M$73,"*病*")&gt;0),".",""),IF(M28="病",$A827,""),IF(AND(LEN(M28)&gt;=2,ISNUMBER(SEARCH("病",M28))),$A827&amp;"("&amp;SUBSTITUTE(REPLACE(M28,1,SEARCH("病",M28)-1,""),"病","")&amp;""&amp;")",""))</f>
        <v/>
      </c>
      <c r="N827" s="65" t="str">
        <f ca="1">CONCATENATE(IF(AND(LEN(N826)&gt;=1,N826&lt;&gt;".",COUNTIF(N28:N$73,"*病*")&gt;0),".",""),IF(N28="病",$A827,""),IF(AND(LEN(N28)&gt;=2,ISNUMBER(SEARCH("病",N28))),$A827&amp;"("&amp;SUBSTITUTE(REPLACE(N28,1,SEARCH("病",N28)-1,""),"病","")&amp;""&amp;")",""))</f>
        <v/>
      </c>
      <c r="O827" s="65" t="str">
        <f ca="1">CONCATENATE(IF(AND(LEN(O826)&gt;=1,O826&lt;&gt;".",COUNTIF(O28:O$73,"*病*")&gt;0),".",""),IF(O28="病",$A827,""),IF(AND(LEN(O28)&gt;=2,ISNUMBER(SEARCH("病",O28))),$A827&amp;"("&amp;SUBSTITUTE(REPLACE(O28,1,SEARCH("病",O28)-1,""),"病","")&amp;""&amp;")",""))</f>
        <v/>
      </c>
      <c r="P827" s="65" t="str">
        <f ca="1">CONCATENATE(IF(AND(LEN(P826)&gt;=1,P826&lt;&gt;".",COUNTIF(P28:P$73,"*病*")&gt;0),".",""),IF(P28="病",$A827,""),IF(AND(LEN(P28)&gt;=2,ISNUMBER(SEARCH("病",P28))),$A827&amp;"("&amp;SUBSTITUTE(REPLACE(P28,1,SEARCH("病",P28)-1,""),"病","")&amp;""&amp;")",""))</f>
        <v/>
      </c>
      <c r="Q827" s="65" t="str">
        <f ca="1">CONCATENATE(IF(AND(LEN(Q826)&gt;=1,Q826&lt;&gt;".",COUNTIF(Q28:Q$73,"*病*")&gt;0),".",""),IF(Q28="病",$A827,""),IF(AND(LEN(Q28)&gt;=2,ISNUMBER(SEARCH("病",Q28))),$A827&amp;"("&amp;SUBSTITUTE(REPLACE(Q28,1,SEARCH("病",Q28)-1,""),"病","")&amp;""&amp;")",""))</f>
        <v/>
      </c>
      <c r="R827" s="65" t="str">
        <f ca="1">CONCATENATE(IF(AND(LEN(R826)&gt;=1,R826&lt;&gt;".",COUNTIF(R28:R$73,"*病*")&gt;0),".",""),IF(R28="病",$A827,""),IF(AND(LEN(R28)&gt;=2,ISNUMBER(SEARCH("病",R28))),$A827&amp;"("&amp;SUBSTITUTE(REPLACE(R28,1,SEARCH("病",R28)-1,""),"病","")&amp;""&amp;")",""))</f>
        <v/>
      </c>
      <c r="S827" s="65" t="str">
        <f ca="1">CONCATENATE(IF(AND(LEN(S826)&gt;=1,S826&lt;&gt;".",COUNTIF(S28:S$73,"*病*")&gt;0),".",""),IF(S28="病",$A827,""),IF(AND(LEN(S28)&gt;=2,ISNUMBER(SEARCH("病",S28))),$A827&amp;"("&amp;SUBSTITUTE(REPLACE(S28,1,SEARCH("病",S28)-1,""),"病","")&amp;""&amp;")",""))</f>
        <v/>
      </c>
      <c r="T827" s="65" t="str">
        <f ca="1">CONCATENATE(IF(AND(LEN(T826)&gt;=1,T826&lt;&gt;".",COUNTIF(T28:T$73,"*病*")&gt;0),".",""),IF(T28="病",$A827,""),IF(AND(LEN(T28)&gt;=2,ISNUMBER(SEARCH("病",T28))),$A827&amp;"("&amp;SUBSTITUTE(REPLACE(T28,1,SEARCH("病",T28)-1,""),"病","")&amp;""&amp;")",""))</f>
        <v/>
      </c>
      <c r="U827" s="65" t="str">
        <f ca="1">CONCATENATE(IF(AND(LEN(U826)&gt;=1,U826&lt;&gt;".",COUNTIF(U28:U$73,"*病*")&gt;0),".",""),IF(U28="病",$A827,""),IF(AND(LEN(U28)&gt;=2,ISNUMBER(SEARCH("病",U28))),$A827&amp;"("&amp;SUBSTITUTE(REPLACE(U28,1,SEARCH("病",U28)-1,""),"病","")&amp;""&amp;")",""))</f>
        <v/>
      </c>
      <c r="V827" s="65" t="str">
        <f ca="1">CONCATENATE(IF(AND(LEN(V826)&gt;=1,V826&lt;&gt;".",COUNTIF(V28:V$73,"*病*")&gt;0),".",""),IF(V28="病",$A827,""),IF(AND(LEN(V28)&gt;=2,ISNUMBER(SEARCH("病",V28))),$A827&amp;"("&amp;SUBSTITUTE(REPLACE(V28,1,SEARCH("病",V28)-1,""),"病","")&amp;""&amp;")",""))</f>
        <v>27(18-22)</v>
      </c>
      <c r="W827" s="65" t="str">
        <f ca="1">CONCATENATE(IF(AND(LEN(W826)&gt;=1,W826&lt;&gt;".",COUNTIF(W28:W$73,"*病*")&gt;0),".",""),IF(W28="病",$A827,""),IF(AND(LEN(W28)&gt;=2,ISNUMBER(SEARCH("病",W28))),$A827&amp;"("&amp;SUBSTITUTE(REPLACE(W28,1,SEARCH("病",W28)-1,""),"病","")&amp;""&amp;")",""))</f>
        <v/>
      </c>
      <c r="X827" s="65" t="str">
        <f ca="1">CONCATENATE(IF(AND(LEN(X826)&gt;=1,X826&lt;&gt;".",COUNTIF(X28:X$73,"*病*")&gt;0),".",""),IF(X28="病",$A827,""),IF(AND(LEN(X28)&gt;=2,ISNUMBER(SEARCH("病",X28))),$A827&amp;"("&amp;SUBSTITUTE(REPLACE(X28,1,SEARCH("病",X28)-1,""),"病","")&amp;""&amp;")",""))</f>
        <v/>
      </c>
      <c r="Y827" s="65" t="str">
        <f ca="1">CONCATENATE(IF(AND(LEN(Y826)&gt;=1,Y826&lt;&gt;".",COUNTIF(Y28:Y$73,"*病*")&gt;0),".",""),IF(Y28="病",$A827,""),IF(AND(LEN(Y28)&gt;=2,ISNUMBER(SEARCH("病",Y28))),$A827&amp;"("&amp;SUBSTITUTE(REPLACE(Y28,1,SEARCH("病",Y28)-1,""),"病","")&amp;""&amp;")",""))</f>
        <v/>
      </c>
      <c r="Z827" s="65" t="str">
        <f ca="1">CONCATENATE(IF(AND(LEN(Z826)&gt;=1,Z826&lt;&gt;".",COUNTIF(Z28:Z$73,"*病*")&gt;0),".",""),IF(Z28="病",$A827,""),IF(AND(LEN(Z28)&gt;=2,ISNUMBER(SEARCH("病",Z28))),$A827&amp;"("&amp;SUBSTITUTE(REPLACE(Z28,1,SEARCH("病",Z28)-1,""),"病","")&amp;""&amp;")",""))</f>
        <v/>
      </c>
      <c r="AA827" s="65" t="str">
        <f ca="1">CONCATENATE(IF(AND(LEN(AA826)&gt;=1,AA826&lt;&gt;".",COUNTIF(AA28:AA$73,"*病*")&gt;0),".",""),IF(AA28="病",$A827,""),IF(AND(LEN(AA28)&gt;=2,ISNUMBER(SEARCH("病",AA28))),$A827&amp;"("&amp;SUBSTITUTE(REPLACE(AA28,1,SEARCH("病",AA28)-1,""),"病","")&amp;""&amp;")",""))</f>
        <v>27(25日15-26日18)</v>
      </c>
      <c r="AB827" s="65" t="str">
        <f ca="1">CONCATENATE(IF(AND(LEN(AB826)&gt;=1,AB826&lt;&gt;".",COUNTIF(AB28:AB$73,"*病*")&gt;0),".",""),IF(AB28="病",$A827,""),IF(AND(LEN(AB28)&gt;=2,ISNUMBER(SEARCH("病",AB28))),$A827&amp;"("&amp;SUBSTITUTE(REPLACE(AB28,1,SEARCH("病",AB28)-1,""),"病","")&amp;""&amp;")",""))</f>
        <v>27(25日15-26日18)</v>
      </c>
      <c r="AC827" s="65" t="str">
        <f ca="1">CONCATENATE(IF(AND(LEN(AC826)&gt;=1,AC826&lt;&gt;".",COUNTIF(AC28:AC$73,"*病*")&gt;0),".",""),IF(AC28="病",$A827,""),IF(AND(LEN(AC28)&gt;=2,ISNUMBER(SEARCH("病",AC28))),$A827&amp;"("&amp;SUBSTITUTE(REPLACE(AC28,1,SEARCH("病",AC28)-1,""),"病","")&amp;""&amp;")",""))</f>
        <v/>
      </c>
      <c r="AD827" s="65" t="str">
        <f ca="1">CONCATENATE(IF(AND(LEN(AD826)&gt;=1,AD826&lt;&gt;".",COUNTIF(AD28:AD$73,"*病*")&gt;0),".",""),IF(AD28="病",$A827,""),IF(AND(LEN(AD28)&gt;=2,ISNUMBER(SEARCH("病",AD28))),$A827&amp;"("&amp;SUBSTITUTE(REPLACE(AD28,1,SEARCH("病",AD28)-1,""),"病","")&amp;""&amp;")",""))</f>
        <v/>
      </c>
      <c r="AE827" s="65" t="str">
        <f ca="1">CONCATENATE(IF(AND(LEN(AE826)&gt;=1,AE826&lt;&gt;".",COUNTIF(AE28:AE$73,"*病*")&gt;0),".",""),IF(AE28="病",$A827,""),IF(AND(LEN(AE28)&gt;=2,ISNUMBER(SEARCH("病",AE28))),$A827&amp;"("&amp;SUBSTITUTE(REPLACE(AE28,1,SEARCH("病",AE28)-1,""),"病","")&amp;""&amp;")",""))</f>
        <v/>
      </c>
      <c r="AF827" s="65" t="str">
        <f ca="1">CONCATENATE(IF(AND(LEN(AF826)&gt;=1,AF826&lt;&gt;".",COUNTIF(AF28:AF$73,"*病*")&gt;0),".",""),IF(AF28="病",$A827,""),IF(AND(LEN(AF28)&gt;=2,ISNUMBER(SEARCH("病",AF28))),$A827&amp;"("&amp;SUBSTITUTE(REPLACE(AF28,1,SEARCH("病",AF28)-1,""),"病","")&amp;""&amp;")",""))</f>
        <v/>
      </c>
      <c r="AG827" s="65" t="str">
        <f ca="1">CONCATENATE(IF(AND(LEN(AG826)&gt;=1,AG826&lt;&gt;".",COUNTIF(AG28:AG$73,"*病*")&gt;0),".",""),IF(AG28="病",$A827,""),IF(AND(LEN(AG28)&gt;=2,ISNUMBER(SEARCH("病",AG28))),$A827&amp;"("&amp;SUBSTITUTE(REPLACE(AG28,1,SEARCH("病",AG28)-1,""),"病","")&amp;""&amp;")",""))</f>
        <v/>
      </c>
      <c r="AH827" s="65"/>
      <c r="AI827" s="65"/>
      <c r="AJ827" s="65"/>
    </row>
    <row r="828" spans="1:36">
      <c r="A828" s="65">
        <f t="shared" si="67"/>
        <v>28</v>
      </c>
      <c r="B828" s="65" t="str">
        <f t="shared" si="67"/>
        <v>朱鈞澤</v>
      </c>
      <c r="C828" s="65" t="str">
        <f ca="1">CONCATENATE(IF(AND(LEN(C827)&gt;=1,C827&lt;&gt;".",COUNTIF(C29:C$73,"*病*")&gt;0),".",""),IF(C29="病",$A828,""),IF(AND(LEN(C29)&gt;=2,ISNUMBER(SEARCH("病",C29))),$A828&amp;"("&amp;SUBSTITUTE(REPLACE(C29,1,SEARCH("病",C29)-1,""),"病","")&amp;""&amp;")",""))</f>
        <v/>
      </c>
      <c r="D828" s="65" t="str">
        <f ca="1">CONCATENATE(IF(AND(LEN(D827)&gt;=1,D827&lt;&gt;".",COUNTIF(D29:D$73,"*病*")&gt;0),".",""),IF(D29="病",$A828,""),IF(AND(LEN(D29)&gt;=2,ISNUMBER(SEARCH("病",D29))),$A828&amp;"("&amp;SUBSTITUTE(REPLACE(D29,1,SEARCH("病",D29)-1,""),"病","")&amp;""&amp;")",""))</f>
        <v/>
      </c>
      <c r="E828" s="65" t="str">
        <f ca="1">CONCATENATE(IF(AND(LEN(E827)&gt;=1,E827&lt;&gt;".",COUNTIF(E29:E$73,"*病*")&gt;0),".",""),IF(E29="病",$A828,""),IF(AND(LEN(E29)&gt;=2,ISNUMBER(SEARCH("病",E29))),$A828&amp;"("&amp;SUBSTITUTE(REPLACE(E29,1,SEARCH("病",E29)-1,""),"病","")&amp;""&amp;")",""))</f>
        <v/>
      </c>
      <c r="F828" s="65" t="str">
        <f ca="1">CONCATENATE(IF(AND(LEN(F827)&gt;=1,F827&lt;&gt;".",COUNTIF(F29:F$73,"*病*")&gt;0),".",""),IF(F29="病",$A828,""),IF(AND(LEN(F29)&gt;=2,ISNUMBER(SEARCH("病",F29))),$A828&amp;"("&amp;SUBSTITUTE(REPLACE(F29,1,SEARCH("病",F29)-1,""),"病","")&amp;""&amp;")",""))</f>
        <v/>
      </c>
      <c r="G828" s="65" t="str">
        <f ca="1">CONCATENATE(IF(AND(LEN(G827)&gt;=1,G827&lt;&gt;".",COUNTIF(G29:G$73,"*病*")&gt;0),".",""),IF(G29="病",$A828,""),IF(AND(LEN(G29)&gt;=2,ISNUMBER(SEARCH("病",G29))),$A828&amp;"("&amp;SUBSTITUTE(REPLACE(G29,1,SEARCH("病",G29)-1,""),"病","")&amp;""&amp;")",""))</f>
        <v/>
      </c>
      <c r="H828" s="65" t="str">
        <f ca="1">CONCATENATE(IF(AND(LEN(H827)&gt;=1,H827&lt;&gt;".",COUNTIF(H29:H$73,"*病*")&gt;0),".",""),IF(H29="病",$A828,""),IF(AND(LEN(H29)&gt;=2,ISNUMBER(SEARCH("病",H29))),$A828&amp;"("&amp;SUBSTITUTE(REPLACE(H29,1,SEARCH("病",H29)-1,""),"病","")&amp;""&amp;")",""))</f>
        <v/>
      </c>
      <c r="I828" s="65" t="str">
        <f ca="1">CONCATENATE(IF(AND(LEN(I827)&gt;=1,I827&lt;&gt;".",COUNTIF(I29:I$73,"*病*")&gt;0),".",""),IF(I29="病",$A828,""),IF(AND(LEN(I29)&gt;=2,ISNUMBER(SEARCH("病",I29))),$A828&amp;"("&amp;SUBSTITUTE(REPLACE(I29,1,SEARCH("病",I29)-1,""),"病","")&amp;""&amp;")",""))</f>
        <v/>
      </c>
      <c r="J828" s="65" t="str">
        <f ca="1">CONCATENATE(IF(AND(LEN(J827)&gt;=1,J827&lt;&gt;".",COUNTIF(J29:J$73,"*病*")&gt;0),".",""),IF(J29="病",$A828,""),IF(AND(LEN(J29)&gt;=2,ISNUMBER(SEARCH("病",J29))),$A828&amp;"("&amp;SUBSTITUTE(REPLACE(J29,1,SEARCH("病",J29)-1,""),"病","")&amp;""&amp;")",""))</f>
        <v/>
      </c>
      <c r="K828" s="65" t="str">
        <f ca="1">CONCATENATE(IF(AND(LEN(K827)&gt;=1,K827&lt;&gt;".",COUNTIF(K29:K$73,"*病*")&gt;0),".",""),IF(K29="病",$A828,""),IF(AND(LEN(K29)&gt;=2,ISNUMBER(SEARCH("病",K29))),$A828&amp;"("&amp;SUBSTITUTE(REPLACE(K29,1,SEARCH("病",K29)-1,""),"病","")&amp;""&amp;")",""))</f>
        <v/>
      </c>
      <c r="L828" s="65" t="str">
        <f ca="1">CONCATENATE(IF(AND(LEN(L827)&gt;=1,L827&lt;&gt;".",COUNTIF(L29:L$73,"*病*")&gt;0),".",""),IF(L29="病",$A828,""),IF(AND(LEN(L29)&gt;=2,ISNUMBER(SEARCH("病",L29))),$A828&amp;"("&amp;SUBSTITUTE(REPLACE(L29,1,SEARCH("病",L29)-1,""),"病","")&amp;""&amp;")",""))</f>
        <v/>
      </c>
      <c r="M828" s="65" t="str">
        <f ca="1">CONCATENATE(IF(AND(LEN(M827)&gt;=1,M827&lt;&gt;".",COUNTIF(M29:M$73,"*病*")&gt;0),".",""),IF(M29="病",$A828,""),IF(AND(LEN(M29)&gt;=2,ISNUMBER(SEARCH("病",M29))),$A828&amp;"("&amp;SUBSTITUTE(REPLACE(M29,1,SEARCH("病",M29)-1,""),"病","")&amp;""&amp;")",""))</f>
        <v/>
      </c>
      <c r="N828" s="65" t="str">
        <f ca="1">CONCATENATE(IF(AND(LEN(N827)&gt;=1,N827&lt;&gt;".",COUNTIF(N29:N$73,"*病*")&gt;0),".",""),IF(N29="病",$A828,""),IF(AND(LEN(N29)&gt;=2,ISNUMBER(SEARCH("病",N29))),$A828&amp;"("&amp;SUBSTITUTE(REPLACE(N29,1,SEARCH("病",N29)-1,""),"病","")&amp;""&amp;")",""))</f>
        <v/>
      </c>
      <c r="O828" s="65" t="str">
        <f ca="1">CONCATENATE(IF(AND(LEN(O827)&gt;=1,O827&lt;&gt;".",COUNTIF(O29:O$73,"*病*")&gt;0),".",""),IF(O29="病",$A828,""),IF(AND(LEN(O29)&gt;=2,ISNUMBER(SEARCH("病",O29))),$A828&amp;"("&amp;SUBSTITUTE(REPLACE(O29,1,SEARCH("病",O29)-1,""),"病","")&amp;""&amp;")",""))</f>
        <v/>
      </c>
      <c r="P828" s="65" t="str">
        <f ca="1">CONCATENATE(IF(AND(LEN(P827)&gt;=1,P827&lt;&gt;".",COUNTIF(P29:P$73,"*病*")&gt;0),".",""),IF(P29="病",$A828,""),IF(AND(LEN(P29)&gt;=2,ISNUMBER(SEARCH("病",P29))),$A828&amp;"("&amp;SUBSTITUTE(REPLACE(P29,1,SEARCH("病",P29)-1,""),"病","")&amp;""&amp;")",""))</f>
        <v/>
      </c>
      <c r="Q828" s="65" t="str">
        <f ca="1">CONCATENATE(IF(AND(LEN(Q827)&gt;=1,Q827&lt;&gt;".",COUNTIF(Q29:Q$73,"*病*")&gt;0),".",""),IF(Q29="病",$A828,""),IF(AND(LEN(Q29)&gt;=2,ISNUMBER(SEARCH("病",Q29))),$A828&amp;"("&amp;SUBSTITUTE(REPLACE(Q29,1,SEARCH("病",Q29)-1,""),"病","")&amp;""&amp;")",""))</f>
        <v/>
      </c>
      <c r="R828" s="65" t="str">
        <f ca="1">CONCATENATE(IF(AND(LEN(R827)&gt;=1,R827&lt;&gt;".",COUNTIF(R29:R$73,"*病*")&gt;0),".",""),IF(R29="病",$A828,""),IF(AND(LEN(R29)&gt;=2,ISNUMBER(SEARCH("病",R29))),$A828&amp;"("&amp;SUBSTITUTE(REPLACE(R29,1,SEARCH("病",R29)-1,""),"病","")&amp;""&amp;")",""))</f>
        <v/>
      </c>
      <c r="S828" s="65" t="str">
        <f ca="1">CONCATENATE(IF(AND(LEN(S827)&gt;=1,S827&lt;&gt;".",COUNTIF(S29:S$73,"*病*")&gt;0),".",""),IF(S29="病",$A828,""),IF(AND(LEN(S29)&gt;=2,ISNUMBER(SEARCH("病",S29))),$A828&amp;"("&amp;SUBSTITUTE(REPLACE(S29,1,SEARCH("病",S29)-1,""),"病","")&amp;""&amp;")",""))</f>
        <v/>
      </c>
      <c r="T828" s="65" t="str">
        <f ca="1">CONCATENATE(IF(AND(LEN(T827)&gt;=1,T827&lt;&gt;".",COUNTIF(T29:T$73,"*病*")&gt;0),".",""),IF(T29="病",$A828,""),IF(AND(LEN(T29)&gt;=2,ISNUMBER(SEARCH("病",T29))),$A828&amp;"("&amp;SUBSTITUTE(REPLACE(T29,1,SEARCH("病",T29)-1,""),"病","")&amp;""&amp;")",""))</f>
        <v/>
      </c>
      <c r="U828" s="65" t="str">
        <f ca="1">CONCATENATE(IF(AND(LEN(U827)&gt;=1,U827&lt;&gt;".",COUNTIF(U29:U$73,"*病*")&gt;0),".",""),IF(U29="病",$A828,""),IF(AND(LEN(U29)&gt;=2,ISNUMBER(SEARCH("病",U29))),$A828&amp;"("&amp;SUBSTITUTE(REPLACE(U29,1,SEARCH("病",U29)-1,""),"病","")&amp;""&amp;")",""))</f>
        <v/>
      </c>
      <c r="V828" s="65" t="str">
        <f ca="1">CONCATENATE(IF(AND(LEN(V827)&gt;=1,V827&lt;&gt;".",COUNTIF(V29:V$73,"*病*")&gt;0),".",""),IF(V29="病",$A828,""),IF(AND(LEN(V29)&gt;=2,ISNUMBER(SEARCH("病",V29))),$A828&amp;"("&amp;SUBSTITUTE(REPLACE(V29,1,SEARCH("病",V29)-1,""),"病","")&amp;""&amp;")",""))</f>
        <v>.</v>
      </c>
      <c r="W828" s="65" t="str">
        <f ca="1">CONCATENATE(IF(AND(LEN(W827)&gt;=1,W827&lt;&gt;".",COUNTIF(W29:W$73,"*病*")&gt;0),".",""),IF(W29="病",$A828,""),IF(AND(LEN(W29)&gt;=2,ISNUMBER(SEARCH("病",W29))),$A828&amp;"("&amp;SUBSTITUTE(REPLACE(W29,1,SEARCH("病",W29)-1,""),"病","")&amp;""&amp;")",""))</f>
        <v/>
      </c>
      <c r="X828" s="65" t="str">
        <f ca="1">CONCATENATE(IF(AND(LEN(X827)&gt;=1,X827&lt;&gt;".",COUNTIF(X29:X$73,"*病*")&gt;0),".",""),IF(X29="病",$A828,""),IF(AND(LEN(X29)&gt;=2,ISNUMBER(SEARCH("病",X29))),$A828&amp;"("&amp;SUBSTITUTE(REPLACE(X29,1,SEARCH("病",X29)-1,""),"病","")&amp;""&amp;")",""))</f>
        <v/>
      </c>
      <c r="Y828" s="65" t="str">
        <f ca="1">CONCATENATE(IF(AND(LEN(Y827)&gt;=1,Y827&lt;&gt;".",COUNTIF(Y29:Y$73,"*病*")&gt;0),".",""),IF(Y29="病",$A828,""),IF(AND(LEN(Y29)&gt;=2,ISNUMBER(SEARCH("病",Y29))),$A828&amp;"("&amp;SUBSTITUTE(REPLACE(Y29,1,SEARCH("病",Y29)-1,""),"病","")&amp;""&amp;")",""))</f>
        <v/>
      </c>
      <c r="Z828" s="65" t="str">
        <f ca="1">CONCATENATE(IF(AND(LEN(Z827)&gt;=1,Z827&lt;&gt;".",COUNTIF(Z29:Z$73,"*病*")&gt;0),".",""),IF(Z29="病",$A828,""),IF(AND(LEN(Z29)&gt;=2,ISNUMBER(SEARCH("病",Z29))),$A828&amp;"("&amp;SUBSTITUTE(REPLACE(Z29,1,SEARCH("病",Z29)-1,""),"病","")&amp;""&amp;")",""))</f>
        <v/>
      </c>
      <c r="AA828" s="65" t="str">
        <f ca="1">CONCATENATE(IF(AND(LEN(AA827)&gt;=1,AA827&lt;&gt;".",COUNTIF(AA29:AA$73,"*病*")&gt;0),".",""),IF(AA29="病",$A828,""),IF(AND(LEN(AA29)&gt;=2,ISNUMBER(SEARCH("病",AA29))),$A828&amp;"("&amp;SUBSTITUTE(REPLACE(AA29,1,SEARCH("病",AA29)-1,""),"病","")&amp;""&amp;")",""))</f>
        <v/>
      </c>
      <c r="AB828" s="65" t="str">
        <f ca="1">CONCATENATE(IF(AND(LEN(AB827)&gt;=1,AB827&lt;&gt;".",COUNTIF(AB29:AB$73,"*病*")&gt;0),".",""),IF(AB29="病",$A828,""),IF(AND(LEN(AB29)&gt;=2,ISNUMBER(SEARCH("病",AB29))),$A828&amp;"("&amp;SUBSTITUTE(REPLACE(AB29,1,SEARCH("病",AB29)-1,""),"病","")&amp;""&amp;")",""))</f>
        <v/>
      </c>
      <c r="AC828" s="65" t="str">
        <f ca="1">CONCATENATE(IF(AND(LEN(AC827)&gt;=1,AC827&lt;&gt;".",COUNTIF(AC29:AC$73,"*病*")&gt;0),".",""),IF(AC29="病",$A828,""),IF(AND(LEN(AC29)&gt;=2,ISNUMBER(SEARCH("病",AC29))),$A828&amp;"("&amp;SUBSTITUTE(REPLACE(AC29,1,SEARCH("病",AC29)-1,""),"病","")&amp;""&amp;")",""))</f>
        <v/>
      </c>
      <c r="AD828" s="65" t="str">
        <f ca="1">CONCATENATE(IF(AND(LEN(AD827)&gt;=1,AD827&lt;&gt;".",COUNTIF(AD29:AD$73,"*病*")&gt;0),".",""),IF(AD29="病",$A828,""),IF(AND(LEN(AD29)&gt;=2,ISNUMBER(SEARCH("病",AD29))),$A828&amp;"("&amp;SUBSTITUTE(REPLACE(AD29,1,SEARCH("病",AD29)-1,""),"病","")&amp;""&amp;")",""))</f>
        <v/>
      </c>
      <c r="AE828" s="65" t="str">
        <f ca="1">CONCATENATE(IF(AND(LEN(AE827)&gt;=1,AE827&lt;&gt;".",COUNTIF(AE29:AE$73,"*病*")&gt;0),".",""),IF(AE29="病",$A828,""),IF(AND(LEN(AE29)&gt;=2,ISNUMBER(SEARCH("病",AE29))),$A828&amp;"("&amp;SUBSTITUTE(REPLACE(AE29,1,SEARCH("病",AE29)-1,""),"病","")&amp;""&amp;")",""))</f>
        <v/>
      </c>
      <c r="AF828" s="65" t="str">
        <f ca="1">CONCATENATE(IF(AND(LEN(AF827)&gt;=1,AF827&lt;&gt;".",COUNTIF(AF29:AF$73,"*病*")&gt;0),".",""),IF(AF29="病",$A828,""),IF(AND(LEN(AF29)&gt;=2,ISNUMBER(SEARCH("病",AF29))),$A828&amp;"("&amp;SUBSTITUTE(REPLACE(AF29,1,SEARCH("病",AF29)-1,""),"病","")&amp;""&amp;")",""))</f>
        <v/>
      </c>
      <c r="AG828" s="65" t="str">
        <f ca="1">CONCATENATE(IF(AND(LEN(AG827)&gt;=1,AG827&lt;&gt;".",COUNTIF(AG29:AG$73,"*病*")&gt;0),".",""),IF(AG29="病",$A828,""),IF(AND(LEN(AG29)&gt;=2,ISNUMBER(SEARCH("病",AG29))),$A828&amp;"("&amp;SUBSTITUTE(REPLACE(AG29,1,SEARCH("病",AG29)-1,""),"病","")&amp;""&amp;")",""))</f>
        <v/>
      </c>
      <c r="AH828" s="65"/>
      <c r="AI828" s="65"/>
      <c r="AJ828" s="65"/>
    </row>
    <row r="829" spans="1:36">
      <c r="A829" s="65">
        <f t="shared" si="67"/>
        <v>29</v>
      </c>
      <c r="B829" s="65" t="str">
        <f t="shared" si="67"/>
        <v>馬宇廷</v>
      </c>
      <c r="C829" s="65" t="str">
        <f ca="1">CONCATENATE(IF(AND(LEN(C828)&gt;=1,C828&lt;&gt;".",COUNTIF(C30:C$73,"*病*")&gt;0),".",""),IF(C30="病",$A829,""),IF(AND(LEN(C30)&gt;=2,ISNUMBER(SEARCH("病",C30))),$A829&amp;"("&amp;SUBSTITUTE(REPLACE(C30,1,SEARCH("病",C30)-1,""),"病","")&amp;""&amp;")",""))</f>
        <v/>
      </c>
      <c r="D829" s="65" t="str">
        <f ca="1">CONCATENATE(IF(AND(LEN(D828)&gt;=1,D828&lt;&gt;".",COUNTIF(D30:D$73,"*病*")&gt;0),".",""),IF(D30="病",$A829,""),IF(AND(LEN(D30)&gt;=2,ISNUMBER(SEARCH("病",D30))),$A829&amp;"("&amp;SUBSTITUTE(REPLACE(D30,1,SEARCH("病",D30)-1,""),"病","")&amp;""&amp;")",""))</f>
        <v/>
      </c>
      <c r="E829" s="65" t="str">
        <f ca="1">CONCATENATE(IF(AND(LEN(E828)&gt;=1,E828&lt;&gt;".",COUNTIF(E30:E$73,"*病*")&gt;0),".",""),IF(E30="病",$A829,""),IF(AND(LEN(E30)&gt;=2,ISNUMBER(SEARCH("病",E30))),$A829&amp;"("&amp;SUBSTITUTE(REPLACE(E30,1,SEARCH("病",E30)-1,""),"病","")&amp;""&amp;")",""))</f>
        <v/>
      </c>
      <c r="F829" s="65" t="str">
        <f ca="1">CONCATENATE(IF(AND(LEN(F828)&gt;=1,F828&lt;&gt;".",COUNTIF(F30:F$73,"*病*")&gt;0),".",""),IF(F30="病",$A829,""),IF(AND(LEN(F30)&gt;=2,ISNUMBER(SEARCH("病",F30))),$A829&amp;"("&amp;SUBSTITUTE(REPLACE(F30,1,SEARCH("病",F30)-1,""),"病","")&amp;""&amp;")",""))</f>
        <v/>
      </c>
      <c r="G829" s="65" t="str">
        <f ca="1">CONCATENATE(IF(AND(LEN(G828)&gt;=1,G828&lt;&gt;".",COUNTIF(G30:G$73,"*病*")&gt;0),".",""),IF(G30="病",$A829,""),IF(AND(LEN(G30)&gt;=2,ISNUMBER(SEARCH("病",G30))),$A829&amp;"("&amp;SUBSTITUTE(REPLACE(G30,1,SEARCH("病",G30)-1,""),"病","")&amp;""&amp;")",""))</f>
        <v/>
      </c>
      <c r="H829" s="65" t="str">
        <f ca="1">CONCATENATE(IF(AND(LEN(H828)&gt;=1,H828&lt;&gt;".",COUNTIF(H30:H$73,"*病*")&gt;0),".",""),IF(H30="病",$A829,""),IF(AND(LEN(H30)&gt;=2,ISNUMBER(SEARCH("病",H30))),$A829&amp;"("&amp;SUBSTITUTE(REPLACE(H30,1,SEARCH("病",H30)-1,""),"病","")&amp;""&amp;")",""))</f>
        <v/>
      </c>
      <c r="I829" s="65" t="str">
        <f ca="1">CONCATENATE(IF(AND(LEN(I828)&gt;=1,I828&lt;&gt;".",COUNTIF(I30:I$73,"*病*")&gt;0),".",""),IF(I30="病",$A829,""),IF(AND(LEN(I30)&gt;=2,ISNUMBER(SEARCH("病",I30))),$A829&amp;"("&amp;SUBSTITUTE(REPLACE(I30,1,SEARCH("病",I30)-1,""),"病","")&amp;""&amp;")",""))</f>
        <v>29(06-8日22)</v>
      </c>
      <c r="J829" s="65" t="str">
        <f ca="1">CONCATENATE(IF(AND(LEN(J828)&gt;=1,J828&lt;&gt;".",COUNTIF(J30:J$73,"*病*")&gt;0),".",""),IF(J30="病",$A829,""),IF(AND(LEN(J30)&gt;=2,ISNUMBER(SEARCH("病",J30))),$A829&amp;"("&amp;SUBSTITUTE(REPLACE(J30,1,SEARCH("病",J30)-1,""),"病","")&amp;""&amp;")",""))</f>
        <v>29(7日06-8日22)</v>
      </c>
      <c r="K829" s="65" t="str">
        <f ca="1">CONCATENATE(IF(AND(LEN(K828)&gt;=1,K828&lt;&gt;".",COUNTIF(K30:K$73,"*病*")&gt;0),".",""),IF(K30="病",$A829,""),IF(AND(LEN(K30)&gt;=2,ISNUMBER(SEARCH("病",K30))),$A829&amp;"("&amp;SUBSTITUTE(REPLACE(K30,1,SEARCH("病",K30)-1,""),"病","")&amp;""&amp;")",""))</f>
        <v/>
      </c>
      <c r="L829" s="65" t="str">
        <f ca="1">CONCATENATE(IF(AND(LEN(L828)&gt;=1,L828&lt;&gt;".",COUNTIF(L30:L$73,"*病*")&gt;0),".",""),IF(L30="病",$A829,""),IF(AND(LEN(L30)&gt;=2,ISNUMBER(SEARCH("病",L30))),$A829&amp;"("&amp;SUBSTITUTE(REPLACE(L30,1,SEARCH("病",L30)-1,""),"病","")&amp;""&amp;")",""))</f>
        <v/>
      </c>
      <c r="M829" s="65" t="str">
        <f ca="1">CONCATENATE(IF(AND(LEN(M828)&gt;=1,M828&lt;&gt;".",COUNTIF(M30:M$73,"*病*")&gt;0),".",""),IF(M30="病",$A829,""),IF(AND(LEN(M30)&gt;=2,ISNUMBER(SEARCH("病",M30))),$A829&amp;"("&amp;SUBSTITUTE(REPLACE(M30,1,SEARCH("病",M30)-1,""),"病","")&amp;""&amp;")",""))</f>
        <v/>
      </c>
      <c r="N829" s="65" t="str">
        <f ca="1">CONCATENATE(IF(AND(LEN(N828)&gt;=1,N828&lt;&gt;".",COUNTIF(N30:N$73,"*病*")&gt;0),".",""),IF(N30="病",$A829,""),IF(AND(LEN(N30)&gt;=2,ISNUMBER(SEARCH("病",N30))),$A829&amp;"("&amp;SUBSTITUTE(REPLACE(N30,1,SEARCH("病",N30)-1,""),"病","")&amp;""&amp;")",""))</f>
        <v/>
      </c>
      <c r="O829" s="65" t="str">
        <f ca="1">CONCATENATE(IF(AND(LEN(O828)&gt;=1,O828&lt;&gt;".",COUNTIF(O30:O$73,"*病*")&gt;0),".",""),IF(O30="病",$A829,""),IF(AND(LEN(O30)&gt;=2,ISNUMBER(SEARCH("病",O30))),$A829&amp;"("&amp;SUBSTITUTE(REPLACE(O30,1,SEARCH("病",O30)-1,""),"病","")&amp;""&amp;")",""))</f>
        <v/>
      </c>
      <c r="P829" s="65" t="str">
        <f ca="1">CONCATENATE(IF(AND(LEN(P828)&gt;=1,P828&lt;&gt;".",COUNTIF(P30:P$73,"*病*")&gt;0),".",""),IF(P30="病",$A829,""),IF(AND(LEN(P30)&gt;=2,ISNUMBER(SEARCH("病",P30))),$A829&amp;"("&amp;SUBSTITUTE(REPLACE(P30,1,SEARCH("病",P30)-1,""),"病","")&amp;""&amp;")",""))</f>
        <v/>
      </c>
      <c r="Q829" s="65" t="str">
        <f ca="1">CONCATENATE(IF(AND(LEN(Q828)&gt;=1,Q828&lt;&gt;".",COUNTIF(Q30:Q$73,"*病*")&gt;0),".",""),IF(Q30="病",$A829,""),IF(AND(LEN(Q30)&gt;=2,ISNUMBER(SEARCH("病",Q30))),$A829&amp;"("&amp;SUBSTITUTE(REPLACE(Q30,1,SEARCH("病",Q30)-1,""),"病","")&amp;""&amp;")",""))</f>
        <v/>
      </c>
      <c r="R829" s="65" t="str">
        <f ca="1">CONCATENATE(IF(AND(LEN(R828)&gt;=1,R828&lt;&gt;".",COUNTIF(R30:R$73,"*病*")&gt;0),".",""),IF(R30="病",$A829,""),IF(AND(LEN(R30)&gt;=2,ISNUMBER(SEARCH("病",R30))),$A829&amp;"("&amp;SUBSTITUTE(REPLACE(R30,1,SEARCH("病",R30)-1,""),"病","")&amp;""&amp;")",""))</f>
        <v/>
      </c>
      <c r="S829" s="65" t="str">
        <f ca="1">CONCATENATE(IF(AND(LEN(S828)&gt;=1,S828&lt;&gt;".",COUNTIF(S30:S$73,"*病*")&gt;0),".",""),IF(S30="病",$A829,""),IF(AND(LEN(S30)&gt;=2,ISNUMBER(SEARCH("病",S30))),$A829&amp;"("&amp;SUBSTITUTE(REPLACE(S30,1,SEARCH("病",S30)-1,""),"病","")&amp;""&amp;")",""))</f>
        <v/>
      </c>
      <c r="T829" s="65" t="str">
        <f ca="1">CONCATENATE(IF(AND(LEN(T828)&gt;=1,T828&lt;&gt;".",COUNTIF(T30:T$73,"*病*")&gt;0),".",""),IF(T30="病",$A829,""),IF(AND(LEN(T30)&gt;=2,ISNUMBER(SEARCH("病",T30))),$A829&amp;"("&amp;SUBSTITUTE(REPLACE(T30,1,SEARCH("病",T30)-1,""),"病","")&amp;""&amp;")",""))</f>
        <v/>
      </c>
      <c r="U829" s="65" t="str">
        <f ca="1">CONCATENATE(IF(AND(LEN(U828)&gt;=1,U828&lt;&gt;".",COUNTIF(U30:U$73,"*病*")&gt;0),".",""),IF(U30="病",$A829,""),IF(AND(LEN(U30)&gt;=2,ISNUMBER(SEARCH("病",U30))),$A829&amp;"("&amp;SUBSTITUTE(REPLACE(U30,1,SEARCH("病",U30)-1,""),"病","")&amp;""&amp;")",""))</f>
        <v/>
      </c>
      <c r="V829" s="65" t="str">
        <f ca="1">CONCATENATE(IF(AND(LEN(V828)&gt;=1,V828&lt;&gt;".",COUNTIF(V30:V$73,"*病*")&gt;0),".",""),IF(V30="病",$A829,""),IF(AND(LEN(V30)&gt;=2,ISNUMBER(SEARCH("病",V30))),$A829&amp;"("&amp;SUBSTITUTE(REPLACE(V30,1,SEARCH("病",V30)-1,""),"病","")&amp;""&amp;")",""))</f>
        <v/>
      </c>
      <c r="W829" s="65" t="str">
        <f ca="1">CONCATENATE(IF(AND(LEN(W828)&gt;=1,W828&lt;&gt;".",COUNTIF(W30:W$73,"*病*")&gt;0),".",""),IF(W30="病",$A829,""),IF(AND(LEN(W30)&gt;=2,ISNUMBER(SEARCH("病",W30))),$A829&amp;"("&amp;SUBSTITUTE(REPLACE(W30,1,SEARCH("病",W30)-1,""),"病","")&amp;""&amp;")",""))</f>
        <v/>
      </c>
      <c r="X829" s="65" t="str">
        <f ca="1">CONCATENATE(IF(AND(LEN(X828)&gt;=1,X828&lt;&gt;".",COUNTIF(X30:X$73,"*病*")&gt;0),".",""),IF(X30="病",$A829,""),IF(AND(LEN(X30)&gt;=2,ISNUMBER(SEARCH("病",X30))),$A829&amp;"("&amp;SUBSTITUTE(REPLACE(X30,1,SEARCH("病",X30)-1,""),"病","")&amp;""&amp;")",""))</f>
        <v/>
      </c>
      <c r="Y829" s="65" t="str">
        <f ca="1">CONCATENATE(IF(AND(LEN(Y828)&gt;=1,Y828&lt;&gt;".",COUNTIF(Y30:Y$73,"*病*")&gt;0),".",""),IF(Y30="病",$A829,""),IF(AND(LEN(Y30)&gt;=2,ISNUMBER(SEARCH("病",Y30))),$A829&amp;"("&amp;SUBSTITUTE(REPLACE(Y30,1,SEARCH("病",Y30)-1,""),"病","")&amp;""&amp;")",""))</f>
        <v/>
      </c>
      <c r="Z829" s="65" t="str">
        <f ca="1">CONCATENATE(IF(AND(LEN(Z828)&gt;=1,Z828&lt;&gt;".",COUNTIF(Z30:Z$73,"*病*")&gt;0),".",""),IF(Z30="病",$A829,""),IF(AND(LEN(Z30)&gt;=2,ISNUMBER(SEARCH("病",Z30))),$A829&amp;"("&amp;SUBSTITUTE(REPLACE(Z30,1,SEARCH("病",Z30)-1,""),"病","")&amp;""&amp;")",""))</f>
        <v/>
      </c>
      <c r="AA829" s="65" t="str">
        <f ca="1">CONCATENATE(IF(AND(LEN(AA828)&gt;=1,AA828&lt;&gt;".",COUNTIF(AA30:AA$73,"*病*")&gt;0),".",""),IF(AA30="病",$A829,""),IF(AND(LEN(AA30)&gt;=2,ISNUMBER(SEARCH("病",AA30))),$A829&amp;"("&amp;SUBSTITUTE(REPLACE(AA30,1,SEARCH("病",AA30)-1,""),"病","")&amp;""&amp;")",""))</f>
        <v/>
      </c>
      <c r="AB829" s="65" t="str">
        <f ca="1">CONCATENATE(IF(AND(LEN(AB828)&gt;=1,AB828&lt;&gt;".",COUNTIF(AB30:AB$73,"*病*")&gt;0),".",""),IF(AB30="病",$A829,""),IF(AND(LEN(AB30)&gt;=2,ISNUMBER(SEARCH("病",AB30))),$A829&amp;"("&amp;SUBSTITUTE(REPLACE(AB30,1,SEARCH("病",AB30)-1,""),"病","")&amp;""&amp;")",""))</f>
        <v/>
      </c>
      <c r="AC829" s="65" t="str">
        <f ca="1">CONCATENATE(IF(AND(LEN(AC828)&gt;=1,AC828&lt;&gt;".",COUNTIF(AC30:AC$73,"*病*")&gt;0),".",""),IF(AC30="病",$A829,""),IF(AND(LEN(AC30)&gt;=2,ISNUMBER(SEARCH("病",AC30))),$A829&amp;"("&amp;SUBSTITUTE(REPLACE(AC30,1,SEARCH("病",AC30)-1,""),"病","")&amp;""&amp;")",""))</f>
        <v/>
      </c>
      <c r="AD829" s="65" t="str">
        <f ca="1">CONCATENATE(IF(AND(LEN(AD828)&gt;=1,AD828&lt;&gt;".",COUNTIF(AD30:AD$73,"*病*")&gt;0),".",""),IF(AD30="病",$A829,""),IF(AND(LEN(AD30)&gt;=2,ISNUMBER(SEARCH("病",AD30))),$A829&amp;"("&amp;SUBSTITUTE(REPLACE(AD30,1,SEARCH("病",AD30)-1,""),"病","")&amp;""&amp;")",""))</f>
        <v/>
      </c>
      <c r="AE829" s="65" t="str">
        <f ca="1">CONCATENATE(IF(AND(LEN(AE828)&gt;=1,AE828&lt;&gt;".",COUNTIF(AE30:AE$73,"*病*")&gt;0),".",""),IF(AE30="病",$A829,""),IF(AND(LEN(AE30)&gt;=2,ISNUMBER(SEARCH("病",AE30))),$A829&amp;"("&amp;SUBSTITUTE(REPLACE(AE30,1,SEARCH("病",AE30)-1,""),"病","")&amp;""&amp;")",""))</f>
        <v/>
      </c>
      <c r="AF829" s="65" t="str">
        <f ca="1">CONCATENATE(IF(AND(LEN(AF828)&gt;=1,AF828&lt;&gt;".",COUNTIF(AF30:AF$73,"*病*")&gt;0),".",""),IF(AF30="病",$A829,""),IF(AND(LEN(AF30)&gt;=2,ISNUMBER(SEARCH("病",AF30))),$A829&amp;"("&amp;SUBSTITUTE(REPLACE(AF30,1,SEARCH("病",AF30)-1,""),"病","")&amp;""&amp;")",""))</f>
        <v/>
      </c>
      <c r="AG829" s="65" t="str">
        <f ca="1">CONCATENATE(IF(AND(LEN(AG828)&gt;=1,AG828&lt;&gt;".",COUNTIF(AG30:AG$73,"*病*")&gt;0),".",""),IF(AG30="病",$A829,""),IF(AND(LEN(AG30)&gt;=2,ISNUMBER(SEARCH("病",AG30))),$A829&amp;"("&amp;SUBSTITUTE(REPLACE(AG30,1,SEARCH("病",AG30)-1,""),"病","")&amp;""&amp;")",""))</f>
        <v/>
      </c>
      <c r="AH829" s="65"/>
      <c r="AI829" s="65"/>
      <c r="AJ829" s="65"/>
    </row>
    <row r="830" spans="1:36">
      <c r="A830" s="65">
        <f t="shared" si="67"/>
        <v>30</v>
      </c>
      <c r="B830" s="65" t="str">
        <f t="shared" si="67"/>
        <v>劉家禎</v>
      </c>
      <c r="C830" s="65" t="str">
        <f ca="1">CONCATENATE(IF(AND(LEN(C829)&gt;=1,C829&lt;&gt;".",COUNTIF(C31:C$73,"*病*")&gt;0),".",""),IF(C31="病",$A830,""),IF(AND(LEN(C31)&gt;=2,ISNUMBER(SEARCH("病",C31))),$A830&amp;"("&amp;SUBSTITUTE(REPLACE(C31,1,SEARCH("病",C31)-1,""),"病","")&amp;""&amp;")",""))</f>
        <v/>
      </c>
      <c r="D830" s="65" t="str">
        <f ca="1">CONCATENATE(IF(AND(LEN(D829)&gt;=1,D829&lt;&gt;".",COUNTIF(D31:D$73,"*病*")&gt;0),".",""),IF(D31="病",$A830,""),IF(AND(LEN(D31)&gt;=2,ISNUMBER(SEARCH("病",D31))),$A830&amp;"("&amp;SUBSTITUTE(REPLACE(D31,1,SEARCH("病",D31)-1,""),"病","")&amp;""&amp;")",""))</f>
        <v/>
      </c>
      <c r="E830" s="65" t="str">
        <f ca="1">CONCATENATE(IF(AND(LEN(E829)&gt;=1,E829&lt;&gt;".",COUNTIF(E31:E$73,"*病*")&gt;0),".",""),IF(E31="病",$A830,""),IF(AND(LEN(E31)&gt;=2,ISNUMBER(SEARCH("病",E31))),$A830&amp;"("&amp;SUBSTITUTE(REPLACE(E31,1,SEARCH("病",E31)-1,""),"病","")&amp;""&amp;")",""))</f>
        <v/>
      </c>
      <c r="F830" s="65" t="str">
        <f ca="1">CONCATENATE(IF(AND(LEN(F829)&gt;=1,F829&lt;&gt;".",COUNTIF(F31:F$73,"*病*")&gt;0),".",""),IF(F31="病",$A830,""),IF(AND(LEN(F31)&gt;=2,ISNUMBER(SEARCH("病",F31))),$A830&amp;"("&amp;SUBSTITUTE(REPLACE(F31,1,SEARCH("病",F31)-1,""),"病","")&amp;""&amp;")",""))</f>
        <v/>
      </c>
      <c r="G830" s="65" t="str">
        <f ca="1">CONCATENATE(IF(AND(LEN(G829)&gt;=1,G829&lt;&gt;".",COUNTIF(G31:G$73,"*病*")&gt;0),".",""),IF(G31="病",$A830,""),IF(AND(LEN(G31)&gt;=2,ISNUMBER(SEARCH("病",G31))),$A830&amp;"("&amp;SUBSTITUTE(REPLACE(G31,1,SEARCH("病",G31)-1,""),"病","")&amp;""&amp;")",""))</f>
        <v/>
      </c>
      <c r="H830" s="65" t="str">
        <f ca="1">CONCATENATE(IF(AND(LEN(H829)&gt;=1,H829&lt;&gt;".",COUNTIF(H31:H$73,"*病*")&gt;0),".",""),IF(H31="病",$A830,""),IF(AND(LEN(H31)&gt;=2,ISNUMBER(SEARCH("病",H31))),$A830&amp;"("&amp;SUBSTITUTE(REPLACE(H31,1,SEARCH("病",H31)-1,""),"病","")&amp;""&amp;")",""))</f>
        <v/>
      </c>
      <c r="I830" s="65" t="str">
        <f ca="1">CONCATENATE(IF(AND(LEN(I829)&gt;=1,I829&lt;&gt;".",COUNTIF(I31:I$73,"*病*")&gt;0),".",""),IF(I31="病",$A830,""),IF(AND(LEN(I31)&gt;=2,ISNUMBER(SEARCH("病",I31))),$A830&amp;"("&amp;SUBSTITUTE(REPLACE(I31,1,SEARCH("病",I31)-1,""),"病","")&amp;""&amp;")",""))</f>
        <v>.</v>
      </c>
      <c r="J830" s="65" t="str">
        <f ca="1">CONCATENATE(IF(AND(LEN(J829)&gt;=1,J829&lt;&gt;".",COUNTIF(J31:J$73,"*病*")&gt;0),".",""),IF(J31="病",$A830,""),IF(AND(LEN(J31)&gt;=2,ISNUMBER(SEARCH("病",J31))),$A830&amp;"("&amp;SUBSTITUTE(REPLACE(J31,1,SEARCH("病",J31)-1,""),"病","")&amp;""&amp;")",""))</f>
        <v>.</v>
      </c>
      <c r="K830" s="65" t="str">
        <f ca="1">CONCATENATE(IF(AND(LEN(K829)&gt;=1,K829&lt;&gt;".",COUNTIF(K31:K$73,"*病*")&gt;0),".",""),IF(K31="病",$A830,""),IF(AND(LEN(K31)&gt;=2,ISNUMBER(SEARCH("病",K31))),$A830&amp;"("&amp;SUBSTITUTE(REPLACE(K31,1,SEARCH("病",K31)-1,""),"病","")&amp;""&amp;")",""))</f>
        <v/>
      </c>
      <c r="L830" s="65" t="str">
        <f ca="1">CONCATENATE(IF(AND(LEN(L829)&gt;=1,L829&lt;&gt;".",COUNTIF(L31:L$73,"*病*")&gt;0),".",""),IF(L31="病",$A830,""),IF(AND(LEN(L31)&gt;=2,ISNUMBER(SEARCH("病",L31))),$A830&amp;"("&amp;SUBSTITUTE(REPLACE(L31,1,SEARCH("病",L31)-1,""),"病","")&amp;""&amp;")",""))</f>
        <v/>
      </c>
      <c r="M830" s="65" t="str">
        <f ca="1">CONCATENATE(IF(AND(LEN(M829)&gt;=1,M829&lt;&gt;".",COUNTIF(M31:M$73,"*病*")&gt;0),".",""),IF(M31="病",$A830,""),IF(AND(LEN(M31)&gt;=2,ISNUMBER(SEARCH("病",M31))),$A830&amp;"("&amp;SUBSTITUTE(REPLACE(M31,1,SEARCH("病",M31)-1,""),"病","")&amp;""&amp;")",""))</f>
        <v/>
      </c>
      <c r="N830" s="65" t="str">
        <f ca="1">CONCATENATE(IF(AND(LEN(N829)&gt;=1,N829&lt;&gt;".",COUNTIF(N31:N$73,"*病*")&gt;0),".",""),IF(N31="病",$A830,""),IF(AND(LEN(N31)&gt;=2,ISNUMBER(SEARCH("病",N31))),$A830&amp;"("&amp;SUBSTITUTE(REPLACE(N31,1,SEARCH("病",N31)-1,""),"病","")&amp;""&amp;")",""))</f>
        <v/>
      </c>
      <c r="O830" s="65" t="str">
        <f ca="1">CONCATENATE(IF(AND(LEN(O829)&gt;=1,O829&lt;&gt;".",COUNTIF(O31:O$73,"*病*")&gt;0),".",""),IF(O31="病",$A830,""),IF(AND(LEN(O31)&gt;=2,ISNUMBER(SEARCH("病",O31))),$A830&amp;"("&amp;SUBSTITUTE(REPLACE(O31,1,SEARCH("病",O31)-1,""),"病","")&amp;""&amp;")",""))</f>
        <v/>
      </c>
      <c r="P830" s="65" t="str">
        <f ca="1">CONCATENATE(IF(AND(LEN(P829)&gt;=1,P829&lt;&gt;".",COUNTIF(P31:P$73,"*病*")&gt;0),".",""),IF(P31="病",$A830,""),IF(AND(LEN(P31)&gt;=2,ISNUMBER(SEARCH("病",P31))),$A830&amp;"("&amp;SUBSTITUTE(REPLACE(P31,1,SEARCH("病",P31)-1,""),"病","")&amp;""&amp;")",""))</f>
        <v/>
      </c>
      <c r="Q830" s="65" t="str">
        <f ca="1">CONCATENATE(IF(AND(LEN(Q829)&gt;=1,Q829&lt;&gt;".",COUNTIF(Q31:Q$73,"*病*")&gt;0),".",""),IF(Q31="病",$A830,""),IF(AND(LEN(Q31)&gt;=2,ISNUMBER(SEARCH("病",Q31))),$A830&amp;"("&amp;SUBSTITUTE(REPLACE(Q31,1,SEARCH("病",Q31)-1,""),"病","")&amp;""&amp;")",""))</f>
        <v/>
      </c>
      <c r="R830" s="65" t="str">
        <f ca="1">CONCATENATE(IF(AND(LEN(R829)&gt;=1,R829&lt;&gt;".",COUNTIF(R31:R$73,"*病*")&gt;0),".",""),IF(R31="病",$A830,""),IF(AND(LEN(R31)&gt;=2,ISNUMBER(SEARCH("病",R31))),$A830&amp;"("&amp;SUBSTITUTE(REPLACE(R31,1,SEARCH("病",R31)-1,""),"病","")&amp;""&amp;")",""))</f>
        <v/>
      </c>
      <c r="S830" s="65" t="str">
        <f ca="1">CONCATENATE(IF(AND(LEN(S829)&gt;=1,S829&lt;&gt;".",COUNTIF(S31:S$73,"*病*")&gt;0),".",""),IF(S31="病",$A830,""),IF(AND(LEN(S31)&gt;=2,ISNUMBER(SEARCH("病",S31))),$A830&amp;"("&amp;SUBSTITUTE(REPLACE(S31,1,SEARCH("病",S31)-1,""),"病","")&amp;""&amp;")",""))</f>
        <v/>
      </c>
      <c r="T830" s="65" t="str">
        <f ca="1">CONCATENATE(IF(AND(LEN(T829)&gt;=1,T829&lt;&gt;".",COUNTIF(T31:T$73,"*病*")&gt;0),".",""),IF(T31="病",$A830,""),IF(AND(LEN(T31)&gt;=2,ISNUMBER(SEARCH("病",T31))),$A830&amp;"("&amp;SUBSTITUTE(REPLACE(T31,1,SEARCH("病",T31)-1,""),"病","")&amp;""&amp;")",""))</f>
        <v/>
      </c>
      <c r="U830" s="65" t="str">
        <f ca="1">CONCATENATE(IF(AND(LEN(U829)&gt;=1,U829&lt;&gt;".",COUNTIF(U31:U$73,"*病*")&gt;0),".",""),IF(U31="病",$A830,""),IF(AND(LEN(U31)&gt;=2,ISNUMBER(SEARCH("病",U31))),$A830&amp;"("&amp;SUBSTITUTE(REPLACE(U31,1,SEARCH("病",U31)-1,""),"病","")&amp;""&amp;")",""))</f>
        <v/>
      </c>
      <c r="V830" s="65" t="str">
        <f ca="1">CONCATENATE(IF(AND(LEN(V829)&gt;=1,V829&lt;&gt;".",COUNTIF(V31:V$73,"*病*")&gt;0),".",""),IF(V31="病",$A830,""),IF(AND(LEN(V31)&gt;=2,ISNUMBER(SEARCH("病",V31))),$A830&amp;"("&amp;SUBSTITUTE(REPLACE(V31,1,SEARCH("病",V31)-1,""),"病","")&amp;""&amp;")",""))</f>
        <v/>
      </c>
      <c r="W830" s="65" t="str">
        <f ca="1">CONCATENATE(IF(AND(LEN(W829)&gt;=1,W829&lt;&gt;".",COUNTIF(W31:W$73,"*病*")&gt;0),".",""),IF(W31="病",$A830,""),IF(AND(LEN(W31)&gt;=2,ISNUMBER(SEARCH("病",W31))),$A830&amp;"("&amp;SUBSTITUTE(REPLACE(W31,1,SEARCH("病",W31)-1,""),"病","")&amp;""&amp;")",""))</f>
        <v/>
      </c>
      <c r="X830" s="65" t="str">
        <f ca="1">CONCATENATE(IF(AND(LEN(X829)&gt;=1,X829&lt;&gt;".",COUNTIF(X31:X$73,"*病*")&gt;0),".",""),IF(X31="病",$A830,""),IF(AND(LEN(X31)&gt;=2,ISNUMBER(SEARCH("病",X31))),$A830&amp;"("&amp;SUBSTITUTE(REPLACE(X31,1,SEARCH("病",X31)-1,""),"病","")&amp;""&amp;")",""))</f>
        <v/>
      </c>
      <c r="Y830" s="65" t="str">
        <f ca="1">CONCATENATE(IF(AND(LEN(Y829)&gt;=1,Y829&lt;&gt;".",COUNTIF(Y31:Y$73,"*病*")&gt;0),".",""),IF(Y31="病",$A830,""),IF(AND(LEN(Y31)&gt;=2,ISNUMBER(SEARCH("病",Y31))),$A830&amp;"("&amp;SUBSTITUTE(REPLACE(Y31,1,SEARCH("病",Y31)-1,""),"病","")&amp;""&amp;")",""))</f>
        <v/>
      </c>
      <c r="Z830" s="65" t="str">
        <f ca="1">CONCATENATE(IF(AND(LEN(Z829)&gt;=1,Z829&lt;&gt;".",COUNTIF(Z31:Z$73,"*病*")&gt;0),".",""),IF(Z31="病",$A830,""),IF(AND(LEN(Z31)&gt;=2,ISNUMBER(SEARCH("病",Z31))),$A830&amp;"("&amp;SUBSTITUTE(REPLACE(Z31,1,SEARCH("病",Z31)-1,""),"病","")&amp;""&amp;")",""))</f>
        <v/>
      </c>
      <c r="AA830" s="65" t="str">
        <f ca="1">CONCATENATE(IF(AND(LEN(AA829)&gt;=1,AA829&lt;&gt;".",COUNTIF(AA31:AA$73,"*病*")&gt;0),".",""),IF(AA31="病",$A830,""),IF(AND(LEN(AA31)&gt;=2,ISNUMBER(SEARCH("病",AA31))),$A830&amp;"("&amp;SUBSTITUTE(REPLACE(AA31,1,SEARCH("病",AA31)-1,""),"病","")&amp;""&amp;")",""))</f>
        <v/>
      </c>
      <c r="AB830" s="65" t="str">
        <f ca="1">CONCATENATE(IF(AND(LEN(AB829)&gt;=1,AB829&lt;&gt;".",COUNTIF(AB31:AB$73,"*病*")&gt;0),".",""),IF(AB31="病",$A830,""),IF(AND(LEN(AB31)&gt;=2,ISNUMBER(SEARCH("病",AB31))),$A830&amp;"("&amp;SUBSTITUTE(REPLACE(AB31,1,SEARCH("病",AB31)-1,""),"病","")&amp;""&amp;")",""))</f>
        <v/>
      </c>
      <c r="AC830" s="65" t="str">
        <f ca="1">CONCATENATE(IF(AND(LEN(AC829)&gt;=1,AC829&lt;&gt;".",COUNTIF(AC31:AC$73,"*病*")&gt;0),".",""),IF(AC31="病",$A830,""),IF(AND(LEN(AC31)&gt;=2,ISNUMBER(SEARCH("病",AC31))),$A830&amp;"("&amp;SUBSTITUTE(REPLACE(AC31,1,SEARCH("病",AC31)-1,""),"病","")&amp;""&amp;")",""))</f>
        <v/>
      </c>
      <c r="AD830" s="65" t="str">
        <f ca="1">CONCATENATE(IF(AND(LEN(AD829)&gt;=1,AD829&lt;&gt;".",COUNTIF(AD31:AD$73,"*病*")&gt;0),".",""),IF(AD31="病",$A830,""),IF(AND(LEN(AD31)&gt;=2,ISNUMBER(SEARCH("病",AD31))),$A830&amp;"("&amp;SUBSTITUTE(REPLACE(AD31,1,SEARCH("病",AD31)-1,""),"病","")&amp;""&amp;")",""))</f>
        <v/>
      </c>
      <c r="AE830" s="65" t="str">
        <f ca="1">CONCATENATE(IF(AND(LEN(AE829)&gt;=1,AE829&lt;&gt;".",COUNTIF(AE31:AE$73,"*病*")&gt;0),".",""),IF(AE31="病",$A830,""),IF(AND(LEN(AE31)&gt;=2,ISNUMBER(SEARCH("病",AE31))),$A830&amp;"("&amp;SUBSTITUTE(REPLACE(AE31,1,SEARCH("病",AE31)-1,""),"病","")&amp;""&amp;")",""))</f>
        <v/>
      </c>
      <c r="AF830" s="65" t="str">
        <f ca="1">CONCATENATE(IF(AND(LEN(AF829)&gt;=1,AF829&lt;&gt;".",COUNTIF(AF31:AF$73,"*病*")&gt;0),".",""),IF(AF31="病",$A830,""),IF(AND(LEN(AF31)&gt;=2,ISNUMBER(SEARCH("病",AF31))),$A830&amp;"("&amp;SUBSTITUTE(REPLACE(AF31,1,SEARCH("病",AF31)-1,""),"病","")&amp;""&amp;")",""))</f>
        <v/>
      </c>
      <c r="AG830" s="65" t="str">
        <f ca="1">CONCATENATE(IF(AND(LEN(AG829)&gt;=1,AG829&lt;&gt;".",COUNTIF(AG31:AG$73,"*病*")&gt;0),".",""),IF(AG31="病",$A830,""),IF(AND(LEN(AG31)&gt;=2,ISNUMBER(SEARCH("病",AG31))),$A830&amp;"("&amp;SUBSTITUTE(REPLACE(AG31,1,SEARCH("病",AG31)-1,""),"病","")&amp;""&amp;")",""))</f>
        <v/>
      </c>
      <c r="AH830" s="65"/>
      <c r="AI830" s="65"/>
      <c r="AJ830" s="65"/>
    </row>
    <row r="831" spans="1:36">
      <c r="A831" s="65">
        <f t="shared" si="67"/>
        <v>31</v>
      </c>
      <c r="B831" s="65" t="str">
        <f t="shared" si="67"/>
        <v>廖武頎</v>
      </c>
      <c r="C831" s="65" t="str">
        <f ca="1">CONCATENATE(IF(AND(LEN(C830)&gt;=1,C830&lt;&gt;".",COUNTIF(C32:C$73,"*病*")&gt;0),".",""),IF(C32="病",$A831,""),IF(AND(LEN(C32)&gt;=2,ISNUMBER(SEARCH("病",C32))),$A831&amp;"("&amp;SUBSTITUTE(REPLACE(C32,1,SEARCH("病",C32)-1,""),"病","")&amp;""&amp;")",""))</f>
        <v/>
      </c>
      <c r="D831" s="65" t="str">
        <f ca="1">CONCATENATE(IF(AND(LEN(D830)&gt;=1,D830&lt;&gt;".",COUNTIF(D32:D$73,"*病*")&gt;0),".",""),IF(D32="病",$A831,""),IF(AND(LEN(D32)&gt;=2,ISNUMBER(SEARCH("病",D32))),$A831&amp;"("&amp;SUBSTITUTE(REPLACE(D32,1,SEARCH("病",D32)-1,""),"病","")&amp;""&amp;")",""))</f>
        <v/>
      </c>
      <c r="E831" s="65" t="str">
        <f ca="1">CONCATENATE(IF(AND(LEN(E830)&gt;=1,E830&lt;&gt;".",COUNTIF(E32:E$73,"*病*")&gt;0),".",""),IF(E32="病",$A831,""),IF(AND(LEN(E32)&gt;=2,ISNUMBER(SEARCH("病",E32))),$A831&amp;"("&amp;SUBSTITUTE(REPLACE(E32,1,SEARCH("病",E32)-1,""),"病","")&amp;""&amp;")",""))</f>
        <v/>
      </c>
      <c r="F831" s="65" t="str">
        <f ca="1">CONCATENATE(IF(AND(LEN(F830)&gt;=1,F830&lt;&gt;".",COUNTIF(F32:F$73,"*病*")&gt;0),".",""),IF(F32="病",$A831,""),IF(AND(LEN(F32)&gt;=2,ISNUMBER(SEARCH("病",F32))),$A831&amp;"("&amp;SUBSTITUTE(REPLACE(F32,1,SEARCH("病",F32)-1,""),"病","")&amp;""&amp;")",""))</f>
        <v/>
      </c>
      <c r="G831" s="65" t="str">
        <f ca="1">CONCATENATE(IF(AND(LEN(G830)&gt;=1,G830&lt;&gt;".",COUNTIF(G32:G$73,"*病*")&gt;0),".",""),IF(G32="病",$A831,""),IF(AND(LEN(G32)&gt;=2,ISNUMBER(SEARCH("病",G32))),$A831&amp;"("&amp;SUBSTITUTE(REPLACE(G32,1,SEARCH("病",G32)-1,""),"病","")&amp;""&amp;")",""))</f>
        <v/>
      </c>
      <c r="H831" s="65" t="str">
        <f ca="1">CONCATENATE(IF(AND(LEN(H830)&gt;=1,H830&lt;&gt;".",COUNTIF(H32:H$73,"*病*")&gt;0),".",""),IF(H32="病",$A831,""),IF(AND(LEN(H32)&gt;=2,ISNUMBER(SEARCH("病",H32))),$A831&amp;"("&amp;SUBSTITUTE(REPLACE(H32,1,SEARCH("病",H32)-1,""),"病","")&amp;""&amp;")",""))</f>
        <v/>
      </c>
      <c r="I831" s="65" t="str">
        <f ca="1">CONCATENATE(IF(AND(LEN(I830)&gt;=1,I830&lt;&gt;".",COUNTIF(I32:I$73,"*病*")&gt;0),".",""),IF(I32="病",$A831,""),IF(AND(LEN(I32)&gt;=2,ISNUMBER(SEARCH("病",I32))),$A831&amp;"("&amp;SUBSTITUTE(REPLACE(I32,1,SEARCH("病",I32)-1,""),"病","")&amp;""&amp;")",""))</f>
        <v/>
      </c>
      <c r="J831" s="65" t="str">
        <f ca="1">CONCATENATE(IF(AND(LEN(J830)&gt;=1,J830&lt;&gt;".",COUNTIF(J32:J$73,"*病*")&gt;0),".",""),IF(J32="病",$A831,""),IF(AND(LEN(J32)&gt;=2,ISNUMBER(SEARCH("病",J32))),$A831&amp;"("&amp;SUBSTITUTE(REPLACE(J32,1,SEARCH("病",J32)-1,""),"病","")&amp;""&amp;")",""))</f>
        <v/>
      </c>
      <c r="K831" s="65" t="str">
        <f ca="1">CONCATENATE(IF(AND(LEN(K830)&gt;=1,K830&lt;&gt;".",COUNTIF(K32:K$73,"*病*")&gt;0),".",""),IF(K32="病",$A831,""),IF(AND(LEN(K32)&gt;=2,ISNUMBER(SEARCH("病",K32))),$A831&amp;"("&amp;SUBSTITUTE(REPLACE(K32,1,SEARCH("病",K32)-1,""),"病","")&amp;""&amp;")",""))</f>
        <v/>
      </c>
      <c r="L831" s="65" t="str">
        <f ca="1">CONCATENATE(IF(AND(LEN(L830)&gt;=1,L830&lt;&gt;".",COUNTIF(L32:L$73,"*病*")&gt;0),".",""),IF(L32="病",$A831,""),IF(AND(LEN(L32)&gt;=2,ISNUMBER(SEARCH("病",L32))),$A831&amp;"("&amp;SUBSTITUTE(REPLACE(L32,1,SEARCH("病",L32)-1,""),"病","")&amp;""&amp;")",""))</f>
        <v/>
      </c>
      <c r="M831" s="65" t="str">
        <f ca="1">CONCATENATE(IF(AND(LEN(M830)&gt;=1,M830&lt;&gt;".",COUNTIF(M32:M$73,"*病*")&gt;0),".",""),IF(M32="病",$A831,""),IF(AND(LEN(M32)&gt;=2,ISNUMBER(SEARCH("病",M32))),$A831&amp;"("&amp;SUBSTITUTE(REPLACE(M32,1,SEARCH("病",M32)-1,""),"病","")&amp;""&amp;")",""))</f>
        <v/>
      </c>
      <c r="N831" s="65" t="str">
        <f ca="1">CONCATENATE(IF(AND(LEN(N830)&gt;=1,N830&lt;&gt;".",COUNTIF(N32:N$73,"*病*")&gt;0),".",""),IF(N32="病",$A831,""),IF(AND(LEN(N32)&gt;=2,ISNUMBER(SEARCH("病",N32))),$A831&amp;"("&amp;SUBSTITUTE(REPLACE(N32,1,SEARCH("病",N32)-1,""),"病","")&amp;""&amp;")",""))</f>
        <v/>
      </c>
      <c r="O831" s="65" t="str">
        <f ca="1">CONCATENATE(IF(AND(LEN(O830)&gt;=1,O830&lt;&gt;".",COUNTIF(O32:O$73,"*病*")&gt;0),".",""),IF(O32="病",$A831,""),IF(AND(LEN(O32)&gt;=2,ISNUMBER(SEARCH("病",O32))),$A831&amp;"("&amp;SUBSTITUTE(REPLACE(O32,1,SEARCH("病",O32)-1,""),"病","")&amp;""&amp;")",""))</f>
        <v/>
      </c>
      <c r="P831" s="65" t="str">
        <f ca="1">CONCATENATE(IF(AND(LEN(P830)&gt;=1,P830&lt;&gt;".",COUNTIF(P32:P$73,"*病*")&gt;0),".",""),IF(P32="病",$A831,""),IF(AND(LEN(P32)&gt;=2,ISNUMBER(SEARCH("病",P32))),$A831&amp;"("&amp;SUBSTITUTE(REPLACE(P32,1,SEARCH("病",P32)-1,""),"病","")&amp;""&amp;")",""))</f>
        <v/>
      </c>
      <c r="Q831" s="65" t="str">
        <f ca="1">CONCATENATE(IF(AND(LEN(Q830)&gt;=1,Q830&lt;&gt;".",COUNTIF(Q32:Q$73,"*病*")&gt;0),".",""),IF(Q32="病",$A831,""),IF(AND(LEN(Q32)&gt;=2,ISNUMBER(SEARCH("病",Q32))),$A831&amp;"("&amp;SUBSTITUTE(REPLACE(Q32,1,SEARCH("病",Q32)-1,""),"病","")&amp;""&amp;")",""))</f>
        <v/>
      </c>
      <c r="R831" s="65" t="str">
        <f ca="1">CONCATENATE(IF(AND(LEN(R830)&gt;=1,R830&lt;&gt;".",COUNTIF(R32:R$73,"*病*")&gt;0),".",""),IF(R32="病",$A831,""),IF(AND(LEN(R32)&gt;=2,ISNUMBER(SEARCH("病",R32))),$A831&amp;"("&amp;SUBSTITUTE(REPLACE(R32,1,SEARCH("病",R32)-1,""),"病","")&amp;""&amp;")",""))</f>
        <v/>
      </c>
      <c r="S831" s="65" t="str">
        <f ca="1">CONCATENATE(IF(AND(LEN(S830)&gt;=1,S830&lt;&gt;".",COUNTIF(S32:S$73,"*病*")&gt;0),".",""),IF(S32="病",$A831,""),IF(AND(LEN(S32)&gt;=2,ISNUMBER(SEARCH("病",S32))),$A831&amp;"("&amp;SUBSTITUTE(REPLACE(S32,1,SEARCH("病",S32)-1,""),"病","")&amp;""&amp;")",""))</f>
        <v/>
      </c>
      <c r="T831" s="65" t="str">
        <f ca="1">CONCATENATE(IF(AND(LEN(T830)&gt;=1,T830&lt;&gt;".",COUNTIF(T32:T$73,"*病*")&gt;0),".",""),IF(T32="病",$A831,""),IF(AND(LEN(T32)&gt;=2,ISNUMBER(SEARCH("病",T32))),$A831&amp;"("&amp;SUBSTITUTE(REPLACE(T32,1,SEARCH("病",T32)-1,""),"病","")&amp;""&amp;")",""))</f>
        <v/>
      </c>
      <c r="U831" s="65" t="str">
        <f ca="1">CONCATENATE(IF(AND(LEN(U830)&gt;=1,U830&lt;&gt;".",COUNTIF(U32:U$73,"*病*")&gt;0),".",""),IF(U32="病",$A831,""),IF(AND(LEN(U32)&gt;=2,ISNUMBER(SEARCH("病",U32))),$A831&amp;"("&amp;SUBSTITUTE(REPLACE(U32,1,SEARCH("病",U32)-1,""),"病","")&amp;""&amp;")",""))</f>
        <v/>
      </c>
      <c r="V831" s="65" t="str">
        <f ca="1">CONCATENATE(IF(AND(LEN(V830)&gt;=1,V830&lt;&gt;".",COUNTIF(V32:V$73,"*病*")&gt;0),".",""),IF(V32="病",$A831,""),IF(AND(LEN(V32)&gt;=2,ISNUMBER(SEARCH("病",V32))),$A831&amp;"("&amp;SUBSTITUTE(REPLACE(V32,1,SEARCH("病",V32)-1,""),"病","")&amp;""&amp;")",""))</f>
        <v/>
      </c>
      <c r="W831" s="65" t="str">
        <f ca="1">CONCATENATE(IF(AND(LEN(W830)&gt;=1,W830&lt;&gt;".",COUNTIF(W32:W$73,"*病*")&gt;0),".",""),IF(W32="病",$A831,""),IF(AND(LEN(W32)&gt;=2,ISNUMBER(SEARCH("病",W32))),$A831&amp;"("&amp;SUBSTITUTE(REPLACE(W32,1,SEARCH("病",W32)-1,""),"病","")&amp;""&amp;")",""))</f>
        <v/>
      </c>
      <c r="X831" s="65" t="str">
        <f ca="1">CONCATENATE(IF(AND(LEN(X830)&gt;=1,X830&lt;&gt;".",COUNTIF(X32:X$73,"*病*")&gt;0),".",""),IF(X32="病",$A831,""),IF(AND(LEN(X32)&gt;=2,ISNUMBER(SEARCH("病",X32))),$A831&amp;"("&amp;SUBSTITUTE(REPLACE(X32,1,SEARCH("病",X32)-1,""),"病","")&amp;""&amp;")",""))</f>
        <v/>
      </c>
      <c r="Y831" s="65" t="str">
        <f ca="1">CONCATENATE(IF(AND(LEN(Y830)&gt;=1,Y830&lt;&gt;".",COUNTIF(Y32:Y$73,"*病*")&gt;0),".",""),IF(Y32="病",$A831,""),IF(AND(LEN(Y32)&gt;=2,ISNUMBER(SEARCH("病",Y32))),$A831&amp;"("&amp;SUBSTITUTE(REPLACE(Y32,1,SEARCH("病",Y32)-1,""),"病","")&amp;""&amp;")",""))</f>
        <v/>
      </c>
      <c r="Z831" s="65" t="str">
        <f ca="1">CONCATENATE(IF(AND(LEN(Z830)&gt;=1,Z830&lt;&gt;".",COUNTIF(Z32:Z$73,"*病*")&gt;0),".",""),IF(Z32="病",$A831,""),IF(AND(LEN(Z32)&gt;=2,ISNUMBER(SEARCH("病",Z32))),$A831&amp;"("&amp;SUBSTITUTE(REPLACE(Z32,1,SEARCH("病",Z32)-1,""),"病","")&amp;""&amp;")",""))</f>
        <v/>
      </c>
      <c r="AA831" s="65" t="str">
        <f ca="1">CONCATENATE(IF(AND(LEN(AA830)&gt;=1,AA830&lt;&gt;".",COUNTIF(AA32:AA$73,"*病*")&gt;0),".",""),IF(AA32="病",$A831,""),IF(AND(LEN(AA32)&gt;=2,ISNUMBER(SEARCH("病",AA32))),$A831&amp;"("&amp;SUBSTITUTE(REPLACE(AA32,1,SEARCH("病",AA32)-1,""),"病","")&amp;""&amp;")",""))</f>
        <v/>
      </c>
      <c r="AB831" s="65" t="str">
        <f ca="1">CONCATENATE(IF(AND(LEN(AB830)&gt;=1,AB830&lt;&gt;".",COUNTIF(AB32:AB$73,"*病*")&gt;0),".",""),IF(AB32="病",$A831,""),IF(AND(LEN(AB32)&gt;=2,ISNUMBER(SEARCH("病",AB32))),$A831&amp;"("&amp;SUBSTITUTE(REPLACE(AB32,1,SEARCH("病",AB32)-1,""),"病","")&amp;""&amp;")",""))</f>
        <v/>
      </c>
      <c r="AC831" s="65" t="str">
        <f ca="1">CONCATENATE(IF(AND(LEN(AC830)&gt;=1,AC830&lt;&gt;".",COUNTIF(AC32:AC$73,"*病*")&gt;0),".",""),IF(AC32="病",$A831,""),IF(AND(LEN(AC32)&gt;=2,ISNUMBER(SEARCH("病",AC32))),$A831&amp;"("&amp;SUBSTITUTE(REPLACE(AC32,1,SEARCH("病",AC32)-1,""),"病","")&amp;""&amp;")",""))</f>
        <v/>
      </c>
      <c r="AD831" s="65" t="str">
        <f ca="1">CONCATENATE(IF(AND(LEN(AD830)&gt;=1,AD830&lt;&gt;".",COUNTIF(AD32:AD$73,"*病*")&gt;0),".",""),IF(AD32="病",$A831,""),IF(AND(LEN(AD32)&gt;=2,ISNUMBER(SEARCH("病",AD32))),$A831&amp;"("&amp;SUBSTITUTE(REPLACE(AD32,1,SEARCH("病",AD32)-1,""),"病","")&amp;""&amp;")",""))</f>
        <v/>
      </c>
      <c r="AE831" s="65" t="str">
        <f ca="1">CONCATENATE(IF(AND(LEN(AE830)&gt;=1,AE830&lt;&gt;".",COUNTIF(AE32:AE$73,"*病*")&gt;0),".",""),IF(AE32="病",$A831,""),IF(AND(LEN(AE32)&gt;=2,ISNUMBER(SEARCH("病",AE32))),$A831&amp;"("&amp;SUBSTITUTE(REPLACE(AE32,1,SEARCH("病",AE32)-1,""),"病","")&amp;""&amp;")",""))</f>
        <v/>
      </c>
      <c r="AF831" s="65" t="str">
        <f ca="1">CONCATENATE(IF(AND(LEN(AF830)&gt;=1,AF830&lt;&gt;".",COUNTIF(AF32:AF$73,"*病*")&gt;0),".",""),IF(AF32="病",$A831,""),IF(AND(LEN(AF32)&gt;=2,ISNUMBER(SEARCH("病",AF32))),$A831&amp;"("&amp;SUBSTITUTE(REPLACE(AF32,1,SEARCH("病",AF32)-1,""),"病","")&amp;""&amp;")",""))</f>
        <v/>
      </c>
      <c r="AG831" s="65" t="str">
        <f ca="1">CONCATENATE(IF(AND(LEN(AG830)&gt;=1,AG830&lt;&gt;".",COUNTIF(AG32:AG$73,"*病*")&gt;0),".",""),IF(AG32="病",$A831,""),IF(AND(LEN(AG32)&gt;=2,ISNUMBER(SEARCH("病",AG32))),$A831&amp;"("&amp;SUBSTITUTE(REPLACE(AG32,1,SEARCH("病",AG32)-1,""),"病","")&amp;""&amp;")",""))</f>
        <v/>
      </c>
      <c r="AH831" s="65"/>
      <c r="AI831" s="65"/>
      <c r="AJ831" s="65"/>
    </row>
    <row r="832" spans="1:36">
      <c r="A832" s="65">
        <f t="shared" si="67"/>
        <v>32</v>
      </c>
      <c r="B832" s="65" t="str">
        <f t="shared" si="67"/>
        <v>李璟霖</v>
      </c>
      <c r="C832" s="65" t="str">
        <f ca="1">CONCATENATE(IF(AND(LEN(C831)&gt;=1,C831&lt;&gt;".",COUNTIF(C33:C$73,"*病*")&gt;0),".",""),IF(C33="病",$A832,""),IF(AND(LEN(C33)&gt;=2,ISNUMBER(SEARCH("病",C33))),$A832&amp;"("&amp;SUBSTITUTE(REPLACE(C33,1,SEARCH("病",C33)-1,""),"病","")&amp;""&amp;")",""))</f>
        <v/>
      </c>
      <c r="D832" s="65" t="str">
        <f ca="1">CONCATENATE(IF(AND(LEN(D831)&gt;=1,D831&lt;&gt;".",COUNTIF(D33:D$73,"*病*")&gt;0),".",""),IF(D33="病",$A832,""),IF(AND(LEN(D33)&gt;=2,ISNUMBER(SEARCH("病",D33))),$A832&amp;"("&amp;SUBSTITUTE(REPLACE(D33,1,SEARCH("病",D33)-1,""),"病","")&amp;""&amp;")",""))</f>
        <v/>
      </c>
      <c r="E832" s="65" t="str">
        <f ca="1">CONCATENATE(IF(AND(LEN(E831)&gt;=1,E831&lt;&gt;".",COUNTIF(E33:E$73,"*病*")&gt;0),".",""),IF(E33="病",$A832,""),IF(AND(LEN(E33)&gt;=2,ISNUMBER(SEARCH("病",E33))),$A832&amp;"("&amp;SUBSTITUTE(REPLACE(E33,1,SEARCH("病",E33)-1,""),"病","")&amp;""&amp;")",""))</f>
        <v/>
      </c>
      <c r="F832" s="65" t="str">
        <f ca="1">CONCATENATE(IF(AND(LEN(F831)&gt;=1,F831&lt;&gt;".",COUNTIF(F33:F$73,"*病*")&gt;0),".",""),IF(F33="病",$A832,""),IF(AND(LEN(F33)&gt;=2,ISNUMBER(SEARCH("病",F33))),$A832&amp;"("&amp;SUBSTITUTE(REPLACE(F33,1,SEARCH("病",F33)-1,""),"病","")&amp;""&amp;")",""))</f>
        <v/>
      </c>
      <c r="G832" s="65" t="str">
        <f ca="1">CONCATENATE(IF(AND(LEN(G831)&gt;=1,G831&lt;&gt;".",COUNTIF(G33:G$73,"*病*")&gt;0),".",""),IF(G33="病",$A832,""),IF(AND(LEN(G33)&gt;=2,ISNUMBER(SEARCH("病",G33))),$A832&amp;"("&amp;SUBSTITUTE(REPLACE(G33,1,SEARCH("病",G33)-1,""),"病","")&amp;""&amp;")",""))</f>
        <v/>
      </c>
      <c r="H832" s="65" t="str">
        <f ca="1">CONCATENATE(IF(AND(LEN(H831)&gt;=1,H831&lt;&gt;".",COUNTIF(H33:H$73,"*病*")&gt;0),".",""),IF(H33="病",$A832,""),IF(AND(LEN(H33)&gt;=2,ISNUMBER(SEARCH("病",H33))),$A832&amp;"("&amp;SUBSTITUTE(REPLACE(H33,1,SEARCH("病",H33)-1,""),"病","")&amp;""&amp;")",""))</f>
        <v/>
      </c>
      <c r="I832" s="65" t="str">
        <f ca="1">CONCATENATE(IF(AND(LEN(I831)&gt;=1,I831&lt;&gt;".",COUNTIF(I33:I$73,"*病*")&gt;0),".",""),IF(I33="病",$A832,""),IF(AND(LEN(I33)&gt;=2,ISNUMBER(SEARCH("病",I33))),$A832&amp;"("&amp;SUBSTITUTE(REPLACE(I33,1,SEARCH("病",I33)-1,""),"病","")&amp;""&amp;")",""))</f>
        <v/>
      </c>
      <c r="J832" s="65" t="str">
        <f ca="1">CONCATENATE(IF(AND(LEN(J831)&gt;=1,J831&lt;&gt;".",COUNTIF(J33:J$73,"*病*")&gt;0),".",""),IF(J33="病",$A832,""),IF(AND(LEN(J33)&gt;=2,ISNUMBER(SEARCH("病",J33))),$A832&amp;"("&amp;SUBSTITUTE(REPLACE(J33,1,SEARCH("病",J33)-1,""),"病","")&amp;""&amp;")",""))</f>
        <v/>
      </c>
      <c r="K832" s="65" t="str">
        <f ca="1">CONCATENATE(IF(AND(LEN(K831)&gt;=1,K831&lt;&gt;".",COUNTIF(K33:K$73,"*病*")&gt;0),".",""),IF(K33="病",$A832,""),IF(AND(LEN(K33)&gt;=2,ISNUMBER(SEARCH("病",K33))),$A832&amp;"("&amp;SUBSTITUTE(REPLACE(K33,1,SEARCH("病",K33)-1,""),"病","")&amp;""&amp;")",""))</f>
        <v/>
      </c>
      <c r="L832" s="65" t="str">
        <f ca="1">CONCATENATE(IF(AND(LEN(L831)&gt;=1,L831&lt;&gt;".",COUNTIF(L33:L$73,"*病*")&gt;0),".",""),IF(L33="病",$A832,""),IF(AND(LEN(L33)&gt;=2,ISNUMBER(SEARCH("病",L33))),$A832&amp;"("&amp;SUBSTITUTE(REPLACE(L33,1,SEARCH("病",L33)-1,""),"病","")&amp;""&amp;")",""))</f>
        <v/>
      </c>
      <c r="M832" s="65" t="str">
        <f ca="1">CONCATENATE(IF(AND(LEN(M831)&gt;=1,M831&lt;&gt;".",COUNTIF(M33:M$73,"*病*")&gt;0),".",""),IF(M33="病",$A832,""),IF(AND(LEN(M33)&gt;=2,ISNUMBER(SEARCH("病",M33))),$A832&amp;"("&amp;SUBSTITUTE(REPLACE(M33,1,SEARCH("病",M33)-1,""),"病","")&amp;""&amp;")",""))</f>
        <v/>
      </c>
      <c r="N832" s="65" t="str">
        <f ca="1">CONCATENATE(IF(AND(LEN(N831)&gt;=1,N831&lt;&gt;".",COUNTIF(N33:N$73,"*病*")&gt;0),".",""),IF(N33="病",$A832,""),IF(AND(LEN(N33)&gt;=2,ISNUMBER(SEARCH("病",N33))),$A832&amp;"("&amp;SUBSTITUTE(REPLACE(N33,1,SEARCH("病",N33)-1,""),"病","")&amp;""&amp;")",""))</f>
        <v/>
      </c>
      <c r="O832" s="65" t="str">
        <f ca="1">CONCATENATE(IF(AND(LEN(O831)&gt;=1,O831&lt;&gt;".",COUNTIF(O33:O$73,"*病*")&gt;0),".",""),IF(O33="病",$A832,""),IF(AND(LEN(O33)&gt;=2,ISNUMBER(SEARCH("病",O33))),$A832&amp;"("&amp;SUBSTITUTE(REPLACE(O33,1,SEARCH("病",O33)-1,""),"病","")&amp;""&amp;")",""))</f>
        <v/>
      </c>
      <c r="P832" s="65" t="str">
        <f ca="1">CONCATENATE(IF(AND(LEN(P831)&gt;=1,P831&lt;&gt;".",COUNTIF(P33:P$73,"*病*")&gt;0),".",""),IF(P33="病",$A832,""),IF(AND(LEN(P33)&gt;=2,ISNUMBER(SEARCH("病",P33))),$A832&amp;"("&amp;SUBSTITUTE(REPLACE(P33,1,SEARCH("病",P33)-1,""),"病","")&amp;""&amp;")",""))</f>
        <v/>
      </c>
      <c r="Q832" s="65" t="str">
        <f ca="1">CONCATENATE(IF(AND(LEN(Q831)&gt;=1,Q831&lt;&gt;".",COUNTIF(Q33:Q$73,"*病*")&gt;0),".",""),IF(Q33="病",$A832,""),IF(AND(LEN(Q33)&gt;=2,ISNUMBER(SEARCH("病",Q33))),$A832&amp;"("&amp;SUBSTITUTE(REPLACE(Q33,1,SEARCH("病",Q33)-1,""),"病","")&amp;""&amp;")",""))</f>
        <v/>
      </c>
      <c r="R832" s="65" t="str">
        <f ca="1">CONCATENATE(IF(AND(LEN(R831)&gt;=1,R831&lt;&gt;".",COUNTIF(R33:R$73,"*病*")&gt;0),".",""),IF(R33="病",$A832,""),IF(AND(LEN(R33)&gt;=2,ISNUMBER(SEARCH("病",R33))),$A832&amp;"("&amp;SUBSTITUTE(REPLACE(R33,1,SEARCH("病",R33)-1,""),"病","")&amp;""&amp;")",""))</f>
        <v/>
      </c>
      <c r="S832" s="65" t="str">
        <f ca="1">CONCATENATE(IF(AND(LEN(S831)&gt;=1,S831&lt;&gt;".",COUNTIF(S33:S$73,"*病*")&gt;0),".",""),IF(S33="病",$A832,""),IF(AND(LEN(S33)&gt;=2,ISNUMBER(SEARCH("病",S33))),$A832&amp;"("&amp;SUBSTITUTE(REPLACE(S33,1,SEARCH("病",S33)-1,""),"病","")&amp;""&amp;")",""))</f>
        <v/>
      </c>
      <c r="T832" s="65" t="str">
        <f ca="1">CONCATENATE(IF(AND(LEN(T831)&gt;=1,T831&lt;&gt;".",COUNTIF(T33:T$73,"*病*")&gt;0),".",""),IF(T33="病",$A832,""),IF(AND(LEN(T33)&gt;=2,ISNUMBER(SEARCH("病",T33))),$A832&amp;"("&amp;SUBSTITUTE(REPLACE(T33,1,SEARCH("病",T33)-1,""),"病","")&amp;""&amp;")",""))</f>
        <v/>
      </c>
      <c r="U832" s="65" t="str">
        <f ca="1">CONCATENATE(IF(AND(LEN(U831)&gt;=1,U831&lt;&gt;".",COUNTIF(U33:U$73,"*病*")&gt;0),".",""),IF(U33="病",$A832,""),IF(AND(LEN(U33)&gt;=2,ISNUMBER(SEARCH("病",U33))),$A832&amp;"("&amp;SUBSTITUTE(REPLACE(U33,1,SEARCH("病",U33)-1,""),"病","")&amp;""&amp;")",""))</f>
        <v/>
      </c>
      <c r="V832" s="65" t="str">
        <f ca="1">CONCATENATE(IF(AND(LEN(V831)&gt;=1,V831&lt;&gt;".",COUNTIF(V33:V$73,"*病*")&gt;0),".",""),IF(V33="病",$A832,""),IF(AND(LEN(V33)&gt;=2,ISNUMBER(SEARCH("病",V33))),$A832&amp;"("&amp;SUBSTITUTE(REPLACE(V33,1,SEARCH("病",V33)-1,""),"病","")&amp;""&amp;")",""))</f>
        <v/>
      </c>
      <c r="W832" s="65" t="str">
        <f ca="1">CONCATENATE(IF(AND(LEN(W831)&gt;=1,W831&lt;&gt;".",COUNTIF(W33:W$73,"*病*")&gt;0),".",""),IF(W33="病",$A832,""),IF(AND(LEN(W33)&gt;=2,ISNUMBER(SEARCH("病",W33))),$A832&amp;"("&amp;SUBSTITUTE(REPLACE(W33,1,SEARCH("病",W33)-1,""),"病","")&amp;""&amp;")",""))</f>
        <v/>
      </c>
      <c r="X832" s="65" t="str">
        <f ca="1">CONCATENATE(IF(AND(LEN(X831)&gt;=1,X831&lt;&gt;".",COUNTIF(X33:X$73,"*病*")&gt;0),".",""),IF(X33="病",$A832,""),IF(AND(LEN(X33)&gt;=2,ISNUMBER(SEARCH("病",X33))),$A832&amp;"("&amp;SUBSTITUTE(REPLACE(X33,1,SEARCH("病",X33)-1,""),"病","")&amp;""&amp;")",""))</f>
        <v/>
      </c>
      <c r="Y832" s="65" t="str">
        <f ca="1">CONCATENATE(IF(AND(LEN(Y831)&gt;=1,Y831&lt;&gt;".",COUNTIF(Y33:Y$73,"*病*")&gt;0),".",""),IF(Y33="病",$A832,""),IF(AND(LEN(Y33)&gt;=2,ISNUMBER(SEARCH("病",Y33))),$A832&amp;"("&amp;SUBSTITUTE(REPLACE(Y33,1,SEARCH("病",Y33)-1,""),"病","")&amp;""&amp;")",""))</f>
        <v/>
      </c>
      <c r="Z832" s="65" t="str">
        <f ca="1">CONCATENATE(IF(AND(LEN(Z831)&gt;=1,Z831&lt;&gt;".",COUNTIF(Z33:Z$73,"*病*")&gt;0),".",""),IF(Z33="病",$A832,""),IF(AND(LEN(Z33)&gt;=2,ISNUMBER(SEARCH("病",Z33))),$A832&amp;"("&amp;SUBSTITUTE(REPLACE(Z33,1,SEARCH("病",Z33)-1,""),"病","")&amp;""&amp;")",""))</f>
        <v/>
      </c>
      <c r="AA832" s="65" t="str">
        <f ca="1">CONCATENATE(IF(AND(LEN(AA831)&gt;=1,AA831&lt;&gt;".",COUNTIF(AA33:AA$73,"*病*")&gt;0),".",""),IF(AA33="病",$A832,""),IF(AND(LEN(AA33)&gt;=2,ISNUMBER(SEARCH("病",AA33))),$A832&amp;"("&amp;SUBSTITUTE(REPLACE(AA33,1,SEARCH("病",AA33)-1,""),"病","")&amp;""&amp;")",""))</f>
        <v/>
      </c>
      <c r="AB832" s="65" t="str">
        <f ca="1">CONCATENATE(IF(AND(LEN(AB831)&gt;=1,AB831&lt;&gt;".",COUNTIF(AB33:AB$73,"*病*")&gt;0),".",""),IF(AB33="病",$A832,""),IF(AND(LEN(AB33)&gt;=2,ISNUMBER(SEARCH("病",AB33))),$A832&amp;"("&amp;SUBSTITUTE(REPLACE(AB33,1,SEARCH("病",AB33)-1,""),"病","")&amp;""&amp;")",""))</f>
        <v/>
      </c>
      <c r="AC832" s="65" t="str">
        <f ca="1">CONCATENATE(IF(AND(LEN(AC831)&gt;=1,AC831&lt;&gt;".",COUNTIF(AC33:AC$73,"*病*")&gt;0),".",""),IF(AC33="病",$A832,""),IF(AND(LEN(AC33)&gt;=2,ISNUMBER(SEARCH("病",AC33))),$A832&amp;"("&amp;SUBSTITUTE(REPLACE(AC33,1,SEARCH("病",AC33)-1,""),"病","")&amp;""&amp;")",""))</f>
        <v/>
      </c>
      <c r="AD832" s="65" t="str">
        <f ca="1">CONCATENATE(IF(AND(LEN(AD831)&gt;=1,AD831&lt;&gt;".",COUNTIF(AD33:AD$73,"*病*")&gt;0),".",""),IF(AD33="病",$A832,""),IF(AND(LEN(AD33)&gt;=2,ISNUMBER(SEARCH("病",AD33))),$A832&amp;"("&amp;SUBSTITUTE(REPLACE(AD33,1,SEARCH("病",AD33)-1,""),"病","")&amp;""&amp;")",""))</f>
        <v/>
      </c>
      <c r="AE832" s="65" t="str">
        <f ca="1">CONCATENATE(IF(AND(LEN(AE831)&gt;=1,AE831&lt;&gt;".",COUNTIF(AE33:AE$73,"*病*")&gt;0),".",""),IF(AE33="病",$A832,""),IF(AND(LEN(AE33)&gt;=2,ISNUMBER(SEARCH("病",AE33))),$A832&amp;"("&amp;SUBSTITUTE(REPLACE(AE33,1,SEARCH("病",AE33)-1,""),"病","")&amp;""&amp;")",""))</f>
        <v/>
      </c>
      <c r="AF832" s="65" t="str">
        <f ca="1">CONCATENATE(IF(AND(LEN(AF831)&gt;=1,AF831&lt;&gt;".",COUNTIF(AF33:AF$73,"*病*")&gt;0),".",""),IF(AF33="病",$A832,""),IF(AND(LEN(AF33)&gt;=2,ISNUMBER(SEARCH("病",AF33))),$A832&amp;"("&amp;SUBSTITUTE(REPLACE(AF33,1,SEARCH("病",AF33)-1,""),"病","")&amp;""&amp;")",""))</f>
        <v/>
      </c>
      <c r="AG832" s="65" t="str">
        <f ca="1">CONCATENATE(IF(AND(LEN(AG831)&gt;=1,AG831&lt;&gt;".",COUNTIF(AG33:AG$73,"*病*")&gt;0),".",""),IF(AG33="病",$A832,""),IF(AND(LEN(AG33)&gt;=2,ISNUMBER(SEARCH("病",AG33))),$A832&amp;"("&amp;SUBSTITUTE(REPLACE(AG33,1,SEARCH("病",AG33)-1,""),"病","")&amp;""&amp;")",""))</f>
        <v/>
      </c>
      <c r="AH832" s="65"/>
      <c r="AI832" s="65"/>
      <c r="AJ832" s="65"/>
    </row>
    <row r="833" spans="1:36">
      <c r="A833" s="65">
        <f t="shared" si="67"/>
        <v>33</v>
      </c>
      <c r="B833" s="65" t="str">
        <f t="shared" si="67"/>
        <v>董勁亨</v>
      </c>
      <c r="C833" s="65" t="str">
        <f ca="1">CONCATENATE(IF(AND(LEN(C832)&gt;=1,C832&lt;&gt;".",COUNTIF(C34:C$73,"*病*")&gt;0),".",""),IF(C34="病",$A833,""),IF(AND(LEN(C34)&gt;=2,ISNUMBER(SEARCH("病",C34))),$A833&amp;"("&amp;SUBSTITUTE(REPLACE(C34,1,SEARCH("病",C34)-1,""),"病","")&amp;""&amp;")",""))</f>
        <v/>
      </c>
      <c r="D833" s="65" t="str">
        <f ca="1">CONCATENATE(IF(AND(LEN(D832)&gt;=1,D832&lt;&gt;".",COUNTIF(D34:D$73,"*病*")&gt;0),".",""),IF(D34="病",$A833,""),IF(AND(LEN(D34)&gt;=2,ISNUMBER(SEARCH("病",D34))),$A833&amp;"("&amp;SUBSTITUTE(REPLACE(D34,1,SEARCH("病",D34)-1,""),"病","")&amp;""&amp;")",""))</f>
        <v/>
      </c>
      <c r="E833" s="65" t="str">
        <f ca="1">CONCATENATE(IF(AND(LEN(E832)&gt;=1,E832&lt;&gt;".",COUNTIF(E34:E$73,"*病*")&gt;0),".",""),IF(E34="病",$A833,""),IF(AND(LEN(E34)&gt;=2,ISNUMBER(SEARCH("病",E34))),$A833&amp;"("&amp;SUBSTITUTE(REPLACE(E34,1,SEARCH("病",E34)-1,""),"病","")&amp;""&amp;")",""))</f>
        <v/>
      </c>
      <c r="F833" s="65" t="str">
        <f ca="1">CONCATENATE(IF(AND(LEN(F832)&gt;=1,F832&lt;&gt;".",COUNTIF(F34:F$73,"*病*")&gt;0),".",""),IF(F34="病",$A833,""),IF(AND(LEN(F34)&gt;=2,ISNUMBER(SEARCH("病",F34))),$A833&amp;"("&amp;SUBSTITUTE(REPLACE(F34,1,SEARCH("病",F34)-1,""),"病","")&amp;""&amp;")",""))</f>
        <v/>
      </c>
      <c r="G833" s="65" t="str">
        <f ca="1">CONCATENATE(IF(AND(LEN(G832)&gt;=1,G832&lt;&gt;".",COUNTIF(G34:G$73,"*病*")&gt;0),".",""),IF(G34="病",$A833,""),IF(AND(LEN(G34)&gt;=2,ISNUMBER(SEARCH("病",G34))),$A833&amp;"("&amp;SUBSTITUTE(REPLACE(G34,1,SEARCH("病",G34)-1,""),"病","")&amp;""&amp;")",""))</f>
        <v/>
      </c>
      <c r="H833" s="65" t="str">
        <f ca="1">CONCATENATE(IF(AND(LEN(H832)&gt;=1,H832&lt;&gt;".",COUNTIF(H34:H$73,"*病*")&gt;0),".",""),IF(H34="病",$A833,""),IF(AND(LEN(H34)&gt;=2,ISNUMBER(SEARCH("病",H34))),$A833&amp;"("&amp;SUBSTITUTE(REPLACE(H34,1,SEARCH("病",H34)-1,""),"病","")&amp;""&amp;")",""))</f>
        <v/>
      </c>
      <c r="I833" s="65" t="str">
        <f ca="1">CONCATENATE(IF(AND(LEN(I832)&gt;=1,I832&lt;&gt;".",COUNTIF(I34:I$73,"*病*")&gt;0),".",""),IF(I34="病",$A833,""),IF(AND(LEN(I34)&gt;=2,ISNUMBER(SEARCH("病",I34))),$A833&amp;"("&amp;SUBSTITUTE(REPLACE(I34,1,SEARCH("病",I34)-1,""),"病","")&amp;""&amp;")",""))</f>
        <v/>
      </c>
      <c r="J833" s="65" t="str">
        <f ca="1">CONCATENATE(IF(AND(LEN(J832)&gt;=1,J832&lt;&gt;".",COUNTIF(J34:J$73,"*病*")&gt;0),".",""),IF(J34="病",$A833,""),IF(AND(LEN(J34)&gt;=2,ISNUMBER(SEARCH("病",J34))),$A833&amp;"("&amp;SUBSTITUTE(REPLACE(J34,1,SEARCH("病",J34)-1,""),"病","")&amp;""&amp;")",""))</f>
        <v/>
      </c>
      <c r="K833" s="65" t="str">
        <f ca="1">CONCATENATE(IF(AND(LEN(K832)&gt;=1,K832&lt;&gt;".",COUNTIF(K34:K$73,"*病*")&gt;0),".",""),IF(K34="病",$A833,""),IF(AND(LEN(K34)&gt;=2,ISNUMBER(SEARCH("病",K34))),$A833&amp;"("&amp;SUBSTITUTE(REPLACE(K34,1,SEARCH("病",K34)-1,""),"病","")&amp;""&amp;")",""))</f>
        <v/>
      </c>
      <c r="L833" s="65" t="str">
        <f ca="1">CONCATENATE(IF(AND(LEN(L832)&gt;=1,L832&lt;&gt;".",COUNTIF(L34:L$73,"*病*")&gt;0),".",""),IF(L34="病",$A833,""),IF(AND(LEN(L34)&gt;=2,ISNUMBER(SEARCH("病",L34))),$A833&amp;"("&amp;SUBSTITUTE(REPLACE(L34,1,SEARCH("病",L34)-1,""),"病","")&amp;""&amp;")",""))</f>
        <v/>
      </c>
      <c r="M833" s="65" t="str">
        <f ca="1">CONCATENATE(IF(AND(LEN(M832)&gt;=1,M832&lt;&gt;".",COUNTIF(M34:M$73,"*病*")&gt;0),".",""),IF(M34="病",$A833,""),IF(AND(LEN(M34)&gt;=2,ISNUMBER(SEARCH("病",M34))),$A833&amp;"("&amp;SUBSTITUTE(REPLACE(M34,1,SEARCH("病",M34)-1,""),"病","")&amp;""&amp;")",""))</f>
        <v/>
      </c>
      <c r="N833" s="65" t="str">
        <f ca="1">CONCATENATE(IF(AND(LEN(N832)&gt;=1,N832&lt;&gt;".",COUNTIF(N34:N$73,"*病*")&gt;0),".",""),IF(N34="病",$A833,""),IF(AND(LEN(N34)&gt;=2,ISNUMBER(SEARCH("病",N34))),$A833&amp;"("&amp;SUBSTITUTE(REPLACE(N34,1,SEARCH("病",N34)-1,""),"病","")&amp;""&amp;")",""))</f>
        <v/>
      </c>
      <c r="O833" s="65" t="str">
        <f ca="1">CONCATENATE(IF(AND(LEN(O832)&gt;=1,O832&lt;&gt;".",COUNTIF(O34:O$73,"*病*")&gt;0),".",""),IF(O34="病",$A833,""),IF(AND(LEN(O34)&gt;=2,ISNUMBER(SEARCH("病",O34))),$A833&amp;"("&amp;SUBSTITUTE(REPLACE(O34,1,SEARCH("病",O34)-1,""),"病","")&amp;""&amp;")",""))</f>
        <v/>
      </c>
      <c r="P833" s="65" t="str">
        <f ca="1">CONCATENATE(IF(AND(LEN(P832)&gt;=1,P832&lt;&gt;".",COUNTIF(P34:P$73,"*病*")&gt;0),".",""),IF(P34="病",$A833,""),IF(AND(LEN(P34)&gt;=2,ISNUMBER(SEARCH("病",P34))),$A833&amp;"("&amp;SUBSTITUTE(REPLACE(P34,1,SEARCH("病",P34)-1,""),"病","")&amp;""&amp;")",""))</f>
        <v/>
      </c>
      <c r="Q833" s="65" t="str">
        <f ca="1">CONCATENATE(IF(AND(LEN(Q832)&gt;=1,Q832&lt;&gt;".",COUNTIF(Q34:Q$73,"*病*")&gt;0),".",""),IF(Q34="病",$A833,""),IF(AND(LEN(Q34)&gt;=2,ISNUMBER(SEARCH("病",Q34))),$A833&amp;"("&amp;SUBSTITUTE(REPLACE(Q34,1,SEARCH("病",Q34)-1,""),"病","")&amp;""&amp;")",""))</f>
        <v/>
      </c>
      <c r="R833" s="65" t="str">
        <f ca="1">CONCATENATE(IF(AND(LEN(R832)&gt;=1,R832&lt;&gt;".",COUNTIF(R34:R$73,"*病*")&gt;0),".",""),IF(R34="病",$A833,""),IF(AND(LEN(R34)&gt;=2,ISNUMBER(SEARCH("病",R34))),$A833&amp;"("&amp;SUBSTITUTE(REPLACE(R34,1,SEARCH("病",R34)-1,""),"病","")&amp;""&amp;")",""))</f>
        <v/>
      </c>
      <c r="S833" s="65" t="str">
        <f ca="1">CONCATENATE(IF(AND(LEN(S832)&gt;=1,S832&lt;&gt;".",COUNTIF(S34:S$73,"*病*")&gt;0),".",""),IF(S34="病",$A833,""),IF(AND(LEN(S34)&gt;=2,ISNUMBER(SEARCH("病",S34))),$A833&amp;"("&amp;SUBSTITUTE(REPLACE(S34,1,SEARCH("病",S34)-1,""),"病","")&amp;""&amp;")",""))</f>
        <v/>
      </c>
      <c r="T833" s="65" t="str">
        <f ca="1">CONCATENATE(IF(AND(LEN(T832)&gt;=1,T832&lt;&gt;".",COUNTIF(T34:T$73,"*病*")&gt;0),".",""),IF(T34="病",$A833,""),IF(AND(LEN(T34)&gt;=2,ISNUMBER(SEARCH("病",T34))),$A833&amp;"("&amp;SUBSTITUTE(REPLACE(T34,1,SEARCH("病",T34)-1,""),"病","")&amp;""&amp;")",""))</f>
        <v/>
      </c>
      <c r="U833" s="65" t="str">
        <f ca="1">CONCATENATE(IF(AND(LEN(U832)&gt;=1,U832&lt;&gt;".",COUNTIF(U34:U$73,"*病*")&gt;0),".",""),IF(U34="病",$A833,""),IF(AND(LEN(U34)&gt;=2,ISNUMBER(SEARCH("病",U34))),$A833&amp;"("&amp;SUBSTITUTE(REPLACE(U34,1,SEARCH("病",U34)-1,""),"病","")&amp;""&amp;")",""))</f>
        <v/>
      </c>
      <c r="V833" s="65" t="str">
        <f ca="1">CONCATENATE(IF(AND(LEN(V832)&gt;=1,V832&lt;&gt;".",COUNTIF(V34:V$73,"*病*")&gt;0),".",""),IF(V34="病",$A833,""),IF(AND(LEN(V34)&gt;=2,ISNUMBER(SEARCH("病",V34))),$A833&amp;"("&amp;SUBSTITUTE(REPLACE(V34,1,SEARCH("病",V34)-1,""),"病","")&amp;""&amp;")",""))</f>
        <v/>
      </c>
      <c r="W833" s="65" t="str">
        <f ca="1">CONCATENATE(IF(AND(LEN(W832)&gt;=1,W832&lt;&gt;".",COUNTIF(W34:W$73,"*病*")&gt;0),".",""),IF(W34="病",$A833,""),IF(AND(LEN(W34)&gt;=2,ISNUMBER(SEARCH("病",W34))),$A833&amp;"("&amp;SUBSTITUTE(REPLACE(W34,1,SEARCH("病",W34)-1,""),"病","")&amp;""&amp;")",""))</f>
        <v/>
      </c>
      <c r="X833" s="65" t="str">
        <f ca="1">CONCATENATE(IF(AND(LEN(X832)&gt;=1,X832&lt;&gt;".",COUNTIF(X34:X$73,"*病*")&gt;0),".",""),IF(X34="病",$A833,""),IF(AND(LEN(X34)&gt;=2,ISNUMBER(SEARCH("病",X34))),$A833&amp;"("&amp;SUBSTITUTE(REPLACE(X34,1,SEARCH("病",X34)-1,""),"病","")&amp;""&amp;")",""))</f>
        <v/>
      </c>
      <c r="Y833" s="65" t="str">
        <f ca="1">CONCATENATE(IF(AND(LEN(Y832)&gt;=1,Y832&lt;&gt;".",COUNTIF(Y34:Y$73,"*病*")&gt;0),".",""),IF(Y34="病",$A833,""),IF(AND(LEN(Y34)&gt;=2,ISNUMBER(SEARCH("病",Y34))),$A833&amp;"("&amp;SUBSTITUTE(REPLACE(Y34,1,SEARCH("病",Y34)-1,""),"病","")&amp;""&amp;")",""))</f>
        <v/>
      </c>
      <c r="Z833" s="65" t="str">
        <f ca="1">CONCATENATE(IF(AND(LEN(Z832)&gt;=1,Z832&lt;&gt;".",COUNTIF(Z34:Z$73,"*病*")&gt;0),".",""),IF(Z34="病",$A833,""),IF(AND(LEN(Z34)&gt;=2,ISNUMBER(SEARCH("病",Z34))),$A833&amp;"("&amp;SUBSTITUTE(REPLACE(Z34,1,SEARCH("病",Z34)-1,""),"病","")&amp;""&amp;")",""))</f>
        <v/>
      </c>
      <c r="AA833" s="65" t="str">
        <f ca="1">CONCATENATE(IF(AND(LEN(AA832)&gt;=1,AA832&lt;&gt;".",COUNTIF(AA34:AA$73,"*病*")&gt;0),".",""),IF(AA34="病",$A833,""),IF(AND(LEN(AA34)&gt;=2,ISNUMBER(SEARCH("病",AA34))),$A833&amp;"("&amp;SUBSTITUTE(REPLACE(AA34,1,SEARCH("病",AA34)-1,""),"病","")&amp;""&amp;")",""))</f>
        <v/>
      </c>
      <c r="AB833" s="65" t="str">
        <f ca="1">CONCATENATE(IF(AND(LEN(AB832)&gt;=1,AB832&lt;&gt;".",COUNTIF(AB34:AB$73,"*病*")&gt;0),".",""),IF(AB34="病",$A833,""),IF(AND(LEN(AB34)&gt;=2,ISNUMBER(SEARCH("病",AB34))),$A833&amp;"("&amp;SUBSTITUTE(REPLACE(AB34,1,SEARCH("病",AB34)-1,""),"病","")&amp;""&amp;")",""))</f>
        <v/>
      </c>
      <c r="AC833" s="65" t="str">
        <f ca="1">CONCATENATE(IF(AND(LEN(AC832)&gt;=1,AC832&lt;&gt;".",COUNTIF(AC34:AC$73,"*病*")&gt;0),".",""),IF(AC34="病",$A833,""),IF(AND(LEN(AC34)&gt;=2,ISNUMBER(SEARCH("病",AC34))),$A833&amp;"("&amp;SUBSTITUTE(REPLACE(AC34,1,SEARCH("病",AC34)-1,""),"病","")&amp;""&amp;")",""))</f>
        <v/>
      </c>
      <c r="AD833" s="65" t="str">
        <f ca="1">CONCATENATE(IF(AND(LEN(AD832)&gt;=1,AD832&lt;&gt;".",COUNTIF(AD34:AD$73,"*病*")&gt;0),".",""),IF(AD34="病",$A833,""),IF(AND(LEN(AD34)&gt;=2,ISNUMBER(SEARCH("病",AD34))),$A833&amp;"("&amp;SUBSTITUTE(REPLACE(AD34,1,SEARCH("病",AD34)-1,""),"病","")&amp;""&amp;")",""))</f>
        <v/>
      </c>
      <c r="AE833" s="65" t="str">
        <f ca="1">CONCATENATE(IF(AND(LEN(AE832)&gt;=1,AE832&lt;&gt;".",COUNTIF(AE34:AE$73,"*病*")&gt;0),".",""),IF(AE34="病",$A833,""),IF(AND(LEN(AE34)&gt;=2,ISNUMBER(SEARCH("病",AE34))),$A833&amp;"("&amp;SUBSTITUTE(REPLACE(AE34,1,SEARCH("病",AE34)-1,""),"病","")&amp;""&amp;")",""))</f>
        <v/>
      </c>
      <c r="AF833" s="65" t="str">
        <f ca="1">CONCATENATE(IF(AND(LEN(AF832)&gt;=1,AF832&lt;&gt;".",COUNTIF(AF34:AF$73,"*病*")&gt;0),".",""),IF(AF34="病",$A833,""),IF(AND(LEN(AF34)&gt;=2,ISNUMBER(SEARCH("病",AF34))),$A833&amp;"("&amp;SUBSTITUTE(REPLACE(AF34,1,SEARCH("病",AF34)-1,""),"病","")&amp;""&amp;")",""))</f>
        <v/>
      </c>
      <c r="AG833" s="65" t="str">
        <f ca="1">CONCATENATE(IF(AND(LEN(AG832)&gt;=1,AG832&lt;&gt;".",COUNTIF(AG34:AG$73,"*病*")&gt;0),".",""),IF(AG34="病",$A833,""),IF(AND(LEN(AG34)&gt;=2,ISNUMBER(SEARCH("病",AG34))),$A833&amp;"("&amp;SUBSTITUTE(REPLACE(AG34,1,SEARCH("病",AG34)-1,""),"病","")&amp;""&amp;")",""))</f>
        <v/>
      </c>
      <c r="AH833" s="65"/>
      <c r="AI833" s="65"/>
      <c r="AJ833" s="65"/>
    </row>
    <row r="834" spans="1:36">
      <c r="A834" s="65">
        <f t="shared" si="67"/>
        <v>34</v>
      </c>
      <c r="B834" s="65" t="str">
        <f t="shared" si="67"/>
        <v>黃慕陽</v>
      </c>
      <c r="C834" s="65" t="str">
        <f ca="1">CONCATENATE(IF(AND(LEN(C833)&gt;=1,C833&lt;&gt;".",COUNTIF(C35:C$73,"*病*")&gt;0),".",""),IF(C35="病",$A834,""),IF(AND(LEN(C35)&gt;=2,ISNUMBER(SEARCH("病",C35))),$A834&amp;"("&amp;SUBSTITUTE(REPLACE(C35,1,SEARCH("病",C35)-1,""),"病","")&amp;""&amp;")",""))</f>
        <v/>
      </c>
      <c r="D834" s="65" t="str">
        <f ca="1">CONCATENATE(IF(AND(LEN(D833)&gt;=1,D833&lt;&gt;".",COUNTIF(D35:D$73,"*病*")&gt;0),".",""),IF(D35="病",$A834,""),IF(AND(LEN(D35)&gt;=2,ISNUMBER(SEARCH("病",D35))),$A834&amp;"("&amp;SUBSTITUTE(REPLACE(D35,1,SEARCH("病",D35)-1,""),"病","")&amp;""&amp;")",""))</f>
        <v/>
      </c>
      <c r="E834" s="65" t="str">
        <f ca="1">CONCATENATE(IF(AND(LEN(E833)&gt;=1,E833&lt;&gt;".",COUNTIF(E35:E$73,"*病*")&gt;0),".",""),IF(E35="病",$A834,""),IF(AND(LEN(E35)&gt;=2,ISNUMBER(SEARCH("病",E35))),$A834&amp;"("&amp;SUBSTITUTE(REPLACE(E35,1,SEARCH("病",E35)-1,""),"病","")&amp;""&amp;")",""))</f>
        <v/>
      </c>
      <c r="F834" s="65" t="str">
        <f ca="1">CONCATENATE(IF(AND(LEN(F833)&gt;=1,F833&lt;&gt;".",COUNTIF(F35:F$73,"*病*")&gt;0),".",""),IF(F35="病",$A834,""),IF(AND(LEN(F35)&gt;=2,ISNUMBER(SEARCH("病",F35))),$A834&amp;"("&amp;SUBSTITUTE(REPLACE(F35,1,SEARCH("病",F35)-1,""),"病","")&amp;""&amp;")",""))</f>
        <v/>
      </c>
      <c r="G834" s="65" t="str">
        <f ca="1">CONCATENATE(IF(AND(LEN(G833)&gt;=1,G833&lt;&gt;".",COUNTIF(G35:G$73,"*病*")&gt;0),".",""),IF(G35="病",$A834,""),IF(AND(LEN(G35)&gt;=2,ISNUMBER(SEARCH("病",G35))),$A834&amp;"("&amp;SUBSTITUTE(REPLACE(G35,1,SEARCH("病",G35)-1,""),"病","")&amp;""&amp;")",""))</f>
        <v/>
      </c>
      <c r="H834" s="65" t="str">
        <f ca="1">CONCATENATE(IF(AND(LEN(H833)&gt;=1,H833&lt;&gt;".",COUNTIF(H35:H$73,"*病*")&gt;0),".",""),IF(H35="病",$A834,""),IF(AND(LEN(H35)&gt;=2,ISNUMBER(SEARCH("病",H35))),$A834&amp;"("&amp;SUBSTITUTE(REPLACE(H35,1,SEARCH("病",H35)-1,""),"病","")&amp;""&amp;")",""))</f>
        <v/>
      </c>
      <c r="I834" s="65" t="str">
        <f ca="1">CONCATENATE(IF(AND(LEN(I833)&gt;=1,I833&lt;&gt;".",COUNTIF(I35:I$73,"*病*")&gt;0),".",""),IF(I35="病",$A834,""),IF(AND(LEN(I35)&gt;=2,ISNUMBER(SEARCH("病",I35))),$A834&amp;"("&amp;SUBSTITUTE(REPLACE(I35,1,SEARCH("病",I35)-1,""),"病","")&amp;""&amp;")",""))</f>
        <v/>
      </c>
      <c r="J834" s="65" t="str">
        <f ca="1">CONCATENATE(IF(AND(LEN(J833)&gt;=1,J833&lt;&gt;".",COUNTIF(J35:J$73,"*病*")&gt;0),".",""),IF(J35="病",$A834,""),IF(AND(LEN(J35)&gt;=2,ISNUMBER(SEARCH("病",J35))),$A834&amp;"("&amp;SUBSTITUTE(REPLACE(J35,1,SEARCH("病",J35)-1,""),"病","")&amp;""&amp;")",""))</f>
        <v/>
      </c>
      <c r="K834" s="65" t="str">
        <f ca="1">CONCATENATE(IF(AND(LEN(K833)&gt;=1,K833&lt;&gt;".",COUNTIF(K35:K$73,"*病*")&gt;0),".",""),IF(K35="病",$A834,""),IF(AND(LEN(K35)&gt;=2,ISNUMBER(SEARCH("病",K35))),$A834&amp;"("&amp;SUBSTITUTE(REPLACE(K35,1,SEARCH("病",K35)-1,""),"病","")&amp;""&amp;")",""))</f>
        <v/>
      </c>
      <c r="L834" s="65" t="str">
        <f ca="1">CONCATENATE(IF(AND(LEN(L833)&gt;=1,L833&lt;&gt;".",COUNTIF(L35:L$73,"*病*")&gt;0),".",""),IF(L35="病",$A834,""),IF(AND(LEN(L35)&gt;=2,ISNUMBER(SEARCH("病",L35))),$A834&amp;"("&amp;SUBSTITUTE(REPLACE(L35,1,SEARCH("病",L35)-1,""),"病","")&amp;""&amp;")",""))</f>
        <v/>
      </c>
      <c r="M834" s="65" t="str">
        <f ca="1">CONCATENATE(IF(AND(LEN(M833)&gt;=1,M833&lt;&gt;".",COUNTIF(M35:M$73,"*病*")&gt;0),".",""),IF(M35="病",$A834,""),IF(AND(LEN(M35)&gt;=2,ISNUMBER(SEARCH("病",M35))),$A834&amp;"("&amp;SUBSTITUTE(REPLACE(M35,1,SEARCH("病",M35)-1,""),"病","")&amp;""&amp;")",""))</f>
        <v/>
      </c>
      <c r="N834" s="65" t="str">
        <f ca="1">CONCATENATE(IF(AND(LEN(N833)&gt;=1,N833&lt;&gt;".",COUNTIF(N35:N$73,"*病*")&gt;0),".",""),IF(N35="病",$A834,""),IF(AND(LEN(N35)&gt;=2,ISNUMBER(SEARCH("病",N35))),$A834&amp;"("&amp;SUBSTITUTE(REPLACE(N35,1,SEARCH("病",N35)-1,""),"病","")&amp;""&amp;")",""))</f>
        <v/>
      </c>
      <c r="O834" s="65" t="str">
        <f ca="1">CONCATENATE(IF(AND(LEN(O833)&gt;=1,O833&lt;&gt;".",COUNTIF(O35:O$73,"*病*")&gt;0),".",""),IF(O35="病",$A834,""),IF(AND(LEN(O35)&gt;=2,ISNUMBER(SEARCH("病",O35))),$A834&amp;"("&amp;SUBSTITUTE(REPLACE(O35,1,SEARCH("病",O35)-1,""),"病","")&amp;""&amp;")",""))</f>
        <v/>
      </c>
      <c r="P834" s="65" t="str">
        <f ca="1">CONCATENATE(IF(AND(LEN(P833)&gt;=1,P833&lt;&gt;".",COUNTIF(P35:P$73,"*病*")&gt;0),".",""),IF(P35="病",$A834,""),IF(AND(LEN(P35)&gt;=2,ISNUMBER(SEARCH("病",P35))),$A834&amp;"("&amp;SUBSTITUTE(REPLACE(P35,1,SEARCH("病",P35)-1,""),"病","")&amp;""&amp;")",""))</f>
        <v/>
      </c>
      <c r="Q834" s="65" t="str">
        <f ca="1">CONCATENATE(IF(AND(LEN(Q833)&gt;=1,Q833&lt;&gt;".",COUNTIF(Q35:Q$73,"*病*")&gt;0),".",""),IF(Q35="病",$A834,""),IF(AND(LEN(Q35)&gt;=2,ISNUMBER(SEARCH("病",Q35))),$A834&amp;"("&amp;SUBSTITUTE(REPLACE(Q35,1,SEARCH("病",Q35)-1,""),"病","")&amp;""&amp;")",""))</f>
        <v/>
      </c>
      <c r="R834" s="65" t="str">
        <f ca="1">CONCATENATE(IF(AND(LEN(R833)&gt;=1,R833&lt;&gt;".",COUNTIF(R35:R$73,"*病*")&gt;0),".",""),IF(R35="病",$A834,""),IF(AND(LEN(R35)&gt;=2,ISNUMBER(SEARCH("病",R35))),$A834&amp;"("&amp;SUBSTITUTE(REPLACE(R35,1,SEARCH("病",R35)-1,""),"病","")&amp;""&amp;")",""))</f>
        <v/>
      </c>
      <c r="S834" s="65" t="str">
        <f ca="1">CONCATENATE(IF(AND(LEN(S833)&gt;=1,S833&lt;&gt;".",COUNTIF(S35:S$73,"*病*")&gt;0),".",""),IF(S35="病",$A834,""),IF(AND(LEN(S35)&gt;=2,ISNUMBER(SEARCH("病",S35))),$A834&amp;"("&amp;SUBSTITUTE(REPLACE(S35,1,SEARCH("病",S35)-1,""),"病","")&amp;""&amp;")",""))</f>
        <v/>
      </c>
      <c r="T834" s="65" t="str">
        <f ca="1">CONCATENATE(IF(AND(LEN(T833)&gt;=1,T833&lt;&gt;".",COUNTIF(T35:T$73,"*病*")&gt;0),".",""),IF(T35="病",$A834,""),IF(AND(LEN(T35)&gt;=2,ISNUMBER(SEARCH("病",T35))),$A834&amp;"("&amp;SUBSTITUTE(REPLACE(T35,1,SEARCH("病",T35)-1,""),"病","")&amp;""&amp;")",""))</f>
        <v/>
      </c>
      <c r="U834" s="65" t="str">
        <f ca="1">CONCATENATE(IF(AND(LEN(U833)&gt;=1,U833&lt;&gt;".",COUNTIF(U35:U$73,"*病*")&gt;0),".",""),IF(U35="病",$A834,""),IF(AND(LEN(U35)&gt;=2,ISNUMBER(SEARCH("病",U35))),$A834&amp;"("&amp;SUBSTITUTE(REPLACE(U35,1,SEARCH("病",U35)-1,""),"病","")&amp;""&amp;")",""))</f>
        <v/>
      </c>
      <c r="V834" s="65" t="str">
        <f ca="1">CONCATENATE(IF(AND(LEN(V833)&gt;=1,V833&lt;&gt;".",COUNTIF(V35:V$73,"*病*")&gt;0),".",""),IF(V35="病",$A834,""),IF(AND(LEN(V35)&gt;=2,ISNUMBER(SEARCH("病",V35))),$A834&amp;"("&amp;SUBSTITUTE(REPLACE(V35,1,SEARCH("病",V35)-1,""),"病","")&amp;""&amp;")",""))</f>
        <v/>
      </c>
      <c r="W834" s="65" t="str">
        <f ca="1">CONCATENATE(IF(AND(LEN(W833)&gt;=1,W833&lt;&gt;".",COUNTIF(W35:W$73,"*病*")&gt;0),".",""),IF(W35="病",$A834,""),IF(AND(LEN(W35)&gt;=2,ISNUMBER(SEARCH("病",W35))),$A834&amp;"("&amp;SUBSTITUTE(REPLACE(W35,1,SEARCH("病",W35)-1,""),"病","")&amp;""&amp;")",""))</f>
        <v/>
      </c>
      <c r="X834" s="65" t="str">
        <f ca="1">CONCATENATE(IF(AND(LEN(X833)&gt;=1,X833&lt;&gt;".",COUNTIF(X35:X$73,"*病*")&gt;0),".",""),IF(X35="病",$A834,""),IF(AND(LEN(X35)&gt;=2,ISNUMBER(SEARCH("病",X35))),$A834&amp;"("&amp;SUBSTITUTE(REPLACE(X35,1,SEARCH("病",X35)-1,""),"病","")&amp;""&amp;")",""))</f>
        <v/>
      </c>
      <c r="Y834" s="65" t="str">
        <f ca="1">CONCATENATE(IF(AND(LEN(Y833)&gt;=1,Y833&lt;&gt;".",COUNTIF(Y35:Y$73,"*病*")&gt;0),".",""),IF(Y35="病",$A834,""),IF(AND(LEN(Y35)&gt;=2,ISNUMBER(SEARCH("病",Y35))),$A834&amp;"("&amp;SUBSTITUTE(REPLACE(Y35,1,SEARCH("病",Y35)-1,""),"病","")&amp;""&amp;")",""))</f>
        <v/>
      </c>
      <c r="Z834" s="65" t="str">
        <f ca="1">CONCATENATE(IF(AND(LEN(Z833)&gt;=1,Z833&lt;&gt;".",COUNTIF(Z35:Z$73,"*病*")&gt;0),".",""),IF(Z35="病",$A834,""),IF(AND(LEN(Z35)&gt;=2,ISNUMBER(SEARCH("病",Z35))),$A834&amp;"("&amp;SUBSTITUTE(REPLACE(Z35,1,SEARCH("病",Z35)-1,""),"病","")&amp;""&amp;")",""))</f>
        <v/>
      </c>
      <c r="AA834" s="65" t="str">
        <f ca="1">CONCATENATE(IF(AND(LEN(AA833)&gt;=1,AA833&lt;&gt;".",COUNTIF(AA35:AA$73,"*病*")&gt;0),".",""),IF(AA35="病",$A834,""),IF(AND(LEN(AA35)&gt;=2,ISNUMBER(SEARCH("病",AA35))),$A834&amp;"("&amp;SUBSTITUTE(REPLACE(AA35,1,SEARCH("病",AA35)-1,""),"病","")&amp;""&amp;")",""))</f>
        <v/>
      </c>
      <c r="AB834" s="65" t="str">
        <f ca="1">CONCATENATE(IF(AND(LEN(AB833)&gt;=1,AB833&lt;&gt;".",COUNTIF(AB35:AB$73,"*病*")&gt;0),".",""),IF(AB35="病",$A834,""),IF(AND(LEN(AB35)&gt;=2,ISNUMBER(SEARCH("病",AB35))),$A834&amp;"("&amp;SUBSTITUTE(REPLACE(AB35,1,SEARCH("病",AB35)-1,""),"病","")&amp;""&amp;")",""))</f>
        <v/>
      </c>
      <c r="AC834" s="65" t="str">
        <f ca="1">CONCATENATE(IF(AND(LEN(AC833)&gt;=1,AC833&lt;&gt;".",COUNTIF(AC35:AC$73,"*病*")&gt;0),".",""),IF(AC35="病",$A834,""),IF(AND(LEN(AC35)&gt;=2,ISNUMBER(SEARCH("病",AC35))),$A834&amp;"("&amp;SUBSTITUTE(REPLACE(AC35,1,SEARCH("病",AC35)-1,""),"病","")&amp;""&amp;")",""))</f>
        <v/>
      </c>
      <c r="AD834" s="65" t="str">
        <f ca="1">CONCATENATE(IF(AND(LEN(AD833)&gt;=1,AD833&lt;&gt;".",COUNTIF(AD35:AD$73,"*病*")&gt;0),".",""),IF(AD35="病",$A834,""),IF(AND(LEN(AD35)&gt;=2,ISNUMBER(SEARCH("病",AD35))),$A834&amp;"("&amp;SUBSTITUTE(REPLACE(AD35,1,SEARCH("病",AD35)-1,""),"病","")&amp;""&amp;")",""))</f>
        <v/>
      </c>
      <c r="AE834" s="65" t="str">
        <f ca="1">CONCATENATE(IF(AND(LEN(AE833)&gt;=1,AE833&lt;&gt;".",COUNTIF(AE35:AE$73,"*病*")&gt;0),".",""),IF(AE35="病",$A834,""),IF(AND(LEN(AE35)&gt;=2,ISNUMBER(SEARCH("病",AE35))),$A834&amp;"("&amp;SUBSTITUTE(REPLACE(AE35,1,SEARCH("病",AE35)-1,""),"病","")&amp;""&amp;")",""))</f>
        <v/>
      </c>
      <c r="AF834" s="65" t="str">
        <f ca="1">CONCATENATE(IF(AND(LEN(AF833)&gt;=1,AF833&lt;&gt;".",COUNTIF(AF35:AF$73,"*病*")&gt;0),".",""),IF(AF35="病",$A834,""),IF(AND(LEN(AF35)&gt;=2,ISNUMBER(SEARCH("病",AF35))),$A834&amp;"("&amp;SUBSTITUTE(REPLACE(AF35,1,SEARCH("病",AF35)-1,""),"病","")&amp;""&amp;")",""))</f>
        <v/>
      </c>
      <c r="AG834" s="65" t="str">
        <f ca="1">CONCATENATE(IF(AND(LEN(AG833)&gt;=1,AG833&lt;&gt;".",COUNTIF(AG35:AG$73,"*病*")&gt;0),".",""),IF(AG35="病",$A834,""),IF(AND(LEN(AG35)&gt;=2,ISNUMBER(SEARCH("病",AG35))),$A834&amp;"("&amp;SUBSTITUTE(REPLACE(AG35,1,SEARCH("病",AG35)-1,""),"病","")&amp;""&amp;")",""))</f>
        <v/>
      </c>
      <c r="AH834" s="65"/>
      <c r="AI834" s="65"/>
      <c r="AJ834" s="65"/>
    </row>
    <row r="835" spans="1:36">
      <c r="A835" s="65">
        <f t="shared" si="67"/>
        <v>35</v>
      </c>
      <c r="B835" s="65" t="str">
        <f t="shared" si="67"/>
        <v>楊昕翰</v>
      </c>
      <c r="C835" s="65" t="str">
        <f ca="1">CONCATENATE(IF(AND(LEN(C834)&gt;=1,C834&lt;&gt;".",COUNTIF(C36:C$73,"*病*")&gt;0),".",""),IF(C36="病",$A835,""),IF(AND(LEN(C36)&gt;=2,ISNUMBER(SEARCH("病",C36))),$A835&amp;"("&amp;SUBSTITUTE(REPLACE(C36,1,SEARCH("病",C36)-1,""),"病","")&amp;""&amp;")",""))</f>
        <v/>
      </c>
      <c r="D835" s="65" t="str">
        <f ca="1">CONCATENATE(IF(AND(LEN(D834)&gt;=1,D834&lt;&gt;".",COUNTIF(D36:D$73,"*病*")&gt;0),".",""),IF(D36="病",$A835,""),IF(AND(LEN(D36)&gt;=2,ISNUMBER(SEARCH("病",D36))),$A835&amp;"("&amp;SUBSTITUTE(REPLACE(D36,1,SEARCH("病",D36)-1,""),"病","")&amp;""&amp;")",""))</f>
        <v/>
      </c>
      <c r="E835" s="65" t="str">
        <f ca="1">CONCATENATE(IF(AND(LEN(E834)&gt;=1,E834&lt;&gt;".",COUNTIF(E36:E$73,"*病*")&gt;0),".",""),IF(E36="病",$A835,""),IF(AND(LEN(E36)&gt;=2,ISNUMBER(SEARCH("病",E36))),$A835&amp;"("&amp;SUBSTITUTE(REPLACE(E36,1,SEARCH("病",E36)-1,""),"病","")&amp;""&amp;")",""))</f>
        <v/>
      </c>
      <c r="F835" s="65" t="str">
        <f ca="1">CONCATENATE(IF(AND(LEN(F834)&gt;=1,F834&lt;&gt;".",COUNTIF(F36:F$73,"*病*")&gt;0),".",""),IF(F36="病",$A835,""),IF(AND(LEN(F36)&gt;=2,ISNUMBER(SEARCH("病",F36))),$A835&amp;"("&amp;SUBSTITUTE(REPLACE(F36,1,SEARCH("病",F36)-1,""),"病","")&amp;""&amp;")",""))</f>
        <v/>
      </c>
      <c r="G835" s="65" t="str">
        <f ca="1">CONCATENATE(IF(AND(LEN(G834)&gt;=1,G834&lt;&gt;".",COUNTIF(G36:G$73,"*病*")&gt;0),".",""),IF(G36="病",$A835,""),IF(AND(LEN(G36)&gt;=2,ISNUMBER(SEARCH("病",G36))),$A835&amp;"("&amp;SUBSTITUTE(REPLACE(G36,1,SEARCH("病",G36)-1,""),"病","")&amp;""&amp;")",""))</f>
        <v/>
      </c>
      <c r="H835" s="65" t="str">
        <f ca="1">CONCATENATE(IF(AND(LEN(H834)&gt;=1,H834&lt;&gt;".",COUNTIF(H36:H$73,"*病*")&gt;0),".",""),IF(H36="病",$A835,""),IF(AND(LEN(H36)&gt;=2,ISNUMBER(SEARCH("病",H36))),$A835&amp;"("&amp;SUBSTITUTE(REPLACE(H36,1,SEARCH("病",H36)-1,""),"病","")&amp;""&amp;")",""))</f>
        <v/>
      </c>
      <c r="I835" s="65" t="str">
        <f ca="1">CONCATENATE(IF(AND(LEN(I834)&gt;=1,I834&lt;&gt;".",COUNTIF(I36:I$73,"*病*")&gt;0),".",""),IF(I36="病",$A835,""),IF(AND(LEN(I36)&gt;=2,ISNUMBER(SEARCH("病",I36))),$A835&amp;"("&amp;SUBSTITUTE(REPLACE(I36,1,SEARCH("病",I36)-1,""),"病","")&amp;""&amp;")",""))</f>
        <v/>
      </c>
      <c r="J835" s="65" t="str">
        <f ca="1">CONCATENATE(IF(AND(LEN(J834)&gt;=1,J834&lt;&gt;".",COUNTIF(J36:J$73,"*病*")&gt;0),".",""),IF(J36="病",$A835,""),IF(AND(LEN(J36)&gt;=2,ISNUMBER(SEARCH("病",J36))),$A835&amp;"("&amp;SUBSTITUTE(REPLACE(J36,1,SEARCH("病",J36)-1,""),"病","")&amp;""&amp;")",""))</f>
        <v/>
      </c>
      <c r="K835" s="65" t="str">
        <f ca="1">CONCATENATE(IF(AND(LEN(K834)&gt;=1,K834&lt;&gt;".",COUNTIF(K36:K$73,"*病*")&gt;0),".",""),IF(K36="病",$A835,""),IF(AND(LEN(K36)&gt;=2,ISNUMBER(SEARCH("病",K36))),$A835&amp;"("&amp;SUBSTITUTE(REPLACE(K36,1,SEARCH("病",K36)-1,""),"病","")&amp;""&amp;")",""))</f>
        <v/>
      </c>
      <c r="L835" s="65" t="str">
        <f ca="1">CONCATENATE(IF(AND(LEN(L834)&gt;=1,L834&lt;&gt;".",COUNTIF(L36:L$73,"*病*")&gt;0),".",""),IF(L36="病",$A835,""),IF(AND(LEN(L36)&gt;=2,ISNUMBER(SEARCH("病",L36))),$A835&amp;"("&amp;SUBSTITUTE(REPLACE(L36,1,SEARCH("病",L36)-1,""),"病","")&amp;""&amp;")",""))</f>
        <v/>
      </c>
      <c r="M835" s="65" t="str">
        <f ca="1">CONCATENATE(IF(AND(LEN(M834)&gt;=1,M834&lt;&gt;".",COUNTIF(M36:M$73,"*病*")&gt;0),".",""),IF(M36="病",$A835,""),IF(AND(LEN(M36)&gt;=2,ISNUMBER(SEARCH("病",M36))),$A835&amp;"("&amp;SUBSTITUTE(REPLACE(M36,1,SEARCH("病",M36)-1,""),"病","")&amp;""&amp;")",""))</f>
        <v/>
      </c>
      <c r="N835" s="65" t="str">
        <f ca="1">CONCATENATE(IF(AND(LEN(N834)&gt;=1,N834&lt;&gt;".",COUNTIF(N36:N$73,"*病*")&gt;0),".",""),IF(N36="病",$A835,""),IF(AND(LEN(N36)&gt;=2,ISNUMBER(SEARCH("病",N36))),$A835&amp;"("&amp;SUBSTITUTE(REPLACE(N36,1,SEARCH("病",N36)-1,""),"病","")&amp;""&amp;")",""))</f>
        <v/>
      </c>
      <c r="O835" s="65" t="str">
        <f ca="1">CONCATENATE(IF(AND(LEN(O834)&gt;=1,O834&lt;&gt;".",COUNTIF(O36:O$73,"*病*")&gt;0),".",""),IF(O36="病",$A835,""),IF(AND(LEN(O36)&gt;=2,ISNUMBER(SEARCH("病",O36))),$A835&amp;"("&amp;SUBSTITUTE(REPLACE(O36,1,SEARCH("病",O36)-1,""),"病","")&amp;""&amp;")",""))</f>
        <v/>
      </c>
      <c r="P835" s="65" t="str">
        <f ca="1">CONCATENATE(IF(AND(LEN(P834)&gt;=1,P834&lt;&gt;".",COUNTIF(P36:P$73,"*病*")&gt;0),".",""),IF(P36="病",$A835,""),IF(AND(LEN(P36)&gt;=2,ISNUMBER(SEARCH("病",P36))),$A835&amp;"("&amp;SUBSTITUTE(REPLACE(P36,1,SEARCH("病",P36)-1,""),"病","")&amp;""&amp;")",""))</f>
        <v/>
      </c>
      <c r="Q835" s="65" t="str">
        <f ca="1">CONCATENATE(IF(AND(LEN(Q834)&gt;=1,Q834&lt;&gt;".",COUNTIF(Q36:Q$73,"*病*")&gt;0),".",""),IF(Q36="病",$A835,""),IF(AND(LEN(Q36)&gt;=2,ISNUMBER(SEARCH("病",Q36))),$A835&amp;"("&amp;SUBSTITUTE(REPLACE(Q36,1,SEARCH("病",Q36)-1,""),"病","")&amp;""&amp;")",""))</f>
        <v/>
      </c>
      <c r="R835" s="65" t="str">
        <f ca="1">CONCATENATE(IF(AND(LEN(R834)&gt;=1,R834&lt;&gt;".",COUNTIF(R36:R$73,"*病*")&gt;0),".",""),IF(R36="病",$A835,""),IF(AND(LEN(R36)&gt;=2,ISNUMBER(SEARCH("病",R36))),$A835&amp;"("&amp;SUBSTITUTE(REPLACE(R36,1,SEARCH("病",R36)-1,""),"病","")&amp;""&amp;")",""))</f>
        <v>35(14-18)</v>
      </c>
      <c r="S835" s="65" t="str">
        <f ca="1">CONCATENATE(IF(AND(LEN(S834)&gt;=1,S834&lt;&gt;".",COUNTIF(S36:S$73,"*病*")&gt;0),".",""),IF(S36="病",$A835,""),IF(AND(LEN(S36)&gt;=2,ISNUMBER(SEARCH("病",S36))),$A835&amp;"("&amp;SUBSTITUTE(REPLACE(S36,1,SEARCH("病",S36)-1,""),"病","")&amp;""&amp;")",""))</f>
        <v/>
      </c>
      <c r="T835" s="65" t="str">
        <f ca="1">CONCATENATE(IF(AND(LEN(T834)&gt;=1,T834&lt;&gt;".",COUNTIF(T36:T$73,"*病*")&gt;0),".",""),IF(T36="病",$A835,""),IF(AND(LEN(T36)&gt;=2,ISNUMBER(SEARCH("病",T36))),$A835&amp;"("&amp;SUBSTITUTE(REPLACE(T36,1,SEARCH("病",T36)-1,""),"病","")&amp;""&amp;")",""))</f>
        <v/>
      </c>
      <c r="U835" s="65" t="str">
        <f ca="1">CONCATENATE(IF(AND(LEN(U834)&gt;=1,U834&lt;&gt;".",COUNTIF(U36:U$73,"*病*")&gt;0),".",""),IF(U36="病",$A835,""),IF(AND(LEN(U36)&gt;=2,ISNUMBER(SEARCH("病",U36))),$A835&amp;"("&amp;SUBSTITUTE(REPLACE(U36,1,SEARCH("病",U36)-1,""),"病","")&amp;""&amp;")",""))</f>
        <v/>
      </c>
      <c r="V835" s="65" t="str">
        <f ca="1">CONCATENATE(IF(AND(LEN(V834)&gt;=1,V834&lt;&gt;".",COUNTIF(V36:V$73,"*病*")&gt;0),".",""),IF(V36="病",$A835,""),IF(AND(LEN(V36)&gt;=2,ISNUMBER(SEARCH("病",V36))),$A835&amp;"("&amp;SUBSTITUTE(REPLACE(V36,1,SEARCH("病",V36)-1,""),"病","")&amp;""&amp;")",""))</f>
        <v/>
      </c>
      <c r="W835" s="65" t="str">
        <f ca="1">CONCATENATE(IF(AND(LEN(W834)&gt;=1,W834&lt;&gt;".",COUNTIF(W36:W$73,"*病*")&gt;0),".",""),IF(W36="病",$A835,""),IF(AND(LEN(W36)&gt;=2,ISNUMBER(SEARCH("病",W36))),$A835&amp;"("&amp;SUBSTITUTE(REPLACE(W36,1,SEARCH("病",W36)-1,""),"病","")&amp;""&amp;")",""))</f>
        <v/>
      </c>
      <c r="X835" s="65" t="str">
        <f ca="1">CONCATENATE(IF(AND(LEN(X834)&gt;=1,X834&lt;&gt;".",COUNTIF(X36:X$73,"*病*")&gt;0),".",""),IF(X36="病",$A835,""),IF(AND(LEN(X36)&gt;=2,ISNUMBER(SEARCH("病",X36))),$A835&amp;"("&amp;SUBSTITUTE(REPLACE(X36,1,SEARCH("病",X36)-1,""),"病","")&amp;""&amp;")",""))</f>
        <v/>
      </c>
      <c r="Y835" s="65" t="str">
        <f ca="1">CONCATENATE(IF(AND(LEN(Y834)&gt;=1,Y834&lt;&gt;".",COUNTIF(Y36:Y$73,"*病*")&gt;0),".",""),IF(Y36="病",$A835,""),IF(AND(LEN(Y36)&gt;=2,ISNUMBER(SEARCH("病",Y36))),$A835&amp;"("&amp;SUBSTITUTE(REPLACE(Y36,1,SEARCH("病",Y36)-1,""),"病","")&amp;""&amp;")",""))</f>
        <v/>
      </c>
      <c r="Z835" s="65" t="str">
        <f ca="1">CONCATENATE(IF(AND(LEN(Z834)&gt;=1,Z834&lt;&gt;".",COUNTIF(Z36:Z$73,"*病*")&gt;0),".",""),IF(Z36="病",$A835,""),IF(AND(LEN(Z36)&gt;=2,ISNUMBER(SEARCH("病",Z36))),$A835&amp;"("&amp;SUBSTITUTE(REPLACE(Z36,1,SEARCH("病",Z36)-1,""),"病","")&amp;""&amp;")",""))</f>
        <v/>
      </c>
      <c r="AA835" s="65" t="str">
        <f ca="1">CONCATENATE(IF(AND(LEN(AA834)&gt;=1,AA834&lt;&gt;".",COUNTIF(AA36:AA$73,"*病*")&gt;0),".",""),IF(AA36="病",$A835,""),IF(AND(LEN(AA36)&gt;=2,ISNUMBER(SEARCH("病",AA36))),$A835&amp;"("&amp;SUBSTITUTE(REPLACE(AA36,1,SEARCH("病",AA36)-1,""),"病","")&amp;""&amp;")",""))</f>
        <v/>
      </c>
      <c r="AB835" s="65" t="str">
        <f ca="1">CONCATENATE(IF(AND(LEN(AB834)&gt;=1,AB834&lt;&gt;".",COUNTIF(AB36:AB$73,"*病*")&gt;0),".",""),IF(AB36="病",$A835,""),IF(AND(LEN(AB36)&gt;=2,ISNUMBER(SEARCH("病",AB36))),$A835&amp;"("&amp;SUBSTITUTE(REPLACE(AB36,1,SEARCH("病",AB36)-1,""),"病","")&amp;""&amp;")",""))</f>
        <v/>
      </c>
      <c r="AC835" s="65" t="str">
        <f ca="1">CONCATENATE(IF(AND(LEN(AC834)&gt;=1,AC834&lt;&gt;".",COUNTIF(AC36:AC$73,"*病*")&gt;0),".",""),IF(AC36="病",$A835,""),IF(AND(LEN(AC36)&gt;=2,ISNUMBER(SEARCH("病",AC36))),$A835&amp;"("&amp;SUBSTITUTE(REPLACE(AC36,1,SEARCH("病",AC36)-1,""),"病","")&amp;""&amp;")",""))</f>
        <v/>
      </c>
      <c r="AD835" s="65" t="str">
        <f ca="1">CONCATENATE(IF(AND(LEN(AD834)&gt;=1,AD834&lt;&gt;".",COUNTIF(AD36:AD$73,"*病*")&gt;0),".",""),IF(AD36="病",$A835,""),IF(AND(LEN(AD36)&gt;=2,ISNUMBER(SEARCH("病",AD36))),$A835&amp;"("&amp;SUBSTITUTE(REPLACE(AD36,1,SEARCH("病",AD36)-1,""),"病","")&amp;""&amp;")",""))</f>
        <v/>
      </c>
      <c r="AE835" s="65" t="str">
        <f ca="1">CONCATENATE(IF(AND(LEN(AE834)&gt;=1,AE834&lt;&gt;".",COUNTIF(AE36:AE$73,"*病*")&gt;0),".",""),IF(AE36="病",$A835,""),IF(AND(LEN(AE36)&gt;=2,ISNUMBER(SEARCH("病",AE36))),$A835&amp;"("&amp;SUBSTITUTE(REPLACE(AE36,1,SEARCH("病",AE36)-1,""),"病","")&amp;""&amp;")",""))</f>
        <v/>
      </c>
      <c r="AF835" s="65" t="str">
        <f ca="1">CONCATENATE(IF(AND(LEN(AF834)&gt;=1,AF834&lt;&gt;".",COUNTIF(AF36:AF$73,"*病*")&gt;0),".",""),IF(AF36="病",$A835,""),IF(AND(LEN(AF36)&gt;=2,ISNUMBER(SEARCH("病",AF36))),$A835&amp;"("&amp;SUBSTITUTE(REPLACE(AF36,1,SEARCH("病",AF36)-1,""),"病","")&amp;""&amp;")",""))</f>
        <v/>
      </c>
      <c r="AG835" s="65" t="str">
        <f ca="1">CONCATENATE(IF(AND(LEN(AG834)&gt;=1,AG834&lt;&gt;".",COUNTIF(AG36:AG$73,"*病*")&gt;0),".",""),IF(AG36="病",$A835,""),IF(AND(LEN(AG36)&gt;=2,ISNUMBER(SEARCH("病",AG36))),$A835&amp;"("&amp;SUBSTITUTE(REPLACE(AG36,1,SEARCH("病",AG36)-1,""),"病","")&amp;""&amp;")",""))</f>
        <v/>
      </c>
      <c r="AH835" s="65"/>
      <c r="AI835" s="65"/>
      <c r="AJ835" s="65"/>
    </row>
    <row r="836" spans="1:36">
      <c r="A836" s="65">
        <f t="shared" si="67"/>
        <v>36</v>
      </c>
      <c r="B836" s="65" t="str">
        <f t="shared" si="67"/>
        <v>林廷翰</v>
      </c>
      <c r="C836" s="65" t="str">
        <f ca="1">CONCATENATE(IF(AND(LEN(C835)&gt;=1,C835&lt;&gt;".",COUNTIF(C37:C$73,"*病*")&gt;0),".",""),IF(C37="病",$A836,""),IF(AND(LEN(C37)&gt;=2,ISNUMBER(SEARCH("病",C37))),$A836&amp;"("&amp;SUBSTITUTE(REPLACE(C37,1,SEARCH("病",C37)-1,""),"病","")&amp;""&amp;")",""))</f>
        <v/>
      </c>
      <c r="D836" s="65" t="str">
        <f ca="1">CONCATENATE(IF(AND(LEN(D835)&gt;=1,D835&lt;&gt;".",COUNTIF(D37:D$73,"*病*")&gt;0),".",""),IF(D37="病",$A836,""),IF(AND(LEN(D37)&gt;=2,ISNUMBER(SEARCH("病",D37))),$A836&amp;"("&amp;SUBSTITUTE(REPLACE(D37,1,SEARCH("病",D37)-1,""),"病","")&amp;""&amp;")",""))</f>
        <v/>
      </c>
      <c r="E836" s="65" t="str">
        <f ca="1">CONCATENATE(IF(AND(LEN(E835)&gt;=1,E835&lt;&gt;".",COUNTIF(E37:E$73,"*病*")&gt;0),".",""),IF(E37="病",$A836,""),IF(AND(LEN(E37)&gt;=2,ISNUMBER(SEARCH("病",E37))),$A836&amp;"("&amp;SUBSTITUTE(REPLACE(E37,1,SEARCH("病",E37)-1,""),"病","")&amp;""&amp;")",""))</f>
        <v>36(09-13)</v>
      </c>
      <c r="F836" s="65" t="str">
        <f ca="1">CONCATENATE(IF(AND(LEN(F835)&gt;=1,F835&lt;&gt;".",COUNTIF(F37:F$73,"*病*")&gt;0),".",""),IF(F37="病",$A836,""),IF(AND(LEN(F37)&gt;=2,ISNUMBER(SEARCH("病",F37))),$A836&amp;"("&amp;SUBSTITUTE(REPLACE(F37,1,SEARCH("病",F37)-1,""),"病","")&amp;""&amp;")",""))</f>
        <v/>
      </c>
      <c r="G836" s="65" t="str">
        <f ca="1">CONCATENATE(IF(AND(LEN(G835)&gt;=1,G835&lt;&gt;".",COUNTIF(G37:G$73,"*病*")&gt;0),".",""),IF(G37="病",$A836,""),IF(AND(LEN(G37)&gt;=2,ISNUMBER(SEARCH("病",G37))),$A836&amp;"("&amp;SUBSTITUTE(REPLACE(G37,1,SEARCH("病",G37)-1,""),"病","")&amp;""&amp;")",""))</f>
        <v/>
      </c>
      <c r="H836" s="65" t="str">
        <f ca="1">CONCATENATE(IF(AND(LEN(H835)&gt;=1,H835&lt;&gt;".",COUNTIF(H37:H$73,"*病*")&gt;0),".",""),IF(H37="病",$A836,""),IF(AND(LEN(H37)&gt;=2,ISNUMBER(SEARCH("病",H37))),$A836&amp;"("&amp;SUBSTITUTE(REPLACE(H37,1,SEARCH("病",H37)-1,""),"病","")&amp;""&amp;")",""))</f>
        <v/>
      </c>
      <c r="I836" s="65" t="str">
        <f ca="1">CONCATENATE(IF(AND(LEN(I835)&gt;=1,I835&lt;&gt;".",COUNTIF(I37:I$73,"*病*")&gt;0),".",""),IF(I37="病",$A836,""),IF(AND(LEN(I37)&gt;=2,ISNUMBER(SEARCH("病",I37))),$A836&amp;"("&amp;SUBSTITUTE(REPLACE(I37,1,SEARCH("病",I37)-1,""),"病","")&amp;""&amp;")",""))</f>
        <v/>
      </c>
      <c r="J836" s="65" t="str">
        <f ca="1">CONCATENATE(IF(AND(LEN(J835)&gt;=1,J835&lt;&gt;".",COUNTIF(J37:J$73,"*病*")&gt;0),".",""),IF(J37="病",$A836,""),IF(AND(LEN(J37)&gt;=2,ISNUMBER(SEARCH("病",J37))),$A836&amp;"("&amp;SUBSTITUTE(REPLACE(J37,1,SEARCH("病",J37)-1,""),"病","")&amp;""&amp;")",""))</f>
        <v/>
      </c>
      <c r="K836" s="65" t="str">
        <f ca="1">CONCATENATE(IF(AND(LEN(K835)&gt;=1,K835&lt;&gt;".",COUNTIF(K37:K$73,"*病*")&gt;0),".",""),IF(K37="病",$A836,""),IF(AND(LEN(K37)&gt;=2,ISNUMBER(SEARCH("病",K37))),$A836&amp;"("&amp;SUBSTITUTE(REPLACE(K37,1,SEARCH("病",K37)-1,""),"病","")&amp;""&amp;")",""))</f>
        <v/>
      </c>
      <c r="L836" s="65" t="str">
        <f ca="1">CONCATENATE(IF(AND(LEN(L835)&gt;=1,L835&lt;&gt;".",COUNTIF(L37:L$73,"*病*")&gt;0),".",""),IF(L37="病",$A836,""),IF(AND(LEN(L37)&gt;=2,ISNUMBER(SEARCH("病",L37))),$A836&amp;"("&amp;SUBSTITUTE(REPLACE(L37,1,SEARCH("病",L37)-1,""),"病","")&amp;""&amp;")",""))</f>
        <v>36(11-18)</v>
      </c>
      <c r="M836" s="65" t="str">
        <f ca="1">CONCATENATE(IF(AND(LEN(M835)&gt;=1,M835&lt;&gt;".",COUNTIF(M37:M$73,"*病*")&gt;0),".",""),IF(M37="病",$A836,""),IF(AND(LEN(M37)&gt;=2,ISNUMBER(SEARCH("病",M37))),$A836&amp;"("&amp;SUBSTITUTE(REPLACE(M37,1,SEARCH("病",M37)-1,""),"病","")&amp;""&amp;")",""))</f>
        <v/>
      </c>
      <c r="N836" s="65" t="str">
        <f ca="1">CONCATENATE(IF(AND(LEN(N835)&gt;=1,N835&lt;&gt;".",COUNTIF(N37:N$73,"*病*")&gt;0),".",""),IF(N37="病",$A836,""),IF(AND(LEN(N37)&gt;=2,ISNUMBER(SEARCH("病",N37))),$A836&amp;"("&amp;SUBSTITUTE(REPLACE(N37,1,SEARCH("病",N37)-1,""),"病","")&amp;""&amp;")",""))</f>
        <v>36(18-17日18)</v>
      </c>
      <c r="O836" s="65" t="str">
        <f ca="1">CONCATENATE(IF(AND(LEN(O835)&gt;=1,O835&lt;&gt;".",COUNTIF(O37:O$73,"*病*")&gt;0),".",""),IF(O37="病",$A836,""),IF(AND(LEN(O37)&gt;=2,ISNUMBER(SEARCH("病",O37))),$A836&amp;"("&amp;SUBSTITUTE(REPLACE(O37,1,SEARCH("病",O37)-1,""),"病","")&amp;""&amp;")",""))</f>
        <v>36(12日18-17日18)</v>
      </c>
      <c r="P836" s="65" t="str">
        <f ca="1">CONCATENATE(IF(AND(LEN(P835)&gt;=1,P835&lt;&gt;".",COUNTIF(P37:P$73,"*病*")&gt;0),".",""),IF(P37="病",$A836,""),IF(AND(LEN(P37)&gt;=2,ISNUMBER(SEARCH("病",P37))),$A836&amp;"("&amp;SUBSTITUTE(REPLACE(P37,1,SEARCH("病",P37)-1,""),"病","")&amp;""&amp;")",""))</f>
        <v>36(12日18-17日18)</v>
      </c>
      <c r="Q836" s="65" t="str">
        <f ca="1">CONCATENATE(IF(AND(LEN(Q835)&gt;=1,Q835&lt;&gt;".",COUNTIF(Q37:Q$73,"*病*")&gt;0),".",""),IF(Q37="病",$A836,""),IF(AND(LEN(Q37)&gt;=2,ISNUMBER(SEARCH("病",Q37))),$A836&amp;"("&amp;SUBSTITUTE(REPLACE(Q37,1,SEARCH("病",Q37)-1,""),"病","")&amp;""&amp;")",""))</f>
        <v>36(12日18-17日18)</v>
      </c>
      <c r="R836" s="65" t="str">
        <f ca="1">CONCATENATE(IF(AND(LEN(R835)&gt;=1,R835&lt;&gt;".",COUNTIF(R37:R$73,"*病*")&gt;0),".",""),IF(R37="病",$A836,""),IF(AND(LEN(R37)&gt;=2,ISNUMBER(SEARCH("病",R37))),$A836&amp;"("&amp;SUBSTITUTE(REPLACE(R37,1,SEARCH("病",R37)-1,""),"病","")&amp;""&amp;")",""))</f>
        <v>.36(12日18-17日18)</v>
      </c>
      <c r="S836" s="65" t="str">
        <f ca="1">CONCATENATE(IF(AND(LEN(S835)&gt;=1,S835&lt;&gt;".",COUNTIF(S37:S$73,"*病*")&gt;0),".",""),IF(S37="病",$A836,""),IF(AND(LEN(S37)&gt;=2,ISNUMBER(SEARCH("病",S37))),$A836&amp;"("&amp;SUBSTITUTE(REPLACE(S37,1,SEARCH("病",S37)-1,""),"病","")&amp;""&amp;")",""))</f>
        <v>36(12日18-17日18)</v>
      </c>
      <c r="T836" s="65" t="str">
        <f ca="1">CONCATENATE(IF(AND(LEN(T835)&gt;=1,T835&lt;&gt;".",COUNTIF(T37:T$73,"*病*")&gt;0),".",""),IF(T37="病",$A836,""),IF(AND(LEN(T37)&gt;=2,ISNUMBER(SEARCH("病",T37))),$A836&amp;"("&amp;SUBSTITUTE(REPLACE(T37,1,SEARCH("病",T37)-1,""),"病","")&amp;""&amp;")",""))</f>
        <v/>
      </c>
      <c r="U836" s="65" t="str">
        <f ca="1">CONCATENATE(IF(AND(LEN(U835)&gt;=1,U835&lt;&gt;".",COUNTIF(U37:U$73,"*病*")&gt;0),".",""),IF(U37="病",$A836,""),IF(AND(LEN(U37)&gt;=2,ISNUMBER(SEARCH("病",U37))),$A836&amp;"("&amp;SUBSTITUTE(REPLACE(U37,1,SEARCH("病",U37)-1,""),"病","")&amp;""&amp;")",""))</f>
        <v/>
      </c>
      <c r="V836" s="65" t="str">
        <f ca="1">CONCATENATE(IF(AND(LEN(V835)&gt;=1,V835&lt;&gt;".",COUNTIF(V37:V$73,"*病*")&gt;0),".",""),IF(V37="病",$A836,""),IF(AND(LEN(V37)&gt;=2,ISNUMBER(SEARCH("病",V37))),$A836&amp;"("&amp;SUBSTITUTE(REPLACE(V37,1,SEARCH("病",V37)-1,""),"病","")&amp;""&amp;")",""))</f>
        <v/>
      </c>
      <c r="W836" s="65" t="str">
        <f ca="1">CONCATENATE(IF(AND(LEN(W835)&gt;=1,W835&lt;&gt;".",COUNTIF(W37:W$73,"*病*")&gt;0),".",""),IF(W37="病",$A836,""),IF(AND(LEN(W37)&gt;=2,ISNUMBER(SEARCH("病",W37))),$A836&amp;"("&amp;SUBSTITUTE(REPLACE(W37,1,SEARCH("病",W37)-1,""),"病","")&amp;""&amp;")",""))</f>
        <v/>
      </c>
      <c r="X836" s="65" t="str">
        <f ca="1">CONCATENATE(IF(AND(LEN(X835)&gt;=1,X835&lt;&gt;".",COUNTIF(X37:X$73,"*病*")&gt;0),".",""),IF(X37="病",$A836,""),IF(AND(LEN(X37)&gt;=2,ISNUMBER(SEARCH("病",X37))),$A836&amp;"("&amp;SUBSTITUTE(REPLACE(X37,1,SEARCH("病",X37)-1,""),"病","")&amp;""&amp;")",""))</f>
        <v/>
      </c>
      <c r="Y836" s="65" t="str">
        <f ca="1">CONCATENATE(IF(AND(LEN(Y835)&gt;=1,Y835&lt;&gt;".",COUNTIF(Y37:Y$73,"*病*")&gt;0),".",""),IF(Y37="病",$A836,""),IF(AND(LEN(Y37)&gt;=2,ISNUMBER(SEARCH("病",Y37))),$A836&amp;"("&amp;SUBSTITUTE(REPLACE(Y37,1,SEARCH("病",Y37)-1,""),"病","")&amp;""&amp;")",""))</f>
        <v/>
      </c>
      <c r="Z836" s="65" t="str">
        <f ca="1">CONCATENATE(IF(AND(LEN(Z835)&gt;=1,Z835&lt;&gt;".",COUNTIF(Z37:Z$73,"*病*")&gt;0),".",""),IF(Z37="病",$A836,""),IF(AND(LEN(Z37)&gt;=2,ISNUMBER(SEARCH("病",Z37))),$A836&amp;"("&amp;SUBSTITUTE(REPLACE(Z37,1,SEARCH("病",Z37)-1,""),"病","")&amp;""&amp;")",""))</f>
        <v/>
      </c>
      <c r="AA836" s="65" t="str">
        <f ca="1">CONCATENATE(IF(AND(LEN(AA835)&gt;=1,AA835&lt;&gt;".",COUNTIF(AA37:AA$73,"*病*")&gt;0),".",""),IF(AA37="病",$A836,""),IF(AND(LEN(AA37)&gt;=2,ISNUMBER(SEARCH("病",AA37))),$A836&amp;"("&amp;SUBSTITUTE(REPLACE(AA37,1,SEARCH("病",AA37)-1,""),"病","")&amp;""&amp;")",""))</f>
        <v/>
      </c>
      <c r="AB836" s="65" t="str">
        <f ca="1">CONCATENATE(IF(AND(LEN(AB835)&gt;=1,AB835&lt;&gt;".",COUNTIF(AB37:AB$73,"*病*")&gt;0),".",""),IF(AB37="病",$A836,""),IF(AND(LEN(AB37)&gt;=2,ISNUMBER(SEARCH("病",AB37))),$A836&amp;"("&amp;SUBSTITUTE(REPLACE(AB37,1,SEARCH("病",AB37)-1,""),"病","")&amp;""&amp;")",""))</f>
        <v/>
      </c>
      <c r="AC836" s="65" t="str">
        <f ca="1">CONCATENATE(IF(AND(LEN(AC835)&gt;=1,AC835&lt;&gt;".",COUNTIF(AC37:AC$73,"*病*")&gt;0),".",""),IF(AC37="病",$A836,""),IF(AND(LEN(AC37)&gt;=2,ISNUMBER(SEARCH("病",AC37))),$A836&amp;"("&amp;SUBSTITUTE(REPLACE(AC37,1,SEARCH("病",AC37)-1,""),"病","")&amp;""&amp;")",""))</f>
        <v/>
      </c>
      <c r="AD836" s="65" t="str">
        <f ca="1">CONCATENATE(IF(AND(LEN(AD835)&gt;=1,AD835&lt;&gt;".",COUNTIF(AD37:AD$73,"*病*")&gt;0),".",""),IF(AD37="病",$A836,""),IF(AND(LEN(AD37)&gt;=2,ISNUMBER(SEARCH("病",AD37))),$A836&amp;"("&amp;SUBSTITUTE(REPLACE(AD37,1,SEARCH("病",AD37)-1,""),"病","")&amp;""&amp;")",""))</f>
        <v/>
      </c>
      <c r="AE836" s="65" t="str">
        <f ca="1">CONCATENATE(IF(AND(LEN(AE835)&gt;=1,AE835&lt;&gt;".",COUNTIF(AE37:AE$73,"*病*")&gt;0),".",""),IF(AE37="病",$A836,""),IF(AND(LEN(AE37)&gt;=2,ISNUMBER(SEARCH("病",AE37))),$A836&amp;"("&amp;SUBSTITUTE(REPLACE(AE37,1,SEARCH("病",AE37)-1,""),"病","")&amp;""&amp;")",""))</f>
        <v/>
      </c>
      <c r="AF836" s="65" t="str">
        <f ca="1">CONCATENATE(IF(AND(LEN(AF835)&gt;=1,AF835&lt;&gt;".",COUNTIF(AF37:AF$73,"*病*")&gt;0),".",""),IF(AF37="病",$A836,""),IF(AND(LEN(AF37)&gt;=2,ISNUMBER(SEARCH("病",AF37))),$A836&amp;"("&amp;SUBSTITUTE(REPLACE(AF37,1,SEARCH("病",AF37)-1,""),"病","")&amp;""&amp;")",""))</f>
        <v/>
      </c>
      <c r="AG836" s="65" t="str">
        <f ca="1">CONCATENATE(IF(AND(LEN(AG835)&gt;=1,AG835&lt;&gt;".",COUNTIF(AG37:AG$73,"*病*")&gt;0),".",""),IF(AG37="病",$A836,""),IF(AND(LEN(AG37)&gt;=2,ISNUMBER(SEARCH("病",AG37))),$A836&amp;"("&amp;SUBSTITUTE(REPLACE(AG37,1,SEARCH("病",AG37)-1,""),"病","")&amp;""&amp;")",""))</f>
        <v/>
      </c>
      <c r="AH836" s="65"/>
      <c r="AI836" s="65"/>
      <c r="AJ836" s="65"/>
    </row>
    <row r="837" spans="1:36">
      <c r="A837" s="65">
        <f t="shared" si="67"/>
        <v>37</v>
      </c>
      <c r="B837" s="65" t="str">
        <f t="shared" si="67"/>
        <v>李冠億</v>
      </c>
      <c r="C837" s="65" t="str">
        <f ca="1">CONCATENATE(IF(AND(LEN(C836)&gt;=1,C836&lt;&gt;".",COUNTIF(C38:C$73,"*病*")&gt;0),".",""),IF(C38="病",$A837,""),IF(AND(LEN(C38)&gt;=2,ISNUMBER(SEARCH("病",C38))),$A837&amp;"("&amp;SUBSTITUTE(REPLACE(C38,1,SEARCH("病",C38)-1,""),"病","")&amp;""&amp;")",""))</f>
        <v/>
      </c>
      <c r="D837" s="65" t="str">
        <f ca="1">CONCATENATE(IF(AND(LEN(D836)&gt;=1,D836&lt;&gt;".",COUNTIF(D38:D$73,"*病*")&gt;0),".",""),IF(D38="病",$A837,""),IF(AND(LEN(D38)&gt;=2,ISNUMBER(SEARCH("病",D38))),$A837&amp;"("&amp;SUBSTITUTE(REPLACE(D38,1,SEARCH("病",D38)-1,""),"病","")&amp;""&amp;")",""))</f>
        <v/>
      </c>
      <c r="E837" s="65" t="str">
        <f ca="1">CONCATENATE(IF(AND(LEN(E836)&gt;=1,E836&lt;&gt;".",COUNTIF(E38:E$73,"*病*")&gt;0),".",""),IF(E38="病",$A837,""),IF(AND(LEN(E38)&gt;=2,ISNUMBER(SEARCH("病",E38))),$A837&amp;"("&amp;SUBSTITUTE(REPLACE(E38,1,SEARCH("病",E38)-1,""),"病","")&amp;""&amp;")",""))</f>
        <v>.</v>
      </c>
      <c r="F837" s="65" t="str">
        <f ca="1">CONCATENATE(IF(AND(LEN(F836)&gt;=1,F836&lt;&gt;".",COUNTIF(F38:F$73,"*病*")&gt;0),".",""),IF(F38="病",$A837,""),IF(AND(LEN(F38)&gt;=2,ISNUMBER(SEARCH("病",F38))),$A837&amp;"("&amp;SUBSTITUTE(REPLACE(F38,1,SEARCH("病",F38)-1,""),"病","")&amp;""&amp;")",""))</f>
        <v/>
      </c>
      <c r="G837" s="65" t="str">
        <f ca="1">CONCATENATE(IF(AND(LEN(G836)&gt;=1,G836&lt;&gt;".",COUNTIF(G38:G$73,"*病*")&gt;0),".",""),IF(G38="病",$A837,""),IF(AND(LEN(G38)&gt;=2,ISNUMBER(SEARCH("病",G38))),$A837&amp;"("&amp;SUBSTITUTE(REPLACE(G38,1,SEARCH("病",G38)-1,""),"病","")&amp;""&amp;")",""))</f>
        <v/>
      </c>
      <c r="H837" s="65" t="str">
        <f ca="1">CONCATENATE(IF(AND(LEN(H836)&gt;=1,H836&lt;&gt;".",COUNTIF(H38:H$73,"*病*")&gt;0),".",""),IF(H38="病",$A837,""),IF(AND(LEN(H38)&gt;=2,ISNUMBER(SEARCH("病",H38))),$A837&amp;"("&amp;SUBSTITUTE(REPLACE(H38,1,SEARCH("病",H38)-1,""),"病","")&amp;""&amp;")",""))</f>
        <v/>
      </c>
      <c r="I837" s="65" t="str">
        <f ca="1">CONCATENATE(IF(AND(LEN(I836)&gt;=1,I836&lt;&gt;".",COUNTIF(I38:I$73,"*病*")&gt;0),".",""),IF(I38="病",$A837,""),IF(AND(LEN(I38)&gt;=2,ISNUMBER(SEARCH("病",I38))),$A837&amp;"("&amp;SUBSTITUTE(REPLACE(I38,1,SEARCH("病",I38)-1,""),"病","")&amp;""&amp;")",""))</f>
        <v/>
      </c>
      <c r="J837" s="65" t="str">
        <f ca="1">CONCATENATE(IF(AND(LEN(J836)&gt;=1,J836&lt;&gt;".",COUNTIF(J38:J$73,"*病*")&gt;0),".",""),IF(J38="病",$A837,""),IF(AND(LEN(J38)&gt;=2,ISNUMBER(SEARCH("病",J38))),$A837&amp;"("&amp;SUBSTITUTE(REPLACE(J38,1,SEARCH("病",J38)-1,""),"病","")&amp;""&amp;")",""))</f>
        <v/>
      </c>
      <c r="K837" s="65" t="str">
        <f ca="1">CONCATENATE(IF(AND(LEN(K836)&gt;=1,K836&lt;&gt;".",COUNTIF(K38:K$73,"*病*")&gt;0),".",""),IF(K38="病",$A837,""),IF(AND(LEN(K38)&gt;=2,ISNUMBER(SEARCH("病",K38))),$A837&amp;"("&amp;SUBSTITUTE(REPLACE(K38,1,SEARCH("病",K38)-1,""),"病","")&amp;""&amp;")",""))</f>
        <v/>
      </c>
      <c r="L837" s="65" t="str">
        <f ca="1">CONCATENATE(IF(AND(LEN(L836)&gt;=1,L836&lt;&gt;".",COUNTIF(L38:L$73,"*病*")&gt;0),".",""),IF(L38="病",$A837,""),IF(AND(LEN(L38)&gt;=2,ISNUMBER(SEARCH("病",L38))),$A837&amp;"("&amp;SUBSTITUTE(REPLACE(L38,1,SEARCH("病",L38)-1,""),"病","")&amp;""&amp;")",""))</f>
        <v/>
      </c>
      <c r="M837" s="65" t="str">
        <f ca="1">CONCATENATE(IF(AND(LEN(M836)&gt;=1,M836&lt;&gt;".",COUNTIF(M38:M$73,"*病*")&gt;0),".",""),IF(M38="病",$A837,""),IF(AND(LEN(M38)&gt;=2,ISNUMBER(SEARCH("病",M38))),$A837&amp;"("&amp;SUBSTITUTE(REPLACE(M38,1,SEARCH("病",M38)-1,""),"病","")&amp;""&amp;")",""))</f>
        <v/>
      </c>
      <c r="N837" s="65" t="str">
        <f ca="1">CONCATENATE(IF(AND(LEN(N836)&gt;=1,N836&lt;&gt;".",COUNTIF(N38:N$73,"*病*")&gt;0),".",""),IF(N38="病",$A837,""),IF(AND(LEN(N38)&gt;=2,ISNUMBER(SEARCH("病",N38))),$A837&amp;"("&amp;SUBSTITUTE(REPLACE(N38,1,SEARCH("病",N38)-1,""),"病","")&amp;""&amp;")",""))</f>
        <v>.</v>
      </c>
      <c r="O837" s="65" t="str">
        <f ca="1">CONCATENATE(IF(AND(LEN(O836)&gt;=1,O836&lt;&gt;".",COUNTIF(O38:O$73,"*病*")&gt;0),".",""),IF(O38="病",$A837,""),IF(AND(LEN(O38)&gt;=2,ISNUMBER(SEARCH("病",O38))),$A837&amp;"("&amp;SUBSTITUTE(REPLACE(O38,1,SEARCH("病",O38)-1,""),"病","")&amp;""&amp;")",""))</f>
        <v>.</v>
      </c>
      <c r="P837" s="65" t="str">
        <f ca="1">CONCATENATE(IF(AND(LEN(P836)&gt;=1,P836&lt;&gt;".",COUNTIF(P38:P$73,"*病*")&gt;0),".",""),IF(P38="病",$A837,""),IF(AND(LEN(P38)&gt;=2,ISNUMBER(SEARCH("病",P38))),$A837&amp;"("&amp;SUBSTITUTE(REPLACE(P38,1,SEARCH("病",P38)-1,""),"病","")&amp;""&amp;")",""))</f>
        <v/>
      </c>
      <c r="Q837" s="65" t="str">
        <f ca="1">CONCATENATE(IF(AND(LEN(Q836)&gt;=1,Q836&lt;&gt;".",COUNTIF(Q38:Q$73,"*病*")&gt;0),".",""),IF(Q38="病",$A837,""),IF(AND(LEN(Q38)&gt;=2,ISNUMBER(SEARCH("病",Q38))),$A837&amp;"("&amp;SUBSTITUTE(REPLACE(Q38,1,SEARCH("病",Q38)-1,""),"病","")&amp;""&amp;")",""))</f>
        <v/>
      </c>
      <c r="R837" s="65" t="str">
        <f ca="1">CONCATENATE(IF(AND(LEN(R836)&gt;=1,R836&lt;&gt;".",COUNTIF(R38:R$73,"*病*")&gt;0),".",""),IF(R38="病",$A837,""),IF(AND(LEN(R38)&gt;=2,ISNUMBER(SEARCH("病",R38))),$A837&amp;"("&amp;SUBSTITUTE(REPLACE(R38,1,SEARCH("病",R38)-1,""),"病","")&amp;""&amp;")",""))</f>
        <v>.</v>
      </c>
      <c r="S837" s="65" t="str">
        <f ca="1">CONCATENATE(IF(AND(LEN(S836)&gt;=1,S836&lt;&gt;".",COUNTIF(S38:S$73,"*病*")&gt;0),".",""),IF(S38="病",$A837,""),IF(AND(LEN(S38)&gt;=2,ISNUMBER(SEARCH("病",S38))),$A837&amp;"("&amp;SUBSTITUTE(REPLACE(S38,1,SEARCH("病",S38)-1,""),"病","")&amp;""&amp;")",""))</f>
        <v/>
      </c>
      <c r="T837" s="65" t="str">
        <f ca="1">CONCATENATE(IF(AND(LEN(T836)&gt;=1,T836&lt;&gt;".",COUNTIF(T38:T$73,"*病*")&gt;0),".",""),IF(T38="病",$A837,""),IF(AND(LEN(T38)&gt;=2,ISNUMBER(SEARCH("病",T38))),$A837&amp;"("&amp;SUBSTITUTE(REPLACE(T38,1,SEARCH("病",T38)-1,""),"病","")&amp;""&amp;")",""))</f>
        <v/>
      </c>
      <c r="U837" s="65" t="str">
        <f ca="1">CONCATENATE(IF(AND(LEN(U836)&gt;=1,U836&lt;&gt;".",COUNTIF(U38:U$73,"*病*")&gt;0),".",""),IF(U38="病",$A837,""),IF(AND(LEN(U38)&gt;=2,ISNUMBER(SEARCH("病",U38))),$A837&amp;"("&amp;SUBSTITUTE(REPLACE(U38,1,SEARCH("病",U38)-1,""),"病","")&amp;""&amp;")",""))</f>
        <v/>
      </c>
      <c r="V837" s="65" t="str">
        <f ca="1">CONCATENATE(IF(AND(LEN(V836)&gt;=1,V836&lt;&gt;".",COUNTIF(V38:V$73,"*病*")&gt;0),".",""),IF(V38="病",$A837,""),IF(AND(LEN(V38)&gt;=2,ISNUMBER(SEARCH("病",V38))),$A837&amp;"("&amp;SUBSTITUTE(REPLACE(V38,1,SEARCH("病",V38)-1,""),"病","")&amp;""&amp;")",""))</f>
        <v/>
      </c>
      <c r="W837" s="65" t="str">
        <f ca="1">CONCATENATE(IF(AND(LEN(W836)&gt;=1,W836&lt;&gt;".",COUNTIF(W38:W$73,"*病*")&gt;0),".",""),IF(W38="病",$A837,""),IF(AND(LEN(W38)&gt;=2,ISNUMBER(SEARCH("病",W38))),$A837&amp;"("&amp;SUBSTITUTE(REPLACE(W38,1,SEARCH("病",W38)-1,""),"病","")&amp;""&amp;")",""))</f>
        <v/>
      </c>
      <c r="X837" s="65" t="str">
        <f ca="1">CONCATENATE(IF(AND(LEN(X836)&gt;=1,X836&lt;&gt;".",COUNTIF(X38:X$73,"*病*")&gt;0),".",""),IF(X38="病",$A837,""),IF(AND(LEN(X38)&gt;=2,ISNUMBER(SEARCH("病",X38))),$A837&amp;"("&amp;SUBSTITUTE(REPLACE(X38,1,SEARCH("病",X38)-1,""),"病","")&amp;""&amp;")",""))</f>
        <v/>
      </c>
      <c r="Y837" s="65" t="str">
        <f ca="1">CONCATENATE(IF(AND(LEN(Y836)&gt;=1,Y836&lt;&gt;".",COUNTIF(Y38:Y$73,"*病*")&gt;0),".",""),IF(Y38="病",$A837,""),IF(AND(LEN(Y38)&gt;=2,ISNUMBER(SEARCH("病",Y38))),$A837&amp;"("&amp;SUBSTITUTE(REPLACE(Y38,1,SEARCH("病",Y38)-1,""),"病","")&amp;""&amp;")",""))</f>
        <v/>
      </c>
      <c r="Z837" s="65" t="str">
        <f ca="1">CONCATENATE(IF(AND(LEN(Z836)&gt;=1,Z836&lt;&gt;".",COUNTIF(Z38:Z$73,"*病*")&gt;0),".",""),IF(Z38="病",$A837,""),IF(AND(LEN(Z38)&gt;=2,ISNUMBER(SEARCH("病",Z38))),$A837&amp;"("&amp;SUBSTITUTE(REPLACE(Z38,1,SEARCH("病",Z38)-1,""),"病","")&amp;""&amp;")",""))</f>
        <v/>
      </c>
      <c r="AA837" s="65" t="str">
        <f ca="1">CONCATENATE(IF(AND(LEN(AA836)&gt;=1,AA836&lt;&gt;".",COUNTIF(AA38:AA$73,"*病*")&gt;0),".",""),IF(AA38="病",$A837,""),IF(AND(LEN(AA38)&gt;=2,ISNUMBER(SEARCH("病",AA38))),$A837&amp;"("&amp;SUBSTITUTE(REPLACE(AA38,1,SEARCH("病",AA38)-1,""),"病","")&amp;""&amp;")",""))</f>
        <v/>
      </c>
      <c r="AB837" s="65" t="str">
        <f ca="1">CONCATENATE(IF(AND(LEN(AB836)&gt;=1,AB836&lt;&gt;".",COUNTIF(AB38:AB$73,"*病*")&gt;0),".",""),IF(AB38="病",$A837,""),IF(AND(LEN(AB38)&gt;=2,ISNUMBER(SEARCH("病",AB38))),$A837&amp;"("&amp;SUBSTITUTE(REPLACE(AB38,1,SEARCH("病",AB38)-1,""),"病","")&amp;""&amp;")",""))</f>
        <v/>
      </c>
      <c r="AC837" s="65" t="str">
        <f ca="1">CONCATENATE(IF(AND(LEN(AC836)&gt;=1,AC836&lt;&gt;".",COUNTIF(AC38:AC$73,"*病*")&gt;0),".",""),IF(AC38="病",$A837,""),IF(AND(LEN(AC38)&gt;=2,ISNUMBER(SEARCH("病",AC38))),$A837&amp;"("&amp;SUBSTITUTE(REPLACE(AC38,1,SEARCH("病",AC38)-1,""),"病","")&amp;""&amp;")",""))</f>
        <v>37(27日12-28日18)</v>
      </c>
      <c r="AD837" s="65" t="str">
        <f ca="1">CONCATENATE(IF(AND(LEN(AD836)&gt;=1,AD836&lt;&gt;".",COUNTIF(AD38:AD$73,"*病*")&gt;0),".",""),IF(AD38="病",$A837,""),IF(AND(LEN(AD38)&gt;=2,ISNUMBER(SEARCH("病",AD38))),$A837&amp;"("&amp;SUBSTITUTE(REPLACE(AD38,1,SEARCH("病",AD38)-1,""),"病","")&amp;""&amp;")",""))</f>
        <v>37(27日12-28日18)</v>
      </c>
      <c r="AE837" s="65" t="str">
        <f ca="1">CONCATENATE(IF(AND(LEN(AE836)&gt;=1,AE836&lt;&gt;".",COUNTIF(AE38:AE$73,"*病*")&gt;0),".",""),IF(AE38="病",$A837,""),IF(AND(LEN(AE38)&gt;=2,ISNUMBER(SEARCH("病",AE38))),$A837&amp;"("&amp;SUBSTITUTE(REPLACE(AE38,1,SEARCH("病",AE38)-1,""),"病","")&amp;""&amp;")",""))</f>
        <v/>
      </c>
      <c r="AF837" s="65" t="str">
        <f ca="1">CONCATENATE(IF(AND(LEN(AF836)&gt;=1,AF836&lt;&gt;".",COUNTIF(AF38:AF$73,"*病*")&gt;0),".",""),IF(AF38="病",$A837,""),IF(AND(LEN(AF38)&gt;=2,ISNUMBER(SEARCH("病",AF38))),$A837&amp;"("&amp;SUBSTITUTE(REPLACE(AF38,1,SEARCH("病",AF38)-1,""),"病","")&amp;""&amp;")",""))</f>
        <v/>
      </c>
      <c r="AG837" s="65" t="str">
        <f ca="1">CONCATENATE(IF(AND(LEN(AG836)&gt;=1,AG836&lt;&gt;".",COUNTIF(AG38:AG$73,"*病*")&gt;0),".",""),IF(AG38="病",$A837,""),IF(AND(LEN(AG38)&gt;=2,ISNUMBER(SEARCH("病",AG38))),$A837&amp;"("&amp;SUBSTITUTE(REPLACE(AG38,1,SEARCH("病",AG38)-1,""),"病","")&amp;""&amp;")",""))</f>
        <v/>
      </c>
      <c r="AH837" s="65"/>
      <c r="AI837" s="65"/>
      <c r="AJ837" s="65"/>
    </row>
    <row r="838" spans="1:36">
      <c r="A838" s="65">
        <f t="shared" si="67"/>
        <v>38</v>
      </c>
      <c r="B838" s="65" t="str">
        <f t="shared" si="67"/>
        <v>佘尚恩</v>
      </c>
      <c r="C838" s="65" t="str">
        <f ca="1">CONCATENATE(IF(AND(LEN(C837)&gt;=1,C837&lt;&gt;".",COUNTIF(C39:C$73,"*病*")&gt;0),".",""),IF(C39="病",$A838,""),IF(AND(LEN(C39)&gt;=2,ISNUMBER(SEARCH("病",C39))),$A838&amp;"("&amp;SUBSTITUTE(REPLACE(C39,1,SEARCH("病",C39)-1,""),"病","")&amp;""&amp;")",""))</f>
        <v/>
      </c>
      <c r="D838" s="65" t="str">
        <f ca="1">CONCATENATE(IF(AND(LEN(D837)&gt;=1,D837&lt;&gt;".",COUNTIF(D39:D$73,"*病*")&gt;0),".",""),IF(D39="病",$A838,""),IF(AND(LEN(D39)&gt;=2,ISNUMBER(SEARCH("病",D39))),$A838&amp;"("&amp;SUBSTITUTE(REPLACE(D39,1,SEARCH("病",D39)-1,""),"病","")&amp;""&amp;")",""))</f>
        <v/>
      </c>
      <c r="E838" s="65" t="str">
        <f ca="1">CONCATENATE(IF(AND(LEN(E837)&gt;=1,E837&lt;&gt;".",COUNTIF(E39:E$73,"*病*")&gt;0),".",""),IF(E39="病",$A838,""),IF(AND(LEN(E39)&gt;=2,ISNUMBER(SEARCH("病",E39))),$A838&amp;"("&amp;SUBSTITUTE(REPLACE(E39,1,SEARCH("病",E39)-1,""),"病","")&amp;""&amp;")",""))</f>
        <v/>
      </c>
      <c r="F838" s="65" t="str">
        <f ca="1">CONCATENATE(IF(AND(LEN(F837)&gt;=1,F837&lt;&gt;".",COUNTIF(F39:F$73,"*病*")&gt;0),".",""),IF(F39="病",$A838,""),IF(AND(LEN(F39)&gt;=2,ISNUMBER(SEARCH("病",F39))),$A838&amp;"("&amp;SUBSTITUTE(REPLACE(F39,1,SEARCH("病",F39)-1,""),"病","")&amp;""&amp;")",""))</f>
        <v/>
      </c>
      <c r="G838" s="65" t="str">
        <f ca="1">CONCATENATE(IF(AND(LEN(G837)&gt;=1,G837&lt;&gt;".",COUNTIF(G39:G$73,"*病*")&gt;0),".",""),IF(G39="病",$A838,""),IF(AND(LEN(G39)&gt;=2,ISNUMBER(SEARCH("病",G39))),$A838&amp;"("&amp;SUBSTITUTE(REPLACE(G39,1,SEARCH("病",G39)-1,""),"病","")&amp;""&amp;")",""))</f>
        <v/>
      </c>
      <c r="H838" s="65" t="str">
        <f ca="1">CONCATENATE(IF(AND(LEN(H837)&gt;=1,H837&lt;&gt;".",COUNTIF(H39:H$73,"*病*")&gt;0),".",""),IF(H39="病",$A838,""),IF(AND(LEN(H39)&gt;=2,ISNUMBER(SEARCH("病",H39))),$A838&amp;"("&amp;SUBSTITUTE(REPLACE(H39,1,SEARCH("病",H39)-1,""),"病","")&amp;""&amp;")",""))</f>
        <v/>
      </c>
      <c r="I838" s="65" t="str">
        <f ca="1">CONCATENATE(IF(AND(LEN(I837)&gt;=1,I837&lt;&gt;".",COUNTIF(I39:I$73,"*病*")&gt;0),".",""),IF(I39="病",$A838,""),IF(AND(LEN(I39)&gt;=2,ISNUMBER(SEARCH("病",I39))),$A838&amp;"("&amp;SUBSTITUTE(REPLACE(I39,1,SEARCH("病",I39)-1,""),"病","")&amp;""&amp;")",""))</f>
        <v/>
      </c>
      <c r="J838" s="65" t="str">
        <f ca="1">CONCATENATE(IF(AND(LEN(J837)&gt;=1,J837&lt;&gt;".",COUNTIF(J39:J$73,"*病*")&gt;0),".",""),IF(J39="病",$A838,""),IF(AND(LEN(J39)&gt;=2,ISNUMBER(SEARCH("病",J39))),$A838&amp;"("&amp;SUBSTITUTE(REPLACE(J39,1,SEARCH("病",J39)-1,""),"病","")&amp;""&amp;")",""))</f>
        <v/>
      </c>
      <c r="K838" s="65" t="str">
        <f ca="1">CONCATENATE(IF(AND(LEN(K837)&gt;=1,K837&lt;&gt;".",COUNTIF(K39:K$73,"*病*")&gt;0),".",""),IF(K39="病",$A838,""),IF(AND(LEN(K39)&gt;=2,ISNUMBER(SEARCH("病",K39))),$A838&amp;"("&amp;SUBSTITUTE(REPLACE(K39,1,SEARCH("病",K39)-1,""),"病","")&amp;""&amp;")",""))</f>
        <v/>
      </c>
      <c r="L838" s="65" t="str">
        <f ca="1">CONCATENATE(IF(AND(LEN(L837)&gt;=1,L837&lt;&gt;".",COUNTIF(L39:L$73,"*病*")&gt;0),".",""),IF(L39="病",$A838,""),IF(AND(LEN(L39)&gt;=2,ISNUMBER(SEARCH("病",L39))),$A838&amp;"("&amp;SUBSTITUTE(REPLACE(L39,1,SEARCH("病",L39)-1,""),"病","")&amp;""&amp;")",""))</f>
        <v/>
      </c>
      <c r="M838" s="65" t="str">
        <f ca="1">CONCATENATE(IF(AND(LEN(M837)&gt;=1,M837&lt;&gt;".",COUNTIF(M39:M$73,"*病*")&gt;0),".",""),IF(M39="病",$A838,""),IF(AND(LEN(M39)&gt;=2,ISNUMBER(SEARCH("病",M39))),$A838&amp;"("&amp;SUBSTITUTE(REPLACE(M39,1,SEARCH("病",M39)-1,""),"病","")&amp;""&amp;")",""))</f>
        <v/>
      </c>
      <c r="N838" s="65" t="str">
        <f ca="1">CONCATENATE(IF(AND(LEN(N837)&gt;=1,N837&lt;&gt;".",COUNTIF(N39:N$73,"*病*")&gt;0),".",""),IF(N39="病",$A838,""),IF(AND(LEN(N39)&gt;=2,ISNUMBER(SEARCH("病",N39))),$A838&amp;"("&amp;SUBSTITUTE(REPLACE(N39,1,SEARCH("病",N39)-1,""),"病","")&amp;""&amp;")",""))</f>
        <v/>
      </c>
      <c r="O838" s="65" t="str">
        <f ca="1">CONCATENATE(IF(AND(LEN(O837)&gt;=1,O837&lt;&gt;".",COUNTIF(O39:O$73,"*病*")&gt;0),".",""),IF(O39="病",$A838,""),IF(AND(LEN(O39)&gt;=2,ISNUMBER(SEARCH("病",O39))),$A838&amp;"("&amp;SUBSTITUTE(REPLACE(O39,1,SEARCH("病",O39)-1,""),"病","")&amp;""&amp;")",""))</f>
        <v/>
      </c>
      <c r="P838" s="65" t="str">
        <f ca="1">CONCATENATE(IF(AND(LEN(P837)&gt;=1,P837&lt;&gt;".",COUNTIF(P39:P$73,"*病*")&gt;0),".",""),IF(P39="病",$A838,""),IF(AND(LEN(P39)&gt;=2,ISNUMBER(SEARCH("病",P39))),$A838&amp;"("&amp;SUBSTITUTE(REPLACE(P39,1,SEARCH("病",P39)-1,""),"病","")&amp;""&amp;")",""))</f>
        <v/>
      </c>
      <c r="Q838" s="65" t="str">
        <f ca="1">CONCATENATE(IF(AND(LEN(Q837)&gt;=1,Q837&lt;&gt;".",COUNTIF(Q39:Q$73,"*病*")&gt;0),".",""),IF(Q39="病",$A838,""),IF(AND(LEN(Q39)&gt;=2,ISNUMBER(SEARCH("病",Q39))),$A838&amp;"("&amp;SUBSTITUTE(REPLACE(Q39,1,SEARCH("病",Q39)-1,""),"病","")&amp;""&amp;")",""))</f>
        <v/>
      </c>
      <c r="R838" s="65" t="str">
        <f ca="1">CONCATENATE(IF(AND(LEN(R837)&gt;=1,R837&lt;&gt;".",COUNTIF(R39:R$73,"*病*")&gt;0),".",""),IF(R39="病",$A838,""),IF(AND(LEN(R39)&gt;=2,ISNUMBER(SEARCH("病",R39))),$A838&amp;"("&amp;SUBSTITUTE(REPLACE(R39,1,SEARCH("病",R39)-1,""),"病","")&amp;""&amp;")",""))</f>
        <v/>
      </c>
      <c r="S838" s="65" t="str">
        <f ca="1">CONCATENATE(IF(AND(LEN(S837)&gt;=1,S837&lt;&gt;".",COUNTIF(S39:S$73,"*病*")&gt;0),".",""),IF(S39="病",$A838,""),IF(AND(LEN(S39)&gt;=2,ISNUMBER(SEARCH("病",S39))),$A838&amp;"("&amp;SUBSTITUTE(REPLACE(S39,1,SEARCH("病",S39)-1,""),"病","")&amp;""&amp;")",""))</f>
        <v/>
      </c>
      <c r="T838" s="65" t="str">
        <f ca="1">CONCATENATE(IF(AND(LEN(T837)&gt;=1,T837&lt;&gt;".",COUNTIF(T39:T$73,"*病*")&gt;0),".",""),IF(T39="病",$A838,""),IF(AND(LEN(T39)&gt;=2,ISNUMBER(SEARCH("病",T39))),$A838&amp;"("&amp;SUBSTITUTE(REPLACE(T39,1,SEARCH("病",T39)-1,""),"病","")&amp;""&amp;")",""))</f>
        <v/>
      </c>
      <c r="U838" s="65" t="str">
        <f ca="1">CONCATENATE(IF(AND(LEN(U837)&gt;=1,U837&lt;&gt;".",COUNTIF(U39:U$73,"*病*")&gt;0),".",""),IF(U39="病",$A838,""),IF(AND(LEN(U39)&gt;=2,ISNUMBER(SEARCH("病",U39))),$A838&amp;"("&amp;SUBSTITUTE(REPLACE(U39,1,SEARCH("病",U39)-1,""),"病","")&amp;""&amp;")",""))</f>
        <v/>
      </c>
      <c r="V838" s="65" t="str">
        <f ca="1">CONCATENATE(IF(AND(LEN(V837)&gt;=1,V837&lt;&gt;".",COUNTIF(V39:V$73,"*病*")&gt;0),".",""),IF(V39="病",$A838,""),IF(AND(LEN(V39)&gt;=2,ISNUMBER(SEARCH("病",V39))),$A838&amp;"("&amp;SUBSTITUTE(REPLACE(V39,1,SEARCH("病",V39)-1,""),"病","")&amp;""&amp;")",""))</f>
        <v/>
      </c>
      <c r="W838" s="65" t="str">
        <f ca="1">CONCATENATE(IF(AND(LEN(W837)&gt;=1,W837&lt;&gt;".",COUNTIF(W39:W$73,"*病*")&gt;0),".",""),IF(W39="病",$A838,""),IF(AND(LEN(W39)&gt;=2,ISNUMBER(SEARCH("病",W39))),$A838&amp;"("&amp;SUBSTITUTE(REPLACE(W39,1,SEARCH("病",W39)-1,""),"病","")&amp;""&amp;")",""))</f>
        <v/>
      </c>
      <c r="X838" s="65" t="str">
        <f ca="1">CONCATENATE(IF(AND(LEN(X837)&gt;=1,X837&lt;&gt;".",COUNTIF(X39:X$73,"*病*")&gt;0),".",""),IF(X39="病",$A838,""),IF(AND(LEN(X39)&gt;=2,ISNUMBER(SEARCH("病",X39))),$A838&amp;"("&amp;SUBSTITUTE(REPLACE(X39,1,SEARCH("病",X39)-1,""),"病","")&amp;""&amp;")",""))</f>
        <v/>
      </c>
      <c r="Y838" s="65" t="str">
        <f ca="1">CONCATENATE(IF(AND(LEN(Y837)&gt;=1,Y837&lt;&gt;".",COUNTIF(Y39:Y$73,"*病*")&gt;0),".",""),IF(Y39="病",$A838,""),IF(AND(LEN(Y39)&gt;=2,ISNUMBER(SEARCH("病",Y39))),$A838&amp;"("&amp;SUBSTITUTE(REPLACE(Y39,1,SEARCH("病",Y39)-1,""),"病","")&amp;""&amp;")",""))</f>
        <v/>
      </c>
      <c r="Z838" s="65" t="str">
        <f ca="1">CONCATENATE(IF(AND(LEN(Z837)&gt;=1,Z837&lt;&gt;".",COUNTIF(Z39:Z$73,"*病*")&gt;0),".",""),IF(Z39="病",$A838,""),IF(AND(LEN(Z39)&gt;=2,ISNUMBER(SEARCH("病",Z39))),$A838&amp;"("&amp;SUBSTITUTE(REPLACE(Z39,1,SEARCH("病",Z39)-1,""),"病","")&amp;""&amp;")",""))</f>
        <v/>
      </c>
      <c r="AA838" s="65" t="str">
        <f ca="1">CONCATENATE(IF(AND(LEN(AA837)&gt;=1,AA837&lt;&gt;".",COUNTIF(AA39:AA$73,"*病*")&gt;0),".",""),IF(AA39="病",$A838,""),IF(AND(LEN(AA39)&gt;=2,ISNUMBER(SEARCH("病",AA39))),$A838&amp;"("&amp;SUBSTITUTE(REPLACE(AA39,1,SEARCH("病",AA39)-1,""),"病","")&amp;""&amp;")",""))</f>
        <v/>
      </c>
      <c r="AB838" s="65" t="str">
        <f ca="1">CONCATENATE(IF(AND(LEN(AB837)&gt;=1,AB837&lt;&gt;".",COUNTIF(AB39:AB$73,"*病*")&gt;0),".",""),IF(AB39="病",$A838,""),IF(AND(LEN(AB39)&gt;=2,ISNUMBER(SEARCH("病",AB39))),$A838&amp;"("&amp;SUBSTITUTE(REPLACE(AB39,1,SEARCH("病",AB39)-1,""),"病","")&amp;""&amp;")",""))</f>
        <v/>
      </c>
      <c r="AC838" s="65" t="str">
        <f ca="1">CONCATENATE(IF(AND(LEN(AC837)&gt;=1,AC837&lt;&gt;".",COUNTIF(AC39:AC$73,"*病*")&gt;0),".",""),IF(AC39="病",$A838,""),IF(AND(LEN(AC39)&gt;=2,ISNUMBER(SEARCH("病",AC39))),$A838&amp;"("&amp;SUBSTITUTE(REPLACE(AC39,1,SEARCH("病",AC39)-1,""),"病","")&amp;""&amp;")",""))</f>
        <v>.</v>
      </c>
      <c r="AD838" s="65" t="str">
        <f ca="1">CONCATENATE(IF(AND(LEN(AD837)&gt;=1,AD837&lt;&gt;".",COUNTIF(AD39:AD$73,"*病*")&gt;0),".",""),IF(AD39="病",$A838,""),IF(AND(LEN(AD39)&gt;=2,ISNUMBER(SEARCH("病",AD39))),$A838&amp;"("&amp;SUBSTITUTE(REPLACE(AD39,1,SEARCH("病",AD39)-1,""),"病","")&amp;""&amp;")",""))</f>
        <v>.</v>
      </c>
      <c r="AE838" s="65" t="str">
        <f ca="1">CONCATENATE(IF(AND(LEN(AE837)&gt;=1,AE837&lt;&gt;".",COUNTIF(AE39:AE$73,"*病*")&gt;0),".",""),IF(AE39="病",$A838,""),IF(AND(LEN(AE39)&gt;=2,ISNUMBER(SEARCH("病",AE39))),$A838&amp;"("&amp;SUBSTITUTE(REPLACE(AE39,1,SEARCH("病",AE39)-1,""),"病","")&amp;""&amp;")",""))</f>
        <v/>
      </c>
      <c r="AF838" s="65" t="str">
        <f ca="1">CONCATENATE(IF(AND(LEN(AF837)&gt;=1,AF837&lt;&gt;".",COUNTIF(AF39:AF$73,"*病*")&gt;0),".",""),IF(AF39="病",$A838,""),IF(AND(LEN(AF39)&gt;=2,ISNUMBER(SEARCH("病",AF39))),$A838&amp;"("&amp;SUBSTITUTE(REPLACE(AF39,1,SEARCH("病",AF39)-1,""),"病","")&amp;""&amp;")",""))</f>
        <v/>
      </c>
      <c r="AG838" s="65" t="str">
        <f ca="1">CONCATENATE(IF(AND(LEN(AG837)&gt;=1,AG837&lt;&gt;".",COUNTIF(AG39:AG$73,"*病*")&gt;0),".",""),IF(AG39="病",$A838,""),IF(AND(LEN(AG39)&gt;=2,ISNUMBER(SEARCH("病",AG39))),$A838&amp;"("&amp;SUBSTITUTE(REPLACE(AG39,1,SEARCH("病",AG39)-1,""),"病","")&amp;""&amp;")",""))</f>
        <v/>
      </c>
      <c r="AH838" s="65"/>
      <c r="AI838" s="65"/>
      <c r="AJ838" s="65"/>
    </row>
    <row r="839" spans="1:36">
      <c r="A839" s="65">
        <f t="shared" si="67"/>
        <v>39</v>
      </c>
      <c r="B839" s="65" t="str">
        <f t="shared" si="67"/>
        <v>葉家豪</v>
      </c>
      <c r="C839" s="65" t="str">
        <f ca="1">CONCATENATE(IF(AND(LEN(C838)&gt;=1,C838&lt;&gt;".",COUNTIF(C40:C$73,"*病*")&gt;0),".",""),IF(C40="病",$A839,""),IF(AND(LEN(C40)&gt;=2,ISNUMBER(SEARCH("病",C40))),$A839&amp;"("&amp;SUBSTITUTE(REPLACE(C40,1,SEARCH("病",C40)-1,""),"病","")&amp;""&amp;")",""))</f>
        <v/>
      </c>
      <c r="D839" s="65" t="str">
        <f ca="1">CONCATENATE(IF(AND(LEN(D838)&gt;=1,D838&lt;&gt;".",COUNTIF(D40:D$73,"*病*")&gt;0),".",""),IF(D40="病",$A839,""),IF(AND(LEN(D40)&gt;=2,ISNUMBER(SEARCH("病",D40))),$A839&amp;"("&amp;SUBSTITUTE(REPLACE(D40,1,SEARCH("病",D40)-1,""),"病","")&amp;""&amp;")",""))</f>
        <v/>
      </c>
      <c r="E839" s="65" t="str">
        <f ca="1">CONCATENATE(IF(AND(LEN(E838)&gt;=1,E838&lt;&gt;".",COUNTIF(E40:E$73,"*病*")&gt;0),".",""),IF(E40="病",$A839,""),IF(AND(LEN(E40)&gt;=2,ISNUMBER(SEARCH("病",E40))),$A839&amp;"("&amp;SUBSTITUTE(REPLACE(E40,1,SEARCH("病",E40)-1,""),"病","")&amp;""&amp;")",""))</f>
        <v/>
      </c>
      <c r="F839" s="65" t="str">
        <f ca="1">CONCATENATE(IF(AND(LEN(F838)&gt;=1,F838&lt;&gt;".",COUNTIF(F40:F$73,"*病*")&gt;0),".",""),IF(F40="病",$A839,""),IF(AND(LEN(F40)&gt;=2,ISNUMBER(SEARCH("病",F40))),$A839&amp;"("&amp;SUBSTITUTE(REPLACE(F40,1,SEARCH("病",F40)-1,""),"病","")&amp;""&amp;")",""))</f>
        <v/>
      </c>
      <c r="G839" s="65" t="str">
        <f ca="1">CONCATENATE(IF(AND(LEN(G838)&gt;=1,G838&lt;&gt;".",COUNTIF(G40:G$73,"*病*")&gt;0),".",""),IF(G40="病",$A839,""),IF(AND(LEN(G40)&gt;=2,ISNUMBER(SEARCH("病",G40))),$A839&amp;"("&amp;SUBSTITUTE(REPLACE(G40,1,SEARCH("病",G40)-1,""),"病","")&amp;""&amp;")",""))</f>
        <v/>
      </c>
      <c r="H839" s="65" t="str">
        <f ca="1">CONCATENATE(IF(AND(LEN(H838)&gt;=1,H838&lt;&gt;".",COUNTIF(H40:H$73,"*病*")&gt;0),".",""),IF(H40="病",$A839,""),IF(AND(LEN(H40)&gt;=2,ISNUMBER(SEARCH("病",H40))),$A839&amp;"("&amp;SUBSTITUTE(REPLACE(H40,1,SEARCH("病",H40)-1,""),"病","")&amp;""&amp;")",""))</f>
        <v/>
      </c>
      <c r="I839" s="65" t="str">
        <f ca="1">CONCATENATE(IF(AND(LEN(I838)&gt;=1,I838&lt;&gt;".",COUNTIF(I40:I$73,"*病*")&gt;0),".",""),IF(I40="病",$A839,""),IF(AND(LEN(I40)&gt;=2,ISNUMBER(SEARCH("病",I40))),$A839&amp;"("&amp;SUBSTITUTE(REPLACE(I40,1,SEARCH("病",I40)-1,""),"病","")&amp;""&amp;")",""))</f>
        <v>39(06-8日18)</v>
      </c>
      <c r="J839" s="65" t="str">
        <f ca="1">CONCATENATE(IF(AND(LEN(J838)&gt;=1,J838&lt;&gt;".",COUNTIF(J40:J$73,"*病*")&gt;0),".",""),IF(J40="病",$A839,""),IF(AND(LEN(J40)&gt;=2,ISNUMBER(SEARCH("病",J40))),$A839&amp;"("&amp;SUBSTITUTE(REPLACE(J40,1,SEARCH("病",J40)-1,""),"病","")&amp;""&amp;")",""))</f>
        <v>39(7日06-8日18)</v>
      </c>
      <c r="K839" s="65" t="str">
        <f ca="1">CONCATENATE(IF(AND(LEN(K838)&gt;=1,K838&lt;&gt;".",COUNTIF(K40:K$73,"*病*")&gt;0),".",""),IF(K40="病",$A839,""),IF(AND(LEN(K40)&gt;=2,ISNUMBER(SEARCH("病",K40))),$A839&amp;"("&amp;SUBSTITUTE(REPLACE(K40,1,SEARCH("病",K40)-1,""),"病","")&amp;""&amp;")",""))</f>
        <v/>
      </c>
      <c r="L839" s="65" t="str">
        <f ca="1">CONCATENATE(IF(AND(LEN(L838)&gt;=1,L838&lt;&gt;".",COUNTIF(L40:L$73,"*病*")&gt;0),".",""),IF(L40="病",$A839,""),IF(AND(LEN(L40)&gt;=2,ISNUMBER(SEARCH("病",L40))),$A839&amp;"("&amp;SUBSTITUTE(REPLACE(L40,1,SEARCH("病",L40)-1,""),"病","")&amp;""&amp;")",""))</f>
        <v/>
      </c>
      <c r="M839" s="65" t="str">
        <f ca="1">CONCATENATE(IF(AND(LEN(M838)&gt;=1,M838&lt;&gt;".",COUNTIF(M40:M$73,"*病*")&gt;0),".",""),IF(M40="病",$A839,""),IF(AND(LEN(M40)&gt;=2,ISNUMBER(SEARCH("病",M40))),$A839&amp;"("&amp;SUBSTITUTE(REPLACE(M40,1,SEARCH("病",M40)-1,""),"病","")&amp;""&amp;")",""))</f>
        <v/>
      </c>
      <c r="N839" s="65" t="str">
        <f ca="1">CONCATENATE(IF(AND(LEN(N838)&gt;=1,N838&lt;&gt;".",COUNTIF(N40:N$73,"*病*")&gt;0),".",""),IF(N40="病",$A839,""),IF(AND(LEN(N40)&gt;=2,ISNUMBER(SEARCH("病",N40))),$A839&amp;"("&amp;SUBSTITUTE(REPLACE(N40,1,SEARCH("病",N40)-1,""),"病","")&amp;""&amp;")",""))</f>
        <v/>
      </c>
      <c r="O839" s="65" t="str">
        <f ca="1">CONCATENATE(IF(AND(LEN(O838)&gt;=1,O838&lt;&gt;".",COUNTIF(O40:O$73,"*病*")&gt;0),".",""),IF(O40="病",$A839,""),IF(AND(LEN(O40)&gt;=2,ISNUMBER(SEARCH("病",O40))),$A839&amp;"("&amp;SUBSTITUTE(REPLACE(O40,1,SEARCH("病",O40)-1,""),"病","")&amp;""&amp;")",""))</f>
        <v/>
      </c>
      <c r="P839" s="65" t="str">
        <f ca="1">CONCATENATE(IF(AND(LEN(P838)&gt;=1,P838&lt;&gt;".",COUNTIF(P40:P$73,"*病*")&gt;0),".",""),IF(P40="病",$A839,""),IF(AND(LEN(P40)&gt;=2,ISNUMBER(SEARCH("病",P40))),$A839&amp;"("&amp;SUBSTITUTE(REPLACE(P40,1,SEARCH("病",P40)-1,""),"病","")&amp;""&amp;")",""))</f>
        <v/>
      </c>
      <c r="Q839" s="65" t="str">
        <f ca="1">CONCATENATE(IF(AND(LEN(Q838)&gt;=1,Q838&lt;&gt;".",COUNTIF(Q40:Q$73,"*病*")&gt;0),".",""),IF(Q40="病",$A839,""),IF(AND(LEN(Q40)&gt;=2,ISNUMBER(SEARCH("病",Q40))),$A839&amp;"("&amp;SUBSTITUTE(REPLACE(Q40,1,SEARCH("病",Q40)-1,""),"病","")&amp;""&amp;")",""))</f>
        <v/>
      </c>
      <c r="R839" s="65" t="str">
        <f ca="1">CONCATENATE(IF(AND(LEN(R838)&gt;=1,R838&lt;&gt;".",COUNTIF(R40:R$73,"*病*")&gt;0),".",""),IF(R40="病",$A839,""),IF(AND(LEN(R40)&gt;=2,ISNUMBER(SEARCH("病",R40))),$A839&amp;"("&amp;SUBSTITUTE(REPLACE(R40,1,SEARCH("病",R40)-1,""),"病","")&amp;""&amp;")",""))</f>
        <v/>
      </c>
      <c r="S839" s="65" t="str">
        <f ca="1">CONCATENATE(IF(AND(LEN(S838)&gt;=1,S838&lt;&gt;".",COUNTIF(S40:S$73,"*病*")&gt;0),".",""),IF(S40="病",$A839,""),IF(AND(LEN(S40)&gt;=2,ISNUMBER(SEARCH("病",S40))),$A839&amp;"("&amp;SUBSTITUTE(REPLACE(S40,1,SEARCH("病",S40)-1,""),"病","")&amp;""&amp;")",""))</f>
        <v/>
      </c>
      <c r="T839" s="65" t="str">
        <f ca="1">CONCATENATE(IF(AND(LEN(T838)&gt;=1,T838&lt;&gt;".",COUNTIF(T40:T$73,"*病*")&gt;0),".",""),IF(T40="病",$A839,""),IF(AND(LEN(T40)&gt;=2,ISNUMBER(SEARCH("病",T40))),$A839&amp;"("&amp;SUBSTITUTE(REPLACE(T40,1,SEARCH("病",T40)-1,""),"病","")&amp;""&amp;")",""))</f>
        <v/>
      </c>
      <c r="U839" s="65" t="str">
        <f ca="1">CONCATENATE(IF(AND(LEN(U838)&gt;=1,U838&lt;&gt;".",COUNTIF(U40:U$73,"*病*")&gt;0),".",""),IF(U40="病",$A839,""),IF(AND(LEN(U40)&gt;=2,ISNUMBER(SEARCH("病",U40))),$A839&amp;"("&amp;SUBSTITUTE(REPLACE(U40,1,SEARCH("病",U40)-1,""),"病","")&amp;""&amp;")",""))</f>
        <v/>
      </c>
      <c r="V839" s="65" t="str">
        <f ca="1">CONCATENATE(IF(AND(LEN(V838)&gt;=1,V838&lt;&gt;".",COUNTIF(V40:V$73,"*病*")&gt;0),".",""),IF(V40="病",$A839,""),IF(AND(LEN(V40)&gt;=2,ISNUMBER(SEARCH("病",V40))),$A839&amp;"("&amp;SUBSTITUTE(REPLACE(V40,1,SEARCH("病",V40)-1,""),"病","")&amp;""&amp;")",""))</f>
        <v/>
      </c>
      <c r="W839" s="65" t="str">
        <f ca="1">CONCATENATE(IF(AND(LEN(W838)&gt;=1,W838&lt;&gt;".",COUNTIF(W40:W$73,"*病*")&gt;0),".",""),IF(W40="病",$A839,""),IF(AND(LEN(W40)&gt;=2,ISNUMBER(SEARCH("病",W40))),$A839&amp;"("&amp;SUBSTITUTE(REPLACE(W40,1,SEARCH("病",W40)-1,""),"病","")&amp;""&amp;")",""))</f>
        <v/>
      </c>
      <c r="X839" s="65" t="str">
        <f ca="1">CONCATENATE(IF(AND(LEN(X838)&gt;=1,X838&lt;&gt;".",COUNTIF(X40:X$73,"*病*")&gt;0),".",""),IF(X40="病",$A839,""),IF(AND(LEN(X40)&gt;=2,ISNUMBER(SEARCH("病",X40))),$A839&amp;"("&amp;SUBSTITUTE(REPLACE(X40,1,SEARCH("病",X40)-1,""),"病","")&amp;""&amp;")",""))</f>
        <v/>
      </c>
      <c r="Y839" s="65" t="str">
        <f ca="1">CONCATENATE(IF(AND(LEN(Y838)&gt;=1,Y838&lt;&gt;".",COUNTIF(Y40:Y$73,"*病*")&gt;0),".",""),IF(Y40="病",$A839,""),IF(AND(LEN(Y40)&gt;=2,ISNUMBER(SEARCH("病",Y40))),$A839&amp;"("&amp;SUBSTITUTE(REPLACE(Y40,1,SEARCH("病",Y40)-1,""),"病","")&amp;""&amp;")",""))</f>
        <v/>
      </c>
      <c r="Z839" s="65" t="str">
        <f ca="1">CONCATENATE(IF(AND(LEN(Z838)&gt;=1,Z838&lt;&gt;".",COUNTIF(Z40:Z$73,"*病*")&gt;0),".",""),IF(Z40="病",$A839,""),IF(AND(LEN(Z40)&gt;=2,ISNUMBER(SEARCH("病",Z40))),$A839&amp;"("&amp;SUBSTITUTE(REPLACE(Z40,1,SEARCH("病",Z40)-1,""),"病","")&amp;""&amp;")",""))</f>
        <v/>
      </c>
      <c r="AA839" s="65" t="str">
        <f ca="1">CONCATENATE(IF(AND(LEN(AA838)&gt;=1,AA838&lt;&gt;".",COUNTIF(AA40:AA$73,"*病*")&gt;0),".",""),IF(AA40="病",$A839,""),IF(AND(LEN(AA40)&gt;=2,ISNUMBER(SEARCH("病",AA40))),$A839&amp;"("&amp;SUBSTITUTE(REPLACE(AA40,1,SEARCH("病",AA40)-1,""),"病","")&amp;""&amp;")",""))</f>
        <v/>
      </c>
      <c r="AB839" s="65" t="str">
        <f ca="1">CONCATENATE(IF(AND(LEN(AB838)&gt;=1,AB838&lt;&gt;".",COUNTIF(AB40:AB$73,"*病*")&gt;0),".",""),IF(AB40="病",$A839,""),IF(AND(LEN(AB40)&gt;=2,ISNUMBER(SEARCH("病",AB40))),$A839&amp;"("&amp;SUBSTITUTE(REPLACE(AB40,1,SEARCH("病",AB40)-1,""),"病","")&amp;""&amp;")",""))</f>
        <v/>
      </c>
      <c r="AC839" s="65" t="str">
        <f ca="1">CONCATENATE(IF(AND(LEN(AC838)&gt;=1,AC838&lt;&gt;".",COUNTIF(AC40:AC$73,"*病*")&gt;0),".",""),IF(AC40="病",$A839,""),IF(AND(LEN(AC40)&gt;=2,ISNUMBER(SEARCH("病",AC40))),$A839&amp;"("&amp;SUBSTITUTE(REPLACE(AC40,1,SEARCH("病",AC40)-1,""),"病","")&amp;""&amp;")",""))</f>
        <v/>
      </c>
      <c r="AD839" s="65" t="str">
        <f ca="1">CONCATENATE(IF(AND(LEN(AD838)&gt;=1,AD838&lt;&gt;".",COUNTIF(AD40:AD$73,"*病*")&gt;0),".",""),IF(AD40="病",$A839,""),IF(AND(LEN(AD40)&gt;=2,ISNUMBER(SEARCH("病",AD40))),$A839&amp;"("&amp;SUBSTITUTE(REPLACE(AD40,1,SEARCH("病",AD40)-1,""),"病","")&amp;""&amp;")",""))</f>
        <v/>
      </c>
      <c r="AE839" s="65" t="str">
        <f ca="1">CONCATENATE(IF(AND(LEN(AE838)&gt;=1,AE838&lt;&gt;".",COUNTIF(AE40:AE$73,"*病*")&gt;0),".",""),IF(AE40="病",$A839,""),IF(AND(LEN(AE40)&gt;=2,ISNUMBER(SEARCH("病",AE40))),$A839&amp;"("&amp;SUBSTITUTE(REPLACE(AE40,1,SEARCH("病",AE40)-1,""),"病","")&amp;""&amp;")",""))</f>
        <v/>
      </c>
      <c r="AF839" s="65" t="str">
        <f ca="1">CONCATENATE(IF(AND(LEN(AF838)&gt;=1,AF838&lt;&gt;".",COUNTIF(AF40:AF$73,"*病*")&gt;0),".",""),IF(AF40="病",$A839,""),IF(AND(LEN(AF40)&gt;=2,ISNUMBER(SEARCH("病",AF40))),$A839&amp;"("&amp;SUBSTITUTE(REPLACE(AF40,1,SEARCH("病",AF40)-1,""),"病","")&amp;""&amp;")",""))</f>
        <v/>
      </c>
      <c r="AG839" s="65" t="str">
        <f ca="1">CONCATENATE(IF(AND(LEN(AG838)&gt;=1,AG838&lt;&gt;".",COUNTIF(AG40:AG$73,"*病*")&gt;0),".",""),IF(AG40="病",$A839,""),IF(AND(LEN(AG40)&gt;=2,ISNUMBER(SEARCH("病",AG40))),$A839&amp;"("&amp;SUBSTITUTE(REPLACE(AG40,1,SEARCH("病",AG40)-1,""),"病","")&amp;""&amp;")",""))</f>
        <v/>
      </c>
      <c r="AH839" s="65"/>
      <c r="AI839" s="65"/>
      <c r="AJ839" s="65"/>
    </row>
    <row r="840" spans="1:36">
      <c r="A840" s="65">
        <f t="shared" si="67"/>
        <v>40</v>
      </c>
      <c r="B840" s="65" t="str">
        <f t="shared" si="67"/>
        <v>鄭智謙</v>
      </c>
      <c r="C840" s="65" t="str">
        <f ca="1">CONCATENATE(IF(AND(LEN(C839)&gt;=1,C839&lt;&gt;".",COUNTIF(C41:C$73,"*病*")&gt;0),".",""),IF(C41="病",$A840,""),IF(AND(LEN(C41)&gt;=2,ISNUMBER(SEARCH("病",C41))),$A840&amp;"("&amp;SUBSTITUTE(REPLACE(C41,1,SEARCH("病",C41)-1,""),"病","")&amp;""&amp;")",""))</f>
        <v/>
      </c>
      <c r="D840" s="65" t="str">
        <f ca="1">CONCATENATE(IF(AND(LEN(D839)&gt;=1,D839&lt;&gt;".",COUNTIF(D41:D$73,"*病*")&gt;0),".",""),IF(D41="病",$A840,""),IF(AND(LEN(D41)&gt;=2,ISNUMBER(SEARCH("病",D41))),$A840&amp;"("&amp;SUBSTITUTE(REPLACE(D41,1,SEARCH("病",D41)-1,""),"病","")&amp;""&amp;")",""))</f>
        <v/>
      </c>
      <c r="E840" s="65" t="str">
        <f ca="1">CONCATENATE(IF(AND(LEN(E839)&gt;=1,E839&lt;&gt;".",COUNTIF(E41:E$73,"*病*")&gt;0),".",""),IF(E41="病",$A840,""),IF(AND(LEN(E41)&gt;=2,ISNUMBER(SEARCH("病",E41))),$A840&amp;"("&amp;SUBSTITUTE(REPLACE(E41,1,SEARCH("病",E41)-1,""),"病","")&amp;""&amp;")",""))</f>
        <v/>
      </c>
      <c r="F840" s="65" t="str">
        <f ca="1">CONCATENATE(IF(AND(LEN(F839)&gt;=1,F839&lt;&gt;".",COUNTIF(F41:F$73,"*病*")&gt;0),".",""),IF(F41="病",$A840,""),IF(AND(LEN(F41)&gt;=2,ISNUMBER(SEARCH("病",F41))),$A840&amp;"("&amp;SUBSTITUTE(REPLACE(F41,1,SEARCH("病",F41)-1,""),"病","")&amp;""&amp;")",""))</f>
        <v/>
      </c>
      <c r="G840" s="65" t="str">
        <f ca="1">CONCATENATE(IF(AND(LEN(G839)&gt;=1,G839&lt;&gt;".",COUNTIF(G41:G$73,"*病*")&gt;0),".",""),IF(G41="病",$A840,""),IF(AND(LEN(G41)&gt;=2,ISNUMBER(SEARCH("病",G41))),$A840&amp;"("&amp;SUBSTITUTE(REPLACE(G41,1,SEARCH("病",G41)-1,""),"病","")&amp;""&amp;")",""))</f>
        <v/>
      </c>
      <c r="H840" s="65" t="str">
        <f ca="1">CONCATENATE(IF(AND(LEN(H839)&gt;=1,H839&lt;&gt;".",COUNTIF(H41:H$73,"*病*")&gt;0),".",""),IF(H41="病",$A840,""),IF(AND(LEN(H41)&gt;=2,ISNUMBER(SEARCH("病",H41))),$A840&amp;"("&amp;SUBSTITUTE(REPLACE(H41,1,SEARCH("病",H41)-1,""),"病","")&amp;""&amp;")",""))</f>
        <v/>
      </c>
      <c r="I840" s="65" t="str">
        <f ca="1">CONCATENATE(IF(AND(LEN(I839)&gt;=1,I839&lt;&gt;".",COUNTIF(I41:I$73,"*病*")&gt;0),".",""),IF(I41="病",$A840,""),IF(AND(LEN(I41)&gt;=2,ISNUMBER(SEARCH("病",I41))),$A840&amp;"("&amp;SUBSTITUTE(REPLACE(I41,1,SEARCH("病",I41)-1,""),"病","")&amp;""&amp;")",""))</f>
        <v>.</v>
      </c>
      <c r="J840" s="65" t="str">
        <f ca="1">CONCATENATE(IF(AND(LEN(J839)&gt;=1,J839&lt;&gt;".",COUNTIF(J41:J$73,"*病*")&gt;0),".",""),IF(J41="病",$A840,""),IF(AND(LEN(J41)&gt;=2,ISNUMBER(SEARCH("病",J41))),$A840&amp;"("&amp;SUBSTITUTE(REPLACE(J41,1,SEARCH("病",J41)-1,""),"病","")&amp;""&amp;")",""))</f>
        <v>.</v>
      </c>
      <c r="K840" s="65" t="str">
        <f ca="1">CONCATENATE(IF(AND(LEN(K839)&gt;=1,K839&lt;&gt;".",COUNTIF(K41:K$73,"*病*")&gt;0),".",""),IF(K41="病",$A840,""),IF(AND(LEN(K41)&gt;=2,ISNUMBER(SEARCH("病",K41))),$A840&amp;"("&amp;SUBSTITUTE(REPLACE(K41,1,SEARCH("病",K41)-1,""),"病","")&amp;""&amp;")",""))</f>
        <v/>
      </c>
      <c r="L840" s="65" t="str">
        <f ca="1">CONCATENATE(IF(AND(LEN(L839)&gt;=1,L839&lt;&gt;".",COUNTIF(L41:L$73,"*病*")&gt;0),".",""),IF(L41="病",$A840,""),IF(AND(LEN(L41)&gt;=2,ISNUMBER(SEARCH("病",L41))),$A840&amp;"("&amp;SUBSTITUTE(REPLACE(L41,1,SEARCH("病",L41)-1,""),"病","")&amp;""&amp;")",""))</f>
        <v/>
      </c>
      <c r="M840" s="65" t="str">
        <f ca="1">CONCATENATE(IF(AND(LEN(M839)&gt;=1,M839&lt;&gt;".",COUNTIF(M41:M$73,"*病*")&gt;0),".",""),IF(M41="病",$A840,""),IF(AND(LEN(M41)&gt;=2,ISNUMBER(SEARCH("病",M41))),$A840&amp;"("&amp;SUBSTITUTE(REPLACE(M41,1,SEARCH("病",M41)-1,""),"病","")&amp;""&amp;")",""))</f>
        <v/>
      </c>
      <c r="N840" s="65" t="str">
        <f ca="1">CONCATENATE(IF(AND(LEN(N839)&gt;=1,N839&lt;&gt;".",COUNTIF(N41:N$73,"*病*")&gt;0),".",""),IF(N41="病",$A840,""),IF(AND(LEN(N41)&gt;=2,ISNUMBER(SEARCH("病",N41))),$A840&amp;"("&amp;SUBSTITUTE(REPLACE(N41,1,SEARCH("病",N41)-1,""),"病","")&amp;""&amp;")",""))</f>
        <v/>
      </c>
      <c r="O840" s="65" t="str">
        <f ca="1">CONCATENATE(IF(AND(LEN(O839)&gt;=1,O839&lt;&gt;".",COUNTIF(O41:O$73,"*病*")&gt;0),".",""),IF(O41="病",$A840,""),IF(AND(LEN(O41)&gt;=2,ISNUMBER(SEARCH("病",O41))),$A840&amp;"("&amp;SUBSTITUTE(REPLACE(O41,1,SEARCH("病",O41)-1,""),"病","")&amp;""&amp;")",""))</f>
        <v/>
      </c>
      <c r="P840" s="65" t="str">
        <f ca="1">CONCATENATE(IF(AND(LEN(P839)&gt;=1,P839&lt;&gt;".",COUNTIF(P41:P$73,"*病*")&gt;0),".",""),IF(P41="病",$A840,""),IF(AND(LEN(P41)&gt;=2,ISNUMBER(SEARCH("病",P41))),$A840&amp;"("&amp;SUBSTITUTE(REPLACE(P41,1,SEARCH("病",P41)-1,""),"病","")&amp;""&amp;")",""))</f>
        <v/>
      </c>
      <c r="Q840" s="65" t="str">
        <f ca="1">CONCATENATE(IF(AND(LEN(Q839)&gt;=1,Q839&lt;&gt;".",COUNTIF(Q41:Q$73,"*病*")&gt;0),".",""),IF(Q41="病",$A840,""),IF(AND(LEN(Q41)&gt;=2,ISNUMBER(SEARCH("病",Q41))),$A840&amp;"("&amp;SUBSTITUTE(REPLACE(Q41,1,SEARCH("病",Q41)-1,""),"病","")&amp;""&amp;")",""))</f>
        <v/>
      </c>
      <c r="R840" s="65" t="str">
        <f ca="1">CONCATENATE(IF(AND(LEN(R839)&gt;=1,R839&lt;&gt;".",COUNTIF(R41:R$73,"*病*")&gt;0),".",""),IF(R41="病",$A840,""),IF(AND(LEN(R41)&gt;=2,ISNUMBER(SEARCH("病",R41))),$A840&amp;"("&amp;SUBSTITUTE(REPLACE(R41,1,SEARCH("病",R41)-1,""),"病","")&amp;""&amp;")",""))</f>
        <v/>
      </c>
      <c r="S840" s="65" t="str">
        <f ca="1">CONCATENATE(IF(AND(LEN(S839)&gt;=1,S839&lt;&gt;".",COUNTIF(S41:S$73,"*病*")&gt;0),".",""),IF(S41="病",$A840,""),IF(AND(LEN(S41)&gt;=2,ISNUMBER(SEARCH("病",S41))),$A840&amp;"("&amp;SUBSTITUTE(REPLACE(S41,1,SEARCH("病",S41)-1,""),"病","")&amp;""&amp;")",""))</f>
        <v/>
      </c>
      <c r="T840" s="65" t="str">
        <f ca="1">CONCATENATE(IF(AND(LEN(T839)&gt;=1,T839&lt;&gt;".",COUNTIF(T41:T$73,"*病*")&gt;0),".",""),IF(T41="病",$A840,""),IF(AND(LEN(T41)&gt;=2,ISNUMBER(SEARCH("病",T41))),$A840&amp;"("&amp;SUBSTITUTE(REPLACE(T41,1,SEARCH("病",T41)-1,""),"病","")&amp;""&amp;")",""))</f>
        <v/>
      </c>
      <c r="U840" s="65" t="str">
        <f ca="1">CONCATENATE(IF(AND(LEN(U839)&gt;=1,U839&lt;&gt;".",COUNTIF(U41:U$73,"*病*")&gt;0),".",""),IF(U41="病",$A840,""),IF(AND(LEN(U41)&gt;=2,ISNUMBER(SEARCH("病",U41))),$A840&amp;"("&amp;SUBSTITUTE(REPLACE(U41,1,SEARCH("病",U41)-1,""),"病","")&amp;""&amp;")",""))</f>
        <v/>
      </c>
      <c r="V840" s="65" t="str">
        <f ca="1">CONCATENATE(IF(AND(LEN(V839)&gt;=1,V839&lt;&gt;".",COUNTIF(V41:V$73,"*病*")&gt;0),".",""),IF(V41="病",$A840,""),IF(AND(LEN(V41)&gt;=2,ISNUMBER(SEARCH("病",V41))),$A840&amp;"("&amp;SUBSTITUTE(REPLACE(V41,1,SEARCH("病",V41)-1,""),"病","")&amp;""&amp;")",""))</f>
        <v/>
      </c>
      <c r="W840" s="65" t="str">
        <f ca="1">CONCATENATE(IF(AND(LEN(W839)&gt;=1,W839&lt;&gt;".",COUNTIF(W41:W$73,"*病*")&gt;0),".",""),IF(W41="病",$A840,""),IF(AND(LEN(W41)&gt;=2,ISNUMBER(SEARCH("病",W41))),$A840&amp;"("&amp;SUBSTITUTE(REPLACE(W41,1,SEARCH("病",W41)-1,""),"病","")&amp;""&amp;")",""))</f>
        <v/>
      </c>
      <c r="X840" s="65" t="str">
        <f ca="1">CONCATENATE(IF(AND(LEN(X839)&gt;=1,X839&lt;&gt;".",COUNTIF(X41:X$73,"*病*")&gt;0),".",""),IF(X41="病",$A840,""),IF(AND(LEN(X41)&gt;=2,ISNUMBER(SEARCH("病",X41))),$A840&amp;"("&amp;SUBSTITUTE(REPLACE(X41,1,SEARCH("病",X41)-1,""),"病","")&amp;""&amp;")",""))</f>
        <v/>
      </c>
      <c r="Y840" s="65" t="str">
        <f ca="1">CONCATENATE(IF(AND(LEN(Y839)&gt;=1,Y839&lt;&gt;".",COUNTIF(Y41:Y$73,"*病*")&gt;0),".",""),IF(Y41="病",$A840,""),IF(AND(LEN(Y41)&gt;=2,ISNUMBER(SEARCH("病",Y41))),$A840&amp;"("&amp;SUBSTITUTE(REPLACE(Y41,1,SEARCH("病",Y41)-1,""),"病","")&amp;""&amp;")",""))</f>
        <v/>
      </c>
      <c r="Z840" s="65" t="str">
        <f ca="1">CONCATENATE(IF(AND(LEN(Z839)&gt;=1,Z839&lt;&gt;".",COUNTIF(Z41:Z$73,"*病*")&gt;0),".",""),IF(Z41="病",$A840,""),IF(AND(LEN(Z41)&gt;=2,ISNUMBER(SEARCH("病",Z41))),$A840&amp;"("&amp;SUBSTITUTE(REPLACE(Z41,1,SEARCH("病",Z41)-1,""),"病","")&amp;""&amp;")",""))</f>
        <v/>
      </c>
      <c r="AA840" s="65" t="str">
        <f ca="1">CONCATENATE(IF(AND(LEN(AA839)&gt;=1,AA839&lt;&gt;".",COUNTIF(AA41:AA$73,"*病*")&gt;0),".",""),IF(AA41="病",$A840,""),IF(AND(LEN(AA41)&gt;=2,ISNUMBER(SEARCH("病",AA41))),$A840&amp;"("&amp;SUBSTITUTE(REPLACE(AA41,1,SEARCH("病",AA41)-1,""),"病","")&amp;""&amp;")",""))</f>
        <v/>
      </c>
      <c r="AB840" s="65" t="str">
        <f ca="1">CONCATENATE(IF(AND(LEN(AB839)&gt;=1,AB839&lt;&gt;".",COUNTIF(AB41:AB$73,"*病*")&gt;0),".",""),IF(AB41="病",$A840,""),IF(AND(LEN(AB41)&gt;=2,ISNUMBER(SEARCH("病",AB41))),$A840&amp;"("&amp;SUBSTITUTE(REPLACE(AB41,1,SEARCH("病",AB41)-1,""),"病","")&amp;""&amp;")",""))</f>
        <v/>
      </c>
      <c r="AC840" s="65" t="str">
        <f ca="1">CONCATENATE(IF(AND(LEN(AC839)&gt;=1,AC839&lt;&gt;".",COUNTIF(AC41:AC$73,"*病*")&gt;0),".",""),IF(AC41="病",$A840,""),IF(AND(LEN(AC41)&gt;=2,ISNUMBER(SEARCH("病",AC41))),$A840&amp;"("&amp;SUBSTITUTE(REPLACE(AC41,1,SEARCH("病",AC41)-1,""),"病","")&amp;""&amp;")",""))</f>
        <v/>
      </c>
      <c r="AD840" s="65" t="str">
        <f ca="1">CONCATENATE(IF(AND(LEN(AD839)&gt;=1,AD839&lt;&gt;".",COUNTIF(AD41:AD$73,"*病*")&gt;0),".",""),IF(AD41="病",$A840,""),IF(AND(LEN(AD41)&gt;=2,ISNUMBER(SEARCH("病",AD41))),$A840&amp;"("&amp;SUBSTITUTE(REPLACE(AD41,1,SEARCH("病",AD41)-1,""),"病","")&amp;""&amp;")",""))</f>
        <v/>
      </c>
      <c r="AE840" s="65" t="str">
        <f ca="1">CONCATENATE(IF(AND(LEN(AE839)&gt;=1,AE839&lt;&gt;".",COUNTIF(AE41:AE$73,"*病*")&gt;0),".",""),IF(AE41="病",$A840,""),IF(AND(LEN(AE41)&gt;=2,ISNUMBER(SEARCH("病",AE41))),$A840&amp;"("&amp;SUBSTITUTE(REPLACE(AE41,1,SEARCH("病",AE41)-1,""),"病","")&amp;""&amp;")",""))</f>
        <v/>
      </c>
      <c r="AF840" s="65" t="str">
        <f ca="1">CONCATENATE(IF(AND(LEN(AF839)&gt;=1,AF839&lt;&gt;".",COUNTIF(AF41:AF$73,"*病*")&gt;0),".",""),IF(AF41="病",$A840,""),IF(AND(LEN(AF41)&gt;=2,ISNUMBER(SEARCH("病",AF41))),$A840&amp;"("&amp;SUBSTITUTE(REPLACE(AF41,1,SEARCH("病",AF41)-1,""),"病","")&amp;""&amp;")",""))</f>
        <v/>
      </c>
      <c r="AG840" s="65" t="str">
        <f ca="1">CONCATENATE(IF(AND(LEN(AG839)&gt;=1,AG839&lt;&gt;".",COUNTIF(AG41:AG$73,"*病*")&gt;0),".",""),IF(AG41="病",$A840,""),IF(AND(LEN(AG41)&gt;=2,ISNUMBER(SEARCH("病",AG41))),$A840&amp;"("&amp;SUBSTITUTE(REPLACE(AG41,1,SEARCH("病",AG41)-1,""),"病","")&amp;""&amp;")",""))</f>
        <v/>
      </c>
      <c r="AH840" s="65"/>
      <c r="AI840" s="65"/>
      <c r="AJ840" s="65"/>
    </row>
    <row r="841" spans="1:36">
      <c r="A841" s="65">
        <f t="shared" ref="A841:B844" si="68">A741</f>
        <v>41</v>
      </c>
      <c r="B841" s="65" t="str">
        <f t="shared" si="68"/>
        <v>王敍安</v>
      </c>
      <c r="C841" s="65" t="str">
        <f ca="1">CONCATENATE(IF(AND(LEN(C840)&gt;=1,C840&lt;&gt;".",COUNTIF(C42:C$73,"*病*")&gt;0),".",""),IF(C42="病",$A841,""),IF(AND(LEN(C42)&gt;=2,ISNUMBER(SEARCH("病",C42))),$A841&amp;"("&amp;SUBSTITUTE(REPLACE(C42,1,SEARCH("病",C42)-1,""),"病","")&amp;""&amp;")",""))</f>
        <v/>
      </c>
      <c r="D841" s="65" t="str">
        <f ca="1">CONCATENATE(IF(AND(LEN(D840)&gt;=1,D840&lt;&gt;".",COUNTIF(D42:D$73,"*病*")&gt;0),".",""),IF(D42="病",$A841,""),IF(AND(LEN(D42)&gt;=2,ISNUMBER(SEARCH("病",D42))),$A841&amp;"("&amp;SUBSTITUTE(REPLACE(D42,1,SEARCH("病",D42)-1,""),"病","")&amp;""&amp;")",""))</f>
        <v>41(07-3日18)</v>
      </c>
      <c r="E841" s="65" t="str">
        <f ca="1">CONCATENATE(IF(AND(LEN(E840)&gt;=1,E840&lt;&gt;".",COUNTIF(E42:E$73,"*病*")&gt;0),".",""),IF(E42="病",$A841,""),IF(AND(LEN(E42)&gt;=2,ISNUMBER(SEARCH("病",E42))),$A841&amp;"("&amp;SUBSTITUTE(REPLACE(E42,1,SEARCH("病",E42)-1,""),"病","")&amp;""&amp;")",""))</f>
        <v>41(2日18-3日18)</v>
      </c>
      <c r="F841" s="65" t="str">
        <f ca="1">CONCATENATE(IF(AND(LEN(F840)&gt;=1,F840&lt;&gt;".",COUNTIF(F42:F$73,"*病*")&gt;0),".",""),IF(F42="病",$A841,""),IF(AND(LEN(F42)&gt;=2,ISNUMBER(SEARCH("病",F42))),$A841&amp;"("&amp;SUBSTITUTE(REPLACE(F42,1,SEARCH("病",F42)-1,""),"病","")&amp;""&amp;")",""))</f>
        <v/>
      </c>
      <c r="G841" s="65" t="str">
        <f ca="1">CONCATENATE(IF(AND(LEN(G840)&gt;=1,G840&lt;&gt;".",COUNTIF(G42:G$73,"*病*")&gt;0),".",""),IF(G42="病",$A841,""),IF(AND(LEN(G42)&gt;=2,ISNUMBER(SEARCH("病",G42))),$A841&amp;"("&amp;SUBSTITUTE(REPLACE(G42,1,SEARCH("病",G42)-1,""),"病","")&amp;""&amp;")",""))</f>
        <v/>
      </c>
      <c r="H841" s="65" t="str">
        <f ca="1">CONCATENATE(IF(AND(LEN(H840)&gt;=1,H840&lt;&gt;".",COUNTIF(H42:H$73,"*病*")&gt;0),".",""),IF(H42="病",$A841,""),IF(AND(LEN(H42)&gt;=2,ISNUMBER(SEARCH("病",H42))),$A841&amp;"("&amp;SUBSTITUTE(REPLACE(H42,1,SEARCH("病",H42)-1,""),"病","")&amp;""&amp;")",""))</f>
        <v/>
      </c>
      <c r="I841" s="65" t="str">
        <f ca="1">CONCATENATE(IF(AND(LEN(I840)&gt;=1,I840&lt;&gt;".",COUNTIF(I42:I$73,"*病*")&gt;0),".",""),IF(I42="病",$A841,""),IF(AND(LEN(I42)&gt;=2,ISNUMBER(SEARCH("病",I42))),$A841&amp;"("&amp;SUBSTITUTE(REPLACE(I42,1,SEARCH("病",I42)-1,""),"病","")&amp;""&amp;")",""))</f>
        <v/>
      </c>
      <c r="J841" s="65" t="str">
        <f ca="1">CONCATENATE(IF(AND(LEN(J840)&gt;=1,J840&lt;&gt;".",COUNTIF(J42:J$73,"*病*")&gt;0),".",""),IF(J42="病",$A841,""),IF(AND(LEN(J42)&gt;=2,ISNUMBER(SEARCH("病",J42))),$A841&amp;"("&amp;SUBSTITUTE(REPLACE(J42,1,SEARCH("病",J42)-1,""),"病","")&amp;""&amp;")",""))</f>
        <v/>
      </c>
      <c r="K841" s="65" t="str">
        <f ca="1">CONCATENATE(IF(AND(LEN(K840)&gt;=1,K840&lt;&gt;".",COUNTIF(K42:K$73,"*病*")&gt;0),".",""),IF(K42="病",$A841,""),IF(AND(LEN(K42)&gt;=2,ISNUMBER(SEARCH("病",K42))),$A841&amp;"("&amp;SUBSTITUTE(REPLACE(K42,1,SEARCH("病",K42)-1,""),"病","")&amp;""&amp;")",""))</f>
        <v/>
      </c>
      <c r="L841" s="65" t="str">
        <f ca="1">CONCATENATE(IF(AND(LEN(L840)&gt;=1,L840&lt;&gt;".",COUNTIF(L42:L$73,"*病*")&gt;0),".",""),IF(L42="病",$A841,""),IF(AND(LEN(L42)&gt;=2,ISNUMBER(SEARCH("病",L42))),$A841&amp;"("&amp;SUBSTITUTE(REPLACE(L42,1,SEARCH("病",L42)-1,""),"病","")&amp;""&amp;")",""))</f>
        <v/>
      </c>
      <c r="M841" s="65" t="str">
        <f ca="1">CONCATENATE(IF(AND(LEN(M840)&gt;=1,M840&lt;&gt;".",COUNTIF(M42:M$73,"*病*")&gt;0),".",""),IF(M42="病",$A841,""),IF(AND(LEN(M42)&gt;=2,ISNUMBER(SEARCH("病",M42))),$A841&amp;"("&amp;SUBSTITUTE(REPLACE(M42,1,SEARCH("病",M42)-1,""),"病","")&amp;""&amp;")",""))</f>
        <v/>
      </c>
      <c r="N841" s="65" t="str">
        <f ca="1">CONCATENATE(IF(AND(LEN(N840)&gt;=1,N840&lt;&gt;".",COUNTIF(N42:N$73,"*病*")&gt;0),".",""),IF(N42="病",$A841,""),IF(AND(LEN(N42)&gt;=2,ISNUMBER(SEARCH("病",N42))),$A841&amp;"("&amp;SUBSTITUTE(REPLACE(N42,1,SEARCH("病",N42)-1,""),"病","")&amp;""&amp;")",""))</f>
        <v/>
      </c>
      <c r="O841" s="65" t="str">
        <f ca="1">CONCATENATE(IF(AND(LEN(O840)&gt;=1,O840&lt;&gt;".",COUNTIF(O42:O$73,"*病*")&gt;0),".",""),IF(O42="病",$A841,""),IF(AND(LEN(O42)&gt;=2,ISNUMBER(SEARCH("病",O42))),$A841&amp;"("&amp;SUBSTITUTE(REPLACE(O42,1,SEARCH("病",O42)-1,""),"病","")&amp;""&amp;")",""))</f>
        <v/>
      </c>
      <c r="P841" s="65" t="str">
        <f ca="1">CONCATENATE(IF(AND(LEN(P840)&gt;=1,P840&lt;&gt;".",COUNTIF(P42:P$73,"*病*")&gt;0),".",""),IF(P42="病",$A841,""),IF(AND(LEN(P42)&gt;=2,ISNUMBER(SEARCH("病",P42))),$A841&amp;"("&amp;SUBSTITUTE(REPLACE(P42,1,SEARCH("病",P42)-1,""),"病","")&amp;""&amp;")",""))</f>
        <v/>
      </c>
      <c r="Q841" s="65" t="str">
        <f ca="1">CONCATENATE(IF(AND(LEN(Q840)&gt;=1,Q840&lt;&gt;".",COUNTIF(Q42:Q$73,"*病*")&gt;0),".",""),IF(Q42="病",$A841,""),IF(AND(LEN(Q42)&gt;=2,ISNUMBER(SEARCH("病",Q42))),$A841&amp;"("&amp;SUBSTITUTE(REPLACE(Q42,1,SEARCH("病",Q42)-1,""),"病","")&amp;""&amp;")",""))</f>
        <v/>
      </c>
      <c r="R841" s="65" t="str">
        <f ca="1">CONCATENATE(IF(AND(LEN(R840)&gt;=1,R840&lt;&gt;".",COUNTIF(R42:R$73,"*病*")&gt;0),".",""),IF(R42="病",$A841,""),IF(AND(LEN(R42)&gt;=2,ISNUMBER(SEARCH("病",R42))),$A841&amp;"("&amp;SUBSTITUTE(REPLACE(R42,1,SEARCH("病",R42)-1,""),"病","")&amp;""&amp;")",""))</f>
        <v/>
      </c>
      <c r="S841" s="65" t="str">
        <f ca="1">CONCATENATE(IF(AND(LEN(S840)&gt;=1,S840&lt;&gt;".",COUNTIF(S42:S$73,"*病*")&gt;0),".",""),IF(S42="病",$A841,""),IF(AND(LEN(S42)&gt;=2,ISNUMBER(SEARCH("病",S42))),$A841&amp;"("&amp;SUBSTITUTE(REPLACE(S42,1,SEARCH("病",S42)-1,""),"病","")&amp;""&amp;")",""))</f>
        <v/>
      </c>
      <c r="T841" s="65" t="str">
        <f ca="1">CONCATENATE(IF(AND(LEN(T840)&gt;=1,T840&lt;&gt;".",COUNTIF(T42:T$73,"*病*")&gt;0),".",""),IF(T42="病",$A841,""),IF(AND(LEN(T42)&gt;=2,ISNUMBER(SEARCH("病",T42))),$A841&amp;"("&amp;SUBSTITUTE(REPLACE(T42,1,SEARCH("病",T42)-1,""),"病","")&amp;""&amp;")",""))</f>
        <v/>
      </c>
      <c r="U841" s="65" t="str">
        <f ca="1">CONCATENATE(IF(AND(LEN(U840)&gt;=1,U840&lt;&gt;".",COUNTIF(U42:U$73,"*病*")&gt;0),".",""),IF(U42="病",$A841,""),IF(AND(LEN(U42)&gt;=2,ISNUMBER(SEARCH("病",U42))),$A841&amp;"("&amp;SUBSTITUTE(REPLACE(U42,1,SEARCH("病",U42)-1,""),"病","")&amp;""&amp;")",""))</f>
        <v/>
      </c>
      <c r="V841" s="65" t="str">
        <f ca="1">CONCATENATE(IF(AND(LEN(V840)&gt;=1,V840&lt;&gt;".",COUNTIF(V42:V$73,"*病*")&gt;0),".",""),IF(V42="病",$A841,""),IF(AND(LEN(V42)&gt;=2,ISNUMBER(SEARCH("病",V42))),$A841&amp;"("&amp;SUBSTITUTE(REPLACE(V42,1,SEARCH("病",V42)-1,""),"病","")&amp;""&amp;")",""))</f>
        <v/>
      </c>
      <c r="W841" s="65" t="str">
        <f ca="1">CONCATENATE(IF(AND(LEN(W840)&gt;=1,W840&lt;&gt;".",COUNTIF(W42:W$73,"*病*")&gt;0),".",""),IF(W42="病",$A841,""),IF(AND(LEN(W42)&gt;=2,ISNUMBER(SEARCH("病",W42))),$A841&amp;"("&amp;SUBSTITUTE(REPLACE(W42,1,SEARCH("病",W42)-1,""),"病","")&amp;""&amp;")",""))</f>
        <v/>
      </c>
      <c r="X841" s="65" t="str">
        <f ca="1">CONCATENATE(IF(AND(LEN(X840)&gt;=1,X840&lt;&gt;".",COUNTIF(X42:X$73,"*病*")&gt;0),".",""),IF(X42="病",$A841,""),IF(AND(LEN(X42)&gt;=2,ISNUMBER(SEARCH("病",X42))),$A841&amp;"("&amp;SUBSTITUTE(REPLACE(X42,1,SEARCH("病",X42)-1,""),"病","")&amp;""&amp;")",""))</f>
        <v/>
      </c>
      <c r="Y841" s="65" t="str">
        <f ca="1">CONCATENATE(IF(AND(LEN(Y840)&gt;=1,Y840&lt;&gt;".",COUNTIF(Y42:Y$73,"*病*")&gt;0),".",""),IF(Y42="病",$A841,""),IF(AND(LEN(Y42)&gt;=2,ISNUMBER(SEARCH("病",Y42))),$A841&amp;"("&amp;SUBSTITUTE(REPLACE(Y42,1,SEARCH("病",Y42)-1,""),"病","")&amp;""&amp;")",""))</f>
        <v/>
      </c>
      <c r="Z841" s="65" t="str">
        <f ca="1">CONCATENATE(IF(AND(LEN(Z840)&gt;=1,Z840&lt;&gt;".",COUNTIF(Z42:Z$73,"*病*")&gt;0),".",""),IF(Z42="病",$A841,""),IF(AND(LEN(Z42)&gt;=2,ISNUMBER(SEARCH("病",Z42))),$A841&amp;"("&amp;SUBSTITUTE(REPLACE(Z42,1,SEARCH("病",Z42)-1,""),"病","")&amp;""&amp;")",""))</f>
        <v/>
      </c>
      <c r="AA841" s="65" t="str">
        <f ca="1">CONCATENATE(IF(AND(LEN(AA840)&gt;=1,AA840&lt;&gt;".",COUNTIF(AA42:AA$73,"*病*")&gt;0),".",""),IF(AA42="病",$A841,""),IF(AND(LEN(AA42)&gt;=2,ISNUMBER(SEARCH("病",AA42))),$A841&amp;"("&amp;SUBSTITUTE(REPLACE(AA42,1,SEARCH("病",AA42)-1,""),"病","")&amp;""&amp;")",""))</f>
        <v/>
      </c>
      <c r="AB841" s="65" t="str">
        <f ca="1">CONCATENATE(IF(AND(LEN(AB840)&gt;=1,AB840&lt;&gt;".",COUNTIF(AB42:AB$73,"*病*")&gt;0),".",""),IF(AB42="病",$A841,""),IF(AND(LEN(AB42)&gt;=2,ISNUMBER(SEARCH("病",AB42))),$A841&amp;"("&amp;SUBSTITUTE(REPLACE(AB42,1,SEARCH("病",AB42)-1,""),"病","")&amp;""&amp;")",""))</f>
        <v/>
      </c>
      <c r="AC841" s="65" t="str">
        <f ca="1">CONCATENATE(IF(AND(LEN(AC840)&gt;=1,AC840&lt;&gt;".",COUNTIF(AC42:AC$73,"*病*")&gt;0),".",""),IF(AC42="病",$A841,""),IF(AND(LEN(AC42)&gt;=2,ISNUMBER(SEARCH("病",AC42))),$A841&amp;"("&amp;SUBSTITUTE(REPLACE(AC42,1,SEARCH("病",AC42)-1,""),"病","")&amp;""&amp;")",""))</f>
        <v/>
      </c>
      <c r="AD841" s="65" t="str">
        <f ca="1">CONCATENATE(IF(AND(LEN(AD840)&gt;=1,AD840&lt;&gt;".",COUNTIF(AD42:AD$73,"*病*")&gt;0),".",""),IF(AD42="病",$A841,""),IF(AND(LEN(AD42)&gt;=2,ISNUMBER(SEARCH("病",AD42))),$A841&amp;"("&amp;SUBSTITUTE(REPLACE(AD42,1,SEARCH("病",AD42)-1,""),"病","")&amp;""&amp;")",""))</f>
        <v/>
      </c>
      <c r="AE841" s="65" t="str">
        <f ca="1">CONCATENATE(IF(AND(LEN(AE840)&gt;=1,AE840&lt;&gt;".",COUNTIF(AE42:AE$73,"*病*")&gt;0),".",""),IF(AE42="病",$A841,""),IF(AND(LEN(AE42)&gt;=2,ISNUMBER(SEARCH("病",AE42))),$A841&amp;"("&amp;SUBSTITUTE(REPLACE(AE42,1,SEARCH("病",AE42)-1,""),"病","")&amp;""&amp;")",""))</f>
        <v/>
      </c>
      <c r="AF841" s="65" t="str">
        <f ca="1">CONCATENATE(IF(AND(LEN(AF840)&gt;=1,AF840&lt;&gt;".",COUNTIF(AF42:AF$73,"*病*")&gt;0),".",""),IF(AF42="病",$A841,""),IF(AND(LEN(AF42)&gt;=2,ISNUMBER(SEARCH("病",AF42))),$A841&amp;"("&amp;SUBSTITUTE(REPLACE(AF42,1,SEARCH("病",AF42)-1,""),"病","")&amp;""&amp;")",""))</f>
        <v/>
      </c>
      <c r="AG841" s="65" t="str">
        <f ca="1">CONCATENATE(IF(AND(LEN(AG840)&gt;=1,AG840&lt;&gt;".",COUNTIF(AG42:AG$73,"*病*")&gt;0),".",""),IF(AG42="病",$A841,""),IF(AND(LEN(AG42)&gt;=2,ISNUMBER(SEARCH("病",AG42))),$A841&amp;"("&amp;SUBSTITUTE(REPLACE(AG42,1,SEARCH("病",AG42)-1,""),"病","")&amp;""&amp;")",""))</f>
        <v/>
      </c>
      <c r="AH841" s="65"/>
      <c r="AI841" s="65"/>
      <c r="AJ841" s="65"/>
    </row>
    <row r="842" spans="1:36">
      <c r="A842" s="65">
        <f t="shared" si="68"/>
        <v>42</v>
      </c>
      <c r="B842" s="65" t="str">
        <f t="shared" si="68"/>
        <v>鄭凱文</v>
      </c>
      <c r="C842" s="65" t="str">
        <f ca="1">CONCATENATE(IF(AND(LEN(C841)&gt;=1,C841&lt;&gt;".",COUNTIF(C43:C$73,"*病*")&gt;0),".",""),IF(C43="病",$A842,""),IF(AND(LEN(C43)&gt;=2,ISNUMBER(SEARCH("病",C43))),$A842&amp;"("&amp;SUBSTITUTE(REPLACE(C43,1,SEARCH("病",C43)-1,""),"病","")&amp;""&amp;")",""))</f>
        <v/>
      </c>
      <c r="D842" s="65" t="str">
        <f ca="1">CONCATENATE(IF(AND(LEN(D841)&gt;=1,D841&lt;&gt;".",COUNTIF(D43:D$73,"*病*")&gt;0),".",""),IF(D43="病",$A842,""),IF(AND(LEN(D43)&gt;=2,ISNUMBER(SEARCH("病",D43))),$A842&amp;"("&amp;SUBSTITUTE(REPLACE(D43,1,SEARCH("病",D43)-1,""),"病","")&amp;""&amp;")",""))</f>
        <v>.</v>
      </c>
      <c r="E842" s="65" t="str">
        <f ca="1">CONCATENATE(IF(AND(LEN(E841)&gt;=1,E841&lt;&gt;".",COUNTIF(E43:E$73,"*病*")&gt;0),".",""),IF(E43="病",$A842,""),IF(AND(LEN(E43)&gt;=2,ISNUMBER(SEARCH("病",E43))),$A842&amp;"("&amp;SUBSTITUTE(REPLACE(E43,1,SEARCH("病",E43)-1,""),"病","")&amp;""&amp;")",""))</f>
        <v>.</v>
      </c>
      <c r="F842" s="65" t="str">
        <f ca="1">CONCATENATE(IF(AND(LEN(F841)&gt;=1,F841&lt;&gt;".",COUNTIF(F43:F$73,"*病*")&gt;0),".",""),IF(F43="病",$A842,""),IF(AND(LEN(F43)&gt;=2,ISNUMBER(SEARCH("病",F43))),$A842&amp;"("&amp;SUBSTITUTE(REPLACE(F43,1,SEARCH("病",F43)-1,""),"病","")&amp;""&amp;")",""))</f>
        <v/>
      </c>
      <c r="G842" s="65" t="str">
        <f ca="1">CONCATENATE(IF(AND(LEN(G841)&gt;=1,G841&lt;&gt;".",COUNTIF(G43:G$73,"*病*")&gt;0),".",""),IF(G43="病",$A842,""),IF(AND(LEN(G43)&gt;=2,ISNUMBER(SEARCH("病",G43))),$A842&amp;"("&amp;SUBSTITUTE(REPLACE(G43,1,SEARCH("病",G43)-1,""),"病","")&amp;""&amp;")",""))</f>
        <v/>
      </c>
      <c r="H842" s="65" t="str">
        <f ca="1">CONCATENATE(IF(AND(LEN(H841)&gt;=1,H841&lt;&gt;".",COUNTIF(H43:H$73,"*病*")&gt;0),".",""),IF(H43="病",$A842,""),IF(AND(LEN(H43)&gt;=2,ISNUMBER(SEARCH("病",H43))),$A842&amp;"("&amp;SUBSTITUTE(REPLACE(H43,1,SEARCH("病",H43)-1,""),"病","")&amp;""&amp;")",""))</f>
        <v/>
      </c>
      <c r="I842" s="65" t="str">
        <f ca="1">CONCATENATE(IF(AND(LEN(I841)&gt;=1,I841&lt;&gt;".",COUNTIF(I43:I$73,"*病*")&gt;0),".",""),IF(I43="病",$A842,""),IF(AND(LEN(I43)&gt;=2,ISNUMBER(SEARCH("病",I43))),$A842&amp;"("&amp;SUBSTITUTE(REPLACE(I43,1,SEARCH("病",I43)-1,""),"病","")&amp;""&amp;")",""))</f>
        <v/>
      </c>
      <c r="J842" s="65" t="str">
        <f ca="1">CONCATENATE(IF(AND(LEN(J841)&gt;=1,J841&lt;&gt;".",COUNTIF(J43:J$73,"*病*")&gt;0),".",""),IF(J43="病",$A842,""),IF(AND(LEN(J43)&gt;=2,ISNUMBER(SEARCH("病",J43))),$A842&amp;"("&amp;SUBSTITUTE(REPLACE(J43,1,SEARCH("病",J43)-1,""),"病","")&amp;""&amp;")",""))</f>
        <v/>
      </c>
      <c r="K842" s="65" t="str">
        <f ca="1">CONCATENATE(IF(AND(LEN(K841)&gt;=1,K841&lt;&gt;".",COUNTIF(K43:K$73,"*病*")&gt;0),".",""),IF(K43="病",$A842,""),IF(AND(LEN(K43)&gt;=2,ISNUMBER(SEARCH("病",K43))),$A842&amp;"("&amp;SUBSTITUTE(REPLACE(K43,1,SEARCH("病",K43)-1,""),"病","")&amp;""&amp;")",""))</f>
        <v/>
      </c>
      <c r="L842" s="65" t="str">
        <f ca="1">CONCATENATE(IF(AND(LEN(L841)&gt;=1,L841&lt;&gt;".",COUNTIF(L43:L$73,"*病*")&gt;0),".",""),IF(L43="病",$A842,""),IF(AND(LEN(L43)&gt;=2,ISNUMBER(SEARCH("病",L43))),$A842&amp;"("&amp;SUBSTITUTE(REPLACE(L43,1,SEARCH("病",L43)-1,""),"病","")&amp;""&amp;")",""))</f>
        <v/>
      </c>
      <c r="M842" s="65" t="str">
        <f ca="1">CONCATENATE(IF(AND(LEN(M841)&gt;=1,M841&lt;&gt;".",COUNTIF(M43:M$73,"*病*")&gt;0),".",""),IF(M43="病",$A842,""),IF(AND(LEN(M43)&gt;=2,ISNUMBER(SEARCH("病",M43))),$A842&amp;"("&amp;SUBSTITUTE(REPLACE(M43,1,SEARCH("病",M43)-1,""),"病","")&amp;""&amp;")",""))</f>
        <v/>
      </c>
      <c r="N842" s="65" t="str">
        <f ca="1">CONCATENATE(IF(AND(LEN(N841)&gt;=1,N841&lt;&gt;".",COUNTIF(N43:N$73,"*病*")&gt;0),".",""),IF(N43="病",$A842,""),IF(AND(LEN(N43)&gt;=2,ISNUMBER(SEARCH("病",N43))),$A842&amp;"("&amp;SUBSTITUTE(REPLACE(N43,1,SEARCH("病",N43)-1,""),"病","")&amp;""&amp;")",""))</f>
        <v/>
      </c>
      <c r="O842" s="65" t="str">
        <f ca="1">CONCATENATE(IF(AND(LEN(O841)&gt;=1,O841&lt;&gt;".",COUNTIF(O43:O$73,"*病*")&gt;0),".",""),IF(O43="病",$A842,""),IF(AND(LEN(O43)&gt;=2,ISNUMBER(SEARCH("病",O43))),$A842&amp;"("&amp;SUBSTITUTE(REPLACE(O43,1,SEARCH("病",O43)-1,""),"病","")&amp;""&amp;")",""))</f>
        <v/>
      </c>
      <c r="P842" s="65" t="str">
        <f ca="1">CONCATENATE(IF(AND(LEN(P841)&gt;=1,P841&lt;&gt;".",COUNTIF(P43:P$73,"*病*")&gt;0),".",""),IF(P43="病",$A842,""),IF(AND(LEN(P43)&gt;=2,ISNUMBER(SEARCH("病",P43))),$A842&amp;"("&amp;SUBSTITUTE(REPLACE(P43,1,SEARCH("病",P43)-1,""),"病","")&amp;""&amp;")",""))</f>
        <v/>
      </c>
      <c r="Q842" s="65" t="str">
        <f ca="1">CONCATENATE(IF(AND(LEN(Q841)&gt;=1,Q841&lt;&gt;".",COUNTIF(Q43:Q$73,"*病*")&gt;0),".",""),IF(Q43="病",$A842,""),IF(AND(LEN(Q43)&gt;=2,ISNUMBER(SEARCH("病",Q43))),$A842&amp;"("&amp;SUBSTITUTE(REPLACE(Q43,1,SEARCH("病",Q43)-1,""),"病","")&amp;""&amp;")",""))</f>
        <v/>
      </c>
      <c r="R842" s="65" t="str">
        <f ca="1">CONCATENATE(IF(AND(LEN(R841)&gt;=1,R841&lt;&gt;".",COUNTIF(R43:R$73,"*病*")&gt;0),".",""),IF(R43="病",$A842,""),IF(AND(LEN(R43)&gt;=2,ISNUMBER(SEARCH("病",R43))),$A842&amp;"("&amp;SUBSTITUTE(REPLACE(R43,1,SEARCH("病",R43)-1,""),"病","")&amp;""&amp;")",""))</f>
        <v/>
      </c>
      <c r="S842" s="65" t="str">
        <f ca="1">CONCATENATE(IF(AND(LEN(S841)&gt;=1,S841&lt;&gt;".",COUNTIF(S43:S$73,"*病*")&gt;0),".",""),IF(S43="病",$A842,""),IF(AND(LEN(S43)&gt;=2,ISNUMBER(SEARCH("病",S43))),$A842&amp;"("&amp;SUBSTITUTE(REPLACE(S43,1,SEARCH("病",S43)-1,""),"病","")&amp;""&amp;")",""))</f>
        <v/>
      </c>
      <c r="T842" s="65" t="str">
        <f ca="1">CONCATENATE(IF(AND(LEN(T841)&gt;=1,T841&lt;&gt;".",COUNTIF(T43:T$73,"*病*")&gt;0),".",""),IF(T43="病",$A842,""),IF(AND(LEN(T43)&gt;=2,ISNUMBER(SEARCH("病",T43))),$A842&amp;"("&amp;SUBSTITUTE(REPLACE(T43,1,SEARCH("病",T43)-1,""),"病","")&amp;""&amp;")",""))</f>
        <v/>
      </c>
      <c r="U842" s="65" t="str">
        <f ca="1">CONCATENATE(IF(AND(LEN(U841)&gt;=1,U841&lt;&gt;".",COUNTIF(U43:U$73,"*病*")&gt;0),".",""),IF(U43="病",$A842,""),IF(AND(LEN(U43)&gt;=2,ISNUMBER(SEARCH("病",U43))),$A842&amp;"("&amp;SUBSTITUTE(REPLACE(U43,1,SEARCH("病",U43)-1,""),"病","")&amp;""&amp;")",""))</f>
        <v/>
      </c>
      <c r="V842" s="65" t="str">
        <f ca="1">CONCATENATE(IF(AND(LEN(V841)&gt;=1,V841&lt;&gt;".",COUNTIF(V43:V$73,"*病*")&gt;0),".",""),IF(V43="病",$A842,""),IF(AND(LEN(V43)&gt;=2,ISNUMBER(SEARCH("病",V43))),$A842&amp;"("&amp;SUBSTITUTE(REPLACE(V43,1,SEARCH("病",V43)-1,""),"病","")&amp;""&amp;")",""))</f>
        <v/>
      </c>
      <c r="W842" s="65" t="str">
        <f ca="1">CONCATENATE(IF(AND(LEN(W841)&gt;=1,W841&lt;&gt;".",COUNTIF(W43:W$73,"*病*")&gt;0),".",""),IF(W43="病",$A842,""),IF(AND(LEN(W43)&gt;=2,ISNUMBER(SEARCH("病",W43))),$A842&amp;"("&amp;SUBSTITUTE(REPLACE(W43,1,SEARCH("病",W43)-1,""),"病","")&amp;""&amp;")",""))</f>
        <v/>
      </c>
      <c r="X842" s="65" t="str">
        <f ca="1">CONCATENATE(IF(AND(LEN(X841)&gt;=1,X841&lt;&gt;".",COUNTIF(X43:X$73,"*病*")&gt;0),".",""),IF(X43="病",$A842,""),IF(AND(LEN(X43)&gt;=2,ISNUMBER(SEARCH("病",X43))),$A842&amp;"("&amp;SUBSTITUTE(REPLACE(X43,1,SEARCH("病",X43)-1,""),"病","")&amp;""&amp;")",""))</f>
        <v/>
      </c>
      <c r="Y842" s="65" t="str">
        <f ca="1">CONCATENATE(IF(AND(LEN(Y841)&gt;=1,Y841&lt;&gt;".",COUNTIF(Y43:Y$73,"*病*")&gt;0),".",""),IF(Y43="病",$A842,""),IF(AND(LEN(Y43)&gt;=2,ISNUMBER(SEARCH("病",Y43))),$A842&amp;"("&amp;SUBSTITUTE(REPLACE(Y43,1,SEARCH("病",Y43)-1,""),"病","")&amp;""&amp;")",""))</f>
        <v/>
      </c>
      <c r="Z842" s="65" t="str">
        <f ca="1">CONCATENATE(IF(AND(LEN(Z841)&gt;=1,Z841&lt;&gt;".",COUNTIF(Z43:Z$73,"*病*")&gt;0),".",""),IF(Z43="病",$A842,""),IF(AND(LEN(Z43)&gt;=2,ISNUMBER(SEARCH("病",Z43))),$A842&amp;"("&amp;SUBSTITUTE(REPLACE(Z43,1,SEARCH("病",Z43)-1,""),"病","")&amp;""&amp;")",""))</f>
        <v/>
      </c>
      <c r="AA842" s="65" t="str">
        <f ca="1">CONCATENATE(IF(AND(LEN(AA841)&gt;=1,AA841&lt;&gt;".",COUNTIF(AA43:AA$73,"*病*")&gt;0),".",""),IF(AA43="病",$A842,""),IF(AND(LEN(AA43)&gt;=2,ISNUMBER(SEARCH("病",AA43))),$A842&amp;"("&amp;SUBSTITUTE(REPLACE(AA43,1,SEARCH("病",AA43)-1,""),"病","")&amp;""&amp;")",""))</f>
        <v/>
      </c>
      <c r="AB842" s="65" t="str">
        <f ca="1">CONCATENATE(IF(AND(LEN(AB841)&gt;=1,AB841&lt;&gt;".",COUNTIF(AB43:AB$73,"*病*")&gt;0),".",""),IF(AB43="病",$A842,""),IF(AND(LEN(AB43)&gt;=2,ISNUMBER(SEARCH("病",AB43))),$A842&amp;"("&amp;SUBSTITUTE(REPLACE(AB43,1,SEARCH("病",AB43)-1,""),"病","")&amp;""&amp;")",""))</f>
        <v/>
      </c>
      <c r="AC842" s="65" t="str">
        <f ca="1">CONCATENATE(IF(AND(LEN(AC841)&gt;=1,AC841&lt;&gt;".",COUNTIF(AC43:AC$73,"*病*")&gt;0),".",""),IF(AC43="病",$A842,""),IF(AND(LEN(AC43)&gt;=2,ISNUMBER(SEARCH("病",AC43))),$A842&amp;"("&amp;SUBSTITUTE(REPLACE(AC43,1,SEARCH("病",AC43)-1,""),"病","")&amp;""&amp;")",""))</f>
        <v/>
      </c>
      <c r="AD842" s="65" t="str">
        <f ca="1">CONCATENATE(IF(AND(LEN(AD841)&gt;=1,AD841&lt;&gt;".",COUNTIF(AD43:AD$73,"*病*")&gt;0),".",""),IF(AD43="病",$A842,""),IF(AND(LEN(AD43)&gt;=2,ISNUMBER(SEARCH("病",AD43))),$A842&amp;"("&amp;SUBSTITUTE(REPLACE(AD43,1,SEARCH("病",AD43)-1,""),"病","")&amp;""&amp;")",""))</f>
        <v/>
      </c>
      <c r="AE842" s="65" t="str">
        <f ca="1">CONCATENATE(IF(AND(LEN(AE841)&gt;=1,AE841&lt;&gt;".",COUNTIF(AE43:AE$73,"*病*")&gt;0),".",""),IF(AE43="病",$A842,""),IF(AND(LEN(AE43)&gt;=2,ISNUMBER(SEARCH("病",AE43))),$A842&amp;"("&amp;SUBSTITUTE(REPLACE(AE43,1,SEARCH("病",AE43)-1,""),"病","")&amp;""&amp;")",""))</f>
        <v/>
      </c>
      <c r="AF842" s="65" t="str">
        <f ca="1">CONCATENATE(IF(AND(LEN(AF841)&gt;=1,AF841&lt;&gt;".",COUNTIF(AF43:AF$73,"*病*")&gt;0),".",""),IF(AF43="病",$A842,""),IF(AND(LEN(AF43)&gt;=2,ISNUMBER(SEARCH("病",AF43))),$A842&amp;"("&amp;SUBSTITUTE(REPLACE(AF43,1,SEARCH("病",AF43)-1,""),"病","")&amp;""&amp;")",""))</f>
        <v/>
      </c>
      <c r="AG842" s="65" t="str">
        <f ca="1">CONCATENATE(IF(AND(LEN(AG841)&gt;=1,AG841&lt;&gt;".",COUNTIF(AG43:AG$73,"*病*")&gt;0),".",""),IF(AG43="病",$A842,""),IF(AND(LEN(AG43)&gt;=2,ISNUMBER(SEARCH("病",AG43))),$A842&amp;"("&amp;SUBSTITUTE(REPLACE(AG43,1,SEARCH("病",AG43)-1,""),"病","")&amp;""&amp;")",""))</f>
        <v/>
      </c>
      <c r="AH842" s="65"/>
      <c r="AI842" s="65"/>
      <c r="AJ842" s="65"/>
    </row>
    <row r="843" spans="1:36">
      <c r="A843" s="65">
        <f t="shared" si="68"/>
        <v>43</v>
      </c>
      <c r="B843" s="65" t="str">
        <f t="shared" si="68"/>
        <v>蔡政倫</v>
      </c>
      <c r="C843" s="65" t="str">
        <f ca="1">CONCATENATE(IF(AND(LEN(C842)&gt;=1,C842&lt;&gt;".",COUNTIF(C44:C$73,"*病*")&gt;0),".",""),IF(C44="病",$A843,""),IF(AND(LEN(C44)&gt;=2,ISNUMBER(SEARCH("病",C44))),$A843&amp;"("&amp;SUBSTITUTE(REPLACE(C44,1,SEARCH("病",C44)-1,""),"病","")&amp;""&amp;")",""))</f>
        <v/>
      </c>
      <c r="D843" s="65" t="str">
        <f ca="1">CONCATENATE(IF(AND(LEN(D842)&gt;=1,D842&lt;&gt;".",COUNTIF(D44:D$73,"*病*")&gt;0),".",""),IF(D44="病",$A843,""),IF(AND(LEN(D44)&gt;=2,ISNUMBER(SEARCH("病",D44))),$A843&amp;"("&amp;SUBSTITUTE(REPLACE(D44,1,SEARCH("病",D44)-1,""),"病","")&amp;""&amp;")",""))</f>
        <v>43(07-3日18)</v>
      </c>
      <c r="E843" s="65" t="str">
        <f ca="1">CONCATENATE(IF(AND(LEN(E842)&gt;=1,E842&lt;&gt;".",COUNTIF(E44:E$73,"*病*")&gt;0),".",""),IF(E44="病",$A843,""),IF(AND(LEN(E44)&gt;=2,ISNUMBER(SEARCH("病",E44))),$A843&amp;"("&amp;SUBSTITUTE(REPLACE(E44,1,SEARCH("病",E44)-1,""),"病","")&amp;""&amp;")",""))</f>
        <v>43(2日18-3日18)</v>
      </c>
      <c r="F843" s="65" t="str">
        <f ca="1">CONCATENATE(IF(AND(LEN(F842)&gt;=1,F842&lt;&gt;".",COUNTIF(F44:F$73,"*病*")&gt;0),".",""),IF(F44="病",$A843,""),IF(AND(LEN(F44)&gt;=2,ISNUMBER(SEARCH("病",F44))),$A843&amp;"("&amp;SUBSTITUTE(REPLACE(F44,1,SEARCH("病",F44)-1,""),"病","")&amp;""&amp;")",""))</f>
        <v/>
      </c>
      <c r="G843" s="65" t="str">
        <f ca="1">CONCATENATE(IF(AND(LEN(G842)&gt;=1,G842&lt;&gt;".",COUNTIF(G44:G$73,"*病*")&gt;0),".",""),IF(G44="病",$A843,""),IF(AND(LEN(G44)&gt;=2,ISNUMBER(SEARCH("病",G44))),$A843&amp;"("&amp;SUBSTITUTE(REPLACE(G44,1,SEARCH("病",G44)-1,""),"病","")&amp;""&amp;")",""))</f>
        <v/>
      </c>
      <c r="H843" s="65" t="str">
        <f ca="1">CONCATENATE(IF(AND(LEN(H842)&gt;=1,H842&lt;&gt;".",COUNTIF(H44:H$73,"*病*")&gt;0),".",""),IF(H44="病",$A843,""),IF(AND(LEN(H44)&gt;=2,ISNUMBER(SEARCH("病",H44))),$A843&amp;"("&amp;SUBSTITUTE(REPLACE(H44,1,SEARCH("病",H44)-1,""),"病","")&amp;""&amp;")",""))</f>
        <v/>
      </c>
      <c r="I843" s="65" t="str">
        <f ca="1">CONCATENATE(IF(AND(LEN(I842)&gt;=1,I842&lt;&gt;".",COUNTIF(I44:I$73,"*病*")&gt;0),".",""),IF(I44="病",$A843,""),IF(AND(LEN(I44)&gt;=2,ISNUMBER(SEARCH("病",I44))),$A843&amp;"("&amp;SUBSTITUTE(REPLACE(I44,1,SEARCH("病",I44)-1,""),"病","")&amp;""&amp;")",""))</f>
        <v/>
      </c>
      <c r="J843" s="65" t="str">
        <f ca="1">CONCATENATE(IF(AND(LEN(J842)&gt;=1,J842&lt;&gt;".",COUNTIF(J44:J$73,"*病*")&gt;0),".",""),IF(J44="病",$A843,""),IF(AND(LEN(J44)&gt;=2,ISNUMBER(SEARCH("病",J44))),$A843&amp;"("&amp;SUBSTITUTE(REPLACE(J44,1,SEARCH("病",J44)-1,""),"病","")&amp;""&amp;")",""))</f>
        <v/>
      </c>
      <c r="K843" s="65" t="str">
        <f ca="1">CONCATENATE(IF(AND(LEN(K842)&gt;=1,K842&lt;&gt;".",COUNTIF(K44:K$73,"*病*")&gt;0),".",""),IF(K44="病",$A843,""),IF(AND(LEN(K44)&gt;=2,ISNUMBER(SEARCH("病",K44))),$A843&amp;"("&amp;SUBSTITUTE(REPLACE(K44,1,SEARCH("病",K44)-1,""),"病","")&amp;""&amp;")",""))</f>
        <v/>
      </c>
      <c r="L843" s="65" t="str">
        <f ca="1">CONCATENATE(IF(AND(LEN(L842)&gt;=1,L842&lt;&gt;".",COUNTIF(L44:L$73,"*病*")&gt;0),".",""),IF(L44="病",$A843,""),IF(AND(LEN(L44)&gt;=2,ISNUMBER(SEARCH("病",L44))),$A843&amp;"("&amp;SUBSTITUTE(REPLACE(L44,1,SEARCH("病",L44)-1,""),"病","")&amp;""&amp;")",""))</f>
        <v/>
      </c>
      <c r="M843" s="65" t="str">
        <f ca="1">CONCATENATE(IF(AND(LEN(M842)&gt;=1,M842&lt;&gt;".",COUNTIF(M44:M$73,"*病*")&gt;0),".",""),IF(M44="病",$A843,""),IF(AND(LEN(M44)&gt;=2,ISNUMBER(SEARCH("病",M44))),$A843&amp;"("&amp;SUBSTITUTE(REPLACE(M44,1,SEARCH("病",M44)-1,""),"病","")&amp;""&amp;")",""))</f>
        <v/>
      </c>
      <c r="N843" s="65" t="str">
        <f ca="1">CONCATENATE(IF(AND(LEN(N842)&gt;=1,N842&lt;&gt;".",COUNTIF(N44:N$73,"*病*")&gt;0),".",""),IF(N44="病",$A843,""),IF(AND(LEN(N44)&gt;=2,ISNUMBER(SEARCH("病",N44))),$A843&amp;"("&amp;SUBSTITUTE(REPLACE(N44,1,SEARCH("病",N44)-1,""),"病","")&amp;""&amp;")",""))</f>
        <v/>
      </c>
      <c r="O843" s="65" t="str">
        <f ca="1">CONCATENATE(IF(AND(LEN(O842)&gt;=1,O842&lt;&gt;".",COUNTIF(O44:O$73,"*病*")&gt;0),".",""),IF(O44="病",$A843,""),IF(AND(LEN(O44)&gt;=2,ISNUMBER(SEARCH("病",O44))),$A843&amp;"("&amp;SUBSTITUTE(REPLACE(O44,1,SEARCH("病",O44)-1,""),"病","")&amp;""&amp;")",""))</f>
        <v/>
      </c>
      <c r="P843" s="65" t="str">
        <f ca="1">CONCATENATE(IF(AND(LEN(P842)&gt;=1,P842&lt;&gt;".",COUNTIF(P44:P$73,"*病*")&gt;0),".",""),IF(P44="病",$A843,""),IF(AND(LEN(P44)&gt;=2,ISNUMBER(SEARCH("病",P44))),$A843&amp;"("&amp;SUBSTITUTE(REPLACE(P44,1,SEARCH("病",P44)-1,""),"病","")&amp;""&amp;")",""))</f>
        <v/>
      </c>
      <c r="Q843" s="65" t="str">
        <f ca="1">CONCATENATE(IF(AND(LEN(Q842)&gt;=1,Q842&lt;&gt;".",COUNTIF(Q44:Q$73,"*病*")&gt;0),".",""),IF(Q44="病",$A843,""),IF(AND(LEN(Q44)&gt;=2,ISNUMBER(SEARCH("病",Q44))),$A843&amp;"("&amp;SUBSTITUTE(REPLACE(Q44,1,SEARCH("病",Q44)-1,""),"病","")&amp;""&amp;")",""))</f>
        <v/>
      </c>
      <c r="R843" s="65" t="str">
        <f ca="1">CONCATENATE(IF(AND(LEN(R842)&gt;=1,R842&lt;&gt;".",COUNTIF(R44:R$73,"*病*")&gt;0),".",""),IF(R44="病",$A843,""),IF(AND(LEN(R44)&gt;=2,ISNUMBER(SEARCH("病",R44))),$A843&amp;"("&amp;SUBSTITUTE(REPLACE(R44,1,SEARCH("病",R44)-1,""),"病","")&amp;""&amp;")",""))</f>
        <v/>
      </c>
      <c r="S843" s="65" t="str">
        <f ca="1">CONCATENATE(IF(AND(LEN(S842)&gt;=1,S842&lt;&gt;".",COUNTIF(S44:S$73,"*病*")&gt;0),".",""),IF(S44="病",$A843,""),IF(AND(LEN(S44)&gt;=2,ISNUMBER(SEARCH("病",S44))),$A843&amp;"("&amp;SUBSTITUTE(REPLACE(S44,1,SEARCH("病",S44)-1,""),"病","")&amp;""&amp;")",""))</f>
        <v/>
      </c>
      <c r="T843" s="65" t="str">
        <f ca="1">CONCATENATE(IF(AND(LEN(T842)&gt;=1,T842&lt;&gt;".",COUNTIF(T44:T$73,"*病*")&gt;0),".",""),IF(T44="病",$A843,""),IF(AND(LEN(T44)&gt;=2,ISNUMBER(SEARCH("病",T44))),$A843&amp;"("&amp;SUBSTITUTE(REPLACE(T44,1,SEARCH("病",T44)-1,""),"病","")&amp;""&amp;")",""))</f>
        <v/>
      </c>
      <c r="U843" s="65" t="str">
        <f ca="1">CONCATENATE(IF(AND(LEN(U842)&gt;=1,U842&lt;&gt;".",COUNTIF(U44:U$73,"*病*")&gt;0),".",""),IF(U44="病",$A843,""),IF(AND(LEN(U44)&gt;=2,ISNUMBER(SEARCH("病",U44))),$A843&amp;"("&amp;SUBSTITUTE(REPLACE(U44,1,SEARCH("病",U44)-1,""),"病","")&amp;""&amp;")",""))</f>
        <v/>
      </c>
      <c r="V843" s="65" t="str">
        <f ca="1">CONCATENATE(IF(AND(LEN(V842)&gt;=1,V842&lt;&gt;".",COUNTIF(V44:V$73,"*病*")&gt;0),".",""),IF(V44="病",$A843,""),IF(AND(LEN(V44)&gt;=2,ISNUMBER(SEARCH("病",V44))),$A843&amp;"("&amp;SUBSTITUTE(REPLACE(V44,1,SEARCH("病",V44)-1,""),"病","")&amp;""&amp;")",""))</f>
        <v/>
      </c>
      <c r="W843" s="65" t="str">
        <f ca="1">CONCATENATE(IF(AND(LEN(W842)&gt;=1,W842&lt;&gt;".",COUNTIF(W44:W$73,"*病*")&gt;0),".",""),IF(W44="病",$A843,""),IF(AND(LEN(W44)&gt;=2,ISNUMBER(SEARCH("病",W44))),$A843&amp;"("&amp;SUBSTITUTE(REPLACE(W44,1,SEARCH("病",W44)-1,""),"病","")&amp;""&amp;")",""))</f>
        <v/>
      </c>
      <c r="X843" s="65" t="str">
        <f ca="1">CONCATENATE(IF(AND(LEN(X842)&gt;=1,X842&lt;&gt;".",COUNTIF(X44:X$73,"*病*")&gt;0),".",""),IF(X44="病",$A843,""),IF(AND(LEN(X44)&gt;=2,ISNUMBER(SEARCH("病",X44))),$A843&amp;"("&amp;SUBSTITUTE(REPLACE(X44,1,SEARCH("病",X44)-1,""),"病","")&amp;""&amp;")",""))</f>
        <v/>
      </c>
      <c r="Y843" s="65" t="str">
        <f ca="1">CONCATENATE(IF(AND(LEN(Y842)&gt;=1,Y842&lt;&gt;".",COUNTIF(Y44:Y$73,"*病*")&gt;0),".",""),IF(Y44="病",$A843,""),IF(AND(LEN(Y44)&gt;=2,ISNUMBER(SEARCH("病",Y44))),$A843&amp;"("&amp;SUBSTITUTE(REPLACE(Y44,1,SEARCH("病",Y44)-1,""),"病","")&amp;""&amp;")",""))</f>
        <v/>
      </c>
      <c r="Z843" s="65" t="str">
        <f ca="1">CONCATENATE(IF(AND(LEN(Z842)&gt;=1,Z842&lt;&gt;".",COUNTIF(Z44:Z$73,"*病*")&gt;0),".",""),IF(Z44="病",$A843,""),IF(AND(LEN(Z44)&gt;=2,ISNUMBER(SEARCH("病",Z44))),$A843&amp;"("&amp;SUBSTITUTE(REPLACE(Z44,1,SEARCH("病",Z44)-1,""),"病","")&amp;""&amp;")",""))</f>
        <v/>
      </c>
      <c r="AA843" s="65" t="str">
        <f ca="1">CONCATENATE(IF(AND(LEN(AA842)&gt;=1,AA842&lt;&gt;".",COUNTIF(AA44:AA$73,"*病*")&gt;0),".",""),IF(AA44="病",$A843,""),IF(AND(LEN(AA44)&gt;=2,ISNUMBER(SEARCH("病",AA44))),$A843&amp;"("&amp;SUBSTITUTE(REPLACE(AA44,1,SEARCH("病",AA44)-1,""),"病","")&amp;""&amp;")",""))</f>
        <v/>
      </c>
      <c r="AB843" s="65" t="str">
        <f ca="1">CONCATENATE(IF(AND(LEN(AB842)&gt;=1,AB842&lt;&gt;".",COUNTIF(AB44:AB$73,"*病*")&gt;0),".",""),IF(AB44="病",$A843,""),IF(AND(LEN(AB44)&gt;=2,ISNUMBER(SEARCH("病",AB44))),$A843&amp;"("&amp;SUBSTITUTE(REPLACE(AB44,1,SEARCH("病",AB44)-1,""),"病","")&amp;""&amp;")",""))</f>
        <v/>
      </c>
      <c r="AC843" s="65" t="str">
        <f ca="1">CONCATENATE(IF(AND(LEN(AC842)&gt;=1,AC842&lt;&gt;".",COUNTIF(AC44:AC$73,"*病*")&gt;0),".",""),IF(AC44="病",$A843,""),IF(AND(LEN(AC44)&gt;=2,ISNUMBER(SEARCH("病",AC44))),$A843&amp;"("&amp;SUBSTITUTE(REPLACE(AC44,1,SEARCH("病",AC44)-1,""),"病","")&amp;""&amp;")",""))</f>
        <v/>
      </c>
      <c r="AD843" s="65" t="str">
        <f ca="1">CONCATENATE(IF(AND(LEN(AD842)&gt;=1,AD842&lt;&gt;".",COUNTIF(AD44:AD$73,"*病*")&gt;0),".",""),IF(AD44="病",$A843,""),IF(AND(LEN(AD44)&gt;=2,ISNUMBER(SEARCH("病",AD44))),$A843&amp;"("&amp;SUBSTITUTE(REPLACE(AD44,1,SEARCH("病",AD44)-1,""),"病","")&amp;""&amp;")",""))</f>
        <v/>
      </c>
      <c r="AE843" s="65" t="str">
        <f ca="1">CONCATENATE(IF(AND(LEN(AE842)&gt;=1,AE842&lt;&gt;".",COUNTIF(AE44:AE$73,"*病*")&gt;0),".",""),IF(AE44="病",$A843,""),IF(AND(LEN(AE44)&gt;=2,ISNUMBER(SEARCH("病",AE44))),$A843&amp;"("&amp;SUBSTITUTE(REPLACE(AE44,1,SEARCH("病",AE44)-1,""),"病","")&amp;""&amp;")",""))</f>
        <v/>
      </c>
      <c r="AF843" s="65" t="str">
        <f ca="1">CONCATENATE(IF(AND(LEN(AF842)&gt;=1,AF842&lt;&gt;".",COUNTIF(AF44:AF$73,"*病*")&gt;0),".",""),IF(AF44="病",$A843,""),IF(AND(LEN(AF44)&gt;=2,ISNUMBER(SEARCH("病",AF44))),$A843&amp;"("&amp;SUBSTITUTE(REPLACE(AF44,1,SEARCH("病",AF44)-1,""),"病","")&amp;""&amp;")",""))</f>
        <v/>
      </c>
      <c r="AG843" s="65" t="str">
        <f ca="1">CONCATENATE(IF(AND(LEN(AG842)&gt;=1,AG842&lt;&gt;".",COUNTIF(AG44:AG$73,"*病*")&gt;0),".",""),IF(AG44="病",$A843,""),IF(AND(LEN(AG44)&gt;=2,ISNUMBER(SEARCH("病",AG44))),$A843&amp;"("&amp;SUBSTITUTE(REPLACE(AG44,1,SEARCH("病",AG44)-1,""),"病","")&amp;""&amp;")",""))</f>
        <v/>
      </c>
      <c r="AH843" s="65"/>
      <c r="AI843" s="65"/>
      <c r="AJ843" s="65"/>
    </row>
    <row r="844" spans="1:36">
      <c r="A844" s="65">
        <f t="shared" si="68"/>
        <v>44</v>
      </c>
      <c r="B844" s="65" t="str">
        <f t="shared" si="68"/>
        <v>陳宏洋</v>
      </c>
      <c r="C844" s="65" t="str">
        <f ca="1">CONCATENATE(IF(AND(LEN(C843)&gt;=1,C843&lt;&gt;".",COUNTIF(C45:C$73,"*病*")&gt;0),".",""),IF(C45="病",$A844,""),IF(AND(LEN(C45)&gt;=2,ISNUMBER(SEARCH("病",C45))),$A844&amp;"("&amp;SUBSTITUTE(REPLACE(C45,1,SEARCH("病",C45)-1,""),"病","")&amp;""&amp;")",""))</f>
        <v/>
      </c>
      <c r="D844" s="65" t="str">
        <f ca="1">CONCATENATE(IF(AND(LEN(D843)&gt;=1,D843&lt;&gt;".",COUNTIF(D45:D$73,"*病*")&gt;0),".",""),IF(D45="病",$A844,""),IF(AND(LEN(D45)&gt;=2,ISNUMBER(SEARCH("病",D45))),$A844&amp;"("&amp;SUBSTITUTE(REPLACE(D45,1,SEARCH("病",D45)-1,""),"病","")&amp;""&amp;")",""))</f>
        <v>.</v>
      </c>
      <c r="E844" s="65" t="str">
        <f ca="1">CONCATENATE(IF(AND(LEN(E843)&gt;=1,E843&lt;&gt;".",COUNTIF(E45:E$73,"*病*")&gt;0),".",""),IF(E45="病",$A844,""),IF(AND(LEN(E45)&gt;=2,ISNUMBER(SEARCH("病",E45))),$A844&amp;"("&amp;SUBSTITUTE(REPLACE(E45,1,SEARCH("病",E45)-1,""),"病","")&amp;""&amp;")",""))</f>
        <v>.</v>
      </c>
      <c r="F844" s="65" t="str">
        <f ca="1">CONCATENATE(IF(AND(LEN(F843)&gt;=1,F843&lt;&gt;".",COUNTIF(F45:F$73,"*病*")&gt;0),".",""),IF(F45="病",$A844,""),IF(AND(LEN(F45)&gt;=2,ISNUMBER(SEARCH("病",F45))),$A844&amp;"("&amp;SUBSTITUTE(REPLACE(F45,1,SEARCH("病",F45)-1,""),"病","")&amp;""&amp;")",""))</f>
        <v/>
      </c>
      <c r="G844" s="65" t="str">
        <f ca="1">CONCATENATE(IF(AND(LEN(G843)&gt;=1,G843&lt;&gt;".",COUNTIF(G45:G$73,"*病*")&gt;0),".",""),IF(G45="病",$A844,""),IF(AND(LEN(G45)&gt;=2,ISNUMBER(SEARCH("病",G45))),$A844&amp;"("&amp;SUBSTITUTE(REPLACE(G45,1,SEARCH("病",G45)-1,""),"病","")&amp;""&amp;")",""))</f>
        <v/>
      </c>
      <c r="H844" s="65" t="str">
        <f ca="1">CONCATENATE(IF(AND(LEN(H843)&gt;=1,H843&lt;&gt;".",COUNTIF(H45:H$73,"*病*")&gt;0),".",""),IF(H45="病",$A844,""),IF(AND(LEN(H45)&gt;=2,ISNUMBER(SEARCH("病",H45))),$A844&amp;"("&amp;SUBSTITUTE(REPLACE(H45,1,SEARCH("病",H45)-1,""),"病","")&amp;""&amp;")",""))</f>
        <v/>
      </c>
      <c r="I844" s="65" t="str">
        <f ca="1">CONCATENATE(IF(AND(LEN(I843)&gt;=1,I843&lt;&gt;".",COUNTIF(I45:I$73,"*病*")&gt;0),".",""),IF(I45="病",$A844,""),IF(AND(LEN(I45)&gt;=2,ISNUMBER(SEARCH("病",I45))),$A844&amp;"("&amp;SUBSTITUTE(REPLACE(I45,1,SEARCH("病",I45)-1,""),"病","")&amp;""&amp;")",""))</f>
        <v/>
      </c>
      <c r="J844" s="65" t="str">
        <f ca="1">CONCATENATE(IF(AND(LEN(J843)&gt;=1,J843&lt;&gt;".",COUNTIF(J45:J$73,"*病*")&gt;0),".",""),IF(J45="病",$A844,""),IF(AND(LEN(J45)&gt;=2,ISNUMBER(SEARCH("病",J45))),$A844&amp;"("&amp;SUBSTITUTE(REPLACE(J45,1,SEARCH("病",J45)-1,""),"病","")&amp;""&amp;")",""))</f>
        <v/>
      </c>
      <c r="K844" s="65" t="str">
        <f ca="1">CONCATENATE(IF(AND(LEN(K843)&gt;=1,K843&lt;&gt;".",COUNTIF(K45:K$73,"*病*")&gt;0),".",""),IF(K45="病",$A844,""),IF(AND(LEN(K45)&gt;=2,ISNUMBER(SEARCH("病",K45))),$A844&amp;"("&amp;SUBSTITUTE(REPLACE(K45,1,SEARCH("病",K45)-1,""),"病","")&amp;""&amp;")",""))</f>
        <v/>
      </c>
      <c r="L844" s="65" t="str">
        <f ca="1">CONCATENATE(IF(AND(LEN(L843)&gt;=1,L843&lt;&gt;".",COUNTIF(L45:L$73,"*病*")&gt;0),".",""),IF(L45="病",$A844,""),IF(AND(LEN(L45)&gt;=2,ISNUMBER(SEARCH("病",L45))),$A844&amp;"("&amp;SUBSTITUTE(REPLACE(L45,1,SEARCH("病",L45)-1,""),"病","")&amp;""&amp;")",""))</f>
        <v/>
      </c>
      <c r="M844" s="65" t="str">
        <f ca="1">CONCATENATE(IF(AND(LEN(M843)&gt;=1,M843&lt;&gt;".",COUNTIF(M45:M$73,"*病*")&gt;0),".",""),IF(M45="病",$A844,""),IF(AND(LEN(M45)&gt;=2,ISNUMBER(SEARCH("病",M45))),$A844&amp;"("&amp;SUBSTITUTE(REPLACE(M45,1,SEARCH("病",M45)-1,""),"病","")&amp;""&amp;")",""))</f>
        <v/>
      </c>
      <c r="N844" s="65" t="str">
        <f ca="1">CONCATENATE(IF(AND(LEN(N843)&gt;=1,N843&lt;&gt;".",COUNTIF(N45:N$73,"*病*")&gt;0),".",""),IF(N45="病",$A844,""),IF(AND(LEN(N45)&gt;=2,ISNUMBER(SEARCH("病",N45))),$A844&amp;"("&amp;SUBSTITUTE(REPLACE(N45,1,SEARCH("病",N45)-1,""),"病","")&amp;""&amp;")",""))</f>
        <v/>
      </c>
      <c r="O844" s="65" t="str">
        <f ca="1">CONCATENATE(IF(AND(LEN(O843)&gt;=1,O843&lt;&gt;".",COUNTIF(O45:O$73,"*病*")&gt;0),".",""),IF(O45="病",$A844,""),IF(AND(LEN(O45)&gt;=2,ISNUMBER(SEARCH("病",O45))),$A844&amp;"("&amp;SUBSTITUTE(REPLACE(O45,1,SEARCH("病",O45)-1,""),"病","")&amp;""&amp;")",""))</f>
        <v/>
      </c>
      <c r="P844" s="65" t="str">
        <f ca="1">CONCATENATE(IF(AND(LEN(P843)&gt;=1,P843&lt;&gt;".",COUNTIF(P45:P$73,"*病*")&gt;0),".",""),IF(P45="病",$A844,""),IF(AND(LEN(P45)&gt;=2,ISNUMBER(SEARCH("病",P45))),$A844&amp;"("&amp;SUBSTITUTE(REPLACE(P45,1,SEARCH("病",P45)-1,""),"病","")&amp;""&amp;")",""))</f>
        <v/>
      </c>
      <c r="Q844" s="65" t="str">
        <f ca="1">CONCATENATE(IF(AND(LEN(Q843)&gt;=1,Q843&lt;&gt;".",COUNTIF(Q45:Q$73,"*病*")&gt;0),".",""),IF(Q45="病",$A844,""),IF(AND(LEN(Q45)&gt;=2,ISNUMBER(SEARCH("病",Q45))),$A844&amp;"("&amp;SUBSTITUTE(REPLACE(Q45,1,SEARCH("病",Q45)-1,""),"病","")&amp;""&amp;")",""))</f>
        <v/>
      </c>
      <c r="R844" s="65" t="str">
        <f ca="1">CONCATENATE(IF(AND(LEN(R843)&gt;=1,R843&lt;&gt;".",COUNTIF(R45:R$73,"*病*")&gt;0),".",""),IF(R45="病",$A844,""),IF(AND(LEN(R45)&gt;=2,ISNUMBER(SEARCH("病",R45))),$A844&amp;"("&amp;SUBSTITUTE(REPLACE(R45,1,SEARCH("病",R45)-1,""),"病","")&amp;""&amp;")",""))</f>
        <v/>
      </c>
      <c r="S844" s="65" t="str">
        <f ca="1">CONCATENATE(IF(AND(LEN(S843)&gt;=1,S843&lt;&gt;".",COUNTIF(S45:S$73,"*病*")&gt;0),".",""),IF(S45="病",$A844,""),IF(AND(LEN(S45)&gt;=2,ISNUMBER(SEARCH("病",S45))),$A844&amp;"("&amp;SUBSTITUTE(REPLACE(S45,1,SEARCH("病",S45)-1,""),"病","")&amp;""&amp;")",""))</f>
        <v/>
      </c>
      <c r="T844" s="65" t="str">
        <f ca="1">CONCATENATE(IF(AND(LEN(T843)&gt;=1,T843&lt;&gt;".",COUNTIF(T45:T$73,"*病*")&gt;0),".",""),IF(T45="病",$A844,""),IF(AND(LEN(T45)&gt;=2,ISNUMBER(SEARCH("病",T45))),$A844&amp;"("&amp;SUBSTITUTE(REPLACE(T45,1,SEARCH("病",T45)-1,""),"病","")&amp;""&amp;")",""))</f>
        <v/>
      </c>
      <c r="U844" s="65" t="str">
        <f ca="1">CONCATENATE(IF(AND(LEN(U843)&gt;=1,U843&lt;&gt;".",COUNTIF(U45:U$73,"*病*")&gt;0),".",""),IF(U45="病",$A844,""),IF(AND(LEN(U45)&gt;=2,ISNUMBER(SEARCH("病",U45))),$A844&amp;"("&amp;SUBSTITUTE(REPLACE(U45,1,SEARCH("病",U45)-1,""),"病","")&amp;""&amp;")",""))</f>
        <v/>
      </c>
      <c r="V844" s="65" t="str">
        <f ca="1">CONCATENATE(IF(AND(LEN(V843)&gt;=1,V843&lt;&gt;".",COUNTIF(V45:V$73,"*病*")&gt;0),".",""),IF(V45="病",$A844,""),IF(AND(LEN(V45)&gt;=2,ISNUMBER(SEARCH("病",V45))),$A844&amp;"("&amp;SUBSTITUTE(REPLACE(V45,1,SEARCH("病",V45)-1,""),"病","")&amp;""&amp;")",""))</f>
        <v/>
      </c>
      <c r="W844" s="65" t="str">
        <f ca="1">CONCATENATE(IF(AND(LEN(W843)&gt;=1,W843&lt;&gt;".",COUNTIF(W45:W$73,"*病*")&gt;0),".",""),IF(W45="病",$A844,""),IF(AND(LEN(W45)&gt;=2,ISNUMBER(SEARCH("病",W45))),$A844&amp;"("&amp;SUBSTITUTE(REPLACE(W45,1,SEARCH("病",W45)-1,""),"病","")&amp;""&amp;")",""))</f>
        <v/>
      </c>
      <c r="X844" s="65" t="str">
        <f ca="1">CONCATENATE(IF(AND(LEN(X843)&gt;=1,X843&lt;&gt;".",COUNTIF(X45:X$73,"*病*")&gt;0),".",""),IF(X45="病",$A844,""),IF(AND(LEN(X45)&gt;=2,ISNUMBER(SEARCH("病",X45))),$A844&amp;"("&amp;SUBSTITUTE(REPLACE(X45,1,SEARCH("病",X45)-1,""),"病","")&amp;""&amp;")",""))</f>
        <v>44(09-23日22)</v>
      </c>
      <c r="Y844" s="65" t="str">
        <f ca="1">CONCATENATE(IF(AND(LEN(Y843)&gt;=1,Y843&lt;&gt;".",COUNTIF(Y45:Y$73,"*病*")&gt;0),".",""),IF(Y45="病",$A844,""),IF(AND(LEN(Y45)&gt;=2,ISNUMBER(SEARCH("病",Y45))),$A844&amp;"("&amp;SUBSTITUTE(REPLACE(Y45,1,SEARCH("病",Y45)-1,""),"病","")&amp;""&amp;")",""))</f>
        <v>44(09-23日22)</v>
      </c>
      <c r="Z844" s="65" t="str">
        <f ca="1">CONCATENATE(IF(AND(LEN(Z843)&gt;=1,Z843&lt;&gt;".",COUNTIF(Z45:Z$73,"*病*")&gt;0),".",""),IF(Z45="病",$A844,""),IF(AND(LEN(Z45)&gt;=2,ISNUMBER(SEARCH("病",Z45))),$A844&amp;"("&amp;SUBSTITUTE(REPLACE(Z45,1,SEARCH("病",Z45)-1,""),"病","")&amp;""&amp;")",""))</f>
        <v>44(13-18)</v>
      </c>
      <c r="AA844" s="65" t="str">
        <f ca="1">CONCATENATE(IF(AND(LEN(AA843)&gt;=1,AA843&lt;&gt;".",COUNTIF(AA45:AA$73,"*病*")&gt;0),".",""),IF(AA45="病",$A844,""),IF(AND(LEN(AA45)&gt;=2,ISNUMBER(SEARCH("病",AA45))),$A844&amp;"("&amp;SUBSTITUTE(REPLACE(AA45,1,SEARCH("病",AA45)-1,""),"病","")&amp;""&amp;")",""))</f>
        <v/>
      </c>
      <c r="AB844" s="65" t="str">
        <f ca="1">CONCATENATE(IF(AND(LEN(AB843)&gt;=1,AB843&lt;&gt;".",COUNTIF(AB45:AB$73,"*病*")&gt;0),".",""),IF(AB45="病",$A844,""),IF(AND(LEN(AB45)&gt;=2,ISNUMBER(SEARCH("病",AB45))),$A844&amp;"("&amp;SUBSTITUTE(REPLACE(AB45,1,SEARCH("病",AB45)-1,""),"病","")&amp;""&amp;")",""))</f>
        <v/>
      </c>
      <c r="AC844" s="65" t="str">
        <f ca="1">CONCATENATE(IF(AND(LEN(AC843)&gt;=1,AC843&lt;&gt;".",COUNTIF(AC45:AC$73,"*病*")&gt;0),".",""),IF(AC45="病",$A844,""),IF(AND(LEN(AC45)&gt;=2,ISNUMBER(SEARCH("病",AC45))),$A844&amp;"("&amp;SUBSTITUTE(REPLACE(AC45,1,SEARCH("病",AC45)-1,""),"病","")&amp;""&amp;")",""))</f>
        <v/>
      </c>
      <c r="AD844" s="65" t="str">
        <f ca="1">CONCATENATE(IF(AND(LEN(AD843)&gt;=1,AD843&lt;&gt;".",COUNTIF(AD45:AD$73,"*病*")&gt;0),".",""),IF(AD45="病",$A844,""),IF(AND(LEN(AD45)&gt;=2,ISNUMBER(SEARCH("病",AD45))),$A844&amp;"("&amp;SUBSTITUTE(REPLACE(AD45,1,SEARCH("病",AD45)-1,""),"病","")&amp;""&amp;")",""))</f>
        <v/>
      </c>
      <c r="AE844" s="65" t="str">
        <f ca="1">CONCATENATE(IF(AND(LEN(AE843)&gt;=1,AE843&lt;&gt;".",COUNTIF(AE45:AE$73,"*病*")&gt;0),".",""),IF(AE45="病",$A844,""),IF(AND(LEN(AE45)&gt;=2,ISNUMBER(SEARCH("病",AE45))),$A844&amp;"("&amp;SUBSTITUTE(REPLACE(AE45,1,SEARCH("病",AE45)-1,""),"病","")&amp;""&amp;")",""))</f>
        <v/>
      </c>
      <c r="AF844" s="65" t="str">
        <f ca="1">CONCATENATE(IF(AND(LEN(AF843)&gt;=1,AF843&lt;&gt;".",COUNTIF(AF45:AF$73,"*病*")&gt;0),".",""),IF(AF45="病",$A844,""),IF(AND(LEN(AF45)&gt;=2,ISNUMBER(SEARCH("病",AF45))),$A844&amp;"("&amp;SUBSTITUTE(REPLACE(AF45,1,SEARCH("病",AF45)-1,""),"病","")&amp;""&amp;")",""))</f>
        <v/>
      </c>
      <c r="AG844" s="65" t="str">
        <f ca="1">CONCATENATE(IF(AND(LEN(AG843)&gt;=1,AG843&lt;&gt;".",COUNTIF(AG45:AG$73,"*病*")&gt;0),".",""),IF(AG45="病",$A844,""),IF(AND(LEN(AG45)&gt;=2,ISNUMBER(SEARCH("病",AG45))),$A844&amp;"("&amp;SUBSTITUTE(REPLACE(AG45,1,SEARCH("病",AG45)-1,""),"病","")&amp;""&amp;")",""))</f>
        <v/>
      </c>
      <c r="AH844" s="65"/>
      <c r="AI844" s="65"/>
      <c r="AJ844" s="65"/>
    </row>
    <row r="845" spans="1:36">
      <c r="A845" s="65">
        <f t="shared" ref="A845:B872" si="69">A745</f>
        <v>45</v>
      </c>
      <c r="B845" s="65" t="str">
        <f t="shared" si="69"/>
        <v>邱昱銘</v>
      </c>
      <c r="C845" s="65" t="str">
        <f ca="1">CONCATENATE(IF(AND(LEN(C844)&gt;=1,C844&lt;&gt;".",COUNTIF(C46:C$73,"*病*")&gt;0),".",""),IF(C46="病",$A845,""),IF(AND(LEN(C46)&gt;=2,ISNUMBER(SEARCH("病",C46))),$A845&amp;"("&amp;SUBSTITUTE(REPLACE(C46,1,SEARCH("病",C46)-1,""),"病","")&amp;""&amp;")",""))</f>
        <v/>
      </c>
      <c r="D845" s="65" t="str">
        <f ca="1">CONCATENATE(IF(AND(LEN(D844)&gt;=1,D844&lt;&gt;".",COUNTIF(D46:D$73,"*病*")&gt;0),".",""),IF(D46="病",$A845,""),IF(AND(LEN(D46)&gt;=2,ISNUMBER(SEARCH("病",D46))),$A845&amp;"("&amp;SUBSTITUTE(REPLACE(D46,1,SEARCH("病",D46)-1,""),"病","")&amp;""&amp;")",""))</f>
        <v/>
      </c>
      <c r="E845" s="65" t="str">
        <f ca="1">CONCATENATE(IF(AND(LEN(E844)&gt;=1,E844&lt;&gt;".",COUNTIF(E46:E$73,"*病*")&gt;0),".",""),IF(E46="病",$A845,""),IF(AND(LEN(E46)&gt;=2,ISNUMBER(SEARCH("病",E46))),$A845&amp;"("&amp;SUBSTITUTE(REPLACE(E46,1,SEARCH("病",E46)-1,""),"病","")&amp;""&amp;")",""))</f>
        <v/>
      </c>
      <c r="F845" s="65" t="str">
        <f ca="1">CONCATENATE(IF(AND(LEN(F844)&gt;=1,F844&lt;&gt;".",COUNTIF(F46:F$73,"*病*")&gt;0),".",""),IF(F46="病",$A845,""),IF(AND(LEN(F46)&gt;=2,ISNUMBER(SEARCH("病",F46))),$A845&amp;"("&amp;SUBSTITUTE(REPLACE(F46,1,SEARCH("病",F46)-1,""),"病","")&amp;""&amp;")",""))</f>
        <v/>
      </c>
      <c r="G845" s="65" t="str">
        <f ca="1">CONCATENATE(IF(AND(LEN(G844)&gt;=1,G844&lt;&gt;".",COUNTIF(G46:G$73,"*病*")&gt;0),".",""),IF(G46="病",$A845,""),IF(AND(LEN(G46)&gt;=2,ISNUMBER(SEARCH("病",G46))),$A845&amp;"("&amp;SUBSTITUTE(REPLACE(G46,1,SEARCH("病",G46)-1,""),"病","")&amp;""&amp;")",""))</f>
        <v/>
      </c>
      <c r="H845" s="65" t="str">
        <f ca="1">CONCATENATE(IF(AND(LEN(H844)&gt;=1,H844&lt;&gt;".",COUNTIF(H46:H$73,"*病*")&gt;0),".",""),IF(H46="病",$A845,""),IF(AND(LEN(H46)&gt;=2,ISNUMBER(SEARCH("病",H46))),$A845&amp;"("&amp;SUBSTITUTE(REPLACE(H46,1,SEARCH("病",H46)-1,""),"病","")&amp;""&amp;")",""))</f>
        <v/>
      </c>
      <c r="I845" s="65" t="str">
        <f ca="1">CONCATENATE(IF(AND(LEN(I844)&gt;=1,I844&lt;&gt;".",COUNTIF(I46:I$73,"*病*")&gt;0),".",""),IF(I46="病",$A845,""),IF(AND(LEN(I46)&gt;=2,ISNUMBER(SEARCH("病",I46))),$A845&amp;"("&amp;SUBSTITUTE(REPLACE(I46,1,SEARCH("病",I46)-1,""),"病","")&amp;""&amp;")",""))</f>
        <v/>
      </c>
      <c r="J845" s="65" t="str">
        <f ca="1">CONCATENATE(IF(AND(LEN(J844)&gt;=1,J844&lt;&gt;".",COUNTIF(J46:J$73,"*病*")&gt;0),".",""),IF(J46="病",$A845,""),IF(AND(LEN(J46)&gt;=2,ISNUMBER(SEARCH("病",J46))),$A845&amp;"("&amp;SUBSTITUTE(REPLACE(J46,1,SEARCH("病",J46)-1,""),"病","")&amp;""&amp;")",""))</f>
        <v/>
      </c>
      <c r="K845" s="65" t="str">
        <f ca="1">CONCATENATE(IF(AND(LEN(K844)&gt;=1,K844&lt;&gt;".",COUNTIF(K46:K$73,"*病*")&gt;0),".",""),IF(K46="病",$A845,""),IF(AND(LEN(K46)&gt;=2,ISNUMBER(SEARCH("病",K46))),$A845&amp;"("&amp;SUBSTITUTE(REPLACE(K46,1,SEARCH("病",K46)-1,""),"病","")&amp;""&amp;")",""))</f>
        <v/>
      </c>
      <c r="L845" s="65" t="str">
        <f ca="1">CONCATENATE(IF(AND(LEN(L844)&gt;=1,L844&lt;&gt;".",COUNTIF(L46:L$73,"*病*")&gt;0),".",""),IF(L46="病",$A845,""),IF(AND(LEN(L46)&gt;=2,ISNUMBER(SEARCH("病",L46))),$A845&amp;"("&amp;SUBSTITUTE(REPLACE(L46,1,SEARCH("病",L46)-1,""),"病","")&amp;""&amp;")",""))</f>
        <v/>
      </c>
      <c r="M845" s="65" t="str">
        <f ca="1">CONCATENATE(IF(AND(LEN(M844)&gt;=1,M844&lt;&gt;".",COUNTIF(M46:M$73,"*病*")&gt;0),".",""),IF(M46="病",$A845,""),IF(AND(LEN(M46)&gt;=2,ISNUMBER(SEARCH("病",M46))),$A845&amp;"("&amp;SUBSTITUTE(REPLACE(M46,1,SEARCH("病",M46)-1,""),"病","")&amp;""&amp;")",""))</f>
        <v/>
      </c>
      <c r="N845" s="65" t="str">
        <f ca="1">CONCATENATE(IF(AND(LEN(N844)&gt;=1,N844&lt;&gt;".",COUNTIF(N46:N$73,"*病*")&gt;0),".",""),IF(N46="病",$A845,""),IF(AND(LEN(N46)&gt;=2,ISNUMBER(SEARCH("病",N46))),$A845&amp;"("&amp;SUBSTITUTE(REPLACE(N46,1,SEARCH("病",N46)-1,""),"病","")&amp;""&amp;")",""))</f>
        <v/>
      </c>
      <c r="O845" s="65" t="str">
        <f ca="1">CONCATENATE(IF(AND(LEN(O844)&gt;=1,O844&lt;&gt;".",COUNTIF(O46:O$73,"*病*")&gt;0),".",""),IF(O46="病",$A845,""),IF(AND(LEN(O46)&gt;=2,ISNUMBER(SEARCH("病",O46))),$A845&amp;"("&amp;SUBSTITUTE(REPLACE(O46,1,SEARCH("病",O46)-1,""),"病","")&amp;""&amp;")",""))</f>
        <v/>
      </c>
      <c r="P845" s="65" t="str">
        <f ca="1">CONCATENATE(IF(AND(LEN(P844)&gt;=1,P844&lt;&gt;".",COUNTIF(P46:P$73,"*病*")&gt;0),".",""),IF(P46="病",$A845,""),IF(AND(LEN(P46)&gt;=2,ISNUMBER(SEARCH("病",P46))),$A845&amp;"("&amp;SUBSTITUTE(REPLACE(P46,1,SEARCH("病",P46)-1,""),"病","")&amp;""&amp;")",""))</f>
        <v/>
      </c>
      <c r="Q845" s="65" t="str">
        <f ca="1">CONCATENATE(IF(AND(LEN(Q844)&gt;=1,Q844&lt;&gt;".",COUNTIF(Q46:Q$73,"*病*")&gt;0),".",""),IF(Q46="病",$A845,""),IF(AND(LEN(Q46)&gt;=2,ISNUMBER(SEARCH("病",Q46))),$A845&amp;"("&amp;SUBSTITUTE(REPLACE(Q46,1,SEARCH("病",Q46)-1,""),"病","")&amp;""&amp;")",""))</f>
        <v/>
      </c>
      <c r="R845" s="65" t="str">
        <f ca="1">CONCATENATE(IF(AND(LEN(R844)&gt;=1,R844&lt;&gt;".",COUNTIF(R46:R$73,"*病*")&gt;0),".",""),IF(R46="病",$A845,""),IF(AND(LEN(R46)&gt;=2,ISNUMBER(SEARCH("病",R46))),$A845&amp;"("&amp;SUBSTITUTE(REPLACE(R46,1,SEARCH("病",R46)-1,""),"病","")&amp;""&amp;")",""))</f>
        <v/>
      </c>
      <c r="S845" s="65" t="str">
        <f ca="1">CONCATENATE(IF(AND(LEN(S844)&gt;=1,S844&lt;&gt;".",COUNTIF(S46:S$73,"*病*")&gt;0),".",""),IF(S46="病",$A845,""),IF(AND(LEN(S46)&gt;=2,ISNUMBER(SEARCH("病",S46))),$A845&amp;"("&amp;SUBSTITUTE(REPLACE(S46,1,SEARCH("病",S46)-1,""),"病","")&amp;""&amp;")",""))</f>
        <v/>
      </c>
      <c r="T845" s="65" t="str">
        <f ca="1">CONCATENATE(IF(AND(LEN(T844)&gt;=1,T844&lt;&gt;".",COUNTIF(T46:T$73,"*病*")&gt;0),".",""),IF(T46="病",$A845,""),IF(AND(LEN(T46)&gt;=2,ISNUMBER(SEARCH("病",T46))),$A845&amp;"("&amp;SUBSTITUTE(REPLACE(T46,1,SEARCH("病",T46)-1,""),"病","")&amp;""&amp;")",""))</f>
        <v/>
      </c>
      <c r="U845" s="65" t="str">
        <f ca="1">CONCATENATE(IF(AND(LEN(U844)&gt;=1,U844&lt;&gt;".",COUNTIF(U46:U$73,"*病*")&gt;0),".",""),IF(U46="病",$A845,""),IF(AND(LEN(U46)&gt;=2,ISNUMBER(SEARCH("病",U46))),$A845&amp;"("&amp;SUBSTITUTE(REPLACE(U46,1,SEARCH("病",U46)-1,""),"病","")&amp;""&amp;")",""))</f>
        <v/>
      </c>
      <c r="V845" s="65" t="str">
        <f ca="1">CONCATENATE(IF(AND(LEN(V844)&gt;=1,V844&lt;&gt;".",COUNTIF(V46:V$73,"*病*")&gt;0),".",""),IF(V46="病",$A845,""),IF(AND(LEN(V46)&gt;=2,ISNUMBER(SEARCH("病",V46))),$A845&amp;"("&amp;SUBSTITUTE(REPLACE(V46,1,SEARCH("病",V46)-1,""),"病","")&amp;""&amp;")",""))</f>
        <v/>
      </c>
      <c r="W845" s="65" t="str">
        <f ca="1">CONCATENATE(IF(AND(LEN(W844)&gt;=1,W844&lt;&gt;".",COUNTIF(W46:W$73,"*病*")&gt;0),".",""),IF(W46="病",$A845,""),IF(AND(LEN(W46)&gt;=2,ISNUMBER(SEARCH("病",W46))),$A845&amp;"("&amp;SUBSTITUTE(REPLACE(W46,1,SEARCH("病",W46)-1,""),"病","")&amp;""&amp;")",""))</f>
        <v/>
      </c>
      <c r="X845" s="65" t="str">
        <f ca="1">CONCATENATE(IF(AND(LEN(X844)&gt;=1,X844&lt;&gt;".",COUNTIF(X46:X$73,"*病*")&gt;0),".",""),IF(X46="病",$A845,""),IF(AND(LEN(X46)&gt;=2,ISNUMBER(SEARCH("病",X46))),$A845&amp;"("&amp;SUBSTITUTE(REPLACE(X46,1,SEARCH("病",X46)-1,""),"病","")&amp;""&amp;")",""))</f>
        <v/>
      </c>
      <c r="Y845" s="65" t="str">
        <f ca="1">CONCATENATE(IF(AND(LEN(Y844)&gt;=1,Y844&lt;&gt;".",COUNTIF(Y46:Y$73,"*病*")&gt;0),".",""),IF(Y46="病",$A845,""),IF(AND(LEN(Y46)&gt;=2,ISNUMBER(SEARCH("病",Y46))),$A845&amp;"("&amp;SUBSTITUTE(REPLACE(Y46,1,SEARCH("病",Y46)-1,""),"病","")&amp;""&amp;")",""))</f>
        <v>.</v>
      </c>
      <c r="Z845" s="65" t="str">
        <f ca="1">CONCATENATE(IF(AND(LEN(Z844)&gt;=1,Z844&lt;&gt;".",COUNTIF(Z46:Z$73,"*病*")&gt;0),".",""),IF(Z46="病",$A845,""),IF(AND(LEN(Z46)&gt;=2,ISNUMBER(SEARCH("病",Z46))),$A845&amp;"("&amp;SUBSTITUTE(REPLACE(Z46,1,SEARCH("病",Z46)-1,""),"病","")&amp;""&amp;")",""))</f>
        <v>.</v>
      </c>
      <c r="AA845" s="65" t="str">
        <f ca="1">CONCATENATE(IF(AND(LEN(AA844)&gt;=1,AA844&lt;&gt;".",COUNTIF(AA46:AA$73,"*病*")&gt;0),".",""),IF(AA46="病",$A845,""),IF(AND(LEN(AA46)&gt;=2,ISNUMBER(SEARCH("病",AA46))),$A845&amp;"("&amp;SUBSTITUTE(REPLACE(AA46,1,SEARCH("病",AA46)-1,""),"病","")&amp;""&amp;")",""))</f>
        <v/>
      </c>
      <c r="AB845" s="65" t="str">
        <f ca="1">CONCATENATE(IF(AND(LEN(AB844)&gt;=1,AB844&lt;&gt;".",COUNTIF(AB46:AB$73,"*病*")&gt;0),".",""),IF(AB46="病",$A845,""),IF(AND(LEN(AB46)&gt;=2,ISNUMBER(SEARCH("病",AB46))),$A845&amp;"("&amp;SUBSTITUTE(REPLACE(AB46,1,SEARCH("病",AB46)-1,""),"病","")&amp;""&amp;")",""))</f>
        <v/>
      </c>
      <c r="AC845" s="65" t="str">
        <f ca="1">CONCATENATE(IF(AND(LEN(AC844)&gt;=1,AC844&lt;&gt;".",COUNTIF(AC46:AC$73,"*病*")&gt;0),".",""),IF(AC46="病",$A845,""),IF(AND(LEN(AC46)&gt;=2,ISNUMBER(SEARCH("病",AC46))),$A845&amp;"("&amp;SUBSTITUTE(REPLACE(AC46,1,SEARCH("病",AC46)-1,""),"病","")&amp;""&amp;")",""))</f>
        <v/>
      </c>
      <c r="AD845" s="65" t="str">
        <f ca="1">CONCATENATE(IF(AND(LEN(AD844)&gt;=1,AD844&lt;&gt;".",COUNTIF(AD46:AD$73,"*病*")&gt;0),".",""),IF(AD46="病",$A845,""),IF(AND(LEN(AD46)&gt;=2,ISNUMBER(SEARCH("病",AD46))),$A845&amp;"("&amp;SUBSTITUTE(REPLACE(AD46,1,SEARCH("病",AD46)-1,""),"病","")&amp;""&amp;")",""))</f>
        <v/>
      </c>
      <c r="AE845" s="65" t="str">
        <f ca="1">CONCATENATE(IF(AND(LEN(AE844)&gt;=1,AE844&lt;&gt;".",COUNTIF(AE46:AE$73,"*病*")&gt;0),".",""),IF(AE46="病",$A845,""),IF(AND(LEN(AE46)&gt;=2,ISNUMBER(SEARCH("病",AE46))),$A845&amp;"("&amp;SUBSTITUTE(REPLACE(AE46,1,SEARCH("病",AE46)-1,""),"病","")&amp;""&amp;")",""))</f>
        <v/>
      </c>
      <c r="AF845" s="65" t="str">
        <f ca="1">CONCATENATE(IF(AND(LEN(AF844)&gt;=1,AF844&lt;&gt;".",COUNTIF(AF46:AF$73,"*病*")&gt;0),".",""),IF(AF46="病",$A845,""),IF(AND(LEN(AF46)&gt;=2,ISNUMBER(SEARCH("病",AF46))),$A845&amp;"("&amp;SUBSTITUTE(REPLACE(AF46,1,SEARCH("病",AF46)-1,""),"病","")&amp;""&amp;")",""))</f>
        <v/>
      </c>
      <c r="AG845" s="65" t="str">
        <f ca="1">CONCATENATE(IF(AND(LEN(AG844)&gt;=1,AG844&lt;&gt;".",COUNTIF(AG46:AG$73,"*病*")&gt;0),".",""),IF(AG46="病",$A845,""),IF(AND(LEN(AG46)&gt;=2,ISNUMBER(SEARCH("病",AG46))),$A845&amp;"("&amp;SUBSTITUTE(REPLACE(AG46,1,SEARCH("病",AG46)-1,""),"病","")&amp;""&amp;")",""))</f>
        <v/>
      </c>
      <c r="AH845" s="65"/>
      <c r="AI845" s="65"/>
      <c r="AJ845" s="65"/>
    </row>
    <row r="846" spans="1:36">
      <c r="A846" s="65">
        <f t="shared" si="69"/>
        <v>46</v>
      </c>
      <c r="B846" s="65" t="str">
        <f t="shared" si="69"/>
        <v>李政聰</v>
      </c>
      <c r="C846" s="65" t="str">
        <f ca="1">CONCATENATE(IF(AND(LEN(C845)&gt;=1,C845&lt;&gt;".",COUNTIF(C47:C$73,"*病*")&gt;0),".",""),IF(C47="病",$A846,""),IF(AND(LEN(C47)&gt;=2,ISNUMBER(SEARCH("病",C47))),$A846&amp;"("&amp;SUBSTITUTE(REPLACE(C47,1,SEARCH("病",C47)-1,""),"病","")&amp;""&amp;")",""))</f>
        <v/>
      </c>
      <c r="D846" s="65" t="str">
        <f ca="1">CONCATENATE(IF(AND(LEN(D845)&gt;=1,D845&lt;&gt;".",COUNTIF(D47:D$73,"*病*")&gt;0),".",""),IF(D47="病",$A846,""),IF(AND(LEN(D47)&gt;=2,ISNUMBER(SEARCH("病",D47))),$A846&amp;"("&amp;SUBSTITUTE(REPLACE(D47,1,SEARCH("病",D47)-1,""),"病","")&amp;""&amp;")",""))</f>
        <v>46(07-3日18)</v>
      </c>
      <c r="E846" s="65" t="str">
        <f ca="1">CONCATENATE(IF(AND(LEN(E845)&gt;=1,E845&lt;&gt;".",COUNTIF(E47:E$73,"*病*")&gt;0),".",""),IF(E47="病",$A846,""),IF(AND(LEN(E47)&gt;=2,ISNUMBER(SEARCH("病",E47))),$A846&amp;"("&amp;SUBSTITUTE(REPLACE(E47,1,SEARCH("病",E47)-1,""),"病","")&amp;""&amp;")",""))</f>
        <v>46(2日18-3日18)</v>
      </c>
      <c r="F846" s="65" t="str">
        <f ca="1">CONCATENATE(IF(AND(LEN(F845)&gt;=1,F845&lt;&gt;".",COUNTIF(F47:F$73,"*病*")&gt;0),".",""),IF(F47="病",$A846,""),IF(AND(LEN(F47)&gt;=2,ISNUMBER(SEARCH("病",F47))),$A846&amp;"("&amp;SUBSTITUTE(REPLACE(F47,1,SEARCH("病",F47)-1,""),"病","")&amp;""&amp;")",""))</f>
        <v/>
      </c>
      <c r="G846" s="65" t="str">
        <f ca="1">CONCATENATE(IF(AND(LEN(G845)&gt;=1,G845&lt;&gt;".",COUNTIF(G47:G$73,"*病*")&gt;0),".",""),IF(G47="病",$A846,""),IF(AND(LEN(G47)&gt;=2,ISNUMBER(SEARCH("病",G47))),$A846&amp;"("&amp;SUBSTITUTE(REPLACE(G47,1,SEARCH("病",G47)-1,""),"病","")&amp;""&amp;")",""))</f>
        <v/>
      </c>
      <c r="H846" s="65" t="str">
        <f ca="1">CONCATENATE(IF(AND(LEN(H845)&gt;=1,H845&lt;&gt;".",COUNTIF(H47:H$73,"*病*")&gt;0),".",""),IF(H47="病",$A846,""),IF(AND(LEN(H47)&gt;=2,ISNUMBER(SEARCH("病",H47))),$A846&amp;"("&amp;SUBSTITUTE(REPLACE(H47,1,SEARCH("病",H47)-1,""),"病","")&amp;""&amp;")",""))</f>
        <v/>
      </c>
      <c r="I846" s="65" t="str">
        <f ca="1">CONCATENATE(IF(AND(LEN(I845)&gt;=1,I845&lt;&gt;".",COUNTIF(I47:I$73,"*病*")&gt;0),".",""),IF(I47="病",$A846,""),IF(AND(LEN(I47)&gt;=2,ISNUMBER(SEARCH("病",I47))),$A846&amp;"("&amp;SUBSTITUTE(REPLACE(I47,1,SEARCH("病",I47)-1,""),"病","")&amp;""&amp;")",""))</f>
        <v/>
      </c>
      <c r="J846" s="65" t="str">
        <f ca="1">CONCATENATE(IF(AND(LEN(J845)&gt;=1,J845&lt;&gt;".",COUNTIF(J47:J$73,"*病*")&gt;0),".",""),IF(J47="病",$A846,""),IF(AND(LEN(J47)&gt;=2,ISNUMBER(SEARCH("病",J47))),$A846&amp;"("&amp;SUBSTITUTE(REPLACE(J47,1,SEARCH("病",J47)-1,""),"病","")&amp;""&amp;")",""))</f>
        <v/>
      </c>
      <c r="K846" s="65" t="str">
        <f ca="1">CONCATENATE(IF(AND(LEN(K845)&gt;=1,K845&lt;&gt;".",COUNTIF(K47:K$73,"*病*")&gt;0),".",""),IF(K47="病",$A846,""),IF(AND(LEN(K47)&gt;=2,ISNUMBER(SEARCH("病",K47))),$A846&amp;"("&amp;SUBSTITUTE(REPLACE(K47,1,SEARCH("病",K47)-1,""),"病","")&amp;""&amp;")",""))</f>
        <v/>
      </c>
      <c r="L846" s="65" t="str">
        <f ca="1">CONCATENATE(IF(AND(LEN(L845)&gt;=1,L845&lt;&gt;".",COUNTIF(L47:L$73,"*病*")&gt;0),".",""),IF(L47="病",$A846,""),IF(AND(LEN(L47)&gt;=2,ISNUMBER(SEARCH("病",L47))),$A846&amp;"("&amp;SUBSTITUTE(REPLACE(L47,1,SEARCH("病",L47)-1,""),"病","")&amp;""&amp;")",""))</f>
        <v/>
      </c>
      <c r="M846" s="65" t="str">
        <f ca="1">CONCATENATE(IF(AND(LEN(M845)&gt;=1,M845&lt;&gt;".",COUNTIF(M47:M$73,"*病*")&gt;0),".",""),IF(M47="病",$A846,""),IF(AND(LEN(M47)&gt;=2,ISNUMBER(SEARCH("病",M47))),$A846&amp;"("&amp;SUBSTITUTE(REPLACE(M47,1,SEARCH("病",M47)-1,""),"病","")&amp;""&amp;")",""))</f>
        <v/>
      </c>
      <c r="N846" s="65" t="str">
        <f ca="1">CONCATENATE(IF(AND(LEN(N845)&gt;=1,N845&lt;&gt;".",COUNTIF(N47:N$73,"*病*")&gt;0),".",""),IF(N47="病",$A846,""),IF(AND(LEN(N47)&gt;=2,ISNUMBER(SEARCH("病",N47))),$A846&amp;"("&amp;SUBSTITUTE(REPLACE(N47,1,SEARCH("病",N47)-1,""),"病","")&amp;""&amp;")",""))</f>
        <v/>
      </c>
      <c r="O846" s="65" t="str">
        <f ca="1">CONCATENATE(IF(AND(LEN(O845)&gt;=1,O845&lt;&gt;".",COUNTIF(O47:O$73,"*病*")&gt;0),".",""),IF(O47="病",$A846,""),IF(AND(LEN(O47)&gt;=2,ISNUMBER(SEARCH("病",O47))),$A846&amp;"("&amp;SUBSTITUTE(REPLACE(O47,1,SEARCH("病",O47)-1,""),"病","")&amp;""&amp;")",""))</f>
        <v/>
      </c>
      <c r="P846" s="65" t="str">
        <f ca="1">CONCATENATE(IF(AND(LEN(P845)&gt;=1,P845&lt;&gt;".",COUNTIF(P47:P$73,"*病*")&gt;0),".",""),IF(P47="病",$A846,""),IF(AND(LEN(P47)&gt;=2,ISNUMBER(SEARCH("病",P47))),$A846&amp;"("&amp;SUBSTITUTE(REPLACE(P47,1,SEARCH("病",P47)-1,""),"病","")&amp;""&amp;")",""))</f>
        <v/>
      </c>
      <c r="Q846" s="65" t="str">
        <f ca="1">CONCATENATE(IF(AND(LEN(Q845)&gt;=1,Q845&lt;&gt;".",COUNTIF(Q47:Q$73,"*病*")&gt;0),".",""),IF(Q47="病",$A846,""),IF(AND(LEN(Q47)&gt;=2,ISNUMBER(SEARCH("病",Q47))),$A846&amp;"("&amp;SUBSTITUTE(REPLACE(Q47,1,SEARCH("病",Q47)-1,""),"病","")&amp;""&amp;")",""))</f>
        <v/>
      </c>
      <c r="R846" s="65" t="str">
        <f ca="1">CONCATENATE(IF(AND(LEN(R845)&gt;=1,R845&lt;&gt;".",COUNTIF(R47:R$73,"*病*")&gt;0),".",""),IF(R47="病",$A846,""),IF(AND(LEN(R47)&gt;=2,ISNUMBER(SEARCH("病",R47))),$A846&amp;"("&amp;SUBSTITUTE(REPLACE(R47,1,SEARCH("病",R47)-1,""),"病","")&amp;""&amp;")",""))</f>
        <v/>
      </c>
      <c r="S846" s="65" t="str">
        <f ca="1">CONCATENATE(IF(AND(LEN(S845)&gt;=1,S845&lt;&gt;".",COUNTIF(S47:S$73,"*病*")&gt;0),".",""),IF(S47="病",$A846,""),IF(AND(LEN(S47)&gt;=2,ISNUMBER(SEARCH("病",S47))),$A846&amp;"("&amp;SUBSTITUTE(REPLACE(S47,1,SEARCH("病",S47)-1,""),"病","")&amp;""&amp;")",""))</f>
        <v/>
      </c>
      <c r="T846" s="65" t="str">
        <f ca="1">CONCATENATE(IF(AND(LEN(T845)&gt;=1,T845&lt;&gt;".",COUNTIF(T47:T$73,"*病*")&gt;0),".",""),IF(T47="病",$A846,""),IF(AND(LEN(T47)&gt;=2,ISNUMBER(SEARCH("病",T47))),$A846&amp;"("&amp;SUBSTITUTE(REPLACE(T47,1,SEARCH("病",T47)-1,""),"病","")&amp;""&amp;")",""))</f>
        <v/>
      </c>
      <c r="U846" s="65" t="str">
        <f ca="1">CONCATENATE(IF(AND(LEN(U845)&gt;=1,U845&lt;&gt;".",COUNTIF(U47:U$73,"*病*")&gt;0),".",""),IF(U47="病",$A846,""),IF(AND(LEN(U47)&gt;=2,ISNUMBER(SEARCH("病",U47))),$A846&amp;"("&amp;SUBSTITUTE(REPLACE(U47,1,SEARCH("病",U47)-1,""),"病","")&amp;""&amp;")",""))</f>
        <v/>
      </c>
      <c r="V846" s="65" t="str">
        <f ca="1">CONCATENATE(IF(AND(LEN(V845)&gt;=1,V845&lt;&gt;".",COUNTIF(V47:V$73,"*病*")&gt;0),".",""),IF(V47="病",$A846,""),IF(AND(LEN(V47)&gt;=2,ISNUMBER(SEARCH("病",V47))),$A846&amp;"("&amp;SUBSTITUTE(REPLACE(V47,1,SEARCH("病",V47)-1,""),"病","")&amp;""&amp;")",""))</f>
        <v/>
      </c>
      <c r="W846" s="65" t="str">
        <f ca="1">CONCATENATE(IF(AND(LEN(W845)&gt;=1,W845&lt;&gt;".",COUNTIF(W47:W$73,"*病*")&gt;0),".",""),IF(W47="病",$A846,""),IF(AND(LEN(W47)&gt;=2,ISNUMBER(SEARCH("病",W47))),$A846&amp;"("&amp;SUBSTITUTE(REPLACE(W47,1,SEARCH("病",W47)-1,""),"病","")&amp;""&amp;")",""))</f>
        <v/>
      </c>
      <c r="X846" s="65" t="str">
        <f ca="1">CONCATENATE(IF(AND(LEN(X845)&gt;=1,X845&lt;&gt;".",COUNTIF(X47:X$73,"*病*")&gt;0),".",""),IF(X47="病",$A846,""),IF(AND(LEN(X47)&gt;=2,ISNUMBER(SEARCH("病",X47))),$A846&amp;"("&amp;SUBSTITUTE(REPLACE(X47,1,SEARCH("病",X47)-1,""),"病","")&amp;""&amp;")",""))</f>
        <v/>
      </c>
      <c r="Y846" s="65" t="str">
        <f ca="1">CONCATENATE(IF(AND(LEN(Y845)&gt;=1,Y845&lt;&gt;".",COUNTIF(Y47:Y$73,"*病*")&gt;0),".",""),IF(Y47="病",$A846,""),IF(AND(LEN(Y47)&gt;=2,ISNUMBER(SEARCH("病",Y47))),$A846&amp;"("&amp;SUBSTITUTE(REPLACE(Y47,1,SEARCH("病",Y47)-1,""),"病","")&amp;""&amp;")",""))</f>
        <v/>
      </c>
      <c r="Z846" s="65" t="str">
        <f ca="1">CONCATENATE(IF(AND(LEN(Z845)&gt;=1,Z845&lt;&gt;".",COUNTIF(Z47:Z$73,"*病*")&gt;0),".",""),IF(Z47="病",$A846,""),IF(AND(LEN(Z47)&gt;=2,ISNUMBER(SEARCH("病",Z47))),$A846&amp;"("&amp;SUBSTITUTE(REPLACE(Z47,1,SEARCH("病",Z47)-1,""),"病","")&amp;""&amp;")",""))</f>
        <v/>
      </c>
      <c r="AA846" s="65" t="str">
        <f ca="1">CONCATENATE(IF(AND(LEN(AA845)&gt;=1,AA845&lt;&gt;".",COUNTIF(AA47:AA$73,"*病*")&gt;0),".",""),IF(AA47="病",$A846,""),IF(AND(LEN(AA47)&gt;=2,ISNUMBER(SEARCH("病",AA47))),$A846&amp;"("&amp;SUBSTITUTE(REPLACE(AA47,1,SEARCH("病",AA47)-1,""),"病","")&amp;""&amp;")",""))</f>
        <v/>
      </c>
      <c r="AB846" s="65" t="str">
        <f ca="1">CONCATENATE(IF(AND(LEN(AB845)&gt;=1,AB845&lt;&gt;".",COUNTIF(AB47:AB$73,"*病*")&gt;0),".",""),IF(AB47="病",$A846,""),IF(AND(LEN(AB47)&gt;=2,ISNUMBER(SEARCH("病",AB47))),$A846&amp;"("&amp;SUBSTITUTE(REPLACE(AB47,1,SEARCH("病",AB47)-1,""),"病","")&amp;""&amp;")",""))</f>
        <v/>
      </c>
      <c r="AC846" s="65" t="str">
        <f ca="1">CONCATENATE(IF(AND(LEN(AC845)&gt;=1,AC845&lt;&gt;".",COUNTIF(AC47:AC$73,"*病*")&gt;0),".",""),IF(AC47="病",$A846,""),IF(AND(LEN(AC47)&gt;=2,ISNUMBER(SEARCH("病",AC47))),$A846&amp;"("&amp;SUBSTITUTE(REPLACE(AC47,1,SEARCH("病",AC47)-1,""),"病","")&amp;""&amp;")",""))</f>
        <v/>
      </c>
      <c r="AD846" s="65" t="str">
        <f ca="1">CONCATENATE(IF(AND(LEN(AD845)&gt;=1,AD845&lt;&gt;".",COUNTIF(AD47:AD$73,"*病*")&gt;0),".",""),IF(AD47="病",$A846,""),IF(AND(LEN(AD47)&gt;=2,ISNUMBER(SEARCH("病",AD47))),$A846&amp;"("&amp;SUBSTITUTE(REPLACE(AD47,1,SEARCH("病",AD47)-1,""),"病","")&amp;""&amp;")",""))</f>
        <v/>
      </c>
      <c r="AE846" s="65" t="str">
        <f ca="1">CONCATENATE(IF(AND(LEN(AE845)&gt;=1,AE845&lt;&gt;".",COUNTIF(AE47:AE$73,"*病*")&gt;0),".",""),IF(AE47="病",$A846,""),IF(AND(LEN(AE47)&gt;=2,ISNUMBER(SEARCH("病",AE47))),$A846&amp;"("&amp;SUBSTITUTE(REPLACE(AE47,1,SEARCH("病",AE47)-1,""),"病","")&amp;""&amp;")",""))</f>
        <v/>
      </c>
      <c r="AF846" s="65" t="str">
        <f ca="1">CONCATENATE(IF(AND(LEN(AF845)&gt;=1,AF845&lt;&gt;".",COUNTIF(AF47:AF$73,"*病*")&gt;0),".",""),IF(AF47="病",$A846,""),IF(AND(LEN(AF47)&gt;=2,ISNUMBER(SEARCH("病",AF47))),$A846&amp;"("&amp;SUBSTITUTE(REPLACE(AF47,1,SEARCH("病",AF47)-1,""),"病","")&amp;""&amp;")",""))</f>
        <v/>
      </c>
      <c r="AG846" s="65" t="str">
        <f ca="1">CONCATENATE(IF(AND(LEN(AG845)&gt;=1,AG845&lt;&gt;".",COUNTIF(AG47:AG$73,"*病*")&gt;0),".",""),IF(AG47="病",$A846,""),IF(AND(LEN(AG47)&gt;=2,ISNUMBER(SEARCH("病",AG47))),$A846&amp;"("&amp;SUBSTITUTE(REPLACE(AG47,1,SEARCH("病",AG47)-1,""),"病","")&amp;""&amp;")",""))</f>
        <v/>
      </c>
      <c r="AH846" s="65"/>
      <c r="AI846" s="65"/>
      <c r="AJ846" s="65"/>
    </row>
    <row r="847" spans="1:36">
      <c r="A847" s="65">
        <f t="shared" si="69"/>
        <v>47</v>
      </c>
      <c r="B847" s="65" t="str">
        <f t="shared" si="69"/>
        <v>何奕諠</v>
      </c>
      <c r="C847" s="65" t="str">
        <f ca="1">CONCATENATE(IF(AND(LEN(C846)&gt;=1,C846&lt;&gt;".",COUNTIF(C48:C$73,"*病*")&gt;0),".",""),IF(C48="病",$A847,""),IF(AND(LEN(C48)&gt;=2,ISNUMBER(SEARCH("病",C48))),$A847&amp;"("&amp;SUBSTITUTE(REPLACE(C48,1,SEARCH("病",C48)-1,""),"病","")&amp;""&amp;")",""))</f>
        <v/>
      </c>
      <c r="D847" s="65" t="str">
        <f ca="1">CONCATENATE(IF(AND(LEN(D846)&gt;=1,D846&lt;&gt;".",COUNTIF(D48:D$73,"*病*")&gt;0),".",""),IF(D48="病",$A847,""),IF(AND(LEN(D48)&gt;=2,ISNUMBER(SEARCH("病",D48))),$A847&amp;"("&amp;SUBSTITUTE(REPLACE(D48,1,SEARCH("病",D48)-1,""),"病","")&amp;""&amp;")",""))</f>
        <v>.</v>
      </c>
      <c r="E847" s="65" t="str">
        <f ca="1">CONCATENATE(IF(AND(LEN(E846)&gt;=1,E846&lt;&gt;".",COUNTIF(E48:E$73,"*病*")&gt;0),".",""),IF(E48="病",$A847,""),IF(AND(LEN(E48)&gt;=2,ISNUMBER(SEARCH("病",E48))),$A847&amp;"("&amp;SUBSTITUTE(REPLACE(E48,1,SEARCH("病",E48)-1,""),"病","")&amp;""&amp;")",""))</f>
        <v>.</v>
      </c>
      <c r="F847" s="65" t="str">
        <f ca="1">CONCATENATE(IF(AND(LEN(F846)&gt;=1,F846&lt;&gt;".",COUNTIF(F48:F$73,"*病*")&gt;0),".",""),IF(F48="病",$A847,""),IF(AND(LEN(F48)&gt;=2,ISNUMBER(SEARCH("病",F48))),$A847&amp;"("&amp;SUBSTITUTE(REPLACE(F48,1,SEARCH("病",F48)-1,""),"病","")&amp;""&amp;")",""))</f>
        <v/>
      </c>
      <c r="G847" s="65" t="str">
        <f ca="1">CONCATENATE(IF(AND(LEN(G846)&gt;=1,G846&lt;&gt;".",COUNTIF(G48:G$73,"*病*")&gt;0),".",""),IF(G48="病",$A847,""),IF(AND(LEN(G48)&gt;=2,ISNUMBER(SEARCH("病",G48))),$A847&amp;"("&amp;SUBSTITUTE(REPLACE(G48,1,SEARCH("病",G48)-1,""),"病","")&amp;""&amp;")",""))</f>
        <v/>
      </c>
      <c r="H847" s="65" t="str">
        <f ca="1">CONCATENATE(IF(AND(LEN(H846)&gt;=1,H846&lt;&gt;".",COUNTIF(H48:H$73,"*病*")&gt;0),".",""),IF(H48="病",$A847,""),IF(AND(LEN(H48)&gt;=2,ISNUMBER(SEARCH("病",H48))),$A847&amp;"("&amp;SUBSTITUTE(REPLACE(H48,1,SEARCH("病",H48)-1,""),"病","")&amp;""&amp;")",""))</f>
        <v/>
      </c>
      <c r="I847" s="65" t="str">
        <f ca="1">CONCATENATE(IF(AND(LEN(I846)&gt;=1,I846&lt;&gt;".",COUNTIF(I48:I$73,"*病*")&gt;0),".",""),IF(I48="病",$A847,""),IF(AND(LEN(I48)&gt;=2,ISNUMBER(SEARCH("病",I48))),$A847&amp;"("&amp;SUBSTITUTE(REPLACE(I48,1,SEARCH("病",I48)-1,""),"病","")&amp;""&amp;")",""))</f>
        <v/>
      </c>
      <c r="J847" s="65" t="str">
        <f ca="1">CONCATENATE(IF(AND(LEN(J846)&gt;=1,J846&lt;&gt;".",COUNTIF(J48:J$73,"*病*")&gt;0),".",""),IF(J48="病",$A847,""),IF(AND(LEN(J48)&gt;=2,ISNUMBER(SEARCH("病",J48))),$A847&amp;"("&amp;SUBSTITUTE(REPLACE(J48,1,SEARCH("病",J48)-1,""),"病","")&amp;""&amp;")",""))</f>
        <v/>
      </c>
      <c r="K847" s="65" t="str">
        <f ca="1">CONCATENATE(IF(AND(LEN(K846)&gt;=1,K846&lt;&gt;".",COUNTIF(K48:K$73,"*病*")&gt;0),".",""),IF(K48="病",$A847,""),IF(AND(LEN(K48)&gt;=2,ISNUMBER(SEARCH("病",K48))),$A847&amp;"("&amp;SUBSTITUTE(REPLACE(K48,1,SEARCH("病",K48)-1,""),"病","")&amp;""&amp;")",""))</f>
        <v/>
      </c>
      <c r="L847" s="65" t="str">
        <f ca="1">CONCATENATE(IF(AND(LEN(L846)&gt;=1,L846&lt;&gt;".",COUNTIF(L48:L$73,"*病*")&gt;0),".",""),IF(L48="病",$A847,""),IF(AND(LEN(L48)&gt;=2,ISNUMBER(SEARCH("病",L48))),$A847&amp;"("&amp;SUBSTITUTE(REPLACE(L48,1,SEARCH("病",L48)-1,""),"病","")&amp;""&amp;")",""))</f>
        <v/>
      </c>
      <c r="M847" s="65" t="str">
        <f ca="1">CONCATENATE(IF(AND(LEN(M846)&gt;=1,M846&lt;&gt;".",COUNTIF(M48:M$73,"*病*")&gt;0),".",""),IF(M48="病",$A847,""),IF(AND(LEN(M48)&gt;=2,ISNUMBER(SEARCH("病",M48))),$A847&amp;"("&amp;SUBSTITUTE(REPLACE(M48,1,SEARCH("病",M48)-1,""),"病","")&amp;""&amp;")",""))</f>
        <v/>
      </c>
      <c r="N847" s="65" t="str">
        <f ca="1">CONCATENATE(IF(AND(LEN(N846)&gt;=1,N846&lt;&gt;".",COUNTIF(N48:N$73,"*病*")&gt;0),".",""),IF(N48="病",$A847,""),IF(AND(LEN(N48)&gt;=2,ISNUMBER(SEARCH("病",N48))),$A847&amp;"("&amp;SUBSTITUTE(REPLACE(N48,1,SEARCH("病",N48)-1,""),"病","")&amp;""&amp;")",""))</f>
        <v/>
      </c>
      <c r="O847" s="65" t="str">
        <f ca="1">CONCATENATE(IF(AND(LEN(O846)&gt;=1,O846&lt;&gt;".",COUNTIF(O48:O$73,"*病*")&gt;0),".",""),IF(O48="病",$A847,""),IF(AND(LEN(O48)&gt;=2,ISNUMBER(SEARCH("病",O48))),$A847&amp;"("&amp;SUBSTITUTE(REPLACE(O48,1,SEARCH("病",O48)-1,""),"病","")&amp;""&amp;")",""))</f>
        <v/>
      </c>
      <c r="P847" s="65" t="str">
        <f ca="1">CONCATENATE(IF(AND(LEN(P846)&gt;=1,P846&lt;&gt;".",COUNTIF(P48:P$73,"*病*")&gt;0),".",""),IF(P48="病",$A847,""),IF(AND(LEN(P48)&gt;=2,ISNUMBER(SEARCH("病",P48))),$A847&amp;"("&amp;SUBSTITUTE(REPLACE(P48,1,SEARCH("病",P48)-1,""),"病","")&amp;""&amp;")",""))</f>
        <v/>
      </c>
      <c r="Q847" s="65" t="str">
        <f ca="1">CONCATENATE(IF(AND(LEN(Q846)&gt;=1,Q846&lt;&gt;".",COUNTIF(Q48:Q$73,"*病*")&gt;0),".",""),IF(Q48="病",$A847,""),IF(AND(LEN(Q48)&gt;=2,ISNUMBER(SEARCH("病",Q48))),$A847&amp;"("&amp;SUBSTITUTE(REPLACE(Q48,1,SEARCH("病",Q48)-1,""),"病","")&amp;""&amp;")",""))</f>
        <v/>
      </c>
      <c r="R847" s="65" t="str">
        <f ca="1">CONCATENATE(IF(AND(LEN(R846)&gt;=1,R846&lt;&gt;".",COUNTIF(R48:R$73,"*病*")&gt;0),".",""),IF(R48="病",$A847,""),IF(AND(LEN(R48)&gt;=2,ISNUMBER(SEARCH("病",R48))),$A847&amp;"("&amp;SUBSTITUTE(REPLACE(R48,1,SEARCH("病",R48)-1,""),"病","")&amp;""&amp;")",""))</f>
        <v/>
      </c>
      <c r="S847" s="65" t="str">
        <f ca="1">CONCATENATE(IF(AND(LEN(S846)&gt;=1,S846&lt;&gt;".",COUNTIF(S48:S$73,"*病*")&gt;0),".",""),IF(S48="病",$A847,""),IF(AND(LEN(S48)&gt;=2,ISNUMBER(SEARCH("病",S48))),$A847&amp;"("&amp;SUBSTITUTE(REPLACE(S48,1,SEARCH("病",S48)-1,""),"病","")&amp;""&amp;")",""))</f>
        <v/>
      </c>
      <c r="T847" s="65" t="str">
        <f ca="1">CONCATENATE(IF(AND(LEN(T846)&gt;=1,T846&lt;&gt;".",COUNTIF(T48:T$73,"*病*")&gt;0),".",""),IF(T48="病",$A847,""),IF(AND(LEN(T48)&gt;=2,ISNUMBER(SEARCH("病",T48))),$A847&amp;"("&amp;SUBSTITUTE(REPLACE(T48,1,SEARCH("病",T48)-1,""),"病","")&amp;""&amp;")",""))</f>
        <v/>
      </c>
      <c r="U847" s="65" t="str">
        <f ca="1">CONCATENATE(IF(AND(LEN(U846)&gt;=1,U846&lt;&gt;".",COUNTIF(U48:U$73,"*病*")&gt;0),".",""),IF(U48="病",$A847,""),IF(AND(LEN(U48)&gt;=2,ISNUMBER(SEARCH("病",U48))),$A847&amp;"("&amp;SUBSTITUTE(REPLACE(U48,1,SEARCH("病",U48)-1,""),"病","")&amp;""&amp;")",""))</f>
        <v/>
      </c>
      <c r="V847" s="65" t="str">
        <f ca="1">CONCATENATE(IF(AND(LEN(V846)&gt;=1,V846&lt;&gt;".",COUNTIF(V48:V$73,"*病*")&gt;0),".",""),IF(V48="病",$A847,""),IF(AND(LEN(V48)&gt;=2,ISNUMBER(SEARCH("病",V48))),$A847&amp;"("&amp;SUBSTITUTE(REPLACE(V48,1,SEARCH("病",V48)-1,""),"病","")&amp;""&amp;")",""))</f>
        <v/>
      </c>
      <c r="W847" s="65" t="str">
        <f ca="1">CONCATENATE(IF(AND(LEN(W846)&gt;=1,W846&lt;&gt;".",COUNTIF(W48:W$73,"*病*")&gt;0),".",""),IF(W48="病",$A847,""),IF(AND(LEN(W48)&gt;=2,ISNUMBER(SEARCH("病",W48))),$A847&amp;"("&amp;SUBSTITUTE(REPLACE(W48,1,SEARCH("病",W48)-1,""),"病","")&amp;""&amp;")",""))</f>
        <v/>
      </c>
      <c r="X847" s="65" t="str">
        <f ca="1">CONCATENATE(IF(AND(LEN(X846)&gt;=1,X846&lt;&gt;".",COUNTIF(X48:X$73,"*病*")&gt;0),".",""),IF(X48="病",$A847,""),IF(AND(LEN(X48)&gt;=2,ISNUMBER(SEARCH("病",X48))),$A847&amp;"("&amp;SUBSTITUTE(REPLACE(X48,1,SEARCH("病",X48)-1,""),"病","")&amp;""&amp;")",""))</f>
        <v/>
      </c>
      <c r="Y847" s="65" t="str">
        <f ca="1">CONCATENATE(IF(AND(LEN(Y846)&gt;=1,Y846&lt;&gt;".",COUNTIF(Y48:Y$73,"*病*")&gt;0),".",""),IF(Y48="病",$A847,""),IF(AND(LEN(Y48)&gt;=2,ISNUMBER(SEARCH("病",Y48))),$A847&amp;"("&amp;SUBSTITUTE(REPLACE(Y48,1,SEARCH("病",Y48)-1,""),"病","")&amp;""&amp;")",""))</f>
        <v/>
      </c>
      <c r="Z847" s="65" t="str">
        <f ca="1">CONCATENATE(IF(AND(LEN(Z846)&gt;=1,Z846&lt;&gt;".",COUNTIF(Z48:Z$73,"*病*")&gt;0),".",""),IF(Z48="病",$A847,""),IF(AND(LEN(Z48)&gt;=2,ISNUMBER(SEARCH("病",Z48))),$A847&amp;"("&amp;SUBSTITUTE(REPLACE(Z48,1,SEARCH("病",Z48)-1,""),"病","")&amp;""&amp;")",""))</f>
        <v/>
      </c>
      <c r="AA847" s="65" t="str">
        <f ca="1">CONCATENATE(IF(AND(LEN(AA846)&gt;=1,AA846&lt;&gt;".",COUNTIF(AA48:AA$73,"*病*")&gt;0),".",""),IF(AA48="病",$A847,""),IF(AND(LEN(AA48)&gt;=2,ISNUMBER(SEARCH("病",AA48))),$A847&amp;"("&amp;SUBSTITUTE(REPLACE(AA48,1,SEARCH("病",AA48)-1,""),"病","")&amp;""&amp;")",""))</f>
        <v/>
      </c>
      <c r="AB847" s="65" t="str">
        <f ca="1">CONCATENATE(IF(AND(LEN(AB846)&gt;=1,AB846&lt;&gt;".",COUNTIF(AB48:AB$73,"*病*")&gt;0),".",""),IF(AB48="病",$A847,""),IF(AND(LEN(AB48)&gt;=2,ISNUMBER(SEARCH("病",AB48))),$A847&amp;"("&amp;SUBSTITUTE(REPLACE(AB48,1,SEARCH("病",AB48)-1,""),"病","")&amp;""&amp;")",""))</f>
        <v/>
      </c>
      <c r="AC847" s="65" t="str">
        <f ca="1">CONCATENATE(IF(AND(LEN(AC846)&gt;=1,AC846&lt;&gt;".",COUNTIF(AC48:AC$73,"*病*")&gt;0),".",""),IF(AC48="病",$A847,""),IF(AND(LEN(AC48)&gt;=2,ISNUMBER(SEARCH("病",AC48))),$A847&amp;"("&amp;SUBSTITUTE(REPLACE(AC48,1,SEARCH("病",AC48)-1,""),"病","")&amp;""&amp;")",""))</f>
        <v/>
      </c>
      <c r="AD847" s="65" t="str">
        <f ca="1">CONCATENATE(IF(AND(LEN(AD846)&gt;=1,AD846&lt;&gt;".",COUNTIF(AD48:AD$73,"*病*")&gt;0),".",""),IF(AD48="病",$A847,""),IF(AND(LEN(AD48)&gt;=2,ISNUMBER(SEARCH("病",AD48))),$A847&amp;"("&amp;SUBSTITUTE(REPLACE(AD48,1,SEARCH("病",AD48)-1,""),"病","")&amp;""&amp;")",""))</f>
        <v/>
      </c>
      <c r="AE847" s="65" t="str">
        <f ca="1">CONCATENATE(IF(AND(LEN(AE846)&gt;=1,AE846&lt;&gt;".",COUNTIF(AE48:AE$73,"*病*")&gt;0),".",""),IF(AE48="病",$A847,""),IF(AND(LEN(AE48)&gt;=2,ISNUMBER(SEARCH("病",AE48))),$A847&amp;"("&amp;SUBSTITUTE(REPLACE(AE48,1,SEARCH("病",AE48)-1,""),"病","")&amp;""&amp;")",""))</f>
        <v/>
      </c>
      <c r="AF847" s="65" t="str">
        <f ca="1">CONCATENATE(IF(AND(LEN(AF846)&gt;=1,AF846&lt;&gt;".",COUNTIF(AF48:AF$73,"*病*")&gt;0),".",""),IF(AF48="病",$A847,""),IF(AND(LEN(AF48)&gt;=2,ISNUMBER(SEARCH("病",AF48))),$A847&amp;"("&amp;SUBSTITUTE(REPLACE(AF48,1,SEARCH("病",AF48)-1,""),"病","")&amp;""&amp;")",""))</f>
        <v/>
      </c>
      <c r="AG847" s="65" t="str">
        <f ca="1">CONCATENATE(IF(AND(LEN(AG846)&gt;=1,AG846&lt;&gt;".",COUNTIF(AG48:AG$73,"*病*")&gt;0),".",""),IF(AG48="病",$A847,""),IF(AND(LEN(AG48)&gt;=2,ISNUMBER(SEARCH("病",AG48))),$A847&amp;"("&amp;SUBSTITUTE(REPLACE(AG48,1,SEARCH("病",AG48)-1,""),"病","")&amp;""&amp;")",""))</f>
        <v/>
      </c>
      <c r="AH847" s="65"/>
      <c r="AI847" s="65"/>
      <c r="AJ847" s="65"/>
    </row>
    <row r="848" spans="1:36">
      <c r="A848" s="65">
        <f t="shared" si="69"/>
        <v>48</v>
      </c>
      <c r="B848" s="65" t="str">
        <f t="shared" si="69"/>
        <v>洪長昇</v>
      </c>
      <c r="C848" s="65" t="str">
        <f ca="1">CONCATENATE(IF(AND(LEN(C847)&gt;=1,C847&lt;&gt;".",COUNTIF(C49:C$73,"*病*")&gt;0),".",""),IF(C49="病",$A848,""),IF(AND(LEN(C49)&gt;=2,ISNUMBER(SEARCH("病",C49))),$A848&amp;"("&amp;SUBSTITUTE(REPLACE(C49,1,SEARCH("病",C49)-1,""),"病","")&amp;""&amp;")",""))</f>
        <v/>
      </c>
      <c r="D848" s="65" t="str">
        <f ca="1">CONCATENATE(IF(AND(LEN(D847)&gt;=1,D847&lt;&gt;".",COUNTIF(D49:D$73,"*病*")&gt;0),".",""),IF(D49="病",$A848,""),IF(AND(LEN(D49)&gt;=2,ISNUMBER(SEARCH("病",D49))),$A848&amp;"("&amp;SUBSTITUTE(REPLACE(D49,1,SEARCH("病",D49)-1,""),"病","")&amp;""&amp;")",""))</f>
        <v/>
      </c>
      <c r="E848" s="65" t="str">
        <f ca="1">CONCATENATE(IF(AND(LEN(E847)&gt;=1,E847&lt;&gt;".",COUNTIF(E49:E$73,"*病*")&gt;0),".",""),IF(E49="病",$A848,""),IF(AND(LEN(E49)&gt;=2,ISNUMBER(SEARCH("病",E49))),$A848&amp;"("&amp;SUBSTITUTE(REPLACE(E49,1,SEARCH("病",E49)-1,""),"病","")&amp;""&amp;")",""))</f>
        <v/>
      </c>
      <c r="F848" s="65" t="str">
        <f ca="1">CONCATENATE(IF(AND(LEN(F847)&gt;=1,F847&lt;&gt;".",COUNTIF(F49:F$73,"*病*")&gt;0),".",""),IF(F49="病",$A848,""),IF(AND(LEN(F49)&gt;=2,ISNUMBER(SEARCH("病",F49))),$A848&amp;"("&amp;SUBSTITUTE(REPLACE(F49,1,SEARCH("病",F49)-1,""),"病","")&amp;""&amp;")",""))</f>
        <v/>
      </c>
      <c r="G848" s="65" t="str">
        <f ca="1">CONCATENATE(IF(AND(LEN(G847)&gt;=1,G847&lt;&gt;".",COUNTIF(G49:G$73,"*病*")&gt;0),".",""),IF(G49="病",$A848,""),IF(AND(LEN(G49)&gt;=2,ISNUMBER(SEARCH("病",G49))),$A848&amp;"("&amp;SUBSTITUTE(REPLACE(G49,1,SEARCH("病",G49)-1,""),"病","")&amp;""&amp;")",""))</f>
        <v/>
      </c>
      <c r="H848" s="65" t="str">
        <f ca="1">CONCATENATE(IF(AND(LEN(H847)&gt;=1,H847&lt;&gt;".",COUNTIF(H49:H$73,"*病*")&gt;0),".",""),IF(H49="病",$A848,""),IF(AND(LEN(H49)&gt;=2,ISNUMBER(SEARCH("病",H49))),$A848&amp;"("&amp;SUBSTITUTE(REPLACE(H49,1,SEARCH("病",H49)-1,""),"病","")&amp;""&amp;")",""))</f>
        <v/>
      </c>
      <c r="I848" s="65" t="str">
        <f ca="1">CONCATENATE(IF(AND(LEN(I847)&gt;=1,I847&lt;&gt;".",COUNTIF(I49:I$73,"*病*")&gt;0),".",""),IF(I49="病",$A848,""),IF(AND(LEN(I49)&gt;=2,ISNUMBER(SEARCH("病",I49))),$A848&amp;"("&amp;SUBSTITUTE(REPLACE(I49,1,SEARCH("病",I49)-1,""),"病","")&amp;""&amp;")",""))</f>
        <v/>
      </c>
      <c r="J848" s="65" t="str">
        <f ca="1">CONCATENATE(IF(AND(LEN(J847)&gt;=1,J847&lt;&gt;".",COUNTIF(J49:J$73,"*病*")&gt;0),".",""),IF(J49="病",$A848,""),IF(AND(LEN(J49)&gt;=2,ISNUMBER(SEARCH("病",J49))),$A848&amp;"("&amp;SUBSTITUTE(REPLACE(J49,1,SEARCH("病",J49)-1,""),"病","")&amp;""&amp;")",""))</f>
        <v/>
      </c>
      <c r="K848" s="65" t="str">
        <f ca="1">CONCATENATE(IF(AND(LEN(K847)&gt;=1,K847&lt;&gt;".",COUNTIF(K49:K$73,"*病*")&gt;0),".",""),IF(K49="病",$A848,""),IF(AND(LEN(K49)&gt;=2,ISNUMBER(SEARCH("病",K49))),$A848&amp;"("&amp;SUBSTITUTE(REPLACE(K49,1,SEARCH("病",K49)-1,""),"病","")&amp;""&amp;")",""))</f>
        <v/>
      </c>
      <c r="L848" s="65" t="str">
        <f ca="1">CONCATENATE(IF(AND(LEN(L847)&gt;=1,L847&lt;&gt;".",COUNTIF(L49:L$73,"*病*")&gt;0),".",""),IF(L49="病",$A848,""),IF(AND(LEN(L49)&gt;=2,ISNUMBER(SEARCH("病",L49))),$A848&amp;"("&amp;SUBSTITUTE(REPLACE(L49,1,SEARCH("病",L49)-1,""),"病","")&amp;""&amp;")",""))</f>
        <v/>
      </c>
      <c r="M848" s="65" t="str">
        <f ca="1">CONCATENATE(IF(AND(LEN(M847)&gt;=1,M847&lt;&gt;".",COUNTIF(M49:M$73,"*病*")&gt;0),".",""),IF(M49="病",$A848,""),IF(AND(LEN(M49)&gt;=2,ISNUMBER(SEARCH("病",M49))),$A848&amp;"("&amp;SUBSTITUTE(REPLACE(M49,1,SEARCH("病",M49)-1,""),"病","")&amp;""&amp;")",""))</f>
        <v/>
      </c>
      <c r="N848" s="65" t="str">
        <f ca="1">CONCATENATE(IF(AND(LEN(N847)&gt;=1,N847&lt;&gt;".",COUNTIF(N49:N$73,"*病*")&gt;0),".",""),IF(N49="病",$A848,""),IF(AND(LEN(N49)&gt;=2,ISNUMBER(SEARCH("病",N49))),$A848&amp;"("&amp;SUBSTITUTE(REPLACE(N49,1,SEARCH("病",N49)-1,""),"病","")&amp;""&amp;")",""))</f>
        <v/>
      </c>
      <c r="O848" s="65" t="str">
        <f ca="1">CONCATENATE(IF(AND(LEN(O847)&gt;=1,O847&lt;&gt;".",COUNTIF(O49:O$73,"*病*")&gt;0),".",""),IF(O49="病",$A848,""),IF(AND(LEN(O49)&gt;=2,ISNUMBER(SEARCH("病",O49))),$A848&amp;"("&amp;SUBSTITUTE(REPLACE(O49,1,SEARCH("病",O49)-1,""),"病","")&amp;""&amp;")",""))</f>
        <v/>
      </c>
      <c r="P848" s="65" t="str">
        <f ca="1">CONCATENATE(IF(AND(LEN(P847)&gt;=1,P847&lt;&gt;".",COUNTIF(P49:P$73,"*病*")&gt;0),".",""),IF(P49="病",$A848,""),IF(AND(LEN(P49)&gt;=2,ISNUMBER(SEARCH("病",P49))),$A848&amp;"("&amp;SUBSTITUTE(REPLACE(P49,1,SEARCH("病",P49)-1,""),"病","")&amp;""&amp;")",""))</f>
        <v/>
      </c>
      <c r="Q848" s="65" t="str">
        <f ca="1">CONCATENATE(IF(AND(LEN(Q847)&gt;=1,Q847&lt;&gt;".",COUNTIF(Q49:Q$73,"*病*")&gt;0),".",""),IF(Q49="病",$A848,""),IF(AND(LEN(Q49)&gt;=2,ISNUMBER(SEARCH("病",Q49))),$A848&amp;"("&amp;SUBSTITUTE(REPLACE(Q49,1,SEARCH("病",Q49)-1,""),"病","")&amp;""&amp;")",""))</f>
        <v/>
      </c>
      <c r="R848" s="65" t="str">
        <f ca="1">CONCATENATE(IF(AND(LEN(R847)&gt;=1,R847&lt;&gt;".",COUNTIF(R49:R$73,"*病*")&gt;0),".",""),IF(R49="病",$A848,""),IF(AND(LEN(R49)&gt;=2,ISNUMBER(SEARCH("病",R49))),$A848&amp;"("&amp;SUBSTITUTE(REPLACE(R49,1,SEARCH("病",R49)-1,""),"病","")&amp;""&amp;")",""))</f>
        <v/>
      </c>
      <c r="S848" s="65" t="str">
        <f ca="1">CONCATENATE(IF(AND(LEN(S847)&gt;=1,S847&lt;&gt;".",COUNTIF(S49:S$73,"*病*")&gt;0),".",""),IF(S49="病",$A848,""),IF(AND(LEN(S49)&gt;=2,ISNUMBER(SEARCH("病",S49))),$A848&amp;"("&amp;SUBSTITUTE(REPLACE(S49,1,SEARCH("病",S49)-1,""),"病","")&amp;""&amp;")",""))</f>
        <v/>
      </c>
      <c r="T848" s="65" t="str">
        <f ca="1">CONCATENATE(IF(AND(LEN(T847)&gt;=1,T847&lt;&gt;".",COUNTIF(T49:T$73,"*病*")&gt;0),".",""),IF(T49="病",$A848,""),IF(AND(LEN(T49)&gt;=2,ISNUMBER(SEARCH("病",T49))),$A848&amp;"("&amp;SUBSTITUTE(REPLACE(T49,1,SEARCH("病",T49)-1,""),"病","")&amp;""&amp;")",""))</f>
        <v/>
      </c>
      <c r="U848" s="65" t="str">
        <f ca="1">CONCATENATE(IF(AND(LEN(U847)&gt;=1,U847&lt;&gt;".",COUNTIF(U49:U$73,"*病*")&gt;0),".",""),IF(U49="病",$A848,""),IF(AND(LEN(U49)&gt;=2,ISNUMBER(SEARCH("病",U49))),$A848&amp;"("&amp;SUBSTITUTE(REPLACE(U49,1,SEARCH("病",U49)-1,""),"病","")&amp;""&amp;")",""))</f>
        <v/>
      </c>
      <c r="V848" s="65" t="str">
        <f ca="1">CONCATENATE(IF(AND(LEN(V847)&gt;=1,V847&lt;&gt;".",COUNTIF(V49:V$73,"*病*")&gt;0),".",""),IF(V49="病",$A848,""),IF(AND(LEN(V49)&gt;=2,ISNUMBER(SEARCH("病",V49))),$A848&amp;"("&amp;SUBSTITUTE(REPLACE(V49,1,SEARCH("病",V49)-1,""),"病","")&amp;""&amp;")",""))</f>
        <v/>
      </c>
      <c r="W848" s="65" t="str">
        <f ca="1">CONCATENATE(IF(AND(LEN(W847)&gt;=1,W847&lt;&gt;".",COUNTIF(W49:W$73,"*病*")&gt;0),".",""),IF(W49="病",$A848,""),IF(AND(LEN(W49)&gt;=2,ISNUMBER(SEARCH("病",W49))),$A848&amp;"("&amp;SUBSTITUTE(REPLACE(W49,1,SEARCH("病",W49)-1,""),"病","")&amp;""&amp;")",""))</f>
        <v/>
      </c>
      <c r="X848" s="65" t="str">
        <f ca="1">CONCATENATE(IF(AND(LEN(X847)&gt;=1,X847&lt;&gt;".",COUNTIF(X49:X$73,"*病*")&gt;0),".",""),IF(X49="病",$A848,""),IF(AND(LEN(X49)&gt;=2,ISNUMBER(SEARCH("病",X49))),$A848&amp;"("&amp;SUBSTITUTE(REPLACE(X49,1,SEARCH("病",X49)-1,""),"病","")&amp;""&amp;")",""))</f>
        <v/>
      </c>
      <c r="Y848" s="65" t="str">
        <f ca="1">CONCATENATE(IF(AND(LEN(Y847)&gt;=1,Y847&lt;&gt;".",COUNTIF(Y49:Y$73,"*病*")&gt;0),".",""),IF(Y49="病",$A848,""),IF(AND(LEN(Y49)&gt;=2,ISNUMBER(SEARCH("病",Y49))),$A848&amp;"("&amp;SUBSTITUTE(REPLACE(Y49,1,SEARCH("病",Y49)-1,""),"病","")&amp;""&amp;")",""))</f>
        <v/>
      </c>
      <c r="Z848" s="65" t="str">
        <f ca="1">CONCATENATE(IF(AND(LEN(Z847)&gt;=1,Z847&lt;&gt;".",COUNTIF(Z49:Z$73,"*病*")&gt;0),".",""),IF(Z49="病",$A848,""),IF(AND(LEN(Z49)&gt;=2,ISNUMBER(SEARCH("病",Z49))),$A848&amp;"("&amp;SUBSTITUTE(REPLACE(Z49,1,SEARCH("病",Z49)-1,""),"病","")&amp;""&amp;")",""))</f>
        <v/>
      </c>
      <c r="AA848" s="65" t="str">
        <f ca="1">CONCATENATE(IF(AND(LEN(AA847)&gt;=1,AA847&lt;&gt;".",COUNTIF(AA49:AA$73,"*病*")&gt;0),".",""),IF(AA49="病",$A848,""),IF(AND(LEN(AA49)&gt;=2,ISNUMBER(SEARCH("病",AA49))),$A848&amp;"("&amp;SUBSTITUTE(REPLACE(AA49,1,SEARCH("病",AA49)-1,""),"病","")&amp;""&amp;")",""))</f>
        <v/>
      </c>
      <c r="AB848" s="65" t="str">
        <f ca="1">CONCATENATE(IF(AND(LEN(AB847)&gt;=1,AB847&lt;&gt;".",COUNTIF(AB49:AB$73,"*病*")&gt;0),".",""),IF(AB49="病",$A848,""),IF(AND(LEN(AB49)&gt;=2,ISNUMBER(SEARCH("病",AB49))),$A848&amp;"("&amp;SUBSTITUTE(REPLACE(AB49,1,SEARCH("病",AB49)-1,""),"病","")&amp;""&amp;")",""))</f>
        <v/>
      </c>
      <c r="AC848" s="65" t="str">
        <f ca="1">CONCATENATE(IF(AND(LEN(AC847)&gt;=1,AC847&lt;&gt;".",COUNTIF(AC49:AC$73,"*病*")&gt;0),".",""),IF(AC49="病",$A848,""),IF(AND(LEN(AC49)&gt;=2,ISNUMBER(SEARCH("病",AC49))),$A848&amp;"("&amp;SUBSTITUTE(REPLACE(AC49,1,SEARCH("病",AC49)-1,""),"病","")&amp;""&amp;")",""))</f>
        <v/>
      </c>
      <c r="AD848" s="65" t="str">
        <f ca="1">CONCATENATE(IF(AND(LEN(AD847)&gt;=1,AD847&lt;&gt;".",COUNTIF(AD49:AD$73,"*病*")&gt;0),".",""),IF(AD49="病",$A848,""),IF(AND(LEN(AD49)&gt;=2,ISNUMBER(SEARCH("病",AD49))),$A848&amp;"("&amp;SUBSTITUTE(REPLACE(AD49,1,SEARCH("病",AD49)-1,""),"病","")&amp;""&amp;")",""))</f>
        <v/>
      </c>
      <c r="AE848" s="65" t="str">
        <f ca="1">CONCATENATE(IF(AND(LEN(AE847)&gt;=1,AE847&lt;&gt;".",COUNTIF(AE49:AE$73,"*病*")&gt;0),".",""),IF(AE49="病",$A848,""),IF(AND(LEN(AE49)&gt;=2,ISNUMBER(SEARCH("病",AE49))),$A848&amp;"("&amp;SUBSTITUTE(REPLACE(AE49,1,SEARCH("病",AE49)-1,""),"病","")&amp;""&amp;")",""))</f>
        <v/>
      </c>
      <c r="AF848" s="65" t="str">
        <f ca="1">CONCATENATE(IF(AND(LEN(AF847)&gt;=1,AF847&lt;&gt;".",COUNTIF(AF49:AF$73,"*病*")&gt;0),".",""),IF(AF49="病",$A848,""),IF(AND(LEN(AF49)&gt;=2,ISNUMBER(SEARCH("病",AF49))),$A848&amp;"("&amp;SUBSTITUTE(REPLACE(AF49,1,SEARCH("病",AF49)-1,""),"病","")&amp;""&amp;")",""))</f>
        <v/>
      </c>
      <c r="AG848" s="65" t="str">
        <f ca="1">CONCATENATE(IF(AND(LEN(AG847)&gt;=1,AG847&lt;&gt;".",COUNTIF(AG49:AG$73,"*病*")&gt;0),".",""),IF(AG49="病",$A848,""),IF(AND(LEN(AG49)&gt;=2,ISNUMBER(SEARCH("病",AG49))),$A848&amp;"("&amp;SUBSTITUTE(REPLACE(AG49,1,SEARCH("病",AG49)-1,""),"病","")&amp;""&amp;")",""))</f>
        <v/>
      </c>
      <c r="AH848" s="65"/>
      <c r="AI848" s="65"/>
      <c r="AJ848" s="65"/>
    </row>
    <row r="849" spans="1:36">
      <c r="A849" s="65">
        <f t="shared" si="69"/>
        <v>49</v>
      </c>
      <c r="B849" s="65" t="str">
        <f t="shared" si="69"/>
        <v>劉威志</v>
      </c>
      <c r="C849" s="65" t="str">
        <f ca="1">CONCATENATE(IF(AND(LEN(C848)&gt;=1,C848&lt;&gt;".",COUNTIF(C50:C$73,"*病*")&gt;0),".",""),IF(C50="病",$A849,""),IF(AND(LEN(C50)&gt;=2,ISNUMBER(SEARCH("病",C50))),$A849&amp;"("&amp;SUBSTITUTE(REPLACE(C50,1,SEARCH("病",C50)-1,""),"病","")&amp;""&amp;")",""))</f>
        <v/>
      </c>
      <c r="D849" s="65" t="str">
        <f ca="1">CONCATENATE(IF(AND(LEN(D848)&gt;=1,D848&lt;&gt;".",COUNTIF(D50:D$73,"*病*")&gt;0),".",""),IF(D50="病",$A849,""),IF(AND(LEN(D50)&gt;=2,ISNUMBER(SEARCH("病",D50))),$A849&amp;"("&amp;SUBSTITUTE(REPLACE(D50,1,SEARCH("病",D50)-1,""),"病","")&amp;""&amp;")",""))</f>
        <v/>
      </c>
      <c r="E849" s="65" t="str">
        <f ca="1">CONCATENATE(IF(AND(LEN(E848)&gt;=1,E848&lt;&gt;".",COUNTIF(E50:E$73,"*病*")&gt;0),".",""),IF(E50="病",$A849,""),IF(AND(LEN(E50)&gt;=2,ISNUMBER(SEARCH("病",E50))),$A849&amp;"("&amp;SUBSTITUTE(REPLACE(E50,1,SEARCH("病",E50)-1,""),"病","")&amp;""&amp;")",""))</f>
        <v/>
      </c>
      <c r="F849" s="65" t="str">
        <f ca="1">CONCATENATE(IF(AND(LEN(F848)&gt;=1,F848&lt;&gt;".",COUNTIF(F50:F$73,"*病*")&gt;0),".",""),IF(F50="病",$A849,""),IF(AND(LEN(F50)&gt;=2,ISNUMBER(SEARCH("病",F50))),$A849&amp;"("&amp;SUBSTITUTE(REPLACE(F50,1,SEARCH("病",F50)-1,""),"病","")&amp;""&amp;")",""))</f>
        <v/>
      </c>
      <c r="G849" s="65" t="str">
        <f ca="1">CONCATENATE(IF(AND(LEN(G848)&gt;=1,G848&lt;&gt;".",COUNTIF(G50:G$73,"*病*")&gt;0),".",""),IF(G50="病",$A849,""),IF(AND(LEN(G50)&gt;=2,ISNUMBER(SEARCH("病",G50))),$A849&amp;"("&amp;SUBSTITUTE(REPLACE(G50,1,SEARCH("病",G50)-1,""),"病","")&amp;""&amp;")",""))</f>
        <v/>
      </c>
      <c r="H849" s="65" t="str">
        <f ca="1">CONCATENATE(IF(AND(LEN(H848)&gt;=1,H848&lt;&gt;".",COUNTIF(H50:H$73,"*病*")&gt;0),".",""),IF(H50="病",$A849,""),IF(AND(LEN(H50)&gt;=2,ISNUMBER(SEARCH("病",H50))),$A849&amp;"("&amp;SUBSTITUTE(REPLACE(H50,1,SEARCH("病",H50)-1,""),"病","")&amp;""&amp;")",""))</f>
        <v/>
      </c>
      <c r="I849" s="65" t="str">
        <f ca="1">CONCATENATE(IF(AND(LEN(I848)&gt;=1,I848&lt;&gt;".",COUNTIF(I50:I$73,"*病*")&gt;0),".",""),IF(I50="病",$A849,""),IF(AND(LEN(I50)&gt;=2,ISNUMBER(SEARCH("病",I50))),$A849&amp;"("&amp;SUBSTITUTE(REPLACE(I50,1,SEARCH("病",I50)-1,""),"病","")&amp;""&amp;")",""))</f>
        <v/>
      </c>
      <c r="J849" s="65" t="str">
        <f ca="1">CONCATENATE(IF(AND(LEN(J848)&gt;=1,J848&lt;&gt;".",COUNTIF(J50:J$73,"*病*")&gt;0),".",""),IF(J50="病",$A849,""),IF(AND(LEN(J50)&gt;=2,ISNUMBER(SEARCH("病",J50))),$A849&amp;"("&amp;SUBSTITUTE(REPLACE(J50,1,SEARCH("病",J50)-1,""),"病","")&amp;""&amp;")",""))</f>
        <v/>
      </c>
      <c r="K849" s="65" t="str">
        <f ca="1">CONCATENATE(IF(AND(LEN(K848)&gt;=1,K848&lt;&gt;".",COUNTIF(K50:K$73,"*病*")&gt;0),".",""),IF(K50="病",$A849,""),IF(AND(LEN(K50)&gt;=2,ISNUMBER(SEARCH("病",K50))),$A849&amp;"("&amp;SUBSTITUTE(REPLACE(K50,1,SEARCH("病",K50)-1,""),"病","")&amp;""&amp;")",""))</f>
        <v/>
      </c>
      <c r="L849" s="65" t="str">
        <f ca="1">CONCATENATE(IF(AND(LEN(L848)&gt;=1,L848&lt;&gt;".",COUNTIF(L50:L$73,"*病*")&gt;0),".",""),IF(L50="病",$A849,""),IF(AND(LEN(L50)&gt;=2,ISNUMBER(SEARCH("病",L50))),$A849&amp;"("&amp;SUBSTITUTE(REPLACE(L50,1,SEARCH("病",L50)-1,""),"病","")&amp;""&amp;")",""))</f>
        <v/>
      </c>
      <c r="M849" s="65" t="str">
        <f ca="1">CONCATENATE(IF(AND(LEN(M848)&gt;=1,M848&lt;&gt;".",COUNTIF(M50:M$73,"*病*")&gt;0),".",""),IF(M50="病",$A849,""),IF(AND(LEN(M50)&gt;=2,ISNUMBER(SEARCH("病",M50))),$A849&amp;"("&amp;SUBSTITUTE(REPLACE(M50,1,SEARCH("病",M50)-1,""),"病","")&amp;""&amp;")",""))</f>
        <v/>
      </c>
      <c r="N849" s="65" t="str">
        <f ca="1">CONCATENATE(IF(AND(LEN(N848)&gt;=1,N848&lt;&gt;".",COUNTIF(N50:N$73,"*病*")&gt;0),".",""),IF(N50="病",$A849,""),IF(AND(LEN(N50)&gt;=2,ISNUMBER(SEARCH("病",N50))),$A849&amp;"("&amp;SUBSTITUTE(REPLACE(N50,1,SEARCH("病",N50)-1,""),"病","")&amp;""&amp;")",""))</f>
        <v/>
      </c>
      <c r="O849" s="65" t="str">
        <f ca="1">CONCATENATE(IF(AND(LEN(O848)&gt;=1,O848&lt;&gt;".",COUNTIF(O50:O$73,"*病*")&gt;0),".",""),IF(O50="病",$A849,""),IF(AND(LEN(O50)&gt;=2,ISNUMBER(SEARCH("病",O50))),$A849&amp;"("&amp;SUBSTITUTE(REPLACE(O50,1,SEARCH("病",O50)-1,""),"病","")&amp;""&amp;")",""))</f>
        <v/>
      </c>
      <c r="P849" s="65" t="str">
        <f ca="1">CONCATENATE(IF(AND(LEN(P848)&gt;=1,P848&lt;&gt;".",COUNTIF(P50:P$73,"*病*")&gt;0),".",""),IF(P50="病",$A849,""),IF(AND(LEN(P50)&gt;=2,ISNUMBER(SEARCH("病",P50))),$A849&amp;"("&amp;SUBSTITUTE(REPLACE(P50,1,SEARCH("病",P50)-1,""),"病","")&amp;""&amp;")",""))</f>
        <v/>
      </c>
      <c r="Q849" s="65" t="str">
        <f ca="1">CONCATENATE(IF(AND(LEN(Q848)&gt;=1,Q848&lt;&gt;".",COUNTIF(Q50:Q$73,"*病*")&gt;0),".",""),IF(Q50="病",$A849,""),IF(AND(LEN(Q50)&gt;=2,ISNUMBER(SEARCH("病",Q50))),$A849&amp;"("&amp;SUBSTITUTE(REPLACE(Q50,1,SEARCH("病",Q50)-1,""),"病","")&amp;""&amp;")",""))</f>
        <v/>
      </c>
      <c r="R849" s="65" t="str">
        <f ca="1">CONCATENATE(IF(AND(LEN(R848)&gt;=1,R848&lt;&gt;".",COUNTIF(R50:R$73,"*病*")&gt;0),".",""),IF(R50="病",$A849,""),IF(AND(LEN(R50)&gt;=2,ISNUMBER(SEARCH("病",R50))),$A849&amp;"("&amp;SUBSTITUTE(REPLACE(R50,1,SEARCH("病",R50)-1,""),"病","")&amp;""&amp;")",""))</f>
        <v/>
      </c>
      <c r="S849" s="65" t="str">
        <f ca="1">CONCATENATE(IF(AND(LEN(S848)&gt;=1,S848&lt;&gt;".",COUNTIF(S50:S$73,"*病*")&gt;0),".",""),IF(S50="病",$A849,""),IF(AND(LEN(S50)&gt;=2,ISNUMBER(SEARCH("病",S50))),$A849&amp;"("&amp;SUBSTITUTE(REPLACE(S50,1,SEARCH("病",S50)-1,""),"病","")&amp;""&amp;")",""))</f>
        <v/>
      </c>
      <c r="T849" s="65" t="str">
        <f ca="1">CONCATENATE(IF(AND(LEN(T848)&gt;=1,T848&lt;&gt;".",COUNTIF(T50:T$73,"*病*")&gt;0),".",""),IF(T50="病",$A849,""),IF(AND(LEN(T50)&gt;=2,ISNUMBER(SEARCH("病",T50))),$A849&amp;"("&amp;SUBSTITUTE(REPLACE(T50,1,SEARCH("病",T50)-1,""),"病","")&amp;""&amp;")",""))</f>
        <v/>
      </c>
      <c r="U849" s="65" t="str">
        <f ca="1">CONCATENATE(IF(AND(LEN(U848)&gt;=1,U848&lt;&gt;".",COUNTIF(U50:U$73,"*病*")&gt;0),".",""),IF(U50="病",$A849,""),IF(AND(LEN(U50)&gt;=2,ISNUMBER(SEARCH("病",U50))),$A849&amp;"("&amp;SUBSTITUTE(REPLACE(U50,1,SEARCH("病",U50)-1,""),"病","")&amp;""&amp;")",""))</f>
        <v/>
      </c>
      <c r="V849" s="65" t="str">
        <f ca="1">CONCATENATE(IF(AND(LEN(V848)&gt;=1,V848&lt;&gt;".",COUNTIF(V50:V$73,"*病*")&gt;0),".",""),IF(V50="病",$A849,""),IF(AND(LEN(V50)&gt;=2,ISNUMBER(SEARCH("病",V50))),$A849&amp;"("&amp;SUBSTITUTE(REPLACE(V50,1,SEARCH("病",V50)-1,""),"病","")&amp;""&amp;")",""))</f>
        <v/>
      </c>
      <c r="W849" s="65" t="str">
        <f ca="1">CONCATENATE(IF(AND(LEN(W848)&gt;=1,W848&lt;&gt;".",COUNTIF(W50:W$73,"*病*")&gt;0),".",""),IF(W50="病",$A849,""),IF(AND(LEN(W50)&gt;=2,ISNUMBER(SEARCH("病",W50))),$A849&amp;"("&amp;SUBSTITUTE(REPLACE(W50,1,SEARCH("病",W50)-1,""),"病","")&amp;""&amp;")",""))</f>
        <v/>
      </c>
      <c r="X849" s="65" t="str">
        <f ca="1">CONCATENATE(IF(AND(LEN(X848)&gt;=1,X848&lt;&gt;".",COUNTIF(X50:X$73,"*病*")&gt;0),".",""),IF(X50="病",$A849,""),IF(AND(LEN(X50)&gt;=2,ISNUMBER(SEARCH("病",X50))),$A849&amp;"("&amp;SUBSTITUTE(REPLACE(X50,1,SEARCH("病",X50)-1,""),"病","")&amp;""&amp;")",""))</f>
        <v/>
      </c>
      <c r="Y849" s="65" t="str">
        <f ca="1">CONCATENATE(IF(AND(LEN(Y848)&gt;=1,Y848&lt;&gt;".",COUNTIF(Y50:Y$73,"*病*")&gt;0),".",""),IF(Y50="病",$A849,""),IF(AND(LEN(Y50)&gt;=2,ISNUMBER(SEARCH("病",Y50))),$A849&amp;"("&amp;SUBSTITUTE(REPLACE(Y50,1,SEARCH("病",Y50)-1,""),"病","")&amp;""&amp;")",""))</f>
        <v/>
      </c>
      <c r="Z849" s="65" t="str">
        <f ca="1">CONCATENATE(IF(AND(LEN(Z848)&gt;=1,Z848&lt;&gt;".",COUNTIF(Z50:Z$73,"*病*")&gt;0),".",""),IF(Z50="病",$A849,""),IF(AND(LEN(Z50)&gt;=2,ISNUMBER(SEARCH("病",Z50))),$A849&amp;"("&amp;SUBSTITUTE(REPLACE(Z50,1,SEARCH("病",Z50)-1,""),"病","")&amp;""&amp;")",""))</f>
        <v/>
      </c>
      <c r="AA849" s="65" t="str">
        <f ca="1">CONCATENATE(IF(AND(LEN(AA848)&gt;=1,AA848&lt;&gt;".",COUNTIF(AA50:AA$73,"*病*")&gt;0),".",""),IF(AA50="病",$A849,""),IF(AND(LEN(AA50)&gt;=2,ISNUMBER(SEARCH("病",AA50))),$A849&amp;"("&amp;SUBSTITUTE(REPLACE(AA50,1,SEARCH("病",AA50)-1,""),"病","")&amp;""&amp;")",""))</f>
        <v/>
      </c>
      <c r="AB849" s="65" t="str">
        <f ca="1">CONCATENATE(IF(AND(LEN(AB848)&gt;=1,AB848&lt;&gt;".",COUNTIF(AB50:AB$73,"*病*")&gt;0),".",""),IF(AB50="病",$A849,""),IF(AND(LEN(AB50)&gt;=2,ISNUMBER(SEARCH("病",AB50))),$A849&amp;"("&amp;SUBSTITUTE(REPLACE(AB50,1,SEARCH("病",AB50)-1,""),"病","")&amp;""&amp;")",""))</f>
        <v/>
      </c>
      <c r="AC849" s="65" t="str">
        <f ca="1">CONCATENATE(IF(AND(LEN(AC848)&gt;=1,AC848&lt;&gt;".",COUNTIF(AC50:AC$73,"*病*")&gt;0),".",""),IF(AC50="病",$A849,""),IF(AND(LEN(AC50)&gt;=2,ISNUMBER(SEARCH("病",AC50))),$A849&amp;"("&amp;SUBSTITUTE(REPLACE(AC50,1,SEARCH("病",AC50)-1,""),"病","")&amp;""&amp;")",""))</f>
        <v/>
      </c>
      <c r="AD849" s="65" t="str">
        <f ca="1">CONCATENATE(IF(AND(LEN(AD848)&gt;=1,AD848&lt;&gt;".",COUNTIF(AD50:AD$73,"*病*")&gt;0),".",""),IF(AD50="病",$A849,""),IF(AND(LEN(AD50)&gt;=2,ISNUMBER(SEARCH("病",AD50))),$A849&amp;"("&amp;SUBSTITUTE(REPLACE(AD50,1,SEARCH("病",AD50)-1,""),"病","")&amp;""&amp;")",""))</f>
        <v/>
      </c>
      <c r="AE849" s="65" t="str">
        <f ca="1">CONCATENATE(IF(AND(LEN(AE848)&gt;=1,AE848&lt;&gt;".",COUNTIF(AE50:AE$73,"*病*")&gt;0),".",""),IF(AE50="病",$A849,""),IF(AND(LEN(AE50)&gt;=2,ISNUMBER(SEARCH("病",AE50))),$A849&amp;"("&amp;SUBSTITUTE(REPLACE(AE50,1,SEARCH("病",AE50)-1,""),"病","")&amp;""&amp;")",""))</f>
        <v/>
      </c>
      <c r="AF849" s="65" t="str">
        <f ca="1">CONCATENATE(IF(AND(LEN(AF848)&gt;=1,AF848&lt;&gt;".",COUNTIF(AF50:AF$73,"*病*")&gt;0),".",""),IF(AF50="病",$A849,""),IF(AND(LEN(AF50)&gt;=2,ISNUMBER(SEARCH("病",AF50))),$A849&amp;"("&amp;SUBSTITUTE(REPLACE(AF50,1,SEARCH("病",AF50)-1,""),"病","")&amp;""&amp;")",""))</f>
        <v/>
      </c>
      <c r="AG849" s="65" t="str">
        <f ca="1">CONCATENATE(IF(AND(LEN(AG848)&gt;=1,AG848&lt;&gt;".",COUNTIF(AG50:AG$73,"*病*")&gt;0),".",""),IF(AG50="病",$A849,""),IF(AND(LEN(AG50)&gt;=2,ISNUMBER(SEARCH("病",AG50))),$A849&amp;"("&amp;SUBSTITUTE(REPLACE(AG50,1,SEARCH("病",AG50)-1,""),"病","")&amp;""&amp;")",""))</f>
        <v/>
      </c>
      <c r="AH849" s="65"/>
      <c r="AI849" s="65"/>
      <c r="AJ849" s="65"/>
    </row>
    <row r="850" spans="1:36">
      <c r="A850" s="65">
        <f t="shared" si="69"/>
        <v>50</v>
      </c>
      <c r="B850" s="65" t="str">
        <f t="shared" si="69"/>
        <v>梁展碩</v>
      </c>
      <c r="C850" s="65" t="str">
        <f ca="1">CONCATENATE(IF(AND(LEN(C849)&gt;=1,C849&lt;&gt;".",COUNTIF(C51:C$73,"*病*")&gt;0),".",""),IF(C51="病",$A850,""),IF(AND(LEN(C51)&gt;=2,ISNUMBER(SEARCH("病",C51))),$A850&amp;"("&amp;SUBSTITUTE(REPLACE(C51,1,SEARCH("病",C51)-1,""),"病","")&amp;""&amp;")",""))</f>
        <v/>
      </c>
      <c r="D850" s="65" t="str">
        <f ca="1">CONCATENATE(IF(AND(LEN(D849)&gt;=1,D849&lt;&gt;".",COUNTIF(D51:D$73,"*病*")&gt;0),".",""),IF(D51="病",$A850,""),IF(AND(LEN(D51)&gt;=2,ISNUMBER(SEARCH("病",D51))),$A850&amp;"("&amp;SUBSTITUTE(REPLACE(D51,1,SEARCH("病",D51)-1,""),"病","")&amp;""&amp;")",""))</f>
        <v/>
      </c>
      <c r="E850" s="65" t="str">
        <f ca="1">CONCATENATE(IF(AND(LEN(E849)&gt;=1,E849&lt;&gt;".",COUNTIF(E51:E$73,"*病*")&gt;0),".",""),IF(E51="病",$A850,""),IF(AND(LEN(E51)&gt;=2,ISNUMBER(SEARCH("病",E51))),$A850&amp;"("&amp;SUBSTITUTE(REPLACE(E51,1,SEARCH("病",E51)-1,""),"病","")&amp;""&amp;")",""))</f>
        <v/>
      </c>
      <c r="F850" s="65" t="str">
        <f ca="1">CONCATENATE(IF(AND(LEN(F849)&gt;=1,F849&lt;&gt;".",COUNTIF(F51:F$73,"*病*")&gt;0),".",""),IF(F51="病",$A850,""),IF(AND(LEN(F51)&gt;=2,ISNUMBER(SEARCH("病",F51))),$A850&amp;"("&amp;SUBSTITUTE(REPLACE(F51,1,SEARCH("病",F51)-1,""),"病","")&amp;""&amp;")",""))</f>
        <v/>
      </c>
      <c r="G850" s="65" t="str">
        <f ca="1">CONCATENATE(IF(AND(LEN(G849)&gt;=1,G849&lt;&gt;".",COUNTIF(G51:G$73,"*病*")&gt;0),".",""),IF(G51="病",$A850,""),IF(AND(LEN(G51)&gt;=2,ISNUMBER(SEARCH("病",G51))),$A850&amp;"("&amp;SUBSTITUTE(REPLACE(G51,1,SEARCH("病",G51)-1,""),"病","")&amp;""&amp;")",""))</f>
        <v/>
      </c>
      <c r="H850" s="65" t="str">
        <f ca="1">CONCATENATE(IF(AND(LEN(H849)&gt;=1,H849&lt;&gt;".",COUNTIF(H51:H$73,"*病*")&gt;0),".",""),IF(H51="病",$A850,""),IF(AND(LEN(H51)&gt;=2,ISNUMBER(SEARCH("病",H51))),$A850&amp;"("&amp;SUBSTITUTE(REPLACE(H51,1,SEARCH("病",H51)-1,""),"病","")&amp;""&amp;")",""))</f>
        <v/>
      </c>
      <c r="I850" s="65" t="str">
        <f ca="1">CONCATENATE(IF(AND(LEN(I849)&gt;=1,I849&lt;&gt;".",COUNTIF(I51:I$73,"*病*")&gt;0),".",""),IF(I51="病",$A850,""),IF(AND(LEN(I51)&gt;=2,ISNUMBER(SEARCH("病",I51))),$A850&amp;"("&amp;SUBSTITUTE(REPLACE(I51,1,SEARCH("病",I51)-1,""),"病","")&amp;""&amp;")",""))</f>
        <v/>
      </c>
      <c r="J850" s="65" t="str">
        <f ca="1">CONCATENATE(IF(AND(LEN(J849)&gt;=1,J849&lt;&gt;".",COUNTIF(J51:J$73,"*病*")&gt;0),".",""),IF(J51="病",$A850,""),IF(AND(LEN(J51)&gt;=2,ISNUMBER(SEARCH("病",J51))),$A850&amp;"("&amp;SUBSTITUTE(REPLACE(J51,1,SEARCH("病",J51)-1,""),"病","")&amp;""&amp;")",""))</f>
        <v/>
      </c>
      <c r="K850" s="65" t="str">
        <f ca="1">CONCATENATE(IF(AND(LEN(K849)&gt;=1,K849&lt;&gt;".",COUNTIF(K51:K$73,"*病*")&gt;0),".",""),IF(K51="病",$A850,""),IF(AND(LEN(K51)&gt;=2,ISNUMBER(SEARCH("病",K51))),$A850&amp;"("&amp;SUBSTITUTE(REPLACE(K51,1,SEARCH("病",K51)-1,""),"病","")&amp;""&amp;")",""))</f>
        <v/>
      </c>
      <c r="L850" s="65" t="str">
        <f ca="1">CONCATENATE(IF(AND(LEN(L849)&gt;=1,L849&lt;&gt;".",COUNTIF(L51:L$73,"*病*")&gt;0),".",""),IF(L51="病",$A850,""),IF(AND(LEN(L51)&gt;=2,ISNUMBER(SEARCH("病",L51))),$A850&amp;"("&amp;SUBSTITUTE(REPLACE(L51,1,SEARCH("病",L51)-1,""),"病","")&amp;""&amp;")",""))</f>
        <v/>
      </c>
      <c r="M850" s="65" t="str">
        <f ca="1">CONCATENATE(IF(AND(LEN(M849)&gt;=1,M849&lt;&gt;".",COUNTIF(M51:M$73,"*病*")&gt;0),".",""),IF(M51="病",$A850,""),IF(AND(LEN(M51)&gt;=2,ISNUMBER(SEARCH("病",M51))),$A850&amp;"("&amp;SUBSTITUTE(REPLACE(M51,1,SEARCH("病",M51)-1,""),"病","")&amp;""&amp;")",""))</f>
        <v/>
      </c>
      <c r="N850" s="65" t="str">
        <f ca="1">CONCATENATE(IF(AND(LEN(N849)&gt;=1,N849&lt;&gt;".",COUNTIF(N51:N$73,"*病*")&gt;0),".",""),IF(N51="病",$A850,""),IF(AND(LEN(N51)&gt;=2,ISNUMBER(SEARCH("病",N51))),$A850&amp;"("&amp;SUBSTITUTE(REPLACE(N51,1,SEARCH("病",N51)-1,""),"病","")&amp;""&amp;")",""))</f>
        <v/>
      </c>
      <c r="O850" s="65" t="str">
        <f ca="1">CONCATENATE(IF(AND(LEN(O849)&gt;=1,O849&lt;&gt;".",COUNTIF(O51:O$73,"*病*")&gt;0),".",""),IF(O51="病",$A850,""),IF(AND(LEN(O51)&gt;=2,ISNUMBER(SEARCH("病",O51))),$A850&amp;"("&amp;SUBSTITUTE(REPLACE(O51,1,SEARCH("病",O51)-1,""),"病","")&amp;""&amp;")",""))</f>
        <v/>
      </c>
      <c r="P850" s="65" t="str">
        <f ca="1">CONCATENATE(IF(AND(LEN(P849)&gt;=1,P849&lt;&gt;".",COUNTIF(P51:P$73,"*病*")&gt;0),".",""),IF(P51="病",$A850,""),IF(AND(LEN(P51)&gt;=2,ISNUMBER(SEARCH("病",P51))),$A850&amp;"("&amp;SUBSTITUTE(REPLACE(P51,1,SEARCH("病",P51)-1,""),"病","")&amp;""&amp;")",""))</f>
        <v/>
      </c>
      <c r="Q850" s="65" t="str">
        <f ca="1">CONCATENATE(IF(AND(LEN(Q849)&gt;=1,Q849&lt;&gt;".",COUNTIF(Q51:Q$73,"*病*")&gt;0),".",""),IF(Q51="病",$A850,""),IF(AND(LEN(Q51)&gt;=2,ISNUMBER(SEARCH("病",Q51))),$A850&amp;"("&amp;SUBSTITUTE(REPLACE(Q51,1,SEARCH("病",Q51)-1,""),"病","")&amp;""&amp;")",""))</f>
        <v/>
      </c>
      <c r="R850" s="65" t="str">
        <f ca="1">CONCATENATE(IF(AND(LEN(R849)&gt;=1,R849&lt;&gt;".",COUNTIF(R51:R$73,"*病*")&gt;0),".",""),IF(R51="病",$A850,""),IF(AND(LEN(R51)&gt;=2,ISNUMBER(SEARCH("病",R51))),$A850&amp;"("&amp;SUBSTITUTE(REPLACE(R51,1,SEARCH("病",R51)-1,""),"病","")&amp;""&amp;")",""))</f>
        <v/>
      </c>
      <c r="S850" s="65" t="str">
        <f ca="1">CONCATENATE(IF(AND(LEN(S849)&gt;=1,S849&lt;&gt;".",COUNTIF(S51:S$73,"*病*")&gt;0),".",""),IF(S51="病",$A850,""),IF(AND(LEN(S51)&gt;=2,ISNUMBER(SEARCH("病",S51))),$A850&amp;"("&amp;SUBSTITUTE(REPLACE(S51,1,SEARCH("病",S51)-1,""),"病","")&amp;""&amp;")",""))</f>
        <v/>
      </c>
      <c r="T850" s="65" t="str">
        <f ca="1">CONCATENATE(IF(AND(LEN(T849)&gt;=1,T849&lt;&gt;".",COUNTIF(T51:T$73,"*病*")&gt;0),".",""),IF(T51="病",$A850,""),IF(AND(LEN(T51)&gt;=2,ISNUMBER(SEARCH("病",T51))),$A850&amp;"("&amp;SUBSTITUTE(REPLACE(T51,1,SEARCH("病",T51)-1,""),"病","")&amp;""&amp;")",""))</f>
        <v/>
      </c>
      <c r="U850" s="65" t="str">
        <f ca="1">CONCATENATE(IF(AND(LEN(U849)&gt;=1,U849&lt;&gt;".",COUNTIF(U51:U$73,"*病*")&gt;0),".",""),IF(U51="病",$A850,""),IF(AND(LEN(U51)&gt;=2,ISNUMBER(SEARCH("病",U51))),$A850&amp;"("&amp;SUBSTITUTE(REPLACE(U51,1,SEARCH("病",U51)-1,""),"病","")&amp;""&amp;")",""))</f>
        <v/>
      </c>
      <c r="V850" s="65" t="str">
        <f ca="1">CONCATENATE(IF(AND(LEN(V849)&gt;=1,V849&lt;&gt;".",COUNTIF(V51:V$73,"*病*")&gt;0),".",""),IF(V51="病",$A850,""),IF(AND(LEN(V51)&gt;=2,ISNUMBER(SEARCH("病",V51))),$A850&amp;"("&amp;SUBSTITUTE(REPLACE(V51,1,SEARCH("病",V51)-1,""),"病","")&amp;""&amp;")",""))</f>
        <v/>
      </c>
      <c r="W850" s="65" t="str">
        <f ca="1">CONCATENATE(IF(AND(LEN(W849)&gt;=1,W849&lt;&gt;".",COUNTIF(W51:W$73,"*病*")&gt;0),".",""),IF(W51="病",$A850,""),IF(AND(LEN(W51)&gt;=2,ISNUMBER(SEARCH("病",W51))),$A850&amp;"("&amp;SUBSTITUTE(REPLACE(W51,1,SEARCH("病",W51)-1,""),"病","")&amp;""&amp;")",""))</f>
        <v/>
      </c>
      <c r="X850" s="65" t="str">
        <f ca="1">CONCATENATE(IF(AND(LEN(X849)&gt;=1,X849&lt;&gt;".",COUNTIF(X51:X$73,"*病*")&gt;0),".",""),IF(X51="病",$A850,""),IF(AND(LEN(X51)&gt;=2,ISNUMBER(SEARCH("病",X51))),$A850&amp;"("&amp;SUBSTITUTE(REPLACE(X51,1,SEARCH("病",X51)-1,""),"病","")&amp;""&amp;")",""))</f>
        <v/>
      </c>
      <c r="Y850" s="65" t="str">
        <f ca="1">CONCATENATE(IF(AND(LEN(Y849)&gt;=1,Y849&lt;&gt;".",COUNTIF(Y51:Y$73,"*病*")&gt;0),".",""),IF(Y51="病",$A850,""),IF(AND(LEN(Y51)&gt;=2,ISNUMBER(SEARCH("病",Y51))),$A850&amp;"("&amp;SUBSTITUTE(REPLACE(Y51,1,SEARCH("病",Y51)-1,""),"病","")&amp;""&amp;")",""))</f>
        <v/>
      </c>
      <c r="Z850" s="65" t="str">
        <f ca="1">CONCATENATE(IF(AND(LEN(Z849)&gt;=1,Z849&lt;&gt;".",COUNTIF(Z51:Z$73,"*病*")&gt;0),".",""),IF(Z51="病",$A850,""),IF(AND(LEN(Z51)&gt;=2,ISNUMBER(SEARCH("病",Z51))),$A850&amp;"("&amp;SUBSTITUTE(REPLACE(Z51,1,SEARCH("病",Z51)-1,""),"病","")&amp;""&amp;")",""))</f>
        <v/>
      </c>
      <c r="AA850" s="65" t="str">
        <f ca="1">CONCATENATE(IF(AND(LEN(AA849)&gt;=1,AA849&lt;&gt;".",COUNTIF(AA51:AA$73,"*病*")&gt;0),".",""),IF(AA51="病",$A850,""),IF(AND(LEN(AA51)&gt;=2,ISNUMBER(SEARCH("病",AA51))),$A850&amp;"("&amp;SUBSTITUTE(REPLACE(AA51,1,SEARCH("病",AA51)-1,""),"病","")&amp;""&amp;")",""))</f>
        <v/>
      </c>
      <c r="AB850" s="65" t="str">
        <f ca="1">CONCATENATE(IF(AND(LEN(AB849)&gt;=1,AB849&lt;&gt;".",COUNTIF(AB51:AB$73,"*病*")&gt;0),".",""),IF(AB51="病",$A850,""),IF(AND(LEN(AB51)&gt;=2,ISNUMBER(SEARCH("病",AB51))),$A850&amp;"("&amp;SUBSTITUTE(REPLACE(AB51,1,SEARCH("病",AB51)-1,""),"病","")&amp;""&amp;")",""))</f>
        <v/>
      </c>
      <c r="AC850" s="65" t="str">
        <f ca="1">CONCATENATE(IF(AND(LEN(AC849)&gt;=1,AC849&lt;&gt;".",COUNTIF(AC51:AC$73,"*病*")&gt;0),".",""),IF(AC51="病",$A850,""),IF(AND(LEN(AC51)&gt;=2,ISNUMBER(SEARCH("病",AC51))),$A850&amp;"("&amp;SUBSTITUTE(REPLACE(AC51,1,SEARCH("病",AC51)-1,""),"病","")&amp;""&amp;")",""))</f>
        <v/>
      </c>
      <c r="AD850" s="65" t="str">
        <f ca="1">CONCATENATE(IF(AND(LEN(AD849)&gt;=1,AD849&lt;&gt;".",COUNTIF(AD51:AD$73,"*病*")&gt;0),".",""),IF(AD51="病",$A850,""),IF(AND(LEN(AD51)&gt;=2,ISNUMBER(SEARCH("病",AD51))),$A850&amp;"("&amp;SUBSTITUTE(REPLACE(AD51,1,SEARCH("病",AD51)-1,""),"病","")&amp;""&amp;")",""))</f>
        <v/>
      </c>
      <c r="AE850" s="65" t="str">
        <f ca="1">CONCATENATE(IF(AND(LEN(AE849)&gt;=1,AE849&lt;&gt;".",COUNTIF(AE51:AE$73,"*病*")&gt;0),".",""),IF(AE51="病",$A850,""),IF(AND(LEN(AE51)&gt;=2,ISNUMBER(SEARCH("病",AE51))),$A850&amp;"("&amp;SUBSTITUTE(REPLACE(AE51,1,SEARCH("病",AE51)-1,""),"病","")&amp;""&amp;")",""))</f>
        <v/>
      </c>
      <c r="AF850" s="65" t="str">
        <f ca="1">CONCATENATE(IF(AND(LEN(AF849)&gt;=1,AF849&lt;&gt;".",COUNTIF(AF51:AF$73,"*病*")&gt;0),".",""),IF(AF51="病",$A850,""),IF(AND(LEN(AF51)&gt;=2,ISNUMBER(SEARCH("病",AF51))),$A850&amp;"("&amp;SUBSTITUTE(REPLACE(AF51,1,SEARCH("病",AF51)-1,""),"病","")&amp;""&amp;")",""))</f>
        <v>50(08-31日22)</v>
      </c>
      <c r="AG850" s="65" t="str">
        <f ca="1">CONCATENATE(IF(AND(LEN(AG849)&gt;=1,AG849&lt;&gt;".",COUNTIF(AG51:AG$73,"*病*")&gt;0),".",""),IF(AG51="病",$A850,""),IF(AND(LEN(AG51)&gt;=2,ISNUMBER(SEARCH("病",AG51))),$A850&amp;"("&amp;SUBSTITUTE(REPLACE(AG51,1,SEARCH("病",AG51)-1,""),"病","")&amp;""&amp;")",""))</f>
        <v>50(30日08-31日22)</v>
      </c>
      <c r="AH850" s="65"/>
      <c r="AI850" s="65"/>
      <c r="AJ850" s="65"/>
    </row>
    <row r="851" spans="1:36">
      <c r="A851" s="65">
        <f t="shared" si="69"/>
        <v>51</v>
      </c>
      <c r="B851" s="65" t="str">
        <f t="shared" si="69"/>
        <v>楊瑞麟</v>
      </c>
      <c r="C851" s="65" t="str">
        <f ca="1">CONCATENATE(IF(AND(LEN(C850)&gt;=1,C850&lt;&gt;".",COUNTIF(C52:C$73,"*病*")&gt;0),".",""),IF(C52="病",$A851,""),IF(AND(LEN(C52)&gt;=2,ISNUMBER(SEARCH("病",C52))),$A851&amp;"("&amp;SUBSTITUTE(REPLACE(C52,1,SEARCH("病",C52)-1,""),"病","")&amp;""&amp;")",""))</f>
        <v/>
      </c>
      <c r="D851" s="65" t="str">
        <f ca="1">CONCATENATE(IF(AND(LEN(D850)&gt;=1,D850&lt;&gt;".",COUNTIF(D52:D$73,"*病*")&gt;0),".",""),IF(D52="病",$A851,""),IF(AND(LEN(D52)&gt;=2,ISNUMBER(SEARCH("病",D52))),$A851&amp;"("&amp;SUBSTITUTE(REPLACE(D52,1,SEARCH("病",D52)-1,""),"病","")&amp;""&amp;")",""))</f>
        <v/>
      </c>
      <c r="E851" s="65" t="str">
        <f ca="1">CONCATENATE(IF(AND(LEN(E850)&gt;=1,E850&lt;&gt;".",COUNTIF(E52:E$73,"*病*")&gt;0),".",""),IF(E52="病",$A851,""),IF(AND(LEN(E52)&gt;=2,ISNUMBER(SEARCH("病",E52))),$A851&amp;"("&amp;SUBSTITUTE(REPLACE(E52,1,SEARCH("病",E52)-1,""),"病","")&amp;""&amp;")",""))</f>
        <v/>
      </c>
      <c r="F851" s="65" t="str">
        <f ca="1">CONCATENATE(IF(AND(LEN(F850)&gt;=1,F850&lt;&gt;".",COUNTIF(F52:F$73,"*病*")&gt;0),".",""),IF(F52="病",$A851,""),IF(AND(LEN(F52)&gt;=2,ISNUMBER(SEARCH("病",F52))),$A851&amp;"("&amp;SUBSTITUTE(REPLACE(F52,1,SEARCH("病",F52)-1,""),"病","")&amp;""&amp;")",""))</f>
        <v/>
      </c>
      <c r="G851" s="65" t="str">
        <f ca="1">CONCATENATE(IF(AND(LEN(G850)&gt;=1,G850&lt;&gt;".",COUNTIF(G52:G$73,"*病*")&gt;0),".",""),IF(G52="病",$A851,""),IF(AND(LEN(G52)&gt;=2,ISNUMBER(SEARCH("病",G52))),$A851&amp;"("&amp;SUBSTITUTE(REPLACE(G52,1,SEARCH("病",G52)-1,""),"病","")&amp;""&amp;")",""))</f>
        <v/>
      </c>
      <c r="H851" s="65" t="str">
        <f ca="1">CONCATENATE(IF(AND(LEN(H850)&gt;=1,H850&lt;&gt;".",COUNTIF(H52:H$73,"*病*")&gt;0),".",""),IF(H52="病",$A851,""),IF(AND(LEN(H52)&gt;=2,ISNUMBER(SEARCH("病",H52))),$A851&amp;"("&amp;SUBSTITUTE(REPLACE(H52,1,SEARCH("病",H52)-1,""),"病","")&amp;""&amp;")",""))</f>
        <v/>
      </c>
      <c r="I851" s="65" t="str">
        <f ca="1">CONCATENATE(IF(AND(LEN(I850)&gt;=1,I850&lt;&gt;".",COUNTIF(I52:I$73,"*病*")&gt;0),".",""),IF(I52="病",$A851,""),IF(AND(LEN(I52)&gt;=2,ISNUMBER(SEARCH("病",I52))),$A851&amp;"("&amp;SUBSTITUTE(REPLACE(I52,1,SEARCH("病",I52)-1,""),"病","")&amp;""&amp;")",""))</f>
        <v/>
      </c>
      <c r="J851" s="65" t="str">
        <f ca="1">CONCATENATE(IF(AND(LEN(J850)&gt;=1,J850&lt;&gt;".",COUNTIF(J52:J$73,"*病*")&gt;0),".",""),IF(J52="病",$A851,""),IF(AND(LEN(J52)&gt;=2,ISNUMBER(SEARCH("病",J52))),$A851&amp;"("&amp;SUBSTITUTE(REPLACE(J52,1,SEARCH("病",J52)-1,""),"病","")&amp;""&amp;")",""))</f>
        <v/>
      </c>
      <c r="K851" s="65" t="str">
        <f ca="1">CONCATENATE(IF(AND(LEN(K850)&gt;=1,K850&lt;&gt;".",COUNTIF(K52:K$73,"*病*")&gt;0),".",""),IF(K52="病",$A851,""),IF(AND(LEN(K52)&gt;=2,ISNUMBER(SEARCH("病",K52))),$A851&amp;"("&amp;SUBSTITUTE(REPLACE(K52,1,SEARCH("病",K52)-1,""),"病","")&amp;""&amp;")",""))</f>
        <v/>
      </c>
      <c r="L851" s="65" t="str">
        <f ca="1">CONCATENATE(IF(AND(LEN(L850)&gt;=1,L850&lt;&gt;".",COUNTIF(L52:L$73,"*病*")&gt;0),".",""),IF(L52="病",$A851,""),IF(AND(LEN(L52)&gt;=2,ISNUMBER(SEARCH("病",L52))),$A851&amp;"("&amp;SUBSTITUTE(REPLACE(L52,1,SEARCH("病",L52)-1,""),"病","")&amp;""&amp;")",""))</f>
        <v/>
      </c>
      <c r="M851" s="65" t="str">
        <f ca="1">CONCATENATE(IF(AND(LEN(M850)&gt;=1,M850&lt;&gt;".",COUNTIF(M52:M$73,"*病*")&gt;0),".",""),IF(M52="病",$A851,""),IF(AND(LEN(M52)&gt;=2,ISNUMBER(SEARCH("病",M52))),$A851&amp;"("&amp;SUBSTITUTE(REPLACE(M52,1,SEARCH("病",M52)-1,""),"病","")&amp;""&amp;")",""))</f>
        <v/>
      </c>
      <c r="N851" s="65" t="str">
        <f ca="1">CONCATENATE(IF(AND(LEN(N850)&gt;=1,N850&lt;&gt;".",COUNTIF(N52:N$73,"*病*")&gt;0),".",""),IF(N52="病",$A851,""),IF(AND(LEN(N52)&gt;=2,ISNUMBER(SEARCH("病",N52))),$A851&amp;"("&amp;SUBSTITUTE(REPLACE(N52,1,SEARCH("病",N52)-1,""),"病","")&amp;""&amp;")",""))</f>
        <v/>
      </c>
      <c r="O851" s="65" t="str">
        <f ca="1">CONCATENATE(IF(AND(LEN(O850)&gt;=1,O850&lt;&gt;".",COUNTIF(O52:O$73,"*病*")&gt;0),".",""),IF(O52="病",$A851,""),IF(AND(LEN(O52)&gt;=2,ISNUMBER(SEARCH("病",O52))),$A851&amp;"("&amp;SUBSTITUTE(REPLACE(O52,1,SEARCH("病",O52)-1,""),"病","")&amp;""&amp;")",""))</f>
        <v/>
      </c>
      <c r="P851" s="65" t="str">
        <f ca="1">CONCATENATE(IF(AND(LEN(P850)&gt;=1,P850&lt;&gt;".",COUNTIF(P52:P$73,"*病*")&gt;0),".",""),IF(P52="病",$A851,""),IF(AND(LEN(P52)&gt;=2,ISNUMBER(SEARCH("病",P52))),$A851&amp;"("&amp;SUBSTITUTE(REPLACE(P52,1,SEARCH("病",P52)-1,""),"病","")&amp;""&amp;")",""))</f>
        <v/>
      </c>
      <c r="Q851" s="65" t="str">
        <f ca="1">CONCATENATE(IF(AND(LEN(Q850)&gt;=1,Q850&lt;&gt;".",COUNTIF(Q52:Q$73,"*病*")&gt;0),".",""),IF(Q52="病",$A851,""),IF(AND(LEN(Q52)&gt;=2,ISNUMBER(SEARCH("病",Q52))),$A851&amp;"("&amp;SUBSTITUTE(REPLACE(Q52,1,SEARCH("病",Q52)-1,""),"病","")&amp;""&amp;")",""))</f>
        <v/>
      </c>
      <c r="R851" s="65" t="str">
        <f ca="1">CONCATENATE(IF(AND(LEN(R850)&gt;=1,R850&lt;&gt;".",COUNTIF(R52:R$73,"*病*")&gt;0),".",""),IF(R52="病",$A851,""),IF(AND(LEN(R52)&gt;=2,ISNUMBER(SEARCH("病",R52))),$A851&amp;"("&amp;SUBSTITUTE(REPLACE(R52,1,SEARCH("病",R52)-1,""),"病","")&amp;""&amp;")",""))</f>
        <v/>
      </c>
      <c r="S851" s="65" t="str">
        <f ca="1">CONCATENATE(IF(AND(LEN(S850)&gt;=1,S850&lt;&gt;".",COUNTIF(S52:S$73,"*病*")&gt;0),".",""),IF(S52="病",$A851,""),IF(AND(LEN(S52)&gt;=2,ISNUMBER(SEARCH("病",S52))),$A851&amp;"("&amp;SUBSTITUTE(REPLACE(S52,1,SEARCH("病",S52)-1,""),"病","")&amp;""&amp;")",""))</f>
        <v/>
      </c>
      <c r="T851" s="65" t="str">
        <f ca="1">CONCATENATE(IF(AND(LEN(T850)&gt;=1,T850&lt;&gt;".",COUNTIF(T52:T$73,"*病*")&gt;0),".",""),IF(T52="病",$A851,""),IF(AND(LEN(T52)&gt;=2,ISNUMBER(SEARCH("病",T52))),$A851&amp;"("&amp;SUBSTITUTE(REPLACE(T52,1,SEARCH("病",T52)-1,""),"病","")&amp;""&amp;")",""))</f>
        <v/>
      </c>
      <c r="U851" s="65" t="str">
        <f ca="1">CONCATENATE(IF(AND(LEN(U850)&gt;=1,U850&lt;&gt;".",COUNTIF(U52:U$73,"*病*")&gt;0),".",""),IF(U52="病",$A851,""),IF(AND(LEN(U52)&gt;=2,ISNUMBER(SEARCH("病",U52))),$A851&amp;"("&amp;SUBSTITUTE(REPLACE(U52,1,SEARCH("病",U52)-1,""),"病","")&amp;""&amp;")",""))</f>
        <v/>
      </c>
      <c r="V851" s="65" t="str">
        <f ca="1">CONCATENATE(IF(AND(LEN(V850)&gt;=1,V850&lt;&gt;".",COUNTIF(V52:V$73,"*病*")&gt;0),".",""),IF(V52="病",$A851,""),IF(AND(LEN(V52)&gt;=2,ISNUMBER(SEARCH("病",V52))),$A851&amp;"("&amp;SUBSTITUTE(REPLACE(V52,1,SEARCH("病",V52)-1,""),"病","")&amp;""&amp;")",""))</f>
        <v/>
      </c>
      <c r="W851" s="65" t="str">
        <f ca="1">CONCATENATE(IF(AND(LEN(W850)&gt;=1,W850&lt;&gt;".",COUNTIF(W52:W$73,"*病*")&gt;0),".",""),IF(W52="病",$A851,""),IF(AND(LEN(W52)&gt;=2,ISNUMBER(SEARCH("病",W52))),$A851&amp;"("&amp;SUBSTITUTE(REPLACE(W52,1,SEARCH("病",W52)-1,""),"病","")&amp;""&amp;")",""))</f>
        <v/>
      </c>
      <c r="X851" s="65" t="str">
        <f ca="1">CONCATENATE(IF(AND(LEN(X850)&gt;=1,X850&lt;&gt;".",COUNTIF(X52:X$73,"*病*")&gt;0),".",""),IF(X52="病",$A851,""),IF(AND(LEN(X52)&gt;=2,ISNUMBER(SEARCH("病",X52))),$A851&amp;"("&amp;SUBSTITUTE(REPLACE(X52,1,SEARCH("病",X52)-1,""),"病","")&amp;""&amp;")",""))</f>
        <v/>
      </c>
      <c r="Y851" s="65" t="str">
        <f ca="1">CONCATENATE(IF(AND(LEN(Y850)&gt;=1,Y850&lt;&gt;".",COUNTIF(Y52:Y$73,"*病*")&gt;0),".",""),IF(Y52="病",$A851,""),IF(AND(LEN(Y52)&gt;=2,ISNUMBER(SEARCH("病",Y52))),$A851&amp;"("&amp;SUBSTITUTE(REPLACE(Y52,1,SEARCH("病",Y52)-1,""),"病","")&amp;""&amp;")",""))</f>
        <v/>
      </c>
      <c r="Z851" s="65" t="str">
        <f ca="1">CONCATENATE(IF(AND(LEN(Z850)&gt;=1,Z850&lt;&gt;".",COUNTIF(Z52:Z$73,"*病*")&gt;0),".",""),IF(Z52="病",$A851,""),IF(AND(LEN(Z52)&gt;=2,ISNUMBER(SEARCH("病",Z52))),$A851&amp;"("&amp;SUBSTITUTE(REPLACE(Z52,1,SEARCH("病",Z52)-1,""),"病","")&amp;""&amp;")",""))</f>
        <v/>
      </c>
      <c r="AA851" s="65" t="str">
        <f ca="1">CONCATENATE(IF(AND(LEN(AA850)&gt;=1,AA850&lt;&gt;".",COUNTIF(AA52:AA$73,"*病*")&gt;0),".",""),IF(AA52="病",$A851,""),IF(AND(LEN(AA52)&gt;=2,ISNUMBER(SEARCH("病",AA52))),$A851&amp;"("&amp;SUBSTITUTE(REPLACE(AA52,1,SEARCH("病",AA52)-1,""),"病","")&amp;""&amp;")",""))</f>
        <v/>
      </c>
      <c r="AB851" s="65" t="str">
        <f ca="1">CONCATENATE(IF(AND(LEN(AB850)&gt;=1,AB850&lt;&gt;".",COUNTIF(AB52:AB$73,"*病*")&gt;0),".",""),IF(AB52="病",$A851,""),IF(AND(LEN(AB52)&gt;=2,ISNUMBER(SEARCH("病",AB52))),$A851&amp;"("&amp;SUBSTITUTE(REPLACE(AB52,1,SEARCH("病",AB52)-1,""),"病","")&amp;""&amp;")",""))</f>
        <v/>
      </c>
      <c r="AC851" s="65" t="str">
        <f ca="1">CONCATENATE(IF(AND(LEN(AC850)&gt;=1,AC850&lt;&gt;".",COUNTIF(AC52:AC$73,"*病*")&gt;0),".",""),IF(AC52="病",$A851,""),IF(AND(LEN(AC52)&gt;=2,ISNUMBER(SEARCH("病",AC52))),$A851&amp;"("&amp;SUBSTITUTE(REPLACE(AC52,1,SEARCH("病",AC52)-1,""),"病","")&amp;""&amp;")",""))</f>
        <v/>
      </c>
      <c r="AD851" s="65" t="str">
        <f ca="1">CONCATENATE(IF(AND(LEN(AD850)&gt;=1,AD850&lt;&gt;".",COUNTIF(AD52:AD$73,"*病*")&gt;0),".",""),IF(AD52="病",$A851,""),IF(AND(LEN(AD52)&gt;=2,ISNUMBER(SEARCH("病",AD52))),$A851&amp;"("&amp;SUBSTITUTE(REPLACE(AD52,1,SEARCH("病",AD52)-1,""),"病","")&amp;""&amp;")",""))</f>
        <v/>
      </c>
      <c r="AE851" s="65" t="str">
        <f ca="1">CONCATENATE(IF(AND(LEN(AE850)&gt;=1,AE850&lt;&gt;".",COUNTIF(AE52:AE$73,"*病*")&gt;0),".",""),IF(AE52="病",$A851,""),IF(AND(LEN(AE52)&gt;=2,ISNUMBER(SEARCH("病",AE52))),$A851&amp;"("&amp;SUBSTITUTE(REPLACE(AE52,1,SEARCH("病",AE52)-1,""),"病","")&amp;""&amp;")",""))</f>
        <v/>
      </c>
      <c r="AF851" s="65" t="str">
        <f ca="1">CONCATENATE(IF(AND(LEN(AF850)&gt;=1,AF850&lt;&gt;".",COUNTIF(AF52:AF$73,"*病*")&gt;0),".",""),IF(AF52="病",$A851,""),IF(AND(LEN(AF52)&gt;=2,ISNUMBER(SEARCH("病",AF52))),$A851&amp;"("&amp;SUBSTITUTE(REPLACE(AF52,1,SEARCH("病",AF52)-1,""),"病","")&amp;""&amp;")",""))</f>
        <v>.</v>
      </c>
      <c r="AG851" s="65" t="str">
        <f ca="1">CONCATENATE(IF(AND(LEN(AG850)&gt;=1,AG850&lt;&gt;".",COUNTIF(AG52:AG$73,"*病*")&gt;0),".",""),IF(AG52="病",$A851,""),IF(AND(LEN(AG52)&gt;=2,ISNUMBER(SEARCH("病",AG52))),$A851&amp;"("&amp;SUBSTITUTE(REPLACE(AG52,1,SEARCH("病",AG52)-1,""),"病","")&amp;""&amp;")",""))</f>
        <v>.</v>
      </c>
      <c r="AH851" s="65"/>
      <c r="AI851" s="65"/>
      <c r="AJ851" s="65"/>
    </row>
    <row r="852" spans="1:36">
      <c r="A852" s="65">
        <f t="shared" si="69"/>
        <v>52</v>
      </c>
      <c r="B852" s="65" t="str">
        <f t="shared" si="69"/>
        <v>林晉弘</v>
      </c>
      <c r="C852" s="65" t="str">
        <f ca="1">CONCATENATE(IF(AND(LEN(C851)&gt;=1,C851&lt;&gt;".",COUNTIF(C53:C$73,"*病*")&gt;0),".",""),IF(C53="病",$A852,""),IF(AND(LEN(C53)&gt;=2,ISNUMBER(SEARCH("病",C53))),$A852&amp;"("&amp;SUBSTITUTE(REPLACE(C53,1,SEARCH("病",C53)-1,""),"病","")&amp;""&amp;")",""))</f>
        <v/>
      </c>
      <c r="D852" s="65" t="str">
        <f ca="1">CONCATENATE(IF(AND(LEN(D851)&gt;=1,D851&lt;&gt;".",COUNTIF(D53:D$73,"*病*")&gt;0),".",""),IF(D53="病",$A852,""),IF(AND(LEN(D53)&gt;=2,ISNUMBER(SEARCH("病",D53))),$A852&amp;"("&amp;SUBSTITUTE(REPLACE(D53,1,SEARCH("病",D53)-1,""),"病","")&amp;""&amp;")",""))</f>
        <v/>
      </c>
      <c r="E852" s="65" t="str">
        <f ca="1">CONCATENATE(IF(AND(LEN(E851)&gt;=1,E851&lt;&gt;".",COUNTIF(E53:E$73,"*病*")&gt;0),".",""),IF(E53="病",$A852,""),IF(AND(LEN(E53)&gt;=2,ISNUMBER(SEARCH("病",E53))),$A852&amp;"("&amp;SUBSTITUTE(REPLACE(E53,1,SEARCH("病",E53)-1,""),"病","")&amp;""&amp;")",""))</f>
        <v/>
      </c>
      <c r="F852" s="65" t="str">
        <f ca="1">CONCATENATE(IF(AND(LEN(F851)&gt;=1,F851&lt;&gt;".",COUNTIF(F53:F$73,"*病*")&gt;0),".",""),IF(F53="病",$A852,""),IF(AND(LEN(F53)&gt;=2,ISNUMBER(SEARCH("病",F53))),$A852&amp;"("&amp;SUBSTITUTE(REPLACE(F53,1,SEARCH("病",F53)-1,""),"病","")&amp;""&amp;")",""))</f>
        <v/>
      </c>
      <c r="G852" s="65" t="str">
        <f ca="1">CONCATENATE(IF(AND(LEN(G851)&gt;=1,G851&lt;&gt;".",COUNTIF(G53:G$73,"*病*")&gt;0),".",""),IF(G53="病",$A852,""),IF(AND(LEN(G53)&gt;=2,ISNUMBER(SEARCH("病",G53))),$A852&amp;"("&amp;SUBSTITUTE(REPLACE(G53,1,SEARCH("病",G53)-1,""),"病","")&amp;""&amp;")",""))</f>
        <v/>
      </c>
      <c r="H852" s="65" t="str">
        <f ca="1">CONCATENATE(IF(AND(LEN(H851)&gt;=1,H851&lt;&gt;".",COUNTIF(H53:H$73,"*病*")&gt;0),".",""),IF(H53="病",$A852,""),IF(AND(LEN(H53)&gt;=2,ISNUMBER(SEARCH("病",H53))),$A852&amp;"("&amp;SUBSTITUTE(REPLACE(H53,1,SEARCH("病",H53)-1,""),"病","")&amp;""&amp;")",""))</f>
        <v/>
      </c>
      <c r="I852" s="65" t="str">
        <f ca="1">CONCATENATE(IF(AND(LEN(I851)&gt;=1,I851&lt;&gt;".",COUNTIF(I53:I$73,"*病*")&gt;0),".",""),IF(I53="病",$A852,""),IF(AND(LEN(I53)&gt;=2,ISNUMBER(SEARCH("病",I53))),$A852&amp;"("&amp;SUBSTITUTE(REPLACE(I53,1,SEARCH("病",I53)-1,""),"病","")&amp;""&amp;")",""))</f>
        <v>52(07-8日18)</v>
      </c>
      <c r="J852" s="65" t="str">
        <f ca="1">CONCATENATE(IF(AND(LEN(J851)&gt;=1,J851&lt;&gt;".",COUNTIF(J53:J$73,"*病*")&gt;0),".",""),IF(J53="病",$A852,""),IF(AND(LEN(J53)&gt;=2,ISNUMBER(SEARCH("病",J53))),$A852&amp;"("&amp;SUBSTITUTE(REPLACE(J53,1,SEARCH("病",J53)-1,""),"病","")&amp;""&amp;")",""))</f>
        <v>52(7日07-8日18)</v>
      </c>
      <c r="K852" s="65" t="str">
        <f ca="1">CONCATENATE(IF(AND(LEN(K851)&gt;=1,K851&lt;&gt;".",COUNTIF(K53:K$73,"*病*")&gt;0),".",""),IF(K53="病",$A852,""),IF(AND(LEN(K53)&gt;=2,ISNUMBER(SEARCH("病",K53))),$A852&amp;"("&amp;SUBSTITUTE(REPLACE(K53,1,SEARCH("病",K53)-1,""),"病","")&amp;""&amp;")",""))</f>
        <v/>
      </c>
      <c r="L852" s="65" t="str">
        <f ca="1">CONCATENATE(IF(AND(LEN(L851)&gt;=1,L851&lt;&gt;".",COUNTIF(L53:L$73,"*病*")&gt;0),".",""),IF(L53="病",$A852,""),IF(AND(LEN(L53)&gt;=2,ISNUMBER(SEARCH("病",L53))),$A852&amp;"("&amp;SUBSTITUTE(REPLACE(L53,1,SEARCH("病",L53)-1,""),"病","")&amp;""&amp;")",""))</f>
        <v/>
      </c>
      <c r="M852" s="65" t="str">
        <f ca="1">CONCATENATE(IF(AND(LEN(M851)&gt;=1,M851&lt;&gt;".",COUNTIF(M53:M$73,"*病*")&gt;0),".",""),IF(M53="病",$A852,""),IF(AND(LEN(M53)&gt;=2,ISNUMBER(SEARCH("病",M53))),$A852&amp;"("&amp;SUBSTITUTE(REPLACE(M53,1,SEARCH("病",M53)-1,""),"病","")&amp;""&amp;")",""))</f>
        <v/>
      </c>
      <c r="N852" s="65" t="str">
        <f ca="1">CONCATENATE(IF(AND(LEN(N851)&gt;=1,N851&lt;&gt;".",COUNTIF(N53:N$73,"*病*")&gt;0),".",""),IF(N53="病",$A852,""),IF(AND(LEN(N53)&gt;=2,ISNUMBER(SEARCH("病",N53))),$A852&amp;"("&amp;SUBSTITUTE(REPLACE(N53,1,SEARCH("病",N53)-1,""),"病","")&amp;""&amp;")",""))</f>
        <v/>
      </c>
      <c r="O852" s="65" t="str">
        <f ca="1">CONCATENATE(IF(AND(LEN(O851)&gt;=1,O851&lt;&gt;".",COUNTIF(O53:O$73,"*病*")&gt;0),".",""),IF(O53="病",$A852,""),IF(AND(LEN(O53)&gt;=2,ISNUMBER(SEARCH("病",O53))),$A852&amp;"("&amp;SUBSTITUTE(REPLACE(O53,1,SEARCH("病",O53)-1,""),"病","")&amp;""&amp;")",""))</f>
        <v/>
      </c>
      <c r="P852" s="65" t="str">
        <f ca="1">CONCATENATE(IF(AND(LEN(P851)&gt;=1,P851&lt;&gt;".",COUNTIF(P53:P$73,"*病*")&gt;0),".",""),IF(P53="病",$A852,""),IF(AND(LEN(P53)&gt;=2,ISNUMBER(SEARCH("病",P53))),$A852&amp;"("&amp;SUBSTITUTE(REPLACE(P53,1,SEARCH("病",P53)-1,""),"病","")&amp;""&amp;")",""))</f>
        <v/>
      </c>
      <c r="Q852" s="65" t="str">
        <f ca="1">CONCATENATE(IF(AND(LEN(Q851)&gt;=1,Q851&lt;&gt;".",COUNTIF(Q53:Q$73,"*病*")&gt;0),".",""),IF(Q53="病",$A852,""),IF(AND(LEN(Q53)&gt;=2,ISNUMBER(SEARCH("病",Q53))),$A852&amp;"("&amp;SUBSTITUTE(REPLACE(Q53,1,SEARCH("病",Q53)-1,""),"病","")&amp;""&amp;")",""))</f>
        <v/>
      </c>
      <c r="R852" s="65" t="str">
        <f ca="1">CONCATENATE(IF(AND(LEN(R851)&gt;=1,R851&lt;&gt;".",COUNTIF(R53:R$73,"*病*")&gt;0),".",""),IF(R53="病",$A852,""),IF(AND(LEN(R53)&gt;=2,ISNUMBER(SEARCH("病",R53))),$A852&amp;"("&amp;SUBSTITUTE(REPLACE(R53,1,SEARCH("病",R53)-1,""),"病","")&amp;""&amp;")",""))</f>
        <v/>
      </c>
      <c r="S852" s="65" t="str">
        <f ca="1">CONCATENATE(IF(AND(LEN(S851)&gt;=1,S851&lt;&gt;".",COUNTIF(S53:S$73,"*病*")&gt;0),".",""),IF(S53="病",$A852,""),IF(AND(LEN(S53)&gt;=2,ISNUMBER(SEARCH("病",S53))),$A852&amp;"("&amp;SUBSTITUTE(REPLACE(S53,1,SEARCH("病",S53)-1,""),"病","")&amp;""&amp;")",""))</f>
        <v/>
      </c>
      <c r="T852" s="65" t="str">
        <f ca="1">CONCATENATE(IF(AND(LEN(T851)&gt;=1,T851&lt;&gt;".",COUNTIF(T53:T$73,"*病*")&gt;0),".",""),IF(T53="病",$A852,""),IF(AND(LEN(T53)&gt;=2,ISNUMBER(SEARCH("病",T53))),$A852&amp;"("&amp;SUBSTITUTE(REPLACE(T53,1,SEARCH("病",T53)-1,""),"病","")&amp;""&amp;")",""))</f>
        <v/>
      </c>
      <c r="U852" s="65" t="str">
        <f ca="1">CONCATENATE(IF(AND(LEN(U851)&gt;=1,U851&lt;&gt;".",COUNTIF(U53:U$73,"*病*")&gt;0),".",""),IF(U53="病",$A852,""),IF(AND(LEN(U53)&gt;=2,ISNUMBER(SEARCH("病",U53))),$A852&amp;"("&amp;SUBSTITUTE(REPLACE(U53,1,SEARCH("病",U53)-1,""),"病","")&amp;""&amp;")",""))</f>
        <v/>
      </c>
      <c r="V852" s="65" t="str">
        <f ca="1">CONCATENATE(IF(AND(LEN(V851)&gt;=1,V851&lt;&gt;".",COUNTIF(V53:V$73,"*病*")&gt;0),".",""),IF(V53="病",$A852,""),IF(AND(LEN(V53)&gt;=2,ISNUMBER(SEARCH("病",V53))),$A852&amp;"("&amp;SUBSTITUTE(REPLACE(V53,1,SEARCH("病",V53)-1,""),"病","")&amp;""&amp;")",""))</f>
        <v/>
      </c>
      <c r="W852" s="65" t="str">
        <f ca="1">CONCATENATE(IF(AND(LEN(W851)&gt;=1,W851&lt;&gt;".",COUNTIF(W53:W$73,"*病*")&gt;0),".",""),IF(W53="病",$A852,""),IF(AND(LEN(W53)&gt;=2,ISNUMBER(SEARCH("病",W53))),$A852&amp;"("&amp;SUBSTITUTE(REPLACE(W53,1,SEARCH("病",W53)-1,""),"病","")&amp;""&amp;")",""))</f>
        <v/>
      </c>
      <c r="X852" s="65" t="str">
        <f ca="1">CONCATENATE(IF(AND(LEN(X851)&gt;=1,X851&lt;&gt;".",COUNTIF(X53:X$73,"*病*")&gt;0),".",""),IF(X53="病",$A852,""),IF(AND(LEN(X53)&gt;=2,ISNUMBER(SEARCH("病",X53))),$A852&amp;"("&amp;SUBSTITUTE(REPLACE(X53,1,SEARCH("病",X53)-1,""),"病","")&amp;""&amp;")",""))</f>
        <v/>
      </c>
      <c r="Y852" s="65" t="str">
        <f ca="1">CONCATENATE(IF(AND(LEN(Y851)&gt;=1,Y851&lt;&gt;".",COUNTIF(Y53:Y$73,"*病*")&gt;0),".",""),IF(Y53="病",$A852,""),IF(AND(LEN(Y53)&gt;=2,ISNUMBER(SEARCH("病",Y53))),$A852&amp;"("&amp;SUBSTITUTE(REPLACE(Y53,1,SEARCH("病",Y53)-1,""),"病","")&amp;""&amp;")",""))</f>
        <v/>
      </c>
      <c r="Z852" s="65" t="str">
        <f ca="1">CONCATENATE(IF(AND(LEN(Z851)&gt;=1,Z851&lt;&gt;".",COUNTIF(Z53:Z$73,"*病*")&gt;0),".",""),IF(Z53="病",$A852,""),IF(AND(LEN(Z53)&gt;=2,ISNUMBER(SEARCH("病",Z53))),$A852&amp;"("&amp;SUBSTITUTE(REPLACE(Z53,1,SEARCH("病",Z53)-1,""),"病","")&amp;""&amp;")",""))</f>
        <v/>
      </c>
      <c r="AA852" s="65" t="str">
        <f ca="1">CONCATENATE(IF(AND(LEN(AA851)&gt;=1,AA851&lt;&gt;".",COUNTIF(AA53:AA$73,"*病*")&gt;0),".",""),IF(AA53="病",$A852,""),IF(AND(LEN(AA53)&gt;=2,ISNUMBER(SEARCH("病",AA53))),$A852&amp;"("&amp;SUBSTITUTE(REPLACE(AA53,1,SEARCH("病",AA53)-1,""),"病","")&amp;""&amp;")",""))</f>
        <v/>
      </c>
      <c r="AB852" s="65" t="str">
        <f ca="1">CONCATENATE(IF(AND(LEN(AB851)&gt;=1,AB851&lt;&gt;".",COUNTIF(AB53:AB$73,"*病*")&gt;0),".",""),IF(AB53="病",$A852,""),IF(AND(LEN(AB53)&gt;=2,ISNUMBER(SEARCH("病",AB53))),$A852&amp;"("&amp;SUBSTITUTE(REPLACE(AB53,1,SEARCH("病",AB53)-1,""),"病","")&amp;""&amp;")",""))</f>
        <v/>
      </c>
      <c r="AC852" s="65" t="str">
        <f ca="1">CONCATENATE(IF(AND(LEN(AC851)&gt;=1,AC851&lt;&gt;".",COUNTIF(AC53:AC$73,"*病*")&gt;0),".",""),IF(AC53="病",$A852,""),IF(AND(LEN(AC53)&gt;=2,ISNUMBER(SEARCH("病",AC53))),$A852&amp;"("&amp;SUBSTITUTE(REPLACE(AC53,1,SEARCH("病",AC53)-1,""),"病","")&amp;""&amp;")",""))</f>
        <v/>
      </c>
      <c r="AD852" s="65" t="str">
        <f ca="1">CONCATENATE(IF(AND(LEN(AD851)&gt;=1,AD851&lt;&gt;".",COUNTIF(AD53:AD$73,"*病*")&gt;0),".",""),IF(AD53="病",$A852,""),IF(AND(LEN(AD53)&gt;=2,ISNUMBER(SEARCH("病",AD53))),$A852&amp;"("&amp;SUBSTITUTE(REPLACE(AD53,1,SEARCH("病",AD53)-1,""),"病","")&amp;""&amp;")",""))</f>
        <v/>
      </c>
      <c r="AE852" s="65" t="str">
        <f ca="1">CONCATENATE(IF(AND(LEN(AE851)&gt;=1,AE851&lt;&gt;".",COUNTIF(AE53:AE$73,"*病*")&gt;0),".",""),IF(AE53="病",$A852,""),IF(AND(LEN(AE53)&gt;=2,ISNUMBER(SEARCH("病",AE53))),$A852&amp;"("&amp;SUBSTITUTE(REPLACE(AE53,1,SEARCH("病",AE53)-1,""),"病","")&amp;""&amp;")",""))</f>
        <v/>
      </c>
      <c r="AF852" s="65" t="str">
        <f ca="1">CONCATENATE(IF(AND(LEN(AF851)&gt;=1,AF851&lt;&gt;".",COUNTIF(AF53:AF$73,"*病*")&gt;0),".",""),IF(AF53="病",$A852,""),IF(AND(LEN(AF53)&gt;=2,ISNUMBER(SEARCH("病",AF53))),$A852&amp;"("&amp;SUBSTITUTE(REPLACE(AF53,1,SEARCH("病",AF53)-1,""),"病","")&amp;""&amp;")",""))</f>
        <v/>
      </c>
      <c r="AG852" s="65" t="str">
        <f ca="1">CONCATENATE(IF(AND(LEN(AG851)&gt;=1,AG851&lt;&gt;".",COUNTIF(AG53:AG$73,"*病*")&gt;0),".",""),IF(AG53="病",$A852,""),IF(AND(LEN(AG53)&gt;=2,ISNUMBER(SEARCH("病",AG53))),$A852&amp;"("&amp;SUBSTITUTE(REPLACE(AG53,1,SEARCH("病",AG53)-1,""),"病","")&amp;""&amp;")",""))</f>
        <v/>
      </c>
      <c r="AH852" s="65"/>
      <c r="AI852" s="65"/>
      <c r="AJ852" s="65"/>
    </row>
    <row r="853" spans="1:36">
      <c r="A853" s="65">
        <f t="shared" si="69"/>
        <v>53</v>
      </c>
      <c r="B853" s="65" t="str">
        <f t="shared" si="69"/>
        <v>蔡政倫</v>
      </c>
      <c r="C853" s="65" t="str">
        <f ca="1">CONCATENATE(IF(AND(LEN(C852)&gt;=1,C852&lt;&gt;".",COUNTIF(C54:C$73,"*病*")&gt;0),".",""),IF(C54="病",$A853,""),IF(AND(LEN(C54)&gt;=2,ISNUMBER(SEARCH("病",C54))),$A853&amp;"("&amp;SUBSTITUTE(REPLACE(C54,1,SEARCH("病",C54)-1,""),"病","")&amp;""&amp;")",""))</f>
        <v/>
      </c>
      <c r="D853" s="65" t="str">
        <f ca="1">CONCATENATE(IF(AND(LEN(D852)&gt;=1,D852&lt;&gt;".",COUNTIF(D54:D$73,"*病*")&gt;0),".",""),IF(D54="病",$A853,""),IF(AND(LEN(D54)&gt;=2,ISNUMBER(SEARCH("病",D54))),$A853&amp;"("&amp;SUBSTITUTE(REPLACE(D54,1,SEARCH("病",D54)-1,""),"病","")&amp;""&amp;")",""))</f>
        <v/>
      </c>
      <c r="E853" s="65" t="str">
        <f ca="1">CONCATENATE(IF(AND(LEN(E852)&gt;=1,E852&lt;&gt;".",COUNTIF(E54:E$73,"*病*")&gt;0),".",""),IF(E54="病",$A853,""),IF(AND(LEN(E54)&gt;=2,ISNUMBER(SEARCH("病",E54))),$A853&amp;"("&amp;SUBSTITUTE(REPLACE(E54,1,SEARCH("病",E54)-1,""),"病","")&amp;""&amp;")",""))</f>
        <v/>
      </c>
      <c r="F853" s="65" t="str">
        <f ca="1">CONCATENATE(IF(AND(LEN(F852)&gt;=1,F852&lt;&gt;".",COUNTIF(F54:F$73,"*病*")&gt;0),".",""),IF(F54="病",$A853,""),IF(AND(LEN(F54)&gt;=2,ISNUMBER(SEARCH("病",F54))),$A853&amp;"("&amp;SUBSTITUTE(REPLACE(F54,1,SEARCH("病",F54)-1,""),"病","")&amp;""&amp;")",""))</f>
        <v/>
      </c>
      <c r="G853" s="65" t="str">
        <f ca="1">CONCATENATE(IF(AND(LEN(G852)&gt;=1,G852&lt;&gt;".",COUNTIF(G54:G$73,"*病*")&gt;0),".",""),IF(G54="病",$A853,""),IF(AND(LEN(G54)&gt;=2,ISNUMBER(SEARCH("病",G54))),$A853&amp;"("&amp;SUBSTITUTE(REPLACE(G54,1,SEARCH("病",G54)-1,""),"病","")&amp;""&amp;")",""))</f>
        <v/>
      </c>
      <c r="H853" s="65" t="str">
        <f ca="1">CONCATENATE(IF(AND(LEN(H852)&gt;=1,H852&lt;&gt;".",COUNTIF(H54:H$73,"*病*")&gt;0),".",""),IF(H54="病",$A853,""),IF(AND(LEN(H54)&gt;=2,ISNUMBER(SEARCH("病",H54))),$A853&amp;"("&amp;SUBSTITUTE(REPLACE(H54,1,SEARCH("病",H54)-1,""),"病","")&amp;""&amp;")",""))</f>
        <v/>
      </c>
      <c r="I853" s="65" t="str">
        <f ca="1">CONCATENATE(IF(AND(LEN(I852)&gt;=1,I852&lt;&gt;".",COUNTIF(I54:I$73,"*病*")&gt;0),".",""),IF(I54="病",$A853,""),IF(AND(LEN(I54)&gt;=2,ISNUMBER(SEARCH("病",I54))),$A853&amp;"("&amp;SUBSTITUTE(REPLACE(I54,1,SEARCH("病",I54)-1,""),"病","")&amp;""&amp;")",""))</f>
        <v/>
      </c>
      <c r="J853" s="65" t="str">
        <f ca="1">CONCATENATE(IF(AND(LEN(J852)&gt;=1,J852&lt;&gt;".",COUNTIF(J54:J$73,"*病*")&gt;0),".",""),IF(J54="病",$A853,""),IF(AND(LEN(J54)&gt;=2,ISNUMBER(SEARCH("病",J54))),$A853&amp;"("&amp;SUBSTITUTE(REPLACE(J54,1,SEARCH("病",J54)-1,""),"病","")&amp;""&amp;")",""))</f>
        <v>.</v>
      </c>
      <c r="K853" s="65" t="str">
        <f ca="1">CONCATENATE(IF(AND(LEN(K852)&gt;=1,K852&lt;&gt;".",COUNTIF(K54:K$73,"*病*")&gt;0),".",""),IF(K54="病",$A853,""),IF(AND(LEN(K54)&gt;=2,ISNUMBER(SEARCH("病",K54))),$A853&amp;"("&amp;SUBSTITUTE(REPLACE(K54,1,SEARCH("病",K54)-1,""),"病","")&amp;""&amp;")",""))</f>
        <v/>
      </c>
      <c r="L853" s="65" t="str">
        <f ca="1">CONCATENATE(IF(AND(LEN(L852)&gt;=1,L852&lt;&gt;".",COUNTIF(L54:L$73,"*病*")&gt;0),".",""),IF(L54="病",$A853,""),IF(AND(LEN(L54)&gt;=2,ISNUMBER(SEARCH("病",L54))),$A853&amp;"("&amp;SUBSTITUTE(REPLACE(L54,1,SEARCH("病",L54)-1,""),"病","")&amp;""&amp;")",""))</f>
        <v/>
      </c>
      <c r="M853" s="65" t="str">
        <f ca="1">CONCATENATE(IF(AND(LEN(M852)&gt;=1,M852&lt;&gt;".",COUNTIF(M54:M$73,"*病*")&gt;0),".",""),IF(M54="病",$A853,""),IF(AND(LEN(M54)&gt;=2,ISNUMBER(SEARCH("病",M54))),$A853&amp;"("&amp;SUBSTITUTE(REPLACE(M54,1,SEARCH("病",M54)-1,""),"病","")&amp;""&amp;")",""))</f>
        <v/>
      </c>
      <c r="N853" s="65" t="str">
        <f ca="1">CONCATENATE(IF(AND(LEN(N852)&gt;=1,N852&lt;&gt;".",COUNTIF(N54:N$73,"*病*")&gt;0),".",""),IF(N54="病",$A853,""),IF(AND(LEN(N54)&gt;=2,ISNUMBER(SEARCH("病",N54))),$A853&amp;"("&amp;SUBSTITUTE(REPLACE(N54,1,SEARCH("病",N54)-1,""),"病","")&amp;""&amp;")",""))</f>
        <v/>
      </c>
      <c r="O853" s="65" t="str">
        <f ca="1">CONCATENATE(IF(AND(LEN(O852)&gt;=1,O852&lt;&gt;".",COUNTIF(O54:O$73,"*病*")&gt;0),".",""),IF(O54="病",$A853,""),IF(AND(LEN(O54)&gt;=2,ISNUMBER(SEARCH("病",O54))),$A853&amp;"("&amp;SUBSTITUTE(REPLACE(O54,1,SEARCH("病",O54)-1,""),"病","")&amp;""&amp;")",""))</f>
        <v/>
      </c>
      <c r="P853" s="65" t="str">
        <f ca="1">CONCATENATE(IF(AND(LEN(P852)&gt;=1,P852&lt;&gt;".",COUNTIF(P54:P$73,"*病*")&gt;0),".",""),IF(P54="病",$A853,""),IF(AND(LEN(P54)&gt;=2,ISNUMBER(SEARCH("病",P54))),$A853&amp;"("&amp;SUBSTITUTE(REPLACE(P54,1,SEARCH("病",P54)-1,""),"病","")&amp;""&amp;")",""))</f>
        <v/>
      </c>
      <c r="Q853" s="65" t="str">
        <f ca="1">CONCATENATE(IF(AND(LEN(Q852)&gt;=1,Q852&lt;&gt;".",COUNTIF(Q54:Q$73,"*病*")&gt;0),".",""),IF(Q54="病",$A853,""),IF(AND(LEN(Q54)&gt;=2,ISNUMBER(SEARCH("病",Q54))),$A853&amp;"("&amp;SUBSTITUTE(REPLACE(Q54,1,SEARCH("病",Q54)-1,""),"病","")&amp;""&amp;")",""))</f>
        <v/>
      </c>
      <c r="R853" s="65" t="str">
        <f ca="1">CONCATENATE(IF(AND(LEN(R852)&gt;=1,R852&lt;&gt;".",COUNTIF(R54:R$73,"*病*")&gt;0),".",""),IF(R54="病",$A853,""),IF(AND(LEN(R54)&gt;=2,ISNUMBER(SEARCH("病",R54))),$A853&amp;"("&amp;SUBSTITUTE(REPLACE(R54,1,SEARCH("病",R54)-1,""),"病","")&amp;""&amp;")",""))</f>
        <v/>
      </c>
      <c r="S853" s="65" t="str">
        <f ca="1">CONCATENATE(IF(AND(LEN(S852)&gt;=1,S852&lt;&gt;".",COUNTIF(S54:S$73,"*病*")&gt;0),".",""),IF(S54="病",$A853,""),IF(AND(LEN(S54)&gt;=2,ISNUMBER(SEARCH("病",S54))),$A853&amp;"("&amp;SUBSTITUTE(REPLACE(S54,1,SEARCH("病",S54)-1,""),"病","")&amp;""&amp;")",""))</f>
        <v/>
      </c>
      <c r="T853" s="65" t="str">
        <f ca="1">CONCATENATE(IF(AND(LEN(T852)&gt;=1,T852&lt;&gt;".",COUNTIF(T54:T$73,"*病*")&gt;0),".",""),IF(T54="病",$A853,""),IF(AND(LEN(T54)&gt;=2,ISNUMBER(SEARCH("病",T54))),$A853&amp;"("&amp;SUBSTITUTE(REPLACE(T54,1,SEARCH("病",T54)-1,""),"病","")&amp;""&amp;")",""))</f>
        <v/>
      </c>
      <c r="U853" s="65" t="str">
        <f ca="1">CONCATENATE(IF(AND(LEN(U852)&gt;=1,U852&lt;&gt;".",COUNTIF(U54:U$73,"*病*")&gt;0),".",""),IF(U54="病",$A853,""),IF(AND(LEN(U54)&gt;=2,ISNUMBER(SEARCH("病",U54))),$A853&amp;"("&amp;SUBSTITUTE(REPLACE(U54,1,SEARCH("病",U54)-1,""),"病","")&amp;""&amp;")",""))</f>
        <v/>
      </c>
      <c r="V853" s="65" t="str">
        <f ca="1">CONCATENATE(IF(AND(LEN(V852)&gt;=1,V852&lt;&gt;".",COUNTIF(V54:V$73,"*病*")&gt;0),".",""),IF(V54="病",$A853,""),IF(AND(LEN(V54)&gt;=2,ISNUMBER(SEARCH("病",V54))),$A853&amp;"("&amp;SUBSTITUTE(REPLACE(V54,1,SEARCH("病",V54)-1,""),"病","")&amp;""&amp;")",""))</f>
        <v/>
      </c>
      <c r="W853" s="65" t="str">
        <f ca="1">CONCATENATE(IF(AND(LEN(W852)&gt;=1,W852&lt;&gt;".",COUNTIF(W54:W$73,"*病*")&gt;0),".",""),IF(W54="病",$A853,""),IF(AND(LEN(W54)&gt;=2,ISNUMBER(SEARCH("病",W54))),$A853&amp;"("&amp;SUBSTITUTE(REPLACE(W54,1,SEARCH("病",W54)-1,""),"病","")&amp;""&amp;")",""))</f>
        <v/>
      </c>
      <c r="X853" s="65" t="str">
        <f ca="1">CONCATENATE(IF(AND(LEN(X852)&gt;=1,X852&lt;&gt;".",COUNTIF(X54:X$73,"*病*")&gt;0),".",""),IF(X54="病",$A853,""),IF(AND(LEN(X54)&gt;=2,ISNUMBER(SEARCH("病",X54))),$A853&amp;"("&amp;SUBSTITUTE(REPLACE(X54,1,SEARCH("病",X54)-1,""),"病","")&amp;""&amp;")",""))</f>
        <v/>
      </c>
      <c r="Y853" s="65" t="str">
        <f ca="1">CONCATENATE(IF(AND(LEN(Y852)&gt;=1,Y852&lt;&gt;".",COUNTIF(Y54:Y$73,"*病*")&gt;0),".",""),IF(Y54="病",$A853,""),IF(AND(LEN(Y54)&gt;=2,ISNUMBER(SEARCH("病",Y54))),$A853&amp;"("&amp;SUBSTITUTE(REPLACE(Y54,1,SEARCH("病",Y54)-1,""),"病","")&amp;""&amp;")",""))</f>
        <v/>
      </c>
      <c r="Z853" s="65" t="str">
        <f ca="1">CONCATENATE(IF(AND(LEN(Z852)&gt;=1,Z852&lt;&gt;".",COUNTIF(Z54:Z$73,"*病*")&gt;0),".",""),IF(Z54="病",$A853,""),IF(AND(LEN(Z54)&gt;=2,ISNUMBER(SEARCH("病",Z54))),$A853&amp;"("&amp;SUBSTITUTE(REPLACE(Z54,1,SEARCH("病",Z54)-1,""),"病","")&amp;""&amp;")",""))</f>
        <v/>
      </c>
      <c r="AA853" s="65" t="str">
        <f ca="1">CONCATENATE(IF(AND(LEN(AA852)&gt;=1,AA852&lt;&gt;".",COUNTIF(AA54:AA$73,"*病*")&gt;0),".",""),IF(AA54="病",$A853,""),IF(AND(LEN(AA54)&gt;=2,ISNUMBER(SEARCH("病",AA54))),$A853&amp;"("&amp;SUBSTITUTE(REPLACE(AA54,1,SEARCH("病",AA54)-1,""),"病","")&amp;""&amp;")",""))</f>
        <v/>
      </c>
      <c r="AB853" s="65" t="str">
        <f ca="1">CONCATENATE(IF(AND(LEN(AB852)&gt;=1,AB852&lt;&gt;".",COUNTIF(AB54:AB$73,"*病*")&gt;0),".",""),IF(AB54="病",$A853,""),IF(AND(LEN(AB54)&gt;=2,ISNUMBER(SEARCH("病",AB54))),$A853&amp;"("&amp;SUBSTITUTE(REPLACE(AB54,1,SEARCH("病",AB54)-1,""),"病","")&amp;""&amp;")",""))</f>
        <v/>
      </c>
      <c r="AC853" s="65" t="str">
        <f ca="1">CONCATENATE(IF(AND(LEN(AC852)&gt;=1,AC852&lt;&gt;".",COUNTIF(AC54:AC$73,"*病*")&gt;0),".",""),IF(AC54="病",$A853,""),IF(AND(LEN(AC54)&gt;=2,ISNUMBER(SEARCH("病",AC54))),$A853&amp;"("&amp;SUBSTITUTE(REPLACE(AC54,1,SEARCH("病",AC54)-1,""),"病","")&amp;""&amp;")",""))</f>
        <v/>
      </c>
      <c r="AD853" s="65" t="str">
        <f ca="1">CONCATENATE(IF(AND(LEN(AD852)&gt;=1,AD852&lt;&gt;".",COUNTIF(AD54:AD$73,"*病*")&gt;0),".",""),IF(AD54="病",$A853,""),IF(AND(LEN(AD54)&gt;=2,ISNUMBER(SEARCH("病",AD54))),$A853&amp;"("&amp;SUBSTITUTE(REPLACE(AD54,1,SEARCH("病",AD54)-1,""),"病","")&amp;""&amp;")",""))</f>
        <v/>
      </c>
      <c r="AE853" s="65" t="str">
        <f ca="1">CONCATENATE(IF(AND(LEN(AE852)&gt;=1,AE852&lt;&gt;".",COUNTIF(AE54:AE$73,"*病*")&gt;0),".",""),IF(AE54="病",$A853,""),IF(AND(LEN(AE54)&gt;=2,ISNUMBER(SEARCH("病",AE54))),$A853&amp;"("&amp;SUBSTITUTE(REPLACE(AE54,1,SEARCH("病",AE54)-1,""),"病","")&amp;""&amp;")",""))</f>
        <v/>
      </c>
      <c r="AF853" s="65" t="str">
        <f ca="1">CONCATENATE(IF(AND(LEN(AF852)&gt;=1,AF852&lt;&gt;".",COUNTIF(AF54:AF$73,"*病*")&gt;0),".",""),IF(AF54="病",$A853,""),IF(AND(LEN(AF54)&gt;=2,ISNUMBER(SEARCH("病",AF54))),$A853&amp;"("&amp;SUBSTITUTE(REPLACE(AF54,1,SEARCH("病",AF54)-1,""),"病","")&amp;""&amp;")",""))</f>
        <v/>
      </c>
      <c r="AG853" s="65" t="str">
        <f ca="1">CONCATENATE(IF(AND(LEN(AG852)&gt;=1,AG852&lt;&gt;".",COUNTIF(AG54:AG$73,"*病*")&gt;0),".",""),IF(AG54="病",$A853,""),IF(AND(LEN(AG54)&gt;=2,ISNUMBER(SEARCH("病",AG54))),$A853&amp;"("&amp;SUBSTITUTE(REPLACE(AG54,1,SEARCH("病",AG54)-1,""),"病","")&amp;""&amp;")",""))</f>
        <v/>
      </c>
      <c r="AH853" s="65"/>
      <c r="AI853" s="65"/>
      <c r="AJ853" s="65"/>
    </row>
    <row r="854" spans="1:36">
      <c r="A854" s="65">
        <f t="shared" si="69"/>
        <v>54</v>
      </c>
      <c r="B854" s="65" t="str">
        <f t="shared" si="69"/>
        <v>鄭品豪</v>
      </c>
      <c r="C854" s="65" t="str">
        <f ca="1">CONCATENATE(IF(AND(LEN(C853)&gt;=1,C853&lt;&gt;".",COUNTIF(C55:C$73,"*病*")&gt;0),".",""),IF(C55="病",$A854,""),IF(AND(LEN(C55)&gt;=2,ISNUMBER(SEARCH("病",C55))),$A854&amp;"("&amp;SUBSTITUTE(REPLACE(C55,1,SEARCH("病",C55)-1,""),"病","")&amp;""&amp;")",""))</f>
        <v/>
      </c>
      <c r="D854" s="65" t="str">
        <f ca="1">CONCATENATE(IF(AND(LEN(D853)&gt;=1,D853&lt;&gt;".",COUNTIF(D55:D$73,"*病*")&gt;0),".",""),IF(D55="病",$A854,""),IF(AND(LEN(D55)&gt;=2,ISNUMBER(SEARCH("病",D55))),$A854&amp;"("&amp;SUBSTITUTE(REPLACE(D55,1,SEARCH("病",D55)-1,""),"病","")&amp;""&amp;")",""))</f>
        <v/>
      </c>
      <c r="E854" s="65" t="str">
        <f ca="1">CONCATENATE(IF(AND(LEN(E853)&gt;=1,E853&lt;&gt;".",COUNTIF(E55:E$73,"*病*")&gt;0),".",""),IF(E55="病",$A854,""),IF(AND(LEN(E55)&gt;=2,ISNUMBER(SEARCH("病",E55))),$A854&amp;"("&amp;SUBSTITUTE(REPLACE(E55,1,SEARCH("病",E55)-1,""),"病","")&amp;""&amp;")",""))</f>
        <v/>
      </c>
      <c r="F854" s="65" t="str">
        <f ca="1">CONCATENATE(IF(AND(LEN(F853)&gt;=1,F853&lt;&gt;".",COUNTIF(F55:F$73,"*病*")&gt;0),".",""),IF(F55="病",$A854,""),IF(AND(LEN(F55)&gt;=2,ISNUMBER(SEARCH("病",F55))),$A854&amp;"("&amp;SUBSTITUTE(REPLACE(F55,1,SEARCH("病",F55)-1,""),"病","")&amp;""&amp;")",""))</f>
        <v/>
      </c>
      <c r="G854" s="65" t="str">
        <f ca="1">CONCATENATE(IF(AND(LEN(G853)&gt;=1,G853&lt;&gt;".",COUNTIF(G55:G$73,"*病*")&gt;0),".",""),IF(G55="病",$A854,""),IF(AND(LEN(G55)&gt;=2,ISNUMBER(SEARCH("病",G55))),$A854&amp;"("&amp;SUBSTITUTE(REPLACE(G55,1,SEARCH("病",G55)-1,""),"病","")&amp;""&amp;")",""))</f>
        <v/>
      </c>
      <c r="H854" s="65" t="str">
        <f ca="1">CONCATENATE(IF(AND(LEN(H853)&gt;=1,H853&lt;&gt;".",COUNTIF(H55:H$73,"*病*")&gt;0),".",""),IF(H55="病",$A854,""),IF(AND(LEN(H55)&gt;=2,ISNUMBER(SEARCH("病",H55))),$A854&amp;"("&amp;SUBSTITUTE(REPLACE(H55,1,SEARCH("病",H55)-1,""),"病","")&amp;""&amp;")",""))</f>
        <v/>
      </c>
      <c r="I854" s="65" t="str">
        <f ca="1">CONCATENATE(IF(AND(LEN(I853)&gt;=1,I853&lt;&gt;".",COUNTIF(I55:I$73,"*病*")&gt;0),".",""),IF(I55="病",$A854,""),IF(AND(LEN(I55)&gt;=2,ISNUMBER(SEARCH("病",I55))),$A854&amp;"("&amp;SUBSTITUTE(REPLACE(I55,1,SEARCH("病",I55)-1,""),"病","")&amp;""&amp;")",""))</f>
        <v/>
      </c>
      <c r="J854" s="65" t="str">
        <f ca="1">CONCATENATE(IF(AND(LEN(J853)&gt;=1,J853&lt;&gt;".",COUNTIF(J55:J$73,"*病*")&gt;0),".",""),IF(J55="病",$A854,""),IF(AND(LEN(J55)&gt;=2,ISNUMBER(SEARCH("病",J55))),$A854&amp;"("&amp;SUBSTITUTE(REPLACE(J55,1,SEARCH("病",J55)-1,""),"病","")&amp;""&amp;")",""))</f>
        <v/>
      </c>
      <c r="K854" s="65" t="str">
        <f ca="1">CONCATENATE(IF(AND(LEN(K853)&gt;=1,K853&lt;&gt;".",COUNTIF(K55:K$73,"*病*")&gt;0),".",""),IF(K55="病",$A854,""),IF(AND(LEN(K55)&gt;=2,ISNUMBER(SEARCH("病",K55))),$A854&amp;"("&amp;SUBSTITUTE(REPLACE(K55,1,SEARCH("病",K55)-1,""),"病","")&amp;""&amp;")",""))</f>
        <v/>
      </c>
      <c r="L854" s="65" t="str">
        <f ca="1">CONCATENATE(IF(AND(LEN(L853)&gt;=1,L853&lt;&gt;".",COUNTIF(L55:L$73,"*病*")&gt;0),".",""),IF(L55="病",$A854,""),IF(AND(LEN(L55)&gt;=2,ISNUMBER(SEARCH("病",L55))),$A854&amp;"("&amp;SUBSTITUTE(REPLACE(L55,1,SEARCH("病",L55)-1,""),"病","")&amp;""&amp;")",""))</f>
        <v/>
      </c>
      <c r="M854" s="65" t="str">
        <f ca="1">CONCATENATE(IF(AND(LEN(M853)&gt;=1,M853&lt;&gt;".",COUNTIF(M55:M$73,"*病*")&gt;0),".",""),IF(M55="病",$A854,""),IF(AND(LEN(M55)&gt;=2,ISNUMBER(SEARCH("病",M55))),$A854&amp;"("&amp;SUBSTITUTE(REPLACE(M55,1,SEARCH("病",M55)-1,""),"病","")&amp;""&amp;")",""))</f>
        <v/>
      </c>
      <c r="N854" s="65" t="str">
        <f ca="1">CONCATENATE(IF(AND(LEN(N853)&gt;=1,N853&lt;&gt;".",COUNTIF(N55:N$73,"*病*")&gt;0),".",""),IF(N55="病",$A854,""),IF(AND(LEN(N55)&gt;=2,ISNUMBER(SEARCH("病",N55))),$A854&amp;"("&amp;SUBSTITUTE(REPLACE(N55,1,SEARCH("病",N55)-1,""),"病","")&amp;""&amp;")",""))</f>
        <v/>
      </c>
      <c r="O854" s="65" t="str">
        <f ca="1">CONCATENATE(IF(AND(LEN(O853)&gt;=1,O853&lt;&gt;".",COUNTIF(O55:O$73,"*病*")&gt;0),".",""),IF(O55="病",$A854,""),IF(AND(LEN(O55)&gt;=2,ISNUMBER(SEARCH("病",O55))),$A854&amp;"("&amp;SUBSTITUTE(REPLACE(O55,1,SEARCH("病",O55)-1,""),"病","")&amp;""&amp;")",""))</f>
        <v/>
      </c>
      <c r="P854" s="65" t="str">
        <f ca="1">CONCATENATE(IF(AND(LEN(P853)&gt;=1,P853&lt;&gt;".",COUNTIF(P55:P$73,"*病*")&gt;0),".",""),IF(P55="病",$A854,""),IF(AND(LEN(P55)&gt;=2,ISNUMBER(SEARCH("病",P55))),$A854&amp;"("&amp;SUBSTITUTE(REPLACE(P55,1,SEARCH("病",P55)-1,""),"病","")&amp;""&amp;")",""))</f>
        <v/>
      </c>
      <c r="Q854" s="65" t="str">
        <f ca="1">CONCATENATE(IF(AND(LEN(Q853)&gt;=1,Q853&lt;&gt;".",COUNTIF(Q55:Q$73,"*病*")&gt;0),".",""),IF(Q55="病",$A854,""),IF(AND(LEN(Q55)&gt;=2,ISNUMBER(SEARCH("病",Q55))),$A854&amp;"("&amp;SUBSTITUTE(REPLACE(Q55,1,SEARCH("病",Q55)-1,""),"病","")&amp;""&amp;")",""))</f>
        <v/>
      </c>
      <c r="R854" s="65" t="str">
        <f ca="1">CONCATENATE(IF(AND(LEN(R853)&gt;=1,R853&lt;&gt;".",COUNTIF(R55:R$73,"*病*")&gt;0),".",""),IF(R55="病",$A854,""),IF(AND(LEN(R55)&gt;=2,ISNUMBER(SEARCH("病",R55))),$A854&amp;"("&amp;SUBSTITUTE(REPLACE(R55,1,SEARCH("病",R55)-1,""),"病","")&amp;""&amp;")",""))</f>
        <v/>
      </c>
      <c r="S854" s="65" t="str">
        <f ca="1">CONCATENATE(IF(AND(LEN(S853)&gt;=1,S853&lt;&gt;".",COUNTIF(S55:S$73,"*病*")&gt;0),".",""),IF(S55="病",$A854,""),IF(AND(LEN(S55)&gt;=2,ISNUMBER(SEARCH("病",S55))),$A854&amp;"("&amp;SUBSTITUTE(REPLACE(S55,1,SEARCH("病",S55)-1,""),"病","")&amp;""&amp;")",""))</f>
        <v/>
      </c>
      <c r="T854" s="65" t="str">
        <f ca="1">CONCATENATE(IF(AND(LEN(T853)&gt;=1,T853&lt;&gt;".",COUNTIF(T55:T$73,"*病*")&gt;0),".",""),IF(T55="病",$A854,""),IF(AND(LEN(T55)&gt;=2,ISNUMBER(SEARCH("病",T55))),$A854&amp;"("&amp;SUBSTITUTE(REPLACE(T55,1,SEARCH("病",T55)-1,""),"病","")&amp;""&amp;")",""))</f>
        <v/>
      </c>
      <c r="U854" s="65" t="str">
        <f ca="1">CONCATENATE(IF(AND(LEN(U853)&gt;=1,U853&lt;&gt;".",COUNTIF(U55:U$73,"*病*")&gt;0),".",""),IF(U55="病",$A854,""),IF(AND(LEN(U55)&gt;=2,ISNUMBER(SEARCH("病",U55))),$A854&amp;"("&amp;SUBSTITUTE(REPLACE(U55,1,SEARCH("病",U55)-1,""),"病","")&amp;""&amp;")",""))</f>
        <v/>
      </c>
      <c r="V854" s="65" t="str">
        <f ca="1">CONCATENATE(IF(AND(LEN(V853)&gt;=1,V853&lt;&gt;".",COUNTIF(V55:V$73,"*病*")&gt;0),".",""),IF(V55="病",$A854,""),IF(AND(LEN(V55)&gt;=2,ISNUMBER(SEARCH("病",V55))),$A854&amp;"("&amp;SUBSTITUTE(REPLACE(V55,1,SEARCH("病",V55)-1,""),"病","")&amp;""&amp;")",""))</f>
        <v/>
      </c>
      <c r="W854" s="65" t="str">
        <f ca="1">CONCATENATE(IF(AND(LEN(W853)&gt;=1,W853&lt;&gt;".",COUNTIF(W55:W$73,"*病*")&gt;0),".",""),IF(W55="病",$A854,""),IF(AND(LEN(W55)&gt;=2,ISNUMBER(SEARCH("病",W55))),$A854&amp;"("&amp;SUBSTITUTE(REPLACE(W55,1,SEARCH("病",W55)-1,""),"病","")&amp;""&amp;")",""))</f>
        <v/>
      </c>
      <c r="X854" s="65" t="str">
        <f ca="1">CONCATENATE(IF(AND(LEN(X853)&gt;=1,X853&lt;&gt;".",COUNTIF(X55:X$73,"*病*")&gt;0),".",""),IF(X55="病",$A854,""),IF(AND(LEN(X55)&gt;=2,ISNUMBER(SEARCH("病",X55))),$A854&amp;"("&amp;SUBSTITUTE(REPLACE(X55,1,SEARCH("病",X55)-1,""),"病","")&amp;""&amp;")",""))</f>
        <v/>
      </c>
      <c r="Y854" s="65" t="str">
        <f ca="1">CONCATENATE(IF(AND(LEN(Y853)&gt;=1,Y853&lt;&gt;".",COUNTIF(Y55:Y$73,"*病*")&gt;0),".",""),IF(Y55="病",$A854,""),IF(AND(LEN(Y55)&gt;=2,ISNUMBER(SEARCH("病",Y55))),$A854&amp;"("&amp;SUBSTITUTE(REPLACE(Y55,1,SEARCH("病",Y55)-1,""),"病","")&amp;""&amp;")",""))</f>
        <v/>
      </c>
      <c r="Z854" s="65" t="str">
        <f ca="1">CONCATENATE(IF(AND(LEN(Z853)&gt;=1,Z853&lt;&gt;".",COUNTIF(Z55:Z$73,"*病*")&gt;0),".",""),IF(Z55="病",$A854,""),IF(AND(LEN(Z55)&gt;=2,ISNUMBER(SEARCH("病",Z55))),$A854&amp;"("&amp;SUBSTITUTE(REPLACE(Z55,1,SEARCH("病",Z55)-1,""),"病","")&amp;""&amp;")",""))</f>
        <v/>
      </c>
      <c r="AA854" s="65" t="str">
        <f ca="1">CONCATENATE(IF(AND(LEN(AA853)&gt;=1,AA853&lt;&gt;".",COUNTIF(AA55:AA$73,"*病*")&gt;0),".",""),IF(AA55="病",$A854,""),IF(AND(LEN(AA55)&gt;=2,ISNUMBER(SEARCH("病",AA55))),$A854&amp;"("&amp;SUBSTITUTE(REPLACE(AA55,1,SEARCH("病",AA55)-1,""),"病","")&amp;""&amp;")",""))</f>
        <v/>
      </c>
      <c r="AB854" s="65" t="str">
        <f ca="1">CONCATENATE(IF(AND(LEN(AB853)&gt;=1,AB853&lt;&gt;".",COUNTIF(AB55:AB$73,"*病*")&gt;0),".",""),IF(AB55="病",$A854,""),IF(AND(LEN(AB55)&gt;=2,ISNUMBER(SEARCH("病",AB55))),$A854&amp;"("&amp;SUBSTITUTE(REPLACE(AB55,1,SEARCH("病",AB55)-1,""),"病","")&amp;""&amp;")",""))</f>
        <v/>
      </c>
      <c r="AC854" s="65" t="str">
        <f ca="1">CONCATENATE(IF(AND(LEN(AC853)&gt;=1,AC853&lt;&gt;".",COUNTIF(AC55:AC$73,"*病*")&gt;0),".",""),IF(AC55="病",$A854,""),IF(AND(LEN(AC55)&gt;=2,ISNUMBER(SEARCH("病",AC55))),$A854&amp;"("&amp;SUBSTITUTE(REPLACE(AC55,1,SEARCH("病",AC55)-1,""),"病","")&amp;""&amp;")",""))</f>
        <v/>
      </c>
      <c r="AD854" s="65" t="str">
        <f ca="1">CONCATENATE(IF(AND(LEN(AD853)&gt;=1,AD853&lt;&gt;".",COUNTIF(AD55:AD$73,"*病*")&gt;0),".",""),IF(AD55="病",$A854,""),IF(AND(LEN(AD55)&gt;=2,ISNUMBER(SEARCH("病",AD55))),$A854&amp;"("&amp;SUBSTITUTE(REPLACE(AD55,1,SEARCH("病",AD55)-1,""),"病","")&amp;""&amp;")",""))</f>
        <v/>
      </c>
      <c r="AE854" s="65" t="str">
        <f ca="1">CONCATENATE(IF(AND(LEN(AE853)&gt;=1,AE853&lt;&gt;".",COUNTIF(AE55:AE$73,"*病*")&gt;0),".",""),IF(AE55="病",$A854,""),IF(AND(LEN(AE55)&gt;=2,ISNUMBER(SEARCH("病",AE55))),$A854&amp;"("&amp;SUBSTITUTE(REPLACE(AE55,1,SEARCH("病",AE55)-1,""),"病","")&amp;""&amp;")",""))</f>
        <v/>
      </c>
      <c r="AF854" s="65" t="str">
        <f ca="1">CONCATENATE(IF(AND(LEN(AF853)&gt;=1,AF853&lt;&gt;".",COUNTIF(AF55:AF$73,"*病*")&gt;0),".",""),IF(AF55="病",$A854,""),IF(AND(LEN(AF55)&gt;=2,ISNUMBER(SEARCH("病",AF55))),$A854&amp;"("&amp;SUBSTITUTE(REPLACE(AF55,1,SEARCH("病",AF55)-1,""),"病","")&amp;""&amp;")",""))</f>
        <v/>
      </c>
      <c r="AG854" s="65" t="str">
        <f ca="1">CONCATENATE(IF(AND(LEN(AG853)&gt;=1,AG853&lt;&gt;".",COUNTIF(AG55:AG$73,"*病*")&gt;0),".",""),IF(AG55="病",$A854,""),IF(AND(LEN(AG55)&gt;=2,ISNUMBER(SEARCH("病",AG55))),$A854&amp;"("&amp;SUBSTITUTE(REPLACE(AG55,1,SEARCH("病",AG55)-1,""),"病","")&amp;""&amp;")",""))</f>
        <v>54</v>
      </c>
      <c r="AH854" s="65"/>
      <c r="AI854" s="65"/>
      <c r="AJ854" s="65"/>
    </row>
    <row r="855" spans="1:36">
      <c r="A855" s="65">
        <f t="shared" si="69"/>
        <v>55</v>
      </c>
      <c r="B855" s="65" t="str">
        <f t="shared" si="69"/>
        <v>張恩齊</v>
      </c>
      <c r="C855" s="65" t="str">
        <f ca="1">CONCATENATE(IF(AND(LEN(C854)&gt;=1,C854&lt;&gt;".",COUNTIF(C56:C$73,"*病*")&gt;0),".",""),IF(C56="病",$A855,""),IF(AND(LEN(C56)&gt;=2,ISNUMBER(SEARCH("病",C56))),$A855&amp;"("&amp;SUBSTITUTE(REPLACE(C56,1,SEARCH("病",C56)-1,""),"病","")&amp;""&amp;")",""))</f>
        <v>55(08-22)</v>
      </c>
      <c r="D855" s="65" t="str">
        <f ca="1">CONCATENATE(IF(AND(LEN(D854)&gt;=1,D854&lt;&gt;".",COUNTIF(D56:D$73,"*病*")&gt;0),".",""),IF(D56="病",$A855,""),IF(AND(LEN(D56)&gt;=2,ISNUMBER(SEARCH("病",D56))),$A855&amp;"("&amp;SUBSTITUTE(REPLACE(D56,1,SEARCH("病",D56)-1,""),"病","")&amp;""&amp;")",""))</f>
        <v/>
      </c>
      <c r="E855" s="65" t="str">
        <f ca="1">CONCATENATE(IF(AND(LEN(E854)&gt;=1,E854&lt;&gt;".",COUNTIF(E56:E$73,"*病*")&gt;0),".",""),IF(E56="病",$A855,""),IF(AND(LEN(E56)&gt;=2,ISNUMBER(SEARCH("病",E56))),$A855&amp;"("&amp;SUBSTITUTE(REPLACE(E56,1,SEARCH("病",E56)-1,""),"病","")&amp;""&amp;")",""))</f>
        <v/>
      </c>
      <c r="F855" s="65" t="str">
        <f ca="1">CONCATENATE(IF(AND(LEN(F854)&gt;=1,F854&lt;&gt;".",COUNTIF(F56:F$73,"*病*")&gt;0),".",""),IF(F56="病",$A855,""),IF(AND(LEN(F56)&gt;=2,ISNUMBER(SEARCH("病",F56))),$A855&amp;"("&amp;SUBSTITUTE(REPLACE(F56,1,SEARCH("病",F56)-1,""),"病","")&amp;""&amp;")",""))</f>
        <v/>
      </c>
      <c r="G855" s="65" t="str">
        <f ca="1">CONCATENATE(IF(AND(LEN(G854)&gt;=1,G854&lt;&gt;".",COUNTIF(G56:G$73,"*病*")&gt;0),".",""),IF(G56="病",$A855,""),IF(AND(LEN(G56)&gt;=2,ISNUMBER(SEARCH("病",G56))),$A855&amp;"("&amp;SUBSTITUTE(REPLACE(G56,1,SEARCH("病",G56)-1,""),"病","")&amp;""&amp;")",""))</f>
        <v/>
      </c>
      <c r="H855" s="65" t="str">
        <f ca="1">CONCATENATE(IF(AND(LEN(H854)&gt;=1,H854&lt;&gt;".",COUNTIF(H56:H$73,"*病*")&gt;0),".",""),IF(H56="病",$A855,""),IF(AND(LEN(H56)&gt;=2,ISNUMBER(SEARCH("病",H56))),$A855&amp;"("&amp;SUBSTITUTE(REPLACE(H56,1,SEARCH("病",H56)-1,""),"病","")&amp;""&amp;")",""))</f>
        <v/>
      </c>
      <c r="I855" s="65" t="str">
        <f ca="1">CONCATENATE(IF(AND(LEN(I854)&gt;=1,I854&lt;&gt;".",COUNTIF(I56:I$73,"*病*")&gt;0),".",""),IF(I56="病",$A855,""),IF(AND(LEN(I56)&gt;=2,ISNUMBER(SEARCH("病",I56))),$A855&amp;"("&amp;SUBSTITUTE(REPLACE(I56,1,SEARCH("病",I56)-1,""),"病","")&amp;""&amp;")",""))</f>
        <v/>
      </c>
      <c r="J855" s="65" t="str">
        <f ca="1">CONCATENATE(IF(AND(LEN(J854)&gt;=1,J854&lt;&gt;".",COUNTIF(J56:J$73,"*病*")&gt;0),".",""),IF(J56="病",$A855,""),IF(AND(LEN(J56)&gt;=2,ISNUMBER(SEARCH("病",J56))),$A855&amp;"("&amp;SUBSTITUTE(REPLACE(J56,1,SEARCH("病",J56)-1,""),"病","")&amp;""&amp;")",""))</f>
        <v/>
      </c>
      <c r="K855" s="65" t="str">
        <f ca="1">CONCATENATE(IF(AND(LEN(K854)&gt;=1,K854&lt;&gt;".",COUNTIF(K56:K$73,"*病*")&gt;0),".",""),IF(K56="病",$A855,""),IF(AND(LEN(K56)&gt;=2,ISNUMBER(SEARCH("病",K56))),$A855&amp;"("&amp;SUBSTITUTE(REPLACE(K56,1,SEARCH("病",K56)-1,""),"病","")&amp;""&amp;")",""))</f>
        <v/>
      </c>
      <c r="L855" s="65" t="str">
        <f ca="1">CONCATENATE(IF(AND(LEN(L854)&gt;=1,L854&lt;&gt;".",COUNTIF(L56:L$73,"*病*")&gt;0),".",""),IF(L56="病",$A855,""),IF(AND(LEN(L56)&gt;=2,ISNUMBER(SEARCH("病",L56))),$A855&amp;"("&amp;SUBSTITUTE(REPLACE(L56,1,SEARCH("病",L56)-1,""),"病","")&amp;""&amp;")",""))</f>
        <v/>
      </c>
      <c r="M855" s="65" t="str">
        <f ca="1">CONCATENATE(IF(AND(LEN(M854)&gt;=1,M854&lt;&gt;".",COUNTIF(M56:M$73,"*病*")&gt;0),".",""),IF(M56="病",$A855,""),IF(AND(LEN(M56)&gt;=2,ISNUMBER(SEARCH("病",M56))),$A855&amp;"("&amp;SUBSTITUTE(REPLACE(M56,1,SEARCH("病",M56)-1,""),"病","")&amp;""&amp;")",""))</f>
        <v/>
      </c>
      <c r="N855" s="65" t="str">
        <f ca="1">CONCATENATE(IF(AND(LEN(N854)&gt;=1,N854&lt;&gt;".",COUNTIF(N56:N$73,"*病*")&gt;0),".",""),IF(N56="病",$A855,""),IF(AND(LEN(N56)&gt;=2,ISNUMBER(SEARCH("病",N56))),$A855&amp;"("&amp;SUBSTITUTE(REPLACE(N56,1,SEARCH("病",N56)-1,""),"病","")&amp;""&amp;")",""))</f>
        <v/>
      </c>
      <c r="O855" s="65" t="str">
        <f ca="1">CONCATENATE(IF(AND(LEN(O854)&gt;=1,O854&lt;&gt;".",COUNTIF(O56:O$73,"*病*")&gt;0),".",""),IF(O56="病",$A855,""),IF(AND(LEN(O56)&gt;=2,ISNUMBER(SEARCH("病",O56))),$A855&amp;"("&amp;SUBSTITUTE(REPLACE(O56,1,SEARCH("病",O56)-1,""),"病","")&amp;""&amp;")",""))</f>
        <v/>
      </c>
      <c r="P855" s="65" t="str">
        <f ca="1">CONCATENATE(IF(AND(LEN(P854)&gt;=1,P854&lt;&gt;".",COUNTIF(P56:P$73,"*病*")&gt;0),".",""),IF(P56="病",$A855,""),IF(AND(LEN(P56)&gt;=2,ISNUMBER(SEARCH("病",P56))),$A855&amp;"("&amp;SUBSTITUTE(REPLACE(P56,1,SEARCH("病",P56)-1,""),"病","")&amp;""&amp;")",""))</f>
        <v/>
      </c>
      <c r="Q855" s="65" t="str">
        <f ca="1">CONCATENATE(IF(AND(LEN(Q854)&gt;=1,Q854&lt;&gt;".",COUNTIF(Q56:Q$73,"*病*")&gt;0),".",""),IF(Q56="病",$A855,""),IF(AND(LEN(Q56)&gt;=2,ISNUMBER(SEARCH("病",Q56))),$A855&amp;"("&amp;SUBSTITUTE(REPLACE(Q56,1,SEARCH("病",Q56)-1,""),"病","")&amp;""&amp;")",""))</f>
        <v/>
      </c>
      <c r="R855" s="65" t="str">
        <f ca="1">CONCATENATE(IF(AND(LEN(R854)&gt;=1,R854&lt;&gt;".",COUNTIF(R56:R$73,"*病*")&gt;0),".",""),IF(R56="病",$A855,""),IF(AND(LEN(R56)&gt;=2,ISNUMBER(SEARCH("病",R56))),$A855&amp;"("&amp;SUBSTITUTE(REPLACE(R56,1,SEARCH("病",R56)-1,""),"病","")&amp;""&amp;")",""))</f>
        <v/>
      </c>
      <c r="S855" s="65" t="str">
        <f ca="1">CONCATENATE(IF(AND(LEN(S854)&gt;=1,S854&lt;&gt;".",COUNTIF(S56:S$73,"*病*")&gt;0),".",""),IF(S56="病",$A855,""),IF(AND(LEN(S56)&gt;=2,ISNUMBER(SEARCH("病",S56))),$A855&amp;"("&amp;SUBSTITUTE(REPLACE(S56,1,SEARCH("病",S56)-1,""),"病","")&amp;""&amp;")",""))</f>
        <v/>
      </c>
      <c r="T855" s="65" t="str">
        <f ca="1">CONCATENATE(IF(AND(LEN(T854)&gt;=1,T854&lt;&gt;".",COUNTIF(T56:T$73,"*病*")&gt;0),".",""),IF(T56="病",$A855,""),IF(AND(LEN(T56)&gt;=2,ISNUMBER(SEARCH("病",T56))),$A855&amp;"("&amp;SUBSTITUTE(REPLACE(T56,1,SEARCH("病",T56)-1,""),"病","")&amp;""&amp;")",""))</f>
        <v/>
      </c>
      <c r="U855" s="65" t="str">
        <f ca="1">CONCATENATE(IF(AND(LEN(U854)&gt;=1,U854&lt;&gt;".",COUNTIF(U56:U$73,"*病*")&gt;0),".",""),IF(U56="病",$A855,""),IF(AND(LEN(U56)&gt;=2,ISNUMBER(SEARCH("病",U56))),$A855&amp;"("&amp;SUBSTITUTE(REPLACE(U56,1,SEARCH("病",U56)-1,""),"病","")&amp;""&amp;")",""))</f>
        <v/>
      </c>
      <c r="V855" s="65" t="str">
        <f ca="1">CONCATENATE(IF(AND(LEN(V854)&gt;=1,V854&lt;&gt;".",COUNTIF(V56:V$73,"*病*")&gt;0),".",""),IF(V56="病",$A855,""),IF(AND(LEN(V56)&gt;=2,ISNUMBER(SEARCH("病",V56))),$A855&amp;"("&amp;SUBSTITUTE(REPLACE(V56,1,SEARCH("病",V56)-1,""),"病","")&amp;""&amp;")",""))</f>
        <v/>
      </c>
      <c r="W855" s="65" t="str">
        <f ca="1">CONCATENATE(IF(AND(LEN(W854)&gt;=1,W854&lt;&gt;".",COUNTIF(W56:W$73,"*病*")&gt;0),".",""),IF(W56="病",$A855,""),IF(AND(LEN(W56)&gt;=2,ISNUMBER(SEARCH("病",W56))),$A855&amp;"("&amp;SUBSTITUTE(REPLACE(W56,1,SEARCH("病",W56)-1,""),"病","")&amp;""&amp;")",""))</f>
        <v/>
      </c>
      <c r="X855" s="65" t="str">
        <f ca="1">CONCATENATE(IF(AND(LEN(X854)&gt;=1,X854&lt;&gt;".",COUNTIF(X56:X$73,"*病*")&gt;0),".",""),IF(X56="病",$A855,""),IF(AND(LEN(X56)&gt;=2,ISNUMBER(SEARCH("病",X56))),$A855&amp;"("&amp;SUBSTITUTE(REPLACE(X56,1,SEARCH("病",X56)-1,""),"病","")&amp;""&amp;")",""))</f>
        <v/>
      </c>
      <c r="Y855" s="65" t="str">
        <f ca="1">CONCATENATE(IF(AND(LEN(Y854)&gt;=1,Y854&lt;&gt;".",COUNTIF(Y56:Y$73,"*病*")&gt;0),".",""),IF(Y56="病",$A855,""),IF(AND(LEN(Y56)&gt;=2,ISNUMBER(SEARCH("病",Y56))),$A855&amp;"("&amp;SUBSTITUTE(REPLACE(Y56,1,SEARCH("病",Y56)-1,""),"病","")&amp;""&amp;")",""))</f>
        <v/>
      </c>
      <c r="Z855" s="65" t="str">
        <f ca="1">CONCATENATE(IF(AND(LEN(Z854)&gt;=1,Z854&lt;&gt;".",COUNTIF(Z56:Z$73,"*病*")&gt;0),".",""),IF(Z56="病",$A855,""),IF(AND(LEN(Z56)&gt;=2,ISNUMBER(SEARCH("病",Z56))),$A855&amp;"("&amp;SUBSTITUTE(REPLACE(Z56,1,SEARCH("病",Z56)-1,""),"病","")&amp;""&amp;")",""))</f>
        <v/>
      </c>
      <c r="AA855" s="65" t="str">
        <f ca="1">CONCATENATE(IF(AND(LEN(AA854)&gt;=1,AA854&lt;&gt;".",COUNTIF(AA56:AA$73,"*病*")&gt;0),".",""),IF(AA56="病",$A855,""),IF(AND(LEN(AA56)&gt;=2,ISNUMBER(SEARCH("病",AA56))),$A855&amp;"("&amp;SUBSTITUTE(REPLACE(AA56,1,SEARCH("病",AA56)-1,""),"病","")&amp;""&amp;")",""))</f>
        <v/>
      </c>
      <c r="AB855" s="65" t="str">
        <f ca="1">CONCATENATE(IF(AND(LEN(AB854)&gt;=1,AB854&lt;&gt;".",COUNTIF(AB56:AB$73,"*病*")&gt;0),".",""),IF(AB56="病",$A855,""),IF(AND(LEN(AB56)&gt;=2,ISNUMBER(SEARCH("病",AB56))),$A855&amp;"("&amp;SUBSTITUTE(REPLACE(AB56,1,SEARCH("病",AB56)-1,""),"病","")&amp;""&amp;")",""))</f>
        <v/>
      </c>
      <c r="AC855" s="65" t="str">
        <f ca="1">CONCATENATE(IF(AND(LEN(AC854)&gt;=1,AC854&lt;&gt;".",COUNTIF(AC56:AC$73,"*病*")&gt;0),".",""),IF(AC56="病",$A855,""),IF(AND(LEN(AC56)&gt;=2,ISNUMBER(SEARCH("病",AC56))),$A855&amp;"("&amp;SUBSTITUTE(REPLACE(AC56,1,SEARCH("病",AC56)-1,""),"病","")&amp;""&amp;")",""))</f>
        <v/>
      </c>
      <c r="AD855" s="65" t="str">
        <f ca="1">CONCATENATE(IF(AND(LEN(AD854)&gt;=1,AD854&lt;&gt;".",COUNTIF(AD56:AD$73,"*病*")&gt;0),".",""),IF(AD56="病",$A855,""),IF(AND(LEN(AD56)&gt;=2,ISNUMBER(SEARCH("病",AD56))),$A855&amp;"("&amp;SUBSTITUTE(REPLACE(AD56,1,SEARCH("病",AD56)-1,""),"病","")&amp;""&amp;")",""))</f>
        <v/>
      </c>
      <c r="AE855" s="65" t="str">
        <f ca="1">CONCATENATE(IF(AND(LEN(AE854)&gt;=1,AE854&lt;&gt;".",COUNTIF(AE56:AE$73,"*病*")&gt;0),".",""),IF(AE56="病",$A855,""),IF(AND(LEN(AE56)&gt;=2,ISNUMBER(SEARCH("病",AE56))),$A855&amp;"("&amp;SUBSTITUTE(REPLACE(AE56,1,SEARCH("病",AE56)-1,""),"病","")&amp;""&amp;")",""))</f>
        <v/>
      </c>
      <c r="AF855" s="65" t="str">
        <f ca="1">CONCATENATE(IF(AND(LEN(AF854)&gt;=1,AF854&lt;&gt;".",COUNTIF(AF56:AF$73,"*病*")&gt;0),".",""),IF(AF56="病",$A855,""),IF(AND(LEN(AF56)&gt;=2,ISNUMBER(SEARCH("病",AF56))),$A855&amp;"("&amp;SUBSTITUTE(REPLACE(AF56,1,SEARCH("病",AF56)-1,""),"病","")&amp;""&amp;")",""))</f>
        <v/>
      </c>
      <c r="AG855" s="65" t="str">
        <f ca="1">CONCATENATE(IF(AND(LEN(AG854)&gt;=1,AG854&lt;&gt;".",COUNTIF(AG56:AG$73,"*病*")&gt;0),".",""),IF(AG56="病",$A855,""),IF(AND(LEN(AG56)&gt;=2,ISNUMBER(SEARCH("病",AG56))),$A855&amp;"("&amp;SUBSTITUTE(REPLACE(AG56,1,SEARCH("病",AG56)-1,""),"病","")&amp;""&amp;")",""))</f>
        <v/>
      </c>
      <c r="AH855" s="65"/>
      <c r="AI855" s="65"/>
      <c r="AJ855" s="65"/>
    </row>
    <row r="856" spans="1:36">
      <c r="A856" s="65">
        <f t="shared" si="69"/>
        <v>56</v>
      </c>
      <c r="B856" s="65" t="str">
        <f t="shared" si="69"/>
        <v>許翊呈</v>
      </c>
      <c r="C856" s="65" t="str">
        <f ca="1">CONCATENATE(IF(AND(LEN(C855)&gt;=1,C855&lt;&gt;".",COUNTIF(C57:C$73,"*病*")&gt;0),".",""),IF(C57="病",$A856,""),IF(AND(LEN(C57)&gt;=2,ISNUMBER(SEARCH("病",C57))),$A856&amp;"("&amp;SUBSTITUTE(REPLACE(C57,1,SEARCH("病",C57)-1,""),"病","")&amp;""&amp;")",""))</f>
        <v>.</v>
      </c>
      <c r="D856" s="65" t="str">
        <f ca="1">CONCATENATE(IF(AND(LEN(D855)&gt;=1,D855&lt;&gt;".",COUNTIF(D57:D$73,"*病*")&gt;0),".",""),IF(D57="病",$A856,""),IF(AND(LEN(D57)&gt;=2,ISNUMBER(SEARCH("病",D57))),$A856&amp;"("&amp;SUBSTITUTE(REPLACE(D57,1,SEARCH("病",D57)-1,""),"病","")&amp;""&amp;")",""))</f>
        <v/>
      </c>
      <c r="E856" s="65" t="str">
        <f ca="1">CONCATENATE(IF(AND(LEN(E855)&gt;=1,E855&lt;&gt;".",COUNTIF(E57:E$73,"*病*")&gt;0),".",""),IF(E57="病",$A856,""),IF(AND(LEN(E57)&gt;=2,ISNUMBER(SEARCH("病",E57))),$A856&amp;"("&amp;SUBSTITUTE(REPLACE(E57,1,SEARCH("病",E57)-1,""),"病","")&amp;""&amp;")",""))</f>
        <v>56(06-4日22)</v>
      </c>
      <c r="F856" s="65" t="str">
        <f ca="1">CONCATENATE(IF(AND(LEN(F855)&gt;=1,F855&lt;&gt;".",COUNTIF(F57:F$73,"*病*")&gt;0),".",""),IF(F57="病",$A856,""),IF(AND(LEN(F57)&gt;=2,ISNUMBER(SEARCH("病",F57))),$A856&amp;"("&amp;SUBSTITUTE(REPLACE(F57,1,SEARCH("病",F57)-1,""),"病","")&amp;""&amp;")",""))</f>
        <v>56(3日06-4日22)</v>
      </c>
      <c r="G856" s="65" t="str">
        <f ca="1">CONCATENATE(IF(AND(LEN(G855)&gt;=1,G855&lt;&gt;".",COUNTIF(G57:G$73,"*病*")&gt;0),".",""),IF(G57="病",$A856,""),IF(AND(LEN(G57)&gt;=2,ISNUMBER(SEARCH("病",G57))),$A856&amp;"("&amp;SUBSTITUTE(REPLACE(G57,1,SEARCH("病",G57)-1,""),"病","")&amp;""&amp;")",""))</f>
        <v/>
      </c>
      <c r="H856" s="65" t="str">
        <f ca="1">CONCATENATE(IF(AND(LEN(H855)&gt;=1,H855&lt;&gt;".",COUNTIF(H57:H$73,"*病*")&gt;0),".",""),IF(H57="病",$A856,""),IF(AND(LEN(H57)&gt;=2,ISNUMBER(SEARCH("病",H57))),$A856&amp;"("&amp;SUBSTITUTE(REPLACE(H57,1,SEARCH("病",H57)-1,""),"病","")&amp;""&amp;")",""))</f>
        <v/>
      </c>
      <c r="I856" s="65" t="str">
        <f ca="1">CONCATENATE(IF(AND(LEN(I855)&gt;=1,I855&lt;&gt;".",COUNTIF(I57:I$73,"*病*")&gt;0),".",""),IF(I57="病",$A856,""),IF(AND(LEN(I57)&gt;=2,ISNUMBER(SEARCH("病",I57))),$A856&amp;"("&amp;SUBSTITUTE(REPLACE(I57,1,SEARCH("病",I57)-1,""),"病","")&amp;""&amp;")",""))</f>
        <v/>
      </c>
      <c r="J856" s="65" t="str">
        <f ca="1">CONCATENATE(IF(AND(LEN(J855)&gt;=1,J855&lt;&gt;".",COUNTIF(J57:J$73,"*病*")&gt;0),".",""),IF(J57="病",$A856,""),IF(AND(LEN(J57)&gt;=2,ISNUMBER(SEARCH("病",J57))),$A856&amp;"("&amp;SUBSTITUTE(REPLACE(J57,1,SEARCH("病",J57)-1,""),"病","")&amp;""&amp;")",""))</f>
        <v/>
      </c>
      <c r="K856" s="65" t="str">
        <f ca="1">CONCATENATE(IF(AND(LEN(K855)&gt;=1,K855&lt;&gt;".",COUNTIF(K57:K$73,"*病*")&gt;0),".",""),IF(K57="病",$A856,""),IF(AND(LEN(K57)&gt;=2,ISNUMBER(SEARCH("病",K57))),$A856&amp;"("&amp;SUBSTITUTE(REPLACE(K57,1,SEARCH("病",K57)-1,""),"病","")&amp;""&amp;")",""))</f>
        <v/>
      </c>
      <c r="L856" s="65" t="str">
        <f ca="1">CONCATENATE(IF(AND(LEN(L855)&gt;=1,L855&lt;&gt;".",COUNTIF(L57:L$73,"*病*")&gt;0),".",""),IF(L57="病",$A856,""),IF(AND(LEN(L57)&gt;=2,ISNUMBER(SEARCH("病",L57))),$A856&amp;"("&amp;SUBSTITUTE(REPLACE(L57,1,SEARCH("病",L57)-1,""),"病","")&amp;""&amp;")",""))</f>
        <v/>
      </c>
      <c r="M856" s="65" t="str">
        <f ca="1">CONCATENATE(IF(AND(LEN(M855)&gt;=1,M855&lt;&gt;".",COUNTIF(M57:M$73,"*病*")&gt;0),".",""),IF(M57="病",$A856,""),IF(AND(LEN(M57)&gt;=2,ISNUMBER(SEARCH("病",M57))),$A856&amp;"("&amp;SUBSTITUTE(REPLACE(M57,1,SEARCH("病",M57)-1,""),"病","")&amp;""&amp;")",""))</f>
        <v/>
      </c>
      <c r="N856" s="65" t="str">
        <f ca="1">CONCATENATE(IF(AND(LEN(N855)&gt;=1,N855&lt;&gt;".",COUNTIF(N57:N$73,"*病*")&gt;0),".",""),IF(N57="病",$A856,""),IF(AND(LEN(N57)&gt;=2,ISNUMBER(SEARCH("病",N57))),$A856&amp;"("&amp;SUBSTITUTE(REPLACE(N57,1,SEARCH("病",N57)-1,""),"病","")&amp;""&amp;")",""))</f>
        <v/>
      </c>
      <c r="O856" s="65" t="str">
        <f ca="1">CONCATENATE(IF(AND(LEN(O855)&gt;=1,O855&lt;&gt;".",COUNTIF(O57:O$73,"*病*")&gt;0),".",""),IF(O57="病",$A856,""),IF(AND(LEN(O57)&gt;=2,ISNUMBER(SEARCH("病",O57))),$A856&amp;"("&amp;SUBSTITUTE(REPLACE(O57,1,SEARCH("病",O57)-1,""),"病","")&amp;""&amp;")",""))</f>
        <v/>
      </c>
      <c r="P856" s="65" t="str">
        <f ca="1">CONCATENATE(IF(AND(LEN(P855)&gt;=1,P855&lt;&gt;".",COUNTIF(P57:P$73,"*病*")&gt;0),".",""),IF(P57="病",$A856,""),IF(AND(LEN(P57)&gt;=2,ISNUMBER(SEARCH("病",P57))),$A856&amp;"("&amp;SUBSTITUTE(REPLACE(P57,1,SEARCH("病",P57)-1,""),"病","")&amp;""&amp;")",""))</f>
        <v/>
      </c>
      <c r="Q856" s="65" t="str">
        <f ca="1">CONCATENATE(IF(AND(LEN(Q855)&gt;=1,Q855&lt;&gt;".",COUNTIF(Q57:Q$73,"*病*")&gt;0),".",""),IF(Q57="病",$A856,""),IF(AND(LEN(Q57)&gt;=2,ISNUMBER(SEARCH("病",Q57))),$A856&amp;"("&amp;SUBSTITUTE(REPLACE(Q57,1,SEARCH("病",Q57)-1,""),"病","")&amp;""&amp;")",""))</f>
        <v/>
      </c>
      <c r="R856" s="65" t="str">
        <f ca="1">CONCATENATE(IF(AND(LEN(R855)&gt;=1,R855&lt;&gt;".",COUNTIF(R57:R$73,"*病*")&gt;0),".",""),IF(R57="病",$A856,""),IF(AND(LEN(R57)&gt;=2,ISNUMBER(SEARCH("病",R57))),$A856&amp;"("&amp;SUBSTITUTE(REPLACE(R57,1,SEARCH("病",R57)-1,""),"病","")&amp;""&amp;")",""))</f>
        <v/>
      </c>
      <c r="S856" s="65" t="str">
        <f ca="1">CONCATENATE(IF(AND(LEN(S855)&gt;=1,S855&lt;&gt;".",COUNTIF(S57:S$73,"*病*")&gt;0),".",""),IF(S57="病",$A856,""),IF(AND(LEN(S57)&gt;=2,ISNUMBER(SEARCH("病",S57))),$A856&amp;"("&amp;SUBSTITUTE(REPLACE(S57,1,SEARCH("病",S57)-1,""),"病","")&amp;""&amp;")",""))</f>
        <v/>
      </c>
      <c r="T856" s="65" t="str">
        <f ca="1">CONCATENATE(IF(AND(LEN(T855)&gt;=1,T855&lt;&gt;".",COUNTIF(T57:T$73,"*病*")&gt;0),".",""),IF(T57="病",$A856,""),IF(AND(LEN(T57)&gt;=2,ISNUMBER(SEARCH("病",T57))),$A856&amp;"("&amp;SUBSTITUTE(REPLACE(T57,1,SEARCH("病",T57)-1,""),"病","")&amp;""&amp;")",""))</f>
        <v/>
      </c>
      <c r="U856" s="65" t="str">
        <f ca="1">CONCATENATE(IF(AND(LEN(U855)&gt;=1,U855&lt;&gt;".",COUNTIF(U57:U$73,"*病*")&gt;0),".",""),IF(U57="病",$A856,""),IF(AND(LEN(U57)&gt;=2,ISNUMBER(SEARCH("病",U57))),$A856&amp;"("&amp;SUBSTITUTE(REPLACE(U57,1,SEARCH("病",U57)-1,""),"病","")&amp;""&amp;")",""))</f>
        <v/>
      </c>
      <c r="V856" s="65" t="str">
        <f ca="1">CONCATENATE(IF(AND(LEN(V855)&gt;=1,V855&lt;&gt;".",COUNTIF(V57:V$73,"*病*")&gt;0),".",""),IF(V57="病",$A856,""),IF(AND(LEN(V57)&gt;=2,ISNUMBER(SEARCH("病",V57))),$A856&amp;"("&amp;SUBSTITUTE(REPLACE(V57,1,SEARCH("病",V57)-1,""),"病","")&amp;""&amp;")",""))</f>
        <v/>
      </c>
      <c r="W856" s="65" t="str">
        <f ca="1">CONCATENATE(IF(AND(LEN(W855)&gt;=1,W855&lt;&gt;".",COUNTIF(W57:W$73,"*病*")&gt;0),".",""),IF(W57="病",$A856,""),IF(AND(LEN(W57)&gt;=2,ISNUMBER(SEARCH("病",W57))),$A856&amp;"("&amp;SUBSTITUTE(REPLACE(W57,1,SEARCH("病",W57)-1,""),"病","")&amp;""&amp;")",""))</f>
        <v/>
      </c>
      <c r="X856" s="65" t="str">
        <f ca="1">CONCATENATE(IF(AND(LEN(X855)&gt;=1,X855&lt;&gt;".",COUNTIF(X57:X$73,"*病*")&gt;0),".",""),IF(X57="病",$A856,""),IF(AND(LEN(X57)&gt;=2,ISNUMBER(SEARCH("病",X57))),$A856&amp;"("&amp;SUBSTITUTE(REPLACE(X57,1,SEARCH("病",X57)-1,""),"病","")&amp;""&amp;")",""))</f>
        <v/>
      </c>
      <c r="Y856" s="65" t="str">
        <f ca="1">CONCATENATE(IF(AND(LEN(Y855)&gt;=1,Y855&lt;&gt;".",COUNTIF(Y57:Y$73,"*病*")&gt;0),".",""),IF(Y57="病",$A856,""),IF(AND(LEN(Y57)&gt;=2,ISNUMBER(SEARCH("病",Y57))),$A856&amp;"("&amp;SUBSTITUTE(REPLACE(Y57,1,SEARCH("病",Y57)-1,""),"病","")&amp;""&amp;")",""))</f>
        <v/>
      </c>
      <c r="Z856" s="65" t="str">
        <f ca="1">CONCATENATE(IF(AND(LEN(Z855)&gt;=1,Z855&lt;&gt;".",COUNTIF(Z57:Z$73,"*病*")&gt;0),".",""),IF(Z57="病",$A856,""),IF(AND(LEN(Z57)&gt;=2,ISNUMBER(SEARCH("病",Z57))),$A856&amp;"("&amp;SUBSTITUTE(REPLACE(Z57,1,SEARCH("病",Z57)-1,""),"病","")&amp;""&amp;")",""))</f>
        <v/>
      </c>
      <c r="AA856" s="65" t="str">
        <f ca="1">CONCATENATE(IF(AND(LEN(AA855)&gt;=1,AA855&lt;&gt;".",COUNTIF(AA57:AA$73,"*病*")&gt;0),".",""),IF(AA57="病",$A856,""),IF(AND(LEN(AA57)&gt;=2,ISNUMBER(SEARCH("病",AA57))),$A856&amp;"("&amp;SUBSTITUTE(REPLACE(AA57,1,SEARCH("病",AA57)-1,""),"病","")&amp;""&amp;")",""))</f>
        <v/>
      </c>
      <c r="AB856" s="65" t="str">
        <f ca="1">CONCATENATE(IF(AND(LEN(AB855)&gt;=1,AB855&lt;&gt;".",COUNTIF(AB57:AB$73,"*病*")&gt;0),".",""),IF(AB57="病",$A856,""),IF(AND(LEN(AB57)&gt;=2,ISNUMBER(SEARCH("病",AB57))),$A856&amp;"("&amp;SUBSTITUTE(REPLACE(AB57,1,SEARCH("病",AB57)-1,""),"病","")&amp;""&amp;")",""))</f>
        <v/>
      </c>
      <c r="AC856" s="65" t="str">
        <f ca="1">CONCATENATE(IF(AND(LEN(AC855)&gt;=1,AC855&lt;&gt;".",COUNTIF(AC57:AC$73,"*病*")&gt;0),".",""),IF(AC57="病",$A856,""),IF(AND(LEN(AC57)&gt;=2,ISNUMBER(SEARCH("病",AC57))),$A856&amp;"("&amp;SUBSTITUTE(REPLACE(AC57,1,SEARCH("病",AC57)-1,""),"病","")&amp;""&amp;")",""))</f>
        <v/>
      </c>
      <c r="AD856" s="65" t="str">
        <f ca="1">CONCATENATE(IF(AND(LEN(AD855)&gt;=1,AD855&lt;&gt;".",COUNTIF(AD57:AD$73,"*病*")&gt;0),".",""),IF(AD57="病",$A856,""),IF(AND(LEN(AD57)&gt;=2,ISNUMBER(SEARCH("病",AD57))),$A856&amp;"("&amp;SUBSTITUTE(REPLACE(AD57,1,SEARCH("病",AD57)-1,""),"病","")&amp;""&amp;")",""))</f>
        <v/>
      </c>
      <c r="AE856" s="65" t="str">
        <f ca="1">CONCATENATE(IF(AND(LEN(AE855)&gt;=1,AE855&lt;&gt;".",COUNTIF(AE57:AE$73,"*病*")&gt;0),".",""),IF(AE57="病",$A856,""),IF(AND(LEN(AE57)&gt;=2,ISNUMBER(SEARCH("病",AE57))),$A856&amp;"("&amp;SUBSTITUTE(REPLACE(AE57,1,SEARCH("病",AE57)-1,""),"病","")&amp;""&amp;")",""))</f>
        <v/>
      </c>
      <c r="AF856" s="65" t="str">
        <f ca="1">CONCATENATE(IF(AND(LEN(AF855)&gt;=1,AF855&lt;&gt;".",COUNTIF(AF57:AF$73,"*病*")&gt;0),".",""),IF(AF57="病",$A856,""),IF(AND(LEN(AF57)&gt;=2,ISNUMBER(SEARCH("病",AF57))),$A856&amp;"("&amp;SUBSTITUTE(REPLACE(AF57,1,SEARCH("病",AF57)-1,""),"病","")&amp;""&amp;")",""))</f>
        <v/>
      </c>
      <c r="AG856" s="65" t="str">
        <f ca="1">CONCATENATE(IF(AND(LEN(AG855)&gt;=1,AG855&lt;&gt;".",COUNTIF(AG57:AG$73,"*病*")&gt;0),".",""),IF(AG57="病",$A856,""),IF(AND(LEN(AG57)&gt;=2,ISNUMBER(SEARCH("病",AG57))),$A856&amp;"("&amp;SUBSTITUTE(REPLACE(AG57,1,SEARCH("病",AG57)-1,""),"病","")&amp;""&amp;")",""))</f>
        <v/>
      </c>
      <c r="AH856" s="65"/>
      <c r="AI856" s="65"/>
      <c r="AJ856" s="65"/>
    </row>
    <row r="857" spans="1:36">
      <c r="A857" s="65">
        <f t="shared" si="69"/>
        <v>57</v>
      </c>
      <c r="B857" s="65" t="str">
        <f t="shared" si="69"/>
        <v>周承澔</v>
      </c>
      <c r="C857" s="65" t="str">
        <f ca="1">CONCATENATE(IF(AND(LEN(C856)&gt;=1,C856&lt;&gt;".",COUNTIF(C58:C$73,"*病*")&gt;0),".",""),IF(C58="病",$A857,""),IF(AND(LEN(C58)&gt;=2,ISNUMBER(SEARCH("病",C58))),$A857&amp;"("&amp;SUBSTITUTE(REPLACE(C58,1,SEARCH("病",C58)-1,""),"病","")&amp;""&amp;")",""))</f>
        <v/>
      </c>
      <c r="D857" s="65" t="str">
        <f ca="1">CONCATENATE(IF(AND(LEN(D856)&gt;=1,D856&lt;&gt;".",COUNTIF(D58:D$73,"*病*")&gt;0),".",""),IF(D58="病",$A857,""),IF(AND(LEN(D58)&gt;=2,ISNUMBER(SEARCH("病",D58))),$A857&amp;"("&amp;SUBSTITUTE(REPLACE(D58,1,SEARCH("病",D58)-1,""),"病","")&amp;""&amp;")",""))</f>
        <v/>
      </c>
      <c r="E857" s="65" t="str">
        <f ca="1">CONCATENATE(IF(AND(LEN(E856)&gt;=1,E856&lt;&gt;".",COUNTIF(E58:E$73,"*病*")&gt;0),".",""),IF(E58="病",$A857,""),IF(AND(LEN(E58)&gt;=2,ISNUMBER(SEARCH("病",E58))),$A857&amp;"("&amp;SUBSTITUTE(REPLACE(E58,1,SEARCH("病",E58)-1,""),"病","")&amp;""&amp;")",""))</f>
        <v/>
      </c>
      <c r="F857" s="65" t="str">
        <f ca="1">CONCATENATE(IF(AND(LEN(F856)&gt;=1,F856&lt;&gt;".",COUNTIF(F58:F$73,"*病*")&gt;0),".",""),IF(F58="病",$A857,""),IF(AND(LEN(F58)&gt;=2,ISNUMBER(SEARCH("病",F58))),$A857&amp;"("&amp;SUBSTITUTE(REPLACE(F58,1,SEARCH("病",F58)-1,""),"病","")&amp;""&amp;")",""))</f>
        <v>.</v>
      </c>
      <c r="G857" s="65" t="str">
        <f ca="1">CONCATENATE(IF(AND(LEN(G856)&gt;=1,G856&lt;&gt;".",COUNTIF(G58:G$73,"*病*")&gt;0),".",""),IF(G58="病",$A857,""),IF(AND(LEN(G58)&gt;=2,ISNUMBER(SEARCH("病",G58))),$A857&amp;"("&amp;SUBSTITUTE(REPLACE(G58,1,SEARCH("病",G58)-1,""),"病","")&amp;""&amp;")",""))</f>
        <v/>
      </c>
      <c r="H857" s="65" t="str">
        <f ca="1">CONCATENATE(IF(AND(LEN(H856)&gt;=1,H856&lt;&gt;".",COUNTIF(H58:H$73,"*病*")&gt;0),".",""),IF(H58="病",$A857,""),IF(AND(LEN(H58)&gt;=2,ISNUMBER(SEARCH("病",H58))),$A857&amp;"("&amp;SUBSTITUTE(REPLACE(H58,1,SEARCH("病",H58)-1,""),"病","")&amp;""&amp;")",""))</f>
        <v/>
      </c>
      <c r="I857" s="65" t="str">
        <f ca="1">CONCATENATE(IF(AND(LEN(I856)&gt;=1,I856&lt;&gt;".",COUNTIF(I58:I$73,"*病*")&gt;0),".",""),IF(I58="病",$A857,""),IF(AND(LEN(I58)&gt;=2,ISNUMBER(SEARCH("病",I58))),$A857&amp;"("&amp;SUBSTITUTE(REPLACE(I58,1,SEARCH("病",I58)-1,""),"病","")&amp;""&amp;")",""))</f>
        <v/>
      </c>
      <c r="J857" s="65" t="str">
        <f ca="1">CONCATENATE(IF(AND(LEN(J856)&gt;=1,J856&lt;&gt;".",COUNTIF(J58:J$73,"*病*")&gt;0),".",""),IF(J58="病",$A857,""),IF(AND(LEN(J58)&gt;=2,ISNUMBER(SEARCH("病",J58))),$A857&amp;"("&amp;SUBSTITUTE(REPLACE(J58,1,SEARCH("病",J58)-1,""),"病","")&amp;""&amp;")",""))</f>
        <v/>
      </c>
      <c r="K857" s="65" t="str">
        <f ca="1">CONCATENATE(IF(AND(LEN(K856)&gt;=1,K856&lt;&gt;".",COUNTIF(K58:K$73,"*病*")&gt;0),".",""),IF(K58="病",$A857,""),IF(AND(LEN(K58)&gt;=2,ISNUMBER(SEARCH("病",K58))),$A857&amp;"("&amp;SUBSTITUTE(REPLACE(K58,1,SEARCH("病",K58)-1,""),"病","")&amp;""&amp;")",""))</f>
        <v/>
      </c>
      <c r="L857" s="65" t="str">
        <f ca="1">CONCATENATE(IF(AND(LEN(L856)&gt;=1,L856&lt;&gt;".",COUNTIF(L58:L$73,"*病*")&gt;0),".",""),IF(L58="病",$A857,""),IF(AND(LEN(L58)&gt;=2,ISNUMBER(SEARCH("病",L58))),$A857&amp;"("&amp;SUBSTITUTE(REPLACE(L58,1,SEARCH("病",L58)-1,""),"病","")&amp;""&amp;")",""))</f>
        <v/>
      </c>
      <c r="M857" s="65" t="str">
        <f ca="1">CONCATENATE(IF(AND(LEN(M856)&gt;=1,M856&lt;&gt;".",COUNTIF(M58:M$73,"*病*")&gt;0),".",""),IF(M58="病",$A857,""),IF(AND(LEN(M58)&gt;=2,ISNUMBER(SEARCH("病",M58))),$A857&amp;"("&amp;SUBSTITUTE(REPLACE(M58,1,SEARCH("病",M58)-1,""),"病","")&amp;""&amp;")",""))</f>
        <v/>
      </c>
      <c r="N857" s="65" t="str">
        <f ca="1">CONCATENATE(IF(AND(LEN(N856)&gt;=1,N856&lt;&gt;".",COUNTIF(N58:N$73,"*病*")&gt;0),".",""),IF(N58="病",$A857,""),IF(AND(LEN(N58)&gt;=2,ISNUMBER(SEARCH("病",N58))),$A857&amp;"("&amp;SUBSTITUTE(REPLACE(N58,1,SEARCH("病",N58)-1,""),"病","")&amp;""&amp;")",""))</f>
        <v/>
      </c>
      <c r="O857" s="65" t="str">
        <f ca="1">CONCATENATE(IF(AND(LEN(O856)&gt;=1,O856&lt;&gt;".",COUNTIF(O58:O$73,"*病*")&gt;0),".",""),IF(O58="病",$A857,""),IF(AND(LEN(O58)&gt;=2,ISNUMBER(SEARCH("病",O58))),$A857&amp;"("&amp;SUBSTITUTE(REPLACE(O58,1,SEARCH("病",O58)-1,""),"病","")&amp;""&amp;")",""))</f>
        <v/>
      </c>
      <c r="P857" s="65" t="str">
        <f ca="1">CONCATENATE(IF(AND(LEN(P856)&gt;=1,P856&lt;&gt;".",COUNTIF(P58:P$73,"*病*")&gt;0),".",""),IF(P58="病",$A857,""),IF(AND(LEN(P58)&gt;=2,ISNUMBER(SEARCH("病",P58))),$A857&amp;"("&amp;SUBSTITUTE(REPLACE(P58,1,SEARCH("病",P58)-1,""),"病","")&amp;""&amp;")",""))</f>
        <v/>
      </c>
      <c r="Q857" s="65" t="str">
        <f ca="1">CONCATENATE(IF(AND(LEN(Q856)&gt;=1,Q856&lt;&gt;".",COUNTIF(Q58:Q$73,"*病*")&gt;0),".",""),IF(Q58="病",$A857,""),IF(AND(LEN(Q58)&gt;=2,ISNUMBER(SEARCH("病",Q58))),$A857&amp;"("&amp;SUBSTITUTE(REPLACE(Q58,1,SEARCH("病",Q58)-1,""),"病","")&amp;""&amp;")",""))</f>
        <v/>
      </c>
      <c r="R857" s="65" t="str">
        <f ca="1">CONCATENATE(IF(AND(LEN(R856)&gt;=1,R856&lt;&gt;".",COUNTIF(R58:R$73,"*病*")&gt;0),".",""),IF(R58="病",$A857,""),IF(AND(LEN(R58)&gt;=2,ISNUMBER(SEARCH("病",R58))),$A857&amp;"("&amp;SUBSTITUTE(REPLACE(R58,1,SEARCH("病",R58)-1,""),"病","")&amp;""&amp;")",""))</f>
        <v/>
      </c>
      <c r="S857" s="65" t="str">
        <f ca="1">CONCATENATE(IF(AND(LEN(S856)&gt;=1,S856&lt;&gt;".",COUNTIF(S58:S$73,"*病*")&gt;0),".",""),IF(S58="病",$A857,""),IF(AND(LEN(S58)&gt;=2,ISNUMBER(SEARCH("病",S58))),$A857&amp;"("&amp;SUBSTITUTE(REPLACE(S58,1,SEARCH("病",S58)-1,""),"病","")&amp;""&amp;")",""))</f>
        <v/>
      </c>
      <c r="T857" s="65" t="str">
        <f ca="1">CONCATENATE(IF(AND(LEN(T856)&gt;=1,T856&lt;&gt;".",COUNTIF(T58:T$73,"*病*")&gt;0),".",""),IF(T58="病",$A857,""),IF(AND(LEN(T58)&gt;=2,ISNUMBER(SEARCH("病",T58))),$A857&amp;"("&amp;SUBSTITUTE(REPLACE(T58,1,SEARCH("病",T58)-1,""),"病","")&amp;""&amp;")",""))</f>
        <v/>
      </c>
      <c r="U857" s="65" t="str">
        <f ca="1">CONCATENATE(IF(AND(LEN(U856)&gt;=1,U856&lt;&gt;".",COUNTIF(U58:U$73,"*病*")&gt;0),".",""),IF(U58="病",$A857,""),IF(AND(LEN(U58)&gt;=2,ISNUMBER(SEARCH("病",U58))),$A857&amp;"("&amp;SUBSTITUTE(REPLACE(U58,1,SEARCH("病",U58)-1,""),"病","")&amp;""&amp;")",""))</f>
        <v/>
      </c>
      <c r="V857" s="65" t="str">
        <f ca="1">CONCATENATE(IF(AND(LEN(V856)&gt;=1,V856&lt;&gt;".",COUNTIF(V58:V$73,"*病*")&gt;0),".",""),IF(V58="病",$A857,""),IF(AND(LEN(V58)&gt;=2,ISNUMBER(SEARCH("病",V58))),$A857&amp;"("&amp;SUBSTITUTE(REPLACE(V58,1,SEARCH("病",V58)-1,""),"病","")&amp;""&amp;")",""))</f>
        <v/>
      </c>
      <c r="W857" s="65" t="str">
        <f ca="1">CONCATENATE(IF(AND(LEN(W856)&gt;=1,W856&lt;&gt;".",COUNTIF(W58:W$73,"*病*")&gt;0),".",""),IF(W58="病",$A857,""),IF(AND(LEN(W58)&gt;=2,ISNUMBER(SEARCH("病",W58))),$A857&amp;"("&amp;SUBSTITUTE(REPLACE(W58,1,SEARCH("病",W58)-1,""),"病","")&amp;""&amp;")",""))</f>
        <v/>
      </c>
      <c r="X857" s="65" t="str">
        <f ca="1">CONCATENATE(IF(AND(LEN(X856)&gt;=1,X856&lt;&gt;".",COUNTIF(X58:X$73,"*病*")&gt;0),".",""),IF(X58="病",$A857,""),IF(AND(LEN(X58)&gt;=2,ISNUMBER(SEARCH("病",X58))),$A857&amp;"("&amp;SUBSTITUTE(REPLACE(X58,1,SEARCH("病",X58)-1,""),"病","")&amp;""&amp;")",""))</f>
        <v/>
      </c>
      <c r="Y857" s="65" t="str">
        <f ca="1">CONCATENATE(IF(AND(LEN(Y856)&gt;=1,Y856&lt;&gt;".",COUNTIF(Y58:Y$73,"*病*")&gt;0),".",""),IF(Y58="病",$A857,""),IF(AND(LEN(Y58)&gt;=2,ISNUMBER(SEARCH("病",Y58))),$A857&amp;"("&amp;SUBSTITUTE(REPLACE(Y58,1,SEARCH("病",Y58)-1,""),"病","")&amp;""&amp;")",""))</f>
        <v/>
      </c>
      <c r="Z857" s="65" t="str">
        <f ca="1">CONCATENATE(IF(AND(LEN(Z856)&gt;=1,Z856&lt;&gt;".",COUNTIF(Z58:Z$73,"*病*")&gt;0),".",""),IF(Z58="病",$A857,""),IF(AND(LEN(Z58)&gt;=2,ISNUMBER(SEARCH("病",Z58))),$A857&amp;"("&amp;SUBSTITUTE(REPLACE(Z58,1,SEARCH("病",Z58)-1,""),"病","")&amp;""&amp;")",""))</f>
        <v/>
      </c>
      <c r="AA857" s="65" t="str">
        <f ca="1">CONCATENATE(IF(AND(LEN(AA856)&gt;=1,AA856&lt;&gt;".",COUNTIF(AA58:AA$73,"*病*")&gt;0),".",""),IF(AA58="病",$A857,""),IF(AND(LEN(AA58)&gt;=2,ISNUMBER(SEARCH("病",AA58))),$A857&amp;"("&amp;SUBSTITUTE(REPLACE(AA58,1,SEARCH("病",AA58)-1,""),"病","")&amp;""&amp;")",""))</f>
        <v/>
      </c>
      <c r="AB857" s="65" t="str">
        <f ca="1">CONCATENATE(IF(AND(LEN(AB856)&gt;=1,AB856&lt;&gt;".",COUNTIF(AB58:AB$73,"*病*")&gt;0),".",""),IF(AB58="病",$A857,""),IF(AND(LEN(AB58)&gt;=2,ISNUMBER(SEARCH("病",AB58))),$A857&amp;"("&amp;SUBSTITUTE(REPLACE(AB58,1,SEARCH("病",AB58)-1,""),"病","")&amp;""&amp;")",""))</f>
        <v/>
      </c>
      <c r="AC857" s="65" t="str">
        <f ca="1">CONCATENATE(IF(AND(LEN(AC856)&gt;=1,AC856&lt;&gt;".",COUNTIF(AC58:AC$73,"*病*")&gt;0),".",""),IF(AC58="病",$A857,""),IF(AND(LEN(AC58)&gt;=2,ISNUMBER(SEARCH("病",AC58))),$A857&amp;"("&amp;SUBSTITUTE(REPLACE(AC58,1,SEARCH("病",AC58)-1,""),"病","")&amp;""&amp;")",""))</f>
        <v/>
      </c>
      <c r="AD857" s="65" t="str">
        <f ca="1">CONCATENATE(IF(AND(LEN(AD856)&gt;=1,AD856&lt;&gt;".",COUNTIF(AD58:AD$73,"*病*")&gt;0),".",""),IF(AD58="病",$A857,""),IF(AND(LEN(AD58)&gt;=2,ISNUMBER(SEARCH("病",AD58))),$A857&amp;"("&amp;SUBSTITUTE(REPLACE(AD58,1,SEARCH("病",AD58)-1,""),"病","")&amp;""&amp;")",""))</f>
        <v/>
      </c>
      <c r="AE857" s="65" t="str">
        <f ca="1">CONCATENATE(IF(AND(LEN(AE856)&gt;=1,AE856&lt;&gt;".",COUNTIF(AE58:AE$73,"*病*")&gt;0),".",""),IF(AE58="病",$A857,""),IF(AND(LEN(AE58)&gt;=2,ISNUMBER(SEARCH("病",AE58))),$A857&amp;"("&amp;SUBSTITUTE(REPLACE(AE58,1,SEARCH("病",AE58)-1,""),"病","")&amp;""&amp;")",""))</f>
        <v/>
      </c>
      <c r="AF857" s="65" t="str">
        <f ca="1">CONCATENATE(IF(AND(LEN(AF856)&gt;=1,AF856&lt;&gt;".",COUNTIF(AF58:AF$73,"*病*")&gt;0),".",""),IF(AF58="病",$A857,""),IF(AND(LEN(AF58)&gt;=2,ISNUMBER(SEARCH("病",AF58))),$A857&amp;"("&amp;SUBSTITUTE(REPLACE(AF58,1,SEARCH("病",AF58)-1,""),"病","")&amp;""&amp;")",""))</f>
        <v/>
      </c>
      <c r="AG857" s="65" t="str">
        <f ca="1">CONCATENATE(IF(AND(LEN(AG856)&gt;=1,AG856&lt;&gt;".",COUNTIF(AG58:AG$73,"*病*")&gt;0),".",""),IF(AG58="病",$A857,""),IF(AND(LEN(AG58)&gt;=2,ISNUMBER(SEARCH("病",AG58))),$A857&amp;"("&amp;SUBSTITUTE(REPLACE(AG58,1,SEARCH("病",AG58)-1,""),"病","")&amp;""&amp;")",""))</f>
        <v/>
      </c>
      <c r="AH857" s="65"/>
      <c r="AI857" s="65"/>
      <c r="AJ857" s="65"/>
    </row>
    <row r="858" spans="1:36">
      <c r="A858" s="65">
        <f t="shared" si="69"/>
        <v>58</v>
      </c>
      <c r="B858" s="65" t="str">
        <f t="shared" si="69"/>
        <v>蕭敬哲</v>
      </c>
      <c r="C858" s="65" t="str">
        <f ca="1">CONCATENATE(IF(AND(LEN(C857)&gt;=1,C857&lt;&gt;".",COUNTIF(C59:C$73,"*病*")&gt;0),".",""),IF(C59="病",$A858,""),IF(AND(LEN(C59)&gt;=2,ISNUMBER(SEARCH("病",C59))),$A858&amp;"("&amp;SUBSTITUTE(REPLACE(C59,1,SEARCH("病",C59)-1,""),"病","")&amp;""&amp;")",""))</f>
        <v/>
      </c>
      <c r="D858" s="65" t="str">
        <f ca="1">CONCATENATE(IF(AND(LEN(D857)&gt;=1,D857&lt;&gt;".",COUNTIF(D59:D$73,"*病*")&gt;0),".",""),IF(D59="病",$A858,""),IF(AND(LEN(D59)&gt;=2,ISNUMBER(SEARCH("病",D59))),$A858&amp;"("&amp;SUBSTITUTE(REPLACE(D59,1,SEARCH("病",D59)-1,""),"病","")&amp;""&amp;")",""))</f>
        <v/>
      </c>
      <c r="E858" s="65" t="str">
        <f ca="1">CONCATENATE(IF(AND(LEN(E857)&gt;=1,E857&lt;&gt;".",COUNTIF(E59:E$73,"*病*")&gt;0),".",""),IF(E59="病",$A858,""),IF(AND(LEN(E59)&gt;=2,ISNUMBER(SEARCH("病",E59))),$A858&amp;"("&amp;SUBSTITUTE(REPLACE(E59,1,SEARCH("病",E59)-1,""),"病","")&amp;""&amp;")",""))</f>
        <v/>
      </c>
      <c r="F858" s="65" t="str">
        <f ca="1">CONCATENATE(IF(AND(LEN(F857)&gt;=1,F857&lt;&gt;".",COUNTIF(F59:F$73,"*病*")&gt;0),".",""),IF(F59="病",$A858,""),IF(AND(LEN(F59)&gt;=2,ISNUMBER(SEARCH("病",F59))),$A858&amp;"("&amp;SUBSTITUTE(REPLACE(F59,1,SEARCH("病",F59)-1,""),"病","")&amp;""&amp;")",""))</f>
        <v/>
      </c>
      <c r="G858" s="65" t="str">
        <f ca="1">CONCATENATE(IF(AND(LEN(G857)&gt;=1,G857&lt;&gt;".",COUNTIF(G59:G$73,"*病*")&gt;0),".",""),IF(G59="病",$A858,""),IF(AND(LEN(G59)&gt;=2,ISNUMBER(SEARCH("病",G59))),$A858&amp;"("&amp;SUBSTITUTE(REPLACE(G59,1,SEARCH("病",G59)-1,""),"病","")&amp;""&amp;")",""))</f>
        <v/>
      </c>
      <c r="H858" s="65" t="str">
        <f ca="1">CONCATENATE(IF(AND(LEN(H857)&gt;=1,H857&lt;&gt;".",COUNTIF(H59:H$73,"*病*")&gt;0),".",""),IF(H59="病",$A858,""),IF(AND(LEN(H59)&gt;=2,ISNUMBER(SEARCH("病",H59))),$A858&amp;"("&amp;SUBSTITUTE(REPLACE(H59,1,SEARCH("病",H59)-1,""),"病","")&amp;""&amp;")",""))</f>
        <v/>
      </c>
      <c r="I858" s="65" t="str">
        <f ca="1">CONCATENATE(IF(AND(LEN(I857)&gt;=1,I857&lt;&gt;".",COUNTIF(I59:I$73,"*病*")&gt;0),".",""),IF(I59="病",$A858,""),IF(AND(LEN(I59)&gt;=2,ISNUMBER(SEARCH("病",I59))),$A858&amp;"("&amp;SUBSTITUTE(REPLACE(I59,1,SEARCH("病",I59)-1,""),"病","")&amp;""&amp;")",""))</f>
        <v/>
      </c>
      <c r="J858" s="65" t="str">
        <f ca="1">CONCATENATE(IF(AND(LEN(J857)&gt;=1,J857&lt;&gt;".",COUNTIF(J59:J$73,"*病*")&gt;0),".",""),IF(J59="病",$A858,""),IF(AND(LEN(J59)&gt;=2,ISNUMBER(SEARCH("病",J59))),$A858&amp;"("&amp;SUBSTITUTE(REPLACE(J59,1,SEARCH("病",J59)-1,""),"病","")&amp;""&amp;")",""))</f>
        <v/>
      </c>
      <c r="K858" s="65" t="str">
        <f ca="1">CONCATENATE(IF(AND(LEN(K857)&gt;=1,K857&lt;&gt;".",COUNTIF(K59:K$73,"*病*")&gt;0),".",""),IF(K59="病",$A858,""),IF(AND(LEN(K59)&gt;=2,ISNUMBER(SEARCH("病",K59))),$A858&amp;"("&amp;SUBSTITUTE(REPLACE(K59,1,SEARCH("病",K59)-1,""),"病","")&amp;""&amp;")",""))</f>
        <v/>
      </c>
      <c r="L858" s="65" t="str">
        <f ca="1">CONCATENATE(IF(AND(LEN(L857)&gt;=1,L857&lt;&gt;".",COUNTIF(L59:L$73,"*病*")&gt;0),".",""),IF(L59="病",$A858,""),IF(AND(LEN(L59)&gt;=2,ISNUMBER(SEARCH("病",L59))),$A858&amp;"("&amp;SUBSTITUTE(REPLACE(L59,1,SEARCH("病",L59)-1,""),"病","")&amp;""&amp;")",""))</f>
        <v/>
      </c>
      <c r="M858" s="65" t="str">
        <f ca="1">CONCATENATE(IF(AND(LEN(M857)&gt;=1,M857&lt;&gt;".",COUNTIF(M59:M$73,"*病*")&gt;0),".",""),IF(M59="病",$A858,""),IF(AND(LEN(M59)&gt;=2,ISNUMBER(SEARCH("病",M59))),$A858&amp;"("&amp;SUBSTITUTE(REPLACE(M59,1,SEARCH("病",M59)-1,""),"病","")&amp;""&amp;")",""))</f>
        <v/>
      </c>
      <c r="N858" s="65" t="str">
        <f ca="1">CONCATENATE(IF(AND(LEN(N857)&gt;=1,N857&lt;&gt;".",COUNTIF(N59:N$73,"*病*")&gt;0),".",""),IF(N59="病",$A858,""),IF(AND(LEN(N59)&gt;=2,ISNUMBER(SEARCH("病",N59))),$A858&amp;"("&amp;SUBSTITUTE(REPLACE(N59,1,SEARCH("病",N59)-1,""),"病","")&amp;""&amp;")",""))</f>
        <v/>
      </c>
      <c r="O858" s="65" t="str">
        <f ca="1">CONCATENATE(IF(AND(LEN(O857)&gt;=1,O857&lt;&gt;".",COUNTIF(O59:O$73,"*病*")&gt;0),".",""),IF(O59="病",$A858,""),IF(AND(LEN(O59)&gt;=2,ISNUMBER(SEARCH("病",O59))),$A858&amp;"("&amp;SUBSTITUTE(REPLACE(O59,1,SEARCH("病",O59)-1,""),"病","")&amp;""&amp;")",""))</f>
        <v/>
      </c>
      <c r="P858" s="65" t="str">
        <f ca="1">CONCATENATE(IF(AND(LEN(P857)&gt;=1,P857&lt;&gt;".",COUNTIF(P59:P$73,"*病*")&gt;0),".",""),IF(P59="病",$A858,""),IF(AND(LEN(P59)&gt;=2,ISNUMBER(SEARCH("病",P59))),$A858&amp;"("&amp;SUBSTITUTE(REPLACE(P59,1,SEARCH("病",P59)-1,""),"病","")&amp;""&amp;")",""))</f>
        <v/>
      </c>
      <c r="Q858" s="65" t="str">
        <f ca="1">CONCATENATE(IF(AND(LEN(Q857)&gt;=1,Q857&lt;&gt;".",COUNTIF(Q59:Q$73,"*病*")&gt;0),".",""),IF(Q59="病",$A858,""),IF(AND(LEN(Q59)&gt;=2,ISNUMBER(SEARCH("病",Q59))),$A858&amp;"("&amp;SUBSTITUTE(REPLACE(Q59,1,SEARCH("病",Q59)-1,""),"病","")&amp;""&amp;")",""))</f>
        <v/>
      </c>
      <c r="R858" s="65" t="str">
        <f ca="1">CONCATENATE(IF(AND(LEN(R857)&gt;=1,R857&lt;&gt;".",COUNTIF(R59:R$73,"*病*")&gt;0),".",""),IF(R59="病",$A858,""),IF(AND(LEN(R59)&gt;=2,ISNUMBER(SEARCH("病",R59))),$A858&amp;"("&amp;SUBSTITUTE(REPLACE(R59,1,SEARCH("病",R59)-1,""),"病","")&amp;""&amp;")",""))</f>
        <v/>
      </c>
      <c r="S858" s="65" t="str">
        <f ca="1">CONCATENATE(IF(AND(LEN(S857)&gt;=1,S857&lt;&gt;".",COUNTIF(S59:S$73,"*病*")&gt;0),".",""),IF(S59="病",$A858,""),IF(AND(LEN(S59)&gt;=2,ISNUMBER(SEARCH("病",S59))),$A858&amp;"("&amp;SUBSTITUTE(REPLACE(S59,1,SEARCH("病",S59)-1,""),"病","")&amp;""&amp;")",""))</f>
        <v/>
      </c>
      <c r="T858" s="65" t="str">
        <f ca="1">CONCATENATE(IF(AND(LEN(T857)&gt;=1,T857&lt;&gt;".",COUNTIF(T59:T$73,"*病*")&gt;0),".",""),IF(T59="病",$A858,""),IF(AND(LEN(T59)&gt;=2,ISNUMBER(SEARCH("病",T59))),$A858&amp;"("&amp;SUBSTITUTE(REPLACE(T59,1,SEARCH("病",T59)-1,""),"病","")&amp;""&amp;")",""))</f>
        <v/>
      </c>
      <c r="U858" s="65" t="str">
        <f ca="1">CONCATENATE(IF(AND(LEN(U857)&gt;=1,U857&lt;&gt;".",COUNTIF(U59:U$73,"*病*")&gt;0),".",""),IF(U59="病",$A858,""),IF(AND(LEN(U59)&gt;=2,ISNUMBER(SEARCH("病",U59))),$A858&amp;"("&amp;SUBSTITUTE(REPLACE(U59,1,SEARCH("病",U59)-1,""),"病","")&amp;""&amp;")",""))</f>
        <v/>
      </c>
      <c r="V858" s="65" t="str">
        <f ca="1">CONCATENATE(IF(AND(LEN(V857)&gt;=1,V857&lt;&gt;".",COUNTIF(V59:V$73,"*病*")&gt;0),".",""),IF(V59="病",$A858,""),IF(AND(LEN(V59)&gt;=2,ISNUMBER(SEARCH("病",V59))),$A858&amp;"("&amp;SUBSTITUTE(REPLACE(V59,1,SEARCH("病",V59)-1,""),"病","")&amp;""&amp;")",""))</f>
        <v/>
      </c>
      <c r="W858" s="65" t="str">
        <f ca="1">CONCATENATE(IF(AND(LEN(W857)&gt;=1,W857&lt;&gt;".",COUNTIF(W59:W$73,"*病*")&gt;0),".",""),IF(W59="病",$A858,""),IF(AND(LEN(W59)&gt;=2,ISNUMBER(SEARCH("病",W59))),$A858&amp;"("&amp;SUBSTITUTE(REPLACE(W59,1,SEARCH("病",W59)-1,""),"病","")&amp;""&amp;")",""))</f>
        <v/>
      </c>
      <c r="X858" s="65" t="str">
        <f ca="1">CONCATENATE(IF(AND(LEN(X857)&gt;=1,X857&lt;&gt;".",COUNTIF(X59:X$73,"*病*")&gt;0),".",""),IF(X59="病",$A858,""),IF(AND(LEN(X59)&gt;=2,ISNUMBER(SEARCH("病",X59))),$A858&amp;"("&amp;SUBSTITUTE(REPLACE(X59,1,SEARCH("病",X59)-1,""),"病","")&amp;""&amp;")",""))</f>
        <v/>
      </c>
      <c r="Y858" s="65" t="str">
        <f ca="1">CONCATENATE(IF(AND(LEN(Y857)&gt;=1,Y857&lt;&gt;".",COUNTIF(Y59:Y$73,"*病*")&gt;0),".",""),IF(Y59="病",$A858,""),IF(AND(LEN(Y59)&gt;=2,ISNUMBER(SEARCH("病",Y59))),$A858&amp;"("&amp;SUBSTITUTE(REPLACE(Y59,1,SEARCH("病",Y59)-1,""),"病","")&amp;""&amp;")",""))</f>
        <v/>
      </c>
      <c r="Z858" s="65" t="str">
        <f ca="1">CONCATENATE(IF(AND(LEN(Z857)&gt;=1,Z857&lt;&gt;".",COUNTIF(Z59:Z$73,"*病*")&gt;0),".",""),IF(Z59="病",$A858,""),IF(AND(LEN(Z59)&gt;=2,ISNUMBER(SEARCH("病",Z59))),$A858&amp;"("&amp;SUBSTITUTE(REPLACE(Z59,1,SEARCH("病",Z59)-1,""),"病","")&amp;""&amp;")",""))</f>
        <v/>
      </c>
      <c r="AA858" s="65" t="str">
        <f ca="1">CONCATENATE(IF(AND(LEN(AA857)&gt;=1,AA857&lt;&gt;".",COUNTIF(AA59:AA$73,"*病*")&gt;0),".",""),IF(AA59="病",$A858,""),IF(AND(LEN(AA59)&gt;=2,ISNUMBER(SEARCH("病",AA59))),$A858&amp;"("&amp;SUBSTITUTE(REPLACE(AA59,1,SEARCH("病",AA59)-1,""),"病","")&amp;""&amp;")",""))</f>
        <v/>
      </c>
      <c r="AB858" s="65" t="str">
        <f ca="1">CONCATENATE(IF(AND(LEN(AB857)&gt;=1,AB857&lt;&gt;".",COUNTIF(AB59:AB$73,"*病*")&gt;0),".",""),IF(AB59="病",$A858,""),IF(AND(LEN(AB59)&gt;=2,ISNUMBER(SEARCH("病",AB59))),$A858&amp;"("&amp;SUBSTITUTE(REPLACE(AB59,1,SEARCH("病",AB59)-1,""),"病","")&amp;""&amp;")",""))</f>
        <v/>
      </c>
      <c r="AC858" s="65" t="str">
        <f ca="1">CONCATENATE(IF(AND(LEN(AC857)&gt;=1,AC857&lt;&gt;".",COUNTIF(AC59:AC$73,"*病*")&gt;0),".",""),IF(AC59="病",$A858,""),IF(AND(LEN(AC59)&gt;=2,ISNUMBER(SEARCH("病",AC59))),$A858&amp;"("&amp;SUBSTITUTE(REPLACE(AC59,1,SEARCH("病",AC59)-1,""),"病","")&amp;""&amp;")",""))</f>
        <v/>
      </c>
      <c r="AD858" s="65" t="str">
        <f ca="1">CONCATENATE(IF(AND(LEN(AD857)&gt;=1,AD857&lt;&gt;".",COUNTIF(AD59:AD$73,"*病*")&gt;0),".",""),IF(AD59="病",$A858,""),IF(AND(LEN(AD59)&gt;=2,ISNUMBER(SEARCH("病",AD59))),$A858&amp;"("&amp;SUBSTITUTE(REPLACE(AD59,1,SEARCH("病",AD59)-1,""),"病","")&amp;""&amp;")",""))</f>
        <v/>
      </c>
      <c r="AE858" s="65" t="str">
        <f ca="1">CONCATENATE(IF(AND(LEN(AE857)&gt;=1,AE857&lt;&gt;".",COUNTIF(AE59:AE$73,"*病*")&gt;0),".",""),IF(AE59="病",$A858,""),IF(AND(LEN(AE59)&gt;=2,ISNUMBER(SEARCH("病",AE59))),$A858&amp;"("&amp;SUBSTITUTE(REPLACE(AE59,1,SEARCH("病",AE59)-1,""),"病","")&amp;""&amp;")",""))</f>
        <v/>
      </c>
      <c r="AF858" s="65" t="str">
        <f ca="1">CONCATENATE(IF(AND(LEN(AF857)&gt;=1,AF857&lt;&gt;".",COUNTIF(AF59:AF$73,"*病*")&gt;0),".",""),IF(AF59="病",$A858,""),IF(AND(LEN(AF59)&gt;=2,ISNUMBER(SEARCH("病",AF59))),$A858&amp;"("&amp;SUBSTITUTE(REPLACE(AF59,1,SEARCH("病",AF59)-1,""),"病","")&amp;""&amp;")",""))</f>
        <v/>
      </c>
      <c r="AG858" s="65" t="str">
        <f ca="1">CONCATENATE(IF(AND(LEN(AG857)&gt;=1,AG857&lt;&gt;".",COUNTIF(AG59:AG$73,"*病*")&gt;0),".",""),IF(AG59="病",$A858,""),IF(AND(LEN(AG59)&gt;=2,ISNUMBER(SEARCH("病",AG59))),$A858&amp;"("&amp;SUBSTITUTE(REPLACE(AG59,1,SEARCH("病",AG59)-1,""),"病","")&amp;""&amp;")",""))</f>
        <v/>
      </c>
      <c r="AH858" s="65"/>
      <c r="AI858" s="65"/>
      <c r="AJ858" s="65"/>
    </row>
    <row r="859" spans="1:36">
      <c r="A859" s="65">
        <f t="shared" si="69"/>
        <v>59</v>
      </c>
      <c r="B859" s="65" t="str">
        <f t="shared" si="69"/>
        <v>陳奕欣</v>
      </c>
      <c r="C859" s="65" t="str">
        <f ca="1">CONCATENATE(IF(AND(LEN(C858)&gt;=1,C858&lt;&gt;".",COUNTIF(C60:C$73,"*病*")&gt;0),".",""),IF(C60="病",$A859,""),IF(AND(LEN(C60)&gt;=2,ISNUMBER(SEARCH("病",C60))),$A859&amp;"("&amp;SUBSTITUTE(REPLACE(C60,1,SEARCH("病",C60)-1,""),"病","")&amp;""&amp;")",""))</f>
        <v/>
      </c>
      <c r="D859" s="65" t="str">
        <f ca="1">CONCATENATE(IF(AND(LEN(D858)&gt;=1,D858&lt;&gt;".",COUNTIF(D60:D$73,"*病*")&gt;0),".",""),IF(D60="病",$A859,""),IF(AND(LEN(D60)&gt;=2,ISNUMBER(SEARCH("病",D60))),$A859&amp;"("&amp;SUBSTITUTE(REPLACE(D60,1,SEARCH("病",D60)-1,""),"病","")&amp;""&amp;")",""))</f>
        <v/>
      </c>
      <c r="E859" s="65" t="str">
        <f ca="1">CONCATENATE(IF(AND(LEN(E858)&gt;=1,E858&lt;&gt;".",COUNTIF(E60:E$73,"*病*")&gt;0),".",""),IF(E60="病",$A859,""),IF(AND(LEN(E60)&gt;=2,ISNUMBER(SEARCH("病",E60))),$A859&amp;"("&amp;SUBSTITUTE(REPLACE(E60,1,SEARCH("病",E60)-1,""),"病","")&amp;""&amp;")",""))</f>
        <v/>
      </c>
      <c r="F859" s="65" t="str">
        <f ca="1">CONCATENATE(IF(AND(LEN(F858)&gt;=1,F858&lt;&gt;".",COUNTIF(F60:F$73,"*病*")&gt;0),".",""),IF(F60="病",$A859,""),IF(AND(LEN(F60)&gt;=2,ISNUMBER(SEARCH("病",F60))),$A859&amp;"("&amp;SUBSTITUTE(REPLACE(F60,1,SEARCH("病",F60)-1,""),"病","")&amp;""&amp;")",""))</f>
        <v/>
      </c>
      <c r="G859" s="65" t="str">
        <f ca="1">CONCATENATE(IF(AND(LEN(G858)&gt;=1,G858&lt;&gt;".",COUNTIF(G60:G$73,"*病*")&gt;0),".",""),IF(G60="病",$A859,""),IF(AND(LEN(G60)&gt;=2,ISNUMBER(SEARCH("病",G60))),$A859&amp;"("&amp;SUBSTITUTE(REPLACE(G60,1,SEARCH("病",G60)-1,""),"病","")&amp;""&amp;")",""))</f>
        <v/>
      </c>
      <c r="H859" s="65" t="str">
        <f ca="1">CONCATENATE(IF(AND(LEN(H858)&gt;=1,H858&lt;&gt;".",COUNTIF(H60:H$73,"*病*")&gt;0),".",""),IF(H60="病",$A859,""),IF(AND(LEN(H60)&gt;=2,ISNUMBER(SEARCH("病",H60))),$A859&amp;"("&amp;SUBSTITUTE(REPLACE(H60,1,SEARCH("病",H60)-1,""),"病","")&amp;""&amp;")",""))</f>
        <v/>
      </c>
      <c r="I859" s="65" t="str">
        <f ca="1">CONCATENATE(IF(AND(LEN(I858)&gt;=1,I858&lt;&gt;".",COUNTIF(I60:I$73,"*病*")&gt;0),".",""),IF(I60="病",$A859,""),IF(AND(LEN(I60)&gt;=2,ISNUMBER(SEARCH("病",I60))),$A859&amp;"("&amp;SUBSTITUTE(REPLACE(I60,1,SEARCH("病",I60)-1,""),"病","")&amp;""&amp;")",""))</f>
        <v/>
      </c>
      <c r="J859" s="65" t="str">
        <f ca="1">CONCATENATE(IF(AND(LEN(J858)&gt;=1,J858&lt;&gt;".",COUNTIF(J60:J$73,"*病*")&gt;0),".",""),IF(J60="病",$A859,""),IF(AND(LEN(J60)&gt;=2,ISNUMBER(SEARCH("病",J60))),$A859&amp;"("&amp;SUBSTITUTE(REPLACE(J60,1,SEARCH("病",J60)-1,""),"病","")&amp;""&amp;")",""))</f>
        <v/>
      </c>
      <c r="K859" s="65" t="str">
        <f ca="1">CONCATENATE(IF(AND(LEN(K858)&gt;=1,K858&lt;&gt;".",COUNTIF(K60:K$73,"*病*")&gt;0),".",""),IF(K60="病",$A859,""),IF(AND(LEN(K60)&gt;=2,ISNUMBER(SEARCH("病",K60))),$A859&amp;"("&amp;SUBSTITUTE(REPLACE(K60,1,SEARCH("病",K60)-1,""),"病","")&amp;""&amp;")",""))</f>
        <v/>
      </c>
      <c r="L859" s="65" t="str">
        <f ca="1">CONCATENATE(IF(AND(LEN(L858)&gt;=1,L858&lt;&gt;".",COUNTIF(L60:L$73,"*病*")&gt;0),".",""),IF(L60="病",$A859,""),IF(AND(LEN(L60)&gt;=2,ISNUMBER(SEARCH("病",L60))),$A859&amp;"("&amp;SUBSTITUTE(REPLACE(L60,1,SEARCH("病",L60)-1,""),"病","")&amp;""&amp;")",""))</f>
        <v/>
      </c>
      <c r="M859" s="65" t="str">
        <f ca="1">CONCATENATE(IF(AND(LEN(M858)&gt;=1,M858&lt;&gt;".",COUNTIF(M60:M$73,"*病*")&gt;0),".",""),IF(M60="病",$A859,""),IF(AND(LEN(M60)&gt;=2,ISNUMBER(SEARCH("病",M60))),$A859&amp;"("&amp;SUBSTITUTE(REPLACE(M60,1,SEARCH("病",M60)-1,""),"病","")&amp;""&amp;")",""))</f>
        <v/>
      </c>
      <c r="N859" s="65" t="str">
        <f ca="1">CONCATENATE(IF(AND(LEN(N858)&gt;=1,N858&lt;&gt;".",COUNTIF(N60:N$73,"*病*")&gt;0),".",""),IF(N60="病",$A859,""),IF(AND(LEN(N60)&gt;=2,ISNUMBER(SEARCH("病",N60))),$A859&amp;"("&amp;SUBSTITUTE(REPLACE(N60,1,SEARCH("病",N60)-1,""),"病","")&amp;""&amp;")",""))</f>
        <v/>
      </c>
      <c r="O859" s="65" t="str">
        <f ca="1">CONCATENATE(IF(AND(LEN(O858)&gt;=1,O858&lt;&gt;".",COUNTIF(O60:O$73,"*病*")&gt;0),".",""),IF(O60="病",$A859,""),IF(AND(LEN(O60)&gt;=2,ISNUMBER(SEARCH("病",O60))),$A859&amp;"("&amp;SUBSTITUTE(REPLACE(O60,1,SEARCH("病",O60)-1,""),"病","")&amp;""&amp;")",""))</f>
        <v/>
      </c>
      <c r="P859" s="65" t="str">
        <f ca="1">CONCATENATE(IF(AND(LEN(P858)&gt;=1,P858&lt;&gt;".",COUNTIF(P60:P$73,"*病*")&gt;0),".",""),IF(P60="病",$A859,""),IF(AND(LEN(P60)&gt;=2,ISNUMBER(SEARCH("病",P60))),$A859&amp;"("&amp;SUBSTITUTE(REPLACE(P60,1,SEARCH("病",P60)-1,""),"病","")&amp;""&amp;")",""))</f>
        <v/>
      </c>
      <c r="Q859" s="65" t="str">
        <f ca="1">CONCATENATE(IF(AND(LEN(Q858)&gt;=1,Q858&lt;&gt;".",COUNTIF(Q60:Q$73,"*病*")&gt;0),".",""),IF(Q60="病",$A859,""),IF(AND(LEN(Q60)&gt;=2,ISNUMBER(SEARCH("病",Q60))),$A859&amp;"("&amp;SUBSTITUTE(REPLACE(Q60,1,SEARCH("病",Q60)-1,""),"病","")&amp;""&amp;")",""))</f>
        <v/>
      </c>
      <c r="R859" s="65" t="str">
        <f ca="1">CONCATENATE(IF(AND(LEN(R858)&gt;=1,R858&lt;&gt;".",COUNTIF(R60:R$73,"*病*")&gt;0),".",""),IF(R60="病",$A859,""),IF(AND(LEN(R60)&gt;=2,ISNUMBER(SEARCH("病",R60))),$A859&amp;"("&amp;SUBSTITUTE(REPLACE(R60,1,SEARCH("病",R60)-1,""),"病","")&amp;""&amp;")",""))</f>
        <v/>
      </c>
      <c r="S859" s="65" t="str">
        <f ca="1">CONCATENATE(IF(AND(LEN(S858)&gt;=1,S858&lt;&gt;".",COUNTIF(S60:S$73,"*病*")&gt;0),".",""),IF(S60="病",$A859,""),IF(AND(LEN(S60)&gt;=2,ISNUMBER(SEARCH("病",S60))),$A859&amp;"("&amp;SUBSTITUTE(REPLACE(S60,1,SEARCH("病",S60)-1,""),"病","")&amp;""&amp;")",""))</f>
        <v/>
      </c>
      <c r="T859" s="65" t="str">
        <f ca="1">CONCATENATE(IF(AND(LEN(T858)&gt;=1,T858&lt;&gt;".",COUNTIF(T60:T$73,"*病*")&gt;0),".",""),IF(T60="病",$A859,""),IF(AND(LEN(T60)&gt;=2,ISNUMBER(SEARCH("病",T60))),$A859&amp;"("&amp;SUBSTITUTE(REPLACE(T60,1,SEARCH("病",T60)-1,""),"病","")&amp;""&amp;")",""))</f>
        <v/>
      </c>
      <c r="U859" s="65" t="str">
        <f ca="1">CONCATENATE(IF(AND(LEN(U858)&gt;=1,U858&lt;&gt;".",COUNTIF(U60:U$73,"*病*")&gt;0),".",""),IF(U60="病",$A859,""),IF(AND(LEN(U60)&gt;=2,ISNUMBER(SEARCH("病",U60))),$A859&amp;"("&amp;SUBSTITUTE(REPLACE(U60,1,SEARCH("病",U60)-1,""),"病","")&amp;""&amp;")",""))</f>
        <v/>
      </c>
      <c r="V859" s="65" t="str">
        <f ca="1">CONCATENATE(IF(AND(LEN(V858)&gt;=1,V858&lt;&gt;".",COUNTIF(V60:V$73,"*病*")&gt;0),".",""),IF(V60="病",$A859,""),IF(AND(LEN(V60)&gt;=2,ISNUMBER(SEARCH("病",V60))),$A859&amp;"("&amp;SUBSTITUTE(REPLACE(V60,1,SEARCH("病",V60)-1,""),"病","")&amp;""&amp;")",""))</f>
        <v/>
      </c>
      <c r="W859" s="65" t="str">
        <f ca="1">CONCATENATE(IF(AND(LEN(W858)&gt;=1,W858&lt;&gt;".",COUNTIF(W60:W$73,"*病*")&gt;0),".",""),IF(W60="病",$A859,""),IF(AND(LEN(W60)&gt;=2,ISNUMBER(SEARCH("病",W60))),$A859&amp;"("&amp;SUBSTITUTE(REPLACE(W60,1,SEARCH("病",W60)-1,""),"病","")&amp;""&amp;")",""))</f>
        <v/>
      </c>
      <c r="X859" s="65" t="str">
        <f ca="1">CONCATENATE(IF(AND(LEN(X858)&gt;=1,X858&lt;&gt;".",COUNTIF(X60:X$73,"*病*")&gt;0),".",""),IF(X60="病",$A859,""),IF(AND(LEN(X60)&gt;=2,ISNUMBER(SEARCH("病",X60))),$A859&amp;"("&amp;SUBSTITUTE(REPLACE(X60,1,SEARCH("病",X60)-1,""),"病","")&amp;""&amp;")",""))</f>
        <v/>
      </c>
      <c r="Y859" s="65" t="str">
        <f ca="1">CONCATENATE(IF(AND(LEN(Y858)&gt;=1,Y858&lt;&gt;".",COUNTIF(Y60:Y$73,"*病*")&gt;0),".",""),IF(Y60="病",$A859,""),IF(AND(LEN(Y60)&gt;=2,ISNUMBER(SEARCH("病",Y60))),$A859&amp;"("&amp;SUBSTITUTE(REPLACE(Y60,1,SEARCH("病",Y60)-1,""),"病","")&amp;""&amp;")",""))</f>
        <v/>
      </c>
      <c r="Z859" s="65" t="str">
        <f ca="1">CONCATENATE(IF(AND(LEN(Z858)&gt;=1,Z858&lt;&gt;".",COUNTIF(Z60:Z$73,"*病*")&gt;0),".",""),IF(Z60="病",$A859,""),IF(AND(LEN(Z60)&gt;=2,ISNUMBER(SEARCH("病",Z60))),$A859&amp;"("&amp;SUBSTITUTE(REPLACE(Z60,1,SEARCH("病",Z60)-1,""),"病","")&amp;""&amp;")",""))</f>
        <v/>
      </c>
      <c r="AA859" s="65" t="str">
        <f ca="1">CONCATENATE(IF(AND(LEN(AA858)&gt;=1,AA858&lt;&gt;".",COUNTIF(AA60:AA$73,"*病*")&gt;0),".",""),IF(AA60="病",$A859,""),IF(AND(LEN(AA60)&gt;=2,ISNUMBER(SEARCH("病",AA60))),$A859&amp;"("&amp;SUBSTITUTE(REPLACE(AA60,1,SEARCH("病",AA60)-1,""),"病","")&amp;""&amp;")",""))</f>
        <v/>
      </c>
      <c r="AB859" s="65" t="str">
        <f ca="1">CONCATENATE(IF(AND(LEN(AB858)&gt;=1,AB858&lt;&gt;".",COUNTIF(AB60:AB$73,"*病*")&gt;0),".",""),IF(AB60="病",$A859,""),IF(AND(LEN(AB60)&gt;=2,ISNUMBER(SEARCH("病",AB60))),$A859&amp;"("&amp;SUBSTITUTE(REPLACE(AB60,1,SEARCH("病",AB60)-1,""),"病","")&amp;""&amp;")",""))</f>
        <v/>
      </c>
      <c r="AC859" s="65" t="str">
        <f ca="1">CONCATENATE(IF(AND(LEN(AC858)&gt;=1,AC858&lt;&gt;".",COUNTIF(AC60:AC$73,"*病*")&gt;0),".",""),IF(AC60="病",$A859,""),IF(AND(LEN(AC60)&gt;=2,ISNUMBER(SEARCH("病",AC60))),$A859&amp;"("&amp;SUBSTITUTE(REPLACE(AC60,1,SEARCH("病",AC60)-1,""),"病","")&amp;""&amp;")",""))</f>
        <v>59(13-17)</v>
      </c>
      <c r="AD859" s="65" t="str">
        <f ca="1">CONCATENATE(IF(AND(LEN(AD858)&gt;=1,AD858&lt;&gt;".",COUNTIF(AD60:AD$73,"*病*")&gt;0),".",""),IF(AD60="病",$A859,""),IF(AND(LEN(AD60)&gt;=2,ISNUMBER(SEARCH("病",AD60))),$A859&amp;"("&amp;SUBSTITUTE(REPLACE(AD60,1,SEARCH("病",AD60)-1,""),"病","")&amp;""&amp;")",""))</f>
        <v/>
      </c>
      <c r="AE859" s="65" t="str">
        <f ca="1">CONCATENATE(IF(AND(LEN(AE858)&gt;=1,AE858&lt;&gt;".",COUNTIF(AE60:AE$73,"*病*")&gt;0),".",""),IF(AE60="病",$A859,""),IF(AND(LEN(AE60)&gt;=2,ISNUMBER(SEARCH("病",AE60))),$A859&amp;"("&amp;SUBSTITUTE(REPLACE(AE60,1,SEARCH("病",AE60)-1,""),"病","")&amp;""&amp;")",""))</f>
        <v/>
      </c>
      <c r="AF859" s="65" t="str">
        <f ca="1">CONCATENATE(IF(AND(LEN(AF858)&gt;=1,AF858&lt;&gt;".",COUNTIF(AF60:AF$73,"*病*")&gt;0),".",""),IF(AF60="病",$A859,""),IF(AND(LEN(AF60)&gt;=2,ISNUMBER(SEARCH("病",AF60))),$A859&amp;"("&amp;SUBSTITUTE(REPLACE(AF60,1,SEARCH("病",AF60)-1,""),"病","")&amp;""&amp;")",""))</f>
        <v/>
      </c>
      <c r="AG859" s="65" t="str">
        <f ca="1">CONCATENATE(IF(AND(LEN(AG858)&gt;=1,AG858&lt;&gt;".",COUNTIF(AG60:AG$73,"*病*")&gt;0),".",""),IF(AG60="病",$A859,""),IF(AND(LEN(AG60)&gt;=2,ISNUMBER(SEARCH("病",AG60))),$A859&amp;"("&amp;SUBSTITUTE(REPLACE(AG60,1,SEARCH("病",AG60)-1,""),"病","")&amp;""&amp;")",""))</f>
        <v/>
      </c>
      <c r="AH859" s="65"/>
      <c r="AI859" s="65"/>
      <c r="AJ859" s="65"/>
    </row>
    <row r="860" spans="1:36">
      <c r="A860" s="65">
        <f t="shared" si="69"/>
        <v>60</v>
      </c>
      <c r="B860" s="65" t="str">
        <f t="shared" si="69"/>
        <v>阮成山</v>
      </c>
      <c r="C860" s="65" t="str">
        <f ca="1">CONCATENATE(IF(AND(LEN(C859)&gt;=1,C859&lt;&gt;".",COUNTIF(C61:C$73,"*病*")&gt;0),".",""),IF(C61="病",$A860,""),IF(AND(LEN(C61)&gt;=2,ISNUMBER(SEARCH("病",C61))),$A860&amp;"("&amp;SUBSTITUTE(REPLACE(C61,1,SEARCH("病",C61)-1,""),"病","")&amp;""&amp;")",""))</f>
        <v>60(14-18)</v>
      </c>
      <c r="D860" s="65" t="str">
        <f ca="1">CONCATENATE(IF(AND(LEN(D859)&gt;=1,D859&lt;&gt;".",COUNTIF(D61:D$73,"*病*")&gt;0),".",""),IF(D61="病",$A860,""),IF(AND(LEN(D61)&gt;=2,ISNUMBER(SEARCH("病",D61))),$A860&amp;"("&amp;SUBSTITUTE(REPLACE(D61,1,SEARCH("病",D61)-1,""),"病","")&amp;""&amp;")",""))</f>
        <v/>
      </c>
      <c r="E860" s="65" t="str">
        <f ca="1">CONCATENATE(IF(AND(LEN(E859)&gt;=1,E859&lt;&gt;".",COUNTIF(E61:E$73,"*病*")&gt;0),".",""),IF(E61="病",$A860,""),IF(AND(LEN(E61)&gt;=2,ISNUMBER(SEARCH("病",E61))),$A860&amp;"("&amp;SUBSTITUTE(REPLACE(E61,1,SEARCH("病",E61)-1,""),"病","")&amp;""&amp;")",""))</f>
        <v/>
      </c>
      <c r="F860" s="65" t="str">
        <f ca="1">CONCATENATE(IF(AND(LEN(F859)&gt;=1,F859&lt;&gt;".",COUNTIF(F61:F$73,"*病*")&gt;0),".",""),IF(F61="病",$A860,""),IF(AND(LEN(F61)&gt;=2,ISNUMBER(SEARCH("病",F61))),$A860&amp;"("&amp;SUBSTITUTE(REPLACE(F61,1,SEARCH("病",F61)-1,""),"病","")&amp;""&amp;")",""))</f>
        <v>60(14-18)</v>
      </c>
      <c r="G860" s="65" t="str">
        <f ca="1">CONCATENATE(IF(AND(LEN(G859)&gt;=1,G859&lt;&gt;".",COUNTIF(G61:G$73,"*病*")&gt;0),".",""),IF(G61="病",$A860,""),IF(AND(LEN(G61)&gt;=2,ISNUMBER(SEARCH("病",G61))),$A860&amp;"("&amp;SUBSTITUTE(REPLACE(G61,1,SEARCH("病",G61)-1,""),"病","")&amp;""&amp;")",""))</f>
        <v/>
      </c>
      <c r="H860" s="65" t="str">
        <f ca="1">CONCATENATE(IF(AND(LEN(H859)&gt;=1,H859&lt;&gt;".",COUNTIF(H61:H$73,"*病*")&gt;0),".",""),IF(H61="病",$A860,""),IF(AND(LEN(H61)&gt;=2,ISNUMBER(SEARCH("病",H61))),$A860&amp;"("&amp;SUBSTITUTE(REPLACE(H61,1,SEARCH("病",H61)-1,""),"病","")&amp;""&amp;")",""))</f>
        <v/>
      </c>
      <c r="I860" s="65" t="str">
        <f ca="1">CONCATENATE(IF(AND(LEN(I859)&gt;=1,I859&lt;&gt;".",COUNTIF(I61:I$73,"*病*")&gt;0),".",""),IF(I61="病",$A860,""),IF(AND(LEN(I61)&gt;=2,ISNUMBER(SEARCH("病",I61))),$A860&amp;"("&amp;SUBSTITUTE(REPLACE(I61,1,SEARCH("病",I61)-1,""),"病","")&amp;""&amp;")",""))</f>
        <v/>
      </c>
      <c r="J860" s="65" t="str">
        <f ca="1">CONCATENATE(IF(AND(LEN(J859)&gt;=1,J859&lt;&gt;".",COUNTIF(J61:J$73,"*病*")&gt;0),".",""),IF(J61="病",$A860,""),IF(AND(LEN(J61)&gt;=2,ISNUMBER(SEARCH("病",J61))),$A860&amp;"("&amp;SUBSTITUTE(REPLACE(J61,1,SEARCH("病",J61)-1,""),"病","")&amp;""&amp;")",""))</f>
        <v>60(10-14)</v>
      </c>
      <c r="K860" s="65" t="str">
        <f ca="1">CONCATENATE(IF(AND(LEN(K859)&gt;=1,K859&lt;&gt;".",COUNTIF(K61:K$73,"*病*")&gt;0),".",""),IF(K61="病",$A860,""),IF(AND(LEN(K61)&gt;=2,ISNUMBER(SEARCH("病",K61))),$A860&amp;"("&amp;SUBSTITUTE(REPLACE(K61,1,SEARCH("病",K61)-1,""),"病","")&amp;""&amp;")",""))</f>
        <v/>
      </c>
      <c r="L860" s="65" t="str">
        <f ca="1">CONCATENATE(IF(AND(LEN(L859)&gt;=1,L859&lt;&gt;".",COUNTIF(L61:L$73,"*病*")&gt;0),".",""),IF(L61="病",$A860,""),IF(AND(LEN(L61)&gt;=2,ISNUMBER(SEARCH("病",L61))),$A860&amp;"("&amp;SUBSTITUTE(REPLACE(L61,1,SEARCH("病",L61)-1,""),"病","")&amp;""&amp;")",""))</f>
        <v/>
      </c>
      <c r="M860" s="65" t="str">
        <f ca="1">CONCATENATE(IF(AND(LEN(M859)&gt;=1,M859&lt;&gt;".",COUNTIF(M61:M$73,"*病*")&gt;0),".",""),IF(M61="病",$A860,""),IF(AND(LEN(M61)&gt;=2,ISNUMBER(SEARCH("病",M61))),$A860&amp;"("&amp;SUBSTITUTE(REPLACE(M61,1,SEARCH("病",M61)-1,""),"病","")&amp;""&amp;")",""))</f>
        <v/>
      </c>
      <c r="N860" s="65" t="str">
        <f ca="1">CONCATENATE(IF(AND(LEN(N859)&gt;=1,N859&lt;&gt;".",COUNTIF(N61:N$73,"*病*")&gt;0),".",""),IF(N61="病",$A860,""),IF(AND(LEN(N61)&gt;=2,ISNUMBER(SEARCH("病",N61))),$A860&amp;"("&amp;SUBSTITUTE(REPLACE(N61,1,SEARCH("病",N61)-1,""),"病","")&amp;""&amp;")",""))</f>
        <v>60(18-13日22)</v>
      </c>
      <c r="O860" s="65" t="str">
        <f ca="1">CONCATENATE(IF(AND(LEN(O859)&gt;=1,O859&lt;&gt;".",COUNTIF(O61:O$73,"*病*")&gt;0),".",""),IF(O61="病",$A860,""),IF(AND(LEN(O61)&gt;=2,ISNUMBER(SEARCH("病",O61))),$A860&amp;"("&amp;SUBSTITUTE(REPLACE(O61,1,SEARCH("病",O61)-1,""),"病","")&amp;""&amp;")",""))</f>
        <v>60(12日18-13日22)</v>
      </c>
      <c r="P860" s="65" t="str">
        <f ca="1">CONCATENATE(IF(AND(LEN(P859)&gt;=1,P859&lt;&gt;".",COUNTIF(P61:P$73,"*病*")&gt;0),".",""),IF(P61="病",$A860,""),IF(AND(LEN(P61)&gt;=2,ISNUMBER(SEARCH("病",P61))),$A860&amp;"("&amp;SUBSTITUTE(REPLACE(P61,1,SEARCH("病",P61)-1,""),"病","")&amp;""&amp;")",""))</f>
        <v/>
      </c>
      <c r="Q860" s="65" t="str">
        <f ca="1">CONCATENATE(IF(AND(LEN(Q859)&gt;=1,Q859&lt;&gt;".",COUNTIF(Q61:Q$73,"*病*")&gt;0),".",""),IF(Q61="病",$A860,""),IF(AND(LEN(Q61)&gt;=2,ISNUMBER(SEARCH("病",Q61))),$A860&amp;"("&amp;SUBSTITUTE(REPLACE(Q61,1,SEARCH("病",Q61)-1,""),"病","")&amp;""&amp;")",""))</f>
        <v/>
      </c>
      <c r="R860" s="65" t="str">
        <f ca="1">CONCATENATE(IF(AND(LEN(R859)&gt;=1,R859&lt;&gt;".",COUNTIF(R61:R$73,"*病*")&gt;0),".",""),IF(R61="病",$A860,""),IF(AND(LEN(R61)&gt;=2,ISNUMBER(SEARCH("病",R61))),$A860&amp;"("&amp;SUBSTITUTE(REPLACE(R61,1,SEARCH("病",R61)-1,""),"病","")&amp;""&amp;")",""))</f>
        <v/>
      </c>
      <c r="S860" s="65" t="str">
        <f ca="1">CONCATENATE(IF(AND(LEN(S859)&gt;=1,S859&lt;&gt;".",COUNTIF(S61:S$73,"*病*")&gt;0),".",""),IF(S61="病",$A860,""),IF(AND(LEN(S61)&gt;=2,ISNUMBER(SEARCH("病",S61))),$A860&amp;"("&amp;SUBSTITUTE(REPLACE(S61,1,SEARCH("病",S61)-1,""),"病","")&amp;""&amp;")",""))</f>
        <v/>
      </c>
      <c r="T860" s="65" t="str">
        <f ca="1">CONCATENATE(IF(AND(LEN(T859)&gt;=1,T859&lt;&gt;".",COUNTIF(T61:T$73,"*病*")&gt;0),".",""),IF(T61="病",$A860,""),IF(AND(LEN(T61)&gt;=2,ISNUMBER(SEARCH("病",T61))),$A860&amp;"("&amp;SUBSTITUTE(REPLACE(T61,1,SEARCH("病",T61)-1,""),"病","")&amp;""&amp;")",""))</f>
        <v/>
      </c>
      <c r="U860" s="65" t="str">
        <f ca="1">CONCATENATE(IF(AND(LEN(U859)&gt;=1,U859&lt;&gt;".",COUNTIF(U61:U$73,"*病*")&gt;0),".",""),IF(U61="病",$A860,""),IF(AND(LEN(U61)&gt;=2,ISNUMBER(SEARCH("病",U61))),$A860&amp;"("&amp;SUBSTITUTE(REPLACE(U61,1,SEARCH("病",U61)-1,""),"病","")&amp;""&amp;")",""))</f>
        <v/>
      </c>
      <c r="V860" s="65" t="str">
        <f ca="1">CONCATENATE(IF(AND(LEN(V859)&gt;=1,V859&lt;&gt;".",COUNTIF(V61:V$73,"*病*")&gt;0),".",""),IF(V61="病",$A860,""),IF(AND(LEN(V61)&gt;=2,ISNUMBER(SEARCH("病",V61))),$A860&amp;"("&amp;SUBSTITUTE(REPLACE(V61,1,SEARCH("病",V61)-1,""),"病","")&amp;""&amp;")",""))</f>
        <v/>
      </c>
      <c r="W860" s="65" t="str">
        <f ca="1">CONCATENATE(IF(AND(LEN(W859)&gt;=1,W859&lt;&gt;".",COUNTIF(W61:W$73,"*病*")&gt;0),".",""),IF(W61="病",$A860,""),IF(AND(LEN(W61)&gt;=2,ISNUMBER(SEARCH("病",W61))),$A860&amp;"("&amp;SUBSTITUTE(REPLACE(W61,1,SEARCH("病",W61)-1,""),"病","")&amp;""&amp;")",""))</f>
        <v/>
      </c>
      <c r="X860" s="65" t="str">
        <f ca="1">CONCATENATE(IF(AND(LEN(X859)&gt;=1,X859&lt;&gt;".",COUNTIF(X61:X$73,"*病*")&gt;0),".",""),IF(X61="病",$A860,""),IF(AND(LEN(X61)&gt;=2,ISNUMBER(SEARCH("病",X61))),$A860&amp;"("&amp;SUBSTITUTE(REPLACE(X61,1,SEARCH("病",X61)-1,""),"病","")&amp;""&amp;")",""))</f>
        <v/>
      </c>
      <c r="Y860" s="65" t="str">
        <f ca="1">CONCATENATE(IF(AND(LEN(Y859)&gt;=1,Y859&lt;&gt;".",COUNTIF(Y61:Y$73,"*病*")&gt;0),".",""),IF(Y61="病",$A860,""),IF(AND(LEN(Y61)&gt;=2,ISNUMBER(SEARCH("病",Y61))),$A860&amp;"("&amp;SUBSTITUTE(REPLACE(Y61,1,SEARCH("病",Y61)-1,""),"病","")&amp;""&amp;")",""))</f>
        <v/>
      </c>
      <c r="Z860" s="65" t="str">
        <f ca="1">CONCATENATE(IF(AND(LEN(Z859)&gt;=1,Z859&lt;&gt;".",COUNTIF(Z61:Z$73,"*病*")&gt;0),".",""),IF(Z61="病",$A860,""),IF(AND(LEN(Z61)&gt;=2,ISNUMBER(SEARCH("病",Z61))),$A860&amp;"("&amp;SUBSTITUTE(REPLACE(Z61,1,SEARCH("病",Z61)-1,""),"病","")&amp;""&amp;")",""))</f>
        <v/>
      </c>
      <c r="AA860" s="65" t="str">
        <f ca="1">CONCATENATE(IF(AND(LEN(AA859)&gt;=1,AA859&lt;&gt;".",COUNTIF(AA61:AA$73,"*病*")&gt;0),".",""),IF(AA61="病",$A860,""),IF(AND(LEN(AA61)&gt;=2,ISNUMBER(SEARCH("病",AA61))),$A860&amp;"("&amp;SUBSTITUTE(REPLACE(AA61,1,SEARCH("病",AA61)-1,""),"病","")&amp;""&amp;")",""))</f>
        <v/>
      </c>
      <c r="AB860" s="65" t="str">
        <f ca="1">CONCATENATE(IF(AND(LEN(AB859)&gt;=1,AB859&lt;&gt;".",COUNTIF(AB61:AB$73,"*病*")&gt;0),".",""),IF(AB61="病",$A860,""),IF(AND(LEN(AB61)&gt;=2,ISNUMBER(SEARCH("病",AB61))),$A860&amp;"("&amp;SUBSTITUTE(REPLACE(AB61,1,SEARCH("病",AB61)-1,""),"病","")&amp;""&amp;")",""))</f>
        <v/>
      </c>
      <c r="AC860" s="65" t="str">
        <f ca="1">CONCATENATE(IF(AND(LEN(AC859)&gt;=1,AC859&lt;&gt;".",COUNTIF(AC61:AC$73,"*病*")&gt;0),".",""),IF(AC61="病",$A860,""),IF(AND(LEN(AC61)&gt;=2,ISNUMBER(SEARCH("病",AC61))),$A860&amp;"("&amp;SUBSTITUTE(REPLACE(AC61,1,SEARCH("病",AC61)-1,""),"病","")&amp;""&amp;")",""))</f>
        <v>.</v>
      </c>
      <c r="AD860" s="65" t="str">
        <f ca="1">CONCATENATE(IF(AND(LEN(AD859)&gt;=1,AD859&lt;&gt;".",COUNTIF(AD61:AD$73,"*病*")&gt;0),".",""),IF(AD61="病",$A860,""),IF(AND(LEN(AD61)&gt;=2,ISNUMBER(SEARCH("病",AD61))),$A860&amp;"("&amp;SUBSTITUTE(REPLACE(AD61,1,SEARCH("病",AD61)-1,""),"病","")&amp;""&amp;")",""))</f>
        <v/>
      </c>
      <c r="AE860" s="65" t="str">
        <f ca="1">CONCATENATE(IF(AND(LEN(AE859)&gt;=1,AE859&lt;&gt;".",COUNTIF(AE61:AE$73,"*病*")&gt;0),".",""),IF(AE61="病",$A860,""),IF(AND(LEN(AE61)&gt;=2,ISNUMBER(SEARCH("病",AE61))),$A860&amp;"("&amp;SUBSTITUTE(REPLACE(AE61,1,SEARCH("病",AE61)-1,""),"病","")&amp;""&amp;")",""))</f>
        <v/>
      </c>
      <c r="AF860" s="65" t="str">
        <f ca="1">CONCATENATE(IF(AND(LEN(AF859)&gt;=1,AF859&lt;&gt;".",COUNTIF(AF61:AF$73,"*病*")&gt;0),".",""),IF(AF61="病",$A860,""),IF(AND(LEN(AF61)&gt;=2,ISNUMBER(SEARCH("病",AF61))),$A860&amp;"("&amp;SUBSTITUTE(REPLACE(AF61,1,SEARCH("病",AF61)-1,""),"病","")&amp;""&amp;")",""))</f>
        <v/>
      </c>
      <c r="AG860" s="65" t="str">
        <f ca="1">CONCATENATE(IF(AND(LEN(AG859)&gt;=1,AG859&lt;&gt;".",COUNTIF(AG61:AG$73,"*病*")&gt;0),".",""),IF(AG61="病",$A860,""),IF(AND(LEN(AG61)&gt;=2,ISNUMBER(SEARCH("病",AG61))),$A860&amp;"("&amp;SUBSTITUTE(REPLACE(AG61,1,SEARCH("病",AG61)-1,""),"病","")&amp;""&amp;")",""))</f>
        <v/>
      </c>
      <c r="AH860" s="65"/>
      <c r="AI860" s="65"/>
      <c r="AJ860" s="65"/>
    </row>
    <row r="861" spans="1:36">
      <c r="A861" s="65">
        <f t="shared" si="69"/>
        <v>61</v>
      </c>
      <c r="B861" s="65" t="str">
        <f t="shared" si="69"/>
        <v>唐正瑋</v>
      </c>
      <c r="C861" s="65" t="str">
        <f ca="1">CONCATENATE(IF(AND(LEN(C860)&gt;=1,C860&lt;&gt;".",COUNTIF(C62:C$73,"*病*")&gt;0),".",""),IF(C62="病",$A861,""),IF(AND(LEN(C62)&gt;=2,ISNUMBER(SEARCH("病",C62))),$A861&amp;"("&amp;SUBSTITUTE(REPLACE(C62,1,SEARCH("病",C62)-1,""),"病","")&amp;""&amp;")",""))</f>
        <v/>
      </c>
      <c r="D861" s="65" t="str">
        <f ca="1">CONCATENATE(IF(AND(LEN(D860)&gt;=1,D860&lt;&gt;".",COUNTIF(D62:D$73,"*病*")&gt;0),".",""),IF(D62="病",$A861,""),IF(AND(LEN(D62)&gt;=2,ISNUMBER(SEARCH("病",D62))),$A861&amp;"("&amp;SUBSTITUTE(REPLACE(D62,1,SEARCH("病",D62)-1,""),"病","")&amp;""&amp;")",""))</f>
        <v>61(08-12)</v>
      </c>
      <c r="E861" s="65" t="str">
        <f ca="1">CONCATENATE(IF(AND(LEN(E860)&gt;=1,E860&lt;&gt;".",COUNTIF(E62:E$73,"*病*")&gt;0),".",""),IF(E62="病",$A861,""),IF(AND(LEN(E62)&gt;=2,ISNUMBER(SEARCH("病",E62))),$A861&amp;"("&amp;SUBSTITUTE(REPLACE(E62,1,SEARCH("病",E62)-1,""),"病","")&amp;""&amp;")",""))</f>
        <v/>
      </c>
      <c r="F861" s="65" t="str">
        <f ca="1">CONCATENATE(IF(AND(LEN(F860)&gt;=1,F860&lt;&gt;".",COUNTIF(F62:F$73,"*病*")&gt;0),".",""),IF(F62="病",$A861,""),IF(AND(LEN(F62)&gt;=2,ISNUMBER(SEARCH("病",F62))),$A861&amp;"("&amp;SUBSTITUTE(REPLACE(F62,1,SEARCH("病",F62)-1,""),"病","")&amp;""&amp;")",""))</f>
        <v/>
      </c>
      <c r="G861" s="65" t="str">
        <f ca="1">CONCATENATE(IF(AND(LEN(G860)&gt;=1,G860&lt;&gt;".",COUNTIF(G62:G$73,"*病*")&gt;0),".",""),IF(G62="病",$A861,""),IF(AND(LEN(G62)&gt;=2,ISNUMBER(SEARCH("病",G62))),$A861&amp;"("&amp;SUBSTITUTE(REPLACE(G62,1,SEARCH("病",G62)-1,""),"病","")&amp;""&amp;")",""))</f>
        <v/>
      </c>
      <c r="H861" s="65" t="str">
        <f ca="1">CONCATENATE(IF(AND(LEN(H860)&gt;=1,H860&lt;&gt;".",COUNTIF(H62:H$73,"*病*")&gt;0),".",""),IF(H62="病",$A861,""),IF(AND(LEN(H62)&gt;=2,ISNUMBER(SEARCH("病",H62))),$A861&amp;"("&amp;SUBSTITUTE(REPLACE(H62,1,SEARCH("病",H62)-1,""),"病","")&amp;""&amp;")",""))</f>
        <v>61(13-17)</v>
      </c>
      <c r="I861" s="65" t="str">
        <f ca="1">CONCATENATE(IF(AND(LEN(I860)&gt;=1,I860&lt;&gt;".",COUNTIF(I62:I$73,"*病*")&gt;0),".",""),IF(I62="病",$A861,""),IF(AND(LEN(I62)&gt;=2,ISNUMBER(SEARCH("病",I62))),$A861&amp;"("&amp;SUBSTITUTE(REPLACE(I62,1,SEARCH("病",I62)-1,""),"病","")&amp;""&amp;")",""))</f>
        <v/>
      </c>
      <c r="J861" s="65" t="str">
        <f ca="1">CONCATENATE(IF(AND(LEN(J860)&gt;=1,J860&lt;&gt;".",COUNTIF(J62:J$73,"*病*")&gt;0),".",""),IF(J62="病",$A861,""),IF(AND(LEN(J62)&gt;=2,ISNUMBER(SEARCH("病",J62))),$A861&amp;"("&amp;SUBSTITUTE(REPLACE(J62,1,SEARCH("病",J62)-1,""),"病","")&amp;""&amp;")",""))</f>
        <v/>
      </c>
      <c r="K861" s="65" t="str">
        <f ca="1">CONCATENATE(IF(AND(LEN(K860)&gt;=1,K860&lt;&gt;".",COUNTIF(K62:K$73,"*病*")&gt;0),".",""),IF(K62="病",$A861,""),IF(AND(LEN(K62)&gt;=2,ISNUMBER(SEARCH("病",K62))),$A861&amp;"("&amp;SUBSTITUTE(REPLACE(K62,1,SEARCH("病",K62)-1,""),"病","")&amp;""&amp;")",""))</f>
        <v>61(08-12)</v>
      </c>
      <c r="L861" s="65" t="str">
        <f ca="1">CONCATENATE(IF(AND(LEN(L860)&gt;=1,L860&lt;&gt;".",COUNTIF(L62:L$73,"*病*")&gt;0),".",""),IF(L62="病",$A861,""),IF(AND(LEN(L62)&gt;=2,ISNUMBER(SEARCH("病",L62))),$A861&amp;"("&amp;SUBSTITUTE(REPLACE(L62,1,SEARCH("病",L62)-1,""),"病","")&amp;""&amp;")",""))</f>
        <v/>
      </c>
      <c r="M861" s="65" t="str">
        <f ca="1">CONCATENATE(IF(AND(LEN(M860)&gt;=1,M860&lt;&gt;".",COUNTIF(M62:M$73,"*病*")&gt;0),".",""),IF(M62="病",$A861,""),IF(AND(LEN(M62)&gt;=2,ISNUMBER(SEARCH("病",M62))),$A861&amp;"("&amp;SUBSTITUTE(REPLACE(M62,1,SEARCH("病",M62)-1,""),"病","")&amp;""&amp;")",""))</f>
        <v/>
      </c>
      <c r="N861" s="65" t="str">
        <f ca="1">CONCATENATE(IF(AND(LEN(N860)&gt;=1,N860&lt;&gt;".",COUNTIF(N62:N$73,"*病*")&gt;0),".",""),IF(N62="病",$A861,""),IF(AND(LEN(N62)&gt;=2,ISNUMBER(SEARCH("病",N62))),$A861&amp;"("&amp;SUBSTITUTE(REPLACE(N62,1,SEARCH("病",N62)-1,""),"病","")&amp;""&amp;")",""))</f>
        <v/>
      </c>
      <c r="O861" s="65" t="str">
        <f ca="1">CONCATENATE(IF(AND(LEN(O860)&gt;=1,O860&lt;&gt;".",COUNTIF(O62:O$73,"*病*")&gt;0),".",""),IF(O62="病",$A861,""),IF(AND(LEN(O62)&gt;=2,ISNUMBER(SEARCH("病",O62))),$A861&amp;"("&amp;SUBSTITUTE(REPLACE(O62,1,SEARCH("病",O62)-1,""),"病","")&amp;""&amp;")",""))</f>
        <v/>
      </c>
      <c r="P861" s="65" t="str">
        <f ca="1">CONCATENATE(IF(AND(LEN(P860)&gt;=1,P860&lt;&gt;".",COUNTIF(P62:P$73,"*病*")&gt;0),".",""),IF(P62="病",$A861,""),IF(AND(LEN(P62)&gt;=2,ISNUMBER(SEARCH("病",P62))),$A861&amp;"("&amp;SUBSTITUTE(REPLACE(P62,1,SEARCH("病",P62)-1,""),"病","")&amp;""&amp;")",""))</f>
        <v/>
      </c>
      <c r="Q861" s="65" t="str">
        <f ca="1">CONCATENATE(IF(AND(LEN(Q860)&gt;=1,Q860&lt;&gt;".",COUNTIF(Q62:Q$73,"*病*")&gt;0),".",""),IF(Q62="病",$A861,""),IF(AND(LEN(Q62)&gt;=2,ISNUMBER(SEARCH("病",Q62))),$A861&amp;"("&amp;SUBSTITUTE(REPLACE(Q62,1,SEARCH("病",Q62)-1,""),"病","")&amp;""&amp;")",""))</f>
        <v/>
      </c>
      <c r="R861" s="65" t="str">
        <f ca="1">CONCATENATE(IF(AND(LEN(R860)&gt;=1,R860&lt;&gt;".",COUNTIF(R62:R$73,"*病*")&gt;0),".",""),IF(R62="病",$A861,""),IF(AND(LEN(R62)&gt;=2,ISNUMBER(SEARCH("病",R62))),$A861&amp;"("&amp;SUBSTITUTE(REPLACE(R62,1,SEARCH("病",R62)-1,""),"病","")&amp;""&amp;")",""))</f>
        <v>61(08-12)</v>
      </c>
      <c r="S861" s="65" t="str">
        <f ca="1">CONCATENATE(IF(AND(LEN(S860)&gt;=1,S860&lt;&gt;".",COUNTIF(S62:S$73,"*病*")&gt;0),".",""),IF(S62="病",$A861,""),IF(AND(LEN(S62)&gt;=2,ISNUMBER(SEARCH("病",S62))),$A861&amp;"("&amp;SUBSTITUTE(REPLACE(S62,1,SEARCH("病",S62)-1,""),"病","")&amp;""&amp;")",""))</f>
        <v/>
      </c>
      <c r="T861" s="65" t="str">
        <f ca="1">CONCATENATE(IF(AND(LEN(T860)&gt;=1,T860&lt;&gt;".",COUNTIF(T62:T$73,"*病*")&gt;0),".",""),IF(T62="病",$A861,""),IF(AND(LEN(T62)&gt;=2,ISNUMBER(SEARCH("病",T62))),$A861&amp;"("&amp;SUBSTITUTE(REPLACE(T62,1,SEARCH("病",T62)-1,""),"病","")&amp;""&amp;")",""))</f>
        <v/>
      </c>
      <c r="U861" s="65" t="str">
        <f ca="1">CONCATENATE(IF(AND(LEN(U860)&gt;=1,U860&lt;&gt;".",COUNTIF(U62:U$73,"*病*")&gt;0),".",""),IF(U62="病",$A861,""),IF(AND(LEN(U62)&gt;=2,ISNUMBER(SEARCH("病",U62))),$A861&amp;"("&amp;SUBSTITUTE(REPLACE(U62,1,SEARCH("病",U62)-1,""),"病","")&amp;""&amp;")",""))</f>
        <v/>
      </c>
      <c r="V861" s="65" t="str">
        <f ca="1">CONCATENATE(IF(AND(LEN(V860)&gt;=1,V860&lt;&gt;".",COUNTIF(V62:V$73,"*病*")&gt;0),".",""),IF(V62="病",$A861,""),IF(AND(LEN(V62)&gt;=2,ISNUMBER(SEARCH("病",V62))),$A861&amp;"("&amp;SUBSTITUTE(REPLACE(V62,1,SEARCH("病",V62)-1,""),"病","")&amp;""&amp;")",""))</f>
        <v>61(13-17)</v>
      </c>
      <c r="W861" s="65" t="str">
        <f ca="1">CONCATENATE(IF(AND(LEN(W860)&gt;=1,W860&lt;&gt;".",COUNTIF(W62:W$73,"*病*")&gt;0),".",""),IF(W62="病",$A861,""),IF(AND(LEN(W62)&gt;=2,ISNUMBER(SEARCH("病",W62))),$A861&amp;"("&amp;SUBSTITUTE(REPLACE(W62,1,SEARCH("病",W62)-1,""),"病","")&amp;""&amp;")",""))</f>
        <v/>
      </c>
      <c r="X861" s="65" t="str">
        <f ca="1">CONCATENATE(IF(AND(LEN(X860)&gt;=1,X860&lt;&gt;".",COUNTIF(X62:X$73,"*病*")&gt;0),".",""),IF(X62="病",$A861,""),IF(AND(LEN(X62)&gt;=2,ISNUMBER(SEARCH("病",X62))),$A861&amp;"("&amp;SUBSTITUTE(REPLACE(X62,1,SEARCH("病",X62)-1,""),"病","")&amp;""&amp;")",""))</f>
        <v/>
      </c>
      <c r="Y861" s="65" t="str">
        <f ca="1">CONCATENATE(IF(AND(LEN(Y860)&gt;=1,Y860&lt;&gt;".",COUNTIF(Y62:Y$73,"*病*")&gt;0),".",""),IF(Y62="病",$A861,""),IF(AND(LEN(Y62)&gt;=2,ISNUMBER(SEARCH("病",Y62))),$A861&amp;"("&amp;SUBSTITUTE(REPLACE(Y62,1,SEARCH("病",Y62)-1,""),"病","")&amp;""&amp;")",""))</f>
        <v>61(08-12)</v>
      </c>
      <c r="Z861" s="65" t="str">
        <f ca="1">CONCATENATE(IF(AND(LEN(Z860)&gt;=1,Z860&lt;&gt;".",COUNTIF(Z62:Z$73,"*病*")&gt;0),".",""),IF(Z62="病",$A861,""),IF(AND(LEN(Z62)&gt;=2,ISNUMBER(SEARCH("病",Z62))),$A861&amp;"("&amp;SUBSTITUTE(REPLACE(Z62,1,SEARCH("病",Z62)-1,""),"病","")&amp;""&amp;")",""))</f>
        <v/>
      </c>
      <c r="AA861" s="65" t="str">
        <f ca="1">CONCATENATE(IF(AND(LEN(AA860)&gt;=1,AA860&lt;&gt;".",COUNTIF(AA62:AA$73,"*病*")&gt;0),".",""),IF(AA62="病",$A861,""),IF(AND(LEN(AA62)&gt;=2,ISNUMBER(SEARCH("病",AA62))),$A861&amp;"("&amp;SUBSTITUTE(REPLACE(AA62,1,SEARCH("病",AA62)-1,""),"病","")&amp;""&amp;")",""))</f>
        <v/>
      </c>
      <c r="AB861" s="65" t="str">
        <f ca="1">CONCATENATE(IF(AND(LEN(AB860)&gt;=1,AB860&lt;&gt;".",COUNTIF(AB62:AB$73,"*病*")&gt;0),".",""),IF(AB62="病",$A861,""),IF(AND(LEN(AB62)&gt;=2,ISNUMBER(SEARCH("病",AB62))),$A861&amp;"("&amp;SUBSTITUTE(REPLACE(AB62,1,SEARCH("病",AB62)-1,""),"病","")&amp;""&amp;")",""))</f>
        <v/>
      </c>
      <c r="AC861" s="65" t="str">
        <f ca="1">CONCATENATE(IF(AND(LEN(AC860)&gt;=1,AC860&lt;&gt;".",COUNTIF(AC62:AC$73,"*病*")&gt;0),".",""),IF(AC62="病",$A861,""),IF(AND(LEN(AC62)&gt;=2,ISNUMBER(SEARCH("病",AC62))),$A861&amp;"("&amp;SUBSTITUTE(REPLACE(AC62,1,SEARCH("病",AC62)-1,""),"病","")&amp;""&amp;")",""))</f>
        <v/>
      </c>
      <c r="AD861" s="65" t="str">
        <f ca="1">CONCATENATE(IF(AND(LEN(AD860)&gt;=1,AD860&lt;&gt;".",COUNTIF(AD62:AD$73,"*病*")&gt;0),".",""),IF(AD62="病",$A861,""),IF(AND(LEN(AD62)&gt;=2,ISNUMBER(SEARCH("病",AD62))),$A861&amp;"("&amp;SUBSTITUTE(REPLACE(AD62,1,SEARCH("病",AD62)-1,""),"病","")&amp;""&amp;")",""))</f>
        <v/>
      </c>
      <c r="AE861" s="65" t="str">
        <f ca="1">CONCATENATE(IF(AND(LEN(AE860)&gt;=1,AE860&lt;&gt;".",COUNTIF(AE62:AE$73,"*病*")&gt;0),".",""),IF(AE62="病",$A861,""),IF(AND(LEN(AE62)&gt;=2,ISNUMBER(SEARCH("病",AE62))),$A861&amp;"("&amp;SUBSTITUTE(REPLACE(AE62,1,SEARCH("病",AE62)-1,""),"病","")&amp;""&amp;")",""))</f>
        <v/>
      </c>
      <c r="AF861" s="65" t="str">
        <f ca="1">CONCATENATE(IF(AND(LEN(AF860)&gt;=1,AF860&lt;&gt;".",COUNTIF(AF62:AF$73,"*病*")&gt;0),".",""),IF(AF62="病",$A861,""),IF(AND(LEN(AF62)&gt;=2,ISNUMBER(SEARCH("病",AF62))),$A861&amp;"("&amp;SUBSTITUTE(REPLACE(AF62,1,SEARCH("病",AF62)-1,""),"病","")&amp;""&amp;")",""))</f>
        <v>61(08-12)</v>
      </c>
      <c r="AG861" s="65" t="str">
        <f ca="1">CONCATENATE(IF(AND(LEN(AG860)&gt;=1,AG860&lt;&gt;".",COUNTIF(AG62:AG$73,"*病*")&gt;0),".",""),IF(AG62="病",$A861,""),IF(AND(LEN(AG62)&gt;=2,ISNUMBER(SEARCH("病",AG62))),$A861&amp;"("&amp;SUBSTITUTE(REPLACE(AG62,1,SEARCH("病",AG62)-1,""),"病","")&amp;""&amp;")",""))</f>
        <v/>
      </c>
      <c r="AH861" s="65"/>
      <c r="AI861" s="65"/>
      <c r="AJ861" s="65"/>
    </row>
    <row r="862" spans="1:36">
      <c r="A862" s="65">
        <f t="shared" si="69"/>
        <v>62</v>
      </c>
      <c r="B862" s="65" t="str">
        <f t="shared" si="69"/>
        <v>曾慶鈞</v>
      </c>
      <c r="C862" s="65" t="str">
        <f ca="1">CONCATENATE(IF(AND(LEN(C861)&gt;=1,C861&lt;&gt;".",COUNTIF(C63:C$73,"*病*")&gt;0),".",""),IF(C63="病",$A862,""),IF(AND(LEN(C63)&gt;=2,ISNUMBER(SEARCH("病",C63))),$A862&amp;"("&amp;SUBSTITUTE(REPLACE(C63,1,SEARCH("病",C63)-1,""),"病","")&amp;""&amp;")",""))</f>
        <v/>
      </c>
      <c r="D862" s="65" t="str">
        <f ca="1">CONCATENATE(IF(AND(LEN(D861)&gt;=1,D861&lt;&gt;".",COUNTIF(D63:D$73,"*病*")&gt;0),".",""),IF(D63="病",$A862,""),IF(AND(LEN(D63)&gt;=2,ISNUMBER(SEARCH("病",D63))),$A862&amp;"("&amp;SUBSTITUTE(REPLACE(D63,1,SEARCH("病",D63)-1,""),"病","")&amp;""&amp;")",""))</f>
        <v/>
      </c>
      <c r="E862" s="65" t="str">
        <f ca="1">CONCATENATE(IF(AND(LEN(E861)&gt;=1,E861&lt;&gt;".",COUNTIF(E63:E$73,"*病*")&gt;0),".",""),IF(E63="病",$A862,""),IF(AND(LEN(E63)&gt;=2,ISNUMBER(SEARCH("病",E63))),$A862&amp;"("&amp;SUBSTITUTE(REPLACE(E63,1,SEARCH("病",E63)-1,""),"病","")&amp;""&amp;")",""))</f>
        <v/>
      </c>
      <c r="F862" s="65" t="str">
        <f ca="1">CONCATENATE(IF(AND(LEN(F861)&gt;=1,F861&lt;&gt;".",COUNTIF(F63:F$73,"*病*")&gt;0),".",""),IF(F63="病",$A862,""),IF(AND(LEN(F63)&gt;=2,ISNUMBER(SEARCH("病",F63))),$A862&amp;"("&amp;SUBSTITUTE(REPLACE(F63,1,SEARCH("病",F63)-1,""),"病","")&amp;""&amp;")",""))</f>
        <v/>
      </c>
      <c r="G862" s="65" t="str">
        <f ca="1">CONCATENATE(IF(AND(LEN(G861)&gt;=1,G861&lt;&gt;".",COUNTIF(G63:G$73,"*病*")&gt;0),".",""),IF(G63="病",$A862,""),IF(AND(LEN(G63)&gt;=2,ISNUMBER(SEARCH("病",G63))),$A862&amp;"("&amp;SUBSTITUTE(REPLACE(G63,1,SEARCH("病",G63)-1,""),"病","")&amp;""&amp;")",""))</f>
        <v/>
      </c>
      <c r="H862" s="65" t="str">
        <f ca="1">CONCATENATE(IF(AND(LEN(H861)&gt;=1,H861&lt;&gt;".",COUNTIF(H63:H$73,"*病*")&gt;0),".",""),IF(H63="病",$A862,""),IF(AND(LEN(H63)&gt;=2,ISNUMBER(SEARCH("病",H63))),$A862&amp;"("&amp;SUBSTITUTE(REPLACE(H63,1,SEARCH("病",H63)-1,""),"病","")&amp;""&amp;")",""))</f>
        <v>.62(18-22)</v>
      </c>
      <c r="I862" s="65" t="str">
        <f ca="1">CONCATENATE(IF(AND(LEN(I861)&gt;=1,I861&lt;&gt;".",COUNTIF(I63:I$73,"*病*")&gt;0),".",""),IF(I63="病",$A862,""),IF(AND(LEN(I63)&gt;=2,ISNUMBER(SEARCH("病",I63))),$A862&amp;"("&amp;SUBSTITUTE(REPLACE(I63,1,SEARCH("病",I63)-1,""),"病","")&amp;""&amp;")",""))</f>
        <v/>
      </c>
      <c r="J862" s="65" t="str">
        <f ca="1">CONCATENATE(IF(AND(LEN(J861)&gt;=1,J861&lt;&gt;".",COUNTIF(J63:J$73,"*病*")&gt;0),".",""),IF(J63="病",$A862,""),IF(AND(LEN(J63)&gt;=2,ISNUMBER(SEARCH("病",J63))),$A862&amp;"("&amp;SUBSTITUTE(REPLACE(J63,1,SEARCH("病",J63)-1,""),"病","")&amp;""&amp;")",""))</f>
        <v/>
      </c>
      <c r="K862" s="65" t="str">
        <f ca="1">CONCATENATE(IF(AND(LEN(K861)&gt;=1,K861&lt;&gt;".",COUNTIF(K63:K$73,"*病*")&gt;0),".",""),IF(K63="病",$A862,""),IF(AND(LEN(K63)&gt;=2,ISNUMBER(SEARCH("病",K63))),$A862&amp;"("&amp;SUBSTITUTE(REPLACE(K63,1,SEARCH("病",K63)-1,""),"病","")&amp;""&amp;")",""))</f>
        <v/>
      </c>
      <c r="L862" s="65" t="str">
        <f ca="1">CONCATENATE(IF(AND(LEN(L861)&gt;=1,L861&lt;&gt;".",COUNTIF(L63:L$73,"*病*")&gt;0),".",""),IF(L63="病",$A862,""),IF(AND(LEN(L63)&gt;=2,ISNUMBER(SEARCH("病",L63))),$A862&amp;"("&amp;SUBSTITUTE(REPLACE(L63,1,SEARCH("病",L63)-1,""),"病","")&amp;""&amp;")",""))</f>
        <v/>
      </c>
      <c r="M862" s="65" t="str">
        <f ca="1">CONCATENATE(IF(AND(LEN(M861)&gt;=1,M861&lt;&gt;".",COUNTIF(M63:M$73,"*病*")&gt;0),".",""),IF(M63="病",$A862,""),IF(AND(LEN(M63)&gt;=2,ISNUMBER(SEARCH("病",M63))),$A862&amp;"("&amp;SUBSTITUTE(REPLACE(M63,1,SEARCH("病",M63)-1,""),"病","")&amp;""&amp;")",""))</f>
        <v/>
      </c>
      <c r="N862" s="65" t="str">
        <f ca="1">CONCATENATE(IF(AND(LEN(N861)&gt;=1,N861&lt;&gt;".",COUNTIF(N63:N$73,"*病*")&gt;0),".",""),IF(N63="病",$A862,""),IF(AND(LEN(N63)&gt;=2,ISNUMBER(SEARCH("病",N63))),$A862&amp;"("&amp;SUBSTITUTE(REPLACE(N63,1,SEARCH("病",N63)-1,""),"病","")&amp;""&amp;")",""))</f>
        <v/>
      </c>
      <c r="O862" s="65" t="str">
        <f ca="1">CONCATENATE(IF(AND(LEN(O861)&gt;=1,O861&lt;&gt;".",COUNTIF(O63:O$73,"*病*")&gt;0),".",""),IF(O63="病",$A862,""),IF(AND(LEN(O63)&gt;=2,ISNUMBER(SEARCH("病",O63))),$A862&amp;"("&amp;SUBSTITUTE(REPLACE(O63,1,SEARCH("病",O63)-1,""),"病","")&amp;""&amp;")",""))</f>
        <v/>
      </c>
      <c r="P862" s="65" t="str">
        <f ca="1">CONCATENATE(IF(AND(LEN(P861)&gt;=1,P861&lt;&gt;".",COUNTIF(P63:P$73,"*病*")&gt;0),".",""),IF(P63="病",$A862,""),IF(AND(LEN(P63)&gt;=2,ISNUMBER(SEARCH("病",P63))),$A862&amp;"("&amp;SUBSTITUTE(REPLACE(P63,1,SEARCH("病",P63)-1,""),"病","")&amp;""&amp;")",""))</f>
        <v/>
      </c>
      <c r="Q862" s="65" t="str">
        <f ca="1">CONCATENATE(IF(AND(LEN(Q861)&gt;=1,Q861&lt;&gt;".",COUNTIF(Q63:Q$73,"*病*")&gt;0),".",""),IF(Q63="病",$A862,""),IF(AND(LEN(Q63)&gt;=2,ISNUMBER(SEARCH("病",Q63))),$A862&amp;"("&amp;SUBSTITUTE(REPLACE(Q63,1,SEARCH("病",Q63)-1,""),"病","")&amp;""&amp;")",""))</f>
        <v/>
      </c>
      <c r="R862" s="65" t="str">
        <f ca="1">CONCATENATE(IF(AND(LEN(R861)&gt;=1,R861&lt;&gt;".",COUNTIF(R63:R$73,"*病*")&gt;0),".",""),IF(R63="病",$A862,""),IF(AND(LEN(R63)&gt;=2,ISNUMBER(SEARCH("病",R63))),$A862&amp;"("&amp;SUBSTITUTE(REPLACE(R63,1,SEARCH("病",R63)-1,""),"病","")&amp;""&amp;")",""))</f>
        <v/>
      </c>
      <c r="S862" s="65" t="str">
        <f ca="1">CONCATENATE(IF(AND(LEN(S861)&gt;=1,S861&lt;&gt;".",COUNTIF(S63:S$73,"*病*")&gt;0),".",""),IF(S63="病",$A862,""),IF(AND(LEN(S63)&gt;=2,ISNUMBER(SEARCH("病",S63))),$A862&amp;"("&amp;SUBSTITUTE(REPLACE(S63,1,SEARCH("病",S63)-1,""),"病","")&amp;""&amp;")",""))</f>
        <v/>
      </c>
      <c r="T862" s="65" t="str">
        <f ca="1">CONCATENATE(IF(AND(LEN(T861)&gt;=1,T861&lt;&gt;".",COUNTIF(T63:T$73,"*病*")&gt;0),".",""),IF(T63="病",$A862,""),IF(AND(LEN(T63)&gt;=2,ISNUMBER(SEARCH("病",T63))),$A862&amp;"("&amp;SUBSTITUTE(REPLACE(T63,1,SEARCH("病",T63)-1,""),"病","")&amp;""&amp;")",""))</f>
        <v/>
      </c>
      <c r="U862" s="65" t="str">
        <f ca="1">CONCATENATE(IF(AND(LEN(U861)&gt;=1,U861&lt;&gt;".",COUNTIF(U63:U$73,"*病*")&gt;0),".",""),IF(U63="病",$A862,""),IF(AND(LEN(U63)&gt;=2,ISNUMBER(SEARCH("病",U63))),$A862&amp;"("&amp;SUBSTITUTE(REPLACE(U63,1,SEARCH("病",U63)-1,""),"病","")&amp;""&amp;")",""))</f>
        <v/>
      </c>
      <c r="V862" s="65" t="str">
        <f ca="1">CONCATENATE(IF(AND(LEN(V861)&gt;=1,V861&lt;&gt;".",COUNTIF(V63:V$73,"*病*")&gt;0),".",""),IF(V63="病",$A862,""),IF(AND(LEN(V63)&gt;=2,ISNUMBER(SEARCH("病",V63))),$A862&amp;"("&amp;SUBSTITUTE(REPLACE(V63,1,SEARCH("病",V63)-1,""),"病","")&amp;""&amp;")",""))</f>
        <v>.</v>
      </c>
      <c r="W862" s="65" t="str">
        <f ca="1">CONCATENATE(IF(AND(LEN(W861)&gt;=1,W861&lt;&gt;".",COUNTIF(W63:W$73,"*病*")&gt;0),".",""),IF(W63="病",$A862,""),IF(AND(LEN(W63)&gt;=2,ISNUMBER(SEARCH("病",W63))),$A862&amp;"("&amp;SUBSTITUTE(REPLACE(W63,1,SEARCH("病",W63)-1,""),"病","")&amp;""&amp;")",""))</f>
        <v/>
      </c>
      <c r="X862" s="65" t="str">
        <f ca="1">CONCATENATE(IF(AND(LEN(X861)&gt;=1,X861&lt;&gt;".",COUNTIF(X63:X$73,"*病*")&gt;0),".",""),IF(X63="病",$A862,""),IF(AND(LEN(X63)&gt;=2,ISNUMBER(SEARCH("病",X63))),$A862&amp;"("&amp;SUBSTITUTE(REPLACE(X63,1,SEARCH("病",X63)-1,""),"病","")&amp;""&amp;")",""))</f>
        <v/>
      </c>
      <c r="Y862" s="65" t="str">
        <f ca="1">CONCATENATE(IF(AND(LEN(Y861)&gt;=1,Y861&lt;&gt;".",COUNTIF(Y63:Y$73,"*病*")&gt;0),".",""),IF(Y63="病",$A862,""),IF(AND(LEN(Y63)&gt;=2,ISNUMBER(SEARCH("病",Y63))),$A862&amp;"("&amp;SUBSTITUTE(REPLACE(Y63,1,SEARCH("病",Y63)-1,""),"病","")&amp;""&amp;")",""))</f>
        <v/>
      </c>
      <c r="Z862" s="65" t="str">
        <f ca="1">CONCATENATE(IF(AND(LEN(Z861)&gt;=1,Z861&lt;&gt;".",COUNTIF(Z63:Z$73,"*病*")&gt;0),".",""),IF(Z63="病",$A862,""),IF(AND(LEN(Z63)&gt;=2,ISNUMBER(SEARCH("病",Z63))),$A862&amp;"("&amp;SUBSTITUTE(REPLACE(Z63,1,SEARCH("病",Z63)-1,""),"病","")&amp;""&amp;")",""))</f>
        <v/>
      </c>
      <c r="AA862" s="65" t="str">
        <f ca="1">CONCATENATE(IF(AND(LEN(AA861)&gt;=1,AA861&lt;&gt;".",COUNTIF(AA63:AA$73,"*病*")&gt;0),".",""),IF(AA63="病",$A862,""),IF(AND(LEN(AA63)&gt;=2,ISNUMBER(SEARCH("病",AA63))),$A862&amp;"("&amp;SUBSTITUTE(REPLACE(AA63,1,SEARCH("病",AA63)-1,""),"病","")&amp;""&amp;")",""))</f>
        <v/>
      </c>
      <c r="AB862" s="65" t="str">
        <f ca="1">CONCATENATE(IF(AND(LEN(AB861)&gt;=1,AB861&lt;&gt;".",COUNTIF(AB63:AB$73,"*病*")&gt;0),".",""),IF(AB63="病",$A862,""),IF(AND(LEN(AB63)&gt;=2,ISNUMBER(SEARCH("病",AB63))),$A862&amp;"("&amp;SUBSTITUTE(REPLACE(AB63,1,SEARCH("病",AB63)-1,""),"病","")&amp;""&amp;")",""))</f>
        <v/>
      </c>
      <c r="AC862" s="65" t="str">
        <f ca="1">CONCATENATE(IF(AND(LEN(AC861)&gt;=1,AC861&lt;&gt;".",COUNTIF(AC63:AC$73,"*病*")&gt;0),".",""),IF(AC63="病",$A862,""),IF(AND(LEN(AC63)&gt;=2,ISNUMBER(SEARCH("病",AC63))),$A862&amp;"("&amp;SUBSTITUTE(REPLACE(AC63,1,SEARCH("病",AC63)-1,""),"病","")&amp;""&amp;")",""))</f>
        <v>62(27日18-28日22)</v>
      </c>
      <c r="AD862" s="65" t="str">
        <f ca="1">CONCATENATE(IF(AND(LEN(AD861)&gt;=1,AD861&lt;&gt;".",COUNTIF(AD63:AD$73,"*病*")&gt;0),".",""),IF(AD63="病",$A862,""),IF(AND(LEN(AD63)&gt;=2,ISNUMBER(SEARCH("病",AD63))),$A862&amp;"("&amp;SUBSTITUTE(REPLACE(AD63,1,SEARCH("病",AD63)-1,""),"病","")&amp;""&amp;")",""))</f>
        <v>62(27日18-28日22)</v>
      </c>
      <c r="AE862" s="65" t="str">
        <f ca="1">CONCATENATE(IF(AND(LEN(AE861)&gt;=1,AE861&lt;&gt;".",COUNTIF(AE63:AE$73,"*病*")&gt;0),".",""),IF(AE63="病",$A862,""),IF(AND(LEN(AE63)&gt;=2,ISNUMBER(SEARCH("病",AE63))),$A862&amp;"("&amp;SUBSTITUTE(REPLACE(AE63,1,SEARCH("病",AE63)-1,""),"病","")&amp;""&amp;")",""))</f>
        <v/>
      </c>
      <c r="AF862" s="65" t="str">
        <f ca="1">CONCATENATE(IF(AND(LEN(AF861)&gt;=1,AF861&lt;&gt;".",COUNTIF(AF63:AF$73,"*病*")&gt;0),".",""),IF(AF63="病",$A862,""),IF(AND(LEN(AF63)&gt;=2,ISNUMBER(SEARCH("病",AF63))),$A862&amp;"("&amp;SUBSTITUTE(REPLACE(AF63,1,SEARCH("病",AF63)-1,""),"病","")&amp;""&amp;")",""))</f>
        <v/>
      </c>
      <c r="AG862" s="65" t="str">
        <f ca="1">CONCATENATE(IF(AND(LEN(AG861)&gt;=1,AG861&lt;&gt;".",COUNTIF(AG63:AG$73,"*病*")&gt;0),".",""),IF(AG63="病",$A862,""),IF(AND(LEN(AG63)&gt;=2,ISNUMBER(SEARCH("病",AG63))),$A862&amp;"("&amp;SUBSTITUTE(REPLACE(AG63,1,SEARCH("病",AG63)-1,""),"病","")&amp;""&amp;")",""))</f>
        <v/>
      </c>
      <c r="AH862" s="65"/>
      <c r="AI862" s="65"/>
      <c r="AJ862" s="65"/>
    </row>
    <row r="863" spans="1:36">
      <c r="A863" s="65">
        <f t="shared" si="69"/>
        <v>63</v>
      </c>
      <c r="B863" s="65" t="str">
        <f t="shared" si="69"/>
        <v>楊鈞翔</v>
      </c>
      <c r="C863" s="65" t="str">
        <f ca="1">CONCATENATE(IF(AND(LEN(C862)&gt;=1,C862&lt;&gt;".",COUNTIF(C64:C$73,"*病*")&gt;0),".",""),IF(C64="病",$A863,""),IF(AND(LEN(C64)&gt;=2,ISNUMBER(SEARCH("病",C64))),$A863&amp;"("&amp;SUBSTITUTE(REPLACE(C64,1,SEARCH("病",C64)-1,""),"病","")&amp;""&amp;")",""))</f>
        <v/>
      </c>
      <c r="D863" s="65" t="str">
        <f ca="1">CONCATENATE(IF(AND(LEN(D862)&gt;=1,D862&lt;&gt;".",COUNTIF(D64:D$73,"*病*")&gt;0),".",""),IF(D64="病",$A863,""),IF(AND(LEN(D64)&gt;=2,ISNUMBER(SEARCH("病",D64))),$A863&amp;"("&amp;SUBSTITUTE(REPLACE(D64,1,SEARCH("病",D64)-1,""),"病","")&amp;""&amp;")",""))</f>
        <v/>
      </c>
      <c r="E863" s="65" t="str">
        <f ca="1">CONCATENATE(IF(AND(LEN(E862)&gt;=1,E862&lt;&gt;".",COUNTIF(E64:E$73,"*病*")&gt;0),".",""),IF(E64="病",$A863,""),IF(AND(LEN(E64)&gt;=2,ISNUMBER(SEARCH("病",E64))),$A863&amp;"("&amp;SUBSTITUTE(REPLACE(E64,1,SEARCH("病",E64)-1,""),"病","")&amp;""&amp;")",""))</f>
        <v/>
      </c>
      <c r="F863" s="65" t="str">
        <f ca="1">CONCATENATE(IF(AND(LEN(F862)&gt;=1,F862&lt;&gt;".",COUNTIF(F64:F$73,"*病*")&gt;0),".",""),IF(F64="病",$A863,""),IF(AND(LEN(F64)&gt;=2,ISNUMBER(SEARCH("病",F64))),$A863&amp;"("&amp;SUBSTITUTE(REPLACE(F64,1,SEARCH("病",F64)-1,""),"病","")&amp;""&amp;")",""))</f>
        <v/>
      </c>
      <c r="G863" s="65" t="str">
        <f ca="1">CONCATENATE(IF(AND(LEN(G862)&gt;=1,G862&lt;&gt;".",COUNTIF(G64:G$73,"*病*")&gt;0),".",""),IF(G64="病",$A863,""),IF(AND(LEN(G64)&gt;=2,ISNUMBER(SEARCH("病",G64))),$A863&amp;"("&amp;SUBSTITUTE(REPLACE(G64,1,SEARCH("病",G64)-1,""),"病","")&amp;""&amp;")",""))</f>
        <v/>
      </c>
      <c r="H863" s="65" t="str">
        <f ca="1">CONCATENATE(IF(AND(LEN(H862)&gt;=1,H862&lt;&gt;".",COUNTIF(H64:H$73,"*病*")&gt;0),".",""),IF(H64="病",$A863,""),IF(AND(LEN(H64)&gt;=2,ISNUMBER(SEARCH("病",H64))),$A863&amp;"("&amp;SUBSTITUTE(REPLACE(H64,1,SEARCH("病",H64)-1,""),"病","")&amp;""&amp;")",""))</f>
        <v/>
      </c>
      <c r="I863" s="65" t="str">
        <f ca="1">CONCATENATE(IF(AND(LEN(I862)&gt;=1,I862&lt;&gt;".",COUNTIF(I64:I$73,"*病*")&gt;0),".",""),IF(I64="病",$A863,""),IF(AND(LEN(I64)&gt;=2,ISNUMBER(SEARCH("病",I64))),$A863&amp;"("&amp;SUBSTITUTE(REPLACE(I64,1,SEARCH("病",I64)-1,""),"病","")&amp;""&amp;")",""))</f>
        <v/>
      </c>
      <c r="J863" s="65" t="str">
        <f ca="1">CONCATENATE(IF(AND(LEN(J862)&gt;=1,J862&lt;&gt;".",COUNTIF(J64:J$73,"*病*")&gt;0),".",""),IF(J64="病",$A863,""),IF(AND(LEN(J64)&gt;=2,ISNUMBER(SEARCH("病",J64))),$A863&amp;"("&amp;SUBSTITUTE(REPLACE(J64,1,SEARCH("病",J64)-1,""),"病","")&amp;""&amp;")",""))</f>
        <v/>
      </c>
      <c r="K863" s="65" t="str">
        <f ca="1">CONCATENATE(IF(AND(LEN(K862)&gt;=1,K862&lt;&gt;".",COUNTIF(K64:K$73,"*病*")&gt;0),".",""),IF(K64="病",$A863,""),IF(AND(LEN(K64)&gt;=2,ISNUMBER(SEARCH("病",K64))),$A863&amp;"("&amp;SUBSTITUTE(REPLACE(K64,1,SEARCH("病",K64)-1,""),"病","")&amp;""&amp;")",""))</f>
        <v/>
      </c>
      <c r="L863" s="65" t="str">
        <f ca="1">CONCATENATE(IF(AND(LEN(L862)&gt;=1,L862&lt;&gt;".",COUNTIF(L64:L$73,"*病*")&gt;0),".",""),IF(L64="病",$A863,""),IF(AND(LEN(L64)&gt;=2,ISNUMBER(SEARCH("病",L64))),$A863&amp;"("&amp;SUBSTITUTE(REPLACE(L64,1,SEARCH("病",L64)-1,""),"病","")&amp;""&amp;")",""))</f>
        <v/>
      </c>
      <c r="M863" s="65" t="str">
        <f ca="1">CONCATENATE(IF(AND(LEN(M862)&gt;=1,M862&lt;&gt;".",COUNTIF(M64:M$73,"*病*")&gt;0),".",""),IF(M64="病",$A863,""),IF(AND(LEN(M64)&gt;=2,ISNUMBER(SEARCH("病",M64))),$A863&amp;"("&amp;SUBSTITUTE(REPLACE(M64,1,SEARCH("病",M64)-1,""),"病","")&amp;""&amp;")",""))</f>
        <v/>
      </c>
      <c r="N863" s="65" t="str">
        <f ca="1">CONCATENATE(IF(AND(LEN(N862)&gt;=1,N862&lt;&gt;".",COUNTIF(N64:N$73,"*病*")&gt;0),".",""),IF(N64="病",$A863,""),IF(AND(LEN(N64)&gt;=2,ISNUMBER(SEARCH("病",N64))),$A863&amp;"("&amp;SUBSTITUTE(REPLACE(N64,1,SEARCH("病",N64)-1,""),"病","")&amp;""&amp;")",""))</f>
        <v/>
      </c>
      <c r="O863" s="65" t="str">
        <f ca="1">CONCATENATE(IF(AND(LEN(O862)&gt;=1,O862&lt;&gt;".",COUNTIF(O64:O$73,"*病*")&gt;0),".",""),IF(O64="病",$A863,""),IF(AND(LEN(O64)&gt;=2,ISNUMBER(SEARCH("病",O64))),$A863&amp;"("&amp;SUBSTITUTE(REPLACE(O64,1,SEARCH("病",O64)-1,""),"病","")&amp;""&amp;")",""))</f>
        <v/>
      </c>
      <c r="P863" s="65" t="str">
        <f ca="1">CONCATENATE(IF(AND(LEN(P862)&gt;=1,P862&lt;&gt;".",COUNTIF(P64:P$73,"*病*")&gt;0),".",""),IF(P64="病",$A863,""),IF(AND(LEN(P64)&gt;=2,ISNUMBER(SEARCH("病",P64))),$A863&amp;"("&amp;SUBSTITUTE(REPLACE(P64,1,SEARCH("病",P64)-1,""),"病","")&amp;""&amp;")",""))</f>
        <v/>
      </c>
      <c r="Q863" s="65" t="str">
        <f ca="1">CONCATENATE(IF(AND(LEN(Q862)&gt;=1,Q862&lt;&gt;".",COUNTIF(Q64:Q$73,"*病*")&gt;0),".",""),IF(Q64="病",$A863,""),IF(AND(LEN(Q64)&gt;=2,ISNUMBER(SEARCH("病",Q64))),$A863&amp;"("&amp;SUBSTITUTE(REPLACE(Q64,1,SEARCH("病",Q64)-1,""),"病","")&amp;""&amp;")",""))</f>
        <v/>
      </c>
      <c r="R863" s="65" t="str">
        <f ca="1">CONCATENATE(IF(AND(LEN(R862)&gt;=1,R862&lt;&gt;".",COUNTIF(R64:R$73,"*病*")&gt;0),".",""),IF(R64="病",$A863,""),IF(AND(LEN(R64)&gt;=2,ISNUMBER(SEARCH("病",R64))),$A863&amp;"("&amp;SUBSTITUTE(REPLACE(R64,1,SEARCH("病",R64)-1,""),"病","")&amp;""&amp;")",""))</f>
        <v/>
      </c>
      <c r="S863" s="65" t="str">
        <f ca="1">CONCATENATE(IF(AND(LEN(S862)&gt;=1,S862&lt;&gt;".",COUNTIF(S64:S$73,"*病*")&gt;0),".",""),IF(S64="病",$A863,""),IF(AND(LEN(S64)&gt;=2,ISNUMBER(SEARCH("病",S64))),$A863&amp;"("&amp;SUBSTITUTE(REPLACE(S64,1,SEARCH("病",S64)-1,""),"病","")&amp;""&amp;")",""))</f>
        <v/>
      </c>
      <c r="T863" s="65" t="str">
        <f ca="1">CONCATENATE(IF(AND(LEN(T862)&gt;=1,T862&lt;&gt;".",COUNTIF(T64:T$73,"*病*")&gt;0),".",""),IF(T64="病",$A863,""),IF(AND(LEN(T64)&gt;=2,ISNUMBER(SEARCH("病",T64))),$A863&amp;"("&amp;SUBSTITUTE(REPLACE(T64,1,SEARCH("病",T64)-1,""),"病","")&amp;""&amp;")",""))</f>
        <v/>
      </c>
      <c r="U863" s="65" t="str">
        <f ca="1">CONCATENATE(IF(AND(LEN(U862)&gt;=1,U862&lt;&gt;".",COUNTIF(U64:U$73,"*病*")&gt;0),".",""),IF(U64="病",$A863,""),IF(AND(LEN(U64)&gt;=2,ISNUMBER(SEARCH("病",U64))),$A863&amp;"("&amp;SUBSTITUTE(REPLACE(U64,1,SEARCH("病",U64)-1,""),"病","")&amp;""&amp;")",""))</f>
        <v/>
      </c>
      <c r="V863" s="65" t="str">
        <f ca="1">CONCATENATE(IF(AND(LEN(V862)&gt;=1,V862&lt;&gt;".",COUNTIF(V64:V$73,"*病*")&gt;0),".",""),IF(V64="病",$A863,""),IF(AND(LEN(V64)&gt;=2,ISNUMBER(SEARCH("病",V64))),$A863&amp;"("&amp;SUBSTITUTE(REPLACE(V64,1,SEARCH("病",V64)-1,""),"病","")&amp;""&amp;")",""))</f>
        <v/>
      </c>
      <c r="W863" s="65" t="str">
        <f ca="1">CONCATENATE(IF(AND(LEN(W862)&gt;=1,W862&lt;&gt;".",COUNTIF(W64:W$73,"*病*")&gt;0),".",""),IF(W64="病",$A863,""),IF(AND(LEN(W64)&gt;=2,ISNUMBER(SEARCH("病",W64))),$A863&amp;"("&amp;SUBSTITUTE(REPLACE(W64,1,SEARCH("病",W64)-1,""),"病","")&amp;""&amp;")",""))</f>
        <v/>
      </c>
      <c r="X863" s="65" t="str">
        <f ca="1">CONCATENATE(IF(AND(LEN(X862)&gt;=1,X862&lt;&gt;".",COUNTIF(X64:X$73,"*病*")&gt;0),".",""),IF(X64="病",$A863,""),IF(AND(LEN(X64)&gt;=2,ISNUMBER(SEARCH("病",X64))),$A863&amp;"("&amp;SUBSTITUTE(REPLACE(X64,1,SEARCH("病",X64)-1,""),"病","")&amp;""&amp;")",""))</f>
        <v/>
      </c>
      <c r="Y863" s="65" t="str">
        <f ca="1">CONCATENATE(IF(AND(LEN(Y862)&gt;=1,Y862&lt;&gt;".",COUNTIF(Y64:Y$73,"*病*")&gt;0),".",""),IF(Y64="病",$A863,""),IF(AND(LEN(Y64)&gt;=2,ISNUMBER(SEARCH("病",Y64))),$A863&amp;"("&amp;SUBSTITUTE(REPLACE(Y64,1,SEARCH("病",Y64)-1,""),"病","")&amp;""&amp;")",""))</f>
        <v/>
      </c>
      <c r="Z863" s="65" t="str">
        <f ca="1">CONCATENATE(IF(AND(LEN(Z862)&gt;=1,Z862&lt;&gt;".",COUNTIF(Z64:Z$73,"*病*")&gt;0),".",""),IF(Z64="病",$A863,""),IF(AND(LEN(Z64)&gt;=2,ISNUMBER(SEARCH("病",Z64))),$A863&amp;"("&amp;SUBSTITUTE(REPLACE(Z64,1,SEARCH("病",Z64)-1,""),"病","")&amp;""&amp;")",""))</f>
        <v>63(14-18)</v>
      </c>
      <c r="AA863" s="65" t="str">
        <f ca="1">CONCATENATE(IF(AND(LEN(AA862)&gt;=1,AA862&lt;&gt;".",COUNTIF(AA64:AA$73,"*病*")&gt;0),".",""),IF(AA64="病",$A863,""),IF(AND(LEN(AA64)&gt;=2,ISNUMBER(SEARCH("病",AA64))),$A863&amp;"("&amp;SUBSTITUTE(REPLACE(AA64,1,SEARCH("病",AA64)-1,""),"病","")&amp;""&amp;")",""))</f>
        <v/>
      </c>
      <c r="AB863" s="65" t="str">
        <f ca="1">CONCATENATE(IF(AND(LEN(AB862)&gt;=1,AB862&lt;&gt;".",COUNTIF(AB64:AB$73,"*病*")&gt;0),".",""),IF(AB64="病",$A863,""),IF(AND(LEN(AB64)&gt;=2,ISNUMBER(SEARCH("病",AB64))),$A863&amp;"("&amp;SUBSTITUTE(REPLACE(AB64,1,SEARCH("病",AB64)-1,""),"病","")&amp;""&amp;")",""))</f>
        <v/>
      </c>
      <c r="AC863" s="65" t="str">
        <f ca="1">CONCATENATE(IF(AND(LEN(AC862)&gt;=1,AC862&lt;&gt;".",COUNTIF(AC64:AC$73,"*病*")&gt;0),".",""),IF(AC64="病",$A863,""),IF(AND(LEN(AC64)&gt;=2,ISNUMBER(SEARCH("病",AC64))),$A863&amp;"("&amp;SUBSTITUTE(REPLACE(AC64,1,SEARCH("病",AC64)-1,""),"病","")&amp;""&amp;")",""))</f>
        <v/>
      </c>
      <c r="AD863" s="65" t="str">
        <f ca="1">CONCATENATE(IF(AND(LEN(AD862)&gt;=1,AD862&lt;&gt;".",COUNTIF(AD64:AD$73,"*病*")&gt;0),".",""),IF(AD64="病",$A863,""),IF(AND(LEN(AD64)&gt;=2,ISNUMBER(SEARCH("病",AD64))),$A863&amp;"("&amp;SUBSTITUTE(REPLACE(AD64,1,SEARCH("病",AD64)-1,""),"病","")&amp;""&amp;")",""))</f>
        <v/>
      </c>
      <c r="AE863" s="65" t="str">
        <f ca="1">CONCATENATE(IF(AND(LEN(AE862)&gt;=1,AE862&lt;&gt;".",COUNTIF(AE64:AE$73,"*病*")&gt;0),".",""),IF(AE64="病",$A863,""),IF(AND(LEN(AE64)&gt;=2,ISNUMBER(SEARCH("病",AE64))),$A863&amp;"("&amp;SUBSTITUTE(REPLACE(AE64,1,SEARCH("病",AE64)-1,""),"病","")&amp;""&amp;")",""))</f>
        <v/>
      </c>
      <c r="AF863" s="65" t="str">
        <f ca="1">CONCATENATE(IF(AND(LEN(AF862)&gt;=1,AF862&lt;&gt;".",COUNTIF(AF64:AF$73,"*病*")&gt;0),".",""),IF(AF64="病",$A863,""),IF(AND(LEN(AF64)&gt;=2,ISNUMBER(SEARCH("病",AF64))),$A863&amp;"("&amp;SUBSTITUTE(REPLACE(AF64,1,SEARCH("病",AF64)-1,""),"病","")&amp;""&amp;")",""))</f>
        <v/>
      </c>
      <c r="AG863" s="65" t="str">
        <f ca="1">CONCATENATE(IF(AND(LEN(AG862)&gt;=1,AG862&lt;&gt;".",COUNTIF(AG64:AG$73,"*病*")&gt;0),".",""),IF(AG64="病",$A863,""),IF(AND(LEN(AG64)&gt;=2,ISNUMBER(SEARCH("病",AG64))),$A863&amp;"("&amp;SUBSTITUTE(REPLACE(AG64,1,SEARCH("病",AG64)-1,""),"病","")&amp;""&amp;")",""))</f>
        <v/>
      </c>
      <c r="AH863" s="65"/>
      <c r="AI863" s="65"/>
      <c r="AJ863" s="65"/>
    </row>
    <row r="864" spans="1:36">
      <c r="A864" s="65">
        <f t="shared" si="69"/>
        <v>64</v>
      </c>
      <c r="B864" s="65" t="str">
        <f t="shared" si="69"/>
        <v>邱俊閎</v>
      </c>
      <c r="C864" s="65" t="str">
        <f ca="1">CONCATENATE(IF(AND(LEN(C863)&gt;=1,C863&lt;&gt;".",COUNTIF(C65:C$73,"*病*")&gt;0),".",""),IF(C65="病",$A864,""),IF(AND(LEN(C65)&gt;=2,ISNUMBER(SEARCH("病",C65))),$A864&amp;"("&amp;SUBSTITUTE(REPLACE(C65,1,SEARCH("病",C65)-1,""),"病","")&amp;""&amp;")",""))</f>
        <v/>
      </c>
      <c r="D864" s="65" t="str">
        <f ca="1">CONCATENATE(IF(AND(LEN(D863)&gt;=1,D863&lt;&gt;".",COUNTIF(D65:D$73,"*病*")&gt;0),".",""),IF(D65="病",$A864,""),IF(AND(LEN(D65)&gt;=2,ISNUMBER(SEARCH("病",D65))),$A864&amp;"("&amp;SUBSTITUTE(REPLACE(D65,1,SEARCH("病",D65)-1,""),"病","")&amp;""&amp;")",""))</f>
        <v/>
      </c>
      <c r="E864" s="65" t="str">
        <f ca="1">CONCATENATE(IF(AND(LEN(E863)&gt;=1,E863&lt;&gt;".",COUNTIF(E65:E$73,"*病*")&gt;0),".",""),IF(E65="病",$A864,""),IF(AND(LEN(E65)&gt;=2,ISNUMBER(SEARCH("病",E65))),$A864&amp;"("&amp;SUBSTITUTE(REPLACE(E65,1,SEARCH("病",E65)-1,""),"病","")&amp;""&amp;")",""))</f>
        <v/>
      </c>
      <c r="F864" s="65" t="str">
        <f ca="1">CONCATENATE(IF(AND(LEN(F863)&gt;=1,F863&lt;&gt;".",COUNTIF(F65:F$73,"*病*")&gt;0),".",""),IF(F65="病",$A864,""),IF(AND(LEN(F65)&gt;=2,ISNUMBER(SEARCH("病",F65))),$A864&amp;"("&amp;SUBSTITUTE(REPLACE(F65,1,SEARCH("病",F65)-1,""),"病","")&amp;""&amp;")",""))</f>
        <v/>
      </c>
      <c r="G864" s="65" t="str">
        <f ca="1">CONCATENATE(IF(AND(LEN(G863)&gt;=1,G863&lt;&gt;".",COUNTIF(G65:G$73,"*病*")&gt;0),".",""),IF(G65="病",$A864,""),IF(AND(LEN(G65)&gt;=2,ISNUMBER(SEARCH("病",G65))),$A864&amp;"("&amp;SUBSTITUTE(REPLACE(G65,1,SEARCH("病",G65)-1,""),"病","")&amp;""&amp;")",""))</f>
        <v/>
      </c>
      <c r="H864" s="65" t="str">
        <f ca="1">CONCATENATE(IF(AND(LEN(H863)&gt;=1,H863&lt;&gt;".",COUNTIF(H65:H$73,"*病*")&gt;0),".",""),IF(H65="病",$A864,""),IF(AND(LEN(H65)&gt;=2,ISNUMBER(SEARCH("病",H65))),$A864&amp;"("&amp;SUBSTITUTE(REPLACE(H65,1,SEARCH("病",H65)-1,""),"病","")&amp;""&amp;")",""))</f>
        <v/>
      </c>
      <c r="I864" s="65" t="str">
        <f ca="1">CONCATENATE(IF(AND(LEN(I863)&gt;=1,I863&lt;&gt;".",COUNTIF(I65:I$73,"*病*")&gt;0),".",""),IF(I65="病",$A864,""),IF(AND(LEN(I65)&gt;=2,ISNUMBER(SEARCH("病",I65))),$A864&amp;"("&amp;SUBSTITUTE(REPLACE(I65,1,SEARCH("病",I65)-1,""),"病","")&amp;""&amp;")",""))</f>
        <v/>
      </c>
      <c r="J864" s="65" t="str">
        <f ca="1">CONCATENATE(IF(AND(LEN(J863)&gt;=1,J863&lt;&gt;".",COUNTIF(J65:J$73,"*病*")&gt;0),".",""),IF(J65="病",$A864,""),IF(AND(LEN(J65)&gt;=2,ISNUMBER(SEARCH("病",J65))),$A864&amp;"("&amp;SUBSTITUTE(REPLACE(J65,1,SEARCH("病",J65)-1,""),"病","")&amp;""&amp;")",""))</f>
        <v/>
      </c>
      <c r="K864" s="65" t="str">
        <f ca="1">CONCATENATE(IF(AND(LEN(K863)&gt;=1,K863&lt;&gt;".",COUNTIF(K65:K$73,"*病*")&gt;0),".",""),IF(K65="病",$A864,""),IF(AND(LEN(K65)&gt;=2,ISNUMBER(SEARCH("病",K65))),$A864&amp;"("&amp;SUBSTITUTE(REPLACE(K65,1,SEARCH("病",K65)-1,""),"病","")&amp;""&amp;")",""))</f>
        <v/>
      </c>
      <c r="L864" s="65" t="str">
        <f ca="1">CONCATENATE(IF(AND(LEN(L863)&gt;=1,L863&lt;&gt;".",COUNTIF(L65:L$73,"*病*")&gt;0),".",""),IF(L65="病",$A864,""),IF(AND(LEN(L65)&gt;=2,ISNUMBER(SEARCH("病",L65))),$A864&amp;"("&amp;SUBSTITUTE(REPLACE(L65,1,SEARCH("病",L65)-1,""),"病","")&amp;""&amp;")",""))</f>
        <v/>
      </c>
      <c r="M864" s="65" t="str">
        <f ca="1">CONCATENATE(IF(AND(LEN(M863)&gt;=1,M863&lt;&gt;".",COUNTIF(M65:M$73,"*病*")&gt;0),".",""),IF(M65="病",$A864,""),IF(AND(LEN(M65)&gt;=2,ISNUMBER(SEARCH("病",M65))),$A864&amp;"("&amp;SUBSTITUTE(REPLACE(M65,1,SEARCH("病",M65)-1,""),"病","")&amp;""&amp;")",""))</f>
        <v/>
      </c>
      <c r="N864" s="65" t="str">
        <f ca="1">CONCATENATE(IF(AND(LEN(N863)&gt;=1,N863&lt;&gt;".",COUNTIF(N65:N$73,"*病*")&gt;0),".",""),IF(N65="病",$A864,""),IF(AND(LEN(N65)&gt;=2,ISNUMBER(SEARCH("病",N65))),$A864&amp;"("&amp;SUBSTITUTE(REPLACE(N65,1,SEARCH("病",N65)-1,""),"病","")&amp;""&amp;")",""))</f>
        <v/>
      </c>
      <c r="O864" s="65" t="str">
        <f ca="1">CONCATENATE(IF(AND(LEN(O863)&gt;=1,O863&lt;&gt;".",COUNTIF(O65:O$73,"*病*")&gt;0),".",""),IF(O65="病",$A864,""),IF(AND(LEN(O65)&gt;=2,ISNUMBER(SEARCH("病",O65))),$A864&amp;"("&amp;SUBSTITUTE(REPLACE(O65,1,SEARCH("病",O65)-1,""),"病","")&amp;""&amp;")",""))</f>
        <v/>
      </c>
      <c r="P864" s="65" t="str">
        <f ca="1">CONCATENATE(IF(AND(LEN(P863)&gt;=1,P863&lt;&gt;".",COUNTIF(P65:P$73,"*病*")&gt;0),".",""),IF(P65="病",$A864,""),IF(AND(LEN(P65)&gt;=2,ISNUMBER(SEARCH("病",P65))),$A864&amp;"("&amp;SUBSTITUTE(REPLACE(P65,1,SEARCH("病",P65)-1,""),"病","")&amp;""&amp;")",""))</f>
        <v/>
      </c>
      <c r="Q864" s="65" t="str">
        <f ca="1">CONCATENATE(IF(AND(LEN(Q863)&gt;=1,Q863&lt;&gt;".",COUNTIF(Q65:Q$73,"*病*")&gt;0),".",""),IF(Q65="病",$A864,""),IF(AND(LEN(Q65)&gt;=2,ISNUMBER(SEARCH("病",Q65))),$A864&amp;"("&amp;SUBSTITUTE(REPLACE(Q65,1,SEARCH("病",Q65)-1,""),"病","")&amp;""&amp;")",""))</f>
        <v/>
      </c>
      <c r="R864" s="65" t="str">
        <f ca="1">CONCATENATE(IF(AND(LEN(R863)&gt;=1,R863&lt;&gt;".",COUNTIF(R65:R$73,"*病*")&gt;0),".",""),IF(R65="病",$A864,""),IF(AND(LEN(R65)&gt;=2,ISNUMBER(SEARCH("病",R65))),$A864&amp;"("&amp;SUBSTITUTE(REPLACE(R65,1,SEARCH("病",R65)-1,""),"病","")&amp;""&amp;")",""))</f>
        <v/>
      </c>
      <c r="S864" s="65" t="str">
        <f ca="1">CONCATENATE(IF(AND(LEN(S863)&gt;=1,S863&lt;&gt;".",COUNTIF(S65:S$73,"*病*")&gt;0),".",""),IF(S65="病",$A864,""),IF(AND(LEN(S65)&gt;=2,ISNUMBER(SEARCH("病",S65))),$A864&amp;"("&amp;SUBSTITUTE(REPLACE(S65,1,SEARCH("病",S65)-1,""),"病","")&amp;""&amp;")",""))</f>
        <v/>
      </c>
      <c r="T864" s="65" t="str">
        <f ca="1">CONCATENATE(IF(AND(LEN(T863)&gt;=1,T863&lt;&gt;".",COUNTIF(T65:T$73,"*病*")&gt;0),".",""),IF(T65="病",$A864,""),IF(AND(LEN(T65)&gt;=2,ISNUMBER(SEARCH("病",T65))),$A864&amp;"("&amp;SUBSTITUTE(REPLACE(T65,1,SEARCH("病",T65)-1,""),"病","")&amp;""&amp;")",""))</f>
        <v/>
      </c>
      <c r="U864" s="65" t="str">
        <f ca="1">CONCATENATE(IF(AND(LEN(U863)&gt;=1,U863&lt;&gt;".",COUNTIF(U65:U$73,"*病*")&gt;0),".",""),IF(U65="病",$A864,""),IF(AND(LEN(U65)&gt;=2,ISNUMBER(SEARCH("病",U65))),$A864&amp;"("&amp;SUBSTITUTE(REPLACE(U65,1,SEARCH("病",U65)-1,""),"病","")&amp;""&amp;")",""))</f>
        <v/>
      </c>
      <c r="V864" s="65" t="str">
        <f ca="1">CONCATENATE(IF(AND(LEN(V863)&gt;=1,V863&lt;&gt;".",COUNTIF(V65:V$73,"*病*")&gt;0),".",""),IF(V65="病",$A864,""),IF(AND(LEN(V65)&gt;=2,ISNUMBER(SEARCH("病",V65))),$A864&amp;"("&amp;SUBSTITUTE(REPLACE(V65,1,SEARCH("病",V65)-1,""),"病","")&amp;""&amp;")",""))</f>
        <v/>
      </c>
      <c r="W864" s="65" t="str">
        <f ca="1">CONCATENATE(IF(AND(LEN(W863)&gt;=1,W863&lt;&gt;".",COUNTIF(W65:W$73,"*病*")&gt;0),".",""),IF(W65="病",$A864,""),IF(AND(LEN(W65)&gt;=2,ISNUMBER(SEARCH("病",W65))),$A864&amp;"("&amp;SUBSTITUTE(REPLACE(W65,1,SEARCH("病",W65)-1,""),"病","")&amp;""&amp;")",""))</f>
        <v/>
      </c>
      <c r="X864" s="65" t="str">
        <f ca="1">CONCATENATE(IF(AND(LEN(X863)&gt;=1,X863&lt;&gt;".",COUNTIF(X65:X$73,"*病*")&gt;0),".",""),IF(X65="病",$A864,""),IF(AND(LEN(X65)&gt;=2,ISNUMBER(SEARCH("病",X65))),$A864&amp;"("&amp;SUBSTITUTE(REPLACE(X65,1,SEARCH("病",X65)-1,""),"病","")&amp;""&amp;")",""))</f>
        <v/>
      </c>
      <c r="Y864" s="65" t="str">
        <f ca="1">CONCATENATE(IF(AND(LEN(Y863)&gt;=1,Y863&lt;&gt;".",COUNTIF(Y65:Y$73,"*病*")&gt;0),".",""),IF(Y65="病",$A864,""),IF(AND(LEN(Y65)&gt;=2,ISNUMBER(SEARCH("病",Y65))),$A864&amp;"("&amp;SUBSTITUTE(REPLACE(Y65,1,SEARCH("病",Y65)-1,""),"病","")&amp;""&amp;")",""))</f>
        <v/>
      </c>
      <c r="Z864" s="65" t="str">
        <f ca="1">CONCATENATE(IF(AND(LEN(Z863)&gt;=1,Z863&lt;&gt;".",COUNTIF(Z65:Z$73,"*病*")&gt;0),".",""),IF(Z65="病",$A864,""),IF(AND(LEN(Z65)&gt;=2,ISNUMBER(SEARCH("病",Z65))),$A864&amp;"("&amp;SUBSTITUTE(REPLACE(Z65,1,SEARCH("病",Z65)-1,""),"病","")&amp;""&amp;")",""))</f>
        <v/>
      </c>
      <c r="AA864" s="65" t="str">
        <f ca="1">CONCATENATE(IF(AND(LEN(AA863)&gt;=1,AA863&lt;&gt;".",COUNTIF(AA65:AA$73,"*病*")&gt;0),".",""),IF(AA65="病",$A864,""),IF(AND(LEN(AA65)&gt;=2,ISNUMBER(SEARCH("病",AA65))),$A864&amp;"("&amp;SUBSTITUTE(REPLACE(AA65,1,SEARCH("病",AA65)-1,""),"病","")&amp;""&amp;")",""))</f>
        <v/>
      </c>
      <c r="AB864" s="65" t="str">
        <f ca="1">CONCATENATE(IF(AND(LEN(AB863)&gt;=1,AB863&lt;&gt;".",COUNTIF(AB65:AB$73,"*病*")&gt;0),".",""),IF(AB65="病",$A864,""),IF(AND(LEN(AB65)&gt;=2,ISNUMBER(SEARCH("病",AB65))),$A864&amp;"("&amp;SUBSTITUTE(REPLACE(AB65,1,SEARCH("病",AB65)-1,""),"病","")&amp;""&amp;")",""))</f>
        <v/>
      </c>
      <c r="AC864" s="65" t="str">
        <f ca="1">CONCATENATE(IF(AND(LEN(AC863)&gt;=1,AC863&lt;&gt;".",COUNTIF(AC65:AC$73,"*病*")&gt;0),".",""),IF(AC65="病",$A864,""),IF(AND(LEN(AC65)&gt;=2,ISNUMBER(SEARCH("病",AC65))),$A864&amp;"("&amp;SUBSTITUTE(REPLACE(AC65,1,SEARCH("病",AC65)-1,""),"病","")&amp;""&amp;")",""))</f>
        <v/>
      </c>
      <c r="AD864" s="65" t="str">
        <f ca="1">CONCATENATE(IF(AND(LEN(AD863)&gt;=1,AD863&lt;&gt;".",COUNTIF(AD65:AD$73,"*病*")&gt;0),".",""),IF(AD65="病",$A864,""),IF(AND(LEN(AD65)&gt;=2,ISNUMBER(SEARCH("病",AD65))),$A864&amp;"("&amp;SUBSTITUTE(REPLACE(AD65,1,SEARCH("病",AD65)-1,""),"病","")&amp;""&amp;")",""))</f>
        <v/>
      </c>
      <c r="AE864" s="65" t="str">
        <f ca="1">CONCATENATE(IF(AND(LEN(AE863)&gt;=1,AE863&lt;&gt;".",COUNTIF(AE65:AE$73,"*病*")&gt;0),".",""),IF(AE65="病",$A864,""),IF(AND(LEN(AE65)&gt;=2,ISNUMBER(SEARCH("病",AE65))),$A864&amp;"("&amp;SUBSTITUTE(REPLACE(AE65,1,SEARCH("病",AE65)-1,""),"病","")&amp;""&amp;")",""))</f>
        <v/>
      </c>
      <c r="AF864" s="65" t="str">
        <f ca="1">CONCATENATE(IF(AND(LEN(AF863)&gt;=1,AF863&lt;&gt;".",COUNTIF(AF65:AF$73,"*病*")&gt;0),".",""),IF(AF65="病",$A864,""),IF(AND(LEN(AF65)&gt;=2,ISNUMBER(SEARCH("病",AF65))),$A864&amp;"("&amp;SUBSTITUTE(REPLACE(AF65,1,SEARCH("病",AF65)-1,""),"病","")&amp;""&amp;")",""))</f>
        <v/>
      </c>
      <c r="AG864" s="65" t="str">
        <f ca="1">CONCATENATE(IF(AND(LEN(AG863)&gt;=1,AG863&lt;&gt;".",COUNTIF(AG65:AG$73,"*病*")&gt;0),".",""),IF(AG65="病",$A864,""),IF(AND(LEN(AG65)&gt;=2,ISNUMBER(SEARCH("病",AG65))),$A864&amp;"("&amp;SUBSTITUTE(REPLACE(AG65,1,SEARCH("病",AG65)-1,""),"病","")&amp;""&amp;")",""))</f>
        <v/>
      </c>
      <c r="AH864" s="65"/>
      <c r="AI864" s="65"/>
      <c r="AJ864" s="65"/>
    </row>
    <row r="865" spans="1:36">
      <c r="A865" s="65">
        <f t="shared" si="69"/>
        <v>65</v>
      </c>
      <c r="B865" s="65" t="str">
        <f t="shared" si="69"/>
        <v>黃品傑</v>
      </c>
      <c r="C865" s="65" t="str">
        <f ca="1">CONCATENATE(IF(AND(LEN(C864)&gt;=1,C864&lt;&gt;".",COUNTIF(C66:C$73,"*病*")&gt;0),".",""),IF(C66="病",$A865,""),IF(AND(LEN(C66)&gt;=2,ISNUMBER(SEARCH("病",C66))),$A865&amp;"("&amp;SUBSTITUTE(REPLACE(C66,1,SEARCH("病",C66)-1,""),"病","")&amp;""&amp;")",""))</f>
        <v/>
      </c>
      <c r="D865" s="65" t="str">
        <f ca="1">CONCATENATE(IF(AND(LEN(D864)&gt;=1,D864&lt;&gt;".",COUNTIF(D66:D$73,"*病*")&gt;0),".",""),IF(D66="病",$A865,""),IF(AND(LEN(D66)&gt;=2,ISNUMBER(SEARCH("病",D66))),$A865&amp;"("&amp;SUBSTITUTE(REPLACE(D66,1,SEARCH("病",D66)-1,""),"病","")&amp;""&amp;")",""))</f>
        <v/>
      </c>
      <c r="E865" s="65" t="str">
        <f ca="1">CONCATENATE(IF(AND(LEN(E864)&gt;=1,E864&lt;&gt;".",COUNTIF(E66:E$73,"*病*")&gt;0),".",""),IF(E66="病",$A865,""),IF(AND(LEN(E66)&gt;=2,ISNUMBER(SEARCH("病",E66))),$A865&amp;"("&amp;SUBSTITUTE(REPLACE(E66,1,SEARCH("病",E66)-1,""),"病","")&amp;""&amp;")",""))</f>
        <v/>
      </c>
      <c r="F865" s="65" t="str">
        <f ca="1">CONCATENATE(IF(AND(LEN(F864)&gt;=1,F864&lt;&gt;".",COUNTIF(F66:F$73,"*病*")&gt;0),".",""),IF(F66="病",$A865,""),IF(AND(LEN(F66)&gt;=2,ISNUMBER(SEARCH("病",F66))),$A865&amp;"("&amp;SUBSTITUTE(REPLACE(F66,1,SEARCH("病",F66)-1,""),"病","")&amp;""&amp;")",""))</f>
        <v/>
      </c>
      <c r="G865" s="65" t="str">
        <f ca="1">CONCATENATE(IF(AND(LEN(G864)&gt;=1,G864&lt;&gt;".",COUNTIF(G66:G$73,"*病*")&gt;0),".",""),IF(G66="病",$A865,""),IF(AND(LEN(G66)&gt;=2,ISNUMBER(SEARCH("病",G66))),$A865&amp;"("&amp;SUBSTITUTE(REPLACE(G66,1,SEARCH("病",G66)-1,""),"病","")&amp;""&amp;")",""))</f>
        <v/>
      </c>
      <c r="H865" s="65" t="str">
        <f ca="1">CONCATENATE(IF(AND(LEN(H864)&gt;=1,H864&lt;&gt;".",COUNTIF(H66:H$73,"*病*")&gt;0),".",""),IF(H66="病",$A865,""),IF(AND(LEN(H66)&gt;=2,ISNUMBER(SEARCH("病",H66))),$A865&amp;"("&amp;SUBSTITUTE(REPLACE(H66,1,SEARCH("病",H66)-1,""),"病","")&amp;""&amp;")",""))</f>
        <v/>
      </c>
      <c r="I865" s="65" t="str">
        <f ca="1">CONCATENATE(IF(AND(LEN(I864)&gt;=1,I864&lt;&gt;".",COUNTIF(I66:I$73,"*病*")&gt;0),".",""),IF(I66="病",$A865,""),IF(AND(LEN(I66)&gt;=2,ISNUMBER(SEARCH("病",I66))),$A865&amp;"("&amp;SUBSTITUTE(REPLACE(I66,1,SEARCH("病",I66)-1,""),"病","")&amp;""&amp;")",""))</f>
        <v/>
      </c>
      <c r="J865" s="65" t="str">
        <f ca="1">CONCATENATE(IF(AND(LEN(J864)&gt;=1,J864&lt;&gt;".",COUNTIF(J66:J$73,"*病*")&gt;0),".",""),IF(J66="病",$A865,""),IF(AND(LEN(J66)&gt;=2,ISNUMBER(SEARCH("病",J66))),$A865&amp;"("&amp;SUBSTITUTE(REPLACE(J66,1,SEARCH("病",J66)-1,""),"病","")&amp;""&amp;")",""))</f>
        <v/>
      </c>
      <c r="K865" s="65" t="str">
        <f ca="1">CONCATENATE(IF(AND(LEN(K864)&gt;=1,K864&lt;&gt;".",COUNTIF(K66:K$73,"*病*")&gt;0),".",""),IF(K66="病",$A865,""),IF(AND(LEN(K66)&gt;=2,ISNUMBER(SEARCH("病",K66))),$A865&amp;"("&amp;SUBSTITUTE(REPLACE(K66,1,SEARCH("病",K66)-1,""),"病","")&amp;""&amp;")",""))</f>
        <v/>
      </c>
      <c r="L865" s="65" t="str">
        <f ca="1">CONCATENATE(IF(AND(LEN(L864)&gt;=1,L864&lt;&gt;".",COUNTIF(L66:L$73,"*病*")&gt;0),".",""),IF(L66="病",$A865,""),IF(AND(LEN(L66)&gt;=2,ISNUMBER(SEARCH("病",L66))),$A865&amp;"("&amp;SUBSTITUTE(REPLACE(L66,1,SEARCH("病",L66)-1,""),"病","")&amp;""&amp;")",""))</f>
        <v/>
      </c>
      <c r="M865" s="65" t="str">
        <f ca="1">CONCATENATE(IF(AND(LEN(M864)&gt;=1,M864&lt;&gt;".",COUNTIF(M66:M$73,"*病*")&gt;0),".",""),IF(M66="病",$A865,""),IF(AND(LEN(M66)&gt;=2,ISNUMBER(SEARCH("病",M66))),$A865&amp;"("&amp;SUBSTITUTE(REPLACE(M66,1,SEARCH("病",M66)-1,""),"病","")&amp;""&amp;")",""))</f>
        <v/>
      </c>
      <c r="N865" s="65" t="str">
        <f ca="1">CONCATENATE(IF(AND(LEN(N864)&gt;=1,N864&lt;&gt;".",COUNTIF(N66:N$73,"*病*")&gt;0),".",""),IF(N66="病",$A865,""),IF(AND(LEN(N66)&gt;=2,ISNUMBER(SEARCH("病",N66))),$A865&amp;"("&amp;SUBSTITUTE(REPLACE(N66,1,SEARCH("病",N66)-1,""),"病","")&amp;""&amp;")",""))</f>
        <v/>
      </c>
      <c r="O865" s="65" t="str">
        <f ca="1">CONCATENATE(IF(AND(LEN(O864)&gt;=1,O864&lt;&gt;".",COUNTIF(O66:O$73,"*病*")&gt;0),".",""),IF(O66="病",$A865,""),IF(AND(LEN(O66)&gt;=2,ISNUMBER(SEARCH("病",O66))),$A865&amp;"("&amp;SUBSTITUTE(REPLACE(O66,1,SEARCH("病",O66)-1,""),"病","")&amp;""&amp;")",""))</f>
        <v/>
      </c>
      <c r="P865" s="65" t="str">
        <f ca="1">CONCATENATE(IF(AND(LEN(P864)&gt;=1,P864&lt;&gt;".",COUNTIF(P66:P$73,"*病*")&gt;0),".",""),IF(P66="病",$A865,""),IF(AND(LEN(P66)&gt;=2,ISNUMBER(SEARCH("病",P66))),$A865&amp;"("&amp;SUBSTITUTE(REPLACE(P66,1,SEARCH("病",P66)-1,""),"病","")&amp;""&amp;")",""))</f>
        <v/>
      </c>
      <c r="Q865" s="65" t="str">
        <f ca="1">CONCATENATE(IF(AND(LEN(Q864)&gt;=1,Q864&lt;&gt;".",COUNTIF(Q66:Q$73,"*病*")&gt;0),".",""),IF(Q66="病",$A865,""),IF(AND(LEN(Q66)&gt;=2,ISNUMBER(SEARCH("病",Q66))),$A865&amp;"("&amp;SUBSTITUTE(REPLACE(Q66,1,SEARCH("病",Q66)-1,""),"病","")&amp;""&amp;")",""))</f>
        <v/>
      </c>
      <c r="R865" s="65" t="str">
        <f ca="1">CONCATENATE(IF(AND(LEN(R864)&gt;=1,R864&lt;&gt;".",COUNTIF(R66:R$73,"*病*")&gt;0),".",""),IF(R66="病",$A865,""),IF(AND(LEN(R66)&gt;=2,ISNUMBER(SEARCH("病",R66))),$A865&amp;"("&amp;SUBSTITUTE(REPLACE(R66,1,SEARCH("病",R66)-1,""),"病","")&amp;""&amp;")",""))</f>
        <v/>
      </c>
      <c r="S865" s="65" t="str">
        <f ca="1">CONCATENATE(IF(AND(LEN(S864)&gt;=1,S864&lt;&gt;".",COUNTIF(S66:S$73,"*病*")&gt;0),".",""),IF(S66="病",$A865,""),IF(AND(LEN(S66)&gt;=2,ISNUMBER(SEARCH("病",S66))),$A865&amp;"("&amp;SUBSTITUTE(REPLACE(S66,1,SEARCH("病",S66)-1,""),"病","")&amp;""&amp;")",""))</f>
        <v/>
      </c>
      <c r="T865" s="65" t="str">
        <f ca="1">CONCATENATE(IF(AND(LEN(T864)&gt;=1,T864&lt;&gt;".",COUNTIF(T66:T$73,"*病*")&gt;0),".",""),IF(T66="病",$A865,""),IF(AND(LEN(T66)&gt;=2,ISNUMBER(SEARCH("病",T66))),$A865&amp;"("&amp;SUBSTITUTE(REPLACE(T66,1,SEARCH("病",T66)-1,""),"病","")&amp;""&amp;")",""))</f>
        <v/>
      </c>
      <c r="U865" s="65" t="str">
        <f ca="1">CONCATENATE(IF(AND(LEN(U864)&gt;=1,U864&lt;&gt;".",COUNTIF(U66:U$73,"*病*")&gt;0),".",""),IF(U66="病",$A865,""),IF(AND(LEN(U66)&gt;=2,ISNUMBER(SEARCH("病",U66))),$A865&amp;"("&amp;SUBSTITUTE(REPLACE(U66,1,SEARCH("病",U66)-1,""),"病","")&amp;""&amp;")",""))</f>
        <v/>
      </c>
      <c r="V865" s="65" t="str">
        <f ca="1">CONCATENATE(IF(AND(LEN(V864)&gt;=1,V864&lt;&gt;".",COUNTIF(V66:V$73,"*病*")&gt;0),".",""),IF(V66="病",$A865,""),IF(AND(LEN(V66)&gt;=2,ISNUMBER(SEARCH("病",V66))),$A865&amp;"("&amp;SUBSTITUTE(REPLACE(V66,1,SEARCH("病",V66)-1,""),"病","")&amp;""&amp;")",""))</f>
        <v/>
      </c>
      <c r="W865" s="65" t="str">
        <f ca="1">CONCATENATE(IF(AND(LEN(W864)&gt;=1,W864&lt;&gt;".",COUNTIF(W66:W$73,"*病*")&gt;0),".",""),IF(W66="病",$A865,""),IF(AND(LEN(W66)&gt;=2,ISNUMBER(SEARCH("病",W66))),$A865&amp;"("&amp;SUBSTITUTE(REPLACE(W66,1,SEARCH("病",W66)-1,""),"病","")&amp;""&amp;")",""))</f>
        <v/>
      </c>
      <c r="X865" s="65" t="str">
        <f ca="1">CONCATENATE(IF(AND(LEN(X864)&gt;=1,X864&lt;&gt;".",COUNTIF(X66:X$73,"*病*")&gt;0),".",""),IF(X66="病",$A865,""),IF(AND(LEN(X66)&gt;=2,ISNUMBER(SEARCH("病",X66))),$A865&amp;"("&amp;SUBSTITUTE(REPLACE(X66,1,SEARCH("病",X66)-1,""),"病","")&amp;""&amp;")",""))</f>
        <v/>
      </c>
      <c r="Y865" s="65" t="str">
        <f ca="1">CONCATENATE(IF(AND(LEN(Y864)&gt;=1,Y864&lt;&gt;".",COUNTIF(Y66:Y$73,"*病*")&gt;0),".",""),IF(Y66="病",$A865,""),IF(AND(LEN(Y66)&gt;=2,ISNUMBER(SEARCH("病",Y66))),$A865&amp;"("&amp;SUBSTITUTE(REPLACE(Y66,1,SEARCH("病",Y66)-1,""),"病","")&amp;""&amp;")",""))</f>
        <v/>
      </c>
      <c r="Z865" s="65" t="str">
        <f ca="1">CONCATENATE(IF(AND(LEN(Z864)&gt;=1,Z864&lt;&gt;".",COUNTIF(Z66:Z$73,"*病*")&gt;0),".",""),IF(Z66="病",$A865,""),IF(AND(LEN(Z66)&gt;=2,ISNUMBER(SEARCH("病",Z66))),$A865&amp;"("&amp;SUBSTITUTE(REPLACE(Z66,1,SEARCH("病",Z66)-1,""),"病","")&amp;""&amp;")",""))</f>
        <v/>
      </c>
      <c r="AA865" s="65" t="str">
        <f ca="1">CONCATENATE(IF(AND(LEN(AA864)&gt;=1,AA864&lt;&gt;".",COUNTIF(AA66:AA$73,"*病*")&gt;0),".",""),IF(AA66="病",$A865,""),IF(AND(LEN(AA66)&gt;=2,ISNUMBER(SEARCH("病",AA66))),$A865&amp;"("&amp;SUBSTITUTE(REPLACE(AA66,1,SEARCH("病",AA66)-1,""),"病","")&amp;""&amp;")",""))</f>
        <v/>
      </c>
      <c r="AB865" s="65" t="str">
        <f ca="1">CONCATENATE(IF(AND(LEN(AB864)&gt;=1,AB864&lt;&gt;".",COUNTIF(AB66:AB$73,"*病*")&gt;0),".",""),IF(AB66="病",$A865,""),IF(AND(LEN(AB66)&gt;=2,ISNUMBER(SEARCH("病",AB66))),$A865&amp;"("&amp;SUBSTITUTE(REPLACE(AB66,1,SEARCH("病",AB66)-1,""),"病","")&amp;""&amp;")",""))</f>
        <v/>
      </c>
      <c r="AC865" s="65" t="str">
        <f ca="1">CONCATENATE(IF(AND(LEN(AC864)&gt;=1,AC864&lt;&gt;".",COUNTIF(AC66:AC$73,"*病*")&gt;0),".",""),IF(AC66="病",$A865,""),IF(AND(LEN(AC66)&gt;=2,ISNUMBER(SEARCH("病",AC66))),$A865&amp;"("&amp;SUBSTITUTE(REPLACE(AC66,1,SEARCH("病",AC66)-1,""),"病","")&amp;""&amp;")",""))</f>
        <v/>
      </c>
      <c r="AD865" s="65" t="str">
        <f ca="1">CONCATENATE(IF(AND(LEN(AD864)&gt;=1,AD864&lt;&gt;".",COUNTIF(AD66:AD$73,"*病*")&gt;0),".",""),IF(AD66="病",$A865,""),IF(AND(LEN(AD66)&gt;=2,ISNUMBER(SEARCH("病",AD66))),$A865&amp;"("&amp;SUBSTITUTE(REPLACE(AD66,1,SEARCH("病",AD66)-1,""),"病","")&amp;""&amp;")",""))</f>
        <v/>
      </c>
      <c r="AE865" s="65" t="str">
        <f ca="1">CONCATENATE(IF(AND(LEN(AE864)&gt;=1,AE864&lt;&gt;".",COUNTIF(AE66:AE$73,"*病*")&gt;0),".",""),IF(AE66="病",$A865,""),IF(AND(LEN(AE66)&gt;=2,ISNUMBER(SEARCH("病",AE66))),$A865&amp;"("&amp;SUBSTITUTE(REPLACE(AE66,1,SEARCH("病",AE66)-1,""),"病","")&amp;""&amp;")",""))</f>
        <v/>
      </c>
      <c r="AF865" s="65" t="str">
        <f ca="1">CONCATENATE(IF(AND(LEN(AF864)&gt;=1,AF864&lt;&gt;".",COUNTIF(AF66:AF$73,"*病*")&gt;0),".",""),IF(AF66="病",$A865,""),IF(AND(LEN(AF66)&gt;=2,ISNUMBER(SEARCH("病",AF66))),$A865&amp;"("&amp;SUBSTITUTE(REPLACE(AF66,1,SEARCH("病",AF66)-1,""),"病","")&amp;""&amp;")",""))</f>
        <v/>
      </c>
      <c r="AG865" s="65" t="str">
        <f ca="1">CONCATENATE(IF(AND(LEN(AG864)&gt;=1,AG864&lt;&gt;".",COUNTIF(AG66:AG$73,"*病*")&gt;0),".",""),IF(AG66="病",$A865,""),IF(AND(LEN(AG66)&gt;=2,ISNUMBER(SEARCH("病",AG66))),$A865&amp;"("&amp;SUBSTITUTE(REPLACE(AG66,1,SEARCH("病",AG66)-1,""),"病","")&amp;""&amp;")",""))</f>
        <v/>
      </c>
      <c r="AH865" s="65"/>
      <c r="AI865" s="65"/>
      <c r="AJ865" s="65"/>
    </row>
    <row r="866" spans="1:36">
      <c r="A866" s="65">
        <f t="shared" si="69"/>
        <v>66</v>
      </c>
      <c r="B866" s="65" t="str">
        <f t="shared" si="69"/>
        <v>張曙霖</v>
      </c>
      <c r="C866" s="65" t="str">
        <f ca="1">CONCATENATE(IF(AND(LEN(C865)&gt;=1,C865&lt;&gt;".",COUNTIF(C67:C$73,"*病*")&gt;0),".",""),IF(C67="病",$A866,""),IF(AND(LEN(C67)&gt;=2,ISNUMBER(SEARCH("病",C67))),$A866&amp;"("&amp;SUBSTITUTE(REPLACE(C67,1,SEARCH("病",C67)-1,""),"病","")&amp;""&amp;")",""))</f>
        <v/>
      </c>
      <c r="D866" s="65" t="str">
        <f ca="1">CONCATENATE(IF(AND(LEN(D865)&gt;=1,D865&lt;&gt;".",COUNTIF(D67:D$73,"*病*")&gt;0),".",""),IF(D67="病",$A866,""),IF(AND(LEN(D67)&gt;=2,ISNUMBER(SEARCH("病",D67))),$A866&amp;"("&amp;SUBSTITUTE(REPLACE(D67,1,SEARCH("病",D67)-1,""),"病","")&amp;""&amp;")",""))</f>
        <v/>
      </c>
      <c r="E866" s="65" t="str">
        <f ca="1">CONCATENATE(IF(AND(LEN(E865)&gt;=1,E865&lt;&gt;".",COUNTIF(E67:E$73,"*病*")&gt;0),".",""),IF(E67="病",$A866,""),IF(AND(LEN(E67)&gt;=2,ISNUMBER(SEARCH("病",E67))),$A866&amp;"("&amp;SUBSTITUTE(REPLACE(E67,1,SEARCH("病",E67)-1,""),"病","")&amp;""&amp;")",""))</f>
        <v/>
      </c>
      <c r="F866" s="65" t="str">
        <f ca="1">CONCATENATE(IF(AND(LEN(F865)&gt;=1,F865&lt;&gt;".",COUNTIF(F67:F$73,"*病*")&gt;0),".",""),IF(F67="病",$A866,""),IF(AND(LEN(F67)&gt;=2,ISNUMBER(SEARCH("病",F67))),$A866&amp;"("&amp;SUBSTITUTE(REPLACE(F67,1,SEARCH("病",F67)-1,""),"病","")&amp;""&amp;")",""))</f>
        <v/>
      </c>
      <c r="G866" s="65" t="str">
        <f ca="1">CONCATENATE(IF(AND(LEN(G865)&gt;=1,G865&lt;&gt;".",COUNTIF(G67:G$73,"*病*")&gt;0),".",""),IF(G67="病",$A866,""),IF(AND(LEN(G67)&gt;=2,ISNUMBER(SEARCH("病",G67))),$A866&amp;"("&amp;SUBSTITUTE(REPLACE(G67,1,SEARCH("病",G67)-1,""),"病","")&amp;""&amp;")",""))</f>
        <v/>
      </c>
      <c r="H866" s="65" t="str">
        <f ca="1">CONCATENATE(IF(AND(LEN(H865)&gt;=1,H865&lt;&gt;".",COUNTIF(H67:H$73,"*病*")&gt;0),".",""),IF(H67="病",$A866,""),IF(AND(LEN(H67)&gt;=2,ISNUMBER(SEARCH("病",H67))),$A866&amp;"("&amp;SUBSTITUTE(REPLACE(H67,1,SEARCH("病",H67)-1,""),"病","")&amp;""&amp;")",""))</f>
        <v/>
      </c>
      <c r="I866" s="65" t="str">
        <f ca="1">CONCATENATE(IF(AND(LEN(I865)&gt;=1,I865&lt;&gt;".",COUNTIF(I67:I$73,"*病*")&gt;0),".",""),IF(I67="病",$A866,""),IF(AND(LEN(I67)&gt;=2,ISNUMBER(SEARCH("病",I67))),$A866&amp;"("&amp;SUBSTITUTE(REPLACE(I67,1,SEARCH("病",I67)-1,""),"病","")&amp;""&amp;")",""))</f>
        <v/>
      </c>
      <c r="J866" s="65" t="str">
        <f ca="1">CONCATENATE(IF(AND(LEN(J865)&gt;=1,J865&lt;&gt;".",COUNTIF(J67:J$73,"*病*")&gt;0),".",""),IF(J67="病",$A866,""),IF(AND(LEN(J67)&gt;=2,ISNUMBER(SEARCH("病",J67))),$A866&amp;"("&amp;SUBSTITUTE(REPLACE(J67,1,SEARCH("病",J67)-1,""),"病","")&amp;""&amp;")",""))</f>
        <v/>
      </c>
      <c r="K866" s="65" t="str">
        <f ca="1">CONCATENATE(IF(AND(LEN(K865)&gt;=1,K865&lt;&gt;".",COUNTIF(K67:K$73,"*病*")&gt;0),".",""),IF(K67="病",$A866,""),IF(AND(LEN(K67)&gt;=2,ISNUMBER(SEARCH("病",K67))),$A866&amp;"("&amp;SUBSTITUTE(REPLACE(K67,1,SEARCH("病",K67)-1,""),"病","")&amp;""&amp;")",""))</f>
        <v/>
      </c>
      <c r="L866" s="65" t="str">
        <f ca="1">CONCATENATE(IF(AND(LEN(L865)&gt;=1,L865&lt;&gt;".",COUNTIF(L67:L$73,"*病*")&gt;0),".",""),IF(L67="病",$A866,""),IF(AND(LEN(L67)&gt;=2,ISNUMBER(SEARCH("病",L67))),$A866&amp;"("&amp;SUBSTITUTE(REPLACE(L67,1,SEARCH("病",L67)-1,""),"病","")&amp;""&amp;")",""))</f>
        <v/>
      </c>
      <c r="M866" s="65" t="str">
        <f ca="1">CONCATENATE(IF(AND(LEN(M865)&gt;=1,M865&lt;&gt;".",COUNTIF(M67:M$73,"*病*")&gt;0),".",""),IF(M67="病",$A866,""),IF(AND(LEN(M67)&gt;=2,ISNUMBER(SEARCH("病",M67))),$A866&amp;"("&amp;SUBSTITUTE(REPLACE(M67,1,SEARCH("病",M67)-1,""),"病","")&amp;""&amp;")",""))</f>
        <v/>
      </c>
      <c r="N866" s="65" t="str">
        <f ca="1">CONCATENATE(IF(AND(LEN(N865)&gt;=1,N865&lt;&gt;".",COUNTIF(N67:N$73,"*病*")&gt;0),".",""),IF(N67="病",$A866,""),IF(AND(LEN(N67)&gt;=2,ISNUMBER(SEARCH("病",N67))),$A866&amp;"("&amp;SUBSTITUTE(REPLACE(N67,1,SEARCH("病",N67)-1,""),"病","")&amp;""&amp;")",""))</f>
        <v/>
      </c>
      <c r="O866" s="65" t="str">
        <f ca="1">CONCATENATE(IF(AND(LEN(O865)&gt;=1,O865&lt;&gt;".",COUNTIF(O67:O$73,"*病*")&gt;0),".",""),IF(O67="病",$A866,""),IF(AND(LEN(O67)&gt;=2,ISNUMBER(SEARCH("病",O67))),$A866&amp;"("&amp;SUBSTITUTE(REPLACE(O67,1,SEARCH("病",O67)-1,""),"病","")&amp;""&amp;")",""))</f>
        <v/>
      </c>
      <c r="P866" s="65" t="str">
        <f ca="1">CONCATENATE(IF(AND(LEN(P865)&gt;=1,P865&lt;&gt;".",COUNTIF(P67:P$73,"*病*")&gt;0),".",""),IF(P67="病",$A866,""),IF(AND(LEN(P67)&gt;=2,ISNUMBER(SEARCH("病",P67))),$A866&amp;"("&amp;SUBSTITUTE(REPLACE(P67,1,SEARCH("病",P67)-1,""),"病","")&amp;""&amp;")",""))</f>
        <v/>
      </c>
      <c r="Q866" s="65" t="str">
        <f ca="1">CONCATENATE(IF(AND(LEN(Q865)&gt;=1,Q865&lt;&gt;".",COUNTIF(Q67:Q$73,"*病*")&gt;0),".",""),IF(Q67="病",$A866,""),IF(AND(LEN(Q67)&gt;=2,ISNUMBER(SEARCH("病",Q67))),$A866&amp;"("&amp;SUBSTITUTE(REPLACE(Q67,1,SEARCH("病",Q67)-1,""),"病","")&amp;""&amp;")",""))</f>
        <v/>
      </c>
      <c r="R866" s="65" t="str">
        <f ca="1">CONCATENATE(IF(AND(LEN(R865)&gt;=1,R865&lt;&gt;".",COUNTIF(R67:R$73,"*病*")&gt;0),".",""),IF(R67="病",$A866,""),IF(AND(LEN(R67)&gt;=2,ISNUMBER(SEARCH("病",R67))),$A866&amp;"("&amp;SUBSTITUTE(REPLACE(R67,1,SEARCH("病",R67)-1,""),"病","")&amp;""&amp;")",""))</f>
        <v/>
      </c>
      <c r="S866" s="65" t="str">
        <f ca="1">CONCATENATE(IF(AND(LEN(S865)&gt;=1,S865&lt;&gt;".",COUNTIF(S67:S$73,"*病*")&gt;0),".",""),IF(S67="病",$A866,""),IF(AND(LEN(S67)&gt;=2,ISNUMBER(SEARCH("病",S67))),$A866&amp;"("&amp;SUBSTITUTE(REPLACE(S67,1,SEARCH("病",S67)-1,""),"病","")&amp;""&amp;")",""))</f>
        <v/>
      </c>
      <c r="T866" s="65" t="str">
        <f ca="1">CONCATENATE(IF(AND(LEN(T865)&gt;=1,T865&lt;&gt;".",COUNTIF(T67:T$73,"*病*")&gt;0),".",""),IF(T67="病",$A866,""),IF(AND(LEN(T67)&gt;=2,ISNUMBER(SEARCH("病",T67))),$A866&amp;"("&amp;SUBSTITUTE(REPLACE(T67,1,SEARCH("病",T67)-1,""),"病","")&amp;""&amp;")",""))</f>
        <v/>
      </c>
      <c r="U866" s="65" t="str">
        <f ca="1">CONCATENATE(IF(AND(LEN(U865)&gt;=1,U865&lt;&gt;".",COUNTIF(U67:U$73,"*病*")&gt;0),".",""),IF(U67="病",$A866,""),IF(AND(LEN(U67)&gt;=2,ISNUMBER(SEARCH("病",U67))),$A866&amp;"("&amp;SUBSTITUTE(REPLACE(U67,1,SEARCH("病",U67)-1,""),"病","")&amp;""&amp;")",""))</f>
        <v/>
      </c>
      <c r="V866" s="65" t="str">
        <f ca="1">CONCATENATE(IF(AND(LEN(V865)&gt;=1,V865&lt;&gt;".",COUNTIF(V67:V$73,"*病*")&gt;0),".",""),IF(V67="病",$A866,""),IF(AND(LEN(V67)&gt;=2,ISNUMBER(SEARCH("病",V67))),$A866&amp;"("&amp;SUBSTITUTE(REPLACE(V67,1,SEARCH("病",V67)-1,""),"病","")&amp;""&amp;")",""))</f>
        <v>66(08-13)</v>
      </c>
      <c r="W866" s="65" t="str">
        <f ca="1">CONCATENATE(IF(AND(LEN(W865)&gt;=1,W865&lt;&gt;".",COUNTIF(W67:W$73,"*病*")&gt;0),".",""),IF(W67="病",$A866,""),IF(AND(LEN(W67)&gt;=2,ISNUMBER(SEARCH("病",W67))),$A866&amp;"("&amp;SUBSTITUTE(REPLACE(W67,1,SEARCH("病",W67)-1,""),"病","")&amp;""&amp;")",""))</f>
        <v/>
      </c>
      <c r="X866" s="65" t="str">
        <f ca="1">CONCATENATE(IF(AND(LEN(X865)&gt;=1,X865&lt;&gt;".",COUNTIF(X67:X$73,"*病*")&gt;0),".",""),IF(X67="病",$A866,""),IF(AND(LEN(X67)&gt;=2,ISNUMBER(SEARCH("病",X67))),$A866&amp;"("&amp;SUBSTITUTE(REPLACE(X67,1,SEARCH("病",X67)-1,""),"病","")&amp;""&amp;")",""))</f>
        <v/>
      </c>
      <c r="Y866" s="65" t="str">
        <f ca="1">CONCATENATE(IF(AND(LEN(Y865)&gt;=1,Y865&lt;&gt;".",COUNTIF(Y67:Y$73,"*病*")&gt;0),".",""),IF(Y67="病",$A866,""),IF(AND(LEN(Y67)&gt;=2,ISNUMBER(SEARCH("病",Y67))),$A866&amp;"("&amp;SUBSTITUTE(REPLACE(Y67,1,SEARCH("病",Y67)-1,""),"病","")&amp;""&amp;")",""))</f>
        <v/>
      </c>
      <c r="Z866" s="65" t="str">
        <f ca="1">CONCATENATE(IF(AND(LEN(Z865)&gt;=1,Z865&lt;&gt;".",COUNTIF(Z67:Z$73,"*病*")&gt;0),".",""),IF(Z67="病",$A866,""),IF(AND(LEN(Z67)&gt;=2,ISNUMBER(SEARCH("病",Z67))),$A866&amp;"("&amp;SUBSTITUTE(REPLACE(Z67,1,SEARCH("病",Z67)-1,""),"病","")&amp;""&amp;")",""))</f>
        <v/>
      </c>
      <c r="AA866" s="65" t="str">
        <f ca="1">CONCATENATE(IF(AND(LEN(AA865)&gt;=1,AA865&lt;&gt;".",COUNTIF(AA67:AA$73,"*病*")&gt;0),".",""),IF(AA67="病",$A866,""),IF(AND(LEN(AA67)&gt;=2,ISNUMBER(SEARCH("病",AA67))),$A866&amp;"("&amp;SUBSTITUTE(REPLACE(AA67,1,SEARCH("病",AA67)-1,""),"病","")&amp;""&amp;")",""))</f>
        <v/>
      </c>
      <c r="AB866" s="65" t="str">
        <f ca="1">CONCATENATE(IF(AND(LEN(AB865)&gt;=1,AB865&lt;&gt;".",COUNTIF(AB67:AB$73,"*病*")&gt;0),".",""),IF(AB67="病",$A866,""),IF(AND(LEN(AB67)&gt;=2,ISNUMBER(SEARCH("病",AB67))),$A866&amp;"("&amp;SUBSTITUTE(REPLACE(AB67,1,SEARCH("病",AB67)-1,""),"病","")&amp;""&amp;")",""))</f>
        <v/>
      </c>
      <c r="AC866" s="65" t="str">
        <f ca="1">CONCATENATE(IF(AND(LEN(AC865)&gt;=1,AC865&lt;&gt;".",COUNTIF(AC67:AC$73,"*病*")&gt;0),".",""),IF(AC67="病",$A866,""),IF(AND(LEN(AC67)&gt;=2,ISNUMBER(SEARCH("病",AC67))),$A866&amp;"("&amp;SUBSTITUTE(REPLACE(AC67,1,SEARCH("病",AC67)-1,""),"病","")&amp;""&amp;")",""))</f>
        <v/>
      </c>
      <c r="AD866" s="65" t="str">
        <f ca="1">CONCATENATE(IF(AND(LEN(AD865)&gt;=1,AD865&lt;&gt;".",COUNTIF(AD67:AD$73,"*病*")&gt;0),".",""),IF(AD67="病",$A866,""),IF(AND(LEN(AD67)&gt;=2,ISNUMBER(SEARCH("病",AD67))),$A866&amp;"("&amp;SUBSTITUTE(REPLACE(AD67,1,SEARCH("病",AD67)-1,""),"病","")&amp;""&amp;")",""))</f>
        <v/>
      </c>
      <c r="AE866" s="65" t="str">
        <f ca="1">CONCATENATE(IF(AND(LEN(AE865)&gt;=1,AE865&lt;&gt;".",COUNTIF(AE67:AE$73,"*病*")&gt;0),".",""),IF(AE67="病",$A866,""),IF(AND(LEN(AE67)&gt;=2,ISNUMBER(SEARCH("病",AE67))),$A866&amp;"("&amp;SUBSTITUTE(REPLACE(AE67,1,SEARCH("病",AE67)-1,""),"病","")&amp;""&amp;")",""))</f>
        <v/>
      </c>
      <c r="AF866" s="65" t="str">
        <f ca="1">CONCATENATE(IF(AND(LEN(AF865)&gt;=1,AF865&lt;&gt;".",COUNTIF(AF67:AF$73,"*病*")&gt;0),".",""),IF(AF67="病",$A866,""),IF(AND(LEN(AF67)&gt;=2,ISNUMBER(SEARCH("病",AF67))),$A866&amp;"("&amp;SUBSTITUTE(REPLACE(AF67,1,SEARCH("病",AF67)-1,""),"病","")&amp;""&amp;")",""))</f>
        <v/>
      </c>
      <c r="AG866" s="65" t="str">
        <f ca="1">CONCATENATE(IF(AND(LEN(AG865)&gt;=1,AG865&lt;&gt;".",COUNTIF(AG67:AG$73,"*病*")&gt;0),".",""),IF(AG67="病",$A866,""),IF(AND(LEN(AG67)&gt;=2,ISNUMBER(SEARCH("病",AG67))),$A866&amp;"("&amp;SUBSTITUTE(REPLACE(AG67,1,SEARCH("病",AG67)-1,""),"病","")&amp;""&amp;")",""))</f>
        <v/>
      </c>
      <c r="AH866" s="65"/>
      <c r="AI866" s="65"/>
      <c r="AJ866" s="65"/>
    </row>
    <row r="867" spans="1:36">
      <c r="A867" s="65">
        <f t="shared" si="69"/>
        <v>67</v>
      </c>
      <c r="B867" s="65" t="str">
        <f t="shared" si="69"/>
        <v/>
      </c>
      <c r="C867" s="65" t="str">
        <f ca="1">CONCATENATE(IF(AND(LEN(C866)&gt;=1,C866&lt;&gt;".",COUNTIF(C68:C$73,"*病*")&gt;0),".",""),IF(C68="病",$A867,""),IF(AND(LEN(C68)&gt;=2,ISNUMBER(SEARCH("病",C68))),$A867&amp;"("&amp;SUBSTITUTE(REPLACE(C68,1,SEARCH("病",C68)-1,""),"病","")&amp;""&amp;")",""))</f>
        <v/>
      </c>
      <c r="D867" s="65" t="str">
        <f ca="1">CONCATENATE(IF(AND(LEN(D866)&gt;=1,D866&lt;&gt;".",COUNTIF(D68:D$73,"*病*")&gt;0),".",""),IF(D68="病",$A867,""),IF(AND(LEN(D68)&gt;=2,ISNUMBER(SEARCH("病",D68))),$A867&amp;"("&amp;SUBSTITUTE(REPLACE(D68,1,SEARCH("病",D68)-1,""),"病","")&amp;""&amp;")",""))</f>
        <v/>
      </c>
      <c r="E867" s="65" t="str">
        <f ca="1">CONCATENATE(IF(AND(LEN(E866)&gt;=1,E866&lt;&gt;".",COUNTIF(E68:E$73,"*病*")&gt;0),".",""),IF(E68="病",$A867,""),IF(AND(LEN(E68)&gt;=2,ISNUMBER(SEARCH("病",E68))),$A867&amp;"("&amp;SUBSTITUTE(REPLACE(E68,1,SEARCH("病",E68)-1,""),"病","")&amp;""&amp;")",""))</f>
        <v/>
      </c>
      <c r="F867" s="65" t="str">
        <f ca="1">CONCATENATE(IF(AND(LEN(F866)&gt;=1,F866&lt;&gt;".",COUNTIF(F68:F$73,"*病*")&gt;0),".",""),IF(F68="病",$A867,""),IF(AND(LEN(F68)&gt;=2,ISNUMBER(SEARCH("病",F68))),$A867&amp;"("&amp;SUBSTITUTE(REPLACE(F68,1,SEARCH("病",F68)-1,""),"病","")&amp;""&amp;")",""))</f>
        <v/>
      </c>
      <c r="G867" s="65" t="str">
        <f ca="1">CONCATENATE(IF(AND(LEN(G866)&gt;=1,G866&lt;&gt;".",COUNTIF(G68:G$73,"*病*")&gt;0),".",""),IF(G68="病",$A867,""),IF(AND(LEN(G68)&gt;=2,ISNUMBER(SEARCH("病",G68))),$A867&amp;"("&amp;SUBSTITUTE(REPLACE(G68,1,SEARCH("病",G68)-1,""),"病","")&amp;""&amp;")",""))</f>
        <v/>
      </c>
      <c r="H867" s="65" t="str">
        <f ca="1">CONCATENATE(IF(AND(LEN(H866)&gt;=1,H866&lt;&gt;".",COUNTIF(H68:H$73,"*病*")&gt;0),".",""),IF(H68="病",$A867,""),IF(AND(LEN(H68)&gt;=2,ISNUMBER(SEARCH("病",H68))),$A867&amp;"("&amp;SUBSTITUTE(REPLACE(H68,1,SEARCH("病",H68)-1,""),"病","")&amp;""&amp;")",""))</f>
        <v/>
      </c>
      <c r="I867" s="65" t="str">
        <f ca="1">CONCATENATE(IF(AND(LEN(I866)&gt;=1,I866&lt;&gt;".",COUNTIF(I68:I$73,"*病*")&gt;0),".",""),IF(I68="病",$A867,""),IF(AND(LEN(I68)&gt;=2,ISNUMBER(SEARCH("病",I68))),$A867&amp;"("&amp;SUBSTITUTE(REPLACE(I68,1,SEARCH("病",I68)-1,""),"病","")&amp;""&amp;")",""))</f>
        <v/>
      </c>
      <c r="J867" s="65" t="str">
        <f ca="1">CONCATENATE(IF(AND(LEN(J866)&gt;=1,J866&lt;&gt;".",COUNTIF(J68:J$73,"*病*")&gt;0),".",""),IF(J68="病",$A867,""),IF(AND(LEN(J68)&gt;=2,ISNUMBER(SEARCH("病",J68))),$A867&amp;"("&amp;SUBSTITUTE(REPLACE(J68,1,SEARCH("病",J68)-1,""),"病","")&amp;""&amp;")",""))</f>
        <v/>
      </c>
      <c r="K867" s="65" t="str">
        <f ca="1">CONCATENATE(IF(AND(LEN(K866)&gt;=1,K866&lt;&gt;".",COUNTIF(K68:K$73,"*病*")&gt;0),".",""),IF(K68="病",$A867,""),IF(AND(LEN(K68)&gt;=2,ISNUMBER(SEARCH("病",K68))),$A867&amp;"("&amp;SUBSTITUTE(REPLACE(K68,1,SEARCH("病",K68)-1,""),"病","")&amp;""&amp;")",""))</f>
        <v/>
      </c>
      <c r="L867" s="65" t="str">
        <f ca="1">CONCATENATE(IF(AND(LEN(L866)&gt;=1,L866&lt;&gt;".",COUNTIF(L68:L$73,"*病*")&gt;0),".",""),IF(L68="病",$A867,""),IF(AND(LEN(L68)&gt;=2,ISNUMBER(SEARCH("病",L68))),$A867&amp;"("&amp;SUBSTITUTE(REPLACE(L68,1,SEARCH("病",L68)-1,""),"病","")&amp;""&amp;")",""))</f>
        <v/>
      </c>
      <c r="M867" s="65" t="str">
        <f ca="1">CONCATENATE(IF(AND(LEN(M866)&gt;=1,M866&lt;&gt;".",COUNTIF(M68:M$73,"*病*")&gt;0),".",""),IF(M68="病",$A867,""),IF(AND(LEN(M68)&gt;=2,ISNUMBER(SEARCH("病",M68))),$A867&amp;"("&amp;SUBSTITUTE(REPLACE(M68,1,SEARCH("病",M68)-1,""),"病","")&amp;""&amp;")",""))</f>
        <v/>
      </c>
      <c r="N867" s="65" t="str">
        <f ca="1">CONCATENATE(IF(AND(LEN(N866)&gt;=1,N866&lt;&gt;".",COUNTIF(N68:N$73,"*病*")&gt;0),".",""),IF(N68="病",$A867,""),IF(AND(LEN(N68)&gt;=2,ISNUMBER(SEARCH("病",N68))),$A867&amp;"("&amp;SUBSTITUTE(REPLACE(N68,1,SEARCH("病",N68)-1,""),"病","")&amp;""&amp;")",""))</f>
        <v/>
      </c>
      <c r="O867" s="65" t="str">
        <f ca="1">CONCATENATE(IF(AND(LEN(O866)&gt;=1,O866&lt;&gt;".",COUNTIF(O68:O$73,"*病*")&gt;0),".",""),IF(O68="病",$A867,""),IF(AND(LEN(O68)&gt;=2,ISNUMBER(SEARCH("病",O68))),$A867&amp;"("&amp;SUBSTITUTE(REPLACE(O68,1,SEARCH("病",O68)-1,""),"病","")&amp;""&amp;")",""))</f>
        <v/>
      </c>
      <c r="P867" s="65" t="str">
        <f ca="1">CONCATENATE(IF(AND(LEN(P866)&gt;=1,P866&lt;&gt;".",COUNTIF(P68:P$73,"*病*")&gt;0),".",""),IF(P68="病",$A867,""),IF(AND(LEN(P68)&gt;=2,ISNUMBER(SEARCH("病",P68))),$A867&amp;"("&amp;SUBSTITUTE(REPLACE(P68,1,SEARCH("病",P68)-1,""),"病","")&amp;""&amp;")",""))</f>
        <v/>
      </c>
      <c r="Q867" s="65" t="str">
        <f ca="1">CONCATENATE(IF(AND(LEN(Q866)&gt;=1,Q866&lt;&gt;".",COUNTIF(Q68:Q$73,"*病*")&gt;0),".",""),IF(Q68="病",$A867,""),IF(AND(LEN(Q68)&gt;=2,ISNUMBER(SEARCH("病",Q68))),$A867&amp;"("&amp;SUBSTITUTE(REPLACE(Q68,1,SEARCH("病",Q68)-1,""),"病","")&amp;""&amp;")",""))</f>
        <v/>
      </c>
      <c r="R867" s="65" t="str">
        <f ca="1">CONCATENATE(IF(AND(LEN(R866)&gt;=1,R866&lt;&gt;".",COUNTIF(R68:R$73,"*病*")&gt;0),".",""),IF(R68="病",$A867,""),IF(AND(LEN(R68)&gt;=2,ISNUMBER(SEARCH("病",R68))),$A867&amp;"("&amp;SUBSTITUTE(REPLACE(R68,1,SEARCH("病",R68)-1,""),"病","")&amp;""&amp;")",""))</f>
        <v/>
      </c>
      <c r="S867" s="65" t="str">
        <f ca="1">CONCATENATE(IF(AND(LEN(S866)&gt;=1,S866&lt;&gt;".",COUNTIF(S68:S$73,"*病*")&gt;0),".",""),IF(S68="病",$A867,""),IF(AND(LEN(S68)&gt;=2,ISNUMBER(SEARCH("病",S68))),$A867&amp;"("&amp;SUBSTITUTE(REPLACE(S68,1,SEARCH("病",S68)-1,""),"病","")&amp;""&amp;")",""))</f>
        <v/>
      </c>
      <c r="T867" s="65" t="str">
        <f ca="1">CONCATENATE(IF(AND(LEN(T866)&gt;=1,T866&lt;&gt;".",COUNTIF(T68:T$73,"*病*")&gt;0),".",""),IF(T68="病",$A867,""),IF(AND(LEN(T68)&gt;=2,ISNUMBER(SEARCH("病",T68))),$A867&amp;"("&amp;SUBSTITUTE(REPLACE(T68,1,SEARCH("病",T68)-1,""),"病","")&amp;""&amp;")",""))</f>
        <v/>
      </c>
      <c r="U867" s="65" t="str">
        <f ca="1">CONCATENATE(IF(AND(LEN(U866)&gt;=1,U866&lt;&gt;".",COUNTIF(U68:U$73,"*病*")&gt;0),".",""),IF(U68="病",$A867,""),IF(AND(LEN(U68)&gt;=2,ISNUMBER(SEARCH("病",U68))),$A867&amp;"("&amp;SUBSTITUTE(REPLACE(U68,1,SEARCH("病",U68)-1,""),"病","")&amp;""&amp;")",""))</f>
        <v/>
      </c>
      <c r="V867" s="65" t="str">
        <f ca="1">CONCATENATE(IF(AND(LEN(V866)&gt;=1,V866&lt;&gt;".",COUNTIF(V68:V$73,"*病*")&gt;0),".",""),IF(V68="病",$A867,""),IF(AND(LEN(V68)&gt;=2,ISNUMBER(SEARCH("病",V68))),$A867&amp;"("&amp;SUBSTITUTE(REPLACE(V68,1,SEARCH("病",V68)-1,""),"病","")&amp;""&amp;")",""))</f>
        <v/>
      </c>
      <c r="W867" s="65" t="str">
        <f ca="1">CONCATENATE(IF(AND(LEN(W866)&gt;=1,W866&lt;&gt;".",COUNTIF(W68:W$73,"*病*")&gt;0),".",""),IF(W68="病",$A867,""),IF(AND(LEN(W68)&gt;=2,ISNUMBER(SEARCH("病",W68))),$A867&amp;"("&amp;SUBSTITUTE(REPLACE(W68,1,SEARCH("病",W68)-1,""),"病","")&amp;""&amp;")",""))</f>
        <v/>
      </c>
      <c r="X867" s="65" t="str">
        <f ca="1">CONCATENATE(IF(AND(LEN(X866)&gt;=1,X866&lt;&gt;".",COUNTIF(X68:X$73,"*病*")&gt;0),".",""),IF(X68="病",$A867,""),IF(AND(LEN(X68)&gt;=2,ISNUMBER(SEARCH("病",X68))),$A867&amp;"("&amp;SUBSTITUTE(REPLACE(X68,1,SEARCH("病",X68)-1,""),"病","")&amp;""&amp;")",""))</f>
        <v/>
      </c>
      <c r="Y867" s="65" t="str">
        <f ca="1">CONCATENATE(IF(AND(LEN(Y866)&gt;=1,Y866&lt;&gt;".",COUNTIF(Y68:Y$73,"*病*")&gt;0),".",""),IF(Y68="病",$A867,""),IF(AND(LEN(Y68)&gt;=2,ISNUMBER(SEARCH("病",Y68))),$A867&amp;"("&amp;SUBSTITUTE(REPLACE(Y68,1,SEARCH("病",Y68)-1,""),"病","")&amp;""&amp;")",""))</f>
        <v/>
      </c>
      <c r="Z867" s="65" t="str">
        <f ca="1">CONCATENATE(IF(AND(LEN(Z866)&gt;=1,Z866&lt;&gt;".",COUNTIF(Z68:Z$73,"*病*")&gt;0),".",""),IF(Z68="病",$A867,""),IF(AND(LEN(Z68)&gt;=2,ISNUMBER(SEARCH("病",Z68))),$A867&amp;"("&amp;SUBSTITUTE(REPLACE(Z68,1,SEARCH("病",Z68)-1,""),"病","")&amp;""&amp;")",""))</f>
        <v/>
      </c>
      <c r="AA867" s="65" t="str">
        <f ca="1">CONCATENATE(IF(AND(LEN(AA866)&gt;=1,AA866&lt;&gt;".",COUNTIF(AA68:AA$73,"*病*")&gt;0),".",""),IF(AA68="病",$A867,""),IF(AND(LEN(AA68)&gt;=2,ISNUMBER(SEARCH("病",AA68))),$A867&amp;"("&amp;SUBSTITUTE(REPLACE(AA68,1,SEARCH("病",AA68)-1,""),"病","")&amp;""&amp;")",""))</f>
        <v/>
      </c>
      <c r="AB867" s="65" t="str">
        <f ca="1">CONCATENATE(IF(AND(LEN(AB866)&gt;=1,AB866&lt;&gt;".",COUNTIF(AB68:AB$73,"*病*")&gt;0),".",""),IF(AB68="病",$A867,""),IF(AND(LEN(AB68)&gt;=2,ISNUMBER(SEARCH("病",AB68))),$A867&amp;"("&amp;SUBSTITUTE(REPLACE(AB68,1,SEARCH("病",AB68)-1,""),"病","")&amp;""&amp;")",""))</f>
        <v/>
      </c>
      <c r="AC867" s="65" t="str">
        <f ca="1">CONCATENATE(IF(AND(LEN(AC866)&gt;=1,AC866&lt;&gt;".",COUNTIF(AC68:AC$73,"*病*")&gt;0),".",""),IF(AC68="病",$A867,""),IF(AND(LEN(AC68)&gt;=2,ISNUMBER(SEARCH("病",AC68))),$A867&amp;"("&amp;SUBSTITUTE(REPLACE(AC68,1,SEARCH("病",AC68)-1,""),"病","")&amp;""&amp;")",""))</f>
        <v/>
      </c>
      <c r="AD867" s="65" t="str">
        <f ca="1">CONCATENATE(IF(AND(LEN(AD866)&gt;=1,AD866&lt;&gt;".",COUNTIF(AD68:AD$73,"*病*")&gt;0),".",""),IF(AD68="病",$A867,""),IF(AND(LEN(AD68)&gt;=2,ISNUMBER(SEARCH("病",AD68))),$A867&amp;"("&amp;SUBSTITUTE(REPLACE(AD68,1,SEARCH("病",AD68)-1,""),"病","")&amp;""&amp;")",""))</f>
        <v/>
      </c>
      <c r="AE867" s="65" t="str">
        <f ca="1">CONCATENATE(IF(AND(LEN(AE866)&gt;=1,AE866&lt;&gt;".",COUNTIF(AE68:AE$73,"*病*")&gt;0),".",""),IF(AE68="病",$A867,""),IF(AND(LEN(AE68)&gt;=2,ISNUMBER(SEARCH("病",AE68))),$A867&amp;"("&amp;SUBSTITUTE(REPLACE(AE68,1,SEARCH("病",AE68)-1,""),"病","")&amp;""&amp;")",""))</f>
        <v/>
      </c>
      <c r="AF867" s="65" t="str">
        <f ca="1">CONCATENATE(IF(AND(LEN(AF866)&gt;=1,AF866&lt;&gt;".",COUNTIF(AF68:AF$73,"*病*")&gt;0),".",""),IF(AF68="病",$A867,""),IF(AND(LEN(AF68)&gt;=2,ISNUMBER(SEARCH("病",AF68))),$A867&amp;"("&amp;SUBSTITUTE(REPLACE(AF68,1,SEARCH("病",AF68)-1,""),"病","")&amp;""&amp;")",""))</f>
        <v/>
      </c>
      <c r="AG867" s="65" t="str">
        <f ca="1">CONCATENATE(IF(AND(LEN(AG866)&gt;=1,AG866&lt;&gt;".",COUNTIF(AG68:AG$73,"*病*")&gt;0),".",""),IF(AG68="病",$A867,""),IF(AND(LEN(AG68)&gt;=2,ISNUMBER(SEARCH("病",AG68))),$A867&amp;"("&amp;SUBSTITUTE(REPLACE(AG68,1,SEARCH("病",AG68)-1,""),"病","")&amp;""&amp;")",""))</f>
        <v/>
      </c>
      <c r="AH867" s="65"/>
      <c r="AI867" s="65"/>
      <c r="AJ867" s="65"/>
    </row>
    <row r="868" spans="1:36">
      <c r="A868" s="65">
        <f t="shared" si="69"/>
        <v>68</v>
      </c>
      <c r="B868" s="65" t="str">
        <f t="shared" si="69"/>
        <v/>
      </c>
      <c r="C868" s="65" t="str">
        <f ca="1">CONCATENATE(IF(AND(LEN(C867)&gt;=1,C867&lt;&gt;".",COUNTIF(C69:C$73,"*病*")&gt;0),".",""),IF(C69="病",$A868,""),IF(AND(LEN(C69)&gt;=2,ISNUMBER(SEARCH("病",C69))),$A868&amp;"("&amp;SUBSTITUTE(REPLACE(C69,1,SEARCH("病",C69)-1,""),"病","")&amp;""&amp;")",""))</f>
        <v/>
      </c>
      <c r="D868" s="65" t="str">
        <f ca="1">CONCATENATE(IF(AND(LEN(D867)&gt;=1,D867&lt;&gt;".",COUNTIF(D69:D$73,"*病*")&gt;0),".",""),IF(D69="病",$A868,""),IF(AND(LEN(D69)&gt;=2,ISNUMBER(SEARCH("病",D69))),$A868&amp;"("&amp;SUBSTITUTE(REPLACE(D69,1,SEARCH("病",D69)-1,""),"病","")&amp;""&amp;")",""))</f>
        <v/>
      </c>
      <c r="E868" s="65" t="str">
        <f ca="1">CONCATENATE(IF(AND(LEN(E867)&gt;=1,E867&lt;&gt;".",COUNTIF(E69:E$73,"*病*")&gt;0),".",""),IF(E69="病",$A868,""),IF(AND(LEN(E69)&gt;=2,ISNUMBER(SEARCH("病",E69))),$A868&amp;"("&amp;SUBSTITUTE(REPLACE(E69,1,SEARCH("病",E69)-1,""),"病","")&amp;""&amp;")",""))</f>
        <v/>
      </c>
      <c r="F868" s="65" t="str">
        <f ca="1">CONCATENATE(IF(AND(LEN(F867)&gt;=1,F867&lt;&gt;".",COUNTIF(F69:F$73,"*病*")&gt;0),".",""),IF(F69="病",$A868,""),IF(AND(LEN(F69)&gt;=2,ISNUMBER(SEARCH("病",F69))),$A868&amp;"("&amp;SUBSTITUTE(REPLACE(F69,1,SEARCH("病",F69)-1,""),"病","")&amp;""&amp;")",""))</f>
        <v/>
      </c>
      <c r="G868" s="65" t="str">
        <f ca="1">CONCATENATE(IF(AND(LEN(G867)&gt;=1,G867&lt;&gt;".",COUNTIF(G69:G$73,"*病*")&gt;0),".",""),IF(G69="病",$A868,""),IF(AND(LEN(G69)&gt;=2,ISNUMBER(SEARCH("病",G69))),$A868&amp;"("&amp;SUBSTITUTE(REPLACE(G69,1,SEARCH("病",G69)-1,""),"病","")&amp;""&amp;")",""))</f>
        <v/>
      </c>
      <c r="H868" s="65" t="str">
        <f ca="1">CONCATENATE(IF(AND(LEN(H867)&gt;=1,H867&lt;&gt;".",COUNTIF(H69:H$73,"*病*")&gt;0),".",""),IF(H69="病",$A868,""),IF(AND(LEN(H69)&gt;=2,ISNUMBER(SEARCH("病",H69))),$A868&amp;"("&amp;SUBSTITUTE(REPLACE(H69,1,SEARCH("病",H69)-1,""),"病","")&amp;""&amp;")",""))</f>
        <v/>
      </c>
      <c r="I868" s="65" t="str">
        <f ca="1">CONCATENATE(IF(AND(LEN(I867)&gt;=1,I867&lt;&gt;".",COUNTIF(I69:I$73,"*病*")&gt;0),".",""),IF(I69="病",$A868,""),IF(AND(LEN(I69)&gt;=2,ISNUMBER(SEARCH("病",I69))),$A868&amp;"("&amp;SUBSTITUTE(REPLACE(I69,1,SEARCH("病",I69)-1,""),"病","")&amp;""&amp;")",""))</f>
        <v/>
      </c>
      <c r="J868" s="65" t="str">
        <f ca="1">CONCATENATE(IF(AND(LEN(J867)&gt;=1,J867&lt;&gt;".",COUNTIF(J69:J$73,"*病*")&gt;0),".",""),IF(J69="病",$A868,""),IF(AND(LEN(J69)&gt;=2,ISNUMBER(SEARCH("病",J69))),$A868&amp;"("&amp;SUBSTITUTE(REPLACE(J69,1,SEARCH("病",J69)-1,""),"病","")&amp;""&amp;")",""))</f>
        <v/>
      </c>
      <c r="K868" s="65" t="str">
        <f ca="1">CONCATENATE(IF(AND(LEN(K867)&gt;=1,K867&lt;&gt;".",COUNTIF(K69:K$73,"*病*")&gt;0),".",""),IF(K69="病",$A868,""),IF(AND(LEN(K69)&gt;=2,ISNUMBER(SEARCH("病",K69))),$A868&amp;"("&amp;SUBSTITUTE(REPLACE(K69,1,SEARCH("病",K69)-1,""),"病","")&amp;""&amp;")",""))</f>
        <v/>
      </c>
      <c r="L868" s="65" t="str">
        <f ca="1">CONCATENATE(IF(AND(LEN(L867)&gt;=1,L867&lt;&gt;".",COUNTIF(L69:L$73,"*病*")&gt;0),".",""),IF(L69="病",$A868,""),IF(AND(LEN(L69)&gt;=2,ISNUMBER(SEARCH("病",L69))),$A868&amp;"("&amp;SUBSTITUTE(REPLACE(L69,1,SEARCH("病",L69)-1,""),"病","")&amp;""&amp;")",""))</f>
        <v/>
      </c>
      <c r="M868" s="65" t="str">
        <f ca="1">CONCATENATE(IF(AND(LEN(M867)&gt;=1,M867&lt;&gt;".",COUNTIF(M69:M$73,"*病*")&gt;0),".",""),IF(M69="病",$A868,""),IF(AND(LEN(M69)&gt;=2,ISNUMBER(SEARCH("病",M69))),$A868&amp;"("&amp;SUBSTITUTE(REPLACE(M69,1,SEARCH("病",M69)-1,""),"病","")&amp;""&amp;")",""))</f>
        <v/>
      </c>
      <c r="N868" s="65" t="str">
        <f ca="1">CONCATENATE(IF(AND(LEN(N867)&gt;=1,N867&lt;&gt;".",COUNTIF(N69:N$73,"*病*")&gt;0),".",""),IF(N69="病",$A868,""),IF(AND(LEN(N69)&gt;=2,ISNUMBER(SEARCH("病",N69))),$A868&amp;"("&amp;SUBSTITUTE(REPLACE(N69,1,SEARCH("病",N69)-1,""),"病","")&amp;""&amp;")",""))</f>
        <v/>
      </c>
      <c r="O868" s="65" t="str">
        <f ca="1">CONCATENATE(IF(AND(LEN(O867)&gt;=1,O867&lt;&gt;".",COUNTIF(O69:O$73,"*病*")&gt;0),".",""),IF(O69="病",$A868,""),IF(AND(LEN(O69)&gt;=2,ISNUMBER(SEARCH("病",O69))),$A868&amp;"("&amp;SUBSTITUTE(REPLACE(O69,1,SEARCH("病",O69)-1,""),"病","")&amp;""&amp;")",""))</f>
        <v/>
      </c>
      <c r="P868" s="65" t="str">
        <f ca="1">CONCATENATE(IF(AND(LEN(P867)&gt;=1,P867&lt;&gt;".",COUNTIF(P69:P$73,"*病*")&gt;0),".",""),IF(P69="病",$A868,""),IF(AND(LEN(P69)&gt;=2,ISNUMBER(SEARCH("病",P69))),$A868&amp;"("&amp;SUBSTITUTE(REPLACE(P69,1,SEARCH("病",P69)-1,""),"病","")&amp;""&amp;")",""))</f>
        <v/>
      </c>
      <c r="Q868" s="65" t="str">
        <f ca="1">CONCATENATE(IF(AND(LEN(Q867)&gt;=1,Q867&lt;&gt;".",COUNTIF(Q69:Q$73,"*病*")&gt;0),".",""),IF(Q69="病",$A868,""),IF(AND(LEN(Q69)&gt;=2,ISNUMBER(SEARCH("病",Q69))),$A868&amp;"("&amp;SUBSTITUTE(REPLACE(Q69,1,SEARCH("病",Q69)-1,""),"病","")&amp;""&amp;")",""))</f>
        <v/>
      </c>
      <c r="R868" s="65" t="str">
        <f ca="1">CONCATENATE(IF(AND(LEN(R867)&gt;=1,R867&lt;&gt;".",COUNTIF(R69:R$73,"*病*")&gt;0),".",""),IF(R69="病",$A868,""),IF(AND(LEN(R69)&gt;=2,ISNUMBER(SEARCH("病",R69))),$A868&amp;"("&amp;SUBSTITUTE(REPLACE(R69,1,SEARCH("病",R69)-1,""),"病","")&amp;""&amp;")",""))</f>
        <v/>
      </c>
      <c r="S868" s="65" t="str">
        <f ca="1">CONCATENATE(IF(AND(LEN(S867)&gt;=1,S867&lt;&gt;".",COUNTIF(S69:S$73,"*病*")&gt;0),".",""),IF(S69="病",$A868,""),IF(AND(LEN(S69)&gt;=2,ISNUMBER(SEARCH("病",S69))),$A868&amp;"("&amp;SUBSTITUTE(REPLACE(S69,1,SEARCH("病",S69)-1,""),"病","")&amp;""&amp;")",""))</f>
        <v/>
      </c>
      <c r="T868" s="65" t="str">
        <f ca="1">CONCATENATE(IF(AND(LEN(T867)&gt;=1,T867&lt;&gt;".",COUNTIF(T69:T$73,"*病*")&gt;0),".",""),IF(T69="病",$A868,""),IF(AND(LEN(T69)&gt;=2,ISNUMBER(SEARCH("病",T69))),$A868&amp;"("&amp;SUBSTITUTE(REPLACE(T69,1,SEARCH("病",T69)-1,""),"病","")&amp;""&amp;")",""))</f>
        <v/>
      </c>
      <c r="U868" s="65" t="str">
        <f ca="1">CONCATENATE(IF(AND(LEN(U867)&gt;=1,U867&lt;&gt;".",COUNTIF(U69:U$73,"*病*")&gt;0),".",""),IF(U69="病",$A868,""),IF(AND(LEN(U69)&gt;=2,ISNUMBER(SEARCH("病",U69))),$A868&amp;"("&amp;SUBSTITUTE(REPLACE(U69,1,SEARCH("病",U69)-1,""),"病","")&amp;""&amp;")",""))</f>
        <v/>
      </c>
      <c r="V868" s="65" t="str">
        <f ca="1">CONCATENATE(IF(AND(LEN(V867)&gt;=1,V867&lt;&gt;".",COUNTIF(V69:V$73,"*病*")&gt;0),".",""),IF(V69="病",$A868,""),IF(AND(LEN(V69)&gt;=2,ISNUMBER(SEARCH("病",V69))),$A868&amp;"("&amp;SUBSTITUTE(REPLACE(V69,1,SEARCH("病",V69)-1,""),"病","")&amp;""&amp;")",""))</f>
        <v/>
      </c>
      <c r="W868" s="65" t="str">
        <f ca="1">CONCATENATE(IF(AND(LEN(W867)&gt;=1,W867&lt;&gt;".",COUNTIF(W69:W$73,"*病*")&gt;0),".",""),IF(W69="病",$A868,""),IF(AND(LEN(W69)&gt;=2,ISNUMBER(SEARCH("病",W69))),$A868&amp;"("&amp;SUBSTITUTE(REPLACE(W69,1,SEARCH("病",W69)-1,""),"病","")&amp;""&amp;")",""))</f>
        <v/>
      </c>
      <c r="X868" s="65" t="str">
        <f ca="1">CONCATENATE(IF(AND(LEN(X867)&gt;=1,X867&lt;&gt;".",COUNTIF(X69:X$73,"*病*")&gt;0),".",""),IF(X69="病",$A868,""),IF(AND(LEN(X69)&gt;=2,ISNUMBER(SEARCH("病",X69))),$A868&amp;"("&amp;SUBSTITUTE(REPLACE(X69,1,SEARCH("病",X69)-1,""),"病","")&amp;""&amp;")",""))</f>
        <v/>
      </c>
      <c r="Y868" s="65" t="str">
        <f ca="1">CONCATENATE(IF(AND(LEN(Y867)&gt;=1,Y867&lt;&gt;".",COUNTIF(Y69:Y$73,"*病*")&gt;0),".",""),IF(Y69="病",$A868,""),IF(AND(LEN(Y69)&gt;=2,ISNUMBER(SEARCH("病",Y69))),$A868&amp;"("&amp;SUBSTITUTE(REPLACE(Y69,1,SEARCH("病",Y69)-1,""),"病","")&amp;""&amp;")",""))</f>
        <v/>
      </c>
      <c r="Z868" s="65" t="str">
        <f ca="1">CONCATENATE(IF(AND(LEN(Z867)&gt;=1,Z867&lt;&gt;".",COUNTIF(Z69:Z$73,"*病*")&gt;0),".",""),IF(Z69="病",$A868,""),IF(AND(LEN(Z69)&gt;=2,ISNUMBER(SEARCH("病",Z69))),$A868&amp;"("&amp;SUBSTITUTE(REPLACE(Z69,1,SEARCH("病",Z69)-1,""),"病","")&amp;""&amp;")",""))</f>
        <v/>
      </c>
      <c r="AA868" s="65" t="str">
        <f ca="1">CONCATENATE(IF(AND(LEN(AA867)&gt;=1,AA867&lt;&gt;".",COUNTIF(AA69:AA$73,"*病*")&gt;0),".",""),IF(AA69="病",$A868,""),IF(AND(LEN(AA69)&gt;=2,ISNUMBER(SEARCH("病",AA69))),$A868&amp;"("&amp;SUBSTITUTE(REPLACE(AA69,1,SEARCH("病",AA69)-1,""),"病","")&amp;""&amp;")",""))</f>
        <v/>
      </c>
      <c r="AB868" s="65" t="str">
        <f ca="1">CONCATENATE(IF(AND(LEN(AB867)&gt;=1,AB867&lt;&gt;".",COUNTIF(AB69:AB$73,"*病*")&gt;0),".",""),IF(AB69="病",$A868,""),IF(AND(LEN(AB69)&gt;=2,ISNUMBER(SEARCH("病",AB69))),$A868&amp;"("&amp;SUBSTITUTE(REPLACE(AB69,1,SEARCH("病",AB69)-1,""),"病","")&amp;""&amp;")",""))</f>
        <v/>
      </c>
      <c r="AC868" s="65" t="str">
        <f ca="1">CONCATENATE(IF(AND(LEN(AC867)&gt;=1,AC867&lt;&gt;".",COUNTIF(AC69:AC$73,"*病*")&gt;0),".",""),IF(AC69="病",$A868,""),IF(AND(LEN(AC69)&gt;=2,ISNUMBER(SEARCH("病",AC69))),$A868&amp;"("&amp;SUBSTITUTE(REPLACE(AC69,1,SEARCH("病",AC69)-1,""),"病","")&amp;""&amp;")",""))</f>
        <v/>
      </c>
      <c r="AD868" s="65" t="str">
        <f ca="1">CONCATENATE(IF(AND(LEN(AD867)&gt;=1,AD867&lt;&gt;".",COUNTIF(AD69:AD$73,"*病*")&gt;0),".",""),IF(AD69="病",$A868,""),IF(AND(LEN(AD69)&gt;=2,ISNUMBER(SEARCH("病",AD69))),$A868&amp;"("&amp;SUBSTITUTE(REPLACE(AD69,1,SEARCH("病",AD69)-1,""),"病","")&amp;""&amp;")",""))</f>
        <v/>
      </c>
      <c r="AE868" s="65" t="str">
        <f ca="1">CONCATENATE(IF(AND(LEN(AE867)&gt;=1,AE867&lt;&gt;".",COUNTIF(AE69:AE$73,"*病*")&gt;0),".",""),IF(AE69="病",$A868,""),IF(AND(LEN(AE69)&gt;=2,ISNUMBER(SEARCH("病",AE69))),$A868&amp;"("&amp;SUBSTITUTE(REPLACE(AE69,1,SEARCH("病",AE69)-1,""),"病","")&amp;""&amp;")",""))</f>
        <v/>
      </c>
      <c r="AF868" s="65" t="str">
        <f ca="1">CONCATENATE(IF(AND(LEN(AF867)&gt;=1,AF867&lt;&gt;".",COUNTIF(AF69:AF$73,"*病*")&gt;0),".",""),IF(AF69="病",$A868,""),IF(AND(LEN(AF69)&gt;=2,ISNUMBER(SEARCH("病",AF69))),$A868&amp;"("&amp;SUBSTITUTE(REPLACE(AF69,1,SEARCH("病",AF69)-1,""),"病","")&amp;""&amp;")",""))</f>
        <v/>
      </c>
      <c r="AG868" s="65" t="str">
        <f ca="1">CONCATENATE(IF(AND(LEN(AG867)&gt;=1,AG867&lt;&gt;".",COUNTIF(AG69:AG$73,"*病*")&gt;0),".",""),IF(AG69="病",$A868,""),IF(AND(LEN(AG69)&gt;=2,ISNUMBER(SEARCH("病",AG69))),$A868&amp;"("&amp;SUBSTITUTE(REPLACE(AG69,1,SEARCH("病",AG69)-1,""),"病","")&amp;""&amp;")",""))</f>
        <v/>
      </c>
      <c r="AH868" s="65"/>
      <c r="AI868" s="65"/>
      <c r="AJ868" s="65"/>
    </row>
    <row r="869" spans="1:36">
      <c r="A869" s="65">
        <f t="shared" si="69"/>
        <v>69</v>
      </c>
      <c r="B869" s="65" t="str">
        <f t="shared" si="69"/>
        <v/>
      </c>
      <c r="C869" s="65" t="str">
        <f ca="1">CONCATENATE(IF(AND(LEN(C868)&gt;=1,C868&lt;&gt;".",COUNTIF(C70:C$73,"*病*")&gt;0),".",""),IF(C70="病",$A869,""),IF(AND(LEN(C70)&gt;=2,ISNUMBER(SEARCH("病",C70))),$A869&amp;"("&amp;SUBSTITUTE(REPLACE(C70,1,SEARCH("病",C70)-1,""),"病","")&amp;""&amp;")",""))</f>
        <v/>
      </c>
      <c r="D869" s="65" t="str">
        <f ca="1">CONCATENATE(IF(AND(LEN(D868)&gt;=1,D868&lt;&gt;".",COUNTIF(D70:D$73,"*病*")&gt;0),".",""),IF(D70="病",$A869,""),IF(AND(LEN(D70)&gt;=2,ISNUMBER(SEARCH("病",D70))),$A869&amp;"("&amp;SUBSTITUTE(REPLACE(D70,1,SEARCH("病",D70)-1,""),"病","")&amp;""&amp;")",""))</f>
        <v/>
      </c>
      <c r="E869" s="65" t="str">
        <f ca="1">CONCATENATE(IF(AND(LEN(E868)&gt;=1,E868&lt;&gt;".",COUNTIF(E70:E$73,"*病*")&gt;0),".",""),IF(E70="病",$A869,""),IF(AND(LEN(E70)&gt;=2,ISNUMBER(SEARCH("病",E70))),$A869&amp;"("&amp;SUBSTITUTE(REPLACE(E70,1,SEARCH("病",E70)-1,""),"病","")&amp;""&amp;")",""))</f>
        <v/>
      </c>
      <c r="F869" s="65" t="str">
        <f ca="1">CONCATENATE(IF(AND(LEN(F868)&gt;=1,F868&lt;&gt;".",COUNTIF(F70:F$73,"*病*")&gt;0),".",""),IF(F70="病",$A869,""),IF(AND(LEN(F70)&gt;=2,ISNUMBER(SEARCH("病",F70))),$A869&amp;"("&amp;SUBSTITUTE(REPLACE(F70,1,SEARCH("病",F70)-1,""),"病","")&amp;""&amp;")",""))</f>
        <v/>
      </c>
      <c r="G869" s="65" t="str">
        <f ca="1">CONCATENATE(IF(AND(LEN(G868)&gt;=1,G868&lt;&gt;".",COUNTIF(G70:G$73,"*病*")&gt;0),".",""),IF(G70="病",$A869,""),IF(AND(LEN(G70)&gt;=2,ISNUMBER(SEARCH("病",G70))),$A869&amp;"("&amp;SUBSTITUTE(REPLACE(G70,1,SEARCH("病",G70)-1,""),"病","")&amp;""&amp;")",""))</f>
        <v/>
      </c>
      <c r="H869" s="65" t="str">
        <f ca="1">CONCATENATE(IF(AND(LEN(H868)&gt;=1,H868&lt;&gt;".",COUNTIF(H70:H$73,"*病*")&gt;0),".",""),IF(H70="病",$A869,""),IF(AND(LEN(H70)&gt;=2,ISNUMBER(SEARCH("病",H70))),$A869&amp;"("&amp;SUBSTITUTE(REPLACE(H70,1,SEARCH("病",H70)-1,""),"病","")&amp;""&amp;")",""))</f>
        <v/>
      </c>
      <c r="I869" s="65" t="str">
        <f ca="1">CONCATENATE(IF(AND(LEN(I868)&gt;=1,I868&lt;&gt;".",COUNTIF(I70:I$73,"*病*")&gt;0),".",""),IF(I70="病",$A869,""),IF(AND(LEN(I70)&gt;=2,ISNUMBER(SEARCH("病",I70))),$A869&amp;"("&amp;SUBSTITUTE(REPLACE(I70,1,SEARCH("病",I70)-1,""),"病","")&amp;""&amp;")",""))</f>
        <v/>
      </c>
      <c r="J869" s="65" t="str">
        <f ca="1">CONCATENATE(IF(AND(LEN(J868)&gt;=1,J868&lt;&gt;".",COUNTIF(J70:J$73,"*病*")&gt;0),".",""),IF(J70="病",$A869,""),IF(AND(LEN(J70)&gt;=2,ISNUMBER(SEARCH("病",J70))),$A869&amp;"("&amp;SUBSTITUTE(REPLACE(J70,1,SEARCH("病",J70)-1,""),"病","")&amp;""&amp;")",""))</f>
        <v/>
      </c>
      <c r="K869" s="65" t="str">
        <f ca="1">CONCATENATE(IF(AND(LEN(K868)&gt;=1,K868&lt;&gt;".",COUNTIF(K70:K$73,"*病*")&gt;0),".",""),IF(K70="病",$A869,""),IF(AND(LEN(K70)&gt;=2,ISNUMBER(SEARCH("病",K70))),$A869&amp;"("&amp;SUBSTITUTE(REPLACE(K70,1,SEARCH("病",K70)-1,""),"病","")&amp;""&amp;")",""))</f>
        <v/>
      </c>
      <c r="L869" s="65" t="str">
        <f ca="1">CONCATENATE(IF(AND(LEN(L868)&gt;=1,L868&lt;&gt;".",COUNTIF(L70:L$73,"*病*")&gt;0),".",""),IF(L70="病",$A869,""),IF(AND(LEN(L70)&gt;=2,ISNUMBER(SEARCH("病",L70))),$A869&amp;"("&amp;SUBSTITUTE(REPLACE(L70,1,SEARCH("病",L70)-1,""),"病","")&amp;""&amp;")",""))</f>
        <v/>
      </c>
      <c r="M869" s="65" t="str">
        <f ca="1">CONCATENATE(IF(AND(LEN(M868)&gt;=1,M868&lt;&gt;".",COUNTIF(M70:M$73,"*病*")&gt;0),".",""),IF(M70="病",$A869,""),IF(AND(LEN(M70)&gt;=2,ISNUMBER(SEARCH("病",M70))),$A869&amp;"("&amp;SUBSTITUTE(REPLACE(M70,1,SEARCH("病",M70)-1,""),"病","")&amp;""&amp;")",""))</f>
        <v/>
      </c>
      <c r="N869" s="65" t="str">
        <f ca="1">CONCATENATE(IF(AND(LEN(N868)&gt;=1,N868&lt;&gt;".",COUNTIF(N70:N$73,"*病*")&gt;0),".",""),IF(N70="病",$A869,""),IF(AND(LEN(N70)&gt;=2,ISNUMBER(SEARCH("病",N70))),$A869&amp;"("&amp;SUBSTITUTE(REPLACE(N70,1,SEARCH("病",N70)-1,""),"病","")&amp;""&amp;")",""))</f>
        <v/>
      </c>
      <c r="O869" s="65" t="str">
        <f ca="1">CONCATENATE(IF(AND(LEN(O868)&gt;=1,O868&lt;&gt;".",COUNTIF(O70:O$73,"*病*")&gt;0),".",""),IF(O70="病",$A869,""),IF(AND(LEN(O70)&gt;=2,ISNUMBER(SEARCH("病",O70))),$A869&amp;"("&amp;SUBSTITUTE(REPLACE(O70,1,SEARCH("病",O70)-1,""),"病","")&amp;""&amp;")",""))</f>
        <v/>
      </c>
      <c r="P869" s="65" t="str">
        <f ca="1">CONCATENATE(IF(AND(LEN(P868)&gt;=1,P868&lt;&gt;".",COUNTIF(P70:P$73,"*病*")&gt;0),".",""),IF(P70="病",$A869,""),IF(AND(LEN(P70)&gt;=2,ISNUMBER(SEARCH("病",P70))),$A869&amp;"("&amp;SUBSTITUTE(REPLACE(P70,1,SEARCH("病",P70)-1,""),"病","")&amp;""&amp;")",""))</f>
        <v/>
      </c>
      <c r="Q869" s="65" t="str">
        <f ca="1">CONCATENATE(IF(AND(LEN(Q868)&gt;=1,Q868&lt;&gt;".",COUNTIF(Q70:Q$73,"*病*")&gt;0),".",""),IF(Q70="病",$A869,""),IF(AND(LEN(Q70)&gt;=2,ISNUMBER(SEARCH("病",Q70))),$A869&amp;"("&amp;SUBSTITUTE(REPLACE(Q70,1,SEARCH("病",Q70)-1,""),"病","")&amp;""&amp;")",""))</f>
        <v/>
      </c>
      <c r="R869" s="65" t="str">
        <f ca="1">CONCATENATE(IF(AND(LEN(R868)&gt;=1,R868&lt;&gt;".",COUNTIF(R70:R$73,"*病*")&gt;0),".",""),IF(R70="病",$A869,""),IF(AND(LEN(R70)&gt;=2,ISNUMBER(SEARCH("病",R70))),$A869&amp;"("&amp;SUBSTITUTE(REPLACE(R70,1,SEARCH("病",R70)-1,""),"病","")&amp;""&amp;")",""))</f>
        <v/>
      </c>
      <c r="S869" s="65" t="str">
        <f ca="1">CONCATENATE(IF(AND(LEN(S868)&gt;=1,S868&lt;&gt;".",COUNTIF(S70:S$73,"*病*")&gt;0),".",""),IF(S70="病",$A869,""),IF(AND(LEN(S70)&gt;=2,ISNUMBER(SEARCH("病",S70))),$A869&amp;"("&amp;SUBSTITUTE(REPLACE(S70,1,SEARCH("病",S70)-1,""),"病","")&amp;""&amp;")",""))</f>
        <v/>
      </c>
      <c r="T869" s="65" t="str">
        <f ca="1">CONCATENATE(IF(AND(LEN(T868)&gt;=1,T868&lt;&gt;".",COUNTIF(T70:T$73,"*病*")&gt;0),".",""),IF(T70="病",$A869,""),IF(AND(LEN(T70)&gt;=2,ISNUMBER(SEARCH("病",T70))),$A869&amp;"("&amp;SUBSTITUTE(REPLACE(T70,1,SEARCH("病",T70)-1,""),"病","")&amp;""&amp;")",""))</f>
        <v/>
      </c>
      <c r="U869" s="65" t="str">
        <f ca="1">CONCATENATE(IF(AND(LEN(U868)&gt;=1,U868&lt;&gt;".",COUNTIF(U70:U$73,"*病*")&gt;0),".",""),IF(U70="病",$A869,""),IF(AND(LEN(U70)&gt;=2,ISNUMBER(SEARCH("病",U70))),$A869&amp;"("&amp;SUBSTITUTE(REPLACE(U70,1,SEARCH("病",U70)-1,""),"病","")&amp;""&amp;")",""))</f>
        <v/>
      </c>
      <c r="V869" s="65" t="str">
        <f ca="1">CONCATENATE(IF(AND(LEN(V868)&gt;=1,V868&lt;&gt;".",COUNTIF(V70:V$73,"*病*")&gt;0),".",""),IF(V70="病",$A869,""),IF(AND(LEN(V70)&gt;=2,ISNUMBER(SEARCH("病",V70))),$A869&amp;"("&amp;SUBSTITUTE(REPLACE(V70,1,SEARCH("病",V70)-1,""),"病","")&amp;""&amp;")",""))</f>
        <v/>
      </c>
      <c r="W869" s="65" t="str">
        <f ca="1">CONCATENATE(IF(AND(LEN(W868)&gt;=1,W868&lt;&gt;".",COUNTIF(W70:W$73,"*病*")&gt;0),".",""),IF(W70="病",$A869,""),IF(AND(LEN(W70)&gt;=2,ISNUMBER(SEARCH("病",W70))),$A869&amp;"("&amp;SUBSTITUTE(REPLACE(W70,1,SEARCH("病",W70)-1,""),"病","")&amp;""&amp;")",""))</f>
        <v/>
      </c>
      <c r="X869" s="65" t="str">
        <f ca="1">CONCATENATE(IF(AND(LEN(X868)&gt;=1,X868&lt;&gt;".",COUNTIF(X70:X$73,"*病*")&gt;0),".",""),IF(X70="病",$A869,""),IF(AND(LEN(X70)&gt;=2,ISNUMBER(SEARCH("病",X70))),$A869&amp;"("&amp;SUBSTITUTE(REPLACE(X70,1,SEARCH("病",X70)-1,""),"病","")&amp;""&amp;")",""))</f>
        <v/>
      </c>
      <c r="Y869" s="65" t="str">
        <f ca="1">CONCATENATE(IF(AND(LEN(Y868)&gt;=1,Y868&lt;&gt;".",COUNTIF(Y70:Y$73,"*病*")&gt;0),".",""),IF(Y70="病",$A869,""),IF(AND(LEN(Y70)&gt;=2,ISNUMBER(SEARCH("病",Y70))),$A869&amp;"("&amp;SUBSTITUTE(REPLACE(Y70,1,SEARCH("病",Y70)-1,""),"病","")&amp;""&amp;")",""))</f>
        <v/>
      </c>
      <c r="Z869" s="65" t="str">
        <f ca="1">CONCATENATE(IF(AND(LEN(Z868)&gt;=1,Z868&lt;&gt;".",COUNTIF(Z70:Z$73,"*病*")&gt;0),".",""),IF(Z70="病",$A869,""),IF(AND(LEN(Z70)&gt;=2,ISNUMBER(SEARCH("病",Z70))),$A869&amp;"("&amp;SUBSTITUTE(REPLACE(Z70,1,SEARCH("病",Z70)-1,""),"病","")&amp;""&amp;")",""))</f>
        <v/>
      </c>
      <c r="AA869" s="65" t="str">
        <f ca="1">CONCATENATE(IF(AND(LEN(AA868)&gt;=1,AA868&lt;&gt;".",COUNTIF(AA70:AA$73,"*病*")&gt;0),".",""),IF(AA70="病",$A869,""),IF(AND(LEN(AA70)&gt;=2,ISNUMBER(SEARCH("病",AA70))),$A869&amp;"("&amp;SUBSTITUTE(REPLACE(AA70,1,SEARCH("病",AA70)-1,""),"病","")&amp;""&amp;")",""))</f>
        <v/>
      </c>
      <c r="AB869" s="65" t="str">
        <f ca="1">CONCATENATE(IF(AND(LEN(AB868)&gt;=1,AB868&lt;&gt;".",COUNTIF(AB70:AB$73,"*病*")&gt;0),".",""),IF(AB70="病",$A869,""),IF(AND(LEN(AB70)&gt;=2,ISNUMBER(SEARCH("病",AB70))),$A869&amp;"("&amp;SUBSTITUTE(REPLACE(AB70,1,SEARCH("病",AB70)-1,""),"病","")&amp;""&amp;")",""))</f>
        <v/>
      </c>
      <c r="AC869" s="65" t="str">
        <f ca="1">CONCATENATE(IF(AND(LEN(AC868)&gt;=1,AC868&lt;&gt;".",COUNTIF(AC70:AC$73,"*病*")&gt;0),".",""),IF(AC70="病",$A869,""),IF(AND(LEN(AC70)&gt;=2,ISNUMBER(SEARCH("病",AC70))),$A869&amp;"("&amp;SUBSTITUTE(REPLACE(AC70,1,SEARCH("病",AC70)-1,""),"病","")&amp;""&amp;")",""))</f>
        <v/>
      </c>
      <c r="AD869" s="65" t="str">
        <f ca="1">CONCATENATE(IF(AND(LEN(AD868)&gt;=1,AD868&lt;&gt;".",COUNTIF(AD70:AD$73,"*病*")&gt;0),".",""),IF(AD70="病",$A869,""),IF(AND(LEN(AD70)&gt;=2,ISNUMBER(SEARCH("病",AD70))),$A869&amp;"("&amp;SUBSTITUTE(REPLACE(AD70,1,SEARCH("病",AD70)-1,""),"病","")&amp;""&amp;")",""))</f>
        <v/>
      </c>
      <c r="AE869" s="65" t="str">
        <f ca="1">CONCATENATE(IF(AND(LEN(AE868)&gt;=1,AE868&lt;&gt;".",COUNTIF(AE70:AE$73,"*病*")&gt;0),".",""),IF(AE70="病",$A869,""),IF(AND(LEN(AE70)&gt;=2,ISNUMBER(SEARCH("病",AE70))),$A869&amp;"("&amp;SUBSTITUTE(REPLACE(AE70,1,SEARCH("病",AE70)-1,""),"病","")&amp;""&amp;")",""))</f>
        <v/>
      </c>
      <c r="AF869" s="65" t="str">
        <f ca="1">CONCATENATE(IF(AND(LEN(AF868)&gt;=1,AF868&lt;&gt;".",COUNTIF(AF70:AF$73,"*病*")&gt;0),".",""),IF(AF70="病",$A869,""),IF(AND(LEN(AF70)&gt;=2,ISNUMBER(SEARCH("病",AF70))),$A869&amp;"("&amp;SUBSTITUTE(REPLACE(AF70,1,SEARCH("病",AF70)-1,""),"病","")&amp;""&amp;")",""))</f>
        <v/>
      </c>
      <c r="AG869" s="65" t="str">
        <f ca="1">CONCATENATE(IF(AND(LEN(AG868)&gt;=1,AG868&lt;&gt;".",COUNTIF(AG70:AG$73,"*病*")&gt;0),".",""),IF(AG70="病",$A869,""),IF(AND(LEN(AG70)&gt;=2,ISNUMBER(SEARCH("病",AG70))),$A869&amp;"("&amp;SUBSTITUTE(REPLACE(AG70,1,SEARCH("病",AG70)-1,""),"病","")&amp;""&amp;")",""))</f>
        <v/>
      </c>
      <c r="AH869" s="65"/>
      <c r="AI869" s="65"/>
      <c r="AJ869" s="65"/>
    </row>
    <row r="870" spans="1:36">
      <c r="A870" s="65">
        <f t="shared" si="69"/>
        <v>70</v>
      </c>
      <c r="B870" s="65" t="str">
        <f t="shared" si="69"/>
        <v/>
      </c>
      <c r="C870" s="65" t="str">
        <f ca="1">CONCATENATE(IF(AND(LEN(C869)&gt;=1,C869&lt;&gt;".",COUNTIF(C71:C$73,"*病*")&gt;0),".",""),IF(C71="病",$A870,""),IF(AND(LEN(C71)&gt;=2,ISNUMBER(SEARCH("病",C71))),$A870&amp;"("&amp;SUBSTITUTE(REPLACE(C71,1,SEARCH("病",C71)-1,""),"病","")&amp;""&amp;")",""))</f>
        <v/>
      </c>
      <c r="D870" s="65" t="str">
        <f ca="1">CONCATENATE(IF(AND(LEN(D869)&gt;=1,D869&lt;&gt;".",COUNTIF(D71:D$73,"*病*")&gt;0),".",""),IF(D71="病",$A870,""),IF(AND(LEN(D71)&gt;=2,ISNUMBER(SEARCH("病",D71))),$A870&amp;"("&amp;SUBSTITUTE(REPLACE(D71,1,SEARCH("病",D71)-1,""),"病","")&amp;""&amp;")",""))</f>
        <v/>
      </c>
      <c r="E870" s="65" t="str">
        <f ca="1">CONCATENATE(IF(AND(LEN(E869)&gt;=1,E869&lt;&gt;".",COUNTIF(E71:E$73,"*病*")&gt;0),".",""),IF(E71="病",$A870,""),IF(AND(LEN(E71)&gt;=2,ISNUMBER(SEARCH("病",E71))),$A870&amp;"("&amp;SUBSTITUTE(REPLACE(E71,1,SEARCH("病",E71)-1,""),"病","")&amp;""&amp;")",""))</f>
        <v/>
      </c>
      <c r="F870" s="65" t="str">
        <f ca="1">CONCATENATE(IF(AND(LEN(F869)&gt;=1,F869&lt;&gt;".",COUNTIF(F71:F$73,"*病*")&gt;0),".",""),IF(F71="病",$A870,""),IF(AND(LEN(F71)&gt;=2,ISNUMBER(SEARCH("病",F71))),$A870&amp;"("&amp;SUBSTITUTE(REPLACE(F71,1,SEARCH("病",F71)-1,""),"病","")&amp;""&amp;")",""))</f>
        <v/>
      </c>
      <c r="G870" s="65" t="str">
        <f ca="1">CONCATENATE(IF(AND(LEN(G869)&gt;=1,G869&lt;&gt;".",COUNTIF(G71:G$73,"*病*")&gt;0),".",""),IF(G71="病",$A870,""),IF(AND(LEN(G71)&gt;=2,ISNUMBER(SEARCH("病",G71))),$A870&amp;"("&amp;SUBSTITUTE(REPLACE(G71,1,SEARCH("病",G71)-1,""),"病","")&amp;""&amp;")",""))</f>
        <v/>
      </c>
      <c r="H870" s="65" t="str">
        <f ca="1">CONCATENATE(IF(AND(LEN(H869)&gt;=1,H869&lt;&gt;".",COUNTIF(H71:H$73,"*病*")&gt;0),".",""),IF(H71="病",$A870,""),IF(AND(LEN(H71)&gt;=2,ISNUMBER(SEARCH("病",H71))),$A870&amp;"("&amp;SUBSTITUTE(REPLACE(H71,1,SEARCH("病",H71)-1,""),"病","")&amp;""&amp;")",""))</f>
        <v/>
      </c>
      <c r="I870" s="65" t="str">
        <f ca="1">CONCATENATE(IF(AND(LEN(I869)&gt;=1,I869&lt;&gt;".",COUNTIF(I71:I$73,"*病*")&gt;0),".",""),IF(I71="病",$A870,""),IF(AND(LEN(I71)&gt;=2,ISNUMBER(SEARCH("病",I71))),$A870&amp;"("&amp;SUBSTITUTE(REPLACE(I71,1,SEARCH("病",I71)-1,""),"病","")&amp;""&amp;")",""))</f>
        <v/>
      </c>
      <c r="J870" s="65" t="str">
        <f ca="1">CONCATENATE(IF(AND(LEN(J869)&gt;=1,J869&lt;&gt;".",COUNTIF(J71:J$73,"*病*")&gt;0),".",""),IF(J71="病",$A870,""),IF(AND(LEN(J71)&gt;=2,ISNUMBER(SEARCH("病",J71))),$A870&amp;"("&amp;SUBSTITUTE(REPLACE(J71,1,SEARCH("病",J71)-1,""),"病","")&amp;""&amp;")",""))</f>
        <v/>
      </c>
      <c r="K870" s="65" t="str">
        <f ca="1">CONCATENATE(IF(AND(LEN(K869)&gt;=1,K869&lt;&gt;".",COUNTIF(K71:K$73,"*病*")&gt;0),".",""),IF(K71="病",$A870,""),IF(AND(LEN(K71)&gt;=2,ISNUMBER(SEARCH("病",K71))),$A870&amp;"("&amp;SUBSTITUTE(REPLACE(K71,1,SEARCH("病",K71)-1,""),"病","")&amp;""&amp;")",""))</f>
        <v/>
      </c>
      <c r="L870" s="65" t="str">
        <f ca="1">CONCATENATE(IF(AND(LEN(L869)&gt;=1,L869&lt;&gt;".",COUNTIF(L71:L$73,"*病*")&gt;0),".",""),IF(L71="病",$A870,""),IF(AND(LEN(L71)&gt;=2,ISNUMBER(SEARCH("病",L71))),$A870&amp;"("&amp;SUBSTITUTE(REPLACE(L71,1,SEARCH("病",L71)-1,""),"病","")&amp;""&amp;")",""))</f>
        <v/>
      </c>
      <c r="M870" s="65" t="str">
        <f ca="1">CONCATENATE(IF(AND(LEN(M869)&gt;=1,M869&lt;&gt;".",COUNTIF(M71:M$73,"*病*")&gt;0),".",""),IF(M71="病",$A870,""),IF(AND(LEN(M71)&gt;=2,ISNUMBER(SEARCH("病",M71))),$A870&amp;"("&amp;SUBSTITUTE(REPLACE(M71,1,SEARCH("病",M71)-1,""),"病","")&amp;""&amp;")",""))</f>
        <v/>
      </c>
      <c r="N870" s="65" t="str">
        <f ca="1">CONCATENATE(IF(AND(LEN(N869)&gt;=1,N869&lt;&gt;".",COUNTIF(N71:N$73,"*病*")&gt;0),".",""),IF(N71="病",$A870,""),IF(AND(LEN(N71)&gt;=2,ISNUMBER(SEARCH("病",N71))),$A870&amp;"("&amp;SUBSTITUTE(REPLACE(N71,1,SEARCH("病",N71)-1,""),"病","")&amp;""&amp;")",""))</f>
        <v/>
      </c>
      <c r="O870" s="65" t="str">
        <f ca="1">CONCATENATE(IF(AND(LEN(O869)&gt;=1,O869&lt;&gt;".",COUNTIF(O71:O$73,"*病*")&gt;0),".",""),IF(O71="病",$A870,""),IF(AND(LEN(O71)&gt;=2,ISNUMBER(SEARCH("病",O71))),$A870&amp;"("&amp;SUBSTITUTE(REPLACE(O71,1,SEARCH("病",O71)-1,""),"病","")&amp;""&amp;")",""))</f>
        <v/>
      </c>
      <c r="P870" s="65" t="str">
        <f ca="1">CONCATENATE(IF(AND(LEN(P869)&gt;=1,P869&lt;&gt;".",COUNTIF(P71:P$73,"*病*")&gt;0),".",""),IF(P71="病",$A870,""),IF(AND(LEN(P71)&gt;=2,ISNUMBER(SEARCH("病",P71))),$A870&amp;"("&amp;SUBSTITUTE(REPLACE(P71,1,SEARCH("病",P71)-1,""),"病","")&amp;""&amp;")",""))</f>
        <v/>
      </c>
      <c r="Q870" s="65" t="str">
        <f ca="1">CONCATENATE(IF(AND(LEN(Q869)&gt;=1,Q869&lt;&gt;".",COUNTIF(Q71:Q$73,"*病*")&gt;0),".",""),IF(Q71="病",$A870,""),IF(AND(LEN(Q71)&gt;=2,ISNUMBER(SEARCH("病",Q71))),$A870&amp;"("&amp;SUBSTITUTE(REPLACE(Q71,1,SEARCH("病",Q71)-1,""),"病","")&amp;""&amp;")",""))</f>
        <v/>
      </c>
      <c r="R870" s="65" t="str">
        <f ca="1">CONCATENATE(IF(AND(LEN(R869)&gt;=1,R869&lt;&gt;".",COUNTIF(R71:R$73,"*病*")&gt;0),".",""),IF(R71="病",$A870,""),IF(AND(LEN(R71)&gt;=2,ISNUMBER(SEARCH("病",R71))),$A870&amp;"("&amp;SUBSTITUTE(REPLACE(R71,1,SEARCH("病",R71)-1,""),"病","")&amp;""&amp;")",""))</f>
        <v/>
      </c>
      <c r="S870" s="65" t="str">
        <f ca="1">CONCATENATE(IF(AND(LEN(S869)&gt;=1,S869&lt;&gt;".",COUNTIF(S71:S$73,"*病*")&gt;0),".",""),IF(S71="病",$A870,""),IF(AND(LEN(S71)&gt;=2,ISNUMBER(SEARCH("病",S71))),$A870&amp;"("&amp;SUBSTITUTE(REPLACE(S71,1,SEARCH("病",S71)-1,""),"病","")&amp;""&amp;")",""))</f>
        <v/>
      </c>
      <c r="T870" s="65" t="str">
        <f ca="1">CONCATENATE(IF(AND(LEN(T869)&gt;=1,T869&lt;&gt;".",COUNTIF(T71:T$73,"*病*")&gt;0),".",""),IF(T71="病",$A870,""),IF(AND(LEN(T71)&gt;=2,ISNUMBER(SEARCH("病",T71))),$A870&amp;"("&amp;SUBSTITUTE(REPLACE(T71,1,SEARCH("病",T71)-1,""),"病","")&amp;""&amp;")",""))</f>
        <v/>
      </c>
      <c r="U870" s="65" t="str">
        <f ca="1">CONCATENATE(IF(AND(LEN(U869)&gt;=1,U869&lt;&gt;".",COUNTIF(U71:U$73,"*病*")&gt;0),".",""),IF(U71="病",$A870,""),IF(AND(LEN(U71)&gt;=2,ISNUMBER(SEARCH("病",U71))),$A870&amp;"("&amp;SUBSTITUTE(REPLACE(U71,1,SEARCH("病",U71)-1,""),"病","")&amp;""&amp;")",""))</f>
        <v/>
      </c>
      <c r="V870" s="65" t="str">
        <f ca="1">CONCATENATE(IF(AND(LEN(V869)&gt;=1,V869&lt;&gt;".",COUNTIF(V71:V$73,"*病*")&gt;0),".",""),IF(V71="病",$A870,""),IF(AND(LEN(V71)&gt;=2,ISNUMBER(SEARCH("病",V71))),$A870&amp;"("&amp;SUBSTITUTE(REPLACE(V71,1,SEARCH("病",V71)-1,""),"病","")&amp;""&amp;")",""))</f>
        <v/>
      </c>
      <c r="W870" s="65" t="str">
        <f ca="1">CONCATENATE(IF(AND(LEN(W869)&gt;=1,W869&lt;&gt;".",COUNTIF(W71:W$73,"*病*")&gt;0),".",""),IF(W71="病",$A870,""),IF(AND(LEN(W71)&gt;=2,ISNUMBER(SEARCH("病",W71))),$A870&amp;"("&amp;SUBSTITUTE(REPLACE(W71,1,SEARCH("病",W71)-1,""),"病","")&amp;""&amp;")",""))</f>
        <v/>
      </c>
      <c r="X870" s="65" t="str">
        <f ca="1">CONCATENATE(IF(AND(LEN(X869)&gt;=1,X869&lt;&gt;".",COUNTIF(X71:X$73,"*病*")&gt;0),".",""),IF(X71="病",$A870,""),IF(AND(LEN(X71)&gt;=2,ISNUMBER(SEARCH("病",X71))),$A870&amp;"("&amp;SUBSTITUTE(REPLACE(X71,1,SEARCH("病",X71)-1,""),"病","")&amp;""&amp;")",""))</f>
        <v/>
      </c>
      <c r="Y870" s="65" t="str">
        <f ca="1">CONCATENATE(IF(AND(LEN(Y869)&gt;=1,Y869&lt;&gt;".",COUNTIF(Y71:Y$73,"*病*")&gt;0),".",""),IF(Y71="病",$A870,""),IF(AND(LEN(Y71)&gt;=2,ISNUMBER(SEARCH("病",Y71))),$A870&amp;"("&amp;SUBSTITUTE(REPLACE(Y71,1,SEARCH("病",Y71)-1,""),"病","")&amp;""&amp;")",""))</f>
        <v/>
      </c>
      <c r="Z870" s="65" t="str">
        <f ca="1">CONCATENATE(IF(AND(LEN(Z869)&gt;=1,Z869&lt;&gt;".",COUNTIF(Z71:Z$73,"*病*")&gt;0),".",""),IF(Z71="病",$A870,""),IF(AND(LEN(Z71)&gt;=2,ISNUMBER(SEARCH("病",Z71))),$A870&amp;"("&amp;SUBSTITUTE(REPLACE(Z71,1,SEARCH("病",Z71)-1,""),"病","")&amp;""&amp;")",""))</f>
        <v/>
      </c>
      <c r="AA870" s="65" t="str">
        <f ca="1">CONCATENATE(IF(AND(LEN(AA869)&gt;=1,AA869&lt;&gt;".",COUNTIF(AA71:AA$73,"*病*")&gt;0),".",""),IF(AA71="病",$A870,""),IF(AND(LEN(AA71)&gt;=2,ISNUMBER(SEARCH("病",AA71))),$A870&amp;"("&amp;SUBSTITUTE(REPLACE(AA71,1,SEARCH("病",AA71)-1,""),"病","")&amp;""&amp;")",""))</f>
        <v/>
      </c>
      <c r="AB870" s="65" t="str">
        <f ca="1">CONCATENATE(IF(AND(LEN(AB869)&gt;=1,AB869&lt;&gt;".",COUNTIF(AB71:AB$73,"*病*")&gt;0),".",""),IF(AB71="病",$A870,""),IF(AND(LEN(AB71)&gt;=2,ISNUMBER(SEARCH("病",AB71))),$A870&amp;"("&amp;SUBSTITUTE(REPLACE(AB71,1,SEARCH("病",AB71)-1,""),"病","")&amp;""&amp;")",""))</f>
        <v/>
      </c>
      <c r="AC870" s="65" t="str">
        <f ca="1">CONCATENATE(IF(AND(LEN(AC869)&gt;=1,AC869&lt;&gt;".",COUNTIF(AC71:AC$73,"*病*")&gt;0),".",""),IF(AC71="病",$A870,""),IF(AND(LEN(AC71)&gt;=2,ISNUMBER(SEARCH("病",AC71))),$A870&amp;"("&amp;SUBSTITUTE(REPLACE(AC71,1,SEARCH("病",AC71)-1,""),"病","")&amp;""&amp;")",""))</f>
        <v/>
      </c>
      <c r="AD870" s="65" t="str">
        <f ca="1">CONCATENATE(IF(AND(LEN(AD869)&gt;=1,AD869&lt;&gt;".",COUNTIF(AD71:AD$73,"*病*")&gt;0),".",""),IF(AD71="病",$A870,""),IF(AND(LEN(AD71)&gt;=2,ISNUMBER(SEARCH("病",AD71))),$A870&amp;"("&amp;SUBSTITUTE(REPLACE(AD71,1,SEARCH("病",AD71)-1,""),"病","")&amp;""&amp;")",""))</f>
        <v/>
      </c>
      <c r="AE870" s="65" t="str">
        <f ca="1">CONCATENATE(IF(AND(LEN(AE869)&gt;=1,AE869&lt;&gt;".",COUNTIF(AE71:AE$73,"*病*")&gt;0),".",""),IF(AE71="病",$A870,""),IF(AND(LEN(AE71)&gt;=2,ISNUMBER(SEARCH("病",AE71))),$A870&amp;"("&amp;SUBSTITUTE(REPLACE(AE71,1,SEARCH("病",AE71)-1,""),"病","")&amp;""&amp;")",""))</f>
        <v/>
      </c>
      <c r="AF870" s="65" t="str">
        <f ca="1">CONCATENATE(IF(AND(LEN(AF869)&gt;=1,AF869&lt;&gt;".",COUNTIF(AF71:AF$73,"*病*")&gt;0),".",""),IF(AF71="病",$A870,""),IF(AND(LEN(AF71)&gt;=2,ISNUMBER(SEARCH("病",AF71))),$A870&amp;"("&amp;SUBSTITUTE(REPLACE(AF71,1,SEARCH("病",AF71)-1,""),"病","")&amp;""&amp;")",""))</f>
        <v/>
      </c>
      <c r="AG870" s="65" t="str">
        <f ca="1">CONCATENATE(IF(AND(LEN(AG869)&gt;=1,AG869&lt;&gt;".",COUNTIF(AG71:AG$73,"*病*")&gt;0),".",""),IF(AG71="病",$A870,""),IF(AND(LEN(AG71)&gt;=2,ISNUMBER(SEARCH("病",AG71))),$A870&amp;"("&amp;SUBSTITUTE(REPLACE(AG71,1,SEARCH("病",AG71)-1,""),"病","")&amp;""&amp;")",""))</f>
        <v/>
      </c>
      <c r="AH870" s="65"/>
      <c r="AI870" s="65"/>
      <c r="AJ870" s="65"/>
    </row>
    <row r="871" spans="1:36">
      <c r="A871" s="65">
        <f t="shared" si="69"/>
        <v>71</v>
      </c>
      <c r="B871" s="65" t="str">
        <f t="shared" si="69"/>
        <v/>
      </c>
      <c r="C871" s="65" t="str">
        <f ca="1">CONCATENATE(IF(AND(LEN(C870)&gt;=1,C870&lt;&gt;".",COUNTIF(C72:C$73,"*病*")&gt;0),".",""),IF(C72="病",$A871,""),IF(AND(LEN(C72)&gt;=2,ISNUMBER(SEARCH("病",C72))),$A871&amp;"("&amp;SUBSTITUTE(REPLACE(C72,1,SEARCH("病",C72)-1,""),"病","")&amp;""&amp;")",""))</f>
        <v/>
      </c>
      <c r="D871" s="65" t="str">
        <f ca="1">CONCATENATE(IF(AND(LEN(D870)&gt;=1,D870&lt;&gt;".",COUNTIF(D72:D$73,"*病*")&gt;0),".",""),IF(D72="病",$A871,""),IF(AND(LEN(D72)&gt;=2,ISNUMBER(SEARCH("病",D72))),$A871&amp;"("&amp;SUBSTITUTE(REPLACE(D72,1,SEARCH("病",D72)-1,""),"病","")&amp;""&amp;")",""))</f>
        <v/>
      </c>
      <c r="E871" s="65" t="str">
        <f ca="1">CONCATENATE(IF(AND(LEN(E870)&gt;=1,E870&lt;&gt;".",COUNTIF(E72:E$73,"*病*")&gt;0),".",""),IF(E72="病",$A871,""),IF(AND(LEN(E72)&gt;=2,ISNUMBER(SEARCH("病",E72))),$A871&amp;"("&amp;SUBSTITUTE(REPLACE(E72,1,SEARCH("病",E72)-1,""),"病","")&amp;""&amp;")",""))</f>
        <v/>
      </c>
      <c r="F871" s="65" t="str">
        <f ca="1">CONCATENATE(IF(AND(LEN(F870)&gt;=1,F870&lt;&gt;".",COUNTIF(F72:F$73,"*病*")&gt;0),".",""),IF(F72="病",$A871,""),IF(AND(LEN(F72)&gt;=2,ISNUMBER(SEARCH("病",F72))),$A871&amp;"("&amp;SUBSTITUTE(REPLACE(F72,1,SEARCH("病",F72)-1,""),"病","")&amp;""&amp;")",""))</f>
        <v/>
      </c>
      <c r="G871" s="65" t="str">
        <f ca="1">CONCATENATE(IF(AND(LEN(G870)&gt;=1,G870&lt;&gt;".",COUNTIF(G72:G$73,"*病*")&gt;0),".",""),IF(G72="病",$A871,""),IF(AND(LEN(G72)&gt;=2,ISNUMBER(SEARCH("病",G72))),$A871&amp;"("&amp;SUBSTITUTE(REPLACE(G72,1,SEARCH("病",G72)-1,""),"病","")&amp;""&amp;")",""))</f>
        <v/>
      </c>
      <c r="H871" s="65" t="str">
        <f ca="1">CONCATENATE(IF(AND(LEN(H870)&gt;=1,H870&lt;&gt;".",COUNTIF(H72:H$73,"*病*")&gt;0),".",""),IF(H72="病",$A871,""),IF(AND(LEN(H72)&gt;=2,ISNUMBER(SEARCH("病",H72))),$A871&amp;"("&amp;SUBSTITUTE(REPLACE(H72,1,SEARCH("病",H72)-1,""),"病","")&amp;""&amp;")",""))</f>
        <v/>
      </c>
      <c r="I871" s="65" t="str">
        <f ca="1">CONCATENATE(IF(AND(LEN(I870)&gt;=1,I870&lt;&gt;".",COUNTIF(I72:I$73,"*病*")&gt;0),".",""),IF(I72="病",$A871,""),IF(AND(LEN(I72)&gt;=2,ISNUMBER(SEARCH("病",I72))),$A871&amp;"("&amp;SUBSTITUTE(REPLACE(I72,1,SEARCH("病",I72)-1,""),"病","")&amp;""&amp;")",""))</f>
        <v/>
      </c>
      <c r="J871" s="65" t="str">
        <f ca="1">CONCATENATE(IF(AND(LEN(J870)&gt;=1,J870&lt;&gt;".",COUNTIF(J72:J$73,"*病*")&gt;0),".",""),IF(J72="病",$A871,""),IF(AND(LEN(J72)&gt;=2,ISNUMBER(SEARCH("病",J72))),$A871&amp;"("&amp;SUBSTITUTE(REPLACE(J72,1,SEARCH("病",J72)-1,""),"病","")&amp;""&amp;")",""))</f>
        <v/>
      </c>
      <c r="K871" s="65" t="str">
        <f ca="1">CONCATENATE(IF(AND(LEN(K870)&gt;=1,K870&lt;&gt;".",COUNTIF(K72:K$73,"*病*")&gt;0),".",""),IF(K72="病",$A871,""),IF(AND(LEN(K72)&gt;=2,ISNUMBER(SEARCH("病",K72))),$A871&amp;"("&amp;SUBSTITUTE(REPLACE(K72,1,SEARCH("病",K72)-1,""),"病","")&amp;""&amp;")",""))</f>
        <v/>
      </c>
      <c r="L871" s="65" t="str">
        <f ca="1">CONCATENATE(IF(AND(LEN(L870)&gt;=1,L870&lt;&gt;".",COUNTIF(L72:L$73,"*病*")&gt;0),".",""),IF(L72="病",$A871,""),IF(AND(LEN(L72)&gt;=2,ISNUMBER(SEARCH("病",L72))),$A871&amp;"("&amp;SUBSTITUTE(REPLACE(L72,1,SEARCH("病",L72)-1,""),"病","")&amp;""&amp;")",""))</f>
        <v/>
      </c>
      <c r="M871" s="65" t="str">
        <f ca="1">CONCATENATE(IF(AND(LEN(M870)&gt;=1,M870&lt;&gt;".",COUNTIF(M72:M$73,"*病*")&gt;0),".",""),IF(M72="病",$A871,""),IF(AND(LEN(M72)&gt;=2,ISNUMBER(SEARCH("病",M72))),$A871&amp;"("&amp;SUBSTITUTE(REPLACE(M72,1,SEARCH("病",M72)-1,""),"病","")&amp;""&amp;")",""))</f>
        <v/>
      </c>
      <c r="N871" s="65" t="str">
        <f ca="1">CONCATENATE(IF(AND(LEN(N870)&gt;=1,N870&lt;&gt;".",COUNTIF(N72:N$73,"*病*")&gt;0),".",""),IF(N72="病",$A871,""),IF(AND(LEN(N72)&gt;=2,ISNUMBER(SEARCH("病",N72))),$A871&amp;"("&amp;SUBSTITUTE(REPLACE(N72,1,SEARCH("病",N72)-1,""),"病","")&amp;""&amp;")",""))</f>
        <v/>
      </c>
      <c r="O871" s="65" t="str">
        <f ca="1">CONCATENATE(IF(AND(LEN(O870)&gt;=1,O870&lt;&gt;".",COUNTIF(O72:O$73,"*病*")&gt;0),".",""),IF(O72="病",$A871,""),IF(AND(LEN(O72)&gt;=2,ISNUMBER(SEARCH("病",O72))),$A871&amp;"("&amp;SUBSTITUTE(REPLACE(O72,1,SEARCH("病",O72)-1,""),"病","")&amp;""&amp;")",""))</f>
        <v/>
      </c>
      <c r="P871" s="65" t="str">
        <f ca="1">CONCATENATE(IF(AND(LEN(P870)&gt;=1,P870&lt;&gt;".",COUNTIF(P72:P$73,"*病*")&gt;0),".",""),IF(P72="病",$A871,""),IF(AND(LEN(P72)&gt;=2,ISNUMBER(SEARCH("病",P72))),$A871&amp;"("&amp;SUBSTITUTE(REPLACE(P72,1,SEARCH("病",P72)-1,""),"病","")&amp;""&amp;")",""))</f>
        <v/>
      </c>
      <c r="Q871" s="65" t="str">
        <f ca="1">CONCATENATE(IF(AND(LEN(Q870)&gt;=1,Q870&lt;&gt;".",COUNTIF(Q72:Q$73,"*病*")&gt;0),".",""),IF(Q72="病",$A871,""),IF(AND(LEN(Q72)&gt;=2,ISNUMBER(SEARCH("病",Q72))),$A871&amp;"("&amp;SUBSTITUTE(REPLACE(Q72,1,SEARCH("病",Q72)-1,""),"病","")&amp;""&amp;")",""))</f>
        <v/>
      </c>
      <c r="R871" s="65" t="str">
        <f ca="1">CONCATENATE(IF(AND(LEN(R870)&gt;=1,R870&lt;&gt;".",COUNTIF(R72:R$73,"*病*")&gt;0),".",""),IF(R72="病",$A871,""),IF(AND(LEN(R72)&gt;=2,ISNUMBER(SEARCH("病",R72))),$A871&amp;"("&amp;SUBSTITUTE(REPLACE(R72,1,SEARCH("病",R72)-1,""),"病","")&amp;""&amp;")",""))</f>
        <v/>
      </c>
      <c r="S871" s="65" t="str">
        <f ca="1">CONCATENATE(IF(AND(LEN(S870)&gt;=1,S870&lt;&gt;".",COUNTIF(S72:S$73,"*病*")&gt;0),".",""),IF(S72="病",$A871,""),IF(AND(LEN(S72)&gt;=2,ISNUMBER(SEARCH("病",S72))),$A871&amp;"("&amp;SUBSTITUTE(REPLACE(S72,1,SEARCH("病",S72)-1,""),"病","")&amp;""&amp;")",""))</f>
        <v/>
      </c>
      <c r="T871" s="65" t="str">
        <f ca="1">CONCATENATE(IF(AND(LEN(T870)&gt;=1,T870&lt;&gt;".",COUNTIF(T72:T$73,"*病*")&gt;0),".",""),IF(T72="病",$A871,""),IF(AND(LEN(T72)&gt;=2,ISNUMBER(SEARCH("病",T72))),$A871&amp;"("&amp;SUBSTITUTE(REPLACE(T72,1,SEARCH("病",T72)-1,""),"病","")&amp;""&amp;")",""))</f>
        <v/>
      </c>
      <c r="U871" s="65" t="str">
        <f ca="1">CONCATENATE(IF(AND(LEN(U870)&gt;=1,U870&lt;&gt;".",COUNTIF(U72:U$73,"*病*")&gt;0),".",""),IF(U72="病",$A871,""),IF(AND(LEN(U72)&gt;=2,ISNUMBER(SEARCH("病",U72))),$A871&amp;"("&amp;SUBSTITUTE(REPLACE(U72,1,SEARCH("病",U72)-1,""),"病","")&amp;""&amp;")",""))</f>
        <v/>
      </c>
      <c r="V871" s="65" t="str">
        <f ca="1">CONCATENATE(IF(AND(LEN(V870)&gt;=1,V870&lt;&gt;".",COUNTIF(V72:V$73,"*病*")&gt;0),".",""),IF(V72="病",$A871,""),IF(AND(LEN(V72)&gt;=2,ISNUMBER(SEARCH("病",V72))),$A871&amp;"("&amp;SUBSTITUTE(REPLACE(V72,1,SEARCH("病",V72)-1,""),"病","")&amp;""&amp;")",""))</f>
        <v/>
      </c>
      <c r="W871" s="65" t="str">
        <f ca="1">CONCATENATE(IF(AND(LEN(W870)&gt;=1,W870&lt;&gt;".",COUNTIF(W72:W$73,"*病*")&gt;0),".",""),IF(W72="病",$A871,""),IF(AND(LEN(W72)&gt;=2,ISNUMBER(SEARCH("病",W72))),$A871&amp;"("&amp;SUBSTITUTE(REPLACE(W72,1,SEARCH("病",W72)-1,""),"病","")&amp;""&amp;")",""))</f>
        <v/>
      </c>
      <c r="X871" s="65" t="str">
        <f ca="1">CONCATENATE(IF(AND(LEN(X870)&gt;=1,X870&lt;&gt;".",COUNTIF(X72:X$73,"*病*")&gt;0),".",""),IF(X72="病",$A871,""),IF(AND(LEN(X72)&gt;=2,ISNUMBER(SEARCH("病",X72))),$A871&amp;"("&amp;SUBSTITUTE(REPLACE(X72,1,SEARCH("病",X72)-1,""),"病","")&amp;""&amp;")",""))</f>
        <v/>
      </c>
      <c r="Y871" s="65" t="str">
        <f ca="1">CONCATENATE(IF(AND(LEN(Y870)&gt;=1,Y870&lt;&gt;".",COUNTIF(Y72:Y$73,"*病*")&gt;0),".",""),IF(Y72="病",$A871,""),IF(AND(LEN(Y72)&gt;=2,ISNUMBER(SEARCH("病",Y72))),$A871&amp;"("&amp;SUBSTITUTE(REPLACE(Y72,1,SEARCH("病",Y72)-1,""),"病","")&amp;""&amp;")",""))</f>
        <v/>
      </c>
      <c r="Z871" s="65" t="str">
        <f ca="1">CONCATENATE(IF(AND(LEN(Z870)&gt;=1,Z870&lt;&gt;".",COUNTIF(Z72:Z$73,"*病*")&gt;0),".",""),IF(Z72="病",$A871,""),IF(AND(LEN(Z72)&gt;=2,ISNUMBER(SEARCH("病",Z72))),$A871&amp;"("&amp;SUBSTITUTE(REPLACE(Z72,1,SEARCH("病",Z72)-1,""),"病","")&amp;""&amp;")",""))</f>
        <v/>
      </c>
      <c r="AA871" s="65" t="str">
        <f ca="1">CONCATENATE(IF(AND(LEN(AA870)&gt;=1,AA870&lt;&gt;".",COUNTIF(AA72:AA$73,"*病*")&gt;0),".",""),IF(AA72="病",$A871,""),IF(AND(LEN(AA72)&gt;=2,ISNUMBER(SEARCH("病",AA72))),$A871&amp;"("&amp;SUBSTITUTE(REPLACE(AA72,1,SEARCH("病",AA72)-1,""),"病","")&amp;""&amp;")",""))</f>
        <v/>
      </c>
      <c r="AB871" s="65" t="str">
        <f ca="1">CONCATENATE(IF(AND(LEN(AB870)&gt;=1,AB870&lt;&gt;".",COUNTIF(AB72:AB$73,"*病*")&gt;0),".",""),IF(AB72="病",$A871,""),IF(AND(LEN(AB72)&gt;=2,ISNUMBER(SEARCH("病",AB72))),$A871&amp;"("&amp;SUBSTITUTE(REPLACE(AB72,1,SEARCH("病",AB72)-1,""),"病","")&amp;""&amp;")",""))</f>
        <v/>
      </c>
      <c r="AC871" s="65" t="str">
        <f ca="1">CONCATENATE(IF(AND(LEN(AC870)&gt;=1,AC870&lt;&gt;".",COUNTIF(AC72:AC$73,"*病*")&gt;0),".",""),IF(AC72="病",$A871,""),IF(AND(LEN(AC72)&gt;=2,ISNUMBER(SEARCH("病",AC72))),$A871&amp;"("&amp;SUBSTITUTE(REPLACE(AC72,1,SEARCH("病",AC72)-1,""),"病","")&amp;""&amp;")",""))</f>
        <v/>
      </c>
      <c r="AD871" s="65" t="str">
        <f ca="1">CONCATENATE(IF(AND(LEN(AD870)&gt;=1,AD870&lt;&gt;".",COUNTIF(AD72:AD$73,"*病*")&gt;0),".",""),IF(AD72="病",$A871,""),IF(AND(LEN(AD72)&gt;=2,ISNUMBER(SEARCH("病",AD72))),$A871&amp;"("&amp;SUBSTITUTE(REPLACE(AD72,1,SEARCH("病",AD72)-1,""),"病","")&amp;""&amp;")",""))</f>
        <v/>
      </c>
      <c r="AE871" s="65" t="str">
        <f ca="1">CONCATENATE(IF(AND(LEN(AE870)&gt;=1,AE870&lt;&gt;".",COUNTIF(AE72:AE$73,"*病*")&gt;0),".",""),IF(AE72="病",$A871,""),IF(AND(LEN(AE72)&gt;=2,ISNUMBER(SEARCH("病",AE72))),$A871&amp;"("&amp;SUBSTITUTE(REPLACE(AE72,1,SEARCH("病",AE72)-1,""),"病","")&amp;""&amp;")",""))</f>
        <v/>
      </c>
      <c r="AF871" s="65" t="str">
        <f ca="1">CONCATENATE(IF(AND(LEN(AF870)&gt;=1,AF870&lt;&gt;".",COUNTIF(AF72:AF$73,"*病*")&gt;0),".",""),IF(AF72="病",$A871,""),IF(AND(LEN(AF72)&gt;=2,ISNUMBER(SEARCH("病",AF72))),$A871&amp;"("&amp;SUBSTITUTE(REPLACE(AF72,1,SEARCH("病",AF72)-1,""),"病","")&amp;""&amp;")",""))</f>
        <v/>
      </c>
      <c r="AG871" s="65" t="str">
        <f ca="1">CONCATENATE(IF(AND(LEN(AG870)&gt;=1,AG870&lt;&gt;".",COUNTIF(AG72:AG$73,"*病*")&gt;0),".",""),IF(AG72="病",$A871,""),IF(AND(LEN(AG72)&gt;=2,ISNUMBER(SEARCH("病",AG72))),$A871&amp;"("&amp;SUBSTITUTE(REPLACE(AG72,1,SEARCH("病",AG72)-1,""),"病","")&amp;""&amp;")",""))</f>
        <v/>
      </c>
      <c r="AH871" s="65"/>
      <c r="AI871" s="65"/>
      <c r="AJ871" s="65"/>
    </row>
    <row r="872" spans="1:36">
      <c r="A872" s="65">
        <f t="shared" si="69"/>
        <v>72</v>
      </c>
      <c r="B872" s="65" t="str">
        <f t="shared" si="69"/>
        <v/>
      </c>
      <c r="C872" s="65" t="str">
        <f ca="1">CONCATENATE(IF(AND(LEN(C871)&gt;=1,C871&lt;&gt;".",COUNTIF(C73:C$73,"*病*")&gt;0),".",""),IF(C73="病",$A872,""),IF(AND(LEN(C73)&gt;=2,ISNUMBER(SEARCH("病",C73))),$A872&amp;"("&amp;SUBSTITUTE(REPLACE(C73,1,SEARCH("病",C73)-1,""),"病","")&amp;""&amp;")",""))</f>
        <v/>
      </c>
      <c r="D872" s="65" t="str">
        <f ca="1">CONCATENATE(IF(AND(LEN(D871)&gt;=1,D871&lt;&gt;".",COUNTIF(D73:D$73,"*病*")&gt;0),".",""),IF(D73="病",$A872,""),IF(AND(LEN(D73)&gt;=2,ISNUMBER(SEARCH("病",D73))),$A872&amp;"("&amp;SUBSTITUTE(REPLACE(D73,1,SEARCH("病",D73)-1,""),"病","")&amp;""&amp;")",""))</f>
        <v/>
      </c>
      <c r="E872" s="65" t="str">
        <f ca="1">CONCATENATE(IF(AND(LEN(E871)&gt;=1,E871&lt;&gt;".",COUNTIF(E73:E$73,"*病*")&gt;0),".",""),IF(E73="病",$A872,""),IF(AND(LEN(E73)&gt;=2,ISNUMBER(SEARCH("病",E73))),$A872&amp;"("&amp;SUBSTITUTE(REPLACE(E73,1,SEARCH("病",E73)-1,""),"病","")&amp;""&amp;")",""))</f>
        <v/>
      </c>
      <c r="F872" s="65" t="str">
        <f ca="1">CONCATENATE(IF(AND(LEN(F871)&gt;=1,F871&lt;&gt;".",COUNTIF(F73:F$73,"*病*")&gt;0),".",""),IF(F73="病",$A872,""),IF(AND(LEN(F73)&gt;=2,ISNUMBER(SEARCH("病",F73))),$A872&amp;"("&amp;SUBSTITUTE(REPLACE(F73,1,SEARCH("病",F73)-1,""),"病","")&amp;""&amp;")",""))</f>
        <v/>
      </c>
      <c r="G872" s="65" t="str">
        <f ca="1">CONCATENATE(IF(AND(LEN(G871)&gt;=1,G871&lt;&gt;".",COUNTIF(G73:G$73,"*病*")&gt;0),".",""),IF(G73="病",$A872,""),IF(AND(LEN(G73)&gt;=2,ISNUMBER(SEARCH("病",G73))),$A872&amp;"("&amp;SUBSTITUTE(REPLACE(G73,1,SEARCH("病",G73)-1,""),"病","")&amp;""&amp;")",""))</f>
        <v/>
      </c>
      <c r="H872" s="65" t="str">
        <f ca="1">CONCATENATE(IF(AND(LEN(H871)&gt;=1,H871&lt;&gt;".",COUNTIF(H73:H$73,"*病*")&gt;0),".",""),IF(H73="病",$A872,""),IF(AND(LEN(H73)&gt;=2,ISNUMBER(SEARCH("病",H73))),$A872&amp;"("&amp;SUBSTITUTE(REPLACE(H73,1,SEARCH("病",H73)-1,""),"病","")&amp;""&amp;")",""))</f>
        <v/>
      </c>
      <c r="I872" s="65" t="str">
        <f ca="1">CONCATENATE(IF(AND(LEN(I871)&gt;=1,I871&lt;&gt;".",COUNTIF(I73:I$73,"*病*")&gt;0),".",""),IF(I73="病",$A872,""),IF(AND(LEN(I73)&gt;=2,ISNUMBER(SEARCH("病",I73))),$A872&amp;"("&amp;SUBSTITUTE(REPLACE(I73,1,SEARCH("病",I73)-1,""),"病","")&amp;""&amp;")",""))</f>
        <v/>
      </c>
      <c r="J872" s="65" t="str">
        <f ca="1">CONCATENATE(IF(AND(LEN(J871)&gt;=1,J871&lt;&gt;".",COUNTIF(J73:J$73,"*病*")&gt;0),".",""),IF(J73="病",$A872,""),IF(AND(LEN(J73)&gt;=2,ISNUMBER(SEARCH("病",J73))),$A872&amp;"("&amp;SUBSTITUTE(REPLACE(J73,1,SEARCH("病",J73)-1,""),"病","")&amp;""&amp;")",""))</f>
        <v/>
      </c>
      <c r="K872" s="65" t="str">
        <f ca="1">CONCATENATE(IF(AND(LEN(K871)&gt;=1,K871&lt;&gt;".",COUNTIF(K73:K$73,"*病*")&gt;0),".",""),IF(K73="病",$A872,""),IF(AND(LEN(K73)&gt;=2,ISNUMBER(SEARCH("病",K73))),$A872&amp;"("&amp;SUBSTITUTE(REPLACE(K73,1,SEARCH("病",K73)-1,""),"病","")&amp;""&amp;")",""))</f>
        <v/>
      </c>
      <c r="L872" s="65" t="str">
        <f ca="1">CONCATENATE(IF(AND(LEN(L871)&gt;=1,L871&lt;&gt;".",COUNTIF(L73:L$73,"*病*")&gt;0),".",""),IF(L73="病",$A872,""),IF(AND(LEN(L73)&gt;=2,ISNUMBER(SEARCH("病",L73))),$A872&amp;"("&amp;SUBSTITUTE(REPLACE(L73,1,SEARCH("病",L73)-1,""),"病","")&amp;""&amp;")",""))</f>
        <v/>
      </c>
      <c r="M872" s="65" t="str">
        <f ca="1">CONCATENATE(IF(AND(LEN(M871)&gt;=1,M871&lt;&gt;".",COUNTIF(M73:M$73,"*病*")&gt;0),".",""),IF(M73="病",$A872,""),IF(AND(LEN(M73)&gt;=2,ISNUMBER(SEARCH("病",M73))),$A872&amp;"("&amp;SUBSTITUTE(REPLACE(M73,1,SEARCH("病",M73)-1,""),"病","")&amp;""&amp;")",""))</f>
        <v/>
      </c>
      <c r="N872" s="65" t="str">
        <f ca="1">CONCATENATE(IF(AND(LEN(N871)&gt;=1,N871&lt;&gt;".",COUNTIF(N73:N$73,"*病*")&gt;0),".",""),IF(N73="病",$A872,""),IF(AND(LEN(N73)&gt;=2,ISNUMBER(SEARCH("病",N73))),$A872&amp;"("&amp;SUBSTITUTE(REPLACE(N73,1,SEARCH("病",N73)-1,""),"病","")&amp;""&amp;")",""))</f>
        <v/>
      </c>
      <c r="O872" s="65" t="str">
        <f ca="1">CONCATENATE(IF(AND(LEN(O871)&gt;=1,O871&lt;&gt;".",COUNTIF(O73:O$73,"*病*")&gt;0),".",""),IF(O73="病",$A872,""),IF(AND(LEN(O73)&gt;=2,ISNUMBER(SEARCH("病",O73))),$A872&amp;"("&amp;SUBSTITUTE(REPLACE(O73,1,SEARCH("病",O73)-1,""),"病","")&amp;""&amp;")",""))</f>
        <v/>
      </c>
      <c r="P872" s="65" t="str">
        <f ca="1">CONCATENATE(IF(AND(LEN(P871)&gt;=1,P871&lt;&gt;".",COUNTIF(P73:P$73,"*病*")&gt;0),".",""),IF(P73="病",$A872,""),IF(AND(LEN(P73)&gt;=2,ISNUMBER(SEARCH("病",P73))),$A872&amp;"("&amp;SUBSTITUTE(REPLACE(P73,1,SEARCH("病",P73)-1,""),"病","")&amp;""&amp;")",""))</f>
        <v/>
      </c>
      <c r="Q872" s="65" t="str">
        <f ca="1">CONCATENATE(IF(AND(LEN(Q871)&gt;=1,Q871&lt;&gt;".",COUNTIF(Q73:Q$73,"*病*")&gt;0),".",""),IF(Q73="病",$A872,""),IF(AND(LEN(Q73)&gt;=2,ISNUMBER(SEARCH("病",Q73))),$A872&amp;"("&amp;SUBSTITUTE(REPLACE(Q73,1,SEARCH("病",Q73)-1,""),"病","")&amp;""&amp;")",""))</f>
        <v/>
      </c>
      <c r="R872" s="65" t="str">
        <f ca="1">CONCATENATE(IF(AND(LEN(R871)&gt;=1,R871&lt;&gt;".",COUNTIF(R73:R$73,"*病*")&gt;0),".",""),IF(R73="病",$A872,""),IF(AND(LEN(R73)&gt;=2,ISNUMBER(SEARCH("病",R73))),$A872&amp;"("&amp;SUBSTITUTE(REPLACE(R73,1,SEARCH("病",R73)-1,""),"病","")&amp;""&amp;")",""))</f>
        <v/>
      </c>
      <c r="S872" s="65" t="str">
        <f ca="1">CONCATENATE(IF(AND(LEN(S871)&gt;=1,S871&lt;&gt;".",COUNTIF(S73:S$73,"*病*")&gt;0),".",""),IF(S73="病",$A872,""),IF(AND(LEN(S73)&gt;=2,ISNUMBER(SEARCH("病",S73))),$A872&amp;"("&amp;SUBSTITUTE(REPLACE(S73,1,SEARCH("病",S73)-1,""),"病","")&amp;""&amp;")",""))</f>
        <v/>
      </c>
      <c r="T872" s="65" t="str">
        <f ca="1">CONCATENATE(IF(AND(LEN(T871)&gt;=1,T871&lt;&gt;".",COUNTIF(T73:T$73,"*病*")&gt;0),".",""),IF(T73="病",$A872,""),IF(AND(LEN(T73)&gt;=2,ISNUMBER(SEARCH("病",T73))),$A872&amp;"("&amp;SUBSTITUTE(REPLACE(T73,1,SEARCH("病",T73)-1,""),"病","")&amp;""&amp;")",""))</f>
        <v/>
      </c>
      <c r="U872" s="65" t="str">
        <f ca="1">CONCATENATE(IF(AND(LEN(U871)&gt;=1,U871&lt;&gt;".",COUNTIF(U73:U$73,"*病*")&gt;0),".",""),IF(U73="病",$A872,""),IF(AND(LEN(U73)&gt;=2,ISNUMBER(SEARCH("病",U73))),$A872&amp;"("&amp;SUBSTITUTE(REPLACE(U73,1,SEARCH("病",U73)-1,""),"病","")&amp;""&amp;")",""))</f>
        <v/>
      </c>
      <c r="V872" s="65" t="str">
        <f ca="1">CONCATENATE(IF(AND(LEN(V871)&gt;=1,V871&lt;&gt;".",COUNTIF(V73:V$73,"*病*")&gt;0),".",""),IF(V73="病",$A872,""),IF(AND(LEN(V73)&gt;=2,ISNUMBER(SEARCH("病",V73))),$A872&amp;"("&amp;SUBSTITUTE(REPLACE(V73,1,SEARCH("病",V73)-1,""),"病","")&amp;""&amp;")",""))</f>
        <v/>
      </c>
      <c r="W872" s="65" t="str">
        <f ca="1">CONCATENATE(IF(AND(LEN(W871)&gt;=1,W871&lt;&gt;".",COUNTIF(W73:W$73,"*病*")&gt;0),".",""),IF(W73="病",$A872,""),IF(AND(LEN(W73)&gt;=2,ISNUMBER(SEARCH("病",W73))),$A872&amp;"("&amp;SUBSTITUTE(REPLACE(W73,1,SEARCH("病",W73)-1,""),"病","")&amp;""&amp;")",""))</f>
        <v/>
      </c>
      <c r="X872" s="65" t="str">
        <f ca="1">CONCATENATE(IF(AND(LEN(X871)&gt;=1,X871&lt;&gt;".",COUNTIF(X73:X$73,"*病*")&gt;0),".",""),IF(X73="病",$A872,""),IF(AND(LEN(X73)&gt;=2,ISNUMBER(SEARCH("病",X73))),$A872&amp;"("&amp;SUBSTITUTE(REPLACE(X73,1,SEARCH("病",X73)-1,""),"病","")&amp;""&amp;")",""))</f>
        <v/>
      </c>
      <c r="Y872" s="65" t="str">
        <f ca="1">CONCATENATE(IF(AND(LEN(Y871)&gt;=1,Y871&lt;&gt;".",COUNTIF(Y73:Y$73,"*病*")&gt;0),".",""),IF(Y73="病",$A872,""),IF(AND(LEN(Y73)&gt;=2,ISNUMBER(SEARCH("病",Y73))),$A872&amp;"("&amp;SUBSTITUTE(REPLACE(Y73,1,SEARCH("病",Y73)-1,""),"病","")&amp;""&amp;")",""))</f>
        <v/>
      </c>
      <c r="Z872" s="65" t="str">
        <f ca="1">CONCATENATE(IF(AND(LEN(Z871)&gt;=1,Z871&lt;&gt;".",COUNTIF(Z73:Z$73,"*病*")&gt;0),".",""),IF(Z73="病",$A872,""),IF(AND(LEN(Z73)&gt;=2,ISNUMBER(SEARCH("病",Z73))),$A872&amp;"("&amp;SUBSTITUTE(REPLACE(Z73,1,SEARCH("病",Z73)-1,""),"病","")&amp;""&amp;")",""))</f>
        <v/>
      </c>
      <c r="AA872" s="65" t="str">
        <f ca="1">CONCATENATE(IF(AND(LEN(AA871)&gt;=1,AA871&lt;&gt;".",COUNTIF(AA73:AA$73,"*病*")&gt;0),".",""),IF(AA73="病",$A872,""),IF(AND(LEN(AA73)&gt;=2,ISNUMBER(SEARCH("病",AA73))),$A872&amp;"("&amp;SUBSTITUTE(REPLACE(AA73,1,SEARCH("病",AA73)-1,""),"病","")&amp;""&amp;")",""))</f>
        <v/>
      </c>
      <c r="AB872" s="65" t="str">
        <f ca="1">CONCATENATE(IF(AND(LEN(AB871)&gt;=1,AB871&lt;&gt;".",COUNTIF(AB73:AB$73,"*病*")&gt;0),".",""),IF(AB73="病",$A872,""),IF(AND(LEN(AB73)&gt;=2,ISNUMBER(SEARCH("病",AB73))),$A872&amp;"("&amp;SUBSTITUTE(REPLACE(AB73,1,SEARCH("病",AB73)-1,""),"病","")&amp;""&amp;")",""))</f>
        <v/>
      </c>
      <c r="AC872" s="65" t="str">
        <f ca="1">CONCATENATE(IF(AND(LEN(AC871)&gt;=1,AC871&lt;&gt;".",COUNTIF(AC73:AC$73,"*病*")&gt;0),".",""),IF(AC73="病",$A872,""),IF(AND(LEN(AC73)&gt;=2,ISNUMBER(SEARCH("病",AC73))),$A872&amp;"("&amp;SUBSTITUTE(REPLACE(AC73,1,SEARCH("病",AC73)-1,""),"病","")&amp;""&amp;")",""))</f>
        <v/>
      </c>
      <c r="AD872" s="65" t="str">
        <f ca="1">CONCATENATE(IF(AND(LEN(AD871)&gt;=1,AD871&lt;&gt;".",COUNTIF(AD73:AD$73,"*病*")&gt;0),".",""),IF(AD73="病",$A872,""),IF(AND(LEN(AD73)&gt;=2,ISNUMBER(SEARCH("病",AD73))),$A872&amp;"("&amp;SUBSTITUTE(REPLACE(AD73,1,SEARCH("病",AD73)-1,""),"病","")&amp;""&amp;")",""))</f>
        <v/>
      </c>
      <c r="AE872" s="65" t="str">
        <f ca="1">CONCATENATE(IF(AND(LEN(AE871)&gt;=1,AE871&lt;&gt;".",COUNTIF(AE73:AE$73,"*病*")&gt;0),".",""),IF(AE73="病",$A872,""),IF(AND(LEN(AE73)&gt;=2,ISNUMBER(SEARCH("病",AE73))),$A872&amp;"("&amp;SUBSTITUTE(REPLACE(AE73,1,SEARCH("病",AE73)-1,""),"病","")&amp;""&amp;")",""))</f>
        <v/>
      </c>
      <c r="AF872" s="65" t="str">
        <f ca="1">CONCATENATE(IF(AND(LEN(AF871)&gt;=1,AF871&lt;&gt;".",COUNTIF(AF73:AF$73,"*病*")&gt;0),".",""),IF(AF73="病",$A872,""),IF(AND(LEN(AF73)&gt;=2,ISNUMBER(SEARCH("病",AF73))),$A872&amp;"("&amp;SUBSTITUTE(REPLACE(AF73,1,SEARCH("病",AF73)-1,""),"病","")&amp;""&amp;")",""))</f>
        <v/>
      </c>
      <c r="AG872" s="65" t="str">
        <f ca="1">CONCATENATE(IF(AND(LEN(AG871)&gt;=1,AG871&lt;&gt;".",COUNTIF(AG73:AG$73,"*病*")&gt;0),".",""),IF(AG73="病",$A872,""),IF(AND(LEN(AG73)&gt;=2,ISNUMBER(SEARCH("病",AG73))),$A872&amp;"("&amp;SUBSTITUTE(REPLACE(AG73,1,SEARCH("病",AG73)-1,""),"病","")&amp;""&amp;")",""))</f>
        <v/>
      </c>
      <c r="AH872" s="65"/>
      <c r="AI872" s="65"/>
      <c r="AJ872" s="65"/>
    </row>
    <row r="873" spans="1:36">
      <c r="A873" s="65"/>
      <c r="B873" s="65"/>
      <c r="C873" s="65" t="str">
        <f ca="1">CONCATENATE(IF(AND(LEN(C872)&gt;=1,C872&lt;&gt;".",COUNTIF(C$73:C74,"*病*")&gt;0),".",""),IF(C74="病",$A873,""),IF(AND(LEN(C74)&gt;=2,ISNUMBER(SEARCH("病",C74))),$A873&amp;"("&amp;SUBSTITUTE(REPLACE(C74,1,SEARCH("病",C74)-1,""),"病","")&amp;""&amp;")",""))</f>
        <v/>
      </c>
      <c r="D873" s="65" t="str">
        <f ca="1">CONCATENATE(IF(AND(LEN(D872)&gt;=1,D872&lt;&gt;".",COUNTIF(D$73:D74,"*病*")&gt;0),".",""),IF(D74="病",$A873,""),IF(AND(LEN(D74)&gt;=2,ISNUMBER(SEARCH("病",D74))),$A873&amp;"("&amp;SUBSTITUTE(REPLACE(D74,1,SEARCH("病",D74)-1,""),"病","")&amp;""&amp;")",""))</f>
        <v/>
      </c>
      <c r="E873" s="65" t="str">
        <f ca="1">CONCATENATE(IF(AND(LEN(E872)&gt;=1,E872&lt;&gt;".",COUNTIF(E$73:E74,"*病*")&gt;0),".",""),IF(E74="病",$A873,""),IF(AND(LEN(E74)&gt;=2,ISNUMBER(SEARCH("病",E74))),$A873&amp;"("&amp;SUBSTITUTE(REPLACE(E74,1,SEARCH("病",E74)-1,""),"病","")&amp;""&amp;")",""))</f>
        <v/>
      </c>
      <c r="F873" s="65" t="str">
        <f ca="1">CONCATENATE(IF(AND(LEN(F872)&gt;=1,F872&lt;&gt;".",COUNTIF(F$73:F74,"*病*")&gt;0),".",""),IF(F74="病",$A873,""),IF(AND(LEN(F74)&gt;=2,ISNUMBER(SEARCH("病",F74))),$A873&amp;"("&amp;SUBSTITUTE(REPLACE(F74,1,SEARCH("病",F74)-1,""),"病","")&amp;""&amp;")",""))</f>
        <v/>
      </c>
      <c r="G873" s="65" t="str">
        <f ca="1">CONCATENATE(IF(AND(LEN(G872)&gt;=1,G872&lt;&gt;".",COUNTIF(G$73:G74,"*病*")&gt;0),".",""),IF(G74="病",$A873,""),IF(AND(LEN(G74)&gt;=2,ISNUMBER(SEARCH("病",G74))),$A873&amp;"("&amp;SUBSTITUTE(REPLACE(G74,1,SEARCH("病",G74)-1,""),"病","")&amp;""&amp;")",""))</f>
        <v/>
      </c>
      <c r="H873" s="65" t="str">
        <f ca="1">CONCATENATE(IF(AND(LEN(H872)&gt;=1,H872&lt;&gt;".",COUNTIF(H$73:H74,"*病*")&gt;0),".",""),IF(H74="病",$A873,""),IF(AND(LEN(H74)&gt;=2,ISNUMBER(SEARCH("病",H74))),$A873&amp;"("&amp;SUBSTITUTE(REPLACE(H74,1,SEARCH("病",H74)-1,""),"病","")&amp;""&amp;")",""))</f>
        <v/>
      </c>
      <c r="I873" s="65" t="str">
        <f ca="1">CONCATENATE(IF(AND(LEN(I872)&gt;=1,I872&lt;&gt;".",COUNTIF(I$73:I74,"*病*")&gt;0),".",""),IF(I74="病",$A873,""),IF(AND(LEN(I74)&gt;=2,ISNUMBER(SEARCH("病",I74))),$A873&amp;"("&amp;SUBSTITUTE(REPLACE(I74,1,SEARCH("病",I74)-1,""),"病","")&amp;""&amp;")",""))</f>
        <v/>
      </c>
      <c r="J873" s="65" t="str">
        <f ca="1">CONCATENATE(IF(AND(LEN(J872)&gt;=1,J872&lt;&gt;".",COUNTIF(J$73:J74,"*病*")&gt;0),".",""),IF(J74="病",$A873,""),IF(AND(LEN(J74)&gt;=2,ISNUMBER(SEARCH("病",J74))),$A873&amp;"("&amp;SUBSTITUTE(REPLACE(J74,1,SEARCH("病",J74)-1,""),"病","")&amp;""&amp;")",""))</f>
        <v/>
      </c>
      <c r="K873" s="65" t="str">
        <f ca="1">CONCATENATE(IF(AND(LEN(K872)&gt;=1,K872&lt;&gt;".",COUNTIF(K$73:K74,"*病*")&gt;0),".",""),IF(K74="病",$A873,""),IF(AND(LEN(K74)&gt;=2,ISNUMBER(SEARCH("病",K74))),$A873&amp;"("&amp;SUBSTITUTE(REPLACE(K74,1,SEARCH("病",K74)-1,""),"病","")&amp;""&amp;")",""))</f>
        <v/>
      </c>
      <c r="L873" s="65" t="str">
        <f ca="1">CONCATENATE(IF(AND(LEN(L872)&gt;=1,L872&lt;&gt;".",COUNTIF(L$73:L74,"*病*")&gt;0),".",""),IF(L74="病",$A873,""),IF(AND(LEN(L74)&gt;=2,ISNUMBER(SEARCH("病",L74))),$A873&amp;"("&amp;SUBSTITUTE(REPLACE(L74,1,SEARCH("病",L74)-1,""),"病","")&amp;""&amp;")",""))</f>
        <v/>
      </c>
      <c r="M873" s="65" t="str">
        <f ca="1">CONCATENATE(IF(AND(LEN(M872)&gt;=1,M872&lt;&gt;".",COUNTIF(M$73:M74,"*病*")&gt;0),".",""),IF(M74="病",$A873,""),IF(AND(LEN(M74)&gt;=2,ISNUMBER(SEARCH("病",M74))),$A873&amp;"("&amp;SUBSTITUTE(REPLACE(M74,1,SEARCH("病",M74)-1,""),"病","")&amp;""&amp;")",""))</f>
        <v/>
      </c>
      <c r="N873" s="65" t="str">
        <f ca="1">CONCATENATE(IF(AND(LEN(N872)&gt;=1,N872&lt;&gt;".",COUNTIF(N$73:N74,"*病*")&gt;0),".",""),IF(N74="病",$A873,""),IF(AND(LEN(N74)&gt;=2,ISNUMBER(SEARCH("病",N74))),$A873&amp;"("&amp;SUBSTITUTE(REPLACE(N74,1,SEARCH("病",N74)-1,""),"病","")&amp;""&amp;")",""))</f>
        <v/>
      </c>
      <c r="O873" s="65" t="str">
        <f ca="1">CONCATENATE(IF(AND(LEN(O872)&gt;=1,O872&lt;&gt;".",COUNTIF(O$73:O74,"*病*")&gt;0),".",""),IF(O74="病",$A873,""),IF(AND(LEN(O74)&gt;=2,ISNUMBER(SEARCH("病",O74))),$A873&amp;"("&amp;SUBSTITUTE(REPLACE(O74,1,SEARCH("病",O74)-1,""),"病","")&amp;""&amp;")",""))</f>
        <v/>
      </c>
      <c r="P873" s="65" t="str">
        <f ca="1">CONCATENATE(IF(AND(LEN(P872)&gt;=1,P872&lt;&gt;".",COUNTIF(P$73:P74,"*病*")&gt;0),".",""),IF(P74="病",$A873,""),IF(AND(LEN(P74)&gt;=2,ISNUMBER(SEARCH("病",P74))),$A873&amp;"("&amp;SUBSTITUTE(REPLACE(P74,1,SEARCH("病",P74)-1,""),"病","")&amp;""&amp;")",""))</f>
        <v/>
      </c>
      <c r="Q873" s="65" t="str">
        <f ca="1">CONCATENATE(IF(AND(LEN(Q872)&gt;=1,Q872&lt;&gt;".",COUNTIF(Q$73:Q74,"*病*")&gt;0),".",""),IF(Q74="病",$A873,""),IF(AND(LEN(Q74)&gt;=2,ISNUMBER(SEARCH("病",Q74))),$A873&amp;"("&amp;SUBSTITUTE(REPLACE(Q74,1,SEARCH("病",Q74)-1,""),"病","")&amp;""&amp;")",""))</f>
        <v/>
      </c>
      <c r="R873" s="65" t="str">
        <f ca="1">CONCATENATE(IF(AND(LEN(R872)&gt;=1,R872&lt;&gt;".",COUNTIF(R$73:R74,"*病*")&gt;0),".",""),IF(R74="病",$A873,""),IF(AND(LEN(R74)&gt;=2,ISNUMBER(SEARCH("病",R74))),$A873&amp;"("&amp;SUBSTITUTE(REPLACE(R74,1,SEARCH("病",R74)-1,""),"病","")&amp;""&amp;")",""))</f>
        <v/>
      </c>
      <c r="S873" s="65" t="str">
        <f ca="1">CONCATENATE(IF(AND(LEN(S872)&gt;=1,S872&lt;&gt;".",COUNTIF(S$73:S74,"*病*")&gt;0),".",""),IF(S74="病",$A873,""),IF(AND(LEN(S74)&gt;=2,ISNUMBER(SEARCH("病",S74))),$A873&amp;"("&amp;SUBSTITUTE(REPLACE(S74,1,SEARCH("病",S74)-1,""),"病","")&amp;""&amp;")",""))</f>
        <v/>
      </c>
      <c r="T873" s="65" t="str">
        <f ca="1">CONCATENATE(IF(AND(LEN(T872)&gt;=1,T872&lt;&gt;".",COUNTIF(T$73:T74,"*病*")&gt;0),".",""),IF(T74="病",$A873,""),IF(AND(LEN(T74)&gt;=2,ISNUMBER(SEARCH("病",T74))),$A873&amp;"("&amp;SUBSTITUTE(REPLACE(T74,1,SEARCH("病",T74)-1,""),"病","")&amp;""&amp;")",""))</f>
        <v/>
      </c>
      <c r="U873" s="65" t="str">
        <f ca="1">CONCATENATE(IF(AND(LEN(U872)&gt;=1,U872&lt;&gt;".",COUNTIF(U$73:U74,"*病*")&gt;0),".",""),IF(U74="病",$A873,""),IF(AND(LEN(U74)&gt;=2,ISNUMBER(SEARCH("病",U74))),$A873&amp;"("&amp;SUBSTITUTE(REPLACE(U74,1,SEARCH("病",U74)-1,""),"病","")&amp;""&amp;")",""))</f>
        <v/>
      </c>
      <c r="V873" s="65" t="str">
        <f ca="1">CONCATENATE(IF(AND(LEN(V872)&gt;=1,V872&lt;&gt;".",COUNTIF(V$73:V74,"*病*")&gt;0),".",""),IF(V74="病",$A873,""),IF(AND(LEN(V74)&gt;=2,ISNUMBER(SEARCH("病",V74))),$A873&amp;"("&amp;SUBSTITUTE(REPLACE(V74,1,SEARCH("病",V74)-1,""),"病","")&amp;""&amp;")",""))</f>
        <v/>
      </c>
      <c r="W873" s="65" t="str">
        <f ca="1">CONCATENATE(IF(AND(LEN(W872)&gt;=1,W872&lt;&gt;".",COUNTIF(W$73:W74,"*病*")&gt;0),".",""),IF(W74="病",$A873,""),IF(AND(LEN(W74)&gt;=2,ISNUMBER(SEARCH("病",W74))),$A873&amp;"("&amp;SUBSTITUTE(REPLACE(W74,1,SEARCH("病",W74)-1,""),"病","")&amp;""&amp;")",""))</f>
        <v/>
      </c>
      <c r="X873" s="65" t="str">
        <f ca="1">CONCATENATE(IF(AND(LEN(X872)&gt;=1,X872&lt;&gt;".",COUNTIF(X$73:X74,"*病*")&gt;0),".",""),IF(X74="病",$A873,""),IF(AND(LEN(X74)&gt;=2,ISNUMBER(SEARCH("病",X74))),$A873&amp;"("&amp;SUBSTITUTE(REPLACE(X74,1,SEARCH("病",X74)-1,""),"病","")&amp;""&amp;")",""))</f>
        <v/>
      </c>
      <c r="Y873" s="65" t="str">
        <f ca="1">CONCATENATE(IF(AND(LEN(Y872)&gt;=1,Y872&lt;&gt;".",COUNTIF(Y$73:Y74,"*病*")&gt;0),".",""),IF(Y74="病",$A873,""),IF(AND(LEN(Y74)&gt;=2,ISNUMBER(SEARCH("病",Y74))),$A873&amp;"("&amp;SUBSTITUTE(REPLACE(Y74,1,SEARCH("病",Y74)-1,""),"病","")&amp;""&amp;")",""))</f>
        <v/>
      </c>
      <c r="Z873" s="65" t="str">
        <f ca="1">CONCATENATE(IF(AND(LEN(Z872)&gt;=1,Z872&lt;&gt;".",COUNTIF(Z$73:Z74,"*病*")&gt;0),".",""),IF(Z74="病",$A873,""),IF(AND(LEN(Z74)&gt;=2,ISNUMBER(SEARCH("病",Z74))),$A873&amp;"("&amp;SUBSTITUTE(REPLACE(Z74,1,SEARCH("病",Z74)-1,""),"病","")&amp;""&amp;")",""))</f>
        <v/>
      </c>
      <c r="AA873" s="65" t="str">
        <f ca="1">CONCATENATE(IF(AND(LEN(AA872)&gt;=1,AA872&lt;&gt;".",COUNTIF(AA$73:AA74,"*病*")&gt;0),".",""),IF(AA74="病",$A873,""),IF(AND(LEN(AA74)&gt;=2,ISNUMBER(SEARCH("病",AA74))),$A873&amp;"("&amp;SUBSTITUTE(REPLACE(AA74,1,SEARCH("病",AA74)-1,""),"病","")&amp;""&amp;")",""))</f>
        <v/>
      </c>
      <c r="AB873" s="65" t="str">
        <f ca="1">CONCATENATE(IF(AND(LEN(AB872)&gt;=1,AB872&lt;&gt;".",COUNTIF(AB$73:AB74,"*病*")&gt;0),".",""),IF(AB74="病",$A873,""),IF(AND(LEN(AB74)&gt;=2,ISNUMBER(SEARCH("病",AB74))),$A873&amp;"("&amp;SUBSTITUTE(REPLACE(AB74,1,SEARCH("病",AB74)-1,""),"病","")&amp;""&amp;")",""))</f>
        <v/>
      </c>
      <c r="AC873" s="65" t="str">
        <f ca="1">CONCATENATE(IF(AND(LEN(AC872)&gt;=1,AC872&lt;&gt;".",COUNTIF(AC$73:AC74,"*病*")&gt;0),".",""),IF(AC74="病",$A873,""),IF(AND(LEN(AC74)&gt;=2,ISNUMBER(SEARCH("病",AC74))),$A873&amp;"("&amp;SUBSTITUTE(REPLACE(AC74,1,SEARCH("病",AC74)-1,""),"病","")&amp;""&amp;")",""))</f>
        <v/>
      </c>
      <c r="AD873" s="65" t="str">
        <f ca="1">CONCATENATE(IF(AND(LEN(AD872)&gt;=1,AD872&lt;&gt;".",COUNTIF(AD$73:AD74,"*病*")&gt;0),".",""),IF(AD74="病",$A873,""),IF(AND(LEN(AD74)&gt;=2,ISNUMBER(SEARCH("病",AD74))),$A873&amp;"("&amp;SUBSTITUTE(REPLACE(AD74,1,SEARCH("病",AD74)-1,""),"病","")&amp;""&amp;")",""))</f>
        <v/>
      </c>
      <c r="AE873" s="65" t="str">
        <f ca="1">CONCATENATE(IF(AND(LEN(AE872)&gt;=1,AE872&lt;&gt;".",COUNTIF(AE$73:AE74,"*病*")&gt;0),".",""),IF(AE74="病",$A873,""),IF(AND(LEN(AE74)&gt;=2,ISNUMBER(SEARCH("病",AE74))),$A873&amp;"("&amp;SUBSTITUTE(REPLACE(AE74,1,SEARCH("病",AE74)-1,""),"病","")&amp;""&amp;")",""))</f>
        <v/>
      </c>
      <c r="AF873" s="65" t="str">
        <f ca="1">CONCATENATE(IF(AND(LEN(AF872)&gt;=1,AF872&lt;&gt;".",COUNTIF(AF$73:AF74,"*病*")&gt;0),".",""),IF(AF74="病",$A873,""),IF(AND(LEN(AF74)&gt;=2,ISNUMBER(SEARCH("病",AF74))),$A873&amp;"("&amp;SUBSTITUTE(REPLACE(AF74,1,SEARCH("病",AF74)-1,""),"病","")&amp;""&amp;")",""))</f>
        <v/>
      </c>
      <c r="AG873" s="65" t="str">
        <f ca="1">CONCATENATE(IF(AND(LEN(AG872)&gt;=1,AG872&lt;&gt;".",COUNTIF(AG$73:AG74,"*病*")&gt;0),".",""),IF(AG74="病",$A873,""),IF(AND(LEN(AG74)&gt;=2,ISNUMBER(SEARCH("病",AG74))),$A873&amp;"("&amp;SUBSTITUTE(REPLACE(AG74,1,SEARCH("病",AG74)-1,""),"病","")&amp;""&amp;")",""))</f>
        <v/>
      </c>
      <c r="AH873" s="65"/>
      <c r="AI873" s="65"/>
      <c r="AJ873" s="65"/>
    </row>
    <row r="874" spans="1:36">
      <c r="A874" s="65"/>
      <c r="B874" s="65"/>
      <c r="C874" s="65" t="str">
        <f ca="1">CONCATENATE(IF(AND(LEN(C873)&gt;=1,C873&lt;&gt;".",COUNTIF(C$73:C75,"*病*")&gt;0),".",""),IF(C75="病",$A874,""),IF(AND(LEN(C75)&gt;=2,ISNUMBER(SEARCH("病",C75))),$A874&amp;"("&amp;SUBSTITUTE(REPLACE(C75,1,SEARCH("病",C75)-1,""),"病","")&amp;""&amp;")",""))</f>
        <v/>
      </c>
      <c r="D874" s="65" t="str">
        <f ca="1">CONCATENATE(IF(AND(LEN(D873)&gt;=1,D873&lt;&gt;".",COUNTIF(D$73:D75,"*病*")&gt;0),".",""),IF(D75="病",$A874,""),IF(AND(LEN(D75)&gt;=2,ISNUMBER(SEARCH("病",D75))),$A874&amp;"("&amp;SUBSTITUTE(REPLACE(D75,1,SEARCH("病",D75)-1,""),"病","")&amp;""&amp;")",""))</f>
        <v/>
      </c>
      <c r="E874" s="65" t="str">
        <f ca="1">CONCATENATE(IF(AND(LEN(E873)&gt;=1,E873&lt;&gt;".",COUNTIF(E$73:E75,"*病*")&gt;0),".",""),IF(E75="病",$A874,""),IF(AND(LEN(E75)&gt;=2,ISNUMBER(SEARCH("病",E75))),$A874&amp;"("&amp;SUBSTITUTE(REPLACE(E75,1,SEARCH("病",E75)-1,""),"病","")&amp;""&amp;")",""))</f>
        <v/>
      </c>
      <c r="F874" s="65" t="str">
        <f ca="1">CONCATENATE(IF(AND(LEN(F873)&gt;=1,F873&lt;&gt;".",COUNTIF(F$73:F75,"*病*")&gt;0),".",""),IF(F75="病",$A874,""),IF(AND(LEN(F75)&gt;=2,ISNUMBER(SEARCH("病",F75))),$A874&amp;"("&amp;SUBSTITUTE(REPLACE(F75,1,SEARCH("病",F75)-1,""),"病","")&amp;""&amp;")",""))</f>
        <v/>
      </c>
      <c r="G874" s="65" t="str">
        <f ca="1">CONCATENATE(IF(AND(LEN(G873)&gt;=1,G873&lt;&gt;".",COUNTIF(G$73:G75,"*病*")&gt;0),".",""),IF(G75="病",$A874,""),IF(AND(LEN(G75)&gt;=2,ISNUMBER(SEARCH("病",G75))),$A874&amp;"("&amp;SUBSTITUTE(REPLACE(G75,1,SEARCH("病",G75)-1,""),"病","")&amp;""&amp;")",""))</f>
        <v/>
      </c>
      <c r="H874" s="65" t="str">
        <f ca="1">CONCATENATE(IF(AND(LEN(H873)&gt;=1,H873&lt;&gt;".",COUNTIF(H$73:H75,"*病*")&gt;0),".",""),IF(H75="病",$A874,""),IF(AND(LEN(H75)&gt;=2,ISNUMBER(SEARCH("病",H75))),$A874&amp;"("&amp;SUBSTITUTE(REPLACE(H75,1,SEARCH("病",H75)-1,""),"病","")&amp;""&amp;")",""))</f>
        <v/>
      </c>
      <c r="I874" s="65" t="str">
        <f ca="1">CONCATENATE(IF(AND(LEN(I873)&gt;=1,I873&lt;&gt;".",COUNTIF(I$73:I75,"*病*")&gt;0),".",""),IF(I75="病",$A874,""),IF(AND(LEN(I75)&gt;=2,ISNUMBER(SEARCH("病",I75))),$A874&amp;"("&amp;SUBSTITUTE(REPLACE(I75,1,SEARCH("病",I75)-1,""),"病","")&amp;""&amp;")",""))</f>
        <v/>
      </c>
      <c r="J874" s="65" t="str">
        <f ca="1">CONCATENATE(IF(AND(LEN(J873)&gt;=1,J873&lt;&gt;".",COUNTIF(J$73:J75,"*病*")&gt;0),".",""),IF(J75="病",$A874,""),IF(AND(LEN(J75)&gt;=2,ISNUMBER(SEARCH("病",J75))),$A874&amp;"("&amp;SUBSTITUTE(REPLACE(J75,1,SEARCH("病",J75)-1,""),"病","")&amp;""&amp;")",""))</f>
        <v/>
      </c>
      <c r="K874" s="65" t="str">
        <f ca="1">CONCATENATE(IF(AND(LEN(K873)&gt;=1,K873&lt;&gt;".",COUNTIF(K$73:K75,"*病*")&gt;0),".",""),IF(K75="病",$A874,""),IF(AND(LEN(K75)&gt;=2,ISNUMBER(SEARCH("病",K75))),$A874&amp;"("&amp;SUBSTITUTE(REPLACE(K75,1,SEARCH("病",K75)-1,""),"病","")&amp;""&amp;")",""))</f>
        <v/>
      </c>
      <c r="L874" s="65" t="str">
        <f ca="1">CONCATENATE(IF(AND(LEN(L873)&gt;=1,L873&lt;&gt;".",COUNTIF(L$73:L75,"*病*")&gt;0),".",""),IF(L75="病",$A874,""),IF(AND(LEN(L75)&gt;=2,ISNUMBER(SEARCH("病",L75))),$A874&amp;"("&amp;SUBSTITUTE(REPLACE(L75,1,SEARCH("病",L75)-1,""),"病","")&amp;""&amp;")",""))</f>
        <v/>
      </c>
      <c r="M874" s="65" t="str">
        <f ca="1">CONCATENATE(IF(AND(LEN(M873)&gt;=1,M873&lt;&gt;".",COUNTIF(M$73:M75,"*病*")&gt;0),".",""),IF(M75="病",$A874,""),IF(AND(LEN(M75)&gt;=2,ISNUMBER(SEARCH("病",M75))),$A874&amp;"("&amp;SUBSTITUTE(REPLACE(M75,1,SEARCH("病",M75)-1,""),"病","")&amp;""&amp;")",""))</f>
        <v/>
      </c>
      <c r="N874" s="65" t="str">
        <f ca="1">CONCATENATE(IF(AND(LEN(N873)&gt;=1,N873&lt;&gt;".",COUNTIF(N$73:N75,"*病*")&gt;0),".",""),IF(N75="病",$A874,""),IF(AND(LEN(N75)&gt;=2,ISNUMBER(SEARCH("病",N75))),$A874&amp;"("&amp;SUBSTITUTE(REPLACE(N75,1,SEARCH("病",N75)-1,""),"病","")&amp;""&amp;")",""))</f>
        <v/>
      </c>
      <c r="O874" s="65" t="str">
        <f ca="1">CONCATENATE(IF(AND(LEN(O873)&gt;=1,O873&lt;&gt;".",COUNTIF(O$73:O75,"*病*")&gt;0),".",""),IF(O75="病",$A874,""),IF(AND(LEN(O75)&gt;=2,ISNUMBER(SEARCH("病",O75))),$A874&amp;"("&amp;SUBSTITUTE(REPLACE(O75,1,SEARCH("病",O75)-1,""),"病","")&amp;""&amp;")",""))</f>
        <v/>
      </c>
      <c r="P874" s="65" t="str">
        <f ca="1">CONCATENATE(IF(AND(LEN(P873)&gt;=1,P873&lt;&gt;".",COUNTIF(P$73:P75,"*病*")&gt;0),".",""),IF(P75="病",$A874,""),IF(AND(LEN(P75)&gt;=2,ISNUMBER(SEARCH("病",P75))),$A874&amp;"("&amp;SUBSTITUTE(REPLACE(P75,1,SEARCH("病",P75)-1,""),"病","")&amp;""&amp;")",""))</f>
        <v/>
      </c>
      <c r="Q874" s="65" t="str">
        <f ca="1">CONCATENATE(IF(AND(LEN(Q873)&gt;=1,Q873&lt;&gt;".",COUNTIF(Q$73:Q75,"*病*")&gt;0),".",""),IF(Q75="病",$A874,""),IF(AND(LEN(Q75)&gt;=2,ISNUMBER(SEARCH("病",Q75))),$A874&amp;"("&amp;SUBSTITUTE(REPLACE(Q75,1,SEARCH("病",Q75)-1,""),"病","")&amp;""&amp;")",""))</f>
        <v/>
      </c>
      <c r="R874" s="65" t="str">
        <f ca="1">CONCATENATE(IF(AND(LEN(R873)&gt;=1,R873&lt;&gt;".",COUNTIF(R$73:R75,"*病*")&gt;0),".",""),IF(R75="病",$A874,""),IF(AND(LEN(R75)&gt;=2,ISNUMBER(SEARCH("病",R75))),$A874&amp;"("&amp;SUBSTITUTE(REPLACE(R75,1,SEARCH("病",R75)-1,""),"病","")&amp;""&amp;")",""))</f>
        <v/>
      </c>
      <c r="S874" s="65" t="str">
        <f ca="1">CONCATENATE(IF(AND(LEN(S873)&gt;=1,S873&lt;&gt;".",COUNTIF(S$73:S75,"*病*")&gt;0),".",""),IF(S75="病",$A874,""),IF(AND(LEN(S75)&gt;=2,ISNUMBER(SEARCH("病",S75))),$A874&amp;"("&amp;SUBSTITUTE(REPLACE(S75,1,SEARCH("病",S75)-1,""),"病","")&amp;""&amp;")",""))</f>
        <v/>
      </c>
      <c r="T874" s="65" t="str">
        <f ca="1">CONCATENATE(IF(AND(LEN(T873)&gt;=1,T873&lt;&gt;".",COUNTIF(T$73:T75,"*病*")&gt;0),".",""),IF(T75="病",$A874,""),IF(AND(LEN(T75)&gt;=2,ISNUMBER(SEARCH("病",T75))),$A874&amp;"("&amp;SUBSTITUTE(REPLACE(T75,1,SEARCH("病",T75)-1,""),"病","")&amp;""&amp;")",""))</f>
        <v/>
      </c>
      <c r="U874" s="65" t="str">
        <f ca="1">CONCATENATE(IF(AND(LEN(U873)&gt;=1,U873&lt;&gt;".",COUNTIF(U$73:U75,"*病*")&gt;0),".",""),IF(U75="病",$A874,""),IF(AND(LEN(U75)&gt;=2,ISNUMBER(SEARCH("病",U75))),$A874&amp;"("&amp;SUBSTITUTE(REPLACE(U75,1,SEARCH("病",U75)-1,""),"病","")&amp;""&amp;")",""))</f>
        <v/>
      </c>
      <c r="V874" s="65" t="str">
        <f ca="1">CONCATENATE(IF(AND(LEN(V873)&gt;=1,V873&lt;&gt;".",COUNTIF(V$73:V75,"*病*")&gt;0),".",""),IF(V75="病",$A874,""),IF(AND(LEN(V75)&gt;=2,ISNUMBER(SEARCH("病",V75))),$A874&amp;"("&amp;SUBSTITUTE(REPLACE(V75,1,SEARCH("病",V75)-1,""),"病","")&amp;""&amp;")",""))</f>
        <v/>
      </c>
      <c r="W874" s="65" t="str">
        <f ca="1">CONCATENATE(IF(AND(LEN(W873)&gt;=1,W873&lt;&gt;".",COUNTIF(W$73:W75,"*病*")&gt;0),".",""),IF(W75="病",$A874,""),IF(AND(LEN(W75)&gt;=2,ISNUMBER(SEARCH("病",W75))),$A874&amp;"("&amp;SUBSTITUTE(REPLACE(W75,1,SEARCH("病",W75)-1,""),"病","")&amp;""&amp;")",""))</f>
        <v/>
      </c>
      <c r="X874" s="65" t="str">
        <f ca="1">CONCATENATE(IF(AND(LEN(X873)&gt;=1,X873&lt;&gt;".",COUNTIF(X$73:X75,"*病*")&gt;0),".",""),IF(X75="病",$A874,""),IF(AND(LEN(X75)&gt;=2,ISNUMBER(SEARCH("病",X75))),$A874&amp;"("&amp;SUBSTITUTE(REPLACE(X75,1,SEARCH("病",X75)-1,""),"病","")&amp;""&amp;")",""))</f>
        <v/>
      </c>
      <c r="Y874" s="65" t="str">
        <f ca="1">CONCATENATE(IF(AND(LEN(Y873)&gt;=1,Y873&lt;&gt;".",COUNTIF(Y$73:Y75,"*病*")&gt;0),".",""),IF(Y75="病",$A874,""),IF(AND(LEN(Y75)&gt;=2,ISNUMBER(SEARCH("病",Y75))),$A874&amp;"("&amp;SUBSTITUTE(REPLACE(Y75,1,SEARCH("病",Y75)-1,""),"病","")&amp;""&amp;")",""))</f>
        <v/>
      </c>
      <c r="Z874" s="65" t="str">
        <f ca="1">CONCATENATE(IF(AND(LEN(Z873)&gt;=1,Z873&lt;&gt;".",COUNTIF(Z$73:Z75,"*病*")&gt;0),".",""),IF(Z75="病",$A874,""),IF(AND(LEN(Z75)&gt;=2,ISNUMBER(SEARCH("病",Z75))),$A874&amp;"("&amp;SUBSTITUTE(REPLACE(Z75,1,SEARCH("病",Z75)-1,""),"病","")&amp;""&amp;")",""))</f>
        <v/>
      </c>
      <c r="AA874" s="65" t="str">
        <f ca="1">CONCATENATE(IF(AND(LEN(AA873)&gt;=1,AA873&lt;&gt;".",COUNTIF(AA$73:AA75,"*病*")&gt;0),".",""),IF(AA75="病",$A874,""),IF(AND(LEN(AA75)&gt;=2,ISNUMBER(SEARCH("病",AA75))),$A874&amp;"("&amp;SUBSTITUTE(REPLACE(AA75,1,SEARCH("病",AA75)-1,""),"病","")&amp;""&amp;")",""))</f>
        <v/>
      </c>
      <c r="AB874" s="65" t="str">
        <f ca="1">CONCATENATE(IF(AND(LEN(AB873)&gt;=1,AB873&lt;&gt;".",COUNTIF(AB$73:AB75,"*病*")&gt;0),".",""),IF(AB75="病",$A874,""),IF(AND(LEN(AB75)&gt;=2,ISNUMBER(SEARCH("病",AB75))),$A874&amp;"("&amp;SUBSTITUTE(REPLACE(AB75,1,SEARCH("病",AB75)-1,""),"病","")&amp;""&amp;")",""))</f>
        <v/>
      </c>
      <c r="AC874" s="65" t="str">
        <f ca="1">CONCATENATE(IF(AND(LEN(AC873)&gt;=1,AC873&lt;&gt;".",COUNTIF(AC$73:AC75,"*病*")&gt;0),".",""),IF(AC75="病",$A874,""),IF(AND(LEN(AC75)&gt;=2,ISNUMBER(SEARCH("病",AC75))),$A874&amp;"("&amp;SUBSTITUTE(REPLACE(AC75,1,SEARCH("病",AC75)-1,""),"病","")&amp;""&amp;")",""))</f>
        <v/>
      </c>
      <c r="AD874" s="65" t="str">
        <f ca="1">CONCATENATE(IF(AND(LEN(AD873)&gt;=1,AD873&lt;&gt;".",COUNTIF(AD$73:AD75,"*病*")&gt;0),".",""),IF(AD75="病",$A874,""),IF(AND(LEN(AD75)&gt;=2,ISNUMBER(SEARCH("病",AD75))),$A874&amp;"("&amp;SUBSTITUTE(REPLACE(AD75,1,SEARCH("病",AD75)-1,""),"病","")&amp;""&amp;")",""))</f>
        <v/>
      </c>
      <c r="AE874" s="65" t="str">
        <f ca="1">CONCATENATE(IF(AND(LEN(AE873)&gt;=1,AE873&lt;&gt;".",COUNTIF(AE$73:AE75,"*病*")&gt;0),".",""),IF(AE75="病",$A874,""),IF(AND(LEN(AE75)&gt;=2,ISNUMBER(SEARCH("病",AE75))),$A874&amp;"("&amp;SUBSTITUTE(REPLACE(AE75,1,SEARCH("病",AE75)-1,""),"病","")&amp;""&amp;")",""))</f>
        <v/>
      </c>
      <c r="AF874" s="65" t="str">
        <f ca="1">CONCATENATE(IF(AND(LEN(AF873)&gt;=1,AF873&lt;&gt;".",COUNTIF(AF$73:AF75,"*病*")&gt;0),".",""),IF(AF75="病",$A874,""),IF(AND(LEN(AF75)&gt;=2,ISNUMBER(SEARCH("病",AF75))),$A874&amp;"("&amp;SUBSTITUTE(REPLACE(AF75,1,SEARCH("病",AF75)-1,""),"病","")&amp;""&amp;")",""))</f>
        <v/>
      </c>
      <c r="AG874" s="65" t="str">
        <f ca="1">CONCATENATE(IF(AND(LEN(AG873)&gt;=1,AG873&lt;&gt;".",COUNTIF(AG$73:AG75,"*病*")&gt;0),".",""),IF(AG75="病",$A874,""),IF(AND(LEN(AG75)&gt;=2,ISNUMBER(SEARCH("病",AG75))),$A874&amp;"("&amp;SUBSTITUTE(REPLACE(AG75,1,SEARCH("病",AG75)-1,""),"病","")&amp;""&amp;")",""))</f>
        <v/>
      </c>
      <c r="AH874" s="65"/>
      <c r="AI874" s="65"/>
      <c r="AJ874" s="65"/>
    </row>
    <row r="875" spans="1:36">
      <c r="A875" s="65"/>
      <c r="B875" s="65"/>
      <c r="C875" s="65" t="str">
        <f ca="1">CONCATENATE(IF(AND(LEN(C874)&gt;=1,C874&lt;&gt;".",COUNTIF(C$73:C76,"*病*")&gt;0),".",""),IF(C76="病",$A875,""),IF(AND(LEN(C76)&gt;=2,ISNUMBER(SEARCH("病",C76))),$A875&amp;"("&amp;SUBSTITUTE(REPLACE(C76,1,SEARCH("病",C76)-1,""),"病","")&amp;""&amp;")",""))</f>
        <v/>
      </c>
      <c r="D875" s="65" t="str">
        <f ca="1">CONCATENATE(IF(AND(LEN(D874)&gt;=1,D874&lt;&gt;".",COUNTIF(D$73:D76,"*病*")&gt;0),".",""),IF(D76="病",$A875,""),IF(AND(LEN(D76)&gt;=2,ISNUMBER(SEARCH("病",D76))),$A875&amp;"("&amp;SUBSTITUTE(REPLACE(D76,1,SEARCH("病",D76)-1,""),"病","")&amp;""&amp;")",""))</f>
        <v/>
      </c>
      <c r="E875" s="65" t="str">
        <f ca="1">CONCATENATE(IF(AND(LEN(E874)&gt;=1,E874&lt;&gt;".",COUNTIF(E$73:E76,"*病*")&gt;0),".",""),IF(E76="病",$A875,""),IF(AND(LEN(E76)&gt;=2,ISNUMBER(SEARCH("病",E76))),$A875&amp;"("&amp;SUBSTITUTE(REPLACE(E76,1,SEARCH("病",E76)-1,""),"病","")&amp;""&amp;")",""))</f>
        <v/>
      </c>
      <c r="F875" s="65" t="str">
        <f ca="1">CONCATENATE(IF(AND(LEN(F874)&gt;=1,F874&lt;&gt;".",COUNTIF(F$73:F76,"*病*")&gt;0),".",""),IF(F76="病",$A875,""),IF(AND(LEN(F76)&gt;=2,ISNUMBER(SEARCH("病",F76))),$A875&amp;"("&amp;SUBSTITUTE(REPLACE(F76,1,SEARCH("病",F76)-1,""),"病","")&amp;""&amp;")",""))</f>
        <v/>
      </c>
      <c r="G875" s="65" t="str">
        <f ca="1">CONCATENATE(IF(AND(LEN(G874)&gt;=1,G874&lt;&gt;".",COUNTIF(G$73:G76,"*病*")&gt;0),".",""),IF(G76="病",$A875,""),IF(AND(LEN(G76)&gt;=2,ISNUMBER(SEARCH("病",G76))),$A875&amp;"("&amp;SUBSTITUTE(REPLACE(G76,1,SEARCH("病",G76)-1,""),"病","")&amp;""&amp;")",""))</f>
        <v/>
      </c>
      <c r="H875" s="65" t="str">
        <f ca="1">CONCATENATE(IF(AND(LEN(H874)&gt;=1,H874&lt;&gt;".",COUNTIF(H$73:H76,"*病*")&gt;0),".",""),IF(H76="病",$A875,""),IF(AND(LEN(H76)&gt;=2,ISNUMBER(SEARCH("病",H76))),$A875&amp;"("&amp;SUBSTITUTE(REPLACE(H76,1,SEARCH("病",H76)-1,""),"病","")&amp;""&amp;")",""))</f>
        <v/>
      </c>
      <c r="I875" s="65" t="str">
        <f ca="1">CONCATENATE(IF(AND(LEN(I874)&gt;=1,I874&lt;&gt;".",COUNTIF(I$73:I76,"*病*")&gt;0),".",""),IF(I76="病",$A875,""),IF(AND(LEN(I76)&gt;=2,ISNUMBER(SEARCH("病",I76))),$A875&amp;"("&amp;SUBSTITUTE(REPLACE(I76,1,SEARCH("病",I76)-1,""),"病","")&amp;""&amp;")",""))</f>
        <v/>
      </c>
      <c r="J875" s="65" t="str">
        <f ca="1">CONCATENATE(IF(AND(LEN(J874)&gt;=1,J874&lt;&gt;".",COUNTIF(J$73:J76,"*病*")&gt;0),".",""),IF(J76="病",$A875,""),IF(AND(LEN(J76)&gt;=2,ISNUMBER(SEARCH("病",J76))),$A875&amp;"("&amp;SUBSTITUTE(REPLACE(J76,1,SEARCH("病",J76)-1,""),"病","")&amp;""&amp;")",""))</f>
        <v/>
      </c>
      <c r="K875" s="65" t="str">
        <f ca="1">CONCATENATE(IF(AND(LEN(K874)&gt;=1,K874&lt;&gt;".",COUNTIF(K$73:K76,"*病*")&gt;0),".",""),IF(K76="病",$A875,""),IF(AND(LEN(K76)&gt;=2,ISNUMBER(SEARCH("病",K76))),$A875&amp;"("&amp;SUBSTITUTE(REPLACE(K76,1,SEARCH("病",K76)-1,""),"病","")&amp;""&amp;")",""))</f>
        <v/>
      </c>
      <c r="L875" s="65" t="str">
        <f ca="1">CONCATENATE(IF(AND(LEN(L874)&gt;=1,L874&lt;&gt;".",COUNTIF(L$73:L76,"*病*")&gt;0),".",""),IF(L76="病",$A875,""),IF(AND(LEN(L76)&gt;=2,ISNUMBER(SEARCH("病",L76))),$A875&amp;"("&amp;SUBSTITUTE(REPLACE(L76,1,SEARCH("病",L76)-1,""),"病","")&amp;""&amp;")",""))</f>
        <v/>
      </c>
      <c r="M875" s="65" t="str">
        <f ca="1">CONCATENATE(IF(AND(LEN(M874)&gt;=1,M874&lt;&gt;".",COUNTIF(M$73:M76,"*病*")&gt;0),".",""),IF(M76="病",$A875,""),IF(AND(LEN(M76)&gt;=2,ISNUMBER(SEARCH("病",M76))),$A875&amp;"("&amp;SUBSTITUTE(REPLACE(M76,1,SEARCH("病",M76)-1,""),"病","")&amp;""&amp;")",""))</f>
        <v/>
      </c>
      <c r="N875" s="65" t="str">
        <f ca="1">CONCATENATE(IF(AND(LEN(N874)&gt;=1,N874&lt;&gt;".",COUNTIF(N$73:N76,"*病*")&gt;0),".",""),IF(N76="病",$A875,""),IF(AND(LEN(N76)&gt;=2,ISNUMBER(SEARCH("病",N76))),$A875&amp;"("&amp;SUBSTITUTE(REPLACE(N76,1,SEARCH("病",N76)-1,""),"病","")&amp;""&amp;")",""))</f>
        <v/>
      </c>
      <c r="O875" s="65" t="str">
        <f ca="1">CONCATENATE(IF(AND(LEN(O874)&gt;=1,O874&lt;&gt;".",COUNTIF(O$73:O76,"*病*")&gt;0),".",""),IF(O76="病",$A875,""),IF(AND(LEN(O76)&gt;=2,ISNUMBER(SEARCH("病",O76))),$A875&amp;"("&amp;SUBSTITUTE(REPLACE(O76,1,SEARCH("病",O76)-1,""),"病","")&amp;""&amp;")",""))</f>
        <v/>
      </c>
      <c r="P875" s="65" t="str">
        <f ca="1">CONCATENATE(IF(AND(LEN(P874)&gt;=1,P874&lt;&gt;".",COUNTIF(P$73:P76,"*病*")&gt;0),".",""),IF(P76="病",$A875,""),IF(AND(LEN(P76)&gt;=2,ISNUMBER(SEARCH("病",P76))),$A875&amp;"("&amp;SUBSTITUTE(REPLACE(P76,1,SEARCH("病",P76)-1,""),"病","")&amp;""&amp;")",""))</f>
        <v/>
      </c>
      <c r="Q875" s="65" t="str">
        <f ca="1">CONCATENATE(IF(AND(LEN(Q874)&gt;=1,Q874&lt;&gt;".",COUNTIF(Q$73:Q76,"*病*")&gt;0),".",""),IF(Q76="病",$A875,""),IF(AND(LEN(Q76)&gt;=2,ISNUMBER(SEARCH("病",Q76))),$A875&amp;"("&amp;SUBSTITUTE(REPLACE(Q76,1,SEARCH("病",Q76)-1,""),"病","")&amp;""&amp;")",""))</f>
        <v/>
      </c>
      <c r="R875" s="65" t="str">
        <f ca="1">CONCATENATE(IF(AND(LEN(R874)&gt;=1,R874&lt;&gt;".",COUNTIF(R$73:R76,"*病*")&gt;0),".",""),IF(R76="病",$A875,""),IF(AND(LEN(R76)&gt;=2,ISNUMBER(SEARCH("病",R76))),$A875&amp;"("&amp;SUBSTITUTE(REPLACE(R76,1,SEARCH("病",R76)-1,""),"病","")&amp;""&amp;")",""))</f>
        <v/>
      </c>
      <c r="S875" s="65" t="str">
        <f ca="1">CONCATENATE(IF(AND(LEN(S874)&gt;=1,S874&lt;&gt;".",COUNTIF(S$73:S76,"*病*")&gt;0),".",""),IF(S76="病",$A875,""),IF(AND(LEN(S76)&gt;=2,ISNUMBER(SEARCH("病",S76))),$A875&amp;"("&amp;SUBSTITUTE(REPLACE(S76,1,SEARCH("病",S76)-1,""),"病","")&amp;""&amp;")",""))</f>
        <v/>
      </c>
      <c r="T875" s="65" t="str">
        <f ca="1">CONCATENATE(IF(AND(LEN(T874)&gt;=1,T874&lt;&gt;".",COUNTIF(T$73:T76,"*病*")&gt;0),".",""),IF(T76="病",$A875,""),IF(AND(LEN(T76)&gt;=2,ISNUMBER(SEARCH("病",T76))),$A875&amp;"("&amp;SUBSTITUTE(REPLACE(T76,1,SEARCH("病",T76)-1,""),"病","")&amp;""&amp;")",""))</f>
        <v/>
      </c>
      <c r="U875" s="65" t="str">
        <f ca="1">CONCATENATE(IF(AND(LEN(U874)&gt;=1,U874&lt;&gt;".",COUNTIF(U$73:U76,"*病*")&gt;0),".",""),IF(U76="病",$A875,""),IF(AND(LEN(U76)&gt;=2,ISNUMBER(SEARCH("病",U76))),$A875&amp;"("&amp;SUBSTITUTE(REPLACE(U76,1,SEARCH("病",U76)-1,""),"病","")&amp;""&amp;")",""))</f>
        <v/>
      </c>
      <c r="V875" s="65" t="str">
        <f ca="1">CONCATENATE(IF(AND(LEN(V874)&gt;=1,V874&lt;&gt;".",COUNTIF(V$73:V76,"*病*")&gt;0),".",""),IF(V76="病",$A875,""),IF(AND(LEN(V76)&gt;=2,ISNUMBER(SEARCH("病",V76))),$A875&amp;"("&amp;SUBSTITUTE(REPLACE(V76,1,SEARCH("病",V76)-1,""),"病","")&amp;""&amp;")",""))</f>
        <v/>
      </c>
      <c r="W875" s="65" t="str">
        <f ca="1">CONCATENATE(IF(AND(LEN(W874)&gt;=1,W874&lt;&gt;".",COUNTIF(W$73:W76,"*病*")&gt;0),".",""),IF(W76="病",$A875,""),IF(AND(LEN(W76)&gt;=2,ISNUMBER(SEARCH("病",W76))),$A875&amp;"("&amp;SUBSTITUTE(REPLACE(W76,1,SEARCH("病",W76)-1,""),"病","")&amp;""&amp;")",""))</f>
        <v/>
      </c>
      <c r="X875" s="65" t="str">
        <f ca="1">CONCATENATE(IF(AND(LEN(X874)&gt;=1,X874&lt;&gt;".",COUNTIF(X$73:X76,"*病*")&gt;0),".",""),IF(X76="病",$A875,""),IF(AND(LEN(X76)&gt;=2,ISNUMBER(SEARCH("病",X76))),$A875&amp;"("&amp;SUBSTITUTE(REPLACE(X76,1,SEARCH("病",X76)-1,""),"病","")&amp;""&amp;")",""))</f>
        <v/>
      </c>
      <c r="Y875" s="65" t="str">
        <f ca="1">CONCATENATE(IF(AND(LEN(Y874)&gt;=1,Y874&lt;&gt;".",COUNTIF(Y$73:Y76,"*病*")&gt;0),".",""),IF(Y76="病",$A875,""),IF(AND(LEN(Y76)&gt;=2,ISNUMBER(SEARCH("病",Y76))),$A875&amp;"("&amp;SUBSTITUTE(REPLACE(Y76,1,SEARCH("病",Y76)-1,""),"病","")&amp;""&amp;")",""))</f>
        <v/>
      </c>
      <c r="Z875" s="65" t="str">
        <f ca="1">CONCATENATE(IF(AND(LEN(Z874)&gt;=1,Z874&lt;&gt;".",COUNTIF(Z$73:Z76,"*病*")&gt;0),".",""),IF(Z76="病",$A875,""),IF(AND(LEN(Z76)&gt;=2,ISNUMBER(SEARCH("病",Z76))),$A875&amp;"("&amp;SUBSTITUTE(REPLACE(Z76,1,SEARCH("病",Z76)-1,""),"病","")&amp;""&amp;")",""))</f>
        <v/>
      </c>
      <c r="AA875" s="65" t="str">
        <f ca="1">CONCATENATE(IF(AND(LEN(AA874)&gt;=1,AA874&lt;&gt;".",COUNTIF(AA$73:AA76,"*病*")&gt;0),".",""),IF(AA76="病",$A875,""),IF(AND(LEN(AA76)&gt;=2,ISNUMBER(SEARCH("病",AA76))),$A875&amp;"("&amp;SUBSTITUTE(REPLACE(AA76,1,SEARCH("病",AA76)-1,""),"病","")&amp;""&amp;")",""))</f>
        <v/>
      </c>
      <c r="AB875" s="65" t="str">
        <f ca="1">CONCATENATE(IF(AND(LEN(AB874)&gt;=1,AB874&lt;&gt;".",COUNTIF(AB$73:AB76,"*病*")&gt;0),".",""),IF(AB76="病",$A875,""),IF(AND(LEN(AB76)&gt;=2,ISNUMBER(SEARCH("病",AB76))),$A875&amp;"("&amp;SUBSTITUTE(REPLACE(AB76,1,SEARCH("病",AB76)-1,""),"病","")&amp;""&amp;")",""))</f>
        <v/>
      </c>
      <c r="AC875" s="65" t="str">
        <f ca="1">CONCATENATE(IF(AND(LEN(AC874)&gt;=1,AC874&lt;&gt;".",COUNTIF(AC$73:AC76,"*病*")&gt;0),".",""),IF(AC76="病",$A875,""),IF(AND(LEN(AC76)&gt;=2,ISNUMBER(SEARCH("病",AC76))),$A875&amp;"("&amp;SUBSTITUTE(REPLACE(AC76,1,SEARCH("病",AC76)-1,""),"病","")&amp;""&amp;")",""))</f>
        <v/>
      </c>
      <c r="AD875" s="65" t="str">
        <f ca="1">CONCATENATE(IF(AND(LEN(AD874)&gt;=1,AD874&lt;&gt;".",COUNTIF(AD$73:AD76,"*病*")&gt;0),".",""),IF(AD76="病",$A875,""),IF(AND(LEN(AD76)&gt;=2,ISNUMBER(SEARCH("病",AD76))),$A875&amp;"("&amp;SUBSTITUTE(REPLACE(AD76,1,SEARCH("病",AD76)-1,""),"病","")&amp;""&amp;")",""))</f>
        <v/>
      </c>
      <c r="AE875" s="65" t="str">
        <f ca="1">CONCATENATE(IF(AND(LEN(AE874)&gt;=1,AE874&lt;&gt;".",COUNTIF(AE$73:AE76,"*病*")&gt;0),".",""),IF(AE76="病",$A875,""),IF(AND(LEN(AE76)&gt;=2,ISNUMBER(SEARCH("病",AE76))),$A875&amp;"("&amp;SUBSTITUTE(REPLACE(AE76,1,SEARCH("病",AE76)-1,""),"病","")&amp;""&amp;")",""))</f>
        <v/>
      </c>
      <c r="AF875" s="65" t="str">
        <f ca="1">CONCATENATE(IF(AND(LEN(AF874)&gt;=1,AF874&lt;&gt;".",COUNTIF(AF$73:AF76,"*病*")&gt;0),".",""),IF(AF76="病",$A875,""),IF(AND(LEN(AF76)&gt;=2,ISNUMBER(SEARCH("病",AF76))),$A875&amp;"("&amp;SUBSTITUTE(REPLACE(AF76,1,SEARCH("病",AF76)-1,""),"病","")&amp;""&amp;")",""))</f>
        <v/>
      </c>
      <c r="AG875" s="65" t="str">
        <f ca="1">CONCATENATE(IF(AND(LEN(AG874)&gt;=1,AG874&lt;&gt;".",COUNTIF(AG$73:AG76,"*病*")&gt;0),".",""),IF(AG76="病",$A875,""),IF(AND(LEN(AG76)&gt;=2,ISNUMBER(SEARCH("病",AG76))),$A875&amp;"("&amp;SUBSTITUTE(REPLACE(AG76,1,SEARCH("病",AG76)-1,""),"病","")&amp;""&amp;")",""))</f>
        <v/>
      </c>
      <c r="AH875" s="65"/>
      <c r="AI875" s="65"/>
      <c r="AJ875" s="65"/>
    </row>
    <row r="876" spans="1:36">
      <c r="A876" s="65"/>
      <c r="B876" s="65"/>
      <c r="C876" s="65" t="str">
        <f ca="1">CONCATENATE(IF(AND(LEN(C875)&gt;=1,C875&lt;&gt;".",COUNTIF(C$73:C77,"*病*")&gt;0),".",""),IF(C77="病",$A876,""),IF(AND(LEN(C77)&gt;=2,ISNUMBER(SEARCH("病",C77))),$A876&amp;"("&amp;SUBSTITUTE(REPLACE(C77,1,SEARCH("病",C77)-1,""),"病","")&amp;""&amp;")",""))</f>
        <v/>
      </c>
      <c r="D876" s="65" t="str">
        <f ca="1">CONCATENATE(IF(AND(LEN(D875)&gt;=1,D875&lt;&gt;".",COUNTIF(D$73:D77,"*病*")&gt;0),".",""),IF(D77="病",$A876,""),IF(AND(LEN(D77)&gt;=2,ISNUMBER(SEARCH("病",D77))),$A876&amp;"("&amp;SUBSTITUTE(REPLACE(D77,1,SEARCH("病",D77)-1,""),"病","")&amp;""&amp;")",""))</f>
        <v/>
      </c>
      <c r="E876" s="65" t="str">
        <f ca="1">CONCATENATE(IF(AND(LEN(E875)&gt;=1,E875&lt;&gt;".",COUNTIF(E$73:E77,"*病*")&gt;0),".",""),IF(E77="病",$A876,""),IF(AND(LEN(E77)&gt;=2,ISNUMBER(SEARCH("病",E77))),$A876&amp;"("&amp;SUBSTITUTE(REPLACE(E77,1,SEARCH("病",E77)-1,""),"病","")&amp;""&amp;")",""))</f>
        <v/>
      </c>
      <c r="F876" s="65" t="str">
        <f ca="1">CONCATENATE(IF(AND(LEN(F875)&gt;=1,F875&lt;&gt;".",COUNTIF(F$73:F77,"*病*")&gt;0),".",""),IF(F77="病",$A876,""),IF(AND(LEN(F77)&gt;=2,ISNUMBER(SEARCH("病",F77))),$A876&amp;"("&amp;SUBSTITUTE(REPLACE(F77,1,SEARCH("病",F77)-1,""),"病","")&amp;""&amp;")",""))</f>
        <v/>
      </c>
      <c r="G876" s="65" t="str">
        <f ca="1">CONCATENATE(IF(AND(LEN(G875)&gt;=1,G875&lt;&gt;".",COUNTIF(G$73:G77,"*病*")&gt;0),".",""),IF(G77="病",$A876,""),IF(AND(LEN(G77)&gt;=2,ISNUMBER(SEARCH("病",G77))),$A876&amp;"("&amp;SUBSTITUTE(REPLACE(G77,1,SEARCH("病",G77)-1,""),"病","")&amp;""&amp;")",""))</f>
        <v/>
      </c>
      <c r="H876" s="65" t="str">
        <f ca="1">CONCATENATE(IF(AND(LEN(H875)&gt;=1,H875&lt;&gt;".",COUNTIF(H$73:H77,"*病*")&gt;0),".",""),IF(H77="病",$A876,""),IF(AND(LEN(H77)&gt;=2,ISNUMBER(SEARCH("病",H77))),$A876&amp;"("&amp;SUBSTITUTE(REPLACE(H77,1,SEARCH("病",H77)-1,""),"病","")&amp;""&amp;")",""))</f>
        <v/>
      </c>
      <c r="I876" s="65" t="str">
        <f ca="1">CONCATENATE(IF(AND(LEN(I875)&gt;=1,I875&lt;&gt;".",COUNTIF(I$73:I77,"*病*")&gt;0),".",""),IF(I77="病",$A876,""),IF(AND(LEN(I77)&gt;=2,ISNUMBER(SEARCH("病",I77))),$A876&amp;"("&amp;SUBSTITUTE(REPLACE(I77,1,SEARCH("病",I77)-1,""),"病","")&amp;""&amp;")",""))</f>
        <v/>
      </c>
      <c r="J876" s="65" t="str">
        <f ca="1">CONCATENATE(IF(AND(LEN(J875)&gt;=1,J875&lt;&gt;".",COUNTIF(J$73:J77,"*病*")&gt;0),".",""),IF(J77="病",$A876,""),IF(AND(LEN(J77)&gt;=2,ISNUMBER(SEARCH("病",J77))),$A876&amp;"("&amp;SUBSTITUTE(REPLACE(J77,1,SEARCH("病",J77)-1,""),"病","")&amp;""&amp;")",""))</f>
        <v/>
      </c>
      <c r="K876" s="65" t="str">
        <f ca="1">CONCATENATE(IF(AND(LEN(K875)&gt;=1,K875&lt;&gt;".",COUNTIF(K$73:K77,"*病*")&gt;0),".",""),IF(K77="病",$A876,""),IF(AND(LEN(K77)&gt;=2,ISNUMBER(SEARCH("病",K77))),$A876&amp;"("&amp;SUBSTITUTE(REPLACE(K77,1,SEARCH("病",K77)-1,""),"病","")&amp;""&amp;")",""))</f>
        <v/>
      </c>
      <c r="L876" s="65" t="str">
        <f ca="1">CONCATENATE(IF(AND(LEN(L875)&gt;=1,L875&lt;&gt;".",COUNTIF(L$73:L77,"*病*")&gt;0),".",""),IF(L77="病",$A876,""),IF(AND(LEN(L77)&gt;=2,ISNUMBER(SEARCH("病",L77))),$A876&amp;"("&amp;SUBSTITUTE(REPLACE(L77,1,SEARCH("病",L77)-1,""),"病","")&amp;""&amp;")",""))</f>
        <v/>
      </c>
      <c r="M876" s="65" t="str">
        <f ca="1">CONCATENATE(IF(AND(LEN(M875)&gt;=1,M875&lt;&gt;".",COUNTIF(M$73:M77,"*病*")&gt;0),".",""),IF(M77="病",$A876,""),IF(AND(LEN(M77)&gt;=2,ISNUMBER(SEARCH("病",M77))),$A876&amp;"("&amp;SUBSTITUTE(REPLACE(M77,1,SEARCH("病",M77)-1,""),"病","")&amp;""&amp;")",""))</f>
        <v/>
      </c>
      <c r="N876" s="65" t="str">
        <f ca="1">CONCATENATE(IF(AND(LEN(N875)&gt;=1,N875&lt;&gt;".",COUNTIF(N$73:N77,"*病*")&gt;0),".",""),IF(N77="病",$A876,""),IF(AND(LEN(N77)&gt;=2,ISNUMBER(SEARCH("病",N77))),$A876&amp;"("&amp;SUBSTITUTE(REPLACE(N77,1,SEARCH("病",N77)-1,""),"病","")&amp;""&amp;")",""))</f>
        <v/>
      </c>
      <c r="O876" s="65" t="str">
        <f ca="1">CONCATENATE(IF(AND(LEN(O875)&gt;=1,O875&lt;&gt;".",COUNTIF(O$73:O77,"*病*")&gt;0),".",""),IF(O77="病",$A876,""),IF(AND(LEN(O77)&gt;=2,ISNUMBER(SEARCH("病",O77))),$A876&amp;"("&amp;SUBSTITUTE(REPLACE(O77,1,SEARCH("病",O77)-1,""),"病","")&amp;""&amp;")",""))</f>
        <v/>
      </c>
      <c r="P876" s="65" t="str">
        <f ca="1">CONCATENATE(IF(AND(LEN(P875)&gt;=1,P875&lt;&gt;".",COUNTIF(P$73:P77,"*病*")&gt;0),".",""),IF(P77="病",$A876,""),IF(AND(LEN(P77)&gt;=2,ISNUMBER(SEARCH("病",P77))),$A876&amp;"("&amp;SUBSTITUTE(REPLACE(P77,1,SEARCH("病",P77)-1,""),"病","")&amp;""&amp;")",""))</f>
        <v/>
      </c>
      <c r="Q876" s="65" t="str">
        <f ca="1">CONCATENATE(IF(AND(LEN(Q875)&gt;=1,Q875&lt;&gt;".",COUNTIF(Q$73:Q77,"*病*")&gt;0),".",""),IF(Q77="病",$A876,""),IF(AND(LEN(Q77)&gt;=2,ISNUMBER(SEARCH("病",Q77))),$A876&amp;"("&amp;SUBSTITUTE(REPLACE(Q77,1,SEARCH("病",Q77)-1,""),"病","")&amp;""&amp;")",""))</f>
        <v/>
      </c>
      <c r="R876" s="65" t="str">
        <f ca="1">CONCATENATE(IF(AND(LEN(R875)&gt;=1,R875&lt;&gt;".",COUNTIF(R$73:R77,"*病*")&gt;0),".",""),IF(R77="病",$A876,""),IF(AND(LEN(R77)&gt;=2,ISNUMBER(SEARCH("病",R77))),$A876&amp;"("&amp;SUBSTITUTE(REPLACE(R77,1,SEARCH("病",R77)-1,""),"病","")&amp;""&amp;")",""))</f>
        <v/>
      </c>
      <c r="S876" s="65" t="str">
        <f ca="1">CONCATENATE(IF(AND(LEN(S875)&gt;=1,S875&lt;&gt;".",COUNTIF(S$73:S77,"*病*")&gt;0),".",""),IF(S77="病",$A876,""),IF(AND(LEN(S77)&gt;=2,ISNUMBER(SEARCH("病",S77))),$A876&amp;"("&amp;SUBSTITUTE(REPLACE(S77,1,SEARCH("病",S77)-1,""),"病","")&amp;""&amp;")",""))</f>
        <v/>
      </c>
      <c r="T876" s="65" t="str">
        <f ca="1">CONCATENATE(IF(AND(LEN(T875)&gt;=1,T875&lt;&gt;".",COUNTIF(T$73:T77,"*病*")&gt;0),".",""),IF(T77="病",$A876,""),IF(AND(LEN(T77)&gt;=2,ISNUMBER(SEARCH("病",T77))),$A876&amp;"("&amp;SUBSTITUTE(REPLACE(T77,1,SEARCH("病",T77)-1,""),"病","")&amp;""&amp;")",""))</f>
        <v/>
      </c>
      <c r="U876" s="65" t="str">
        <f ca="1">CONCATENATE(IF(AND(LEN(U875)&gt;=1,U875&lt;&gt;".",COUNTIF(U$73:U77,"*病*")&gt;0),".",""),IF(U77="病",$A876,""),IF(AND(LEN(U77)&gt;=2,ISNUMBER(SEARCH("病",U77))),$A876&amp;"("&amp;SUBSTITUTE(REPLACE(U77,1,SEARCH("病",U77)-1,""),"病","")&amp;""&amp;")",""))</f>
        <v/>
      </c>
      <c r="V876" s="65" t="str">
        <f ca="1">CONCATENATE(IF(AND(LEN(V875)&gt;=1,V875&lt;&gt;".",COUNTIF(V$73:V77,"*病*")&gt;0),".",""),IF(V77="病",$A876,""),IF(AND(LEN(V77)&gt;=2,ISNUMBER(SEARCH("病",V77))),$A876&amp;"("&amp;SUBSTITUTE(REPLACE(V77,1,SEARCH("病",V77)-1,""),"病","")&amp;""&amp;")",""))</f>
        <v/>
      </c>
      <c r="W876" s="65" t="str">
        <f ca="1">CONCATENATE(IF(AND(LEN(W875)&gt;=1,W875&lt;&gt;".",COUNTIF(W$73:W77,"*病*")&gt;0),".",""),IF(W77="病",$A876,""),IF(AND(LEN(W77)&gt;=2,ISNUMBER(SEARCH("病",W77))),$A876&amp;"("&amp;SUBSTITUTE(REPLACE(W77,1,SEARCH("病",W77)-1,""),"病","")&amp;""&amp;")",""))</f>
        <v/>
      </c>
      <c r="X876" s="65" t="str">
        <f ca="1">CONCATENATE(IF(AND(LEN(X875)&gt;=1,X875&lt;&gt;".",COUNTIF(X$73:X77,"*病*")&gt;0),".",""),IF(X77="病",$A876,""),IF(AND(LEN(X77)&gt;=2,ISNUMBER(SEARCH("病",X77))),$A876&amp;"("&amp;SUBSTITUTE(REPLACE(X77,1,SEARCH("病",X77)-1,""),"病","")&amp;""&amp;")",""))</f>
        <v/>
      </c>
      <c r="Y876" s="65" t="str">
        <f ca="1">CONCATENATE(IF(AND(LEN(Y875)&gt;=1,Y875&lt;&gt;".",COUNTIF(Y$73:Y77,"*病*")&gt;0),".",""),IF(Y77="病",$A876,""),IF(AND(LEN(Y77)&gt;=2,ISNUMBER(SEARCH("病",Y77))),$A876&amp;"("&amp;SUBSTITUTE(REPLACE(Y77,1,SEARCH("病",Y77)-1,""),"病","")&amp;""&amp;")",""))</f>
        <v/>
      </c>
      <c r="Z876" s="65" t="str">
        <f ca="1">CONCATENATE(IF(AND(LEN(Z875)&gt;=1,Z875&lt;&gt;".",COUNTIF(Z$73:Z77,"*病*")&gt;0),".",""),IF(Z77="病",$A876,""),IF(AND(LEN(Z77)&gt;=2,ISNUMBER(SEARCH("病",Z77))),$A876&amp;"("&amp;SUBSTITUTE(REPLACE(Z77,1,SEARCH("病",Z77)-1,""),"病","")&amp;""&amp;")",""))</f>
        <v/>
      </c>
      <c r="AA876" s="65" t="str">
        <f ca="1">CONCATENATE(IF(AND(LEN(AA875)&gt;=1,AA875&lt;&gt;".",COUNTIF(AA$73:AA77,"*病*")&gt;0),".",""),IF(AA77="病",$A876,""),IF(AND(LEN(AA77)&gt;=2,ISNUMBER(SEARCH("病",AA77))),$A876&amp;"("&amp;SUBSTITUTE(REPLACE(AA77,1,SEARCH("病",AA77)-1,""),"病","")&amp;""&amp;")",""))</f>
        <v/>
      </c>
      <c r="AB876" s="65" t="str">
        <f ca="1">CONCATENATE(IF(AND(LEN(AB875)&gt;=1,AB875&lt;&gt;".",COUNTIF(AB$73:AB77,"*病*")&gt;0),".",""),IF(AB77="病",$A876,""),IF(AND(LEN(AB77)&gt;=2,ISNUMBER(SEARCH("病",AB77))),$A876&amp;"("&amp;SUBSTITUTE(REPLACE(AB77,1,SEARCH("病",AB77)-1,""),"病","")&amp;""&amp;")",""))</f>
        <v/>
      </c>
      <c r="AC876" s="65" t="str">
        <f ca="1">CONCATENATE(IF(AND(LEN(AC875)&gt;=1,AC875&lt;&gt;".",COUNTIF(AC$73:AC77,"*病*")&gt;0),".",""),IF(AC77="病",$A876,""),IF(AND(LEN(AC77)&gt;=2,ISNUMBER(SEARCH("病",AC77))),$A876&amp;"("&amp;SUBSTITUTE(REPLACE(AC77,1,SEARCH("病",AC77)-1,""),"病","")&amp;""&amp;")",""))</f>
        <v/>
      </c>
      <c r="AD876" s="65" t="str">
        <f ca="1">CONCATENATE(IF(AND(LEN(AD875)&gt;=1,AD875&lt;&gt;".",COUNTIF(AD$73:AD77,"*病*")&gt;0),".",""),IF(AD77="病",$A876,""),IF(AND(LEN(AD77)&gt;=2,ISNUMBER(SEARCH("病",AD77))),$A876&amp;"("&amp;SUBSTITUTE(REPLACE(AD77,1,SEARCH("病",AD77)-1,""),"病","")&amp;""&amp;")",""))</f>
        <v/>
      </c>
      <c r="AE876" s="65" t="str">
        <f ca="1">CONCATENATE(IF(AND(LEN(AE875)&gt;=1,AE875&lt;&gt;".",COUNTIF(AE$73:AE77,"*病*")&gt;0),".",""),IF(AE77="病",$A876,""),IF(AND(LEN(AE77)&gt;=2,ISNUMBER(SEARCH("病",AE77))),$A876&amp;"("&amp;SUBSTITUTE(REPLACE(AE77,1,SEARCH("病",AE77)-1,""),"病","")&amp;""&amp;")",""))</f>
        <v/>
      </c>
      <c r="AF876" s="65" t="str">
        <f ca="1">CONCATENATE(IF(AND(LEN(AF875)&gt;=1,AF875&lt;&gt;".",COUNTIF(AF$73:AF77,"*病*")&gt;0),".",""),IF(AF77="病",$A876,""),IF(AND(LEN(AF77)&gt;=2,ISNUMBER(SEARCH("病",AF77))),$A876&amp;"("&amp;SUBSTITUTE(REPLACE(AF77,1,SEARCH("病",AF77)-1,""),"病","")&amp;""&amp;")",""))</f>
        <v/>
      </c>
      <c r="AG876" s="65" t="str">
        <f ca="1">CONCATENATE(IF(AND(LEN(AG875)&gt;=1,AG875&lt;&gt;".",COUNTIF(AG$73:AG77,"*病*")&gt;0),".",""),IF(AG77="病",$A876,""),IF(AND(LEN(AG77)&gt;=2,ISNUMBER(SEARCH("病",AG77))),$A876&amp;"("&amp;SUBSTITUTE(REPLACE(AG77,1,SEARCH("病",AG77)-1,""),"病","")&amp;""&amp;")",""))</f>
        <v/>
      </c>
      <c r="AH876" s="65"/>
      <c r="AI876" s="65"/>
      <c r="AJ876" s="65"/>
    </row>
    <row r="877" spans="1:36">
      <c r="A877" s="65"/>
      <c r="B877" s="65"/>
      <c r="C877" s="65" t="str">
        <f ca="1">CONCATENATE(IF(AND(LEN(C876)&gt;=1,C876&lt;&gt;".",COUNTIF(C$73:C78,"*病*")&gt;0),".",""),IF(C78="病",$A877,""),IF(AND(LEN(C78)&gt;=2,ISNUMBER(SEARCH("病",C78))),$A877&amp;"("&amp;SUBSTITUTE(REPLACE(C78,1,SEARCH("病",C78)-1,""),"病","")&amp;""&amp;")",""))</f>
        <v/>
      </c>
      <c r="D877" s="65" t="str">
        <f ca="1">CONCATENATE(IF(AND(LEN(D876)&gt;=1,D876&lt;&gt;".",COUNTIF(D$73:D78,"*病*")&gt;0),".",""),IF(D78="病",$A877,""),IF(AND(LEN(D78)&gt;=2,ISNUMBER(SEARCH("病",D78))),$A877&amp;"("&amp;SUBSTITUTE(REPLACE(D78,1,SEARCH("病",D78)-1,""),"病","")&amp;""&amp;")",""))</f>
        <v/>
      </c>
      <c r="E877" s="65" t="str">
        <f ca="1">CONCATENATE(IF(AND(LEN(E876)&gt;=1,E876&lt;&gt;".",COUNTIF(E$73:E78,"*病*")&gt;0),".",""),IF(E78="病",$A877,""),IF(AND(LEN(E78)&gt;=2,ISNUMBER(SEARCH("病",E78))),$A877&amp;"("&amp;SUBSTITUTE(REPLACE(E78,1,SEARCH("病",E78)-1,""),"病","")&amp;""&amp;")",""))</f>
        <v/>
      </c>
      <c r="F877" s="65" t="str">
        <f ca="1">CONCATENATE(IF(AND(LEN(F876)&gt;=1,F876&lt;&gt;".",COUNTIF(F$73:F78,"*病*")&gt;0),".",""),IF(F78="病",$A877,""),IF(AND(LEN(F78)&gt;=2,ISNUMBER(SEARCH("病",F78))),$A877&amp;"("&amp;SUBSTITUTE(REPLACE(F78,1,SEARCH("病",F78)-1,""),"病","")&amp;""&amp;")",""))</f>
        <v/>
      </c>
      <c r="G877" s="65" t="str">
        <f ca="1">CONCATENATE(IF(AND(LEN(G876)&gt;=1,G876&lt;&gt;".",COUNTIF(G$73:G78,"*病*")&gt;0),".",""),IF(G78="病",$A877,""),IF(AND(LEN(G78)&gt;=2,ISNUMBER(SEARCH("病",G78))),$A877&amp;"("&amp;SUBSTITUTE(REPLACE(G78,1,SEARCH("病",G78)-1,""),"病","")&amp;""&amp;")",""))</f>
        <v/>
      </c>
      <c r="H877" s="65" t="str">
        <f ca="1">CONCATENATE(IF(AND(LEN(H876)&gt;=1,H876&lt;&gt;".",COUNTIF(H$73:H78,"*病*")&gt;0),".",""),IF(H78="病",$A877,""),IF(AND(LEN(H78)&gt;=2,ISNUMBER(SEARCH("病",H78))),$A877&amp;"("&amp;SUBSTITUTE(REPLACE(H78,1,SEARCH("病",H78)-1,""),"病","")&amp;""&amp;")",""))</f>
        <v/>
      </c>
      <c r="I877" s="65" t="str">
        <f ca="1">CONCATENATE(IF(AND(LEN(I876)&gt;=1,I876&lt;&gt;".",COUNTIF(I$73:I78,"*病*")&gt;0),".",""),IF(I78="病",$A877,""),IF(AND(LEN(I78)&gt;=2,ISNUMBER(SEARCH("病",I78))),$A877&amp;"("&amp;SUBSTITUTE(REPLACE(I78,1,SEARCH("病",I78)-1,""),"病","")&amp;""&amp;")",""))</f>
        <v/>
      </c>
      <c r="J877" s="65" t="str">
        <f ca="1">CONCATENATE(IF(AND(LEN(J876)&gt;=1,J876&lt;&gt;".",COUNTIF(J$73:J78,"*病*")&gt;0),".",""),IF(J78="病",$A877,""),IF(AND(LEN(J78)&gt;=2,ISNUMBER(SEARCH("病",J78))),$A877&amp;"("&amp;SUBSTITUTE(REPLACE(J78,1,SEARCH("病",J78)-1,""),"病","")&amp;""&amp;")",""))</f>
        <v/>
      </c>
      <c r="K877" s="65" t="str">
        <f ca="1">CONCATENATE(IF(AND(LEN(K876)&gt;=1,K876&lt;&gt;".",COUNTIF(K$73:K78,"*病*")&gt;0),".",""),IF(K78="病",$A877,""),IF(AND(LEN(K78)&gt;=2,ISNUMBER(SEARCH("病",K78))),$A877&amp;"("&amp;SUBSTITUTE(REPLACE(K78,1,SEARCH("病",K78)-1,""),"病","")&amp;""&amp;")",""))</f>
        <v/>
      </c>
      <c r="L877" s="65" t="str">
        <f ca="1">CONCATENATE(IF(AND(LEN(L876)&gt;=1,L876&lt;&gt;".",COUNTIF(L$73:L78,"*病*")&gt;0),".",""),IF(L78="病",$A877,""),IF(AND(LEN(L78)&gt;=2,ISNUMBER(SEARCH("病",L78))),$A877&amp;"("&amp;SUBSTITUTE(REPLACE(L78,1,SEARCH("病",L78)-1,""),"病","")&amp;""&amp;")",""))</f>
        <v/>
      </c>
      <c r="M877" s="65" t="str">
        <f ca="1">CONCATENATE(IF(AND(LEN(M876)&gt;=1,M876&lt;&gt;".",COUNTIF(M$73:M78,"*病*")&gt;0),".",""),IF(M78="病",$A877,""),IF(AND(LEN(M78)&gt;=2,ISNUMBER(SEARCH("病",M78))),$A877&amp;"("&amp;SUBSTITUTE(REPLACE(M78,1,SEARCH("病",M78)-1,""),"病","")&amp;""&amp;")",""))</f>
        <v/>
      </c>
      <c r="N877" s="65" t="str">
        <f ca="1">CONCATENATE(IF(AND(LEN(N876)&gt;=1,N876&lt;&gt;".",COUNTIF(N$73:N78,"*病*")&gt;0),".",""),IF(N78="病",$A877,""),IF(AND(LEN(N78)&gt;=2,ISNUMBER(SEARCH("病",N78))),$A877&amp;"("&amp;SUBSTITUTE(REPLACE(N78,1,SEARCH("病",N78)-1,""),"病","")&amp;""&amp;")",""))</f>
        <v/>
      </c>
      <c r="O877" s="65" t="str">
        <f ca="1">CONCATENATE(IF(AND(LEN(O876)&gt;=1,O876&lt;&gt;".",COUNTIF(O$73:O78,"*病*")&gt;0),".",""),IF(O78="病",$A877,""),IF(AND(LEN(O78)&gt;=2,ISNUMBER(SEARCH("病",O78))),$A877&amp;"("&amp;SUBSTITUTE(REPLACE(O78,1,SEARCH("病",O78)-1,""),"病","")&amp;""&amp;")",""))</f>
        <v/>
      </c>
      <c r="P877" s="65" t="str">
        <f ca="1">CONCATENATE(IF(AND(LEN(P876)&gt;=1,P876&lt;&gt;".",COUNTIF(P$73:P78,"*病*")&gt;0),".",""),IF(P78="病",$A877,""),IF(AND(LEN(P78)&gt;=2,ISNUMBER(SEARCH("病",P78))),$A877&amp;"("&amp;SUBSTITUTE(REPLACE(P78,1,SEARCH("病",P78)-1,""),"病","")&amp;""&amp;")",""))</f>
        <v/>
      </c>
      <c r="Q877" s="65" t="str">
        <f ca="1">CONCATENATE(IF(AND(LEN(Q876)&gt;=1,Q876&lt;&gt;".",COUNTIF(Q$73:Q78,"*病*")&gt;0),".",""),IF(Q78="病",$A877,""),IF(AND(LEN(Q78)&gt;=2,ISNUMBER(SEARCH("病",Q78))),$A877&amp;"("&amp;SUBSTITUTE(REPLACE(Q78,1,SEARCH("病",Q78)-1,""),"病","")&amp;""&amp;")",""))</f>
        <v/>
      </c>
      <c r="R877" s="65" t="str">
        <f ca="1">CONCATENATE(IF(AND(LEN(R876)&gt;=1,R876&lt;&gt;".",COUNTIF(R$73:R78,"*病*")&gt;0),".",""),IF(R78="病",$A877,""),IF(AND(LEN(R78)&gt;=2,ISNUMBER(SEARCH("病",R78))),$A877&amp;"("&amp;SUBSTITUTE(REPLACE(R78,1,SEARCH("病",R78)-1,""),"病","")&amp;""&amp;")",""))</f>
        <v/>
      </c>
      <c r="S877" s="65" t="str">
        <f ca="1">CONCATENATE(IF(AND(LEN(S876)&gt;=1,S876&lt;&gt;".",COUNTIF(S$73:S78,"*病*")&gt;0),".",""),IF(S78="病",$A877,""),IF(AND(LEN(S78)&gt;=2,ISNUMBER(SEARCH("病",S78))),$A877&amp;"("&amp;SUBSTITUTE(REPLACE(S78,1,SEARCH("病",S78)-1,""),"病","")&amp;""&amp;")",""))</f>
        <v/>
      </c>
      <c r="T877" s="65" t="str">
        <f ca="1">CONCATENATE(IF(AND(LEN(T876)&gt;=1,T876&lt;&gt;".",COUNTIF(T$73:T78,"*病*")&gt;0),".",""),IF(T78="病",$A877,""),IF(AND(LEN(T78)&gt;=2,ISNUMBER(SEARCH("病",T78))),$A877&amp;"("&amp;SUBSTITUTE(REPLACE(T78,1,SEARCH("病",T78)-1,""),"病","")&amp;""&amp;")",""))</f>
        <v/>
      </c>
      <c r="U877" s="65" t="str">
        <f ca="1">CONCATENATE(IF(AND(LEN(U876)&gt;=1,U876&lt;&gt;".",COUNTIF(U$73:U78,"*病*")&gt;0),".",""),IF(U78="病",$A877,""),IF(AND(LEN(U78)&gt;=2,ISNUMBER(SEARCH("病",U78))),$A877&amp;"("&amp;SUBSTITUTE(REPLACE(U78,1,SEARCH("病",U78)-1,""),"病","")&amp;""&amp;")",""))</f>
        <v/>
      </c>
      <c r="V877" s="65" t="str">
        <f ca="1">CONCATENATE(IF(AND(LEN(V876)&gt;=1,V876&lt;&gt;".",COUNTIF(V$73:V78,"*病*")&gt;0),".",""),IF(V78="病",$A877,""),IF(AND(LEN(V78)&gt;=2,ISNUMBER(SEARCH("病",V78))),$A877&amp;"("&amp;SUBSTITUTE(REPLACE(V78,1,SEARCH("病",V78)-1,""),"病","")&amp;""&amp;")",""))</f>
        <v/>
      </c>
      <c r="W877" s="65" t="str">
        <f ca="1">CONCATENATE(IF(AND(LEN(W876)&gt;=1,W876&lt;&gt;".",COUNTIF(W$73:W78,"*病*")&gt;0),".",""),IF(W78="病",$A877,""),IF(AND(LEN(W78)&gt;=2,ISNUMBER(SEARCH("病",W78))),$A877&amp;"("&amp;SUBSTITUTE(REPLACE(W78,1,SEARCH("病",W78)-1,""),"病","")&amp;""&amp;")",""))</f>
        <v/>
      </c>
      <c r="X877" s="65" t="str">
        <f ca="1">CONCATENATE(IF(AND(LEN(X876)&gt;=1,X876&lt;&gt;".",COUNTIF(X$73:X78,"*病*")&gt;0),".",""),IF(X78="病",$A877,""),IF(AND(LEN(X78)&gt;=2,ISNUMBER(SEARCH("病",X78))),$A877&amp;"("&amp;SUBSTITUTE(REPLACE(X78,1,SEARCH("病",X78)-1,""),"病","")&amp;""&amp;")",""))</f>
        <v/>
      </c>
      <c r="Y877" s="65" t="str">
        <f ca="1">CONCATENATE(IF(AND(LEN(Y876)&gt;=1,Y876&lt;&gt;".",COUNTIF(Y$73:Y78,"*病*")&gt;0),".",""),IF(Y78="病",$A877,""),IF(AND(LEN(Y78)&gt;=2,ISNUMBER(SEARCH("病",Y78))),$A877&amp;"("&amp;SUBSTITUTE(REPLACE(Y78,1,SEARCH("病",Y78)-1,""),"病","")&amp;""&amp;")",""))</f>
        <v/>
      </c>
      <c r="Z877" s="65" t="str">
        <f ca="1">CONCATENATE(IF(AND(LEN(Z876)&gt;=1,Z876&lt;&gt;".",COUNTIF(Z$73:Z78,"*病*")&gt;0),".",""),IF(Z78="病",$A877,""),IF(AND(LEN(Z78)&gt;=2,ISNUMBER(SEARCH("病",Z78))),$A877&amp;"("&amp;SUBSTITUTE(REPLACE(Z78,1,SEARCH("病",Z78)-1,""),"病","")&amp;""&amp;")",""))</f>
        <v/>
      </c>
      <c r="AA877" s="65" t="str">
        <f ca="1">CONCATENATE(IF(AND(LEN(AA876)&gt;=1,AA876&lt;&gt;".",COUNTIF(AA$73:AA78,"*病*")&gt;0),".",""),IF(AA78="病",$A877,""),IF(AND(LEN(AA78)&gt;=2,ISNUMBER(SEARCH("病",AA78))),$A877&amp;"("&amp;SUBSTITUTE(REPLACE(AA78,1,SEARCH("病",AA78)-1,""),"病","")&amp;""&amp;")",""))</f>
        <v/>
      </c>
      <c r="AB877" s="65" t="str">
        <f ca="1">CONCATENATE(IF(AND(LEN(AB876)&gt;=1,AB876&lt;&gt;".",COUNTIF(AB$73:AB78,"*病*")&gt;0),".",""),IF(AB78="病",$A877,""),IF(AND(LEN(AB78)&gt;=2,ISNUMBER(SEARCH("病",AB78))),$A877&amp;"("&amp;SUBSTITUTE(REPLACE(AB78,1,SEARCH("病",AB78)-1,""),"病","")&amp;""&amp;")",""))</f>
        <v/>
      </c>
      <c r="AC877" s="65" t="str">
        <f ca="1">CONCATENATE(IF(AND(LEN(AC876)&gt;=1,AC876&lt;&gt;".",COUNTIF(AC$73:AC78,"*病*")&gt;0),".",""),IF(AC78="病",$A877,""),IF(AND(LEN(AC78)&gt;=2,ISNUMBER(SEARCH("病",AC78))),$A877&amp;"("&amp;SUBSTITUTE(REPLACE(AC78,1,SEARCH("病",AC78)-1,""),"病","")&amp;""&amp;")",""))</f>
        <v/>
      </c>
      <c r="AD877" s="65" t="str">
        <f ca="1">CONCATENATE(IF(AND(LEN(AD876)&gt;=1,AD876&lt;&gt;".",COUNTIF(AD$73:AD78,"*病*")&gt;0),".",""),IF(AD78="病",$A877,""),IF(AND(LEN(AD78)&gt;=2,ISNUMBER(SEARCH("病",AD78))),$A877&amp;"("&amp;SUBSTITUTE(REPLACE(AD78,1,SEARCH("病",AD78)-1,""),"病","")&amp;""&amp;")",""))</f>
        <v/>
      </c>
      <c r="AE877" s="65" t="str">
        <f ca="1">CONCATENATE(IF(AND(LEN(AE876)&gt;=1,AE876&lt;&gt;".",COUNTIF(AE$73:AE78,"*病*")&gt;0),".",""),IF(AE78="病",$A877,""),IF(AND(LEN(AE78)&gt;=2,ISNUMBER(SEARCH("病",AE78))),$A877&amp;"("&amp;SUBSTITUTE(REPLACE(AE78,1,SEARCH("病",AE78)-1,""),"病","")&amp;""&amp;")",""))</f>
        <v/>
      </c>
      <c r="AF877" s="65" t="str">
        <f ca="1">CONCATENATE(IF(AND(LEN(AF876)&gt;=1,AF876&lt;&gt;".",COUNTIF(AF$73:AF78,"*病*")&gt;0),".",""),IF(AF78="病",$A877,""),IF(AND(LEN(AF78)&gt;=2,ISNUMBER(SEARCH("病",AF78))),$A877&amp;"("&amp;SUBSTITUTE(REPLACE(AF78,1,SEARCH("病",AF78)-1,""),"病","")&amp;""&amp;")",""))</f>
        <v/>
      </c>
      <c r="AG877" s="65" t="str">
        <f ca="1">CONCATENATE(IF(AND(LEN(AG876)&gt;=1,AG876&lt;&gt;".",COUNTIF(AG$73:AG78,"*病*")&gt;0),".",""),IF(AG78="病",$A877,""),IF(AND(LEN(AG78)&gt;=2,ISNUMBER(SEARCH("病",AG78))),$A877&amp;"("&amp;SUBSTITUTE(REPLACE(AG78,1,SEARCH("病",AG78)-1,""),"病","")&amp;""&amp;")",""))</f>
        <v/>
      </c>
      <c r="AH877" s="65"/>
      <c r="AI877" s="65"/>
      <c r="AJ877" s="65"/>
    </row>
    <row r="878" spans="1:36">
      <c r="A878" s="65"/>
      <c r="B878" s="65"/>
      <c r="C878" s="65" t="str">
        <f ca="1">CONCATENATE(IF(AND(LEN(C877)&gt;=1,C877&lt;&gt;".",COUNTIF(C$73:C79,"*病*")&gt;0),".",""),IF(C79="病",$A878,""),IF(AND(LEN(C79)&gt;=2,ISNUMBER(SEARCH("病",C79))),$A878&amp;"("&amp;SUBSTITUTE(REPLACE(C79,1,SEARCH("病",C79)-1,""),"病","")&amp;""&amp;")",""))</f>
        <v/>
      </c>
      <c r="D878" s="65" t="str">
        <f ca="1">CONCATENATE(IF(AND(LEN(D877)&gt;=1,D877&lt;&gt;".",COUNTIF(D$73:D79,"*病*")&gt;0),".",""),IF(D79="病",$A878,""),IF(AND(LEN(D79)&gt;=2,ISNUMBER(SEARCH("病",D79))),$A878&amp;"("&amp;SUBSTITUTE(REPLACE(D79,1,SEARCH("病",D79)-1,""),"病","")&amp;""&amp;")",""))</f>
        <v/>
      </c>
      <c r="E878" s="65" t="str">
        <f ca="1">CONCATENATE(IF(AND(LEN(E877)&gt;=1,E877&lt;&gt;".",COUNTIF(E$73:E79,"*病*")&gt;0),".",""),IF(E79="病",$A878,""),IF(AND(LEN(E79)&gt;=2,ISNUMBER(SEARCH("病",E79))),$A878&amp;"("&amp;SUBSTITUTE(REPLACE(E79,1,SEARCH("病",E79)-1,""),"病","")&amp;""&amp;")",""))</f>
        <v/>
      </c>
      <c r="F878" s="65" t="str">
        <f ca="1">CONCATENATE(IF(AND(LEN(F877)&gt;=1,F877&lt;&gt;".",COUNTIF(F$73:F79,"*病*")&gt;0),".",""),IF(F79="病",$A878,""),IF(AND(LEN(F79)&gt;=2,ISNUMBER(SEARCH("病",F79))),$A878&amp;"("&amp;SUBSTITUTE(REPLACE(F79,1,SEARCH("病",F79)-1,""),"病","")&amp;""&amp;")",""))</f>
        <v/>
      </c>
      <c r="G878" s="65" t="str">
        <f ca="1">CONCATENATE(IF(AND(LEN(G877)&gt;=1,G877&lt;&gt;".",COUNTIF(G$73:G79,"*病*")&gt;0),".",""),IF(G79="病",$A878,""),IF(AND(LEN(G79)&gt;=2,ISNUMBER(SEARCH("病",G79))),$A878&amp;"("&amp;SUBSTITUTE(REPLACE(G79,1,SEARCH("病",G79)-1,""),"病","")&amp;""&amp;")",""))</f>
        <v/>
      </c>
      <c r="H878" s="65" t="str">
        <f ca="1">CONCATENATE(IF(AND(LEN(H877)&gt;=1,H877&lt;&gt;".",COUNTIF(H$73:H79,"*病*")&gt;0),".",""),IF(H79="病",$A878,""),IF(AND(LEN(H79)&gt;=2,ISNUMBER(SEARCH("病",H79))),$A878&amp;"("&amp;SUBSTITUTE(REPLACE(H79,1,SEARCH("病",H79)-1,""),"病","")&amp;""&amp;")",""))</f>
        <v/>
      </c>
      <c r="I878" s="65" t="str">
        <f ca="1">CONCATENATE(IF(AND(LEN(I877)&gt;=1,I877&lt;&gt;".",COUNTIF(I$73:I79,"*病*")&gt;0),".",""),IF(I79="病",$A878,""),IF(AND(LEN(I79)&gt;=2,ISNUMBER(SEARCH("病",I79))),$A878&amp;"("&amp;SUBSTITUTE(REPLACE(I79,1,SEARCH("病",I79)-1,""),"病","")&amp;""&amp;")",""))</f>
        <v/>
      </c>
      <c r="J878" s="65" t="str">
        <f ca="1">CONCATENATE(IF(AND(LEN(J877)&gt;=1,J877&lt;&gt;".",COUNTIF(J$73:J79,"*病*")&gt;0),".",""),IF(J79="病",$A878,""),IF(AND(LEN(J79)&gt;=2,ISNUMBER(SEARCH("病",J79))),$A878&amp;"("&amp;SUBSTITUTE(REPLACE(J79,1,SEARCH("病",J79)-1,""),"病","")&amp;""&amp;")",""))</f>
        <v/>
      </c>
      <c r="K878" s="65" t="str">
        <f ca="1">CONCATENATE(IF(AND(LEN(K877)&gt;=1,K877&lt;&gt;".",COUNTIF(K$73:K79,"*病*")&gt;0),".",""),IF(K79="病",$A878,""),IF(AND(LEN(K79)&gt;=2,ISNUMBER(SEARCH("病",K79))),$A878&amp;"("&amp;SUBSTITUTE(REPLACE(K79,1,SEARCH("病",K79)-1,""),"病","")&amp;""&amp;")",""))</f>
        <v/>
      </c>
      <c r="L878" s="65" t="str">
        <f ca="1">CONCATENATE(IF(AND(LEN(L877)&gt;=1,L877&lt;&gt;".",COUNTIF(L$73:L79,"*病*")&gt;0),".",""),IF(L79="病",$A878,""),IF(AND(LEN(L79)&gt;=2,ISNUMBER(SEARCH("病",L79))),$A878&amp;"("&amp;SUBSTITUTE(REPLACE(L79,1,SEARCH("病",L79)-1,""),"病","")&amp;""&amp;")",""))</f>
        <v/>
      </c>
      <c r="M878" s="65" t="str">
        <f ca="1">CONCATENATE(IF(AND(LEN(M877)&gt;=1,M877&lt;&gt;".",COUNTIF(M$73:M79,"*病*")&gt;0),".",""),IF(M79="病",$A878,""),IF(AND(LEN(M79)&gt;=2,ISNUMBER(SEARCH("病",M79))),$A878&amp;"("&amp;SUBSTITUTE(REPLACE(M79,1,SEARCH("病",M79)-1,""),"病","")&amp;""&amp;")",""))</f>
        <v/>
      </c>
      <c r="N878" s="65" t="str">
        <f ca="1">CONCATENATE(IF(AND(LEN(N877)&gt;=1,N877&lt;&gt;".",COUNTIF(N$73:N79,"*病*")&gt;0),".",""),IF(N79="病",$A878,""),IF(AND(LEN(N79)&gt;=2,ISNUMBER(SEARCH("病",N79))),$A878&amp;"("&amp;SUBSTITUTE(REPLACE(N79,1,SEARCH("病",N79)-1,""),"病","")&amp;""&amp;")",""))</f>
        <v/>
      </c>
      <c r="O878" s="65" t="str">
        <f ca="1">CONCATENATE(IF(AND(LEN(O877)&gt;=1,O877&lt;&gt;".",COUNTIF(O$73:O79,"*病*")&gt;0),".",""),IF(O79="病",$A878,""),IF(AND(LEN(O79)&gt;=2,ISNUMBER(SEARCH("病",O79))),$A878&amp;"("&amp;SUBSTITUTE(REPLACE(O79,1,SEARCH("病",O79)-1,""),"病","")&amp;""&amp;")",""))</f>
        <v/>
      </c>
      <c r="P878" s="65" t="str">
        <f ca="1">CONCATENATE(IF(AND(LEN(P877)&gt;=1,P877&lt;&gt;".",COUNTIF(P$73:P79,"*病*")&gt;0),".",""),IF(P79="病",$A878,""),IF(AND(LEN(P79)&gt;=2,ISNUMBER(SEARCH("病",P79))),$A878&amp;"("&amp;SUBSTITUTE(REPLACE(P79,1,SEARCH("病",P79)-1,""),"病","")&amp;""&amp;")",""))</f>
        <v/>
      </c>
      <c r="Q878" s="65" t="str">
        <f ca="1">CONCATENATE(IF(AND(LEN(Q877)&gt;=1,Q877&lt;&gt;".",COUNTIF(Q$73:Q79,"*病*")&gt;0),".",""),IF(Q79="病",$A878,""),IF(AND(LEN(Q79)&gt;=2,ISNUMBER(SEARCH("病",Q79))),$A878&amp;"("&amp;SUBSTITUTE(REPLACE(Q79,1,SEARCH("病",Q79)-1,""),"病","")&amp;""&amp;")",""))</f>
        <v/>
      </c>
      <c r="R878" s="65" t="str">
        <f ca="1">CONCATENATE(IF(AND(LEN(R877)&gt;=1,R877&lt;&gt;".",COUNTIF(R$73:R79,"*病*")&gt;0),".",""),IF(R79="病",$A878,""),IF(AND(LEN(R79)&gt;=2,ISNUMBER(SEARCH("病",R79))),$A878&amp;"("&amp;SUBSTITUTE(REPLACE(R79,1,SEARCH("病",R79)-1,""),"病","")&amp;""&amp;")",""))</f>
        <v/>
      </c>
      <c r="S878" s="65" t="str">
        <f ca="1">CONCATENATE(IF(AND(LEN(S877)&gt;=1,S877&lt;&gt;".",COUNTIF(S$73:S79,"*病*")&gt;0),".",""),IF(S79="病",$A878,""),IF(AND(LEN(S79)&gt;=2,ISNUMBER(SEARCH("病",S79))),$A878&amp;"("&amp;SUBSTITUTE(REPLACE(S79,1,SEARCH("病",S79)-1,""),"病","")&amp;""&amp;")",""))</f>
        <v/>
      </c>
      <c r="T878" s="65" t="str">
        <f ca="1">CONCATENATE(IF(AND(LEN(T877)&gt;=1,T877&lt;&gt;".",COUNTIF(T$73:T79,"*病*")&gt;0),".",""),IF(T79="病",$A878,""),IF(AND(LEN(T79)&gt;=2,ISNUMBER(SEARCH("病",T79))),$A878&amp;"("&amp;SUBSTITUTE(REPLACE(T79,1,SEARCH("病",T79)-1,""),"病","")&amp;""&amp;")",""))</f>
        <v/>
      </c>
      <c r="U878" s="65" t="str">
        <f ca="1">CONCATENATE(IF(AND(LEN(U877)&gt;=1,U877&lt;&gt;".",COUNTIF(U$73:U79,"*病*")&gt;0),".",""),IF(U79="病",$A878,""),IF(AND(LEN(U79)&gt;=2,ISNUMBER(SEARCH("病",U79))),$A878&amp;"("&amp;SUBSTITUTE(REPLACE(U79,1,SEARCH("病",U79)-1,""),"病","")&amp;""&amp;")",""))</f>
        <v/>
      </c>
      <c r="V878" s="65" t="str">
        <f ca="1">CONCATENATE(IF(AND(LEN(V877)&gt;=1,V877&lt;&gt;".",COUNTIF(V$73:V79,"*病*")&gt;0),".",""),IF(V79="病",$A878,""),IF(AND(LEN(V79)&gt;=2,ISNUMBER(SEARCH("病",V79))),$A878&amp;"("&amp;SUBSTITUTE(REPLACE(V79,1,SEARCH("病",V79)-1,""),"病","")&amp;""&amp;")",""))</f>
        <v/>
      </c>
      <c r="W878" s="65" t="str">
        <f ca="1">CONCATENATE(IF(AND(LEN(W877)&gt;=1,W877&lt;&gt;".",COUNTIF(W$73:W79,"*病*")&gt;0),".",""),IF(W79="病",$A878,""),IF(AND(LEN(W79)&gt;=2,ISNUMBER(SEARCH("病",W79))),$A878&amp;"("&amp;SUBSTITUTE(REPLACE(W79,1,SEARCH("病",W79)-1,""),"病","")&amp;""&amp;")",""))</f>
        <v/>
      </c>
      <c r="X878" s="65" t="str">
        <f ca="1">CONCATENATE(IF(AND(LEN(X877)&gt;=1,X877&lt;&gt;".",COUNTIF(X$73:X79,"*病*")&gt;0),".",""),IF(X79="病",$A878,""),IF(AND(LEN(X79)&gt;=2,ISNUMBER(SEARCH("病",X79))),$A878&amp;"("&amp;SUBSTITUTE(REPLACE(X79,1,SEARCH("病",X79)-1,""),"病","")&amp;""&amp;")",""))</f>
        <v/>
      </c>
      <c r="Y878" s="65" t="str">
        <f ca="1">CONCATENATE(IF(AND(LEN(Y877)&gt;=1,Y877&lt;&gt;".",COUNTIF(Y$73:Y79,"*病*")&gt;0),".",""),IF(Y79="病",$A878,""),IF(AND(LEN(Y79)&gt;=2,ISNUMBER(SEARCH("病",Y79))),$A878&amp;"("&amp;SUBSTITUTE(REPLACE(Y79,1,SEARCH("病",Y79)-1,""),"病","")&amp;""&amp;")",""))</f>
        <v/>
      </c>
      <c r="Z878" s="65" t="str">
        <f ca="1">CONCATENATE(IF(AND(LEN(Z877)&gt;=1,Z877&lt;&gt;".",COUNTIF(Z$73:Z79,"*病*")&gt;0),".",""),IF(Z79="病",$A878,""),IF(AND(LEN(Z79)&gt;=2,ISNUMBER(SEARCH("病",Z79))),$A878&amp;"("&amp;SUBSTITUTE(REPLACE(Z79,1,SEARCH("病",Z79)-1,""),"病","")&amp;""&amp;")",""))</f>
        <v/>
      </c>
      <c r="AA878" s="65" t="str">
        <f ca="1">CONCATENATE(IF(AND(LEN(AA877)&gt;=1,AA877&lt;&gt;".",COUNTIF(AA$73:AA79,"*病*")&gt;0),".",""),IF(AA79="病",$A878,""),IF(AND(LEN(AA79)&gt;=2,ISNUMBER(SEARCH("病",AA79))),$A878&amp;"("&amp;SUBSTITUTE(REPLACE(AA79,1,SEARCH("病",AA79)-1,""),"病","")&amp;""&amp;")",""))</f>
        <v/>
      </c>
      <c r="AB878" s="65" t="str">
        <f ca="1">CONCATENATE(IF(AND(LEN(AB877)&gt;=1,AB877&lt;&gt;".",COUNTIF(AB$73:AB79,"*病*")&gt;0),".",""),IF(AB79="病",$A878,""),IF(AND(LEN(AB79)&gt;=2,ISNUMBER(SEARCH("病",AB79))),$A878&amp;"("&amp;SUBSTITUTE(REPLACE(AB79,1,SEARCH("病",AB79)-1,""),"病","")&amp;""&amp;")",""))</f>
        <v/>
      </c>
      <c r="AC878" s="65" t="str">
        <f ca="1">CONCATENATE(IF(AND(LEN(AC877)&gt;=1,AC877&lt;&gt;".",COUNTIF(AC$73:AC79,"*病*")&gt;0),".",""),IF(AC79="病",$A878,""),IF(AND(LEN(AC79)&gt;=2,ISNUMBER(SEARCH("病",AC79))),$A878&amp;"("&amp;SUBSTITUTE(REPLACE(AC79,1,SEARCH("病",AC79)-1,""),"病","")&amp;""&amp;")",""))</f>
        <v/>
      </c>
      <c r="AD878" s="65" t="str">
        <f ca="1">CONCATENATE(IF(AND(LEN(AD877)&gt;=1,AD877&lt;&gt;".",COUNTIF(AD$73:AD79,"*病*")&gt;0),".",""),IF(AD79="病",$A878,""),IF(AND(LEN(AD79)&gt;=2,ISNUMBER(SEARCH("病",AD79))),$A878&amp;"("&amp;SUBSTITUTE(REPLACE(AD79,1,SEARCH("病",AD79)-1,""),"病","")&amp;""&amp;")",""))</f>
        <v/>
      </c>
      <c r="AE878" s="65" t="str">
        <f ca="1">CONCATENATE(IF(AND(LEN(AE877)&gt;=1,AE877&lt;&gt;".",COUNTIF(AE$73:AE79,"*病*")&gt;0),".",""),IF(AE79="病",$A878,""),IF(AND(LEN(AE79)&gt;=2,ISNUMBER(SEARCH("病",AE79))),$A878&amp;"("&amp;SUBSTITUTE(REPLACE(AE79,1,SEARCH("病",AE79)-1,""),"病","")&amp;""&amp;")",""))</f>
        <v/>
      </c>
      <c r="AF878" s="65" t="str">
        <f ca="1">CONCATENATE(IF(AND(LEN(AF877)&gt;=1,AF877&lt;&gt;".",COUNTIF(AF$73:AF79,"*病*")&gt;0),".",""),IF(AF79="病",$A878,""),IF(AND(LEN(AF79)&gt;=2,ISNUMBER(SEARCH("病",AF79))),$A878&amp;"("&amp;SUBSTITUTE(REPLACE(AF79,1,SEARCH("病",AF79)-1,""),"病","")&amp;""&amp;")",""))</f>
        <v/>
      </c>
      <c r="AG878" s="65" t="str">
        <f ca="1">CONCATENATE(IF(AND(LEN(AG877)&gt;=1,AG877&lt;&gt;".",COUNTIF(AG$73:AG79,"*病*")&gt;0),".",""),IF(AG79="病",$A878,""),IF(AND(LEN(AG79)&gt;=2,ISNUMBER(SEARCH("病",AG79))),$A878&amp;"("&amp;SUBSTITUTE(REPLACE(AG79,1,SEARCH("病",AG79)-1,""),"病","")&amp;""&amp;")",""))</f>
        <v/>
      </c>
      <c r="AH878" s="65"/>
      <c r="AI878" s="65"/>
      <c r="AJ878" s="65"/>
    </row>
    <row r="879" spans="1:36">
      <c r="A879" s="65"/>
      <c r="B879" s="65"/>
      <c r="C879" s="65" t="str">
        <f ca="1">CONCATENATE(IF(AND(LEN(C878)&gt;=1,C878&lt;&gt;".",COUNTIF(C$73:C80,"*病*")&gt;0),".",""),IF(C80="病",$A879,""),IF(AND(LEN(C80)&gt;=2,ISNUMBER(SEARCH("病",C80))),$A879&amp;"("&amp;SUBSTITUTE(REPLACE(C80,1,SEARCH("病",C80)-1,""),"病","")&amp;""&amp;")",""))</f>
        <v/>
      </c>
      <c r="D879" s="65" t="str">
        <f ca="1">CONCATENATE(IF(AND(LEN(D878)&gt;=1,D878&lt;&gt;".",COUNTIF(D$73:D80,"*病*")&gt;0),".",""),IF(D80="病",$A879,""),IF(AND(LEN(D80)&gt;=2,ISNUMBER(SEARCH("病",D80))),$A879&amp;"("&amp;SUBSTITUTE(REPLACE(D80,1,SEARCH("病",D80)-1,""),"病","")&amp;""&amp;")",""))</f>
        <v/>
      </c>
      <c r="E879" s="65" t="str">
        <f ca="1">CONCATENATE(IF(AND(LEN(E878)&gt;=1,E878&lt;&gt;".",COUNTIF(E$73:E80,"*病*")&gt;0),".",""),IF(E80="病",$A879,""),IF(AND(LEN(E80)&gt;=2,ISNUMBER(SEARCH("病",E80))),$A879&amp;"("&amp;SUBSTITUTE(REPLACE(E80,1,SEARCH("病",E80)-1,""),"病","")&amp;""&amp;")",""))</f>
        <v/>
      </c>
      <c r="F879" s="65" t="str">
        <f ca="1">CONCATENATE(IF(AND(LEN(F878)&gt;=1,F878&lt;&gt;".",COUNTIF(F$73:F80,"*病*")&gt;0),".",""),IF(F80="病",$A879,""),IF(AND(LEN(F80)&gt;=2,ISNUMBER(SEARCH("病",F80))),$A879&amp;"("&amp;SUBSTITUTE(REPLACE(F80,1,SEARCH("病",F80)-1,""),"病","")&amp;""&amp;")",""))</f>
        <v/>
      </c>
      <c r="G879" s="65" t="str">
        <f ca="1">CONCATENATE(IF(AND(LEN(G878)&gt;=1,G878&lt;&gt;".",COUNTIF(G$73:G80,"*病*")&gt;0),".",""),IF(G80="病",$A879,""),IF(AND(LEN(G80)&gt;=2,ISNUMBER(SEARCH("病",G80))),$A879&amp;"("&amp;SUBSTITUTE(REPLACE(G80,1,SEARCH("病",G80)-1,""),"病","")&amp;""&amp;")",""))</f>
        <v/>
      </c>
      <c r="H879" s="65" t="str">
        <f ca="1">CONCATENATE(IF(AND(LEN(H878)&gt;=1,H878&lt;&gt;".",COUNTIF(H$73:H80,"*病*")&gt;0),".",""),IF(H80="病",$A879,""),IF(AND(LEN(H80)&gt;=2,ISNUMBER(SEARCH("病",H80))),$A879&amp;"("&amp;SUBSTITUTE(REPLACE(H80,1,SEARCH("病",H80)-1,""),"病","")&amp;""&amp;")",""))</f>
        <v/>
      </c>
      <c r="I879" s="65" t="str">
        <f ca="1">CONCATENATE(IF(AND(LEN(I878)&gt;=1,I878&lt;&gt;".",COUNTIF(I$73:I80,"*病*")&gt;0),".",""),IF(I80="病",$A879,""),IF(AND(LEN(I80)&gt;=2,ISNUMBER(SEARCH("病",I80))),$A879&amp;"("&amp;SUBSTITUTE(REPLACE(I80,1,SEARCH("病",I80)-1,""),"病","")&amp;""&amp;")",""))</f>
        <v/>
      </c>
      <c r="J879" s="65" t="str">
        <f ca="1">CONCATENATE(IF(AND(LEN(J878)&gt;=1,J878&lt;&gt;".",COUNTIF(J$73:J80,"*病*")&gt;0),".",""),IF(J80="病",$A879,""),IF(AND(LEN(J80)&gt;=2,ISNUMBER(SEARCH("病",J80))),$A879&amp;"("&amp;SUBSTITUTE(REPLACE(J80,1,SEARCH("病",J80)-1,""),"病","")&amp;""&amp;")",""))</f>
        <v/>
      </c>
      <c r="K879" s="65" t="str">
        <f ca="1">CONCATENATE(IF(AND(LEN(K878)&gt;=1,K878&lt;&gt;".",COUNTIF(K$73:K80,"*病*")&gt;0),".",""),IF(K80="病",$A879,""),IF(AND(LEN(K80)&gt;=2,ISNUMBER(SEARCH("病",K80))),$A879&amp;"("&amp;SUBSTITUTE(REPLACE(K80,1,SEARCH("病",K80)-1,""),"病","")&amp;""&amp;")",""))</f>
        <v/>
      </c>
      <c r="L879" s="65" t="str">
        <f ca="1">CONCATENATE(IF(AND(LEN(L878)&gt;=1,L878&lt;&gt;".",COUNTIF(L$73:L80,"*病*")&gt;0),".",""),IF(L80="病",$A879,""),IF(AND(LEN(L80)&gt;=2,ISNUMBER(SEARCH("病",L80))),$A879&amp;"("&amp;SUBSTITUTE(REPLACE(L80,1,SEARCH("病",L80)-1,""),"病","")&amp;""&amp;")",""))</f>
        <v/>
      </c>
      <c r="M879" s="65" t="str">
        <f ca="1">CONCATENATE(IF(AND(LEN(M878)&gt;=1,M878&lt;&gt;".",COUNTIF(M$73:M80,"*病*")&gt;0),".",""),IF(M80="病",$A879,""),IF(AND(LEN(M80)&gt;=2,ISNUMBER(SEARCH("病",M80))),$A879&amp;"("&amp;SUBSTITUTE(REPLACE(M80,1,SEARCH("病",M80)-1,""),"病","")&amp;""&amp;")",""))</f>
        <v/>
      </c>
      <c r="N879" s="65" t="str">
        <f ca="1">CONCATENATE(IF(AND(LEN(N878)&gt;=1,N878&lt;&gt;".",COUNTIF(N$73:N80,"*病*")&gt;0),".",""),IF(N80="病",$A879,""),IF(AND(LEN(N80)&gt;=2,ISNUMBER(SEARCH("病",N80))),$A879&amp;"("&amp;SUBSTITUTE(REPLACE(N80,1,SEARCH("病",N80)-1,""),"病","")&amp;""&amp;")",""))</f>
        <v/>
      </c>
      <c r="O879" s="65" t="str">
        <f ca="1">CONCATENATE(IF(AND(LEN(O878)&gt;=1,O878&lt;&gt;".",COUNTIF(O$73:O80,"*病*")&gt;0),".",""),IF(O80="病",$A879,""),IF(AND(LEN(O80)&gt;=2,ISNUMBER(SEARCH("病",O80))),$A879&amp;"("&amp;SUBSTITUTE(REPLACE(O80,1,SEARCH("病",O80)-1,""),"病","")&amp;""&amp;")",""))</f>
        <v/>
      </c>
      <c r="P879" s="65" t="str">
        <f ca="1">CONCATENATE(IF(AND(LEN(P878)&gt;=1,P878&lt;&gt;".",COUNTIF(P$73:P80,"*病*")&gt;0),".",""),IF(P80="病",$A879,""),IF(AND(LEN(P80)&gt;=2,ISNUMBER(SEARCH("病",P80))),$A879&amp;"("&amp;SUBSTITUTE(REPLACE(P80,1,SEARCH("病",P80)-1,""),"病","")&amp;""&amp;")",""))</f>
        <v/>
      </c>
      <c r="Q879" s="65" t="str">
        <f ca="1">CONCATENATE(IF(AND(LEN(Q878)&gt;=1,Q878&lt;&gt;".",COUNTIF(Q$73:Q80,"*病*")&gt;0),".",""),IF(Q80="病",$A879,""),IF(AND(LEN(Q80)&gt;=2,ISNUMBER(SEARCH("病",Q80))),$A879&amp;"("&amp;SUBSTITUTE(REPLACE(Q80,1,SEARCH("病",Q80)-1,""),"病","")&amp;""&amp;")",""))</f>
        <v/>
      </c>
      <c r="R879" s="65" t="str">
        <f ca="1">CONCATENATE(IF(AND(LEN(R878)&gt;=1,R878&lt;&gt;".",COUNTIF(R$73:R80,"*病*")&gt;0),".",""),IF(R80="病",$A879,""),IF(AND(LEN(R80)&gt;=2,ISNUMBER(SEARCH("病",R80))),$A879&amp;"("&amp;SUBSTITUTE(REPLACE(R80,1,SEARCH("病",R80)-1,""),"病","")&amp;""&amp;")",""))</f>
        <v/>
      </c>
      <c r="S879" s="65" t="str">
        <f ca="1">CONCATENATE(IF(AND(LEN(S878)&gt;=1,S878&lt;&gt;".",COUNTIF(S$73:S80,"*病*")&gt;0),".",""),IF(S80="病",$A879,""),IF(AND(LEN(S80)&gt;=2,ISNUMBER(SEARCH("病",S80))),$A879&amp;"("&amp;SUBSTITUTE(REPLACE(S80,1,SEARCH("病",S80)-1,""),"病","")&amp;""&amp;")",""))</f>
        <v/>
      </c>
      <c r="T879" s="65" t="str">
        <f ca="1">CONCATENATE(IF(AND(LEN(T878)&gt;=1,T878&lt;&gt;".",COUNTIF(T$73:T80,"*病*")&gt;0),".",""),IF(T80="病",$A879,""),IF(AND(LEN(T80)&gt;=2,ISNUMBER(SEARCH("病",T80))),$A879&amp;"("&amp;SUBSTITUTE(REPLACE(T80,1,SEARCH("病",T80)-1,""),"病","")&amp;""&amp;")",""))</f>
        <v/>
      </c>
      <c r="U879" s="65" t="str">
        <f ca="1">CONCATENATE(IF(AND(LEN(U878)&gt;=1,U878&lt;&gt;".",COUNTIF(U$73:U80,"*病*")&gt;0),".",""),IF(U80="病",$A879,""),IF(AND(LEN(U80)&gt;=2,ISNUMBER(SEARCH("病",U80))),$A879&amp;"("&amp;SUBSTITUTE(REPLACE(U80,1,SEARCH("病",U80)-1,""),"病","")&amp;""&amp;")",""))</f>
        <v/>
      </c>
      <c r="V879" s="65" t="str">
        <f ca="1">CONCATENATE(IF(AND(LEN(V878)&gt;=1,V878&lt;&gt;".",COUNTIF(V$73:V80,"*病*")&gt;0),".",""),IF(V80="病",$A879,""),IF(AND(LEN(V80)&gt;=2,ISNUMBER(SEARCH("病",V80))),$A879&amp;"("&amp;SUBSTITUTE(REPLACE(V80,1,SEARCH("病",V80)-1,""),"病","")&amp;""&amp;")",""))</f>
        <v/>
      </c>
      <c r="W879" s="65" t="str">
        <f ca="1">CONCATENATE(IF(AND(LEN(W878)&gt;=1,W878&lt;&gt;".",COUNTIF(W$73:W80,"*病*")&gt;0),".",""),IF(W80="病",$A879,""),IF(AND(LEN(W80)&gt;=2,ISNUMBER(SEARCH("病",W80))),$A879&amp;"("&amp;SUBSTITUTE(REPLACE(W80,1,SEARCH("病",W80)-1,""),"病","")&amp;""&amp;")",""))</f>
        <v/>
      </c>
      <c r="X879" s="65" t="str">
        <f ca="1">CONCATENATE(IF(AND(LEN(X878)&gt;=1,X878&lt;&gt;".",COUNTIF(X$73:X80,"*病*")&gt;0),".",""),IF(X80="病",$A879,""),IF(AND(LEN(X80)&gt;=2,ISNUMBER(SEARCH("病",X80))),$A879&amp;"("&amp;SUBSTITUTE(REPLACE(X80,1,SEARCH("病",X80)-1,""),"病","")&amp;""&amp;")",""))</f>
        <v/>
      </c>
      <c r="Y879" s="65" t="str">
        <f ca="1">CONCATENATE(IF(AND(LEN(Y878)&gt;=1,Y878&lt;&gt;".",COUNTIF(Y$73:Y80,"*病*")&gt;0),".",""),IF(Y80="病",$A879,""),IF(AND(LEN(Y80)&gt;=2,ISNUMBER(SEARCH("病",Y80))),$A879&amp;"("&amp;SUBSTITUTE(REPLACE(Y80,1,SEARCH("病",Y80)-1,""),"病","")&amp;""&amp;")",""))</f>
        <v/>
      </c>
      <c r="Z879" s="65" t="str">
        <f ca="1">CONCATENATE(IF(AND(LEN(Z878)&gt;=1,Z878&lt;&gt;".",COUNTIF(Z$73:Z80,"*病*")&gt;0),".",""),IF(Z80="病",$A879,""),IF(AND(LEN(Z80)&gt;=2,ISNUMBER(SEARCH("病",Z80))),$A879&amp;"("&amp;SUBSTITUTE(REPLACE(Z80,1,SEARCH("病",Z80)-1,""),"病","")&amp;""&amp;")",""))</f>
        <v/>
      </c>
      <c r="AA879" s="65" t="str">
        <f ca="1">CONCATENATE(IF(AND(LEN(AA878)&gt;=1,AA878&lt;&gt;".",COUNTIF(AA$73:AA80,"*病*")&gt;0),".",""),IF(AA80="病",$A879,""),IF(AND(LEN(AA80)&gt;=2,ISNUMBER(SEARCH("病",AA80))),$A879&amp;"("&amp;SUBSTITUTE(REPLACE(AA80,1,SEARCH("病",AA80)-1,""),"病","")&amp;""&amp;")",""))</f>
        <v/>
      </c>
      <c r="AB879" s="65" t="str">
        <f ca="1">CONCATENATE(IF(AND(LEN(AB878)&gt;=1,AB878&lt;&gt;".",COUNTIF(AB$73:AB80,"*病*")&gt;0),".",""),IF(AB80="病",$A879,""),IF(AND(LEN(AB80)&gt;=2,ISNUMBER(SEARCH("病",AB80))),$A879&amp;"("&amp;SUBSTITUTE(REPLACE(AB80,1,SEARCH("病",AB80)-1,""),"病","")&amp;""&amp;")",""))</f>
        <v/>
      </c>
      <c r="AC879" s="65" t="str">
        <f ca="1">CONCATENATE(IF(AND(LEN(AC878)&gt;=1,AC878&lt;&gt;".",COUNTIF(AC$73:AC80,"*病*")&gt;0),".",""),IF(AC80="病",$A879,""),IF(AND(LEN(AC80)&gt;=2,ISNUMBER(SEARCH("病",AC80))),$A879&amp;"("&amp;SUBSTITUTE(REPLACE(AC80,1,SEARCH("病",AC80)-1,""),"病","")&amp;""&amp;")",""))</f>
        <v/>
      </c>
      <c r="AD879" s="65" t="str">
        <f ca="1">CONCATENATE(IF(AND(LEN(AD878)&gt;=1,AD878&lt;&gt;".",COUNTIF(AD$73:AD80,"*病*")&gt;0),".",""),IF(AD80="病",$A879,""),IF(AND(LEN(AD80)&gt;=2,ISNUMBER(SEARCH("病",AD80))),$A879&amp;"("&amp;SUBSTITUTE(REPLACE(AD80,1,SEARCH("病",AD80)-1,""),"病","")&amp;""&amp;")",""))</f>
        <v/>
      </c>
      <c r="AE879" s="65" t="str">
        <f ca="1">CONCATENATE(IF(AND(LEN(AE878)&gt;=1,AE878&lt;&gt;".",COUNTIF(AE$73:AE80,"*病*")&gt;0),".",""),IF(AE80="病",$A879,""),IF(AND(LEN(AE80)&gt;=2,ISNUMBER(SEARCH("病",AE80))),$A879&amp;"("&amp;SUBSTITUTE(REPLACE(AE80,1,SEARCH("病",AE80)-1,""),"病","")&amp;""&amp;")",""))</f>
        <v/>
      </c>
      <c r="AF879" s="65" t="str">
        <f ca="1">CONCATENATE(IF(AND(LEN(AF878)&gt;=1,AF878&lt;&gt;".",COUNTIF(AF$73:AF80,"*病*")&gt;0),".",""),IF(AF80="病",$A879,""),IF(AND(LEN(AF80)&gt;=2,ISNUMBER(SEARCH("病",AF80))),$A879&amp;"("&amp;SUBSTITUTE(REPLACE(AF80,1,SEARCH("病",AF80)-1,""),"病","")&amp;""&amp;")",""))</f>
        <v/>
      </c>
      <c r="AG879" s="65" t="str">
        <f ca="1">CONCATENATE(IF(AND(LEN(AG878)&gt;=1,AG878&lt;&gt;".",COUNTIF(AG$73:AG80,"*病*")&gt;0),".",""),IF(AG80="病",$A879,""),IF(AND(LEN(AG80)&gt;=2,ISNUMBER(SEARCH("病",AG80))),$A879&amp;"("&amp;SUBSTITUTE(REPLACE(AG80,1,SEARCH("病",AG80)-1,""),"病","")&amp;""&amp;")",""))</f>
        <v/>
      </c>
      <c r="AH879" s="65"/>
      <c r="AI879" s="65"/>
      <c r="AJ879" s="65"/>
    </row>
    <row r="880" spans="1:36">
      <c r="A880" s="65"/>
      <c r="B880" s="65"/>
      <c r="C880" s="65" t="str">
        <f ca="1">CONCATENATE(IF(AND(LEN(C879)&gt;=1,C879&lt;&gt;".",COUNTIF(C$73:C81,"*病*")&gt;0),".",""),IF(C81="病",$A880,""),IF(AND(LEN(C81)&gt;=2,ISNUMBER(SEARCH("病",C81))),$A880&amp;"("&amp;SUBSTITUTE(REPLACE(C81,1,SEARCH("病",C81)-1,""),"病","")&amp;""&amp;")",""))</f>
        <v/>
      </c>
      <c r="D880" s="65" t="str">
        <f ca="1">CONCATENATE(IF(AND(LEN(D879)&gt;=1,D879&lt;&gt;".",COUNTIF(D$73:D81,"*病*")&gt;0),".",""),IF(D81="病",$A880,""),IF(AND(LEN(D81)&gt;=2,ISNUMBER(SEARCH("病",D81))),$A880&amp;"("&amp;SUBSTITUTE(REPLACE(D81,1,SEARCH("病",D81)-1,""),"病","")&amp;""&amp;")",""))</f>
        <v/>
      </c>
      <c r="E880" s="65" t="str">
        <f ca="1">CONCATENATE(IF(AND(LEN(E879)&gt;=1,E879&lt;&gt;".",COUNTIF(E$73:E81,"*病*")&gt;0),".",""),IF(E81="病",$A880,""),IF(AND(LEN(E81)&gt;=2,ISNUMBER(SEARCH("病",E81))),$A880&amp;"("&amp;SUBSTITUTE(REPLACE(E81,1,SEARCH("病",E81)-1,""),"病","")&amp;""&amp;")",""))</f>
        <v/>
      </c>
      <c r="F880" s="65" t="str">
        <f ca="1">CONCATENATE(IF(AND(LEN(F879)&gt;=1,F879&lt;&gt;".",COUNTIF(F$73:F81,"*病*")&gt;0),".",""),IF(F81="病",$A880,""),IF(AND(LEN(F81)&gt;=2,ISNUMBER(SEARCH("病",F81))),$A880&amp;"("&amp;SUBSTITUTE(REPLACE(F81,1,SEARCH("病",F81)-1,""),"病","")&amp;""&amp;")",""))</f>
        <v/>
      </c>
      <c r="G880" s="65" t="str">
        <f ca="1">CONCATENATE(IF(AND(LEN(G879)&gt;=1,G879&lt;&gt;".",COUNTIF(G$73:G81,"*病*")&gt;0),".",""),IF(G81="病",$A880,""),IF(AND(LEN(G81)&gt;=2,ISNUMBER(SEARCH("病",G81))),$A880&amp;"("&amp;SUBSTITUTE(REPLACE(G81,1,SEARCH("病",G81)-1,""),"病","")&amp;""&amp;")",""))</f>
        <v/>
      </c>
      <c r="H880" s="65" t="str">
        <f ca="1">CONCATENATE(IF(AND(LEN(H879)&gt;=1,H879&lt;&gt;".",COUNTIF(H$73:H81,"*病*")&gt;0),".",""),IF(H81="病",$A880,""),IF(AND(LEN(H81)&gt;=2,ISNUMBER(SEARCH("病",H81))),$A880&amp;"("&amp;SUBSTITUTE(REPLACE(H81,1,SEARCH("病",H81)-1,""),"病","")&amp;""&amp;")",""))</f>
        <v/>
      </c>
      <c r="I880" s="65" t="str">
        <f ca="1">CONCATENATE(IF(AND(LEN(I879)&gt;=1,I879&lt;&gt;".",COUNTIF(I$73:I81,"*病*")&gt;0),".",""),IF(I81="病",$A880,""),IF(AND(LEN(I81)&gt;=2,ISNUMBER(SEARCH("病",I81))),$A880&amp;"("&amp;SUBSTITUTE(REPLACE(I81,1,SEARCH("病",I81)-1,""),"病","")&amp;""&amp;")",""))</f>
        <v/>
      </c>
      <c r="J880" s="65" t="str">
        <f ca="1">CONCATENATE(IF(AND(LEN(J879)&gt;=1,J879&lt;&gt;".",COUNTIF(J$73:J81,"*病*")&gt;0),".",""),IF(J81="病",$A880,""),IF(AND(LEN(J81)&gt;=2,ISNUMBER(SEARCH("病",J81))),$A880&amp;"("&amp;SUBSTITUTE(REPLACE(J81,1,SEARCH("病",J81)-1,""),"病","")&amp;""&amp;")",""))</f>
        <v/>
      </c>
      <c r="K880" s="65" t="str">
        <f ca="1">CONCATENATE(IF(AND(LEN(K879)&gt;=1,K879&lt;&gt;".",COUNTIF(K$73:K81,"*病*")&gt;0),".",""),IF(K81="病",$A880,""),IF(AND(LEN(K81)&gt;=2,ISNUMBER(SEARCH("病",K81))),$A880&amp;"("&amp;SUBSTITUTE(REPLACE(K81,1,SEARCH("病",K81)-1,""),"病","")&amp;""&amp;")",""))</f>
        <v/>
      </c>
      <c r="L880" s="65" t="str">
        <f ca="1">CONCATENATE(IF(AND(LEN(L879)&gt;=1,L879&lt;&gt;".",COUNTIF(L$73:L81,"*病*")&gt;0),".",""),IF(L81="病",$A880,""),IF(AND(LEN(L81)&gt;=2,ISNUMBER(SEARCH("病",L81))),$A880&amp;"("&amp;SUBSTITUTE(REPLACE(L81,1,SEARCH("病",L81)-1,""),"病","")&amp;""&amp;")",""))</f>
        <v/>
      </c>
      <c r="M880" s="65" t="str">
        <f ca="1">CONCATENATE(IF(AND(LEN(M879)&gt;=1,M879&lt;&gt;".",COUNTIF(M$73:M81,"*病*")&gt;0),".",""),IF(M81="病",$A880,""),IF(AND(LEN(M81)&gt;=2,ISNUMBER(SEARCH("病",M81))),$A880&amp;"("&amp;SUBSTITUTE(REPLACE(M81,1,SEARCH("病",M81)-1,""),"病","")&amp;""&amp;")",""))</f>
        <v/>
      </c>
      <c r="N880" s="65" t="str">
        <f ca="1">CONCATENATE(IF(AND(LEN(N879)&gt;=1,N879&lt;&gt;".",COUNTIF(N$73:N81,"*病*")&gt;0),".",""),IF(N81="病",$A880,""),IF(AND(LEN(N81)&gt;=2,ISNUMBER(SEARCH("病",N81))),$A880&amp;"("&amp;SUBSTITUTE(REPLACE(N81,1,SEARCH("病",N81)-1,""),"病","")&amp;""&amp;")",""))</f>
        <v/>
      </c>
      <c r="O880" s="65" t="str">
        <f ca="1">CONCATENATE(IF(AND(LEN(O879)&gt;=1,O879&lt;&gt;".",COUNTIF(O$73:O81,"*病*")&gt;0),".",""),IF(O81="病",$A880,""),IF(AND(LEN(O81)&gt;=2,ISNUMBER(SEARCH("病",O81))),$A880&amp;"("&amp;SUBSTITUTE(REPLACE(O81,1,SEARCH("病",O81)-1,""),"病","")&amp;""&amp;")",""))</f>
        <v/>
      </c>
      <c r="P880" s="65" t="str">
        <f ca="1">CONCATENATE(IF(AND(LEN(P879)&gt;=1,P879&lt;&gt;".",COUNTIF(P$73:P81,"*病*")&gt;0),".",""),IF(P81="病",$A880,""),IF(AND(LEN(P81)&gt;=2,ISNUMBER(SEARCH("病",P81))),$A880&amp;"("&amp;SUBSTITUTE(REPLACE(P81,1,SEARCH("病",P81)-1,""),"病","")&amp;""&amp;")",""))</f>
        <v/>
      </c>
      <c r="Q880" s="65" t="str">
        <f ca="1">CONCATENATE(IF(AND(LEN(Q879)&gt;=1,Q879&lt;&gt;".",COUNTIF(Q$73:Q81,"*病*")&gt;0),".",""),IF(Q81="病",$A880,""),IF(AND(LEN(Q81)&gt;=2,ISNUMBER(SEARCH("病",Q81))),$A880&amp;"("&amp;SUBSTITUTE(REPLACE(Q81,1,SEARCH("病",Q81)-1,""),"病","")&amp;""&amp;")",""))</f>
        <v/>
      </c>
      <c r="R880" s="65" t="str">
        <f ca="1">CONCATENATE(IF(AND(LEN(R879)&gt;=1,R879&lt;&gt;".",COUNTIF(R$73:R81,"*病*")&gt;0),".",""),IF(R81="病",$A880,""),IF(AND(LEN(R81)&gt;=2,ISNUMBER(SEARCH("病",R81))),$A880&amp;"("&amp;SUBSTITUTE(REPLACE(R81,1,SEARCH("病",R81)-1,""),"病","")&amp;""&amp;")",""))</f>
        <v/>
      </c>
      <c r="S880" s="65" t="str">
        <f ca="1">CONCATENATE(IF(AND(LEN(S879)&gt;=1,S879&lt;&gt;".",COUNTIF(S$73:S81,"*病*")&gt;0),".",""),IF(S81="病",$A880,""),IF(AND(LEN(S81)&gt;=2,ISNUMBER(SEARCH("病",S81))),$A880&amp;"("&amp;SUBSTITUTE(REPLACE(S81,1,SEARCH("病",S81)-1,""),"病","")&amp;""&amp;")",""))</f>
        <v/>
      </c>
      <c r="T880" s="65" t="str">
        <f ca="1">CONCATENATE(IF(AND(LEN(T879)&gt;=1,T879&lt;&gt;".",COUNTIF(T$73:T81,"*病*")&gt;0),".",""),IF(T81="病",$A880,""),IF(AND(LEN(T81)&gt;=2,ISNUMBER(SEARCH("病",T81))),$A880&amp;"("&amp;SUBSTITUTE(REPLACE(T81,1,SEARCH("病",T81)-1,""),"病","")&amp;""&amp;")",""))</f>
        <v/>
      </c>
      <c r="U880" s="65" t="str">
        <f ca="1">CONCATENATE(IF(AND(LEN(U879)&gt;=1,U879&lt;&gt;".",COUNTIF(U$73:U81,"*病*")&gt;0),".",""),IF(U81="病",$A880,""),IF(AND(LEN(U81)&gt;=2,ISNUMBER(SEARCH("病",U81))),$A880&amp;"("&amp;SUBSTITUTE(REPLACE(U81,1,SEARCH("病",U81)-1,""),"病","")&amp;""&amp;")",""))</f>
        <v/>
      </c>
      <c r="V880" s="65" t="str">
        <f ca="1">CONCATENATE(IF(AND(LEN(V879)&gt;=1,V879&lt;&gt;".",COUNTIF(V$73:V81,"*病*")&gt;0),".",""),IF(V81="病",$A880,""),IF(AND(LEN(V81)&gt;=2,ISNUMBER(SEARCH("病",V81))),$A880&amp;"("&amp;SUBSTITUTE(REPLACE(V81,1,SEARCH("病",V81)-1,""),"病","")&amp;""&amp;")",""))</f>
        <v/>
      </c>
      <c r="W880" s="65" t="str">
        <f ca="1">CONCATENATE(IF(AND(LEN(W879)&gt;=1,W879&lt;&gt;".",COUNTIF(W$73:W81,"*病*")&gt;0),".",""),IF(W81="病",$A880,""),IF(AND(LEN(W81)&gt;=2,ISNUMBER(SEARCH("病",W81))),$A880&amp;"("&amp;SUBSTITUTE(REPLACE(W81,1,SEARCH("病",W81)-1,""),"病","")&amp;""&amp;")",""))</f>
        <v/>
      </c>
      <c r="X880" s="65" t="str">
        <f ca="1">CONCATENATE(IF(AND(LEN(X879)&gt;=1,X879&lt;&gt;".",COUNTIF(X$73:X81,"*病*")&gt;0),".",""),IF(X81="病",$A880,""),IF(AND(LEN(X81)&gt;=2,ISNUMBER(SEARCH("病",X81))),$A880&amp;"("&amp;SUBSTITUTE(REPLACE(X81,1,SEARCH("病",X81)-1,""),"病","")&amp;""&amp;")",""))</f>
        <v/>
      </c>
      <c r="Y880" s="65" t="str">
        <f ca="1">CONCATENATE(IF(AND(LEN(Y879)&gt;=1,Y879&lt;&gt;".",COUNTIF(Y$73:Y81,"*病*")&gt;0),".",""),IF(Y81="病",$A880,""),IF(AND(LEN(Y81)&gt;=2,ISNUMBER(SEARCH("病",Y81))),$A880&amp;"("&amp;SUBSTITUTE(REPLACE(Y81,1,SEARCH("病",Y81)-1,""),"病","")&amp;""&amp;")",""))</f>
        <v/>
      </c>
      <c r="Z880" s="65" t="str">
        <f ca="1">CONCATENATE(IF(AND(LEN(Z879)&gt;=1,Z879&lt;&gt;".",COUNTIF(Z$73:Z81,"*病*")&gt;0),".",""),IF(Z81="病",$A880,""),IF(AND(LEN(Z81)&gt;=2,ISNUMBER(SEARCH("病",Z81))),$A880&amp;"("&amp;SUBSTITUTE(REPLACE(Z81,1,SEARCH("病",Z81)-1,""),"病","")&amp;""&amp;")",""))</f>
        <v/>
      </c>
      <c r="AA880" s="65" t="str">
        <f ca="1">CONCATENATE(IF(AND(LEN(AA879)&gt;=1,AA879&lt;&gt;".",COUNTIF(AA$73:AA81,"*病*")&gt;0),".",""),IF(AA81="病",$A880,""),IF(AND(LEN(AA81)&gt;=2,ISNUMBER(SEARCH("病",AA81))),$A880&amp;"("&amp;SUBSTITUTE(REPLACE(AA81,1,SEARCH("病",AA81)-1,""),"病","")&amp;""&amp;")",""))</f>
        <v/>
      </c>
      <c r="AB880" s="65" t="str">
        <f ca="1">CONCATENATE(IF(AND(LEN(AB879)&gt;=1,AB879&lt;&gt;".",COUNTIF(AB$73:AB81,"*病*")&gt;0),".",""),IF(AB81="病",$A880,""),IF(AND(LEN(AB81)&gt;=2,ISNUMBER(SEARCH("病",AB81))),$A880&amp;"("&amp;SUBSTITUTE(REPLACE(AB81,1,SEARCH("病",AB81)-1,""),"病","")&amp;""&amp;")",""))</f>
        <v/>
      </c>
      <c r="AC880" s="65" t="str">
        <f ca="1">CONCATENATE(IF(AND(LEN(AC879)&gt;=1,AC879&lt;&gt;".",COUNTIF(AC$73:AC81,"*病*")&gt;0),".",""),IF(AC81="病",$A880,""),IF(AND(LEN(AC81)&gt;=2,ISNUMBER(SEARCH("病",AC81))),$A880&amp;"("&amp;SUBSTITUTE(REPLACE(AC81,1,SEARCH("病",AC81)-1,""),"病","")&amp;""&amp;")",""))</f>
        <v/>
      </c>
      <c r="AD880" s="65" t="str">
        <f ca="1">CONCATENATE(IF(AND(LEN(AD879)&gt;=1,AD879&lt;&gt;".",COUNTIF(AD$73:AD81,"*病*")&gt;0),".",""),IF(AD81="病",$A880,""),IF(AND(LEN(AD81)&gt;=2,ISNUMBER(SEARCH("病",AD81))),$A880&amp;"("&amp;SUBSTITUTE(REPLACE(AD81,1,SEARCH("病",AD81)-1,""),"病","")&amp;""&amp;")",""))</f>
        <v/>
      </c>
      <c r="AE880" s="65" t="str">
        <f ca="1">CONCATENATE(IF(AND(LEN(AE879)&gt;=1,AE879&lt;&gt;".",COUNTIF(AE$73:AE81,"*病*")&gt;0),".",""),IF(AE81="病",$A880,""),IF(AND(LEN(AE81)&gt;=2,ISNUMBER(SEARCH("病",AE81))),$A880&amp;"("&amp;SUBSTITUTE(REPLACE(AE81,1,SEARCH("病",AE81)-1,""),"病","")&amp;""&amp;")",""))</f>
        <v/>
      </c>
      <c r="AF880" s="65" t="str">
        <f ca="1">CONCATENATE(IF(AND(LEN(AF879)&gt;=1,AF879&lt;&gt;".",COUNTIF(AF$73:AF81,"*病*")&gt;0),".",""),IF(AF81="病",$A880,""),IF(AND(LEN(AF81)&gt;=2,ISNUMBER(SEARCH("病",AF81))),$A880&amp;"("&amp;SUBSTITUTE(REPLACE(AF81,1,SEARCH("病",AF81)-1,""),"病","")&amp;""&amp;")",""))</f>
        <v/>
      </c>
      <c r="AG880" s="65" t="str">
        <f ca="1">CONCATENATE(IF(AND(LEN(AG879)&gt;=1,AG879&lt;&gt;".",COUNTIF(AG$73:AG81,"*病*")&gt;0),".",""),IF(AG81="病",$A880,""),IF(AND(LEN(AG81)&gt;=2,ISNUMBER(SEARCH("病",AG81))),$A880&amp;"("&amp;SUBSTITUTE(REPLACE(AG81,1,SEARCH("病",AG81)-1,""),"病","")&amp;""&amp;")",""))</f>
        <v/>
      </c>
      <c r="AH880" s="65"/>
      <c r="AI880" s="65"/>
      <c r="AJ880" s="65"/>
    </row>
    <row r="881" spans="1:36">
      <c r="A881" s="65"/>
      <c r="B881" s="65"/>
      <c r="C881" s="65" t="str">
        <f ca="1">CONCATENATE(IF(AND(LEN(C880)&gt;=1,C880&lt;&gt;".",COUNTIF(C$73:C82,"*病*")&gt;0),".",""),IF(C82="病",$A881,""),IF(AND(LEN(C82)&gt;=2,ISNUMBER(SEARCH("病",C82))),$A881&amp;"("&amp;SUBSTITUTE(REPLACE(C82,1,SEARCH("病",C82)-1,""),"病","")&amp;""&amp;")",""))</f>
        <v/>
      </c>
      <c r="D881" s="65" t="str">
        <f ca="1">CONCATENATE(IF(AND(LEN(D880)&gt;=1,D880&lt;&gt;".",COUNTIF(D$73:D82,"*病*")&gt;0),".",""),IF(D82="病",$A881,""),IF(AND(LEN(D82)&gt;=2,ISNUMBER(SEARCH("病",D82))),$A881&amp;"("&amp;SUBSTITUTE(REPLACE(D82,1,SEARCH("病",D82)-1,""),"病","")&amp;""&amp;")",""))</f>
        <v/>
      </c>
      <c r="E881" s="65" t="str">
        <f ca="1">CONCATENATE(IF(AND(LEN(E880)&gt;=1,E880&lt;&gt;".",COUNTIF(E$73:E82,"*病*")&gt;0),".",""),IF(E82="病",$A881,""),IF(AND(LEN(E82)&gt;=2,ISNUMBER(SEARCH("病",E82))),$A881&amp;"("&amp;SUBSTITUTE(REPLACE(E82,1,SEARCH("病",E82)-1,""),"病","")&amp;""&amp;")",""))</f>
        <v/>
      </c>
      <c r="F881" s="65" t="str">
        <f ca="1">CONCATENATE(IF(AND(LEN(F880)&gt;=1,F880&lt;&gt;".",COUNTIF(F$73:F82,"*病*")&gt;0),".",""),IF(F82="病",$A881,""),IF(AND(LEN(F82)&gt;=2,ISNUMBER(SEARCH("病",F82))),$A881&amp;"("&amp;SUBSTITUTE(REPLACE(F82,1,SEARCH("病",F82)-1,""),"病","")&amp;""&amp;")",""))</f>
        <v/>
      </c>
      <c r="G881" s="65" t="str">
        <f ca="1">CONCATENATE(IF(AND(LEN(G880)&gt;=1,G880&lt;&gt;".",COUNTIF(G$73:G82,"*病*")&gt;0),".",""),IF(G82="病",$A881,""),IF(AND(LEN(G82)&gt;=2,ISNUMBER(SEARCH("病",G82))),$A881&amp;"("&amp;SUBSTITUTE(REPLACE(G82,1,SEARCH("病",G82)-1,""),"病","")&amp;""&amp;")",""))</f>
        <v/>
      </c>
      <c r="H881" s="65" t="str">
        <f ca="1">CONCATENATE(IF(AND(LEN(H880)&gt;=1,H880&lt;&gt;".",COUNTIF(H$73:H82,"*病*")&gt;0),".",""),IF(H82="病",$A881,""),IF(AND(LEN(H82)&gt;=2,ISNUMBER(SEARCH("病",H82))),$A881&amp;"("&amp;SUBSTITUTE(REPLACE(H82,1,SEARCH("病",H82)-1,""),"病","")&amp;""&amp;")",""))</f>
        <v/>
      </c>
      <c r="I881" s="65" t="str">
        <f ca="1">CONCATENATE(IF(AND(LEN(I880)&gt;=1,I880&lt;&gt;".",COUNTIF(I$73:I82,"*病*")&gt;0),".",""),IF(I82="病",$A881,""),IF(AND(LEN(I82)&gt;=2,ISNUMBER(SEARCH("病",I82))),$A881&amp;"("&amp;SUBSTITUTE(REPLACE(I82,1,SEARCH("病",I82)-1,""),"病","")&amp;""&amp;")",""))</f>
        <v/>
      </c>
      <c r="J881" s="65" t="str">
        <f ca="1">CONCATENATE(IF(AND(LEN(J880)&gt;=1,J880&lt;&gt;".",COUNTIF(J$73:J82,"*病*")&gt;0),".",""),IF(J82="病",$A881,""),IF(AND(LEN(J82)&gt;=2,ISNUMBER(SEARCH("病",J82))),$A881&amp;"("&amp;SUBSTITUTE(REPLACE(J82,1,SEARCH("病",J82)-1,""),"病","")&amp;""&amp;")",""))</f>
        <v/>
      </c>
      <c r="K881" s="65" t="str">
        <f ca="1">CONCATENATE(IF(AND(LEN(K880)&gt;=1,K880&lt;&gt;".",COUNTIF(K$73:K82,"*病*")&gt;0),".",""),IF(K82="病",$A881,""),IF(AND(LEN(K82)&gt;=2,ISNUMBER(SEARCH("病",K82))),$A881&amp;"("&amp;SUBSTITUTE(REPLACE(K82,1,SEARCH("病",K82)-1,""),"病","")&amp;""&amp;")",""))</f>
        <v/>
      </c>
      <c r="L881" s="65" t="str">
        <f ca="1">CONCATENATE(IF(AND(LEN(L880)&gt;=1,L880&lt;&gt;".",COUNTIF(L$73:L82,"*病*")&gt;0),".",""),IF(L82="病",$A881,""),IF(AND(LEN(L82)&gt;=2,ISNUMBER(SEARCH("病",L82))),$A881&amp;"("&amp;SUBSTITUTE(REPLACE(L82,1,SEARCH("病",L82)-1,""),"病","")&amp;""&amp;")",""))</f>
        <v/>
      </c>
      <c r="M881" s="65" t="str">
        <f ca="1">CONCATENATE(IF(AND(LEN(M880)&gt;=1,M880&lt;&gt;".",COUNTIF(M$73:M82,"*病*")&gt;0),".",""),IF(M82="病",$A881,""),IF(AND(LEN(M82)&gt;=2,ISNUMBER(SEARCH("病",M82))),$A881&amp;"("&amp;SUBSTITUTE(REPLACE(M82,1,SEARCH("病",M82)-1,""),"病","")&amp;""&amp;")",""))</f>
        <v/>
      </c>
      <c r="N881" s="65" t="str">
        <f ca="1">CONCATENATE(IF(AND(LEN(N880)&gt;=1,N880&lt;&gt;".",COUNTIF(N$73:N82,"*病*")&gt;0),".",""),IF(N82="病",$A881,""),IF(AND(LEN(N82)&gt;=2,ISNUMBER(SEARCH("病",N82))),$A881&amp;"("&amp;SUBSTITUTE(REPLACE(N82,1,SEARCH("病",N82)-1,""),"病","")&amp;""&amp;")",""))</f>
        <v/>
      </c>
      <c r="O881" s="65" t="str">
        <f ca="1">CONCATENATE(IF(AND(LEN(O880)&gt;=1,O880&lt;&gt;".",COUNTIF(O$73:O82,"*病*")&gt;0),".",""),IF(O82="病",$A881,""),IF(AND(LEN(O82)&gt;=2,ISNUMBER(SEARCH("病",O82))),$A881&amp;"("&amp;SUBSTITUTE(REPLACE(O82,1,SEARCH("病",O82)-1,""),"病","")&amp;""&amp;")",""))</f>
        <v/>
      </c>
      <c r="P881" s="65" t="str">
        <f ca="1">CONCATENATE(IF(AND(LEN(P880)&gt;=1,P880&lt;&gt;".",COUNTIF(P$73:P82,"*病*")&gt;0),".",""),IF(P82="病",$A881,""),IF(AND(LEN(P82)&gt;=2,ISNUMBER(SEARCH("病",P82))),$A881&amp;"("&amp;SUBSTITUTE(REPLACE(P82,1,SEARCH("病",P82)-1,""),"病","")&amp;""&amp;")",""))</f>
        <v/>
      </c>
      <c r="Q881" s="65" t="str">
        <f ca="1">CONCATENATE(IF(AND(LEN(Q880)&gt;=1,Q880&lt;&gt;".",COUNTIF(Q$73:Q82,"*病*")&gt;0),".",""),IF(Q82="病",$A881,""),IF(AND(LEN(Q82)&gt;=2,ISNUMBER(SEARCH("病",Q82))),$A881&amp;"("&amp;SUBSTITUTE(REPLACE(Q82,1,SEARCH("病",Q82)-1,""),"病","")&amp;""&amp;")",""))</f>
        <v/>
      </c>
      <c r="R881" s="65" t="str">
        <f ca="1">CONCATENATE(IF(AND(LEN(R880)&gt;=1,R880&lt;&gt;".",COUNTIF(R$73:R82,"*病*")&gt;0),".",""),IF(R82="病",$A881,""),IF(AND(LEN(R82)&gt;=2,ISNUMBER(SEARCH("病",R82))),$A881&amp;"("&amp;SUBSTITUTE(REPLACE(R82,1,SEARCH("病",R82)-1,""),"病","")&amp;""&amp;")",""))</f>
        <v/>
      </c>
      <c r="S881" s="65" t="str">
        <f ca="1">CONCATENATE(IF(AND(LEN(S880)&gt;=1,S880&lt;&gt;".",COUNTIF(S$73:S82,"*病*")&gt;0),".",""),IF(S82="病",$A881,""),IF(AND(LEN(S82)&gt;=2,ISNUMBER(SEARCH("病",S82))),$A881&amp;"("&amp;SUBSTITUTE(REPLACE(S82,1,SEARCH("病",S82)-1,""),"病","")&amp;""&amp;")",""))</f>
        <v/>
      </c>
      <c r="T881" s="65" t="str">
        <f ca="1">CONCATENATE(IF(AND(LEN(T880)&gt;=1,T880&lt;&gt;".",COUNTIF(T$73:T82,"*病*")&gt;0),".",""),IF(T82="病",$A881,""),IF(AND(LEN(T82)&gt;=2,ISNUMBER(SEARCH("病",T82))),$A881&amp;"("&amp;SUBSTITUTE(REPLACE(T82,1,SEARCH("病",T82)-1,""),"病","")&amp;""&amp;")",""))</f>
        <v/>
      </c>
      <c r="U881" s="65" t="str">
        <f ca="1">CONCATENATE(IF(AND(LEN(U880)&gt;=1,U880&lt;&gt;".",COUNTIF(U$73:U82,"*病*")&gt;0),".",""),IF(U82="病",$A881,""),IF(AND(LEN(U82)&gt;=2,ISNUMBER(SEARCH("病",U82))),$A881&amp;"("&amp;SUBSTITUTE(REPLACE(U82,1,SEARCH("病",U82)-1,""),"病","")&amp;""&amp;")",""))</f>
        <v/>
      </c>
      <c r="V881" s="65" t="str">
        <f ca="1">CONCATENATE(IF(AND(LEN(V880)&gt;=1,V880&lt;&gt;".",COUNTIF(V$73:V82,"*病*")&gt;0),".",""),IF(V82="病",$A881,""),IF(AND(LEN(V82)&gt;=2,ISNUMBER(SEARCH("病",V82))),$A881&amp;"("&amp;SUBSTITUTE(REPLACE(V82,1,SEARCH("病",V82)-1,""),"病","")&amp;""&amp;")",""))</f>
        <v/>
      </c>
      <c r="W881" s="65" t="str">
        <f ca="1">CONCATENATE(IF(AND(LEN(W880)&gt;=1,W880&lt;&gt;".",COUNTIF(W$73:W82,"*病*")&gt;0),".",""),IF(W82="病",$A881,""),IF(AND(LEN(W82)&gt;=2,ISNUMBER(SEARCH("病",W82))),$A881&amp;"("&amp;SUBSTITUTE(REPLACE(W82,1,SEARCH("病",W82)-1,""),"病","")&amp;""&amp;")",""))</f>
        <v/>
      </c>
      <c r="X881" s="65" t="str">
        <f ca="1">CONCATENATE(IF(AND(LEN(X880)&gt;=1,X880&lt;&gt;".",COUNTIF(X$73:X82,"*病*")&gt;0),".",""),IF(X82="病",$A881,""),IF(AND(LEN(X82)&gt;=2,ISNUMBER(SEARCH("病",X82))),$A881&amp;"("&amp;SUBSTITUTE(REPLACE(X82,1,SEARCH("病",X82)-1,""),"病","")&amp;""&amp;")",""))</f>
        <v/>
      </c>
      <c r="Y881" s="65" t="str">
        <f ca="1">CONCATENATE(IF(AND(LEN(Y880)&gt;=1,Y880&lt;&gt;".",COUNTIF(Y$73:Y82,"*病*")&gt;0),".",""),IF(Y82="病",$A881,""),IF(AND(LEN(Y82)&gt;=2,ISNUMBER(SEARCH("病",Y82))),$A881&amp;"("&amp;SUBSTITUTE(REPLACE(Y82,1,SEARCH("病",Y82)-1,""),"病","")&amp;""&amp;")",""))</f>
        <v/>
      </c>
      <c r="Z881" s="65" t="str">
        <f ca="1">CONCATENATE(IF(AND(LEN(Z880)&gt;=1,Z880&lt;&gt;".",COUNTIF(Z$73:Z82,"*病*")&gt;0),".",""),IF(Z82="病",$A881,""),IF(AND(LEN(Z82)&gt;=2,ISNUMBER(SEARCH("病",Z82))),$A881&amp;"("&amp;SUBSTITUTE(REPLACE(Z82,1,SEARCH("病",Z82)-1,""),"病","")&amp;""&amp;")",""))</f>
        <v/>
      </c>
      <c r="AA881" s="65" t="str">
        <f ca="1">CONCATENATE(IF(AND(LEN(AA880)&gt;=1,AA880&lt;&gt;".",COUNTIF(AA$73:AA82,"*病*")&gt;0),".",""),IF(AA82="病",$A881,""),IF(AND(LEN(AA82)&gt;=2,ISNUMBER(SEARCH("病",AA82))),$A881&amp;"("&amp;SUBSTITUTE(REPLACE(AA82,1,SEARCH("病",AA82)-1,""),"病","")&amp;""&amp;")",""))</f>
        <v/>
      </c>
      <c r="AB881" s="65" t="str">
        <f ca="1">CONCATENATE(IF(AND(LEN(AB880)&gt;=1,AB880&lt;&gt;".",COUNTIF(AB$73:AB82,"*病*")&gt;0),".",""),IF(AB82="病",$A881,""),IF(AND(LEN(AB82)&gt;=2,ISNUMBER(SEARCH("病",AB82))),$A881&amp;"("&amp;SUBSTITUTE(REPLACE(AB82,1,SEARCH("病",AB82)-1,""),"病","")&amp;""&amp;")",""))</f>
        <v/>
      </c>
      <c r="AC881" s="65" t="str">
        <f ca="1">CONCATENATE(IF(AND(LEN(AC880)&gt;=1,AC880&lt;&gt;".",COUNTIF(AC$73:AC82,"*病*")&gt;0),".",""),IF(AC82="病",$A881,""),IF(AND(LEN(AC82)&gt;=2,ISNUMBER(SEARCH("病",AC82))),$A881&amp;"("&amp;SUBSTITUTE(REPLACE(AC82,1,SEARCH("病",AC82)-1,""),"病","")&amp;""&amp;")",""))</f>
        <v/>
      </c>
      <c r="AD881" s="65" t="str">
        <f ca="1">CONCATENATE(IF(AND(LEN(AD880)&gt;=1,AD880&lt;&gt;".",COUNTIF(AD$73:AD82,"*病*")&gt;0),".",""),IF(AD82="病",$A881,""),IF(AND(LEN(AD82)&gt;=2,ISNUMBER(SEARCH("病",AD82))),$A881&amp;"("&amp;SUBSTITUTE(REPLACE(AD82,1,SEARCH("病",AD82)-1,""),"病","")&amp;""&amp;")",""))</f>
        <v/>
      </c>
      <c r="AE881" s="65" t="str">
        <f ca="1">CONCATENATE(IF(AND(LEN(AE880)&gt;=1,AE880&lt;&gt;".",COUNTIF(AE$73:AE82,"*病*")&gt;0),".",""),IF(AE82="病",$A881,""),IF(AND(LEN(AE82)&gt;=2,ISNUMBER(SEARCH("病",AE82))),$A881&amp;"("&amp;SUBSTITUTE(REPLACE(AE82,1,SEARCH("病",AE82)-1,""),"病","")&amp;""&amp;")",""))</f>
        <v/>
      </c>
      <c r="AF881" s="65" t="str">
        <f ca="1">CONCATENATE(IF(AND(LEN(AF880)&gt;=1,AF880&lt;&gt;".",COUNTIF(AF$73:AF82,"*病*")&gt;0),".",""),IF(AF82="病",$A881,""),IF(AND(LEN(AF82)&gt;=2,ISNUMBER(SEARCH("病",AF82))),$A881&amp;"("&amp;SUBSTITUTE(REPLACE(AF82,1,SEARCH("病",AF82)-1,""),"病","")&amp;""&amp;")",""))</f>
        <v/>
      </c>
      <c r="AG881" s="65" t="str">
        <f ca="1">CONCATENATE(IF(AND(LEN(AG880)&gt;=1,AG880&lt;&gt;".",COUNTIF(AG$73:AG82,"*病*")&gt;0),".",""),IF(AG82="病",$A881,""),IF(AND(LEN(AG82)&gt;=2,ISNUMBER(SEARCH("病",AG82))),$A881&amp;"("&amp;SUBSTITUTE(REPLACE(AG82,1,SEARCH("病",AG82)-1,""),"病","")&amp;""&amp;")",""))</f>
        <v/>
      </c>
      <c r="AH881" s="65"/>
      <c r="AI881" s="65"/>
      <c r="AJ881" s="65"/>
    </row>
    <row r="882" spans="1:36">
      <c r="A882" s="65"/>
      <c r="B882" s="65"/>
      <c r="C882" s="65" t="str">
        <f ca="1">CONCATENATE(IF(AND(LEN(C881)&gt;=1,C881&lt;&gt;".",COUNTIF(C$73:C83,"*病*")&gt;0),".",""),IF(C83="病",$A882,""),IF(AND(LEN(C83)&gt;=2,ISNUMBER(SEARCH("病",C83))),$A882&amp;"("&amp;SUBSTITUTE(REPLACE(C83,1,SEARCH("病",C83)-1,""),"病","")&amp;""&amp;")",""))</f>
        <v/>
      </c>
      <c r="D882" s="65" t="str">
        <f ca="1">CONCATENATE(IF(AND(LEN(D881)&gt;=1,D881&lt;&gt;".",COUNTIF(D$73:D83,"*病*")&gt;0),".",""),IF(D83="病",$A882,""),IF(AND(LEN(D83)&gt;=2,ISNUMBER(SEARCH("病",D83))),$A882&amp;"("&amp;SUBSTITUTE(REPLACE(D83,1,SEARCH("病",D83)-1,""),"病","")&amp;""&amp;")",""))</f>
        <v/>
      </c>
      <c r="E882" s="65" t="str">
        <f ca="1">CONCATENATE(IF(AND(LEN(E881)&gt;=1,E881&lt;&gt;".",COUNTIF(E$73:E83,"*病*")&gt;0),".",""),IF(E83="病",$A882,""),IF(AND(LEN(E83)&gt;=2,ISNUMBER(SEARCH("病",E83))),$A882&amp;"("&amp;SUBSTITUTE(REPLACE(E83,1,SEARCH("病",E83)-1,""),"病","")&amp;""&amp;")",""))</f>
        <v/>
      </c>
      <c r="F882" s="65" t="str">
        <f ca="1">CONCATENATE(IF(AND(LEN(F881)&gt;=1,F881&lt;&gt;".",COUNTIF(F$73:F83,"*病*")&gt;0),".",""),IF(F83="病",$A882,""),IF(AND(LEN(F83)&gt;=2,ISNUMBER(SEARCH("病",F83))),$A882&amp;"("&amp;SUBSTITUTE(REPLACE(F83,1,SEARCH("病",F83)-1,""),"病","")&amp;""&amp;")",""))</f>
        <v/>
      </c>
      <c r="G882" s="65" t="str">
        <f ca="1">CONCATENATE(IF(AND(LEN(G881)&gt;=1,G881&lt;&gt;".",COUNTIF(G$73:G83,"*病*")&gt;0),".",""),IF(G83="病",$A882,""),IF(AND(LEN(G83)&gt;=2,ISNUMBER(SEARCH("病",G83))),$A882&amp;"("&amp;SUBSTITUTE(REPLACE(G83,1,SEARCH("病",G83)-1,""),"病","")&amp;""&amp;")",""))</f>
        <v/>
      </c>
      <c r="H882" s="65" t="str">
        <f ca="1">CONCATENATE(IF(AND(LEN(H881)&gt;=1,H881&lt;&gt;".",COUNTIF(H$73:H83,"*病*")&gt;0),".",""),IF(H83="病",$A882,""),IF(AND(LEN(H83)&gt;=2,ISNUMBER(SEARCH("病",H83))),$A882&amp;"("&amp;SUBSTITUTE(REPLACE(H83,1,SEARCH("病",H83)-1,""),"病","")&amp;""&amp;")",""))</f>
        <v/>
      </c>
      <c r="I882" s="65" t="str">
        <f ca="1">CONCATENATE(IF(AND(LEN(I881)&gt;=1,I881&lt;&gt;".",COUNTIF(I$73:I83,"*病*")&gt;0),".",""),IF(I83="病",$A882,""),IF(AND(LEN(I83)&gt;=2,ISNUMBER(SEARCH("病",I83))),$A882&amp;"("&amp;SUBSTITUTE(REPLACE(I83,1,SEARCH("病",I83)-1,""),"病","")&amp;""&amp;")",""))</f>
        <v/>
      </c>
      <c r="J882" s="65" t="str">
        <f ca="1">CONCATENATE(IF(AND(LEN(J881)&gt;=1,J881&lt;&gt;".",COUNTIF(J$73:J83,"*病*")&gt;0),".",""),IF(J83="病",$A882,""),IF(AND(LEN(J83)&gt;=2,ISNUMBER(SEARCH("病",J83))),$A882&amp;"("&amp;SUBSTITUTE(REPLACE(J83,1,SEARCH("病",J83)-1,""),"病","")&amp;""&amp;")",""))</f>
        <v/>
      </c>
      <c r="K882" s="65" t="str">
        <f ca="1">CONCATENATE(IF(AND(LEN(K881)&gt;=1,K881&lt;&gt;".",COUNTIF(K$73:K83,"*病*")&gt;0),".",""),IF(K83="病",$A882,""),IF(AND(LEN(K83)&gt;=2,ISNUMBER(SEARCH("病",K83))),$A882&amp;"("&amp;SUBSTITUTE(REPLACE(K83,1,SEARCH("病",K83)-1,""),"病","")&amp;""&amp;")",""))</f>
        <v/>
      </c>
      <c r="L882" s="65" t="str">
        <f ca="1">CONCATENATE(IF(AND(LEN(L881)&gt;=1,L881&lt;&gt;".",COUNTIF(L$73:L83,"*病*")&gt;0),".",""),IF(L83="病",$A882,""),IF(AND(LEN(L83)&gt;=2,ISNUMBER(SEARCH("病",L83))),$A882&amp;"("&amp;SUBSTITUTE(REPLACE(L83,1,SEARCH("病",L83)-1,""),"病","")&amp;""&amp;")",""))</f>
        <v/>
      </c>
      <c r="M882" s="65" t="str">
        <f ca="1">CONCATENATE(IF(AND(LEN(M881)&gt;=1,M881&lt;&gt;".",COUNTIF(M$73:M83,"*病*")&gt;0),".",""),IF(M83="病",$A882,""),IF(AND(LEN(M83)&gt;=2,ISNUMBER(SEARCH("病",M83))),$A882&amp;"("&amp;SUBSTITUTE(REPLACE(M83,1,SEARCH("病",M83)-1,""),"病","")&amp;""&amp;")",""))</f>
        <v/>
      </c>
      <c r="N882" s="65" t="str">
        <f ca="1">CONCATENATE(IF(AND(LEN(N881)&gt;=1,N881&lt;&gt;".",COUNTIF(N$73:N83,"*病*")&gt;0),".",""),IF(N83="病",$A882,""),IF(AND(LEN(N83)&gt;=2,ISNUMBER(SEARCH("病",N83))),$A882&amp;"("&amp;SUBSTITUTE(REPLACE(N83,1,SEARCH("病",N83)-1,""),"病","")&amp;""&amp;")",""))</f>
        <v/>
      </c>
      <c r="O882" s="65" t="str">
        <f ca="1">CONCATENATE(IF(AND(LEN(O881)&gt;=1,O881&lt;&gt;".",COUNTIF(O$73:O83,"*病*")&gt;0),".",""),IF(O83="病",$A882,""),IF(AND(LEN(O83)&gt;=2,ISNUMBER(SEARCH("病",O83))),$A882&amp;"("&amp;SUBSTITUTE(REPLACE(O83,1,SEARCH("病",O83)-1,""),"病","")&amp;""&amp;")",""))</f>
        <v/>
      </c>
      <c r="P882" s="65" t="str">
        <f ca="1">CONCATENATE(IF(AND(LEN(P881)&gt;=1,P881&lt;&gt;".",COUNTIF(P$73:P83,"*病*")&gt;0),".",""),IF(P83="病",$A882,""),IF(AND(LEN(P83)&gt;=2,ISNUMBER(SEARCH("病",P83))),$A882&amp;"("&amp;SUBSTITUTE(REPLACE(P83,1,SEARCH("病",P83)-1,""),"病","")&amp;""&amp;")",""))</f>
        <v/>
      </c>
      <c r="Q882" s="65" t="str">
        <f ca="1">CONCATENATE(IF(AND(LEN(Q881)&gt;=1,Q881&lt;&gt;".",COUNTIF(Q$73:Q83,"*病*")&gt;0),".",""),IF(Q83="病",$A882,""),IF(AND(LEN(Q83)&gt;=2,ISNUMBER(SEARCH("病",Q83))),$A882&amp;"("&amp;SUBSTITUTE(REPLACE(Q83,1,SEARCH("病",Q83)-1,""),"病","")&amp;""&amp;")",""))</f>
        <v/>
      </c>
      <c r="R882" s="65" t="str">
        <f ca="1">CONCATENATE(IF(AND(LEN(R881)&gt;=1,R881&lt;&gt;".",COUNTIF(R$73:R83,"*病*")&gt;0),".",""),IF(R83="病",$A882,""),IF(AND(LEN(R83)&gt;=2,ISNUMBER(SEARCH("病",R83))),$A882&amp;"("&amp;SUBSTITUTE(REPLACE(R83,1,SEARCH("病",R83)-1,""),"病","")&amp;""&amp;")",""))</f>
        <v/>
      </c>
      <c r="S882" s="65" t="str">
        <f ca="1">CONCATENATE(IF(AND(LEN(S881)&gt;=1,S881&lt;&gt;".",COUNTIF(S$73:S83,"*病*")&gt;0),".",""),IF(S83="病",$A882,""),IF(AND(LEN(S83)&gt;=2,ISNUMBER(SEARCH("病",S83))),$A882&amp;"("&amp;SUBSTITUTE(REPLACE(S83,1,SEARCH("病",S83)-1,""),"病","")&amp;""&amp;")",""))</f>
        <v/>
      </c>
      <c r="T882" s="65" t="str">
        <f ca="1">CONCATENATE(IF(AND(LEN(T881)&gt;=1,T881&lt;&gt;".",COUNTIF(T$73:T83,"*病*")&gt;0),".",""),IF(T83="病",$A882,""),IF(AND(LEN(T83)&gt;=2,ISNUMBER(SEARCH("病",T83))),$A882&amp;"("&amp;SUBSTITUTE(REPLACE(T83,1,SEARCH("病",T83)-1,""),"病","")&amp;""&amp;")",""))</f>
        <v/>
      </c>
      <c r="U882" s="65" t="str">
        <f ca="1">CONCATENATE(IF(AND(LEN(U881)&gt;=1,U881&lt;&gt;".",COUNTIF(U$73:U83,"*病*")&gt;0),".",""),IF(U83="病",$A882,""),IF(AND(LEN(U83)&gt;=2,ISNUMBER(SEARCH("病",U83))),$A882&amp;"("&amp;SUBSTITUTE(REPLACE(U83,1,SEARCH("病",U83)-1,""),"病","")&amp;""&amp;")",""))</f>
        <v/>
      </c>
      <c r="V882" s="65" t="str">
        <f ca="1">CONCATENATE(IF(AND(LEN(V881)&gt;=1,V881&lt;&gt;".",COUNTIF(V$73:V83,"*病*")&gt;0),".",""),IF(V83="病",$A882,""),IF(AND(LEN(V83)&gt;=2,ISNUMBER(SEARCH("病",V83))),$A882&amp;"("&amp;SUBSTITUTE(REPLACE(V83,1,SEARCH("病",V83)-1,""),"病","")&amp;""&amp;")",""))</f>
        <v/>
      </c>
      <c r="W882" s="65" t="str">
        <f ca="1">CONCATENATE(IF(AND(LEN(W881)&gt;=1,W881&lt;&gt;".",COUNTIF(W$73:W83,"*病*")&gt;0),".",""),IF(W83="病",$A882,""),IF(AND(LEN(W83)&gt;=2,ISNUMBER(SEARCH("病",W83))),$A882&amp;"("&amp;SUBSTITUTE(REPLACE(W83,1,SEARCH("病",W83)-1,""),"病","")&amp;""&amp;")",""))</f>
        <v/>
      </c>
      <c r="X882" s="65" t="str">
        <f ca="1">CONCATENATE(IF(AND(LEN(X881)&gt;=1,X881&lt;&gt;".",COUNTIF(X$73:X83,"*病*")&gt;0),".",""),IF(X83="病",$A882,""),IF(AND(LEN(X83)&gt;=2,ISNUMBER(SEARCH("病",X83))),$A882&amp;"("&amp;SUBSTITUTE(REPLACE(X83,1,SEARCH("病",X83)-1,""),"病","")&amp;""&amp;")",""))</f>
        <v/>
      </c>
      <c r="Y882" s="65" t="str">
        <f ca="1">CONCATENATE(IF(AND(LEN(Y881)&gt;=1,Y881&lt;&gt;".",COUNTIF(Y$73:Y83,"*病*")&gt;0),".",""),IF(Y83="病",$A882,""),IF(AND(LEN(Y83)&gt;=2,ISNUMBER(SEARCH("病",Y83))),$A882&amp;"("&amp;SUBSTITUTE(REPLACE(Y83,1,SEARCH("病",Y83)-1,""),"病","")&amp;""&amp;")",""))</f>
        <v/>
      </c>
      <c r="Z882" s="65" t="str">
        <f ca="1">CONCATENATE(IF(AND(LEN(Z881)&gt;=1,Z881&lt;&gt;".",COUNTIF(Z$73:Z83,"*病*")&gt;0),".",""),IF(Z83="病",$A882,""),IF(AND(LEN(Z83)&gt;=2,ISNUMBER(SEARCH("病",Z83))),$A882&amp;"("&amp;SUBSTITUTE(REPLACE(Z83,1,SEARCH("病",Z83)-1,""),"病","")&amp;""&amp;")",""))</f>
        <v/>
      </c>
      <c r="AA882" s="65" t="str">
        <f ca="1">CONCATENATE(IF(AND(LEN(AA881)&gt;=1,AA881&lt;&gt;".",COUNTIF(AA$73:AA83,"*病*")&gt;0),".",""),IF(AA83="病",$A882,""),IF(AND(LEN(AA83)&gt;=2,ISNUMBER(SEARCH("病",AA83))),$A882&amp;"("&amp;SUBSTITUTE(REPLACE(AA83,1,SEARCH("病",AA83)-1,""),"病","")&amp;""&amp;")",""))</f>
        <v/>
      </c>
      <c r="AB882" s="65" t="str">
        <f ca="1">CONCATENATE(IF(AND(LEN(AB881)&gt;=1,AB881&lt;&gt;".",COUNTIF(AB$73:AB83,"*病*")&gt;0),".",""),IF(AB83="病",$A882,""),IF(AND(LEN(AB83)&gt;=2,ISNUMBER(SEARCH("病",AB83))),$A882&amp;"("&amp;SUBSTITUTE(REPLACE(AB83,1,SEARCH("病",AB83)-1,""),"病","")&amp;""&amp;")",""))</f>
        <v/>
      </c>
      <c r="AC882" s="65" t="str">
        <f ca="1">CONCATENATE(IF(AND(LEN(AC881)&gt;=1,AC881&lt;&gt;".",COUNTIF(AC$73:AC83,"*病*")&gt;0),".",""),IF(AC83="病",$A882,""),IF(AND(LEN(AC83)&gt;=2,ISNUMBER(SEARCH("病",AC83))),$A882&amp;"("&amp;SUBSTITUTE(REPLACE(AC83,1,SEARCH("病",AC83)-1,""),"病","")&amp;""&amp;")",""))</f>
        <v/>
      </c>
      <c r="AD882" s="65" t="str">
        <f ca="1">CONCATENATE(IF(AND(LEN(AD881)&gt;=1,AD881&lt;&gt;".",COUNTIF(AD$73:AD83,"*病*")&gt;0),".",""),IF(AD83="病",$A882,""),IF(AND(LEN(AD83)&gt;=2,ISNUMBER(SEARCH("病",AD83))),$A882&amp;"("&amp;SUBSTITUTE(REPLACE(AD83,1,SEARCH("病",AD83)-1,""),"病","")&amp;""&amp;")",""))</f>
        <v/>
      </c>
      <c r="AE882" s="65" t="str">
        <f ca="1">CONCATENATE(IF(AND(LEN(AE881)&gt;=1,AE881&lt;&gt;".",COUNTIF(AE$73:AE83,"*病*")&gt;0),".",""),IF(AE83="病",$A882,""),IF(AND(LEN(AE83)&gt;=2,ISNUMBER(SEARCH("病",AE83))),$A882&amp;"("&amp;SUBSTITUTE(REPLACE(AE83,1,SEARCH("病",AE83)-1,""),"病","")&amp;""&amp;")",""))</f>
        <v/>
      </c>
      <c r="AF882" s="65" t="str">
        <f ca="1">CONCATENATE(IF(AND(LEN(AF881)&gt;=1,AF881&lt;&gt;".",COUNTIF(AF$73:AF83,"*病*")&gt;0),".",""),IF(AF83="病",$A882,""),IF(AND(LEN(AF83)&gt;=2,ISNUMBER(SEARCH("病",AF83))),$A882&amp;"("&amp;SUBSTITUTE(REPLACE(AF83,1,SEARCH("病",AF83)-1,""),"病","")&amp;""&amp;")",""))</f>
        <v/>
      </c>
      <c r="AG882" s="65" t="str">
        <f ca="1">CONCATENATE(IF(AND(LEN(AG881)&gt;=1,AG881&lt;&gt;".",COUNTIF(AG$73:AG83,"*病*")&gt;0),".",""),IF(AG83="病",$A882,""),IF(AND(LEN(AG83)&gt;=2,ISNUMBER(SEARCH("病",AG83))),$A882&amp;"("&amp;SUBSTITUTE(REPLACE(AG83,1,SEARCH("病",AG83)-1,""),"病","")&amp;""&amp;")",""))</f>
        <v/>
      </c>
      <c r="AH882" s="65"/>
      <c r="AI882" s="65"/>
      <c r="AJ882" s="65"/>
    </row>
    <row r="883" spans="1:36">
      <c r="A883" s="65"/>
      <c r="B883" s="65"/>
      <c r="C883" s="65" t="str">
        <f ca="1">CONCATENATE(IF(AND(LEN(C882)&gt;=1,C882&lt;&gt;".",COUNTIF(C$73:C84,"*病*")&gt;0),".",""),IF(C84="病",$A883,""),IF(AND(LEN(C84)&gt;=2,ISNUMBER(SEARCH("病",C84))),$A883&amp;"("&amp;SUBSTITUTE(REPLACE(C84,1,SEARCH("病",C84)-1,""),"病","")&amp;""&amp;")",""))</f>
        <v/>
      </c>
      <c r="D883" s="65" t="str">
        <f ca="1">CONCATENATE(IF(AND(LEN(D882)&gt;=1,D882&lt;&gt;".",COUNTIF(D$73:D84,"*病*")&gt;0),".",""),IF(D84="病",$A883,""),IF(AND(LEN(D84)&gt;=2,ISNUMBER(SEARCH("病",D84))),$A883&amp;"("&amp;SUBSTITUTE(REPLACE(D84,1,SEARCH("病",D84)-1,""),"病","")&amp;""&amp;")",""))</f>
        <v/>
      </c>
      <c r="E883" s="65" t="str">
        <f ca="1">CONCATENATE(IF(AND(LEN(E882)&gt;=1,E882&lt;&gt;".",COUNTIF(E$73:E84,"*病*")&gt;0),".",""),IF(E84="病",$A883,""),IF(AND(LEN(E84)&gt;=2,ISNUMBER(SEARCH("病",E84))),$A883&amp;"("&amp;SUBSTITUTE(REPLACE(E84,1,SEARCH("病",E84)-1,""),"病","")&amp;""&amp;")",""))</f>
        <v/>
      </c>
      <c r="F883" s="65" t="str">
        <f ca="1">CONCATENATE(IF(AND(LEN(F882)&gt;=1,F882&lt;&gt;".",COUNTIF(F$73:F84,"*病*")&gt;0),".",""),IF(F84="病",$A883,""),IF(AND(LEN(F84)&gt;=2,ISNUMBER(SEARCH("病",F84))),$A883&amp;"("&amp;SUBSTITUTE(REPLACE(F84,1,SEARCH("病",F84)-1,""),"病","")&amp;""&amp;")",""))</f>
        <v/>
      </c>
      <c r="G883" s="65" t="str">
        <f ca="1">CONCATENATE(IF(AND(LEN(G882)&gt;=1,G882&lt;&gt;".",COUNTIF(G$73:G84,"*病*")&gt;0),".",""),IF(G84="病",$A883,""),IF(AND(LEN(G84)&gt;=2,ISNUMBER(SEARCH("病",G84))),$A883&amp;"("&amp;SUBSTITUTE(REPLACE(G84,1,SEARCH("病",G84)-1,""),"病","")&amp;""&amp;")",""))</f>
        <v/>
      </c>
      <c r="H883" s="65" t="str">
        <f ca="1">CONCATENATE(IF(AND(LEN(H882)&gt;=1,H882&lt;&gt;".",COUNTIF(H$73:H84,"*病*")&gt;0),".",""),IF(H84="病",$A883,""),IF(AND(LEN(H84)&gt;=2,ISNUMBER(SEARCH("病",H84))),$A883&amp;"("&amp;SUBSTITUTE(REPLACE(H84,1,SEARCH("病",H84)-1,""),"病","")&amp;""&amp;")",""))</f>
        <v/>
      </c>
      <c r="I883" s="65" t="str">
        <f ca="1">CONCATENATE(IF(AND(LEN(I882)&gt;=1,I882&lt;&gt;".",COUNTIF(I$73:I84,"*病*")&gt;0),".",""),IF(I84="病",$A883,""),IF(AND(LEN(I84)&gt;=2,ISNUMBER(SEARCH("病",I84))),$A883&amp;"("&amp;SUBSTITUTE(REPLACE(I84,1,SEARCH("病",I84)-1,""),"病","")&amp;""&amp;")",""))</f>
        <v/>
      </c>
      <c r="J883" s="65" t="str">
        <f ca="1">CONCATENATE(IF(AND(LEN(J882)&gt;=1,J882&lt;&gt;".",COUNTIF(J$73:J84,"*病*")&gt;0),".",""),IF(J84="病",$A883,""),IF(AND(LEN(J84)&gt;=2,ISNUMBER(SEARCH("病",J84))),$A883&amp;"("&amp;SUBSTITUTE(REPLACE(J84,1,SEARCH("病",J84)-1,""),"病","")&amp;""&amp;")",""))</f>
        <v/>
      </c>
      <c r="K883" s="65" t="str">
        <f ca="1">CONCATENATE(IF(AND(LEN(K882)&gt;=1,K882&lt;&gt;".",COUNTIF(K$73:K84,"*病*")&gt;0),".",""),IF(K84="病",$A883,""),IF(AND(LEN(K84)&gt;=2,ISNUMBER(SEARCH("病",K84))),$A883&amp;"("&amp;SUBSTITUTE(REPLACE(K84,1,SEARCH("病",K84)-1,""),"病","")&amp;""&amp;")",""))</f>
        <v/>
      </c>
      <c r="L883" s="65" t="str">
        <f ca="1">CONCATENATE(IF(AND(LEN(L882)&gt;=1,L882&lt;&gt;".",COUNTIF(L$73:L84,"*病*")&gt;0),".",""),IF(L84="病",$A883,""),IF(AND(LEN(L84)&gt;=2,ISNUMBER(SEARCH("病",L84))),$A883&amp;"("&amp;SUBSTITUTE(REPLACE(L84,1,SEARCH("病",L84)-1,""),"病","")&amp;""&amp;")",""))</f>
        <v/>
      </c>
      <c r="M883" s="65" t="str">
        <f ca="1">CONCATENATE(IF(AND(LEN(M882)&gt;=1,M882&lt;&gt;".",COUNTIF(M$73:M84,"*病*")&gt;0),".",""),IF(M84="病",$A883,""),IF(AND(LEN(M84)&gt;=2,ISNUMBER(SEARCH("病",M84))),$A883&amp;"("&amp;SUBSTITUTE(REPLACE(M84,1,SEARCH("病",M84)-1,""),"病","")&amp;""&amp;")",""))</f>
        <v/>
      </c>
      <c r="N883" s="65" t="str">
        <f ca="1">CONCATENATE(IF(AND(LEN(N882)&gt;=1,N882&lt;&gt;".",COUNTIF(N$73:N84,"*病*")&gt;0),".",""),IF(N84="病",$A883,""),IF(AND(LEN(N84)&gt;=2,ISNUMBER(SEARCH("病",N84))),$A883&amp;"("&amp;SUBSTITUTE(REPLACE(N84,1,SEARCH("病",N84)-1,""),"病","")&amp;""&amp;")",""))</f>
        <v/>
      </c>
      <c r="O883" s="65" t="str">
        <f ca="1">CONCATENATE(IF(AND(LEN(O882)&gt;=1,O882&lt;&gt;".",COUNTIF(O$73:O84,"*病*")&gt;0),".",""),IF(O84="病",$A883,""),IF(AND(LEN(O84)&gt;=2,ISNUMBER(SEARCH("病",O84))),$A883&amp;"("&amp;SUBSTITUTE(REPLACE(O84,1,SEARCH("病",O84)-1,""),"病","")&amp;""&amp;")",""))</f>
        <v/>
      </c>
      <c r="P883" s="65" t="str">
        <f ca="1">CONCATENATE(IF(AND(LEN(P882)&gt;=1,P882&lt;&gt;".",COUNTIF(P$73:P84,"*病*")&gt;0),".",""),IF(P84="病",$A883,""),IF(AND(LEN(P84)&gt;=2,ISNUMBER(SEARCH("病",P84))),$A883&amp;"("&amp;SUBSTITUTE(REPLACE(P84,1,SEARCH("病",P84)-1,""),"病","")&amp;""&amp;")",""))</f>
        <v/>
      </c>
      <c r="Q883" s="65" t="str">
        <f ca="1">CONCATENATE(IF(AND(LEN(Q882)&gt;=1,Q882&lt;&gt;".",COUNTIF(Q$73:Q84,"*病*")&gt;0),".",""),IF(Q84="病",$A883,""),IF(AND(LEN(Q84)&gt;=2,ISNUMBER(SEARCH("病",Q84))),$A883&amp;"("&amp;SUBSTITUTE(REPLACE(Q84,1,SEARCH("病",Q84)-1,""),"病","")&amp;""&amp;")",""))</f>
        <v/>
      </c>
      <c r="R883" s="65" t="str">
        <f ca="1">CONCATENATE(IF(AND(LEN(R882)&gt;=1,R882&lt;&gt;".",COUNTIF(R$73:R84,"*病*")&gt;0),".",""),IF(R84="病",$A883,""),IF(AND(LEN(R84)&gt;=2,ISNUMBER(SEARCH("病",R84))),$A883&amp;"("&amp;SUBSTITUTE(REPLACE(R84,1,SEARCH("病",R84)-1,""),"病","")&amp;""&amp;")",""))</f>
        <v/>
      </c>
      <c r="S883" s="65" t="str">
        <f ca="1">CONCATENATE(IF(AND(LEN(S882)&gt;=1,S882&lt;&gt;".",COUNTIF(S$73:S84,"*病*")&gt;0),".",""),IF(S84="病",$A883,""),IF(AND(LEN(S84)&gt;=2,ISNUMBER(SEARCH("病",S84))),$A883&amp;"("&amp;SUBSTITUTE(REPLACE(S84,1,SEARCH("病",S84)-1,""),"病","")&amp;""&amp;")",""))</f>
        <v/>
      </c>
      <c r="T883" s="65" t="str">
        <f ca="1">CONCATENATE(IF(AND(LEN(T882)&gt;=1,T882&lt;&gt;".",COUNTIF(T$73:T84,"*病*")&gt;0),".",""),IF(T84="病",$A883,""),IF(AND(LEN(T84)&gt;=2,ISNUMBER(SEARCH("病",T84))),$A883&amp;"("&amp;SUBSTITUTE(REPLACE(T84,1,SEARCH("病",T84)-1,""),"病","")&amp;""&amp;")",""))</f>
        <v/>
      </c>
      <c r="U883" s="65" t="str">
        <f ca="1">CONCATENATE(IF(AND(LEN(U882)&gt;=1,U882&lt;&gt;".",COUNTIF(U$73:U84,"*病*")&gt;0),".",""),IF(U84="病",$A883,""),IF(AND(LEN(U84)&gt;=2,ISNUMBER(SEARCH("病",U84))),$A883&amp;"("&amp;SUBSTITUTE(REPLACE(U84,1,SEARCH("病",U84)-1,""),"病","")&amp;""&amp;")",""))</f>
        <v/>
      </c>
      <c r="V883" s="65" t="str">
        <f ca="1">CONCATENATE(IF(AND(LEN(V882)&gt;=1,V882&lt;&gt;".",COUNTIF(V$73:V84,"*病*")&gt;0),".",""),IF(V84="病",$A883,""),IF(AND(LEN(V84)&gt;=2,ISNUMBER(SEARCH("病",V84))),$A883&amp;"("&amp;SUBSTITUTE(REPLACE(V84,1,SEARCH("病",V84)-1,""),"病","")&amp;""&amp;")",""))</f>
        <v/>
      </c>
      <c r="W883" s="65" t="str">
        <f ca="1">CONCATENATE(IF(AND(LEN(W882)&gt;=1,W882&lt;&gt;".",COUNTIF(W$73:W84,"*病*")&gt;0),".",""),IF(W84="病",$A883,""),IF(AND(LEN(W84)&gt;=2,ISNUMBER(SEARCH("病",W84))),$A883&amp;"("&amp;SUBSTITUTE(REPLACE(W84,1,SEARCH("病",W84)-1,""),"病","")&amp;""&amp;")",""))</f>
        <v/>
      </c>
      <c r="X883" s="65" t="str">
        <f ca="1">CONCATENATE(IF(AND(LEN(X882)&gt;=1,X882&lt;&gt;".",COUNTIF(X$73:X84,"*病*")&gt;0),".",""),IF(X84="病",$A883,""),IF(AND(LEN(X84)&gt;=2,ISNUMBER(SEARCH("病",X84))),$A883&amp;"("&amp;SUBSTITUTE(REPLACE(X84,1,SEARCH("病",X84)-1,""),"病","")&amp;""&amp;")",""))</f>
        <v/>
      </c>
      <c r="Y883" s="65" t="str">
        <f ca="1">CONCATENATE(IF(AND(LEN(Y882)&gt;=1,Y882&lt;&gt;".",COUNTIF(Y$73:Y84,"*病*")&gt;0),".",""),IF(Y84="病",$A883,""),IF(AND(LEN(Y84)&gt;=2,ISNUMBER(SEARCH("病",Y84))),$A883&amp;"("&amp;SUBSTITUTE(REPLACE(Y84,1,SEARCH("病",Y84)-1,""),"病","")&amp;""&amp;")",""))</f>
        <v/>
      </c>
      <c r="Z883" s="65" t="str">
        <f ca="1">CONCATENATE(IF(AND(LEN(Z882)&gt;=1,Z882&lt;&gt;".",COUNTIF(Z$73:Z84,"*病*")&gt;0),".",""),IF(Z84="病",$A883,""),IF(AND(LEN(Z84)&gt;=2,ISNUMBER(SEARCH("病",Z84))),$A883&amp;"("&amp;SUBSTITUTE(REPLACE(Z84,1,SEARCH("病",Z84)-1,""),"病","")&amp;""&amp;")",""))</f>
        <v/>
      </c>
      <c r="AA883" s="65" t="str">
        <f ca="1">CONCATENATE(IF(AND(LEN(AA882)&gt;=1,AA882&lt;&gt;".",COUNTIF(AA$73:AA84,"*病*")&gt;0),".",""),IF(AA84="病",$A883,""),IF(AND(LEN(AA84)&gt;=2,ISNUMBER(SEARCH("病",AA84))),$A883&amp;"("&amp;SUBSTITUTE(REPLACE(AA84,1,SEARCH("病",AA84)-1,""),"病","")&amp;""&amp;")",""))</f>
        <v/>
      </c>
      <c r="AB883" s="65" t="str">
        <f ca="1">CONCATENATE(IF(AND(LEN(AB882)&gt;=1,AB882&lt;&gt;".",COUNTIF(AB$73:AB84,"*病*")&gt;0),".",""),IF(AB84="病",$A883,""),IF(AND(LEN(AB84)&gt;=2,ISNUMBER(SEARCH("病",AB84))),$A883&amp;"("&amp;SUBSTITUTE(REPLACE(AB84,1,SEARCH("病",AB84)-1,""),"病","")&amp;""&amp;")",""))</f>
        <v/>
      </c>
      <c r="AC883" s="65" t="str">
        <f ca="1">CONCATENATE(IF(AND(LEN(AC882)&gt;=1,AC882&lt;&gt;".",COUNTIF(AC$73:AC84,"*病*")&gt;0),".",""),IF(AC84="病",$A883,""),IF(AND(LEN(AC84)&gt;=2,ISNUMBER(SEARCH("病",AC84))),$A883&amp;"("&amp;SUBSTITUTE(REPLACE(AC84,1,SEARCH("病",AC84)-1,""),"病","")&amp;""&amp;")",""))</f>
        <v/>
      </c>
      <c r="AD883" s="65" t="str">
        <f ca="1">CONCATENATE(IF(AND(LEN(AD882)&gt;=1,AD882&lt;&gt;".",COUNTIF(AD$73:AD84,"*病*")&gt;0),".",""),IF(AD84="病",$A883,""),IF(AND(LEN(AD84)&gt;=2,ISNUMBER(SEARCH("病",AD84))),$A883&amp;"("&amp;SUBSTITUTE(REPLACE(AD84,1,SEARCH("病",AD84)-1,""),"病","")&amp;""&amp;")",""))</f>
        <v/>
      </c>
      <c r="AE883" s="65" t="str">
        <f ca="1">CONCATENATE(IF(AND(LEN(AE882)&gt;=1,AE882&lt;&gt;".",COUNTIF(AE$73:AE84,"*病*")&gt;0),".",""),IF(AE84="病",$A883,""),IF(AND(LEN(AE84)&gt;=2,ISNUMBER(SEARCH("病",AE84))),$A883&amp;"("&amp;SUBSTITUTE(REPLACE(AE84,1,SEARCH("病",AE84)-1,""),"病","")&amp;""&amp;")",""))</f>
        <v/>
      </c>
      <c r="AF883" s="65" t="str">
        <f ca="1">CONCATENATE(IF(AND(LEN(AF882)&gt;=1,AF882&lt;&gt;".",COUNTIF(AF$73:AF84,"*病*")&gt;0),".",""),IF(AF84="病",$A883,""),IF(AND(LEN(AF84)&gt;=2,ISNUMBER(SEARCH("病",AF84))),$A883&amp;"("&amp;SUBSTITUTE(REPLACE(AF84,1,SEARCH("病",AF84)-1,""),"病","")&amp;""&amp;")",""))</f>
        <v/>
      </c>
      <c r="AG883" s="65" t="str">
        <f ca="1">CONCATENATE(IF(AND(LEN(AG882)&gt;=1,AG882&lt;&gt;".",COUNTIF(AG$73:AG84,"*病*")&gt;0),".",""),IF(AG84="病",$A883,""),IF(AND(LEN(AG84)&gt;=2,ISNUMBER(SEARCH("病",AG84))),$A883&amp;"("&amp;SUBSTITUTE(REPLACE(AG84,1,SEARCH("病",AG84)-1,""),"病","")&amp;""&amp;")",""))</f>
        <v/>
      </c>
      <c r="AH883" s="65"/>
      <c r="AI883" s="65"/>
      <c r="AJ883" s="65"/>
    </row>
    <row r="884" spans="1:36">
      <c r="A884" s="65"/>
      <c r="B884" s="65"/>
      <c r="C884" s="65" t="str">
        <f ca="1">CONCATENATE(IF(AND(LEN(C883)&gt;=1,C883&lt;&gt;".",COUNTIF(C$73:C85,"*病*")&gt;0),".",""),IF(C85="病",$A884,""),IF(AND(LEN(C85)&gt;=2,ISNUMBER(SEARCH("病",C85))),$A884&amp;"("&amp;SUBSTITUTE(REPLACE(C85,1,SEARCH("病",C85)-1,""),"病","")&amp;""&amp;")",""))</f>
        <v/>
      </c>
      <c r="D884" s="65" t="str">
        <f ca="1">CONCATENATE(IF(AND(LEN(D883)&gt;=1,D883&lt;&gt;".",COUNTIF(D$73:D85,"*病*")&gt;0),".",""),IF(D85="病",$A884,""),IF(AND(LEN(D85)&gt;=2,ISNUMBER(SEARCH("病",D85))),$A884&amp;"("&amp;SUBSTITUTE(REPLACE(D85,1,SEARCH("病",D85)-1,""),"病","")&amp;""&amp;")",""))</f>
        <v/>
      </c>
      <c r="E884" s="65" t="str">
        <f ca="1">CONCATENATE(IF(AND(LEN(E883)&gt;=1,E883&lt;&gt;".",COUNTIF(E$73:E85,"*病*")&gt;0),".",""),IF(E85="病",$A884,""),IF(AND(LEN(E85)&gt;=2,ISNUMBER(SEARCH("病",E85))),$A884&amp;"("&amp;SUBSTITUTE(REPLACE(E85,1,SEARCH("病",E85)-1,""),"病","")&amp;""&amp;")",""))</f>
        <v/>
      </c>
      <c r="F884" s="65" t="str">
        <f ca="1">CONCATENATE(IF(AND(LEN(F883)&gt;=1,F883&lt;&gt;".",COUNTIF(F$73:F85,"*病*")&gt;0),".",""),IF(F85="病",$A884,""),IF(AND(LEN(F85)&gt;=2,ISNUMBER(SEARCH("病",F85))),$A884&amp;"("&amp;SUBSTITUTE(REPLACE(F85,1,SEARCH("病",F85)-1,""),"病","")&amp;""&amp;")",""))</f>
        <v/>
      </c>
      <c r="G884" s="65" t="str">
        <f ca="1">CONCATENATE(IF(AND(LEN(G883)&gt;=1,G883&lt;&gt;".",COUNTIF(G$73:G85,"*病*")&gt;0),".",""),IF(G85="病",$A884,""),IF(AND(LEN(G85)&gt;=2,ISNUMBER(SEARCH("病",G85))),$A884&amp;"("&amp;SUBSTITUTE(REPLACE(G85,1,SEARCH("病",G85)-1,""),"病","")&amp;""&amp;")",""))</f>
        <v/>
      </c>
      <c r="H884" s="65" t="str">
        <f ca="1">CONCATENATE(IF(AND(LEN(H883)&gt;=1,H883&lt;&gt;".",COUNTIF(H$73:H85,"*病*")&gt;0),".",""),IF(H85="病",$A884,""),IF(AND(LEN(H85)&gt;=2,ISNUMBER(SEARCH("病",H85))),$A884&amp;"("&amp;SUBSTITUTE(REPLACE(H85,1,SEARCH("病",H85)-1,""),"病","")&amp;""&amp;")",""))</f>
        <v/>
      </c>
      <c r="I884" s="65" t="str">
        <f ca="1">CONCATENATE(IF(AND(LEN(I883)&gt;=1,I883&lt;&gt;".",COUNTIF(I$73:I85,"*病*")&gt;0),".",""),IF(I85="病",$A884,""),IF(AND(LEN(I85)&gt;=2,ISNUMBER(SEARCH("病",I85))),$A884&amp;"("&amp;SUBSTITUTE(REPLACE(I85,1,SEARCH("病",I85)-1,""),"病","")&amp;""&amp;")",""))</f>
        <v/>
      </c>
      <c r="J884" s="65" t="str">
        <f ca="1">CONCATENATE(IF(AND(LEN(J883)&gt;=1,J883&lt;&gt;".",COUNTIF(J$73:J85,"*病*")&gt;0),".",""),IF(J85="病",$A884,""),IF(AND(LEN(J85)&gt;=2,ISNUMBER(SEARCH("病",J85))),$A884&amp;"("&amp;SUBSTITUTE(REPLACE(J85,1,SEARCH("病",J85)-1,""),"病","")&amp;""&amp;")",""))</f>
        <v/>
      </c>
      <c r="K884" s="65" t="str">
        <f ca="1">CONCATENATE(IF(AND(LEN(K883)&gt;=1,K883&lt;&gt;".",COUNTIF(K$73:K85,"*病*")&gt;0),".",""),IF(K85="病",$A884,""),IF(AND(LEN(K85)&gt;=2,ISNUMBER(SEARCH("病",K85))),$A884&amp;"("&amp;SUBSTITUTE(REPLACE(K85,1,SEARCH("病",K85)-1,""),"病","")&amp;""&amp;")",""))</f>
        <v/>
      </c>
      <c r="L884" s="65" t="str">
        <f ca="1">CONCATENATE(IF(AND(LEN(L883)&gt;=1,L883&lt;&gt;".",COUNTIF(L$73:L85,"*病*")&gt;0),".",""),IF(L85="病",$A884,""),IF(AND(LEN(L85)&gt;=2,ISNUMBER(SEARCH("病",L85))),$A884&amp;"("&amp;SUBSTITUTE(REPLACE(L85,1,SEARCH("病",L85)-1,""),"病","")&amp;""&amp;")",""))</f>
        <v/>
      </c>
      <c r="M884" s="65" t="str">
        <f ca="1">CONCATENATE(IF(AND(LEN(M883)&gt;=1,M883&lt;&gt;".",COUNTIF(M$73:M85,"*病*")&gt;0),".",""),IF(M85="病",$A884,""),IF(AND(LEN(M85)&gt;=2,ISNUMBER(SEARCH("病",M85))),$A884&amp;"("&amp;SUBSTITUTE(REPLACE(M85,1,SEARCH("病",M85)-1,""),"病","")&amp;""&amp;")",""))</f>
        <v/>
      </c>
      <c r="N884" s="65" t="str">
        <f ca="1">CONCATENATE(IF(AND(LEN(N883)&gt;=1,N883&lt;&gt;".",COUNTIF(N$73:N85,"*病*")&gt;0),".",""),IF(N85="病",$A884,""),IF(AND(LEN(N85)&gt;=2,ISNUMBER(SEARCH("病",N85))),$A884&amp;"("&amp;SUBSTITUTE(REPLACE(N85,1,SEARCH("病",N85)-1,""),"病","")&amp;""&amp;")",""))</f>
        <v/>
      </c>
      <c r="O884" s="65" t="str">
        <f ca="1">CONCATENATE(IF(AND(LEN(O883)&gt;=1,O883&lt;&gt;".",COUNTIF(O$73:O85,"*病*")&gt;0),".",""),IF(O85="病",$A884,""),IF(AND(LEN(O85)&gt;=2,ISNUMBER(SEARCH("病",O85))),$A884&amp;"("&amp;SUBSTITUTE(REPLACE(O85,1,SEARCH("病",O85)-1,""),"病","")&amp;""&amp;")",""))</f>
        <v/>
      </c>
      <c r="P884" s="65" t="str">
        <f ca="1">CONCATENATE(IF(AND(LEN(P883)&gt;=1,P883&lt;&gt;".",COUNTIF(P$73:P85,"*病*")&gt;0),".",""),IF(P85="病",$A884,""),IF(AND(LEN(P85)&gt;=2,ISNUMBER(SEARCH("病",P85))),$A884&amp;"("&amp;SUBSTITUTE(REPLACE(P85,1,SEARCH("病",P85)-1,""),"病","")&amp;""&amp;")",""))</f>
        <v/>
      </c>
      <c r="Q884" s="65" t="str">
        <f ca="1">CONCATENATE(IF(AND(LEN(Q883)&gt;=1,Q883&lt;&gt;".",COUNTIF(Q$73:Q85,"*病*")&gt;0),".",""),IF(Q85="病",$A884,""),IF(AND(LEN(Q85)&gt;=2,ISNUMBER(SEARCH("病",Q85))),$A884&amp;"("&amp;SUBSTITUTE(REPLACE(Q85,1,SEARCH("病",Q85)-1,""),"病","")&amp;""&amp;")",""))</f>
        <v/>
      </c>
      <c r="R884" s="65" t="str">
        <f ca="1">CONCATENATE(IF(AND(LEN(R883)&gt;=1,R883&lt;&gt;".",COUNTIF(R$73:R85,"*病*")&gt;0),".",""),IF(R85="病",$A884,""),IF(AND(LEN(R85)&gt;=2,ISNUMBER(SEARCH("病",R85))),$A884&amp;"("&amp;SUBSTITUTE(REPLACE(R85,1,SEARCH("病",R85)-1,""),"病","")&amp;""&amp;")",""))</f>
        <v/>
      </c>
      <c r="S884" s="65" t="str">
        <f ca="1">CONCATENATE(IF(AND(LEN(S883)&gt;=1,S883&lt;&gt;".",COUNTIF(S$73:S85,"*病*")&gt;0),".",""),IF(S85="病",$A884,""),IF(AND(LEN(S85)&gt;=2,ISNUMBER(SEARCH("病",S85))),$A884&amp;"("&amp;SUBSTITUTE(REPLACE(S85,1,SEARCH("病",S85)-1,""),"病","")&amp;""&amp;")",""))</f>
        <v/>
      </c>
      <c r="T884" s="65" t="str">
        <f ca="1">CONCATENATE(IF(AND(LEN(T883)&gt;=1,T883&lt;&gt;".",COUNTIF(T$73:T85,"*病*")&gt;0),".",""),IF(T85="病",$A884,""),IF(AND(LEN(T85)&gt;=2,ISNUMBER(SEARCH("病",T85))),$A884&amp;"("&amp;SUBSTITUTE(REPLACE(T85,1,SEARCH("病",T85)-1,""),"病","")&amp;""&amp;")",""))</f>
        <v/>
      </c>
      <c r="U884" s="65" t="str">
        <f ca="1">CONCATENATE(IF(AND(LEN(U883)&gt;=1,U883&lt;&gt;".",COUNTIF(U$73:U85,"*病*")&gt;0),".",""),IF(U85="病",$A884,""),IF(AND(LEN(U85)&gt;=2,ISNUMBER(SEARCH("病",U85))),$A884&amp;"("&amp;SUBSTITUTE(REPLACE(U85,1,SEARCH("病",U85)-1,""),"病","")&amp;""&amp;")",""))</f>
        <v/>
      </c>
      <c r="V884" s="65" t="str">
        <f ca="1">CONCATENATE(IF(AND(LEN(V883)&gt;=1,V883&lt;&gt;".",COUNTIF(V$73:V85,"*病*")&gt;0),".",""),IF(V85="病",$A884,""),IF(AND(LEN(V85)&gt;=2,ISNUMBER(SEARCH("病",V85))),$A884&amp;"("&amp;SUBSTITUTE(REPLACE(V85,1,SEARCH("病",V85)-1,""),"病","")&amp;""&amp;")",""))</f>
        <v/>
      </c>
      <c r="W884" s="65" t="str">
        <f ca="1">CONCATENATE(IF(AND(LEN(W883)&gt;=1,W883&lt;&gt;".",COUNTIF(W$73:W85,"*病*")&gt;0),".",""),IF(W85="病",$A884,""),IF(AND(LEN(W85)&gt;=2,ISNUMBER(SEARCH("病",W85))),$A884&amp;"("&amp;SUBSTITUTE(REPLACE(W85,1,SEARCH("病",W85)-1,""),"病","")&amp;""&amp;")",""))</f>
        <v/>
      </c>
      <c r="X884" s="65" t="str">
        <f ca="1">CONCATENATE(IF(AND(LEN(X883)&gt;=1,X883&lt;&gt;".",COUNTIF(X$73:X85,"*病*")&gt;0),".",""),IF(X85="病",$A884,""),IF(AND(LEN(X85)&gt;=2,ISNUMBER(SEARCH("病",X85))),$A884&amp;"("&amp;SUBSTITUTE(REPLACE(X85,1,SEARCH("病",X85)-1,""),"病","")&amp;""&amp;")",""))</f>
        <v/>
      </c>
      <c r="Y884" s="65" t="str">
        <f ca="1">CONCATENATE(IF(AND(LEN(Y883)&gt;=1,Y883&lt;&gt;".",COUNTIF(Y$73:Y85,"*病*")&gt;0),".",""),IF(Y85="病",$A884,""),IF(AND(LEN(Y85)&gt;=2,ISNUMBER(SEARCH("病",Y85))),$A884&amp;"("&amp;SUBSTITUTE(REPLACE(Y85,1,SEARCH("病",Y85)-1,""),"病","")&amp;""&amp;")",""))</f>
        <v/>
      </c>
      <c r="Z884" s="65" t="str">
        <f ca="1">CONCATENATE(IF(AND(LEN(Z883)&gt;=1,Z883&lt;&gt;".",COUNTIF(Z$73:Z85,"*病*")&gt;0),".",""),IF(Z85="病",$A884,""),IF(AND(LEN(Z85)&gt;=2,ISNUMBER(SEARCH("病",Z85))),$A884&amp;"("&amp;SUBSTITUTE(REPLACE(Z85,1,SEARCH("病",Z85)-1,""),"病","")&amp;""&amp;")",""))</f>
        <v/>
      </c>
      <c r="AA884" s="65" t="str">
        <f ca="1">CONCATENATE(IF(AND(LEN(AA883)&gt;=1,AA883&lt;&gt;".",COUNTIF(AA$73:AA85,"*病*")&gt;0),".",""),IF(AA85="病",$A884,""),IF(AND(LEN(AA85)&gt;=2,ISNUMBER(SEARCH("病",AA85))),$A884&amp;"("&amp;SUBSTITUTE(REPLACE(AA85,1,SEARCH("病",AA85)-1,""),"病","")&amp;""&amp;")",""))</f>
        <v/>
      </c>
      <c r="AB884" s="65" t="str">
        <f ca="1">CONCATENATE(IF(AND(LEN(AB883)&gt;=1,AB883&lt;&gt;".",COUNTIF(AB$73:AB85,"*病*")&gt;0),".",""),IF(AB85="病",$A884,""),IF(AND(LEN(AB85)&gt;=2,ISNUMBER(SEARCH("病",AB85))),$A884&amp;"("&amp;SUBSTITUTE(REPLACE(AB85,1,SEARCH("病",AB85)-1,""),"病","")&amp;""&amp;")",""))</f>
        <v/>
      </c>
      <c r="AC884" s="65" t="str">
        <f ca="1">CONCATENATE(IF(AND(LEN(AC883)&gt;=1,AC883&lt;&gt;".",COUNTIF(AC$73:AC85,"*病*")&gt;0),".",""),IF(AC85="病",$A884,""),IF(AND(LEN(AC85)&gt;=2,ISNUMBER(SEARCH("病",AC85))),$A884&amp;"("&amp;SUBSTITUTE(REPLACE(AC85,1,SEARCH("病",AC85)-1,""),"病","")&amp;""&amp;")",""))</f>
        <v/>
      </c>
      <c r="AD884" s="65" t="str">
        <f ca="1">CONCATENATE(IF(AND(LEN(AD883)&gt;=1,AD883&lt;&gt;".",COUNTIF(AD$73:AD85,"*病*")&gt;0),".",""),IF(AD85="病",$A884,""),IF(AND(LEN(AD85)&gt;=2,ISNUMBER(SEARCH("病",AD85))),$A884&amp;"("&amp;SUBSTITUTE(REPLACE(AD85,1,SEARCH("病",AD85)-1,""),"病","")&amp;""&amp;")",""))</f>
        <v/>
      </c>
      <c r="AE884" s="65" t="str">
        <f ca="1">CONCATENATE(IF(AND(LEN(AE883)&gt;=1,AE883&lt;&gt;".",COUNTIF(AE$73:AE85,"*病*")&gt;0),".",""),IF(AE85="病",$A884,""),IF(AND(LEN(AE85)&gt;=2,ISNUMBER(SEARCH("病",AE85))),$A884&amp;"("&amp;SUBSTITUTE(REPLACE(AE85,1,SEARCH("病",AE85)-1,""),"病","")&amp;""&amp;")",""))</f>
        <v/>
      </c>
      <c r="AF884" s="65" t="str">
        <f ca="1">CONCATENATE(IF(AND(LEN(AF883)&gt;=1,AF883&lt;&gt;".",COUNTIF(AF$73:AF85,"*病*")&gt;0),".",""),IF(AF85="病",$A884,""),IF(AND(LEN(AF85)&gt;=2,ISNUMBER(SEARCH("病",AF85))),$A884&amp;"("&amp;SUBSTITUTE(REPLACE(AF85,1,SEARCH("病",AF85)-1,""),"病","")&amp;""&amp;")",""))</f>
        <v/>
      </c>
      <c r="AG884" s="65" t="str">
        <f ca="1">CONCATENATE(IF(AND(LEN(AG883)&gt;=1,AG883&lt;&gt;".",COUNTIF(AG$73:AG85,"*病*")&gt;0),".",""),IF(AG85="病",$A884,""),IF(AND(LEN(AG85)&gt;=2,ISNUMBER(SEARCH("病",AG85))),$A884&amp;"("&amp;SUBSTITUTE(REPLACE(AG85,1,SEARCH("病",AG85)-1,""),"病","")&amp;""&amp;")",""))</f>
        <v/>
      </c>
      <c r="AH884" s="65"/>
      <c r="AI884" s="65"/>
      <c r="AJ884" s="65"/>
    </row>
    <row r="885" spans="1:36">
      <c r="A885" s="65"/>
      <c r="B885" s="65"/>
      <c r="C885" s="65" t="str">
        <f ca="1">CONCATENATE(IF(AND(LEN(C884)&gt;=1,C884&lt;&gt;".",COUNTIF(C$73:C86,"*病*")&gt;0),".",""),IF(C86="病",$A885,""),IF(AND(LEN(C86)&gt;=2,ISNUMBER(SEARCH("病",C86))),$A885&amp;"("&amp;SUBSTITUTE(REPLACE(C86,1,SEARCH("病",C86)-1,""),"病","")&amp;""&amp;")",""))</f>
        <v/>
      </c>
      <c r="D885" s="65" t="str">
        <f ca="1">CONCATENATE(IF(AND(LEN(D884)&gt;=1,D884&lt;&gt;".",COUNTIF(D$73:D86,"*病*")&gt;0),".",""),IF(D86="病",$A885,""),IF(AND(LEN(D86)&gt;=2,ISNUMBER(SEARCH("病",D86))),$A885&amp;"("&amp;SUBSTITUTE(REPLACE(D86,1,SEARCH("病",D86)-1,""),"病","")&amp;""&amp;")",""))</f>
        <v/>
      </c>
      <c r="E885" s="65" t="str">
        <f ca="1">CONCATENATE(IF(AND(LEN(E884)&gt;=1,E884&lt;&gt;".",COUNTIF(E$73:E86,"*病*")&gt;0),".",""),IF(E86="病",$A885,""),IF(AND(LEN(E86)&gt;=2,ISNUMBER(SEARCH("病",E86))),$A885&amp;"("&amp;SUBSTITUTE(REPLACE(E86,1,SEARCH("病",E86)-1,""),"病","")&amp;""&amp;")",""))</f>
        <v/>
      </c>
      <c r="F885" s="65" t="str">
        <f ca="1">CONCATENATE(IF(AND(LEN(F884)&gt;=1,F884&lt;&gt;".",COUNTIF(F$73:F86,"*病*")&gt;0),".",""),IF(F86="病",$A885,""),IF(AND(LEN(F86)&gt;=2,ISNUMBER(SEARCH("病",F86))),$A885&amp;"("&amp;SUBSTITUTE(REPLACE(F86,1,SEARCH("病",F86)-1,""),"病","")&amp;""&amp;")",""))</f>
        <v/>
      </c>
      <c r="G885" s="65" t="str">
        <f ca="1">CONCATENATE(IF(AND(LEN(G884)&gt;=1,G884&lt;&gt;".",COUNTIF(G$73:G86,"*病*")&gt;0),".",""),IF(G86="病",$A885,""),IF(AND(LEN(G86)&gt;=2,ISNUMBER(SEARCH("病",G86))),$A885&amp;"("&amp;SUBSTITUTE(REPLACE(G86,1,SEARCH("病",G86)-1,""),"病","")&amp;""&amp;")",""))</f>
        <v/>
      </c>
      <c r="H885" s="65" t="str">
        <f ca="1">CONCATENATE(IF(AND(LEN(H884)&gt;=1,H884&lt;&gt;".",COUNTIF(H$73:H86,"*病*")&gt;0),".",""),IF(H86="病",$A885,""),IF(AND(LEN(H86)&gt;=2,ISNUMBER(SEARCH("病",H86))),$A885&amp;"("&amp;SUBSTITUTE(REPLACE(H86,1,SEARCH("病",H86)-1,""),"病","")&amp;""&amp;")",""))</f>
        <v/>
      </c>
      <c r="I885" s="65" t="str">
        <f ca="1">CONCATENATE(IF(AND(LEN(I884)&gt;=1,I884&lt;&gt;".",COUNTIF(I$73:I86,"*病*")&gt;0),".",""),IF(I86="病",$A885,""),IF(AND(LEN(I86)&gt;=2,ISNUMBER(SEARCH("病",I86))),$A885&amp;"("&amp;SUBSTITUTE(REPLACE(I86,1,SEARCH("病",I86)-1,""),"病","")&amp;""&amp;")",""))</f>
        <v/>
      </c>
      <c r="J885" s="65" t="str">
        <f ca="1">CONCATENATE(IF(AND(LEN(J884)&gt;=1,J884&lt;&gt;".",COUNTIF(J$73:J86,"*病*")&gt;0),".",""),IF(J86="病",$A885,""),IF(AND(LEN(J86)&gt;=2,ISNUMBER(SEARCH("病",J86))),$A885&amp;"("&amp;SUBSTITUTE(REPLACE(J86,1,SEARCH("病",J86)-1,""),"病","")&amp;""&amp;")",""))</f>
        <v/>
      </c>
      <c r="K885" s="65" t="str">
        <f ca="1">CONCATENATE(IF(AND(LEN(K884)&gt;=1,K884&lt;&gt;".",COUNTIF(K$73:K86,"*病*")&gt;0),".",""),IF(K86="病",$A885,""),IF(AND(LEN(K86)&gt;=2,ISNUMBER(SEARCH("病",K86))),$A885&amp;"("&amp;SUBSTITUTE(REPLACE(K86,1,SEARCH("病",K86)-1,""),"病","")&amp;""&amp;")",""))</f>
        <v/>
      </c>
      <c r="L885" s="65" t="str">
        <f ca="1">CONCATENATE(IF(AND(LEN(L884)&gt;=1,L884&lt;&gt;".",COUNTIF(L$73:L86,"*病*")&gt;0),".",""),IF(L86="病",$A885,""),IF(AND(LEN(L86)&gt;=2,ISNUMBER(SEARCH("病",L86))),$A885&amp;"("&amp;SUBSTITUTE(REPLACE(L86,1,SEARCH("病",L86)-1,""),"病","")&amp;""&amp;")",""))</f>
        <v/>
      </c>
      <c r="M885" s="65" t="str">
        <f ca="1">CONCATENATE(IF(AND(LEN(M884)&gt;=1,M884&lt;&gt;".",COUNTIF(M$73:M86,"*病*")&gt;0),".",""),IF(M86="病",$A885,""),IF(AND(LEN(M86)&gt;=2,ISNUMBER(SEARCH("病",M86))),$A885&amp;"("&amp;SUBSTITUTE(REPLACE(M86,1,SEARCH("病",M86)-1,""),"病","")&amp;""&amp;")",""))</f>
        <v/>
      </c>
      <c r="N885" s="65" t="str">
        <f ca="1">CONCATENATE(IF(AND(LEN(N884)&gt;=1,N884&lt;&gt;".",COUNTIF(N$73:N86,"*病*")&gt;0),".",""),IF(N86="病",$A885,""),IF(AND(LEN(N86)&gt;=2,ISNUMBER(SEARCH("病",N86))),$A885&amp;"("&amp;SUBSTITUTE(REPLACE(N86,1,SEARCH("病",N86)-1,""),"病","")&amp;""&amp;")",""))</f>
        <v/>
      </c>
      <c r="O885" s="65" t="str">
        <f ca="1">CONCATENATE(IF(AND(LEN(O884)&gt;=1,O884&lt;&gt;".",COUNTIF(O$73:O86,"*病*")&gt;0),".",""),IF(O86="病",$A885,""),IF(AND(LEN(O86)&gt;=2,ISNUMBER(SEARCH("病",O86))),$A885&amp;"("&amp;SUBSTITUTE(REPLACE(O86,1,SEARCH("病",O86)-1,""),"病","")&amp;""&amp;")",""))</f>
        <v/>
      </c>
      <c r="P885" s="65" t="str">
        <f ca="1">CONCATENATE(IF(AND(LEN(P884)&gt;=1,P884&lt;&gt;".",COUNTIF(P$73:P86,"*病*")&gt;0),".",""),IF(P86="病",$A885,""),IF(AND(LEN(P86)&gt;=2,ISNUMBER(SEARCH("病",P86))),$A885&amp;"("&amp;SUBSTITUTE(REPLACE(P86,1,SEARCH("病",P86)-1,""),"病","")&amp;""&amp;")",""))</f>
        <v/>
      </c>
      <c r="Q885" s="65" t="str">
        <f ca="1">CONCATENATE(IF(AND(LEN(Q884)&gt;=1,Q884&lt;&gt;".",COUNTIF(Q$73:Q86,"*病*")&gt;0),".",""),IF(Q86="病",$A885,""),IF(AND(LEN(Q86)&gt;=2,ISNUMBER(SEARCH("病",Q86))),$A885&amp;"("&amp;SUBSTITUTE(REPLACE(Q86,1,SEARCH("病",Q86)-1,""),"病","")&amp;""&amp;")",""))</f>
        <v/>
      </c>
      <c r="R885" s="65" t="str">
        <f ca="1">CONCATENATE(IF(AND(LEN(R884)&gt;=1,R884&lt;&gt;".",COUNTIF(R$73:R86,"*病*")&gt;0),".",""),IF(R86="病",$A885,""),IF(AND(LEN(R86)&gt;=2,ISNUMBER(SEARCH("病",R86))),$A885&amp;"("&amp;SUBSTITUTE(REPLACE(R86,1,SEARCH("病",R86)-1,""),"病","")&amp;""&amp;")",""))</f>
        <v/>
      </c>
      <c r="S885" s="65" t="str">
        <f ca="1">CONCATENATE(IF(AND(LEN(S884)&gt;=1,S884&lt;&gt;".",COUNTIF(S$73:S86,"*病*")&gt;0),".",""),IF(S86="病",$A885,""),IF(AND(LEN(S86)&gt;=2,ISNUMBER(SEARCH("病",S86))),$A885&amp;"("&amp;SUBSTITUTE(REPLACE(S86,1,SEARCH("病",S86)-1,""),"病","")&amp;""&amp;")",""))</f>
        <v/>
      </c>
      <c r="T885" s="65" t="str">
        <f ca="1">CONCATENATE(IF(AND(LEN(T884)&gt;=1,T884&lt;&gt;".",COUNTIF(T$73:T86,"*病*")&gt;0),".",""),IF(T86="病",$A885,""),IF(AND(LEN(T86)&gt;=2,ISNUMBER(SEARCH("病",T86))),$A885&amp;"("&amp;SUBSTITUTE(REPLACE(T86,1,SEARCH("病",T86)-1,""),"病","")&amp;""&amp;")",""))</f>
        <v/>
      </c>
      <c r="U885" s="65" t="str">
        <f ca="1">CONCATENATE(IF(AND(LEN(U884)&gt;=1,U884&lt;&gt;".",COUNTIF(U$73:U86,"*病*")&gt;0),".",""),IF(U86="病",$A885,""),IF(AND(LEN(U86)&gt;=2,ISNUMBER(SEARCH("病",U86))),$A885&amp;"("&amp;SUBSTITUTE(REPLACE(U86,1,SEARCH("病",U86)-1,""),"病","")&amp;""&amp;")",""))</f>
        <v/>
      </c>
      <c r="V885" s="65" t="str">
        <f ca="1">CONCATENATE(IF(AND(LEN(V884)&gt;=1,V884&lt;&gt;".",COUNTIF(V$73:V86,"*病*")&gt;0),".",""),IF(V86="病",$A885,""),IF(AND(LEN(V86)&gt;=2,ISNUMBER(SEARCH("病",V86))),$A885&amp;"("&amp;SUBSTITUTE(REPLACE(V86,1,SEARCH("病",V86)-1,""),"病","")&amp;""&amp;")",""))</f>
        <v/>
      </c>
      <c r="W885" s="65" t="str">
        <f ca="1">CONCATENATE(IF(AND(LEN(W884)&gt;=1,W884&lt;&gt;".",COUNTIF(W$73:W86,"*病*")&gt;0),".",""),IF(W86="病",$A885,""),IF(AND(LEN(W86)&gt;=2,ISNUMBER(SEARCH("病",W86))),$A885&amp;"("&amp;SUBSTITUTE(REPLACE(W86,1,SEARCH("病",W86)-1,""),"病","")&amp;""&amp;")",""))</f>
        <v/>
      </c>
      <c r="X885" s="65" t="str">
        <f ca="1">CONCATENATE(IF(AND(LEN(X884)&gt;=1,X884&lt;&gt;".",COUNTIF(X$73:X86,"*病*")&gt;0),".",""),IF(X86="病",$A885,""),IF(AND(LEN(X86)&gt;=2,ISNUMBER(SEARCH("病",X86))),$A885&amp;"("&amp;SUBSTITUTE(REPLACE(X86,1,SEARCH("病",X86)-1,""),"病","")&amp;""&amp;")",""))</f>
        <v/>
      </c>
      <c r="Y885" s="65" t="str">
        <f ca="1">CONCATENATE(IF(AND(LEN(Y884)&gt;=1,Y884&lt;&gt;".",COUNTIF(Y$73:Y86,"*病*")&gt;0),".",""),IF(Y86="病",$A885,""),IF(AND(LEN(Y86)&gt;=2,ISNUMBER(SEARCH("病",Y86))),$A885&amp;"("&amp;SUBSTITUTE(REPLACE(Y86,1,SEARCH("病",Y86)-1,""),"病","")&amp;""&amp;")",""))</f>
        <v/>
      </c>
      <c r="Z885" s="65" t="str">
        <f ca="1">CONCATENATE(IF(AND(LEN(Z884)&gt;=1,Z884&lt;&gt;".",COUNTIF(Z$73:Z86,"*病*")&gt;0),".",""),IF(Z86="病",$A885,""),IF(AND(LEN(Z86)&gt;=2,ISNUMBER(SEARCH("病",Z86))),$A885&amp;"("&amp;SUBSTITUTE(REPLACE(Z86,1,SEARCH("病",Z86)-1,""),"病","")&amp;""&amp;")",""))</f>
        <v/>
      </c>
      <c r="AA885" s="65" t="str">
        <f ca="1">CONCATENATE(IF(AND(LEN(AA884)&gt;=1,AA884&lt;&gt;".",COUNTIF(AA$73:AA86,"*病*")&gt;0),".",""),IF(AA86="病",$A885,""),IF(AND(LEN(AA86)&gt;=2,ISNUMBER(SEARCH("病",AA86))),$A885&amp;"("&amp;SUBSTITUTE(REPLACE(AA86,1,SEARCH("病",AA86)-1,""),"病","")&amp;""&amp;")",""))</f>
        <v/>
      </c>
      <c r="AB885" s="65" t="str">
        <f ca="1">CONCATENATE(IF(AND(LEN(AB884)&gt;=1,AB884&lt;&gt;".",COUNTIF(AB$73:AB86,"*病*")&gt;0),".",""),IF(AB86="病",$A885,""),IF(AND(LEN(AB86)&gt;=2,ISNUMBER(SEARCH("病",AB86))),$A885&amp;"("&amp;SUBSTITUTE(REPLACE(AB86,1,SEARCH("病",AB86)-1,""),"病","")&amp;""&amp;")",""))</f>
        <v/>
      </c>
      <c r="AC885" s="65" t="str">
        <f ca="1">CONCATENATE(IF(AND(LEN(AC884)&gt;=1,AC884&lt;&gt;".",COUNTIF(AC$73:AC86,"*病*")&gt;0),".",""),IF(AC86="病",$A885,""),IF(AND(LEN(AC86)&gt;=2,ISNUMBER(SEARCH("病",AC86))),$A885&amp;"("&amp;SUBSTITUTE(REPLACE(AC86,1,SEARCH("病",AC86)-1,""),"病","")&amp;""&amp;")",""))</f>
        <v/>
      </c>
      <c r="AD885" s="65" t="str">
        <f ca="1">CONCATENATE(IF(AND(LEN(AD884)&gt;=1,AD884&lt;&gt;".",COUNTIF(AD$73:AD86,"*病*")&gt;0),".",""),IF(AD86="病",$A885,""),IF(AND(LEN(AD86)&gt;=2,ISNUMBER(SEARCH("病",AD86))),$A885&amp;"("&amp;SUBSTITUTE(REPLACE(AD86,1,SEARCH("病",AD86)-1,""),"病","")&amp;""&amp;")",""))</f>
        <v/>
      </c>
      <c r="AE885" s="65" t="str">
        <f ca="1">CONCATENATE(IF(AND(LEN(AE884)&gt;=1,AE884&lt;&gt;".",COUNTIF(AE$73:AE86,"*病*")&gt;0),".",""),IF(AE86="病",$A885,""),IF(AND(LEN(AE86)&gt;=2,ISNUMBER(SEARCH("病",AE86))),$A885&amp;"("&amp;SUBSTITUTE(REPLACE(AE86,1,SEARCH("病",AE86)-1,""),"病","")&amp;""&amp;")",""))</f>
        <v/>
      </c>
      <c r="AF885" s="65" t="str">
        <f ca="1">CONCATENATE(IF(AND(LEN(AF884)&gt;=1,AF884&lt;&gt;".",COUNTIF(AF$73:AF86,"*病*")&gt;0),".",""),IF(AF86="病",$A885,""),IF(AND(LEN(AF86)&gt;=2,ISNUMBER(SEARCH("病",AF86))),$A885&amp;"("&amp;SUBSTITUTE(REPLACE(AF86,1,SEARCH("病",AF86)-1,""),"病","")&amp;""&amp;")",""))</f>
        <v/>
      </c>
      <c r="AG885" s="65" t="str">
        <f ca="1">CONCATENATE(IF(AND(LEN(AG884)&gt;=1,AG884&lt;&gt;".",COUNTIF(AG$73:AG86,"*病*")&gt;0),".",""),IF(AG86="病",$A885,""),IF(AND(LEN(AG86)&gt;=2,ISNUMBER(SEARCH("病",AG86))),$A885&amp;"("&amp;SUBSTITUTE(REPLACE(AG86,1,SEARCH("病",AG86)-1,""),"病","")&amp;""&amp;")",""))</f>
        <v/>
      </c>
      <c r="AH885" s="65"/>
      <c r="AI885" s="65"/>
      <c r="AJ885" s="65"/>
    </row>
    <row r="886" spans="1:36">
      <c r="A886" s="65"/>
      <c r="B886" s="65"/>
      <c r="C886" s="65" t="str">
        <f ca="1">CONCATENATE(IF(AND(LEN(C885)&gt;=1,C885&lt;&gt;".",COUNTIF(C$73:C87,"*病*")&gt;0),".",""),IF(C87="病",$A886,""),IF(AND(LEN(C87)&gt;=2,ISNUMBER(SEARCH("病",C87))),$A886&amp;"("&amp;SUBSTITUTE(REPLACE(C87,1,SEARCH("病",C87)-1,""),"病","")&amp;""&amp;")",""))</f>
        <v/>
      </c>
      <c r="D886" s="65" t="str">
        <f ca="1">CONCATENATE(IF(AND(LEN(D885)&gt;=1,D885&lt;&gt;".",COUNTIF(D$73:D87,"*病*")&gt;0),".",""),IF(D87="病",$A886,""),IF(AND(LEN(D87)&gt;=2,ISNUMBER(SEARCH("病",D87))),$A886&amp;"("&amp;SUBSTITUTE(REPLACE(D87,1,SEARCH("病",D87)-1,""),"病","")&amp;""&amp;")",""))</f>
        <v/>
      </c>
      <c r="E886" s="65" t="str">
        <f ca="1">CONCATENATE(IF(AND(LEN(E885)&gt;=1,E885&lt;&gt;".",COUNTIF(E$73:E87,"*病*")&gt;0),".",""),IF(E87="病",$A886,""),IF(AND(LEN(E87)&gt;=2,ISNUMBER(SEARCH("病",E87))),$A886&amp;"("&amp;SUBSTITUTE(REPLACE(E87,1,SEARCH("病",E87)-1,""),"病","")&amp;""&amp;")",""))</f>
        <v/>
      </c>
      <c r="F886" s="65" t="str">
        <f ca="1">CONCATENATE(IF(AND(LEN(F885)&gt;=1,F885&lt;&gt;".",COUNTIF(F$73:F87,"*病*")&gt;0),".",""),IF(F87="病",$A886,""),IF(AND(LEN(F87)&gt;=2,ISNUMBER(SEARCH("病",F87))),$A886&amp;"("&amp;SUBSTITUTE(REPLACE(F87,1,SEARCH("病",F87)-1,""),"病","")&amp;""&amp;")",""))</f>
        <v/>
      </c>
      <c r="G886" s="65" t="str">
        <f ca="1">CONCATENATE(IF(AND(LEN(G885)&gt;=1,G885&lt;&gt;".",COUNTIF(G$73:G87,"*病*")&gt;0),".",""),IF(G87="病",$A886,""),IF(AND(LEN(G87)&gt;=2,ISNUMBER(SEARCH("病",G87))),$A886&amp;"("&amp;SUBSTITUTE(REPLACE(G87,1,SEARCH("病",G87)-1,""),"病","")&amp;""&amp;")",""))</f>
        <v/>
      </c>
      <c r="H886" s="65" t="str">
        <f ca="1">CONCATENATE(IF(AND(LEN(H885)&gt;=1,H885&lt;&gt;".",COUNTIF(H$73:H87,"*病*")&gt;0),".",""),IF(H87="病",$A886,""),IF(AND(LEN(H87)&gt;=2,ISNUMBER(SEARCH("病",H87))),$A886&amp;"("&amp;SUBSTITUTE(REPLACE(H87,1,SEARCH("病",H87)-1,""),"病","")&amp;""&amp;")",""))</f>
        <v/>
      </c>
      <c r="I886" s="65" t="str">
        <f ca="1">CONCATENATE(IF(AND(LEN(I885)&gt;=1,I885&lt;&gt;".",COUNTIF(I$73:I87,"*病*")&gt;0),".",""),IF(I87="病",$A886,""),IF(AND(LEN(I87)&gt;=2,ISNUMBER(SEARCH("病",I87))),$A886&amp;"("&amp;SUBSTITUTE(REPLACE(I87,1,SEARCH("病",I87)-1,""),"病","")&amp;""&amp;")",""))</f>
        <v/>
      </c>
      <c r="J886" s="65" t="str">
        <f ca="1">CONCATENATE(IF(AND(LEN(J885)&gt;=1,J885&lt;&gt;".",COUNTIF(J$73:J87,"*病*")&gt;0),".",""),IF(J87="病",$A886,""),IF(AND(LEN(J87)&gt;=2,ISNUMBER(SEARCH("病",J87))),$A886&amp;"("&amp;SUBSTITUTE(REPLACE(J87,1,SEARCH("病",J87)-1,""),"病","")&amp;""&amp;")",""))</f>
        <v/>
      </c>
      <c r="K886" s="65" t="str">
        <f ca="1">CONCATENATE(IF(AND(LEN(K885)&gt;=1,K885&lt;&gt;".",COUNTIF(K$73:K87,"*病*")&gt;0),".",""),IF(K87="病",$A886,""),IF(AND(LEN(K87)&gt;=2,ISNUMBER(SEARCH("病",K87))),$A886&amp;"("&amp;SUBSTITUTE(REPLACE(K87,1,SEARCH("病",K87)-1,""),"病","")&amp;""&amp;")",""))</f>
        <v/>
      </c>
      <c r="L886" s="65" t="str">
        <f ca="1">CONCATENATE(IF(AND(LEN(L885)&gt;=1,L885&lt;&gt;".",COUNTIF(L$73:L87,"*病*")&gt;0),".",""),IF(L87="病",$A886,""),IF(AND(LEN(L87)&gt;=2,ISNUMBER(SEARCH("病",L87))),$A886&amp;"("&amp;SUBSTITUTE(REPLACE(L87,1,SEARCH("病",L87)-1,""),"病","")&amp;""&amp;")",""))</f>
        <v/>
      </c>
      <c r="M886" s="65" t="str">
        <f ca="1">CONCATENATE(IF(AND(LEN(M885)&gt;=1,M885&lt;&gt;".",COUNTIF(M$73:M87,"*病*")&gt;0),".",""),IF(M87="病",$A886,""),IF(AND(LEN(M87)&gt;=2,ISNUMBER(SEARCH("病",M87))),$A886&amp;"("&amp;SUBSTITUTE(REPLACE(M87,1,SEARCH("病",M87)-1,""),"病","")&amp;""&amp;")",""))</f>
        <v/>
      </c>
      <c r="N886" s="65" t="str">
        <f ca="1">CONCATENATE(IF(AND(LEN(N885)&gt;=1,N885&lt;&gt;".",COUNTIF(N$73:N87,"*病*")&gt;0),".",""),IF(N87="病",$A886,""),IF(AND(LEN(N87)&gt;=2,ISNUMBER(SEARCH("病",N87))),$A886&amp;"("&amp;SUBSTITUTE(REPLACE(N87,1,SEARCH("病",N87)-1,""),"病","")&amp;""&amp;")",""))</f>
        <v/>
      </c>
      <c r="O886" s="65" t="str">
        <f ca="1">CONCATENATE(IF(AND(LEN(O885)&gt;=1,O885&lt;&gt;".",COUNTIF(O$73:O87,"*病*")&gt;0),".",""),IF(O87="病",$A886,""),IF(AND(LEN(O87)&gt;=2,ISNUMBER(SEARCH("病",O87))),$A886&amp;"("&amp;SUBSTITUTE(REPLACE(O87,1,SEARCH("病",O87)-1,""),"病","")&amp;""&amp;")",""))</f>
        <v/>
      </c>
      <c r="P886" s="65" t="str">
        <f ca="1">CONCATENATE(IF(AND(LEN(P885)&gt;=1,P885&lt;&gt;".",COUNTIF(P$73:P87,"*病*")&gt;0),".",""),IF(P87="病",$A886,""),IF(AND(LEN(P87)&gt;=2,ISNUMBER(SEARCH("病",P87))),$A886&amp;"("&amp;SUBSTITUTE(REPLACE(P87,1,SEARCH("病",P87)-1,""),"病","")&amp;""&amp;")",""))</f>
        <v/>
      </c>
      <c r="Q886" s="65" t="str">
        <f ca="1">CONCATENATE(IF(AND(LEN(Q885)&gt;=1,Q885&lt;&gt;".",COUNTIF(Q$73:Q87,"*病*")&gt;0),".",""),IF(Q87="病",$A886,""),IF(AND(LEN(Q87)&gt;=2,ISNUMBER(SEARCH("病",Q87))),$A886&amp;"("&amp;SUBSTITUTE(REPLACE(Q87,1,SEARCH("病",Q87)-1,""),"病","")&amp;""&amp;")",""))</f>
        <v/>
      </c>
      <c r="R886" s="65" t="str">
        <f ca="1">CONCATENATE(IF(AND(LEN(R885)&gt;=1,R885&lt;&gt;".",COUNTIF(R$73:R87,"*病*")&gt;0),".",""),IF(R87="病",$A886,""),IF(AND(LEN(R87)&gt;=2,ISNUMBER(SEARCH("病",R87))),$A886&amp;"("&amp;SUBSTITUTE(REPLACE(R87,1,SEARCH("病",R87)-1,""),"病","")&amp;""&amp;")",""))</f>
        <v/>
      </c>
      <c r="S886" s="65" t="str">
        <f ca="1">CONCATENATE(IF(AND(LEN(S885)&gt;=1,S885&lt;&gt;".",COUNTIF(S$73:S87,"*病*")&gt;0),".",""),IF(S87="病",$A886,""),IF(AND(LEN(S87)&gt;=2,ISNUMBER(SEARCH("病",S87))),$A886&amp;"("&amp;SUBSTITUTE(REPLACE(S87,1,SEARCH("病",S87)-1,""),"病","")&amp;""&amp;")",""))</f>
        <v/>
      </c>
      <c r="T886" s="65" t="str">
        <f ca="1">CONCATENATE(IF(AND(LEN(T885)&gt;=1,T885&lt;&gt;".",COUNTIF(T$73:T87,"*病*")&gt;0),".",""),IF(T87="病",$A886,""),IF(AND(LEN(T87)&gt;=2,ISNUMBER(SEARCH("病",T87))),$A886&amp;"("&amp;SUBSTITUTE(REPLACE(T87,1,SEARCH("病",T87)-1,""),"病","")&amp;""&amp;")",""))</f>
        <v/>
      </c>
      <c r="U886" s="65" t="str">
        <f ca="1">CONCATENATE(IF(AND(LEN(U885)&gt;=1,U885&lt;&gt;".",COUNTIF(U$73:U87,"*病*")&gt;0),".",""),IF(U87="病",$A886,""),IF(AND(LEN(U87)&gt;=2,ISNUMBER(SEARCH("病",U87))),$A886&amp;"("&amp;SUBSTITUTE(REPLACE(U87,1,SEARCH("病",U87)-1,""),"病","")&amp;""&amp;")",""))</f>
        <v/>
      </c>
      <c r="V886" s="65" t="str">
        <f ca="1">CONCATENATE(IF(AND(LEN(V885)&gt;=1,V885&lt;&gt;".",COUNTIF(V$73:V87,"*病*")&gt;0),".",""),IF(V87="病",$A886,""),IF(AND(LEN(V87)&gt;=2,ISNUMBER(SEARCH("病",V87))),$A886&amp;"("&amp;SUBSTITUTE(REPLACE(V87,1,SEARCH("病",V87)-1,""),"病","")&amp;""&amp;")",""))</f>
        <v/>
      </c>
      <c r="W886" s="65" t="str">
        <f ca="1">CONCATENATE(IF(AND(LEN(W885)&gt;=1,W885&lt;&gt;".",COUNTIF(W$73:W87,"*病*")&gt;0),".",""),IF(W87="病",$A886,""),IF(AND(LEN(W87)&gt;=2,ISNUMBER(SEARCH("病",W87))),$A886&amp;"("&amp;SUBSTITUTE(REPLACE(W87,1,SEARCH("病",W87)-1,""),"病","")&amp;""&amp;")",""))</f>
        <v/>
      </c>
      <c r="X886" s="65" t="str">
        <f ca="1">CONCATENATE(IF(AND(LEN(X885)&gt;=1,X885&lt;&gt;".",COUNTIF(X$73:X87,"*病*")&gt;0),".",""),IF(X87="病",$A886,""),IF(AND(LEN(X87)&gt;=2,ISNUMBER(SEARCH("病",X87))),$A886&amp;"("&amp;SUBSTITUTE(REPLACE(X87,1,SEARCH("病",X87)-1,""),"病","")&amp;""&amp;")",""))</f>
        <v/>
      </c>
      <c r="Y886" s="65" t="str">
        <f ca="1">CONCATENATE(IF(AND(LEN(Y885)&gt;=1,Y885&lt;&gt;".",COUNTIF(Y$73:Y87,"*病*")&gt;0),".",""),IF(Y87="病",$A886,""),IF(AND(LEN(Y87)&gt;=2,ISNUMBER(SEARCH("病",Y87))),$A886&amp;"("&amp;SUBSTITUTE(REPLACE(Y87,1,SEARCH("病",Y87)-1,""),"病","")&amp;""&amp;")",""))</f>
        <v/>
      </c>
      <c r="Z886" s="65" t="str">
        <f ca="1">CONCATENATE(IF(AND(LEN(Z885)&gt;=1,Z885&lt;&gt;".",COUNTIF(Z$73:Z87,"*病*")&gt;0),".",""),IF(Z87="病",$A886,""),IF(AND(LEN(Z87)&gt;=2,ISNUMBER(SEARCH("病",Z87))),$A886&amp;"("&amp;SUBSTITUTE(REPLACE(Z87,1,SEARCH("病",Z87)-1,""),"病","")&amp;""&amp;")",""))</f>
        <v/>
      </c>
      <c r="AA886" s="65" t="str">
        <f ca="1">CONCATENATE(IF(AND(LEN(AA885)&gt;=1,AA885&lt;&gt;".",COUNTIF(AA$73:AA87,"*病*")&gt;0),".",""),IF(AA87="病",$A886,""),IF(AND(LEN(AA87)&gt;=2,ISNUMBER(SEARCH("病",AA87))),$A886&amp;"("&amp;SUBSTITUTE(REPLACE(AA87,1,SEARCH("病",AA87)-1,""),"病","")&amp;""&amp;")",""))</f>
        <v/>
      </c>
      <c r="AB886" s="65" t="str">
        <f ca="1">CONCATENATE(IF(AND(LEN(AB885)&gt;=1,AB885&lt;&gt;".",COUNTIF(AB$73:AB87,"*病*")&gt;0),".",""),IF(AB87="病",$A886,""),IF(AND(LEN(AB87)&gt;=2,ISNUMBER(SEARCH("病",AB87))),$A886&amp;"("&amp;SUBSTITUTE(REPLACE(AB87,1,SEARCH("病",AB87)-1,""),"病","")&amp;""&amp;")",""))</f>
        <v/>
      </c>
      <c r="AC886" s="65" t="str">
        <f ca="1">CONCATENATE(IF(AND(LEN(AC885)&gt;=1,AC885&lt;&gt;".",COUNTIF(AC$73:AC87,"*病*")&gt;0),".",""),IF(AC87="病",$A886,""),IF(AND(LEN(AC87)&gt;=2,ISNUMBER(SEARCH("病",AC87))),$A886&amp;"("&amp;SUBSTITUTE(REPLACE(AC87,1,SEARCH("病",AC87)-1,""),"病","")&amp;""&amp;")",""))</f>
        <v/>
      </c>
      <c r="AD886" s="65" t="str">
        <f ca="1">CONCATENATE(IF(AND(LEN(AD885)&gt;=1,AD885&lt;&gt;".",COUNTIF(AD$73:AD87,"*病*")&gt;0),".",""),IF(AD87="病",$A886,""),IF(AND(LEN(AD87)&gt;=2,ISNUMBER(SEARCH("病",AD87))),$A886&amp;"("&amp;SUBSTITUTE(REPLACE(AD87,1,SEARCH("病",AD87)-1,""),"病","")&amp;""&amp;")",""))</f>
        <v/>
      </c>
      <c r="AE886" s="65" t="str">
        <f ca="1">CONCATENATE(IF(AND(LEN(AE885)&gt;=1,AE885&lt;&gt;".",COUNTIF(AE$73:AE87,"*病*")&gt;0),".",""),IF(AE87="病",$A886,""),IF(AND(LEN(AE87)&gt;=2,ISNUMBER(SEARCH("病",AE87))),$A886&amp;"("&amp;SUBSTITUTE(REPLACE(AE87,1,SEARCH("病",AE87)-1,""),"病","")&amp;""&amp;")",""))</f>
        <v/>
      </c>
      <c r="AF886" s="65" t="str">
        <f ca="1">CONCATENATE(IF(AND(LEN(AF885)&gt;=1,AF885&lt;&gt;".",COUNTIF(AF$73:AF87,"*病*")&gt;0),".",""),IF(AF87="病",$A886,""),IF(AND(LEN(AF87)&gt;=2,ISNUMBER(SEARCH("病",AF87))),$A886&amp;"("&amp;SUBSTITUTE(REPLACE(AF87,1,SEARCH("病",AF87)-1,""),"病","")&amp;""&amp;")",""))</f>
        <v/>
      </c>
      <c r="AG886" s="65" t="str">
        <f ca="1">CONCATENATE(IF(AND(LEN(AG885)&gt;=1,AG885&lt;&gt;".",COUNTIF(AG$73:AG87,"*病*")&gt;0),".",""),IF(AG87="病",$A886,""),IF(AND(LEN(AG87)&gt;=2,ISNUMBER(SEARCH("病",AG87))),$A886&amp;"("&amp;SUBSTITUTE(REPLACE(AG87,1,SEARCH("病",AG87)-1,""),"病","")&amp;""&amp;")",""))</f>
        <v/>
      </c>
      <c r="AH886" s="65"/>
      <c r="AI886" s="65"/>
      <c r="AJ886" s="65"/>
    </row>
    <row r="887" spans="1:36">
      <c r="A887" s="65"/>
      <c r="B887" s="65"/>
      <c r="C887" s="65" t="str">
        <f ca="1">CONCATENATE(IF(AND(LEN(C886)&gt;=1,C886&lt;&gt;".",COUNTIF(C$73:C88,"*病*")&gt;0),".",""),IF(C88="病",$A887,""),IF(AND(LEN(C88)&gt;=2,ISNUMBER(SEARCH("病",C88))),$A887&amp;"("&amp;SUBSTITUTE(REPLACE(C88,1,SEARCH("病",C88)-1,""),"病","")&amp;""&amp;")",""))</f>
        <v/>
      </c>
      <c r="D887" s="65" t="str">
        <f ca="1">CONCATENATE(IF(AND(LEN(D886)&gt;=1,D886&lt;&gt;".",COUNTIF(D$73:D88,"*病*")&gt;0),".",""),IF(D88="病",$A887,""),IF(AND(LEN(D88)&gt;=2,ISNUMBER(SEARCH("病",D88))),$A887&amp;"("&amp;SUBSTITUTE(REPLACE(D88,1,SEARCH("病",D88)-1,""),"病","")&amp;""&amp;")",""))</f>
        <v/>
      </c>
      <c r="E887" s="65" t="str">
        <f ca="1">CONCATENATE(IF(AND(LEN(E886)&gt;=1,E886&lt;&gt;".",COUNTIF(E$73:E88,"*病*")&gt;0),".",""),IF(E88="病",$A887,""),IF(AND(LEN(E88)&gt;=2,ISNUMBER(SEARCH("病",E88))),$A887&amp;"("&amp;SUBSTITUTE(REPLACE(E88,1,SEARCH("病",E88)-1,""),"病","")&amp;""&amp;")",""))</f>
        <v/>
      </c>
      <c r="F887" s="65" t="str">
        <f ca="1">CONCATENATE(IF(AND(LEN(F886)&gt;=1,F886&lt;&gt;".",COUNTIF(F$73:F88,"*病*")&gt;0),".",""),IF(F88="病",$A887,""),IF(AND(LEN(F88)&gt;=2,ISNUMBER(SEARCH("病",F88))),$A887&amp;"("&amp;SUBSTITUTE(REPLACE(F88,1,SEARCH("病",F88)-1,""),"病","")&amp;""&amp;")",""))</f>
        <v/>
      </c>
      <c r="G887" s="65" t="str">
        <f ca="1">CONCATENATE(IF(AND(LEN(G886)&gt;=1,G886&lt;&gt;".",COUNTIF(G$73:G88,"*病*")&gt;0),".",""),IF(G88="病",$A887,""),IF(AND(LEN(G88)&gt;=2,ISNUMBER(SEARCH("病",G88))),$A887&amp;"("&amp;SUBSTITUTE(REPLACE(G88,1,SEARCH("病",G88)-1,""),"病","")&amp;""&amp;")",""))</f>
        <v/>
      </c>
      <c r="H887" s="65" t="str">
        <f ca="1">CONCATENATE(IF(AND(LEN(H886)&gt;=1,H886&lt;&gt;".",COUNTIF(H$73:H88,"*病*")&gt;0),".",""),IF(H88="病",$A887,""),IF(AND(LEN(H88)&gt;=2,ISNUMBER(SEARCH("病",H88))),$A887&amp;"("&amp;SUBSTITUTE(REPLACE(H88,1,SEARCH("病",H88)-1,""),"病","")&amp;""&amp;")",""))</f>
        <v/>
      </c>
      <c r="I887" s="65" t="str">
        <f ca="1">CONCATENATE(IF(AND(LEN(I886)&gt;=1,I886&lt;&gt;".",COUNTIF(I$73:I88,"*病*")&gt;0),".",""),IF(I88="病",$A887,""),IF(AND(LEN(I88)&gt;=2,ISNUMBER(SEARCH("病",I88))),$A887&amp;"("&amp;SUBSTITUTE(REPLACE(I88,1,SEARCH("病",I88)-1,""),"病","")&amp;""&amp;")",""))</f>
        <v/>
      </c>
      <c r="J887" s="65" t="str">
        <f ca="1">CONCATENATE(IF(AND(LEN(J886)&gt;=1,J886&lt;&gt;".",COUNTIF(J$73:J88,"*病*")&gt;0),".",""),IF(J88="病",$A887,""),IF(AND(LEN(J88)&gt;=2,ISNUMBER(SEARCH("病",J88))),$A887&amp;"("&amp;SUBSTITUTE(REPLACE(J88,1,SEARCH("病",J88)-1,""),"病","")&amp;""&amp;")",""))</f>
        <v/>
      </c>
      <c r="K887" s="65" t="str">
        <f ca="1">CONCATENATE(IF(AND(LEN(K886)&gt;=1,K886&lt;&gt;".",COUNTIF(K$73:K88,"*病*")&gt;0),".",""),IF(K88="病",$A887,""),IF(AND(LEN(K88)&gt;=2,ISNUMBER(SEARCH("病",K88))),$A887&amp;"("&amp;SUBSTITUTE(REPLACE(K88,1,SEARCH("病",K88)-1,""),"病","")&amp;""&amp;")",""))</f>
        <v/>
      </c>
      <c r="L887" s="65" t="str">
        <f ca="1">CONCATENATE(IF(AND(LEN(L886)&gt;=1,L886&lt;&gt;".",COUNTIF(L$73:L88,"*病*")&gt;0),".",""),IF(L88="病",$A887,""),IF(AND(LEN(L88)&gt;=2,ISNUMBER(SEARCH("病",L88))),$A887&amp;"("&amp;SUBSTITUTE(REPLACE(L88,1,SEARCH("病",L88)-1,""),"病","")&amp;""&amp;")",""))</f>
        <v/>
      </c>
      <c r="M887" s="65" t="str">
        <f ca="1">CONCATENATE(IF(AND(LEN(M886)&gt;=1,M886&lt;&gt;".",COUNTIF(M$73:M88,"*病*")&gt;0),".",""),IF(M88="病",$A887,""),IF(AND(LEN(M88)&gt;=2,ISNUMBER(SEARCH("病",M88))),$A887&amp;"("&amp;SUBSTITUTE(REPLACE(M88,1,SEARCH("病",M88)-1,""),"病","")&amp;""&amp;")",""))</f>
        <v/>
      </c>
      <c r="N887" s="65" t="str">
        <f ca="1">CONCATENATE(IF(AND(LEN(N886)&gt;=1,N886&lt;&gt;".",COUNTIF(N$73:N88,"*病*")&gt;0),".",""),IF(N88="病",$A887,""),IF(AND(LEN(N88)&gt;=2,ISNUMBER(SEARCH("病",N88))),$A887&amp;"("&amp;SUBSTITUTE(REPLACE(N88,1,SEARCH("病",N88)-1,""),"病","")&amp;""&amp;")",""))</f>
        <v/>
      </c>
      <c r="O887" s="65" t="str">
        <f ca="1">CONCATENATE(IF(AND(LEN(O886)&gt;=1,O886&lt;&gt;".",COUNTIF(O$73:O88,"*病*")&gt;0),".",""),IF(O88="病",$A887,""),IF(AND(LEN(O88)&gt;=2,ISNUMBER(SEARCH("病",O88))),$A887&amp;"("&amp;SUBSTITUTE(REPLACE(O88,1,SEARCH("病",O88)-1,""),"病","")&amp;""&amp;")",""))</f>
        <v/>
      </c>
      <c r="P887" s="65" t="str">
        <f ca="1">CONCATENATE(IF(AND(LEN(P886)&gt;=1,P886&lt;&gt;".",COUNTIF(P$73:P88,"*病*")&gt;0),".",""),IF(P88="病",$A887,""),IF(AND(LEN(P88)&gt;=2,ISNUMBER(SEARCH("病",P88))),$A887&amp;"("&amp;SUBSTITUTE(REPLACE(P88,1,SEARCH("病",P88)-1,""),"病","")&amp;""&amp;")",""))</f>
        <v/>
      </c>
      <c r="Q887" s="65" t="str">
        <f ca="1">CONCATENATE(IF(AND(LEN(Q886)&gt;=1,Q886&lt;&gt;".",COUNTIF(Q$73:Q88,"*病*")&gt;0),".",""),IF(Q88="病",$A887,""),IF(AND(LEN(Q88)&gt;=2,ISNUMBER(SEARCH("病",Q88))),$A887&amp;"("&amp;SUBSTITUTE(REPLACE(Q88,1,SEARCH("病",Q88)-1,""),"病","")&amp;""&amp;")",""))</f>
        <v/>
      </c>
      <c r="R887" s="65" t="str">
        <f ca="1">CONCATENATE(IF(AND(LEN(R886)&gt;=1,R886&lt;&gt;".",COUNTIF(R$73:R88,"*病*")&gt;0),".",""),IF(R88="病",$A887,""),IF(AND(LEN(R88)&gt;=2,ISNUMBER(SEARCH("病",R88))),$A887&amp;"("&amp;SUBSTITUTE(REPLACE(R88,1,SEARCH("病",R88)-1,""),"病","")&amp;""&amp;")",""))</f>
        <v/>
      </c>
      <c r="S887" s="65" t="str">
        <f ca="1">CONCATENATE(IF(AND(LEN(S886)&gt;=1,S886&lt;&gt;".",COUNTIF(S$73:S88,"*病*")&gt;0),".",""),IF(S88="病",$A887,""),IF(AND(LEN(S88)&gt;=2,ISNUMBER(SEARCH("病",S88))),$A887&amp;"("&amp;SUBSTITUTE(REPLACE(S88,1,SEARCH("病",S88)-1,""),"病","")&amp;""&amp;")",""))</f>
        <v/>
      </c>
      <c r="T887" s="65" t="str">
        <f ca="1">CONCATENATE(IF(AND(LEN(T886)&gt;=1,T886&lt;&gt;".",COUNTIF(T$73:T88,"*病*")&gt;0),".",""),IF(T88="病",$A887,""),IF(AND(LEN(T88)&gt;=2,ISNUMBER(SEARCH("病",T88))),$A887&amp;"("&amp;SUBSTITUTE(REPLACE(T88,1,SEARCH("病",T88)-1,""),"病","")&amp;""&amp;")",""))</f>
        <v/>
      </c>
      <c r="U887" s="65" t="str">
        <f ca="1">CONCATENATE(IF(AND(LEN(U886)&gt;=1,U886&lt;&gt;".",COUNTIF(U$73:U88,"*病*")&gt;0),".",""),IF(U88="病",$A887,""),IF(AND(LEN(U88)&gt;=2,ISNUMBER(SEARCH("病",U88))),$A887&amp;"("&amp;SUBSTITUTE(REPLACE(U88,1,SEARCH("病",U88)-1,""),"病","")&amp;""&amp;")",""))</f>
        <v/>
      </c>
      <c r="V887" s="65" t="str">
        <f ca="1">CONCATENATE(IF(AND(LEN(V886)&gt;=1,V886&lt;&gt;".",COUNTIF(V$73:V88,"*病*")&gt;0),".",""),IF(V88="病",$A887,""),IF(AND(LEN(V88)&gt;=2,ISNUMBER(SEARCH("病",V88))),$A887&amp;"("&amp;SUBSTITUTE(REPLACE(V88,1,SEARCH("病",V88)-1,""),"病","")&amp;""&amp;")",""))</f>
        <v/>
      </c>
      <c r="W887" s="65" t="str">
        <f ca="1">CONCATENATE(IF(AND(LEN(W886)&gt;=1,W886&lt;&gt;".",COUNTIF(W$73:W88,"*病*")&gt;0),".",""),IF(W88="病",$A887,""),IF(AND(LEN(W88)&gt;=2,ISNUMBER(SEARCH("病",W88))),$A887&amp;"("&amp;SUBSTITUTE(REPLACE(W88,1,SEARCH("病",W88)-1,""),"病","")&amp;""&amp;")",""))</f>
        <v/>
      </c>
      <c r="X887" s="65" t="str">
        <f ca="1">CONCATENATE(IF(AND(LEN(X886)&gt;=1,X886&lt;&gt;".",COUNTIF(X$73:X88,"*病*")&gt;0),".",""),IF(X88="病",$A887,""),IF(AND(LEN(X88)&gt;=2,ISNUMBER(SEARCH("病",X88))),$A887&amp;"("&amp;SUBSTITUTE(REPLACE(X88,1,SEARCH("病",X88)-1,""),"病","")&amp;""&amp;")",""))</f>
        <v/>
      </c>
      <c r="Y887" s="65" t="str">
        <f ca="1">CONCATENATE(IF(AND(LEN(Y886)&gt;=1,Y886&lt;&gt;".",COUNTIF(Y$73:Y88,"*病*")&gt;0),".",""),IF(Y88="病",$A887,""),IF(AND(LEN(Y88)&gt;=2,ISNUMBER(SEARCH("病",Y88))),$A887&amp;"("&amp;SUBSTITUTE(REPLACE(Y88,1,SEARCH("病",Y88)-1,""),"病","")&amp;""&amp;")",""))</f>
        <v/>
      </c>
      <c r="Z887" s="65" t="str">
        <f ca="1">CONCATENATE(IF(AND(LEN(Z886)&gt;=1,Z886&lt;&gt;".",COUNTIF(Z$73:Z88,"*病*")&gt;0),".",""),IF(Z88="病",$A887,""),IF(AND(LEN(Z88)&gt;=2,ISNUMBER(SEARCH("病",Z88))),$A887&amp;"("&amp;SUBSTITUTE(REPLACE(Z88,1,SEARCH("病",Z88)-1,""),"病","")&amp;""&amp;")",""))</f>
        <v/>
      </c>
      <c r="AA887" s="65" t="str">
        <f ca="1">CONCATENATE(IF(AND(LEN(AA886)&gt;=1,AA886&lt;&gt;".",COUNTIF(AA$73:AA88,"*病*")&gt;0),".",""),IF(AA88="病",$A887,""),IF(AND(LEN(AA88)&gt;=2,ISNUMBER(SEARCH("病",AA88))),$A887&amp;"("&amp;SUBSTITUTE(REPLACE(AA88,1,SEARCH("病",AA88)-1,""),"病","")&amp;""&amp;")",""))</f>
        <v/>
      </c>
      <c r="AB887" s="65" t="str">
        <f ca="1">CONCATENATE(IF(AND(LEN(AB886)&gt;=1,AB886&lt;&gt;".",COUNTIF(AB$73:AB88,"*病*")&gt;0),".",""),IF(AB88="病",$A887,""),IF(AND(LEN(AB88)&gt;=2,ISNUMBER(SEARCH("病",AB88))),$A887&amp;"("&amp;SUBSTITUTE(REPLACE(AB88,1,SEARCH("病",AB88)-1,""),"病","")&amp;""&amp;")",""))</f>
        <v/>
      </c>
      <c r="AC887" s="65" t="str">
        <f ca="1">CONCATENATE(IF(AND(LEN(AC886)&gt;=1,AC886&lt;&gt;".",COUNTIF(AC$73:AC88,"*病*")&gt;0),".",""),IF(AC88="病",$A887,""),IF(AND(LEN(AC88)&gt;=2,ISNUMBER(SEARCH("病",AC88))),$A887&amp;"("&amp;SUBSTITUTE(REPLACE(AC88,1,SEARCH("病",AC88)-1,""),"病","")&amp;""&amp;")",""))</f>
        <v/>
      </c>
      <c r="AD887" s="65" t="str">
        <f ca="1">CONCATENATE(IF(AND(LEN(AD886)&gt;=1,AD886&lt;&gt;".",COUNTIF(AD$73:AD88,"*病*")&gt;0),".",""),IF(AD88="病",$A887,""),IF(AND(LEN(AD88)&gt;=2,ISNUMBER(SEARCH("病",AD88))),$A887&amp;"("&amp;SUBSTITUTE(REPLACE(AD88,1,SEARCH("病",AD88)-1,""),"病","")&amp;""&amp;")",""))</f>
        <v/>
      </c>
      <c r="AE887" s="65" t="str">
        <f ca="1">CONCATENATE(IF(AND(LEN(AE886)&gt;=1,AE886&lt;&gt;".",COUNTIF(AE$73:AE88,"*病*")&gt;0),".",""),IF(AE88="病",$A887,""),IF(AND(LEN(AE88)&gt;=2,ISNUMBER(SEARCH("病",AE88))),$A887&amp;"("&amp;SUBSTITUTE(REPLACE(AE88,1,SEARCH("病",AE88)-1,""),"病","")&amp;""&amp;")",""))</f>
        <v/>
      </c>
      <c r="AF887" s="65" t="str">
        <f ca="1">CONCATENATE(IF(AND(LEN(AF886)&gt;=1,AF886&lt;&gt;".",COUNTIF(AF$73:AF88,"*病*")&gt;0),".",""),IF(AF88="病",$A887,""),IF(AND(LEN(AF88)&gt;=2,ISNUMBER(SEARCH("病",AF88))),$A887&amp;"("&amp;SUBSTITUTE(REPLACE(AF88,1,SEARCH("病",AF88)-1,""),"病","")&amp;""&amp;")",""))</f>
        <v/>
      </c>
      <c r="AG887" s="65" t="str">
        <f ca="1">CONCATENATE(IF(AND(LEN(AG886)&gt;=1,AG886&lt;&gt;".",COUNTIF(AG$73:AG88,"*病*")&gt;0),".",""),IF(AG88="病",$A887,""),IF(AND(LEN(AG88)&gt;=2,ISNUMBER(SEARCH("病",AG88))),$A887&amp;"("&amp;SUBSTITUTE(REPLACE(AG88,1,SEARCH("病",AG88)-1,""),"病","")&amp;""&amp;")",""))</f>
        <v/>
      </c>
      <c r="AH887" s="65"/>
      <c r="AI887" s="65"/>
      <c r="AJ887" s="65"/>
    </row>
    <row r="888" spans="1:36">
      <c r="A888" s="65"/>
      <c r="B888" s="65"/>
      <c r="C888" s="65" t="str">
        <f ca="1">CONCATENATE(IF(AND(LEN(C887)&gt;=1,C887&lt;&gt;".",COUNTIF(C$73:C89,"*病*")&gt;0),".",""),IF(C89="病",$A888,""),IF(AND(LEN(C89)&gt;=2,ISNUMBER(SEARCH("病",C89))),$A888&amp;"("&amp;SUBSTITUTE(REPLACE(C89,1,SEARCH("病",C89)-1,""),"病","")&amp;""&amp;")",""))</f>
        <v/>
      </c>
      <c r="D888" s="65" t="str">
        <f ca="1">CONCATENATE(IF(AND(LEN(D887)&gt;=1,D887&lt;&gt;".",COUNTIF(D$73:D89,"*病*")&gt;0),".",""),IF(D89="病",$A888,""),IF(AND(LEN(D89)&gt;=2,ISNUMBER(SEARCH("病",D89))),$A888&amp;"("&amp;SUBSTITUTE(REPLACE(D89,1,SEARCH("病",D89)-1,""),"病","")&amp;""&amp;")",""))</f>
        <v/>
      </c>
      <c r="E888" s="65" t="str">
        <f ca="1">CONCATENATE(IF(AND(LEN(E887)&gt;=1,E887&lt;&gt;".",COUNTIF(E$73:E89,"*病*")&gt;0),".",""),IF(E89="病",$A888,""),IF(AND(LEN(E89)&gt;=2,ISNUMBER(SEARCH("病",E89))),$A888&amp;"("&amp;SUBSTITUTE(REPLACE(E89,1,SEARCH("病",E89)-1,""),"病","")&amp;""&amp;")",""))</f>
        <v/>
      </c>
      <c r="F888" s="65" t="str">
        <f ca="1">CONCATENATE(IF(AND(LEN(F887)&gt;=1,F887&lt;&gt;".",COUNTIF(F$73:F89,"*病*")&gt;0),".",""),IF(F89="病",$A888,""),IF(AND(LEN(F89)&gt;=2,ISNUMBER(SEARCH("病",F89))),$A888&amp;"("&amp;SUBSTITUTE(REPLACE(F89,1,SEARCH("病",F89)-1,""),"病","")&amp;""&amp;")",""))</f>
        <v/>
      </c>
      <c r="G888" s="65" t="str">
        <f ca="1">CONCATENATE(IF(AND(LEN(G887)&gt;=1,G887&lt;&gt;".",COUNTIF(G$73:G89,"*病*")&gt;0),".",""),IF(G89="病",$A888,""),IF(AND(LEN(G89)&gt;=2,ISNUMBER(SEARCH("病",G89))),$A888&amp;"("&amp;SUBSTITUTE(REPLACE(G89,1,SEARCH("病",G89)-1,""),"病","")&amp;""&amp;")",""))</f>
        <v/>
      </c>
      <c r="H888" s="65" t="str">
        <f ca="1">CONCATENATE(IF(AND(LEN(H887)&gt;=1,H887&lt;&gt;".",COUNTIF(H$73:H89,"*病*")&gt;0),".",""),IF(H89="病",$A888,""),IF(AND(LEN(H89)&gt;=2,ISNUMBER(SEARCH("病",H89))),$A888&amp;"("&amp;SUBSTITUTE(REPLACE(H89,1,SEARCH("病",H89)-1,""),"病","")&amp;""&amp;")",""))</f>
        <v/>
      </c>
      <c r="I888" s="65" t="str">
        <f ca="1">CONCATENATE(IF(AND(LEN(I887)&gt;=1,I887&lt;&gt;".",COUNTIF(I$73:I89,"*病*")&gt;0),".",""),IF(I89="病",$A888,""),IF(AND(LEN(I89)&gt;=2,ISNUMBER(SEARCH("病",I89))),$A888&amp;"("&amp;SUBSTITUTE(REPLACE(I89,1,SEARCH("病",I89)-1,""),"病","")&amp;""&amp;")",""))</f>
        <v/>
      </c>
      <c r="J888" s="65" t="str">
        <f ca="1">CONCATENATE(IF(AND(LEN(J887)&gt;=1,J887&lt;&gt;".",COUNTIF(J$73:J89,"*病*")&gt;0),".",""),IF(J89="病",$A888,""),IF(AND(LEN(J89)&gt;=2,ISNUMBER(SEARCH("病",J89))),$A888&amp;"("&amp;SUBSTITUTE(REPLACE(J89,1,SEARCH("病",J89)-1,""),"病","")&amp;""&amp;")",""))</f>
        <v/>
      </c>
      <c r="K888" s="65" t="str">
        <f ca="1">CONCATENATE(IF(AND(LEN(K887)&gt;=1,K887&lt;&gt;".",COUNTIF(K$73:K89,"*病*")&gt;0),".",""),IF(K89="病",$A888,""),IF(AND(LEN(K89)&gt;=2,ISNUMBER(SEARCH("病",K89))),$A888&amp;"("&amp;SUBSTITUTE(REPLACE(K89,1,SEARCH("病",K89)-1,""),"病","")&amp;""&amp;")",""))</f>
        <v/>
      </c>
      <c r="L888" s="65" t="str">
        <f ca="1">CONCATENATE(IF(AND(LEN(L887)&gt;=1,L887&lt;&gt;".",COUNTIF(L$73:L89,"*病*")&gt;0),".",""),IF(L89="病",$A888,""),IF(AND(LEN(L89)&gt;=2,ISNUMBER(SEARCH("病",L89))),$A888&amp;"("&amp;SUBSTITUTE(REPLACE(L89,1,SEARCH("病",L89)-1,""),"病","")&amp;""&amp;")",""))</f>
        <v/>
      </c>
      <c r="M888" s="65" t="str">
        <f ca="1">CONCATENATE(IF(AND(LEN(M887)&gt;=1,M887&lt;&gt;".",COUNTIF(M$73:M89,"*病*")&gt;0),".",""),IF(M89="病",$A888,""),IF(AND(LEN(M89)&gt;=2,ISNUMBER(SEARCH("病",M89))),$A888&amp;"("&amp;SUBSTITUTE(REPLACE(M89,1,SEARCH("病",M89)-1,""),"病","")&amp;""&amp;")",""))</f>
        <v/>
      </c>
      <c r="N888" s="65" t="str">
        <f ca="1">CONCATENATE(IF(AND(LEN(N887)&gt;=1,N887&lt;&gt;".",COUNTIF(N$73:N89,"*病*")&gt;0),".",""),IF(N89="病",$A888,""),IF(AND(LEN(N89)&gt;=2,ISNUMBER(SEARCH("病",N89))),$A888&amp;"("&amp;SUBSTITUTE(REPLACE(N89,1,SEARCH("病",N89)-1,""),"病","")&amp;""&amp;")",""))</f>
        <v/>
      </c>
      <c r="O888" s="65" t="str">
        <f ca="1">CONCATENATE(IF(AND(LEN(O887)&gt;=1,O887&lt;&gt;".",COUNTIF(O$73:O89,"*病*")&gt;0),".",""),IF(O89="病",$A888,""),IF(AND(LEN(O89)&gt;=2,ISNUMBER(SEARCH("病",O89))),$A888&amp;"("&amp;SUBSTITUTE(REPLACE(O89,1,SEARCH("病",O89)-1,""),"病","")&amp;""&amp;")",""))</f>
        <v/>
      </c>
      <c r="P888" s="65" t="str">
        <f ca="1">CONCATENATE(IF(AND(LEN(P887)&gt;=1,P887&lt;&gt;".",COUNTIF(P$73:P89,"*病*")&gt;0),".",""),IF(P89="病",$A888,""),IF(AND(LEN(P89)&gt;=2,ISNUMBER(SEARCH("病",P89))),$A888&amp;"("&amp;SUBSTITUTE(REPLACE(P89,1,SEARCH("病",P89)-1,""),"病","")&amp;""&amp;")",""))</f>
        <v/>
      </c>
      <c r="Q888" s="65" t="str">
        <f ca="1">CONCATENATE(IF(AND(LEN(Q887)&gt;=1,Q887&lt;&gt;".",COUNTIF(Q$73:Q89,"*病*")&gt;0),".",""),IF(Q89="病",$A888,""),IF(AND(LEN(Q89)&gt;=2,ISNUMBER(SEARCH("病",Q89))),$A888&amp;"("&amp;SUBSTITUTE(REPLACE(Q89,1,SEARCH("病",Q89)-1,""),"病","")&amp;""&amp;")",""))</f>
        <v/>
      </c>
      <c r="R888" s="65" t="str">
        <f ca="1">CONCATENATE(IF(AND(LEN(R887)&gt;=1,R887&lt;&gt;".",COUNTIF(R$73:R89,"*病*")&gt;0),".",""),IF(R89="病",$A888,""),IF(AND(LEN(R89)&gt;=2,ISNUMBER(SEARCH("病",R89))),$A888&amp;"("&amp;SUBSTITUTE(REPLACE(R89,1,SEARCH("病",R89)-1,""),"病","")&amp;""&amp;")",""))</f>
        <v/>
      </c>
      <c r="S888" s="65" t="str">
        <f ca="1">CONCATENATE(IF(AND(LEN(S887)&gt;=1,S887&lt;&gt;".",COUNTIF(S$73:S89,"*病*")&gt;0),".",""),IF(S89="病",$A888,""),IF(AND(LEN(S89)&gt;=2,ISNUMBER(SEARCH("病",S89))),$A888&amp;"("&amp;SUBSTITUTE(REPLACE(S89,1,SEARCH("病",S89)-1,""),"病","")&amp;""&amp;")",""))</f>
        <v/>
      </c>
      <c r="T888" s="65" t="str">
        <f ca="1">CONCATENATE(IF(AND(LEN(T887)&gt;=1,T887&lt;&gt;".",COUNTIF(T$73:T89,"*病*")&gt;0),".",""),IF(T89="病",$A888,""),IF(AND(LEN(T89)&gt;=2,ISNUMBER(SEARCH("病",T89))),$A888&amp;"("&amp;SUBSTITUTE(REPLACE(T89,1,SEARCH("病",T89)-1,""),"病","")&amp;""&amp;")",""))</f>
        <v/>
      </c>
      <c r="U888" s="65" t="str">
        <f ca="1">CONCATENATE(IF(AND(LEN(U887)&gt;=1,U887&lt;&gt;".",COUNTIF(U$73:U89,"*病*")&gt;0),".",""),IF(U89="病",$A888,""),IF(AND(LEN(U89)&gt;=2,ISNUMBER(SEARCH("病",U89))),$A888&amp;"("&amp;SUBSTITUTE(REPLACE(U89,1,SEARCH("病",U89)-1,""),"病","")&amp;""&amp;")",""))</f>
        <v/>
      </c>
      <c r="V888" s="65" t="str">
        <f ca="1">CONCATENATE(IF(AND(LEN(V887)&gt;=1,V887&lt;&gt;".",COUNTIF(V$73:V89,"*病*")&gt;0),".",""),IF(V89="病",$A888,""),IF(AND(LEN(V89)&gt;=2,ISNUMBER(SEARCH("病",V89))),$A888&amp;"("&amp;SUBSTITUTE(REPLACE(V89,1,SEARCH("病",V89)-1,""),"病","")&amp;""&amp;")",""))</f>
        <v/>
      </c>
      <c r="W888" s="65" t="str">
        <f ca="1">CONCATENATE(IF(AND(LEN(W887)&gt;=1,W887&lt;&gt;".",COUNTIF(W$73:W89,"*病*")&gt;0),".",""),IF(W89="病",$A888,""),IF(AND(LEN(W89)&gt;=2,ISNUMBER(SEARCH("病",W89))),$A888&amp;"("&amp;SUBSTITUTE(REPLACE(W89,1,SEARCH("病",W89)-1,""),"病","")&amp;""&amp;")",""))</f>
        <v/>
      </c>
      <c r="X888" s="65" t="str">
        <f ca="1">CONCATENATE(IF(AND(LEN(X887)&gt;=1,X887&lt;&gt;".",COUNTIF(X$73:X89,"*病*")&gt;0),".",""),IF(X89="病",$A888,""),IF(AND(LEN(X89)&gt;=2,ISNUMBER(SEARCH("病",X89))),$A888&amp;"("&amp;SUBSTITUTE(REPLACE(X89,1,SEARCH("病",X89)-1,""),"病","")&amp;""&amp;")",""))</f>
        <v/>
      </c>
      <c r="Y888" s="65" t="str">
        <f ca="1">CONCATENATE(IF(AND(LEN(Y887)&gt;=1,Y887&lt;&gt;".",COUNTIF(Y$73:Y89,"*病*")&gt;0),".",""),IF(Y89="病",$A888,""),IF(AND(LEN(Y89)&gt;=2,ISNUMBER(SEARCH("病",Y89))),$A888&amp;"("&amp;SUBSTITUTE(REPLACE(Y89,1,SEARCH("病",Y89)-1,""),"病","")&amp;""&amp;")",""))</f>
        <v/>
      </c>
      <c r="Z888" s="65" t="str">
        <f ca="1">CONCATENATE(IF(AND(LEN(Z887)&gt;=1,Z887&lt;&gt;".",COUNTIF(Z$73:Z89,"*病*")&gt;0),".",""),IF(Z89="病",$A888,""),IF(AND(LEN(Z89)&gt;=2,ISNUMBER(SEARCH("病",Z89))),$A888&amp;"("&amp;SUBSTITUTE(REPLACE(Z89,1,SEARCH("病",Z89)-1,""),"病","")&amp;""&amp;")",""))</f>
        <v/>
      </c>
      <c r="AA888" s="65" t="str">
        <f ca="1">CONCATENATE(IF(AND(LEN(AA887)&gt;=1,AA887&lt;&gt;".",COUNTIF(AA$73:AA89,"*病*")&gt;0),".",""),IF(AA89="病",$A888,""),IF(AND(LEN(AA89)&gt;=2,ISNUMBER(SEARCH("病",AA89))),$A888&amp;"("&amp;SUBSTITUTE(REPLACE(AA89,1,SEARCH("病",AA89)-1,""),"病","")&amp;""&amp;")",""))</f>
        <v/>
      </c>
      <c r="AB888" s="65" t="str">
        <f ca="1">CONCATENATE(IF(AND(LEN(AB887)&gt;=1,AB887&lt;&gt;".",COUNTIF(AB$73:AB89,"*病*")&gt;0),".",""),IF(AB89="病",$A888,""),IF(AND(LEN(AB89)&gt;=2,ISNUMBER(SEARCH("病",AB89))),$A888&amp;"("&amp;SUBSTITUTE(REPLACE(AB89,1,SEARCH("病",AB89)-1,""),"病","")&amp;""&amp;")",""))</f>
        <v/>
      </c>
      <c r="AC888" s="65" t="str">
        <f ca="1">CONCATENATE(IF(AND(LEN(AC887)&gt;=1,AC887&lt;&gt;".",COUNTIF(AC$73:AC89,"*病*")&gt;0),".",""),IF(AC89="病",$A888,""),IF(AND(LEN(AC89)&gt;=2,ISNUMBER(SEARCH("病",AC89))),$A888&amp;"("&amp;SUBSTITUTE(REPLACE(AC89,1,SEARCH("病",AC89)-1,""),"病","")&amp;""&amp;")",""))</f>
        <v/>
      </c>
      <c r="AD888" s="65" t="str">
        <f ca="1">CONCATENATE(IF(AND(LEN(AD887)&gt;=1,AD887&lt;&gt;".",COUNTIF(AD$73:AD89,"*病*")&gt;0),".",""),IF(AD89="病",$A888,""),IF(AND(LEN(AD89)&gt;=2,ISNUMBER(SEARCH("病",AD89))),$A888&amp;"("&amp;SUBSTITUTE(REPLACE(AD89,1,SEARCH("病",AD89)-1,""),"病","")&amp;""&amp;")",""))</f>
        <v/>
      </c>
      <c r="AE888" s="65" t="str">
        <f ca="1">CONCATENATE(IF(AND(LEN(AE887)&gt;=1,AE887&lt;&gt;".",COUNTIF(AE$73:AE89,"*病*")&gt;0),".",""),IF(AE89="病",$A888,""),IF(AND(LEN(AE89)&gt;=2,ISNUMBER(SEARCH("病",AE89))),$A888&amp;"("&amp;SUBSTITUTE(REPLACE(AE89,1,SEARCH("病",AE89)-1,""),"病","")&amp;""&amp;")",""))</f>
        <v/>
      </c>
      <c r="AF888" s="65" t="str">
        <f ca="1">CONCATENATE(IF(AND(LEN(AF887)&gt;=1,AF887&lt;&gt;".",COUNTIF(AF$73:AF89,"*病*")&gt;0),".",""),IF(AF89="病",$A888,""),IF(AND(LEN(AF89)&gt;=2,ISNUMBER(SEARCH("病",AF89))),$A888&amp;"("&amp;SUBSTITUTE(REPLACE(AF89,1,SEARCH("病",AF89)-1,""),"病","")&amp;""&amp;")",""))</f>
        <v/>
      </c>
      <c r="AG888" s="65" t="str">
        <f ca="1">CONCATENATE(IF(AND(LEN(AG887)&gt;=1,AG887&lt;&gt;".",COUNTIF(AG$73:AG89,"*病*")&gt;0),".",""),IF(AG89="病",$A888,""),IF(AND(LEN(AG89)&gt;=2,ISNUMBER(SEARCH("病",AG89))),$A888&amp;"("&amp;SUBSTITUTE(REPLACE(AG89,1,SEARCH("病",AG89)-1,""),"病","")&amp;""&amp;")",""))</f>
        <v/>
      </c>
      <c r="AH888" s="65"/>
      <c r="AI888" s="65"/>
      <c r="AJ888" s="65"/>
    </row>
    <row r="889" spans="1:36">
      <c r="A889" s="65"/>
      <c r="B889" s="65"/>
      <c r="C889" s="65" t="str">
        <f ca="1">CONCATENATE(IF(AND(LEN(C888)&gt;=1,C888&lt;&gt;".",COUNTIF(C$73:C90,"*病*")&gt;0),".",""),IF(C90="病",$A889,""),IF(AND(LEN(C90)&gt;=2,ISNUMBER(SEARCH("病",C90))),$A889&amp;"("&amp;SUBSTITUTE(REPLACE(C90,1,SEARCH("病",C90)-1,""),"病","")&amp;""&amp;")",""))</f>
        <v/>
      </c>
      <c r="D889" s="65" t="str">
        <f ca="1">CONCATENATE(IF(AND(LEN(D888)&gt;=1,D888&lt;&gt;".",COUNTIF(D$73:D90,"*病*")&gt;0),".",""),IF(D90="病",$A889,""),IF(AND(LEN(D90)&gt;=2,ISNUMBER(SEARCH("病",D90))),$A889&amp;"("&amp;SUBSTITUTE(REPLACE(D90,1,SEARCH("病",D90)-1,""),"病","")&amp;""&amp;")",""))</f>
        <v/>
      </c>
      <c r="E889" s="65" t="str">
        <f ca="1">CONCATENATE(IF(AND(LEN(E888)&gt;=1,E888&lt;&gt;".",COUNTIF(E$73:E90,"*病*")&gt;0),".",""),IF(E90="病",$A889,""),IF(AND(LEN(E90)&gt;=2,ISNUMBER(SEARCH("病",E90))),$A889&amp;"("&amp;SUBSTITUTE(REPLACE(E90,1,SEARCH("病",E90)-1,""),"病","")&amp;""&amp;")",""))</f>
        <v/>
      </c>
      <c r="F889" s="65" t="str">
        <f ca="1">CONCATENATE(IF(AND(LEN(F888)&gt;=1,F888&lt;&gt;".",COUNTIF(F$73:F90,"*病*")&gt;0),".",""),IF(F90="病",$A889,""),IF(AND(LEN(F90)&gt;=2,ISNUMBER(SEARCH("病",F90))),$A889&amp;"("&amp;SUBSTITUTE(REPLACE(F90,1,SEARCH("病",F90)-1,""),"病","")&amp;""&amp;")",""))</f>
        <v/>
      </c>
      <c r="G889" s="65" t="str">
        <f ca="1">CONCATENATE(IF(AND(LEN(G888)&gt;=1,G888&lt;&gt;".",COUNTIF(G$73:G90,"*病*")&gt;0),".",""),IF(G90="病",$A889,""),IF(AND(LEN(G90)&gt;=2,ISNUMBER(SEARCH("病",G90))),$A889&amp;"("&amp;SUBSTITUTE(REPLACE(G90,1,SEARCH("病",G90)-1,""),"病","")&amp;""&amp;")",""))</f>
        <v/>
      </c>
      <c r="H889" s="65" t="str">
        <f ca="1">CONCATENATE(IF(AND(LEN(H888)&gt;=1,H888&lt;&gt;".",COUNTIF(H$73:H90,"*病*")&gt;0),".",""),IF(H90="病",$A889,""),IF(AND(LEN(H90)&gt;=2,ISNUMBER(SEARCH("病",H90))),$A889&amp;"("&amp;SUBSTITUTE(REPLACE(H90,1,SEARCH("病",H90)-1,""),"病","")&amp;""&amp;")",""))</f>
        <v/>
      </c>
      <c r="I889" s="65" t="str">
        <f ca="1">CONCATENATE(IF(AND(LEN(I888)&gt;=1,I888&lt;&gt;".",COUNTIF(I$73:I90,"*病*")&gt;0),".",""),IF(I90="病",$A889,""),IF(AND(LEN(I90)&gt;=2,ISNUMBER(SEARCH("病",I90))),$A889&amp;"("&amp;SUBSTITUTE(REPLACE(I90,1,SEARCH("病",I90)-1,""),"病","")&amp;""&amp;")",""))</f>
        <v/>
      </c>
      <c r="J889" s="65" t="str">
        <f ca="1">CONCATENATE(IF(AND(LEN(J888)&gt;=1,J888&lt;&gt;".",COUNTIF(J$73:J90,"*病*")&gt;0),".",""),IF(J90="病",$A889,""),IF(AND(LEN(J90)&gt;=2,ISNUMBER(SEARCH("病",J90))),$A889&amp;"("&amp;SUBSTITUTE(REPLACE(J90,1,SEARCH("病",J90)-1,""),"病","")&amp;""&amp;")",""))</f>
        <v/>
      </c>
      <c r="K889" s="65" t="str">
        <f ca="1">CONCATENATE(IF(AND(LEN(K888)&gt;=1,K888&lt;&gt;".",COUNTIF(K$73:K90,"*病*")&gt;0),".",""),IF(K90="病",$A889,""),IF(AND(LEN(K90)&gt;=2,ISNUMBER(SEARCH("病",K90))),$A889&amp;"("&amp;SUBSTITUTE(REPLACE(K90,1,SEARCH("病",K90)-1,""),"病","")&amp;""&amp;")",""))</f>
        <v/>
      </c>
      <c r="L889" s="65" t="str">
        <f ca="1">CONCATENATE(IF(AND(LEN(L888)&gt;=1,L888&lt;&gt;".",COUNTIF(L$73:L90,"*病*")&gt;0),".",""),IF(L90="病",$A889,""),IF(AND(LEN(L90)&gt;=2,ISNUMBER(SEARCH("病",L90))),$A889&amp;"("&amp;SUBSTITUTE(REPLACE(L90,1,SEARCH("病",L90)-1,""),"病","")&amp;""&amp;")",""))</f>
        <v/>
      </c>
      <c r="M889" s="65" t="str">
        <f ca="1">CONCATENATE(IF(AND(LEN(M888)&gt;=1,M888&lt;&gt;".",COUNTIF(M$73:M90,"*病*")&gt;0),".",""),IF(M90="病",$A889,""),IF(AND(LEN(M90)&gt;=2,ISNUMBER(SEARCH("病",M90))),$A889&amp;"("&amp;SUBSTITUTE(REPLACE(M90,1,SEARCH("病",M90)-1,""),"病","")&amp;""&amp;")",""))</f>
        <v/>
      </c>
      <c r="N889" s="65" t="str">
        <f ca="1">CONCATENATE(IF(AND(LEN(N888)&gt;=1,N888&lt;&gt;".",COUNTIF(N$73:N90,"*病*")&gt;0),".",""),IF(N90="病",$A889,""),IF(AND(LEN(N90)&gt;=2,ISNUMBER(SEARCH("病",N90))),$A889&amp;"("&amp;SUBSTITUTE(REPLACE(N90,1,SEARCH("病",N90)-1,""),"病","")&amp;""&amp;")",""))</f>
        <v/>
      </c>
      <c r="O889" s="65" t="str">
        <f ca="1">CONCATENATE(IF(AND(LEN(O888)&gt;=1,O888&lt;&gt;".",COUNTIF(O$73:O90,"*病*")&gt;0),".",""),IF(O90="病",$A889,""),IF(AND(LEN(O90)&gt;=2,ISNUMBER(SEARCH("病",O90))),$A889&amp;"("&amp;SUBSTITUTE(REPLACE(O90,1,SEARCH("病",O90)-1,""),"病","")&amp;""&amp;")",""))</f>
        <v/>
      </c>
      <c r="P889" s="65" t="str">
        <f ca="1">CONCATENATE(IF(AND(LEN(P888)&gt;=1,P888&lt;&gt;".",COUNTIF(P$73:P90,"*病*")&gt;0),".",""),IF(P90="病",$A889,""),IF(AND(LEN(P90)&gt;=2,ISNUMBER(SEARCH("病",P90))),$A889&amp;"("&amp;SUBSTITUTE(REPLACE(P90,1,SEARCH("病",P90)-1,""),"病","")&amp;""&amp;")",""))</f>
        <v/>
      </c>
      <c r="Q889" s="65" t="str">
        <f ca="1">CONCATENATE(IF(AND(LEN(Q888)&gt;=1,Q888&lt;&gt;".",COUNTIF(Q$73:Q90,"*病*")&gt;0),".",""),IF(Q90="病",$A889,""),IF(AND(LEN(Q90)&gt;=2,ISNUMBER(SEARCH("病",Q90))),$A889&amp;"("&amp;SUBSTITUTE(REPLACE(Q90,1,SEARCH("病",Q90)-1,""),"病","")&amp;""&amp;")",""))</f>
        <v/>
      </c>
      <c r="R889" s="65" t="str">
        <f ca="1">CONCATENATE(IF(AND(LEN(R888)&gt;=1,R888&lt;&gt;".",COUNTIF(R$73:R90,"*病*")&gt;0),".",""),IF(R90="病",$A889,""),IF(AND(LEN(R90)&gt;=2,ISNUMBER(SEARCH("病",R90))),$A889&amp;"("&amp;SUBSTITUTE(REPLACE(R90,1,SEARCH("病",R90)-1,""),"病","")&amp;""&amp;")",""))</f>
        <v/>
      </c>
      <c r="S889" s="65" t="str">
        <f ca="1">CONCATENATE(IF(AND(LEN(S888)&gt;=1,S888&lt;&gt;".",COUNTIF(S$73:S90,"*病*")&gt;0),".",""),IF(S90="病",$A889,""),IF(AND(LEN(S90)&gt;=2,ISNUMBER(SEARCH("病",S90))),$A889&amp;"("&amp;SUBSTITUTE(REPLACE(S90,1,SEARCH("病",S90)-1,""),"病","")&amp;""&amp;")",""))</f>
        <v/>
      </c>
      <c r="T889" s="65" t="str">
        <f ca="1">CONCATENATE(IF(AND(LEN(T888)&gt;=1,T888&lt;&gt;".",COUNTIF(T$73:T90,"*病*")&gt;0),".",""),IF(T90="病",$A889,""),IF(AND(LEN(T90)&gt;=2,ISNUMBER(SEARCH("病",T90))),$A889&amp;"("&amp;SUBSTITUTE(REPLACE(T90,1,SEARCH("病",T90)-1,""),"病","")&amp;""&amp;")",""))</f>
        <v/>
      </c>
      <c r="U889" s="65" t="str">
        <f ca="1">CONCATENATE(IF(AND(LEN(U888)&gt;=1,U888&lt;&gt;".",COUNTIF(U$73:U90,"*病*")&gt;0),".",""),IF(U90="病",$A889,""),IF(AND(LEN(U90)&gt;=2,ISNUMBER(SEARCH("病",U90))),$A889&amp;"("&amp;SUBSTITUTE(REPLACE(U90,1,SEARCH("病",U90)-1,""),"病","")&amp;""&amp;")",""))</f>
        <v/>
      </c>
      <c r="V889" s="65" t="str">
        <f ca="1">CONCATENATE(IF(AND(LEN(V888)&gt;=1,V888&lt;&gt;".",COUNTIF(V$73:V90,"*病*")&gt;0),".",""),IF(V90="病",$A889,""),IF(AND(LEN(V90)&gt;=2,ISNUMBER(SEARCH("病",V90))),$A889&amp;"("&amp;SUBSTITUTE(REPLACE(V90,1,SEARCH("病",V90)-1,""),"病","")&amp;""&amp;")",""))</f>
        <v/>
      </c>
      <c r="W889" s="65" t="str">
        <f ca="1">CONCATENATE(IF(AND(LEN(W888)&gt;=1,W888&lt;&gt;".",COUNTIF(W$73:W90,"*病*")&gt;0),".",""),IF(W90="病",$A889,""),IF(AND(LEN(W90)&gt;=2,ISNUMBER(SEARCH("病",W90))),$A889&amp;"("&amp;SUBSTITUTE(REPLACE(W90,1,SEARCH("病",W90)-1,""),"病","")&amp;""&amp;")",""))</f>
        <v/>
      </c>
      <c r="X889" s="65" t="str">
        <f ca="1">CONCATENATE(IF(AND(LEN(X888)&gt;=1,X888&lt;&gt;".",COUNTIF(X$73:X90,"*病*")&gt;0),".",""),IF(X90="病",$A889,""),IF(AND(LEN(X90)&gt;=2,ISNUMBER(SEARCH("病",X90))),$A889&amp;"("&amp;SUBSTITUTE(REPLACE(X90,1,SEARCH("病",X90)-1,""),"病","")&amp;""&amp;")",""))</f>
        <v/>
      </c>
      <c r="Y889" s="65" t="str">
        <f ca="1">CONCATENATE(IF(AND(LEN(Y888)&gt;=1,Y888&lt;&gt;".",COUNTIF(Y$73:Y90,"*病*")&gt;0),".",""),IF(Y90="病",$A889,""),IF(AND(LEN(Y90)&gt;=2,ISNUMBER(SEARCH("病",Y90))),$A889&amp;"("&amp;SUBSTITUTE(REPLACE(Y90,1,SEARCH("病",Y90)-1,""),"病","")&amp;""&amp;")",""))</f>
        <v/>
      </c>
      <c r="Z889" s="65" t="str">
        <f ca="1">CONCATENATE(IF(AND(LEN(Z888)&gt;=1,Z888&lt;&gt;".",COUNTIF(Z$73:Z90,"*病*")&gt;0),".",""),IF(Z90="病",$A889,""),IF(AND(LEN(Z90)&gt;=2,ISNUMBER(SEARCH("病",Z90))),$A889&amp;"("&amp;SUBSTITUTE(REPLACE(Z90,1,SEARCH("病",Z90)-1,""),"病","")&amp;""&amp;")",""))</f>
        <v/>
      </c>
      <c r="AA889" s="65" t="str">
        <f ca="1">CONCATENATE(IF(AND(LEN(AA888)&gt;=1,AA888&lt;&gt;".",COUNTIF(AA$73:AA90,"*病*")&gt;0),".",""),IF(AA90="病",$A889,""),IF(AND(LEN(AA90)&gt;=2,ISNUMBER(SEARCH("病",AA90))),$A889&amp;"("&amp;SUBSTITUTE(REPLACE(AA90,1,SEARCH("病",AA90)-1,""),"病","")&amp;""&amp;")",""))</f>
        <v/>
      </c>
      <c r="AB889" s="65" t="str">
        <f ca="1">CONCATENATE(IF(AND(LEN(AB888)&gt;=1,AB888&lt;&gt;".",COUNTIF(AB$73:AB90,"*病*")&gt;0),".",""),IF(AB90="病",$A889,""),IF(AND(LEN(AB90)&gt;=2,ISNUMBER(SEARCH("病",AB90))),$A889&amp;"("&amp;SUBSTITUTE(REPLACE(AB90,1,SEARCH("病",AB90)-1,""),"病","")&amp;""&amp;")",""))</f>
        <v/>
      </c>
      <c r="AC889" s="65" t="str">
        <f ca="1">CONCATENATE(IF(AND(LEN(AC888)&gt;=1,AC888&lt;&gt;".",COUNTIF(AC$73:AC90,"*病*")&gt;0),".",""),IF(AC90="病",$A889,""),IF(AND(LEN(AC90)&gt;=2,ISNUMBER(SEARCH("病",AC90))),$A889&amp;"("&amp;SUBSTITUTE(REPLACE(AC90,1,SEARCH("病",AC90)-1,""),"病","")&amp;""&amp;")",""))</f>
        <v/>
      </c>
      <c r="AD889" s="65" t="str">
        <f ca="1">CONCATENATE(IF(AND(LEN(AD888)&gt;=1,AD888&lt;&gt;".",COUNTIF(AD$73:AD90,"*病*")&gt;0),".",""),IF(AD90="病",$A889,""),IF(AND(LEN(AD90)&gt;=2,ISNUMBER(SEARCH("病",AD90))),$A889&amp;"("&amp;SUBSTITUTE(REPLACE(AD90,1,SEARCH("病",AD90)-1,""),"病","")&amp;""&amp;")",""))</f>
        <v/>
      </c>
      <c r="AE889" s="65" t="str">
        <f ca="1">CONCATENATE(IF(AND(LEN(AE888)&gt;=1,AE888&lt;&gt;".",COUNTIF(AE$73:AE90,"*病*")&gt;0),".",""),IF(AE90="病",$A889,""),IF(AND(LEN(AE90)&gt;=2,ISNUMBER(SEARCH("病",AE90))),$A889&amp;"("&amp;SUBSTITUTE(REPLACE(AE90,1,SEARCH("病",AE90)-1,""),"病","")&amp;""&amp;")",""))</f>
        <v/>
      </c>
      <c r="AF889" s="65" t="str">
        <f ca="1">CONCATENATE(IF(AND(LEN(AF888)&gt;=1,AF888&lt;&gt;".",COUNTIF(AF$73:AF90,"*病*")&gt;0),".",""),IF(AF90="病",$A889,""),IF(AND(LEN(AF90)&gt;=2,ISNUMBER(SEARCH("病",AF90))),$A889&amp;"("&amp;SUBSTITUTE(REPLACE(AF90,1,SEARCH("病",AF90)-1,""),"病","")&amp;""&amp;")",""))</f>
        <v/>
      </c>
      <c r="AG889" s="65" t="str">
        <f ca="1">CONCATENATE(IF(AND(LEN(AG888)&gt;=1,AG888&lt;&gt;".",COUNTIF(AG$73:AG90,"*病*")&gt;0),".",""),IF(AG90="病",$A889,""),IF(AND(LEN(AG90)&gt;=2,ISNUMBER(SEARCH("病",AG90))),$A889&amp;"("&amp;SUBSTITUTE(REPLACE(AG90,1,SEARCH("病",AG90)-1,""),"病","")&amp;""&amp;")",""))</f>
        <v/>
      </c>
      <c r="AH889" s="65"/>
      <c r="AI889" s="65"/>
      <c r="AJ889" s="65"/>
    </row>
    <row r="890" spans="1:36">
      <c r="A890" s="65"/>
      <c r="B890" s="65"/>
      <c r="C890" s="65" t="str">
        <f ca="1">CONCATENATE(IF(AND(LEN(C889)&gt;=1,C889&lt;&gt;".",COUNTIF(C$73:C91,"*病*")&gt;0),".",""),IF(C91="病",$A890,""),IF(AND(LEN(C91)&gt;=2,ISNUMBER(SEARCH("病",C91))),$A890&amp;"("&amp;SUBSTITUTE(REPLACE(C91,1,SEARCH("病",C91)-1,""),"病","")&amp;""&amp;")",""))</f>
        <v/>
      </c>
      <c r="D890" s="65" t="str">
        <f ca="1">CONCATENATE(IF(AND(LEN(D889)&gt;=1,D889&lt;&gt;".",COUNTIF(D$73:D91,"*病*")&gt;0),".",""),IF(D91="病",$A890,""),IF(AND(LEN(D91)&gt;=2,ISNUMBER(SEARCH("病",D91))),$A890&amp;"("&amp;SUBSTITUTE(REPLACE(D91,1,SEARCH("病",D91)-1,""),"病","")&amp;""&amp;")",""))</f>
        <v/>
      </c>
      <c r="E890" s="65" t="str">
        <f ca="1">CONCATENATE(IF(AND(LEN(E889)&gt;=1,E889&lt;&gt;".",COUNTIF(E$73:E91,"*病*")&gt;0),".",""),IF(E91="病",$A890,""),IF(AND(LEN(E91)&gt;=2,ISNUMBER(SEARCH("病",E91))),$A890&amp;"("&amp;SUBSTITUTE(REPLACE(E91,1,SEARCH("病",E91)-1,""),"病","")&amp;""&amp;")",""))</f>
        <v/>
      </c>
      <c r="F890" s="65" t="str">
        <f ca="1">CONCATENATE(IF(AND(LEN(F889)&gt;=1,F889&lt;&gt;".",COUNTIF(F$73:F91,"*病*")&gt;0),".",""),IF(F91="病",$A890,""),IF(AND(LEN(F91)&gt;=2,ISNUMBER(SEARCH("病",F91))),$A890&amp;"("&amp;SUBSTITUTE(REPLACE(F91,1,SEARCH("病",F91)-1,""),"病","")&amp;""&amp;")",""))</f>
        <v/>
      </c>
      <c r="G890" s="65" t="str">
        <f ca="1">CONCATENATE(IF(AND(LEN(G889)&gt;=1,G889&lt;&gt;".",COUNTIF(G$73:G91,"*病*")&gt;0),".",""),IF(G91="病",$A890,""),IF(AND(LEN(G91)&gt;=2,ISNUMBER(SEARCH("病",G91))),$A890&amp;"("&amp;SUBSTITUTE(REPLACE(G91,1,SEARCH("病",G91)-1,""),"病","")&amp;""&amp;")",""))</f>
        <v/>
      </c>
      <c r="H890" s="65" t="str">
        <f ca="1">CONCATENATE(IF(AND(LEN(H889)&gt;=1,H889&lt;&gt;".",COUNTIF(H$73:H91,"*病*")&gt;0),".",""),IF(H91="病",$A890,""),IF(AND(LEN(H91)&gt;=2,ISNUMBER(SEARCH("病",H91))),$A890&amp;"("&amp;SUBSTITUTE(REPLACE(H91,1,SEARCH("病",H91)-1,""),"病","")&amp;""&amp;")",""))</f>
        <v/>
      </c>
      <c r="I890" s="65" t="str">
        <f ca="1">CONCATENATE(IF(AND(LEN(I889)&gt;=1,I889&lt;&gt;".",COUNTIF(I$73:I91,"*病*")&gt;0),".",""),IF(I91="病",$A890,""),IF(AND(LEN(I91)&gt;=2,ISNUMBER(SEARCH("病",I91))),$A890&amp;"("&amp;SUBSTITUTE(REPLACE(I91,1,SEARCH("病",I91)-1,""),"病","")&amp;""&amp;")",""))</f>
        <v/>
      </c>
      <c r="J890" s="65" t="str">
        <f ca="1">CONCATENATE(IF(AND(LEN(J889)&gt;=1,J889&lt;&gt;".",COUNTIF(J$73:J91,"*病*")&gt;0),".",""),IF(J91="病",$A890,""),IF(AND(LEN(J91)&gt;=2,ISNUMBER(SEARCH("病",J91))),$A890&amp;"("&amp;SUBSTITUTE(REPLACE(J91,1,SEARCH("病",J91)-1,""),"病","")&amp;""&amp;")",""))</f>
        <v/>
      </c>
      <c r="K890" s="65" t="str">
        <f ca="1">CONCATENATE(IF(AND(LEN(K889)&gt;=1,K889&lt;&gt;".",COUNTIF(K$73:K91,"*病*")&gt;0),".",""),IF(K91="病",$A890,""),IF(AND(LEN(K91)&gt;=2,ISNUMBER(SEARCH("病",K91))),$A890&amp;"("&amp;SUBSTITUTE(REPLACE(K91,1,SEARCH("病",K91)-1,""),"病","")&amp;""&amp;")",""))</f>
        <v/>
      </c>
      <c r="L890" s="65" t="str">
        <f ca="1">CONCATENATE(IF(AND(LEN(L889)&gt;=1,L889&lt;&gt;".",COUNTIF(L$73:L91,"*病*")&gt;0),".",""),IF(L91="病",$A890,""),IF(AND(LEN(L91)&gt;=2,ISNUMBER(SEARCH("病",L91))),$A890&amp;"("&amp;SUBSTITUTE(REPLACE(L91,1,SEARCH("病",L91)-1,""),"病","")&amp;""&amp;")",""))</f>
        <v/>
      </c>
      <c r="M890" s="65" t="str">
        <f ca="1">CONCATENATE(IF(AND(LEN(M889)&gt;=1,M889&lt;&gt;".",COUNTIF(M$73:M91,"*病*")&gt;0),".",""),IF(M91="病",$A890,""),IF(AND(LEN(M91)&gt;=2,ISNUMBER(SEARCH("病",M91))),$A890&amp;"("&amp;SUBSTITUTE(REPLACE(M91,1,SEARCH("病",M91)-1,""),"病","")&amp;""&amp;")",""))</f>
        <v/>
      </c>
      <c r="N890" s="65" t="str">
        <f ca="1">CONCATENATE(IF(AND(LEN(N889)&gt;=1,N889&lt;&gt;".",COUNTIF(N$73:N91,"*病*")&gt;0),".",""),IF(N91="病",$A890,""),IF(AND(LEN(N91)&gt;=2,ISNUMBER(SEARCH("病",N91))),$A890&amp;"("&amp;SUBSTITUTE(REPLACE(N91,1,SEARCH("病",N91)-1,""),"病","")&amp;""&amp;")",""))</f>
        <v/>
      </c>
      <c r="O890" s="65" t="str">
        <f ca="1">CONCATENATE(IF(AND(LEN(O889)&gt;=1,O889&lt;&gt;".",COUNTIF(O$73:O91,"*病*")&gt;0),".",""),IF(O91="病",$A890,""),IF(AND(LEN(O91)&gt;=2,ISNUMBER(SEARCH("病",O91))),$A890&amp;"("&amp;SUBSTITUTE(REPLACE(O91,1,SEARCH("病",O91)-1,""),"病","")&amp;""&amp;")",""))</f>
        <v/>
      </c>
      <c r="P890" s="65" t="str">
        <f ca="1">CONCATENATE(IF(AND(LEN(P889)&gt;=1,P889&lt;&gt;".",COUNTIF(P$73:P91,"*病*")&gt;0),".",""),IF(P91="病",$A890,""),IF(AND(LEN(P91)&gt;=2,ISNUMBER(SEARCH("病",P91))),$A890&amp;"("&amp;SUBSTITUTE(REPLACE(P91,1,SEARCH("病",P91)-1,""),"病","")&amp;""&amp;")",""))</f>
        <v/>
      </c>
      <c r="Q890" s="65" t="str">
        <f ca="1">CONCATENATE(IF(AND(LEN(Q889)&gt;=1,Q889&lt;&gt;".",COUNTIF(Q$73:Q91,"*病*")&gt;0),".",""),IF(Q91="病",$A890,""),IF(AND(LEN(Q91)&gt;=2,ISNUMBER(SEARCH("病",Q91))),$A890&amp;"("&amp;SUBSTITUTE(REPLACE(Q91,1,SEARCH("病",Q91)-1,""),"病","")&amp;""&amp;")",""))</f>
        <v/>
      </c>
      <c r="R890" s="65" t="str">
        <f ca="1">CONCATENATE(IF(AND(LEN(R889)&gt;=1,R889&lt;&gt;".",COUNTIF(R$73:R91,"*病*")&gt;0),".",""),IF(R91="病",$A890,""),IF(AND(LEN(R91)&gt;=2,ISNUMBER(SEARCH("病",R91))),$A890&amp;"("&amp;SUBSTITUTE(REPLACE(R91,1,SEARCH("病",R91)-1,""),"病","")&amp;""&amp;")",""))</f>
        <v/>
      </c>
      <c r="S890" s="65" t="str">
        <f ca="1">CONCATENATE(IF(AND(LEN(S889)&gt;=1,S889&lt;&gt;".",COUNTIF(S$73:S91,"*病*")&gt;0),".",""),IF(S91="病",$A890,""),IF(AND(LEN(S91)&gt;=2,ISNUMBER(SEARCH("病",S91))),$A890&amp;"("&amp;SUBSTITUTE(REPLACE(S91,1,SEARCH("病",S91)-1,""),"病","")&amp;""&amp;")",""))</f>
        <v/>
      </c>
      <c r="T890" s="65" t="str">
        <f ca="1">CONCATENATE(IF(AND(LEN(T889)&gt;=1,T889&lt;&gt;".",COUNTIF(T$73:T91,"*病*")&gt;0),".",""),IF(T91="病",$A890,""),IF(AND(LEN(T91)&gt;=2,ISNUMBER(SEARCH("病",T91))),$A890&amp;"("&amp;SUBSTITUTE(REPLACE(T91,1,SEARCH("病",T91)-1,""),"病","")&amp;""&amp;")",""))</f>
        <v/>
      </c>
      <c r="U890" s="65" t="str">
        <f ca="1">CONCATENATE(IF(AND(LEN(U889)&gt;=1,U889&lt;&gt;".",COUNTIF(U$73:U91,"*病*")&gt;0),".",""),IF(U91="病",$A890,""),IF(AND(LEN(U91)&gt;=2,ISNUMBER(SEARCH("病",U91))),$A890&amp;"("&amp;SUBSTITUTE(REPLACE(U91,1,SEARCH("病",U91)-1,""),"病","")&amp;""&amp;")",""))</f>
        <v/>
      </c>
      <c r="V890" s="65" t="str">
        <f ca="1">CONCATENATE(IF(AND(LEN(V889)&gt;=1,V889&lt;&gt;".",COUNTIF(V$73:V91,"*病*")&gt;0),".",""),IF(V91="病",$A890,""),IF(AND(LEN(V91)&gt;=2,ISNUMBER(SEARCH("病",V91))),$A890&amp;"("&amp;SUBSTITUTE(REPLACE(V91,1,SEARCH("病",V91)-1,""),"病","")&amp;""&amp;")",""))</f>
        <v/>
      </c>
      <c r="W890" s="65" t="str">
        <f ca="1">CONCATENATE(IF(AND(LEN(W889)&gt;=1,W889&lt;&gt;".",COUNTIF(W$73:W91,"*病*")&gt;0),".",""),IF(W91="病",$A890,""),IF(AND(LEN(W91)&gt;=2,ISNUMBER(SEARCH("病",W91))),$A890&amp;"("&amp;SUBSTITUTE(REPLACE(W91,1,SEARCH("病",W91)-1,""),"病","")&amp;""&amp;")",""))</f>
        <v/>
      </c>
      <c r="X890" s="65" t="str">
        <f ca="1">CONCATENATE(IF(AND(LEN(X889)&gt;=1,X889&lt;&gt;".",COUNTIF(X$73:X91,"*病*")&gt;0),".",""),IF(X91="病",$A890,""),IF(AND(LEN(X91)&gt;=2,ISNUMBER(SEARCH("病",X91))),$A890&amp;"("&amp;SUBSTITUTE(REPLACE(X91,1,SEARCH("病",X91)-1,""),"病","")&amp;""&amp;")",""))</f>
        <v/>
      </c>
      <c r="Y890" s="65" t="str">
        <f ca="1">CONCATENATE(IF(AND(LEN(Y889)&gt;=1,Y889&lt;&gt;".",COUNTIF(Y$73:Y91,"*病*")&gt;0),".",""),IF(Y91="病",$A890,""),IF(AND(LEN(Y91)&gt;=2,ISNUMBER(SEARCH("病",Y91))),$A890&amp;"("&amp;SUBSTITUTE(REPLACE(Y91,1,SEARCH("病",Y91)-1,""),"病","")&amp;""&amp;")",""))</f>
        <v/>
      </c>
      <c r="Z890" s="65" t="str">
        <f ca="1">CONCATENATE(IF(AND(LEN(Z889)&gt;=1,Z889&lt;&gt;".",COUNTIF(Z$73:Z91,"*病*")&gt;0),".",""),IF(Z91="病",$A890,""),IF(AND(LEN(Z91)&gt;=2,ISNUMBER(SEARCH("病",Z91))),$A890&amp;"("&amp;SUBSTITUTE(REPLACE(Z91,1,SEARCH("病",Z91)-1,""),"病","")&amp;""&amp;")",""))</f>
        <v/>
      </c>
      <c r="AA890" s="65" t="str">
        <f ca="1">CONCATENATE(IF(AND(LEN(AA889)&gt;=1,AA889&lt;&gt;".",COUNTIF(AA$73:AA91,"*病*")&gt;0),".",""),IF(AA91="病",$A890,""),IF(AND(LEN(AA91)&gt;=2,ISNUMBER(SEARCH("病",AA91))),$A890&amp;"("&amp;SUBSTITUTE(REPLACE(AA91,1,SEARCH("病",AA91)-1,""),"病","")&amp;""&amp;")",""))</f>
        <v/>
      </c>
      <c r="AB890" s="65" t="str">
        <f ca="1">CONCATENATE(IF(AND(LEN(AB889)&gt;=1,AB889&lt;&gt;".",COUNTIF(AB$73:AB91,"*病*")&gt;0),".",""),IF(AB91="病",$A890,""),IF(AND(LEN(AB91)&gt;=2,ISNUMBER(SEARCH("病",AB91))),$A890&amp;"("&amp;SUBSTITUTE(REPLACE(AB91,1,SEARCH("病",AB91)-1,""),"病","")&amp;""&amp;")",""))</f>
        <v/>
      </c>
      <c r="AC890" s="65" t="str">
        <f ca="1">CONCATENATE(IF(AND(LEN(AC889)&gt;=1,AC889&lt;&gt;".",COUNTIF(AC$73:AC91,"*病*")&gt;0),".",""),IF(AC91="病",$A890,""),IF(AND(LEN(AC91)&gt;=2,ISNUMBER(SEARCH("病",AC91))),$A890&amp;"("&amp;SUBSTITUTE(REPLACE(AC91,1,SEARCH("病",AC91)-1,""),"病","")&amp;""&amp;")",""))</f>
        <v/>
      </c>
      <c r="AD890" s="65" t="str">
        <f ca="1">CONCATENATE(IF(AND(LEN(AD889)&gt;=1,AD889&lt;&gt;".",COUNTIF(AD$73:AD91,"*病*")&gt;0),".",""),IF(AD91="病",$A890,""),IF(AND(LEN(AD91)&gt;=2,ISNUMBER(SEARCH("病",AD91))),$A890&amp;"("&amp;SUBSTITUTE(REPLACE(AD91,1,SEARCH("病",AD91)-1,""),"病","")&amp;""&amp;")",""))</f>
        <v/>
      </c>
      <c r="AE890" s="65" t="str">
        <f ca="1">CONCATENATE(IF(AND(LEN(AE889)&gt;=1,AE889&lt;&gt;".",COUNTIF(AE$73:AE91,"*病*")&gt;0),".",""),IF(AE91="病",$A890,""),IF(AND(LEN(AE91)&gt;=2,ISNUMBER(SEARCH("病",AE91))),$A890&amp;"("&amp;SUBSTITUTE(REPLACE(AE91,1,SEARCH("病",AE91)-1,""),"病","")&amp;""&amp;")",""))</f>
        <v/>
      </c>
      <c r="AF890" s="65" t="str">
        <f ca="1">CONCATENATE(IF(AND(LEN(AF889)&gt;=1,AF889&lt;&gt;".",COUNTIF(AF$73:AF91,"*病*")&gt;0),".",""),IF(AF91="病",$A890,""),IF(AND(LEN(AF91)&gt;=2,ISNUMBER(SEARCH("病",AF91))),$A890&amp;"("&amp;SUBSTITUTE(REPLACE(AF91,1,SEARCH("病",AF91)-1,""),"病","")&amp;""&amp;")",""))</f>
        <v/>
      </c>
      <c r="AG890" s="65" t="str">
        <f ca="1">CONCATENATE(IF(AND(LEN(AG889)&gt;=1,AG889&lt;&gt;".",COUNTIF(AG$73:AG91,"*病*")&gt;0),".",""),IF(AG91="病",$A890,""),IF(AND(LEN(AG91)&gt;=2,ISNUMBER(SEARCH("病",AG91))),$A890&amp;"("&amp;SUBSTITUTE(REPLACE(AG91,1,SEARCH("病",AG91)-1,""),"病","")&amp;""&amp;")",""))</f>
        <v/>
      </c>
      <c r="AH890" s="65"/>
      <c r="AI890" s="65"/>
      <c r="AJ890" s="65"/>
    </row>
    <row r="891" spans="1:36">
      <c r="A891" s="65"/>
      <c r="B891" s="65"/>
      <c r="C891" s="65" t="str">
        <f ca="1">JoinText(C801:C890)</f>
        <v>55(08-22).60(14-18)</v>
      </c>
      <c r="D891" s="65" t="str">
        <f t="shared" ref="D891:AG891" ca="1" si="70">JoinText(D801:D890)</f>
        <v>41(07-3日18).43(07-3日18).46(07-3日18).61(08-12)</v>
      </c>
      <c r="E891" s="65" t="str">
        <f t="shared" ca="1" si="70"/>
        <v>36(09-13).41(2日18-3日18).43(2日18-3日18).46(2日18-3日18).56(06-4日22)</v>
      </c>
      <c r="F891" s="65" t="str">
        <f t="shared" ca="1" si="70"/>
        <v>56(3日06-4日22).60(14-18)</v>
      </c>
      <c r="G891" s="65" t="str">
        <f t="shared" ca="1" si="70"/>
        <v/>
      </c>
      <c r="H891" s="65" t="str">
        <f t="shared" ca="1" si="70"/>
        <v>61(13-17).62(18-22)</v>
      </c>
      <c r="I891" s="65" t="str">
        <f t="shared" ca="1" si="70"/>
        <v>29(06-8日22).39(06-8日18).52(07-8日18)</v>
      </c>
      <c r="J891" s="65" t="str">
        <f t="shared" ca="1" si="70"/>
        <v>29(7日06-8日22).39(7日06-8日18).52(7日07-8日18).60(10-14)</v>
      </c>
      <c r="K891" s="65" t="str">
        <f t="shared" ca="1" si="70"/>
        <v>61(08-12)</v>
      </c>
      <c r="L891" s="65" t="str">
        <f t="shared" ca="1" si="70"/>
        <v>36(11-18)</v>
      </c>
      <c r="M891" s="65" t="str">
        <f t="shared" ca="1" si="70"/>
        <v/>
      </c>
      <c r="N891" s="65" t="str">
        <f t="shared" ca="1" si="70"/>
        <v>36(18-17日18).60(18-13日22)</v>
      </c>
      <c r="O891" s="65" t="str">
        <f t="shared" ca="1" si="70"/>
        <v>36(12日18-17日18).60(12日18-13日22)</v>
      </c>
      <c r="P891" s="65" t="str">
        <f t="shared" ca="1" si="70"/>
        <v>36(12日18-17日18)</v>
      </c>
      <c r="Q891" s="65" t="str">
        <f t="shared" ca="1" si="70"/>
        <v>36(12日18-17日18)</v>
      </c>
      <c r="R891" s="65" t="str">
        <f t="shared" ca="1" si="70"/>
        <v>25(08-12).35(14-18).36(12日18-17日18).61(08-12)</v>
      </c>
      <c r="S891" s="65" t="str">
        <f t="shared" ca="1" si="70"/>
        <v>36(12日18-17日18)</v>
      </c>
      <c r="T891" s="65" t="str">
        <f t="shared" ca="1" si="70"/>
        <v/>
      </c>
      <c r="U891" s="65" t="str">
        <f t="shared" ca="1" si="70"/>
        <v/>
      </c>
      <c r="V891" s="65" t="str">
        <f t="shared" ca="1" si="70"/>
        <v>27(18-22).61(13-17).66(08-13)</v>
      </c>
      <c r="W891" s="65" t="str">
        <f t="shared" ca="1" si="70"/>
        <v>24(07-22日18)</v>
      </c>
      <c r="X891" s="65" t="str">
        <f t="shared" ca="1" si="70"/>
        <v>24(21日07-22日18).44(09-23日22)</v>
      </c>
      <c r="Y891" s="65" t="str">
        <f t="shared" ca="1" si="70"/>
        <v>44(09-23日22).61(08-12)</v>
      </c>
      <c r="Z891" s="65" t="str">
        <f t="shared" ca="1" si="70"/>
        <v>44(13-18).63(14-18)</v>
      </c>
      <c r="AA891" s="65" t="str">
        <f t="shared" ca="1" si="70"/>
        <v>27(25日15-26日18)</v>
      </c>
      <c r="AB891" s="65" t="str">
        <f t="shared" ca="1" si="70"/>
        <v>27(25日15-26日18)</v>
      </c>
      <c r="AC891" s="65" t="str">
        <f t="shared" ca="1" si="70"/>
        <v>37(27日12-28日18).59(13-17).62(27日18-28日22)</v>
      </c>
      <c r="AD891" s="65" t="str">
        <f t="shared" ca="1" si="70"/>
        <v>37(27日12-28日18).62(27日18-28日22)</v>
      </c>
      <c r="AE891" s="65" t="str">
        <f t="shared" ca="1" si="70"/>
        <v>1(29日07-30日22).6(29日08-30日22).10(29日07-30日22).13(08-30日18).15(07-30日18).17(07-30日18).21(29日07-30日22)</v>
      </c>
      <c r="AF891" s="65" t="str">
        <f t="shared" ca="1" si="70"/>
        <v>1(29日07-30日22).6(29日08-30日22).10(29日07-30日22).13(29日08-30日18).15(29日07-30日18).17(29日07-30日18).21(29日07-30日22).50(08-31日22).61(08-12)</v>
      </c>
      <c r="AG891" s="65" t="str">
        <f t="shared" ca="1" si="70"/>
        <v>50(30日08-31日22).54</v>
      </c>
      <c r="AH891" s="65"/>
      <c r="AI891" s="65"/>
      <c r="AJ891" s="65"/>
    </row>
    <row r="898" spans="1:55" s="201" customFormat="1">
      <c r="AP898" s="204"/>
      <c r="AU898" s="204"/>
      <c r="AV898" s="204"/>
      <c r="AY898" s="204"/>
      <c r="AZ898" s="204"/>
      <c r="BA898" s="204"/>
      <c r="BB898" s="204"/>
      <c r="BC898" s="204"/>
    </row>
    <row r="899" spans="1:55">
      <c r="A899" s="201" t="s">
        <v>264</v>
      </c>
    </row>
    <row r="900" spans="1:55">
      <c r="A900" s="65" t="str">
        <f t="shared" ref="A900:AG900" si="71">A800</f>
        <v>番號</v>
      </c>
      <c r="B900" s="65" t="str">
        <f t="shared" si="71"/>
        <v xml:space="preserve"> 姓名</v>
      </c>
      <c r="C900" s="340">
        <f t="shared" ca="1" si="71"/>
        <v>44531</v>
      </c>
      <c r="D900" s="340">
        <f t="shared" ca="1" si="71"/>
        <v>44532</v>
      </c>
      <c r="E900" s="340">
        <f t="shared" ca="1" si="71"/>
        <v>44533</v>
      </c>
      <c r="F900" s="340">
        <f t="shared" ca="1" si="71"/>
        <v>44534</v>
      </c>
      <c r="G900" s="340">
        <f t="shared" ca="1" si="71"/>
        <v>44535</v>
      </c>
      <c r="H900" s="340">
        <f t="shared" ca="1" si="71"/>
        <v>44536</v>
      </c>
      <c r="I900" s="340">
        <f t="shared" ca="1" si="71"/>
        <v>44537</v>
      </c>
      <c r="J900" s="340">
        <f t="shared" ca="1" si="71"/>
        <v>44538</v>
      </c>
      <c r="K900" s="340">
        <f t="shared" ca="1" si="71"/>
        <v>44539</v>
      </c>
      <c r="L900" s="340">
        <f t="shared" ca="1" si="71"/>
        <v>44540</v>
      </c>
      <c r="M900" s="340">
        <f t="shared" ca="1" si="71"/>
        <v>44541</v>
      </c>
      <c r="N900" s="340">
        <f t="shared" ca="1" si="71"/>
        <v>44542</v>
      </c>
      <c r="O900" s="340">
        <f t="shared" ca="1" si="71"/>
        <v>44543</v>
      </c>
      <c r="P900" s="340">
        <f t="shared" ca="1" si="71"/>
        <v>44544</v>
      </c>
      <c r="Q900" s="340">
        <f t="shared" ca="1" si="71"/>
        <v>44545</v>
      </c>
      <c r="R900" s="340">
        <f t="shared" ca="1" si="71"/>
        <v>44546</v>
      </c>
      <c r="S900" s="340">
        <f t="shared" ca="1" si="71"/>
        <v>44547</v>
      </c>
      <c r="T900" s="340">
        <f t="shared" ca="1" si="71"/>
        <v>44548</v>
      </c>
      <c r="U900" s="340">
        <f t="shared" ca="1" si="71"/>
        <v>44549</v>
      </c>
      <c r="V900" s="340">
        <f t="shared" ca="1" si="71"/>
        <v>44550</v>
      </c>
      <c r="W900" s="340">
        <f t="shared" ca="1" si="71"/>
        <v>44551</v>
      </c>
      <c r="X900" s="340">
        <f t="shared" ca="1" si="71"/>
        <v>44552</v>
      </c>
      <c r="Y900" s="340">
        <f t="shared" ca="1" si="71"/>
        <v>44553</v>
      </c>
      <c r="Z900" s="340">
        <f t="shared" ca="1" si="71"/>
        <v>44554</v>
      </c>
      <c r="AA900" s="340">
        <f t="shared" ca="1" si="71"/>
        <v>44555</v>
      </c>
      <c r="AB900" s="340">
        <f t="shared" ca="1" si="71"/>
        <v>44556</v>
      </c>
      <c r="AC900" s="340">
        <f t="shared" ca="1" si="71"/>
        <v>44557</v>
      </c>
      <c r="AD900" s="340">
        <f t="shared" ca="1" si="71"/>
        <v>44558</v>
      </c>
      <c r="AE900" s="340">
        <f t="shared" ca="1" si="71"/>
        <v>44559</v>
      </c>
      <c r="AF900" s="340">
        <f t="shared" ca="1" si="71"/>
        <v>44560</v>
      </c>
      <c r="AG900" s="340">
        <f t="shared" ca="1" si="71"/>
        <v>44561</v>
      </c>
      <c r="AH900" s="65"/>
      <c r="AI900" s="65"/>
      <c r="AJ900" s="65"/>
    </row>
    <row r="901" spans="1:55">
      <c r="A901" s="65">
        <f t="shared" ref="A901:B920" si="72">A801</f>
        <v>1</v>
      </c>
      <c r="B901" s="65" t="str">
        <f t="shared" si="72"/>
        <v>呂浩維</v>
      </c>
      <c r="C901" s="65" t="str">
        <f ca="1">CONCATENATE(IF(C3="榮",$A901,""),IF(AND(LEN(C2)&gt;=2,ISNUMBER(SEARCH("榮",C2))),$A901&amp;"("&amp;SUBSTITUTE(REPLACE(C2,1,SEARCH("榮",C2)-1,""),"榮","")&amp;""&amp;")",""))</f>
        <v/>
      </c>
      <c r="D901" s="65" t="str">
        <f t="shared" ref="D901:AG901" ca="1" si="73">CONCATENATE(IF(D3="榮",$A901,""),IF(AND(LEN(D2)&gt;=2,ISNUMBER(SEARCH("榮",D2))),$A901&amp;"("&amp;SUBSTITUTE(REPLACE(D2,1,SEARCH("榮",D2)-1,""),"榮","")&amp;""&amp;")",""))</f>
        <v/>
      </c>
      <c r="E901" s="65" t="str">
        <f t="shared" ca="1" si="73"/>
        <v/>
      </c>
      <c r="F901" s="65" t="str">
        <f t="shared" ca="1" si="73"/>
        <v/>
      </c>
      <c r="G901" s="65" t="str">
        <f t="shared" ca="1" si="73"/>
        <v/>
      </c>
      <c r="H901" s="65" t="str">
        <f t="shared" ca="1" si="73"/>
        <v/>
      </c>
      <c r="I901" s="65" t="str">
        <f t="shared" ca="1" si="73"/>
        <v/>
      </c>
      <c r="J901" s="65" t="str">
        <f t="shared" ca="1" si="73"/>
        <v/>
      </c>
      <c r="K901" s="65" t="str">
        <f t="shared" ca="1" si="73"/>
        <v/>
      </c>
      <c r="L901" s="65" t="str">
        <f t="shared" ca="1" si="73"/>
        <v/>
      </c>
      <c r="M901" s="65" t="str">
        <f t="shared" ca="1" si="73"/>
        <v/>
      </c>
      <c r="N901" s="65" t="str">
        <f t="shared" ca="1" si="73"/>
        <v/>
      </c>
      <c r="O901" s="65" t="str">
        <f t="shared" ca="1" si="73"/>
        <v/>
      </c>
      <c r="P901" s="65" t="str">
        <f t="shared" ca="1" si="73"/>
        <v/>
      </c>
      <c r="Q901" s="65" t="str">
        <f t="shared" ca="1" si="73"/>
        <v/>
      </c>
      <c r="R901" s="65" t="str">
        <f t="shared" ca="1" si="73"/>
        <v/>
      </c>
      <c r="S901" s="65" t="str">
        <f t="shared" ca="1" si="73"/>
        <v/>
      </c>
      <c r="T901" s="65" t="str">
        <f t="shared" ca="1" si="73"/>
        <v/>
      </c>
      <c r="U901" s="65" t="str">
        <f t="shared" ca="1" si="73"/>
        <v/>
      </c>
      <c r="V901" s="65" t="str">
        <f t="shared" ca="1" si="73"/>
        <v/>
      </c>
      <c r="W901" s="65" t="str">
        <f t="shared" ca="1" si="73"/>
        <v/>
      </c>
      <c r="X901" s="65" t="str">
        <f t="shared" ca="1" si="73"/>
        <v/>
      </c>
      <c r="Y901" s="65" t="str">
        <f t="shared" ca="1" si="73"/>
        <v/>
      </c>
      <c r="Z901" s="65" t="str">
        <f t="shared" ca="1" si="73"/>
        <v/>
      </c>
      <c r="AA901" s="65" t="str">
        <f t="shared" ca="1" si="73"/>
        <v/>
      </c>
      <c r="AB901" s="65" t="str">
        <f t="shared" ca="1" si="73"/>
        <v/>
      </c>
      <c r="AC901" s="65" t="str">
        <f t="shared" ca="1" si="73"/>
        <v/>
      </c>
      <c r="AD901" s="65" t="str">
        <f t="shared" ca="1" si="73"/>
        <v/>
      </c>
      <c r="AE901" s="65" t="str">
        <f t="shared" ca="1" si="73"/>
        <v/>
      </c>
      <c r="AF901" s="65" t="str">
        <f t="shared" ca="1" si="73"/>
        <v/>
      </c>
      <c r="AG901" s="65" t="str">
        <f t="shared" ca="1" si="73"/>
        <v/>
      </c>
      <c r="AH901" s="65"/>
      <c r="AI901" s="65"/>
      <c r="AJ901" s="65"/>
    </row>
    <row r="902" spans="1:55">
      <c r="A902" s="65">
        <f t="shared" si="72"/>
        <v>2</v>
      </c>
      <c r="B902" s="65" t="str">
        <f t="shared" si="72"/>
        <v>謝禮全</v>
      </c>
      <c r="C902" s="65" t="str">
        <f ca="1">CONCATENATE(IF(AND(LEN(C901)&gt;=1,C901&lt;&gt;".",COUNTIF(C3:C$73,"*榮*")&gt;0),".",""),IF(C3="榮",$A902,""),IF(AND(LEN(C3)&gt;=2,ISNUMBER(SEARCH("榮",C3))),$A902&amp;"("&amp;SUBSTITUTE(REPLACE(C3,1,SEARCH("榮",C3)-1,""),"榮","")&amp;""&amp;")",""))</f>
        <v/>
      </c>
      <c r="D902" s="65" t="str">
        <f ca="1">CONCATENATE(IF(AND(LEN(D901)&gt;=1,D901&lt;&gt;".",COUNTIF(D3:D$73,"*榮*")&gt;0),".",""),IF(D3="榮",$A902,""),IF(AND(LEN(D3)&gt;=2,ISNUMBER(SEARCH("榮",D3))),$A902&amp;"("&amp;SUBSTITUTE(REPLACE(D3,1,SEARCH("榮",D3)-1,""),"榮","")&amp;""&amp;")",""))</f>
        <v/>
      </c>
      <c r="E902" s="65" t="str">
        <f ca="1">CONCATENATE(IF(AND(LEN(E901)&gt;=1,E901&lt;&gt;".",COUNTIF(E3:E$73,"*榮*")&gt;0),".",""),IF(E3="榮",$A902,""),IF(AND(LEN(E3)&gt;=2,ISNUMBER(SEARCH("榮",E3))),$A902&amp;"("&amp;SUBSTITUTE(REPLACE(E3,1,SEARCH("榮",E3)-1,""),"榮","")&amp;""&amp;")",""))</f>
        <v/>
      </c>
      <c r="F902" s="65" t="str">
        <f ca="1">CONCATENATE(IF(AND(LEN(F901)&gt;=1,F901&lt;&gt;".",COUNTIF(F3:F$73,"*榮*")&gt;0),".",""),IF(F3="榮",$A902,""),IF(AND(LEN(F3)&gt;=2,ISNUMBER(SEARCH("榮",F3))),$A902&amp;"("&amp;SUBSTITUTE(REPLACE(F3,1,SEARCH("榮",F3)-1,""),"榮","")&amp;""&amp;")",""))</f>
        <v/>
      </c>
      <c r="G902" s="65" t="str">
        <f ca="1">CONCATENATE(IF(AND(LEN(G901)&gt;=1,G901&lt;&gt;".",COUNTIF(G3:G$73,"*榮*")&gt;0),".",""),IF(G3="榮",$A902,""),IF(AND(LEN(G3)&gt;=2,ISNUMBER(SEARCH("榮",G3))),$A902&amp;"("&amp;SUBSTITUTE(REPLACE(G3,1,SEARCH("榮",G3)-1,""),"榮","")&amp;""&amp;")",""))</f>
        <v/>
      </c>
      <c r="H902" s="65" t="str">
        <f ca="1">CONCATENATE(IF(AND(LEN(H901)&gt;=1,H901&lt;&gt;".",COUNTIF(H3:H$73,"*榮*")&gt;0),".",""),IF(H3="榮",$A902,""),IF(AND(LEN(H3)&gt;=2,ISNUMBER(SEARCH("榮",H3))),$A902&amp;"("&amp;SUBSTITUTE(REPLACE(H3,1,SEARCH("榮",H3)-1,""),"榮","")&amp;""&amp;")",""))</f>
        <v/>
      </c>
      <c r="I902" s="65" t="str">
        <f ca="1">CONCATENATE(IF(AND(LEN(I901)&gt;=1,I901&lt;&gt;".",COUNTIF(I3:I$73,"*榮*")&gt;0),".",""),IF(I3="榮",$A902,""),IF(AND(LEN(I3)&gt;=2,ISNUMBER(SEARCH("榮",I3))),$A902&amp;"("&amp;SUBSTITUTE(REPLACE(I3,1,SEARCH("榮",I3)-1,""),"榮","")&amp;""&amp;")",""))</f>
        <v/>
      </c>
      <c r="J902" s="65" t="str">
        <f ca="1">CONCATENATE(IF(AND(LEN(J901)&gt;=1,J901&lt;&gt;".",COUNTIF(J3:J$73,"*榮*")&gt;0),".",""),IF(J3="榮",$A902,""),IF(AND(LEN(J3)&gt;=2,ISNUMBER(SEARCH("榮",J3))),$A902&amp;"("&amp;SUBSTITUTE(REPLACE(J3,1,SEARCH("榮",J3)-1,""),"榮","")&amp;""&amp;")",""))</f>
        <v/>
      </c>
      <c r="K902" s="65" t="str">
        <f ca="1">CONCATENATE(IF(AND(LEN(K901)&gt;=1,K901&lt;&gt;".",COUNTIF(K3:K$73,"*榮*")&gt;0),".",""),IF(K3="榮",$A902,""),IF(AND(LEN(K3)&gt;=2,ISNUMBER(SEARCH("榮",K3))),$A902&amp;"("&amp;SUBSTITUTE(REPLACE(K3,1,SEARCH("榮",K3)-1,""),"榮","")&amp;""&amp;")",""))</f>
        <v/>
      </c>
      <c r="L902" s="65" t="str">
        <f ca="1">CONCATENATE(IF(AND(LEN(L901)&gt;=1,L901&lt;&gt;".",COUNTIF(L3:L$73,"*榮*")&gt;0),".",""),IF(L3="榮",$A902,""),IF(AND(LEN(L3)&gt;=2,ISNUMBER(SEARCH("榮",L3))),$A902&amp;"("&amp;SUBSTITUTE(REPLACE(L3,1,SEARCH("榮",L3)-1,""),"榮","")&amp;""&amp;")",""))</f>
        <v/>
      </c>
      <c r="M902" s="65" t="str">
        <f ca="1">CONCATENATE(IF(AND(LEN(M901)&gt;=1,M901&lt;&gt;".",COUNTIF(M3:M$73,"*榮*")&gt;0),".",""),IF(M3="榮",$A902,""),IF(AND(LEN(M3)&gt;=2,ISNUMBER(SEARCH("榮",M3))),$A902&amp;"("&amp;SUBSTITUTE(REPLACE(M3,1,SEARCH("榮",M3)-1,""),"榮","")&amp;""&amp;")",""))</f>
        <v/>
      </c>
      <c r="N902" s="65" t="str">
        <f ca="1">CONCATENATE(IF(AND(LEN(N901)&gt;=1,N901&lt;&gt;".",COUNTIF(N3:N$73,"*榮*")&gt;0),".",""),IF(N3="榮",$A902,""),IF(AND(LEN(N3)&gt;=2,ISNUMBER(SEARCH("榮",N3))),$A902&amp;"("&amp;SUBSTITUTE(REPLACE(N3,1,SEARCH("榮",N3)-1,""),"榮","")&amp;""&amp;")",""))</f>
        <v/>
      </c>
      <c r="O902" s="65" t="str">
        <f ca="1">CONCATENATE(IF(AND(LEN(O901)&gt;=1,O901&lt;&gt;".",COUNTIF(O3:O$73,"*榮*")&gt;0),".",""),IF(O3="榮",$A902,""),IF(AND(LEN(O3)&gt;=2,ISNUMBER(SEARCH("榮",O3))),$A902&amp;"("&amp;SUBSTITUTE(REPLACE(O3,1,SEARCH("榮",O3)-1,""),"榮","")&amp;""&amp;")",""))</f>
        <v/>
      </c>
      <c r="P902" s="65" t="str">
        <f ca="1">CONCATENATE(IF(AND(LEN(P901)&gt;=1,P901&lt;&gt;".",COUNTIF(P3:P$73,"*榮*")&gt;0),".",""),IF(P3="榮",$A902,""),IF(AND(LEN(P3)&gt;=2,ISNUMBER(SEARCH("榮",P3))),$A902&amp;"("&amp;SUBSTITUTE(REPLACE(P3,1,SEARCH("榮",P3)-1,""),"榮","")&amp;""&amp;")",""))</f>
        <v/>
      </c>
      <c r="Q902" s="65" t="str">
        <f ca="1">CONCATENATE(IF(AND(LEN(Q901)&gt;=1,Q901&lt;&gt;".",COUNTIF(Q3:Q$73,"*榮*")&gt;0),".",""),IF(Q3="榮",$A902,""),IF(AND(LEN(Q3)&gt;=2,ISNUMBER(SEARCH("榮",Q3))),$A902&amp;"("&amp;SUBSTITUTE(REPLACE(Q3,1,SEARCH("榮",Q3)-1,""),"榮","")&amp;""&amp;")",""))</f>
        <v/>
      </c>
      <c r="R902" s="65" t="str">
        <f ca="1">CONCATENATE(IF(AND(LEN(R901)&gt;=1,R901&lt;&gt;".",COUNTIF(R3:R$73,"*榮*")&gt;0),".",""),IF(R3="榮",$A902,""),IF(AND(LEN(R3)&gt;=2,ISNUMBER(SEARCH("榮",R3))),$A902&amp;"("&amp;SUBSTITUTE(REPLACE(R3,1,SEARCH("榮",R3)-1,""),"榮","")&amp;""&amp;")",""))</f>
        <v/>
      </c>
      <c r="S902" s="65" t="str">
        <f ca="1">CONCATENATE(IF(AND(LEN(S901)&gt;=1,S901&lt;&gt;".",COUNTIF(S3:S$73,"*榮*")&gt;0),".",""),IF(S3="榮",$A902,""),IF(AND(LEN(S3)&gt;=2,ISNUMBER(SEARCH("榮",S3))),$A902&amp;"("&amp;SUBSTITUTE(REPLACE(S3,1,SEARCH("榮",S3)-1,""),"榮","")&amp;""&amp;")",""))</f>
        <v/>
      </c>
      <c r="T902" s="65" t="str">
        <f ca="1">CONCATENATE(IF(AND(LEN(T901)&gt;=1,T901&lt;&gt;".",COUNTIF(T3:T$73,"*榮*")&gt;0),".",""),IF(T3="榮",$A902,""),IF(AND(LEN(T3)&gt;=2,ISNUMBER(SEARCH("榮",T3))),$A902&amp;"("&amp;SUBSTITUTE(REPLACE(T3,1,SEARCH("榮",T3)-1,""),"榮","")&amp;""&amp;")",""))</f>
        <v/>
      </c>
      <c r="U902" s="65" t="str">
        <f ca="1">CONCATENATE(IF(AND(LEN(U901)&gt;=1,U901&lt;&gt;".",COUNTIF(U3:U$73,"*榮*")&gt;0),".",""),IF(U3="榮",$A902,""),IF(AND(LEN(U3)&gt;=2,ISNUMBER(SEARCH("榮",U3))),$A902&amp;"("&amp;SUBSTITUTE(REPLACE(U3,1,SEARCH("榮",U3)-1,""),"榮","")&amp;""&amp;")",""))</f>
        <v/>
      </c>
      <c r="V902" s="65" t="str">
        <f ca="1">CONCATENATE(IF(AND(LEN(V901)&gt;=1,V901&lt;&gt;".",COUNTIF(V3:V$73,"*榮*")&gt;0),".",""),IF(V3="榮",$A902,""),IF(AND(LEN(V3)&gt;=2,ISNUMBER(SEARCH("榮",V3))),$A902&amp;"("&amp;SUBSTITUTE(REPLACE(V3,1,SEARCH("榮",V3)-1,""),"榮","")&amp;""&amp;")",""))</f>
        <v/>
      </c>
      <c r="W902" s="65" t="str">
        <f ca="1">CONCATENATE(IF(AND(LEN(W901)&gt;=1,W901&lt;&gt;".",COUNTIF(W3:W$73,"*榮*")&gt;0),".",""),IF(W3="榮",$A902,""),IF(AND(LEN(W3)&gt;=2,ISNUMBER(SEARCH("榮",W3))),$A902&amp;"("&amp;SUBSTITUTE(REPLACE(W3,1,SEARCH("榮",W3)-1,""),"榮","")&amp;""&amp;")",""))</f>
        <v/>
      </c>
      <c r="X902" s="65" t="str">
        <f ca="1">CONCATENATE(IF(AND(LEN(X901)&gt;=1,X901&lt;&gt;".",COUNTIF(X3:X$73,"*榮*")&gt;0),".",""),IF(X3="榮",$A902,""),IF(AND(LEN(X3)&gt;=2,ISNUMBER(SEARCH("榮",X3))),$A902&amp;"("&amp;SUBSTITUTE(REPLACE(X3,1,SEARCH("榮",X3)-1,""),"榮","")&amp;""&amp;")",""))</f>
        <v/>
      </c>
      <c r="Y902" s="65" t="str">
        <f ca="1">CONCATENATE(IF(AND(LEN(Y901)&gt;=1,Y901&lt;&gt;".",COUNTIF(Y3:Y$73,"*榮*")&gt;0),".",""),IF(Y3="榮",$A902,""),IF(AND(LEN(Y3)&gt;=2,ISNUMBER(SEARCH("榮",Y3))),$A902&amp;"("&amp;SUBSTITUTE(REPLACE(Y3,1,SEARCH("榮",Y3)-1,""),"榮","")&amp;""&amp;")",""))</f>
        <v/>
      </c>
      <c r="Z902" s="65" t="str">
        <f ca="1">CONCATENATE(IF(AND(LEN(Z901)&gt;=1,Z901&lt;&gt;".",COUNTIF(Z3:Z$73,"*榮*")&gt;0),".",""),IF(Z3="榮",$A902,""),IF(AND(LEN(Z3)&gt;=2,ISNUMBER(SEARCH("榮",Z3))),$A902&amp;"("&amp;SUBSTITUTE(REPLACE(Z3,1,SEARCH("榮",Z3)-1,""),"榮","")&amp;""&amp;")",""))</f>
        <v/>
      </c>
      <c r="AA902" s="65" t="str">
        <f ca="1">CONCATENATE(IF(AND(LEN(AA901)&gt;=1,AA901&lt;&gt;".",COUNTIF(AA3:AA$73,"*榮*")&gt;0),".",""),IF(AA3="榮",$A902,""),IF(AND(LEN(AA3)&gt;=2,ISNUMBER(SEARCH("榮",AA3))),$A902&amp;"("&amp;SUBSTITUTE(REPLACE(AA3,1,SEARCH("榮",AA3)-1,""),"榮","")&amp;""&amp;")",""))</f>
        <v/>
      </c>
      <c r="AB902" s="65" t="str">
        <f ca="1">CONCATENATE(IF(AND(LEN(AB901)&gt;=1,AB901&lt;&gt;".",COUNTIF(AB3:AB$73,"*榮*")&gt;0),".",""),IF(AB3="榮",$A902,""),IF(AND(LEN(AB3)&gt;=2,ISNUMBER(SEARCH("榮",AB3))),$A902&amp;"("&amp;SUBSTITUTE(REPLACE(AB3,1,SEARCH("榮",AB3)-1,""),"榮","")&amp;""&amp;")",""))</f>
        <v/>
      </c>
      <c r="AC902" s="65" t="str">
        <f ca="1">CONCATENATE(IF(AND(LEN(AC901)&gt;=1,AC901&lt;&gt;".",COUNTIF(AC3:AC$73,"*榮*")&gt;0),".",""),IF(AC3="榮",$A902,""),IF(AND(LEN(AC3)&gt;=2,ISNUMBER(SEARCH("榮",AC3))),$A902&amp;"("&amp;SUBSTITUTE(REPLACE(AC3,1,SEARCH("榮",AC3)-1,""),"榮","")&amp;""&amp;")",""))</f>
        <v/>
      </c>
      <c r="AD902" s="65" t="str">
        <f ca="1">CONCATENATE(IF(AND(LEN(AD901)&gt;=1,AD901&lt;&gt;".",COUNTIF(AD3:AD$73,"*榮*")&gt;0),".",""),IF(AD3="榮",$A902,""),IF(AND(LEN(AD3)&gt;=2,ISNUMBER(SEARCH("榮",AD3))),$A902&amp;"("&amp;SUBSTITUTE(REPLACE(AD3,1,SEARCH("榮",AD3)-1,""),"榮","")&amp;""&amp;")",""))</f>
        <v/>
      </c>
      <c r="AE902" s="65" t="str">
        <f ca="1">CONCATENATE(IF(AND(LEN(AE901)&gt;=1,AE901&lt;&gt;".",COUNTIF(AE3:AE$73,"*榮*")&gt;0),".",""),IF(AE3="榮",$A902,""),IF(AND(LEN(AE3)&gt;=2,ISNUMBER(SEARCH("榮",AE3))),$A902&amp;"("&amp;SUBSTITUTE(REPLACE(AE3,1,SEARCH("榮",AE3)-1,""),"榮","")&amp;""&amp;")",""))</f>
        <v/>
      </c>
      <c r="AF902" s="65" t="str">
        <f ca="1">CONCATENATE(IF(AND(LEN(AF901)&gt;=1,AF901&lt;&gt;".",COUNTIF(AF3:AF$73,"*榮*")&gt;0),".",""),IF(AF3="榮",$A902,""),IF(AND(LEN(AF3)&gt;=2,ISNUMBER(SEARCH("榮",AF3))),$A902&amp;"("&amp;SUBSTITUTE(REPLACE(AF3,1,SEARCH("榮",AF3)-1,""),"榮","")&amp;""&amp;")",""))</f>
        <v/>
      </c>
      <c r="AG902" s="65" t="str">
        <f ca="1">CONCATENATE(IF(AND(LEN(AG901)&gt;=1,AG901&lt;&gt;".",COUNTIF(AG3:AG$73,"*榮*")&gt;0),".",""),IF(AG3="榮",$A902,""),IF(AND(LEN(AG3)&gt;=2,ISNUMBER(SEARCH("榮",AG3))),$A902&amp;"("&amp;SUBSTITUTE(REPLACE(AG3,1,SEARCH("榮",AG3)-1,""),"榮","")&amp;""&amp;")",""))</f>
        <v/>
      </c>
      <c r="AH902" s="65"/>
      <c r="AI902" s="65"/>
      <c r="AJ902" s="65"/>
    </row>
    <row r="903" spans="1:55">
      <c r="A903" s="65">
        <f t="shared" si="72"/>
        <v>3</v>
      </c>
      <c r="B903" s="65" t="str">
        <f t="shared" si="72"/>
        <v>彭揚凱</v>
      </c>
      <c r="C903" s="65" t="str">
        <f ca="1">CONCATENATE(IF(AND(LEN(C902)&gt;=1,C902&lt;&gt;".",COUNTIF(C4:C$73,"*榮*")&gt;0),".",""),IF(C4="榮",$A903,""),IF(AND(LEN(C4)&gt;=2,ISNUMBER(SEARCH("榮",C4))),$A903&amp;"("&amp;SUBSTITUTE(REPLACE(C4,1,SEARCH("榮",C4)-1,""),"榮","")&amp;""&amp;")",""))</f>
        <v/>
      </c>
      <c r="D903" s="65" t="str">
        <f ca="1">CONCATENATE(IF(AND(LEN(D902)&gt;=1,D902&lt;&gt;".",COUNTIF(D4:D$73,"*榮*")&gt;0),".",""),IF(D4="榮",$A903,""),IF(AND(LEN(D4)&gt;=2,ISNUMBER(SEARCH("榮",D4))),$A903&amp;"("&amp;SUBSTITUTE(REPLACE(D4,1,SEARCH("榮",D4)-1,""),"榮","")&amp;""&amp;")",""))</f>
        <v/>
      </c>
      <c r="E903" s="65" t="str">
        <f ca="1">CONCATENATE(IF(AND(LEN(E902)&gt;=1,E902&lt;&gt;".",COUNTIF(E4:E$73,"*榮*")&gt;0),".",""),IF(E4="榮",$A903,""),IF(AND(LEN(E4)&gt;=2,ISNUMBER(SEARCH("榮",E4))),$A903&amp;"("&amp;SUBSTITUTE(REPLACE(E4,1,SEARCH("榮",E4)-1,""),"榮","")&amp;""&amp;")",""))</f>
        <v/>
      </c>
      <c r="F903" s="65" t="str">
        <f ca="1">CONCATENATE(IF(AND(LEN(F902)&gt;=1,F902&lt;&gt;".",COUNTIF(F4:F$73,"*榮*")&gt;0),".",""),IF(F4="榮",$A903,""),IF(AND(LEN(F4)&gt;=2,ISNUMBER(SEARCH("榮",F4))),$A903&amp;"("&amp;SUBSTITUTE(REPLACE(F4,1,SEARCH("榮",F4)-1,""),"榮","")&amp;""&amp;")",""))</f>
        <v/>
      </c>
      <c r="G903" s="65" t="str">
        <f ca="1">CONCATENATE(IF(AND(LEN(G902)&gt;=1,G902&lt;&gt;".",COUNTIF(G4:G$73,"*榮*")&gt;0),".",""),IF(G4="榮",$A903,""),IF(AND(LEN(G4)&gt;=2,ISNUMBER(SEARCH("榮",G4))),$A903&amp;"("&amp;SUBSTITUTE(REPLACE(G4,1,SEARCH("榮",G4)-1,""),"榮","")&amp;""&amp;")",""))</f>
        <v/>
      </c>
      <c r="H903" s="65" t="str">
        <f ca="1">CONCATENATE(IF(AND(LEN(H902)&gt;=1,H902&lt;&gt;".",COUNTIF(H4:H$73,"*榮*")&gt;0),".",""),IF(H4="榮",$A903,""),IF(AND(LEN(H4)&gt;=2,ISNUMBER(SEARCH("榮",H4))),$A903&amp;"("&amp;SUBSTITUTE(REPLACE(H4,1,SEARCH("榮",H4)-1,""),"榮","")&amp;""&amp;")",""))</f>
        <v/>
      </c>
      <c r="I903" s="65" t="str">
        <f ca="1">CONCATENATE(IF(AND(LEN(I902)&gt;=1,I902&lt;&gt;".",COUNTIF(I4:I$73,"*榮*")&gt;0),".",""),IF(I4="榮",$A903,""),IF(AND(LEN(I4)&gt;=2,ISNUMBER(SEARCH("榮",I4))),$A903&amp;"("&amp;SUBSTITUTE(REPLACE(I4,1,SEARCH("榮",I4)-1,""),"榮","")&amp;""&amp;")",""))</f>
        <v/>
      </c>
      <c r="J903" s="65" t="str">
        <f ca="1">CONCATENATE(IF(AND(LEN(J902)&gt;=1,J902&lt;&gt;".",COUNTIF(J4:J$73,"*榮*")&gt;0),".",""),IF(J4="榮",$A903,""),IF(AND(LEN(J4)&gt;=2,ISNUMBER(SEARCH("榮",J4))),$A903&amp;"("&amp;SUBSTITUTE(REPLACE(J4,1,SEARCH("榮",J4)-1,""),"榮","")&amp;""&amp;")",""))</f>
        <v/>
      </c>
      <c r="K903" s="65" t="str">
        <f ca="1">CONCATENATE(IF(AND(LEN(K902)&gt;=1,K902&lt;&gt;".",COUNTIF(K4:K$73,"*榮*")&gt;0),".",""),IF(K4="榮",$A903,""),IF(AND(LEN(K4)&gt;=2,ISNUMBER(SEARCH("榮",K4))),$A903&amp;"("&amp;SUBSTITUTE(REPLACE(K4,1,SEARCH("榮",K4)-1,""),"榮","")&amp;""&amp;")",""))</f>
        <v/>
      </c>
      <c r="L903" s="65" t="str">
        <f ca="1">CONCATENATE(IF(AND(LEN(L902)&gt;=1,L902&lt;&gt;".",COUNTIF(L4:L$73,"*榮*")&gt;0),".",""),IF(L4="榮",$A903,""),IF(AND(LEN(L4)&gt;=2,ISNUMBER(SEARCH("榮",L4))),$A903&amp;"("&amp;SUBSTITUTE(REPLACE(L4,1,SEARCH("榮",L4)-1,""),"榮","")&amp;""&amp;")",""))</f>
        <v/>
      </c>
      <c r="M903" s="65" t="str">
        <f ca="1">CONCATENATE(IF(AND(LEN(M902)&gt;=1,M902&lt;&gt;".",COUNTIF(M4:M$73,"*榮*")&gt;0),".",""),IF(M4="榮",$A903,""),IF(AND(LEN(M4)&gt;=2,ISNUMBER(SEARCH("榮",M4))),$A903&amp;"("&amp;SUBSTITUTE(REPLACE(M4,1,SEARCH("榮",M4)-1,""),"榮","")&amp;""&amp;")",""))</f>
        <v/>
      </c>
      <c r="N903" s="65" t="str">
        <f ca="1">CONCATENATE(IF(AND(LEN(N902)&gt;=1,N902&lt;&gt;".",COUNTIF(N4:N$73,"*榮*")&gt;0),".",""),IF(N4="榮",$A903,""),IF(AND(LEN(N4)&gt;=2,ISNUMBER(SEARCH("榮",N4))),$A903&amp;"("&amp;SUBSTITUTE(REPLACE(N4,1,SEARCH("榮",N4)-1,""),"榮","")&amp;""&amp;")",""))</f>
        <v/>
      </c>
      <c r="O903" s="65" t="str">
        <f ca="1">CONCATENATE(IF(AND(LEN(O902)&gt;=1,O902&lt;&gt;".",COUNTIF(O4:O$73,"*榮*")&gt;0),".",""),IF(O4="榮",$A903,""),IF(AND(LEN(O4)&gt;=2,ISNUMBER(SEARCH("榮",O4))),$A903&amp;"("&amp;SUBSTITUTE(REPLACE(O4,1,SEARCH("榮",O4)-1,""),"榮","")&amp;""&amp;")",""))</f>
        <v/>
      </c>
      <c r="P903" s="65" t="str">
        <f ca="1">CONCATENATE(IF(AND(LEN(P902)&gt;=1,P902&lt;&gt;".",COUNTIF(P4:P$73,"*榮*")&gt;0),".",""),IF(P4="榮",$A903,""),IF(AND(LEN(P4)&gt;=2,ISNUMBER(SEARCH("榮",P4))),$A903&amp;"("&amp;SUBSTITUTE(REPLACE(P4,1,SEARCH("榮",P4)-1,""),"榮","")&amp;""&amp;")",""))</f>
        <v/>
      </c>
      <c r="Q903" s="65" t="str">
        <f ca="1">CONCATENATE(IF(AND(LEN(Q902)&gt;=1,Q902&lt;&gt;".",COUNTIF(Q4:Q$73,"*榮*")&gt;0),".",""),IF(Q4="榮",$A903,""),IF(AND(LEN(Q4)&gt;=2,ISNUMBER(SEARCH("榮",Q4))),$A903&amp;"("&amp;SUBSTITUTE(REPLACE(Q4,1,SEARCH("榮",Q4)-1,""),"榮","")&amp;""&amp;")",""))</f>
        <v/>
      </c>
      <c r="R903" s="65" t="str">
        <f ca="1">CONCATENATE(IF(AND(LEN(R902)&gt;=1,R902&lt;&gt;".",COUNTIF(R4:R$73,"*榮*")&gt;0),".",""),IF(R4="榮",$A903,""),IF(AND(LEN(R4)&gt;=2,ISNUMBER(SEARCH("榮",R4))),$A903&amp;"("&amp;SUBSTITUTE(REPLACE(R4,1,SEARCH("榮",R4)-1,""),"榮","")&amp;""&amp;")",""))</f>
        <v/>
      </c>
      <c r="S903" s="65" t="str">
        <f ca="1">CONCATENATE(IF(AND(LEN(S902)&gt;=1,S902&lt;&gt;".",COUNTIF(S4:S$73,"*榮*")&gt;0),".",""),IF(S4="榮",$A903,""),IF(AND(LEN(S4)&gt;=2,ISNUMBER(SEARCH("榮",S4))),$A903&amp;"("&amp;SUBSTITUTE(REPLACE(S4,1,SEARCH("榮",S4)-1,""),"榮","")&amp;""&amp;")",""))</f>
        <v/>
      </c>
      <c r="T903" s="65" t="str">
        <f ca="1">CONCATENATE(IF(AND(LEN(T902)&gt;=1,T902&lt;&gt;".",COUNTIF(T4:T$73,"*榮*")&gt;0),".",""),IF(T4="榮",$A903,""),IF(AND(LEN(T4)&gt;=2,ISNUMBER(SEARCH("榮",T4))),$A903&amp;"("&amp;SUBSTITUTE(REPLACE(T4,1,SEARCH("榮",T4)-1,""),"榮","")&amp;""&amp;")",""))</f>
        <v/>
      </c>
      <c r="U903" s="65" t="str">
        <f ca="1">CONCATENATE(IF(AND(LEN(U902)&gt;=1,U902&lt;&gt;".",COUNTIF(U4:U$73,"*榮*")&gt;0),".",""),IF(U4="榮",$A903,""),IF(AND(LEN(U4)&gt;=2,ISNUMBER(SEARCH("榮",U4))),$A903&amp;"("&amp;SUBSTITUTE(REPLACE(U4,1,SEARCH("榮",U4)-1,""),"榮","")&amp;""&amp;")",""))</f>
        <v/>
      </c>
      <c r="V903" s="65" t="str">
        <f ca="1">CONCATENATE(IF(AND(LEN(V902)&gt;=1,V902&lt;&gt;".",COUNTIF(V4:V$73,"*榮*")&gt;0),".",""),IF(V4="榮",$A903,""),IF(AND(LEN(V4)&gt;=2,ISNUMBER(SEARCH("榮",V4))),$A903&amp;"("&amp;SUBSTITUTE(REPLACE(V4,1,SEARCH("榮",V4)-1,""),"榮","")&amp;""&amp;")",""))</f>
        <v/>
      </c>
      <c r="W903" s="65" t="str">
        <f ca="1">CONCATENATE(IF(AND(LEN(W902)&gt;=1,W902&lt;&gt;".",COUNTIF(W4:W$73,"*榮*")&gt;0),".",""),IF(W4="榮",$A903,""),IF(AND(LEN(W4)&gt;=2,ISNUMBER(SEARCH("榮",W4))),$A903&amp;"("&amp;SUBSTITUTE(REPLACE(W4,1,SEARCH("榮",W4)-1,""),"榮","")&amp;""&amp;")",""))</f>
        <v/>
      </c>
      <c r="X903" s="65" t="str">
        <f ca="1">CONCATENATE(IF(AND(LEN(X902)&gt;=1,X902&lt;&gt;".",COUNTIF(X4:X$73,"*榮*")&gt;0),".",""),IF(X4="榮",$A903,""),IF(AND(LEN(X4)&gt;=2,ISNUMBER(SEARCH("榮",X4))),$A903&amp;"("&amp;SUBSTITUTE(REPLACE(X4,1,SEARCH("榮",X4)-1,""),"榮","")&amp;""&amp;")",""))</f>
        <v/>
      </c>
      <c r="Y903" s="65" t="str">
        <f ca="1">CONCATENATE(IF(AND(LEN(Y902)&gt;=1,Y902&lt;&gt;".",COUNTIF(Y4:Y$73,"*榮*")&gt;0),".",""),IF(Y4="榮",$A903,""),IF(AND(LEN(Y4)&gt;=2,ISNUMBER(SEARCH("榮",Y4))),$A903&amp;"("&amp;SUBSTITUTE(REPLACE(Y4,1,SEARCH("榮",Y4)-1,""),"榮","")&amp;""&amp;")",""))</f>
        <v/>
      </c>
      <c r="Z903" s="65" t="str">
        <f ca="1">CONCATENATE(IF(AND(LEN(Z902)&gt;=1,Z902&lt;&gt;".",COUNTIF(Z4:Z$73,"*榮*")&gt;0),".",""),IF(Z4="榮",$A903,""),IF(AND(LEN(Z4)&gt;=2,ISNUMBER(SEARCH("榮",Z4))),$A903&amp;"("&amp;SUBSTITUTE(REPLACE(Z4,1,SEARCH("榮",Z4)-1,""),"榮","")&amp;""&amp;")",""))</f>
        <v/>
      </c>
      <c r="AA903" s="65" t="str">
        <f ca="1">CONCATENATE(IF(AND(LEN(AA902)&gt;=1,AA902&lt;&gt;".",COUNTIF(AA4:AA$73,"*榮*")&gt;0),".",""),IF(AA4="榮",$A903,""),IF(AND(LEN(AA4)&gt;=2,ISNUMBER(SEARCH("榮",AA4))),$A903&amp;"("&amp;SUBSTITUTE(REPLACE(AA4,1,SEARCH("榮",AA4)-1,""),"榮","")&amp;""&amp;")",""))</f>
        <v/>
      </c>
      <c r="AB903" s="65" t="str">
        <f ca="1">CONCATENATE(IF(AND(LEN(AB902)&gt;=1,AB902&lt;&gt;".",COUNTIF(AB4:AB$73,"*榮*")&gt;0),".",""),IF(AB4="榮",$A903,""),IF(AND(LEN(AB4)&gt;=2,ISNUMBER(SEARCH("榮",AB4))),$A903&amp;"("&amp;SUBSTITUTE(REPLACE(AB4,1,SEARCH("榮",AB4)-1,""),"榮","")&amp;""&amp;")",""))</f>
        <v/>
      </c>
      <c r="AC903" s="65" t="str">
        <f ca="1">CONCATENATE(IF(AND(LEN(AC902)&gt;=1,AC902&lt;&gt;".",COUNTIF(AC4:AC$73,"*榮*")&gt;0),".",""),IF(AC4="榮",$A903,""),IF(AND(LEN(AC4)&gt;=2,ISNUMBER(SEARCH("榮",AC4))),$A903&amp;"("&amp;SUBSTITUTE(REPLACE(AC4,1,SEARCH("榮",AC4)-1,""),"榮","")&amp;""&amp;")",""))</f>
        <v/>
      </c>
      <c r="AD903" s="65" t="str">
        <f ca="1">CONCATENATE(IF(AND(LEN(AD902)&gt;=1,AD902&lt;&gt;".",COUNTIF(AD4:AD$73,"*榮*")&gt;0),".",""),IF(AD4="榮",$A903,""),IF(AND(LEN(AD4)&gt;=2,ISNUMBER(SEARCH("榮",AD4))),$A903&amp;"("&amp;SUBSTITUTE(REPLACE(AD4,1,SEARCH("榮",AD4)-1,""),"榮","")&amp;""&amp;")",""))</f>
        <v/>
      </c>
      <c r="AE903" s="65" t="str">
        <f ca="1">CONCATENATE(IF(AND(LEN(AE902)&gt;=1,AE902&lt;&gt;".",COUNTIF(AE4:AE$73,"*榮*")&gt;0),".",""),IF(AE4="榮",$A903,""),IF(AND(LEN(AE4)&gt;=2,ISNUMBER(SEARCH("榮",AE4))),$A903&amp;"("&amp;SUBSTITUTE(REPLACE(AE4,1,SEARCH("榮",AE4)-1,""),"榮","")&amp;""&amp;")",""))</f>
        <v/>
      </c>
      <c r="AF903" s="65" t="str">
        <f ca="1">CONCATENATE(IF(AND(LEN(AF902)&gt;=1,AF902&lt;&gt;".",COUNTIF(AF4:AF$73,"*榮*")&gt;0),".",""),IF(AF4="榮",$A903,""),IF(AND(LEN(AF4)&gt;=2,ISNUMBER(SEARCH("榮",AF4))),$A903&amp;"("&amp;SUBSTITUTE(REPLACE(AF4,1,SEARCH("榮",AF4)-1,""),"榮","")&amp;""&amp;")",""))</f>
        <v/>
      </c>
      <c r="AG903" s="65" t="str">
        <f ca="1">CONCATENATE(IF(AND(LEN(AG902)&gt;=1,AG902&lt;&gt;".",COUNTIF(AG4:AG$73,"*榮*")&gt;0),".",""),IF(AG4="榮",$A903,""),IF(AND(LEN(AG4)&gt;=2,ISNUMBER(SEARCH("榮",AG4))),$A903&amp;"("&amp;SUBSTITUTE(REPLACE(AG4,1,SEARCH("榮",AG4)-1,""),"榮","")&amp;""&amp;")",""))</f>
        <v/>
      </c>
      <c r="AH903" s="65"/>
      <c r="AI903" s="65"/>
      <c r="AJ903" s="65"/>
    </row>
    <row r="904" spans="1:55">
      <c r="A904" s="65">
        <f t="shared" si="72"/>
        <v>4</v>
      </c>
      <c r="B904" s="65" t="str">
        <f t="shared" si="72"/>
        <v>張顥</v>
      </c>
      <c r="C904" s="65" t="str">
        <f ca="1">CONCATENATE(IF(AND(LEN(C903)&gt;=1,C903&lt;&gt;".",COUNTIF(C5:C$73,"*榮*")&gt;0),".",""),IF(C5="榮",$A904,""),IF(AND(LEN(C5)&gt;=2,ISNUMBER(SEARCH("榮",C5))),$A904&amp;"("&amp;SUBSTITUTE(REPLACE(C5,1,SEARCH("榮",C5)-1,""),"榮","")&amp;""&amp;")",""))</f>
        <v/>
      </c>
      <c r="D904" s="65" t="str">
        <f ca="1">CONCATENATE(IF(AND(LEN(D903)&gt;=1,D903&lt;&gt;".",COUNTIF(D5:D$73,"*榮*")&gt;0),".",""),IF(D5="榮",$A904,""),IF(AND(LEN(D5)&gt;=2,ISNUMBER(SEARCH("榮",D5))),$A904&amp;"("&amp;SUBSTITUTE(REPLACE(D5,1,SEARCH("榮",D5)-1,""),"榮","")&amp;""&amp;")",""))</f>
        <v/>
      </c>
      <c r="E904" s="65" t="str">
        <f ca="1">CONCATENATE(IF(AND(LEN(E903)&gt;=1,E903&lt;&gt;".",COUNTIF(E5:E$73,"*榮*")&gt;0),".",""),IF(E5="榮",$A904,""),IF(AND(LEN(E5)&gt;=2,ISNUMBER(SEARCH("榮",E5))),$A904&amp;"("&amp;SUBSTITUTE(REPLACE(E5,1,SEARCH("榮",E5)-1,""),"榮","")&amp;""&amp;")",""))</f>
        <v/>
      </c>
      <c r="F904" s="65" t="str">
        <f ca="1">CONCATENATE(IF(AND(LEN(F903)&gt;=1,F903&lt;&gt;".",COUNTIF(F5:F$73,"*榮*")&gt;0),".",""),IF(F5="榮",$A904,""),IF(AND(LEN(F5)&gt;=2,ISNUMBER(SEARCH("榮",F5))),$A904&amp;"("&amp;SUBSTITUTE(REPLACE(F5,1,SEARCH("榮",F5)-1,""),"榮","")&amp;""&amp;")",""))</f>
        <v/>
      </c>
      <c r="G904" s="65" t="str">
        <f ca="1">CONCATENATE(IF(AND(LEN(G903)&gt;=1,G903&lt;&gt;".",COUNTIF(G5:G$73,"*榮*")&gt;0),".",""),IF(G5="榮",$A904,""),IF(AND(LEN(G5)&gt;=2,ISNUMBER(SEARCH("榮",G5))),$A904&amp;"("&amp;SUBSTITUTE(REPLACE(G5,1,SEARCH("榮",G5)-1,""),"榮","")&amp;""&amp;")",""))</f>
        <v/>
      </c>
      <c r="H904" s="65" t="str">
        <f ca="1">CONCATENATE(IF(AND(LEN(H903)&gt;=1,H903&lt;&gt;".",COUNTIF(H5:H$73,"*榮*")&gt;0),".",""),IF(H5="榮",$A904,""),IF(AND(LEN(H5)&gt;=2,ISNUMBER(SEARCH("榮",H5))),$A904&amp;"("&amp;SUBSTITUTE(REPLACE(H5,1,SEARCH("榮",H5)-1,""),"榮","")&amp;""&amp;")",""))</f>
        <v/>
      </c>
      <c r="I904" s="65" t="str">
        <f ca="1">CONCATENATE(IF(AND(LEN(I903)&gt;=1,I903&lt;&gt;".",COUNTIF(I5:I$73,"*榮*")&gt;0),".",""),IF(I5="榮",$A904,""),IF(AND(LEN(I5)&gt;=2,ISNUMBER(SEARCH("榮",I5))),$A904&amp;"("&amp;SUBSTITUTE(REPLACE(I5,1,SEARCH("榮",I5)-1,""),"榮","")&amp;""&amp;")",""))</f>
        <v/>
      </c>
      <c r="J904" s="65" t="str">
        <f ca="1">CONCATENATE(IF(AND(LEN(J903)&gt;=1,J903&lt;&gt;".",COUNTIF(J5:J$73,"*榮*")&gt;0),".",""),IF(J5="榮",$A904,""),IF(AND(LEN(J5)&gt;=2,ISNUMBER(SEARCH("榮",J5))),$A904&amp;"("&amp;SUBSTITUTE(REPLACE(J5,1,SEARCH("榮",J5)-1,""),"榮","")&amp;""&amp;")",""))</f>
        <v/>
      </c>
      <c r="K904" s="65" t="str">
        <f ca="1">CONCATENATE(IF(AND(LEN(K903)&gt;=1,K903&lt;&gt;".",COUNTIF(K5:K$73,"*榮*")&gt;0),".",""),IF(K5="榮",$A904,""),IF(AND(LEN(K5)&gt;=2,ISNUMBER(SEARCH("榮",K5))),$A904&amp;"("&amp;SUBSTITUTE(REPLACE(K5,1,SEARCH("榮",K5)-1,""),"榮","")&amp;""&amp;")",""))</f>
        <v/>
      </c>
      <c r="L904" s="65" t="str">
        <f ca="1">CONCATENATE(IF(AND(LEN(L903)&gt;=1,L903&lt;&gt;".",COUNTIF(L5:L$73,"*榮*")&gt;0),".",""),IF(L5="榮",$A904,""),IF(AND(LEN(L5)&gt;=2,ISNUMBER(SEARCH("榮",L5))),$A904&amp;"("&amp;SUBSTITUTE(REPLACE(L5,1,SEARCH("榮",L5)-1,""),"榮","")&amp;""&amp;")",""))</f>
        <v/>
      </c>
      <c r="M904" s="65" t="str">
        <f ca="1">CONCATENATE(IF(AND(LEN(M903)&gt;=1,M903&lt;&gt;".",COUNTIF(M5:M$73,"*榮*")&gt;0),".",""),IF(M5="榮",$A904,""),IF(AND(LEN(M5)&gt;=2,ISNUMBER(SEARCH("榮",M5))),$A904&amp;"("&amp;SUBSTITUTE(REPLACE(M5,1,SEARCH("榮",M5)-1,""),"榮","")&amp;""&amp;")",""))</f>
        <v/>
      </c>
      <c r="N904" s="65" t="str">
        <f ca="1">CONCATENATE(IF(AND(LEN(N903)&gt;=1,N903&lt;&gt;".",COUNTIF(N5:N$73,"*榮*")&gt;0),".",""),IF(N5="榮",$A904,""),IF(AND(LEN(N5)&gt;=2,ISNUMBER(SEARCH("榮",N5))),$A904&amp;"("&amp;SUBSTITUTE(REPLACE(N5,1,SEARCH("榮",N5)-1,""),"榮","")&amp;""&amp;")",""))</f>
        <v/>
      </c>
      <c r="O904" s="65" t="str">
        <f ca="1">CONCATENATE(IF(AND(LEN(O903)&gt;=1,O903&lt;&gt;".",COUNTIF(O5:O$73,"*榮*")&gt;0),".",""),IF(O5="榮",$A904,""),IF(AND(LEN(O5)&gt;=2,ISNUMBER(SEARCH("榮",O5))),$A904&amp;"("&amp;SUBSTITUTE(REPLACE(O5,1,SEARCH("榮",O5)-1,""),"榮","")&amp;""&amp;")",""))</f>
        <v/>
      </c>
      <c r="P904" s="65" t="str">
        <f ca="1">CONCATENATE(IF(AND(LEN(P903)&gt;=1,P903&lt;&gt;".",COUNTIF(P5:P$73,"*榮*")&gt;0),".",""),IF(P5="榮",$A904,""),IF(AND(LEN(P5)&gt;=2,ISNUMBER(SEARCH("榮",P5))),$A904&amp;"("&amp;SUBSTITUTE(REPLACE(P5,1,SEARCH("榮",P5)-1,""),"榮","")&amp;""&amp;")",""))</f>
        <v/>
      </c>
      <c r="Q904" s="65" t="str">
        <f ca="1">CONCATENATE(IF(AND(LEN(Q903)&gt;=1,Q903&lt;&gt;".",COUNTIF(Q5:Q$73,"*榮*")&gt;0),".",""),IF(Q5="榮",$A904,""),IF(AND(LEN(Q5)&gt;=2,ISNUMBER(SEARCH("榮",Q5))),$A904&amp;"("&amp;SUBSTITUTE(REPLACE(Q5,1,SEARCH("榮",Q5)-1,""),"榮","")&amp;""&amp;")",""))</f>
        <v/>
      </c>
      <c r="R904" s="65" t="str">
        <f ca="1">CONCATENATE(IF(AND(LEN(R903)&gt;=1,R903&lt;&gt;".",COUNTIF(R5:R$73,"*榮*")&gt;0),".",""),IF(R5="榮",$A904,""),IF(AND(LEN(R5)&gt;=2,ISNUMBER(SEARCH("榮",R5))),$A904&amp;"("&amp;SUBSTITUTE(REPLACE(R5,1,SEARCH("榮",R5)-1,""),"榮","")&amp;""&amp;")",""))</f>
        <v/>
      </c>
      <c r="S904" s="65" t="str">
        <f ca="1">CONCATENATE(IF(AND(LEN(S903)&gt;=1,S903&lt;&gt;".",COUNTIF(S5:S$73,"*榮*")&gt;0),".",""),IF(S5="榮",$A904,""),IF(AND(LEN(S5)&gt;=2,ISNUMBER(SEARCH("榮",S5))),$A904&amp;"("&amp;SUBSTITUTE(REPLACE(S5,1,SEARCH("榮",S5)-1,""),"榮","")&amp;""&amp;")",""))</f>
        <v/>
      </c>
      <c r="T904" s="65" t="str">
        <f ca="1">CONCATENATE(IF(AND(LEN(T903)&gt;=1,T903&lt;&gt;".",COUNTIF(T5:T$73,"*榮*")&gt;0),".",""),IF(T5="榮",$A904,""),IF(AND(LEN(T5)&gt;=2,ISNUMBER(SEARCH("榮",T5))),$A904&amp;"("&amp;SUBSTITUTE(REPLACE(T5,1,SEARCH("榮",T5)-1,""),"榮","")&amp;""&amp;")",""))</f>
        <v/>
      </c>
      <c r="U904" s="65" t="str">
        <f ca="1">CONCATENATE(IF(AND(LEN(U903)&gt;=1,U903&lt;&gt;".",COUNTIF(U5:U$73,"*榮*")&gt;0),".",""),IF(U5="榮",$A904,""),IF(AND(LEN(U5)&gt;=2,ISNUMBER(SEARCH("榮",U5))),$A904&amp;"("&amp;SUBSTITUTE(REPLACE(U5,1,SEARCH("榮",U5)-1,""),"榮","")&amp;""&amp;")",""))</f>
        <v/>
      </c>
      <c r="V904" s="65" t="str">
        <f ca="1">CONCATENATE(IF(AND(LEN(V903)&gt;=1,V903&lt;&gt;".",COUNTIF(V5:V$73,"*榮*")&gt;0),".",""),IF(V5="榮",$A904,""),IF(AND(LEN(V5)&gt;=2,ISNUMBER(SEARCH("榮",V5))),$A904&amp;"("&amp;SUBSTITUTE(REPLACE(V5,1,SEARCH("榮",V5)-1,""),"榮","")&amp;""&amp;")",""))</f>
        <v/>
      </c>
      <c r="W904" s="65" t="str">
        <f ca="1">CONCATENATE(IF(AND(LEN(W903)&gt;=1,W903&lt;&gt;".",COUNTIF(W5:W$73,"*榮*")&gt;0),".",""),IF(W5="榮",$A904,""),IF(AND(LEN(W5)&gt;=2,ISNUMBER(SEARCH("榮",W5))),$A904&amp;"("&amp;SUBSTITUTE(REPLACE(W5,1,SEARCH("榮",W5)-1,""),"榮","")&amp;""&amp;")",""))</f>
        <v/>
      </c>
      <c r="X904" s="65" t="str">
        <f ca="1">CONCATENATE(IF(AND(LEN(X903)&gt;=1,X903&lt;&gt;".",COUNTIF(X5:X$73,"*榮*")&gt;0),".",""),IF(X5="榮",$A904,""),IF(AND(LEN(X5)&gt;=2,ISNUMBER(SEARCH("榮",X5))),$A904&amp;"("&amp;SUBSTITUTE(REPLACE(X5,1,SEARCH("榮",X5)-1,""),"榮","")&amp;""&amp;")",""))</f>
        <v/>
      </c>
      <c r="Y904" s="65" t="str">
        <f ca="1">CONCATENATE(IF(AND(LEN(Y903)&gt;=1,Y903&lt;&gt;".",COUNTIF(Y5:Y$73,"*榮*")&gt;0),".",""),IF(Y5="榮",$A904,""),IF(AND(LEN(Y5)&gt;=2,ISNUMBER(SEARCH("榮",Y5))),$A904&amp;"("&amp;SUBSTITUTE(REPLACE(Y5,1,SEARCH("榮",Y5)-1,""),"榮","")&amp;""&amp;")",""))</f>
        <v/>
      </c>
      <c r="Z904" s="65" t="str">
        <f ca="1">CONCATENATE(IF(AND(LEN(Z903)&gt;=1,Z903&lt;&gt;".",COUNTIF(Z5:Z$73,"*榮*")&gt;0),".",""),IF(Z5="榮",$A904,""),IF(AND(LEN(Z5)&gt;=2,ISNUMBER(SEARCH("榮",Z5))),$A904&amp;"("&amp;SUBSTITUTE(REPLACE(Z5,1,SEARCH("榮",Z5)-1,""),"榮","")&amp;""&amp;")",""))</f>
        <v/>
      </c>
      <c r="AA904" s="65" t="str">
        <f ca="1">CONCATENATE(IF(AND(LEN(AA903)&gt;=1,AA903&lt;&gt;".",COUNTIF(AA5:AA$73,"*榮*")&gt;0),".",""),IF(AA5="榮",$A904,""),IF(AND(LEN(AA5)&gt;=2,ISNUMBER(SEARCH("榮",AA5))),$A904&amp;"("&amp;SUBSTITUTE(REPLACE(AA5,1,SEARCH("榮",AA5)-1,""),"榮","")&amp;""&amp;")",""))</f>
        <v/>
      </c>
      <c r="AB904" s="65" t="str">
        <f ca="1">CONCATENATE(IF(AND(LEN(AB903)&gt;=1,AB903&lt;&gt;".",COUNTIF(AB5:AB$73,"*榮*")&gt;0),".",""),IF(AB5="榮",$A904,""),IF(AND(LEN(AB5)&gt;=2,ISNUMBER(SEARCH("榮",AB5))),$A904&amp;"("&amp;SUBSTITUTE(REPLACE(AB5,1,SEARCH("榮",AB5)-1,""),"榮","")&amp;""&amp;")",""))</f>
        <v/>
      </c>
      <c r="AC904" s="65" t="str">
        <f ca="1">CONCATENATE(IF(AND(LEN(AC903)&gt;=1,AC903&lt;&gt;".",COUNTIF(AC5:AC$73,"*榮*")&gt;0),".",""),IF(AC5="榮",$A904,""),IF(AND(LEN(AC5)&gt;=2,ISNUMBER(SEARCH("榮",AC5))),$A904&amp;"("&amp;SUBSTITUTE(REPLACE(AC5,1,SEARCH("榮",AC5)-1,""),"榮","")&amp;""&amp;")",""))</f>
        <v/>
      </c>
      <c r="AD904" s="65" t="str">
        <f ca="1">CONCATENATE(IF(AND(LEN(AD903)&gt;=1,AD903&lt;&gt;".",COUNTIF(AD5:AD$73,"*榮*")&gt;0),".",""),IF(AD5="榮",$A904,""),IF(AND(LEN(AD5)&gt;=2,ISNUMBER(SEARCH("榮",AD5))),$A904&amp;"("&amp;SUBSTITUTE(REPLACE(AD5,1,SEARCH("榮",AD5)-1,""),"榮","")&amp;""&amp;")",""))</f>
        <v/>
      </c>
      <c r="AE904" s="65" t="str">
        <f ca="1">CONCATENATE(IF(AND(LEN(AE903)&gt;=1,AE903&lt;&gt;".",COUNTIF(AE5:AE$73,"*榮*")&gt;0),".",""),IF(AE5="榮",$A904,""),IF(AND(LEN(AE5)&gt;=2,ISNUMBER(SEARCH("榮",AE5))),$A904&amp;"("&amp;SUBSTITUTE(REPLACE(AE5,1,SEARCH("榮",AE5)-1,""),"榮","")&amp;""&amp;")",""))</f>
        <v/>
      </c>
      <c r="AF904" s="65" t="str">
        <f ca="1">CONCATENATE(IF(AND(LEN(AF903)&gt;=1,AF903&lt;&gt;".",COUNTIF(AF5:AF$73,"*榮*")&gt;0),".",""),IF(AF5="榮",$A904,""),IF(AND(LEN(AF5)&gt;=2,ISNUMBER(SEARCH("榮",AF5))),$A904&amp;"("&amp;SUBSTITUTE(REPLACE(AF5,1,SEARCH("榮",AF5)-1,""),"榮","")&amp;""&amp;")",""))</f>
        <v/>
      </c>
      <c r="AG904" s="65" t="str">
        <f ca="1">CONCATENATE(IF(AND(LEN(AG903)&gt;=1,AG903&lt;&gt;".",COUNTIF(AG5:AG$73,"*榮*")&gt;0),".",""),IF(AG5="榮",$A904,""),IF(AND(LEN(AG5)&gt;=2,ISNUMBER(SEARCH("榮",AG5))),$A904&amp;"("&amp;SUBSTITUTE(REPLACE(AG5,1,SEARCH("榮",AG5)-1,""),"榮","")&amp;""&amp;")",""))</f>
        <v/>
      </c>
      <c r="AH904" s="65"/>
      <c r="AI904" s="65"/>
      <c r="AJ904" s="65"/>
    </row>
    <row r="905" spans="1:55">
      <c r="A905" s="65">
        <f t="shared" si="72"/>
        <v>5</v>
      </c>
      <c r="B905" s="65" t="str">
        <f t="shared" si="72"/>
        <v>李沛諺</v>
      </c>
      <c r="C905" s="65" t="str">
        <f ca="1">CONCATENATE(IF(AND(LEN(C904)&gt;=1,C904&lt;&gt;".",COUNTIF(C6:C$73,"*榮*")&gt;0),".",""),IF(C6="榮",$A905,""),IF(AND(LEN(C6)&gt;=2,ISNUMBER(SEARCH("榮",C6))),$A905&amp;"("&amp;SUBSTITUTE(REPLACE(C6,1,SEARCH("榮",C6)-1,""),"榮","")&amp;""&amp;")",""))</f>
        <v/>
      </c>
      <c r="D905" s="65" t="str">
        <f ca="1">CONCATENATE(IF(AND(LEN(D904)&gt;=1,D904&lt;&gt;".",COUNTIF(D6:D$73,"*榮*")&gt;0),".",""),IF(D6="榮",$A905,""),IF(AND(LEN(D6)&gt;=2,ISNUMBER(SEARCH("榮",D6))),$A905&amp;"("&amp;SUBSTITUTE(REPLACE(D6,1,SEARCH("榮",D6)-1,""),"榮","")&amp;""&amp;")",""))</f>
        <v/>
      </c>
      <c r="E905" s="65" t="str">
        <f ca="1">CONCATENATE(IF(AND(LEN(E904)&gt;=1,E904&lt;&gt;".",COUNTIF(E6:E$73,"*榮*")&gt;0),".",""),IF(E6="榮",$A905,""),IF(AND(LEN(E6)&gt;=2,ISNUMBER(SEARCH("榮",E6))),$A905&amp;"("&amp;SUBSTITUTE(REPLACE(E6,1,SEARCH("榮",E6)-1,""),"榮","")&amp;""&amp;")",""))</f>
        <v/>
      </c>
      <c r="F905" s="65" t="str">
        <f ca="1">CONCATENATE(IF(AND(LEN(F904)&gt;=1,F904&lt;&gt;".",COUNTIF(F6:F$73,"*榮*")&gt;0),".",""),IF(F6="榮",$A905,""),IF(AND(LEN(F6)&gt;=2,ISNUMBER(SEARCH("榮",F6))),$A905&amp;"("&amp;SUBSTITUTE(REPLACE(F6,1,SEARCH("榮",F6)-1,""),"榮","")&amp;""&amp;")",""))</f>
        <v/>
      </c>
      <c r="G905" s="65" t="str">
        <f ca="1">CONCATENATE(IF(AND(LEN(G904)&gt;=1,G904&lt;&gt;".",COUNTIF(G6:G$73,"*榮*")&gt;0),".",""),IF(G6="榮",$A905,""),IF(AND(LEN(G6)&gt;=2,ISNUMBER(SEARCH("榮",G6))),$A905&amp;"("&amp;SUBSTITUTE(REPLACE(G6,1,SEARCH("榮",G6)-1,""),"榮","")&amp;""&amp;")",""))</f>
        <v/>
      </c>
      <c r="H905" s="65" t="str">
        <f ca="1">CONCATENATE(IF(AND(LEN(H904)&gt;=1,H904&lt;&gt;".",COUNTIF(H6:H$73,"*榮*")&gt;0),".",""),IF(H6="榮",$A905,""),IF(AND(LEN(H6)&gt;=2,ISNUMBER(SEARCH("榮",H6))),$A905&amp;"("&amp;SUBSTITUTE(REPLACE(H6,1,SEARCH("榮",H6)-1,""),"榮","")&amp;""&amp;")",""))</f>
        <v/>
      </c>
      <c r="I905" s="65" t="str">
        <f ca="1">CONCATENATE(IF(AND(LEN(I904)&gt;=1,I904&lt;&gt;".",COUNTIF(I6:I$73,"*榮*")&gt;0),".",""),IF(I6="榮",$A905,""),IF(AND(LEN(I6)&gt;=2,ISNUMBER(SEARCH("榮",I6))),$A905&amp;"("&amp;SUBSTITUTE(REPLACE(I6,1,SEARCH("榮",I6)-1,""),"榮","")&amp;""&amp;")",""))</f>
        <v/>
      </c>
      <c r="J905" s="65" t="str">
        <f ca="1">CONCATENATE(IF(AND(LEN(J904)&gt;=1,J904&lt;&gt;".",COUNTIF(J6:J$73,"*榮*")&gt;0),".",""),IF(J6="榮",$A905,""),IF(AND(LEN(J6)&gt;=2,ISNUMBER(SEARCH("榮",J6))),$A905&amp;"("&amp;SUBSTITUTE(REPLACE(J6,1,SEARCH("榮",J6)-1,""),"榮","")&amp;""&amp;")",""))</f>
        <v/>
      </c>
      <c r="K905" s="65" t="str">
        <f ca="1">CONCATENATE(IF(AND(LEN(K904)&gt;=1,K904&lt;&gt;".",COUNTIF(K6:K$73,"*榮*")&gt;0),".",""),IF(K6="榮",$A905,""),IF(AND(LEN(K6)&gt;=2,ISNUMBER(SEARCH("榮",K6))),$A905&amp;"("&amp;SUBSTITUTE(REPLACE(K6,1,SEARCH("榮",K6)-1,""),"榮","")&amp;""&amp;")",""))</f>
        <v/>
      </c>
      <c r="L905" s="65" t="str">
        <f ca="1">CONCATENATE(IF(AND(LEN(L904)&gt;=1,L904&lt;&gt;".",COUNTIF(L6:L$73,"*榮*")&gt;0),".",""),IF(L6="榮",$A905,""),IF(AND(LEN(L6)&gt;=2,ISNUMBER(SEARCH("榮",L6))),$A905&amp;"("&amp;SUBSTITUTE(REPLACE(L6,1,SEARCH("榮",L6)-1,""),"榮","")&amp;""&amp;")",""))</f>
        <v/>
      </c>
      <c r="M905" s="65" t="str">
        <f ca="1">CONCATENATE(IF(AND(LEN(M904)&gt;=1,M904&lt;&gt;".",COUNTIF(M6:M$73,"*榮*")&gt;0),".",""),IF(M6="榮",$A905,""),IF(AND(LEN(M6)&gt;=2,ISNUMBER(SEARCH("榮",M6))),$A905&amp;"("&amp;SUBSTITUTE(REPLACE(M6,1,SEARCH("榮",M6)-1,""),"榮","")&amp;""&amp;")",""))</f>
        <v/>
      </c>
      <c r="N905" s="65" t="str">
        <f ca="1">CONCATENATE(IF(AND(LEN(N904)&gt;=1,N904&lt;&gt;".",COUNTIF(N6:N$73,"*榮*")&gt;0),".",""),IF(N6="榮",$A905,""),IF(AND(LEN(N6)&gt;=2,ISNUMBER(SEARCH("榮",N6))),$A905&amp;"("&amp;SUBSTITUTE(REPLACE(N6,1,SEARCH("榮",N6)-1,""),"榮","")&amp;""&amp;")",""))</f>
        <v/>
      </c>
      <c r="O905" s="65" t="str">
        <f ca="1">CONCATENATE(IF(AND(LEN(O904)&gt;=1,O904&lt;&gt;".",COUNTIF(O6:O$73,"*榮*")&gt;0),".",""),IF(O6="榮",$A905,""),IF(AND(LEN(O6)&gt;=2,ISNUMBER(SEARCH("榮",O6))),$A905&amp;"("&amp;SUBSTITUTE(REPLACE(O6,1,SEARCH("榮",O6)-1,""),"榮","")&amp;""&amp;")",""))</f>
        <v/>
      </c>
      <c r="P905" s="65" t="str">
        <f ca="1">CONCATENATE(IF(AND(LEN(P904)&gt;=1,P904&lt;&gt;".",COUNTIF(P6:P$73,"*榮*")&gt;0),".",""),IF(P6="榮",$A905,""),IF(AND(LEN(P6)&gt;=2,ISNUMBER(SEARCH("榮",P6))),$A905&amp;"("&amp;SUBSTITUTE(REPLACE(P6,1,SEARCH("榮",P6)-1,""),"榮","")&amp;""&amp;")",""))</f>
        <v/>
      </c>
      <c r="Q905" s="65" t="str">
        <f ca="1">CONCATENATE(IF(AND(LEN(Q904)&gt;=1,Q904&lt;&gt;".",COUNTIF(Q6:Q$73,"*榮*")&gt;0),".",""),IF(Q6="榮",$A905,""),IF(AND(LEN(Q6)&gt;=2,ISNUMBER(SEARCH("榮",Q6))),$A905&amp;"("&amp;SUBSTITUTE(REPLACE(Q6,1,SEARCH("榮",Q6)-1,""),"榮","")&amp;""&amp;")",""))</f>
        <v/>
      </c>
      <c r="R905" s="65" t="str">
        <f ca="1">CONCATENATE(IF(AND(LEN(R904)&gt;=1,R904&lt;&gt;".",COUNTIF(R6:R$73,"*榮*")&gt;0),".",""),IF(R6="榮",$A905,""),IF(AND(LEN(R6)&gt;=2,ISNUMBER(SEARCH("榮",R6))),$A905&amp;"("&amp;SUBSTITUTE(REPLACE(R6,1,SEARCH("榮",R6)-1,""),"榮","")&amp;""&amp;")",""))</f>
        <v/>
      </c>
      <c r="S905" s="65" t="str">
        <f ca="1">CONCATENATE(IF(AND(LEN(S904)&gt;=1,S904&lt;&gt;".",COUNTIF(S6:S$73,"*榮*")&gt;0),".",""),IF(S6="榮",$A905,""),IF(AND(LEN(S6)&gt;=2,ISNUMBER(SEARCH("榮",S6))),$A905&amp;"("&amp;SUBSTITUTE(REPLACE(S6,1,SEARCH("榮",S6)-1,""),"榮","")&amp;""&amp;")",""))</f>
        <v/>
      </c>
      <c r="T905" s="65" t="str">
        <f ca="1">CONCATENATE(IF(AND(LEN(T904)&gt;=1,T904&lt;&gt;".",COUNTIF(T6:T$73,"*榮*")&gt;0),".",""),IF(T6="榮",$A905,""),IF(AND(LEN(T6)&gt;=2,ISNUMBER(SEARCH("榮",T6))),$A905&amp;"("&amp;SUBSTITUTE(REPLACE(T6,1,SEARCH("榮",T6)-1,""),"榮","")&amp;""&amp;")",""))</f>
        <v/>
      </c>
      <c r="U905" s="65" t="str">
        <f ca="1">CONCATENATE(IF(AND(LEN(U904)&gt;=1,U904&lt;&gt;".",COUNTIF(U6:U$73,"*榮*")&gt;0),".",""),IF(U6="榮",$A905,""),IF(AND(LEN(U6)&gt;=2,ISNUMBER(SEARCH("榮",U6))),$A905&amp;"("&amp;SUBSTITUTE(REPLACE(U6,1,SEARCH("榮",U6)-1,""),"榮","")&amp;""&amp;")",""))</f>
        <v/>
      </c>
      <c r="V905" s="65" t="str">
        <f ca="1">CONCATENATE(IF(AND(LEN(V904)&gt;=1,V904&lt;&gt;".",COUNTIF(V6:V$73,"*榮*")&gt;0),".",""),IF(V6="榮",$A905,""),IF(AND(LEN(V6)&gt;=2,ISNUMBER(SEARCH("榮",V6))),$A905&amp;"("&amp;SUBSTITUTE(REPLACE(V6,1,SEARCH("榮",V6)-1,""),"榮","")&amp;""&amp;")",""))</f>
        <v/>
      </c>
      <c r="W905" s="65" t="str">
        <f ca="1">CONCATENATE(IF(AND(LEN(W904)&gt;=1,W904&lt;&gt;".",COUNTIF(W6:W$73,"*榮*")&gt;0),".",""),IF(W6="榮",$A905,""),IF(AND(LEN(W6)&gt;=2,ISNUMBER(SEARCH("榮",W6))),$A905&amp;"("&amp;SUBSTITUTE(REPLACE(W6,1,SEARCH("榮",W6)-1,""),"榮","")&amp;""&amp;")",""))</f>
        <v/>
      </c>
      <c r="X905" s="65" t="str">
        <f ca="1">CONCATENATE(IF(AND(LEN(X904)&gt;=1,X904&lt;&gt;".",COUNTIF(X6:X$73,"*榮*")&gt;0),".",""),IF(X6="榮",$A905,""),IF(AND(LEN(X6)&gt;=2,ISNUMBER(SEARCH("榮",X6))),$A905&amp;"("&amp;SUBSTITUTE(REPLACE(X6,1,SEARCH("榮",X6)-1,""),"榮","")&amp;""&amp;")",""))</f>
        <v/>
      </c>
      <c r="Y905" s="65" t="str">
        <f ca="1">CONCATENATE(IF(AND(LEN(Y904)&gt;=1,Y904&lt;&gt;".",COUNTIF(Y6:Y$73,"*榮*")&gt;0),".",""),IF(Y6="榮",$A905,""),IF(AND(LEN(Y6)&gt;=2,ISNUMBER(SEARCH("榮",Y6))),$A905&amp;"("&amp;SUBSTITUTE(REPLACE(Y6,1,SEARCH("榮",Y6)-1,""),"榮","")&amp;""&amp;")",""))</f>
        <v/>
      </c>
      <c r="Z905" s="65" t="str">
        <f ca="1">CONCATENATE(IF(AND(LEN(Z904)&gt;=1,Z904&lt;&gt;".",COUNTIF(Z6:Z$73,"*榮*")&gt;0),".",""),IF(Z6="榮",$A905,""),IF(AND(LEN(Z6)&gt;=2,ISNUMBER(SEARCH("榮",Z6))),$A905&amp;"("&amp;SUBSTITUTE(REPLACE(Z6,1,SEARCH("榮",Z6)-1,""),"榮","")&amp;""&amp;")",""))</f>
        <v/>
      </c>
      <c r="AA905" s="65" t="str">
        <f ca="1">CONCATENATE(IF(AND(LEN(AA904)&gt;=1,AA904&lt;&gt;".",COUNTIF(AA6:AA$73,"*榮*")&gt;0),".",""),IF(AA6="榮",$A905,""),IF(AND(LEN(AA6)&gt;=2,ISNUMBER(SEARCH("榮",AA6))),$A905&amp;"("&amp;SUBSTITUTE(REPLACE(AA6,1,SEARCH("榮",AA6)-1,""),"榮","")&amp;""&amp;")",""))</f>
        <v/>
      </c>
      <c r="AB905" s="65" t="str">
        <f ca="1">CONCATENATE(IF(AND(LEN(AB904)&gt;=1,AB904&lt;&gt;".",COUNTIF(AB6:AB$73,"*榮*")&gt;0),".",""),IF(AB6="榮",$A905,""),IF(AND(LEN(AB6)&gt;=2,ISNUMBER(SEARCH("榮",AB6))),$A905&amp;"("&amp;SUBSTITUTE(REPLACE(AB6,1,SEARCH("榮",AB6)-1,""),"榮","")&amp;""&amp;")",""))</f>
        <v/>
      </c>
      <c r="AC905" s="65" t="str">
        <f ca="1">CONCATENATE(IF(AND(LEN(AC904)&gt;=1,AC904&lt;&gt;".",COUNTIF(AC6:AC$73,"*榮*")&gt;0),".",""),IF(AC6="榮",$A905,""),IF(AND(LEN(AC6)&gt;=2,ISNUMBER(SEARCH("榮",AC6))),$A905&amp;"("&amp;SUBSTITUTE(REPLACE(AC6,1,SEARCH("榮",AC6)-1,""),"榮","")&amp;""&amp;")",""))</f>
        <v/>
      </c>
      <c r="AD905" s="65" t="str">
        <f ca="1">CONCATENATE(IF(AND(LEN(AD904)&gt;=1,AD904&lt;&gt;".",COUNTIF(AD6:AD$73,"*榮*")&gt;0),".",""),IF(AD6="榮",$A905,""),IF(AND(LEN(AD6)&gt;=2,ISNUMBER(SEARCH("榮",AD6))),$A905&amp;"("&amp;SUBSTITUTE(REPLACE(AD6,1,SEARCH("榮",AD6)-1,""),"榮","")&amp;""&amp;")",""))</f>
        <v/>
      </c>
      <c r="AE905" s="65" t="str">
        <f ca="1">CONCATENATE(IF(AND(LEN(AE904)&gt;=1,AE904&lt;&gt;".",COUNTIF(AE6:AE$73,"*榮*")&gt;0),".",""),IF(AE6="榮",$A905,""),IF(AND(LEN(AE6)&gt;=2,ISNUMBER(SEARCH("榮",AE6))),$A905&amp;"("&amp;SUBSTITUTE(REPLACE(AE6,1,SEARCH("榮",AE6)-1,""),"榮","")&amp;""&amp;")",""))</f>
        <v/>
      </c>
      <c r="AF905" s="65" t="str">
        <f ca="1">CONCATENATE(IF(AND(LEN(AF904)&gt;=1,AF904&lt;&gt;".",COUNTIF(AF6:AF$73,"*榮*")&gt;0),".",""),IF(AF6="榮",$A905,""),IF(AND(LEN(AF6)&gt;=2,ISNUMBER(SEARCH("榮",AF6))),$A905&amp;"("&amp;SUBSTITUTE(REPLACE(AF6,1,SEARCH("榮",AF6)-1,""),"榮","")&amp;""&amp;")",""))</f>
        <v/>
      </c>
      <c r="AG905" s="65" t="str">
        <f ca="1">CONCATENATE(IF(AND(LEN(AG904)&gt;=1,AG904&lt;&gt;".",COUNTIF(AG6:AG$73,"*榮*")&gt;0),".",""),IF(AG6="榮",$A905,""),IF(AND(LEN(AG6)&gt;=2,ISNUMBER(SEARCH("榮",AG6))),$A905&amp;"("&amp;SUBSTITUTE(REPLACE(AG6,1,SEARCH("榮",AG6)-1,""),"榮","")&amp;""&amp;")",""))</f>
        <v/>
      </c>
      <c r="AH905" s="65"/>
      <c r="AI905" s="65"/>
      <c r="AJ905" s="65"/>
    </row>
    <row r="906" spans="1:55">
      <c r="A906" s="65">
        <f t="shared" si="72"/>
        <v>6</v>
      </c>
      <c r="B906" s="65" t="str">
        <f t="shared" si="72"/>
        <v>陳宣齊</v>
      </c>
      <c r="C906" s="65" t="str">
        <f ca="1">CONCATENATE(IF(AND(LEN(C905)&gt;=1,C905&lt;&gt;".",COUNTIF(C7:C$73,"*榮*")&gt;0),".",""),IF(C7="榮",$A906,""),IF(AND(LEN(C7)&gt;=2,ISNUMBER(SEARCH("榮",C7))),$A906&amp;"("&amp;SUBSTITUTE(REPLACE(C7,1,SEARCH("榮",C7)-1,""),"榮","")&amp;""&amp;")",""))</f>
        <v/>
      </c>
      <c r="D906" s="65" t="str">
        <f ca="1">CONCATENATE(IF(AND(LEN(D905)&gt;=1,D905&lt;&gt;".",COUNTIF(D7:D$73,"*榮*")&gt;0),".",""),IF(D7="榮",$A906,""),IF(AND(LEN(D7)&gt;=2,ISNUMBER(SEARCH("榮",D7))),$A906&amp;"("&amp;SUBSTITUTE(REPLACE(D7,1,SEARCH("榮",D7)-1,""),"榮","")&amp;""&amp;")",""))</f>
        <v/>
      </c>
      <c r="E906" s="65" t="str">
        <f ca="1">CONCATENATE(IF(AND(LEN(E905)&gt;=1,E905&lt;&gt;".",COUNTIF(E7:E$73,"*榮*")&gt;0),".",""),IF(E7="榮",$A906,""),IF(AND(LEN(E7)&gt;=2,ISNUMBER(SEARCH("榮",E7))),$A906&amp;"("&amp;SUBSTITUTE(REPLACE(E7,1,SEARCH("榮",E7)-1,""),"榮","")&amp;""&amp;")",""))</f>
        <v/>
      </c>
      <c r="F906" s="65" t="str">
        <f ca="1">CONCATENATE(IF(AND(LEN(F905)&gt;=1,F905&lt;&gt;".",COUNTIF(F7:F$73,"*榮*")&gt;0),".",""),IF(F7="榮",$A906,""),IF(AND(LEN(F7)&gt;=2,ISNUMBER(SEARCH("榮",F7))),$A906&amp;"("&amp;SUBSTITUTE(REPLACE(F7,1,SEARCH("榮",F7)-1,""),"榮","")&amp;""&amp;")",""))</f>
        <v/>
      </c>
      <c r="G906" s="65" t="str">
        <f ca="1">CONCATENATE(IF(AND(LEN(G905)&gt;=1,G905&lt;&gt;".",COUNTIF(G7:G$73,"*榮*")&gt;0),".",""),IF(G7="榮",$A906,""),IF(AND(LEN(G7)&gt;=2,ISNUMBER(SEARCH("榮",G7))),$A906&amp;"("&amp;SUBSTITUTE(REPLACE(G7,1,SEARCH("榮",G7)-1,""),"榮","")&amp;""&amp;")",""))</f>
        <v/>
      </c>
      <c r="H906" s="65" t="str">
        <f ca="1">CONCATENATE(IF(AND(LEN(H905)&gt;=1,H905&lt;&gt;".",COUNTIF(H7:H$73,"*榮*")&gt;0),".",""),IF(H7="榮",$A906,""),IF(AND(LEN(H7)&gt;=2,ISNUMBER(SEARCH("榮",H7))),$A906&amp;"("&amp;SUBSTITUTE(REPLACE(H7,1,SEARCH("榮",H7)-1,""),"榮","")&amp;""&amp;")",""))</f>
        <v/>
      </c>
      <c r="I906" s="65" t="str">
        <f ca="1">CONCATENATE(IF(AND(LEN(I905)&gt;=1,I905&lt;&gt;".",COUNTIF(I7:I$73,"*榮*")&gt;0),".",""),IF(I7="榮",$A906,""),IF(AND(LEN(I7)&gt;=2,ISNUMBER(SEARCH("榮",I7))),$A906&amp;"("&amp;SUBSTITUTE(REPLACE(I7,1,SEARCH("榮",I7)-1,""),"榮","")&amp;""&amp;")",""))</f>
        <v/>
      </c>
      <c r="J906" s="65" t="str">
        <f ca="1">CONCATENATE(IF(AND(LEN(J905)&gt;=1,J905&lt;&gt;".",COUNTIF(J7:J$73,"*榮*")&gt;0),".",""),IF(J7="榮",$A906,""),IF(AND(LEN(J7)&gt;=2,ISNUMBER(SEARCH("榮",J7))),$A906&amp;"("&amp;SUBSTITUTE(REPLACE(J7,1,SEARCH("榮",J7)-1,""),"榮","")&amp;""&amp;")",""))</f>
        <v/>
      </c>
      <c r="K906" s="65" t="str">
        <f ca="1">CONCATENATE(IF(AND(LEN(K905)&gt;=1,K905&lt;&gt;".",COUNTIF(K7:K$73,"*榮*")&gt;0),".",""),IF(K7="榮",$A906,""),IF(AND(LEN(K7)&gt;=2,ISNUMBER(SEARCH("榮",K7))),$A906&amp;"("&amp;SUBSTITUTE(REPLACE(K7,1,SEARCH("榮",K7)-1,""),"榮","")&amp;""&amp;")",""))</f>
        <v/>
      </c>
      <c r="L906" s="65" t="str">
        <f ca="1">CONCATENATE(IF(AND(LEN(L905)&gt;=1,L905&lt;&gt;".",COUNTIF(L7:L$73,"*榮*")&gt;0),".",""),IF(L7="榮",$A906,""),IF(AND(LEN(L7)&gt;=2,ISNUMBER(SEARCH("榮",L7))),$A906&amp;"("&amp;SUBSTITUTE(REPLACE(L7,1,SEARCH("榮",L7)-1,""),"榮","")&amp;""&amp;")",""))</f>
        <v/>
      </c>
      <c r="M906" s="65" t="str">
        <f ca="1">CONCATENATE(IF(AND(LEN(M905)&gt;=1,M905&lt;&gt;".",COUNTIF(M7:M$73,"*榮*")&gt;0),".",""),IF(M7="榮",$A906,""),IF(AND(LEN(M7)&gt;=2,ISNUMBER(SEARCH("榮",M7))),$A906&amp;"("&amp;SUBSTITUTE(REPLACE(M7,1,SEARCH("榮",M7)-1,""),"榮","")&amp;""&amp;")",""))</f>
        <v/>
      </c>
      <c r="N906" s="65" t="str">
        <f ca="1">CONCATENATE(IF(AND(LEN(N905)&gt;=1,N905&lt;&gt;".",COUNTIF(N7:N$73,"*榮*")&gt;0),".",""),IF(N7="榮",$A906,""),IF(AND(LEN(N7)&gt;=2,ISNUMBER(SEARCH("榮",N7))),$A906&amp;"("&amp;SUBSTITUTE(REPLACE(N7,1,SEARCH("榮",N7)-1,""),"榮","")&amp;""&amp;")",""))</f>
        <v/>
      </c>
      <c r="O906" s="65" t="str">
        <f ca="1">CONCATENATE(IF(AND(LEN(O905)&gt;=1,O905&lt;&gt;".",COUNTIF(O7:O$73,"*榮*")&gt;0),".",""),IF(O7="榮",$A906,""),IF(AND(LEN(O7)&gt;=2,ISNUMBER(SEARCH("榮",O7))),$A906&amp;"("&amp;SUBSTITUTE(REPLACE(O7,1,SEARCH("榮",O7)-1,""),"榮","")&amp;""&amp;")",""))</f>
        <v/>
      </c>
      <c r="P906" s="65" t="str">
        <f ca="1">CONCATENATE(IF(AND(LEN(P905)&gt;=1,P905&lt;&gt;".",COUNTIF(P7:P$73,"*榮*")&gt;0),".",""),IF(P7="榮",$A906,""),IF(AND(LEN(P7)&gt;=2,ISNUMBER(SEARCH("榮",P7))),$A906&amp;"("&amp;SUBSTITUTE(REPLACE(P7,1,SEARCH("榮",P7)-1,""),"榮","")&amp;""&amp;")",""))</f>
        <v/>
      </c>
      <c r="Q906" s="65" t="str">
        <f ca="1">CONCATENATE(IF(AND(LEN(Q905)&gt;=1,Q905&lt;&gt;".",COUNTIF(Q7:Q$73,"*榮*")&gt;0),".",""),IF(Q7="榮",$A906,""),IF(AND(LEN(Q7)&gt;=2,ISNUMBER(SEARCH("榮",Q7))),$A906&amp;"("&amp;SUBSTITUTE(REPLACE(Q7,1,SEARCH("榮",Q7)-1,""),"榮","")&amp;""&amp;")",""))</f>
        <v/>
      </c>
      <c r="R906" s="65" t="str">
        <f ca="1">CONCATENATE(IF(AND(LEN(R905)&gt;=1,R905&lt;&gt;".",COUNTIF(R7:R$73,"*榮*")&gt;0),".",""),IF(R7="榮",$A906,""),IF(AND(LEN(R7)&gt;=2,ISNUMBER(SEARCH("榮",R7))),$A906&amp;"("&amp;SUBSTITUTE(REPLACE(R7,1,SEARCH("榮",R7)-1,""),"榮","")&amp;""&amp;")",""))</f>
        <v/>
      </c>
      <c r="S906" s="65" t="str">
        <f ca="1">CONCATENATE(IF(AND(LEN(S905)&gt;=1,S905&lt;&gt;".",COUNTIF(S7:S$73,"*榮*")&gt;0),".",""),IF(S7="榮",$A906,""),IF(AND(LEN(S7)&gt;=2,ISNUMBER(SEARCH("榮",S7))),$A906&amp;"("&amp;SUBSTITUTE(REPLACE(S7,1,SEARCH("榮",S7)-1,""),"榮","")&amp;""&amp;")",""))</f>
        <v/>
      </c>
      <c r="T906" s="65" t="str">
        <f ca="1">CONCATENATE(IF(AND(LEN(T905)&gt;=1,T905&lt;&gt;".",COUNTIF(T7:T$73,"*榮*")&gt;0),".",""),IF(T7="榮",$A906,""),IF(AND(LEN(T7)&gt;=2,ISNUMBER(SEARCH("榮",T7))),$A906&amp;"("&amp;SUBSTITUTE(REPLACE(T7,1,SEARCH("榮",T7)-1,""),"榮","")&amp;""&amp;")",""))</f>
        <v/>
      </c>
      <c r="U906" s="65" t="str">
        <f ca="1">CONCATENATE(IF(AND(LEN(U905)&gt;=1,U905&lt;&gt;".",COUNTIF(U7:U$73,"*榮*")&gt;0),".",""),IF(U7="榮",$A906,""),IF(AND(LEN(U7)&gt;=2,ISNUMBER(SEARCH("榮",U7))),$A906&amp;"("&amp;SUBSTITUTE(REPLACE(U7,1,SEARCH("榮",U7)-1,""),"榮","")&amp;""&amp;")",""))</f>
        <v/>
      </c>
      <c r="V906" s="65" t="str">
        <f ca="1">CONCATENATE(IF(AND(LEN(V905)&gt;=1,V905&lt;&gt;".",COUNTIF(V7:V$73,"*榮*")&gt;0),".",""),IF(V7="榮",$A906,""),IF(AND(LEN(V7)&gt;=2,ISNUMBER(SEARCH("榮",V7))),$A906&amp;"("&amp;SUBSTITUTE(REPLACE(V7,1,SEARCH("榮",V7)-1,""),"榮","")&amp;""&amp;")",""))</f>
        <v/>
      </c>
      <c r="W906" s="65" t="str">
        <f ca="1">CONCATENATE(IF(AND(LEN(W905)&gt;=1,W905&lt;&gt;".",COUNTIF(W7:W$73,"*榮*")&gt;0),".",""),IF(W7="榮",$A906,""),IF(AND(LEN(W7)&gt;=2,ISNUMBER(SEARCH("榮",W7))),$A906&amp;"("&amp;SUBSTITUTE(REPLACE(W7,1,SEARCH("榮",W7)-1,""),"榮","")&amp;""&amp;")",""))</f>
        <v/>
      </c>
      <c r="X906" s="65" t="str">
        <f ca="1">CONCATENATE(IF(AND(LEN(X905)&gt;=1,X905&lt;&gt;".",COUNTIF(X7:X$73,"*榮*")&gt;0),".",""),IF(X7="榮",$A906,""),IF(AND(LEN(X7)&gt;=2,ISNUMBER(SEARCH("榮",X7))),$A906&amp;"("&amp;SUBSTITUTE(REPLACE(X7,1,SEARCH("榮",X7)-1,""),"榮","")&amp;""&amp;")",""))</f>
        <v/>
      </c>
      <c r="Y906" s="65" t="str">
        <f ca="1">CONCATENATE(IF(AND(LEN(Y905)&gt;=1,Y905&lt;&gt;".",COUNTIF(Y7:Y$73,"*榮*")&gt;0),".",""),IF(Y7="榮",$A906,""),IF(AND(LEN(Y7)&gt;=2,ISNUMBER(SEARCH("榮",Y7))),$A906&amp;"("&amp;SUBSTITUTE(REPLACE(Y7,1,SEARCH("榮",Y7)-1,""),"榮","")&amp;""&amp;")",""))</f>
        <v/>
      </c>
      <c r="Z906" s="65" t="str">
        <f ca="1">CONCATENATE(IF(AND(LEN(Z905)&gt;=1,Z905&lt;&gt;".",COUNTIF(Z7:Z$73,"*榮*")&gt;0),".",""),IF(Z7="榮",$A906,""),IF(AND(LEN(Z7)&gt;=2,ISNUMBER(SEARCH("榮",Z7))),$A906&amp;"("&amp;SUBSTITUTE(REPLACE(Z7,1,SEARCH("榮",Z7)-1,""),"榮","")&amp;""&amp;")",""))</f>
        <v/>
      </c>
      <c r="AA906" s="65" t="str">
        <f ca="1">CONCATENATE(IF(AND(LEN(AA905)&gt;=1,AA905&lt;&gt;".",COUNTIF(AA7:AA$73,"*榮*")&gt;0),".",""),IF(AA7="榮",$A906,""),IF(AND(LEN(AA7)&gt;=2,ISNUMBER(SEARCH("榮",AA7))),$A906&amp;"("&amp;SUBSTITUTE(REPLACE(AA7,1,SEARCH("榮",AA7)-1,""),"榮","")&amp;""&amp;")",""))</f>
        <v/>
      </c>
      <c r="AB906" s="65" t="str">
        <f ca="1">CONCATENATE(IF(AND(LEN(AB905)&gt;=1,AB905&lt;&gt;".",COUNTIF(AB7:AB$73,"*榮*")&gt;0),".",""),IF(AB7="榮",$A906,""),IF(AND(LEN(AB7)&gt;=2,ISNUMBER(SEARCH("榮",AB7))),$A906&amp;"("&amp;SUBSTITUTE(REPLACE(AB7,1,SEARCH("榮",AB7)-1,""),"榮","")&amp;""&amp;")",""))</f>
        <v/>
      </c>
      <c r="AC906" s="65" t="str">
        <f ca="1">CONCATENATE(IF(AND(LEN(AC905)&gt;=1,AC905&lt;&gt;".",COUNTIF(AC7:AC$73,"*榮*")&gt;0),".",""),IF(AC7="榮",$A906,""),IF(AND(LEN(AC7)&gt;=2,ISNUMBER(SEARCH("榮",AC7))),$A906&amp;"("&amp;SUBSTITUTE(REPLACE(AC7,1,SEARCH("榮",AC7)-1,""),"榮","")&amp;""&amp;")",""))</f>
        <v/>
      </c>
      <c r="AD906" s="65" t="str">
        <f ca="1">CONCATENATE(IF(AND(LEN(AD905)&gt;=1,AD905&lt;&gt;".",COUNTIF(AD7:AD$73,"*榮*")&gt;0),".",""),IF(AD7="榮",$A906,""),IF(AND(LEN(AD7)&gt;=2,ISNUMBER(SEARCH("榮",AD7))),$A906&amp;"("&amp;SUBSTITUTE(REPLACE(AD7,1,SEARCH("榮",AD7)-1,""),"榮","")&amp;""&amp;")",""))</f>
        <v/>
      </c>
      <c r="AE906" s="65" t="str">
        <f ca="1">CONCATENATE(IF(AND(LEN(AE905)&gt;=1,AE905&lt;&gt;".",COUNTIF(AE7:AE$73,"*榮*")&gt;0),".",""),IF(AE7="榮",$A906,""),IF(AND(LEN(AE7)&gt;=2,ISNUMBER(SEARCH("榮",AE7))),$A906&amp;"("&amp;SUBSTITUTE(REPLACE(AE7,1,SEARCH("榮",AE7)-1,""),"榮","")&amp;""&amp;")",""))</f>
        <v/>
      </c>
      <c r="AF906" s="65" t="str">
        <f ca="1">CONCATENATE(IF(AND(LEN(AF905)&gt;=1,AF905&lt;&gt;".",COUNTIF(AF7:AF$73,"*榮*")&gt;0),".",""),IF(AF7="榮",$A906,""),IF(AND(LEN(AF7)&gt;=2,ISNUMBER(SEARCH("榮",AF7))),$A906&amp;"("&amp;SUBSTITUTE(REPLACE(AF7,1,SEARCH("榮",AF7)-1,""),"榮","")&amp;""&amp;")",""))</f>
        <v/>
      </c>
      <c r="AG906" s="65" t="str">
        <f ca="1">CONCATENATE(IF(AND(LEN(AG905)&gt;=1,AG905&lt;&gt;".",COUNTIF(AG7:AG$73,"*榮*")&gt;0),".",""),IF(AG7="榮",$A906,""),IF(AND(LEN(AG7)&gt;=2,ISNUMBER(SEARCH("榮",AG7))),$A906&amp;"("&amp;SUBSTITUTE(REPLACE(AG7,1,SEARCH("榮",AG7)-1,""),"榮","")&amp;""&amp;")",""))</f>
        <v/>
      </c>
      <c r="AH906" s="65"/>
      <c r="AI906" s="65"/>
      <c r="AJ906" s="65"/>
    </row>
    <row r="907" spans="1:55">
      <c r="A907" s="65">
        <f t="shared" si="72"/>
        <v>7</v>
      </c>
      <c r="B907" s="65" t="str">
        <f t="shared" si="72"/>
        <v>鄭謙泰</v>
      </c>
      <c r="C907" s="65" t="str">
        <f ca="1">CONCATENATE(IF(AND(LEN(C906)&gt;=1,C906&lt;&gt;".",COUNTIF(C8:C$73,"*榮*")&gt;0),".",""),IF(C8="榮",$A907,""),IF(AND(LEN(C8)&gt;=2,ISNUMBER(SEARCH("榮",C8))),$A907&amp;"("&amp;SUBSTITUTE(REPLACE(C8,1,SEARCH("榮",C8)-1,""),"榮","")&amp;""&amp;")",""))</f>
        <v/>
      </c>
      <c r="D907" s="65" t="str">
        <f ca="1">CONCATENATE(IF(AND(LEN(D906)&gt;=1,D906&lt;&gt;".",COUNTIF(D8:D$73,"*榮*")&gt;0),".",""),IF(D8="榮",$A907,""),IF(AND(LEN(D8)&gt;=2,ISNUMBER(SEARCH("榮",D8))),$A907&amp;"("&amp;SUBSTITUTE(REPLACE(D8,1,SEARCH("榮",D8)-1,""),"榮","")&amp;""&amp;")",""))</f>
        <v/>
      </c>
      <c r="E907" s="65" t="str">
        <f ca="1">CONCATENATE(IF(AND(LEN(E906)&gt;=1,E906&lt;&gt;".",COUNTIF(E8:E$73,"*榮*")&gt;0),".",""),IF(E8="榮",$A907,""),IF(AND(LEN(E8)&gt;=2,ISNUMBER(SEARCH("榮",E8))),$A907&amp;"("&amp;SUBSTITUTE(REPLACE(E8,1,SEARCH("榮",E8)-1,""),"榮","")&amp;""&amp;")",""))</f>
        <v/>
      </c>
      <c r="F907" s="65" t="str">
        <f ca="1">CONCATENATE(IF(AND(LEN(F906)&gt;=1,F906&lt;&gt;".",COUNTIF(F8:F$73,"*榮*")&gt;0),".",""),IF(F8="榮",$A907,""),IF(AND(LEN(F8)&gt;=2,ISNUMBER(SEARCH("榮",F8))),$A907&amp;"("&amp;SUBSTITUTE(REPLACE(F8,1,SEARCH("榮",F8)-1,""),"榮","")&amp;""&amp;")",""))</f>
        <v/>
      </c>
      <c r="G907" s="65" t="str">
        <f ca="1">CONCATENATE(IF(AND(LEN(G906)&gt;=1,G906&lt;&gt;".",COUNTIF(G8:G$73,"*榮*")&gt;0),".",""),IF(G8="榮",$A907,""),IF(AND(LEN(G8)&gt;=2,ISNUMBER(SEARCH("榮",G8))),$A907&amp;"("&amp;SUBSTITUTE(REPLACE(G8,1,SEARCH("榮",G8)-1,""),"榮","")&amp;""&amp;")",""))</f>
        <v/>
      </c>
      <c r="H907" s="65" t="str">
        <f ca="1">CONCATENATE(IF(AND(LEN(H906)&gt;=1,H906&lt;&gt;".",COUNTIF(H8:H$73,"*榮*")&gt;0),".",""),IF(H8="榮",$A907,""),IF(AND(LEN(H8)&gt;=2,ISNUMBER(SEARCH("榮",H8))),$A907&amp;"("&amp;SUBSTITUTE(REPLACE(H8,1,SEARCH("榮",H8)-1,""),"榮","")&amp;""&amp;")",""))</f>
        <v/>
      </c>
      <c r="I907" s="65" t="str">
        <f ca="1">CONCATENATE(IF(AND(LEN(I906)&gt;=1,I906&lt;&gt;".",COUNTIF(I8:I$73,"*榮*")&gt;0),".",""),IF(I8="榮",$A907,""),IF(AND(LEN(I8)&gt;=2,ISNUMBER(SEARCH("榮",I8))),$A907&amp;"("&amp;SUBSTITUTE(REPLACE(I8,1,SEARCH("榮",I8)-1,""),"榮","")&amp;""&amp;")",""))</f>
        <v/>
      </c>
      <c r="J907" s="65" t="str">
        <f ca="1">CONCATENATE(IF(AND(LEN(J906)&gt;=1,J906&lt;&gt;".",COUNTIF(J8:J$73,"*榮*")&gt;0),".",""),IF(J8="榮",$A907,""),IF(AND(LEN(J8)&gt;=2,ISNUMBER(SEARCH("榮",J8))),$A907&amp;"("&amp;SUBSTITUTE(REPLACE(J8,1,SEARCH("榮",J8)-1,""),"榮","")&amp;""&amp;")",""))</f>
        <v/>
      </c>
      <c r="K907" s="65" t="str">
        <f ca="1">CONCATENATE(IF(AND(LEN(K906)&gt;=1,K906&lt;&gt;".",COUNTIF(K8:K$73,"*榮*")&gt;0),".",""),IF(K8="榮",$A907,""),IF(AND(LEN(K8)&gt;=2,ISNUMBER(SEARCH("榮",K8))),$A907&amp;"("&amp;SUBSTITUTE(REPLACE(K8,1,SEARCH("榮",K8)-1,""),"榮","")&amp;""&amp;")",""))</f>
        <v/>
      </c>
      <c r="L907" s="65" t="str">
        <f ca="1">CONCATENATE(IF(AND(LEN(L906)&gt;=1,L906&lt;&gt;".",COUNTIF(L8:L$73,"*榮*")&gt;0),".",""),IF(L8="榮",$A907,""),IF(AND(LEN(L8)&gt;=2,ISNUMBER(SEARCH("榮",L8))),$A907&amp;"("&amp;SUBSTITUTE(REPLACE(L8,1,SEARCH("榮",L8)-1,""),"榮","")&amp;""&amp;")",""))</f>
        <v/>
      </c>
      <c r="M907" s="65" t="str">
        <f ca="1">CONCATENATE(IF(AND(LEN(M906)&gt;=1,M906&lt;&gt;".",COUNTIF(M8:M$73,"*榮*")&gt;0),".",""),IF(M8="榮",$A907,""),IF(AND(LEN(M8)&gt;=2,ISNUMBER(SEARCH("榮",M8))),$A907&amp;"("&amp;SUBSTITUTE(REPLACE(M8,1,SEARCH("榮",M8)-1,""),"榮","")&amp;""&amp;")",""))</f>
        <v/>
      </c>
      <c r="N907" s="65" t="str">
        <f ca="1">CONCATENATE(IF(AND(LEN(N906)&gt;=1,N906&lt;&gt;".",COUNTIF(N8:N$73,"*榮*")&gt;0),".",""),IF(N8="榮",$A907,""),IF(AND(LEN(N8)&gt;=2,ISNUMBER(SEARCH("榮",N8))),$A907&amp;"("&amp;SUBSTITUTE(REPLACE(N8,1,SEARCH("榮",N8)-1,""),"榮","")&amp;""&amp;")",""))</f>
        <v/>
      </c>
      <c r="O907" s="65" t="str">
        <f ca="1">CONCATENATE(IF(AND(LEN(O906)&gt;=1,O906&lt;&gt;".",COUNTIF(O8:O$73,"*榮*")&gt;0),".",""),IF(O8="榮",$A907,""),IF(AND(LEN(O8)&gt;=2,ISNUMBER(SEARCH("榮",O8))),$A907&amp;"("&amp;SUBSTITUTE(REPLACE(O8,1,SEARCH("榮",O8)-1,""),"榮","")&amp;""&amp;")",""))</f>
        <v/>
      </c>
      <c r="P907" s="65" t="str">
        <f ca="1">CONCATENATE(IF(AND(LEN(P906)&gt;=1,P906&lt;&gt;".",COUNTIF(P8:P$73,"*榮*")&gt;0),".",""),IF(P8="榮",$A907,""),IF(AND(LEN(P8)&gt;=2,ISNUMBER(SEARCH("榮",P8))),$A907&amp;"("&amp;SUBSTITUTE(REPLACE(P8,1,SEARCH("榮",P8)-1,""),"榮","")&amp;""&amp;")",""))</f>
        <v/>
      </c>
      <c r="Q907" s="65" t="str">
        <f ca="1">CONCATENATE(IF(AND(LEN(Q906)&gt;=1,Q906&lt;&gt;".",COUNTIF(Q8:Q$73,"*榮*")&gt;0),".",""),IF(Q8="榮",$A907,""),IF(AND(LEN(Q8)&gt;=2,ISNUMBER(SEARCH("榮",Q8))),$A907&amp;"("&amp;SUBSTITUTE(REPLACE(Q8,1,SEARCH("榮",Q8)-1,""),"榮","")&amp;""&amp;")",""))</f>
        <v/>
      </c>
      <c r="R907" s="65" t="str">
        <f ca="1">CONCATENATE(IF(AND(LEN(R906)&gt;=1,R906&lt;&gt;".",COUNTIF(R8:R$73,"*榮*")&gt;0),".",""),IF(R8="榮",$A907,""),IF(AND(LEN(R8)&gt;=2,ISNUMBER(SEARCH("榮",R8))),$A907&amp;"("&amp;SUBSTITUTE(REPLACE(R8,1,SEARCH("榮",R8)-1,""),"榮","")&amp;""&amp;")",""))</f>
        <v/>
      </c>
      <c r="S907" s="65" t="str">
        <f ca="1">CONCATENATE(IF(AND(LEN(S906)&gt;=1,S906&lt;&gt;".",COUNTIF(S8:S$73,"*榮*")&gt;0),".",""),IF(S8="榮",$A907,""),IF(AND(LEN(S8)&gt;=2,ISNUMBER(SEARCH("榮",S8))),$A907&amp;"("&amp;SUBSTITUTE(REPLACE(S8,1,SEARCH("榮",S8)-1,""),"榮","")&amp;""&amp;")",""))</f>
        <v/>
      </c>
      <c r="T907" s="65" t="str">
        <f ca="1">CONCATENATE(IF(AND(LEN(T906)&gt;=1,T906&lt;&gt;".",COUNTIF(T8:T$73,"*榮*")&gt;0),".",""),IF(T8="榮",$A907,""),IF(AND(LEN(T8)&gt;=2,ISNUMBER(SEARCH("榮",T8))),$A907&amp;"("&amp;SUBSTITUTE(REPLACE(T8,1,SEARCH("榮",T8)-1,""),"榮","")&amp;""&amp;")",""))</f>
        <v/>
      </c>
      <c r="U907" s="65" t="str">
        <f ca="1">CONCATENATE(IF(AND(LEN(U906)&gt;=1,U906&lt;&gt;".",COUNTIF(U8:U$73,"*榮*")&gt;0),".",""),IF(U8="榮",$A907,""),IF(AND(LEN(U8)&gt;=2,ISNUMBER(SEARCH("榮",U8))),$A907&amp;"("&amp;SUBSTITUTE(REPLACE(U8,1,SEARCH("榮",U8)-1,""),"榮","")&amp;""&amp;")",""))</f>
        <v/>
      </c>
      <c r="V907" s="65" t="str">
        <f ca="1">CONCATENATE(IF(AND(LEN(V906)&gt;=1,V906&lt;&gt;".",COUNTIF(V8:V$73,"*榮*")&gt;0),".",""),IF(V8="榮",$A907,""),IF(AND(LEN(V8)&gt;=2,ISNUMBER(SEARCH("榮",V8))),$A907&amp;"("&amp;SUBSTITUTE(REPLACE(V8,1,SEARCH("榮",V8)-1,""),"榮","")&amp;""&amp;")",""))</f>
        <v/>
      </c>
      <c r="W907" s="65" t="str">
        <f ca="1">CONCATENATE(IF(AND(LEN(W906)&gt;=1,W906&lt;&gt;".",COUNTIF(W8:W$73,"*榮*")&gt;0),".",""),IF(W8="榮",$A907,""),IF(AND(LEN(W8)&gt;=2,ISNUMBER(SEARCH("榮",W8))),$A907&amp;"("&amp;SUBSTITUTE(REPLACE(W8,1,SEARCH("榮",W8)-1,""),"榮","")&amp;""&amp;")",""))</f>
        <v/>
      </c>
      <c r="X907" s="65" t="str">
        <f ca="1">CONCATENATE(IF(AND(LEN(X906)&gt;=1,X906&lt;&gt;".",COUNTIF(X8:X$73,"*榮*")&gt;0),".",""),IF(X8="榮",$A907,""),IF(AND(LEN(X8)&gt;=2,ISNUMBER(SEARCH("榮",X8))),$A907&amp;"("&amp;SUBSTITUTE(REPLACE(X8,1,SEARCH("榮",X8)-1,""),"榮","")&amp;""&amp;")",""))</f>
        <v/>
      </c>
      <c r="Y907" s="65" t="str">
        <f ca="1">CONCATENATE(IF(AND(LEN(Y906)&gt;=1,Y906&lt;&gt;".",COUNTIF(Y8:Y$73,"*榮*")&gt;0),".",""),IF(Y8="榮",$A907,""),IF(AND(LEN(Y8)&gt;=2,ISNUMBER(SEARCH("榮",Y8))),$A907&amp;"("&amp;SUBSTITUTE(REPLACE(Y8,1,SEARCH("榮",Y8)-1,""),"榮","")&amp;""&amp;")",""))</f>
        <v/>
      </c>
      <c r="Z907" s="65" t="str">
        <f ca="1">CONCATENATE(IF(AND(LEN(Z906)&gt;=1,Z906&lt;&gt;".",COUNTIF(Z8:Z$73,"*榮*")&gt;0),".",""),IF(Z8="榮",$A907,""),IF(AND(LEN(Z8)&gt;=2,ISNUMBER(SEARCH("榮",Z8))),$A907&amp;"("&amp;SUBSTITUTE(REPLACE(Z8,1,SEARCH("榮",Z8)-1,""),"榮","")&amp;""&amp;")",""))</f>
        <v/>
      </c>
      <c r="AA907" s="65" t="str">
        <f ca="1">CONCATENATE(IF(AND(LEN(AA906)&gt;=1,AA906&lt;&gt;".",COUNTIF(AA8:AA$73,"*榮*")&gt;0),".",""),IF(AA8="榮",$A907,""),IF(AND(LEN(AA8)&gt;=2,ISNUMBER(SEARCH("榮",AA8))),$A907&amp;"("&amp;SUBSTITUTE(REPLACE(AA8,1,SEARCH("榮",AA8)-1,""),"榮","")&amp;""&amp;")",""))</f>
        <v/>
      </c>
      <c r="AB907" s="65" t="str">
        <f ca="1">CONCATENATE(IF(AND(LEN(AB906)&gt;=1,AB906&lt;&gt;".",COUNTIF(AB8:AB$73,"*榮*")&gt;0),".",""),IF(AB8="榮",$A907,""),IF(AND(LEN(AB8)&gt;=2,ISNUMBER(SEARCH("榮",AB8))),$A907&amp;"("&amp;SUBSTITUTE(REPLACE(AB8,1,SEARCH("榮",AB8)-1,""),"榮","")&amp;""&amp;")",""))</f>
        <v/>
      </c>
      <c r="AC907" s="65" t="str">
        <f ca="1">CONCATENATE(IF(AND(LEN(AC906)&gt;=1,AC906&lt;&gt;".",COUNTIF(AC8:AC$73,"*榮*")&gt;0),".",""),IF(AC8="榮",$A907,""),IF(AND(LEN(AC8)&gt;=2,ISNUMBER(SEARCH("榮",AC8))),$A907&amp;"("&amp;SUBSTITUTE(REPLACE(AC8,1,SEARCH("榮",AC8)-1,""),"榮","")&amp;""&amp;")",""))</f>
        <v/>
      </c>
      <c r="AD907" s="65" t="str">
        <f ca="1">CONCATENATE(IF(AND(LEN(AD906)&gt;=1,AD906&lt;&gt;".",COUNTIF(AD8:AD$73,"*榮*")&gt;0),".",""),IF(AD8="榮",$A907,""),IF(AND(LEN(AD8)&gt;=2,ISNUMBER(SEARCH("榮",AD8))),$A907&amp;"("&amp;SUBSTITUTE(REPLACE(AD8,1,SEARCH("榮",AD8)-1,""),"榮","")&amp;""&amp;")",""))</f>
        <v/>
      </c>
      <c r="AE907" s="65" t="str">
        <f ca="1">CONCATENATE(IF(AND(LEN(AE906)&gt;=1,AE906&lt;&gt;".",COUNTIF(AE8:AE$73,"*榮*")&gt;0),".",""),IF(AE8="榮",$A907,""),IF(AND(LEN(AE8)&gt;=2,ISNUMBER(SEARCH("榮",AE8))),$A907&amp;"("&amp;SUBSTITUTE(REPLACE(AE8,1,SEARCH("榮",AE8)-1,""),"榮","")&amp;""&amp;")",""))</f>
        <v/>
      </c>
      <c r="AF907" s="65" t="str">
        <f ca="1">CONCATENATE(IF(AND(LEN(AF906)&gt;=1,AF906&lt;&gt;".",COUNTIF(AF8:AF$73,"*榮*")&gt;0),".",""),IF(AF8="榮",$A907,""),IF(AND(LEN(AF8)&gt;=2,ISNUMBER(SEARCH("榮",AF8))),$A907&amp;"("&amp;SUBSTITUTE(REPLACE(AF8,1,SEARCH("榮",AF8)-1,""),"榮","")&amp;""&amp;")",""))</f>
        <v/>
      </c>
      <c r="AG907" s="65" t="str">
        <f ca="1">CONCATENATE(IF(AND(LEN(AG906)&gt;=1,AG906&lt;&gt;".",COUNTIF(AG8:AG$73,"*榮*")&gt;0),".",""),IF(AG8="榮",$A907,""),IF(AND(LEN(AG8)&gt;=2,ISNUMBER(SEARCH("榮",AG8))),$A907&amp;"("&amp;SUBSTITUTE(REPLACE(AG8,1,SEARCH("榮",AG8)-1,""),"榮","")&amp;""&amp;")",""))</f>
        <v/>
      </c>
      <c r="AH907" s="65"/>
      <c r="AI907" s="65"/>
      <c r="AJ907" s="65"/>
    </row>
    <row r="908" spans="1:55">
      <c r="A908" s="65">
        <f t="shared" si="72"/>
        <v>8</v>
      </c>
      <c r="B908" s="65" t="str">
        <f t="shared" si="72"/>
        <v>徐意凱</v>
      </c>
      <c r="C908" s="65" t="str">
        <f ca="1">CONCATENATE(IF(AND(LEN(C907)&gt;=1,C907&lt;&gt;".",COUNTIF(C9:C$73,"*榮*")&gt;0),".",""),IF(C9="榮",$A908,""),IF(AND(LEN(C9)&gt;=2,ISNUMBER(SEARCH("榮",C9))),$A908&amp;"("&amp;SUBSTITUTE(REPLACE(C9,1,SEARCH("榮",C9)-1,""),"榮","")&amp;""&amp;")",""))</f>
        <v/>
      </c>
      <c r="D908" s="65" t="str">
        <f ca="1">CONCATENATE(IF(AND(LEN(D907)&gt;=1,D907&lt;&gt;".",COUNTIF(D9:D$73,"*榮*")&gt;0),".",""),IF(D9="榮",$A908,""),IF(AND(LEN(D9)&gt;=2,ISNUMBER(SEARCH("榮",D9))),$A908&amp;"("&amp;SUBSTITUTE(REPLACE(D9,1,SEARCH("榮",D9)-1,""),"榮","")&amp;""&amp;")",""))</f>
        <v/>
      </c>
      <c r="E908" s="65" t="str">
        <f ca="1">CONCATENATE(IF(AND(LEN(E907)&gt;=1,E907&lt;&gt;".",COUNTIF(E9:E$73,"*榮*")&gt;0),".",""),IF(E9="榮",$A908,""),IF(AND(LEN(E9)&gt;=2,ISNUMBER(SEARCH("榮",E9))),$A908&amp;"("&amp;SUBSTITUTE(REPLACE(E9,1,SEARCH("榮",E9)-1,""),"榮","")&amp;""&amp;")",""))</f>
        <v/>
      </c>
      <c r="F908" s="65" t="str">
        <f ca="1">CONCATENATE(IF(AND(LEN(F907)&gt;=1,F907&lt;&gt;".",COUNTIF(F9:F$73,"*榮*")&gt;0),".",""),IF(F9="榮",$A908,""),IF(AND(LEN(F9)&gt;=2,ISNUMBER(SEARCH("榮",F9))),$A908&amp;"("&amp;SUBSTITUTE(REPLACE(F9,1,SEARCH("榮",F9)-1,""),"榮","")&amp;""&amp;")",""))</f>
        <v/>
      </c>
      <c r="G908" s="65" t="str">
        <f ca="1">CONCATENATE(IF(AND(LEN(G907)&gt;=1,G907&lt;&gt;".",COUNTIF(G9:G$73,"*榮*")&gt;0),".",""),IF(G9="榮",$A908,""),IF(AND(LEN(G9)&gt;=2,ISNUMBER(SEARCH("榮",G9))),$A908&amp;"("&amp;SUBSTITUTE(REPLACE(G9,1,SEARCH("榮",G9)-1,""),"榮","")&amp;""&amp;")",""))</f>
        <v/>
      </c>
      <c r="H908" s="65" t="str">
        <f ca="1">CONCATENATE(IF(AND(LEN(H907)&gt;=1,H907&lt;&gt;".",COUNTIF(H9:H$73,"*榮*")&gt;0),".",""),IF(H9="榮",$A908,""),IF(AND(LEN(H9)&gt;=2,ISNUMBER(SEARCH("榮",H9))),$A908&amp;"("&amp;SUBSTITUTE(REPLACE(H9,1,SEARCH("榮",H9)-1,""),"榮","")&amp;""&amp;")",""))</f>
        <v/>
      </c>
      <c r="I908" s="65" t="str">
        <f ca="1">CONCATENATE(IF(AND(LEN(I907)&gt;=1,I907&lt;&gt;".",COUNTIF(I9:I$73,"*榮*")&gt;0),".",""),IF(I9="榮",$A908,""),IF(AND(LEN(I9)&gt;=2,ISNUMBER(SEARCH("榮",I9))),$A908&amp;"("&amp;SUBSTITUTE(REPLACE(I9,1,SEARCH("榮",I9)-1,""),"榮","")&amp;""&amp;")",""))</f>
        <v/>
      </c>
      <c r="J908" s="65" t="str">
        <f ca="1">CONCATENATE(IF(AND(LEN(J907)&gt;=1,J907&lt;&gt;".",COUNTIF(J9:J$73,"*榮*")&gt;0),".",""),IF(J9="榮",$A908,""),IF(AND(LEN(J9)&gt;=2,ISNUMBER(SEARCH("榮",J9))),$A908&amp;"("&amp;SUBSTITUTE(REPLACE(J9,1,SEARCH("榮",J9)-1,""),"榮","")&amp;""&amp;")",""))</f>
        <v/>
      </c>
      <c r="K908" s="65" t="str">
        <f ca="1">CONCATENATE(IF(AND(LEN(K907)&gt;=1,K907&lt;&gt;".",COUNTIF(K9:K$73,"*榮*")&gt;0),".",""),IF(K9="榮",$A908,""),IF(AND(LEN(K9)&gt;=2,ISNUMBER(SEARCH("榮",K9))),$A908&amp;"("&amp;SUBSTITUTE(REPLACE(K9,1,SEARCH("榮",K9)-1,""),"榮","")&amp;""&amp;")",""))</f>
        <v/>
      </c>
      <c r="L908" s="65" t="str">
        <f ca="1">CONCATENATE(IF(AND(LEN(L907)&gt;=1,L907&lt;&gt;".",COUNTIF(L9:L$73,"*榮*")&gt;0),".",""),IF(L9="榮",$A908,""),IF(AND(LEN(L9)&gt;=2,ISNUMBER(SEARCH("榮",L9))),$A908&amp;"("&amp;SUBSTITUTE(REPLACE(L9,1,SEARCH("榮",L9)-1,""),"榮","")&amp;""&amp;")",""))</f>
        <v/>
      </c>
      <c r="M908" s="65" t="str">
        <f ca="1">CONCATENATE(IF(AND(LEN(M907)&gt;=1,M907&lt;&gt;".",COUNTIF(M9:M$73,"*榮*")&gt;0),".",""),IF(M9="榮",$A908,""),IF(AND(LEN(M9)&gt;=2,ISNUMBER(SEARCH("榮",M9))),$A908&amp;"("&amp;SUBSTITUTE(REPLACE(M9,1,SEARCH("榮",M9)-1,""),"榮","")&amp;""&amp;")",""))</f>
        <v/>
      </c>
      <c r="N908" s="65" t="str">
        <f ca="1">CONCATENATE(IF(AND(LEN(N907)&gt;=1,N907&lt;&gt;".",COUNTIF(N9:N$73,"*榮*")&gt;0),".",""),IF(N9="榮",$A908,""),IF(AND(LEN(N9)&gt;=2,ISNUMBER(SEARCH("榮",N9))),$A908&amp;"("&amp;SUBSTITUTE(REPLACE(N9,1,SEARCH("榮",N9)-1,""),"榮","")&amp;""&amp;")",""))</f>
        <v/>
      </c>
      <c r="O908" s="65" t="str">
        <f ca="1">CONCATENATE(IF(AND(LEN(O907)&gt;=1,O907&lt;&gt;".",COUNTIF(O9:O$73,"*榮*")&gt;0),".",""),IF(O9="榮",$A908,""),IF(AND(LEN(O9)&gt;=2,ISNUMBER(SEARCH("榮",O9))),$A908&amp;"("&amp;SUBSTITUTE(REPLACE(O9,1,SEARCH("榮",O9)-1,""),"榮","")&amp;""&amp;")",""))</f>
        <v/>
      </c>
      <c r="P908" s="65" t="str">
        <f ca="1">CONCATENATE(IF(AND(LEN(P907)&gt;=1,P907&lt;&gt;".",COUNTIF(P9:P$73,"*榮*")&gt;0),".",""),IF(P9="榮",$A908,""),IF(AND(LEN(P9)&gt;=2,ISNUMBER(SEARCH("榮",P9))),$A908&amp;"("&amp;SUBSTITUTE(REPLACE(P9,1,SEARCH("榮",P9)-1,""),"榮","")&amp;""&amp;")",""))</f>
        <v/>
      </c>
      <c r="Q908" s="65" t="str">
        <f ca="1">CONCATENATE(IF(AND(LEN(Q907)&gt;=1,Q907&lt;&gt;".",COUNTIF(Q9:Q$73,"*榮*")&gt;0),".",""),IF(Q9="榮",$A908,""),IF(AND(LEN(Q9)&gt;=2,ISNUMBER(SEARCH("榮",Q9))),$A908&amp;"("&amp;SUBSTITUTE(REPLACE(Q9,1,SEARCH("榮",Q9)-1,""),"榮","")&amp;""&amp;")",""))</f>
        <v/>
      </c>
      <c r="R908" s="65" t="str">
        <f ca="1">CONCATENATE(IF(AND(LEN(R907)&gt;=1,R907&lt;&gt;".",COUNTIF(R9:R$73,"*榮*")&gt;0),".",""),IF(R9="榮",$A908,""),IF(AND(LEN(R9)&gt;=2,ISNUMBER(SEARCH("榮",R9))),$A908&amp;"("&amp;SUBSTITUTE(REPLACE(R9,1,SEARCH("榮",R9)-1,""),"榮","")&amp;""&amp;")",""))</f>
        <v/>
      </c>
      <c r="S908" s="65" t="str">
        <f ca="1">CONCATENATE(IF(AND(LEN(S907)&gt;=1,S907&lt;&gt;".",COUNTIF(S9:S$73,"*榮*")&gt;0),".",""),IF(S9="榮",$A908,""),IF(AND(LEN(S9)&gt;=2,ISNUMBER(SEARCH("榮",S9))),$A908&amp;"("&amp;SUBSTITUTE(REPLACE(S9,1,SEARCH("榮",S9)-1,""),"榮","")&amp;""&amp;")",""))</f>
        <v/>
      </c>
      <c r="T908" s="65" t="str">
        <f ca="1">CONCATENATE(IF(AND(LEN(T907)&gt;=1,T907&lt;&gt;".",COUNTIF(T9:T$73,"*榮*")&gt;0),".",""),IF(T9="榮",$A908,""),IF(AND(LEN(T9)&gt;=2,ISNUMBER(SEARCH("榮",T9))),$A908&amp;"("&amp;SUBSTITUTE(REPLACE(T9,1,SEARCH("榮",T9)-1,""),"榮","")&amp;""&amp;")",""))</f>
        <v/>
      </c>
      <c r="U908" s="65" t="str">
        <f ca="1">CONCATENATE(IF(AND(LEN(U907)&gt;=1,U907&lt;&gt;".",COUNTIF(U9:U$73,"*榮*")&gt;0),".",""),IF(U9="榮",$A908,""),IF(AND(LEN(U9)&gt;=2,ISNUMBER(SEARCH("榮",U9))),$A908&amp;"("&amp;SUBSTITUTE(REPLACE(U9,1,SEARCH("榮",U9)-1,""),"榮","")&amp;""&amp;")",""))</f>
        <v/>
      </c>
      <c r="V908" s="65" t="str">
        <f ca="1">CONCATENATE(IF(AND(LEN(V907)&gt;=1,V907&lt;&gt;".",COUNTIF(V9:V$73,"*榮*")&gt;0),".",""),IF(V9="榮",$A908,""),IF(AND(LEN(V9)&gt;=2,ISNUMBER(SEARCH("榮",V9))),$A908&amp;"("&amp;SUBSTITUTE(REPLACE(V9,1,SEARCH("榮",V9)-1,""),"榮","")&amp;""&amp;")",""))</f>
        <v/>
      </c>
      <c r="W908" s="65" t="str">
        <f ca="1">CONCATENATE(IF(AND(LEN(W907)&gt;=1,W907&lt;&gt;".",COUNTIF(W9:W$73,"*榮*")&gt;0),".",""),IF(W9="榮",$A908,""),IF(AND(LEN(W9)&gt;=2,ISNUMBER(SEARCH("榮",W9))),$A908&amp;"("&amp;SUBSTITUTE(REPLACE(W9,1,SEARCH("榮",W9)-1,""),"榮","")&amp;""&amp;")",""))</f>
        <v/>
      </c>
      <c r="X908" s="65" t="str">
        <f ca="1">CONCATENATE(IF(AND(LEN(X907)&gt;=1,X907&lt;&gt;".",COUNTIF(X9:X$73,"*榮*")&gt;0),".",""),IF(X9="榮",$A908,""),IF(AND(LEN(X9)&gt;=2,ISNUMBER(SEARCH("榮",X9))),$A908&amp;"("&amp;SUBSTITUTE(REPLACE(X9,1,SEARCH("榮",X9)-1,""),"榮","")&amp;""&amp;")",""))</f>
        <v/>
      </c>
      <c r="Y908" s="65" t="str">
        <f ca="1">CONCATENATE(IF(AND(LEN(Y907)&gt;=1,Y907&lt;&gt;".",COUNTIF(Y9:Y$73,"*榮*")&gt;0),".",""),IF(Y9="榮",$A908,""),IF(AND(LEN(Y9)&gt;=2,ISNUMBER(SEARCH("榮",Y9))),$A908&amp;"("&amp;SUBSTITUTE(REPLACE(Y9,1,SEARCH("榮",Y9)-1,""),"榮","")&amp;""&amp;")",""))</f>
        <v/>
      </c>
      <c r="Z908" s="65" t="str">
        <f ca="1">CONCATENATE(IF(AND(LEN(Z907)&gt;=1,Z907&lt;&gt;".",COUNTIF(Z9:Z$73,"*榮*")&gt;0),".",""),IF(Z9="榮",$A908,""),IF(AND(LEN(Z9)&gt;=2,ISNUMBER(SEARCH("榮",Z9))),$A908&amp;"("&amp;SUBSTITUTE(REPLACE(Z9,1,SEARCH("榮",Z9)-1,""),"榮","")&amp;""&amp;")",""))</f>
        <v/>
      </c>
      <c r="AA908" s="65" t="str">
        <f ca="1">CONCATENATE(IF(AND(LEN(AA907)&gt;=1,AA907&lt;&gt;".",COUNTIF(AA9:AA$73,"*榮*")&gt;0),".",""),IF(AA9="榮",$A908,""),IF(AND(LEN(AA9)&gt;=2,ISNUMBER(SEARCH("榮",AA9))),$A908&amp;"("&amp;SUBSTITUTE(REPLACE(AA9,1,SEARCH("榮",AA9)-1,""),"榮","")&amp;""&amp;")",""))</f>
        <v/>
      </c>
      <c r="AB908" s="65" t="str">
        <f ca="1">CONCATENATE(IF(AND(LEN(AB907)&gt;=1,AB907&lt;&gt;".",COUNTIF(AB9:AB$73,"*榮*")&gt;0),".",""),IF(AB9="榮",$A908,""),IF(AND(LEN(AB9)&gt;=2,ISNUMBER(SEARCH("榮",AB9))),$A908&amp;"("&amp;SUBSTITUTE(REPLACE(AB9,1,SEARCH("榮",AB9)-1,""),"榮","")&amp;""&amp;")",""))</f>
        <v/>
      </c>
      <c r="AC908" s="65" t="str">
        <f ca="1">CONCATENATE(IF(AND(LEN(AC907)&gt;=1,AC907&lt;&gt;".",COUNTIF(AC9:AC$73,"*榮*")&gt;0),".",""),IF(AC9="榮",$A908,""),IF(AND(LEN(AC9)&gt;=2,ISNUMBER(SEARCH("榮",AC9))),$A908&amp;"("&amp;SUBSTITUTE(REPLACE(AC9,1,SEARCH("榮",AC9)-1,""),"榮","")&amp;""&amp;")",""))</f>
        <v/>
      </c>
      <c r="AD908" s="65" t="str">
        <f ca="1">CONCATENATE(IF(AND(LEN(AD907)&gt;=1,AD907&lt;&gt;".",COUNTIF(AD9:AD$73,"*榮*")&gt;0),".",""),IF(AD9="榮",$A908,""),IF(AND(LEN(AD9)&gt;=2,ISNUMBER(SEARCH("榮",AD9))),$A908&amp;"("&amp;SUBSTITUTE(REPLACE(AD9,1,SEARCH("榮",AD9)-1,""),"榮","")&amp;""&amp;")",""))</f>
        <v/>
      </c>
      <c r="AE908" s="65" t="str">
        <f ca="1">CONCATENATE(IF(AND(LEN(AE907)&gt;=1,AE907&lt;&gt;".",COUNTIF(AE9:AE$73,"*榮*")&gt;0),".",""),IF(AE9="榮",$A908,""),IF(AND(LEN(AE9)&gt;=2,ISNUMBER(SEARCH("榮",AE9))),$A908&amp;"("&amp;SUBSTITUTE(REPLACE(AE9,1,SEARCH("榮",AE9)-1,""),"榮","")&amp;""&amp;")",""))</f>
        <v/>
      </c>
      <c r="AF908" s="65" t="str">
        <f ca="1">CONCATENATE(IF(AND(LEN(AF907)&gt;=1,AF907&lt;&gt;".",COUNTIF(AF9:AF$73,"*榮*")&gt;0),".",""),IF(AF9="榮",$A908,""),IF(AND(LEN(AF9)&gt;=2,ISNUMBER(SEARCH("榮",AF9))),$A908&amp;"("&amp;SUBSTITUTE(REPLACE(AF9,1,SEARCH("榮",AF9)-1,""),"榮","")&amp;""&amp;")",""))</f>
        <v/>
      </c>
      <c r="AG908" s="65" t="str">
        <f ca="1">CONCATENATE(IF(AND(LEN(AG907)&gt;=1,AG907&lt;&gt;".",COUNTIF(AG9:AG$73,"*榮*")&gt;0),".",""),IF(AG9="榮",$A908,""),IF(AND(LEN(AG9)&gt;=2,ISNUMBER(SEARCH("榮",AG9))),$A908&amp;"("&amp;SUBSTITUTE(REPLACE(AG9,1,SEARCH("榮",AG9)-1,""),"榮","")&amp;""&amp;")",""))</f>
        <v/>
      </c>
      <c r="AH908" s="65"/>
      <c r="AI908" s="65"/>
      <c r="AJ908" s="65"/>
    </row>
    <row r="909" spans="1:55">
      <c r="A909" s="65">
        <f t="shared" si="72"/>
        <v>9</v>
      </c>
      <c r="B909" s="65" t="str">
        <f t="shared" si="72"/>
        <v>黃聖淵</v>
      </c>
      <c r="C909" s="65" t="str">
        <f ca="1">CONCATENATE(IF(AND(LEN(C908)&gt;=1,C908&lt;&gt;".",COUNTIF(C10:C$73,"*榮*")&gt;0),".",""),IF(C10="榮",$A909,""),IF(AND(LEN(C10)&gt;=2,ISNUMBER(SEARCH("榮",C10))),$A909&amp;"("&amp;SUBSTITUTE(REPLACE(C10,1,SEARCH("榮",C10)-1,""),"榮","")&amp;""&amp;")",""))</f>
        <v/>
      </c>
      <c r="D909" s="65" t="str">
        <f ca="1">CONCATENATE(IF(AND(LEN(D908)&gt;=1,D908&lt;&gt;".",COUNTIF(D10:D$73,"*榮*")&gt;0),".",""),IF(D10="榮",$A909,""),IF(AND(LEN(D10)&gt;=2,ISNUMBER(SEARCH("榮",D10))),$A909&amp;"("&amp;SUBSTITUTE(REPLACE(D10,1,SEARCH("榮",D10)-1,""),"榮","")&amp;""&amp;")",""))</f>
        <v/>
      </c>
      <c r="E909" s="65" t="str">
        <f ca="1">CONCATENATE(IF(AND(LEN(E908)&gt;=1,E908&lt;&gt;".",COUNTIF(E10:E$73,"*榮*")&gt;0),".",""),IF(E10="榮",$A909,""),IF(AND(LEN(E10)&gt;=2,ISNUMBER(SEARCH("榮",E10))),$A909&amp;"("&amp;SUBSTITUTE(REPLACE(E10,1,SEARCH("榮",E10)-1,""),"榮","")&amp;""&amp;")",""))</f>
        <v/>
      </c>
      <c r="F909" s="65" t="str">
        <f ca="1">CONCATENATE(IF(AND(LEN(F908)&gt;=1,F908&lt;&gt;".",COUNTIF(F10:F$73,"*榮*")&gt;0),".",""),IF(F10="榮",$A909,""),IF(AND(LEN(F10)&gt;=2,ISNUMBER(SEARCH("榮",F10))),$A909&amp;"("&amp;SUBSTITUTE(REPLACE(F10,1,SEARCH("榮",F10)-1,""),"榮","")&amp;""&amp;")",""))</f>
        <v/>
      </c>
      <c r="G909" s="65" t="str">
        <f ca="1">CONCATENATE(IF(AND(LEN(G908)&gt;=1,G908&lt;&gt;".",COUNTIF(G10:G$73,"*榮*")&gt;0),".",""),IF(G10="榮",$A909,""),IF(AND(LEN(G10)&gt;=2,ISNUMBER(SEARCH("榮",G10))),$A909&amp;"("&amp;SUBSTITUTE(REPLACE(G10,1,SEARCH("榮",G10)-1,""),"榮","")&amp;""&amp;")",""))</f>
        <v/>
      </c>
      <c r="H909" s="65" t="str">
        <f ca="1">CONCATENATE(IF(AND(LEN(H908)&gt;=1,H908&lt;&gt;".",COUNTIF(H10:H$73,"*榮*")&gt;0),".",""),IF(H10="榮",$A909,""),IF(AND(LEN(H10)&gt;=2,ISNUMBER(SEARCH("榮",H10))),$A909&amp;"("&amp;SUBSTITUTE(REPLACE(H10,1,SEARCH("榮",H10)-1,""),"榮","")&amp;""&amp;")",""))</f>
        <v/>
      </c>
      <c r="I909" s="65" t="str">
        <f ca="1">CONCATENATE(IF(AND(LEN(I908)&gt;=1,I908&lt;&gt;".",COUNTIF(I10:I$73,"*榮*")&gt;0),".",""),IF(I10="榮",$A909,""),IF(AND(LEN(I10)&gt;=2,ISNUMBER(SEARCH("榮",I10))),$A909&amp;"("&amp;SUBSTITUTE(REPLACE(I10,1,SEARCH("榮",I10)-1,""),"榮","")&amp;""&amp;")",""))</f>
        <v/>
      </c>
      <c r="J909" s="65" t="str">
        <f ca="1">CONCATENATE(IF(AND(LEN(J908)&gt;=1,J908&lt;&gt;".",COUNTIF(J10:J$73,"*榮*")&gt;0),".",""),IF(J10="榮",$A909,""),IF(AND(LEN(J10)&gt;=2,ISNUMBER(SEARCH("榮",J10))),$A909&amp;"("&amp;SUBSTITUTE(REPLACE(J10,1,SEARCH("榮",J10)-1,""),"榮","")&amp;""&amp;")",""))</f>
        <v/>
      </c>
      <c r="K909" s="65" t="str">
        <f ca="1">CONCATENATE(IF(AND(LEN(K908)&gt;=1,K908&lt;&gt;".",COUNTIF(K10:K$73,"*榮*")&gt;0),".",""),IF(K10="榮",$A909,""),IF(AND(LEN(K10)&gt;=2,ISNUMBER(SEARCH("榮",K10))),$A909&amp;"("&amp;SUBSTITUTE(REPLACE(K10,1,SEARCH("榮",K10)-1,""),"榮","")&amp;""&amp;")",""))</f>
        <v/>
      </c>
      <c r="L909" s="65" t="str">
        <f ca="1">CONCATENATE(IF(AND(LEN(L908)&gt;=1,L908&lt;&gt;".",COUNTIF(L10:L$73,"*榮*")&gt;0),".",""),IF(L10="榮",$A909,""),IF(AND(LEN(L10)&gt;=2,ISNUMBER(SEARCH("榮",L10))),$A909&amp;"("&amp;SUBSTITUTE(REPLACE(L10,1,SEARCH("榮",L10)-1,""),"榮","")&amp;""&amp;")",""))</f>
        <v/>
      </c>
      <c r="M909" s="65" t="str">
        <f ca="1">CONCATENATE(IF(AND(LEN(M908)&gt;=1,M908&lt;&gt;".",COUNTIF(M10:M$73,"*榮*")&gt;0),".",""),IF(M10="榮",$A909,""),IF(AND(LEN(M10)&gt;=2,ISNUMBER(SEARCH("榮",M10))),$A909&amp;"("&amp;SUBSTITUTE(REPLACE(M10,1,SEARCH("榮",M10)-1,""),"榮","")&amp;""&amp;")",""))</f>
        <v/>
      </c>
      <c r="N909" s="65" t="str">
        <f ca="1">CONCATENATE(IF(AND(LEN(N908)&gt;=1,N908&lt;&gt;".",COUNTIF(N10:N$73,"*榮*")&gt;0),".",""),IF(N10="榮",$A909,""),IF(AND(LEN(N10)&gt;=2,ISNUMBER(SEARCH("榮",N10))),$A909&amp;"("&amp;SUBSTITUTE(REPLACE(N10,1,SEARCH("榮",N10)-1,""),"榮","")&amp;""&amp;")",""))</f>
        <v/>
      </c>
      <c r="O909" s="65" t="str">
        <f ca="1">CONCATENATE(IF(AND(LEN(O908)&gt;=1,O908&lt;&gt;".",COUNTIF(O10:O$73,"*榮*")&gt;0),".",""),IF(O10="榮",$A909,""),IF(AND(LEN(O10)&gt;=2,ISNUMBER(SEARCH("榮",O10))),$A909&amp;"("&amp;SUBSTITUTE(REPLACE(O10,1,SEARCH("榮",O10)-1,""),"榮","")&amp;""&amp;")",""))</f>
        <v/>
      </c>
      <c r="P909" s="65" t="str">
        <f ca="1">CONCATENATE(IF(AND(LEN(P908)&gt;=1,P908&lt;&gt;".",COUNTIF(P10:P$73,"*榮*")&gt;0),".",""),IF(P10="榮",$A909,""),IF(AND(LEN(P10)&gt;=2,ISNUMBER(SEARCH("榮",P10))),$A909&amp;"("&amp;SUBSTITUTE(REPLACE(P10,1,SEARCH("榮",P10)-1,""),"榮","")&amp;""&amp;")",""))</f>
        <v/>
      </c>
      <c r="Q909" s="65" t="str">
        <f ca="1">CONCATENATE(IF(AND(LEN(Q908)&gt;=1,Q908&lt;&gt;".",COUNTIF(Q10:Q$73,"*榮*")&gt;0),".",""),IF(Q10="榮",$A909,""),IF(AND(LEN(Q10)&gt;=2,ISNUMBER(SEARCH("榮",Q10))),$A909&amp;"("&amp;SUBSTITUTE(REPLACE(Q10,1,SEARCH("榮",Q10)-1,""),"榮","")&amp;""&amp;")",""))</f>
        <v/>
      </c>
      <c r="R909" s="65" t="str">
        <f ca="1">CONCATENATE(IF(AND(LEN(R908)&gt;=1,R908&lt;&gt;".",COUNTIF(R10:R$73,"*榮*")&gt;0),".",""),IF(R10="榮",$A909,""),IF(AND(LEN(R10)&gt;=2,ISNUMBER(SEARCH("榮",R10))),$A909&amp;"("&amp;SUBSTITUTE(REPLACE(R10,1,SEARCH("榮",R10)-1,""),"榮","")&amp;""&amp;")",""))</f>
        <v/>
      </c>
      <c r="S909" s="65" t="str">
        <f ca="1">CONCATENATE(IF(AND(LEN(S908)&gt;=1,S908&lt;&gt;".",COUNTIF(S10:S$73,"*榮*")&gt;0),".",""),IF(S10="榮",$A909,""),IF(AND(LEN(S10)&gt;=2,ISNUMBER(SEARCH("榮",S10))),$A909&amp;"("&amp;SUBSTITUTE(REPLACE(S10,1,SEARCH("榮",S10)-1,""),"榮","")&amp;""&amp;")",""))</f>
        <v/>
      </c>
      <c r="T909" s="65" t="str">
        <f ca="1">CONCATENATE(IF(AND(LEN(T908)&gt;=1,T908&lt;&gt;".",COUNTIF(T10:T$73,"*榮*")&gt;0),".",""),IF(T10="榮",$A909,""),IF(AND(LEN(T10)&gt;=2,ISNUMBER(SEARCH("榮",T10))),$A909&amp;"("&amp;SUBSTITUTE(REPLACE(T10,1,SEARCH("榮",T10)-1,""),"榮","")&amp;""&amp;")",""))</f>
        <v/>
      </c>
      <c r="U909" s="65" t="str">
        <f ca="1">CONCATENATE(IF(AND(LEN(U908)&gt;=1,U908&lt;&gt;".",COUNTIF(U10:U$73,"*榮*")&gt;0),".",""),IF(U10="榮",$A909,""),IF(AND(LEN(U10)&gt;=2,ISNUMBER(SEARCH("榮",U10))),$A909&amp;"("&amp;SUBSTITUTE(REPLACE(U10,1,SEARCH("榮",U10)-1,""),"榮","")&amp;""&amp;")",""))</f>
        <v/>
      </c>
      <c r="V909" s="65" t="str">
        <f ca="1">CONCATENATE(IF(AND(LEN(V908)&gt;=1,V908&lt;&gt;".",COUNTIF(V10:V$73,"*榮*")&gt;0),".",""),IF(V10="榮",$A909,""),IF(AND(LEN(V10)&gt;=2,ISNUMBER(SEARCH("榮",V10))),$A909&amp;"("&amp;SUBSTITUTE(REPLACE(V10,1,SEARCH("榮",V10)-1,""),"榮","")&amp;""&amp;")",""))</f>
        <v/>
      </c>
      <c r="W909" s="65" t="str">
        <f ca="1">CONCATENATE(IF(AND(LEN(W908)&gt;=1,W908&lt;&gt;".",COUNTIF(W10:W$73,"*榮*")&gt;0),".",""),IF(W10="榮",$A909,""),IF(AND(LEN(W10)&gt;=2,ISNUMBER(SEARCH("榮",W10))),$A909&amp;"("&amp;SUBSTITUTE(REPLACE(W10,1,SEARCH("榮",W10)-1,""),"榮","")&amp;""&amp;")",""))</f>
        <v/>
      </c>
      <c r="X909" s="65" t="str">
        <f ca="1">CONCATENATE(IF(AND(LEN(X908)&gt;=1,X908&lt;&gt;".",COUNTIF(X10:X$73,"*榮*")&gt;0),".",""),IF(X10="榮",$A909,""),IF(AND(LEN(X10)&gt;=2,ISNUMBER(SEARCH("榮",X10))),$A909&amp;"("&amp;SUBSTITUTE(REPLACE(X10,1,SEARCH("榮",X10)-1,""),"榮","")&amp;""&amp;")",""))</f>
        <v/>
      </c>
      <c r="Y909" s="65" t="str">
        <f ca="1">CONCATENATE(IF(AND(LEN(Y908)&gt;=1,Y908&lt;&gt;".",COUNTIF(Y10:Y$73,"*榮*")&gt;0),".",""),IF(Y10="榮",$A909,""),IF(AND(LEN(Y10)&gt;=2,ISNUMBER(SEARCH("榮",Y10))),$A909&amp;"("&amp;SUBSTITUTE(REPLACE(Y10,1,SEARCH("榮",Y10)-1,""),"榮","")&amp;""&amp;")",""))</f>
        <v/>
      </c>
      <c r="Z909" s="65" t="str">
        <f ca="1">CONCATENATE(IF(AND(LEN(Z908)&gt;=1,Z908&lt;&gt;".",COUNTIF(Z10:Z$73,"*榮*")&gt;0),".",""),IF(Z10="榮",$A909,""),IF(AND(LEN(Z10)&gt;=2,ISNUMBER(SEARCH("榮",Z10))),$A909&amp;"("&amp;SUBSTITUTE(REPLACE(Z10,1,SEARCH("榮",Z10)-1,""),"榮","")&amp;""&amp;")",""))</f>
        <v/>
      </c>
      <c r="AA909" s="65" t="str">
        <f ca="1">CONCATENATE(IF(AND(LEN(AA908)&gt;=1,AA908&lt;&gt;".",COUNTIF(AA10:AA$73,"*榮*")&gt;0),".",""),IF(AA10="榮",$A909,""),IF(AND(LEN(AA10)&gt;=2,ISNUMBER(SEARCH("榮",AA10))),$A909&amp;"("&amp;SUBSTITUTE(REPLACE(AA10,1,SEARCH("榮",AA10)-1,""),"榮","")&amp;""&amp;")",""))</f>
        <v/>
      </c>
      <c r="AB909" s="65" t="str">
        <f ca="1">CONCATENATE(IF(AND(LEN(AB908)&gt;=1,AB908&lt;&gt;".",COUNTIF(AB10:AB$73,"*榮*")&gt;0),".",""),IF(AB10="榮",$A909,""),IF(AND(LEN(AB10)&gt;=2,ISNUMBER(SEARCH("榮",AB10))),$A909&amp;"("&amp;SUBSTITUTE(REPLACE(AB10,1,SEARCH("榮",AB10)-1,""),"榮","")&amp;""&amp;")",""))</f>
        <v/>
      </c>
      <c r="AC909" s="65" t="str">
        <f ca="1">CONCATENATE(IF(AND(LEN(AC908)&gt;=1,AC908&lt;&gt;".",COUNTIF(AC10:AC$73,"*榮*")&gt;0),".",""),IF(AC10="榮",$A909,""),IF(AND(LEN(AC10)&gt;=2,ISNUMBER(SEARCH("榮",AC10))),$A909&amp;"("&amp;SUBSTITUTE(REPLACE(AC10,1,SEARCH("榮",AC10)-1,""),"榮","")&amp;""&amp;")",""))</f>
        <v/>
      </c>
      <c r="AD909" s="65" t="str">
        <f ca="1">CONCATENATE(IF(AND(LEN(AD908)&gt;=1,AD908&lt;&gt;".",COUNTIF(AD10:AD$73,"*榮*")&gt;0),".",""),IF(AD10="榮",$A909,""),IF(AND(LEN(AD10)&gt;=2,ISNUMBER(SEARCH("榮",AD10))),$A909&amp;"("&amp;SUBSTITUTE(REPLACE(AD10,1,SEARCH("榮",AD10)-1,""),"榮","")&amp;""&amp;")",""))</f>
        <v/>
      </c>
      <c r="AE909" s="65" t="str">
        <f ca="1">CONCATENATE(IF(AND(LEN(AE908)&gt;=1,AE908&lt;&gt;".",COUNTIF(AE10:AE$73,"*榮*")&gt;0),".",""),IF(AE10="榮",$A909,""),IF(AND(LEN(AE10)&gt;=2,ISNUMBER(SEARCH("榮",AE10))),$A909&amp;"("&amp;SUBSTITUTE(REPLACE(AE10,1,SEARCH("榮",AE10)-1,""),"榮","")&amp;""&amp;")",""))</f>
        <v/>
      </c>
      <c r="AF909" s="65" t="str">
        <f ca="1">CONCATENATE(IF(AND(LEN(AF908)&gt;=1,AF908&lt;&gt;".",COUNTIF(AF10:AF$73,"*榮*")&gt;0),".",""),IF(AF10="榮",$A909,""),IF(AND(LEN(AF10)&gt;=2,ISNUMBER(SEARCH("榮",AF10))),$A909&amp;"("&amp;SUBSTITUTE(REPLACE(AF10,1,SEARCH("榮",AF10)-1,""),"榮","")&amp;""&amp;")",""))</f>
        <v/>
      </c>
      <c r="AG909" s="65" t="str">
        <f ca="1">CONCATENATE(IF(AND(LEN(AG908)&gt;=1,AG908&lt;&gt;".",COUNTIF(AG10:AG$73,"*榮*")&gt;0),".",""),IF(AG10="榮",$A909,""),IF(AND(LEN(AG10)&gt;=2,ISNUMBER(SEARCH("榮",AG10))),$A909&amp;"("&amp;SUBSTITUTE(REPLACE(AG10,1,SEARCH("榮",AG10)-1,""),"榮","")&amp;""&amp;")",""))</f>
        <v/>
      </c>
      <c r="AH909" s="65"/>
      <c r="AI909" s="65"/>
      <c r="AJ909" s="65"/>
    </row>
    <row r="910" spans="1:55">
      <c r="A910" s="65">
        <f t="shared" si="72"/>
        <v>10</v>
      </c>
      <c r="B910" s="65" t="str">
        <f t="shared" si="72"/>
        <v>翁皓威</v>
      </c>
      <c r="C910" s="65" t="str">
        <f ca="1">CONCATENATE(IF(AND(LEN(C909)&gt;=1,C909&lt;&gt;".",COUNTIF(C11:C$73,"*榮*")&gt;0),".",""),IF(C11="榮",$A910,""),IF(AND(LEN(C11)&gt;=2,ISNUMBER(SEARCH("榮",C11))),$A910&amp;"("&amp;SUBSTITUTE(REPLACE(C11,1,SEARCH("榮",C11)-1,""),"榮","")&amp;""&amp;")",""))</f>
        <v/>
      </c>
      <c r="D910" s="65" t="str">
        <f ca="1">CONCATENATE(IF(AND(LEN(D909)&gt;=1,D909&lt;&gt;".",COUNTIF(D11:D$73,"*榮*")&gt;0),".",""),IF(D11="榮",$A910,""),IF(AND(LEN(D11)&gt;=2,ISNUMBER(SEARCH("榮",D11))),$A910&amp;"("&amp;SUBSTITUTE(REPLACE(D11,1,SEARCH("榮",D11)-1,""),"榮","")&amp;""&amp;")",""))</f>
        <v/>
      </c>
      <c r="E910" s="65" t="str">
        <f ca="1">CONCATENATE(IF(AND(LEN(E909)&gt;=1,E909&lt;&gt;".",COUNTIF(E11:E$73,"*榮*")&gt;0),".",""),IF(E11="榮",$A910,""),IF(AND(LEN(E11)&gt;=2,ISNUMBER(SEARCH("榮",E11))),$A910&amp;"("&amp;SUBSTITUTE(REPLACE(E11,1,SEARCH("榮",E11)-1,""),"榮","")&amp;""&amp;")",""))</f>
        <v/>
      </c>
      <c r="F910" s="65" t="str">
        <f ca="1">CONCATENATE(IF(AND(LEN(F909)&gt;=1,F909&lt;&gt;".",COUNTIF(F11:F$73,"*榮*")&gt;0),".",""),IF(F11="榮",$A910,""),IF(AND(LEN(F11)&gt;=2,ISNUMBER(SEARCH("榮",F11))),$A910&amp;"("&amp;SUBSTITUTE(REPLACE(F11,1,SEARCH("榮",F11)-1,""),"榮","")&amp;""&amp;")",""))</f>
        <v/>
      </c>
      <c r="G910" s="65" t="str">
        <f ca="1">CONCATENATE(IF(AND(LEN(G909)&gt;=1,G909&lt;&gt;".",COUNTIF(G11:G$73,"*榮*")&gt;0),".",""),IF(G11="榮",$A910,""),IF(AND(LEN(G11)&gt;=2,ISNUMBER(SEARCH("榮",G11))),$A910&amp;"("&amp;SUBSTITUTE(REPLACE(G11,1,SEARCH("榮",G11)-1,""),"榮","")&amp;""&amp;")",""))</f>
        <v/>
      </c>
      <c r="H910" s="65" t="str">
        <f ca="1">CONCATENATE(IF(AND(LEN(H909)&gt;=1,H909&lt;&gt;".",COUNTIF(H11:H$73,"*榮*")&gt;0),".",""),IF(H11="榮",$A910,""),IF(AND(LEN(H11)&gt;=2,ISNUMBER(SEARCH("榮",H11))),$A910&amp;"("&amp;SUBSTITUTE(REPLACE(H11,1,SEARCH("榮",H11)-1,""),"榮","")&amp;""&amp;")",""))</f>
        <v/>
      </c>
      <c r="I910" s="65" t="str">
        <f ca="1">CONCATENATE(IF(AND(LEN(I909)&gt;=1,I909&lt;&gt;".",COUNTIF(I11:I$73,"*榮*")&gt;0),".",""),IF(I11="榮",$A910,""),IF(AND(LEN(I11)&gt;=2,ISNUMBER(SEARCH("榮",I11))),$A910&amp;"("&amp;SUBSTITUTE(REPLACE(I11,1,SEARCH("榮",I11)-1,""),"榮","")&amp;""&amp;")",""))</f>
        <v/>
      </c>
      <c r="J910" s="65" t="str">
        <f ca="1">CONCATENATE(IF(AND(LEN(J909)&gt;=1,J909&lt;&gt;".",COUNTIF(J11:J$73,"*榮*")&gt;0),".",""),IF(J11="榮",$A910,""),IF(AND(LEN(J11)&gt;=2,ISNUMBER(SEARCH("榮",J11))),$A910&amp;"("&amp;SUBSTITUTE(REPLACE(J11,1,SEARCH("榮",J11)-1,""),"榮","")&amp;""&amp;")",""))</f>
        <v/>
      </c>
      <c r="K910" s="65" t="str">
        <f ca="1">CONCATENATE(IF(AND(LEN(K909)&gt;=1,K909&lt;&gt;".",COUNTIF(K11:K$73,"*榮*")&gt;0),".",""),IF(K11="榮",$A910,""),IF(AND(LEN(K11)&gt;=2,ISNUMBER(SEARCH("榮",K11))),$A910&amp;"("&amp;SUBSTITUTE(REPLACE(K11,1,SEARCH("榮",K11)-1,""),"榮","")&amp;""&amp;")",""))</f>
        <v/>
      </c>
      <c r="L910" s="65" t="str">
        <f ca="1">CONCATENATE(IF(AND(LEN(L909)&gt;=1,L909&lt;&gt;".",COUNTIF(L11:L$73,"*榮*")&gt;0),".",""),IF(L11="榮",$A910,""),IF(AND(LEN(L11)&gt;=2,ISNUMBER(SEARCH("榮",L11))),$A910&amp;"("&amp;SUBSTITUTE(REPLACE(L11,1,SEARCH("榮",L11)-1,""),"榮","")&amp;""&amp;")",""))</f>
        <v/>
      </c>
      <c r="M910" s="65" t="str">
        <f ca="1">CONCATENATE(IF(AND(LEN(M909)&gt;=1,M909&lt;&gt;".",COUNTIF(M11:M$73,"*榮*")&gt;0),".",""),IF(M11="榮",$A910,""),IF(AND(LEN(M11)&gt;=2,ISNUMBER(SEARCH("榮",M11))),$A910&amp;"("&amp;SUBSTITUTE(REPLACE(M11,1,SEARCH("榮",M11)-1,""),"榮","")&amp;""&amp;")",""))</f>
        <v/>
      </c>
      <c r="N910" s="65" t="str">
        <f ca="1">CONCATENATE(IF(AND(LEN(N909)&gt;=1,N909&lt;&gt;".",COUNTIF(N11:N$73,"*榮*")&gt;0),".",""),IF(N11="榮",$A910,""),IF(AND(LEN(N11)&gt;=2,ISNUMBER(SEARCH("榮",N11))),$A910&amp;"("&amp;SUBSTITUTE(REPLACE(N11,1,SEARCH("榮",N11)-1,""),"榮","")&amp;""&amp;")",""))</f>
        <v/>
      </c>
      <c r="O910" s="65" t="str">
        <f ca="1">CONCATENATE(IF(AND(LEN(O909)&gt;=1,O909&lt;&gt;".",COUNTIF(O11:O$73,"*榮*")&gt;0),".",""),IF(O11="榮",$A910,""),IF(AND(LEN(O11)&gt;=2,ISNUMBER(SEARCH("榮",O11))),$A910&amp;"("&amp;SUBSTITUTE(REPLACE(O11,1,SEARCH("榮",O11)-1,""),"榮","")&amp;""&amp;")",""))</f>
        <v/>
      </c>
      <c r="P910" s="65" t="str">
        <f ca="1">CONCATENATE(IF(AND(LEN(P909)&gt;=1,P909&lt;&gt;".",COUNTIF(P11:P$73,"*榮*")&gt;0),".",""),IF(P11="榮",$A910,""),IF(AND(LEN(P11)&gt;=2,ISNUMBER(SEARCH("榮",P11))),$A910&amp;"("&amp;SUBSTITUTE(REPLACE(P11,1,SEARCH("榮",P11)-1,""),"榮","")&amp;""&amp;")",""))</f>
        <v/>
      </c>
      <c r="Q910" s="65" t="str">
        <f ca="1">CONCATENATE(IF(AND(LEN(Q909)&gt;=1,Q909&lt;&gt;".",COUNTIF(Q11:Q$73,"*榮*")&gt;0),".",""),IF(Q11="榮",$A910,""),IF(AND(LEN(Q11)&gt;=2,ISNUMBER(SEARCH("榮",Q11))),$A910&amp;"("&amp;SUBSTITUTE(REPLACE(Q11,1,SEARCH("榮",Q11)-1,""),"榮","")&amp;""&amp;")",""))</f>
        <v/>
      </c>
      <c r="R910" s="65" t="str">
        <f ca="1">CONCATENATE(IF(AND(LEN(R909)&gt;=1,R909&lt;&gt;".",COUNTIF(R11:R$73,"*榮*")&gt;0),".",""),IF(R11="榮",$A910,""),IF(AND(LEN(R11)&gt;=2,ISNUMBER(SEARCH("榮",R11))),$A910&amp;"("&amp;SUBSTITUTE(REPLACE(R11,1,SEARCH("榮",R11)-1,""),"榮","")&amp;""&amp;")",""))</f>
        <v/>
      </c>
      <c r="S910" s="65" t="str">
        <f ca="1">CONCATENATE(IF(AND(LEN(S909)&gt;=1,S909&lt;&gt;".",COUNTIF(S11:S$73,"*榮*")&gt;0),".",""),IF(S11="榮",$A910,""),IF(AND(LEN(S11)&gt;=2,ISNUMBER(SEARCH("榮",S11))),$A910&amp;"("&amp;SUBSTITUTE(REPLACE(S11,1,SEARCH("榮",S11)-1,""),"榮","")&amp;""&amp;")",""))</f>
        <v/>
      </c>
      <c r="T910" s="65" t="str">
        <f ca="1">CONCATENATE(IF(AND(LEN(T909)&gt;=1,T909&lt;&gt;".",COUNTIF(T11:T$73,"*榮*")&gt;0),".",""),IF(T11="榮",$A910,""),IF(AND(LEN(T11)&gt;=2,ISNUMBER(SEARCH("榮",T11))),$A910&amp;"("&amp;SUBSTITUTE(REPLACE(T11,1,SEARCH("榮",T11)-1,""),"榮","")&amp;""&amp;")",""))</f>
        <v/>
      </c>
      <c r="U910" s="65" t="str">
        <f ca="1">CONCATENATE(IF(AND(LEN(U909)&gt;=1,U909&lt;&gt;".",COUNTIF(U11:U$73,"*榮*")&gt;0),".",""),IF(U11="榮",$A910,""),IF(AND(LEN(U11)&gt;=2,ISNUMBER(SEARCH("榮",U11))),$A910&amp;"("&amp;SUBSTITUTE(REPLACE(U11,1,SEARCH("榮",U11)-1,""),"榮","")&amp;""&amp;")",""))</f>
        <v/>
      </c>
      <c r="V910" s="65" t="str">
        <f ca="1">CONCATENATE(IF(AND(LEN(V909)&gt;=1,V909&lt;&gt;".",COUNTIF(V11:V$73,"*榮*")&gt;0),".",""),IF(V11="榮",$A910,""),IF(AND(LEN(V11)&gt;=2,ISNUMBER(SEARCH("榮",V11))),$A910&amp;"("&amp;SUBSTITUTE(REPLACE(V11,1,SEARCH("榮",V11)-1,""),"榮","")&amp;""&amp;")",""))</f>
        <v/>
      </c>
      <c r="W910" s="65" t="str">
        <f ca="1">CONCATENATE(IF(AND(LEN(W909)&gt;=1,W909&lt;&gt;".",COUNTIF(W11:W$73,"*榮*")&gt;0),".",""),IF(W11="榮",$A910,""),IF(AND(LEN(W11)&gt;=2,ISNUMBER(SEARCH("榮",W11))),$A910&amp;"("&amp;SUBSTITUTE(REPLACE(W11,1,SEARCH("榮",W11)-1,""),"榮","")&amp;""&amp;")",""))</f>
        <v/>
      </c>
      <c r="X910" s="65" t="str">
        <f ca="1">CONCATENATE(IF(AND(LEN(X909)&gt;=1,X909&lt;&gt;".",COUNTIF(X11:X$73,"*榮*")&gt;0),".",""),IF(X11="榮",$A910,""),IF(AND(LEN(X11)&gt;=2,ISNUMBER(SEARCH("榮",X11))),$A910&amp;"("&amp;SUBSTITUTE(REPLACE(X11,1,SEARCH("榮",X11)-1,""),"榮","")&amp;""&amp;")",""))</f>
        <v/>
      </c>
      <c r="Y910" s="65" t="str">
        <f ca="1">CONCATENATE(IF(AND(LEN(Y909)&gt;=1,Y909&lt;&gt;".",COUNTIF(Y11:Y$73,"*榮*")&gt;0),".",""),IF(Y11="榮",$A910,""),IF(AND(LEN(Y11)&gt;=2,ISNUMBER(SEARCH("榮",Y11))),$A910&amp;"("&amp;SUBSTITUTE(REPLACE(Y11,1,SEARCH("榮",Y11)-1,""),"榮","")&amp;""&amp;")",""))</f>
        <v/>
      </c>
      <c r="Z910" s="65" t="str">
        <f ca="1">CONCATENATE(IF(AND(LEN(Z909)&gt;=1,Z909&lt;&gt;".",COUNTIF(Z11:Z$73,"*榮*")&gt;0),".",""),IF(Z11="榮",$A910,""),IF(AND(LEN(Z11)&gt;=2,ISNUMBER(SEARCH("榮",Z11))),$A910&amp;"("&amp;SUBSTITUTE(REPLACE(Z11,1,SEARCH("榮",Z11)-1,""),"榮","")&amp;""&amp;")",""))</f>
        <v/>
      </c>
      <c r="AA910" s="65" t="str">
        <f ca="1">CONCATENATE(IF(AND(LEN(AA909)&gt;=1,AA909&lt;&gt;".",COUNTIF(AA11:AA$73,"*榮*")&gt;0),".",""),IF(AA11="榮",$A910,""),IF(AND(LEN(AA11)&gt;=2,ISNUMBER(SEARCH("榮",AA11))),$A910&amp;"("&amp;SUBSTITUTE(REPLACE(AA11,1,SEARCH("榮",AA11)-1,""),"榮","")&amp;""&amp;")",""))</f>
        <v/>
      </c>
      <c r="AB910" s="65" t="str">
        <f ca="1">CONCATENATE(IF(AND(LEN(AB909)&gt;=1,AB909&lt;&gt;".",COUNTIF(AB11:AB$73,"*榮*")&gt;0),".",""),IF(AB11="榮",$A910,""),IF(AND(LEN(AB11)&gt;=2,ISNUMBER(SEARCH("榮",AB11))),$A910&amp;"("&amp;SUBSTITUTE(REPLACE(AB11,1,SEARCH("榮",AB11)-1,""),"榮","")&amp;""&amp;")",""))</f>
        <v/>
      </c>
      <c r="AC910" s="65" t="str">
        <f ca="1">CONCATENATE(IF(AND(LEN(AC909)&gt;=1,AC909&lt;&gt;".",COUNTIF(AC11:AC$73,"*榮*")&gt;0),".",""),IF(AC11="榮",$A910,""),IF(AND(LEN(AC11)&gt;=2,ISNUMBER(SEARCH("榮",AC11))),$A910&amp;"("&amp;SUBSTITUTE(REPLACE(AC11,1,SEARCH("榮",AC11)-1,""),"榮","")&amp;""&amp;")",""))</f>
        <v/>
      </c>
      <c r="AD910" s="65" t="str">
        <f ca="1">CONCATENATE(IF(AND(LEN(AD909)&gt;=1,AD909&lt;&gt;".",COUNTIF(AD11:AD$73,"*榮*")&gt;0),".",""),IF(AD11="榮",$A910,""),IF(AND(LEN(AD11)&gt;=2,ISNUMBER(SEARCH("榮",AD11))),$A910&amp;"("&amp;SUBSTITUTE(REPLACE(AD11,1,SEARCH("榮",AD11)-1,""),"榮","")&amp;""&amp;")",""))</f>
        <v/>
      </c>
      <c r="AE910" s="65" t="str">
        <f ca="1">CONCATENATE(IF(AND(LEN(AE909)&gt;=1,AE909&lt;&gt;".",COUNTIF(AE11:AE$73,"*榮*")&gt;0),".",""),IF(AE11="榮",$A910,""),IF(AND(LEN(AE11)&gt;=2,ISNUMBER(SEARCH("榮",AE11))),$A910&amp;"("&amp;SUBSTITUTE(REPLACE(AE11,1,SEARCH("榮",AE11)-1,""),"榮","")&amp;""&amp;")",""))</f>
        <v/>
      </c>
      <c r="AF910" s="65" t="str">
        <f ca="1">CONCATENATE(IF(AND(LEN(AF909)&gt;=1,AF909&lt;&gt;".",COUNTIF(AF11:AF$73,"*榮*")&gt;0),".",""),IF(AF11="榮",$A910,""),IF(AND(LEN(AF11)&gt;=2,ISNUMBER(SEARCH("榮",AF11))),$A910&amp;"("&amp;SUBSTITUTE(REPLACE(AF11,1,SEARCH("榮",AF11)-1,""),"榮","")&amp;""&amp;")",""))</f>
        <v/>
      </c>
      <c r="AG910" s="65" t="str">
        <f ca="1">CONCATENATE(IF(AND(LEN(AG909)&gt;=1,AG909&lt;&gt;".",COUNTIF(AG11:AG$73,"*榮*")&gt;0),".",""),IF(AG11="榮",$A910,""),IF(AND(LEN(AG11)&gt;=2,ISNUMBER(SEARCH("榮",AG11))),$A910&amp;"("&amp;SUBSTITUTE(REPLACE(AG11,1,SEARCH("榮",AG11)-1,""),"榮","")&amp;""&amp;")",""))</f>
        <v/>
      </c>
      <c r="AH910" s="65"/>
      <c r="AI910" s="65"/>
      <c r="AJ910" s="65"/>
    </row>
    <row r="911" spans="1:55">
      <c r="A911" s="65">
        <f t="shared" si="72"/>
        <v>11</v>
      </c>
      <c r="B911" s="65" t="str">
        <f t="shared" si="72"/>
        <v>楊育鵬</v>
      </c>
      <c r="C911" s="65" t="str">
        <f ca="1">CONCATENATE(IF(AND(LEN(C910)&gt;=1,C910&lt;&gt;".",COUNTIF(C12:C$73,"*榮*")&gt;0),".",""),IF(C12="榮",$A911,""),IF(AND(LEN(C12)&gt;=2,ISNUMBER(SEARCH("榮",C12))),$A911&amp;"("&amp;SUBSTITUTE(REPLACE(C12,1,SEARCH("榮",C12)-1,""),"榮","")&amp;""&amp;")",""))</f>
        <v/>
      </c>
      <c r="D911" s="65" t="str">
        <f ca="1">CONCATENATE(IF(AND(LEN(D910)&gt;=1,D910&lt;&gt;".",COUNTIF(D12:D$73,"*榮*")&gt;0),".",""),IF(D12="榮",$A911,""),IF(AND(LEN(D12)&gt;=2,ISNUMBER(SEARCH("榮",D12))),$A911&amp;"("&amp;SUBSTITUTE(REPLACE(D12,1,SEARCH("榮",D12)-1,""),"榮","")&amp;""&amp;")",""))</f>
        <v/>
      </c>
      <c r="E911" s="65" t="str">
        <f ca="1">CONCATENATE(IF(AND(LEN(E910)&gt;=1,E910&lt;&gt;".",COUNTIF(E12:E$73,"*榮*")&gt;0),".",""),IF(E12="榮",$A911,""),IF(AND(LEN(E12)&gt;=2,ISNUMBER(SEARCH("榮",E12))),$A911&amp;"("&amp;SUBSTITUTE(REPLACE(E12,1,SEARCH("榮",E12)-1,""),"榮","")&amp;""&amp;")",""))</f>
        <v/>
      </c>
      <c r="F911" s="65" t="str">
        <f ca="1">CONCATENATE(IF(AND(LEN(F910)&gt;=1,F910&lt;&gt;".",COUNTIF(F12:F$73,"*榮*")&gt;0),".",""),IF(F12="榮",$A911,""),IF(AND(LEN(F12)&gt;=2,ISNUMBER(SEARCH("榮",F12))),$A911&amp;"("&amp;SUBSTITUTE(REPLACE(F12,1,SEARCH("榮",F12)-1,""),"榮","")&amp;""&amp;")",""))</f>
        <v/>
      </c>
      <c r="G911" s="65" t="str">
        <f ca="1">CONCATENATE(IF(AND(LEN(G910)&gt;=1,G910&lt;&gt;".",COUNTIF(G12:G$73,"*榮*")&gt;0),".",""),IF(G12="榮",$A911,""),IF(AND(LEN(G12)&gt;=2,ISNUMBER(SEARCH("榮",G12))),$A911&amp;"("&amp;SUBSTITUTE(REPLACE(G12,1,SEARCH("榮",G12)-1,""),"榮","")&amp;""&amp;")",""))</f>
        <v/>
      </c>
      <c r="H911" s="65" t="str">
        <f ca="1">CONCATENATE(IF(AND(LEN(H910)&gt;=1,H910&lt;&gt;".",COUNTIF(H12:H$73,"*榮*")&gt;0),".",""),IF(H12="榮",$A911,""),IF(AND(LEN(H12)&gt;=2,ISNUMBER(SEARCH("榮",H12))),$A911&amp;"("&amp;SUBSTITUTE(REPLACE(H12,1,SEARCH("榮",H12)-1,""),"榮","")&amp;""&amp;")",""))</f>
        <v/>
      </c>
      <c r="I911" s="65" t="str">
        <f ca="1">CONCATENATE(IF(AND(LEN(I910)&gt;=1,I910&lt;&gt;".",COUNTIF(I12:I$73,"*榮*")&gt;0),".",""),IF(I12="榮",$A911,""),IF(AND(LEN(I12)&gt;=2,ISNUMBER(SEARCH("榮",I12))),$A911&amp;"("&amp;SUBSTITUTE(REPLACE(I12,1,SEARCH("榮",I12)-1,""),"榮","")&amp;""&amp;")",""))</f>
        <v/>
      </c>
      <c r="J911" s="65" t="str">
        <f ca="1">CONCATENATE(IF(AND(LEN(J910)&gt;=1,J910&lt;&gt;".",COUNTIF(J12:J$73,"*榮*")&gt;0),".",""),IF(J12="榮",$A911,""),IF(AND(LEN(J12)&gt;=2,ISNUMBER(SEARCH("榮",J12))),$A911&amp;"("&amp;SUBSTITUTE(REPLACE(J12,1,SEARCH("榮",J12)-1,""),"榮","")&amp;""&amp;")",""))</f>
        <v/>
      </c>
      <c r="K911" s="65" t="str">
        <f ca="1">CONCATENATE(IF(AND(LEN(K910)&gt;=1,K910&lt;&gt;".",COUNTIF(K12:K$73,"*榮*")&gt;0),".",""),IF(K12="榮",$A911,""),IF(AND(LEN(K12)&gt;=2,ISNUMBER(SEARCH("榮",K12))),$A911&amp;"("&amp;SUBSTITUTE(REPLACE(K12,1,SEARCH("榮",K12)-1,""),"榮","")&amp;""&amp;")",""))</f>
        <v/>
      </c>
      <c r="L911" s="65" t="str">
        <f ca="1">CONCATENATE(IF(AND(LEN(L910)&gt;=1,L910&lt;&gt;".",COUNTIF(L12:L$73,"*榮*")&gt;0),".",""),IF(L12="榮",$A911,""),IF(AND(LEN(L12)&gt;=2,ISNUMBER(SEARCH("榮",L12))),$A911&amp;"("&amp;SUBSTITUTE(REPLACE(L12,1,SEARCH("榮",L12)-1,""),"榮","")&amp;""&amp;")",""))</f>
        <v/>
      </c>
      <c r="M911" s="65" t="str">
        <f ca="1">CONCATENATE(IF(AND(LEN(M910)&gt;=1,M910&lt;&gt;".",COUNTIF(M12:M$73,"*榮*")&gt;0),".",""),IF(M12="榮",$A911,""),IF(AND(LEN(M12)&gt;=2,ISNUMBER(SEARCH("榮",M12))),$A911&amp;"("&amp;SUBSTITUTE(REPLACE(M12,1,SEARCH("榮",M12)-1,""),"榮","")&amp;""&amp;")",""))</f>
        <v/>
      </c>
      <c r="N911" s="65" t="str">
        <f ca="1">CONCATENATE(IF(AND(LEN(N910)&gt;=1,N910&lt;&gt;".",COUNTIF(N12:N$73,"*榮*")&gt;0),".",""),IF(N12="榮",$A911,""),IF(AND(LEN(N12)&gt;=2,ISNUMBER(SEARCH("榮",N12))),$A911&amp;"("&amp;SUBSTITUTE(REPLACE(N12,1,SEARCH("榮",N12)-1,""),"榮","")&amp;""&amp;")",""))</f>
        <v/>
      </c>
      <c r="O911" s="65" t="str">
        <f ca="1">CONCATENATE(IF(AND(LEN(O910)&gt;=1,O910&lt;&gt;".",COUNTIF(O12:O$73,"*榮*")&gt;0),".",""),IF(O12="榮",$A911,""),IF(AND(LEN(O12)&gt;=2,ISNUMBER(SEARCH("榮",O12))),$A911&amp;"("&amp;SUBSTITUTE(REPLACE(O12,1,SEARCH("榮",O12)-1,""),"榮","")&amp;""&amp;")",""))</f>
        <v/>
      </c>
      <c r="P911" s="65" t="str">
        <f ca="1">CONCATENATE(IF(AND(LEN(P910)&gt;=1,P910&lt;&gt;".",COUNTIF(P12:P$73,"*榮*")&gt;0),".",""),IF(P12="榮",$A911,""),IF(AND(LEN(P12)&gt;=2,ISNUMBER(SEARCH("榮",P12))),$A911&amp;"("&amp;SUBSTITUTE(REPLACE(P12,1,SEARCH("榮",P12)-1,""),"榮","")&amp;""&amp;")",""))</f>
        <v/>
      </c>
      <c r="Q911" s="65" t="str">
        <f ca="1">CONCATENATE(IF(AND(LEN(Q910)&gt;=1,Q910&lt;&gt;".",COUNTIF(Q12:Q$73,"*榮*")&gt;0),".",""),IF(Q12="榮",$A911,""),IF(AND(LEN(Q12)&gt;=2,ISNUMBER(SEARCH("榮",Q12))),$A911&amp;"("&amp;SUBSTITUTE(REPLACE(Q12,1,SEARCH("榮",Q12)-1,""),"榮","")&amp;""&amp;")",""))</f>
        <v/>
      </c>
      <c r="R911" s="65" t="str">
        <f ca="1">CONCATENATE(IF(AND(LEN(R910)&gt;=1,R910&lt;&gt;".",COUNTIF(R12:R$73,"*榮*")&gt;0),".",""),IF(R12="榮",$A911,""),IF(AND(LEN(R12)&gt;=2,ISNUMBER(SEARCH("榮",R12))),$A911&amp;"("&amp;SUBSTITUTE(REPLACE(R12,1,SEARCH("榮",R12)-1,""),"榮","")&amp;""&amp;")",""))</f>
        <v/>
      </c>
      <c r="S911" s="65" t="str">
        <f ca="1">CONCATENATE(IF(AND(LEN(S910)&gt;=1,S910&lt;&gt;".",COUNTIF(S12:S$73,"*榮*")&gt;0),".",""),IF(S12="榮",$A911,""),IF(AND(LEN(S12)&gt;=2,ISNUMBER(SEARCH("榮",S12))),$A911&amp;"("&amp;SUBSTITUTE(REPLACE(S12,1,SEARCH("榮",S12)-1,""),"榮","")&amp;""&amp;")",""))</f>
        <v/>
      </c>
      <c r="T911" s="65" t="str">
        <f ca="1">CONCATENATE(IF(AND(LEN(T910)&gt;=1,T910&lt;&gt;".",COUNTIF(T12:T$73,"*榮*")&gt;0),".",""),IF(T12="榮",$A911,""),IF(AND(LEN(T12)&gt;=2,ISNUMBER(SEARCH("榮",T12))),$A911&amp;"("&amp;SUBSTITUTE(REPLACE(T12,1,SEARCH("榮",T12)-1,""),"榮","")&amp;""&amp;")",""))</f>
        <v/>
      </c>
      <c r="U911" s="65" t="str">
        <f ca="1">CONCATENATE(IF(AND(LEN(U910)&gt;=1,U910&lt;&gt;".",COUNTIF(U12:U$73,"*榮*")&gt;0),".",""),IF(U12="榮",$A911,""),IF(AND(LEN(U12)&gt;=2,ISNUMBER(SEARCH("榮",U12))),$A911&amp;"("&amp;SUBSTITUTE(REPLACE(U12,1,SEARCH("榮",U12)-1,""),"榮","")&amp;""&amp;")",""))</f>
        <v/>
      </c>
      <c r="V911" s="65" t="str">
        <f ca="1">CONCATENATE(IF(AND(LEN(V910)&gt;=1,V910&lt;&gt;".",COUNTIF(V12:V$73,"*榮*")&gt;0),".",""),IF(V12="榮",$A911,""),IF(AND(LEN(V12)&gt;=2,ISNUMBER(SEARCH("榮",V12))),$A911&amp;"("&amp;SUBSTITUTE(REPLACE(V12,1,SEARCH("榮",V12)-1,""),"榮","")&amp;""&amp;")",""))</f>
        <v/>
      </c>
      <c r="W911" s="65" t="str">
        <f ca="1">CONCATENATE(IF(AND(LEN(W910)&gt;=1,W910&lt;&gt;".",COUNTIF(W12:W$73,"*榮*")&gt;0),".",""),IF(W12="榮",$A911,""),IF(AND(LEN(W12)&gt;=2,ISNUMBER(SEARCH("榮",W12))),$A911&amp;"("&amp;SUBSTITUTE(REPLACE(W12,1,SEARCH("榮",W12)-1,""),"榮","")&amp;""&amp;")",""))</f>
        <v/>
      </c>
      <c r="X911" s="65" t="str">
        <f ca="1">CONCATENATE(IF(AND(LEN(X910)&gt;=1,X910&lt;&gt;".",COUNTIF(X12:X$73,"*榮*")&gt;0),".",""),IF(X12="榮",$A911,""),IF(AND(LEN(X12)&gt;=2,ISNUMBER(SEARCH("榮",X12))),$A911&amp;"("&amp;SUBSTITUTE(REPLACE(X12,1,SEARCH("榮",X12)-1,""),"榮","")&amp;""&amp;")",""))</f>
        <v/>
      </c>
      <c r="Y911" s="65" t="str">
        <f ca="1">CONCATENATE(IF(AND(LEN(Y910)&gt;=1,Y910&lt;&gt;".",COUNTIF(Y12:Y$73,"*榮*")&gt;0),".",""),IF(Y12="榮",$A911,""),IF(AND(LEN(Y12)&gt;=2,ISNUMBER(SEARCH("榮",Y12))),$A911&amp;"("&amp;SUBSTITUTE(REPLACE(Y12,1,SEARCH("榮",Y12)-1,""),"榮","")&amp;""&amp;")",""))</f>
        <v/>
      </c>
      <c r="Z911" s="65" t="str">
        <f ca="1">CONCATENATE(IF(AND(LEN(Z910)&gt;=1,Z910&lt;&gt;".",COUNTIF(Z12:Z$73,"*榮*")&gt;0),".",""),IF(Z12="榮",$A911,""),IF(AND(LEN(Z12)&gt;=2,ISNUMBER(SEARCH("榮",Z12))),$A911&amp;"("&amp;SUBSTITUTE(REPLACE(Z12,1,SEARCH("榮",Z12)-1,""),"榮","")&amp;""&amp;")",""))</f>
        <v/>
      </c>
      <c r="AA911" s="65" t="str">
        <f ca="1">CONCATENATE(IF(AND(LEN(AA910)&gt;=1,AA910&lt;&gt;".",COUNTIF(AA12:AA$73,"*榮*")&gt;0),".",""),IF(AA12="榮",$A911,""),IF(AND(LEN(AA12)&gt;=2,ISNUMBER(SEARCH("榮",AA12))),$A911&amp;"("&amp;SUBSTITUTE(REPLACE(AA12,1,SEARCH("榮",AA12)-1,""),"榮","")&amp;""&amp;")",""))</f>
        <v/>
      </c>
      <c r="AB911" s="65" t="str">
        <f ca="1">CONCATENATE(IF(AND(LEN(AB910)&gt;=1,AB910&lt;&gt;".",COUNTIF(AB12:AB$73,"*榮*")&gt;0),".",""),IF(AB12="榮",$A911,""),IF(AND(LEN(AB12)&gt;=2,ISNUMBER(SEARCH("榮",AB12))),$A911&amp;"("&amp;SUBSTITUTE(REPLACE(AB12,1,SEARCH("榮",AB12)-1,""),"榮","")&amp;""&amp;")",""))</f>
        <v/>
      </c>
      <c r="AC911" s="65" t="str">
        <f ca="1">CONCATENATE(IF(AND(LEN(AC910)&gt;=1,AC910&lt;&gt;".",COUNTIF(AC12:AC$73,"*榮*")&gt;0),".",""),IF(AC12="榮",$A911,""),IF(AND(LEN(AC12)&gt;=2,ISNUMBER(SEARCH("榮",AC12))),$A911&amp;"("&amp;SUBSTITUTE(REPLACE(AC12,1,SEARCH("榮",AC12)-1,""),"榮","")&amp;""&amp;")",""))</f>
        <v/>
      </c>
      <c r="AD911" s="65" t="str">
        <f ca="1">CONCATENATE(IF(AND(LEN(AD910)&gt;=1,AD910&lt;&gt;".",COUNTIF(AD12:AD$73,"*榮*")&gt;0),".",""),IF(AD12="榮",$A911,""),IF(AND(LEN(AD12)&gt;=2,ISNUMBER(SEARCH("榮",AD12))),$A911&amp;"("&amp;SUBSTITUTE(REPLACE(AD12,1,SEARCH("榮",AD12)-1,""),"榮","")&amp;""&amp;")",""))</f>
        <v/>
      </c>
      <c r="AE911" s="65" t="str">
        <f ca="1">CONCATENATE(IF(AND(LEN(AE910)&gt;=1,AE910&lt;&gt;".",COUNTIF(AE12:AE$73,"*榮*")&gt;0),".",""),IF(AE12="榮",$A911,""),IF(AND(LEN(AE12)&gt;=2,ISNUMBER(SEARCH("榮",AE12))),$A911&amp;"("&amp;SUBSTITUTE(REPLACE(AE12,1,SEARCH("榮",AE12)-1,""),"榮","")&amp;""&amp;")",""))</f>
        <v/>
      </c>
      <c r="AF911" s="65" t="str">
        <f ca="1">CONCATENATE(IF(AND(LEN(AF910)&gt;=1,AF910&lt;&gt;".",COUNTIF(AF12:AF$73,"*榮*")&gt;0),".",""),IF(AF12="榮",$A911,""),IF(AND(LEN(AF12)&gt;=2,ISNUMBER(SEARCH("榮",AF12))),$A911&amp;"("&amp;SUBSTITUTE(REPLACE(AF12,1,SEARCH("榮",AF12)-1,""),"榮","")&amp;""&amp;")",""))</f>
        <v/>
      </c>
      <c r="AG911" s="65" t="str">
        <f ca="1">CONCATENATE(IF(AND(LEN(AG910)&gt;=1,AG910&lt;&gt;".",COUNTIF(AG12:AG$73,"*榮*")&gt;0),".",""),IF(AG12="榮",$A911,""),IF(AND(LEN(AG12)&gt;=2,ISNUMBER(SEARCH("榮",AG12))),$A911&amp;"("&amp;SUBSTITUTE(REPLACE(AG12,1,SEARCH("榮",AG12)-1,""),"榮","")&amp;""&amp;")",""))</f>
        <v/>
      </c>
      <c r="AH911" s="65"/>
      <c r="AI911" s="65"/>
      <c r="AJ911" s="65"/>
    </row>
    <row r="912" spans="1:55">
      <c r="A912" s="65">
        <f t="shared" si="72"/>
        <v>12</v>
      </c>
      <c r="B912" s="65" t="str">
        <f t="shared" si="72"/>
        <v>張德富</v>
      </c>
      <c r="C912" s="65" t="str">
        <f ca="1">CONCATENATE(IF(AND(LEN(C911)&gt;=1,C911&lt;&gt;".",COUNTIF(C13:C$73,"*榮*")&gt;0),".",""),IF(C13="榮",$A912,""),IF(AND(LEN(C13)&gt;=2,ISNUMBER(SEARCH("榮",C13))),$A912&amp;"("&amp;SUBSTITUTE(REPLACE(C13,1,SEARCH("榮",C13)-1,""),"榮","")&amp;""&amp;")",""))</f>
        <v/>
      </c>
      <c r="D912" s="65" t="str">
        <f ca="1">CONCATENATE(IF(AND(LEN(D911)&gt;=1,D911&lt;&gt;".",COUNTIF(D13:D$73,"*榮*")&gt;0),".",""),IF(D13="榮",$A912,""),IF(AND(LEN(D13)&gt;=2,ISNUMBER(SEARCH("榮",D13))),$A912&amp;"("&amp;SUBSTITUTE(REPLACE(D13,1,SEARCH("榮",D13)-1,""),"榮","")&amp;""&amp;")",""))</f>
        <v/>
      </c>
      <c r="E912" s="65" t="str">
        <f ca="1">CONCATENATE(IF(AND(LEN(E911)&gt;=1,E911&lt;&gt;".",COUNTIF(E13:E$73,"*榮*")&gt;0),".",""),IF(E13="榮",$A912,""),IF(AND(LEN(E13)&gt;=2,ISNUMBER(SEARCH("榮",E13))),$A912&amp;"("&amp;SUBSTITUTE(REPLACE(E13,1,SEARCH("榮",E13)-1,""),"榮","")&amp;""&amp;")",""))</f>
        <v/>
      </c>
      <c r="F912" s="65" t="str">
        <f ca="1">CONCATENATE(IF(AND(LEN(F911)&gt;=1,F911&lt;&gt;".",COUNTIF(F13:F$73,"*榮*")&gt;0),".",""),IF(F13="榮",$A912,""),IF(AND(LEN(F13)&gt;=2,ISNUMBER(SEARCH("榮",F13))),$A912&amp;"("&amp;SUBSTITUTE(REPLACE(F13,1,SEARCH("榮",F13)-1,""),"榮","")&amp;""&amp;")",""))</f>
        <v/>
      </c>
      <c r="G912" s="65" t="str">
        <f ca="1">CONCATENATE(IF(AND(LEN(G911)&gt;=1,G911&lt;&gt;".",COUNTIF(G13:G$73,"*榮*")&gt;0),".",""),IF(G13="榮",$A912,""),IF(AND(LEN(G13)&gt;=2,ISNUMBER(SEARCH("榮",G13))),$A912&amp;"("&amp;SUBSTITUTE(REPLACE(G13,1,SEARCH("榮",G13)-1,""),"榮","")&amp;""&amp;")",""))</f>
        <v/>
      </c>
      <c r="H912" s="65" t="str">
        <f ca="1">CONCATENATE(IF(AND(LEN(H911)&gt;=1,H911&lt;&gt;".",COUNTIF(H13:H$73,"*榮*")&gt;0),".",""),IF(H13="榮",$A912,""),IF(AND(LEN(H13)&gt;=2,ISNUMBER(SEARCH("榮",H13))),$A912&amp;"("&amp;SUBSTITUTE(REPLACE(H13,1,SEARCH("榮",H13)-1,""),"榮","")&amp;""&amp;")",""))</f>
        <v/>
      </c>
      <c r="I912" s="65" t="str">
        <f ca="1">CONCATENATE(IF(AND(LEN(I911)&gt;=1,I911&lt;&gt;".",COUNTIF(I13:I$73,"*榮*")&gt;0),".",""),IF(I13="榮",$A912,""),IF(AND(LEN(I13)&gt;=2,ISNUMBER(SEARCH("榮",I13))),$A912&amp;"("&amp;SUBSTITUTE(REPLACE(I13,1,SEARCH("榮",I13)-1,""),"榮","")&amp;""&amp;")",""))</f>
        <v/>
      </c>
      <c r="J912" s="65" t="str">
        <f ca="1">CONCATENATE(IF(AND(LEN(J911)&gt;=1,J911&lt;&gt;".",COUNTIF(J13:J$73,"*榮*")&gt;0),".",""),IF(J13="榮",$A912,""),IF(AND(LEN(J13)&gt;=2,ISNUMBER(SEARCH("榮",J13))),$A912&amp;"("&amp;SUBSTITUTE(REPLACE(J13,1,SEARCH("榮",J13)-1,""),"榮","")&amp;""&amp;")",""))</f>
        <v/>
      </c>
      <c r="K912" s="65" t="str">
        <f ca="1">CONCATENATE(IF(AND(LEN(K911)&gt;=1,K911&lt;&gt;".",COUNTIF(K13:K$73,"*榮*")&gt;0),".",""),IF(K13="榮",$A912,""),IF(AND(LEN(K13)&gt;=2,ISNUMBER(SEARCH("榮",K13))),$A912&amp;"("&amp;SUBSTITUTE(REPLACE(K13,1,SEARCH("榮",K13)-1,""),"榮","")&amp;""&amp;")",""))</f>
        <v/>
      </c>
      <c r="L912" s="65" t="str">
        <f ca="1">CONCATENATE(IF(AND(LEN(L911)&gt;=1,L911&lt;&gt;".",COUNTIF(L13:L$73,"*榮*")&gt;0),".",""),IF(L13="榮",$A912,""),IF(AND(LEN(L13)&gt;=2,ISNUMBER(SEARCH("榮",L13))),$A912&amp;"("&amp;SUBSTITUTE(REPLACE(L13,1,SEARCH("榮",L13)-1,""),"榮","")&amp;""&amp;")",""))</f>
        <v/>
      </c>
      <c r="M912" s="65" t="str">
        <f ca="1">CONCATENATE(IF(AND(LEN(M911)&gt;=1,M911&lt;&gt;".",COUNTIF(M13:M$73,"*榮*")&gt;0),".",""),IF(M13="榮",$A912,""),IF(AND(LEN(M13)&gt;=2,ISNUMBER(SEARCH("榮",M13))),$A912&amp;"("&amp;SUBSTITUTE(REPLACE(M13,1,SEARCH("榮",M13)-1,""),"榮","")&amp;""&amp;")",""))</f>
        <v/>
      </c>
      <c r="N912" s="65" t="str">
        <f ca="1">CONCATENATE(IF(AND(LEN(N911)&gt;=1,N911&lt;&gt;".",COUNTIF(N13:N$73,"*榮*")&gt;0),".",""),IF(N13="榮",$A912,""),IF(AND(LEN(N13)&gt;=2,ISNUMBER(SEARCH("榮",N13))),$A912&amp;"("&amp;SUBSTITUTE(REPLACE(N13,1,SEARCH("榮",N13)-1,""),"榮","")&amp;""&amp;")",""))</f>
        <v/>
      </c>
      <c r="O912" s="65" t="str">
        <f ca="1">CONCATENATE(IF(AND(LEN(O911)&gt;=1,O911&lt;&gt;".",COUNTIF(O13:O$73,"*榮*")&gt;0),".",""),IF(O13="榮",$A912,""),IF(AND(LEN(O13)&gt;=2,ISNUMBER(SEARCH("榮",O13))),$A912&amp;"("&amp;SUBSTITUTE(REPLACE(O13,1,SEARCH("榮",O13)-1,""),"榮","")&amp;""&amp;")",""))</f>
        <v/>
      </c>
      <c r="P912" s="65" t="str">
        <f ca="1">CONCATENATE(IF(AND(LEN(P911)&gt;=1,P911&lt;&gt;".",COUNTIF(P13:P$73,"*榮*")&gt;0),".",""),IF(P13="榮",$A912,""),IF(AND(LEN(P13)&gt;=2,ISNUMBER(SEARCH("榮",P13))),$A912&amp;"("&amp;SUBSTITUTE(REPLACE(P13,1,SEARCH("榮",P13)-1,""),"榮","")&amp;""&amp;")",""))</f>
        <v/>
      </c>
      <c r="Q912" s="65" t="str">
        <f ca="1">CONCATENATE(IF(AND(LEN(Q911)&gt;=1,Q911&lt;&gt;".",COUNTIF(Q13:Q$73,"*榮*")&gt;0),".",""),IF(Q13="榮",$A912,""),IF(AND(LEN(Q13)&gt;=2,ISNUMBER(SEARCH("榮",Q13))),$A912&amp;"("&amp;SUBSTITUTE(REPLACE(Q13,1,SEARCH("榮",Q13)-1,""),"榮","")&amp;""&amp;")",""))</f>
        <v/>
      </c>
      <c r="R912" s="65" t="str">
        <f ca="1">CONCATENATE(IF(AND(LEN(R911)&gt;=1,R911&lt;&gt;".",COUNTIF(R13:R$73,"*榮*")&gt;0),".",""),IF(R13="榮",$A912,""),IF(AND(LEN(R13)&gt;=2,ISNUMBER(SEARCH("榮",R13))),$A912&amp;"("&amp;SUBSTITUTE(REPLACE(R13,1,SEARCH("榮",R13)-1,""),"榮","")&amp;""&amp;")",""))</f>
        <v/>
      </c>
      <c r="S912" s="65" t="str">
        <f ca="1">CONCATENATE(IF(AND(LEN(S911)&gt;=1,S911&lt;&gt;".",COUNTIF(S13:S$73,"*榮*")&gt;0),".",""),IF(S13="榮",$A912,""),IF(AND(LEN(S13)&gt;=2,ISNUMBER(SEARCH("榮",S13))),$A912&amp;"("&amp;SUBSTITUTE(REPLACE(S13,1,SEARCH("榮",S13)-1,""),"榮","")&amp;""&amp;")",""))</f>
        <v/>
      </c>
      <c r="T912" s="65" t="str">
        <f ca="1">CONCATENATE(IF(AND(LEN(T911)&gt;=1,T911&lt;&gt;".",COUNTIF(T13:T$73,"*榮*")&gt;0),".",""),IF(T13="榮",$A912,""),IF(AND(LEN(T13)&gt;=2,ISNUMBER(SEARCH("榮",T13))),$A912&amp;"("&amp;SUBSTITUTE(REPLACE(T13,1,SEARCH("榮",T13)-1,""),"榮","")&amp;""&amp;")",""))</f>
        <v/>
      </c>
      <c r="U912" s="65" t="str">
        <f ca="1">CONCATENATE(IF(AND(LEN(U911)&gt;=1,U911&lt;&gt;".",COUNTIF(U13:U$73,"*榮*")&gt;0),".",""),IF(U13="榮",$A912,""),IF(AND(LEN(U13)&gt;=2,ISNUMBER(SEARCH("榮",U13))),$A912&amp;"("&amp;SUBSTITUTE(REPLACE(U13,1,SEARCH("榮",U13)-1,""),"榮","")&amp;""&amp;")",""))</f>
        <v/>
      </c>
      <c r="V912" s="65" t="str">
        <f ca="1">CONCATENATE(IF(AND(LEN(V911)&gt;=1,V911&lt;&gt;".",COUNTIF(V13:V$73,"*榮*")&gt;0),".",""),IF(V13="榮",$A912,""),IF(AND(LEN(V13)&gt;=2,ISNUMBER(SEARCH("榮",V13))),$A912&amp;"("&amp;SUBSTITUTE(REPLACE(V13,1,SEARCH("榮",V13)-1,""),"榮","")&amp;""&amp;")",""))</f>
        <v/>
      </c>
      <c r="W912" s="65" t="str">
        <f ca="1">CONCATENATE(IF(AND(LEN(W911)&gt;=1,W911&lt;&gt;".",COUNTIF(W13:W$73,"*榮*")&gt;0),".",""),IF(W13="榮",$A912,""),IF(AND(LEN(W13)&gt;=2,ISNUMBER(SEARCH("榮",W13))),$A912&amp;"("&amp;SUBSTITUTE(REPLACE(W13,1,SEARCH("榮",W13)-1,""),"榮","")&amp;""&amp;")",""))</f>
        <v/>
      </c>
      <c r="X912" s="65" t="str">
        <f ca="1">CONCATENATE(IF(AND(LEN(X911)&gt;=1,X911&lt;&gt;".",COUNTIF(X13:X$73,"*榮*")&gt;0),".",""),IF(X13="榮",$A912,""),IF(AND(LEN(X13)&gt;=2,ISNUMBER(SEARCH("榮",X13))),$A912&amp;"("&amp;SUBSTITUTE(REPLACE(X13,1,SEARCH("榮",X13)-1,""),"榮","")&amp;""&amp;")",""))</f>
        <v/>
      </c>
      <c r="Y912" s="65" t="str">
        <f ca="1">CONCATENATE(IF(AND(LEN(Y911)&gt;=1,Y911&lt;&gt;".",COUNTIF(Y13:Y$73,"*榮*")&gt;0),".",""),IF(Y13="榮",$A912,""),IF(AND(LEN(Y13)&gt;=2,ISNUMBER(SEARCH("榮",Y13))),$A912&amp;"("&amp;SUBSTITUTE(REPLACE(Y13,1,SEARCH("榮",Y13)-1,""),"榮","")&amp;""&amp;")",""))</f>
        <v/>
      </c>
      <c r="Z912" s="65" t="str">
        <f ca="1">CONCATENATE(IF(AND(LEN(Z911)&gt;=1,Z911&lt;&gt;".",COUNTIF(Z13:Z$73,"*榮*")&gt;0),".",""),IF(Z13="榮",$A912,""),IF(AND(LEN(Z13)&gt;=2,ISNUMBER(SEARCH("榮",Z13))),$A912&amp;"("&amp;SUBSTITUTE(REPLACE(Z13,1,SEARCH("榮",Z13)-1,""),"榮","")&amp;""&amp;")",""))</f>
        <v/>
      </c>
      <c r="AA912" s="65" t="str">
        <f ca="1">CONCATENATE(IF(AND(LEN(AA911)&gt;=1,AA911&lt;&gt;".",COUNTIF(AA13:AA$73,"*榮*")&gt;0),".",""),IF(AA13="榮",$A912,""),IF(AND(LEN(AA13)&gt;=2,ISNUMBER(SEARCH("榮",AA13))),$A912&amp;"("&amp;SUBSTITUTE(REPLACE(AA13,1,SEARCH("榮",AA13)-1,""),"榮","")&amp;""&amp;")",""))</f>
        <v/>
      </c>
      <c r="AB912" s="65" t="str">
        <f ca="1">CONCATENATE(IF(AND(LEN(AB911)&gt;=1,AB911&lt;&gt;".",COUNTIF(AB13:AB$73,"*榮*")&gt;0),".",""),IF(AB13="榮",$A912,""),IF(AND(LEN(AB13)&gt;=2,ISNUMBER(SEARCH("榮",AB13))),$A912&amp;"("&amp;SUBSTITUTE(REPLACE(AB13,1,SEARCH("榮",AB13)-1,""),"榮","")&amp;""&amp;")",""))</f>
        <v/>
      </c>
      <c r="AC912" s="65" t="str">
        <f ca="1">CONCATENATE(IF(AND(LEN(AC911)&gt;=1,AC911&lt;&gt;".",COUNTIF(AC13:AC$73,"*榮*")&gt;0),".",""),IF(AC13="榮",$A912,""),IF(AND(LEN(AC13)&gt;=2,ISNUMBER(SEARCH("榮",AC13))),$A912&amp;"("&amp;SUBSTITUTE(REPLACE(AC13,1,SEARCH("榮",AC13)-1,""),"榮","")&amp;""&amp;")",""))</f>
        <v/>
      </c>
      <c r="AD912" s="65" t="str">
        <f ca="1">CONCATENATE(IF(AND(LEN(AD911)&gt;=1,AD911&lt;&gt;".",COUNTIF(AD13:AD$73,"*榮*")&gt;0),".",""),IF(AD13="榮",$A912,""),IF(AND(LEN(AD13)&gt;=2,ISNUMBER(SEARCH("榮",AD13))),$A912&amp;"("&amp;SUBSTITUTE(REPLACE(AD13,1,SEARCH("榮",AD13)-1,""),"榮","")&amp;""&amp;")",""))</f>
        <v/>
      </c>
      <c r="AE912" s="65" t="str">
        <f ca="1">CONCATENATE(IF(AND(LEN(AE911)&gt;=1,AE911&lt;&gt;".",COUNTIF(AE13:AE$73,"*榮*")&gt;0),".",""),IF(AE13="榮",$A912,""),IF(AND(LEN(AE13)&gt;=2,ISNUMBER(SEARCH("榮",AE13))),$A912&amp;"("&amp;SUBSTITUTE(REPLACE(AE13,1,SEARCH("榮",AE13)-1,""),"榮","")&amp;""&amp;")",""))</f>
        <v/>
      </c>
      <c r="AF912" s="65" t="str">
        <f ca="1">CONCATENATE(IF(AND(LEN(AF911)&gt;=1,AF911&lt;&gt;".",COUNTIF(AF13:AF$73,"*榮*")&gt;0),".",""),IF(AF13="榮",$A912,""),IF(AND(LEN(AF13)&gt;=2,ISNUMBER(SEARCH("榮",AF13))),$A912&amp;"("&amp;SUBSTITUTE(REPLACE(AF13,1,SEARCH("榮",AF13)-1,""),"榮","")&amp;""&amp;")",""))</f>
        <v/>
      </c>
      <c r="AG912" s="65" t="str">
        <f ca="1">CONCATENATE(IF(AND(LEN(AG911)&gt;=1,AG911&lt;&gt;".",COUNTIF(AG13:AG$73,"*榮*")&gt;0),".",""),IF(AG13="榮",$A912,""),IF(AND(LEN(AG13)&gt;=2,ISNUMBER(SEARCH("榮",AG13))),$A912&amp;"("&amp;SUBSTITUTE(REPLACE(AG13,1,SEARCH("榮",AG13)-1,""),"榮","")&amp;""&amp;")",""))</f>
        <v/>
      </c>
      <c r="AH912" s="65"/>
      <c r="AI912" s="65"/>
      <c r="AJ912" s="65"/>
    </row>
    <row r="913" spans="1:36">
      <c r="A913" s="65">
        <f t="shared" si="72"/>
        <v>13</v>
      </c>
      <c r="B913" s="65" t="str">
        <f t="shared" si="72"/>
        <v>柯俊亦</v>
      </c>
      <c r="C913" s="65" t="str">
        <f ca="1">CONCATENATE(IF(AND(LEN(C912)&gt;=1,C912&lt;&gt;".",COUNTIF(C14:C$73,"*榮*")&gt;0),".",""),IF(C14="榮",$A913,""),IF(AND(LEN(C14)&gt;=2,ISNUMBER(SEARCH("榮",C14))),$A913&amp;"("&amp;SUBSTITUTE(REPLACE(C14,1,SEARCH("榮",C14)-1,""),"榮","")&amp;""&amp;")",""))</f>
        <v/>
      </c>
      <c r="D913" s="65" t="str">
        <f ca="1">CONCATENATE(IF(AND(LEN(D912)&gt;=1,D912&lt;&gt;".",COUNTIF(D14:D$73,"*榮*")&gt;0),".",""),IF(D14="榮",$A913,""),IF(AND(LEN(D14)&gt;=2,ISNUMBER(SEARCH("榮",D14))),$A913&amp;"("&amp;SUBSTITUTE(REPLACE(D14,1,SEARCH("榮",D14)-1,""),"榮","")&amp;""&amp;")",""))</f>
        <v/>
      </c>
      <c r="E913" s="65" t="str">
        <f ca="1">CONCATENATE(IF(AND(LEN(E912)&gt;=1,E912&lt;&gt;".",COUNTIF(E14:E$73,"*榮*")&gt;0),".",""),IF(E14="榮",$A913,""),IF(AND(LEN(E14)&gt;=2,ISNUMBER(SEARCH("榮",E14))),$A913&amp;"("&amp;SUBSTITUTE(REPLACE(E14,1,SEARCH("榮",E14)-1,""),"榮","")&amp;""&amp;")",""))</f>
        <v/>
      </c>
      <c r="F913" s="65" t="str">
        <f ca="1">CONCATENATE(IF(AND(LEN(F912)&gt;=1,F912&lt;&gt;".",COUNTIF(F14:F$73,"*榮*")&gt;0),".",""),IF(F14="榮",$A913,""),IF(AND(LEN(F14)&gt;=2,ISNUMBER(SEARCH("榮",F14))),$A913&amp;"("&amp;SUBSTITUTE(REPLACE(F14,1,SEARCH("榮",F14)-1,""),"榮","")&amp;""&amp;")",""))</f>
        <v/>
      </c>
      <c r="G913" s="65" t="str">
        <f ca="1">CONCATENATE(IF(AND(LEN(G912)&gt;=1,G912&lt;&gt;".",COUNTIF(G14:G$73,"*榮*")&gt;0),".",""),IF(G14="榮",$A913,""),IF(AND(LEN(G14)&gt;=2,ISNUMBER(SEARCH("榮",G14))),$A913&amp;"("&amp;SUBSTITUTE(REPLACE(G14,1,SEARCH("榮",G14)-1,""),"榮","")&amp;""&amp;")",""))</f>
        <v/>
      </c>
      <c r="H913" s="65" t="str">
        <f ca="1">CONCATENATE(IF(AND(LEN(H912)&gt;=1,H912&lt;&gt;".",COUNTIF(H14:H$73,"*榮*")&gt;0),".",""),IF(H14="榮",$A913,""),IF(AND(LEN(H14)&gt;=2,ISNUMBER(SEARCH("榮",H14))),$A913&amp;"("&amp;SUBSTITUTE(REPLACE(H14,1,SEARCH("榮",H14)-1,""),"榮","")&amp;""&amp;")",""))</f>
        <v/>
      </c>
      <c r="I913" s="65" t="str">
        <f ca="1">CONCATENATE(IF(AND(LEN(I912)&gt;=1,I912&lt;&gt;".",COUNTIF(I14:I$73,"*榮*")&gt;0),".",""),IF(I14="榮",$A913,""),IF(AND(LEN(I14)&gt;=2,ISNUMBER(SEARCH("榮",I14))),$A913&amp;"("&amp;SUBSTITUTE(REPLACE(I14,1,SEARCH("榮",I14)-1,""),"榮","")&amp;""&amp;")",""))</f>
        <v/>
      </c>
      <c r="J913" s="65" t="str">
        <f ca="1">CONCATENATE(IF(AND(LEN(J912)&gt;=1,J912&lt;&gt;".",COUNTIF(J14:J$73,"*榮*")&gt;0),".",""),IF(J14="榮",$A913,""),IF(AND(LEN(J14)&gt;=2,ISNUMBER(SEARCH("榮",J14))),$A913&amp;"("&amp;SUBSTITUTE(REPLACE(J14,1,SEARCH("榮",J14)-1,""),"榮","")&amp;""&amp;")",""))</f>
        <v/>
      </c>
      <c r="K913" s="65" t="str">
        <f ca="1">CONCATENATE(IF(AND(LEN(K912)&gt;=1,K912&lt;&gt;".",COUNTIF(K14:K$73,"*榮*")&gt;0),".",""),IF(K14="榮",$A913,""),IF(AND(LEN(K14)&gt;=2,ISNUMBER(SEARCH("榮",K14))),$A913&amp;"("&amp;SUBSTITUTE(REPLACE(K14,1,SEARCH("榮",K14)-1,""),"榮","")&amp;""&amp;")",""))</f>
        <v/>
      </c>
      <c r="L913" s="65" t="str">
        <f ca="1">CONCATENATE(IF(AND(LEN(L912)&gt;=1,L912&lt;&gt;".",COUNTIF(L14:L$73,"*榮*")&gt;0),".",""),IF(L14="榮",$A913,""),IF(AND(LEN(L14)&gt;=2,ISNUMBER(SEARCH("榮",L14))),$A913&amp;"("&amp;SUBSTITUTE(REPLACE(L14,1,SEARCH("榮",L14)-1,""),"榮","")&amp;""&amp;")",""))</f>
        <v/>
      </c>
      <c r="M913" s="65" t="str">
        <f ca="1">CONCATENATE(IF(AND(LEN(M912)&gt;=1,M912&lt;&gt;".",COUNTIF(M14:M$73,"*榮*")&gt;0),".",""),IF(M14="榮",$A913,""),IF(AND(LEN(M14)&gt;=2,ISNUMBER(SEARCH("榮",M14))),$A913&amp;"("&amp;SUBSTITUTE(REPLACE(M14,1,SEARCH("榮",M14)-1,""),"榮","")&amp;""&amp;")",""))</f>
        <v/>
      </c>
      <c r="N913" s="65" t="str">
        <f ca="1">CONCATENATE(IF(AND(LEN(N912)&gt;=1,N912&lt;&gt;".",COUNTIF(N14:N$73,"*榮*")&gt;0),".",""),IF(N14="榮",$A913,""),IF(AND(LEN(N14)&gt;=2,ISNUMBER(SEARCH("榮",N14))),$A913&amp;"("&amp;SUBSTITUTE(REPLACE(N14,1,SEARCH("榮",N14)-1,""),"榮","")&amp;""&amp;")",""))</f>
        <v/>
      </c>
      <c r="O913" s="65" t="str">
        <f ca="1">CONCATENATE(IF(AND(LEN(O912)&gt;=1,O912&lt;&gt;".",COUNTIF(O14:O$73,"*榮*")&gt;0),".",""),IF(O14="榮",$A913,""),IF(AND(LEN(O14)&gt;=2,ISNUMBER(SEARCH("榮",O14))),$A913&amp;"("&amp;SUBSTITUTE(REPLACE(O14,1,SEARCH("榮",O14)-1,""),"榮","")&amp;""&amp;")",""))</f>
        <v/>
      </c>
      <c r="P913" s="65" t="str">
        <f ca="1">CONCATENATE(IF(AND(LEN(P912)&gt;=1,P912&lt;&gt;".",COUNTIF(P14:P$73,"*榮*")&gt;0),".",""),IF(P14="榮",$A913,""),IF(AND(LEN(P14)&gt;=2,ISNUMBER(SEARCH("榮",P14))),$A913&amp;"("&amp;SUBSTITUTE(REPLACE(P14,1,SEARCH("榮",P14)-1,""),"榮","")&amp;""&amp;")",""))</f>
        <v/>
      </c>
      <c r="Q913" s="65" t="str">
        <f ca="1">CONCATENATE(IF(AND(LEN(Q912)&gt;=1,Q912&lt;&gt;".",COUNTIF(Q14:Q$73,"*榮*")&gt;0),".",""),IF(Q14="榮",$A913,""),IF(AND(LEN(Q14)&gt;=2,ISNUMBER(SEARCH("榮",Q14))),$A913&amp;"("&amp;SUBSTITUTE(REPLACE(Q14,1,SEARCH("榮",Q14)-1,""),"榮","")&amp;""&amp;")",""))</f>
        <v/>
      </c>
      <c r="R913" s="65" t="str">
        <f ca="1">CONCATENATE(IF(AND(LEN(R912)&gt;=1,R912&lt;&gt;".",COUNTIF(R14:R$73,"*榮*")&gt;0),".",""),IF(R14="榮",$A913,""),IF(AND(LEN(R14)&gt;=2,ISNUMBER(SEARCH("榮",R14))),$A913&amp;"("&amp;SUBSTITUTE(REPLACE(R14,1,SEARCH("榮",R14)-1,""),"榮","")&amp;""&amp;")",""))</f>
        <v/>
      </c>
      <c r="S913" s="65" t="str">
        <f ca="1">CONCATENATE(IF(AND(LEN(S912)&gt;=1,S912&lt;&gt;".",COUNTIF(S14:S$73,"*榮*")&gt;0),".",""),IF(S14="榮",$A913,""),IF(AND(LEN(S14)&gt;=2,ISNUMBER(SEARCH("榮",S14))),$A913&amp;"("&amp;SUBSTITUTE(REPLACE(S14,1,SEARCH("榮",S14)-1,""),"榮","")&amp;""&amp;")",""))</f>
        <v/>
      </c>
      <c r="T913" s="65" t="str">
        <f ca="1">CONCATENATE(IF(AND(LEN(T912)&gt;=1,T912&lt;&gt;".",COUNTIF(T14:T$73,"*榮*")&gt;0),".",""),IF(T14="榮",$A913,""),IF(AND(LEN(T14)&gt;=2,ISNUMBER(SEARCH("榮",T14))),$A913&amp;"("&amp;SUBSTITUTE(REPLACE(T14,1,SEARCH("榮",T14)-1,""),"榮","")&amp;""&amp;")",""))</f>
        <v/>
      </c>
      <c r="U913" s="65" t="str">
        <f ca="1">CONCATENATE(IF(AND(LEN(U912)&gt;=1,U912&lt;&gt;".",COUNTIF(U14:U$73,"*榮*")&gt;0),".",""),IF(U14="榮",$A913,""),IF(AND(LEN(U14)&gt;=2,ISNUMBER(SEARCH("榮",U14))),$A913&amp;"("&amp;SUBSTITUTE(REPLACE(U14,1,SEARCH("榮",U14)-1,""),"榮","")&amp;""&amp;")",""))</f>
        <v/>
      </c>
      <c r="V913" s="65" t="str">
        <f ca="1">CONCATENATE(IF(AND(LEN(V912)&gt;=1,V912&lt;&gt;".",COUNTIF(V14:V$73,"*榮*")&gt;0),".",""),IF(V14="榮",$A913,""),IF(AND(LEN(V14)&gt;=2,ISNUMBER(SEARCH("榮",V14))),$A913&amp;"("&amp;SUBSTITUTE(REPLACE(V14,1,SEARCH("榮",V14)-1,""),"榮","")&amp;""&amp;")",""))</f>
        <v/>
      </c>
      <c r="W913" s="65" t="str">
        <f ca="1">CONCATENATE(IF(AND(LEN(W912)&gt;=1,W912&lt;&gt;".",COUNTIF(W14:W$73,"*榮*")&gt;0),".",""),IF(W14="榮",$A913,""),IF(AND(LEN(W14)&gt;=2,ISNUMBER(SEARCH("榮",W14))),$A913&amp;"("&amp;SUBSTITUTE(REPLACE(W14,1,SEARCH("榮",W14)-1,""),"榮","")&amp;""&amp;")",""))</f>
        <v/>
      </c>
      <c r="X913" s="65" t="str">
        <f ca="1">CONCATENATE(IF(AND(LEN(X912)&gt;=1,X912&lt;&gt;".",COUNTIF(X14:X$73,"*榮*")&gt;0),".",""),IF(X14="榮",$A913,""),IF(AND(LEN(X14)&gt;=2,ISNUMBER(SEARCH("榮",X14))),$A913&amp;"("&amp;SUBSTITUTE(REPLACE(X14,1,SEARCH("榮",X14)-1,""),"榮","")&amp;""&amp;")",""))</f>
        <v/>
      </c>
      <c r="Y913" s="65" t="str">
        <f ca="1">CONCATENATE(IF(AND(LEN(Y912)&gt;=1,Y912&lt;&gt;".",COUNTIF(Y14:Y$73,"*榮*")&gt;0),".",""),IF(Y14="榮",$A913,""),IF(AND(LEN(Y14)&gt;=2,ISNUMBER(SEARCH("榮",Y14))),$A913&amp;"("&amp;SUBSTITUTE(REPLACE(Y14,1,SEARCH("榮",Y14)-1,""),"榮","")&amp;""&amp;")",""))</f>
        <v/>
      </c>
      <c r="Z913" s="65" t="str">
        <f ca="1">CONCATENATE(IF(AND(LEN(Z912)&gt;=1,Z912&lt;&gt;".",COUNTIF(Z14:Z$73,"*榮*")&gt;0),".",""),IF(Z14="榮",$A913,""),IF(AND(LEN(Z14)&gt;=2,ISNUMBER(SEARCH("榮",Z14))),$A913&amp;"("&amp;SUBSTITUTE(REPLACE(Z14,1,SEARCH("榮",Z14)-1,""),"榮","")&amp;""&amp;")",""))</f>
        <v/>
      </c>
      <c r="AA913" s="65" t="str">
        <f ca="1">CONCATENATE(IF(AND(LEN(AA912)&gt;=1,AA912&lt;&gt;".",COUNTIF(AA14:AA$73,"*榮*")&gt;0),".",""),IF(AA14="榮",$A913,""),IF(AND(LEN(AA14)&gt;=2,ISNUMBER(SEARCH("榮",AA14))),$A913&amp;"("&amp;SUBSTITUTE(REPLACE(AA14,1,SEARCH("榮",AA14)-1,""),"榮","")&amp;""&amp;")",""))</f>
        <v/>
      </c>
      <c r="AB913" s="65" t="str">
        <f ca="1">CONCATENATE(IF(AND(LEN(AB912)&gt;=1,AB912&lt;&gt;".",COUNTIF(AB14:AB$73,"*榮*")&gt;0),".",""),IF(AB14="榮",$A913,""),IF(AND(LEN(AB14)&gt;=2,ISNUMBER(SEARCH("榮",AB14))),$A913&amp;"("&amp;SUBSTITUTE(REPLACE(AB14,1,SEARCH("榮",AB14)-1,""),"榮","")&amp;""&amp;")",""))</f>
        <v/>
      </c>
      <c r="AC913" s="65" t="str">
        <f ca="1">CONCATENATE(IF(AND(LEN(AC912)&gt;=1,AC912&lt;&gt;".",COUNTIF(AC14:AC$73,"*榮*")&gt;0),".",""),IF(AC14="榮",$A913,""),IF(AND(LEN(AC14)&gt;=2,ISNUMBER(SEARCH("榮",AC14))),$A913&amp;"("&amp;SUBSTITUTE(REPLACE(AC14,1,SEARCH("榮",AC14)-1,""),"榮","")&amp;""&amp;")",""))</f>
        <v/>
      </c>
      <c r="AD913" s="65" t="str">
        <f ca="1">CONCATENATE(IF(AND(LEN(AD912)&gt;=1,AD912&lt;&gt;".",COUNTIF(AD14:AD$73,"*榮*")&gt;0),".",""),IF(AD14="榮",$A913,""),IF(AND(LEN(AD14)&gt;=2,ISNUMBER(SEARCH("榮",AD14))),$A913&amp;"("&amp;SUBSTITUTE(REPLACE(AD14,1,SEARCH("榮",AD14)-1,""),"榮","")&amp;""&amp;")",""))</f>
        <v/>
      </c>
      <c r="AE913" s="65" t="str">
        <f ca="1">CONCATENATE(IF(AND(LEN(AE912)&gt;=1,AE912&lt;&gt;".",COUNTIF(AE14:AE$73,"*榮*")&gt;0),".",""),IF(AE14="榮",$A913,""),IF(AND(LEN(AE14)&gt;=2,ISNUMBER(SEARCH("榮",AE14))),$A913&amp;"("&amp;SUBSTITUTE(REPLACE(AE14,1,SEARCH("榮",AE14)-1,""),"榮","")&amp;""&amp;")",""))</f>
        <v/>
      </c>
      <c r="AF913" s="65" t="str">
        <f ca="1">CONCATENATE(IF(AND(LEN(AF912)&gt;=1,AF912&lt;&gt;".",COUNTIF(AF14:AF$73,"*榮*")&gt;0),".",""),IF(AF14="榮",$A913,""),IF(AND(LEN(AF14)&gt;=2,ISNUMBER(SEARCH("榮",AF14))),$A913&amp;"("&amp;SUBSTITUTE(REPLACE(AF14,1,SEARCH("榮",AF14)-1,""),"榮","")&amp;""&amp;")",""))</f>
        <v/>
      </c>
      <c r="AG913" s="65" t="str">
        <f ca="1">CONCATENATE(IF(AND(LEN(AG912)&gt;=1,AG912&lt;&gt;".",COUNTIF(AG14:AG$73,"*榮*")&gt;0),".",""),IF(AG14="榮",$A913,""),IF(AND(LEN(AG14)&gt;=2,ISNUMBER(SEARCH("榮",AG14))),$A913&amp;"("&amp;SUBSTITUTE(REPLACE(AG14,1,SEARCH("榮",AG14)-1,""),"榮","")&amp;""&amp;")",""))</f>
        <v/>
      </c>
      <c r="AH913" s="65"/>
      <c r="AI913" s="65"/>
      <c r="AJ913" s="65"/>
    </row>
    <row r="914" spans="1:36">
      <c r="A914" s="65">
        <f t="shared" si="72"/>
        <v>14</v>
      </c>
      <c r="B914" s="65" t="str">
        <f t="shared" si="72"/>
        <v>周季濓</v>
      </c>
      <c r="C914" s="65" t="str">
        <f ca="1">CONCATENATE(IF(AND(LEN(C913)&gt;=1,C913&lt;&gt;".",COUNTIF(C15:C$73,"*榮*")&gt;0),".",""),IF(C15="榮",$A914,""),IF(AND(LEN(C15)&gt;=2,ISNUMBER(SEARCH("榮",C15))),$A914&amp;"("&amp;SUBSTITUTE(REPLACE(C15,1,SEARCH("榮",C15)-1,""),"榮","")&amp;""&amp;")",""))</f>
        <v/>
      </c>
      <c r="D914" s="65" t="str">
        <f ca="1">CONCATENATE(IF(AND(LEN(D913)&gt;=1,D913&lt;&gt;".",COUNTIF(D15:D$73,"*榮*")&gt;0),".",""),IF(D15="榮",$A914,""),IF(AND(LEN(D15)&gt;=2,ISNUMBER(SEARCH("榮",D15))),$A914&amp;"("&amp;SUBSTITUTE(REPLACE(D15,1,SEARCH("榮",D15)-1,""),"榮","")&amp;""&amp;")",""))</f>
        <v/>
      </c>
      <c r="E914" s="65" t="str">
        <f ca="1">CONCATENATE(IF(AND(LEN(E913)&gt;=1,E913&lt;&gt;".",COUNTIF(E15:E$73,"*榮*")&gt;0),".",""),IF(E15="榮",$A914,""),IF(AND(LEN(E15)&gt;=2,ISNUMBER(SEARCH("榮",E15))),$A914&amp;"("&amp;SUBSTITUTE(REPLACE(E15,1,SEARCH("榮",E15)-1,""),"榮","")&amp;""&amp;")",""))</f>
        <v/>
      </c>
      <c r="F914" s="65" t="str">
        <f ca="1">CONCATENATE(IF(AND(LEN(F913)&gt;=1,F913&lt;&gt;".",COUNTIF(F15:F$73,"*榮*")&gt;0),".",""),IF(F15="榮",$A914,""),IF(AND(LEN(F15)&gt;=2,ISNUMBER(SEARCH("榮",F15))),$A914&amp;"("&amp;SUBSTITUTE(REPLACE(F15,1,SEARCH("榮",F15)-1,""),"榮","")&amp;""&amp;")",""))</f>
        <v/>
      </c>
      <c r="G914" s="65" t="str">
        <f ca="1">CONCATENATE(IF(AND(LEN(G913)&gt;=1,G913&lt;&gt;".",COUNTIF(G15:G$73,"*榮*")&gt;0),".",""),IF(G15="榮",$A914,""),IF(AND(LEN(G15)&gt;=2,ISNUMBER(SEARCH("榮",G15))),$A914&amp;"("&amp;SUBSTITUTE(REPLACE(G15,1,SEARCH("榮",G15)-1,""),"榮","")&amp;""&amp;")",""))</f>
        <v/>
      </c>
      <c r="H914" s="65" t="str">
        <f ca="1">CONCATENATE(IF(AND(LEN(H913)&gt;=1,H913&lt;&gt;".",COUNTIF(H15:H$73,"*榮*")&gt;0),".",""),IF(H15="榮",$A914,""),IF(AND(LEN(H15)&gt;=2,ISNUMBER(SEARCH("榮",H15))),$A914&amp;"("&amp;SUBSTITUTE(REPLACE(H15,1,SEARCH("榮",H15)-1,""),"榮","")&amp;""&amp;")",""))</f>
        <v/>
      </c>
      <c r="I914" s="65" t="str">
        <f ca="1">CONCATENATE(IF(AND(LEN(I913)&gt;=1,I913&lt;&gt;".",COUNTIF(I15:I$73,"*榮*")&gt;0),".",""),IF(I15="榮",$A914,""),IF(AND(LEN(I15)&gt;=2,ISNUMBER(SEARCH("榮",I15))),$A914&amp;"("&amp;SUBSTITUTE(REPLACE(I15,1,SEARCH("榮",I15)-1,""),"榮","")&amp;""&amp;")",""))</f>
        <v/>
      </c>
      <c r="J914" s="65" t="str">
        <f ca="1">CONCATENATE(IF(AND(LEN(J913)&gt;=1,J913&lt;&gt;".",COUNTIF(J15:J$73,"*榮*")&gt;0),".",""),IF(J15="榮",$A914,""),IF(AND(LEN(J15)&gt;=2,ISNUMBER(SEARCH("榮",J15))),$A914&amp;"("&amp;SUBSTITUTE(REPLACE(J15,1,SEARCH("榮",J15)-1,""),"榮","")&amp;""&amp;")",""))</f>
        <v/>
      </c>
      <c r="K914" s="65" t="str">
        <f ca="1">CONCATENATE(IF(AND(LEN(K913)&gt;=1,K913&lt;&gt;".",COUNTIF(K15:K$73,"*榮*")&gt;0),".",""),IF(K15="榮",$A914,""),IF(AND(LEN(K15)&gt;=2,ISNUMBER(SEARCH("榮",K15))),$A914&amp;"("&amp;SUBSTITUTE(REPLACE(K15,1,SEARCH("榮",K15)-1,""),"榮","")&amp;""&amp;")",""))</f>
        <v/>
      </c>
      <c r="L914" s="65" t="str">
        <f ca="1">CONCATENATE(IF(AND(LEN(L913)&gt;=1,L913&lt;&gt;".",COUNTIF(L15:L$73,"*榮*")&gt;0),".",""),IF(L15="榮",$A914,""),IF(AND(LEN(L15)&gt;=2,ISNUMBER(SEARCH("榮",L15))),$A914&amp;"("&amp;SUBSTITUTE(REPLACE(L15,1,SEARCH("榮",L15)-1,""),"榮","")&amp;""&amp;")",""))</f>
        <v/>
      </c>
      <c r="M914" s="65" t="str">
        <f ca="1">CONCATENATE(IF(AND(LEN(M913)&gt;=1,M913&lt;&gt;".",COUNTIF(M15:M$73,"*榮*")&gt;0),".",""),IF(M15="榮",$A914,""),IF(AND(LEN(M15)&gt;=2,ISNUMBER(SEARCH("榮",M15))),$A914&amp;"("&amp;SUBSTITUTE(REPLACE(M15,1,SEARCH("榮",M15)-1,""),"榮","")&amp;""&amp;")",""))</f>
        <v/>
      </c>
      <c r="N914" s="65" t="str">
        <f ca="1">CONCATENATE(IF(AND(LEN(N913)&gt;=1,N913&lt;&gt;".",COUNTIF(N15:N$73,"*榮*")&gt;0),".",""),IF(N15="榮",$A914,""),IF(AND(LEN(N15)&gt;=2,ISNUMBER(SEARCH("榮",N15))),$A914&amp;"("&amp;SUBSTITUTE(REPLACE(N15,1,SEARCH("榮",N15)-1,""),"榮","")&amp;""&amp;")",""))</f>
        <v/>
      </c>
      <c r="O914" s="65" t="str">
        <f ca="1">CONCATENATE(IF(AND(LEN(O913)&gt;=1,O913&lt;&gt;".",COUNTIF(O15:O$73,"*榮*")&gt;0),".",""),IF(O15="榮",$A914,""),IF(AND(LEN(O15)&gt;=2,ISNUMBER(SEARCH("榮",O15))),$A914&amp;"("&amp;SUBSTITUTE(REPLACE(O15,1,SEARCH("榮",O15)-1,""),"榮","")&amp;""&amp;")",""))</f>
        <v/>
      </c>
      <c r="P914" s="65" t="str">
        <f ca="1">CONCATENATE(IF(AND(LEN(P913)&gt;=1,P913&lt;&gt;".",COUNTIF(P15:P$73,"*榮*")&gt;0),".",""),IF(P15="榮",$A914,""),IF(AND(LEN(P15)&gt;=2,ISNUMBER(SEARCH("榮",P15))),$A914&amp;"("&amp;SUBSTITUTE(REPLACE(P15,1,SEARCH("榮",P15)-1,""),"榮","")&amp;""&amp;")",""))</f>
        <v/>
      </c>
      <c r="Q914" s="65" t="str">
        <f ca="1">CONCATENATE(IF(AND(LEN(Q913)&gt;=1,Q913&lt;&gt;".",COUNTIF(Q15:Q$73,"*榮*")&gt;0),".",""),IF(Q15="榮",$A914,""),IF(AND(LEN(Q15)&gt;=2,ISNUMBER(SEARCH("榮",Q15))),$A914&amp;"("&amp;SUBSTITUTE(REPLACE(Q15,1,SEARCH("榮",Q15)-1,""),"榮","")&amp;""&amp;")",""))</f>
        <v/>
      </c>
      <c r="R914" s="65" t="str">
        <f ca="1">CONCATENATE(IF(AND(LEN(R913)&gt;=1,R913&lt;&gt;".",COUNTIF(R15:R$73,"*榮*")&gt;0),".",""),IF(R15="榮",$A914,""),IF(AND(LEN(R15)&gt;=2,ISNUMBER(SEARCH("榮",R15))),$A914&amp;"("&amp;SUBSTITUTE(REPLACE(R15,1,SEARCH("榮",R15)-1,""),"榮","")&amp;""&amp;")",""))</f>
        <v/>
      </c>
      <c r="S914" s="65" t="str">
        <f ca="1">CONCATENATE(IF(AND(LEN(S913)&gt;=1,S913&lt;&gt;".",COUNTIF(S15:S$73,"*榮*")&gt;0),".",""),IF(S15="榮",$A914,""),IF(AND(LEN(S15)&gt;=2,ISNUMBER(SEARCH("榮",S15))),$A914&amp;"("&amp;SUBSTITUTE(REPLACE(S15,1,SEARCH("榮",S15)-1,""),"榮","")&amp;""&amp;")",""))</f>
        <v/>
      </c>
      <c r="T914" s="65" t="str">
        <f ca="1">CONCATENATE(IF(AND(LEN(T913)&gt;=1,T913&lt;&gt;".",COUNTIF(T15:T$73,"*榮*")&gt;0),".",""),IF(T15="榮",$A914,""),IF(AND(LEN(T15)&gt;=2,ISNUMBER(SEARCH("榮",T15))),$A914&amp;"("&amp;SUBSTITUTE(REPLACE(T15,1,SEARCH("榮",T15)-1,""),"榮","")&amp;""&amp;")",""))</f>
        <v/>
      </c>
      <c r="U914" s="65" t="str">
        <f ca="1">CONCATENATE(IF(AND(LEN(U913)&gt;=1,U913&lt;&gt;".",COUNTIF(U15:U$73,"*榮*")&gt;0),".",""),IF(U15="榮",$A914,""),IF(AND(LEN(U15)&gt;=2,ISNUMBER(SEARCH("榮",U15))),$A914&amp;"("&amp;SUBSTITUTE(REPLACE(U15,1,SEARCH("榮",U15)-1,""),"榮","")&amp;""&amp;")",""))</f>
        <v/>
      </c>
      <c r="V914" s="65" t="str">
        <f ca="1">CONCATENATE(IF(AND(LEN(V913)&gt;=1,V913&lt;&gt;".",COUNTIF(V15:V$73,"*榮*")&gt;0),".",""),IF(V15="榮",$A914,""),IF(AND(LEN(V15)&gt;=2,ISNUMBER(SEARCH("榮",V15))),$A914&amp;"("&amp;SUBSTITUTE(REPLACE(V15,1,SEARCH("榮",V15)-1,""),"榮","")&amp;""&amp;")",""))</f>
        <v/>
      </c>
      <c r="W914" s="65" t="str">
        <f ca="1">CONCATENATE(IF(AND(LEN(W913)&gt;=1,W913&lt;&gt;".",COUNTIF(W15:W$73,"*榮*")&gt;0),".",""),IF(W15="榮",$A914,""),IF(AND(LEN(W15)&gt;=2,ISNUMBER(SEARCH("榮",W15))),$A914&amp;"("&amp;SUBSTITUTE(REPLACE(W15,1,SEARCH("榮",W15)-1,""),"榮","")&amp;""&amp;")",""))</f>
        <v/>
      </c>
      <c r="X914" s="65" t="str">
        <f ca="1">CONCATENATE(IF(AND(LEN(X913)&gt;=1,X913&lt;&gt;".",COUNTIF(X15:X$73,"*榮*")&gt;0),".",""),IF(X15="榮",$A914,""),IF(AND(LEN(X15)&gt;=2,ISNUMBER(SEARCH("榮",X15))),$A914&amp;"("&amp;SUBSTITUTE(REPLACE(X15,1,SEARCH("榮",X15)-1,""),"榮","")&amp;""&amp;")",""))</f>
        <v/>
      </c>
      <c r="Y914" s="65" t="str">
        <f ca="1">CONCATENATE(IF(AND(LEN(Y913)&gt;=1,Y913&lt;&gt;".",COUNTIF(Y15:Y$73,"*榮*")&gt;0),".",""),IF(Y15="榮",$A914,""),IF(AND(LEN(Y15)&gt;=2,ISNUMBER(SEARCH("榮",Y15))),$A914&amp;"("&amp;SUBSTITUTE(REPLACE(Y15,1,SEARCH("榮",Y15)-1,""),"榮","")&amp;""&amp;")",""))</f>
        <v/>
      </c>
      <c r="Z914" s="65" t="str">
        <f ca="1">CONCATENATE(IF(AND(LEN(Z913)&gt;=1,Z913&lt;&gt;".",COUNTIF(Z15:Z$73,"*榮*")&gt;0),".",""),IF(Z15="榮",$A914,""),IF(AND(LEN(Z15)&gt;=2,ISNUMBER(SEARCH("榮",Z15))),$A914&amp;"("&amp;SUBSTITUTE(REPLACE(Z15,1,SEARCH("榮",Z15)-1,""),"榮","")&amp;""&amp;")",""))</f>
        <v/>
      </c>
      <c r="AA914" s="65" t="str">
        <f ca="1">CONCATENATE(IF(AND(LEN(AA913)&gt;=1,AA913&lt;&gt;".",COUNTIF(AA15:AA$73,"*榮*")&gt;0),".",""),IF(AA15="榮",$A914,""),IF(AND(LEN(AA15)&gt;=2,ISNUMBER(SEARCH("榮",AA15))),$A914&amp;"("&amp;SUBSTITUTE(REPLACE(AA15,1,SEARCH("榮",AA15)-1,""),"榮","")&amp;""&amp;")",""))</f>
        <v/>
      </c>
      <c r="AB914" s="65" t="str">
        <f ca="1">CONCATENATE(IF(AND(LEN(AB913)&gt;=1,AB913&lt;&gt;".",COUNTIF(AB15:AB$73,"*榮*")&gt;0),".",""),IF(AB15="榮",$A914,""),IF(AND(LEN(AB15)&gt;=2,ISNUMBER(SEARCH("榮",AB15))),$A914&amp;"("&amp;SUBSTITUTE(REPLACE(AB15,1,SEARCH("榮",AB15)-1,""),"榮","")&amp;""&amp;")",""))</f>
        <v/>
      </c>
      <c r="AC914" s="65" t="str">
        <f ca="1">CONCATENATE(IF(AND(LEN(AC913)&gt;=1,AC913&lt;&gt;".",COUNTIF(AC15:AC$73,"*榮*")&gt;0),".",""),IF(AC15="榮",$A914,""),IF(AND(LEN(AC15)&gt;=2,ISNUMBER(SEARCH("榮",AC15))),$A914&amp;"("&amp;SUBSTITUTE(REPLACE(AC15,1,SEARCH("榮",AC15)-1,""),"榮","")&amp;""&amp;")",""))</f>
        <v/>
      </c>
      <c r="AD914" s="65" t="str">
        <f ca="1">CONCATENATE(IF(AND(LEN(AD913)&gt;=1,AD913&lt;&gt;".",COUNTIF(AD15:AD$73,"*榮*")&gt;0),".",""),IF(AD15="榮",$A914,""),IF(AND(LEN(AD15)&gt;=2,ISNUMBER(SEARCH("榮",AD15))),$A914&amp;"("&amp;SUBSTITUTE(REPLACE(AD15,1,SEARCH("榮",AD15)-1,""),"榮","")&amp;""&amp;")",""))</f>
        <v/>
      </c>
      <c r="AE914" s="65" t="str">
        <f ca="1">CONCATENATE(IF(AND(LEN(AE913)&gt;=1,AE913&lt;&gt;".",COUNTIF(AE15:AE$73,"*榮*")&gt;0),".",""),IF(AE15="榮",$A914,""),IF(AND(LEN(AE15)&gt;=2,ISNUMBER(SEARCH("榮",AE15))),$A914&amp;"("&amp;SUBSTITUTE(REPLACE(AE15,1,SEARCH("榮",AE15)-1,""),"榮","")&amp;""&amp;")",""))</f>
        <v/>
      </c>
      <c r="AF914" s="65" t="str">
        <f ca="1">CONCATENATE(IF(AND(LEN(AF913)&gt;=1,AF913&lt;&gt;".",COUNTIF(AF15:AF$73,"*榮*")&gt;0),".",""),IF(AF15="榮",$A914,""),IF(AND(LEN(AF15)&gt;=2,ISNUMBER(SEARCH("榮",AF15))),$A914&amp;"("&amp;SUBSTITUTE(REPLACE(AF15,1,SEARCH("榮",AF15)-1,""),"榮","")&amp;""&amp;")",""))</f>
        <v/>
      </c>
      <c r="AG914" s="65" t="str">
        <f ca="1">CONCATENATE(IF(AND(LEN(AG913)&gt;=1,AG913&lt;&gt;".",COUNTIF(AG15:AG$73,"*榮*")&gt;0),".",""),IF(AG15="榮",$A914,""),IF(AND(LEN(AG15)&gt;=2,ISNUMBER(SEARCH("榮",AG15))),$A914&amp;"("&amp;SUBSTITUTE(REPLACE(AG15,1,SEARCH("榮",AG15)-1,""),"榮","")&amp;""&amp;")",""))</f>
        <v/>
      </c>
      <c r="AH914" s="65"/>
      <c r="AI914" s="65"/>
      <c r="AJ914" s="65"/>
    </row>
    <row r="915" spans="1:36">
      <c r="A915" s="65">
        <f t="shared" si="72"/>
        <v>15</v>
      </c>
      <c r="B915" s="65" t="str">
        <f t="shared" si="72"/>
        <v>許修銘</v>
      </c>
      <c r="C915" s="65" t="str">
        <f ca="1">CONCATENATE(IF(AND(LEN(C914)&gt;=1,C914&lt;&gt;".",COUNTIF(C16:C$73,"*榮*")&gt;0),".",""),IF(C16="榮",$A915,""),IF(AND(LEN(C16)&gt;=2,ISNUMBER(SEARCH("榮",C16))),$A915&amp;"("&amp;SUBSTITUTE(REPLACE(C16,1,SEARCH("榮",C16)-1,""),"榮","")&amp;""&amp;")",""))</f>
        <v/>
      </c>
      <c r="D915" s="65" t="str">
        <f ca="1">CONCATENATE(IF(AND(LEN(D914)&gt;=1,D914&lt;&gt;".",COUNTIF(D16:D$73,"*榮*")&gt;0),".",""),IF(D16="榮",$A915,""),IF(AND(LEN(D16)&gt;=2,ISNUMBER(SEARCH("榮",D16))),$A915&amp;"("&amp;SUBSTITUTE(REPLACE(D16,1,SEARCH("榮",D16)-1,""),"榮","")&amp;""&amp;")",""))</f>
        <v/>
      </c>
      <c r="E915" s="65" t="str">
        <f ca="1">CONCATENATE(IF(AND(LEN(E914)&gt;=1,E914&lt;&gt;".",COUNTIF(E16:E$73,"*榮*")&gt;0),".",""),IF(E16="榮",$A915,""),IF(AND(LEN(E16)&gt;=2,ISNUMBER(SEARCH("榮",E16))),$A915&amp;"("&amp;SUBSTITUTE(REPLACE(E16,1,SEARCH("榮",E16)-1,""),"榮","")&amp;""&amp;")",""))</f>
        <v/>
      </c>
      <c r="F915" s="65" t="str">
        <f ca="1">CONCATENATE(IF(AND(LEN(F914)&gt;=1,F914&lt;&gt;".",COUNTIF(F16:F$73,"*榮*")&gt;0),".",""),IF(F16="榮",$A915,""),IF(AND(LEN(F16)&gt;=2,ISNUMBER(SEARCH("榮",F16))),$A915&amp;"("&amp;SUBSTITUTE(REPLACE(F16,1,SEARCH("榮",F16)-1,""),"榮","")&amp;""&amp;")",""))</f>
        <v/>
      </c>
      <c r="G915" s="65" t="str">
        <f ca="1">CONCATENATE(IF(AND(LEN(G914)&gt;=1,G914&lt;&gt;".",COUNTIF(G16:G$73,"*榮*")&gt;0),".",""),IF(G16="榮",$A915,""),IF(AND(LEN(G16)&gt;=2,ISNUMBER(SEARCH("榮",G16))),$A915&amp;"("&amp;SUBSTITUTE(REPLACE(G16,1,SEARCH("榮",G16)-1,""),"榮","")&amp;""&amp;")",""))</f>
        <v/>
      </c>
      <c r="H915" s="65" t="str">
        <f ca="1">CONCATENATE(IF(AND(LEN(H914)&gt;=1,H914&lt;&gt;".",COUNTIF(H16:H$73,"*榮*")&gt;0),".",""),IF(H16="榮",$A915,""),IF(AND(LEN(H16)&gt;=2,ISNUMBER(SEARCH("榮",H16))),$A915&amp;"("&amp;SUBSTITUTE(REPLACE(H16,1,SEARCH("榮",H16)-1,""),"榮","")&amp;""&amp;")",""))</f>
        <v/>
      </c>
      <c r="I915" s="65" t="str">
        <f ca="1">CONCATENATE(IF(AND(LEN(I914)&gt;=1,I914&lt;&gt;".",COUNTIF(I16:I$73,"*榮*")&gt;0),".",""),IF(I16="榮",$A915,""),IF(AND(LEN(I16)&gt;=2,ISNUMBER(SEARCH("榮",I16))),$A915&amp;"("&amp;SUBSTITUTE(REPLACE(I16,1,SEARCH("榮",I16)-1,""),"榮","")&amp;""&amp;")",""))</f>
        <v/>
      </c>
      <c r="J915" s="65" t="str">
        <f ca="1">CONCATENATE(IF(AND(LEN(J914)&gt;=1,J914&lt;&gt;".",COUNTIF(J16:J$73,"*榮*")&gt;0),".",""),IF(J16="榮",$A915,""),IF(AND(LEN(J16)&gt;=2,ISNUMBER(SEARCH("榮",J16))),$A915&amp;"("&amp;SUBSTITUTE(REPLACE(J16,1,SEARCH("榮",J16)-1,""),"榮","")&amp;""&amp;")",""))</f>
        <v/>
      </c>
      <c r="K915" s="65" t="str">
        <f ca="1">CONCATENATE(IF(AND(LEN(K914)&gt;=1,K914&lt;&gt;".",COUNTIF(K16:K$73,"*榮*")&gt;0),".",""),IF(K16="榮",$A915,""),IF(AND(LEN(K16)&gt;=2,ISNUMBER(SEARCH("榮",K16))),$A915&amp;"("&amp;SUBSTITUTE(REPLACE(K16,1,SEARCH("榮",K16)-1,""),"榮","")&amp;""&amp;")",""))</f>
        <v/>
      </c>
      <c r="L915" s="65" t="str">
        <f ca="1">CONCATENATE(IF(AND(LEN(L914)&gt;=1,L914&lt;&gt;".",COUNTIF(L16:L$73,"*榮*")&gt;0),".",""),IF(L16="榮",$A915,""),IF(AND(LEN(L16)&gt;=2,ISNUMBER(SEARCH("榮",L16))),$A915&amp;"("&amp;SUBSTITUTE(REPLACE(L16,1,SEARCH("榮",L16)-1,""),"榮","")&amp;""&amp;")",""))</f>
        <v/>
      </c>
      <c r="M915" s="65" t="str">
        <f ca="1">CONCATENATE(IF(AND(LEN(M914)&gt;=1,M914&lt;&gt;".",COUNTIF(M16:M$73,"*榮*")&gt;0),".",""),IF(M16="榮",$A915,""),IF(AND(LEN(M16)&gt;=2,ISNUMBER(SEARCH("榮",M16))),$A915&amp;"("&amp;SUBSTITUTE(REPLACE(M16,1,SEARCH("榮",M16)-1,""),"榮","")&amp;""&amp;")",""))</f>
        <v/>
      </c>
      <c r="N915" s="65" t="str">
        <f ca="1">CONCATENATE(IF(AND(LEN(N914)&gt;=1,N914&lt;&gt;".",COUNTIF(N16:N$73,"*榮*")&gt;0),".",""),IF(N16="榮",$A915,""),IF(AND(LEN(N16)&gt;=2,ISNUMBER(SEARCH("榮",N16))),$A915&amp;"("&amp;SUBSTITUTE(REPLACE(N16,1,SEARCH("榮",N16)-1,""),"榮","")&amp;""&amp;")",""))</f>
        <v/>
      </c>
      <c r="O915" s="65" t="str">
        <f ca="1">CONCATENATE(IF(AND(LEN(O914)&gt;=1,O914&lt;&gt;".",COUNTIF(O16:O$73,"*榮*")&gt;0),".",""),IF(O16="榮",$A915,""),IF(AND(LEN(O16)&gt;=2,ISNUMBER(SEARCH("榮",O16))),$A915&amp;"("&amp;SUBSTITUTE(REPLACE(O16,1,SEARCH("榮",O16)-1,""),"榮","")&amp;""&amp;")",""))</f>
        <v/>
      </c>
      <c r="P915" s="65" t="str">
        <f ca="1">CONCATENATE(IF(AND(LEN(P914)&gt;=1,P914&lt;&gt;".",COUNTIF(P16:P$73,"*榮*")&gt;0),".",""),IF(P16="榮",$A915,""),IF(AND(LEN(P16)&gt;=2,ISNUMBER(SEARCH("榮",P16))),$A915&amp;"("&amp;SUBSTITUTE(REPLACE(P16,1,SEARCH("榮",P16)-1,""),"榮","")&amp;""&amp;")",""))</f>
        <v/>
      </c>
      <c r="Q915" s="65" t="str">
        <f ca="1">CONCATENATE(IF(AND(LEN(Q914)&gt;=1,Q914&lt;&gt;".",COUNTIF(Q16:Q$73,"*榮*")&gt;0),".",""),IF(Q16="榮",$A915,""),IF(AND(LEN(Q16)&gt;=2,ISNUMBER(SEARCH("榮",Q16))),$A915&amp;"("&amp;SUBSTITUTE(REPLACE(Q16,1,SEARCH("榮",Q16)-1,""),"榮","")&amp;""&amp;")",""))</f>
        <v/>
      </c>
      <c r="R915" s="65" t="str">
        <f ca="1">CONCATENATE(IF(AND(LEN(R914)&gt;=1,R914&lt;&gt;".",COUNTIF(R16:R$73,"*榮*")&gt;0),".",""),IF(R16="榮",$A915,""),IF(AND(LEN(R16)&gt;=2,ISNUMBER(SEARCH("榮",R16))),$A915&amp;"("&amp;SUBSTITUTE(REPLACE(R16,1,SEARCH("榮",R16)-1,""),"榮","")&amp;""&amp;")",""))</f>
        <v/>
      </c>
      <c r="S915" s="65" t="str">
        <f ca="1">CONCATENATE(IF(AND(LEN(S914)&gt;=1,S914&lt;&gt;".",COUNTIF(S16:S$73,"*榮*")&gt;0),".",""),IF(S16="榮",$A915,""),IF(AND(LEN(S16)&gt;=2,ISNUMBER(SEARCH("榮",S16))),$A915&amp;"("&amp;SUBSTITUTE(REPLACE(S16,1,SEARCH("榮",S16)-1,""),"榮","")&amp;""&amp;")",""))</f>
        <v/>
      </c>
      <c r="T915" s="65" t="str">
        <f ca="1">CONCATENATE(IF(AND(LEN(T914)&gt;=1,T914&lt;&gt;".",COUNTIF(T16:T$73,"*榮*")&gt;0),".",""),IF(T16="榮",$A915,""),IF(AND(LEN(T16)&gt;=2,ISNUMBER(SEARCH("榮",T16))),$A915&amp;"("&amp;SUBSTITUTE(REPLACE(T16,1,SEARCH("榮",T16)-1,""),"榮","")&amp;""&amp;")",""))</f>
        <v/>
      </c>
      <c r="U915" s="65" t="str">
        <f ca="1">CONCATENATE(IF(AND(LEN(U914)&gt;=1,U914&lt;&gt;".",COUNTIF(U16:U$73,"*榮*")&gt;0),".",""),IF(U16="榮",$A915,""),IF(AND(LEN(U16)&gt;=2,ISNUMBER(SEARCH("榮",U16))),$A915&amp;"("&amp;SUBSTITUTE(REPLACE(U16,1,SEARCH("榮",U16)-1,""),"榮","")&amp;""&amp;")",""))</f>
        <v/>
      </c>
      <c r="V915" s="65" t="str">
        <f ca="1">CONCATENATE(IF(AND(LEN(V914)&gt;=1,V914&lt;&gt;".",COUNTIF(V16:V$73,"*榮*")&gt;0),".",""),IF(V16="榮",$A915,""),IF(AND(LEN(V16)&gt;=2,ISNUMBER(SEARCH("榮",V16))),$A915&amp;"("&amp;SUBSTITUTE(REPLACE(V16,1,SEARCH("榮",V16)-1,""),"榮","")&amp;""&amp;")",""))</f>
        <v/>
      </c>
      <c r="W915" s="65" t="str">
        <f ca="1">CONCATENATE(IF(AND(LEN(W914)&gt;=1,W914&lt;&gt;".",COUNTIF(W16:W$73,"*榮*")&gt;0),".",""),IF(W16="榮",$A915,""),IF(AND(LEN(W16)&gt;=2,ISNUMBER(SEARCH("榮",W16))),$A915&amp;"("&amp;SUBSTITUTE(REPLACE(W16,1,SEARCH("榮",W16)-1,""),"榮","")&amp;""&amp;")",""))</f>
        <v/>
      </c>
      <c r="X915" s="65" t="str">
        <f ca="1">CONCATENATE(IF(AND(LEN(X914)&gt;=1,X914&lt;&gt;".",COUNTIF(X16:X$73,"*榮*")&gt;0),".",""),IF(X16="榮",$A915,""),IF(AND(LEN(X16)&gt;=2,ISNUMBER(SEARCH("榮",X16))),$A915&amp;"("&amp;SUBSTITUTE(REPLACE(X16,1,SEARCH("榮",X16)-1,""),"榮","")&amp;""&amp;")",""))</f>
        <v/>
      </c>
      <c r="Y915" s="65" t="str">
        <f ca="1">CONCATENATE(IF(AND(LEN(Y914)&gt;=1,Y914&lt;&gt;".",COUNTIF(Y16:Y$73,"*榮*")&gt;0),".",""),IF(Y16="榮",$A915,""),IF(AND(LEN(Y16)&gt;=2,ISNUMBER(SEARCH("榮",Y16))),$A915&amp;"("&amp;SUBSTITUTE(REPLACE(Y16,1,SEARCH("榮",Y16)-1,""),"榮","")&amp;""&amp;")",""))</f>
        <v/>
      </c>
      <c r="Z915" s="65" t="str">
        <f ca="1">CONCATENATE(IF(AND(LEN(Z914)&gt;=1,Z914&lt;&gt;".",COUNTIF(Z16:Z$73,"*榮*")&gt;0),".",""),IF(Z16="榮",$A915,""),IF(AND(LEN(Z16)&gt;=2,ISNUMBER(SEARCH("榮",Z16))),$A915&amp;"("&amp;SUBSTITUTE(REPLACE(Z16,1,SEARCH("榮",Z16)-1,""),"榮","")&amp;""&amp;")",""))</f>
        <v/>
      </c>
      <c r="AA915" s="65" t="str">
        <f ca="1">CONCATENATE(IF(AND(LEN(AA914)&gt;=1,AA914&lt;&gt;".",COUNTIF(AA16:AA$73,"*榮*")&gt;0),".",""),IF(AA16="榮",$A915,""),IF(AND(LEN(AA16)&gt;=2,ISNUMBER(SEARCH("榮",AA16))),$A915&amp;"("&amp;SUBSTITUTE(REPLACE(AA16,1,SEARCH("榮",AA16)-1,""),"榮","")&amp;""&amp;")",""))</f>
        <v/>
      </c>
      <c r="AB915" s="65" t="str">
        <f ca="1">CONCATENATE(IF(AND(LEN(AB914)&gt;=1,AB914&lt;&gt;".",COUNTIF(AB16:AB$73,"*榮*")&gt;0),".",""),IF(AB16="榮",$A915,""),IF(AND(LEN(AB16)&gt;=2,ISNUMBER(SEARCH("榮",AB16))),$A915&amp;"("&amp;SUBSTITUTE(REPLACE(AB16,1,SEARCH("榮",AB16)-1,""),"榮","")&amp;""&amp;")",""))</f>
        <v/>
      </c>
      <c r="AC915" s="65" t="str">
        <f ca="1">CONCATENATE(IF(AND(LEN(AC914)&gt;=1,AC914&lt;&gt;".",COUNTIF(AC16:AC$73,"*榮*")&gt;0),".",""),IF(AC16="榮",$A915,""),IF(AND(LEN(AC16)&gt;=2,ISNUMBER(SEARCH("榮",AC16))),$A915&amp;"("&amp;SUBSTITUTE(REPLACE(AC16,1,SEARCH("榮",AC16)-1,""),"榮","")&amp;""&amp;")",""))</f>
        <v/>
      </c>
      <c r="AD915" s="65" t="str">
        <f ca="1">CONCATENATE(IF(AND(LEN(AD914)&gt;=1,AD914&lt;&gt;".",COUNTIF(AD16:AD$73,"*榮*")&gt;0),".",""),IF(AD16="榮",$A915,""),IF(AND(LEN(AD16)&gt;=2,ISNUMBER(SEARCH("榮",AD16))),$A915&amp;"("&amp;SUBSTITUTE(REPLACE(AD16,1,SEARCH("榮",AD16)-1,""),"榮","")&amp;""&amp;")",""))</f>
        <v/>
      </c>
      <c r="AE915" s="65" t="str">
        <f ca="1">CONCATENATE(IF(AND(LEN(AE914)&gt;=1,AE914&lt;&gt;".",COUNTIF(AE16:AE$73,"*榮*")&gt;0),".",""),IF(AE16="榮",$A915,""),IF(AND(LEN(AE16)&gt;=2,ISNUMBER(SEARCH("榮",AE16))),$A915&amp;"("&amp;SUBSTITUTE(REPLACE(AE16,1,SEARCH("榮",AE16)-1,""),"榮","")&amp;""&amp;")",""))</f>
        <v/>
      </c>
      <c r="AF915" s="65" t="str">
        <f ca="1">CONCATENATE(IF(AND(LEN(AF914)&gt;=1,AF914&lt;&gt;".",COUNTIF(AF16:AF$73,"*榮*")&gt;0),".",""),IF(AF16="榮",$A915,""),IF(AND(LEN(AF16)&gt;=2,ISNUMBER(SEARCH("榮",AF16))),$A915&amp;"("&amp;SUBSTITUTE(REPLACE(AF16,1,SEARCH("榮",AF16)-1,""),"榮","")&amp;""&amp;")",""))</f>
        <v/>
      </c>
      <c r="AG915" s="65" t="str">
        <f ca="1">CONCATENATE(IF(AND(LEN(AG914)&gt;=1,AG914&lt;&gt;".",COUNTIF(AG16:AG$73,"*榮*")&gt;0),".",""),IF(AG16="榮",$A915,""),IF(AND(LEN(AG16)&gt;=2,ISNUMBER(SEARCH("榮",AG16))),$A915&amp;"("&amp;SUBSTITUTE(REPLACE(AG16,1,SEARCH("榮",AG16)-1,""),"榮","")&amp;""&amp;")",""))</f>
        <v/>
      </c>
      <c r="AH915" s="65"/>
      <c r="AI915" s="65"/>
      <c r="AJ915" s="65"/>
    </row>
    <row r="916" spans="1:36">
      <c r="A916" s="65">
        <f t="shared" si="72"/>
        <v>16</v>
      </c>
      <c r="B916" s="65" t="str">
        <f t="shared" si="72"/>
        <v>郭文凱</v>
      </c>
      <c r="C916" s="65" t="str">
        <f ca="1">CONCATENATE(IF(AND(LEN(C915)&gt;=1,C915&lt;&gt;".",COUNTIF(C17:C$73,"*榮*")&gt;0),".",""),IF(C17="榮",$A916,""),IF(AND(LEN(C17)&gt;=2,ISNUMBER(SEARCH("榮",C17))),$A916&amp;"("&amp;SUBSTITUTE(REPLACE(C17,1,SEARCH("榮",C17)-1,""),"榮","")&amp;""&amp;")",""))</f>
        <v/>
      </c>
      <c r="D916" s="65" t="str">
        <f ca="1">CONCATENATE(IF(AND(LEN(D915)&gt;=1,D915&lt;&gt;".",COUNTIF(D17:D$73,"*榮*")&gt;0),".",""),IF(D17="榮",$A916,""),IF(AND(LEN(D17)&gt;=2,ISNUMBER(SEARCH("榮",D17))),$A916&amp;"("&amp;SUBSTITUTE(REPLACE(D17,1,SEARCH("榮",D17)-1,""),"榮","")&amp;""&amp;")",""))</f>
        <v/>
      </c>
      <c r="E916" s="65" t="str">
        <f ca="1">CONCATENATE(IF(AND(LEN(E915)&gt;=1,E915&lt;&gt;".",COUNTIF(E17:E$73,"*榮*")&gt;0),".",""),IF(E17="榮",$A916,""),IF(AND(LEN(E17)&gt;=2,ISNUMBER(SEARCH("榮",E17))),$A916&amp;"("&amp;SUBSTITUTE(REPLACE(E17,1,SEARCH("榮",E17)-1,""),"榮","")&amp;""&amp;")",""))</f>
        <v/>
      </c>
      <c r="F916" s="65" t="str">
        <f ca="1">CONCATENATE(IF(AND(LEN(F915)&gt;=1,F915&lt;&gt;".",COUNTIF(F17:F$73,"*榮*")&gt;0),".",""),IF(F17="榮",$A916,""),IF(AND(LEN(F17)&gt;=2,ISNUMBER(SEARCH("榮",F17))),$A916&amp;"("&amp;SUBSTITUTE(REPLACE(F17,1,SEARCH("榮",F17)-1,""),"榮","")&amp;""&amp;")",""))</f>
        <v/>
      </c>
      <c r="G916" s="65" t="str">
        <f ca="1">CONCATENATE(IF(AND(LEN(G915)&gt;=1,G915&lt;&gt;".",COUNTIF(G17:G$73,"*榮*")&gt;0),".",""),IF(G17="榮",$A916,""),IF(AND(LEN(G17)&gt;=2,ISNUMBER(SEARCH("榮",G17))),$A916&amp;"("&amp;SUBSTITUTE(REPLACE(G17,1,SEARCH("榮",G17)-1,""),"榮","")&amp;""&amp;")",""))</f>
        <v/>
      </c>
      <c r="H916" s="65" t="str">
        <f ca="1">CONCATENATE(IF(AND(LEN(H915)&gt;=1,H915&lt;&gt;".",COUNTIF(H17:H$73,"*榮*")&gt;0),".",""),IF(H17="榮",$A916,""),IF(AND(LEN(H17)&gt;=2,ISNUMBER(SEARCH("榮",H17))),$A916&amp;"("&amp;SUBSTITUTE(REPLACE(H17,1,SEARCH("榮",H17)-1,""),"榮","")&amp;""&amp;")",""))</f>
        <v/>
      </c>
      <c r="I916" s="65" t="str">
        <f ca="1">CONCATENATE(IF(AND(LEN(I915)&gt;=1,I915&lt;&gt;".",COUNTIF(I17:I$73,"*榮*")&gt;0),".",""),IF(I17="榮",$A916,""),IF(AND(LEN(I17)&gt;=2,ISNUMBER(SEARCH("榮",I17))),$A916&amp;"("&amp;SUBSTITUTE(REPLACE(I17,1,SEARCH("榮",I17)-1,""),"榮","")&amp;""&amp;")",""))</f>
        <v/>
      </c>
      <c r="J916" s="65" t="str">
        <f ca="1">CONCATENATE(IF(AND(LEN(J915)&gt;=1,J915&lt;&gt;".",COUNTIF(J17:J$73,"*榮*")&gt;0),".",""),IF(J17="榮",$A916,""),IF(AND(LEN(J17)&gt;=2,ISNUMBER(SEARCH("榮",J17))),$A916&amp;"("&amp;SUBSTITUTE(REPLACE(J17,1,SEARCH("榮",J17)-1,""),"榮","")&amp;""&amp;")",""))</f>
        <v/>
      </c>
      <c r="K916" s="65" t="str">
        <f ca="1">CONCATENATE(IF(AND(LEN(K915)&gt;=1,K915&lt;&gt;".",COUNTIF(K17:K$73,"*榮*")&gt;0),".",""),IF(K17="榮",$A916,""),IF(AND(LEN(K17)&gt;=2,ISNUMBER(SEARCH("榮",K17))),$A916&amp;"("&amp;SUBSTITUTE(REPLACE(K17,1,SEARCH("榮",K17)-1,""),"榮","")&amp;""&amp;")",""))</f>
        <v/>
      </c>
      <c r="L916" s="65" t="str">
        <f ca="1">CONCATENATE(IF(AND(LEN(L915)&gt;=1,L915&lt;&gt;".",COUNTIF(L17:L$73,"*榮*")&gt;0),".",""),IF(L17="榮",$A916,""),IF(AND(LEN(L17)&gt;=2,ISNUMBER(SEARCH("榮",L17))),$A916&amp;"("&amp;SUBSTITUTE(REPLACE(L17,1,SEARCH("榮",L17)-1,""),"榮","")&amp;""&amp;")",""))</f>
        <v/>
      </c>
      <c r="M916" s="65" t="str">
        <f ca="1">CONCATENATE(IF(AND(LEN(M915)&gt;=1,M915&lt;&gt;".",COUNTIF(M17:M$73,"*榮*")&gt;0),".",""),IF(M17="榮",$A916,""),IF(AND(LEN(M17)&gt;=2,ISNUMBER(SEARCH("榮",M17))),$A916&amp;"("&amp;SUBSTITUTE(REPLACE(M17,1,SEARCH("榮",M17)-1,""),"榮","")&amp;""&amp;")",""))</f>
        <v/>
      </c>
      <c r="N916" s="65" t="str">
        <f ca="1">CONCATENATE(IF(AND(LEN(N915)&gt;=1,N915&lt;&gt;".",COUNTIF(N17:N$73,"*榮*")&gt;0),".",""),IF(N17="榮",$A916,""),IF(AND(LEN(N17)&gt;=2,ISNUMBER(SEARCH("榮",N17))),$A916&amp;"("&amp;SUBSTITUTE(REPLACE(N17,1,SEARCH("榮",N17)-1,""),"榮","")&amp;""&amp;")",""))</f>
        <v/>
      </c>
      <c r="O916" s="65" t="str">
        <f ca="1">CONCATENATE(IF(AND(LEN(O915)&gt;=1,O915&lt;&gt;".",COUNTIF(O17:O$73,"*榮*")&gt;0),".",""),IF(O17="榮",$A916,""),IF(AND(LEN(O17)&gt;=2,ISNUMBER(SEARCH("榮",O17))),$A916&amp;"("&amp;SUBSTITUTE(REPLACE(O17,1,SEARCH("榮",O17)-1,""),"榮","")&amp;""&amp;")",""))</f>
        <v/>
      </c>
      <c r="P916" s="65" t="str">
        <f ca="1">CONCATENATE(IF(AND(LEN(P915)&gt;=1,P915&lt;&gt;".",COUNTIF(P17:P$73,"*榮*")&gt;0),".",""),IF(P17="榮",$A916,""),IF(AND(LEN(P17)&gt;=2,ISNUMBER(SEARCH("榮",P17))),$A916&amp;"("&amp;SUBSTITUTE(REPLACE(P17,1,SEARCH("榮",P17)-1,""),"榮","")&amp;""&amp;")",""))</f>
        <v/>
      </c>
      <c r="Q916" s="65" t="str">
        <f ca="1">CONCATENATE(IF(AND(LEN(Q915)&gt;=1,Q915&lt;&gt;".",COUNTIF(Q17:Q$73,"*榮*")&gt;0),".",""),IF(Q17="榮",$A916,""),IF(AND(LEN(Q17)&gt;=2,ISNUMBER(SEARCH("榮",Q17))),$A916&amp;"("&amp;SUBSTITUTE(REPLACE(Q17,1,SEARCH("榮",Q17)-1,""),"榮","")&amp;""&amp;")",""))</f>
        <v/>
      </c>
      <c r="R916" s="65" t="str">
        <f ca="1">CONCATENATE(IF(AND(LEN(R915)&gt;=1,R915&lt;&gt;".",COUNTIF(R17:R$73,"*榮*")&gt;0),".",""),IF(R17="榮",$A916,""),IF(AND(LEN(R17)&gt;=2,ISNUMBER(SEARCH("榮",R17))),$A916&amp;"("&amp;SUBSTITUTE(REPLACE(R17,1,SEARCH("榮",R17)-1,""),"榮","")&amp;""&amp;")",""))</f>
        <v/>
      </c>
      <c r="S916" s="65" t="str">
        <f ca="1">CONCATENATE(IF(AND(LEN(S915)&gt;=1,S915&lt;&gt;".",COUNTIF(S17:S$73,"*榮*")&gt;0),".",""),IF(S17="榮",$A916,""),IF(AND(LEN(S17)&gt;=2,ISNUMBER(SEARCH("榮",S17))),$A916&amp;"("&amp;SUBSTITUTE(REPLACE(S17,1,SEARCH("榮",S17)-1,""),"榮","")&amp;""&amp;")",""))</f>
        <v/>
      </c>
      <c r="T916" s="65" t="str">
        <f ca="1">CONCATENATE(IF(AND(LEN(T915)&gt;=1,T915&lt;&gt;".",COUNTIF(T17:T$73,"*榮*")&gt;0),".",""),IF(T17="榮",$A916,""),IF(AND(LEN(T17)&gt;=2,ISNUMBER(SEARCH("榮",T17))),$A916&amp;"("&amp;SUBSTITUTE(REPLACE(T17,1,SEARCH("榮",T17)-1,""),"榮","")&amp;""&amp;")",""))</f>
        <v/>
      </c>
      <c r="U916" s="65" t="str">
        <f ca="1">CONCATENATE(IF(AND(LEN(U915)&gt;=1,U915&lt;&gt;".",COUNTIF(U17:U$73,"*榮*")&gt;0),".",""),IF(U17="榮",$A916,""),IF(AND(LEN(U17)&gt;=2,ISNUMBER(SEARCH("榮",U17))),$A916&amp;"("&amp;SUBSTITUTE(REPLACE(U17,1,SEARCH("榮",U17)-1,""),"榮","")&amp;""&amp;")",""))</f>
        <v/>
      </c>
      <c r="V916" s="65" t="str">
        <f ca="1">CONCATENATE(IF(AND(LEN(V915)&gt;=1,V915&lt;&gt;".",COUNTIF(V17:V$73,"*榮*")&gt;0),".",""),IF(V17="榮",$A916,""),IF(AND(LEN(V17)&gt;=2,ISNUMBER(SEARCH("榮",V17))),$A916&amp;"("&amp;SUBSTITUTE(REPLACE(V17,1,SEARCH("榮",V17)-1,""),"榮","")&amp;""&amp;")",""))</f>
        <v/>
      </c>
      <c r="W916" s="65" t="str">
        <f ca="1">CONCATENATE(IF(AND(LEN(W915)&gt;=1,W915&lt;&gt;".",COUNTIF(W17:W$73,"*榮*")&gt;0),".",""),IF(W17="榮",$A916,""),IF(AND(LEN(W17)&gt;=2,ISNUMBER(SEARCH("榮",W17))),$A916&amp;"("&amp;SUBSTITUTE(REPLACE(W17,1,SEARCH("榮",W17)-1,""),"榮","")&amp;""&amp;")",""))</f>
        <v/>
      </c>
      <c r="X916" s="65" t="str">
        <f ca="1">CONCATENATE(IF(AND(LEN(X915)&gt;=1,X915&lt;&gt;".",COUNTIF(X17:X$73,"*榮*")&gt;0),".",""),IF(X17="榮",$A916,""),IF(AND(LEN(X17)&gt;=2,ISNUMBER(SEARCH("榮",X17))),$A916&amp;"("&amp;SUBSTITUTE(REPLACE(X17,1,SEARCH("榮",X17)-1,""),"榮","")&amp;""&amp;")",""))</f>
        <v/>
      </c>
      <c r="Y916" s="65" t="str">
        <f ca="1">CONCATENATE(IF(AND(LEN(Y915)&gt;=1,Y915&lt;&gt;".",COUNTIF(Y17:Y$73,"*榮*")&gt;0),".",""),IF(Y17="榮",$A916,""),IF(AND(LEN(Y17)&gt;=2,ISNUMBER(SEARCH("榮",Y17))),$A916&amp;"("&amp;SUBSTITUTE(REPLACE(Y17,1,SEARCH("榮",Y17)-1,""),"榮","")&amp;""&amp;")",""))</f>
        <v/>
      </c>
      <c r="Z916" s="65" t="str">
        <f ca="1">CONCATENATE(IF(AND(LEN(Z915)&gt;=1,Z915&lt;&gt;".",COUNTIF(Z17:Z$73,"*榮*")&gt;0),".",""),IF(Z17="榮",$A916,""),IF(AND(LEN(Z17)&gt;=2,ISNUMBER(SEARCH("榮",Z17))),$A916&amp;"("&amp;SUBSTITUTE(REPLACE(Z17,1,SEARCH("榮",Z17)-1,""),"榮","")&amp;""&amp;")",""))</f>
        <v/>
      </c>
      <c r="AA916" s="65" t="str">
        <f ca="1">CONCATENATE(IF(AND(LEN(AA915)&gt;=1,AA915&lt;&gt;".",COUNTIF(AA17:AA$73,"*榮*")&gt;0),".",""),IF(AA17="榮",$A916,""),IF(AND(LEN(AA17)&gt;=2,ISNUMBER(SEARCH("榮",AA17))),$A916&amp;"("&amp;SUBSTITUTE(REPLACE(AA17,1,SEARCH("榮",AA17)-1,""),"榮","")&amp;""&amp;")",""))</f>
        <v/>
      </c>
      <c r="AB916" s="65" t="str">
        <f ca="1">CONCATENATE(IF(AND(LEN(AB915)&gt;=1,AB915&lt;&gt;".",COUNTIF(AB17:AB$73,"*榮*")&gt;0),".",""),IF(AB17="榮",$A916,""),IF(AND(LEN(AB17)&gt;=2,ISNUMBER(SEARCH("榮",AB17))),$A916&amp;"("&amp;SUBSTITUTE(REPLACE(AB17,1,SEARCH("榮",AB17)-1,""),"榮","")&amp;""&amp;")",""))</f>
        <v/>
      </c>
      <c r="AC916" s="65" t="str">
        <f ca="1">CONCATENATE(IF(AND(LEN(AC915)&gt;=1,AC915&lt;&gt;".",COUNTIF(AC17:AC$73,"*榮*")&gt;0),".",""),IF(AC17="榮",$A916,""),IF(AND(LEN(AC17)&gt;=2,ISNUMBER(SEARCH("榮",AC17))),$A916&amp;"("&amp;SUBSTITUTE(REPLACE(AC17,1,SEARCH("榮",AC17)-1,""),"榮","")&amp;""&amp;")",""))</f>
        <v/>
      </c>
      <c r="AD916" s="65" t="str">
        <f ca="1">CONCATENATE(IF(AND(LEN(AD915)&gt;=1,AD915&lt;&gt;".",COUNTIF(AD17:AD$73,"*榮*")&gt;0),".",""),IF(AD17="榮",$A916,""),IF(AND(LEN(AD17)&gt;=2,ISNUMBER(SEARCH("榮",AD17))),$A916&amp;"("&amp;SUBSTITUTE(REPLACE(AD17,1,SEARCH("榮",AD17)-1,""),"榮","")&amp;""&amp;")",""))</f>
        <v/>
      </c>
      <c r="AE916" s="65" t="str">
        <f ca="1">CONCATENATE(IF(AND(LEN(AE915)&gt;=1,AE915&lt;&gt;".",COUNTIF(AE17:AE$73,"*榮*")&gt;0),".",""),IF(AE17="榮",$A916,""),IF(AND(LEN(AE17)&gt;=2,ISNUMBER(SEARCH("榮",AE17))),$A916&amp;"("&amp;SUBSTITUTE(REPLACE(AE17,1,SEARCH("榮",AE17)-1,""),"榮","")&amp;""&amp;")",""))</f>
        <v/>
      </c>
      <c r="AF916" s="65" t="str">
        <f ca="1">CONCATENATE(IF(AND(LEN(AF915)&gt;=1,AF915&lt;&gt;".",COUNTIF(AF17:AF$73,"*榮*")&gt;0),".",""),IF(AF17="榮",$A916,""),IF(AND(LEN(AF17)&gt;=2,ISNUMBER(SEARCH("榮",AF17))),$A916&amp;"("&amp;SUBSTITUTE(REPLACE(AF17,1,SEARCH("榮",AF17)-1,""),"榮","")&amp;""&amp;")",""))</f>
        <v/>
      </c>
      <c r="AG916" s="65" t="str">
        <f ca="1">CONCATENATE(IF(AND(LEN(AG915)&gt;=1,AG915&lt;&gt;".",COUNTIF(AG17:AG$73,"*榮*")&gt;0),".",""),IF(AG17="榮",$A916,""),IF(AND(LEN(AG17)&gt;=2,ISNUMBER(SEARCH("榮",AG17))),$A916&amp;"("&amp;SUBSTITUTE(REPLACE(AG17,1,SEARCH("榮",AG17)-1,""),"榮","")&amp;""&amp;")",""))</f>
        <v/>
      </c>
      <c r="AH916" s="65"/>
      <c r="AI916" s="65"/>
      <c r="AJ916" s="65"/>
    </row>
    <row r="917" spans="1:36">
      <c r="A917" s="65">
        <f t="shared" si="72"/>
        <v>17</v>
      </c>
      <c r="B917" s="65" t="str">
        <f t="shared" si="72"/>
        <v>邱楷然</v>
      </c>
      <c r="C917" s="65" t="str">
        <f ca="1">CONCATENATE(IF(AND(LEN(C916)&gt;=1,C916&lt;&gt;".",COUNTIF(C18:C$73,"*榮*")&gt;0),".",""),IF(C18="榮",$A917,""),IF(AND(LEN(C18)&gt;=2,ISNUMBER(SEARCH("榮",C18))),$A917&amp;"("&amp;SUBSTITUTE(REPLACE(C18,1,SEARCH("榮",C18)-1,""),"榮","")&amp;""&amp;")",""))</f>
        <v/>
      </c>
      <c r="D917" s="65" t="str">
        <f ca="1">CONCATENATE(IF(AND(LEN(D916)&gt;=1,D916&lt;&gt;".",COUNTIF(D18:D$73,"*榮*")&gt;0),".",""),IF(D18="榮",$A917,""),IF(AND(LEN(D18)&gt;=2,ISNUMBER(SEARCH("榮",D18))),$A917&amp;"("&amp;SUBSTITUTE(REPLACE(D18,1,SEARCH("榮",D18)-1,""),"榮","")&amp;""&amp;")",""))</f>
        <v/>
      </c>
      <c r="E917" s="65" t="str">
        <f ca="1">CONCATENATE(IF(AND(LEN(E916)&gt;=1,E916&lt;&gt;".",COUNTIF(E18:E$73,"*榮*")&gt;0),".",""),IF(E18="榮",$A917,""),IF(AND(LEN(E18)&gt;=2,ISNUMBER(SEARCH("榮",E18))),$A917&amp;"("&amp;SUBSTITUTE(REPLACE(E18,1,SEARCH("榮",E18)-1,""),"榮","")&amp;""&amp;")",""))</f>
        <v/>
      </c>
      <c r="F917" s="65" t="str">
        <f ca="1">CONCATENATE(IF(AND(LEN(F916)&gt;=1,F916&lt;&gt;".",COUNTIF(F18:F$73,"*榮*")&gt;0),".",""),IF(F18="榮",$A917,""),IF(AND(LEN(F18)&gt;=2,ISNUMBER(SEARCH("榮",F18))),$A917&amp;"("&amp;SUBSTITUTE(REPLACE(F18,1,SEARCH("榮",F18)-1,""),"榮","")&amp;""&amp;")",""))</f>
        <v/>
      </c>
      <c r="G917" s="65" t="str">
        <f ca="1">CONCATENATE(IF(AND(LEN(G916)&gt;=1,G916&lt;&gt;".",COUNTIF(G18:G$73,"*榮*")&gt;0),".",""),IF(G18="榮",$A917,""),IF(AND(LEN(G18)&gt;=2,ISNUMBER(SEARCH("榮",G18))),$A917&amp;"("&amp;SUBSTITUTE(REPLACE(G18,1,SEARCH("榮",G18)-1,""),"榮","")&amp;""&amp;")",""))</f>
        <v/>
      </c>
      <c r="H917" s="65" t="str">
        <f ca="1">CONCATENATE(IF(AND(LEN(H916)&gt;=1,H916&lt;&gt;".",COUNTIF(H18:H$73,"*榮*")&gt;0),".",""),IF(H18="榮",$A917,""),IF(AND(LEN(H18)&gt;=2,ISNUMBER(SEARCH("榮",H18))),$A917&amp;"("&amp;SUBSTITUTE(REPLACE(H18,1,SEARCH("榮",H18)-1,""),"榮","")&amp;""&amp;")",""))</f>
        <v/>
      </c>
      <c r="I917" s="65" t="str">
        <f ca="1">CONCATENATE(IF(AND(LEN(I916)&gt;=1,I916&lt;&gt;".",COUNTIF(I18:I$73,"*榮*")&gt;0),".",""),IF(I18="榮",$A917,""),IF(AND(LEN(I18)&gt;=2,ISNUMBER(SEARCH("榮",I18))),$A917&amp;"("&amp;SUBSTITUTE(REPLACE(I18,1,SEARCH("榮",I18)-1,""),"榮","")&amp;""&amp;")",""))</f>
        <v/>
      </c>
      <c r="J917" s="65" t="str">
        <f ca="1">CONCATENATE(IF(AND(LEN(J916)&gt;=1,J916&lt;&gt;".",COUNTIF(J18:J$73,"*榮*")&gt;0),".",""),IF(J18="榮",$A917,""),IF(AND(LEN(J18)&gt;=2,ISNUMBER(SEARCH("榮",J18))),$A917&amp;"("&amp;SUBSTITUTE(REPLACE(J18,1,SEARCH("榮",J18)-1,""),"榮","")&amp;""&amp;")",""))</f>
        <v/>
      </c>
      <c r="K917" s="65" t="str">
        <f ca="1">CONCATENATE(IF(AND(LEN(K916)&gt;=1,K916&lt;&gt;".",COUNTIF(K18:K$73,"*榮*")&gt;0),".",""),IF(K18="榮",$A917,""),IF(AND(LEN(K18)&gt;=2,ISNUMBER(SEARCH("榮",K18))),$A917&amp;"("&amp;SUBSTITUTE(REPLACE(K18,1,SEARCH("榮",K18)-1,""),"榮","")&amp;""&amp;")",""))</f>
        <v/>
      </c>
      <c r="L917" s="65" t="str">
        <f ca="1">CONCATENATE(IF(AND(LEN(L916)&gt;=1,L916&lt;&gt;".",COUNTIF(L18:L$73,"*榮*")&gt;0),".",""),IF(L18="榮",$A917,""),IF(AND(LEN(L18)&gt;=2,ISNUMBER(SEARCH("榮",L18))),$A917&amp;"("&amp;SUBSTITUTE(REPLACE(L18,1,SEARCH("榮",L18)-1,""),"榮","")&amp;""&amp;")",""))</f>
        <v/>
      </c>
      <c r="M917" s="65" t="str">
        <f ca="1">CONCATENATE(IF(AND(LEN(M916)&gt;=1,M916&lt;&gt;".",COUNTIF(M18:M$73,"*榮*")&gt;0),".",""),IF(M18="榮",$A917,""),IF(AND(LEN(M18)&gt;=2,ISNUMBER(SEARCH("榮",M18))),$A917&amp;"("&amp;SUBSTITUTE(REPLACE(M18,1,SEARCH("榮",M18)-1,""),"榮","")&amp;""&amp;")",""))</f>
        <v/>
      </c>
      <c r="N917" s="65" t="str">
        <f ca="1">CONCATENATE(IF(AND(LEN(N916)&gt;=1,N916&lt;&gt;".",COUNTIF(N18:N$73,"*榮*")&gt;0),".",""),IF(N18="榮",$A917,""),IF(AND(LEN(N18)&gt;=2,ISNUMBER(SEARCH("榮",N18))),$A917&amp;"("&amp;SUBSTITUTE(REPLACE(N18,1,SEARCH("榮",N18)-1,""),"榮","")&amp;""&amp;")",""))</f>
        <v/>
      </c>
      <c r="O917" s="65" t="str">
        <f ca="1">CONCATENATE(IF(AND(LEN(O916)&gt;=1,O916&lt;&gt;".",COUNTIF(O18:O$73,"*榮*")&gt;0),".",""),IF(O18="榮",$A917,""),IF(AND(LEN(O18)&gt;=2,ISNUMBER(SEARCH("榮",O18))),$A917&amp;"("&amp;SUBSTITUTE(REPLACE(O18,1,SEARCH("榮",O18)-1,""),"榮","")&amp;""&amp;")",""))</f>
        <v/>
      </c>
      <c r="P917" s="65" t="str">
        <f ca="1">CONCATENATE(IF(AND(LEN(P916)&gt;=1,P916&lt;&gt;".",COUNTIF(P18:P$73,"*榮*")&gt;0),".",""),IF(P18="榮",$A917,""),IF(AND(LEN(P18)&gt;=2,ISNUMBER(SEARCH("榮",P18))),$A917&amp;"("&amp;SUBSTITUTE(REPLACE(P18,1,SEARCH("榮",P18)-1,""),"榮","")&amp;""&amp;")",""))</f>
        <v/>
      </c>
      <c r="Q917" s="65" t="str">
        <f ca="1">CONCATENATE(IF(AND(LEN(Q916)&gt;=1,Q916&lt;&gt;".",COUNTIF(Q18:Q$73,"*榮*")&gt;0),".",""),IF(Q18="榮",$A917,""),IF(AND(LEN(Q18)&gt;=2,ISNUMBER(SEARCH("榮",Q18))),$A917&amp;"("&amp;SUBSTITUTE(REPLACE(Q18,1,SEARCH("榮",Q18)-1,""),"榮","")&amp;""&amp;")",""))</f>
        <v/>
      </c>
      <c r="R917" s="65" t="str">
        <f ca="1">CONCATENATE(IF(AND(LEN(R916)&gt;=1,R916&lt;&gt;".",COUNTIF(R18:R$73,"*榮*")&gt;0),".",""),IF(R18="榮",$A917,""),IF(AND(LEN(R18)&gt;=2,ISNUMBER(SEARCH("榮",R18))),$A917&amp;"("&amp;SUBSTITUTE(REPLACE(R18,1,SEARCH("榮",R18)-1,""),"榮","")&amp;""&amp;")",""))</f>
        <v/>
      </c>
      <c r="S917" s="65" t="str">
        <f ca="1">CONCATENATE(IF(AND(LEN(S916)&gt;=1,S916&lt;&gt;".",COUNTIF(S18:S$73,"*榮*")&gt;0),".",""),IF(S18="榮",$A917,""),IF(AND(LEN(S18)&gt;=2,ISNUMBER(SEARCH("榮",S18))),$A917&amp;"("&amp;SUBSTITUTE(REPLACE(S18,1,SEARCH("榮",S18)-1,""),"榮","")&amp;""&amp;")",""))</f>
        <v/>
      </c>
      <c r="T917" s="65" t="str">
        <f ca="1">CONCATENATE(IF(AND(LEN(T916)&gt;=1,T916&lt;&gt;".",COUNTIF(T18:T$73,"*榮*")&gt;0),".",""),IF(T18="榮",$A917,""),IF(AND(LEN(T18)&gt;=2,ISNUMBER(SEARCH("榮",T18))),$A917&amp;"("&amp;SUBSTITUTE(REPLACE(T18,1,SEARCH("榮",T18)-1,""),"榮","")&amp;""&amp;")",""))</f>
        <v/>
      </c>
      <c r="U917" s="65" t="str">
        <f ca="1">CONCATENATE(IF(AND(LEN(U916)&gt;=1,U916&lt;&gt;".",COUNTIF(U18:U$73,"*榮*")&gt;0),".",""),IF(U18="榮",$A917,""),IF(AND(LEN(U18)&gt;=2,ISNUMBER(SEARCH("榮",U18))),$A917&amp;"("&amp;SUBSTITUTE(REPLACE(U18,1,SEARCH("榮",U18)-1,""),"榮","")&amp;""&amp;")",""))</f>
        <v/>
      </c>
      <c r="V917" s="65" t="str">
        <f ca="1">CONCATENATE(IF(AND(LEN(V916)&gt;=1,V916&lt;&gt;".",COUNTIF(V18:V$73,"*榮*")&gt;0),".",""),IF(V18="榮",$A917,""),IF(AND(LEN(V18)&gt;=2,ISNUMBER(SEARCH("榮",V18))),$A917&amp;"("&amp;SUBSTITUTE(REPLACE(V18,1,SEARCH("榮",V18)-1,""),"榮","")&amp;""&amp;")",""))</f>
        <v/>
      </c>
      <c r="W917" s="65" t="str">
        <f ca="1">CONCATENATE(IF(AND(LEN(W916)&gt;=1,W916&lt;&gt;".",COUNTIF(W18:W$73,"*榮*")&gt;0),".",""),IF(W18="榮",$A917,""),IF(AND(LEN(W18)&gt;=2,ISNUMBER(SEARCH("榮",W18))),$A917&amp;"("&amp;SUBSTITUTE(REPLACE(W18,1,SEARCH("榮",W18)-1,""),"榮","")&amp;""&amp;")",""))</f>
        <v/>
      </c>
      <c r="X917" s="65" t="str">
        <f ca="1">CONCATENATE(IF(AND(LEN(X916)&gt;=1,X916&lt;&gt;".",COUNTIF(X18:X$73,"*榮*")&gt;0),".",""),IF(X18="榮",$A917,""),IF(AND(LEN(X18)&gt;=2,ISNUMBER(SEARCH("榮",X18))),$A917&amp;"("&amp;SUBSTITUTE(REPLACE(X18,1,SEARCH("榮",X18)-1,""),"榮","")&amp;""&amp;")",""))</f>
        <v/>
      </c>
      <c r="Y917" s="65" t="str">
        <f ca="1">CONCATENATE(IF(AND(LEN(Y916)&gt;=1,Y916&lt;&gt;".",COUNTIF(Y18:Y$73,"*榮*")&gt;0),".",""),IF(Y18="榮",$A917,""),IF(AND(LEN(Y18)&gt;=2,ISNUMBER(SEARCH("榮",Y18))),$A917&amp;"("&amp;SUBSTITUTE(REPLACE(Y18,1,SEARCH("榮",Y18)-1,""),"榮","")&amp;""&amp;")",""))</f>
        <v/>
      </c>
      <c r="Z917" s="65" t="str">
        <f ca="1">CONCATENATE(IF(AND(LEN(Z916)&gt;=1,Z916&lt;&gt;".",COUNTIF(Z18:Z$73,"*榮*")&gt;0),".",""),IF(Z18="榮",$A917,""),IF(AND(LEN(Z18)&gt;=2,ISNUMBER(SEARCH("榮",Z18))),$A917&amp;"("&amp;SUBSTITUTE(REPLACE(Z18,1,SEARCH("榮",Z18)-1,""),"榮","")&amp;""&amp;")",""))</f>
        <v/>
      </c>
      <c r="AA917" s="65" t="str">
        <f ca="1">CONCATENATE(IF(AND(LEN(AA916)&gt;=1,AA916&lt;&gt;".",COUNTIF(AA18:AA$73,"*榮*")&gt;0),".",""),IF(AA18="榮",$A917,""),IF(AND(LEN(AA18)&gt;=2,ISNUMBER(SEARCH("榮",AA18))),$A917&amp;"("&amp;SUBSTITUTE(REPLACE(AA18,1,SEARCH("榮",AA18)-1,""),"榮","")&amp;""&amp;")",""))</f>
        <v/>
      </c>
      <c r="AB917" s="65" t="str">
        <f ca="1">CONCATENATE(IF(AND(LEN(AB916)&gt;=1,AB916&lt;&gt;".",COUNTIF(AB18:AB$73,"*榮*")&gt;0),".",""),IF(AB18="榮",$A917,""),IF(AND(LEN(AB18)&gt;=2,ISNUMBER(SEARCH("榮",AB18))),$A917&amp;"("&amp;SUBSTITUTE(REPLACE(AB18,1,SEARCH("榮",AB18)-1,""),"榮","")&amp;""&amp;")",""))</f>
        <v/>
      </c>
      <c r="AC917" s="65" t="str">
        <f ca="1">CONCATENATE(IF(AND(LEN(AC916)&gt;=1,AC916&lt;&gt;".",COUNTIF(AC18:AC$73,"*榮*")&gt;0),".",""),IF(AC18="榮",$A917,""),IF(AND(LEN(AC18)&gt;=2,ISNUMBER(SEARCH("榮",AC18))),$A917&amp;"("&amp;SUBSTITUTE(REPLACE(AC18,1,SEARCH("榮",AC18)-1,""),"榮","")&amp;""&amp;")",""))</f>
        <v/>
      </c>
      <c r="AD917" s="65" t="str">
        <f ca="1">CONCATENATE(IF(AND(LEN(AD916)&gt;=1,AD916&lt;&gt;".",COUNTIF(AD18:AD$73,"*榮*")&gt;0),".",""),IF(AD18="榮",$A917,""),IF(AND(LEN(AD18)&gt;=2,ISNUMBER(SEARCH("榮",AD18))),$A917&amp;"("&amp;SUBSTITUTE(REPLACE(AD18,1,SEARCH("榮",AD18)-1,""),"榮","")&amp;""&amp;")",""))</f>
        <v/>
      </c>
      <c r="AE917" s="65" t="str">
        <f ca="1">CONCATENATE(IF(AND(LEN(AE916)&gt;=1,AE916&lt;&gt;".",COUNTIF(AE18:AE$73,"*榮*")&gt;0),".",""),IF(AE18="榮",$A917,""),IF(AND(LEN(AE18)&gt;=2,ISNUMBER(SEARCH("榮",AE18))),$A917&amp;"("&amp;SUBSTITUTE(REPLACE(AE18,1,SEARCH("榮",AE18)-1,""),"榮","")&amp;""&amp;")",""))</f>
        <v/>
      </c>
      <c r="AF917" s="65" t="str">
        <f ca="1">CONCATENATE(IF(AND(LEN(AF916)&gt;=1,AF916&lt;&gt;".",COUNTIF(AF18:AF$73,"*榮*")&gt;0),".",""),IF(AF18="榮",$A917,""),IF(AND(LEN(AF18)&gt;=2,ISNUMBER(SEARCH("榮",AF18))),$A917&amp;"("&amp;SUBSTITUTE(REPLACE(AF18,1,SEARCH("榮",AF18)-1,""),"榮","")&amp;""&amp;")",""))</f>
        <v/>
      </c>
      <c r="AG917" s="65" t="str">
        <f ca="1">CONCATENATE(IF(AND(LEN(AG916)&gt;=1,AG916&lt;&gt;".",COUNTIF(AG18:AG$73,"*榮*")&gt;0),".",""),IF(AG18="榮",$A917,""),IF(AND(LEN(AG18)&gt;=2,ISNUMBER(SEARCH("榮",AG18))),$A917&amp;"("&amp;SUBSTITUTE(REPLACE(AG18,1,SEARCH("榮",AG18)-1,""),"榮","")&amp;""&amp;")",""))</f>
        <v/>
      </c>
      <c r="AH917" s="65"/>
      <c r="AI917" s="65"/>
      <c r="AJ917" s="65"/>
    </row>
    <row r="918" spans="1:36">
      <c r="A918" s="65">
        <f t="shared" si="72"/>
        <v>18</v>
      </c>
      <c r="B918" s="65" t="str">
        <f t="shared" si="72"/>
        <v>楊承澔</v>
      </c>
      <c r="C918" s="65" t="str">
        <f ca="1">CONCATENATE(IF(AND(LEN(C917)&gt;=1,C917&lt;&gt;".",COUNTIF(C19:C$73,"*榮*")&gt;0),".",""),IF(C19="榮",$A918,""),IF(AND(LEN(C19)&gt;=2,ISNUMBER(SEARCH("榮",C19))),$A918&amp;"("&amp;SUBSTITUTE(REPLACE(C19,1,SEARCH("榮",C19)-1,""),"榮","")&amp;""&amp;")",""))</f>
        <v/>
      </c>
      <c r="D918" s="65" t="str">
        <f ca="1">CONCATENATE(IF(AND(LEN(D917)&gt;=1,D917&lt;&gt;".",COUNTIF(D19:D$73,"*榮*")&gt;0),".",""),IF(D19="榮",$A918,""),IF(AND(LEN(D19)&gt;=2,ISNUMBER(SEARCH("榮",D19))),$A918&amp;"("&amp;SUBSTITUTE(REPLACE(D19,1,SEARCH("榮",D19)-1,""),"榮","")&amp;""&amp;")",""))</f>
        <v/>
      </c>
      <c r="E918" s="65" t="str">
        <f ca="1">CONCATENATE(IF(AND(LEN(E917)&gt;=1,E917&lt;&gt;".",COUNTIF(E19:E$73,"*榮*")&gt;0),".",""),IF(E19="榮",$A918,""),IF(AND(LEN(E19)&gt;=2,ISNUMBER(SEARCH("榮",E19))),$A918&amp;"("&amp;SUBSTITUTE(REPLACE(E19,1,SEARCH("榮",E19)-1,""),"榮","")&amp;""&amp;")",""))</f>
        <v/>
      </c>
      <c r="F918" s="65" t="str">
        <f ca="1">CONCATENATE(IF(AND(LEN(F917)&gt;=1,F917&lt;&gt;".",COUNTIF(F19:F$73,"*榮*")&gt;0),".",""),IF(F19="榮",$A918,""),IF(AND(LEN(F19)&gt;=2,ISNUMBER(SEARCH("榮",F19))),$A918&amp;"("&amp;SUBSTITUTE(REPLACE(F19,1,SEARCH("榮",F19)-1,""),"榮","")&amp;""&amp;")",""))</f>
        <v/>
      </c>
      <c r="G918" s="65" t="str">
        <f ca="1">CONCATENATE(IF(AND(LEN(G917)&gt;=1,G917&lt;&gt;".",COUNTIF(G19:G$73,"*榮*")&gt;0),".",""),IF(G19="榮",$A918,""),IF(AND(LEN(G19)&gt;=2,ISNUMBER(SEARCH("榮",G19))),$A918&amp;"("&amp;SUBSTITUTE(REPLACE(G19,1,SEARCH("榮",G19)-1,""),"榮","")&amp;""&amp;")",""))</f>
        <v/>
      </c>
      <c r="H918" s="65" t="str">
        <f ca="1">CONCATENATE(IF(AND(LEN(H917)&gt;=1,H917&lt;&gt;".",COUNTIF(H19:H$73,"*榮*")&gt;0),".",""),IF(H19="榮",$A918,""),IF(AND(LEN(H19)&gt;=2,ISNUMBER(SEARCH("榮",H19))),$A918&amp;"("&amp;SUBSTITUTE(REPLACE(H19,1,SEARCH("榮",H19)-1,""),"榮","")&amp;""&amp;")",""))</f>
        <v/>
      </c>
      <c r="I918" s="65" t="str">
        <f ca="1">CONCATENATE(IF(AND(LEN(I917)&gt;=1,I917&lt;&gt;".",COUNTIF(I19:I$73,"*榮*")&gt;0),".",""),IF(I19="榮",$A918,""),IF(AND(LEN(I19)&gt;=2,ISNUMBER(SEARCH("榮",I19))),$A918&amp;"("&amp;SUBSTITUTE(REPLACE(I19,1,SEARCH("榮",I19)-1,""),"榮","")&amp;""&amp;")",""))</f>
        <v/>
      </c>
      <c r="J918" s="65" t="str">
        <f ca="1">CONCATENATE(IF(AND(LEN(J917)&gt;=1,J917&lt;&gt;".",COUNTIF(J19:J$73,"*榮*")&gt;0),".",""),IF(J19="榮",$A918,""),IF(AND(LEN(J19)&gt;=2,ISNUMBER(SEARCH("榮",J19))),$A918&amp;"("&amp;SUBSTITUTE(REPLACE(J19,1,SEARCH("榮",J19)-1,""),"榮","")&amp;""&amp;")",""))</f>
        <v/>
      </c>
      <c r="K918" s="65" t="str">
        <f ca="1">CONCATENATE(IF(AND(LEN(K917)&gt;=1,K917&lt;&gt;".",COUNTIF(K19:K$73,"*榮*")&gt;0),".",""),IF(K19="榮",$A918,""),IF(AND(LEN(K19)&gt;=2,ISNUMBER(SEARCH("榮",K19))),$A918&amp;"("&amp;SUBSTITUTE(REPLACE(K19,1,SEARCH("榮",K19)-1,""),"榮","")&amp;""&amp;")",""))</f>
        <v/>
      </c>
      <c r="L918" s="65" t="str">
        <f ca="1">CONCATENATE(IF(AND(LEN(L917)&gt;=1,L917&lt;&gt;".",COUNTIF(L19:L$73,"*榮*")&gt;0),".",""),IF(L19="榮",$A918,""),IF(AND(LEN(L19)&gt;=2,ISNUMBER(SEARCH("榮",L19))),$A918&amp;"("&amp;SUBSTITUTE(REPLACE(L19,1,SEARCH("榮",L19)-1,""),"榮","")&amp;""&amp;")",""))</f>
        <v/>
      </c>
      <c r="M918" s="65" t="str">
        <f ca="1">CONCATENATE(IF(AND(LEN(M917)&gt;=1,M917&lt;&gt;".",COUNTIF(M19:M$73,"*榮*")&gt;0),".",""),IF(M19="榮",$A918,""),IF(AND(LEN(M19)&gt;=2,ISNUMBER(SEARCH("榮",M19))),$A918&amp;"("&amp;SUBSTITUTE(REPLACE(M19,1,SEARCH("榮",M19)-1,""),"榮","")&amp;""&amp;")",""))</f>
        <v/>
      </c>
      <c r="N918" s="65" t="str">
        <f ca="1">CONCATENATE(IF(AND(LEN(N917)&gt;=1,N917&lt;&gt;".",COUNTIF(N19:N$73,"*榮*")&gt;0),".",""),IF(N19="榮",$A918,""),IF(AND(LEN(N19)&gt;=2,ISNUMBER(SEARCH("榮",N19))),$A918&amp;"("&amp;SUBSTITUTE(REPLACE(N19,1,SEARCH("榮",N19)-1,""),"榮","")&amp;""&amp;")",""))</f>
        <v/>
      </c>
      <c r="O918" s="65" t="str">
        <f ca="1">CONCATENATE(IF(AND(LEN(O917)&gt;=1,O917&lt;&gt;".",COUNTIF(O19:O$73,"*榮*")&gt;0),".",""),IF(O19="榮",$A918,""),IF(AND(LEN(O19)&gt;=2,ISNUMBER(SEARCH("榮",O19))),$A918&amp;"("&amp;SUBSTITUTE(REPLACE(O19,1,SEARCH("榮",O19)-1,""),"榮","")&amp;""&amp;")",""))</f>
        <v/>
      </c>
      <c r="P918" s="65" t="str">
        <f ca="1">CONCATENATE(IF(AND(LEN(P917)&gt;=1,P917&lt;&gt;".",COUNTIF(P19:P$73,"*榮*")&gt;0),".",""),IF(P19="榮",$A918,""),IF(AND(LEN(P19)&gt;=2,ISNUMBER(SEARCH("榮",P19))),$A918&amp;"("&amp;SUBSTITUTE(REPLACE(P19,1,SEARCH("榮",P19)-1,""),"榮","")&amp;""&amp;")",""))</f>
        <v/>
      </c>
      <c r="Q918" s="65" t="str">
        <f ca="1">CONCATENATE(IF(AND(LEN(Q917)&gt;=1,Q917&lt;&gt;".",COUNTIF(Q19:Q$73,"*榮*")&gt;0),".",""),IF(Q19="榮",$A918,""),IF(AND(LEN(Q19)&gt;=2,ISNUMBER(SEARCH("榮",Q19))),$A918&amp;"("&amp;SUBSTITUTE(REPLACE(Q19,1,SEARCH("榮",Q19)-1,""),"榮","")&amp;""&amp;")",""))</f>
        <v/>
      </c>
      <c r="R918" s="65" t="str">
        <f ca="1">CONCATENATE(IF(AND(LEN(R917)&gt;=1,R917&lt;&gt;".",COUNTIF(R19:R$73,"*榮*")&gt;0),".",""),IF(R19="榮",$A918,""),IF(AND(LEN(R19)&gt;=2,ISNUMBER(SEARCH("榮",R19))),$A918&amp;"("&amp;SUBSTITUTE(REPLACE(R19,1,SEARCH("榮",R19)-1,""),"榮","")&amp;""&amp;")",""))</f>
        <v/>
      </c>
      <c r="S918" s="65" t="str">
        <f ca="1">CONCATENATE(IF(AND(LEN(S917)&gt;=1,S917&lt;&gt;".",COUNTIF(S19:S$73,"*榮*")&gt;0),".",""),IF(S19="榮",$A918,""),IF(AND(LEN(S19)&gt;=2,ISNUMBER(SEARCH("榮",S19))),$A918&amp;"("&amp;SUBSTITUTE(REPLACE(S19,1,SEARCH("榮",S19)-1,""),"榮","")&amp;""&amp;")",""))</f>
        <v/>
      </c>
      <c r="T918" s="65" t="str">
        <f ca="1">CONCATENATE(IF(AND(LEN(T917)&gt;=1,T917&lt;&gt;".",COUNTIF(T19:T$73,"*榮*")&gt;0),".",""),IF(T19="榮",$A918,""),IF(AND(LEN(T19)&gt;=2,ISNUMBER(SEARCH("榮",T19))),$A918&amp;"("&amp;SUBSTITUTE(REPLACE(T19,1,SEARCH("榮",T19)-1,""),"榮","")&amp;""&amp;")",""))</f>
        <v/>
      </c>
      <c r="U918" s="65" t="str">
        <f ca="1">CONCATENATE(IF(AND(LEN(U917)&gt;=1,U917&lt;&gt;".",COUNTIF(U19:U$73,"*榮*")&gt;0),".",""),IF(U19="榮",$A918,""),IF(AND(LEN(U19)&gt;=2,ISNUMBER(SEARCH("榮",U19))),$A918&amp;"("&amp;SUBSTITUTE(REPLACE(U19,1,SEARCH("榮",U19)-1,""),"榮","")&amp;""&amp;")",""))</f>
        <v/>
      </c>
      <c r="V918" s="65" t="str">
        <f ca="1">CONCATENATE(IF(AND(LEN(V917)&gt;=1,V917&lt;&gt;".",COUNTIF(V19:V$73,"*榮*")&gt;0),".",""),IF(V19="榮",$A918,""),IF(AND(LEN(V19)&gt;=2,ISNUMBER(SEARCH("榮",V19))),$A918&amp;"("&amp;SUBSTITUTE(REPLACE(V19,1,SEARCH("榮",V19)-1,""),"榮","")&amp;""&amp;")",""))</f>
        <v/>
      </c>
      <c r="W918" s="65" t="str">
        <f ca="1">CONCATENATE(IF(AND(LEN(W917)&gt;=1,W917&lt;&gt;".",COUNTIF(W19:W$73,"*榮*")&gt;0),".",""),IF(W19="榮",$A918,""),IF(AND(LEN(W19)&gt;=2,ISNUMBER(SEARCH("榮",W19))),$A918&amp;"("&amp;SUBSTITUTE(REPLACE(W19,1,SEARCH("榮",W19)-1,""),"榮","")&amp;""&amp;")",""))</f>
        <v/>
      </c>
      <c r="X918" s="65" t="str">
        <f ca="1">CONCATENATE(IF(AND(LEN(X917)&gt;=1,X917&lt;&gt;".",COUNTIF(X19:X$73,"*榮*")&gt;0),".",""),IF(X19="榮",$A918,""),IF(AND(LEN(X19)&gt;=2,ISNUMBER(SEARCH("榮",X19))),$A918&amp;"("&amp;SUBSTITUTE(REPLACE(X19,1,SEARCH("榮",X19)-1,""),"榮","")&amp;""&amp;")",""))</f>
        <v/>
      </c>
      <c r="Y918" s="65" t="str">
        <f ca="1">CONCATENATE(IF(AND(LEN(Y917)&gt;=1,Y917&lt;&gt;".",COUNTIF(Y19:Y$73,"*榮*")&gt;0),".",""),IF(Y19="榮",$A918,""),IF(AND(LEN(Y19)&gt;=2,ISNUMBER(SEARCH("榮",Y19))),$A918&amp;"("&amp;SUBSTITUTE(REPLACE(Y19,1,SEARCH("榮",Y19)-1,""),"榮","")&amp;""&amp;")",""))</f>
        <v/>
      </c>
      <c r="Z918" s="65" t="str">
        <f ca="1">CONCATENATE(IF(AND(LEN(Z917)&gt;=1,Z917&lt;&gt;".",COUNTIF(Z19:Z$73,"*榮*")&gt;0),".",""),IF(Z19="榮",$A918,""),IF(AND(LEN(Z19)&gt;=2,ISNUMBER(SEARCH("榮",Z19))),$A918&amp;"("&amp;SUBSTITUTE(REPLACE(Z19,1,SEARCH("榮",Z19)-1,""),"榮","")&amp;""&amp;")",""))</f>
        <v/>
      </c>
      <c r="AA918" s="65" t="str">
        <f ca="1">CONCATENATE(IF(AND(LEN(AA917)&gt;=1,AA917&lt;&gt;".",COUNTIF(AA19:AA$73,"*榮*")&gt;0),".",""),IF(AA19="榮",$A918,""),IF(AND(LEN(AA19)&gt;=2,ISNUMBER(SEARCH("榮",AA19))),$A918&amp;"("&amp;SUBSTITUTE(REPLACE(AA19,1,SEARCH("榮",AA19)-1,""),"榮","")&amp;""&amp;")",""))</f>
        <v/>
      </c>
      <c r="AB918" s="65" t="str">
        <f ca="1">CONCATENATE(IF(AND(LEN(AB917)&gt;=1,AB917&lt;&gt;".",COUNTIF(AB19:AB$73,"*榮*")&gt;0),".",""),IF(AB19="榮",$A918,""),IF(AND(LEN(AB19)&gt;=2,ISNUMBER(SEARCH("榮",AB19))),$A918&amp;"("&amp;SUBSTITUTE(REPLACE(AB19,1,SEARCH("榮",AB19)-1,""),"榮","")&amp;""&amp;")",""))</f>
        <v/>
      </c>
      <c r="AC918" s="65" t="str">
        <f ca="1">CONCATENATE(IF(AND(LEN(AC917)&gt;=1,AC917&lt;&gt;".",COUNTIF(AC19:AC$73,"*榮*")&gt;0),".",""),IF(AC19="榮",$A918,""),IF(AND(LEN(AC19)&gt;=2,ISNUMBER(SEARCH("榮",AC19))),$A918&amp;"("&amp;SUBSTITUTE(REPLACE(AC19,1,SEARCH("榮",AC19)-1,""),"榮","")&amp;""&amp;")",""))</f>
        <v/>
      </c>
      <c r="AD918" s="65" t="str">
        <f ca="1">CONCATENATE(IF(AND(LEN(AD917)&gt;=1,AD917&lt;&gt;".",COUNTIF(AD19:AD$73,"*榮*")&gt;0),".",""),IF(AD19="榮",$A918,""),IF(AND(LEN(AD19)&gt;=2,ISNUMBER(SEARCH("榮",AD19))),$A918&amp;"("&amp;SUBSTITUTE(REPLACE(AD19,1,SEARCH("榮",AD19)-1,""),"榮","")&amp;""&amp;")",""))</f>
        <v/>
      </c>
      <c r="AE918" s="65" t="str">
        <f ca="1">CONCATENATE(IF(AND(LEN(AE917)&gt;=1,AE917&lt;&gt;".",COUNTIF(AE19:AE$73,"*榮*")&gt;0),".",""),IF(AE19="榮",$A918,""),IF(AND(LEN(AE19)&gt;=2,ISNUMBER(SEARCH("榮",AE19))),$A918&amp;"("&amp;SUBSTITUTE(REPLACE(AE19,1,SEARCH("榮",AE19)-1,""),"榮","")&amp;""&amp;")",""))</f>
        <v/>
      </c>
      <c r="AF918" s="65" t="str">
        <f ca="1">CONCATENATE(IF(AND(LEN(AF917)&gt;=1,AF917&lt;&gt;".",COUNTIF(AF19:AF$73,"*榮*")&gt;0),".",""),IF(AF19="榮",$A918,""),IF(AND(LEN(AF19)&gt;=2,ISNUMBER(SEARCH("榮",AF19))),$A918&amp;"("&amp;SUBSTITUTE(REPLACE(AF19,1,SEARCH("榮",AF19)-1,""),"榮","")&amp;""&amp;")",""))</f>
        <v/>
      </c>
      <c r="AG918" s="65" t="str">
        <f ca="1">CONCATENATE(IF(AND(LEN(AG917)&gt;=1,AG917&lt;&gt;".",COUNTIF(AG19:AG$73,"*榮*")&gt;0),".",""),IF(AG19="榮",$A918,""),IF(AND(LEN(AG19)&gt;=2,ISNUMBER(SEARCH("榮",AG19))),$A918&amp;"("&amp;SUBSTITUTE(REPLACE(AG19,1,SEARCH("榮",AG19)-1,""),"榮","")&amp;""&amp;")",""))</f>
        <v/>
      </c>
      <c r="AH918" s="65"/>
      <c r="AI918" s="65"/>
      <c r="AJ918" s="65"/>
    </row>
    <row r="919" spans="1:36">
      <c r="A919" s="65">
        <f t="shared" si="72"/>
        <v>19</v>
      </c>
      <c r="B919" s="65" t="str">
        <f t="shared" si="72"/>
        <v>吳政銓</v>
      </c>
      <c r="C919" s="65" t="str">
        <f ca="1">CONCATENATE(IF(AND(LEN(C918)&gt;=1,C918&lt;&gt;".",COUNTIF(C20:C$73,"*榮*")&gt;0),".",""),IF(C20="榮",$A919,""),IF(AND(LEN(C20)&gt;=2,ISNUMBER(SEARCH("榮",C20))),$A919&amp;"("&amp;SUBSTITUTE(REPLACE(C20,1,SEARCH("榮",C20)-1,""),"榮","")&amp;""&amp;")",""))</f>
        <v/>
      </c>
      <c r="D919" s="65" t="str">
        <f ca="1">CONCATENATE(IF(AND(LEN(D918)&gt;=1,D918&lt;&gt;".",COUNTIF(D20:D$73,"*榮*")&gt;0),".",""),IF(D20="榮",$A919,""),IF(AND(LEN(D20)&gt;=2,ISNUMBER(SEARCH("榮",D20))),$A919&amp;"("&amp;SUBSTITUTE(REPLACE(D20,1,SEARCH("榮",D20)-1,""),"榮","")&amp;""&amp;")",""))</f>
        <v/>
      </c>
      <c r="E919" s="65" t="str">
        <f ca="1">CONCATENATE(IF(AND(LEN(E918)&gt;=1,E918&lt;&gt;".",COUNTIF(E20:E$73,"*榮*")&gt;0),".",""),IF(E20="榮",$A919,""),IF(AND(LEN(E20)&gt;=2,ISNUMBER(SEARCH("榮",E20))),$A919&amp;"("&amp;SUBSTITUTE(REPLACE(E20,1,SEARCH("榮",E20)-1,""),"榮","")&amp;""&amp;")",""))</f>
        <v/>
      </c>
      <c r="F919" s="65" t="str">
        <f ca="1">CONCATENATE(IF(AND(LEN(F918)&gt;=1,F918&lt;&gt;".",COUNTIF(F20:F$73,"*榮*")&gt;0),".",""),IF(F20="榮",$A919,""),IF(AND(LEN(F20)&gt;=2,ISNUMBER(SEARCH("榮",F20))),$A919&amp;"("&amp;SUBSTITUTE(REPLACE(F20,1,SEARCH("榮",F20)-1,""),"榮","")&amp;""&amp;")",""))</f>
        <v/>
      </c>
      <c r="G919" s="65" t="str">
        <f ca="1">CONCATENATE(IF(AND(LEN(G918)&gt;=1,G918&lt;&gt;".",COUNTIF(G20:G$73,"*榮*")&gt;0),".",""),IF(G20="榮",$A919,""),IF(AND(LEN(G20)&gt;=2,ISNUMBER(SEARCH("榮",G20))),$A919&amp;"("&amp;SUBSTITUTE(REPLACE(G20,1,SEARCH("榮",G20)-1,""),"榮","")&amp;""&amp;")",""))</f>
        <v/>
      </c>
      <c r="H919" s="65" t="str">
        <f ca="1">CONCATENATE(IF(AND(LEN(H918)&gt;=1,H918&lt;&gt;".",COUNTIF(H20:H$73,"*榮*")&gt;0),".",""),IF(H20="榮",$A919,""),IF(AND(LEN(H20)&gt;=2,ISNUMBER(SEARCH("榮",H20))),$A919&amp;"("&amp;SUBSTITUTE(REPLACE(H20,1,SEARCH("榮",H20)-1,""),"榮","")&amp;""&amp;")",""))</f>
        <v/>
      </c>
      <c r="I919" s="65" t="str">
        <f ca="1">CONCATENATE(IF(AND(LEN(I918)&gt;=1,I918&lt;&gt;".",COUNTIF(I20:I$73,"*榮*")&gt;0),".",""),IF(I20="榮",$A919,""),IF(AND(LEN(I20)&gt;=2,ISNUMBER(SEARCH("榮",I20))),$A919&amp;"("&amp;SUBSTITUTE(REPLACE(I20,1,SEARCH("榮",I20)-1,""),"榮","")&amp;""&amp;")",""))</f>
        <v/>
      </c>
      <c r="J919" s="65" t="str">
        <f ca="1">CONCATENATE(IF(AND(LEN(J918)&gt;=1,J918&lt;&gt;".",COUNTIF(J20:J$73,"*榮*")&gt;0),".",""),IF(J20="榮",$A919,""),IF(AND(LEN(J20)&gt;=2,ISNUMBER(SEARCH("榮",J20))),$A919&amp;"("&amp;SUBSTITUTE(REPLACE(J20,1,SEARCH("榮",J20)-1,""),"榮","")&amp;""&amp;")",""))</f>
        <v/>
      </c>
      <c r="K919" s="65" t="str">
        <f ca="1">CONCATENATE(IF(AND(LEN(K918)&gt;=1,K918&lt;&gt;".",COUNTIF(K20:K$73,"*榮*")&gt;0),".",""),IF(K20="榮",$A919,""),IF(AND(LEN(K20)&gt;=2,ISNUMBER(SEARCH("榮",K20))),$A919&amp;"("&amp;SUBSTITUTE(REPLACE(K20,1,SEARCH("榮",K20)-1,""),"榮","")&amp;""&amp;")",""))</f>
        <v/>
      </c>
      <c r="L919" s="65" t="str">
        <f ca="1">CONCATENATE(IF(AND(LEN(L918)&gt;=1,L918&lt;&gt;".",COUNTIF(L20:L$73,"*榮*")&gt;0),".",""),IF(L20="榮",$A919,""),IF(AND(LEN(L20)&gt;=2,ISNUMBER(SEARCH("榮",L20))),$A919&amp;"("&amp;SUBSTITUTE(REPLACE(L20,1,SEARCH("榮",L20)-1,""),"榮","")&amp;""&amp;")",""))</f>
        <v/>
      </c>
      <c r="M919" s="65" t="str">
        <f ca="1">CONCATENATE(IF(AND(LEN(M918)&gt;=1,M918&lt;&gt;".",COUNTIF(M20:M$73,"*榮*")&gt;0),".",""),IF(M20="榮",$A919,""),IF(AND(LEN(M20)&gt;=2,ISNUMBER(SEARCH("榮",M20))),$A919&amp;"("&amp;SUBSTITUTE(REPLACE(M20,1,SEARCH("榮",M20)-1,""),"榮","")&amp;""&amp;")",""))</f>
        <v/>
      </c>
      <c r="N919" s="65" t="str">
        <f ca="1">CONCATENATE(IF(AND(LEN(N918)&gt;=1,N918&lt;&gt;".",COUNTIF(N20:N$73,"*榮*")&gt;0),".",""),IF(N20="榮",$A919,""),IF(AND(LEN(N20)&gt;=2,ISNUMBER(SEARCH("榮",N20))),$A919&amp;"("&amp;SUBSTITUTE(REPLACE(N20,1,SEARCH("榮",N20)-1,""),"榮","")&amp;""&amp;")",""))</f>
        <v/>
      </c>
      <c r="O919" s="65" t="str">
        <f ca="1">CONCATENATE(IF(AND(LEN(O918)&gt;=1,O918&lt;&gt;".",COUNTIF(O20:O$73,"*榮*")&gt;0),".",""),IF(O20="榮",$A919,""),IF(AND(LEN(O20)&gt;=2,ISNUMBER(SEARCH("榮",O20))),$A919&amp;"("&amp;SUBSTITUTE(REPLACE(O20,1,SEARCH("榮",O20)-1,""),"榮","")&amp;""&amp;")",""))</f>
        <v/>
      </c>
      <c r="P919" s="65" t="str">
        <f ca="1">CONCATENATE(IF(AND(LEN(P918)&gt;=1,P918&lt;&gt;".",COUNTIF(P20:P$73,"*榮*")&gt;0),".",""),IF(P20="榮",$A919,""),IF(AND(LEN(P20)&gt;=2,ISNUMBER(SEARCH("榮",P20))),$A919&amp;"("&amp;SUBSTITUTE(REPLACE(P20,1,SEARCH("榮",P20)-1,""),"榮","")&amp;""&amp;")",""))</f>
        <v/>
      </c>
      <c r="Q919" s="65" t="str">
        <f ca="1">CONCATENATE(IF(AND(LEN(Q918)&gt;=1,Q918&lt;&gt;".",COUNTIF(Q20:Q$73,"*榮*")&gt;0),".",""),IF(Q20="榮",$A919,""),IF(AND(LEN(Q20)&gt;=2,ISNUMBER(SEARCH("榮",Q20))),$A919&amp;"("&amp;SUBSTITUTE(REPLACE(Q20,1,SEARCH("榮",Q20)-1,""),"榮","")&amp;""&amp;")",""))</f>
        <v/>
      </c>
      <c r="R919" s="65" t="str">
        <f ca="1">CONCATENATE(IF(AND(LEN(R918)&gt;=1,R918&lt;&gt;".",COUNTIF(R20:R$73,"*榮*")&gt;0),".",""),IF(R20="榮",$A919,""),IF(AND(LEN(R20)&gt;=2,ISNUMBER(SEARCH("榮",R20))),$A919&amp;"("&amp;SUBSTITUTE(REPLACE(R20,1,SEARCH("榮",R20)-1,""),"榮","")&amp;""&amp;")",""))</f>
        <v/>
      </c>
      <c r="S919" s="65" t="str">
        <f ca="1">CONCATENATE(IF(AND(LEN(S918)&gt;=1,S918&lt;&gt;".",COUNTIF(S20:S$73,"*榮*")&gt;0),".",""),IF(S20="榮",$A919,""),IF(AND(LEN(S20)&gt;=2,ISNUMBER(SEARCH("榮",S20))),$A919&amp;"("&amp;SUBSTITUTE(REPLACE(S20,1,SEARCH("榮",S20)-1,""),"榮","")&amp;""&amp;")",""))</f>
        <v/>
      </c>
      <c r="T919" s="65" t="str">
        <f ca="1">CONCATENATE(IF(AND(LEN(T918)&gt;=1,T918&lt;&gt;".",COUNTIF(T20:T$73,"*榮*")&gt;0),".",""),IF(T20="榮",$A919,""),IF(AND(LEN(T20)&gt;=2,ISNUMBER(SEARCH("榮",T20))),$A919&amp;"("&amp;SUBSTITUTE(REPLACE(T20,1,SEARCH("榮",T20)-1,""),"榮","")&amp;""&amp;")",""))</f>
        <v/>
      </c>
      <c r="U919" s="65" t="str">
        <f ca="1">CONCATENATE(IF(AND(LEN(U918)&gt;=1,U918&lt;&gt;".",COUNTIF(U20:U$73,"*榮*")&gt;0),".",""),IF(U20="榮",$A919,""),IF(AND(LEN(U20)&gt;=2,ISNUMBER(SEARCH("榮",U20))),$A919&amp;"("&amp;SUBSTITUTE(REPLACE(U20,1,SEARCH("榮",U20)-1,""),"榮","")&amp;""&amp;")",""))</f>
        <v/>
      </c>
      <c r="V919" s="65" t="str">
        <f ca="1">CONCATENATE(IF(AND(LEN(V918)&gt;=1,V918&lt;&gt;".",COUNTIF(V20:V$73,"*榮*")&gt;0),".",""),IF(V20="榮",$A919,""),IF(AND(LEN(V20)&gt;=2,ISNUMBER(SEARCH("榮",V20))),$A919&amp;"("&amp;SUBSTITUTE(REPLACE(V20,1,SEARCH("榮",V20)-1,""),"榮","")&amp;""&amp;")",""))</f>
        <v/>
      </c>
      <c r="W919" s="65" t="str">
        <f ca="1">CONCATENATE(IF(AND(LEN(W918)&gt;=1,W918&lt;&gt;".",COUNTIF(W20:W$73,"*榮*")&gt;0),".",""),IF(W20="榮",$A919,""),IF(AND(LEN(W20)&gt;=2,ISNUMBER(SEARCH("榮",W20))),$A919&amp;"("&amp;SUBSTITUTE(REPLACE(W20,1,SEARCH("榮",W20)-1,""),"榮","")&amp;""&amp;")",""))</f>
        <v/>
      </c>
      <c r="X919" s="65" t="str">
        <f ca="1">CONCATENATE(IF(AND(LEN(X918)&gt;=1,X918&lt;&gt;".",COUNTIF(X20:X$73,"*榮*")&gt;0),".",""),IF(X20="榮",$A919,""),IF(AND(LEN(X20)&gt;=2,ISNUMBER(SEARCH("榮",X20))),$A919&amp;"("&amp;SUBSTITUTE(REPLACE(X20,1,SEARCH("榮",X20)-1,""),"榮","")&amp;""&amp;")",""))</f>
        <v/>
      </c>
      <c r="Y919" s="65" t="str">
        <f ca="1">CONCATENATE(IF(AND(LEN(Y918)&gt;=1,Y918&lt;&gt;".",COUNTIF(Y20:Y$73,"*榮*")&gt;0),".",""),IF(Y20="榮",$A919,""),IF(AND(LEN(Y20)&gt;=2,ISNUMBER(SEARCH("榮",Y20))),$A919&amp;"("&amp;SUBSTITUTE(REPLACE(Y20,1,SEARCH("榮",Y20)-1,""),"榮","")&amp;""&amp;")",""))</f>
        <v/>
      </c>
      <c r="Z919" s="65" t="str">
        <f ca="1">CONCATENATE(IF(AND(LEN(Z918)&gt;=1,Z918&lt;&gt;".",COUNTIF(Z20:Z$73,"*榮*")&gt;0),".",""),IF(Z20="榮",$A919,""),IF(AND(LEN(Z20)&gt;=2,ISNUMBER(SEARCH("榮",Z20))),$A919&amp;"("&amp;SUBSTITUTE(REPLACE(Z20,1,SEARCH("榮",Z20)-1,""),"榮","")&amp;""&amp;")",""))</f>
        <v/>
      </c>
      <c r="AA919" s="65" t="str">
        <f ca="1">CONCATENATE(IF(AND(LEN(AA918)&gt;=1,AA918&lt;&gt;".",COUNTIF(AA20:AA$73,"*榮*")&gt;0),".",""),IF(AA20="榮",$A919,""),IF(AND(LEN(AA20)&gt;=2,ISNUMBER(SEARCH("榮",AA20))),$A919&amp;"("&amp;SUBSTITUTE(REPLACE(AA20,1,SEARCH("榮",AA20)-1,""),"榮","")&amp;""&amp;")",""))</f>
        <v/>
      </c>
      <c r="AB919" s="65" t="str">
        <f ca="1">CONCATENATE(IF(AND(LEN(AB918)&gt;=1,AB918&lt;&gt;".",COUNTIF(AB20:AB$73,"*榮*")&gt;0),".",""),IF(AB20="榮",$A919,""),IF(AND(LEN(AB20)&gt;=2,ISNUMBER(SEARCH("榮",AB20))),$A919&amp;"("&amp;SUBSTITUTE(REPLACE(AB20,1,SEARCH("榮",AB20)-1,""),"榮","")&amp;""&amp;")",""))</f>
        <v/>
      </c>
      <c r="AC919" s="65" t="str">
        <f ca="1">CONCATENATE(IF(AND(LEN(AC918)&gt;=1,AC918&lt;&gt;".",COUNTIF(AC20:AC$73,"*榮*")&gt;0),".",""),IF(AC20="榮",$A919,""),IF(AND(LEN(AC20)&gt;=2,ISNUMBER(SEARCH("榮",AC20))),$A919&amp;"("&amp;SUBSTITUTE(REPLACE(AC20,1,SEARCH("榮",AC20)-1,""),"榮","")&amp;""&amp;")",""))</f>
        <v/>
      </c>
      <c r="AD919" s="65" t="str">
        <f ca="1">CONCATENATE(IF(AND(LEN(AD918)&gt;=1,AD918&lt;&gt;".",COUNTIF(AD20:AD$73,"*榮*")&gt;0),".",""),IF(AD20="榮",$A919,""),IF(AND(LEN(AD20)&gt;=2,ISNUMBER(SEARCH("榮",AD20))),$A919&amp;"("&amp;SUBSTITUTE(REPLACE(AD20,1,SEARCH("榮",AD20)-1,""),"榮","")&amp;""&amp;")",""))</f>
        <v/>
      </c>
      <c r="AE919" s="65" t="str">
        <f ca="1">CONCATENATE(IF(AND(LEN(AE918)&gt;=1,AE918&lt;&gt;".",COUNTIF(AE20:AE$73,"*榮*")&gt;0),".",""),IF(AE20="榮",$A919,""),IF(AND(LEN(AE20)&gt;=2,ISNUMBER(SEARCH("榮",AE20))),$A919&amp;"("&amp;SUBSTITUTE(REPLACE(AE20,1,SEARCH("榮",AE20)-1,""),"榮","")&amp;""&amp;")",""))</f>
        <v/>
      </c>
      <c r="AF919" s="65" t="str">
        <f ca="1">CONCATENATE(IF(AND(LEN(AF918)&gt;=1,AF918&lt;&gt;".",COUNTIF(AF20:AF$73,"*榮*")&gt;0),".",""),IF(AF20="榮",$A919,""),IF(AND(LEN(AF20)&gt;=2,ISNUMBER(SEARCH("榮",AF20))),$A919&amp;"("&amp;SUBSTITUTE(REPLACE(AF20,1,SEARCH("榮",AF20)-1,""),"榮","")&amp;""&amp;")",""))</f>
        <v/>
      </c>
      <c r="AG919" s="65" t="str">
        <f ca="1">CONCATENATE(IF(AND(LEN(AG918)&gt;=1,AG918&lt;&gt;".",COUNTIF(AG20:AG$73,"*榮*")&gt;0),".",""),IF(AG20="榮",$A919,""),IF(AND(LEN(AG20)&gt;=2,ISNUMBER(SEARCH("榮",AG20))),$A919&amp;"("&amp;SUBSTITUTE(REPLACE(AG20,1,SEARCH("榮",AG20)-1,""),"榮","")&amp;""&amp;")",""))</f>
        <v/>
      </c>
      <c r="AH919" s="65"/>
      <c r="AI919" s="65"/>
      <c r="AJ919" s="65"/>
    </row>
    <row r="920" spans="1:36">
      <c r="A920" s="65">
        <f t="shared" si="72"/>
        <v>20</v>
      </c>
      <c r="B920" s="65" t="str">
        <f t="shared" si="72"/>
        <v>呂承翰</v>
      </c>
      <c r="C920" s="65" t="str">
        <f ca="1">CONCATENATE(IF(AND(LEN(C919)&gt;=1,C919&lt;&gt;".",COUNTIF(C21:C$73,"*榮*")&gt;0),".",""),IF(C21="榮",$A920,""),IF(AND(LEN(C21)&gt;=2,ISNUMBER(SEARCH("榮",C21))),$A920&amp;"("&amp;SUBSTITUTE(REPLACE(C21,1,SEARCH("榮",C21)-1,""),"榮","")&amp;""&amp;")",""))</f>
        <v/>
      </c>
      <c r="D920" s="65" t="str">
        <f ca="1">CONCATENATE(IF(AND(LEN(D919)&gt;=1,D919&lt;&gt;".",COUNTIF(D21:D$73,"*榮*")&gt;0),".",""),IF(D21="榮",$A920,""),IF(AND(LEN(D21)&gt;=2,ISNUMBER(SEARCH("榮",D21))),$A920&amp;"("&amp;SUBSTITUTE(REPLACE(D21,1,SEARCH("榮",D21)-1,""),"榮","")&amp;""&amp;")",""))</f>
        <v/>
      </c>
      <c r="E920" s="65" t="str">
        <f ca="1">CONCATENATE(IF(AND(LEN(E919)&gt;=1,E919&lt;&gt;".",COUNTIF(E21:E$73,"*榮*")&gt;0),".",""),IF(E21="榮",$A920,""),IF(AND(LEN(E21)&gt;=2,ISNUMBER(SEARCH("榮",E21))),$A920&amp;"("&amp;SUBSTITUTE(REPLACE(E21,1,SEARCH("榮",E21)-1,""),"榮","")&amp;""&amp;")",""))</f>
        <v/>
      </c>
      <c r="F920" s="65" t="str">
        <f ca="1">CONCATENATE(IF(AND(LEN(F919)&gt;=1,F919&lt;&gt;".",COUNTIF(F21:F$73,"*榮*")&gt;0),".",""),IF(F21="榮",$A920,""),IF(AND(LEN(F21)&gt;=2,ISNUMBER(SEARCH("榮",F21))),$A920&amp;"("&amp;SUBSTITUTE(REPLACE(F21,1,SEARCH("榮",F21)-1,""),"榮","")&amp;""&amp;")",""))</f>
        <v/>
      </c>
      <c r="G920" s="65" t="str">
        <f ca="1">CONCATENATE(IF(AND(LEN(G919)&gt;=1,G919&lt;&gt;".",COUNTIF(G21:G$73,"*榮*")&gt;0),".",""),IF(G21="榮",$A920,""),IF(AND(LEN(G21)&gt;=2,ISNUMBER(SEARCH("榮",G21))),$A920&amp;"("&amp;SUBSTITUTE(REPLACE(G21,1,SEARCH("榮",G21)-1,""),"榮","")&amp;""&amp;")",""))</f>
        <v/>
      </c>
      <c r="H920" s="65" t="str">
        <f ca="1">CONCATENATE(IF(AND(LEN(H919)&gt;=1,H919&lt;&gt;".",COUNTIF(H21:H$73,"*榮*")&gt;0),".",""),IF(H21="榮",$A920,""),IF(AND(LEN(H21)&gt;=2,ISNUMBER(SEARCH("榮",H21))),$A920&amp;"("&amp;SUBSTITUTE(REPLACE(H21,1,SEARCH("榮",H21)-1,""),"榮","")&amp;""&amp;")",""))</f>
        <v/>
      </c>
      <c r="I920" s="65" t="str">
        <f ca="1">CONCATENATE(IF(AND(LEN(I919)&gt;=1,I919&lt;&gt;".",COUNTIF(I21:I$73,"*榮*")&gt;0),".",""),IF(I21="榮",$A920,""),IF(AND(LEN(I21)&gt;=2,ISNUMBER(SEARCH("榮",I21))),$A920&amp;"("&amp;SUBSTITUTE(REPLACE(I21,1,SEARCH("榮",I21)-1,""),"榮","")&amp;""&amp;")",""))</f>
        <v/>
      </c>
      <c r="J920" s="65" t="str">
        <f ca="1">CONCATENATE(IF(AND(LEN(J919)&gt;=1,J919&lt;&gt;".",COUNTIF(J21:J$73,"*榮*")&gt;0),".",""),IF(J21="榮",$A920,""),IF(AND(LEN(J21)&gt;=2,ISNUMBER(SEARCH("榮",J21))),$A920&amp;"("&amp;SUBSTITUTE(REPLACE(J21,1,SEARCH("榮",J21)-1,""),"榮","")&amp;""&amp;")",""))</f>
        <v/>
      </c>
      <c r="K920" s="65" t="str">
        <f ca="1">CONCATENATE(IF(AND(LEN(K919)&gt;=1,K919&lt;&gt;".",COUNTIF(K21:K$73,"*榮*")&gt;0),".",""),IF(K21="榮",$A920,""),IF(AND(LEN(K21)&gt;=2,ISNUMBER(SEARCH("榮",K21))),$A920&amp;"("&amp;SUBSTITUTE(REPLACE(K21,1,SEARCH("榮",K21)-1,""),"榮","")&amp;""&amp;")",""))</f>
        <v/>
      </c>
      <c r="L920" s="65" t="str">
        <f ca="1">CONCATENATE(IF(AND(LEN(L919)&gt;=1,L919&lt;&gt;".",COUNTIF(L21:L$73,"*榮*")&gt;0),".",""),IF(L21="榮",$A920,""),IF(AND(LEN(L21)&gt;=2,ISNUMBER(SEARCH("榮",L21))),$A920&amp;"("&amp;SUBSTITUTE(REPLACE(L21,1,SEARCH("榮",L21)-1,""),"榮","")&amp;""&amp;")",""))</f>
        <v/>
      </c>
      <c r="M920" s="65" t="str">
        <f ca="1">CONCATENATE(IF(AND(LEN(M919)&gt;=1,M919&lt;&gt;".",COUNTIF(M21:M$73,"*榮*")&gt;0),".",""),IF(M21="榮",$A920,""),IF(AND(LEN(M21)&gt;=2,ISNUMBER(SEARCH("榮",M21))),$A920&amp;"("&amp;SUBSTITUTE(REPLACE(M21,1,SEARCH("榮",M21)-1,""),"榮","")&amp;""&amp;")",""))</f>
        <v/>
      </c>
      <c r="N920" s="65" t="str">
        <f ca="1">CONCATENATE(IF(AND(LEN(N919)&gt;=1,N919&lt;&gt;".",COUNTIF(N21:N$73,"*榮*")&gt;0),".",""),IF(N21="榮",$A920,""),IF(AND(LEN(N21)&gt;=2,ISNUMBER(SEARCH("榮",N21))),$A920&amp;"("&amp;SUBSTITUTE(REPLACE(N21,1,SEARCH("榮",N21)-1,""),"榮","")&amp;""&amp;")",""))</f>
        <v/>
      </c>
      <c r="O920" s="65" t="str">
        <f ca="1">CONCATENATE(IF(AND(LEN(O919)&gt;=1,O919&lt;&gt;".",COUNTIF(O21:O$73,"*榮*")&gt;0),".",""),IF(O21="榮",$A920,""),IF(AND(LEN(O21)&gt;=2,ISNUMBER(SEARCH("榮",O21))),$A920&amp;"("&amp;SUBSTITUTE(REPLACE(O21,1,SEARCH("榮",O21)-1,""),"榮","")&amp;""&amp;")",""))</f>
        <v/>
      </c>
      <c r="P920" s="65" t="str">
        <f ca="1">CONCATENATE(IF(AND(LEN(P919)&gt;=1,P919&lt;&gt;".",COUNTIF(P21:P$73,"*榮*")&gt;0),".",""),IF(P21="榮",$A920,""),IF(AND(LEN(P21)&gt;=2,ISNUMBER(SEARCH("榮",P21))),$A920&amp;"("&amp;SUBSTITUTE(REPLACE(P21,1,SEARCH("榮",P21)-1,""),"榮","")&amp;""&amp;")",""))</f>
        <v/>
      </c>
      <c r="Q920" s="65" t="str">
        <f ca="1">CONCATENATE(IF(AND(LEN(Q919)&gt;=1,Q919&lt;&gt;".",COUNTIF(Q21:Q$73,"*榮*")&gt;0),".",""),IF(Q21="榮",$A920,""),IF(AND(LEN(Q21)&gt;=2,ISNUMBER(SEARCH("榮",Q21))),$A920&amp;"("&amp;SUBSTITUTE(REPLACE(Q21,1,SEARCH("榮",Q21)-1,""),"榮","")&amp;""&amp;")",""))</f>
        <v/>
      </c>
      <c r="R920" s="65" t="str">
        <f ca="1">CONCATENATE(IF(AND(LEN(R919)&gt;=1,R919&lt;&gt;".",COUNTIF(R21:R$73,"*榮*")&gt;0),".",""),IF(R21="榮",$A920,""),IF(AND(LEN(R21)&gt;=2,ISNUMBER(SEARCH("榮",R21))),$A920&amp;"("&amp;SUBSTITUTE(REPLACE(R21,1,SEARCH("榮",R21)-1,""),"榮","")&amp;""&amp;")",""))</f>
        <v/>
      </c>
      <c r="S920" s="65" t="str">
        <f ca="1">CONCATENATE(IF(AND(LEN(S919)&gt;=1,S919&lt;&gt;".",COUNTIF(S21:S$73,"*榮*")&gt;0),".",""),IF(S21="榮",$A920,""),IF(AND(LEN(S21)&gt;=2,ISNUMBER(SEARCH("榮",S21))),$A920&amp;"("&amp;SUBSTITUTE(REPLACE(S21,1,SEARCH("榮",S21)-1,""),"榮","")&amp;""&amp;")",""))</f>
        <v/>
      </c>
      <c r="T920" s="65" t="str">
        <f ca="1">CONCATENATE(IF(AND(LEN(T919)&gt;=1,T919&lt;&gt;".",COUNTIF(T21:T$73,"*榮*")&gt;0),".",""),IF(T21="榮",$A920,""),IF(AND(LEN(T21)&gt;=2,ISNUMBER(SEARCH("榮",T21))),$A920&amp;"("&amp;SUBSTITUTE(REPLACE(T21,1,SEARCH("榮",T21)-1,""),"榮","")&amp;""&amp;")",""))</f>
        <v/>
      </c>
      <c r="U920" s="65" t="str">
        <f ca="1">CONCATENATE(IF(AND(LEN(U919)&gt;=1,U919&lt;&gt;".",COUNTIF(U21:U$73,"*榮*")&gt;0),".",""),IF(U21="榮",$A920,""),IF(AND(LEN(U21)&gt;=2,ISNUMBER(SEARCH("榮",U21))),$A920&amp;"("&amp;SUBSTITUTE(REPLACE(U21,1,SEARCH("榮",U21)-1,""),"榮","")&amp;""&amp;")",""))</f>
        <v/>
      </c>
      <c r="V920" s="65" t="str">
        <f ca="1">CONCATENATE(IF(AND(LEN(V919)&gt;=1,V919&lt;&gt;".",COUNTIF(V21:V$73,"*榮*")&gt;0),".",""),IF(V21="榮",$A920,""),IF(AND(LEN(V21)&gt;=2,ISNUMBER(SEARCH("榮",V21))),$A920&amp;"("&amp;SUBSTITUTE(REPLACE(V21,1,SEARCH("榮",V21)-1,""),"榮","")&amp;""&amp;")",""))</f>
        <v/>
      </c>
      <c r="W920" s="65" t="str">
        <f ca="1">CONCATENATE(IF(AND(LEN(W919)&gt;=1,W919&lt;&gt;".",COUNTIF(W21:W$73,"*榮*")&gt;0),".",""),IF(W21="榮",$A920,""),IF(AND(LEN(W21)&gt;=2,ISNUMBER(SEARCH("榮",W21))),$A920&amp;"("&amp;SUBSTITUTE(REPLACE(W21,1,SEARCH("榮",W21)-1,""),"榮","")&amp;""&amp;")",""))</f>
        <v/>
      </c>
      <c r="X920" s="65" t="str">
        <f ca="1">CONCATENATE(IF(AND(LEN(X919)&gt;=1,X919&lt;&gt;".",COUNTIF(X21:X$73,"*榮*")&gt;0),".",""),IF(X21="榮",$A920,""),IF(AND(LEN(X21)&gt;=2,ISNUMBER(SEARCH("榮",X21))),$A920&amp;"("&amp;SUBSTITUTE(REPLACE(X21,1,SEARCH("榮",X21)-1,""),"榮","")&amp;""&amp;")",""))</f>
        <v/>
      </c>
      <c r="Y920" s="65" t="str">
        <f ca="1">CONCATENATE(IF(AND(LEN(Y919)&gt;=1,Y919&lt;&gt;".",COUNTIF(Y21:Y$73,"*榮*")&gt;0),".",""),IF(Y21="榮",$A920,""),IF(AND(LEN(Y21)&gt;=2,ISNUMBER(SEARCH("榮",Y21))),$A920&amp;"("&amp;SUBSTITUTE(REPLACE(Y21,1,SEARCH("榮",Y21)-1,""),"榮","")&amp;""&amp;")",""))</f>
        <v/>
      </c>
      <c r="Z920" s="65" t="str">
        <f ca="1">CONCATENATE(IF(AND(LEN(Z919)&gt;=1,Z919&lt;&gt;".",COUNTIF(Z21:Z$73,"*榮*")&gt;0),".",""),IF(Z21="榮",$A920,""),IF(AND(LEN(Z21)&gt;=2,ISNUMBER(SEARCH("榮",Z21))),$A920&amp;"("&amp;SUBSTITUTE(REPLACE(Z21,1,SEARCH("榮",Z21)-1,""),"榮","")&amp;""&amp;")",""))</f>
        <v/>
      </c>
      <c r="AA920" s="65" t="str">
        <f ca="1">CONCATENATE(IF(AND(LEN(AA919)&gt;=1,AA919&lt;&gt;".",COUNTIF(AA21:AA$73,"*榮*")&gt;0),".",""),IF(AA21="榮",$A920,""),IF(AND(LEN(AA21)&gt;=2,ISNUMBER(SEARCH("榮",AA21))),$A920&amp;"("&amp;SUBSTITUTE(REPLACE(AA21,1,SEARCH("榮",AA21)-1,""),"榮","")&amp;""&amp;")",""))</f>
        <v/>
      </c>
      <c r="AB920" s="65" t="str">
        <f ca="1">CONCATENATE(IF(AND(LEN(AB919)&gt;=1,AB919&lt;&gt;".",COUNTIF(AB21:AB$73,"*榮*")&gt;0),".",""),IF(AB21="榮",$A920,""),IF(AND(LEN(AB21)&gt;=2,ISNUMBER(SEARCH("榮",AB21))),$A920&amp;"("&amp;SUBSTITUTE(REPLACE(AB21,1,SEARCH("榮",AB21)-1,""),"榮","")&amp;""&amp;")",""))</f>
        <v/>
      </c>
      <c r="AC920" s="65" t="str">
        <f ca="1">CONCATENATE(IF(AND(LEN(AC919)&gt;=1,AC919&lt;&gt;".",COUNTIF(AC21:AC$73,"*榮*")&gt;0),".",""),IF(AC21="榮",$A920,""),IF(AND(LEN(AC21)&gt;=2,ISNUMBER(SEARCH("榮",AC21))),$A920&amp;"("&amp;SUBSTITUTE(REPLACE(AC21,1,SEARCH("榮",AC21)-1,""),"榮","")&amp;""&amp;")",""))</f>
        <v/>
      </c>
      <c r="AD920" s="65" t="str">
        <f ca="1">CONCATENATE(IF(AND(LEN(AD919)&gt;=1,AD919&lt;&gt;".",COUNTIF(AD21:AD$73,"*榮*")&gt;0),".",""),IF(AD21="榮",$A920,""),IF(AND(LEN(AD21)&gt;=2,ISNUMBER(SEARCH("榮",AD21))),$A920&amp;"("&amp;SUBSTITUTE(REPLACE(AD21,1,SEARCH("榮",AD21)-1,""),"榮","")&amp;""&amp;")",""))</f>
        <v/>
      </c>
      <c r="AE920" s="65" t="str">
        <f ca="1">CONCATENATE(IF(AND(LEN(AE919)&gt;=1,AE919&lt;&gt;".",COUNTIF(AE21:AE$73,"*榮*")&gt;0),".",""),IF(AE21="榮",$A920,""),IF(AND(LEN(AE21)&gt;=2,ISNUMBER(SEARCH("榮",AE21))),$A920&amp;"("&amp;SUBSTITUTE(REPLACE(AE21,1,SEARCH("榮",AE21)-1,""),"榮","")&amp;""&amp;")",""))</f>
        <v/>
      </c>
      <c r="AF920" s="65" t="str">
        <f ca="1">CONCATENATE(IF(AND(LEN(AF919)&gt;=1,AF919&lt;&gt;".",COUNTIF(AF21:AF$73,"*榮*")&gt;0),".",""),IF(AF21="榮",$A920,""),IF(AND(LEN(AF21)&gt;=2,ISNUMBER(SEARCH("榮",AF21))),$A920&amp;"("&amp;SUBSTITUTE(REPLACE(AF21,1,SEARCH("榮",AF21)-1,""),"榮","")&amp;""&amp;")",""))</f>
        <v/>
      </c>
      <c r="AG920" s="65" t="str">
        <f ca="1">CONCATENATE(IF(AND(LEN(AG919)&gt;=1,AG919&lt;&gt;".",COUNTIF(AG21:AG$73,"*榮*")&gt;0),".",""),IF(AG21="榮",$A920,""),IF(AND(LEN(AG21)&gt;=2,ISNUMBER(SEARCH("榮",AG21))),$A920&amp;"("&amp;SUBSTITUTE(REPLACE(AG21,1,SEARCH("榮",AG21)-1,""),"榮","")&amp;""&amp;")",""))</f>
        <v/>
      </c>
      <c r="AH920" s="65"/>
      <c r="AI920" s="65"/>
      <c r="AJ920" s="65"/>
    </row>
    <row r="921" spans="1:36">
      <c r="A921" s="65">
        <f t="shared" ref="A921:B940" si="74">A821</f>
        <v>21</v>
      </c>
      <c r="B921" s="65" t="str">
        <f t="shared" si="74"/>
        <v>王治皓</v>
      </c>
      <c r="C921" s="65" t="str">
        <f ca="1">CONCATENATE(IF(AND(LEN(C920)&gt;=1,C920&lt;&gt;".",COUNTIF(C22:C$73,"*榮*")&gt;0),".",""),IF(C22="榮",$A921,""),IF(AND(LEN(C22)&gt;=2,ISNUMBER(SEARCH("榮",C22))),$A921&amp;"("&amp;SUBSTITUTE(REPLACE(C22,1,SEARCH("榮",C22)-1,""),"榮","")&amp;""&amp;")",""))</f>
        <v/>
      </c>
      <c r="D921" s="65" t="str">
        <f ca="1">CONCATENATE(IF(AND(LEN(D920)&gt;=1,D920&lt;&gt;".",COUNTIF(D22:D$73,"*榮*")&gt;0),".",""),IF(D22="榮",$A921,""),IF(AND(LEN(D22)&gt;=2,ISNUMBER(SEARCH("榮",D22))),$A921&amp;"("&amp;SUBSTITUTE(REPLACE(D22,1,SEARCH("榮",D22)-1,""),"榮","")&amp;""&amp;")",""))</f>
        <v/>
      </c>
      <c r="E921" s="65" t="str">
        <f ca="1">CONCATENATE(IF(AND(LEN(E920)&gt;=1,E920&lt;&gt;".",COUNTIF(E22:E$73,"*榮*")&gt;0),".",""),IF(E22="榮",$A921,""),IF(AND(LEN(E22)&gt;=2,ISNUMBER(SEARCH("榮",E22))),$A921&amp;"("&amp;SUBSTITUTE(REPLACE(E22,1,SEARCH("榮",E22)-1,""),"榮","")&amp;""&amp;")",""))</f>
        <v/>
      </c>
      <c r="F921" s="65" t="str">
        <f ca="1">CONCATENATE(IF(AND(LEN(F920)&gt;=1,F920&lt;&gt;".",COUNTIF(F22:F$73,"*榮*")&gt;0),".",""),IF(F22="榮",$A921,""),IF(AND(LEN(F22)&gt;=2,ISNUMBER(SEARCH("榮",F22))),$A921&amp;"("&amp;SUBSTITUTE(REPLACE(F22,1,SEARCH("榮",F22)-1,""),"榮","")&amp;""&amp;")",""))</f>
        <v/>
      </c>
      <c r="G921" s="65" t="str">
        <f ca="1">CONCATENATE(IF(AND(LEN(G920)&gt;=1,G920&lt;&gt;".",COUNTIF(G22:G$73,"*榮*")&gt;0),".",""),IF(G22="榮",$A921,""),IF(AND(LEN(G22)&gt;=2,ISNUMBER(SEARCH("榮",G22))),$A921&amp;"("&amp;SUBSTITUTE(REPLACE(G22,1,SEARCH("榮",G22)-1,""),"榮","")&amp;""&amp;")",""))</f>
        <v/>
      </c>
      <c r="H921" s="65" t="str">
        <f ca="1">CONCATENATE(IF(AND(LEN(H920)&gt;=1,H920&lt;&gt;".",COUNTIF(H22:H$73,"*榮*")&gt;0),".",""),IF(H22="榮",$A921,""),IF(AND(LEN(H22)&gt;=2,ISNUMBER(SEARCH("榮",H22))),$A921&amp;"("&amp;SUBSTITUTE(REPLACE(H22,1,SEARCH("榮",H22)-1,""),"榮","")&amp;""&amp;")",""))</f>
        <v/>
      </c>
      <c r="I921" s="65" t="str">
        <f ca="1">CONCATENATE(IF(AND(LEN(I920)&gt;=1,I920&lt;&gt;".",COUNTIF(I22:I$73,"*榮*")&gt;0),".",""),IF(I22="榮",$A921,""),IF(AND(LEN(I22)&gt;=2,ISNUMBER(SEARCH("榮",I22))),$A921&amp;"("&amp;SUBSTITUTE(REPLACE(I22,1,SEARCH("榮",I22)-1,""),"榮","")&amp;""&amp;")",""))</f>
        <v/>
      </c>
      <c r="J921" s="65" t="str">
        <f ca="1">CONCATENATE(IF(AND(LEN(J920)&gt;=1,J920&lt;&gt;".",COUNTIF(J22:J$73,"*榮*")&gt;0),".",""),IF(J22="榮",$A921,""),IF(AND(LEN(J22)&gt;=2,ISNUMBER(SEARCH("榮",J22))),$A921&amp;"("&amp;SUBSTITUTE(REPLACE(J22,1,SEARCH("榮",J22)-1,""),"榮","")&amp;""&amp;")",""))</f>
        <v/>
      </c>
      <c r="K921" s="65" t="str">
        <f ca="1">CONCATENATE(IF(AND(LEN(K920)&gt;=1,K920&lt;&gt;".",COUNTIF(K22:K$73,"*榮*")&gt;0),".",""),IF(K22="榮",$A921,""),IF(AND(LEN(K22)&gt;=2,ISNUMBER(SEARCH("榮",K22))),$A921&amp;"("&amp;SUBSTITUTE(REPLACE(K22,1,SEARCH("榮",K22)-1,""),"榮","")&amp;""&amp;")",""))</f>
        <v/>
      </c>
      <c r="L921" s="65" t="str">
        <f ca="1">CONCATENATE(IF(AND(LEN(L920)&gt;=1,L920&lt;&gt;".",COUNTIF(L22:L$73,"*榮*")&gt;0),".",""),IF(L22="榮",$A921,""),IF(AND(LEN(L22)&gt;=2,ISNUMBER(SEARCH("榮",L22))),$A921&amp;"("&amp;SUBSTITUTE(REPLACE(L22,1,SEARCH("榮",L22)-1,""),"榮","")&amp;""&amp;")",""))</f>
        <v/>
      </c>
      <c r="M921" s="65" t="str">
        <f ca="1">CONCATENATE(IF(AND(LEN(M920)&gt;=1,M920&lt;&gt;".",COUNTIF(M22:M$73,"*榮*")&gt;0),".",""),IF(M22="榮",$A921,""),IF(AND(LEN(M22)&gt;=2,ISNUMBER(SEARCH("榮",M22))),$A921&amp;"("&amp;SUBSTITUTE(REPLACE(M22,1,SEARCH("榮",M22)-1,""),"榮","")&amp;""&amp;")",""))</f>
        <v/>
      </c>
      <c r="N921" s="65" t="str">
        <f ca="1">CONCATENATE(IF(AND(LEN(N920)&gt;=1,N920&lt;&gt;".",COUNTIF(N22:N$73,"*榮*")&gt;0),".",""),IF(N22="榮",$A921,""),IF(AND(LEN(N22)&gt;=2,ISNUMBER(SEARCH("榮",N22))),$A921&amp;"("&amp;SUBSTITUTE(REPLACE(N22,1,SEARCH("榮",N22)-1,""),"榮","")&amp;""&amp;")",""))</f>
        <v/>
      </c>
      <c r="O921" s="65" t="str">
        <f ca="1">CONCATENATE(IF(AND(LEN(O920)&gt;=1,O920&lt;&gt;".",COUNTIF(O22:O$73,"*榮*")&gt;0),".",""),IF(O22="榮",$A921,""),IF(AND(LEN(O22)&gt;=2,ISNUMBER(SEARCH("榮",O22))),$A921&amp;"("&amp;SUBSTITUTE(REPLACE(O22,1,SEARCH("榮",O22)-1,""),"榮","")&amp;""&amp;")",""))</f>
        <v/>
      </c>
      <c r="P921" s="65" t="str">
        <f ca="1">CONCATENATE(IF(AND(LEN(P920)&gt;=1,P920&lt;&gt;".",COUNTIF(P22:P$73,"*榮*")&gt;0),".",""),IF(P22="榮",$A921,""),IF(AND(LEN(P22)&gt;=2,ISNUMBER(SEARCH("榮",P22))),$A921&amp;"("&amp;SUBSTITUTE(REPLACE(P22,1,SEARCH("榮",P22)-1,""),"榮","")&amp;""&amp;")",""))</f>
        <v/>
      </c>
      <c r="Q921" s="65" t="str">
        <f ca="1">CONCATENATE(IF(AND(LEN(Q920)&gt;=1,Q920&lt;&gt;".",COUNTIF(Q22:Q$73,"*榮*")&gt;0),".",""),IF(Q22="榮",$A921,""),IF(AND(LEN(Q22)&gt;=2,ISNUMBER(SEARCH("榮",Q22))),$A921&amp;"("&amp;SUBSTITUTE(REPLACE(Q22,1,SEARCH("榮",Q22)-1,""),"榮","")&amp;""&amp;")",""))</f>
        <v/>
      </c>
      <c r="R921" s="65" t="str">
        <f ca="1">CONCATENATE(IF(AND(LEN(R920)&gt;=1,R920&lt;&gt;".",COUNTIF(R22:R$73,"*榮*")&gt;0),".",""),IF(R22="榮",$A921,""),IF(AND(LEN(R22)&gt;=2,ISNUMBER(SEARCH("榮",R22))),$A921&amp;"("&amp;SUBSTITUTE(REPLACE(R22,1,SEARCH("榮",R22)-1,""),"榮","")&amp;""&amp;")",""))</f>
        <v/>
      </c>
      <c r="S921" s="65" t="str">
        <f ca="1">CONCATENATE(IF(AND(LEN(S920)&gt;=1,S920&lt;&gt;".",COUNTIF(S22:S$73,"*榮*")&gt;0),".",""),IF(S22="榮",$A921,""),IF(AND(LEN(S22)&gt;=2,ISNUMBER(SEARCH("榮",S22))),$A921&amp;"("&amp;SUBSTITUTE(REPLACE(S22,1,SEARCH("榮",S22)-1,""),"榮","")&amp;""&amp;")",""))</f>
        <v/>
      </c>
      <c r="T921" s="65" t="str">
        <f ca="1">CONCATENATE(IF(AND(LEN(T920)&gt;=1,T920&lt;&gt;".",COUNTIF(T22:T$73,"*榮*")&gt;0),".",""),IF(T22="榮",$A921,""),IF(AND(LEN(T22)&gt;=2,ISNUMBER(SEARCH("榮",T22))),$A921&amp;"("&amp;SUBSTITUTE(REPLACE(T22,1,SEARCH("榮",T22)-1,""),"榮","")&amp;""&amp;")",""))</f>
        <v/>
      </c>
      <c r="U921" s="65" t="str">
        <f ca="1">CONCATENATE(IF(AND(LEN(U920)&gt;=1,U920&lt;&gt;".",COUNTIF(U22:U$73,"*榮*")&gt;0),".",""),IF(U22="榮",$A921,""),IF(AND(LEN(U22)&gt;=2,ISNUMBER(SEARCH("榮",U22))),$A921&amp;"("&amp;SUBSTITUTE(REPLACE(U22,1,SEARCH("榮",U22)-1,""),"榮","")&amp;""&amp;")",""))</f>
        <v/>
      </c>
      <c r="V921" s="65" t="str">
        <f ca="1">CONCATENATE(IF(AND(LEN(V920)&gt;=1,V920&lt;&gt;".",COUNTIF(V22:V$73,"*榮*")&gt;0),".",""),IF(V22="榮",$A921,""),IF(AND(LEN(V22)&gt;=2,ISNUMBER(SEARCH("榮",V22))),$A921&amp;"("&amp;SUBSTITUTE(REPLACE(V22,1,SEARCH("榮",V22)-1,""),"榮","")&amp;""&amp;")",""))</f>
        <v/>
      </c>
      <c r="W921" s="65" t="str">
        <f ca="1">CONCATENATE(IF(AND(LEN(W920)&gt;=1,W920&lt;&gt;".",COUNTIF(W22:W$73,"*榮*")&gt;0),".",""),IF(W22="榮",$A921,""),IF(AND(LEN(W22)&gt;=2,ISNUMBER(SEARCH("榮",W22))),$A921&amp;"("&amp;SUBSTITUTE(REPLACE(W22,1,SEARCH("榮",W22)-1,""),"榮","")&amp;""&amp;")",""))</f>
        <v/>
      </c>
      <c r="X921" s="65" t="str">
        <f ca="1">CONCATENATE(IF(AND(LEN(X920)&gt;=1,X920&lt;&gt;".",COUNTIF(X22:X$73,"*榮*")&gt;0),".",""),IF(X22="榮",$A921,""),IF(AND(LEN(X22)&gt;=2,ISNUMBER(SEARCH("榮",X22))),$A921&amp;"("&amp;SUBSTITUTE(REPLACE(X22,1,SEARCH("榮",X22)-1,""),"榮","")&amp;""&amp;")",""))</f>
        <v/>
      </c>
      <c r="Y921" s="65" t="str">
        <f ca="1">CONCATENATE(IF(AND(LEN(Y920)&gt;=1,Y920&lt;&gt;".",COUNTIF(Y22:Y$73,"*榮*")&gt;0),".",""),IF(Y22="榮",$A921,""),IF(AND(LEN(Y22)&gt;=2,ISNUMBER(SEARCH("榮",Y22))),$A921&amp;"("&amp;SUBSTITUTE(REPLACE(Y22,1,SEARCH("榮",Y22)-1,""),"榮","")&amp;""&amp;")",""))</f>
        <v/>
      </c>
      <c r="Z921" s="65" t="str">
        <f ca="1">CONCATENATE(IF(AND(LEN(Z920)&gt;=1,Z920&lt;&gt;".",COUNTIF(Z22:Z$73,"*榮*")&gt;0),".",""),IF(Z22="榮",$A921,""),IF(AND(LEN(Z22)&gt;=2,ISNUMBER(SEARCH("榮",Z22))),$A921&amp;"("&amp;SUBSTITUTE(REPLACE(Z22,1,SEARCH("榮",Z22)-1,""),"榮","")&amp;""&amp;")",""))</f>
        <v/>
      </c>
      <c r="AA921" s="65" t="str">
        <f ca="1">CONCATENATE(IF(AND(LEN(AA920)&gt;=1,AA920&lt;&gt;".",COUNTIF(AA22:AA$73,"*榮*")&gt;0),".",""),IF(AA22="榮",$A921,""),IF(AND(LEN(AA22)&gt;=2,ISNUMBER(SEARCH("榮",AA22))),$A921&amp;"("&amp;SUBSTITUTE(REPLACE(AA22,1,SEARCH("榮",AA22)-1,""),"榮","")&amp;""&amp;")",""))</f>
        <v/>
      </c>
      <c r="AB921" s="65" t="str">
        <f ca="1">CONCATENATE(IF(AND(LEN(AB920)&gt;=1,AB920&lt;&gt;".",COUNTIF(AB22:AB$73,"*榮*")&gt;0),".",""),IF(AB22="榮",$A921,""),IF(AND(LEN(AB22)&gt;=2,ISNUMBER(SEARCH("榮",AB22))),$A921&amp;"("&amp;SUBSTITUTE(REPLACE(AB22,1,SEARCH("榮",AB22)-1,""),"榮","")&amp;""&amp;")",""))</f>
        <v/>
      </c>
      <c r="AC921" s="65" t="str">
        <f ca="1">CONCATENATE(IF(AND(LEN(AC920)&gt;=1,AC920&lt;&gt;".",COUNTIF(AC22:AC$73,"*榮*")&gt;0),".",""),IF(AC22="榮",$A921,""),IF(AND(LEN(AC22)&gt;=2,ISNUMBER(SEARCH("榮",AC22))),$A921&amp;"("&amp;SUBSTITUTE(REPLACE(AC22,1,SEARCH("榮",AC22)-1,""),"榮","")&amp;""&amp;")",""))</f>
        <v/>
      </c>
      <c r="AD921" s="65" t="str">
        <f ca="1">CONCATENATE(IF(AND(LEN(AD920)&gt;=1,AD920&lt;&gt;".",COUNTIF(AD22:AD$73,"*榮*")&gt;0),".",""),IF(AD22="榮",$A921,""),IF(AND(LEN(AD22)&gt;=2,ISNUMBER(SEARCH("榮",AD22))),$A921&amp;"("&amp;SUBSTITUTE(REPLACE(AD22,1,SEARCH("榮",AD22)-1,""),"榮","")&amp;""&amp;")",""))</f>
        <v/>
      </c>
      <c r="AE921" s="65" t="str">
        <f ca="1">CONCATENATE(IF(AND(LEN(AE920)&gt;=1,AE920&lt;&gt;".",COUNTIF(AE22:AE$73,"*榮*")&gt;0),".",""),IF(AE22="榮",$A921,""),IF(AND(LEN(AE22)&gt;=2,ISNUMBER(SEARCH("榮",AE22))),$A921&amp;"("&amp;SUBSTITUTE(REPLACE(AE22,1,SEARCH("榮",AE22)-1,""),"榮","")&amp;""&amp;")",""))</f>
        <v/>
      </c>
      <c r="AF921" s="65" t="str">
        <f ca="1">CONCATENATE(IF(AND(LEN(AF920)&gt;=1,AF920&lt;&gt;".",COUNTIF(AF22:AF$73,"*榮*")&gt;0),".",""),IF(AF22="榮",$A921,""),IF(AND(LEN(AF22)&gt;=2,ISNUMBER(SEARCH("榮",AF22))),$A921&amp;"("&amp;SUBSTITUTE(REPLACE(AF22,1,SEARCH("榮",AF22)-1,""),"榮","")&amp;""&amp;")",""))</f>
        <v/>
      </c>
      <c r="AG921" s="65" t="str">
        <f ca="1">CONCATENATE(IF(AND(LEN(AG920)&gt;=1,AG920&lt;&gt;".",COUNTIF(AG22:AG$73,"*榮*")&gt;0),".",""),IF(AG22="榮",$A921,""),IF(AND(LEN(AG22)&gt;=2,ISNUMBER(SEARCH("榮",AG22))),$A921&amp;"("&amp;SUBSTITUTE(REPLACE(AG22,1,SEARCH("榮",AG22)-1,""),"榮","")&amp;""&amp;")",""))</f>
        <v/>
      </c>
      <c r="AH921" s="65"/>
      <c r="AI921" s="65"/>
      <c r="AJ921" s="65"/>
    </row>
    <row r="922" spans="1:36">
      <c r="A922" s="65">
        <f t="shared" si="74"/>
        <v>22</v>
      </c>
      <c r="B922" s="65" t="str">
        <f t="shared" si="74"/>
        <v>曾宏瑜</v>
      </c>
      <c r="C922" s="65" t="str">
        <f ca="1">CONCATENATE(IF(AND(LEN(C921)&gt;=1,C921&lt;&gt;".",COUNTIF(C23:C$73,"*榮*")&gt;0),".",""),IF(C23="榮",$A922,""),IF(AND(LEN(C23)&gt;=2,ISNUMBER(SEARCH("榮",C23))),$A922&amp;"("&amp;SUBSTITUTE(REPLACE(C23,1,SEARCH("榮",C23)-1,""),"榮","")&amp;""&amp;")",""))</f>
        <v/>
      </c>
      <c r="D922" s="65" t="str">
        <f ca="1">CONCATENATE(IF(AND(LEN(D921)&gt;=1,D921&lt;&gt;".",COUNTIF(D23:D$73,"*榮*")&gt;0),".",""),IF(D23="榮",$A922,""),IF(AND(LEN(D23)&gt;=2,ISNUMBER(SEARCH("榮",D23))),$A922&amp;"("&amp;SUBSTITUTE(REPLACE(D23,1,SEARCH("榮",D23)-1,""),"榮","")&amp;""&amp;")",""))</f>
        <v/>
      </c>
      <c r="E922" s="65" t="str">
        <f ca="1">CONCATENATE(IF(AND(LEN(E921)&gt;=1,E921&lt;&gt;".",COUNTIF(E23:E$73,"*榮*")&gt;0),".",""),IF(E23="榮",$A922,""),IF(AND(LEN(E23)&gt;=2,ISNUMBER(SEARCH("榮",E23))),$A922&amp;"("&amp;SUBSTITUTE(REPLACE(E23,1,SEARCH("榮",E23)-1,""),"榮","")&amp;""&amp;")",""))</f>
        <v/>
      </c>
      <c r="F922" s="65" t="str">
        <f ca="1">CONCATENATE(IF(AND(LEN(F921)&gt;=1,F921&lt;&gt;".",COUNTIF(F23:F$73,"*榮*")&gt;0),".",""),IF(F23="榮",$A922,""),IF(AND(LEN(F23)&gt;=2,ISNUMBER(SEARCH("榮",F23))),$A922&amp;"("&amp;SUBSTITUTE(REPLACE(F23,1,SEARCH("榮",F23)-1,""),"榮","")&amp;""&amp;")",""))</f>
        <v/>
      </c>
      <c r="G922" s="65" t="str">
        <f ca="1">CONCATENATE(IF(AND(LEN(G921)&gt;=1,G921&lt;&gt;".",COUNTIF(G23:G$73,"*榮*")&gt;0),".",""),IF(G23="榮",$A922,""),IF(AND(LEN(G23)&gt;=2,ISNUMBER(SEARCH("榮",G23))),$A922&amp;"("&amp;SUBSTITUTE(REPLACE(G23,1,SEARCH("榮",G23)-1,""),"榮","")&amp;""&amp;")",""))</f>
        <v/>
      </c>
      <c r="H922" s="65" t="str">
        <f ca="1">CONCATENATE(IF(AND(LEN(H921)&gt;=1,H921&lt;&gt;".",COUNTIF(H23:H$73,"*榮*")&gt;0),".",""),IF(H23="榮",$A922,""),IF(AND(LEN(H23)&gt;=2,ISNUMBER(SEARCH("榮",H23))),$A922&amp;"("&amp;SUBSTITUTE(REPLACE(H23,1,SEARCH("榮",H23)-1,""),"榮","")&amp;""&amp;")",""))</f>
        <v/>
      </c>
      <c r="I922" s="65" t="str">
        <f ca="1">CONCATENATE(IF(AND(LEN(I921)&gt;=1,I921&lt;&gt;".",COUNTIF(I23:I$73,"*榮*")&gt;0),".",""),IF(I23="榮",$A922,""),IF(AND(LEN(I23)&gt;=2,ISNUMBER(SEARCH("榮",I23))),$A922&amp;"("&amp;SUBSTITUTE(REPLACE(I23,1,SEARCH("榮",I23)-1,""),"榮","")&amp;""&amp;")",""))</f>
        <v/>
      </c>
      <c r="J922" s="65" t="str">
        <f ca="1">CONCATENATE(IF(AND(LEN(J921)&gt;=1,J921&lt;&gt;".",COUNTIF(J23:J$73,"*榮*")&gt;0),".",""),IF(J23="榮",$A922,""),IF(AND(LEN(J23)&gt;=2,ISNUMBER(SEARCH("榮",J23))),$A922&amp;"("&amp;SUBSTITUTE(REPLACE(J23,1,SEARCH("榮",J23)-1,""),"榮","")&amp;""&amp;")",""))</f>
        <v/>
      </c>
      <c r="K922" s="65" t="str">
        <f ca="1">CONCATENATE(IF(AND(LEN(K921)&gt;=1,K921&lt;&gt;".",COUNTIF(K23:K$73,"*榮*")&gt;0),".",""),IF(K23="榮",$A922,""),IF(AND(LEN(K23)&gt;=2,ISNUMBER(SEARCH("榮",K23))),$A922&amp;"("&amp;SUBSTITUTE(REPLACE(K23,1,SEARCH("榮",K23)-1,""),"榮","")&amp;""&amp;")",""))</f>
        <v/>
      </c>
      <c r="L922" s="65" t="str">
        <f ca="1">CONCATENATE(IF(AND(LEN(L921)&gt;=1,L921&lt;&gt;".",COUNTIF(L23:L$73,"*榮*")&gt;0),".",""),IF(L23="榮",$A922,""),IF(AND(LEN(L23)&gt;=2,ISNUMBER(SEARCH("榮",L23))),$A922&amp;"("&amp;SUBSTITUTE(REPLACE(L23,1,SEARCH("榮",L23)-1,""),"榮","")&amp;""&amp;")",""))</f>
        <v/>
      </c>
      <c r="M922" s="65" t="str">
        <f ca="1">CONCATENATE(IF(AND(LEN(M921)&gt;=1,M921&lt;&gt;".",COUNTIF(M23:M$73,"*榮*")&gt;0),".",""),IF(M23="榮",$A922,""),IF(AND(LEN(M23)&gt;=2,ISNUMBER(SEARCH("榮",M23))),$A922&amp;"("&amp;SUBSTITUTE(REPLACE(M23,1,SEARCH("榮",M23)-1,""),"榮","")&amp;""&amp;")",""))</f>
        <v/>
      </c>
      <c r="N922" s="65" t="str">
        <f ca="1">CONCATENATE(IF(AND(LEN(N921)&gt;=1,N921&lt;&gt;".",COUNTIF(N23:N$73,"*榮*")&gt;0),".",""),IF(N23="榮",$A922,""),IF(AND(LEN(N23)&gt;=2,ISNUMBER(SEARCH("榮",N23))),$A922&amp;"("&amp;SUBSTITUTE(REPLACE(N23,1,SEARCH("榮",N23)-1,""),"榮","")&amp;""&amp;")",""))</f>
        <v/>
      </c>
      <c r="O922" s="65" t="str">
        <f ca="1">CONCATENATE(IF(AND(LEN(O921)&gt;=1,O921&lt;&gt;".",COUNTIF(O23:O$73,"*榮*")&gt;0),".",""),IF(O23="榮",$A922,""),IF(AND(LEN(O23)&gt;=2,ISNUMBER(SEARCH("榮",O23))),$A922&amp;"("&amp;SUBSTITUTE(REPLACE(O23,1,SEARCH("榮",O23)-1,""),"榮","")&amp;""&amp;")",""))</f>
        <v/>
      </c>
      <c r="P922" s="65" t="str">
        <f ca="1">CONCATENATE(IF(AND(LEN(P921)&gt;=1,P921&lt;&gt;".",COUNTIF(P23:P$73,"*榮*")&gt;0),".",""),IF(P23="榮",$A922,""),IF(AND(LEN(P23)&gt;=2,ISNUMBER(SEARCH("榮",P23))),$A922&amp;"("&amp;SUBSTITUTE(REPLACE(P23,1,SEARCH("榮",P23)-1,""),"榮","")&amp;""&amp;")",""))</f>
        <v/>
      </c>
      <c r="Q922" s="65" t="str">
        <f ca="1">CONCATENATE(IF(AND(LEN(Q921)&gt;=1,Q921&lt;&gt;".",COUNTIF(Q23:Q$73,"*榮*")&gt;0),".",""),IF(Q23="榮",$A922,""),IF(AND(LEN(Q23)&gt;=2,ISNUMBER(SEARCH("榮",Q23))),$A922&amp;"("&amp;SUBSTITUTE(REPLACE(Q23,1,SEARCH("榮",Q23)-1,""),"榮","")&amp;""&amp;")",""))</f>
        <v/>
      </c>
      <c r="R922" s="65" t="str">
        <f ca="1">CONCATENATE(IF(AND(LEN(R921)&gt;=1,R921&lt;&gt;".",COUNTIF(R23:R$73,"*榮*")&gt;0),".",""),IF(R23="榮",$A922,""),IF(AND(LEN(R23)&gt;=2,ISNUMBER(SEARCH("榮",R23))),$A922&amp;"("&amp;SUBSTITUTE(REPLACE(R23,1,SEARCH("榮",R23)-1,""),"榮","")&amp;""&amp;")",""))</f>
        <v/>
      </c>
      <c r="S922" s="65" t="str">
        <f ca="1">CONCATENATE(IF(AND(LEN(S921)&gt;=1,S921&lt;&gt;".",COUNTIF(S23:S$73,"*榮*")&gt;0),".",""),IF(S23="榮",$A922,""),IF(AND(LEN(S23)&gt;=2,ISNUMBER(SEARCH("榮",S23))),$A922&amp;"("&amp;SUBSTITUTE(REPLACE(S23,1,SEARCH("榮",S23)-1,""),"榮","")&amp;""&amp;")",""))</f>
        <v/>
      </c>
      <c r="T922" s="65" t="str">
        <f ca="1">CONCATENATE(IF(AND(LEN(T921)&gt;=1,T921&lt;&gt;".",COUNTIF(T23:T$73,"*榮*")&gt;0),".",""),IF(T23="榮",$A922,""),IF(AND(LEN(T23)&gt;=2,ISNUMBER(SEARCH("榮",T23))),$A922&amp;"("&amp;SUBSTITUTE(REPLACE(T23,1,SEARCH("榮",T23)-1,""),"榮","")&amp;""&amp;")",""))</f>
        <v/>
      </c>
      <c r="U922" s="65" t="str">
        <f ca="1">CONCATENATE(IF(AND(LEN(U921)&gt;=1,U921&lt;&gt;".",COUNTIF(U23:U$73,"*榮*")&gt;0),".",""),IF(U23="榮",$A922,""),IF(AND(LEN(U23)&gt;=2,ISNUMBER(SEARCH("榮",U23))),$A922&amp;"("&amp;SUBSTITUTE(REPLACE(U23,1,SEARCH("榮",U23)-1,""),"榮","")&amp;""&amp;")",""))</f>
        <v/>
      </c>
      <c r="V922" s="65" t="str">
        <f ca="1">CONCATENATE(IF(AND(LEN(V921)&gt;=1,V921&lt;&gt;".",COUNTIF(V23:V$73,"*榮*")&gt;0),".",""),IF(V23="榮",$A922,""),IF(AND(LEN(V23)&gt;=2,ISNUMBER(SEARCH("榮",V23))),$A922&amp;"("&amp;SUBSTITUTE(REPLACE(V23,1,SEARCH("榮",V23)-1,""),"榮","")&amp;""&amp;")",""))</f>
        <v/>
      </c>
      <c r="W922" s="65" t="str">
        <f ca="1">CONCATENATE(IF(AND(LEN(W921)&gt;=1,W921&lt;&gt;".",COUNTIF(W23:W$73,"*榮*")&gt;0),".",""),IF(W23="榮",$A922,""),IF(AND(LEN(W23)&gt;=2,ISNUMBER(SEARCH("榮",W23))),$A922&amp;"("&amp;SUBSTITUTE(REPLACE(W23,1,SEARCH("榮",W23)-1,""),"榮","")&amp;""&amp;")",""))</f>
        <v/>
      </c>
      <c r="X922" s="65" t="str">
        <f ca="1">CONCATENATE(IF(AND(LEN(X921)&gt;=1,X921&lt;&gt;".",COUNTIF(X23:X$73,"*榮*")&gt;0),".",""),IF(X23="榮",$A922,""),IF(AND(LEN(X23)&gt;=2,ISNUMBER(SEARCH("榮",X23))),$A922&amp;"("&amp;SUBSTITUTE(REPLACE(X23,1,SEARCH("榮",X23)-1,""),"榮","")&amp;""&amp;")",""))</f>
        <v/>
      </c>
      <c r="Y922" s="65" t="str">
        <f ca="1">CONCATENATE(IF(AND(LEN(Y921)&gt;=1,Y921&lt;&gt;".",COUNTIF(Y23:Y$73,"*榮*")&gt;0),".",""),IF(Y23="榮",$A922,""),IF(AND(LEN(Y23)&gt;=2,ISNUMBER(SEARCH("榮",Y23))),$A922&amp;"("&amp;SUBSTITUTE(REPLACE(Y23,1,SEARCH("榮",Y23)-1,""),"榮","")&amp;""&amp;")",""))</f>
        <v/>
      </c>
      <c r="Z922" s="65" t="str">
        <f ca="1">CONCATENATE(IF(AND(LEN(Z921)&gt;=1,Z921&lt;&gt;".",COUNTIF(Z23:Z$73,"*榮*")&gt;0),".",""),IF(Z23="榮",$A922,""),IF(AND(LEN(Z23)&gt;=2,ISNUMBER(SEARCH("榮",Z23))),$A922&amp;"("&amp;SUBSTITUTE(REPLACE(Z23,1,SEARCH("榮",Z23)-1,""),"榮","")&amp;""&amp;")",""))</f>
        <v/>
      </c>
      <c r="AA922" s="65" t="str">
        <f ca="1">CONCATENATE(IF(AND(LEN(AA921)&gt;=1,AA921&lt;&gt;".",COUNTIF(AA23:AA$73,"*榮*")&gt;0),".",""),IF(AA23="榮",$A922,""),IF(AND(LEN(AA23)&gt;=2,ISNUMBER(SEARCH("榮",AA23))),$A922&amp;"("&amp;SUBSTITUTE(REPLACE(AA23,1,SEARCH("榮",AA23)-1,""),"榮","")&amp;""&amp;")",""))</f>
        <v/>
      </c>
      <c r="AB922" s="65" t="str">
        <f ca="1">CONCATENATE(IF(AND(LEN(AB921)&gt;=1,AB921&lt;&gt;".",COUNTIF(AB23:AB$73,"*榮*")&gt;0),".",""),IF(AB23="榮",$A922,""),IF(AND(LEN(AB23)&gt;=2,ISNUMBER(SEARCH("榮",AB23))),$A922&amp;"("&amp;SUBSTITUTE(REPLACE(AB23,1,SEARCH("榮",AB23)-1,""),"榮","")&amp;""&amp;")",""))</f>
        <v/>
      </c>
      <c r="AC922" s="65" t="str">
        <f ca="1">CONCATENATE(IF(AND(LEN(AC921)&gt;=1,AC921&lt;&gt;".",COUNTIF(AC23:AC$73,"*榮*")&gt;0),".",""),IF(AC23="榮",$A922,""),IF(AND(LEN(AC23)&gt;=2,ISNUMBER(SEARCH("榮",AC23))),$A922&amp;"("&amp;SUBSTITUTE(REPLACE(AC23,1,SEARCH("榮",AC23)-1,""),"榮","")&amp;""&amp;")",""))</f>
        <v/>
      </c>
      <c r="AD922" s="65" t="str">
        <f ca="1">CONCATENATE(IF(AND(LEN(AD921)&gt;=1,AD921&lt;&gt;".",COUNTIF(AD23:AD$73,"*榮*")&gt;0),".",""),IF(AD23="榮",$A922,""),IF(AND(LEN(AD23)&gt;=2,ISNUMBER(SEARCH("榮",AD23))),$A922&amp;"("&amp;SUBSTITUTE(REPLACE(AD23,1,SEARCH("榮",AD23)-1,""),"榮","")&amp;""&amp;")",""))</f>
        <v/>
      </c>
      <c r="AE922" s="65" t="str">
        <f ca="1">CONCATENATE(IF(AND(LEN(AE921)&gt;=1,AE921&lt;&gt;".",COUNTIF(AE23:AE$73,"*榮*")&gt;0),".",""),IF(AE23="榮",$A922,""),IF(AND(LEN(AE23)&gt;=2,ISNUMBER(SEARCH("榮",AE23))),$A922&amp;"("&amp;SUBSTITUTE(REPLACE(AE23,1,SEARCH("榮",AE23)-1,""),"榮","")&amp;""&amp;")",""))</f>
        <v/>
      </c>
      <c r="AF922" s="65" t="str">
        <f ca="1">CONCATENATE(IF(AND(LEN(AF921)&gt;=1,AF921&lt;&gt;".",COUNTIF(AF23:AF$73,"*榮*")&gt;0),".",""),IF(AF23="榮",$A922,""),IF(AND(LEN(AF23)&gt;=2,ISNUMBER(SEARCH("榮",AF23))),$A922&amp;"("&amp;SUBSTITUTE(REPLACE(AF23,1,SEARCH("榮",AF23)-1,""),"榮","")&amp;""&amp;")",""))</f>
        <v/>
      </c>
      <c r="AG922" s="65" t="str">
        <f ca="1">CONCATENATE(IF(AND(LEN(AG921)&gt;=1,AG921&lt;&gt;".",COUNTIF(AG23:AG$73,"*榮*")&gt;0),".",""),IF(AG23="榮",$A922,""),IF(AND(LEN(AG23)&gt;=2,ISNUMBER(SEARCH("榮",AG23))),$A922&amp;"("&amp;SUBSTITUTE(REPLACE(AG23,1,SEARCH("榮",AG23)-1,""),"榮","")&amp;""&amp;")",""))</f>
        <v/>
      </c>
      <c r="AH922" s="65"/>
      <c r="AI922" s="65"/>
      <c r="AJ922" s="65"/>
    </row>
    <row r="923" spans="1:36">
      <c r="A923" s="65">
        <f t="shared" si="74"/>
        <v>23</v>
      </c>
      <c r="B923" s="65" t="str">
        <f t="shared" si="74"/>
        <v>林宏曄</v>
      </c>
      <c r="C923" s="65" t="str">
        <f ca="1">CONCATENATE(IF(AND(LEN(C922)&gt;=1,C922&lt;&gt;".",COUNTIF(C24:C$73,"*榮*")&gt;0),".",""),IF(C24="榮",$A923,""),IF(AND(LEN(C24)&gt;=2,ISNUMBER(SEARCH("榮",C24))),$A923&amp;"("&amp;SUBSTITUTE(REPLACE(C24,1,SEARCH("榮",C24)-1,""),"榮","")&amp;""&amp;")",""))</f>
        <v/>
      </c>
      <c r="D923" s="65" t="str">
        <f ca="1">CONCATENATE(IF(AND(LEN(D922)&gt;=1,D922&lt;&gt;".",COUNTIF(D24:D$73,"*榮*")&gt;0),".",""),IF(D24="榮",$A923,""),IF(AND(LEN(D24)&gt;=2,ISNUMBER(SEARCH("榮",D24))),$A923&amp;"("&amp;SUBSTITUTE(REPLACE(D24,1,SEARCH("榮",D24)-1,""),"榮","")&amp;""&amp;")",""))</f>
        <v/>
      </c>
      <c r="E923" s="65" t="str">
        <f ca="1">CONCATENATE(IF(AND(LEN(E922)&gt;=1,E922&lt;&gt;".",COUNTIF(E24:E$73,"*榮*")&gt;0),".",""),IF(E24="榮",$A923,""),IF(AND(LEN(E24)&gt;=2,ISNUMBER(SEARCH("榮",E24))),$A923&amp;"("&amp;SUBSTITUTE(REPLACE(E24,1,SEARCH("榮",E24)-1,""),"榮","")&amp;""&amp;")",""))</f>
        <v/>
      </c>
      <c r="F923" s="65" t="str">
        <f ca="1">CONCATENATE(IF(AND(LEN(F922)&gt;=1,F922&lt;&gt;".",COUNTIF(F24:F$73,"*榮*")&gt;0),".",""),IF(F24="榮",$A923,""),IF(AND(LEN(F24)&gt;=2,ISNUMBER(SEARCH("榮",F24))),$A923&amp;"("&amp;SUBSTITUTE(REPLACE(F24,1,SEARCH("榮",F24)-1,""),"榮","")&amp;""&amp;")",""))</f>
        <v/>
      </c>
      <c r="G923" s="65" t="str">
        <f ca="1">CONCATENATE(IF(AND(LEN(G922)&gt;=1,G922&lt;&gt;".",COUNTIF(G24:G$73,"*榮*")&gt;0),".",""),IF(G24="榮",$A923,""),IF(AND(LEN(G24)&gt;=2,ISNUMBER(SEARCH("榮",G24))),$A923&amp;"("&amp;SUBSTITUTE(REPLACE(G24,1,SEARCH("榮",G24)-1,""),"榮","")&amp;""&amp;")",""))</f>
        <v/>
      </c>
      <c r="H923" s="65" t="str">
        <f ca="1">CONCATENATE(IF(AND(LEN(H922)&gt;=1,H922&lt;&gt;".",COUNTIF(H24:H$73,"*榮*")&gt;0),".",""),IF(H24="榮",$A923,""),IF(AND(LEN(H24)&gt;=2,ISNUMBER(SEARCH("榮",H24))),$A923&amp;"("&amp;SUBSTITUTE(REPLACE(H24,1,SEARCH("榮",H24)-1,""),"榮","")&amp;""&amp;")",""))</f>
        <v/>
      </c>
      <c r="I923" s="65" t="str">
        <f ca="1">CONCATENATE(IF(AND(LEN(I922)&gt;=1,I922&lt;&gt;".",COUNTIF(I24:I$73,"*榮*")&gt;0),".",""),IF(I24="榮",$A923,""),IF(AND(LEN(I24)&gt;=2,ISNUMBER(SEARCH("榮",I24))),$A923&amp;"("&amp;SUBSTITUTE(REPLACE(I24,1,SEARCH("榮",I24)-1,""),"榮","")&amp;""&amp;")",""))</f>
        <v/>
      </c>
      <c r="J923" s="65" t="str">
        <f ca="1">CONCATENATE(IF(AND(LEN(J922)&gt;=1,J922&lt;&gt;".",COUNTIF(J24:J$73,"*榮*")&gt;0),".",""),IF(J24="榮",$A923,""),IF(AND(LEN(J24)&gt;=2,ISNUMBER(SEARCH("榮",J24))),$A923&amp;"("&amp;SUBSTITUTE(REPLACE(J24,1,SEARCH("榮",J24)-1,""),"榮","")&amp;""&amp;")",""))</f>
        <v/>
      </c>
      <c r="K923" s="65" t="str">
        <f ca="1">CONCATENATE(IF(AND(LEN(K922)&gt;=1,K922&lt;&gt;".",COUNTIF(K24:K$73,"*榮*")&gt;0),".",""),IF(K24="榮",$A923,""),IF(AND(LEN(K24)&gt;=2,ISNUMBER(SEARCH("榮",K24))),$A923&amp;"("&amp;SUBSTITUTE(REPLACE(K24,1,SEARCH("榮",K24)-1,""),"榮","")&amp;""&amp;")",""))</f>
        <v/>
      </c>
      <c r="L923" s="65" t="str">
        <f ca="1">CONCATENATE(IF(AND(LEN(L922)&gt;=1,L922&lt;&gt;".",COUNTIF(L24:L$73,"*榮*")&gt;0),".",""),IF(L24="榮",$A923,""),IF(AND(LEN(L24)&gt;=2,ISNUMBER(SEARCH("榮",L24))),$A923&amp;"("&amp;SUBSTITUTE(REPLACE(L24,1,SEARCH("榮",L24)-1,""),"榮","")&amp;""&amp;")",""))</f>
        <v/>
      </c>
      <c r="M923" s="65" t="str">
        <f ca="1">CONCATENATE(IF(AND(LEN(M922)&gt;=1,M922&lt;&gt;".",COUNTIF(M24:M$73,"*榮*")&gt;0),".",""),IF(M24="榮",$A923,""),IF(AND(LEN(M24)&gt;=2,ISNUMBER(SEARCH("榮",M24))),$A923&amp;"("&amp;SUBSTITUTE(REPLACE(M24,1,SEARCH("榮",M24)-1,""),"榮","")&amp;""&amp;")",""))</f>
        <v/>
      </c>
      <c r="N923" s="65" t="str">
        <f ca="1">CONCATENATE(IF(AND(LEN(N922)&gt;=1,N922&lt;&gt;".",COUNTIF(N24:N$73,"*榮*")&gt;0),".",""),IF(N24="榮",$A923,""),IF(AND(LEN(N24)&gt;=2,ISNUMBER(SEARCH("榮",N24))),$A923&amp;"("&amp;SUBSTITUTE(REPLACE(N24,1,SEARCH("榮",N24)-1,""),"榮","")&amp;""&amp;")",""))</f>
        <v/>
      </c>
      <c r="O923" s="65" t="str">
        <f ca="1">CONCATENATE(IF(AND(LEN(O922)&gt;=1,O922&lt;&gt;".",COUNTIF(O24:O$73,"*榮*")&gt;0),".",""),IF(O24="榮",$A923,""),IF(AND(LEN(O24)&gt;=2,ISNUMBER(SEARCH("榮",O24))),$A923&amp;"("&amp;SUBSTITUTE(REPLACE(O24,1,SEARCH("榮",O24)-1,""),"榮","")&amp;""&amp;")",""))</f>
        <v/>
      </c>
      <c r="P923" s="65" t="str">
        <f ca="1">CONCATENATE(IF(AND(LEN(P922)&gt;=1,P922&lt;&gt;".",COUNTIF(P24:P$73,"*榮*")&gt;0),".",""),IF(P24="榮",$A923,""),IF(AND(LEN(P24)&gt;=2,ISNUMBER(SEARCH("榮",P24))),$A923&amp;"("&amp;SUBSTITUTE(REPLACE(P24,1,SEARCH("榮",P24)-1,""),"榮","")&amp;""&amp;")",""))</f>
        <v/>
      </c>
      <c r="Q923" s="65" t="str">
        <f ca="1">CONCATENATE(IF(AND(LEN(Q922)&gt;=1,Q922&lt;&gt;".",COUNTIF(Q24:Q$73,"*榮*")&gt;0),".",""),IF(Q24="榮",$A923,""),IF(AND(LEN(Q24)&gt;=2,ISNUMBER(SEARCH("榮",Q24))),$A923&amp;"("&amp;SUBSTITUTE(REPLACE(Q24,1,SEARCH("榮",Q24)-1,""),"榮","")&amp;""&amp;")",""))</f>
        <v/>
      </c>
      <c r="R923" s="65" t="str">
        <f ca="1">CONCATENATE(IF(AND(LEN(R922)&gt;=1,R922&lt;&gt;".",COUNTIF(R24:R$73,"*榮*")&gt;0),".",""),IF(R24="榮",$A923,""),IF(AND(LEN(R24)&gt;=2,ISNUMBER(SEARCH("榮",R24))),$A923&amp;"("&amp;SUBSTITUTE(REPLACE(R24,1,SEARCH("榮",R24)-1,""),"榮","")&amp;""&amp;")",""))</f>
        <v/>
      </c>
      <c r="S923" s="65" t="str">
        <f ca="1">CONCATENATE(IF(AND(LEN(S922)&gt;=1,S922&lt;&gt;".",COUNTIF(S24:S$73,"*榮*")&gt;0),".",""),IF(S24="榮",$A923,""),IF(AND(LEN(S24)&gt;=2,ISNUMBER(SEARCH("榮",S24))),$A923&amp;"("&amp;SUBSTITUTE(REPLACE(S24,1,SEARCH("榮",S24)-1,""),"榮","")&amp;""&amp;")",""))</f>
        <v/>
      </c>
      <c r="T923" s="65" t="str">
        <f ca="1">CONCATENATE(IF(AND(LEN(T922)&gt;=1,T922&lt;&gt;".",COUNTIF(T24:T$73,"*榮*")&gt;0),".",""),IF(T24="榮",$A923,""),IF(AND(LEN(T24)&gt;=2,ISNUMBER(SEARCH("榮",T24))),$A923&amp;"("&amp;SUBSTITUTE(REPLACE(T24,1,SEARCH("榮",T24)-1,""),"榮","")&amp;""&amp;")",""))</f>
        <v/>
      </c>
      <c r="U923" s="65" t="str">
        <f ca="1">CONCATENATE(IF(AND(LEN(U922)&gt;=1,U922&lt;&gt;".",COUNTIF(U24:U$73,"*榮*")&gt;0),".",""),IF(U24="榮",$A923,""),IF(AND(LEN(U24)&gt;=2,ISNUMBER(SEARCH("榮",U24))),$A923&amp;"("&amp;SUBSTITUTE(REPLACE(U24,1,SEARCH("榮",U24)-1,""),"榮","")&amp;""&amp;")",""))</f>
        <v/>
      </c>
      <c r="V923" s="65" t="str">
        <f ca="1">CONCATENATE(IF(AND(LEN(V922)&gt;=1,V922&lt;&gt;".",COUNTIF(V24:V$73,"*榮*")&gt;0),".",""),IF(V24="榮",$A923,""),IF(AND(LEN(V24)&gt;=2,ISNUMBER(SEARCH("榮",V24))),$A923&amp;"("&amp;SUBSTITUTE(REPLACE(V24,1,SEARCH("榮",V24)-1,""),"榮","")&amp;""&amp;")",""))</f>
        <v/>
      </c>
      <c r="W923" s="65" t="str">
        <f ca="1">CONCATENATE(IF(AND(LEN(W922)&gt;=1,W922&lt;&gt;".",COUNTIF(W24:W$73,"*榮*")&gt;0),".",""),IF(W24="榮",$A923,""),IF(AND(LEN(W24)&gt;=2,ISNUMBER(SEARCH("榮",W24))),$A923&amp;"("&amp;SUBSTITUTE(REPLACE(W24,1,SEARCH("榮",W24)-1,""),"榮","")&amp;""&amp;")",""))</f>
        <v/>
      </c>
      <c r="X923" s="65" t="str">
        <f ca="1">CONCATENATE(IF(AND(LEN(X922)&gt;=1,X922&lt;&gt;".",COUNTIF(X24:X$73,"*榮*")&gt;0),".",""),IF(X24="榮",$A923,""),IF(AND(LEN(X24)&gt;=2,ISNUMBER(SEARCH("榮",X24))),$A923&amp;"("&amp;SUBSTITUTE(REPLACE(X24,1,SEARCH("榮",X24)-1,""),"榮","")&amp;""&amp;")",""))</f>
        <v/>
      </c>
      <c r="Y923" s="65" t="str">
        <f ca="1">CONCATENATE(IF(AND(LEN(Y922)&gt;=1,Y922&lt;&gt;".",COUNTIF(Y24:Y$73,"*榮*")&gt;0),".",""),IF(Y24="榮",$A923,""),IF(AND(LEN(Y24)&gt;=2,ISNUMBER(SEARCH("榮",Y24))),$A923&amp;"("&amp;SUBSTITUTE(REPLACE(Y24,1,SEARCH("榮",Y24)-1,""),"榮","")&amp;""&amp;")",""))</f>
        <v/>
      </c>
      <c r="Z923" s="65" t="str">
        <f ca="1">CONCATENATE(IF(AND(LEN(Z922)&gt;=1,Z922&lt;&gt;".",COUNTIF(Z24:Z$73,"*榮*")&gt;0),".",""),IF(Z24="榮",$A923,""),IF(AND(LEN(Z24)&gt;=2,ISNUMBER(SEARCH("榮",Z24))),$A923&amp;"("&amp;SUBSTITUTE(REPLACE(Z24,1,SEARCH("榮",Z24)-1,""),"榮","")&amp;""&amp;")",""))</f>
        <v/>
      </c>
      <c r="AA923" s="65" t="str">
        <f ca="1">CONCATENATE(IF(AND(LEN(AA922)&gt;=1,AA922&lt;&gt;".",COUNTIF(AA24:AA$73,"*榮*")&gt;0),".",""),IF(AA24="榮",$A923,""),IF(AND(LEN(AA24)&gt;=2,ISNUMBER(SEARCH("榮",AA24))),$A923&amp;"("&amp;SUBSTITUTE(REPLACE(AA24,1,SEARCH("榮",AA24)-1,""),"榮","")&amp;""&amp;")",""))</f>
        <v/>
      </c>
      <c r="AB923" s="65" t="str">
        <f ca="1">CONCATENATE(IF(AND(LEN(AB922)&gt;=1,AB922&lt;&gt;".",COUNTIF(AB24:AB$73,"*榮*")&gt;0),".",""),IF(AB24="榮",$A923,""),IF(AND(LEN(AB24)&gt;=2,ISNUMBER(SEARCH("榮",AB24))),$A923&amp;"("&amp;SUBSTITUTE(REPLACE(AB24,1,SEARCH("榮",AB24)-1,""),"榮","")&amp;""&amp;")",""))</f>
        <v/>
      </c>
      <c r="AC923" s="65" t="str">
        <f ca="1">CONCATENATE(IF(AND(LEN(AC922)&gt;=1,AC922&lt;&gt;".",COUNTIF(AC24:AC$73,"*榮*")&gt;0),".",""),IF(AC24="榮",$A923,""),IF(AND(LEN(AC24)&gt;=2,ISNUMBER(SEARCH("榮",AC24))),$A923&amp;"("&amp;SUBSTITUTE(REPLACE(AC24,1,SEARCH("榮",AC24)-1,""),"榮","")&amp;""&amp;")",""))</f>
        <v/>
      </c>
      <c r="AD923" s="65" t="str">
        <f ca="1">CONCATENATE(IF(AND(LEN(AD922)&gt;=1,AD922&lt;&gt;".",COUNTIF(AD24:AD$73,"*榮*")&gt;0),".",""),IF(AD24="榮",$A923,""),IF(AND(LEN(AD24)&gt;=2,ISNUMBER(SEARCH("榮",AD24))),$A923&amp;"("&amp;SUBSTITUTE(REPLACE(AD24,1,SEARCH("榮",AD24)-1,""),"榮","")&amp;""&amp;")",""))</f>
        <v/>
      </c>
      <c r="AE923" s="65" t="str">
        <f ca="1">CONCATENATE(IF(AND(LEN(AE922)&gt;=1,AE922&lt;&gt;".",COUNTIF(AE24:AE$73,"*榮*")&gt;0),".",""),IF(AE24="榮",$A923,""),IF(AND(LEN(AE24)&gt;=2,ISNUMBER(SEARCH("榮",AE24))),$A923&amp;"("&amp;SUBSTITUTE(REPLACE(AE24,1,SEARCH("榮",AE24)-1,""),"榮","")&amp;""&amp;")",""))</f>
        <v/>
      </c>
      <c r="AF923" s="65" t="str">
        <f ca="1">CONCATENATE(IF(AND(LEN(AF922)&gt;=1,AF922&lt;&gt;".",COUNTIF(AF24:AF$73,"*榮*")&gt;0),".",""),IF(AF24="榮",$A923,""),IF(AND(LEN(AF24)&gt;=2,ISNUMBER(SEARCH("榮",AF24))),$A923&amp;"("&amp;SUBSTITUTE(REPLACE(AF24,1,SEARCH("榮",AF24)-1,""),"榮","")&amp;""&amp;")",""))</f>
        <v/>
      </c>
      <c r="AG923" s="65" t="str">
        <f ca="1">CONCATENATE(IF(AND(LEN(AG922)&gt;=1,AG922&lt;&gt;".",COUNTIF(AG24:AG$73,"*榮*")&gt;0),".",""),IF(AG24="榮",$A923,""),IF(AND(LEN(AG24)&gt;=2,ISNUMBER(SEARCH("榮",AG24))),$A923&amp;"("&amp;SUBSTITUTE(REPLACE(AG24,1,SEARCH("榮",AG24)-1,""),"榮","")&amp;""&amp;")",""))</f>
        <v/>
      </c>
      <c r="AH923" s="65"/>
      <c r="AI923" s="65"/>
      <c r="AJ923" s="65"/>
    </row>
    <row r="924" spans="1:36">
      <c r="A924" s="65">
        <f t="shared" si="74"/>
        <v>24</v>
      </c>
      <c r="B924" s="65" t="str">
        <f t="shared" si="74"/>
        <v>陳柏庾</v>
      </c>
      <c r="C924" s="65" t="str">
        <f ca="1">CONCATENATE(IF(AND(LEN(C923)&gt;=1,C923&lt;&gt;".",COUNTIF(C25:C$73,"*榮*")&gt;0),".",""),IF(C25="榮",$A924,""),IF(AND(LEN(C25)&gt;=2,ISNUMBER(SEARCH("榮",C25))),$A924&amp;"("&amp;SUBSTITUTE(REPLACE(C25,1,SEARCH("榮",C25)-1,""),"榮","")&amp;""&amp;")",""))</f>
        <v/>
      </c>
      <c r="D924" s="65" t="str">
        <f ca="1">CONCATENATE(IF(AND(LEN(D923)&gt;=1,D923&lt;&gt;".",COUNTIF(D25:D$73,"*榮*")&gt;0),".",""),IF(D25="榮",$A924,""),IF(AND(LEN(D25)&gt;=2,ISNUMBER(SEARCH("榮",D25))),$A924&amp;"("&amp;SUBSTITUTE(REPLACE(D25,1,SEARCH("榮",D25)-1,""),"榮","")&amp;""&amp;")",""))</f>
        <v/>
      </c>
      <c r="E924" s="65" t="str">
        <f ca="1">CONCATENATE(IF(AND(LEN(E923)&gt;=1,E923&lt;&gt;".",COUNTIF(E25:E$73,"*榮*")&gt;0),".",""),IF(E25="榮",$A924,""),IF(AND(LEN(E25)&gt;=2,ISNUMBER(SEARCH("榮",E25))),$A924&amp;"("&amp;SUBSTITUTE(REPLACE(E25,1,SEARCH("榮",E25)-1,""),"榮","")&amp;""&amp;")",""))</f>
        <v/>
      </c>
      <c r="F924" s="65" t="str">
        <f ca="1">CONCATENATE(IF(AND(LEN(F923)&gt;=1,F923&lt;&gt;".",COUNTIF(F25:F$73,"*榮*")&gt;0),".",""),IF(F25="榮",$A924,""),IF(AND(LEN(F25)&gt;=2,ISNUMBER(SEARCH("榮",F25))),$A924&amp;"("&amp;SUBSTITUTE(REPLACE(F25,1,SEARCH("榮",F25)-1,""),"榮","")&amp;""&amp;")",""))</f>
        <v/>
      </c>
      <c r="G924" s="65" t="str">
        <f ca="1">CONCATENATE(IF(AND(LEN(G923)&gt;=1,G923&lt;&gt;".",COUNTIF(G25:G$73,"*榮*")&gt;0),".",""),IF(G25="榮",$A924,""),IF(AND(LEN(G25)&gt;=2,ISNUMBER(SEARCH("榮",G25))),$A924&amp;"("&amp;SUBSTITUTE(REPLACE(G25,1,SEARCH("榮",G25)-1,""),"榮","")&amp;""&amp;")",""))</f>
        <v/>
      </c>
      <c r="H924" s="65" t="str">
        <f ca="1">CONCATENATE(IF(AND(LEN(H923)&gt;=1,H923&lt;&gt;".",COUNTIF(H25:H$73,"*榮*")&gt;0),".",""),IF(H25="榮",$A924,""),IF(AND(LEN(H25)&gt;=2,ISNUMBER(SEARCH("榮",H25))),$A924&amp;"("&amp;SUBSTITUTE(REPLACE(H25,1,SEARCH("榮",H25)-1,""),"榮","")&amp;""&amp;")",""))</f>
        <v/>
      </c>
      <c r="I924" s="65" t="str">
        <f ca="1">CONCATENATE(IF(AND(LEN(I923)&gt;=1,I923&lt;&gt;".",COUNTIF(I25:I$73,"*榮*")&gt;0),".",""),IF(I25="榮",$A924,""),IF(AND(LEN(I25)&gt;=2,ISNUMBER(SEARCH("榮",I25))),$A924&amp;"("&amp;SUBSTITUTE(REPLACE(I25,1,SEARCH("榮",I25)-1,""),"榮","")&amp;""&amp;")",""))</f>
        <v/>
      </c>
      <c r="J924" s="65" t="str">
        <f ca="1">CONCATENATE(IF(AND(LEN(J923)&gt;=1,J923&lt;&gt;".",COUNTIF(J25:J$73,"*榮*")&gt;0),".",""),IF(J25="榮",$A924,""),IF(AND(LEN(J25)&gt;=2,ISNUMBER(SEARCH("榮",J25))),$A924&amp;"("&amp;SUBSTITUTE(REPLACE(J25,1,SEARCH("榮",J25)-1,""),"榮","")&amp;""&amp;")",""))</f>
        <v/>
      </c>
      <c r="K924" s="65" t="str">
        <f ca="1">CONCATENATE(IF(AND(LEN(K923)&gt;=1,K923&lt;&gt;".",COUNTIF(K25:K$73,"*榮*")&gt;0),".",""),IF(K25="榮",$A924,""),IF(AND(LEN(K25)&gt;=2,ISNUMBER(SEARCH("榮",K25))),$A924&amp;"("&amp;SUBSTITUTE(REPLACE(K25,1,SEARCH("榮",K25)-1,""),"榮","")&amp;""&amp;")",""))</f>
        <v/>
      </c>
      <c r="L924" s="65" t="str">
        <f ca="1">CONCATENATE(IF(AND(LEN(L923)&gt;=1,L923&lt;&gt;".",COUNTIF(L25:L$73,"*榮*")&gt;0),".",""),IF(L25="榮",$A924,""),IF(AND(LEN(L25)&gt;=2,ISNUMBER(SEARCH("榮",L25))),$A924&amp;"("&amp;SUBSTITUTE(REPLACE(L25,1,SEARCH("榮",L25)-1,""),"榮","")&amp;""&amp;")",""))</f>
        <v/>
      </c>
      <c r="M924" s="65" t="str">
        <f ca="1">CONCATENATE(IF(AND(LEN(M923)&gt;=1,M923&lt;&gt;".",COUNTIF(M25:M$73,"*榮*")&gt;0),".",""),IF(M25="榮",$A924,""),IF(AND(LEN(M25)&gt;=2,ISNUMBER(SEARCH("榮",M25))),$A924&amp;"("&amp;SUBSTITUTE(REPLACE(M25,1,SEARCH("榮",M25)-1,""),"榮","")&amp;""&amp;")",""))</f>
        <v/>
      </c>
      <c r="N924" s="65" t="str">
        <f ca="1">CONCATENATE(IF(AND(LEN(N923)&gt;=1,N923&lt;&gt;".",COUNTIF(N25:N$73,"*榮*")&gt;0),".",""),IF(N25="榮",$A924,""),IF(AND(LEN(N25)&gt;=2,ISNUMBER(SEARCH("榮",N25))),$A924&amp;"("&amp;SUBSTITUTE(REPLACE(N25,1,SEARCH("榮",N25)-1,""),"榮","")&amp;""&amp;")",""))</f>
        <v/>
      </c>
      <c r="O924" s="65" t="str">
        <f ca="1">CONCATENATE(IF(AND(LEN(O923)&gt;=1,O923&lt;&gt;".",COUNTIF(O25:O$73,"*榮*")&gt;0),".",""),IF(O25="榮",$A924,""),IF(AND(LEN(O25)&gt;=2,ISNUMBER(SEARCH("榮",O25))),$A924&amp;"("&amp;SUBSTITUTE(REPLACE(O25,1,SEARCH("榮",O25)-1,""),"榮","")&amp;""&amp;")",""))</f>
        <v/>
      </c>
      <c r="P924" s="65" t="str">
        <f ca="1">CONCATENATE(IF(AND(LEN(P923)&gt;=1,P923&lt;&gt;".",COUNTIF(P25:P$73,"*榮*")&gt;0),".",""),IF(P25="榮",$A924,""),IF(AND(LEN(P25)&gt;=2,ISNUMBER(SEARCH("榮",P25))),$A924&amp;"("&amp;SUBSTITUTE(REPLACE(P25,1,SEARCH("榮",P25)-1,""),"榮","")&amp;""&amp;")",""))</f>
        <v/>
      </c>
      <c r="Q924" s="65" t="str">
        <f ca="1">CONCATENATE(IF(AND(LEN(Q923)&gt;=1,Q923&lt;&gt;".",COUNTIF(Q25:Q$73,"*榮*")&gt;0),".",""),IF(Q25="榮",$A924,""),IF(AND(LEN(Q25)&gt;=2,ISNUMBER(SEARCH("榮",Q25))),$A924&amp;"("&amp;SUBSTITUTE(REPLACE(Q25,1,SEARCH("榮",Q25)-1,""),"榮","")&amp;""&amp;")",""))</f>
        <v/>
      </c>
      <c r="R924" s="65" t="str">
        <f ca="1">CONCATENATE(IF(AND(LEN(R923)&gt;=1,R923&lt;&gt;".",COUNTIF(R25:R$73,"*榮*")&gt;0),".",""),IF(R25="榮",$A924,""),IF(AND(LEN(R25)&gt;=2,ISNUMBER(SEARCH("榮",R25))),$A924&amp;"("&amp;SUBSTITUTE(REPLACE(R25,1,SEARCH("榮",R25)-1,""),"榮","")&amp;""&amp;")",""))</f>
        <v/>
      </c>
      <c r="S924" s="65" t="str">
        <f ca="1">CONCATENATE(IF(AND(LEN(S923)&gt;=1,S923&lt;&gt;".",COUNTIF(S25:S$73,"*榮*")&gt;0),".",""),IF(S25="榮",$A924,""),IF(AND(LEN(S25)&gt;=2,ISNUMBER(SEARCH("榮",S25))),$A924&amp;"("&amp;SUBSTITUTE(REPLACE(S25,1,SEARCH("榮",S25)-1,""),"榮","")&amp;""&amp;")",""))</f>
        <v/>
      </c>
      <c r="T924" s="65" t="str">
        <f ca="1">CONCATENATE(IF(AND(LEN(T923)&gt;=1,T923&lt;&gt;".",COUNTIF(T25:T$73,"*榮*")&gt;0),".",""),IF(T25="榮",$A924,""),IF(AND(LEN(T25)&gt;=2,ISNUMBER(SEARCH("榮",T25))),$A924&amp;"("&amp;SUBSTITUTE(REPLACE(T25,1,SEARCH("榮",T25)-1,""),"榮","")&amp;""&amp;")",""))</f>
        <v/>
      </c>
      <c r="U924" s="65" t="str">
        <f ca="1">CONCATENATE(IF(AND(LEN(U923)&gt;=1,U923&lt;&gt;".",COUNTIF(U25:U$73,"*榮*")&gt;0),".",""),IF(U25="榮",$A924,""),IF(AND(LEN(U25)&gt;=2,ISNUMBER(SEARCH("榮",U25))),$A924&amp;"("&amp;SUBSTITUTE(REPLACE(U25,1,SEARCH("榮",U25)-1,""),"榮","")&amp;""&amp;")",""))</f>
        <v/>
      </c>
      <c r="V924" s="65" t="str">
        <f ca="1">CONCATENATE(IF(AND(LEN(V923)&gt;=1,V923&lt;&gt;".",COUNTIF(V25:V$73,"*榮*")&gt;0),".",""),IF(V25="榮",$A924,""),IF(AND(LEN(V25)&gt;=2,ISNUMBER(SEARCH("榮",V25))),$A924&amp;"("&amp;SUBSTITUTE(REPLACE(V25,1,SEARCH("榮",V25)-1,""),"榮","")&amp;""&amp;")",""))</f>
        <v/>
      </c>
      <c r="W924" s="65" t="str">
        <f ca="1">CONCATENATE(IF(AND(LEN(W923)&gt;=1,W923&lt;&gt;".",COUNTIF(W25:W$73,"*榮*")&gt;0),".",""),IF(W25="榮",$A924,""),IF(AND(LEN(W25)&gt;=2,ISNUMBER(SEARCH("榮",W25))),$A924&amp;"("&amp;SUBSTITUTE(REPLACE(W25,1,SEARCH("榮",W25)-1,""),"榮","")&amp;""&amp;")",""))</f>
        <v/>
      </c>
      <c r="X924" s="65" t="str">
        <f ca="1">CONCATENATE(IF(AND(LEN(X923)&gt;=1,X923&lt;&gt;".",COUNTIF(X25:X$73,"*榮*")&gt;0),".",""),IF(X25="榮",$A924,""),IF(AND(LEN(X25)&gt;=2,ISNUMBER(SEARCH("榮",X25))),$A924&amp;"("&amp;SUBSTITUTE(REPLACE(X25,1,SEARCH("榮",X25)-1,""),"榮","")&amp;""&amp;")",""))</f>
        <v/>
      </c>
      <c r="Y924" s="65" t="str">
        <f ca="1">CONCATENATE(IF(AND(LEN(Y923)&gt;=1,Y923&lt;&gt;".",COUNTIF(Y25:Y$73,"*榮*")&gt;0),".",""),IF(Y25="榮",$A924,""),IF(AND(LEN(Y25)&gt;=2,ISNUMBER(SEARCH("榮",Y25))),$A924&amp;"("&amp;SUBSTITUTE(REPLACE(Y25,1,SEARCH("榮",Y25)-1,""),"榮","")&amp;""&amp;")",""))</f>
        <v/>
      </c>
      <c r="Z924" s="65" t="str">
        <f ca="1">CONCATENATE(IF(AND(LEN(Z923)&gt;=1,Z923&lt;&gt;".",COUNTIF(Z25:Z$73,"*榮*")&gt;0),".",""),IF(Z25="榮",$A924,""),IF(AND(LEN(Z25)&gt;=2,ISNUMBER(SEARCH("榮",Z25))),$A924&amp;"("&amp;SUBSTITUTE(REPLACE(Z25,1,SEARCH("榮",Z25)-1,""),"榮","")&amp;""&amp;")",""))</f>
        <v/>
      </c>
      <c r="AA924" s="65" t="str">
        <f ca="1">CONCATENATE(IF(AND(LEN(AA923)&gt;=1,AA923&lt;&gt;".",COUNTIF(AA25:AA$73,"*榮*")&gt;0),".",""),IF(AA25="榮",$A924,""),IF(AND(LEN(AA25)&gt;=2,ISNUMBER(SEARCH("榮",AA25))),$A924&amp;"("&amp;SUBSTITUTE(REPLACE(AA25,1,SEARCH("榮",AA25)-1,""),"榮","")&amp;""&amp;")",""))</f>
        <v/>
      </c>
      <c r="AB924" s="65" t="str">
        <f ca="1">CONCATENATE(IF(AND(LEN(AB923)&gt;=1,AB923&lt;&gt;".",COUNTIF(AB25:AB$73,"*榮*")&gt;0),".",""),IF(AB25="榮",$A924,""),IF(AND(LEN(AB25)&gt;=2,ISNUMBER(SEARCH("榮",AB25))),$A924&amp;"("&amp;SUBSTITUTE(REPLACE(AB25,1,SEARCH("榮",AB25)-1,""),"榮","")&amp;""&amp;")",""))</f>
        <v/>
      </c>
      <c r="AC924" s="65" t="str">
        <f ca="1">CONCATENATE(IF(AND(LEN(AC923)&gt;=1,AC923&lt;&gt;".",COUNTIF(AC25:AC$73,"*榮*")&gt;0),".",""),IF(AC25="榮",$A924,""),IF(AND(LEN(AC25)&gt;=2,ISNUMBER(SEARCH("榮",AC25))),$A924&amp;"("&amp;SUBSTITUTE(REPLACE(AC25,1,SEARCH("榮",AC25)-1,""),"榮","")&amp;""&amp;")",""))</f>
        <v/>
      </c>
      <c r="AD924" s="65" t="str">
        <f ca="1">CONCATENATE(IF(AND(LEN(AD923)&gt;=1,AD923&lt;&gt;".",COUNTIF(AD25:AD$73,"*榮*")&gt;0),".",""),IF(AD25="榮",$A924,""),IF(AND(LEN(AD25)&gt;=2,ISNUMBER(SEARCH("榮",AD25))),$A924&amp;"("&amp;SUBSTITUTE(REPLACE(AD25,1,SEARCH("榮",AD25)-1,""),"榮","")&amp;""&amp;")",""))</f>
        <v/>
      </c>
      <c r="AE924" s="65" t="str">
        <f ca="1">CONCATENATE(IF(AND(LEN(AE923)&gt;=1,AE923&lt;&gt;".",COUNTIF(AE25:AE$73,"*榮*")&gt;0),".",""),IF(AE25="榮",$A924,""),IF(AND(LEN(AE25)&gt;=2,ISNUMBER(SEARCH("榮",AE25))),$A924&amp;"("&amp;SUBSTITUTE(REPLACE(AE25,1,SEARCH("榮",AE25)-1,""),"榮","")&amp;""&amp;")",""))</f>
        <v/>
      </c>
      <c r="AF924" s="65" t="str">
        <f ca="1">CONCATENATE(IF(AND(LEN(AF923)&gt;=1,AF923&lt;&gt;".",COUNTIF(AF25:AF$73,"*榮*")&gt;0),".",""),IF(AF25="榮",$A924,""),IF(AND(LEN(AF25)&gt;=2,ISNUMBER(SEARCH("榮",AF25))),$A924&amp;"("&amp;SUBSTITUTE(REPLACE(AF25,1,SEARCH("榮",AF25)-1,""),"榮","")&amp;""&amp;")",""))</f>
        <v/>
      </c>
      <c r="AG924" s="65" t="str">
        <f ca="1">CONCATENATE(IF(AND(LEN(AG923)&gt;=1,AG923&lt;&gt;".",COUNTIF(AG25:AG$73,"*榮*")&gt;0),".",""),IF(AG25="榮",$A924,""),IF(AND(LEN(AG25)&gt;=2,ISNUMBER(SEARCH("榮",AG25))),$A924&amp;"("&amp;SUBSTITUTE(REPLACE(AG25,1,SEARCH("榮",AG25)-1,""),"榮","")&amp;""&amp;")",""))</f>
        <v/>
      </c>
      <c r="AH924" s="65"/>
      <c r="AI924" s="65"/>
      <c r="AJ924" s="65"/>
    </row>
    <row r="925" spans="1:36">
      <c r="A925" s="65">
        <f t="shared" si="74"/>
        <v>25</v>
      </c>
      <c r="B925" s="65" t="str">
        <f t="shared" si="74"/>
        <v>鄭楚平</v>
      </c>
      <c r="C925" s="65" t="str">
        <f ca="1">CONCATENATE(IF(AND(LEN(C924)&gt;=1,C924&lt;&gt;".",COUNTIF(C26:C$73,"*榮*")&gt;0),".",""),IF(C26="榮",$A925,""),IF(AND(LEN(C26)&gt;=2,ISNUMBER(SEARCH("榮",C26))),$A925&amp;"("&amp;SUBSTITUTE(REPLACE(C26,1,SEARCH("榮",C26)-1,""),"榮","")&amp;""&amp;")",""))</f>
        <v/>
      </c>
      <c r="D925" s="65" t="str">
        <f ca="1">CONCATENATE(IF(AND(LEN(D924)&gt;=1,D924&lt;&gt;".",COUNTIF(D26:D$73,"*榮*")&gt;0),".",""),IF(D26="榮",$A925,""),IF(AND(LEN(D26)&gt;=2,ISNUMBER(SEARCH("榮",D26))),$A925&amp;"("&amp;SUBSTITUTE(REPLACE(D26,1,SEARCH("榮",D26)-1,""),"榮","")&amp;""&amp;")",""))</f>
        <v/>
      </c>
      <c r="E925" s="65" t="str">
        <f ca="1">CONCATENATE(IF(AND(LEN(E924)&gt;=1,E924&lt;&gt;".",COUNTIF(E26:E$73,"*榮*")&gt;0),".",""),IF(E26="榮",$A925,""),IF(AND(LEN(E26)&gt;=2,ISNUMBER(SEARCH("榮",E26))),$A925&amp;"("&amp;SUBSTITUTE(REPLACE(E26,1,SEARCH("榮",E26)-1,""),"榮","")&amp;""&amp;")",""))</f>
        <v/>
      </c>
      <c r="F925" s="65" t="str">
        <f ca="1">CONCATENATE(IF(AND(LEN(F924)&gt;=1,F924&lt;&gt;".",COUNTIF(F26:F$73,"*榮*")&gt;0),".",""),IF(F26="榮",$A925,""),IF(AND(LEN(F26)&gt;=2,ISNUMBER(SEARCH("榮",F26))),$A925&amp;"("&amp;SUBSTITUTE(REPLACE(F26,1,SEARCH("榮",F26)-1,""),"榮","")&amp;""&amp;")",""))</f>
        <v/>
      </c>
      <c r="G925" s="65" t="str">
        <f ca="1">CONCATENATE(IF(AND(LEN(G924)&gt;=1,G924&lt;&gt;".",COUNTIF(G26:G$73,"*榮*")&gt;0),".",""),IF(G26="榮",$A925,""),IF(AND(LEN(G26)&gt;=2,ISNUMBER(SEARCH("榮",G26))),$A925&amp;"("&amp;SUBSTITUTE(REPLACE(G26,1,SEARCH("榮",G26)-1,""),"榮","")&amp;""&amp;")",""))</f>
        <v/>
      </c>
      <c r="H925" s="65" t="str">
        <f ca="1">CONCATENATE(IF(AND(LEN(H924)&gt;=1,H924&lt;&gt;".",COUNTIF(H26:H$73,"*榮*")&gt;0),".",""),IF(H26="榮",$A925,""),IF(AND(LEN(H26)&gt;=2,ISNUMBER(SEARCH("榮",H26))),$A925&amp;"("&amp;SUBSTITUTE(REPLACE(H26,1,SEARCH("榮",H26)-1,""),"榮","")&amp;""&amp;")",""))</f>
        <v/>
      </c>
      <c r="I925" s="65" t="str">
        <f ca="1">CONCATENATE(IF(AND(LEN(I924)&gt;=1,I924&lt;&gt;".",COUNTIF(I26:I$73,"*榮*")&gt;0),".",""),IF(I26="榮",$A925,""),IF(AND(LEN(I26)&gt;=2,ISNUMBER(SEARCH("榮",I26))),$A925&amp;"("&amp;SUBSTITUTE(REPLACE(I26,1,SEARCH("榮",I26)-1,""),"榮","")&amp;""&amp;")",""))</f>
        <v/>
      </c>
      <c r="J925" s="65" t="str">
        <f ca="1">CONCATENATE(IF(AND(LEN(J924)&gt;=1,J924&lt;&gt;".",COUNTIF(J26:J$73,"*榮*")&gt;0),".",""),IF(J26="榮",$A925,""),IF(AND(LEN(J26)&gt;=2,ISNUMBER(SEARCH("榮",J26))),$A925&amp;"("&amp;SUBSTITUTE(REPLACE(J26,1,SEARCH("榮",J26)-1,""),"榮","")&amp;""&amp;")",""))</f>
        <v/>
      </c>
      <c r="K925" s="65" t="str">
        <f ca="1">CONCATENATE(IF(AND(LEN(K924)&gt;=1,K924&lt;&gt;".",COUNTIF(K26:K$73,"*榮*")&gt;0),".",""),IF(K26="榮",$A925,""),IF(AND(LEN(K26)&gt;=2,ISNUMBER(SEARCH("榮",K26))),$A925&amp;"("&amp;SUBSTITUTE(REPLACE(K26,1,SEARCH("榮",K26)-1,""),"榮","")&amp;""&amp;")",""))</f>
        <v/>
      </c>
      <c r="L925" s="65" t="str">
        <f ca="1">CONCATENATE(IF(AND(LEN(L924)&gt;=1,L924&lt;&gt;".",COUNTIF(L26:L$73,"*榮*")&gt;0),".",""),IF(L26="榮",$A925,""),IF(AND(LEN(L26)&gt;=2,ISNUMBER(SEARCH("榮",L26))),$A925&amp;"("&amp;SUBSTITUTE(REPLACE(L26,1,SEARCH("榮",L26)-1,""),"榮","")&amp;""&amp;")",""))</f>
        <v/>
      </c>
      <c r="M925" s="65" t="str">
        <f ca="1">CONCATENATE(IF(AND(LEN(M924)&gt;=1,M924&lt;&gt;".",COUNTIF(M26:M$73,"*榮*")&gt;0),".",""),IF(M26="榮",$A925,""),IF(AND(LEN(M26)&gt;=2,ISNUMBER(SEARCH("榮",M26))),$A925&amp;"("&amp;SUBSTITUTE(REPLACE(M26,1,SEARCH("榮",M26)-1,""),"榮","")&amp;""&amp;")",""))</f>
        <v/>
      </c>
      <c r="N925" s="65" t="str">
        <f ca="1">CONCATENATE(IF(AND(LEN(N924)&gt;=1,N924&lt;&gt;".",COUNTIF(N26:N$73,"*榮*")&gt;0),".",""),IF(N26="榮",$A925,""),IF(AND(LEN(N26)&gt;=2,ISNUMBER(SEARCH("榮",N26))),$A925&amp;"("&amp;SUBSTITUTE(REPLACE(N26,1,SEARCH("榮",N26)-1,""),"榮","")&amp;""&amp;")",""))</f>
        <v/>
      </c>
      <c r="O925" s="65" t="str">
        <f ca="1">CONCATENATE(IF(AND(LEN(O924)&gt;=1,O924&lt;&gt;".",COUNTIF(O26:O$73,"*榮*")&gt;0),".",""),IF(O26="榮",$A925,""),IF(AND(LEN(O26)&gt;=2,ISNUMBER(SEARCH("榮",O26))),$A925&amp;"("&amp;SUBSTITUTE(REPLACE(O26,1,SEARCH("榮",O26)-1,""),"榮","")&amp;""&amp;")",""))</f>
        <v/>
      </c>
      <c r="P925" s="65" t="str">
        <f ca="1">CONCATENATE(IF(AND(LEN(P924)&gt;=1,P924&lt;&gt;".",COUNTIF(P26:P$73,"*榮*")&gt;0),".",""),IF(P26="榮",$A925,""),IF(AND(LEN(P26)&gt;=2,ISNUMBER(SEARCH("榮",P26))),$A925&amp;"("&amp;SUBSTITUTE(REPLACE(P26,1,SEARCH("榮",P26)-1,""),"榮","")&amp;""&amp;")",""))</f>
        <v/>
      </c>
      <c r="Q925" s="65" t="str">
        <f ca="1">CONCATENATE(IF(AND(LEN(Q924)&gt;=1,Q924&lt;&gt;".",COUNTIF(Q26:Q$73,"*榮*")&gt;0),".",""),IF(Q26="榮",$A925,""),IF(AND(LEN(Q26)&gt;=2,ISNUMBER(SEARCH("榮",Q26))),$A925&amp;"("&amp;SUBSTITUTE(REPLACE(Q26,1,SEARCH("榮",Q26)-1,""),"榮","")&amp;""&amp;")",""))</f>
        <v/>
      </c>
      <c r="R925" s="65" t="str">
        <f ca="1">CONCATENATE(IF(AND(LEN(R924)&gt;=1,R924&lt;&gt;".",COUNTIF(R26:R$73,"*榮*")&gt;0),".",""),IF(R26="榮",$A925,""),IF(AND(LEN(R26)&gt;=2,ISNUMBER(SEARCH("榮",R26))),$A925&amp;"("&amp;SUBSTITUTE(REPLACE(R26,1,SEARCH("榮",R26)-1,""),"榮","")&amp;""&amp;")",""))</f>
        <v/>
      </c>
      <c r="S925" s="65" t="str">
        <f ca="1">CONCATENATE(IF(AND(LEN(S924)&gt;=1,S924&lt;&gt;".",COUNTIF(S26:S$73,"*榮*")&gt;0),".",""),IF(S26="榮",$A925,""),IF(AND(LEN(S26)&gt;=2,ISNUMBER(SEARCH("榮",S26))),$A925&amp;"("&amp;SUBSTITUTE(REPLACE(S26,1,SEARCH("榮",S26)-1,""),"榮","")&amp;""&amp;")",""))</f>
        <v/>
      </c>
      <c r="T925" s="65" t="str">
        <f ca="1">CONCATENATE(IF(AND(LEN(T924)&gt;=1,T924&lt;&gt;".",COUNTIF(T26:T$73,"*榮*")&gt;0),".",""),IF(T26="榮",$A925,""),IF(AND(LEN(T26)&gt;=2,ISNUMBER(SEARCH("榮",T26))),$A925&amp;"("&amp;SUBSTITUTE(REPLACE(T26,1,SEARCH("榮",T26)-1,""),"榮","")&amp;""&amp;")",""))</f>
        <v/>
      </c>
      <c r="U925" s="65" t="str">
        <f ca="1">CONCATENATE(IF(AND(LEN(U924)&gt;=1,U924&lt;&gt;".",COUNTIF(U26:U$73,"*榮*")&gt;0),".",""),IF(U26="榮",$A925,""),IF(AND(LEN(U26)&gt;=2,ISNUMBER(SEARCH("榮",U26))),$A925&amp;"("&amp;SUBSTITUTE(REPLACE(U26,1,SEARCH("榮",U26)-1,""),"榮","")&amp;""&amp;")",""))</f>
        <v/>
      </c>
      <c r="V925" s="65" t="str">
        <f ca="1">CONCATENATE(IF(AND(LEN(V924)&gt;=1,V924&lt;&gt;".",COUNTIF(V26:V$73,"*榮*")&gt;0),".",""),IF(V26="榮",$A925,""),IF(AND(LEN(V26)&gt;=2,ISNUMBER(SEARCH("榮",V26))),$A925&amp;"("&amp;SUBSTITUTE(REPLACE(V26,1,SEARCH("榮",V26)-1,""),"榮","")&amp;""&amp;")",""))</f>
        <v/>
      </c>
      <c r="W925" s="65" t="str">
        <f ca="1">CONCATENATE(IF(AND(LEN(W924)&gt;=1,W924&lt;&gt;".",COUNTIF(W26:W$73,"*榮*")&gt;0),".",""),IF(W26="榮",$A925,""),IF(AND(LEN(W26)&gt;=2,ISNUMBER(SEARCH("榮",W26))),$A925&amp;"("&amp;SUBSTITUTE(REPLACE(W26,1,SEARCH("榮",W26)-1,""),"榮","")&amp;""&amp;")",""))</f>
        <v/>
      </c>
      <c r="X925" s="65" t="str">
        <f ca="1">CONCATENATE(IF(AND(LEN(X924)&gt;=1,X924&lt;&gt;".",COUNTIF(X26:X$73,"*榮*")&gt;0),".",""),IF(X26="榮",$A925,""),IF(AND(LEN(X26)&gt;=2,ISNUMBER(SEARCH("榮",X26))),$A925&amp;"("&amp;SUBSTITUTE(REPLACE(X26,1,SEARCH("榮",X26)-1,""),"榮","")&amp;""&amp;")",""))</f>
        <v/>
      </c>
      <c r="Y925" s="65" t="str">
        <f ca="1">CONCATENATE(IF(AND(LEN(Y924)&gt;=1,Y924&lt;&gt;".",COUNTIF(Y26:Y$73,"*榮*")&gt;0),".",""),IF(Y26="榮",$A925,""),IF(AND(LEN(Y26)&gt;=2,ISNUMBER(SEARCH("榮",Y26))),$A925&amp;"("&amp;SUBSTITUTE(REPLACE(Y26,1,SEARCH("榮",Y26)-1,""),"榮","")&amp;""&amp;")",""))</f>
        <v/>
      </c>
      <c r="Z925" s="65" t="str">
        <f ca="1">CONCATENATE(IF(AND(LEN(Z924)&gt;=1,Z924&lt;&gt;".",COUNTIF(Z26:Z$73,"*榮*")&gt;0),".",""),IF(Z26="榮",$A925,""),IF(AND(LEN(Z26)&gt;=2,ISNUMBER(SEARCH("榮",Z26))),$A925&amp;"("&amp;SUBSTITUTE(REPLACE(Z26,1,SEARCH("榮",Z26)-1,""),"榮","")&amp;""&amp;")",""))</f>
        <v/>
      </c>
      <c r="AA925" s="65" t="str">
        <f ca="1">CONCATENATE(IF(AND(LEN(AA924)&gt;=1,AA924&lt;&gt;".",COUNTIF(AA26:AA$73,"*榮*")&gt;0),".",""),IF(AA26="榮",$A925,""),IF(AND(LEN(AA26)&gt;=2,ISNUMBER(SEARCH("榮",AA26))),$A925&amp;"("&amp;SUBSTITUTE(REPLACE(AA26,1,SEARCH("榮",AA26)-1,""),"榮","")&amp;""&amp;")",""))</f>
        <v/>
      </c>
      <c r="AB925" s="65" t="str">
        <f ca="1">CONCATENATE(IF(AND(LEN(AB924)&gt;=1,AB924&lt;&gt;".",COUNTIF(AB26:AB$73,"*榮*")&gt;0),".",""),IF(AB26="榮",$A925,""),IF(AND(LEN(AB26)&gt;=2,ISNUMBER(SEARCH("榮",AB26))),$A925&amp;"("&amp;SUBSTITUTE(REPLACE(AB26,1,SEARCH("榮",AB26)-1,""),"榮","")&amp;""&amp;")",""))</f>
        <v/>
      </c>
      <c r="AC925" s="65" t="str">
        <f ca="1">CONCATENATE(IF(AND(LEN(AC924)&gt;=1,AC924&lt;&gt;".",COUNTIF(AC26:AC$73,"*榮*")&gt;0),".",""),IF(AC26="榮",$A925,""),IF(AND(LEN(AC26)&gt;=2,ISNUMBER(SEARCH("榮",AC26))),$A925&amp;"("&amp;SUBSTITUTE(REPLACE(AC26,1,SEARCH("榮",AC26)-1,""),"榮","")&amp;""&amp;")",""))</f>
        <v/>
      </c>
      <c r="AD925" s="65" t="str">
        <f ca="1">CONCATENATE(IF(AND(LEN(AD924)&gt;=1,AD924&lt;&gt;".",COUNTIF(AD26:AD$73,"*榮*")&gt;0),".",""),IF(AD26="榮",$A925,""),IF(AND(LEN(AD26)&gt;=2,ISNUMBER(SEARCH("榮",AD26))),$A925&amp;"("&amp;SUBSTITUTE(REPLACE(AD26,1,SEARCH("榮",AD26)-1,""),"榮","")&amp;""&amp;")",""))</f>
        <v/>
      </c>
      <c r="AE925" s="65" t="str">
        <f ca="1">CONCATENATE(IF(AND(LEN(AE924)&gt;=1,AE924&lt;&gt;".",COUNTIF(AE26:AE$73,"*榮*")&gt;0),".",""),IF(AE26="榮",$A925,""),IF(AND(LEN(AE26)&gt;=2,ISNUMBER(SEARCH("榮",AE26))),$A925&amp;"("&amp;SUBSTITUTE(REPLACE(AE26,1,SEARCH("榮",AE26)-1,""),"榮","")&amp;""&amp;")",""))</f>
        <v/>
      </c>
      <c r="AF925" s="65" t="str">
        <f ca="1">CONCATENATE(IF(AND(LEN(AF924)&gt;=1,AF924&lt;&gt;".",COUNTIF(AF26:AF$73,"*榮*")&gt;0),".",""),IF(AF26="榮",$A925,""),IF(AND(LEN(AF26)&gt;=2,ISNUMBER(SEARCH("榮",AF26))),$A925&amp;"("&amp;SUBSTITUTE(REPLACE(AF26,1,SEARCH("榮",AF26)-1,""),"榮","")&amp;""&amp;")",""))</f>
        <v/>
      </c>
      <c r="AG925" s="65" t="str">
        <f ca="1">CONCATENATE(IF(AND(LEN(AG924)&gt;=1,AG924&lt;&gt;".",COUNTIF(AG26:AG$73,"*榮*")&gt;0),".",""),IF(AG26="榮",$A925,""),IF(AND(LEN(AG26)&gt;=2,ISNUMBER(SEARCH("榮",AG26))),$A925&amp;"("&amp;SUBSTITUTE(REPLACE(AG26,1,SEARCH("榮",AG26)-1,""),"榮","")&amp;""&amp;")",""))</f>
        <v/>
      </c>
      <c r="AH925" s="65"/>
      <c r="AI925" s="65"/>
      <c r="AJ925" s="65"/>
    </row>
    <row r="926" spans="1:36">
      <c r="A926" s="65">
        <f t="shared" si="74"/>
        <v>26</v>
      </c>
      <c r="B926" s="65" t="str">
        <f t="shared" si="74"/>
        <v>陳澤銓</v>
      </c>
      <c r="C926" s="65" t="str">
        <f ca="1">CONCATENATE(IF(AND(LEN(C925)&gt;=1,C925&lt;&gt;".",COUNTIF(C27:C$73,"*榮*")&gt;0),".",""),IF(C27="榮",$A926,""),IF(AND(LEN(C27)&gt;=2,ISNUMBER(SEARCH("榮",C27))),$A926&amp;"("&amp;SUBSTITUTE(REPLACE(C27,1,SEARCH("榮",C27)-1,""),"榮","")&amp;""&amp;")",""))</f>
        <v/>
      </c>
      <c r="D926" s="65" t="str">
        <f ca="1">CONCATENATE(IF(AND(LEN(D925)&gt;=1,D925&lt;&gt;".",COUNTIF(D27:D$73,"*榮*")&gt;0),".",""),IF(D27="榮",$A926,""),IF(AND(LEN(D27)&gt;=2,ISNUMBER(SEARCH("榮",D27))),$A926&amp;"("&amp;SUBSTITUTE(REPLACE(D27,1,SEARCH("榮",D27)-1,""),"榮","")&amp;""&amp;")",""))</f>
        <v/>
      </c>
      <c r="E926" s="65" t="str">
        <f ca="1">CONCATENATE(IF(AND(LEN(E925)&gt;=1,E925&lt;&gt;".",COUNTIF(E27:E$73,"*榮*")&gt;0),".",""),IF(E27="榮",$A926,""),IF(AND(LEN(E27)&gt;=2,ISNUMBER(SEARCH("榮",E27))),$A926&amp;"("&amp;SUBSTITUTE(REPLACE(E27,1,SEARCH("榮",E27)-1,""),"榮","")&amp;""&amp;")",""))</f>
        <v/>
      </c>
      <c r="F926" s="65" t="str">
        <f ca="1">CONCATENATE(IF(AND(LEN(F925)&gt;=1,F925&lt;&gt;".",COUNTIF(F27:F$73,"*榮*")&gt;0),".",""),IF(F27="榮",$A926,""),IF(AND(LEN(F27)&gt;=2,ISNUMBER(SEARCH("榮",F27))),$A926&amp;"("&amp;SUBSTITUTE(REPLACE(F27,1,SEARCH("榮",F27)-1,""),"榮","")&amp;""&amp;")",""))</f>
        <v/>
      </c>
      <c r="G926" s="65" t="str">
        <f ca="1">CONCATENATE(IF(AND(LEN(G925)&gt;=1,G925&lt;&gt;".",COUNTIF(G27:G$73,"*榮*")&gt;0),".",""),IF(G27="榮",$A926,""),IF(AND(LEN(G27)&gt;=2,ISNUMBER(SEARCH("榮",G27))),$A926&amp;"("&amp;SUBSTITUTE(REPLACE(G27,1,SEARCH("榮",G27)-1,""),"榮","")&amp;""&amp;")",""))</f>
        <v/>
      </c>
      <c r="H926" s="65" t="str">
        <f ca="1">CONCATENATE(IF(AND(LEN(H925)&gt;=1,H925&lt;&gt;".",COUNTIF(H27:H$73,"*榮*")&gt;0),".",""),IF(H27="榮",$A926,""),IF(AND(LEN(H27)&gt;=2,ISNUMBER(SEARCH("榮",H27))),$A926&amp;"("&amp;SUBSTITUTE(REPLACE(H27,1,SEARCH("榮",H27)-1,""),"榮","")&amp;""&amp;")",""))</f>
        <v/>
      </c>
      <c r="I926" s="65" t="str">
        <f ca="1">CONCATENATE(IF(AND(LEN(I925)&gt;=1,I925&lt;&gt;".",COUNTIF(I27:I$73,"*榮*")&gt;0),".",""),IF(I27="榮",$A926,""),IF(AND(LEN(I27)&gt;=2,ISNUMBER(SEARCH("榮",I27))),$A926&amp;"("&amp;SUBSTITUTE(REPLACE(I27,1,SEARCH("榮",I27)-1,""),"榮","")&amp;""&amp;")",""))</f>
        <v/>
      </c>
      <c r="J926" s="65" t="str">
        <f ca="1">CONCATENATE(IF(AND(LEN(J925)&gt;=1,J925&lt;&gt;".",COUNTIF(J27:J$73,"*榮*")&gt;0),".",""),IF(J27="榮",$A926,""),IF(AND(LEN(J27)&gt;=2,ISNUMBER(SEARCH("榮",J27))),$A926&amp;"("&amp;SUBSTITUTE(REPLACE(J27,1,SEARCH("榮",J27)-1,""),"榮","")&amp;""&amp;")",""))</f>
        <v/>
      </c>
      <c r="K926" s="65" t="str">
        <f ca="1">CONCATENATE(IF(AND(LEN(K925)&gt;=1,K925&lt;&gt;".",COUNTIF(K27:K$73,"*榮*")&gt;0),".",""),IF(K27="榮",$A926,""),IF(AND(LEN(K27)&gt;=2,ISNUMBER(SEARCH("榮",K27))),$A926&amp;"("&amp;SUBSTITUTE(REPLACE(K27,1,SEARCH("榮",K27)-1,""),"榮","")&amp;""&amp;")",""))</f>
        <v/>
      </c>
      <c r="L926" s="65" t="str">
        <f ca="1">CONCATENATE(IF(AND(LEN(L925)&gt;=1,L925&lt;&gt;".",COUNTIF(L27:L$73,"*榮*")&gt;0),".",""),IF(L27="榮",$A926,""),IF(AND(LEN(L27)&gt;=2,ISNUMBER(SEARCH("榮",L27))),$A926&amp;"("&amp;SUBSTITUTE(REPLACE(L27,1,SEARCH("榮",L27)-1,""),"榮","")&amp;""&amp;")",""))</f>
        <v/>
      </c>
      <c r="M926" s="65" t="str">
        <f ca="1">CONCATENATE(IF(AND(LEN(M925)&gt;=1,M925&lt;&gt;".",COUNTIF(M27:M$73,"*榮*")&gt;0),".",""),IF(M27="榮",$A926,""),IF(AND(LEN(M27)&gt;=2,ISNUMBER(SEARCH("榮",M27))),$A926&amp;"("&amp;SUBSTITUTE(REPLACE(M27,1,SEARCH("榮",M27)-1,""),"榮","")&amp;""&amp;")",""))</f>
        <v/>
      </c>
      <c r="N926" s="65" t="str">
        <f ca="1">CONCATENATE(IF(AND(LEN(N925)&gt;=1,N925&lt;&gt;".",COUNTIF(N27:N$73,"*榮*")&gt;0),".",""),IF(N27="榮",$A926,""),IF(AND(LEN(N27)&gt;=2,ISNUMBER(SEARCH("榮",N27))),$A926&amp;"("&amp;SUBSTITUTE(REPLACE(N27,1,SEARCH("榮",N27)-1,""),"榮","")&amp;""&amp;")",""))</f>
        <v/>
      </c>
      <c r="O926" s="65" t="str">
        <f ca="1">CONCATENATE(IF(AND(LEN(O925)&gt;=1,O925&lt;&gt;".",COUNTIF(O27:O$73,"*榮*")&gt;0),".",""),IF(O27="榮",$A926,""),IF(AND(LEN(O27)&gt;=2,ISNUMBER(SEARCH("榮",O27))),$A926&amp;"("&amp;SUBSTITUTE(REPLACE(O27,1,SEARCH("榮",O27)-1,""),"榮","")&amp;""&amp;")",""))</f>
        <v/>
      </c>
      <c r="P926" s="65" t="str">
        <f ca="1">CONCATENATE(IF(AND(LEN(P925)&gt;=1,P925&lt;&gt;".",COUNTIF(P27:P$73,"*榮*")&gt;0),".",""),IF(P27="榮",$A926,""),IF(AND(LEN(P27)&gt;=2,ISNUMBER(SEARCH("榮",P27))),$A926&amp;"("&amp;SUBSTITUTE(REPLACE(P27,1,SEARCH("榮",P27)-1,""),"榮","")&amp;""&amp;")",""))</f>
        <v/>
      </c>
      <c r="Q926" s="65" t="str">
        <f ca="1">CONCATENATE(IF(AND(LEN(Q925)&gt;=1,Q925&lt;&gt;".",COUNTIF(Q27:Q$73,"*榮*")&gt;0),".",""),IF(Q27="榮",$A926,""),IF(AND(LEN(Q27)&gt;=2,ISNUMBER(SEARCH("榮",Q27))),$A926&amp;"("&amp;SUBSTITUTE(REPLACE(Q27,1,SEARCH("榮",Q27)-1,""),"榮","")&amp;""&amp;")",""))</f>
        <v/>
      </c>
      <c r="R926" s="65" t="str">
        <f ca="1">CONCATENATE(IF(AND(LEN(R925)&gt;=1,R925&lt;&gt;".",COUNTIF(R27:R$73,"*榮*")&gt;0),".",""),IF(R27="榮",$A926,""),IF(AND(LEN(R27)&gt;=2,ISNUMBER(SEARCH("榮",R27))),$A926&amp;"("&amp;SUBSTITUTE(REPLACE(R27,1,SEARCH("榮",R27)-1,""),"榮","")&amp;""&amp;")",""))</f>
        <v/>
      </c>
      <c r="S926" s="65" t="str">
        <f ca="1">CONCATENATE(IF(AND(LEN(S925)&gt;=1,S925&lt;&gt;".",COUNTIF(S27:S$73,"*榮*")&gt;0),".",""),IF(S27="榮",$A926,""),IF(AND(LEN(S27)&gt;=2,ISNUMBER(SEARCH("榮",S27))),$A926&amp;"("&amp;SUBSTITUTE(REPLACE(S27,1,SEARCH("榮",S27)-1,""),"榮","")&amp;""&amp;")",""))</f>
        <v/>
      </c>
      <c r="T926" s="65" t="str">
        <f ca="1">CONCATENATE(IF(AND(LEN(T925)&gt;=1,T925&lt;&gt;".",COUNTIF(T27:T$73,"*榮*")&gt;0),".",""),IF(T27="榮",$A926,""),IF(AND(LEN(T27)&gt;=2,ISNUMBER(SEARCH("榮",T27))),$A926&amp;"("&amp;SUBSTITUTE(REPLACE(T27,1,SEARCH("榮",T27)-1,""),"榮","")&amp;""&amp;")",""))</f>
        <v/>
      </c>
      <c r="U926" s="65" t="str">
        <f ca="1">CONCATENATE(IF(AND(LEN(U925)&gt;=1,U925&lt;&gt;".",COUNTIF(U27:U$73,"*榮*")&gt;0),".",""),IF(U27="榮",$A926,""),IF(AND(LEN(U27)&gt;=2,ISNUMBER(SEARCH("榮",U27))),$A926&amp;"("&amp;SUBSTITUTE(REPLACE(U27,1,SEARCH("榮",U27)-1,""),"榮","")&amp;""&amp;")",""))</f>
        <v/>
      </c>
      <c r="V926" s="65" t="str">
        <f ca="1">CONCATENATE(IF(AND(LEN(V925)&gt;=1,V925&lt;&gt;".",COUNTIF(V27:V$73,"*榮*")&gt;0),".",""),IF(V27="榮",$A926,""),IF(AND(LEN(V27)&gt;=2,ISNUMBER(SEARCH("榮",V27))),$A926&amp;"("&amp;SUBSTITUTE(REPLACE(V27,1,SEARCH("榮",V27)-1,""),"榮","")&amp;""&amp;")",""))</f>
        <v/>
      </c>
      <c r="W926" s="65" t="str">
        <f ca="1">CONCATENATE(IF(AND(LEN(W925)&gt;=1,W925&lt;&gt;".",COUNTIF(W27:W$73,"*榮*")&gt;0),".",""),IF(W27="榮",$A926,""),IF(AND(LEN(W27)&gt;=2,ISNUMBER(SEARCH("榮",W27))),$A926&amp;"("&amp;SUBSTITUTE(REPLACE(W27,1,SEARCH("榮",W27)-1,""),"榮","")&amp;""&amp;")",""))</f>
        <v/>
      </c>
      <c r="X926" s="65" t="str">
        <f ca="1">CONCATENATE(IF(AND(LEN(X925)&gt;=1,X925&lt;&gt;".",COUNTIF(X27:X$73,"*榮*")&gt;0),".",""),IF(X27="榮",$A926,""),IF(AND(LEN(X27)&gt;=2,ISNUMBER(SEARCH("榮",X27))),$A926&amp;"("&amp;SUBSTITUTE(REPLACE(X27,1,SEARCH("榮",X27)-1,""),"榮","")&amp;""&amp;")",""))</f>
        <v/>
      </c>
      <c r="Y926" s="65" t="str">
        <f ca="1">CONCATENATE(IF(AND(LEN(Y925)&gt;=1,Y925&lt;&gt;".",COUNTIF(Y27:Y$73,"*榮*")&gt;0),".",""),IF(Y27="榮",$A926,""),IF(AND(LEN(Y27)&gt;=2,ISNUMBER(SEARCH("榮",Y27))),$A926&amp;"("&amp;SUBSTITUTE(REPLACE(Y27,1,SEARCH("榮",Y27)-1,""),"榮","")&amp;""&amp;")",""))</f>
        <v/>
      </c>
      <c r="Z926" s="65" t="str">
        <f ca="1">CONCATENATE(IF(AND(LEN(Z925)&gt;=1,Z925&lt;&gt;".",COUNTIF(Z27:Z$73,"*榮*")&gt;0),".",""),IF(Z27="榮",$A926,""),IF(AND(LEN(Z27)&gt;=2,ISNUMBER(SEARCH("榮",Z27))),$A926&amp;"("&amp;SUBSTITUTE(REPLACE(Z27,1,SEARCH("榮",Z27)-1,""),"榮","")&amp;""&amp;")",""))</f>
        <v/>
      </c>
      <c r="AA926" s="65" t="str">
        <f ca="1">CONCATENATE(IF(AND(LEN(AA925)&gt;=1,AA925&lt;&gt;".",COUNTIF(AA27:AA$73,"*榮*")&gt;0),".",""),IF(AA27="榮",$A926,""),IF(AND(LEN(AA27)&gt;=2,ISNUMBER(SEARCH("榮",AA27))),$A926&amp;"("&amp;SUBSTITUTE(REPLACE(AA27,1,SEARCH("榮",AA27)-1,""),"榮","")&amp;""&amp;")",""))</f>
        <v/>
      </c>
      <c r="AB926" s="65" t="str">
        <f ca="1">CONCATENATE(IF(AND(LEN(AB925)&gt;=1,AB925&lt;&gt;".",COUNTIF(AB27:AB$73,"*榮*")&gt;0),".",""),IF(AB27="榮",$A926,""),IF(AND(LEN(AB27)&gt;=2,ISNUMBER(SEARCH("榮",AB27))),$A926&amp;"("&amp;SUBSTITUTE(REPLACE(AB27,1,SEARCH("榮",AB27)-1,""),"榮","")&amp;""&amp;")",""))</f>
        <v/>
      </c>
      <c r="AC926" s="65" t="str">
        <f ca="1">CONCATENATE(IF(AND(LEN(AC925)&gt;=1,AC925&lt;&gt;".",COUNTIF(AC27:AC$73,"*榮*")&gt;0),".",""),IF(AC27="榮",$A926,""),IF(AND(LEN(AC27)&gt;=2,ISNUMBER(SEARCH("榮",AC27))),$A926&amp;"("&amp;SUBSTITUTE(REPLACE(AC27,1,SEARCH("榮",AC27)-1,""),"榮","")&amp;""&amp;")",""))</f>
        <v/>
      </c>
      <c r="AD926" s="65" t="str">
        <f ca="1">CONCATENATE(IF(AND(LEN(AD925)&gt;=1,AD925&lt;&gt;".",COUNTIF(AD27:AD$73,"*榮*")&gt;0),".",""),IF(AD27="榮",$A926,""),IF(AND(LEN(AD27)&gt;=2,ISNUMBER(SEARCH("榮",AD27))),$A926&amp;"("&amp;SUBSTITUTE(REPLACE(AD27,1,SEARCH("榮",AD27)-1,""),"榮","")&amp;""&amp;")",""))</f>
        <v/>
      </c>
      <c r="AE926" s="65" t="str">
        <f ca="1">CONCATENATE(IF(AND(LEN(AE925)&gt;=1,AE925&lt;&gt;".",COUNTIF(AE27:AE$73,"*榮*")&gt;0),".",""),IF(AE27="榮",$A926,""),IF(AND(LEN(AE27)&gt;=2,ISNUMBER(SEARCH("榮",AE27))),$A926&amp;"("&amp;SUBSTITUTE(REPLACE(AE27,1,SEARCH("榮",AE27)-1,""),"榮","")&amp;""&amp;")",""))</f>
        <v/>
      </c>
      <c r="AF926" s="65" t="str">
        <f ca="1">CONCATENATE(IF(AND(LEN(AF925)&gt;=1,AF925&lt;&gt;".",COUNTIF(AF27:AF$73,"*榮*")&gt;0),".",""),IF(AF27="榮",$A926,""),IF(AND(LEN(AF27)&gt;=2,ISNUMBER(SEARCH("榮",AF27))),$A926&amp;"("&amp;SUBSTITUTE(REPLACE(AF27,1,SEARCH("榮",AF27)-1,""),"榮","")&amp;""&amp;")",""))</f>
        <v/>
      </c>
      <c r="AG926" s="65" t="str">
        <f ca="1">CONCATENATE(IF(AND(LEN(AG925)&gt;=1,AG925&lt;&gt;".",COUNTIF(AG27:AG$73,"*榮*")&gt;0),".",""),IF(AG27="榮",$A926,""),IF(AND(LEN(AG27)&gt;=2,ISNUMBER(SEARCH("榮",AG27))),$A926&amp;"("&amp;SUBSTITUTE(REPLACE(AG27,1,SEARCH("榮",AG27)-1,""),"榮","")&amp;""&amp;")",""))</f>
        <v/>
      </c>
      <c r="AH926" s="65"/>
      <c r="AI926" s="65"/>
      <c r="AJ926" s="65"/>
    </row>
    <row r="927" spans="1:36">
      <c r="A927" s="65">
        <f t="shared" si="74"/>
        <v>27</v>
      </c>
      <c r="B927" s="65" t="str">
        <f t="shared" si="74"/>
        <v>洪秉洋</v>
      </c>
      <c r="C927" s="65" t="str">
        <f ca="1">CONCATENATE(IF(AND(LEN(C926)&gt;=1,C926&lt;&gt;".",COUNTIF(C28:C$73,"*榮*")&gt;0),".",""),IF(C28="榮",$A927,""),IF(AND(LEN(C28)&gt;=2,ISNUMBER(SEARCH("榮",C28))),$A927&amp;"("&amp;SUBSTITUTE(REPLACE(C28,1,SEARCH("榮",C28)-1,""),"榮","")&amp;""&amp;")",""))</f>
        <v/>
      </c>
      <c r="D927" s="65" t="str">
        <f ca="1">CONCATENATE(IF(AND(LEN(D926)&gt;=1,D926&lt;&gt;".",COUNTIF(D28:D$73,"*榮*")&gt;0),".",""),IF(D28="榮",$A927,""),IF(AND(LEN(D28)&gt;=2,ISNUMBER(SEARCH("榮",D28))),$A927&amp;"("&amp;SUBSTITUTE(REPLACE(D28,1,SEARCH("榮",D28)-1,""),"榮","")&amp;""&amp;")",""))</f>
        <v/>
      </c>
      <c r="E927" s="65" t="str">
        <f ca="1">CONCATENATE(IF(AND(LEN(E926)&gt;=1,E926&lt;&gt;".",COUNTIF(E28:E$73,"*榮*")&gt;0),".",""),IF(E28="榮",$A927,""),IF(AND(LEN(E28)&gt;=2,ISNUMBER(SEARCH("榮",E28))),$A927&amp;"("&amp;SUBSTITUTE(REPLACE(E28,1,SEARCH("榮",E28)-1,""),"榮","")&amp;""&amp;")",""))</f>
        <v/>
      </c>
      <c r="F927" s="65" t="str">
        <f ca="1">CONCATENATE(IF(AND(LEN(F926)&gt;=1,F926&lt;&gt;".",COUNTIF(F28:F$73,"*榮*")&gt;0),".",""),IF(F28="榮",$A927,""),IF(AND(LEN(F28)&gt;=2,ISNUMBER(SEARCH("榮",F28))),$A927&amp;"("&amp;SUBSTITUTE(REPLACE(F28,1,SEARCH("榮",F28)-1,""),"榮","")&amp;""&amp;")",""))</f>
        <v/>
      </c>
      <c r="G927" s="65" t="str">
        <f ca="1">CONCATENATE(IF(AND(LEN(G926)&gt;=1,G926&lt;&gt;".",COUNTIF(G28:G$73,"*榮*")&gt;0),".",""),IF(G28="榮",$A927,""),IF(AND(LEN(G28)&gt;=2,ISNUMBER(SEARCH("榮",G28))),$A927&amp;"("&amp;SUBSTITUTE(REPLACE(G28,1,SEARCH("榮",G28)-1,""),"榮","")&amp;""&amp;")",""))</f>
        <v/>
      </c>
      <c r="H927" s="65" t="str">
        <f ca="1">CONCATENATE(IF(AND(LEN(H926)&gt;=1,H926&lt;&gt;".",COUNTIF(H28:H$73,"*榮*")&gt;0),".",""),IF(H28="榮",$A927,""),IF(AND(LEN(H28)&gt;=2,ISNUMBER(SEARCH("榮",H28))),$A927&amp;"("&amp;SUBSTITUTE(REPLACE(H28,1,SEARCH("榮",H28)-1,""),"榮","")&amp;""&amp;")",""))</f>
        <v/>
      </c>
      <c r="I927" s="65" t="str">
        <f ca="1">CONCATENATE(IF(AND(LEN(I926)&gt;=1,I926&lt;&gt;".",COUNTIF(I28:I$73,"*榮*")&gt;0),".",""),IF(I28="榮",$A927,""),IF(AND(LEN(I28)&gt;=2,ISNUMBER(SEARCH("榮",I28))),$A927&amp;"("&amp;SUBSTITUTE(REPLACE(I28,1,SEARCH("榮",I28)-1,""),"榮","")&amp;""&amp;")",""))</f>
        <v/>
      </c>
      <c r="J927" s="65" t="str">
        <f ca="1">CONCATENATE(IF(AND(LEN(J926)&gt;=1,J926&lt;&gt;".",COUNTIF(J28:J$73,"*榮*")&gt;0),".",""),IF(J28="榮",$A927,""),IF(AND(LEN(J28)&gt;=2,ISNUMBER(SEARCH("榮",J28))),$A927&amp;"("&amp;SUBSTITUTE(REPLACE(J28,1,SEARCH("榮",J28)-1,""),"榮","")&amp;""&amp;")",""))</f>
        <v/>
      </c>
      <c r="K927" s="65" t="str">
        <f ca="1">CONCATENATE(IF(AND(LEN(K926)&gt;=1,K926&lt;&gt;".",COUNTIF(K28:K$73,"*榮*")&gt;0),".",""),IF(K28="榮",$A927,""),IF(AND(LEN(K28)&gt;=2,ISNUMBER(SEARCH("榮",K28))),$A927&amp;"("&amp;SUBSTITUTE(REPLACE(K28,1,SEARCH("榮",K28)-1,""),"榮","")&amp;""&amp;")",""))</f>
        <v/>
      </c>
      <c r="L927" s="65" t="str">
        <f ca="1">CONCATENATE(IF(AND(LEN(L926)&gt;=1,L926&lt;&gt;".",COUNTIF(L28:L$73,"*榮*")&gt;0),".",""),IF(L28="榮",$A927,""),IF(AND(LEN(L28)&gt;=2,ISNUMBER(SEARCH("榮",L28))),$A927&amp;"("&amp;SUBSTITUTE(REPLACE(L28,1,SEARCH("榮",L28)-1,""),"榮","")&amp;""&amp;")",""))</f>
        <v/>
      </c>
      <c r="M927" s="65" t="str">
        <f ca="1">CONCATENATE(IF(AND(LEN(M926)&gt;=1,M926&lt;&gt;".",COUNTIF(M28:M$73,"*榮*")&gt;0),".",""),IF(M28="榮",$A927,""),IF(AND(LEN(M28)&gt;=2,ISNUMBER(SEARCH("榮",M28))),$A927&amp;"("&amp;SUBSTITUTE(REPLACE(M28,1,SEARCH("榮",M28)-1,""),"榮","")&amp;""&amp;")",""))</f>
        <v/>
      </c>
      <c r="N927" s="65" t="str">
        <f ca="1">CONCATENATE(IF(AND(LEN(N926)&gt;=1,N926&lt;&gt;".",COUNTIF(N28:N$73,"*榮*")&gt;0),".",""),IF(N28="榮",$A927,""),IF(AND(LEN(N28)&gt;=2,ISNUMBER(SEARCH("榮",N28))),$A927&amp;"("&amp;SUBSTITUTE(REPLACE(N28,1,SEARCH("榮",N28)-1,""),"榮","")&amp;""&amp;")",""))</f>
        <v/>
      </c>
      <c r="O927" s="65" t="str">
        <f ca="1">CONCATENATE(IF(AND(LEN(O926)&gt;=1,O926&lt;&gt;".",COUNTIF(O28:O$73,"*榮*")&gt;0),".",""),IF(O28="榮",$A927,""),IF(AND(LEN(O28)&gt;=2,ISNUMBER(SEARCH("榮",O28))),$A927&amp;"("&amp;SUBSTITUTE(REPLACE(O28,1,SEARCH("榮",O28)-1,""),"榮","")&amp;""&amp;")",""))</f>
        <v/>
      </c>
      <c r="P927" s="65" t="str">
        <f ca="1">CONCATENATE(IF(AND(LEN(P926)&gt;=1,P926&lt;&gt;".",COUNTIF(P28:P$73,"*榮*")&gt;0),".",""),IF(P28="榮",$A927,""),IF(AND(LEN(P28)&gt;=2,ISNUMBER(SEARCH("榮",P28))),$A927&amp;"("&amp;SUBSTITUTE(REPLACE(P28,1,SEARCH("榮",P28)-1,""),"榮","")&amp;""&amp;")",""))</f>
        <v/>
      </c>
      <c r="Q927" s="65" t="str">
        <f ca="1">CONCATENATE(IF(AND(LEN(Q926)&gt;=1,Q926&lt;&gt;".",COUNTIF(Q28:Q$73,"*榮*")&gt;0),".",""),IF(Q28="榮",$A927,""),IF(AND(LEN(Q28)&gt;=2,ISNUMBER(SEARCH("榮",Q28))),$A927&amp;"("&amp;SUBSTITUTE(REPLACE(Q28,1,SEARCH("榮",Q28)-1,""),"榮","")&amp;""&amp;")",""))</f>
        <v/>
      </c>
      <c r="R927" s="65" t="str">
        <f ca="1">CONCATENATE(IF(AND(LEN(R926)&gt;=1,R926&lt;&gt;".",COUNTIF(R28:R$73,"*榮*")&gt;0),".",""),IF(R28="榮",$A927,""),IF(AND(LEN(R28)&gt;=2,ISNUMBER(SEARCH("榮",R28))),$A927&amp;"("&amp;SUBSTITUTE(REPLACE(R28,1,SEARCH("榮",R28)-1,""),"榮","")&amp;""&amp;")",""))</f>
        <v/>
      </c>
      <c r="S927" s="65" t="str">
        <f ca="1">CONCATENATE(IF(AND(LEN(S926)&gt;=1,S926&lt;&gt;".",COUNTIF(S28:S$73,"*榮*")&gt;0),".",""),IF(S28="榮",$A927,""),IF(AND(LEN(S28)&gt;=2,ISNUMBER(SEARCH("榮",S28))),$A927&amp;"("&amp;SUBSTITUTE(REPLACE(S28,1,SEARCH("榮",S28)-1,""),"榮","")&amp;""&amp;")",""))</f>
        <v/>
      </c>
      <c r="T927" s="65" t="str">
        <f ca="1">CONCATENATE(IF(AND(LEN(T926)&gt;=1,T926&lt;&gt;".",COUNTIF(T28:T$73,"*榮*")&gt;0),".",""),IF(T28="榮",$A927,""),IF(AND(LEN(T28)&gt;=2,ISNUMBER(SEARCH("榮",T28))),$A927&amp;"("&amp;SUBSTITUTE(REPLACE(T28,1,SEARCH("榮",T28)-1,""),"榮","")&amp;""&amp;")",""))</f>
        <v/>
      </c>
      <c r="U927" s="65" t="str">
        <f ca="1">CONCATENATE(IF(AND(LEN(U926)&gt;=1,U926&lt;&gt;".",COUNTIF(U28:U$73,"*榮*")&gt;0),".",""),IF(U28="榮",$A927,""),IF(AND(LEN(U28)&gt;=2,ISNUMBER(SEARCH("榮",U28))),$A927&amp;"("&amp;SUBSTITUTE(REPLACE(U28,1,SEARCH("榮",U28)-1,""),"榮","")&amp;""&amp;")",""))</f>
        <v/>
      </c>
      <c r="V927" s="65" t="str">
        <f ca="1">CONCATENATE(IF(AND(LEN(V926)&gt;=1,V926&lt;&gt;".",COUNTIF(V28:V$73,"*榮*")&gt;0),".",""),IF(V28="榮",$A927,""),IF(AND(LEN(V28)&gt;=2,ISNUMBER(SEARCH("榮",V28))),$A927&amp;"("&amp;SUBSTITUTE(REPLACE(V28,1,SEARCH("榮",V28)-1,""),"榮","")&amp;""&amp;")",""))</f>
        <v/>
      </c>
      <c r="W927" s="65" t="str">
        <f ca="1">CONCATENATE(IF(AND(LEN(W926)&gt;=1,W926&lt;&gt;".",COUNTIF(W28:W$73,"*榮*")&gt;0),".",""),IF(W28="榮",$A927,""),IF(AND(LEN(W28)&gt;=2,ISNUMBER(SEARCH("榮",W28))),$A927&amp;"("&amp;SUBSTITUTE(REPLACE(W28,1,SEARCH("榮",W28)-1,""),"榮","")&amp;""&amp;")",""))</f>
        <v/>
      </c>
      <c r="X927" s="65" t="str">
        <f ca="1">CONCATENATE(IF(AND(LEN(X926)&gt;=1,X926&lt;&gt;".",COUNTIF(X28:X$73,"*榮*")&gt;0),".",""),IF(X28="榮",$A927,""),IF(AND(LEN(X28)&gt;=2,ISNUMBER(SEARCH("榮",X28))),$A927&amp;"("&amp;SUBSTITUTE(REPLACE(X28,1,SEARCH("榮",X28)-1,""),"榮","")&amp;""&amp;")",""))</f>
        <v/>
      </c>
      <c r="Y927" s="65" t="str">
        <f ca="1">CONCATENATE(IF(AND(LEN(Y926)&gt;=1,Y926&lt;&gt;".",COUNTIF(Y28:Y$73,"*榮*")&gt;0),".",""),IF(Y28="榮",$A927,""),IF(AND(LEN(Y28)&gt;=2,ISNUMBER(SEARCH("榮",Y28))),$A927&amp;"("&amp;SUBSTITUTE(REPLACE(Y28,1,SEARCH("榮",Y28)-1,""),"榮","")&amp;""&amp;")",""))</f>
        <v/>
      </c>
      <c r="Z927" s="65" t="str">
        <f ca="1">CONCATENATE(IF(AND(LEN(Z926)&gt;=1,Z926&lt;&gt;".",COUNTIF(Z28:Z$73,"*榮*")&gt;0),".",""),IF(Z28="榮",$A927,""),IF(AND(LEN(Z28)&gt;=2,ISNUMBER(SEARCH("榮",Z28))),$A927&amp;"("&amp;SUBSTITUTE(REPLACE(Z28,1,SEARCH("榮",Z28)-1,""),"榮","")&amp;""&amp;")",""))</f>
        <v/>
      </c>
      <c r="AA927" s="65" t="str">
        <f ca="1">CONCATENATE(IF(AND(LEN(AA926)&gt;=1,AA926&lt;&gt;".",COUNTIF(AA28:AA$73,"*榮*")&gt;0),".",""),IF(AA28="榮",$A927,""),IF(AND(LEN(AA28)&gt;=2,ISNUMBER(SEARCH("榮",AA28))),$A927&amp;"("&amp;SUBSTITUTE(REPLACE(AA28,1,SEARCH("榮",AA28)-1,""),"榮","")&amp;""&amp;")",""))</f>
        <v/>
      </c>
      <c r="AB927" s="65" t="str">
        <f ca="1">CONCATENATE(IF(AND(LEN(AB926)&gt;=1,AB926&lt;&gt;".",COUNTIF(AB28:AB$73,"*榮*")&gt;0),".",""),IF(AB28="榮",$A927,""),IF(AND(LEN(AB28)&gt;=2,ISNUMBER(SEARCH("榮",AB28))),$A927&amp;"("&amp;SUBSTITUTE(REPLACE(AB28,1,SEARCH("榮",AB28)-1,""),"榮","")&amp;""&amp;")",""))</f>
        <v/>
      </c>
      <c r="AC927" s="65" t="str">
        <f ca="1">CONCATENATE(IF(AND(LEN(AC926)&gt;=1,AC926&lt;&gt;".",COUNTIF(AC28:AC$73,"*榮*")&gt;0),".",""),IF(AC28="榮",$A927,""),IF(AND(LEN(AC28)&gt;=2,ISNUMBER(SEARCH("榮",AC28))),$A927&amp;"("&amp;SUBSTITUTE(REPLACE(AC28,1,SEARCH("榮",AC28)-1,""),"榮","")&amp;""&amp;")",""))</f>
        <v/>
      </c>
      <c r="AD927" s="65" t="str">
        <f ca="1">CONCATENATE(IF(AND(LEN(AD926)&gt;=1,AD926&lt;&gt;".",COUNTIF(AD28:AD$73,"*榮*")&gt;0),".",""),IF(AD28="榮",$A927,""),IF(AND(LEN(AD28)&gt;=2,ISNUMBER(SEARCH("榮",AD28))),$A927&amp;"("&amp;SUBSTITUTE(REPLACE(AD28,1,SEARCH("榮",AD28)-1,""),"榮","")&amp;""&amp;")",""))</f>
        <v/>
      </c>
      <c r="AE927" s="65" t="str">
        <f ca="1">CONCATENATE(IF(AND(LEN(AE926)&gt;=1,AE926&lt;&gt;".",COUNTIF(AE28:AE$73,"*榮*")&gt;0),".",""),IF(AE28="榮",$A927,""),IF(AND(LEN(AE28)&gt;=2,ISNUMBER(SEARCH("榮",AE28))),$A927&amp;"("&amp;SUBSTITUTE(REPLACE(AE28,1,SEARCH("榮",AE28)-1,""),"榮","")&amp;""&amp;")",""))</f>
        <v/>
      </c>
      <c r="AF927" s="65" t="str">
        <f ca="1">CONCATENATE(IF(AND(LEN(AF926)&gt;=1,AF926&lt;&gt;".",COUNTIF(AF28:AF$73,"*榮*")&gt;0),".",""),IF(AF28="榮",$A927,""),IF(AND(LEN(AF28)&gt;=2,ISNUMBER(SEARCH("榮",AF28))),$A927&amp;"("&amp;SUBSTITUTE(REPLACE(AF28,1,SEARCH("榮",AF28)-1,""),"榮","")&amp;""&amp;")",""))</f>
        <v/>
      </c>
      <c r="AG927" s="65" t="str">
        <f ca="1">CONCATENATE(IF(AND(LEN(AG926)&gt;=1,AG926&lt;&gt;".",COUNTIF(AG28:AG$73,"*榮*")&gt;0),".",""),IF(AG28="榮",$A927,""),IF(AND(LEN(AG28)&gt;=2,ISNUMBER(SEARCH("榮",AG28))),$A927&amp;"("&amp;SUBSTITUTE(REPLACE(AG28,1,SEARCH("榮",AG28)-1,""),"榮","")&amp;""&amp;")",""))</f>
        <v/>
      </c>
      <c r="AH927" s="65"/>
      <c r="AI927" s="65"/>
      <c r="AJ927" s="65"/>
    </row>
    <row r="928" spans="1:36">
      <c r="A928" s="65">
        <f t="shared" si="74"/>
        <v>28</v>
      </c>
      <c r="B928" s="65" t="str">
        <f t="shared" si="74"/>
        <v>朱鈞澤</v>
      </c>
      <c r="C928" s="65" t="str">
        <f ca="1">CONCATENATE(IF(AND(LEN(C927)&gt;=1,C927&lt;&gt;".",COUNTIF(C29:C$73,"*榮*")&gt;0),".",""),IF(C29="榮",$A928,""),IF(AND(LEN(C29)&gt;=2,ISNUMBER(SEARCH("榮",C29))),$A928&amp;"("&amp;SUBSTITUTE(REPLACE(C29,1,SEARCH("榮",C29)-1,""),"榮","")&amp;""&amp;")",""))</f>
        <v/>
      </c>
      <c r="D928" s="65" t="str">
        <f ca="1">CONCATENATE(IF(AND(LEN(D927)&gt;=1,D927&lt;&gt;".",COUNTIF(D29:D$73,"*榮*")&gt;0),".",""),IF(D29="榮",$A928,""),IF(AND(LEN(D29)&gt;=2,ISNUMBER(SEARCH("榮",D29))),$A928&amp;"("&amp;SUBSTITUTE(REPLACE(D29,1,SEARCH("榮",D29)-1,""),"榮","")&amp;""&amp;")",""))</f>
        <v/>
      </c>
      <c r="E928" s="65" t="str">
        <f ca="1">CONCATENATE(IF(AND(LEN(E927)&gt;=1,E927&lt;&gt;".",COUNTIF(E29:E$73,"*榮*")&gt;0),".",""),IF(E29="榮",$A928,""),IF(AND(LEN(E29)&gt;=2,ISNUMBER(SEARCH("榮",E29))),$A928&amp;"("&amp;SUBSTITUTE(REPLACE(E29,1,SEARCH("榮",E29)-1,""),"榮","")&amp;""&amp;")",""))</f>
        <v/>
      </c>
      <c r="F928" s="65" t="str">
        <f ca="1">CONCATENATE(IF(AND(LEN(F927)&gt;=1,F927&lt;&gt;".",COUNTIF(F29:F$73,"*榮*")&gt;0),".",""),IF(F29="榮",$A928,""),IF(AND(LEN(F29)&gt;=2,ISNUMBER(SEARCH("榮",F29))),$A928&amp;"("&amp;SUBSTITUTE(REPLACE(F29,1,SEARCH("榮",F29)-1,""),"榮","")&amp;""&amp;")",""))</f>
        <v/>
      </c>
      <c r="G928" s="65" t="str">
        <f ca="1">CONCATENATE(IF(AND(LEN(G927)&gt;=1,G927&lt;&gt;".",COUNTIF(G29:G$73,"*榮*")&gt;0),".",""),IF(G29="榮",$A928,""),IF(AND(LEN(G29)&gt;=2,ISNUMBER(SEARCH("榮",G29))),$A928&amp;"("&amp;SUBSTITUTE(REPLACE(G29,1,SEARCH("榮",G29)-1,""),"榮","")&amp;""&amp;")",""))</f>
        <v/>
      </c>
      <c r="H928" s="65" t="str">
        <f ca="1">CONCATENATE(IF(AND(LEN(H927)&gt;=1,H927&lt;&gt;".",COUNTIF(H29:H$73,"*榮*")&gt;0),".",""),IF(H29="榮",$A928,""),IF(AND(LEN(H29)&gt;=2,ISNUMBER(SEARCH("榮",H29))),$A928&amp;"("&amp;SUBSTITUTE(REPLACE(H29,1,SEARCH("榮",H29)-1,""),"榮","")&amp;""&amp;")",""))</f>
        <v/>
      </c>
      <c r="I928" s="65" t="str">
        <f ca="1">CONCATENATE(IF(AND(LEN(I927)&gt;=1,I927&lt;&gt;".",COUNTIF(I29:I$73,"*榮*")&gt;0),".",""),IF(I29="榮",$A928,""),IF(AND(LEN(I29)&gt;=2,ISNUMBER(SEARCH("榮",I29))),$A928&amp;"("&amp;SUBSTITUTE(REPLACE(I29,1,SEARCH("榮",I29)-1,""),"榮","")&amp;""&amp;")",""))</f>
        <v/>
      </c>
      <c r="J928" s="65" t="str">
        <f ca="1">CONCATENATE(IF(AND(LEN(J927)&gt;=1,J927&lt;&gt;".",COUNTIF(J29:J$73,"*榮*")&gt;0),".",""),IF(J29="榮",$A928,""),IF(AND(LEN(J29)&gt;=2,ISNUMBER(SEARCH("榮",J29))),$A928&amp;"("&amp;SUBSTITUTE(REPLACE(J29,1,SEARCH("榮",J29)-1,""),"榮","")&amp;""&amp;")",""))</f>
        <v/>
      </c>
      <c r="K928" s="65" t="str">
        <f ca="1">CONCATENATE(IF(AND(LEN(K927)&gt;=1,K927&lt;&gt;".",COUNTIF(K29:K$73,"*榮*")&gt;0),".",""),IF(K29="榮",$A928,""),IF(AND(LEN(K29)&gt;=2,ISNUMBER(SEARCH("榮",K29))),$A928&amp;"("&amp;SUBSTITUTE(REPLACE(K29,1,SEARCH("榮",K29)-1,""),"榮","")&amp;""&amp;")",""))</f>
        <v/>
      </c>
      <c r="L928" s="65" t="str">
        <f ca="1">CONCATENATE(IF(AND(LEN(L927)&gt;=1,L927&lt;&gt;".",COUNTIF(L29:L$73,"*榮*")&gt;0),".",""),IF(L29="榮",$A928,""),IF(AND(LEN(L29)&gt;=2,ISNUMBER(SEARCH("榮",L29))),$A928&amp;"("&amp;SUBSTITUTE(REPLACE(L29,1,SEARCH("榮",L29)-1,""),"榮","")&amp;""&amp;")",""))</f>
        <v/>
      </c>
      <c r="M928" s="65" t="str">
        <f ca="1">CONCATENATE(IF(AND(LEN(M927)&gt;=1,M927&lt;&gt;".",COUNTIF(M29:M$73,"*榮*")&gt;0),".",""),IF(M29="榮",$A928,""),IF(AND(LEN(M29)&gt;=2,ISNUMBER(SEARCH("榮",M29))),$A928&amp;"("&amp;SUBSTITUTE(REPLACE(M29,1,SEARCH("榮",M29)-1,""),"榮","")&amp;""&amp;")",""))</f>
        <v/>
      </c>
      <c r="N928" s="65" t="str">
        <f ca="1">CONCATENATE(IF(AND(LEN(N927)&gt;=1,N927&lt;&gt;".",COUNTIF(N29:N$73,"*榮*")&gt;0),".",""),IF(N29="榮",$A928,""),IF(AND(LEN(N29)&gt;=2,ISNUMBER(SEARCH("榮",N29))),$A928&amp;"("&amp;SUBSTITUTE(REPLACE(N29,1,SEARCH("榮",N29)-1,""),"榮","")&amp;""&amp;")",""))</f>
        <v/>
      </c>
      <c r="O928" s="65" t="str">
        <f ca="1">CONCATENATE(IF(AND(LEN(O927)&gt;=1,O927&lt;&gt;".",COUNTIF(O29:O$73,"*榮*")&gt;0),".",""),IF(O29="榮",$A928,""),IF(AND(LEN(O29)&gt;=2,ISNUMBER(SEARCH("榮",O29))),$A928&amp;"("&amp;SUBSTITUTE(REPLACE(O29,1,SEARCH("榮",O29)-1,""),"榮","")&amp;""&amp;")",""))</f>
        <v/>
      </c>
      <c r="P928" s="65" t="str">
        <f ca="1">CONCATENATE(IF(AND(LEN(P927)&gt;=1,P927&lt;&gt;".",COUNTIF(P29:P$73,"*榮*")&gt;0),".",""),IF(P29="榮",$A928,""),IF(AND(LEN(P29)&gt;=2,ISNUMBER(SEARCH("榮",P29))),$A928&amp;"("&amp;SUBSTITUTE(REPLACE(P29,1,SEARCH("榮",P29)-1,""),"榮","")&amp;""&amp;")",""))</f>
        <v/>
      </c>
      <c r="Q928" s="65" t="str">
        <f ca="1">CONCATENATE(IF(AND(LEN(Q927)&gt;=1,Q927&lt;&gt;".",COUNTIF(Q29:Q$73,"*榮*")&gt;0),".",""),IF(Q29="榮",$A928,""),IF(AND(LEN(Q29)&gt;=2,ISNUMBER(SEARCH("榮",Q29))),$A928&amp;"("&amp;SUBSTITUTE(REPLACE(Q29,1,SEARCH("榮",Q29)-1,""),"榮","")&amp;""&amp;")",""))</f>
        <v/>
      </c>
      <c r="R928" s="65" t="str">
        <f ca="1">CONCATENATE(IF(AND(LEN(R927)&gt;=1,R927&lt;&gt;".",COUNTIF(R29:R$73,"*榮*")&gt;0),".",""),IF(R29="榮",$A928,""),IF(AND(LEN(R29)&gt;=2,ISNUMBER(SEARCH("榮",R29))),$A928&amp;"("&amp;SUBSTITUTE(REPLACE(R29,1,SEARCH("榮",R29)-1,""),"榮","")&amp;""&amp;")",""))</f>
        <v/>
      </c>
      <c r="S928" s="65" t="str">
        <f ca="1">CONCATENATE(IF(AND(LEN(S927)&gt;=1,S927&lt;&gt;".",COUNTIF(S29:S$73,"*榮*")&gt;0),".",""),IF(S29="榮",$A928,""),IF(AND(LEN(S29)&gt;=2,ISNUMBER(SEARCH("榮",S29))),$A928&amp;"("&amp;SUBSTITUTE(REPLACE(S29,1,SEARCH("榮",S29)-1,""),"榮","")&amp;""&amp;")",""))</f>
        <v/>
      </c>
      <c r="T928" s="65" t="str">
        <f ca="1">CONCATENATE(IF(AND(LEN(T927)&gt;=1,T927&lt;&gt;".",COUNTIF(T29:T$73,"*榮*")&gt;0),".",""),IF(T29="榮",$A928,""),IF(AND(LEN(T29)&gt;=2,ISNUMBER(SEARCH("榮",T29))),$A928&amp;"("&amp;SUBSTITUTE(REPLACE(T29,1,SEARCH("榮",T29)-1,""),"榮","")&amp;""&amp;")",""))</f>
        <v/>
      </c>
      <c r="U928" s="65" t="str">
        <f ca="1">CONCATENATE(IF(AND(LEN(U927)&gt;=1,U927&lt;&gt;".",COUNTIF(U29:U$73,"*榮*")&gt;0),".",""),IF(U29="榮",$A928,""),IF(AND(LEN(U29)&gt;=2,ISNUMBER(SEARCH("榮",U29))),$A928&amp;"("&amp;SUBSTITUTE(REPLACE(U29,1,SEARCH("榮",U29)-1,""),"榮","")&amp;""&amp;")",""))</f>
        <v/>
      </c>
      <c r="V928" s="65" t="str">
        <f ca="1">CONCATENATE(IF(AND(LEN(V927)&gt;=1,V927&lt;&gt;".",COUNTIF(V29:V$73,"*榮*")&gt;0),".",""),IF(V29="榮",$A928,""),IF(AND(LEN(V29)&gt;=2,ISNUMBER(SEARCH("榮",V29))),$A928&amp;"("&amp;SUBSTITUTE(REPLACE(V29,1,SEARCH("榮",V29)-1,""),"榮","")&amp;""&amp;")",""))</f>
        <v/>
      </c>
      <c r="W928" s="65" t="str">
        <f ca="1">CONCATENATE(IF(AND(LEN(W927)&gt;=1,W927&lt;&gt;".",COUNTIF(W29:W$73,"*榮*")&gt;0),".",""),IF(W29="榮",$A928,""),IF(AND(LEN(W29)&gt;=2,ISNUMBER(SEARCH("榮",W29))),$A928&amp;"("&amp;SUBSTITUTE(REPLACE(W29,1,SEARCH("榮",W29)-1,""),"榮","")&amp;""&amp;")",""))</f>
        <v/>
      </c>
      <c r="X928" s="65" t="str">
        <f ca="1">CONCATENATE(IF(AND(LEN(X927)&gt;=1,X927&lt;&gt;".",COUNTIF(X29:X$73,"*榮*")&gt;0),".",""),IF(X29="榮",$A928,""),IF(AND(LEN(X29)&gt;=2,ISNUMBER(SEARCH("榮",X29))),$A928&amp;"("&amp;SUBSTITUTE(REPLACE(X29,1,SEARCH("榮",X29)-1,""),"榮","")&amp;""&amp;")",""))</f>
        <v/>
      </c>
      <c r="Y928" s="65" t="str">
        <f ca="1">CONCATENATE(IF(AND(LEN(Y927)&gt;=1,Y927&lt;&gt;".",COUNTIF(Y29:Y$73,"*榮*")&gt;0),".",""),IF(Y29="榮",$A928,""),IF(AND(LEN(Y29)&gt;=2,ISNUMBER(SEARCH("榮",Y29))),$A928&amp;"("&amp;SUBSTITUTE(REPLACE(Y29,1,SEARCH("榮",Y29)-1,""),"榮","")&amp;""&amp;")",""))</f>
        <v/>
      </c>
      <c r="Z928" s="65" t="str">
        <f ca="1">CONCATENATE(IF(AND(LEN(Z927)&gt;=1,Z927&lt;&gt;".",COUNTIF(Z29:Z$73,"*榮*")&gt;0),".",""),IF(Z29="榮",$A928,""),IF(AND(LEN(Z29)&gt;=2,ISNUMBER(SEARCH("榮",Z29))),$A928&amp;"("&amp;SUBSTITUTE(REPLACE(Z29,1,SEARCH("榮",Z29)-1,""),"榮","")&amp;""&amp;")",""))</f>
        <v/>
      </c>
      <c r="AA928" s="65" t="str">
        <f ca="1">CONCATENATE(IF(AND(LEN(AA927)&gt;=1,AA927&lt;&gt;".",COUNTIF(AA29:AA$73,"*榮*")&gt;0),".",""),IF(AA29="榮",$A928,""),IF(AND(LEN(AA29)&gt;=2,ISNUMBER(SEARCH("榮",AA29))),$A928&amp;"("&amp;SUBSTITUTE(REPLACE(AA29,1,SEARCH("榮",AA29)-1,""),"榮","")&amp;""&amp;")",""))</f>
        <v/>
      </c>
      <c r="AB928" s="65" t="str">
        <f ca="1">CONCATENATE(IF(AND(LEN(AB927)&gt;=1,AB927&lt;&gt;".",COUNTIF(AB29:AB$73,"*榮*")&gt;0),".",""),IF(AB29="榮",$A928,""),IF(AND(LEN(AB29)&gt;=2,ISNUMBER(SEARCH("榮",AB29))),$A928&amp;"("&amp;SUBSTITUTE(REPLACE(AB29,1,SEARCH("榮",AB29)-1,""),"榮","")&amp;""&amp;")",""))</f>
        <v/>
      </c>
      <c r="AC928" s="65" t="str">
        <f ca="1">CONCATENATE(IF(AND(LEN(AC927)&gt;=1,AC927&lt;&gt;".",COUNTIF(AC29:AC$73,"*榮*")&gt;0),".",""),IF(AC29="榮",$A928,""),IF(AND(LEN(AC29)&gt;=2,ISNUMBER(SEARCH("榮",AC29))),$A928&amp;"("&amp;SUBSTITUTE(REPLACE(AC29,1,SEARCH("榮",AC29)-1,""),"榮","")&amp;""&amp;")",""))</f>
        <v/>
      </c>
      <c r="AD928" s="65" t="str">
        <f ca="1">CONCATENATE(IF(AND(LEN(AD927)&gt;=1,AD927&lt;&gt;".",COUNTIF(AD29:AD$73,"*榮*")&gt;0),".",""),IF(AD29="榮",$A928,""),IF(AND(LEN(AD29)&gt;=2,ISNUMBER(SEARCH("榮",AD29))),$A928&amp;"("&amp;SUBSTITUTE(REPLACE(AD29,1,SEARCH("榮",AD29)-1,""),"榮","")&amp;""&amp;")",""))</f>
        <v/>
      </c>
      <c r="AE928" s="65" t="str">
        <f ca="1">CONCATENATE(IF(AND(LEN(AE927)&gt;=1,AE927&lt;&gt;".",COUNTIF(AE29:AE$73,"*榮*")&gt;0),".",""),IF(AE29="榮",$A928,""),IF(AND(LEN(AE29)&gt;=2,ISNUMBER(SEARCH("榮",AE29))),$A928&amp;"("&amp;SUBSTITUTE(REPLACE(AE29,1,SEARCH("榮",AE29)-1,""),"榮","")&amp;""&amp;")",""))</f>
        <v/>
      </c>
      <c r="AF928" s="65" t="str">
        <f ca="1">CONCATENATE(IF(AND(LEN(AF927)&gt;=1,AF927&lt;&gt;".",COUNTIF(AF29:AF$73,"*榮*")&gt;0),".",""),IF(AF29="榮",$A928,""),IF(AND(LEN(AF29)&gt;=2,ISNUMBER(SEARCH("榮",AF29))),$A928&amp;"("&amp;SUBSTITUTE(REPLACE(AF29,1,SEARCH("榮",AF29)-1,""),"榮","")&amp;""&amp;")",""))</f>
        <v/>
      </c>
      <c r="AG928" s="65" t="str">
        <f ca="1">CONCATENATE(IF(AND(LEN(AG927)&gt;=1,AG927&lt;&gt;".",COUNTIF(AG29:AG$73,"*榮*")&gt;0),".",""),IF(AG29="榮",$A928,""),IF(AND(LEN(AG29)&gt;=2,ISNUMBER(SEARCH("榮",AG29))),$A928&amp;"("&amp;SUBSTITUTE(REPLACE(AG29,1,SEARCH("榮",AG29)-1,""),"榮","")&amp;""&amp;")",""))</f>
        <v/>
      </c>
      <c r="AH928" s="65"/>
      <c r="AI928" s="65"/>
      <c r="AJ928" s="65"/>
    </row>
    <row r="929" spans="1:36">
      <c r="A929" s="65">
        <f t="shared" si="74"/>
        <v>29</v>
      </c>
      <c r="B929" s="65" t="str">
        <f t="shared" si="74"/>
        <v>馬宇廷</v>
      </c>
      <c r="C929" s="65" t="str">
        <f ca="1">CONCATENATE(IF(AND(LEN(C928)&gt;=1,C928&lt;&gt;".",COUNTIF(C30:C$73,"*榮*")&gt;0),".",""),IF(C30="榮",$A929,""),IF(AND(LEN(C30)&gt;=2,ISNUMBER(SEARCH("榮",C30))),$A929&amp;"("&amp;SUBSTITUTE(REPLACE(C30,1,SEARCH("榮",C30)-1,""),"榮","")&amp;""&amp;")",""))</f>
        <v/>
      </c>
      <c r="D929" s="65" t="str">
        <f ca="1">CONCATENATE(IF(AND(LEN(D928)&gt;=1,D928&lt;&gt;".",COUNTIF(D30:D$73,"*榮*")&gt;0),".",""),IF(D30="榮",$A929,""),IF(AND(LEN(D30)&gt;=2,ISNUMBER(SEARCH("榮",D30))),$A929&amp;"("&amp;SUBSTITUTE(REPLACE(D30,1,SEARCH("榮",D30)-1,""),"榮","")&amp;""&amp;")",""))</f>
        <v/>
      </c>
      <c r="E929" s="65" t="str">
        <f ca="1">CONCATENATE(IF(AND(LEN(E928)&gt;=1,E928&lt;&gt;".",COUNTIF(E30:E$73,"*榮*")&gt;0),".",""),IF(E30="榮",$A929,""),IF(AND(LEN(E30)&gt;=2,ISNUMBER(SEARCH("榮",E30))),$A929&amp;"("&amp;SUBSTITUTE(REPLACE(E30,1,SEARCH("榮",E30)-1,""),"榮","")&amp;""&amp;")",""))</f>
        <v/>
      </c>
      <c r="F929" s="65" t="str">
        <f ca="1">CONCATENATE(IF(AND(LEN(F928)&gt;=1,F928&lt;&gt;".",COUNTIF(F30:F$73,"*榮*")&gt;0),".",""),IF(F30="榮",$A929,""),IF(AND(LEN(F30)&gt;=2,ISNUMBER(SEARCH("榮",F30))),$A929&amp;"("&amp;SUBSTITUTE(REPLACE(F30,1,SEARCH("榮",F30)-1,""),"榮","")&amp;""&amp;")",""))</f>
        <v/>
      </c>
      <c r="G929" s="65" t="str">
        <f ca="1">CONCATENATE(IF(AND(LEN(G928)&gt;=1,G928&lt;&gt;".",COUNTIF(G30:G$73,"*榮*")&gt;0),".",""),IF(G30="榮",$A929,""),IF(AND(LEN(G30)&gt;=2,ISNUMBER(SEARCH("榮",G30))),$A929&amp;"("&amp;SUBSTITUTE(REPLACE(G30,1,SEARCH("榮",G30)-1,""),"榮","")&amp;""&amp;")",""))</f>
        <v/>
      </c>
      <c r="H929" s="65" t="str">
        <f ca="1">CONCATENATE(IF(AND(LEN(H928)&gt;=1,H928&lt;&gt;".",COUNTIF(H30:H$73,"*榮*")&gt;0),".",""),IF(H30="榮",$A929,""),IF(AND(LEN(H30)&gt;=2,ISNUMBER(SEARCH("榮",H30))),$A929&amp;"("&amp;SUBSTITUTE(REPLACE(H30,1,SEARCH("榮",H30)-1,""),"榮","")&amp;""&amp;")",""))</f>
        <v/>
      </c>
      <c r="I929" s="65" t="str">
        <f ca="1">CONCATENATE(IF(AND(LEN(I928)&gt;=1,I928&lt;&gt;".",COUNTIF(I30:I$73,"*榮*")&gt;0),".",""),IF(I30="榮",$A929,""),IF(AND(LEN(I30)&gt;=2,ISNUMBER(SEARCH("榮",I30))),$A929&amp;"("&amp;SUBSTITUTE(REPLACE(I30,1,SEARCH("榮",I30)-1,""),"榮","")&amp;""&amp;")",""))</f>
        <v/>
      </c>
      <c r="J929" s="65" t="str">
        <f ca="1">CONCATENATE(IF(AND(LEN(J928)&gt;=1,J928&lt;&gt;".",COUNTIF(J30:J$73,"*榮*")&gt;0),".",""),IF(J30="榮",$A929,""),IF(AND(LEN(J30)&gt;=2,ISNUMBER(SEARCH("榮",J30))),$A929&amp;"("&amp;SUBSTITUTE(REPLACE(J30,1,SEARCH("榮",J30)-1,""),"榮","")&amp;""&amp;")",""))</f>
        <v/>
      </c>
      <c r="K929" s="65" t="str">
        <f ca="1">CONCATENATE(IF(AND(LEN(K928)&gt;=1,K928&lt;&gt;".",COUNTIF(K30:K$73,"*榮*")&gt;0),".",""),IF(K30="榮",$A929,""),IF(AND(LEN(K30)&gt;=2,ISNUMBER(SEARCH("榮",K30))),$A929&amp;"("&amp;SUBSTITUTE(REPLACE(K30,1,SEARCH("榮",K30)-1,""),"榮","")&amp;""&amp;")",""))</f>
        <v/>
      </c>
      <c r="L929" s="65" t="str">
        <f ca="1">CONCATENATE(IF(AND(LEN(L928)&gt;=1,L928&lt;&gt;".",COUNTIF(L30:L$73,"*榮*")&gt;0),".",""),IF(L30="榮",$A929,""),IF(AND(LEN(L30)&gt;=2,ISNUMBER(SEARCH("榮",L30))),$A929&amp;"("&amp;SUBSTITUTE(REPLACE(L30,1,SEARCH("榮",L30)-1,""),"榮","")&amp;""&amp;")",""))</f>
        <v/>
      </c>
      <c r="M929" s="65" t="str">
        <f ca="1">CONCATENATE(IF(AND(LEN(M928)&gt;=1,M928&lt;&gt;".",COUNTIF(M30:M$73,"*榮*")&gt;0),".",""),IF(M30="榮",$A929,""),IF(AND(LEN(M30)&gt;=2,ISNUMBER(SEARCH("榮",M30))),$A929&amp;"("&amp;SUBSTITUTE(REPLACE(M30,1,SEARCH("榮",M30)-1,""),"榮","")&amp;""&amp;")",""))</f>
        <v/>
      </c>
      <c r="N929" s="65" t="str">
        <f ca="1">CONCATENATE(IF(AND(LEN(N928)&gt;=1,N928&lt;&gt;".",COUNTIF(N30:N$73,"*榮*")&gt;0),".",""),IF(N30="榮",$A929,""),IF(AND(LEN(N30)&gt;=2,ISNUMBER(SEARCH("榮",N30))),$A929&amp;"("&amp;SUBSTITUTE(REPLACE(N30,1,SEARCH("榮",N30)-1,""),"榮","")&amp;""&amp;")",""))</f>
        <v/>
      </c>
      <c r="O929" s="65" t="str">
        <f ca="1">CONCATENATE(IF(AND(LEN(O928)&gt;=1,O928&lt;&gt;".",COUNTIF(O30:O$73,"*榮*")&gt;0),".",""),IF(O30="榮",$A929,""),IF(AND(LEN(O30)&gt;=2,ISNUMBER(SEARCH("榮",O30))),$A929&amp;"("&amp;SUBSTITUTE(REPLACE(O30,1,SEARCH("榮",O30)-1,""),"榮","")&amp;""&amp;")",""))</f>
        <v/>
      </c>
      <c r="P929" s="65" t="str">
        <f ca="1">CONCATENATE(IF(AND(LEN(P928)&gt;=1,P928&lt;&gt;".",COUNTIF(P30:P$73,"*榮*")&gt;0),".",""),IF(P30="榮",$A929,""),IF(AND(LEN(P30)&gt;=2,ISNUMBER(SEARCH("榮",P30))),$A929&amp;"("&amp;SUBSTITUTE(REPLACE(P30,1,SEARCH("榮",P30)-1,""),"榮","")&amp;""&amp;")",""))</f>
        <v/>
      </c>
      <c r="Q929" s="65" t="str">
        <f ca="1">CONCATENATE(IF(AND(LEN(Q928)&gt;=1,Q928&lt;&gt;".",COUNTIF(Q30:Q$73,"*榮*")&gt;0),".",""),IF(Q30="榮",$A929,""),IF(AND(LEN(Q30)&gt;=2,ISNUMBER(SEARCH("榮",Q30))),$A929&amp;"("&amp;SUBSTITUTE(REPLACE(Q30,1,SEARCH("榮",Q30)-1,""),"榮","")&amp;""&amp;")",""))</f>
        <v/>
      </c>
      <c r="R929" s="65" t="str">
        <f ca="1">CONCATENATE(IF(AND(LEN(R928)&gt;=1,R928&lt;&gt;".",COUNTIF(R30:R$73,"*榮*")&gt;0),".",""),IF(R30="榮",$A929,""),IF(AND(LEN(R30)&gt;=2,ISNUMBER(SEARCH("榮",R30))),$A929&amp;"("&amp;SUBSTITUTE(REPLACE(R30,1,SEARCH("榮",R30)-1,""),"榮","")&amp;""&amp;")",""))</f>
        <v/>
      </c>
      <c r="S929" s="65" t="str">
        <f ca="1">CONCATENATE(IF(AND(LEN(S928)&gt;=1,S928&lt;&gt;".",COUNTIF(S30:S$73,"*榮*")&gt;0),".",""),IF(S30="榮",$A929,""),IF(AND(LEN(S30)&gt;=2,ISNUMBER(SEARCH("榮",S30))),$A929&amp;"("&amp;SUBSTITUTE(REPLACE(S30,1,SEARCH("榮",S30)-1,""),"榮","")&amp;""&amp;")",""))</f>
        <v/>
      </c>
      <c r="T929" s="65" t="str">
        <f ca="1">CONCATENATE(IF(AND(LEN(T928)&gt;=1,T928&lt;&gt;".",COUNTIF(T30:T$73,"*榮*")&gt;0),".",""),IF(T30="榮",$A929,""),IF(AND(LEN(T30)&gt;=2,ISNUMBER(SEARCH("榮",T30))),$A929&amp;"("&amp;SUBSTITUTE(REPLACE(T30,1,SEARCH("榮",T30)-1,""),"榮","")&amp;""&amp;")",""))</f>
        <v/>
      </c>
      <c r="U929" s="65" t="str">
        <f ca="1">CONCATENATE(IF(AND(LEN(U928)&gt;=1,U928&lt;&gt;".",COUNTIF(U30:U$73,"*榮*")&gt;0),".",""),IF(U30="榮",$A929,""),IF(AND(LEN(U30)&gt;=2,ISNUMBER(SEARCH("榮",U30))),$A929&amp;"("&amp;SUBSTITUTE(REPLACE(U30,1,SEARCH("榮",U30)-1,""),"榮","")&amp;""&amp;")",""))</f>
        <v/>
      </c>
      <c r="V929" s="65" t="str">
        <f ca="1">CONCATENATE(IF(AND(LEN(V928)&gt;=1,V928&lt;&gt;".",COUNTIF(V30:V$73,"*榮*")&gt;0),".",""),IF(V30="榮",$A929,""),IF(AND(LEN(V30)&gt;=2,ISNUMBER(SEARCH("榮",V30))),$A929&amp;"("&amp;SUBSTITUTE(REPLACE(V30,1,SEARCH("榮",V30)-1,""),"榮","")&amp;""&amp;")",""))</f>
        <v/>
      </c>
      <c r="W929" s="65" t="str">
        <f ca="1">CONCATENATE(IF(AND(LEN(W928)&gt;=1,W928&lt;&gt;".",COUNTIF(W30:W$73,"*榮*")&gt;0),".",""),IF(W30="榮",$A929,""),IF(AND(LEN(W30)&gt;=2,ISNUMBER(SEARCH("榮",W30))),$A929&amp;"("&amp;SUBSTITUTE(REPLACE(W30,1,SEARCH("榮",W30)-1,""),"榮","")&amp;""&amp;")",""))</f>
        <v/>
      </c>
      <c r="X929" s="65" t="str">
        <f ca="1">CONCATENATE(IF(AND(LEN(X928)&gt;=1,X928&lt;&gt;".",COUNTIF(X30:X$73,"*榮*")&gt;0),".",""),IF(X30="榮",$A929,""),IF(AND(LEN(X30)&gt;=2,ISNUMBER(SEARCH("榮",X30))),$A929&amp;"("&amp;SUBSTITUTE(REPLACE(X30,1,SEARCH("榮",X30)-1,""),"榮","")&amp;""&amp;")",""))</f>
        <v/>
      </c>
      <c r="Y929" s="65" t="str">
        <f ca="1">CONCATENATE(IF(AND(LEN(Y928)&gt;=1,Y928&lt;&gt;".",COUNTIF(Y30:Y$73,"*榮*")&gt;0),".",""),IF(Y30="榮",$A929,""),IF(AND(LEN(Y30)&gt;=2,ISNUMBER(SEARCH("榮",Y30))),$A929&amp;"("&amp;SUBSTITUTE(REPLACE(Y30,1,SEARCH("榮",Y30)-1,""),"榮","")&amp;""&amp;")",""))</f>
        <v/>
      </c>
      <c r="Z929" s="65" t="str">
        <f ca="1">CONCATENATE(IF(AND(LEN(Z928)&gt;=1,Z928&lt;&gt;".",COUNTIF(Z30:Z$73,"*榮*")&gt;0),".",""),IF(Z30="榮",$A929,""),IF(AND(LEN(Z30)&gt;=2,ISNUMBER(SEARCH("榮",Z30))),$A929&amp;"("&amp;SUBSTITUTE(REPLACE(Z30,1,SEARCH("榮",Z30)-1,""),"榮","")&amp;""&amp;")",""))</f>
        <v/>
      </c>
      <c r="AA929" s="65" t="str">
        <f ca="1">CONCATENATE(IF(AND(LEN(AA928)&gt;=1,AA928&lt;&gt;".",COUNTIF(AA30:AA$73,"*榮*")&gt;0),".",""),IF(AA30="榮",$A929,""),IF(AND(LEN(AA30)&gt;=2,ISNUMBER(SEARCH("榮",AA30))),$A929&amp;"("&amp;SUBSTITUTE(REPLACE(AA30,1,SEARCH("榮",AA30)-1,""),"榮","")&amp;""&amp;")",""))</f>
        <v/>
      </c>
      <c r="AB929" s="65" t="str">
        <f ca="1">CONCATENATE(IF(AND(LEN(AB928)&gt;=1,AB928&lt;&gt;".",COUNTIF(AB30:AB$73,"*榮*")&gt;0),".",""),IF(AB30="榮",$A929,""),IF(AND(LEN(AB30)&gt;=2,ISNUMBER(SEARCH("榮",AB30))),$A929&amp;"("&amp;SUBSTITUTE(REPLACE(AB30,1,SEARCH("榮",AB30)-1,""),"榮","")&amp;""&amp;")",""))</f>
        <v/>
      </c>
      <c r="AC929" s="65" t="str">
        <f ca="1">CONCATENATE(IF(AND(LEN(AC928)&gt;=1,AC928&lt;&gt;".",COUNTIF(AC30:AC$73,"*榮*")&gt;0),".",""),IF(AC30="榮",$A929,""),IF(AND(LEN(AC30)&gt;=2,ISNUMBER(SEARCH("榮",AC30))),$A929&amp;"("&amp;SUBSTITUTE(REPLACE(AC30,1,SEARCH("榮",AC30)-1,""),"榮","")&amp;""&amp;")",""))</f>
        <v/>
      </c>
      <c r="AD929" s="65" t="str">
        <f ca="1">CONCATENATE(IF(AND(LEN(AD928)&gt;=1,AD928&lt;&gt;".",COUNTIF(AD30:AD$73,"*榮*")&gt;0),".",""),IF(AD30="榮",$A929,""),IF(AND(LEN(AD30)&gt;=2,ISNUMBER(SEARCH("榮",AD30))),$A929&amp;"("&amp;SUBSTITUTE(REPLACE(AD30,1,SEARCH("榮",AD30)-1,""),"榮","")&amp;""&amp;")",""))</f>
        <v/>
      </c>
      <c r="AE929" s="65" t="str">
        <f ca="1">CONCATENATE(IF(AND(LEN(AE928)&gt;=1,AE928&lt;&gt;".",COUNTIF(AE30:AE$73,"*榮*")&gt;0),".",""),IF(AE30="榮",$A929,""),IF(AND(LEN(AE30)&gt;=2,ISNUMBER(SEARCH("榮",AE30))),$A929&amp;"("&amp;SUBSTITUTE(REPLACE(AE30,1,SEARCH("榮",AE30)-1,""),"榮","")&amp;""&amp;")",""))</f>
        <v/>
      </c>
      <c r="AF929" s="65" t="str">
        <f ca="1">CONCATENATE(IF(AND(LEN(AF928)&gt;=1,AF928&lt;&gt;".",COUNTIF(AF30:AF$73,"*榮*")&gt;0),".",""),IF(AF30="榮",$A929,""),IF(AND(LEN(AF30)&gt;=2,ISNUMBER(SEARCH("榮",AF30))),$A929&amp;"("&amp;SUBSTITUTE(REPLACE(AF30,1,SEARCH("榮",AF30)-1,""),"榮","")&amp;""&amp;")",""))</f>
        <v/>
      </c>
      <c r="AG929" s="65" t="str">
        <f ca="1">CONCATENATE(IF(AND(LEN(AG928)&gt;=1,AG928&lt;&gt;".",COUNTIF(AG30:AG$73,"*榮*")&gt;0),".",""),IF(AG30="榮",$A929,""),IF(AND(LEN(AG30)&gt;=2,ISNUMBER(SEARCH("榮",AG30))),$A929&amp;"("&amp;SUBSTITUTE(REPLACE(AG30,1,SEARCH("榮",AG30)-1,""),"榮","")&amp;""&amp;")",""))</f>
        <v/>
      </c>
      <c r="AH929" s="65"/>
      <c r="AI929" s="65"/>
      <c r="AJ929" s="65"/>
    </row>
    <row r="930" spans="1:36">
      <c r="A930" s="65">
        <f t="shared" si="74"/>
        <v>30</v>
      </c>
      <c r="B930" s="65" t="str">
        <f t="shared" si="74"/>
        <v>劉家禎</v>
      </c>
      <c r="C930" s="65" t="str">
        <f ca="1">CONCATENATE(IF(AND(LEN(C929)&gt;=1,C929&lt;&gt;".",COUNTIF(C31:C$73,"*榮*")&gt;0),".",""),IF(C31="榮",$A930,""),IF(AND(LEN(C31)&gt;=2,ISNUMBER(SEARCH("榮",C31))),$A930&amp;"("&amp;SUBSTITUTE(REPLACE(C31,1,SEARCH("榮",C31)-1,""),"榮","")&amp;""&amp;")",""))</f>
        <v/>
      </c>
      <c r="D930" s="65" t="str">
        <f ca="1">CONCATENATE(IF(AND(LEN(D929)&gt;=1,D929&lt;&gt;".",COUNTIF(D31:D$73,"*榮*")&gt;0),".",""),IF(D31="榮",$A930,""),IF(AND(LEN(D31)&gt;=2,ISNUMBER(SEARCH("榮",D31))),$A930&amp;"("&amp;SUBSTITUTE(REPLACE(D31,1,SEARCH("榮",D31)-1,""),"榮","")&amp;""&amp;")",""))</f>
        <v/>
      </c>
      <c r="E930" s="65" t="str">
        <f ca="1">CONCATENATE(IF(AND(LEN(E929)&gt;=1,E929&lt;&gt;".",COUNTIF(E31:E$73,"*榮*")&gt;0),".",""),IF(E31="榮",$A930,""),IF(AND(LEN(E31)&gt;=2,ISNUMBER(SEARCH("榮",E31))),$A930&amp;"("&amp;SUBSTITUTE(REPLACE(E31,1,SEARCH("榮",E31)-1,""),"榮","")&amp;""&amp;")",""))</f>
        <v/>
      </c>
      <c r="F930" s="65" t="str">
        <f ca="1">CONCATENATE(IF(AND(LEN(F929)&gt;=1,F929&lt;&gt;".",COUNTIF(F31:F$73,"*榮*")&gt;0),".",""),IF(F31="榮",$A930,""),IF(AND(LEN(F31)&gt;=2,ISNUMBER(SEARCH("榮",F31))),$A930&amp;"("&amp;SUBSTITUTE(REPLACE(F31,1,SEARCH("榮",F31)-1,""),"榮","")&amp;""&amp;")",""))</f>
        <v/>
      </c>
      <c r="G930" s="65" t="str">
        <f ca="1">CONCATENATE(IF(AND(LEN(G929)&gt;=1,G929&lt;&gt;".",COUNTIF(G31:G$73,"*榮*")&gt;0),".",""),IF(G31="榮",$A930,""),IF(AND(LEN(G31)&gt;=2,ISNUMBER(SEARCH("榮",G31))),$A930&amp;"("&amp;SUBSTITUTE(REPLACE(G31,1,SEARCH("榮",G31)-1,""),"榮","")&amp;""&amp;")",""))</f>
        <v/>
      </c>
      <c r="H930" s="65" t="str">
        <f ca="1">CONCATENATE(IF(AND(LEN(H929)&gt;=1,H929&lt;&gt;".",COUNTIF(H31:H$73,"*榮*")&gt;0),".",""),IF(H31="榮",$A930,""),IF(AND(LEN(H31)&gt;=2,ISNUMBER(SEARCH("榮",H31))),$A930&amp;"("&amp;SUBSTITUTE(REPLACE(H31,1,SEARCH("榮",H31)-1,""),"榮","")&amp;""&amp;")",""))</f>
        <v/>
      </c>
      <c r="I930" s="65" t="str">
        <f ca="1">CONCATENATE(IF(AND(LEN(I929)&gt;=1,I929&lt;&gt;".",COUNTIF(I31:I$73,"*榮*")&gt;0),".",""),IF(I31="榮",$A930,""),IF(AND(LEN(I31)&gt;=2,ISNUMBER(SEARCH("榮",I31))),$A930&amp;"("&amp;SUBSTITUTE(REPLACE(I31,1,SEARCH("榮",I31)-1,""),"榮","")&amp;""&amp;")",""))</f>
        <v/>
      </c>
      <c r="J930" s="65" t="str">
        <f ca="1">CONCATENATE(IF(AND(LEN(J929)&gt;=1,J929&lt;&gt;".",COUNTIF(J31:J$73,"*榮*")&gt;0),".",""),IF(J31="榮",$A930,""),IF(AND(LEN(J31)&gt;=2,ISNUMBER(SEARCH("榮",J31))),$A930&amp;"("&amp;SUBSTITUTE(REPLACE(J31,1,SEARCH("榮",J31)-1,""),"榮","")&amp;""&amp;")",""))</f>
        <v/>
      </c>
      <c r="K930" s="65" t="str">
        <f ca="1">CONCATENATE(IF(AND(LEN(K929)&gt;=1,K929&lt;&gt;".",COUNTIF(K31:K$73,"*榮*")&gt;0),".",""),IF(K31="榮",$A930,""),IF(AND(LEN(K31)&gt;=2,ISNUMBER(SEARCH("榮",K31))),$A930&amp;"("&amp;SUBSTITUTE(REPLACE(K31,1,SEARCH("榮",K31)-1,""),"榮","")&amp;""&amp;")",""))</f>
        <v/>
      </c>
      <c r="L930" s="65" t="str">
        <f ca="1">CONCATENATE(IF(AND(LEN(L929)&gt;=1,L929&lt;&gt;".",COUNTIF(L31:L$73,"*榮*")&gt;0),".",""),IF(L31="榮",$A930,""),IF(AND(LEN(L31)&gt;=2,ISNUMBER(SEARCH("榮",L31))),$A930&amp;"("&amp;SUBSTITUTE(REPLACE(L31,1,SEARCH("榮",L31)-1,""),"榮","")&amp;""&amp;")",""))</f>
        <v/>
      </c>
      <c r="M930" s="65" t="str">
        <f ca="1">CONCATENATE(IF(AND(LEN(M929)&gt;=1,M929&lt;&gt;".",COUNTIF(M31:M$73,"*榮*")&gt;0),".",""),IF(M31="榮",$A930,""),IF(AND(LEN(M31)&gt;=2,ISNUMBER(SEARCH("榮",M31))),$A930&amp;"("&amp;SUBSTITUTE(REPLACE(M31,1,SEARCH("榮",M31)-1,""),"榮","")&amp;""&amp;")",""))</f>
        <v/>
      </c>
      <c r="N930" s="65" t="str">
        <f ca="1">CONCATENATE(IF(AND(LEN(N929)&gt;=1,N929&lt;&gt;".",COUNTIF(N31:N$73,"*榮*")&gt;0),".",""),IF(N31="榮",$A930,""),IF(AND(LEN(N31)&gt;=2,ISNUMBER(SEARCH("榮",N31))),$A930&amp;"("&amp;SUBSTITUTE(REPLACE(N31,1,SEARCH("榮",N31)-1,""),"榮","")&amp;""&amp;")",""))</f>
        <v/>
      </c>
      <c r="O930" s="65" t="str">
        <f ca="1">CONCATENATE(IF(AND(LEN(O929)&gt;=1,O929&lt;&gt;".",COUNTIF(O31:O$73,"*榮*")&gt;0),".",""),IF(O31="榮",$A930,""),IF(AND(LEN(O31)&gt;=2,ISNUMBER(SEARCH("榮",O31))),$A930&amp;"("&amp;SUBSTITUTE(REPLACE(O31,1,SEARCH("榮",O31)-1,""),"榮","")&amp;""&amp;")",""))</f>
        <v/>
      </c>
      <c r="P930" s="65" t="str">
        <f ca="1">CONCATENATE(IF(AND(LEN(P929)&gt;=1,P929&lt;&gt;".",COUNTIF(P31:P$73,"*榮*")&gt;0),".",""),IF(P31="榮",$A930,""),IF(AND(LEN(P31)&gt;=2,ISNUMBER(SEARCH("榮",P31))),$A930&amp;"("&amp;SUBSTITUTE(REPLACE(P31,1,SEARCH("榮",P31)-1,""),"榮","")&amp;""&amp;")",""))</f>
        <v/>
      </c>
      <c r="Q930" s="65" t="str">
        <f ca="1">CONCATENATE(IF(AND(LEN(Q929)&gt;=1,Q929&lt;&gt;".",COUNTIF(Q31:Q$73,"*榮*")&gt;0),".",""),IF(Q31="榮",$A930,""),IF(AND(LEN(Q31)&gt;=2,ISNUMBER(SEARCH("榮",Q31))),$A930&amp;"("&amp;SUBSTITUTE(REPLACE(Q31,1,SEARCH("榮",Q31)-1,""),"榮","")&amp;""&amp;")",""))</f>
        <v/>
      </c>
      <c r="R930" s="65" t="str">
        <f ca="1">CONCATENATE(IF(AND(LEN(R929)&gt;=1,R929&lt;&gt;".",COUNTIF(R31:R$73,"*榮*")&gt;0),".",""),IF(R31="榮",$A930,""),IF(AND(LEN(R31)&gt;=2,ISNUMBER(SEARCH("榮",R31))),$A930&amp;"("&amp;SUBSTITUTE(REPLACE(R31,1,SEARCH("榮",R31)-1,""),"榮","")&amp;""&amp;")",""))</f>
        <v/>
      </c>
      <c r="S930" s="65" t="str">
        <f ca="1">CONCATENATE(IF(AND(LEN(S929)&gt;=1,S929&lt;&gt;".",COUNTIF(S31:S$73,"*榮*")&gt;0),".",""),IF(S31="榮",$A930,""),IF(AND(LEN(S31)&gt;=2,ISNUMBER(SEARCH("榮",S31))),$A930&amp;"("&amp;SUBSTITUTE(REPLACE(S31,1,SEARCH("榮",S31)-1,""),"榮","")&amp;""&amp;")",""))</f>
        <v/>
      </c>
      <c r="T930" s="65" t="str">
        <f ca="1">CONCATENATE(IF(AND(LEN(T929)&gt;=1,T929&lt;&gt;".",COUNTIF(T31:T$73,"*榮*")&gt;0),".",""),IF(T31="榮",$A930,""),IF(AND(LEN(T31)&gt;=2,ISNUMBER(SEARCH("榮",T31))),$A930&amp;"("&amp;SUBSTITUTE(REPLACE(T31,1,SEARCH("榮",T31)-1,""),"榮","")&amp;""&amp;")",""))</f>
        <v/>
      </c>
      <c r="U930" s="65" t="str">
        <f ca="1">CONCATENATE(IF(AND(LEN(U929)&gt;=1,U929&lt;&gt;".",COUNTIF(U31:U$73,"*榮*")&gt;0),".",""),IF(U31="榮",$A930,""),IF(AND(LEN(U31)&gt;=2,ISNUMBER(SEARCH("榮",U31))),$A930&amp;"("&amp;SUBSTITUTE(REPLACE(U31,1,SEARCH("榮",U31)-1,""),"榮","")&amp;""&amp;")",""))</f>
        <v/>
      </c>
      <c r="V930" s="65" t="str">
        <f ca="1">CONCATENATE(IF(AND(LEN(V929)&gt;=1,V929&lt;&gt;".",COUNTIF(V31:V$73,"*榮*")&gt;0),".",""),IF(V31="榮",$A930,""),IF(AND(LEN(V31)&gt;=2,ISNUMBER(SEARCH("榮",V31))),$A930&amp;"("&amp;SUBSTITUTE(REPLACE(V31,1,SEARCH("榮",V31)-1,""),"榮","")&amp;""&amp;")",""))</f>
        <v/>
      </c>
      <c r="W930" s="65" t="str">
        <f ca="1">CONCATENATE(IF(AND(LEN(W929)&gt;=1,W929&lt;&gt;".",COUNTIF(W31:W$73,"*榮*")&gt;0),".",""),IF(W31="榮",$A930,""),IF(AND(LEN(W31)&gt;=2,ISNUMBER(SEARCH("榮",W31))),$A930&amp;"("&amp;SUBSTITUTE(REPLACE(W31,1,SEARCH("榮",W31)-1,""),"榮","")&amp;""&amp;")",""))</f>
        <v/>
      </c>
      <c r="X930" s="65" t="str">
        <f ca="1">CONCATENATE(IF(AND(LEN(X929)&gt;=1,X929&lt;&gt;".",COUNTIF(X31:X$73,"*榮*")&gt;0),".",""),IF(X31="榮",$A930,""),IF(AND(LEN(X31)&gt;=2,ISNUMBER(SEARCH("榮",X31))),$A930&amp;"("&amp;SUBSTITUTE(REPLACE(X31,1,SEARCH("榮",X31)-1,""),"榮","")&amp;""&amp;")",""))</f>
        <v/>
      </c>
      <c r="Y930" s="65" t="str">
        <f ca="1">CONCATENATE(IF(AND(LEN(Y929)&gt;=1,Y929&lt;&gt;".",COUNTIF(Y31:Y$73,"*榮*")&gt;0),".",""),IF(Y31="榮",$A930,""),IF(AND(LEN(Y31)&gt;=2,ISNUMBER(SEARCH("榮",Y31))),$A930&amp;"("&amp;SUBSTITUTE(REPLACE(Y31,1,SEARCH("榮",Y31)-1,""),"榮","")&amp;""&amp;")",""))</f>
        <v/>
      </c>
      <c r="Z930" s="65" t="str">
        <f ca="1">CONCATENATE(IF(AND(LEN(Z929)&gt;=1,Z929&lt;&gt;".",COUNTIF(Z31:Z$73,"*榮*")&gt;0),".",""),IF(Z31="榮",$A930,""),IF(AND(LEN(Z31)&gt;=2,ISNUMBER(SEARCH("榮",Z31))),$A930&amp;"("&amp;SUBSTITUTE(REPLACE(Z31,1,SEARCH("榮",Z31)-1,""),"榮","")&amp;""&amp;")",""))</f>
        <v/>
      </c>
      <c r="AA930" s="65" t="str">
        <f ca="1">CONCATENATE(IF(AND(LEN(AA929)&gt;=1,AA929&lt;&gt;".",COUNTIF(AA31:AA$73,"*榮*")&gt;0),".",""),IF(AA31="榮",$A930,""),IF(AND(LEN(AA31)&gt;=2,ISNUMBER(SEARCH("榮",AA31))),$A930&amp;"("&amp;SUBSTITUTE(REPLACE(AA31,1,SEARCH("榮",AA31)-1,""),"榮","")&amp;""&amp;")",""))</f>
        <v/>
      </c>
      <c r="AB930" s="65" t="str">
        <f ca="1">CONCATENATE(IF(AND(LEN(AB929)&gt;=1,AB929&lt;&gt;".",COUNTIF(AB31:AB$73,"*榮*")&gt;0),".",""),IF(AB31="榮",$A930,""),IF(AND(LEN(AB31)&gt;=2,ISNUMBER(SEARCH("榮",AB31))),$A930&amp;"("&amp;SUBSTITUTE(REPLACE(AB31,1,SEARCH("榮",AB31)-1,""),"榮","")&amp;""&amp;")",""))</f>
        <v/>
      </c>
      <c r="AC930" s="65" t="str">
        <f ca="1">CONCATENATE(IF(AND(LEN(AC929)&gt;=1,AC929&lt;&gt;".",COUNTIF(AC31:AC$73,"*榮*")&gt;0),".",""),IF(AC31="榮",$A930,""),IF(AND(LEN(AC31)&gt;=2,ISNUMBER(SEARCH("榮",AC31))),$A930&amp;"("&amp;SUBSTITUTE(REPLACE(AC31,1,SEARCH("榮",AC31)-1,""),"榮","")&amp;""&amp;")",""))</f>
        <v/>
      </c>
      <c r="AD930" s="65" t="str">
        <f ca="1">CONCATENATE(IF(AND(LEN(AD929)&gt;=1,AD929&lt;&gt;".",COUNTIF(AD31:AD$73,"*榮*")&gt;0),".",""),IF(AD31="榮",$A930,""),IF(AND(LEN(AD31)&gt;=2,ISNUMBER(SEARCH("榮",AD31))),$A930&amp;"("&amp;SUBSTITUTE(REPLACE(AD31,1,SEARCH("榮",AD31)-1,""),"榮","")&amp;""&amp;")",""))</f>
        <v/>
      </c>
      <c r="AE930" s="65" t="str">
        <f ca="1">CONCATENATE(IF(AND(LEN(AE929)&gt;=1,AE929&lt;&gt;".",COUNTIF(AE31:AE$73,"*榮*")&gt;0),".",""),IF(AE31="榮",$A930,""),IF(AND(LEN(AE31)&gt;=2,ISNUMBER(SEARCH("榮",AE31))),$A930&amp;"("&amp;SUBSTITUTE(REPLACE(AE31,1,SEARCH("榮",AE31)-1,""),"榮","")&amp;""&amp;")",""))</f>
        <v/>
      </c>
      <c r="AF930" s="65" t="str">
        <f ca="1">CONCATENATE(IF(AND(LEN(AF929)&gt;=1,AF929&lt;&gt;".",COUNTIF(AF31:AF$73,"*榮*")&gt;0),".",""),IF(AF31="榮",$A930,""),IF(AND(LEN(AF31)&gt;=2,ISNUMBER(SEARCH("榮",AF31))),$A930&amp;"("&amp;SUBSTITUTE(REPLACE(AF31,1,SEARCH("榮",AF31)-1,""),"榮","")&amp;""&amp;")",""))</f>
        <v/>
      </c>
      <c r="AG930" s="65" t="str">
        <f ca="1">CONCATENATE(IF(AND(LEN(AG929)&gt;=1,AG929&lt;&gt;".",COUNTIF(AG31:AG$73,"*榮*")&gt;0),".",""),IF(AG31="榮",$A930,""),IF(AND(LEN(AG31)&gt;=2,ISNUMBER(SEARCH("榮",AG31))),$A930&amp;"("&amp;SUBSTITUTE(REPLACE(AG31,1,SEARCH("榮",AG31)-1,""),"榮","")&amp;""&amp;")",""))</f>
        <v/>
      </c>
      <c r="AH930" s="65"/>
      <c r="AI930" s="65"/>
      <c r="AJ930" s="65"/>
    </row>
    <row r="931" spans="1:36">
      <c r="A931" s="65">
        <f t="shared" si="74"/>
        <v>31</v>
      </c>
      <c r="B931" s="65" t="str">
        <f t="shared" si="74"/>
        <v>廖武頎</v>
      </c>
      <c r="C931" s="65" t="str">
        <f ca="1">CONCATENATE(IF(AND(LEN(C930)&gt;=1,C930&lt;&gt;".",COUNTIF(C32:C$73,"*榮*")&gt;0),".",""),IF(C32="榮",$A931,""),IF(AND(LEN(C32)&gt;=2,ISNUMBER(SEARCH("榮",C32))),$A931&amp;"("&amp;SUBSTITUTE(REPLACE(C32,1,SEARCH("榮",C32)-1,""),"榮","")&amp;""&amp;")",""))</f>
        <v/>
      </c>
      <c r="D931" s="65" t="str">
        <f ca="1">CONCATENATE(IF(AND(LEN(D930)&gt;=1,D930&lt;&gt;".",COUNTIF(D32:D$73,"*榮*")&gt;0),".",""),IF(D32="榮",$A931,""),IF(AND(LEN(D32)&gt;=2,ISNUMBER(SEARCH("榮",D32))),$A931&amp;"("&amp;SUBSTITUTE(REPLACE(D32,1,SEARCH("榮",D32)-1,""),"榮","")&amp;""&amp;")",""))</f>
        <v/>
      </c>
      <c r="E931" s="65" t="str">
        <f ca="1">CONCATENATE(IF(AND(LEN(E930)&gt;=1,E930&lt;&gt;".",COUNTIF(E32:E$73,"*榮*")&gt;0),".",""),IF(E32="榮",$A931,""),IF(AND(LEN(E32)&gt;=2,ISNUMBER(SEARCH("榮",E32))),$A931&amp;"("&amp;SUBSTITUTE(REPLACE(E32,1,SEARCH("榮",E32)-1,""),"榮","")&amp;""&amp;")",""))</f>
        <v/>
      </c>
      <c r="F931" s="65" t="str">
        <f ca="1">CONCATENATE(IF(AND(LEN(F930)&gt;=1,F930&lt;&gt;".",COUNTIF(F32:F$73,"*榮*")&gt;0),".",""),IF(F32="榮",$A931,""),IF(AND(LEN(F32)&gt;=2,ISNUMBER(SEARCH("榮",F32))),$A931&amp;"("&amp;SUBSTITUTE(REPLACE(F32,1,SEARCH("榮",F32)-1,""),"榮","")&amp;""&amp;")",""))</f>
        <v/>
      </c>
      <c r="G931" s="65" t="str">
        <f ca="1">CONCATENATE(IF(AND(LEN(G930)&gt;=1,G930&lt;&gt;".",COUNTIF(G32:G$73,"*榮*")&gt;0),".",""),IF(G32="榮",$A931,""),IF(AND(LEN(G32)&gt;=2,ISNUMBER(SEARCH("榮",G32))),$A931&amp;"("&amp;SUBSTITUTE(REPLACE(G32,1,SEARCH("榮",G32)-1,""),"榮","")&amp;""&amp;")",""))</f>
        <v/>
      </c>
      <c r="H931" s="65" t="str">
        <f ca="1">CONCATENATE(IF(AND(LEN(H930)&gt;=1,H930&lt;&gt;".",COUNTIF(H32:H$73,"*榮*")&gt;0),".",""),IF(H32="榮",$A931,""),IF(AND(LEN(H32)&gt;=2,ISNUMBER(SEARCH("榮",H32))),$A931&amp;"("&amp;SUBSTITUTE(REPLACE(H32,1,SEARCH("榮",H32)-1,""),"榮","")&amp;""&amp;")",""))</f>
        <v/>
      </c>
      <c r="I931" s="65" t="str">
        <f ca="1">CONCATENATE(IF(AND(LEN(I930)&gt;=1,I930&lt;&gt;".",COUNTIF(I32:I$73,"*榮*")&gt;0),".",""),IF(I32="榮",$A931,""),IF(AND(LEN(I32)&gt;=2,ISNUMBER(SEARCH("榮",I32))),$A931&amp;"("&amp;SUBSTITUTE(REPLACE(I32,1,SEARCH("榮",I32)-1,""),"榮","")&amp;""&amp;")",""))</f>
        <v/>
      </c>
      <c r="J931" s="65" t="str">
        <f ca="1">CONCATENATE(IF(AND(LEN(J930)&gt;=1,J930&lt;&gt;".",COUNTIF(J32:J$73,"*榮*")&gt;0),".",""),IF(J32="榮",$A931,""),IF(AND(LEN(J32)&gt;=2,ISNUMBER(SEARCH("榮",J32))),$A931&amp;"("&amp;SUBSTITUTE(REPLACE(J32,1,SEARCH("榮",J32)-1,""),"榮","")&amp;""&amp;")",""))</f>
        <v/>
      </c>
      <c r="K931" s="65" t="str">
        <f ca="1">CONCATENATE(IF(AND(LEN(K930)&gt;=1,K930&lt;&gt;".",COUNTIF(K32:K$73,"*榮*")&gt;0),".",""),IF(K32="榮",$A931,""),IF(AND(LEN(K32)&gt;=2,ISNUMBER(SEARCH("榮",K32))),$A931&amp;"("&amp;SUBSTITUTE(REPLACE(K32,1,SEARCH("榮",K32)-1,""),"榮","")&amp;""&amp;")",""))</f>
        <v/>
      </c>
      <c r="L931" s="65" t="str">
        <f ca="1">CONCATENATE(IF(AND(LEN(L930)&gt;=1,L930&lt;&gt;".",COUNTIF(L32:L$73,"*榮*")&gt;0),".",""),IF(L32="榮",$A931,""),IF(AND(LEN(L32)&gt;=2,ISNUMBER(SEARCH("榮",L32))),$A931&amp;"("&amp;SUBSTITUTE(REPLACE(L32,1,SEARCH("榮",L32)-1,""),"榮","")&amp;""&amp;")",""))</f>
        <v/>
      </c>
      <c r="M931" s="65" t="str">
        <f ca="1">CONCATENATE(IF(AND(LEN(M930)&gt;=1,M930&lt;&gt;".",COUNTIF(M32:M$73,"*榮*")&gt;0),".",""),IF(M32="榮",$A931,""),IF(AND(LEN(M32)&gt;=2,ISNUMBER(SEARCH("榮",M32))),$A931&amp;"("&amp;SUBSTITUTE(REPLACE(M32,1,SEARCH("榮",M32)-1,""),"榮","")&amp;""&amp;")",""))</f>
        <v/>
      </c>
      <c r="N931" s="65" t="str">
        <f ca="1">CONCATENATE(IF(AND(LEN(N930)&gt;=1,N930&lt;&gt;".",COUNTIF(N32:N$73,"*榮*")&gt;0),".",""),IF(N32="榮",$A931,""),IF(AND(LEN(N32)&gt;=2,ISNUMBER(SEARCH("榮",N32))),$A931&amp;"("&amp;SUBSTITUTE(REPLACE(N32,1,SEARCH("榮",N32)-1,""),"榮","")&amp;""&amp;")",""))</f>
        <v/>
      </c>
      <c r="O931" s="65" t="str">
        <f ca="1">CONCATENATE(IF(AND(LEN(O930)&gt;=1,O930&lt;&gt;".",COUNTIF(O32:O$73,"*榮*")&gt;0),".",""),IF(O32="榮",$A931,""),IF(AND(LEN(O32)&gt;=2,ISNUMBER(SEARCH("榮",O32))),$A931&amp;"("&amp;SUBSTITUTE(REPLACE(O32,1,SEARCH("榮",O32)-1,""),"榮","")&amp;""&amp;")",""))</f>
        <v/>
      </c>
      <c r="P931" s="65" t="str">
        <f ca="1">CONCATENATE(IF(AND(LEN(P930)&gt;=1,P930&lt;&gt;".",COUNTIF(P32:P$73,"*榮*")&gt;0),".",""),IF(P32="榮",$A931,""),IF(AND(LEN(P32)&gt;=2,ISNUMBER(SEARCH("榮",P32))),$A931&amp;"("&amp;SUBSTITUTE(REPLACE(P32,1,SEARCH("榮",P32)-1,""),"榮","")&amp;""&amp;")",""))</f>
        <v/>
      </c>
      <c r="Q931" s="65" t="str">
        <f ca="1">CONCATENATE(IF(AND(LEN(Q930)&gt;=1,Q930&lt;&gt;".",COUNTIF(Q32:Q$73,"*榮*")&gt;0),".",""),IF(Q32="榮",$A931,""),IF(AND(LEN(Q32)&gt;=2,ISNUMBER(SEARCH("榮",Q32))),$A931&amp;"("&amp;SUBSTITUTE(REPLACE(Q32,1,SEARCH("榮",Q32)-1,""),"榮","")&amp;""&amp;")",""))</f>
        <v/>
      </c>
      <c r="R931" s="65" t="str">
        <f ca="1">CONCATENATE(IF(AND(LEN(R930)&gt;=1,R930&lt;&gt;".",COUNTIF(R32:R$73,"*榮*")&gt;0),".",""),IF(R32="榮",$A931,""),IF(AND(LEN(R32)&gt;=2,ISNUMBER(SEARCH("榮",R32))),$A931&amp;"("&amp;SUBSTITUTE(REPLACE(R32,1,SEARCH("榮",R32)-1,""),"榮","")&amp;""&amp;")",""))</f>
        <v/>
      </c>
      <c r="S931" s="65" t="str">
        <f ca="1">CONCATENATE(IF(AND(LEN(S930)&gt;=1,S930&lt;&gt;".",COUNTIF(S32:S$73,"*榮*")&gt;0),".",""),IF(S32="榮",$A931,""),IF(AND(LEN(S32)&gt;=2,ISNUMBER(SEARCH("榮",S32))),$A931&amp;"("&amp;SUBSTITUTE(REPLACE(S32,1,SEARCH("榮",S32)-1,""),"榮","")&amp;""&amp;")",""))</f>
        <v/>
      </c>
      <c r="T931" s="65" t="str">
        <f ca="1">CONCATENATE(IF(AND(LEN(T930)&gt;=1,T930&lt;&gt;".",COUNTIF(T32:T$73,"*榮*")&gt;0),".",""),IF(T32="榮",$A931,""),IF(AND(LEN(T32)&gt;=2,ISNUMBER(SEARCH("榮",T32))),$A931&amp;"("&amp;SUBSTITUTE(REPLACE(T32,1,SEARCH("榮",T32)-1,""),"榮","")&amp;""&amp;")",""))</f>
        <v/>
      </c>
      <c r="U931" s="65" t="str">
        <f ca="1">CONCATENATE(IF(AND(LEN(U930)&gt;=1,U930&lt;&gt;".",COUNTIF(U32:U$73,"*榮*")&gt;0),".",""),IF(U32="榮",$A931,""),IF(AND(LEN(U32)&gt;=2,ISNUMBER(SEARCH("榮",U32))),$A931&amp;"("&amp;SUBSTITUTE(REPLACE(U32,1,SEARCH("榮",U32)-1,""),"榮","")&amp;""&amp;")",""))</f>
        <v/>
      </c>
      <c r="V931" s="65" t="str">
        <f ca="1">CONCATENATE(IF(AND(LEN(V930)&gt;=1,V930&lt;&gt;".",COUNTIF(V32:V$73,"*榮*")&gt;0),".",""),IF(V32="榮",$A931,""),IF(AND(LEN(V32)&gt;=2,ISNUMBER(SEARCH("榮",V32))),$A931&amp;"("&amp;SUBSTITUTE(REPLACE(V32,1,SEARCH("榮",V32)-1,""),"榮","")&amp;""&amp;")",""))</f>
        <v/>
      </c>
      <c r="W931" s="65" t="str">
        <f ca="1">CONCATENATE(IF(AND(LEN(W930)&gt;=1,W930&lt;&gt;".",COUNTIF(W32:W$73,"*榮*")&gt;0),".",""),IF(W32="榮",$A931,""),IF(AND(LEN(W32)&gt;=2,ISNUMBER(SEARCH("榮",W32))),$A931&amp;"("&amp;SUBSTITUTE(REPLACE(W32,1,SEARCH("榮",W32)-1,""),"榮","")&amp;""&amp;")",""))</f>
        <v/>
      </c>
      <c r="X931" s="65" t="str">
        <f ca="1">CONCATENATE(IF(AND(LEN(X930)&gt;=1,X930&lt;&gt;".",COUNTIF(X32:X$73,"*榮*")&gt;0),".",""),IF(X32="榮",$A931,""),IF(AND(LEN(X32)&gt;=2,ISNUMBER(SEARCH("榮",X32))),$A931&amp;"("&amp;SUBSTITUTE(REPLACE(X32,1,SEARCH("榮",X32)-1,""),"榮","")&amp;""&amp;")",""))</f>
        <v/>
      </c>
      <c r="Y931" s="65" t="str">
        <f ca="1">CONCATENATE(IF(AND(LEN(Y930)&gt;=1,Y930&lt;&gt;".",COUNTIF(Y32:Y$73,"*榮*")&gt;0),".",""),IF(Y32="榮",$A931,""),IF(AND(LEN(Y32)&gt;=2,ISNUMBER(SEARCH("榮",Y32))),$A931&amp;"("&amp;SUBSTITUTE(REPLACE(Y32,1,SEARCH("榮",Y32)-1,""),"榮","")&amp;""&amp;")",""))</f>
        <v/>
      </c>
      <c r="Z931" s="65" t="str">
        <f ca="1">CONCATENATE(IF(AND(LEN(Z930)&gt;=1,Z930&lt;&gt;".",COUNTIF(Z32:Z$73,"*榮*")&gt;0),".",""),IF(Z32="榮",$A931,""),IF(AND(LEN(Z32)&gt;=2,ISNUMBER(SEARCH("榮",Z32))),$A931&amp;"("&amp;SUBSTITUTE(REPLACE(Z32,1,SEARCH("榮",Z32)-1,""),"榮","")&amp;""&amp;")",""))</f>
        <v/>
      </c>
      <c r="AA931" s="65" t="str">
        <f ca="1">CONCATENATE(IF(AND(LEN(AA930)&gt;=1,AA930&lt;&gt;".",COUNTIF(AA32:AA$73,"*榮*")&gt;0),".",""),IF(AA32="榮",$A931,""),IF(AND(LEN(AA32)&gt;=2,ISNUMBER(SEARCH("榮",AA32))),$A931&amp;"("&amp;SUBSTITUTE(REPLACE(AA32,1,SEARCH("榮",AA32)-1,""),"榮","")&amp;""&amp;")",""))</f>
        <v/>
      </c>
      <c r="AB931" s="65" t="str">
        <f ca="1">CONCATENATE(IF(AND(LEN(AB930)&gt;=1,AB930&lt;&gt;".",COUNTIF(AB32:AB$73,"*榮*")&gt;0),".",""),IF(AB32="榮",$A931,""),IF(AND(LEN(AB32)&gt;=2,ISNUMBER(SEARCH("榮",AB32))),$A931&amp;"("&amp;SUBSTITUTE(REPLACE(AB32,1,SEARCH("榮",AB32)-1,""),"榮","")&amp;""&amp;")",""))</f>
        <v/>
      </c>
      <c r="AC931" s="65" t="str">
        <f ca="1">CONCATENATE(IF(AND(LEN(AC930)&gt;=1,AC930&lt;&gt;".",COUNTIF(AC32:AC$73,"*榮*")&gt;0),".",""),IF(AC32="榮",$A931,""),IF(AND(LEN(AC32)&gt;=2,ISNUMBER(SEARCH("榮",AC32))),$A931&amp;"("&amp;SUBSTITUTE(REPLACE(AC32,1,SEARCH("榮",AC32)-1,""),"榮","")&amp;""&amp;")",""))</f>
        <v/>
      </c>
      <c r="AD931" s="65" t="str">
        <f ca="1">CONCATENATE(IF(AND(LEN(AD930)&gt;=1,AD930&lt;&gt;".",COUNTIF(AD32:AD$73,"*榮*")&gt;0),".",""),IF(AD32="榮",$A931,""),IF(AND(LEN(AD32)&gt;=2,ISNUMBER(SEARCH("榮",AD32))),$A931&amp;"("&amp;SUBSTITUTE(REPLACE(AD32,1,SEARCH("榮",AD32)-1,""),"榮","")&amp;""&amp;")",""))</f>
        <v/>
      </c>
      <c r="AE931" s="65" t="str">
        <f ca="1">CONCATENATE(IF(AND(LEN(AE930)&gt;=1,AE930&lt;&gt;".",COUNTIF(AE32:AE$73,"*榮*")&gt;0),".",""),IF(AE32="榮",$A931,""),IF(AND(LEN(AE32)&gt;=2,ISNUMBER(SEARCH("榮",AE32))),$A931&amp;"("&amp;SUBSTITUTE(REPLACE(AE32,1,SEARCH("榮",AE32)-1,""),"榮","")&amp;""&amp;")",""))</f>
        <v/>
      </c>
      <c r="AF931" s="65" t="str">
        <f ca="1">CONCATENATE(IF(AND(LEN(AF930)&gt;=1,AF930&lt;&gt;".",COUNTIF(AF32:AF$73,"*榮*")&gt;0),".",""),IF(AF32="榮",$A931,""),IF(AND(LEN(AF32)&gt;=2,ISNUMBER(SEARCH("榮",AF32))),$A931&amp;"("&amp;SUBSTITUTE(REPLACE(AF32,1,SEARCH("榮",AF32)-1,""),"榮","")&amp;""&amp;")",""))</f>
        <v/>
      </c>
      <c r="AG931" s="65" t="str">
        <f ca="1">CONCATENATE(IF(AND(LEN(AG930)&gt;=1,AG930&lt;&gt;".",COUNTIF(AG32:AG$73,"*榮*")&gt;0),".",""),IF(AG32="榮",$A931,""),IF(AND(LEN(AG32)&gt;=2,ISNUMBER(SEARCH("榮",AG32))),$A931&amp;"("&amp;SUBSTITUTE(REPLACE(AG32,1,SEARCH("榮",AG32)-1,""),"榮","")&amp;""&amp;")",""))</f>
        <v/>
      </c>
      <c r="AH931" s="65"/>
      <c r="AI931" s="65"/>
      <c r="AJ931" s="65"/>
    </row>
    <row r="932" spans="1:36">
      <c r="A932" s="65">
        <f t="shared" si="74"/>
        <v>32</v>
      </c>
      <c r="B932" s="65" t="str">
        <f t="shared" si="74"/>
        <v>李璟霖</v>
      </c>
      <c r="C932" s="65" t="str">
        <f ca="1">CONCATENATE(IF(AND(LEN(C931)&gt;=1,C931&lt;&gt;".",COUNTIF(C33:C$73,"*榮*")&gt;0),".",""),IF(C33="榮",$A932,""),IF(AND(LEN(C33)&gt;=2,ISNUMBER(SEARCH("榮",C33))),$A932&amp;"("&amp;SUBSTITUTE(REPLACE(C33,1,SEARCH("榮",C33)-1,""),"榮","")&amp;""&amp;")",""))</f>
        <v/>
      </c>
      <c r="D932" s="65" t="str">
        <f ca="1">CONCATENATE(IF(AND(LEN(D931)&gt;=1,D931&lt;&gt;".",COUNTIF(D33:D$73,"*榮*")&gt;0),".",""),IF(D33="榮",$A932,""),IF(AND(LEN(D33)&gt;=2,ISNUMBER(SEARCH("榮",D33))),$A932&amp;"("&amp;SUBSTITUTE(REPLACE(D33,1,SEARCH("榮",D33)-1,""),"榮","")&amp;""&amp;")",""))</f>
        <v/>
      </c>
      <c r="E932" s="65" t="str">
        <f ca="1">CONCATENATE(IF(AND(LEN(E931)&gt;=1,E931&lt;&gt;".",COUNTIF(E33:E$73,"*榮*")&gt;0),".",""),IF(E33="榮",$A932,""),IF(AND(LEN(E33)&gt;=2,ISNUMBER(SEARCH("榮",E33))),$A932&amp;"("&amp;SUBSTITUTE(REPLACE(E33,1,SEARCH("榮",E33)-1,""),"榮","")&amp;""&amp;")",""))</f>
        <v/>
      </c>
      <c r="F932" s="65" t="str">
        <f ca="1">CONCATENATE(IF(AND(LEN(F931)&gt;=1,F931&lt;&gt;".",COUNTIF(F33:F$73,"*榮*")&gt;0),".",""),IF(F33="榮",$A932,""),IF(AND(LEN(F33)&gt;=2,ISNUMBER(SEARCH("榮",F33))),$A932&amp;"("&amp;SUBSTITUTE(REPLACE(F33,1,SEARCH("榮",F33)-1,""),"榮","")&amp;""&amp;")",""))</f>
        <v/>
      </c>
      <c r="G932" s="65" t="str">
        <f ca="1">CONCATENATE(IF(AND(LEN(G931)&gt;=1,G931&lt;&gt;".",COUNTIF(G33:G$73,"*榮*")&gt;0),".",""),IF(G33="榮",$A932,""),IF(AND(LEN(G33)&gt;=2,ISNUMBER(SEARCH("榮",G33))),$A932&amp;"("&amp;SUBSTITUTE(REPLACE(G33,1,SEARCH("榮",G33)-1,""),"榮","")&amp;""&amp;")",""))</f>
        <v/>
      </c>
      <c r="H932" s="65" t="str">
        <f ca="1">CONCATENATE(IF(AND(LEN(H931)&gt;=1,H931&lt;&gt;".",COUNTIF(H33:H$73,"*榮*")&gt;0),".",""),IF(H33="榮",$A932,""),IF(AND(LEN(H33)&gt;=2,ISNUMBER(SEARCH("榮",H33))),$A932&amp;"("&amp;SUBSTITUTE(REPLACE(H33,1,SEARCH("榮",H33)-1,""),"榮","")&amp;""&amp;")",""))</f>
        <v/>
      </c>
      <c r="I932" s="65" t="str">
        <f ca="1">CONCATENATE(IF(AND(LEN(I931)&gt;=1,I931&lt;&gt;".",COUNTIF(I33:I$73,"*榮*")&gt;0),".",""),IF(I33="榮",$A932,""),IF(AND(LEN(I33)&gt;=2,ISNUMBER(SEARCH("榮",I33))),$A932&amp;"("&amp;SUBSTITUTE(REPLACE(I33,1,SEARCH("榮",I33)-1,""),"榮","")&amp;""&amp;")",""))</f>
        <v/>
      </c>
      <c r="J932" s="65" t="str">
        <f ca="1">CONCATENATE(IF(AND(LEN(J931)&gt;=1,J931&lt;&gt;".",COUNTIF(J33:J$73,"*榮*")&gt;0),".",""),IF(J33="榮",$A932,""),IF(AND(LEN(J33)&gt;=2,ISNUMBER(SEARCH("榮",J33))),$A932&amp;"("&amp;SUBSTITUTE(REPLACE(J33,1,SEARCH("榮",J33)-1,""),"榮","")&amp;""&amp;")",""))</f>
        <v/>
      </c>
      <c r="K932" s="65" t="str">
        <f ca="1">CONCATENATE(IF(AND(LEN(K931)&gt;=1,K931&lt;&gt;".",COUNTIF(K33:K$73,"*榮*")&gt;0),".",""),IF(K33="榮",$A932,""),IF(AND(LEN(K33)&gt;=2,ISNUMBER(SEARCH("榮",K33))),$A932&amp;"("&amp;SUBSTITUTE(REPLACE(K33,1,SEARCH("榮",K33)-1,""),"榮","")&amp;""&amp;")",""))</f>
        <v/>
      </c>
      <c r="L932" s="65" t="str">
        <f ca="1">CONCATENATE(IF(AND(LEN(L931)&gt;=1,L931&lt;&gt;".",COUNTIF(L33:L$73,"*榮*")&gt;0),".",""),IF(L33="榮",$A932,""),IF(AND(LEN(L33)&gt;=2,ISNUMBER(SEARCH("榮",L33))),$A932&amp;"("&amp;SUBSTITUTE(REPLACE(L33,1,SEARCH("榮",L33)-1,""),"榮","")&amp;""&amp;")",""))</f>
        <v/>
      </c>
      <c r="M932" s="65" t="str">
        <f ca="1">CONCATENATE(IF(AND(LEN(M931)&gt;=1,M931&lt;&gt;".",COUNTIF(M33:M$73,"*榮*")&gt;0),".",""),IF(M33="榮",$A932,""),IF(AND(LEN(M33)&gt;=2,ISNUMBER(SEARCH("榮",M33))),$A932&amp;"("&amp;SUBSTITUTE(REPLACE(M33,1,SEARCH("榮",M33)-1,""),"榮","")&amp;""&amp;")",""))</f>
        <v/>
      </c>
      <c r="N932" s="65" t="str">
        <f ca="1">CONCATENATE(IF(AND(LEN(N931)&gt;=1,N931&lt;&gt;".",COUNTIF(N33:N$73,"*榮*")&gt;0),".",""),IF(N33="榮",$A932,""),IF(AND(LEN(N33)&gt;=2,ISNUMBER(SEARCH("榮",N33))),$A932&amp;"("&amp;SUBSTITUTE(REPLACE(N33,1,SEARCH("榮",N33)-1,""),"榮","")&amp;""&amp;")",""))</f>
        <v/>
      </c>
      <c r="O932" s="65" t="str">
        <f ca="1">CONCATENATE(IF(AND(LEN(O931)&gt;=1,O931&lt;&gt;".",COUNTIF(O33:O$73,"*榮*")&gt;0),".",""),IF(O33="榮",$A932,""),IF(AND(LEN(O33)&gt;=2,ISNUMBER(SEARCH("榮",O33))),$A932&amp;"("&amp;SUBSTITUTE(REPLACE(O33,1,SEARCH("榮",O33)-1,""),"榮","")&amp;""&amp;")",""))</f>
        <v/>
      </c>
      <c r="P932" s="65" t="str">
        <f ca="1">CONCATENATE(IF(AND(LEN(P931)&gt;=1,P931&lt;&gt;".",COUNTIF(P33:P$73,"*榮*")&gt;0),".",""),IF(P33="榮",$A932,""),IF(AND(LEN(P33)&gt;=2,ISNUMBER(SEARCH("榮",P33))),$A932&amp;"("&amp;SUBSTITUTE(REPLACE(P33,1,SEARCH("榮",P33)-1,""),"榮","")&amp;""&amp;")",""))</f>
        <v/>
      </c>
      <c r="Q932" s="65" t="str">
        <f ca="1">CONCATENATE(IF(AND(LEN(Q931)&gt;=1,Q931&lt;&gt;".",COUNTIF(Q33:Q$73,"*榮*")&gt;0),".",""),IF(Q33="榮",$A932,""),IF(AND(LEN(Q33)&gt;=2,ISNUMBER(SEARCH("榮",Q33))),$A932&amp;"("&amp;SUBSTITUTE(REPLACE(Q33,1,SEARCH("榮",Q33)-1,""),"榮","")&amp;""&amp;")",""))</f>
        <v/>
      </c>
      <c r="R932" s="65" t="str">
        <f ca="1">CONCATENATE(IF(AND(LEN(R931)&gt;=1,R931&lt;&gt;".",COUNTIF(R33:R$73,"*榮*")&gt;0),".",""),IF(R33="榮",$A932,""),IF(AND(LEN(R33)&gt;=2,ISNUMBER(SEARCH("榮",R33))),$A932&amp;"("&amp;SUBSTITUTE(REPLACE(R33,1,SEARCH("榮",R33)-1,""),"榮","")&amp;""&amp;")",""))</f>
        <v/>
      </c>
      <c r="S932" s="65" t="str">
        <f ca="1">CONCATENATE(IF(AND(LEN(S931)&gt;=1,S931&lt;&gt;".",COUNTIF(S33:S$73,"*榮*")&gt;0),".",""),IF(S33="榮",$A932,""),IF(AND(LEN(S33)&gt;=2,ISNUMBER(SEARCH("榮",S33))),$A932&amp;"("&amp;SUBSTITUTE(REPLACE(S33,1,SEARCH("榮",S33)-1,""),"榮","")&amp;""&amp;")",""))</f>
        <v/>
      </c>
      <c r="T932" s="65" t="str">
        <f ca="1">CONCATENATE(IF(AND(LEN(T931)&gt;=1,T931&lt;&gt;".",COUNTIF(T33:T$73,"*榮*")&gt;0),".",""),IF(T33="榮",$A932,""),IF(AND(LEN(T33)&gt;=2,ISNUMBER(SEARCH("榮",T33))),$A932&amp;"("&amp;SUBSTITUTE(REPLACE(T33,1,SEARCH("榮",T33)-1,""),"榮","")&amp;""&amp;")",""))</f>
        <v/>
      </c>
      <c r="U932" s="65" t="str">
        <f ca="1">CONCATENATE(IF(AND(LEN(U931)&gt;=1,U931&lt;&gt;".",COUNTIF(U33:U$73,"*榮*")&gt;0),".",""),IF(U33="榮",$A932,""),IF(AND(LEN(U33)&gt;=2,ISNUMBER(SEARCH("榮",U33))),$A932&amp;"("&amp;SUBSTITUTE(REPLACE(U33,1,SEARCH("榮",U33)-1,""),"榮","")&amp;""&amp;")",""))</f>
        <v/>
      </c>
      <c r="V932" s="65" t="str">
        <f ca="1">CONCATENATE(IF(AND(LEN(V931)&gt;=1,V931&lt;&gt;".",COUNTIF(V33:V$73,"*榮*")&gt;0),".",""),IF(V33="榮",$A932,""),IF(AND(LEN(V33)&gt;=2,ISNUMBER(SEARCH("榮",V33))),$A932&amp;"("&amp;SUBSTITUTE(REPLACE(V33,1,SEARCH("榮",V33)-1,""),"榮","")&amp;""&amp;")",""))</f>
        <v/>
      </c>
      <c r="W932" s="65" t="str">
        <f ca="1">CONCATENATE(IF(AND(LEN(W931)&gt;=1,W931&lt;&gt;".",COUNTIF(W33:W$73,"*榮*")&gt;0),".",""),IF(W33="榮",$A932,""),IF(AND(LEN(W33)&gt;=2,ISNUMBER(SEARCH("榮",W33))),$A932&amp;"("&amp;SUBSTITUTE(REPLACE(W33,1,SEARCH("榮",W33)-1,""),"榮","")&amp;""&amp;")",""))</f>
        <v/>
      </c>
      <c r="X932" s="65" t="str">
        <f ca="1">CONCATENATE(IF(AND(LEN(X931)&gt;=1,X931&lt;&gt;".",COUNTIF(X33:X$73,"*榮*")&gt;0),".",""),IF(X33="榮",$A932,""),IF(AND(LEN(X33)&gt;=2,ISNUMBER(SEARCH("榮",X33))),$A932&amp;"("&amp;SUBSTITUTE(REPLACE(X33,1,SEARCH("榮",X33)-1,""),"榮","")&amp;""&amp;")",""))</f>
        <v/>
      </c>
      <c r="Y932" s="65" t="str">
        <f ca="1">CONCATENATE(IF(AND(LEN(Y931)&gt;=1,Y931&lt;&gt;".",COUNTIF(Y33:Y$73,"*榮*")&gt;0),".",""),IF(Y33="榮",$A932,""),IF(AND(LEN(Y33)&gt;=2,ISNUMBER(SEARCH("榮",Y33))),$A932&amp;"("&amp;SUBSTITUTE(REPLACE(Y33,1,SEARCH("榮",Y33)-1,""),"榮","")&amp;""&amp;")",""))</f>
        <v/>
      </c>
      <c r="Z932" s="65" t="str">
        <f ca="1">CONCATENATE(IF(AND(LEN(Z931)&gt;=1,Z931&lt;&gt;".",COUNTIF(Z33:Z$73,"*榮*")&gt;0),".",""),IF(Z33="榮",$A932,""),IF(AND(LEN(Z33)&gt;=2,ISNUMBER(SEARCH("榮",Z33))),$A932&amp;"("&amp;SUBSTITUTE(REPLACE(Z33,1,SEARCH("榮",Z33)-1,""),"榮","")&amp;""&amp;")",""))</f>
        <v/>
      </c>
      <c r="AA932" s="65" t="str">
        <f ca="1">CONCATENATE(IF(AND(LEN(AA931)&gt;=1,AA931&lt;&gt;".",COUNTIF(AA33:AA$73,"*榮*")&gt;0),".",""),IF(AA33="榮",$A932,""),IF(AND(LEN(AA33)&gt;=2,ISNUMBER(SEARCH("榮",AA33))),$A932&amp;"("&amp;SUBSTITUTE(REPLACE(AA33,1,SEARCH("榮",AA33)-1,""),"榮","")&amp;""&amp;")",""))</f>
        <v/>
      </c>
      <c r="AB932" s="65" t="str">
        <f ca="1">CONCATENATE(IF(AND(LEN(AB931)&gt;=1,AB931&lt;&gt;".",COUNTIF(AB33:AB$73,"*榮*")&gt;0),".",""),IF(AB33="榮",$A932,""),IF(AND(LEN(AB33)&gt;=2,ISNUMBER(SEARCH("榮",AB33))),$A932&amp;"("&amp;SUBSTITUTE(REPLACE(AB33,1,SEARCH("榮",AB33)-1,""),"榮","")&amp;""&amp;")",""))</f>
        <v/>
      </c>
      <c r="AC932" s="65" t="str">
        <f ca="1">CONCATENATE(IF(AND(LEN(AC931)&gt;=1,AC931&lt;&gt;".",COUNTIF(AC33:AC$73,"*榮*")&gt;0),".",""),IF(AC33="榮",$A932,""),IF(AND(LEN(AC33)&gt;=2,ISNUMBER(SEARCH("榮",AC33))),$A932&amp;"("&amp;SUBSTITUTE(REPLACE(AC33,1,SEARCH("榮",AC33)-1,""),"榮","")&amp;""&amp;")",""))</f>
        <v/>
      </c>
      <c r="AD932" s="65" t="str">
        <f ca="1">CONCATENATE(IF(AND(LEN(AD931)&gt;=1,AD931&lt;&gt;".",COUNTIF(AD33:AD$73,"*榮*")&gt;0),".",""),IF(AD33="榮",$A932,""),IF(AND(LEN(AD33)&gt;=2,ISNUMBER(SEARCH("榮",AD33))),$A932&amp;"("&amp;SUBSTITUTE(REPLACE(AD33,1,SEARCH("榮",AD33)-1,""),"榮","")&amp;""&amp;")",""))</f>
        <v/>
      </c>
      <c r="AE932" s="65" t="str">
        <f ca="1">CONCATENATE(IF(AND(LEN(AE931)&gt;=1,AE931&lt;&gt;".",COUNTIF(AE33:AE$73,"*榮*")&gt;0),".",""),IF(AE33="榮",$A932,""),IF(AND(LEN(AE33)&gt;=2,ISNUMBER(SEARCH("榮",AE33))),$A932&amp;"("&amp;SUBSTITUTE(REPLACE(AE33,1,SEARCH("榮",AE33)-1,""),"榮","")&amp;""&amp;")",""))</f>
        <v/>
      </c>
      <c r="AF932" s="65" t="str">
        <f ca="1">CONCATENATE(IF(AND(LEN(AF931)&gt;=1,AF931&lt;&gt;".",COUNTIF(AF33:AF$73,"*榮*")&gt;0),".",""),IF(AF33="榮",$A932,""),IF(AND(LEN(AF33)&gt;=2,ISNUMBER(SEARCH("榮",AF33))),$A932&amp;"("&amp;SUBSTITUTE(REPLACE(AF33,1,SEARCH("榮",AF33)-1,""),"榮","")&amp;""&amp;")",""))</f>
        <v/>
      </c>
      <c r="AG932" s="65" t="str">
        <f ca="1">CONCATENATE(IF(AND(LEN(AG931)&gt;=1,AG931&lt;&gt;".",COUNTIF(AG33:AG$73,"*榮*")&gt;0),".",""),IF(AG33="榮",$A932,""),IF(AND(LEN(AG33)&gt;=2,ISNUMBER(SEARCH("榮",AG33))),$A932&amp;"("&amp;SUBSTITUTE(REPLACE(AG33,1,SEARCH("榮",AG33)-1,""),"榮","")&amp;""&amp;")",""))</f>
        <v/>
      </c>
      <c r="AH932" s="65"/>
      <c r="AI932" s="65"/>
      <c r="AJ932" s="65"/>
    </row>
    <row r="933" spans="1:36">
      <c r="A933" s="65">
        <f t="shared" si="74"/>
        <v>33</v>
      </c>
      <c r="B933" s="65" t="str">
        <f t="shared" si="74"/>
        <v>董勁亨</v>
      </c>
      <c r="C933" s="65" t="str">
        <f ca="1">CONCATENATE(IF(AND(LEN(C932)&gt;=1,C932&lt;&gt;".",COUNTIF(C34:C$73,"*榮*")&gt;0),".",""),IF(C34="榮",$A933,""),IF(AND(LEN(C34)&gt;=2,ISNUMBER(SEARCH("榮",C34))),$A933&amp;"("&amp;SUBSTITUTE(REPLACE(C34,1,SEARCH("榮",C34)-1,""),"榮","")&amp;""&amp;")",""))</f>
        <v/>
      </c>
      <c r="D933" s="65" t="str">
        <f ca="1">CONCATENATE(IF(AND(LEN(D932)&gt;=1,D932&lt;&gt;".",COUNTIF(D34:D$73,"*榮*")&gt;0),".",""),IF(D34="榮",$A933,""),IF(AND(LEN(D34)&gt;=2,ISNUMBER(SEARCH("榮",D34))),$A933&amp;"("&amp;SUBSTITUTE(REPLACE(D34,1,SEARCH("榮",D34)-1,""),"榮","")&amp;""&amp;")",""))</f>
        <v/>
      </c>
      <c r="E933" s="65" t="str">
        <f ca="1">CONCATENATE(IF(AND(LEN(E932)&gt;=1,E932&lt;&gt;".",COUNTIF(E34:E$73,"*榮*")&gt;0),".",""),IF(E34="榮",$A933,""),IF(AND(LEN(E34)&gt;=2,ISNUMBER(SEARCH("榮",E34))),$A933&amp;"("&amp;SUBSTITUTE(REPLACE(E34,1,SEARCH("榮",E34)-1,""),"榮","")&amp;""&amp;")",""))</f>
        <v/>
      </c>
      <c r="F933" s="65" t="str">
        <f ca="1">CONCATENATE(IF(AND(LEN(F932)&gt;=1,F932&lt;&gt;".",COUNTIF(F34:F$73,"*榮*")&gt;0),".",""),IF(F34="榮",$A933,""),IF(AND(LEN(F34)&gt;=2,ISNUMBER(SEARCH("榮",F34))),$A933&amp;"("&amp;SUBSTITUTE(REPLACE(F34,1,SEARCH("榮",F34)-1,""),"榮","")&amp;""&amp;")",""))</f>
        <v/>
      </c>
      <c r="G933" s="65" t="str">
        <f ca="1">CONCATENATE(IF(AND(LEN(G932)&gt;=1,G932&lt;&gt;".",COUNTIF(G34:G$73,"*榮*")&gt;0),".",""),IF(G34="榮",$A933,""),IF(AND(LEN(G34)&gt;=2,ISNUMBER(SEARCH("榮",G34))),$A933&amp;"("&amp;SUBSTITUTE(REPLACE(G34,1,SEARCH("榮",G34)-1,""),"榮","")&amp;""&amp;")",""))</f>
        <v/>
      </c>
      <c r="H933" s="65" t="str">
        <f ca="1">CONCATENATE(IF(AND(LEN(H932)&gt;=1,H932&lt;&gt;".",COUNTIF(H34:H$73,"*榮*")&gt;0),".",""),IF(H34="榮",$A933,""),IF(AND(LEN(H34)&gt;=2,ISNUMBER(SEARCH("榮",H34))),$A933&amp;"("&amp;SUBSTITUTE(REPLACE(H34,1,SEARCH("榮",H34)-1,""),"榮","")&amp;""&amp;")",""))</f>
        <v/>
      </c>
      <c r="I933" s="65" t="str">
        <f ca="1">CONCATENATE(IF(AND(LEN(I932)&gt;=1,I932&lt;&gt;".",COUNTIF(I34:I$73,"*榮*")&gt;0),".",""),IF(I34="榮",$A933,""),IF(AND(LEN(I34)&gt;=2,ISNUMBER(SEARCH("榮",I34))),$A933&amp;"("&amp;SUBSTITUTE(REPLACE(I34,1,SEARCH("榮",I34)-1,""),"榮","")&amp;""&amp;")",""))</f>
        <v/>
      </c>
      <c r="J933" s="65" t="str">
        <f ca="1">CONCATENATE(IF(AND(LEN(J932)&gt;=1,J932&lt;&gt;".",COUNTIF(J34:J$73,"*榮*")&gt;0),".",""),IF(J34="榮",$A933,""),IF(AND(LEN(J34)&gt;=2,ISNUMBER(SEARCH("榮",J34))),$A933&amp;"("&amp;SUBSTITUTE(REPLACE(J34,1,SEARCH("榮",J34)-1,""),"榮","")&amp;""&amp;")",""))</f>
        <v/>
      </c>
      <c r="K933" s="65" t="str">
        <f ca="1">CONCATENATE(IF(AND(LEN(K932)&gt;=1,K932&lt;&gt;".",COUNTIF(K34:K$73,"*榮*")&gt;0),".",""),IF(K34="榮",$A933,""),IF(AND(LEN(K34)&gt;=2,ISNUMBER(SEARCH("榮",K34))),$A933&amp;"("&amp;SUBSTITUTE(REPLACE(K34,1,SEARCH("榮",K34)-1,""),"榮","")&amp;""&amp;")",""))</f>
        <v/>
      </c>
      <c r="L933" s="65" t="str">
        <f ca="1">CONCATENATE(IF(AND(LEN(L932)&gt;=1,L932&lt;&gt;".",COUNTIF(L34:L$73,"*榮*")&gt;0),".",""),IF(L34="榮",$A933,""),IF(AND(LEN(L34)&gt;=2,ISNUMBER(SEARCH("榮",L34))),$A933&amp;"("&amp;SUBSTITUTE(REPLACE(L34,1,SEARCH("榮",L34)-1,""),"榮","")&amp;""&amp;")",""))</f>
        <v/>
      </c>
      <c r="M933" s="65" t="str">
        <f ca="1">CONCATENATE(IF(AND(LEN(M932)&gt;=1,M932&lt;&gt;".",COUNTIF(M34:M$73,"*榮*")&gt;0),".",""),IF(M34="榮",$A933,""),IF(AND(LEN(M34)&gt;=2,ISNUMBER(SEARCH("榮",M34))),$A933&amp;"("&amp;SUBSTITUTE(REPLACE(M34,1,SEARCH("榮",M34)-1,""),"榮","")&amp;""&amp;")",""))</f>
        <v/>
      </c>
      <c r="N933" s="65" t="str">
        <f ca="1">CONCATENATE(IF(AND(LEN(N932)&gt;=1,N932&lt;&gt;".",COUNTIF(N34:N$73,"*榮*")&gt;0),".",""),IF(N34="榮",$A933,""),IF(AND(LEN(N34)&gt;=2,ISNUMBER(SEARCH("榮",N34))),$A933&amp;"("&amp;SUBSTITUTE(REPLACE(N34,1,SEARCH("榮",N34)-1,""),"榮","")&amp;""&amp;")",""))</f>
        <v/>
      </c>
      <c r="O933" s="65" t="str">
        <f ca="1">CONCATENATE(IF(AND(LEN(O932)&gt;=1,O932&lt;&gt;".",COUNTIF(O34:O$73,"*榮*")&gt;0),".",""),IF(O34="榮",$A933,""),IF(AND(LEN(O34)&gt;=2,ISNUMBER(SEARCH("榮",O34))),$A933&amp;"("&amp;SUBSTITUTE(REPLACE(O34,1,SEARCH("榮",O34)-1,""),"榮","")&amp;""&amp;")",""))</f>
        <v/>
      </c>
      <c r="P933" s="65" t="str">
        <f ca="1">CONCATENATE(IF(AND(LEN(P932)&gt;=1,P932&lt;&gt;".",COUNTIF(P34:P$73,"*榮*")&gt;0),".",""),IF(P34="榮",$A933,""),IF(AND(LEN(P34)&gt;=2,ISNUMBER(SEARCH("榮",P34))),$A933&amp;"("&amp;SUBSTITUTE(REPLACE(P34,1,SEARCH("榮",P34)-1,""),"榮","")&amp;""&amp;")",""))</f>
        <v/>
      </c>
      <c r="Q933" s="65" t="str">
        <f ca="1">CONCATENATE(IF(AND(LEN(Q932)&gt;=1,Q932&lt;&gt;".",COUNTIF(Q34:Q$73,"*榮*")&gt;0),".",""),IF(Q34="榮",$A933,""),IF(AND(LEN(Q34)&gt;=2,ISNUMBER(SEARCH("榮",Q34))),$A933&amp;"("&amp;SUBSTITUTE(REPLACE(Q34,1,SEARCH("榮",Q34)-1,""),"榮","")&amp;""&amp;")",""))</f>
        <v/>
      </c>
      <c r="R933" s="65" t="str">
        <f ca="1">CONCATENATE(IF(AND(LEN(R932)&gt;=1,R932&lt;&gt;".",COUNTIF(R34:R$73,"*榮*")&gt;0),".",""),IF(R34="榮",$A933,""),IF(AND(LEN(R34)&gt;=2,ISNUMBER(SEARCH("榮",R34))),$A933&amp;"("&amp;SUBSTITUTE(REPLACE(R34,1,SEARCH("榮",R34)-1,""),"榮","")&amp;""&amp;")",""))</f>
        <v/>
      </c>
      <c r="S933" s="65" t="str">
        <f ca="1">CONCATENATE(IF(AND(LEN(S932)&gt;=1,S932&lt;&gt;".",COUNTIF(S34:S$73,"*榮*")&gt;0),".",""),IF(S34="榮",$A933,""),IF(AND(LEN(S34)&gt;=2,ISNUMBER(SEARCH("榮",S34))),$A933&amp;"("&amp;SUBSTITUTE(REPLACE(S34,1,SEARCH("榮",S34)-1,""),"榮","")&amp;""&amp;")",""))</f>
        <v/>
      </c>
      <c r="T933" s="65" t="str">
        <f ca="1">CONCATENATE(IF(AND(LEN(T932)&gt;=1,T932&lt;&gt;".",COUNTIF(T34:T$73,"*榮*")&gt;0),".",""),IF(T34="榮",$A933,""),IF(AND(LEN(T34)&gt;=2,ISNUMBER(SEARCH("榮",T34))),$A933&amp;"("&amp;SUBSTITUTE(REPLACE(T34,1,SEARCH("榮",T34)-1,""),"榮","")&amp;""&amp;")",""))</f>
        <v/>
      </c>
      <c r="U933" s="65" t="str">
        <f ca="1">CONCATENATE(IF(AND(LEN(U932)&gt;=1,U932&lt;&gt;".",COUNTIF(U34:U$73,"*榮*")&gt;0),".",""),IF(U34="榮",$A933,""),IF(AND(LEN(U34)&gt;=2,ISNUMBER(SEARCH("榮",U34))),$A933&amp;"("&amp;SUBSTITUTE(REPLACE(U34,1,SEARCH("榮",U34)-1,""),"榮","")&amp;""&amp;")",""))</f>
        <v/>
      </c>
      <c r="V933" s="65" t="str">
        <f ca="1">CONCATENATE(IF(AND(LEN(V932)&gt;=1,V932&lt;&gt;".",COUNTIF(V34:V$73,"*榮*")&gt;0),".",""),IF(V34="榮",$A933,""),IF(AND(LEN(V34)&gt;=2,ISNUMBER(SEARCH("榮",V34))),$A933&amp;"("&amp;SUBSTITUTE(REPLACE(V34,1,SEARCH("榮",V34)-1,""),"榮","")&amp;""&amp;")",""))</f>
        <v/>
      </c>
      <c r="W933" s="65" t="str">
        <f ca="1">CONCATENATE(IF(AND(LEN(W932)&gt;=1,W932&lt;&gt;".",COUNTIF(W34:W$73,"*榮*")&gt;0),".",""),IF(W34="榮",$A933,""),IF(AND(LEN(W34)&gt;=2,ISNUMBER(SEARCH("榮",W34))),$A933&amp;"("&amp;SUBSTITUTE(REPLACE(W34,1,SEARCH("榮",W34)-1,""),"榮","")&amp;""&amp;")",""))</f>
        <v/>
      </c>
      <c r="X933" s="65" t="str">
        <f ca="1">CONCATENATE(IF(AND(LEN(X932)&gt;=1,X932&lt;&gt;".",COUNTIF(X34:X$73,"*榮*")&gt;0),".",""),IF(X34="榮",$A933,""),IF(AND(LEN(X34)&gt;=2,ISNUMBER(SEARCH("榮",X34))),$A933&amp;"("&amp;SUBSTITUTE(REPLACE(X34,1,SEARCH("榮",X34)-1,""),"榮","")&amp;""&amp;")",""))</f>
        <v/>
      </c>
      <c r="Y933" s="65" t="str">
        <f ca="1">CONCATENATE(IF(AND(LEN(Y932)&gt;=1,Y932&lt;&gt;".",COUNTIF(Y34:Y$73,"*榮*")&gt;0),".",""),IF(Y34="榮",$A933,""),IF(AND(LEN(Y34)&gt;=2,ISNUMBER(SEARCH("榮",Y34))),$A933&amp;"("&amp;SUBSTITUTE(REPLACE(Y34,1,SEARCH("榮",Y34)-1,""),"榮","")&amp;""&amp;")",""))</f>
        <v/>
      </c>
      <c r="Z933" s="65" t="str">
        <f ca="1">CONCATENATE(IF(AND(LEN(Z932)&gt;=1,Z932&lt;&gt;".",COUNTIF(Z34:Z$73,"*榮*")&gt;0),".",""),IF(Z34="榮",$A933,""),IF(AND(LEN(Z34)&gt;=2,ISNUMBER(SEARCH("榮",Z34))),$A933&amp;"("&amp;SUBSTITUTE(REPLACE(Z34,1,SEARCH("榮",Z34)-1,""),"榮","")&amp;""&amp;")",""))</f>
        <v/>
      </c>
      <c r="AA933" s="65" t="str">
        <f ca="1">CONCATENATE(IF(AND(LEN(AA932)&gt;=1,AA932&lt;&gt;".",COUNTIF(AA34:AA$73,"*榮*")&gt;0),".",""),IF(AA34="榮",$A933,""),IF(AND(LEN(AA34)&gt;=2,ISNUMBER(SEARCH("榮",AA34))),$A933&amp;"("&amp;SUBSTITUTE(REPLACE(AA34,1,SEARCH("榮",AA34)-1,""),"榮","")&amp;""&amp;")",""))</f>
        <v/>
      </c>
      <c r="AB933" s="65" t="str">
        <f ca="1">CONCATENATE(IF(AND(LEN(AB932)&gt;=1,AB932&lt;&gt;".",COUNTIF(AB34:AB$73,"*榮*")&gt;0),".",""),IF(AB34="榮",$A933,""),IF(AND(LEN(AB34)&gt;=2,ISNUMBER(SEARCH("榮",AB34))),$A933&amp;"("&amp;SUBSTITUTE(REPLACE(AB34,1,SEARCH("榮",AB34)-1,""),"榮","")&amp;""&amp;")",""))</f>
        <v/>
      </c>
      <c r="AC933" s="65" t="str">
        <f ca="1">CONCATENATE(IF(AND(LEN(AC932)&gt;=1,AC932&lt;&gt;".",COUNTIF(AC34:AC$73,"*榮*")&gt;0),".",""),IF(AC34="榮",$A933,""),IF(AND(LEN(AC34)&gt;=2,ISNUMBER(SEARCH("榮",AC34))),$A933&amp;"("&amp;SUBSTITUTE(REPLACE(AC34,1,SEARCH("榮",AC34)-1,""),"榮","")&amp;""&amp;")",""))</f>
        <v/>
      </c>
      <c r="AD933" s="65" t="str">
        <f ca="1">CONCATENATE(IF(AND(LEN(AD932)&gt;=1,AD932&lt;&gt;".",COUNTIF(AD34:AD$73,"*榮*")&gt;0),".",""),IF(AD34="榮",$A933,""),IF(AND(LEN(AD34)&gt;=2,ISNUMBER(SEARCH("榮",AD34))),$A933&amp;"("&amp;SUBSTITUTE(REPLACE(AD34,1,SEARCH("榮",AD34)-1,""),"榮","")&amp;""&amp;")",""))</f>
        <v/>
      </c>
      <c r="AE933" s="65" t="str">
        <f ca="1">CONCATENATE(IF(AND(LEN(AE932)&gt;=1,AE932&lt;&gt;".",COUNTIF(AE34:AE$73,"*榮*")&gt;0),".",""),IF(AE34="榮",$A933,""),IF(AND(LEN(AE34)&gt;=2,ISNUMBER(SEARCH("榮",AE34))),$A933&amp;"("&amp;SUBSTITUTE(REPLACE(AE34,1,SEARCH("榮",AE34)-1,""),"榮","")&amp;""&amp;")",""))</f>
        <v/>
      </c>
      <c r="AF933" s="65" t="str">
        <f ca="1">CONCATENATE(IF(AND(LEN(AF932)&gt;=1,AF932&lt;&gt;".",COUNTIF(AF34:AF$73,"*榮*")&gt;0),".",""),IF(AF34="榮",$A933,""),IF(AND(LEN(AF34)&gt;=2,ISNUMBER(SEARCH("榮",AF34))),$A933&amp;"("&amp;SUBSTITUTE(REPLACE(AF34,1,SEARCH("榮",AF34)-1,""),"榮","")&amp;""&amp;")",""))</f>
        <v/>
      </c>
      <c r="AG933" s="65" t="str">
        <f ca="1">CONCATENATE(IF(AND(LEN(AG932)&gt;=1,AG932&lt;&gt;".",COUNTIF(AG34:AG$73,"*榮*")&gt;0),".",""),IF(AG34="榮",$A933,""),IF(AND(LEN(AG34)&gt;=2,ISNUMBER(SEARCH("榮",AG34))),$A933&amp;"("&amp;SUBSTITUTE(REPLACE(AG34,1,SEARCH("榮",AG34)-1,""),"榮","")&amp;""&amp;")",""))</f>
        <v/>
      </c>
      <c r="AH933" s="65"/>
      <c r="AI933" s="65"/>
      <c r="AJ933" s="65"/>
    </row>
    <row r="934" spans="1:36">
      <c r="A934" s="65">
        <f t="shared" si="74"/>
        <v>34</v>
      </c>
      <c r="B934" s="65" t="str">
        <f t="shared" si="74"/>
        <v>黃慕陽</v>
      </c>
      <c r="C934" s="65" t="str">
        <f ca="1">CONCATENATE(IF(AND(LEN(C933)&gt;=1,C933&lt;&gt;".",COUNTIF(C35:C$73,"*榮*")&gt;0),".",""),IF(C35="榮",$A934,""),IF(AND(LEN(C35)&gt;=2,ISNUMBER(SEARCH("榮",C35))),$A934&amp;"("&amp;SUBSTITUTE(REPLACE(C35,1,SEARCH("榮",C35)-1,""),"榮","")&amp;""&amp;")",""))</f>
        <v/>
      </c>
      <c r="D934" s="65" t="str">
        <f ca="1">CONCATENATE(IF(AND(LEN(D933)&gt;=1,D933&lt;&gt;".",COUNTIF(D35:D$73,"*榮*")&gt;0),".",""),IF(D35="榮",$A934,""),IF(AND(LEN(D35)&gt;=2,ISNUMBER(SEARCH("榮",D35))),$A934&amp;"("&amp;SUBSTITUTE(REPLACE(D35,1,SEARCH("榮",D35)-1,""),"榮","")&amp;""&amp;")",""))</f>
        <v/>
      </c>
      <c r="E934" s="65" t="str">
        <f ca="1">CONCATENATE(IF(AND(LEN(E933)&gt;=1,E933&lt;&gt;".",COUNTIF(E35:E$73,"*榮*")&gt;0),".",""),IF(E35="榮",$A934,""),IF(AND(LEN(E35)&gt;=2,ISNUMBER(SEARCH("榮",E35))),$A934&amp;"("&amp;SUBSTITUTE(REPLACE(E35,1,SEARCH("榮",E35)-1,""),"榮","")&amp;""&amp;")",""))</f>
        <v/>
      </c>
      <c r="F934" s="65" t="str">
        <f ca="1">CONCATENATE(IF(AND(LEN(F933)&gt;=1,F933&lt;&gt;".",COUNTIF(F35:F$73,"*榮*")&gt;0),".",""),IF(F35="榮",$A934,""),IF(AND(LEN(F35)&gt;=2,ISNUMBER(SEARCH("榮",F35))),$A934&amp;"("&amp;SUBSTITUTE(REPLACE(F35,1,SEARCH("榮",F35)-1,""),"榮","")&amp;""&amp;")",""))</f>
        <v/>
      </c>
      <c r="G934" s="65" t="str">
        <f ca="1">CONCATENATE(IF(AND(LEN(G933)&gt;=1,G933&lt;&gt;".",COUNTIF(G35:G$73,"*榮*")&gt;0),".",""),IF(G35="榮",$A934,""),IF(AND(LEN(G35)&gt;=2,ISNUMBER(SEARCH("榮",G35))),$A934&amp;"("&amp;SUBSTITUTE(REPLACE(G35,1,SEARCH("榮",G35)-1,""),"榮","")&amp;""&amp;")",""))</f>
        <v/>
      </c>
      <c r="H934" s="65" t="str">
        <f ca="1">CONCATENATE(IF(AND(LEN(H933)&gt;=1,H933&lt;&gt;".",COUNTIF(H35:H$73,"*榮*")&gt;0),".",""),IF(H35="榮",$A934,""),IF(AND(LEN(H35)&gt;=2,ISNUMBER(SEARCH("榮",H35))),$A934&amp;"("&amp;SUBSTITUTE(REPLACE(H35,1,SEARCH("榮",H35)-1,""),"榮","")&amp;""&amp;")",""))</f>
        <v/>
      </c>
      <c r="I934" s="65" t="str">
        <f ca="1">CONCATENATE(IF(AND(LEN(I933)&gt;=1,I933&lt;&gt;".",COUNTIF(I35:I$73,"*榮*")&gt;0),".",""),IF(I35="榮",$A934,""),IF(AND(LEN(I35)&gt;=2,ISNUMBER(SEARCH("榮",I35))),$A934&amp;"("&amp;SUBSTITUTE(REPLACE(I35,1,SEARCH("榮",I35)-1,""),"榮","")&amp;""&amp;")",""))</f>
        <v/>
      </c>
      <c r="J934" s="65" t="str">
        <f ca="1">CONCATENATE(IF(AND(LEN(J933)&gt;=1,J933&lt;&gt;".",COUNTIF(J35:J$73,"*榮*")&gt;0),".",""),IF(J35="榮",$A934,""),IF(AND(LEN(J35)&gt;=2,ISNUMBER(SEARCH("榮",J35))),$A934&amp;"("&amp;SUBSTITUTE(REPLACE(J35,1,SEARCH("榮",J35)-1,""),"榮","")&amp;""&amp;")",""))</f>
        <v/>
      </c>
      <c r="K934" s="65" t="str">
        <f ca="1">CONCATENATE(IF(AND(LEN(K933)&gt;=1,K933&lt;&gt;".",COUNTIF(K35:K$73,"*榮*")&gt;0),".",""),IF(K35="榮",$A934,""),IF(AND(LEN(K35)&gt;=2,ISNUMBER(SEARCH("榮",K35))),$A934&amp;"("&amp;SUBSTITUTE(REPLACE(K35,1,SEARCH("榮",K35)-1,""),"榮","")&amp;""&amp;")",""))</f>
        <v/>
      </c>
      <c r="L934" s="65" t="str">
        <f ca="1">CONCATENATE(IF(AND(LEN(L933)&gt;=1,L933&lt;&gt;".",COUNTIF(L35:L$73,"*榮*")&gt;0),".",""),IF(L35="榮",$A934,""),IF(AND(LEN(L35)&gt;=2,ISNUMBER(SEARCH("榮",L35))),$A934&amp;"("&amp;SUBSTITUTE(REPLACE(L35,1,SEARCH("榮",L35)-1,""),"榮","")&amp;""&amp;")",""))</f>
        <v/>
      </c>
      <c r="M934" s="65" t="str">
        <f ca="1">CONCATENATE(IF(AND(LEN(M933)&gt;=1,M933&lt;&gt;".",COUNTIF(M35:M$73,"*榮*")&gt;0),".",""),IF(M35="榮",$A934,""),IF(AND(LEN(M35)&gt;=2,ISNUMBER(SEARCH("榮",M35))),$A934&amp;"("&amp;SUBSTITUTE(REPLACE(M35,1,SEARCH("榮",M35)-1,""),"榮","")&amp;""&amp;")",""))</f>
        <v/>
      </c>
      <c r="N934" s="65" t="str">
        <f ca="1">CONCATENATE(IF(AND(LEN(N933)&gt;=1,N933&lt;&gt;".",COUNTIF(N35:N$73,"*榮*")&gt;0),".",""),IF(N35="榮",$A934,""),IF(AND(LEN(N35)&gt;=2,ISNUMBER(SEARCH("榮",N35))),$A934&amp;"("&amp;SUBSTITUTE(REPLACE(N35,1,SEARCH("榮",N35)-1,""),"榮","")&amp;""&amp;")",""))</f>
        <v/>
      </c>
      <c r="O934" s="65" t="str">
        <f ca="1">CONCATENATE(IF(AND(LEN(O933)&gt;=1,O933&lt;&gt;".",COUNTIF(O35:O$73,"*榮*")&gt;0),".",""),IF(O35="榮",$A934,""),IF(AND(LEN(O35)&gt;=2,ISNUMBER(SEARCH("榮",O35))),$A934&amp;"("&amp;SUBSTITUTE(REPLACE(O35,1,SEARCH("榮",O35)-1,""),"榮","")&amp;""&amp;")",""))</f>
        <v/>
      </c>
      <c r="P934" s="65" t="str">
        <f ca="1">CONCATENATE(IF(AND(LEN(P933)&gt;=1,P933&lt;&gt;".",COUNTIF(P35:P$73,"*榮*")&gt;0),".",""),IF(P35="榮",$A934,""),IF(AND(LEN(P35)&gt;=2,ISNUMBER(SEARCH("榮",P35))),$A934&amp;"("&amp;SUBSTITUTE(REPLACE(P35,1,SEARCH("榮",P35)-1,""),"榮","")&amp;""&amp;")",""))</f>
        <v/>
      </c>
      <c r="Q934" s="65" t="str">
        <f ca="1">CONCATENATE(IF(AND(LEN(Q933)&gt;=1,Q933&lt;&gt;".",COUNTIF(Q35:Q$73,"*榮*")&gt;0),".",""),IF(Q35="榮",$A934,""),IF(AND(LEN(Q35)&gt;=2,ISNUMBER(SEARCH("榮",Q35))),$A934&amp;"("&amp;SUBSTITUTE(REPLACE(Q35,1,SEARCH("榮",Q35)-1,""),"榮","")&amp;""&amp;")",""))</f>
        <v/>
      </c>
      <c r="R934" s="65" t="str">
        <f ca="1">CONCATENATE(IF(AND(LEN(R933)&gt;=1,R933&lt;&gt;".",COUNTIF(R35:R$73,"*榮*")&gt;0),".",""),IF(R35="榮",$A934,""),IF(AND(LEN(R35)&gt;=2,ISNUMBER(SEARCH("榮",R35))),$A934&amp;"("&amp;SUBSTITUTE(REPLACE(R35,1,SEARCH("榮",R35)-1,""),"榮","")&amp;""&amp;")",""))</f>
        <v/>
      </c>
      <c r="S934" s="65" t="str">
        <f ca="1">CONCATENATE(IF(AND(LEN(S933)&gt;=1,S933&lt;&gt;".",COUNTIF(S35:S$73,"*榮*")&gt;0),".",""),IF(S35="榮",$A934,""),IF(AND(LEN(S35)&gt;=2,ISNUMBER(SEARCH("榮",S35))),$A934&amp;"("&amp;SUBSTITUTE(REPLACE(S35,1,SEARCH("榮",S35)-1,""),"榮","")&amp;""&amp;")",""))</f>
        <v/>
      </c>
      <c r="T934" s="65" t="str">
        <f ca="1">CONCATENATE(IF(AND(LEN(T933)&gt;=1,T933&lt;&gt;".",COUNTIF(T35:T$73,"*榮*")&gt;0),".",""),IF(T35="榮",$A934,""),IF(AND(LEN(T35)&gt;=2,ISNUMBER(SEARCH("榮",T35))),$A934&amp;"("&amp;SUBSTITUTE(REPLACE(T35,1,SEARCH("榮",T35)-1,""),"榮","")&amp;""&amp;")",""))</f>
        <v/>
      </c>
      <c r="U934" s="65" t="str">
        <f ca="1">CONCATENATE(IF(AND(LEN(U933)&gt;=1,U933&lt;&gt;".",COUNTIF(U35:U$73,"*榮*")&gt;0),".",""),IF(U35="榮",$A934,""),IF(AND(LEN(U35)&gt;=2,ISNUMBER(SEARCH("榮",U35))),$A934&amp;"("&amp;SUBSTITUTE(REPLACE(U35,1,SEARCH("榮",U35)-1,""),"榮","")&amp;""&amp;")",""))</f>
        <v/>
      </c>
      <c r="V934" s="65" t="str">
        <f ca="1">CONCATENATE(IF(AND(LEN(V933)&gt;=1,V933&lt;&gt;".",COUNTIF(V35:V$73,"*榮*")&gt;0),".",""),IF(V35="榮",$A934,""),IF(AND(LEN(V35)&gt;=2,ISNUMBER(SEARCH("榮",V35))),$A934&amp;"("&amp;SUBSTITUTE(REPLACE(V35,1,SEARCH("榮",V35)-1,""),"榮","")&amp;""&amp;")",""))</f>
        <v/>
      </c>
      <c r="W934" s="65" t="str">
        <f ca="1">CONCATENATE(IF(AND(LEN(W933)&gt;=1,W933&lt;&gt;".",COUNTIF(W35:W$73,"*榮*")&gt;0),".",""),IF(W35="榮",$A934,""),IF(AND(LEN(W35)&gt;=2,ISNUMBER(SEARCH("榮",W35))),$A934&amp;"("&amp;SUBSTITUTE(REPLACE(W35,1,SEARCH("榮",W35)-1,""),"榮","")&amp;""&amp;")",""))</f>
        <v/>
      </c>
      <c r="X934" s="65" t="str">
        <f ca="1">CONCATENATE(IF(AND(LEN(X933)&gt;=1,X933&lt;&gt;".",COUNTIF(X35:X$73,"*榮*")&gt;0),".",""),IF(X35="榮",$A934,""),IF(AND(LEN(X35)&gt;=2,ISNUMBER(SEARCH("榮",X35))),$A934&amp;"("&amp;SUBSTITUTE(REPLACE(X35,1,SEARCH("榮",X35)-1,""),"榮","")&amp;""&amp;")",""))</f>
        <v/>
      </c>
      <c r="Y934" s="65" t="str">
        <f ca="1">CONCATENATE(IF(AND(LEN(Y933)&gt;=1,Y933&lt;&gt;".",COUNTIF(Y35:Y$73,"*榮*")&gt;0),".",""),IF(Y35="榮",$A934,""),IF(AND(LEN(Y35)&gt;=2,ISNUMBER(SEARCH("榮",Y35))),$A934&amp;"("&amp;SUBSTITUTE(REPLACE(Y35,1,SEARCH("榮",Y35)-1,""),"榮","")&amp;""&amp;")",""))</f>
        <v/>
      </c>
      <c r="Z934" s="65" t="str">
        <f ca="1">CONCATENATE(IF(AND(LEN(Z933)&gt;=1,Z933&lt;&gt;".",COUNTIF(Z35:Z$73,"*榮*")&gt;0),".",""),IF(Z35="榮",$A934,""),IF(AND(LEN(Z35)&gt;=2,ISNUMBER(SEARCH("榮",Z35))),$A934&amp;"("&amp;SUBSTITUTE(REPLACE(Z35,1,SEARCH("榮",Z35)-1,""),"榮","")&amp;""&amp;")",""))</f>
        <v/>
      </c>
      <c r="AA934" s="65" t="str">
        <f ca="1">CONCATENATE(IF(AND(LEN(AA933)&gt;=1,AA933&lt;&gt;".",COUNTIF(AA35:AA$73,"*榮*")&gt;0),".",""),IF(AA35="榮",$A934,""),IF(AND(LEN(AA35)&gt;=2,ISNUMBER(SEARCH("榮",AA35))),$A934&amp;"("&amp;SUBSTITUTE(REPLACE(AA35,1,SEARCH("榮",AA35)-1,""),"榮","")&amp;""&amp;")",""))</f>
        <v/>
      </c>
      <c r="AB934" s="65" t="str">
        <f ca="1">CONCATENATE(IF(AND(LEN(AB933)&gt;=1,AB933&lt;&gt;".",COUNTIF(AB35:AB$73,"*榮*")&gt;0),".",""),IF(AB35="榮",$A934,""),IF(AND(LEN(AB35)&gt;=2,ISNUMBER(SEARCH("榮",AB35))),$A934&amp;"("&amp;SUBSTITUTE(REPLACE(AB35,1,SEARCH("榮",AB35)-1,""),"榮","")&amp;""&amp;")",""))</f>
        <v/>
      </c>
      <c r="AC934" s="65" t="str">
        <f ca="1">CONCATENATE(IF(AND(LEN(AC933)&gt;=1,AC933&lt;&gt;".",COUNTIF(AC35:AC$73,"*榮*")&gt;0),".",""),IF(AC35="榮",$A934,""),IF(AND(LEN(AC35)&gt;=2,ISNUMBER(SEARCH("榮",AC35))),$A934&amp;"("&amp;SUBSTITUTE(REPLACE(AC35,1,SEARCH("榮",AC35)-1,""),"榮","")&amp;""&amp;")",""))</f>
        <v>34(18-22)</v>
      </c>
      <c r="AD934" s="65" t="str">
        <f ca="1">CONCATENATE(IF(AND(LEN(AD933)&gt;=1,AD933&lt;&gt;".",COUNTIF(AD35:AD$73,"*榮*")&gt;0),".",""),IF(AD35="榮",$A934,""),IF(AND(LEN(AD35)&gt;=2,ISNUMBER(SEARCH("榮",AD35))),$A934&amp;"("&amp;SUBSTITUTE(REPLACE(AD35,1,SEARCH("榮",AD35)-1,""),"榮","")&amp;""&amp;")",""))</f>
        <v/>
      </c>
      <c r="AE934" s="65" t="str">
        <f ca="1">CONCATENATE(IF(AND(LEN(AE933)&gt;=1,AE933&lt;&gt;".",COUNTIF(AE35:AE$73,"*榮*")&gt;0),".",""),IF(AE35="榮",$A934,""),IF(AND(LEN(AE35)&gt;=2,ISNUMBER(SEARCH("榮",AE35))),$A934&amp;"("&amp;SUBSTITUTE(REPLACE(AE35,1,SEARCH("榮",AE35)-1,""),"榮","")&amp;""&amp;")",""))</f>
        <v/>
      </c>
      <c r="AF934" s="65" t="str">
        <f ca="1">CONCATENATE(IF(AND(LEN(AF933)&gt;=1,AF933&lt;&gt;".",COUNTIF(AF35:AF$73,"*榮*")&gt;0),".",""),IF(AF35="榮",$A934,""),IF(AND(LEN(AF35)&gt;=2,ISNUMBER(SEARCH("榮",AF35))),$A934&amp;"("&amp;SUBSTITUTE(REPLACE(AF35,1,SEARCH("榮",AF35)-1,""),"榮","")&amp;""&amp;")",""))</f>
        <v/>
      </c>
      <c r="AG934" s="65" t="str">
        <f ca="1">CONCATENATE(IF(AND(LEN(AG933)&gt;=1,AG933&lt;&gt;".",COUNTIF(AG35:AG$73,"*榮*")&gt;0),".",""),IF(AG35="榮",$A934,""),IF(AND(LEN(AG35)&gt;=2,ISNUMBER(SEARCH("榮",AG35))),$A934&amp;"("&amp;SUBSTITUTE(REPLACE(AG35,1,SEARCH("榮",AG35)-1,""),"榮","")&amp;""&amp;")",""))</f>
        <v/>
      </c>
      <c r="AH934" s="65"/>
      <c r="AI934" s="65"/>
      <c r="AJ934" s="65"/>
    </row>
    <row r="935" spans="1:36">
      <c r="A935" s="65">
        <f t="shared" si="74"/>
        <v>35</v>
      </c>
      <c r="B935" s="65" t="str">
        <f t="shared" si="74"/>
        <v>楊昕翰</v>
      </c>
      <c r="C935" s="65" t="str">
        <f ca="1">CONCATENATE(IF(AND(LEN(C934)&gt;=1,C934&lt;&gt;".",COUNTIF(C36:C$73,"*榮*")&gt;0),".",""),IF(C36="榮",$A935,""),IF(AND(LEN(C36)&gt;=2,ISNUMBER(SEARCH("榮",C36))),$A935&amp;"("&amp;SUBSTITUTE(REPLACE(C36,1,SEARCH("榮",C36)-1,""),"榮","")&amp;""&amp;")",""))</f>
        <v/>
      </c>
      <c r="D935" s="65" t="str">
        <f ca="1">CONCATENATE(IF(AND(LEN(D934)&gt;=1,D934&lt;&gt;".",COUNTIF(D36:D$73,"*榮*")&gt;0),".",""),IF(D36="榮",$A935,""),IF(AND(LEN(D36)&gt;=2,ISNUMBER(SEARCH("榮",D36))),$A935&amp;"("&amp;SUBSTITUTE(REPLACE(D36,1,SEARCH("榮",D36)-1,""),"榮","")&amp;""&amp;")",""))</f>
        <v/>
      </c>
      <c r="E935" s="65" t="str">
        <f ca="1">CONCATENATE(IF(AND(LEN(E934)&gt;=1,E934&lt;&gt;".",COUNTIF(E36:E$73,"*榮*")&gt;0),".",""),IF(E36="榮",$A935,""),IF(AND(LEN(E36)&gt;=2,ISNUMBER(SEARCH("榮",E36))),$A935&amp;"("&amp;SUBSTITUTE(REPLACE(E36,1,SEARCH("榮",E36)-1,""),"榮","")&amp;""&amp;")",""))</f>
        <v/>
      </c>
      <c r="F935" s="65" t="str">
        <f ca="1">CONCATENATE(IF(AND(LEN(F934)&gt;=1,F934&lt;&gt;".",COUNTIF(F36:F$73,"*榮*")&gt;0),".",""),IF(F36="榮",$A935,""),IF(AND(LEN(F36)&gt;=2,ISNUMBER(SEARCH("榮",F36))),$A935&amp;"("&amp;SUBSTITUTE(REPLACE(F36,1,SEARCH("榮",F36)-1,""),"榮","")&amp;""&amp;")",""))</f>
        <v/>
      </c>
      <c r="G935" s="65" t="str">
        <f ca="1">CONCATENATE(IF(AND(LEN(G934)&gt;=1,G934&lt;&gt;".",COUNTIF(G36:G$73,"*榮*")&gt;0),".",""),IF(G36="榮",$A935,""),IF(AND(LEN(G36)&gt;=2,ISNUMBER(SEARCH("榮",G36))),$A935&amp;"("&amp;SUBSTITUTE(REPLACE(G36,1,SEARCH("榮",G36)-1,""),"榮","")&amp;""&amp;")",""))</f>
        <v/>
      </c>
      <c r="H935" s="65" t="str">
        <f ca="1">CONCATENATE(IF(AND(LEN(H934)&gt;=1,H934&lt;&gt;".",COUNTIF(H36:H$73,"*榮*")&gt;0),".",""),IF(H36="榮",$A935,""),IF(AND(LEN(H36)&gt;=2,ISNUMBER(SEARCH("榮",H36))),$A935&amp;"("&amp;SUBSTITUTE(REPLACE(H36,1,SEARCH("榮",H36)-1,""),"榮","")&amp;""&amp;")",""))</f>
        <v/>
      </c>
      <c r="I935" s="65" t="str">
        <f ca="1">CONCATENATE(IF(AND(LEN(I934)&gt;=1,I934&lt;&gt;".",COUNTIF(I36:I$73,"*榮*")&gt;0),".",""),IF(I36="榮",$A935,""),IF(AND(LEN(I36)&gt;=2,ISNUMBER(SEARCH("榮",I36))),$A935&amp;"("&amp;SUBSTITUTE(REPLACE(I36,1,SEARCH("榮",I36)-1,""),"榮","")&amp;""&amp;")",""))</f>
        <v/>
      </c>
      <c r="J935" s="65" t="str">
        <f ca="1">CONCATENATE(IF(AND(LEN(J934)&gt;=1,J934&lt;&gt;".",COUNTIF(J36:J$73,"*榮*")&gt;0),".",""),IF(J36="榮",$A935,""),IF(AND(LEN(J36)&gt;=2,ISNUMBER(SEARCH("榮",J36))),$A935&amp;"("&amp;SUBSTITUTE(REPLACE(J36,1,SEARCH("榮",J36)-1,""),"榮","")&amp;""&amp;")",""))</f>
        <v/>
      </c>
      <c r="K935" s="65" t="str">
        <f ca="1">CONCATENATE(IF(AND(LEN(K934)&gt;=1,K934&lt;&gt;".",COUNTIF(K36:K$73,"*榮*")&gt;0),".",""),IF(K36="榮",$A935,""),IF(AND(LEN(K36)&gt;=2,ISNUMBER(SEARCH("榮",K36))),$A935&amp;"("&amp;SUBSTITUTE(REPLACE(K36,1,SEARCH("榮",K36)-1,""),"榮","")&amp;""&amp;")",""))</f>
        <v/>
      </c>
      <c r="L935" s="65" t="str">
        <f ca="1">CONCATENATE(IF(AND(LEN(L934)&gt;=1,L934&lt;&gt;".",COUNTIF(L36:L$73,"*榮*")&gt;0),".",""),IF(L36="榮",$A935,""),IF(AND(LEN(L36)&gt;=2,ISNUMBER(SEARCH("榮",L36))),$A935&amp;"("&amp;SUBSTITUTE(REPLACE(L36,1,SEARCH("榮",L36)-1,""),"榮","")&amp;""&amp;")",""))</f>
        <v/>
      </c>
      <c r="M935" s="65" t="str">
        <f ca="1">CONCATENATE(IF(AND(LEN(M934)&gt;=1,M934&lt;&gt;".",COUNTIF(M36:M$73,"*榮*")&gt;0),".",""),IF(M36="榮",$A935,""),IF(AND(LEN(M36)&gt;=2,ISNUMBER(SEARCH("榮",M36))),$A935&amp;"("&amp;SUBSTITUTE(REPLACE(M36,1,SEARCH("榮",M36)-1,""),"榮","")&amp;""&amp;")",""))</f>
        <v/>
      </c>
      <c r="N935" s="65" t="str">
        <f ca="1">CONCATENATE(IF(AND(LEN(N934)&gt;=1,N934&lt;&gt;".",COUNTIF(N36:N$73,"*榮*")&gt;0),".",""),IF(N36="榮",$A935,""),IF(AND(LEN(N36)&gt;=2,ISNUMBER(SEARCH("榮",N36))),$A935&amp;"("&amp;SUBSTITUTE(REPLACE(N36,1,SEARCH("榮",N36)-1,""),"榮","")&amp;""&amp;")",""))</f>
        <v/>
      </c>
      <c r="O935" s="65" t="str">
        <f ca="1">CONCATENATE(IF(AND(LEN(O934)&gt;=1,O934&lt;&gt;".",COUNTIF(O36:O$73,"*榮*")&gt;0),".",""),IF(O36="榮",$A935,""),IF(AND(LEN(O36)&gt;=2,ISNUMBER(SEARCH("榮",O36))),$A935&amp;"("&amp;SUBSTITUTE(REPLACE(O36,1,SEARCH("榮",O36)-1,""),"榮","")&amp;""&amp;")",""))</f>
        <v/>
      </c>
      <c r="P935" s="65" t="str">
        <f ca="1">CONCATENATE(IF(AND(LEN(P934)&gt;=1,P934&lt;&gt;".",COUNTIF(P36:P$73,"*榮*")&gt;0),".",""),IF(P36="榮",$A935,""),IF(AND(LEN(P36)&gt;=2,ISNUMBER(SEARCH("榮",P36))),$A935&amp;"("&amp;SUBSTITUTE(REPLACE(P36,1,SEARCH("榮",P36)-1,""),"榮","")&amp;""&amp;")",""))</f>
        <v/>
      </c>
      <c r="Q935" s="65" t="str">
        <f ca="1">CONCATENATE(IF(AND(LEN(Q934)&gt;=1,Q934&lt;&gt;".",COUNTIF(Q36:Q$73,"*榮*")&gt;0),".",""),IF(Q36="榮",$A935,""),IF(AND(LEN(Q36)&gt;=2,ISNUMBER(SEARCH("榮",Q36))),$A935&amp;"("&amp;SUBSTITUTE(REPLACE(Q36,1,SEARCH("榮",Q36)-1,""),"榮","")&amp;""&amp;")",""))</f>
        <v/>
      </c>
      <c r="R935" s="65" t="str">
        <f ca="1">CONCATENATE(IF(AND(LEN(R934)&gt;=1,R934&lt;&gt;".",COUNTIF(R36:R$73,"*榮*")&gt;0),".",""),IF(R36="榮",$A935,""),IF(AND(LEN(R36)&gt;=2,ISNUMBER(SEARCH("榮",R36))),$A935&amp;"("&amp;SUBSTITUTE(REPLACE(R36,1,SEARCH("榮",R36)-1,""),"榮","")&amp;""&amp;")",""))</f>
        <v/>
      </c>
      <c r="S935" s="65" t="str">
        <f ca="1">CONCATENATE(IF(AND(LEN(S934)&gt;=1,S934&lt;&gt;".",COUNTIF(S36:S$73,"*榮*")&gt;0),".",""),IF(S36="榮",$A935,""),IF(AND(LEN(S36)&gt;=2,ISNUMBER(SEARCH("榮",S36))),$A935&amp;"("&amp;SUBSTITUTE(REPLACE(S36,1,SEARCH("榮",S36)-1,""),"榮","")&amp;""&amp;")",""))</f>
        <v/>
      </c>
      <c r="T935" s="65" t="str">
        <f ca="1">CONCATENATE(IF(AND(LEN(T934)&gt;=1,T934&lt;&gt;".",COUNTIF(T36:T$73,"*榮*")&gt;0),".",""),IF(T36="榮",$A935,""),IF(AND(LEN(T36)&gt;=2,ISNUMBER(SEARCH("榮",T36))),$A935&amp;"("&amp;SUBSTITUTE(REPLACE(T36,1,SEARCH("榮",T36)-1,""),"榮","")&amp;""&amp;")",""))</f>
        <v/>
      </c>
      <c r="U935" s="65" t="str">
        <f ca="1">CONCATENATE(IF(AND(LEN(U934)&gt;=1,U934&lt;&gt;".",COUNTIF(U36:U$73,"*榮*")&gt;0),".",""),IF(U36="榮",$A935,""),IF(AND(LEN(U36)&gt;=2,ISNUMBER(SEARCH("榮",U36))),$A935&amp;"("&amp;SUBSTITUTE(REPLACE(U36,1,SEARCH("榮",U36)-1,""),"榮","")&amp;""&amp;")",""))</f>
        <v/>
      </c>
      <c r="V935" s="65" t="str">
        <f ca="1">CONCATENATE(IF(AND(LEN(V934)&gt;=1,V934&lt;&gt;".",COUNTIF(V36:V$73,"*榮*")&gt;0),".",""),IF(V36="榮",$A935,""),IF(AND(LEN(V36)&gt;=2,ISNUMBER(SEARCH("榮",V36))),$A935&amp;"("&amp;SUBSTITUTE(REPLACE(V36,1,SEARCH("榮",V36)-1,""),"榮","")&amp;""&amp;")",""))</f>
        <v/>
      </c>
      <c r="W935" s="65" t="str">
        <f ca="1">CONCATENATE(IF(AND(LEN(W934)&gt;=1,W934&lt;&gt;".",COUNTIF(W36:W$73,"*榮*")&gt;0),".",""),IF(W36="榮",$A935,""),IF(AND(LEN(W36)&gt;=2,ISNUMBER(SEARCH("榮",W36))),$A935&amp;"("&amp;SUBSTITUTE(REPLACE(W36,1,SEARCH("榮",W36)-1,""),"榮","")&amp;""&amp;")",""))</f>
        <v/>
      </c>
      <c r="X935" s="65" t="str">
        <f ca="1">CONCATENATE(IF(AND(LEN(X934)&gt;=1,X934&lt;&gt;".",COUNTIF(X36:X$73,"*榮*")&gt;0),".",""),IF(X36="榮",$A935,""),IF(AND(LEN(X36)&gt;=2,ISNUMBER(SEARCH("榮",X36))),$A935&amp;"("&amp;SUBSTITUTE(REPLACE(X36,1,SEARCH("榮",X36)-1,""),"榮","")&amp;""&amp;")",""))</f>
        <v/>
      </c>
      <c r="Y935" s="65" t="str">
        <f ca="1">CONCATENATE(IF(AND(LEN(Y934)&gt;=1,Y934&lt;&gt;".",COUNTIF(Y36:Y$73,"*榮*")&gt;0),".",""),IF(Y36="榮",$A935,""),IF(AND(LEN(Y36)&gt;=2,ISNUMBER(SEARCH("榮",Y36))),$A935&amp;"("&amp;SUBSTITUTE(REPLACE(Y36,1,SEARCH("榮",Y36)-1,""),"榮","")&amp;""&amp;")",""))</f>
        <v/>
      </c>
      <c r="Z935" s="65" t="str">
        <f ca="1">CONCATENATE(IF(AND(LEN(Z934)&gt;=1,Z934&lt;&gt;".",COUNTIF(Z36:Z$73,"*榮*")&gt;0),".",""),IF(Z36="榮",$A935,""),IF(AND(LEN(Z36)&gt;=2,ISNUMBER(SEARCH("榮",Z36))),$A935&amp;"("&amp;SUBSTITUTE(REPLACE(Z36,1,SEARCH("榮",Z36)-1,""),"榮","")&amp;""&amp;")",""))</f>
        <v/>
      </c>
      <c r="AA935" s="65" t="str">
        <f ca="1">CONCATENATE(IF(AND(LEN(AA934)&gt;=1,AA934&lt;&gt;".",COUNTIF(AA36:AA$73,"*榮*")&gt;0),".",""),IF(AA36="榮",$A935,""),IF(AND(LEN(AA36)&gt;=2,ISNUMBER(SEARCH("榮",AA36))),$A935&amp;"("&amp;SUBSTITUTE(REPLACE(AA36,1,SEARCH("榮",AA36)-1,""),"榮","")&amp;""&amp;")",""))</f>
        <v/>
      </c>
      <c r="AB935" s="65" t="str">
        <f ca="1">CONCATENATE(IF(AND(LEN(AB934)&gt;=1,AB934&lt;&gt;".",COUNTIF(AB36:AB$73,"*榮*")&gt;0),".",""),IF(AB36="榮",$A935,""),IF(AND(LEN(AB36)&gt;=2,ISNUMBER(SEARCH("榮",AB36))),$A935&amp;"("&amp;SUBSTITUTE(REPLACE(AB36,1,SEARCH("榮",AB36)-1,""),"榮","")&amp;""&amp;")",""))</f>
        <v/>
      </c>
      <c r="AC935" s="65" t="str">
        <f ca="1">CONCATENATE(IF(AND(LEN(AC934)&gt;=1,AC934&lt;&gt;".",COUNTIF(AC36:AC$73,"*榮*")&gt;0),".",""),IF(AC36="榮",$A935,""),IF(AND(LEN(AC36)&gt;=2,ISNUMBER(SEARCH("榮",AC36))),$A935&amp;"("&amp;SUBSTITUTE(REPLACE(AC36,1,SEARCH("榮",AC36)-1,""),"榮","")&amp;""&amp;")",""))</f>
        <v>.</v>
      </c>
      <c r="AD935" s="65" t="str">
        <f ca="1">CONCATENATE(IF(AND(LEN(AD934)&gt;=1,AD934&lt;&gt;".",COUNTIF(AD36:AD$73,"*榮*")&gt;0),".",""),IF(AD36="榮",$A935,""),IF(AND(LEN(AD36)&gt;=2,ISNUMBER(SEARCH("榮",AD36))),$A935&amp;"("&amp;SUBSTITUTE(REPLACE(AD36,1,SEARCH("榮",AD36)-1,""),"榮","")&amp;""&amp;")",""))</f>
        <v/>
      </c>
      <c r="AE935" s="65" t="str">
        <f ca="1">CONCATENATE(IF(AND(LEN(AE934)&gt;=1,AE934&lt;&gt;".",COUNTIF(AE36:AE$73,"*榮*")&gt;0),".",""),IF(AE36="榮",$A935,""),IF(AND(LEN(AE36)&gt;=2,ISNUMBER(SEARCH("榮",AE36))),$A935&amp;"("&amp;SUBSTITUTE(REPLACE(AE36,1,SEARCH("榮",AE36)-1,""),"榮","")&amp;""&amp;")",""))</f>
        <v/>
      </c>
      <c r="AF935" s="65" t="str">
        <f ca="1">CONCATENATE(IF(AND(LEN(AF934)&gt;=1,AF934&lt;&gt;".",COUNTIF(AF36:AF$73,"*榮*")&gt;0),".",""),IF(AF36="榮",$A935,""),IF(AND(LEN(AF36)&gt;=2,ISNUMBER(SEARCH("榮",AF36))),$A935&amp;"("&amp;SUBSTITUTE(REPLACE(AF36,1,SEARCH("榮",AF36)-1,""),"榮","")&amp;""&amp;")",""))</f>
        <v/>
      </c>
      <c r="AG935" s="65" t="str">
        <f ca="1">CONCATENATE(IF(AND(LEN(AG934)&gt;=1,AG934&lt;&gt;".",COUNTIF(AG36:AG$73,"*榮*")&gt;0),".",""),IF(AG36="榮",$A935,""),IF(AND(LEN(AG36)&gt;=2,ISNUMBER(SEARCH("榮",AG36))),$A935&amp;"("&amp;SUBSTITUTE(REPLACE(AG36,1,SEARCH("榮",AG36)-1,""),"榮","")&amp;""&amp;")",""))</f>
        <v/>
      </c>
      <c r="AH935" s="65"/>
      <c r="AI935" s="65"/>
      <c r="AJ935" s="65"/>
    </row>
    <row r="936" spans="1:36">
      <c r="A936" s="65">
        <f t="shared" si="74"/>
        <v>36</v>
      </c>
      <c r="B936" s="65" t="str">
        <f t="shared" si="74"/>
        <v>林廷翰</v>
      </c>
      <c r="C936" s="65" t="str">
        <f ca="1">CONCATENATE(IF(AND(LEN(C935)&gt;=1,C935&lt;&gt;".",COUNTIF(C37:C$73,"*榮*")&gt;0),".",""),IF(C37="榮",$A936,""),IF(AND(LEN(C37)&gt;=2,ISNUMBER(SEARCH("榮",C37))),$A936&amp;"("&amp;SUBSTITUTE(REPLACE(C37,1,SEARCH("榮",C37)-1,""),"榮","")&amp;""&amp;")",""))</f>
        <v/>
      </c>
      <c r="D936" s="65" t="str">
        <f ca="1">CONCATENATE(IF(AND(LEN(D935)&gt;=1,D935&lt;&gt;".",COUNTIF(D37:D$73,"*榮*")&gt;0),".",""),IF(D37="榮",$A936,""),IF(AND(LEN(D37)&gt;=2,ISNUMBER(SEARCH("榮",D37))),$A936&amp;"("&amp;SUBSTITUTE(REPLACE(D37,1,SEARCH("榮",D37)-1,""),"榮","")&amp;""&amp;")",""))</f>
        <v/>
      </c>
      <c r="E936" s="65" t="str">
        <f ca="1">CONCATENATE(IF(AND(LEN(E935)&gt;=1,E935&lt;&gt;".",COUNTIF(E37:E$73,"*榮*")&gt;0),".",""),IF(E37="榮",$A936,""),IF(AND(LEN(E37)&gt;=2,ISNUMBER(SEARCH("榮",E37))),$A936&amp;"("&amp;SUBSTITUTE(REPLACE(E37,1,SEARCH("榮",E37)-1,""),"榮","")&amp;""&amp;")",""))</f>
        <v/>
      </c>
      <c r="F936" s="65" t="str">
        <f ca="1">CONCATENATE(IF(AND(LEN(F935)&gt;=1,F935&lt;&gt;".",COUNTIF(F37:F$73,"*榮*")&gt;0),".",""),IF(F37="榮",$A936,""),IF(AND(LEN(F37)&gt;=2,ISNUMBER(SEARCH("榮",F37))),$A936&amp;"("&amp;SUBSTITUTE(REPLACE(F37,1,SEARCH("榮",F37)-1,""),"榮","")&amp;""&amp;")",""))</f>
        <v/>
      </c>
      <c r="G936" s="65" t="str">
        <f ca="1">CONCATENATE(IF(AND(LEN(G935)&gt;=1,G935&lt;&gt;".",COUNTIF(G37:G$73,"*榮*")&gt;0),".",""),IF(G37="榮",$A936,""),IF(AND(LEN(G37)&gt;=2,ISNUMBER(SEARCH("榮",G37))),$A936&amp;"("&amp;SUBSTITUTE(REPLACE(G37,1,SEARCH("榮",G37)-1,""),"榮","")&amp;""&amp;")",""))</f>
        <v/>
      </c>
      <c r="H936" s="65" t="str">
        <f ca="1">CONCATENATE(IF(AND(LEN(H935)&gt;=1,H935&lt;&gt;".",COUNTIF(H37:H$73,"*榮*")&gt;0),".",""),IF(H37="榮",$A936,""),IF(AND(LEN(H37)&gt;=2,ISNUMBER(SEARCH("榮",H37))),$A936&amp;"("&amp;SUBSTITUTE(REPLACE(H37,1,SEARCH("榮",H37)-1,""),"榮","")&amp;""&amp;")",""))</f>
        <v/>
      </c>
      <c r="I936" s="65" t="str">
        <f ca="1">CONCATENATE(IF(AND(LEN(I935)&gt;=1,I935&lt;&gt;".",COUNTIF(I37:I$73,"*榮*")&gt;0),".",""),IF(I37="榮",$A936,""),IF(AND(LEN(I37)&gt;=2,ISNUMBER(SEARCH("榮",I37))),$A936&amp;"("&amp;SUBSTITUTE(REPLACE(I37,1,SEARCH("榮",I37)-1,""),"榮","")&amp;""&amp;")",""))</f>
        <v/>
      </c>
      <c r="J936" s="65" t="str">
        <f ca="1">CONCATENATE(IF(AND(LEN(J935)&gt;=1,J935&lt;&gt;".",COUNTIF(J37:J$73,"*榮*")&gt;0),".",""),IF(J37="榮",$A936,""),IF(AND(LEN(J37)&gt;=2,ISNUMBER(SEARCH("榮",J37))),$A936&amp;"("&amp;SUBSTITUTE(REPLACE(J37,1,SEARCH("榮",J37)-1,""),"榮","")&amp;""&amp;")",""))</f>
        <v/>
      </c>
      <c r="K936" s="65" t="str">
        <f ca="1">CONCATENATE(IF(AND(LEN(K935)&gt;=1,K935&lt;&gt;".",COUNTIF(K37:K$73,"*榮*")&gt;0),".",""),IF(K37="榮",$A936,""),IF(AND(LEN(K37)&gt;=2,ISNUMBER(SEARCH("榮",K37))),$A936&amp;"("&amp;SUBSTITUTE(REPLACE(K37,1,SEARCH("榮",K37)-1,""),"榮","")&amp;""&amp;")",""))</f>
        <v/>
      </c>
      <c r="L936" s="65" t="str">
        <f ca="1">CONCATENATE(IF(AND(LEN(L935)&gt;=1,L935&lt;&gt;".",COUNTIF(L37:L$73,"*榮*")&gt;0),".",""),IF(L37="榮",$A936,""),IF(AND(LEN(L37)&gt;=2,ISNUMBER(SEARCH("榮",L37))),$A936&amp;"("&amp;SUBSTITUTE(REPLACE(L37,1,SEARCH("榮",L37)-1,""),"榮","")&amp;""&amp;")",""))</f>
        <v/>
      </c>
      <c r="M936" s="65" t="str">
        <f ca="1">CONCATENATE(IF(AND(LEN(M935)&gt;=1,M935&lt;&gt;".",COUNTIF(M37:M$73,"*榮*")&gt;0),".",""),IF(M37="榮",$A936,""),IF(AND(LEN(M37)&gt;=2,ISNUMBER(SEARCH("榮",M37))),$A936&amp;"("&amp;SUBSTITUTE(REPLACE(M37,1,SEARCH("榮",M37)-1,""),"榮","")&amp;""&amp;")",""))</f>
        <v/>
      </c>
      <c r="N936" s="65" t="str">
        <f ca="1">CONCATENATE(IF(AND(LEN(N935)&gt;=1,N935&lt;&gt;".",COUNTIF(N37:N$73,"*榮*")&gt;0),".",""),IF(N37="榮",$A936,""),IF(AND(LEN(N37)&gt;=2,ISNUMBER(SEARCH("榮",N37))),$A936&amp;"("&amp;SUBSTITUTE(REPLACE(N37,1,SEARCH("榮",N37)-1,""),"榮","")&amp;""&amp;")",""))</f>
        <v/>
      </c>
      <c r="O936" s="65" t="str">
        <f ca="1">CONCATENATE(IF(AND(LEN(O935)&gt;=1,O935&lt;&gt;".",COUNTIF(O37:O$73,"*榮*")&gt;0),".",""),IF(O37="榮",$A936,""),IF(AND(LEN(O37)&gt;=2,ISNUMBER(SEARCH("榮",O37))),$A936&amp;"("&amp;SUBSTITUTE(REPLACE(O37,1,SEARCH("榮",O37)-1,""),"榮","")&amp;""&amp;")",""))</f>
        <v/>
      </c>
      <c r="P936" s="65" t="str">
        <f ca="1">CONCATENATE(IF(AND(LEN(P935)&gt;=1,P935&lt;&gt;".",COUNTIF(P37:P$73,"*榮*")&gt;0),".",""),IF(P37="榮",$A936,""),IF(AND(LEN(P37)&gt;=2,ISNUMBER(SEARCH("榮",P37))),$A936&amp;"("&amp;SUBSTITUTE(REPLACE(P37,1,SEARCH("榮",P37)-1,""),"榮","")&amp;""&amp;")",""))</f>
        <v/>
      </c>
      <c r="Q936" s="65" t="str">
        <f ca="1">CONCATENATE(IF(AND(LEN(Q935)&gt;=1,Q935&lt;&gt;".",COUNTIF(Q37:Q$73,"*榮*")&gt;0),".",""),IF(Q37="榮",$A936,""),IF(AND(LEN(Q37)&gt;=2,ISNUMBER(SEARCH("榮",Q37))),$A936&amp;"("&amp;SUBSTITUTE(REPLACE(Q37,1,SEARCH("榮",Q37)-1,""),"榮","")&amp;""&amp;")",""))</f>
        <v/>
      </c>
      <c r="R936" s="65" t="str">
        <f ca="1">CONCATENATE(IF(AND(LEN(R935)&gt;=1,R935&lt;&gt;".",COUNTIF(R37:R$73,"*榮*")&gt;0),".",""),IF(R37="榮",$A936,""),IF(AND(LEN(R37)&gt;=2,ISNUMBER(SEARCH("榮",R37))),$A936&amp;"("&amp;SUBSTITUTE(REPLACE(R37,1,SEARCH("榮",R37)-1,""),"榮","")&amp;""&amp;")",""))</f>
        <v/>
      </c>
      <c r="S936" s="65" t="str">
        <f ca="1">CONCATENATE(IF(AND(LEN(S935)&gt;=1,S935&lt;&gt;".",COUNTIF(S37:S$73,"*榮*")&gt;0),".",""),IF(S37="榮",$A936,""),IF(AND(LEN(S37)&gt;=2,ISNUMBER(SEARCH("榮",S37))),$A936&amp;"("&amp;SUBSTITUTE(REPLACE(S37,1,SEARCH("榮",S37)-1,""),"榮","")&amp;""&amp;")",""))</f>
        <v/>
      </c>
      <c r="T936" s="65" t="str">
        <f ca="1">CONCATENATE(IF(AND(LEN(T935)&gt;=1,T935&lt;&gt;".",COUNTIF(T37:T$73,"*榮*")&gt;0),".",""),IF(T37="榮",$A936,""),IF(AND(LEN(T37)&gt;=2,ISNUMBER(SEARCH("榮",T37))),$A936&amp;"("&amp;SUBSTITUTE(REPLACE(T37,1,SEARCH("榮",T37)-1,""),"榮","")&amp;""&amp;")",""))</f>
        <v/>
      </c>
      <c r="U936" s="65" t="str">
        <f ca="1">CONCATENATE(IF(AND(LEN(U935)&gt;=1,U935&lt;&gt;".",COUNTIF(U37:U$73,"*榮*")&gt;0),".",""),IF(U37="榮",$A936,""),IF(AND(LEN(U37)&gt;=2,ISNUMBER(SEARCH("榮",U37))),$A936&amp;"("&amp;SUBSTITUTE(REPLACE(U37,1,SEARCH("榮",U37)-1,""),"榮","")&amp;""&amp;")",""))</f>
        <v/>
      </c>
      <c r="V936" s="65" t="str">
        <f ca="1">CONCATENATE(IF(AND(LEN(V935)&gt;=1,V935&lt;&gt;".",COUNTIF(V37:V$73,"*榮*")&gt;0),".",""),IF(V37="榮",$A936,""),IF(AND(LEN(V37)&gt;=2,ISNUMBER(SEARCH("榮",V37))),$A936&amp;"("&amp;SUBSTITUTE(REPLACE(V37,1,SEARCH("榮",V37)-1,""),"榮","")&amp;""&amp;")",""))</f>
        <v/>
      </c>
      <c r="W936" s="65" t="str">
        <f ca="1">CONCATENATE(IF(AND(LEN(W935)&gt;=1,W935&lt;&gt;".",COUNTIF(W37:W$73,"*榮*")&gt;0),".",""),IF(W37="榮",$A936,""),IF(AND(LEN(W37)&gt;=2,ISNUMBER(SEARCH("榮",W37))),$A936&amp;"("&amp;SUBSTITUTE(REPLACE(W37,1,SEARCH("榮",W37)-1,""),"榮","")&amp;""&amp;")",""))</f>
        <v/>
      </c>
      <c r="X936" s="65" t="str">
        <f ca="1">CONCATENATE(IF(AND(LEN(X935)&gt;=1,X935&lt;&gt;".",COUNTIF(X37:X$73,"*榮*")&gt;0),".",""),IF(X37="榮",$A936,""),IF(AND(LEN(X37)&gt;=2,ISNUMBER(SEARCH("榮",X37))),$A936&amp;"("&amp;SUBSTITUTE(REPLACE(X37,1,SEARCH("榮",X37)-1,""),"榮","")&amp;""&amp;")",""))</f>
        <v/>
      </c>
      <c r="Y936" s="65" t="str">
        <f ca="1">CONCATENATE(IF(AND(LEN(Y935)&gt;=1,Y935&lt;&gt;".",COUNTIF(Y37:Y$73,"*榮*")&gt;0),".",""),IF(Y37="榮",$A936,""),IF(AND(LEN(Y37)&gt;=2,ISNUMBER(SEARCH("榮",Y37))),$A936&amp;"("&amp;SUBSTITUTE(REPLACE(Y37,1,SEARCH("榮",Y37)-1,""),"榮","")&amp;""&amp;")",""))</f>
        <v/>
      </c>
      <c r="Z936" s="65" t="str">
        <f ca="1">CONCATENATE(IF(AND(LEN(Z935)&gt;=1,Z935&lt;&gt;".",COUNTIF(Z37:Z$73,"*榮*")&gt;0),".",""),IF(Z37="榮",$A936,""),IF(AND(LEN(Z37)&gt;=2,ISNUMBER(SEARCH("榮",Z37))),$A936&amp;"("&amp;SUBSTITUTE(REPLACE(Z37,1,SEARCH("榮",Z37)-1,""),"榮","")&amp;""&amp;")",""))</f>
        <v/>
      </c>
      <c r="AA936" s="65" t="str">
        <f ca="1">CONCATENATE(IF(AND(LEN(AA935)&gt;=1,AA935&lt;&gt;".",COUNTIF(AA37:AA$73,"*榮*")&gt;0),".",""),IF(AA37="榮",$A936,""),IF(AND(LEN(AA37)&gt;=2,ISNUMBER(SEARCH("榮",AA37))),$A936&amp;"("&amp;SUBSTITUTE(REPLACE(AA37,1,SEARCH("榮",AA37)-1,""),"榮","")&amp;""&amp;")",""))</f>
        <v/>
      </c>
      <c r="AB936" s="65" t="str">
        <f ca="1">CONCATENATE(IF(AND(LEN(AB935)&gt;=1,AB935&lt;&gt;".",COUNTIF(AB37:AB$73,"*榮*")&gt;0),".",""),IF(AB37="榮",$A936,""),IF(AND(LEN(AB37)&gt;=2,ISNUMBER(SEARCH("榮",AB37))),$A936&amp;"("&amp;SUBSTITUTE(REPLACE(AB37,1,SEARCH("榮",AB37)-1,""),"榮","")&amp;""&amp;")",""))</f>
        <v/>
      </c>
      <c r="AC936" s="65" t="str">
        <f ca="1">CONCATENATE(IF(AND(LEN(AC935)&gt;=1,AC935&lt;&gt;".",COUNTIF(AC37:AC$73,"*榮*")&gt;0),".",""),IF(AC37="榮",$A936,""),IF(AND(LEN(AC37)&gt;=2,ISNUMBER(SEARCH("榮",AC37))),$A936&amp;"("&amp;SUBSTITUTE(REPLACE(AC37,1,SEARCH("榮",AC37)-1,""),"榮","")&amp;""&amp;")",""))</f>
        <v/>
      </c>
      <c r="AD936" s="65" t="str">
        <f ca="1">CONCATENATE(IF(AND(LEN(AD935)&gt;=1,AD935&lt;&gt;".",COUNTIF(AD37:AD$73,"*榮*")&gt;0),".",""),IF(AD37="榮",$A936,""),IF(AND(LEN(AD37)&gt;=2,ISNUMBER(SEARCH("榮",AD37))),$A936&amp;"("&amp;SUBSTITUTE(REPLACE(AD37,1,SEARCH("榮",AD37)-1,""),"榮","")&amp;""&amp;")",""))</f>
        <v/>
      </c>
      <c r="AE936" s="65" t="str">
        <f ca="1">CONCATENATE(IF(AND(LEN(AE935)&gt;=1,AE935&lt;&gt;".",COUNTIF(AE37:AE$73,"*榮*")&gt;0),".",""),IF(AE37="榮",$A936,""),IF(AND(LEN(AE37)&gt;=2,ISNUMBER(SEARCH("榮",AE37))),$A936&amp;"("&amp;SUBSTITUTE(REPLACE(AE37,1,SEARCH("榮",AE37)-1,""),"榮","")&amp;""&amp;")",""))</f>
        <v/>
      </c>
      <c r="AF936" s="65" t="str">
        <f ca="1">CONCATENATE(IF(AND(LEN(AF935)&gt;=1,AF935&lt;&gt;".",COUNTIF(AF37:AF$73,"*榮*")&gt;0),".",""),IF(AF37="榮",$A936,""),IF(AND(LEN(AF37)&gt;=2,ISNUMBER(SEARCH("榮",AF37))),$A936&amp;"("&amp;SUBSTITUTE(REPLACE(AF37,1,SEARCH("榮",AF37)-1,""),"榮","")&amp;""&amp;")",""))</f>
        <v/>
      </c>
      <c r="AG936" s="65" t="str">
        <f ca="1">CONCATENATE(IF(AND(LEN(AG935)&gt;=1,AG935&lt;&gt;".",COUNTIF(AG37:AG$73,"*榮*")&gt;0),".",""),IF(AG37="榮",$A936,""),IF(AND(LEN(AG37)&gt;=2,ISNUMBER(SEARCH("榮",AG37))),$A936&amp;"("&amp;SUBSTITUTE(REPLACE(AG37,1,SEARCH("榮",AG37)-1,""),"榮","")&amp;""&amp;")",""))</f>
        <v/>
      </c>
      <c r="AH936" s="65"/>
      <c r="AI936" s="65"/>
      <c r="AJ936" s="65"/>
    </row>
    <row r="937" spans="1:36">
      <c r="A937" s="65">
        <f t="shared" si="74"/>
        <v>37</v>
      </c>
      <c r="B937" s="65" t="str">
        <f t="shared" si="74"/>
        <v>李冠億</v>
      </c>
      <c r="C937" s="65" t="str">
        <f ca="1">CONCATENATE(IF(AND(LEN(C936)&gt;=1,C936&lt;&gt;".",COUNTIF(C38:C$73,"*榮*")&gt;0),".",""),IF(C38="榮",$A937,""),IF(AND(LEN(C38)&gt;=2,ISNUMBER(SEARCH("榮",C38))),$A937&amp;"("&amp;SUBSTITUTE(REPLACE(C38,1,SEARCH("榮",C38)-1,""),"榮","")&amp;""&amp;")",""))</f>
        <v/>
      </c>
      <c r="D937" s="65" t="str">
        <f ca="1">CONCATENATE(IF(AND(LEN(D936)&gt;=1,D936&lt;&gt;".",COUNTIF(D38:D$73,"*榮*")&gt;0),".",""),IF(D38="榮",$A937,""),IF(AND(LEN(D38)&gt;=2,ISNUMBER(SEARCH("榮",D38))),$A937&amp;"("&amp;SUBSTITUTE(REPLACE(D38,1,SEARCH("榮",D38)-1,""),"榮","")&amp;""&amp;")",""))</f>
        <v/>
      </c>
      <c r="E937" s="65" t="str">
        <f ca="1">CONCATENATE(IF(AND(LEN(E936)&gt;=1,E936&lt;&gt;".",COUNTIF(E38:E$73,"*榮*")&gt;0),".",""),IF(E38="榮",$A937,""),IF(AND(LEN(E38)&gt;=2,ISNUMBER(SEARCH("榮",E38))),$A937&amp;"("&amp;SUBSTITUTE(REPLACE(E38,1,SEARCH("榮",E38)-1,""),"榮","")&amp;""&amp;")",""))</f>
        <v/>
      </c>
      <c r="F937" s="65" t="str">
        <f ca="1">CONCATENATE(IF(AND(LEN(F936)&gt;=1,F936&lt;&gt;".",COUNTIF(F38:F$73,"*榮*")&gt;0),".",""),IF(F38="榮",$A937,""),IF(AND(LEN(F38)&gt;=2,ISNUMBER(SEARCH("榮",F38))),$A937&amp;"("&amp;SUBSTITUTE(REPLACE(F38,1,SEARCH("榮",F38)-1,""),"榮","")&amp;""&amp;")",""))</f>
        <v/>
      </c>
      <c r="G937" s="65" t="str">
        <f ca="1">CONCATENATE(IF(AND(LEN(G936)&gt;=1,G936&lt;&gt;".",COUNTIF(G38:G$73,"*榮*")&gt;0),".",""),IF(G38="榮",$A937,""),IF(AND(LEN(G38)&gt;=2,ISNUMBER(SEARCH("榮",G38))),$A937&amp;"("&amp;SUBSTITUTE(REPLACE(G38,1,SEARCH("榮",G38)-1,""),"榮","")&amp;""&amp;")",""))</f>
        <v/>
      </c>
      <c r="H937" s="65" t="str">
        <f ca="1">CONCATENATE(IF(AND(LEN(H936)&gt;=1,H936&lt;&gt;".",COUNTIF(H38:H$73,"*榮*")&gt;0),".",""),IF(H38="榮",$A937,""),IF(AND(LEN(H38)&gt;=2,ISNUMBER(SEARCH("榮",H38))),$A937&amp;"("&amp;SUBSTITUTE(REPLACE(H38,1,SEARCH("榮",H38)-1,""),"榮","")&amp;""&amp;")",""))</f>
        <v/>
      </c>
      <c r="I937" s="65" t="str">
        <f ca="1">CONCATENATE(IF(AND(LEN(I936)&gt;=1,I936&lt;&gt;".",COUNTIF(I38:I$73,"*榮*")&gt;0),".",""),IF(I38="榮",$A937,""),IF(AND(LEN(I38)&gt;=2,ISNUMBER(SEARCH("榮",I38))),$A937&amp;"("&amp;SUBSTITUTE(REPLACE(I38,1,SEARCH("榮",I38)-1,""),"榮","")&amp;""&amp;")",""))</f>
        <v/>
      </c>
      <c r="J937" s="65" t="str">
        <f ca="1">CONCATENATE(IF(AND(LEN(J936)&gt;=1,J936&lt;&gt;".",COUNTIF(J38:J$73,"*榮*")&gt;0),".",""),IF(J38="榮",$A937,""),IF(AND(LEN(J38)&gt;=2,ISNUMBER(SEARCH("榮",J38))),$A937&amp;"("&amp;SUBSTITUTE(REPLACE(J38,1,SEARCH("榮",J38)-1,""),"榮","")&amp;""&amp;")",""))</f>
        <v/>
      </c>
      <c r="K937" s="65" t="str">
        <f ca="1">CONCATENATE(IF(AND(LEN(K936)&gt;=1,K936&lt;&gt;".",COUNTIF(K38:K$73,"*榮*")&gt;0),".",""),IF(K38="榮",$A937,""),IF(AND(LEN(K38)&gt;=2,ISNUMBER(SEARCH("榮",K38))),$A937&amp;"("&amp;SUBSTITUTE(REPLACE(K38,1,SEARCH("榮",K38)-1,""),"榮","")&amp;""&amp;")",""))</f>
        <v/>
      </c>
      <c r="L937" s="65" t="str">
        <f ca="1">CONCATENATE(IF(AND(LEN(L936)&gt;=1,L936&lt;&gt;".",COUNTIF(L38:L$73,"*榮*")&gt;0),".",""),IF(L38="榮",$A937,""),IF(AND(LEN(L38)&gt;=2,ISNUMBER(SEARCH("榮",L38))),$A937&amp;"("&amp;SUBSTITUTE(REPLACE(L38,1,SEARCH("榮",L38)-1,""),"榮","")&amp;""&amp;")",""))</f>
        <v/>
      </c>
      <c r="M937" s="65" t="str">
        <f ca="1">CONCATENATE(IF(AND(LEN(M936)&gt;=1,M936&lt;&gt;".",COUNTIF(M38:M$73,"*榮*")&gt;0),".",""),IF(M38="榮",$A937,""),IF(AND(LEN(M38)&gt;=2,ISNUMBER(SEARCH("榮",M38))),$A937&amp;"("&amp;SUBSTITUTE(REPLACE(M38,1,SEARCH("榮",M38)-1,""),"榮","")&amp;""&amp;")",""))</f>
        <v/>
      </c>
      <c r="N937" s="65" t="str">
        <f ca="1">CONCATENATE(IF(AND(LEN(N936)&gt;=1,N936&lt;&gt;".",COUNTIF(N38:N$73,"*榮*")&gt;0),".",""),IF(N38="榮",$A937,""),IF(AND(LEN(N38)&gt;=2,ISNUMBER(SEARCH("榮",N38))),$A937&amp;"("&amp;SUBSTITUTE(REPLACE(N38,1,SEARCH("榮",N38)-1,""),"榮","")&amp;""&amp;")",""))</f>
        <v/>
      </c>
      <c r="O937" s="65" t="str">
        <f ca="1">CONCATENATE(IF(AND(LEN(O936)&gt;=1,O936&lt;&gt;".",COUNTIF(O38:O$73,"*榮*")&gt;0),".",""),IF(O38="榮",$A937,""),IF(AND(LEN(O38)&gt;=2,ISNUMBER(SEARCH("榮",O38))),$A937&amp;"("&amp;SUBSTITUTE(REPLACE(O38,1,SEARCH("榮",O38)-1,""),"榮","")&amp;""&amp;")",""))</f>
        <v/>
      </c>
      <c r="P937" s="65" t="str">
        <f ca="1">CONCATENATE(IF(AND(LEN(P936)&gt;=1,P936&lt;&gt;".",COUNTIF(P38:P$73,"*榮*")&gt;0),".",""),IF(P38="榮",$A937,""),IF(AND(LEN(P38)&gt;=2,ISNUMBER(SEARCH("榮",P38))),$A937&amp;"("&amp;SUBSTITUTE(REPLACE(P38,1,SEARCH("榮",P38)-1,""),"榮","")&amp;""&amp;")",""))</f>
        <v/>
      </c>
      <c r="Q937" s="65" t="str">
        <f ca="1">CONCATENATE(IF(AND(LEN(Q936)&gt;=1,Q936&lt;&gt;".",COUNTIF(Q38:Q$73,"*榮*")&gt;0),".",""),IF(Q38="榮",$A937,""),IF(AND(LEN(Q38)&gt;=2,ISNUMBER(SEARCH("榮",Q38))),$A937&amp;"("&amp;SUBSTITUTE(REPLACE(Q38,1,SEARCH("榮",Q38)-1,""),"榮","")&amp;""&amp;")",""))</f>
        <v/>
      </c>
      <c r="R937" s="65" t="str">
        <f ca="1">CONCATENATE(IF(AND(LEN(R936)&gt;=1,R936&lt;&gt;".",COUNTIF(R38:R$73,"*榮*")&gt;0),".",""),IF(R38="榮",$A937,""),IF(AND(LEN(R38)&gt;=2,ISNUMBER(SEARCH("榮",R38))),$A937&amp;"("&amp;SUBSTITUTE(REPLACE(R38,1,SEARCH("榮",R38)-1,""),"榮","")&amp;""&amp;")",""))</f>
        <v/>
      </c>
      <c r="S937" s="65" t="str">
        <f ca="1">CONCATENATE(IF(AND(LEN(S936)&gt;=1,S936&lt;&gt;".",COUNTIF(S38:S$73,"*榮*")&gt;0),".",""),IF(S38="榮",$A937,""),IF(AND(LEN(S38)&gt;=2,ISNUMBER(SEARCH("榮",S38))),$A937&amp;"("&amp;SUBSTITUTE(REPLACE(S38,1,SEARCH("榮",S38)-1,""),"榮","")&amp;""&amp;")",""))</f>
        <v/>
      </c>
      <c r="T937" s="65" t="str">
        <f ca="1">CONCATENATE(IF(AND(LEN(T936)&gt;=1,T936&lt;&gt;".",COUNTIF(T38:T$73,"*榮*")&gt;0),".",""),IF(T38="榮",$A937,""),IF(AND(LEN(T38)&gt;=2,ISNUMBER(SEARCH("榮",T38))),$A937&amp;"("&amp;SUBSTITUTE(REPLACE(T38,1,SEARCH("榮",T38)-1,""),"榮","")&amp;""&amp;")",""))</f>
        <v/>
      </c>
      <c r="U937" s="65" t="str">
        <f ca="1">CONCATENATE(IF(AND(LEN(U936)&gt;=1,U936&lt;&gt;".",COUNTIF(U38:U$73,"*榮*")&gt;0),".",""),IF(U38="榮",$A937,""),IF(AND(LEN(U38)&gt;=2,ISNUMBER(SEARCH("榮",U38))),$A937&amp;"("&amp;SUBSTITUTE(REPLACE(U38,1,SEARCH("榮",U38)-1,""),"榮","")&amp;""&amp;")",""))</f>
        <v/>
      </c>
      <c r="V937" s="65" t="str">
        <f ca="1">CONCATENATE(IF(AND(LEN(V936)&gt;=1,V936&lt;&gt;".",COUNTIF(V38:V$73,"*榮*")&gt;0),".",""),IF(V38="榮",$A937,""),IF(AND(LEN(V38)&gt;=2,ISNUMBER(SEARCH("榮",V38))),$A937&amp;"("&amp;SUBSTITUTE(REPLACE(V38,1,SEARCH("榮",V38)-1,""),"榮","")&amp;""&amp;")",""))</f>
        <v/>
      </c>
      <c r="W937" s="65" t="str">
        <f ca="1">CONCATENATE(IF(AND(LEN(W936)&gt;=1,W936&lt;&gt;".",COUNTIF(W38:W$73,"*榮*")&gt;0),".",""),IF(W38="榮",$A937,""),IF(AND(LEN(W38)&gt;=2,ISNUMBER(SEARCH("榮",W38))),$A937&amp;"("&amp;SUBSTITUTE(REPLACE(W38,1,SEARCH("榮",W38)-1,""),"榮","")&amp;""&amp;")",""))</f>
        <v/>
      </c>
      <c r="X937" s="65" t="str">
        <f ca="1">CONCATENATE(IF(AND(LEN(X936)&gt;=1,X936&lt;&gt;".",COUNTIF(X38:X$73,"*榮*")&gt;0),".",""),IF(X38="榮",$A937,""),IF(AND(LEN(X38)&gt;=2,ISNUMBER(SEARCH("榮",X38))),$A937&amp;"("&amp;SUBSTITUTE(REPLACE(X38,1,SEARCH("榮",X38)-1,""),"榮","")&amp;""&amp;")",""))</f>
        <v/>
      </c>
      <c r="Y937" s="65" t="str">
        <f ca="1">CONCATENATE(IF(AND(LEN(Y936)&gt;=1,Y936&lt;&gt;".",COUNTIF(Y38:Y$73,"*榮*")&gt;0),".",""),IF(Y38="榮",$A937,""),IF(AND(LEN(Y38)&gt;=2,ISNUMBER(SEARCH("榮",Y38))),$A937&amp;"("&amp;SUBSTITUTE(REPLACE(Y38,1,SEARCH("榮",Y38)-1,""),"榮","")&amp;""&amp;")",""))</f>
        <v/>
      </c>
      <c r="Z937" s="65" t="str">
        <f ca="1">CONCATENATE(IF(AND(LEN(Z936)&gt;=1,Z936&lt;&gt;".",COUNTIF(Z38:Z$73,"*榮*")&gt;0),".",""),IF(Z38="榮",$A937,""),IF(AND(LEN(Z38)&gt;=2,ISNUMBER(SEARCH("榮",Z38))),$A937&amp;"("&amp;SUBSTITUTE(REPLACE(Z38,1,SEARCH("榮",Z38)-1,""),"榮","")&amp;""&amp;")",""))</f>
        <v/>
      </c>
      <c r="AA937" s="65" t="str">
        <f ca="1">CONCATENATE(IF(AND(LEN(AA936)&gt;=1,AA936&lt;&gt;".",COUNTIF(AA38:AA$73,"*榮*")&gt;0),".",""),IF(AA38="榮",$A937,""),IF(AND(LEN(AA38)&gt;=2,ISNUMBER(SEARCH("榮",AA38))),$A937&amp;"("&amp;SUBSTITUTE(REPLACE(AA38,1,SEARCH("榮",AA38)-1,""),"榮","")&amp;""&amp;")",""))</f>
        <v/>
      </c>
      <c r="AB937" s="65" t="str">
        <f ca="1">CONCATENATE(IF(AND(LEN(AB936)&gt;=1,AB936&lt;&gt;".",COUNTIF(AB38:AB$73,"*榮*")&gt;0),".",""),IF(AB38="榮",$A937,""),IF(AND(LEN(AB38)&gt;=2,ISNUMBER(SEARCH("榮",AB38))),$A937&amp;"("&amp;SUBSTITUTE(REPLACE(AB38,1,SEARCH("榮",AB38)-1,""),"榮","")&amp;""&amp;")",""))</f>
        <v/>
      </c>
      <c r="AC937" s="65" t="str">
        <f ca="1">CONCATENATE(IF(AND(LEN(AC936)&gt;=1,AC936&lt;&gt;".",COUNTIF(AC38:AC$73,"*榮*")&gt;0),".",""),IF(AC38="榮",$A937,""),IF(AND(LEN(AC38)&gt;=2,ISNUMBER(SEARCH("榮",AC38))),$A937&amp;"("&amp;SUBSTITUTE(REPLACE(AC38,1,SEARCH("榮",AC38)-1,""),"榮","")&amp;""&amp;")",""))</f>
        <v/>
      </c>
      <c r="AD937" s="65" t="str">
        <f ca="1">CONCATENATE(IF(AND(LEN(AD936)&gt;=1,AD936&lt;&gt;".",COUNTIF(AD38:AD$73,"*榮*")&gt;0),".",""),IF(AD38="榮",$A937,""),IF(AND(LEN(AD38)&gt;=2,ISNUMBER(SEARCH("榮",AD38))),$A937&amp;"("&amp;SUBSTITUTE(REPLACE(AD38,1,SEARCH("榮",AD38)-1,""),"榮","")&amp;""&amp;")",""))</f>
        <v/>
      </c>
      <c r="AE937" s="65" t="str">
        <f ca="1">CONCATENATE(IF(AND(LEN(AE936)&gt;=1,AE936&lt;&gt;".",COUNTIF(AE38:AE$73,"*榮*")&gt;0),".",""),IF(AE38="榮",$A937,""),IF(AND(LEN(AE38)&gt;=2,ISNUMBER(SEARCH("榮",AE38))),$A937&amp;"("&amp;SUBSTITUTE(REPLACE(AE38,1,SEARCH("榮",AE38)-1,""),"榮","")&amp;""&amp;")",""))</f>
        <v/>
      </c>
      <c r="AF937" s="65" t="str">
        <f ca="1">CONCATENATE(IF(AND(LEN(AF936)&gt;=1,AF936&lt;&gt;".",COUNTIF(AF38:AF$73,"*榮*")&gt;0),".",""),IF(AF38="榮",$A937,""),IF(AND(LEN(AF38)&gt;=2,ISNUMBER(SEARCH("榮",AF38))),$A937&amp;"("&amp;SUBSTITUTE(REPLACE(AF38,1,SEARCH("榮",AF38)-1,""),"榮","")&amp;""&amp;")",""))</f>
        <v/>
      </c>
      <c r="AG937" s="65" t="str">
        <f ca="1">CONCATENATE(IF(AND(LEN(AG936)&gt;=1,AG936&lt;&gt;".",COUNTIF(AG38:AG$73,"*榮*")&gt;0),".",""),IF(AG38="榮",$A937,""),IF(AND(LEN(AG38)&gt;=2,ISNUMBER(SEARCH("榮",AG38))),$A937&amp;"("&amp;SUBSTITUTE(REPLACE(AG38,1,SEARCH("榮",AG38)-1,""),"榮","")&amp;""&amp;")",""))</f>
        <v/>
      </c>
      <c r="AH937" s="65"/>
      <c r="AI937" s="65"/>
      <c r="AJ937" s="65"/>
    </row>
    <row r="938" spans="1:36">
      <c r="A938" s="65">
        <f t="shared" si="74"/>
        <v>38</v>
      </c>
      <c r="B938" s="65" t="str">
        <f t="shared" si="74"/>
        <v>佘尚恩</v>
      </c>
      <c r="C938" s="65" t="str">
        <f ca="1">CONCATENATE(IF(AND(LEN(C937)&gt;=1,C937&lt;&gt;".",COUNTIF(C39:C$73,"*榮*")&gt;0),".",""),IF(C39="榮",$A938,""),IF(AND(LEN(C39)&gt;=2,ISNUMBER(SEARCH("榮",C39))),$A938&amp;"("&amp;SUBSTITUTE(REPLACE(C39,1,SEARCH("榮",C39)-1,""),"榮","")&amp;""&amp;")",""))</f>
        <v/>
      </c>
      <c r="D938" s="65" t="str">
        <f ca="1">CONCATENATE(IF(AND(LEN(D937)&gt;=1,D937&lt;&gt;".",COUNTIF(D39:D$73,"*榮*")&gt;0),".",""),IF(D39="榮",$A938,""),IF(AND(LEN(D39)&gt;=2,ISNUMBER(SEARCH("榮",D39))),$A938&amp;"("&amp;SUBSTITUTE(REPLACE(D39,1,SEARCH("榮",D39)-1,""),"榮","")&amp;""&amp;")",""))</f>
        <v/>
      </c>
      <c r="E938" s="65" t="str">
        <f ca="1">CONCATENATE(IF(AND(LEN(E937)&gt;=1,E937&lt;&gt;".",COUNTIF(E39:E$73,"*榮*")&gt;0),".",""),IF(E39="榮",$A938,""),IF(AND(LEN(E39)&gt;=2,ISNUMBER(SEARCH("榮",E39))),$A938&amp;"("&amp;SUBSTITUTE(REPLACE(E39,1,SEARCH("榮",E39)-1,""),"榮","")&amp;""&amp;")",""))</f>
        <v/>
      </c>
      <c r="F938" s="65" t="str">
        <f ca="1">CONCATENATE(IF(AND(LEN(F937)&gt;=1,F937&lt;&gt;".",COUNTIF(F39:F$73,"*榮*")&gt;0),".",""),IF(F39="榮",$A938,""),IF(AND(LEN(F39)&gt;=2,ISNUMBER(SEARCH("榮",F39))),$A938&amp;"("&amp;SUBSTITUTE(REPLACE(F39,1,SEARCH("榮",F39)-1,""),"榮","")&amp;""&amp;")",""))</f>
        <v/>
      </c>
      <c r="G938" s="65" t="str">
        <f ca="1">CONCATENATE(IF(AND(LEN(G937)&gt;=1,G937&lt;&gt;".",COUNTIF(G39:G$73,"*榮*")&gt;0),".",""),IF(G39="榮",$A938,""),IF(AND(LEN(G39)&gt;=2,ISNUMBER(SEARCH("榮",G39))),$A938&amp;"("&amp;SUBSTITUTE(REPLACE(G39,1,SEARCH("榮",G39)-1,""),"榮","")&amp;""&amp;")",""))</f>
        <v/>
      </c>
      <c r="H938" s="65" t="str">
        <f ca="1">CONCATENATE(IF(AND(LEN(H937)&gt;=1,H937&lt;&gt;".",COUNTIF(H39:H$73,"*榮*")&gt;0),".",""),IF(H39="榮",$A938,""),IF(AND(LEN(H39)&gt;=2,ISNUMBER(SEARCH("榮",H39))),$A938&amp;"("&amp;SUBSTITUTE(REPLACE(H39,1,SEARCH("榮",H39)-1,""),"榮","")&amp;""&amp;")",""))</f>
        <v/>
      </c>
      <c r="I938" s="65" t="str">
        <f ca="1">CONCATENATE(IF(AND(LEN(I937)&gt;=1,I937&lt;&gt;".",COUNTIF(I39:I$73,"*榮*")&gt;0),".",""),IF(I39="榮",$A938,""),IF(AND(LEN(I39)&gt;=2,ISNUMBER(SEARCH("榮",I39))),$A938&amp;"("&amp;SUBSTITUTE(REPLACE(I39,1,SEARCH("榮",I39)-1,""),"榮","")&amp;""&amp;")",""))</f>
        <v/>
      </c>
      <c r="J938" s="65" t="str">
        <f ca="1">CONCATENATE(IF(AND(LEN(J937)&gt;=1,J937&lt;&gt;".",COUNTIF(J39:J$73,"*榮*")&gt;0),".",""),IF(J39="榮",$A938,""),IF(AND(LEN(J39)&gt;=2,ISNUMBER(SEARCH("榮",J39))),$A938&amp;"("&amp;SUBSTITUTE(REPLACE(J39,1,SEARCH("榮",J39)-1,""),"榮","")&amp;""&amp;")",""))</f>
        <v/>
      </c>
      <c r="K938" s="65" t="str">
        <f ca="1">CONCATENATE(IF(AND(LEN(K937)&gt;=1,K937&lt;&gt;".",COUNTIF(K39:K$73,"*榮*")&gt;0),".",""),IF(K39="榮",$A938,""),IF(AND(LEN(K39)&gt;=2,ISNUMBER(SEARCH("榮",K39))),$A938&amp;"("&amp;SUBSTITUTE(REPLACE(K39,1,SEARCH("榮",K39)-1,""),"榮","")&amp;""&amp;")",""))</f>
        <v/>
      </c>
      <c r="L938" s="65" t="str">
        <f ca="1">CONCATENATE(IF(AND(LEN(L937)&gt;=1,L937&lt;&gt;".",COUNTIF(L39:L$73,"*榮*")&gt;0),".",""),IF(L39="榮",$A938,""),IF(AND(LEN(L39)&gt;=2,ISNUMBER(SEARCH("榮",L39))),$A938&amp;"("&amp;SUBSTITUTE(REPLACE(L39,1,SEARCH("榮",L39)-1,""),"榮","")&amp;""&amp;")",""))</f>
        <v/>
      </c>
      <c r="M938" s="65" t="str">
        <f ca="1">CONCATENATE(IF(AND(LEN(M937)&gt;=1,M937&lt;&gt;".",COUNTIF(M39:M$73,"*榮*")&gt;0),".",""),IF(M39="榮",$A938,""),IF(AND(LEN(M39)&gt;=2,ISNUMBER(SEARCH("榮",M39))),$A938&amp;"("&amp;SUBSTITUTE(REPLACE(M39,1,SEARCH("榮",M39)-1,""),"榮","")&amp;""&amp;")",""))</f>
        <v/>
      </c>
      <c r="N938" s="65" t="str">
        <f ca="1">CONCATENATE(IF(AND(LEN(N937)&gt;=1,N937&lt;&gt;".",COUNTIF(N39:N$73,"*榮*")&gt;0),".",""),IF(N39="榮",$A938,""),IF(AND(LEN(N39)&gt;=2,ISNUMBER(SEARCH("榮",N39))),$A938&amp;"("&amp;SUBSTITUTE(REPLACE(N39,1,SEARCH("榮",N39)-1,""),"榮","")&amp;""&amp;")",""))</f>
        <v/>
      </c>
      <c r="O938" s="65" t="str">
        <f ca="1">CONCATENATE(IF(AND(LEN(O937)&gt;=1,O937&lt;&gt;".",COUNTIF(O39:O$73,"*榮*")&gt;0),".",""),IF(O39="榮",$A938,""),IF(AND(LEN(O39)&gt;=2,ISNUMBER(SEARCH("榮",O39))),$A938&amp;"("&amp;SUBSTITUTE(REPLACE(O39,1,SEARCH("榮",O39)-1,""),"榮","")&amp;""&amp;")",""))</f>
        <v/>
      </c>
      <c r="P938" s="65" t="str">
        <f ca="1">CONCATENATE(IF(AND(LEN(P937)&gt;=1,P937&lt;&gt;".",COUNTIF(P39:P$73,"*榮*")&gt;0),".",""),IF(P39="榮",$A938,""),IF(AND(LEN(P39)&gt;=2,ISNUMBER(SEARCH("榮",P39))),$A938&amp;"("&amp;SUBSTITUTE(REPLACE(P39,1,SEARCH("榮",P39)-1,""),"榮","")&amp;""&amp;")",""))</f>
        <v/>
      </c>
      <c r="Q938" s="65" t="str">
        <f ca="1">CONCATENATE(IF(AND(LEN(Q937)&gt;=1,Q937&lt;&gt;".",COUNTIF(Q39:Q$73,"*榮*")&gt;0),".",""),IF(Q39="榮",$A938,""),IF(AND(LEN(Q39)&gt;=2,ISNUMBER(SEARCH("榮",Q39))),$A938&amp;"("&amp;SUBSTITUTE(REPLACE(Q39,1,SEARCH("榮",Q39)-1,""),"榮","")&amp;""&amp;")",""))</f>
        <v/>
      </c>
      <c r="R938" s="65" t="str">
        <f ca="1">CONCATENATE(IF(AND(LEN(R937)&gt;=1,R937&lt;&gt;".",COUNTIF(R39:R$73,"*榮*")&gt;0),".",""),IF(R39="榮",$A938,""),IF(AND(LEN(R39)&gt;=2,ISNUMBER(SEARCH("榮",R39))),$A938&amp;"("&amp;SUBSTITUTE(REPLACE(R39,1,SEARCH("榮",R39)-1,""),"榮","")&amp;""&amp;")",""))</f>
        <v/>
      </c>
      <c r="S938" s="65" t="str">
        <f ca="1">CONCATENATE(IF(AND(LEN(S937)&gt;=1,S937&lt;&gt;".",COUNTIF(S39:S$73,"*榮*")&gt;0),".",""),IF(S39="榮",$A938,""),IF(AND(LEN(S39)&gt;=2,ISNUMBER(SEARCH("榮",S39))),$A938&amp;"("&amp;SUBSTITUTE(REPLACE(S39,1,SEARCH("榮",S39)-1,""),"榮","")&amp;""&amp;")",""))</f>
        <v/>
      </c>
      <c r="T938" s="65" t="str">
        <f ca="1">CONCATENATE(IF(AND(LEN(T937)&gt;=1,T937&lt;&gt;".",COUNTIF(T39:T$73,"*榮*")&gt;0),".",""),IF(T39="榮",$A938,""),IF(AND(LEN(T39)&gt;=2,ISNUMBER(SEARCH("榮",T39))),$A938&amp;"("&amp;SUBSTITUTE(REPLACE(T39,1,SEARCH("榮",T39)-1,""),"榮","")&amp;""&amp;")",""))</f>
        <v/>
      </c>
      <c r="U938" s="65" t="str">
        <f ca="1">CONCATENATE(IF(AND(LEN(U937)&gt;=1,U937&lt;&gt;".",COUNTIF(U39:U$73,"*榮*")&gt;0),".",""),IF(U39="榮",$A938,""),IF(AND(LEN(U39)&gt;=2,ISNUMBER(SEARCH("榮",U39))),$A938&amp;"("&amp;SUBSTITUTE(REPLACE(U39,1,SEARCH("榮",U39)-1,""),"榮","")&amp;""&amp;")",""))</f>
        <v/>
      </c>
      <c r="V938" s="65" t="str">
        <f ca="1">CONCATENATE(IF(AND(LEN(V937)&gt;=1,V937&lt;&gt;".",COUNTIF(V39:V$73,"*榮*")&gt;0),".",""),IF(V39="榮",$A938,""),IF(AND(LEN(V39)&gt;=2,ISNUMBER(SEARCH("榮",V39))),$A938&amp;"("&amp;SUBSTITUTE(REPLACE(V39,1,SEARCH("榮",V39)-1,""),"榮","")&amp;""&amp;")",""))</f>
        <v/>
      </c>
      <c r="W938" s="65" t="str">
        <f ca="1">CONCATENATE(IF(AND(LEN(W937)&gt;=1,W937&lt;&gt;".",COUNTIF(W39:W$73,"*榮*")&gt;0),".",""),IF(W39="榮",$A938,""),IF(AND(LEN(W39)&gt;=2,ISNUMBER(SEARCH("榮",W39))),$A938&amp;"("&amp;SUBSTITUTE(REPLACE(W39,1,SEARCH("榮",W39)-1,""),"榮","")&amp;""&amp;")",""))</f>
        <v/>
      </c>
      <c r="X938" s="65" t="str">
        <f ca="1">CONCATENATE(IF(AND(LEN(X937)&gt;=1,X937&lt;&gt;".",COUNTIF(X39:X$73,"*榮*")&gt;0),".",""),IF(X39="榮",$A938,""),IF(AND(LEN(X39)&gt;=2,ISNUMBER(SEARCH("榮",X39))),$A938&amp;"("&amp;SUBSTITUTE(REPLACE(X39,1,SEARCH("榮",X39)-1,""),"榮","")&amp;""&amp;")",""))</f>
        <v/>
      </c>
      <c r="Y938" s="65" t="str">
        <f ca="1">CONCATENATE(IF(AND(LEN(Y937)&gt;=1,Y937&lt;&gt;".",COUNTIF(Y39:Y$73,"*榮*")&gt;0),".",""),IF(Y39="榮",$A938,""),IF(AND(LEN(Y39)&gt;=2,ISNUMBER(SEARCH("榮",Y39))),$A938&amp;"("&amp;SUBSTITUTE(REPLACE(Y39,1,SEARCH("榮",Y39)-1,""),"榮","")&amp;""&amp;")",""))</f>
        <v/>
      </c>
      <c r="Z938" s="65" t="str">
        <f ca="1">CONCATENATE(IF(AND(LEN(Z937)&gt;=1,Z937&lt;&gt;".",COUNTIF(Z39:Z$73,"*榮*")&gt;0),".",""),IF(Z39="榮",$A938,""),IF(AND(LEN(Z39)&gt;=2,ISNUMBER(SEARCH("榮",Z39))),$A938&amp;"("&amp;SUBSTITUTE(REPLACE(Z39,1,SEARCH("榮",Z39)-1,""),"榮","")&amp;""&amp;")",""))</f>
        <v/>
      </c>
      <c r="AA938" s="65" t="str">
        <f ca="1">CONCATENATE(IF(AND(LEN(AA937)&gt;=1,AA937&lt;&gt;".",COUNTIF(AA39:AA$73,"*榮*")&gt;0),".",""),IF(AA39="榮",$A938,""),IF(AND(LEN(AA39)&gt;=2,ISNUMBER(SEARCH("榮",AA39))),$A938&amp;"("&amp;SUBSTITUTE(REPLACE(AA39,1,SEARCH("榮",AA39)-1,""),"榮","")&amp;""&amp;")",""))</f>
        <v/>
      </c>
      <c r="AB938" s="65" t="str">
        <f ca="1">CONCATENATE(IF(AND(LEN(AB937)&gt;=1,AB937&lt;&gt;".",COUNTIF(AB39:AB$73,"*榮*")&gt;0),".",""),IF(AB39="榮",$A938,""),IF(AND(LEN(AB39)&gt;=2,ISNUMBER(SEARCH("榮",AB39))),$A938&amp;"("&amp;SUBSTITUTE(REPLACE(AB39,1,SEARCH("榮",AB39)-1,""),"榮","")&amp;""&amp;")",""))</f>
        <v/>
      </c>
      <c r="AC938" s="65" t="str">
        <f ca="1">CONCATENATE(IF(AND(LEN(AC937)&gt;=1,AC937&lt;&gt;".",COUNTIF(AC39:AC$73,"*榮*")&gt;0),".",""),IF(AC39="榮",$A938,""),IF(AND(LEN(AC39)&gt;=2,ISNUMBER(SEARCH("榮",AC39))),$A938&amp;"("&amp;SUBSTITUTE(REPLACE(AC39,1,SEARCH("榮",AC39)-1,""),"榮","")&amp;""&amp;")",""))</f>
        <v/>
      </c>
      <c r="AD938" s="65" t="str">
        <f ca="1">CONCATENATE(IF(AND(LEN(AD937)&gt;=1,AD937&lt;&gt;".",COUNTIF(AD39:AD$73,"*榮*")&gt;0),".",""),IF(AD39="榮",$A938,""),IF(AND(LEN(AD39)&gt;=2,ISNUMBER(SEARCH("榮",AD39))),$A938&amp;"("&amp;SUBSTITUTE(REPLACE(AD39,1,SEARCH("榮",AD39)-1,""),"榮","")&amp;""&amp;")",""))</f>
        <v/>
      </c>
      <c r="AE938" s="65" t="str">
        <f ca="1">CONCATENATE(IF(AND(LEN(AE937)&gt;=1,AE937&lt;&gt;".",COUNTIF(AE39:AE$73,"*榮*")&gt;0),".",""),IF(AE39="榮",$A938,""),IF(AND(LEN(AE39)&gt;=2,ISNUMBER(SEARCH("榮",AE39))),$A938&amp;"("&amp;SUBSTITUTE(REPLACE(AE39,1,SEARCH("榮",AE39)-1,""),"榮","")&amp;""&amp;")",""))</f>
        <v/>
      </c>
      <c r="AF938" s="65" t="str">
        <f ca="1">CONCATENATE(IF(AND(LEN(AF937)&gt;=1,AF937&lt;&gt;".",COUNTIF(AF39:AF$73,"*榮*")&gt;0),".",""),IF(AF39="榮",$A938,""),IF(AND(LEN(AF39)&gt;=2,ISNUMBER(SEARCH("榮",AF39))),$A938&amp;"("&amp;SUBSTITUTE(REPLACE(AF39,1,SEARCH("榮",AF39)-1,""),"榮","")&amp;""&amp;")",""))</f>
        <v/>
      </c>
      <c r="AG938" s="65" t="str">
        <f ca="1">CONCATENATE(IF(AND(LEN(AG937)&gt;=1,AG937&lt;&gt;".",COUNTIF(AG39:AG$73,"*榮*")&gt;0),".",""),IF(AG39="榮",$A938,""),IF(AND(LEN(AG39)&gt;=2,ISNUMBER(SEARCH("榮",AG39))),$A938&amp;"("&amp;SUBSTITUTE(REPLACE(AG39,1,SEARCH("榮",AG39)-1,""),"榮","")&amp;""&amp;")",""))</f>
        <v/>
      </c>
      <c r="AH938" s="65"/>
      <c r="AI938" s="65"/>
      <c r="AJ938" s="65"/>
    </row>
    <row r="939" spans="1:36">
      <c r="A939" s="65">
        <f t="shared" si="74"/>
        <v>39</v>
      </c>
      <c r="B939" s="65" t="str">
        <f t="shared" si="74"/>
        <v>葉家豪</v>
      </c>
      <c r="C939" s="65" t="str">
        <f ca="1">CONCATENATE(IF(AND(LEN(C938)&gt;=1,C938&lt;&gt;".",COUNTIF(C40:C$73,"*榮*")&gt;0),".",""),IF(C40="榮",$A939,""),IF(AND(LEN(C40)&gt;=2,ISNUMBER(SEARCH("榮",C40))),$A939&amp;"("&amp;SUBSTITUTE(REPLACE(C40,1,SEARCH("榮",C40)-1,""),"榮","")&amp;""&amp;")",""))</f>
        <v/>
      </c>
      <c r="D939" s="65" t="str">
        <f ca="1">CONCATENATE(IF(AND(LEN(D938)&gt;=1,D938&lt;&gt;".",COUNTIF(D40:D$73,"*榮*")&gt;0),".",""),IF(D40="榮",$A939,""),IF(AND(LEN(D40)&gt;=2,ISNUMBER(SEARCH("榮",D40))),$A939&amp;"("&amp;SUBSTITUTE(REPLACE(D40,1,SEARCH("榮",D40)-1,""),"榮","")&amp;""&amp;")",""))</f>
        <v/>
      </c>
      <c r="E939" s="65" t="str">
        <f ca="1">CONCATENATE(IF(AND(LEN(E938)&gt;=1,E938&lt;&gt;".",COUNTIF(E40:E$73,"*榮*")&gt;0),".",""),IF(E40="榮",$A939,""),IF(AND(LEN(E40)&gt;=2,ISNUMBER(SEARCH("榮",E40))),$A939&amp;"("&amp;SUBSTITUTE(REPLACE(E40,1,SEARCH("榮",E40)-1,""),"榮","")&amp;""&amp;")",""))</f>
        <v/>
      </c>
      <c r="F939" s="65" t="str">
        <f ca="1">CONCATENATE(IF(AND(LEN(F938)&gt;=1,F938&lt;&gt;".",COUNTIF(F40:F$73,"*榮*")&gt;0),".",""),IF(F40="榮",$A939,""),IF(AND(LEN(F40)&gt;=2,ISNUMBER(SEARCH("榮",F40))),$A939&amp;"("&amp;SUBSTITUTE(REPLACE(F40,1,SEARCH("榮",F40)-1,""),"榮","")&amp;""&amp;")",""))</f>
        <v/>
      </c>
      <c r="G939" s="65" t="str">
        <f ca="1">CONCATENATE(IF(AND(LEN(G938)&gt;=1,G938&lt;&gt;".",COUNTIF(G40:G$73,"*榮*")&gt;0),".",""),IF(G40="榮",$A939,""),IF(AND(LEN(G40)&gt;=2,ISNUMBER(SEARCH("榮",G40))),$A939&amp;"("&amp;SUBSTITUTE(REPLACE(G40,1,SEARCH("榮",G40)-1,""),"榮","")&amp;""&amp;")",""))</f>
        <v/>
      </c>
      <c r="H939" s="65" t="str">
        <f ca="1">CONCATENATE(IF(AND(LEN(H938)&gt;=1,H938&lt;&gt;".",COUNTIF(H40:H$73,"*榮*")&gt;0),".",""),IF(H40="榮",$A939,""),IF(AND(LEN(H40)&gt;=2,ISNUMBER(SEARCH("榮",H40))),$A939&amp;"("&amp;SUBSTITUTE(REPLACE(H40,1,SEARCH("榮",H40)-1,""),"榮","")&amp;""&amp;")",""))</f>
        <v/>
      </c>
      <c r="I939" s="65" t="str">
        <f ca="1">CONCATENATE(IF(AND(LEN(I938)&gt;=1,I938&lt;&gt;".",COUNTIF(I40:I$73,"*榮*")&gt;0),".",""),IF(I40="榮",$A939,""),IF(AND(LEN(I40)&gt;=2,ISNUMBER(SEARCH("榮",I40))),$A939&amp;"("&amp;SUBSTITUTE(REPLACE(I40,1,SEARCH("榮",I40)-1,""),"榮","")&amp;""&amp;")",""))</f>
        <v/>
      </c>
      <c r="J939" s="65" t="str">
        <f ca="1">CONCATENATE(IF(AND(LEN(J938)&gt;=1,J938&lt;&gt;".",COUNTIF(J40:J$73,"*榮*")&gt;0),".",""),IF(J40="榮",$A939,""),IF(AND(LEN(J40)&gt;=2,ISNUMBER(SEARCH("榮",J40))),$A939&amp;"("&amp;SUBSTITUTE(REPLACE(J40,1,SEARCH("榮",J40)-1,""),"榮","")&amp;""&amp;")",""))</f>
        <v/>
      </c>
      <c r="K939" s="65" t="str">
        <f ca="1">CONCATENATE(IF(AND(LEN(K938)&gt;=1,K938&lt;&gt;".",COUNTIF(K40:K$73,"*榮*")&gt;0),".",""),IF(K40="榮",$A939,""),IF(AND(LEN(K40)&gt;=2,ISNUMBER(SEARCH("榮",K40))),$A939&amp;"("&amp;SUBSTITUTE(REPLACE(K40,1,SEARCH("榮",K40)-1,""),"榮","")&amp;""&amp;")",""))</f>
        <v/>
      </c>
      <c r="L939" s="65" t="str">
        <f ca="1">CONCATENATE(IF(AND(LEN(L938)&gt;=1,L938&lt;&gt;".",COUNTIF(L40:L$73,"*榮*")&gt;0),".",""),IF(L40="榮",$A939,""),IF(AND(LEN(L40)&gt;=2,ISNUMBER(SEARCH("榮",L40))),$A939&amp;"("&amp;SUBSTITUTE(REPLACE(L40,1,SEARCH("榮",L40)-1,""),"榮","")&amp;""&amp;")",""))</f>
        <v/>
      </c>
      <c r="M939" s="65" t="str">
        <f ca="1">CONCATENATE(IF(AND(LEN(M938)&gt;=1,M938&lt;&gt;".",COUNTIF(M40:M$73,"*榮*")&gt;0),".",""),IF(M40="榮",$A939,""),IF(AND(LEN(M40)&gt;=2,ISNUMBER(SEARCH("榮",M40))),$A939&amp;"("&amp;SUBSTITUTE(REPLACE(M40,1,SEARCH("榮",M40)-1,""),"榮","")&amp;""&amp;")",""))</f>
        <v/>
      </c>
      <c r="N939" s="65" t="str">
        <f ca="1">CONCATENATE(IF(AND(LEN(N938)&gt;=1,N938&lt;&gt;".",COUNTIF(N40:N$73,"*榮*")&gt;0),".",""),IF(N40="榮",$A939,""),IF(AND(LEN(N40)&gt;=2,ISNUMBER(SEARCH("榮",N40))),$A939&amp;"("&amp;SUBSTITUTE(REPLACE(N40,1,SEARCH("榮",N40)-1,""),"榮","")&amp;""&amp;")",""))</f>
        <v/>
      </c>
      <c r="O939" s="65" t="str">
        <f ca="1">CONCATENATE(IF(AND(LEN(O938)&gt;=1,O938&lt;&gt;".",COUNTIF(O40:O$73,"*榮*")&gt;0),".",""),IF(O40="榮",$A939,""),IF(AND(LEN(O40)&gt;=2,ISNUMBER(SEARCH("榮",O40))),$A939&amp;"("&amp;SUBSTITUTE(REPLACE(O40,1,SEARCH("榮",O40)-1,""),"榮","")&amp;""&amp;")",""))</f>
        <v/>
      </c>
      <c r="P939" s="65" t="str">
        <f ca="1">CONCATENATE(IF(AND(LEN(P938)&gt;=1,P938&lt;&gt;".",COUNTIF(P40:P$73,"*榮*")&gt;0),".",""),IF(P40="榮",$A939,""),IF(AND(LEN(P40)&gt;=2,ISNUMBER(SEARCH("榮",P40))),$A939&amp;"("&amp;SUBSTITUTE(REPLACE(P40,1,SEARCH("榮",P40)-1,""),"榮","")&amp;""&amp;")",""))</f>
        <v/>
      </c>
      <c r="Q939" s="65" t="str">
        <f ca="1">CONCATENATE(IF(AND(LEN(Q938)&gt;=1,Q938&lt;&gt;".",COUNTIF(Q40:Q$73,"*榮*")&gt;0),".",""),IF(Q40="榮",$A939,""),IF(AND(LEN(Q40)&gt;=2,ISNUMBER(SEARCH("榮",Q40))),$A939&amp;"("&amp;SUBSTITUTE(REPLACE(Q40,1,SEARCH("榮",Q40)-1,""),"榮","")&amp;""&amp;")",""))</f>
        <v/>
      </c>
      <c r="R939" s="65" t="str">
        <f ca="1">CONCATENATE(IF(AND(LEN(R938)&gt;=1,R938&lt;&gt;".",COUNTIF(R40:R$73,"*榮*")&gt;0),".",""),IF(R40="榮",$A939,""),IF(AND(LEN(R40)&gt;=2,ISNUMBER(SEARCH("榮",R40))),$A939&amp;"("&amp;SUBSTITUTE(REPLACE(R40,1,SEARCH("榮",R40)-1,""),"榮","")&amp;""&amp;")",""))</f>
        <v/>
      </c>
      <c r="S939" s="65" t="str">
        <f ca="1">CONCATENATE(IF(AND(LEN(S938)&gt;=1,S938&lt;&gt;".",COUNTIF(S40:S$73,"*榮*")&gt;0),".",""),IF(S40="榮",$A939,""),IF(AND(LEN(S40)&gt;=2,ISNUMBER(SEARCH("榮",S40))),$A939&amp;"("&amp;SUBSTITUTE(REPLACE(S40,1,SEARCH("榮",S40)-1,""),"榮","")&amp;""&amp;")",""))</f>
        <v/>
      </c>
      <c r="T939" s="65" t="str">
        <f ca="1">CONCATENATE(IF(AND(LEN(T938)&gt;=1,T938&lt;&gt;".",COUNTIF(T40:T$73,"*榮*")&gt;0),".",""),IF(T40="榮",$A939,""),IF(AND(LEN(T40)&gt;=2,ISNUMBER(SEARCH("榮",T40))),$A939&amp;"("&amp;SUBSTITUTE(REPLACE(T40,1,SEARCH("榮",T40)-1,""),"榮","")&amp;""&amp;")",""))</f>
        <v/>
      </c>
      <c r="U939" s="65" t="str">
        <f ca="1">CONCATENATE(IF(AND(LEN(U938)&gt;=1,U938&lt;&gt;".",COUNTIF(U40:U$73,"*榮*")&gt;0),".",""),IF(U40="榮",$A939,""),IF(AND(LEN(U40)&gt;=2,ISNUMBER(SEARCH("榮",U40))),$A939&amp;"("&amp;SUBSTITUTE(REPLACE(U40,1,SEARCH("榮",U40)-1,""),"榮","")&amp;""&amp;")",""))</f>
        <v/>
      </c>
      <c r="V939" s="65" t="str">
        <f ca="1">CONCATENATE(IF(AND(LEN(V938)&gt;=1,V938&lt;&gt;".",COUNTIF(V40:V$73,"*榮*")&gt;0),".",""),IF(V40="榮",$A939,""),IF(AND(LEN(V40)&gt;=2,ISNUMBER(SEARCH("榮",V40))),$A939&amp;"("&amp;SUBSTITUTE(REPLACE(V40,1,SEARCH("榮",V40)-1,""),"榮","")&amp;""&amp;")",""))</f>
        <v/>
      </c>
      <c r="W939" s="65" t="str">
        <f ca="1">CONCATENATE(IF(AND(LEN(W938)&gt;=1,W938&lt;&gt;".",COUNTIF(W40:W$73,"*榮*")&gt;0),".",""),IF(W40="榮",$A939,""),IF(AND(LEN(W40)&gt;=2,ISNUMBER(SEARCH("榮",W40))),$A939&amp;"("&amp;SUBSTITUTE(REPLACE(W40,1,SEARCH("榮",W40)-1,""),"榮","")&amp;""&amp;")",""))</f>
        <v/>
      </c>
      <c r="X939" s="65" t="str">
        <f ca="1">CONCATENATE(IF(AND(LEN(X938)&gt;=1,X938&lt;&gt;".",COUNTIF(X40:X$73,"*榮*")&gt;0),".",""),IF(X40="榮",$A939,""),IF(AND(LEN(X40)&gt;=2,ISNUMBER(SEARCH("榮",X40))),$A939&amp;"("&amp;SUBSTITUTE(REPLACE(X40,1,SEARCH("榮",X40)-1,""),"榮","")&amp;""&amp;")",""))</f>
        <v/>
      </c>
      <c r="Y939" s="65" t="str">
        <f ca="1">CONCATENATE(IF(AND(LEN(Y938)&gt;=1,Y938&lt;&gt;".",COUNTIF(Y40:Y$73,"*榮*")&gt;0),".",""),IF(Y40="榮",$A939,""),IF(AND(LEN(Y40)&gt;=2,ISNUMBER(SEARCH("榮",Y40))),$A939&amp;"("&amp;SUBSTITUTE(REPLACE(Y40,1,SEARCH("榮",Y40)-1,""),"榮","")&amp;""&amp;")",""))</f>
        <v/>
      </c>
      <c r="Z939" s="65" t="str">
        <f ca="1">CONCATENATE(IF(AND(LEN(Z938)&gt;=1,Z938&lt;&gt;".",COUNTIF(Z40:Z$73,"*榮*")&gt;0),".",""),IF(Z40="榮",$A939,""),IF(AND(LEN(Z40)&gt;=2,ISNUMBER(SEARCH("榮",Z40))),$A939&amp;"("&amp;SUBSTITUTE(REPLACE(Z40,1,SEARCH("榮",Z40)-1,""),"榮","")&amp;""&amp;")",""))</f>
        <v/>
      </c>
      <c r="AA939" s="65" t="str">
        <f ca="1">CONCATENATE(IF(AND(LEN(AA938)&gt;=1,AA938&lt;&gt;".",COUNTIF(AA40:AA$73,"*榮*")&gt;0),".",""),IF(AA40="榮",$A939,""),IF(AND(LEN(AA40)&gt;=2,ISNUMBER(SEARCH("榮",AA40))),$A939&amp;"("&amp;SUBSTITUTE(REPLACE(AA40,1,SEARCH("榮",AA40)-1,""),"榮","")&amp;""&amp;")",""))</f>
        <v/>
      </c>
      <c r="AB939" s="65" t="str">
        <f ca="1">CONCATENATE(IF(AND(LEN(AB938)&gt;=1,AB938&lt;&gt;".",COUNTIF(AB40:AB$73,"*榮*")&gt;0),".",""),IF(AB40="榮",$A939,""),IF(AND(LEN(AB40)&gt;=2,ISNUMBER(SEARCH("榮",AB40))),$A939&amp;"("&amp;SUBSTITUTE(REPLACE(AB40,1,SEARCH("榮",AB40)-1,""),"榮","")&amp;""&amp;")",""))</f>
        <v/>
      </c>
      <c r="AC939" s="65" t="str">
        <f ca="1">CONCATENATE(IF(AND(LEN(AC938)&gt;=1,AC938&lt;&gt;".",COUNTIF(AC40:AC$73,"*榮*")&gt;0),".",""),IF(AC40="榮",$A939,""),IF(AND(LEN(AC40)&gt;=2,ISNUMBER(SEARCH("榮",AC40))),$A939&amp;"("&amp;SUBSTITUTE(REPLACE(AC40,1,SEARCH("榮",AC40)-1,""),"榮","")&amp;""&amp;")",""))</f>
        <v/>
      </c>
      <c r="AD939" s="65" t="str">
        <f ca="1">CONCATENATE(IF(AND(LEN(AD938)&gt;=1,AD938&lt;&gt;".",COUNTIF(AD40:AD$73,"*榮*")&gt;0),".",""),IF(AD40="榮",$A939,""),IF(AND(LEN(AD40)&gt;=2,ISNUMBER(SEARCH("榮",AD40))),$A939&amp;"("&amp;SUBSTITUTE(REPLACE(AD40,1,SEARCH("榮",AD40)-1,""),"榮","")&amp;""&amp;")",""))</f>
        <v/>
      </c>
      <c r="AE939" s="65" t="str">
        <f ca="1">CONCATENATE(IF(AND(LEN(AE938)&gt;=1,AE938&lt;&gt;".",COUNTIF(AE40:AE$73,"*榮*")&gt;0),".",""),IF(AE40="榮",$A939,""),IF(AND(LEN(AE40)&gt;=2,ISNUMBER(SEARCH("榮",AE40))),$A939&amp;"("&amp;SUBSTITUTE(REPLACE(AE40,1,SEARCH("榮",AE40)-1,""),"榮","")&amp;""&amp;")",""))</f>
        <v/>
      </c>
      <c r="AF939" s="65" t="str">
        <f ca="1">CONCATENATE(IF(AND(LEN(AF938)&gt;=1,AF938&lt;&gt;".",COUNTIF(AF40:AF$73,"*榮*")&gt;0),".",""),IF(AF40="榮",$A939,""),IF(AND(LEN(AF40)&gt;=2,ISNUMBER(SEARCH("榮",AF40))),$A939&amp;"("&amp;SUBSTITUTE(REPLACE(AF40,1,SEARCH("榮",AF40)-1,""),"榮","")&amp;""&amp;")",""))</f>
        <v/>
      </c>
      <c r="AG939" s="65" t="str">
        <f ca="1">CONCATENATE(IF(AND(LEN(AG938)&gt;=1,AG938&lt;&gt;".",COUNTIF(AG40:AG$73,"*榮*")&gt;0),".",""),IF(AG40="榮",$A939,""),IF(AND(LEN(AG40)&gt;=2,ISNUMBER(SEARCH("榮",AG40))),$A939&amp;"("&amp;SUBSTITUTE(REPLACE(AG40,1,SEARCH("榮",AG40)-1,""),"榮","")&amp;""&amp;")",""))</f>
        <v/>
      </c>
      <c r="AH939" s="65"/>
      <c r="AI939" s="65"/>
      <c r="AJ939" s="65"/>
    </row>
    <row r="940" spans="1:36">
      <c r="A940" s="65">
        <f t="shared" si="74"/>
        <v>40</v>
      </c>
      <c r="B940" s="65" t="str">
        <f t="shared" si="74"/>
        <v>鄭智謙</v>
      </c>
      <c r="C940" s="65" t="str">
        <f ca="1">CONCATENATE(IF(AND(LEN(C939)&gt;=1,C939&lt;&gt;".",COUNTIF(C41:C$73,"*榮*")&gt;0),".",""),IF(C41="榮",$A940,""),IF(AND(LEN(C41)&gt;=2,ISNUMBER(SEARCH("榮",C41))),$A940&amp;"("&amp;SUBSTITUTE(REPLACE(C41,1,SEARCH("榮",C41)-1,""),"榮","")&amp;""&amp;")",""))</f>
        <v/>
      </c>
      <c r="D940" s="65" t="str">
        <f ca="1">CONCATENATE(IF(AND(LEN(D939)&gt;=1,D939&lt;&gt;".",COUNTIF(D41:D$73,"*榮*")&gt;0),".",""),IF(D41="榮",$A940,""),IF(AND(LEN(D41)&gt;=2,ISNUMBER(SEARCH("榮",D41))),$A940&amp;"("&amp;SUBSTITUTE(REPLACE(D41,1,SEARCH("榮",D41)-1,""),"榮","")&amp;""&amp;")",""))</f>
        <v/>
      </c>
      <c r="E940" s="65" t="str">
        <f ca="1">CONCATENATE(IF(AND(LEN(E939)&gt;=1,E939&lt;&gt;".",COUNTIF(E41:E$73,"*榮*")&gt;0),".",""),IF(E41="榮",$A940,""),IF(AND(LEN(E41)&gt;=2,ISNUMBER(SEARCH("榮",E41))),$A940&amp;"("&amp;SUBSTITUTE(REPLACE(E41,1,SEARCH("榮",E41)-1,""),"榮","")&amp;""&amp;")",""))</f>
        <v/>
      </c>
      <c r="F940" s="65" t="str">
        <f ca="1">CONCATENATE(IF(AND(LEN(F939)&gt;=1,F939&lt;&gt;".",COUNTIF(F41:F$73,"*榮*")&gt;0),".",""),IF(F41="榮",$A940,""),IF(AND(LEN(F41)&gt;=2,ISNUMBER(SEARCH("榮",F41))),$A940&amp;"("&amp;SUBSTITUTE(REPLACE(F41,1,SEARCH("榮",F41)-1,""),"榮","")&amp;""&amp;")",""))</f>
        <v/>
      </c>
      <c r="G940" s="65" t="str">
        <f ca="1">CONCATENATE(IF(AND(LEN(G939)&gt;=1,G939&lt;&gt;".",COUNTIF(G41:G$73,"*榮*")&gt;0),".",""),IF(G41="榮",$A940,""),IF(AND(LEN(G41)&gt;=2,ISNUMBER(SEARCH("榮",G41))),$A940&amp;"("&amp;SUBSTITUTE(REPLACE(G41,1,SEARCH("榮",G41)-1,""),"榮","")&amp;""&amp;")",""))</f>
        <v/>
      </c>
      <c r="H940" s="65" t="str">
        <f ca="1">CONCATENATE(IF(AND(LEN(H939)&gt;=1,H939&lt;&gt;".",COUNTIF(H41:H$73,"*榮*")&gt;0),".",""),IF(H41="榮",$A940,""),IF(AND(LEN(H41)&gt;=2,ISNUMBER(SEARCH("榮",H41))),$A940&amp;"("&amp;SUBSTITUTE(REPLACE(H41,1,SEARCH("榮",H41)-1,""),"榮","")&amp;""&amp;")",""))</f>
        <v/>
      </c>
      <c r="I940" s="65" t="str">
        <f ca="1">CONCATENATE(IF(AND(LEN(I939)&gt;=1,I939&lt;&gt;".",COUNTIF(I41:I$73,"*榮*")&gt;0),".",""),IF(I41="榮",$A940,""),IF(AND(LEN(I41)&gt;=2,ISNUMBER(SEARCH("榮",I41))),$A940&amp;"("&amp;SUBSTITUTE(REPLACE(I41,1,SEARCH("榮",I41)-1,""),"榮","")&amp;""&amp;")",""))</f>
        <v/>
      </c>
      <c r="J940" s="65" t="str">
        <f ca="1">CONCATENATE(IF(AND(LEN(J939)&gt;=1,J939&lt;&gt;".",COUNTIF(J41:J$73,"*榮*")&gt;0),".",""),IF(J41="榮",$A940,""),IF(AND(LEN(J41)&gt;=2,ISNUMBER(SEARCH("榮",J41))),$A940&amp;"("&amp;SUBSTITUTE(REPLACE(J41,1,SEARCH("榮",J41)-1,""),"榮","")&amp;""&amp;")",""))</f>
        <v/>
      </c>
      <c r="K940" s="65" t="str">
        <f ca="1">CONCATENATE(IF(AND(LEN(K939)&gt;=1,K939&lt;&gt;".",COUNTIF(K41:K$73,"*榮*")&gt;0),".",""),IF(K41="榮",$A940,""),IF(AND(LEN(K41)&gt;=2,ISNUMBER(SEARCH("榮",K41))),$A940&amp;"("&amp;SUBSTITUTE(REPLACE(K41,1,SEARCH("榮",K41)-1,""),"榮","")&amp;""&amp;")",""))</f>
        <v>40(14-18)</v>
      </c>
      <c r="L940" s="65" t="str">
        <f ca="1">CONCATENATE(IF(AND(LEN(L939)&gt;=1,L939&lt;&gt;".",COUNTIF(L41:L$73,"*榮*")&gt;0),".",""),IF(L41="榮",$A940,""),IF(AND(LEN(L41)&gt;=2,ISNUMBER(SEARCH("榮",L41))),$A940&amp;"("&amp;SUBSTITUTE(REPLACE(L41,1,SEARCH("榮",L41)-1,""),"榮","")&amp;""&amp;")",""))</f>
        <v/>
      </c>
      <c r="M940" s="65" t="str">
        <f ca="1">CONCATENATE(IF(AND(LEN(M939)&gt;=1,M939&lt;&gt;".",COUNTIF(M41:M$73,"*榮*")&gt;0),".",""),IF(M41="榮",$A940,""),IF(AND(LEN(M41)&gt;=2,ISNUMBER(SEARCH("榮",M41))),$A940&amp;"("&amp;SUBSTITUTE(REPLACE(M41,1,SEARCH("榮",M41)-1,""),"榮","")&amp;""&amp;")",""))</f>
        <v/>
      </c>
      <c r="N940" s="65" t="str">
        <f ca="1">CONCATENATE(IF(AND(LEN(N939)&gt;=1,N939&lt;&gt;".",COUNTIF(N41:N$73,"*榮*")&gt;0),".",""),IF(N41="榮",$A940,""),IF(AND(LEN(N41)&gt;=2,ISNUMBER(SEARCH("榮",N41))),$A940&amp;"("&amp;SUBSTITUTE(REPLACE(N41,1,SEARCH("榮",N41)-1,""),"榮","")&amp;""&amp;")",""))</f>
        <v/>
      </c>
      <c r="O940" s="65" t="str">
        <f ca="1">CONCATENATE(IF(AND(LEN(O939)&gt;=1,O939&lt;&gt;".",COUNTIF(O41:O$73,"*榮*")&gt;0),".",""),IF(O41="榮",$A940,""),IF(AND(LEN(O41)&gt;=2,ISNUMBER(SEARCH("榮",O41))),$A940&amp;"("&amp;SUBSTITUTE(REPLACE(O41,1,SEARCH("榮",O41)-1,""),"榮","")&amp;""&amp;")",""))</f>
        <v/>
      </c>
      <c r="P940" s="65" t="str">
        <f ca="1">CONCATENATE(IF(AND(LEN(P939)&gt;=1,P939&lt;&gt;".",COUNTIF(P41:P$73,"*榮*")&gt;0),".",""),IF(P41="榮",$A940,""),IF(AND(LEN(P41)&gt;=2,ISNUMBER(SEARCH("榮",P41))),$A940&amp;"("&amp;SUBSTITUTE(REPLACE(P41,1,SEARCH("榮",P41)-1,""),"榮","")&amp;""&amp;")",""))</f>
        <v/>
      </c>
      <c r="Q940" s="65" t="str">
        <f ca="1">CONCATENATE(IF(AND(LEN(Q939)&gt;=1,Q939&lt;&gt;".",COUNTIF(Q41:Q$73,"*榮*")&gt;0),".",""),IF(Q41="榮",$A940,""),IF(AND(LEN(Q41)&gt;=2,ISNUMBER(SEARCH("榮",Q41))),$A940&amp;"("&amp;SUBSTITUTE(REPLACE(Q41,1,SEARCH("榮",Q41)-1,""),"榮","")&amp;""&amp;")",""))</f>
        <v/>
      </c>
      <c r="R940" s="65" t="str">
        <f ca="1">CONCATENATE(IF(AND(LEN(R939)&gt;=1,R939&lt;&gt;".",COUNTIF(R41:R$73,"*榮*")&gt;0),".",""),IF(R41="榮",$A940,""),IF(AND(LEN(R41)&gt;=2,ISNUMBER(SEARCH("榮",R41))),$A940&amp;"("&amp;SUBSTITUTE(REPLACE(R41,1,SEARCH("榮",R41)-1,""),"榮","")&amp;""&amp;")",""))</f>
        <v/>
      </c>
      <c r="S940" s="65" t="str">
        <f ca="1">CONCATENATE(IF(AND(LEN(S939)&gt;=1,S939&lt;&gt;".",COUNTIF(S41:S$73,"*榮*")&gt;0),".",""),IF(S41="榮",$A940,""),IF(AND(LEN(S41)&gt;=2,ISNUMBER(SEARCH("榮",S41))),$A940&amp;"("&amp;SUBSTITUTE(REPLACE(S41,1,SEARCH("榮",S41)-1,""),"榮","")&amp;""&amp;")",""))</f>
        <v/>
      </c>
      <c r="T940" s="65" t="str">
        <f ca="1">CONCATENATE(IF(AND(LEN(T939)&gt;=1,T939&lt;&gt;".",COUNTIF(T41:T$73,"*榮*")&gt;0),".",""),IF(T41="榮",$A940,""),IF(AND(LEN(T41)&gt;=2,ISNUMBER(SEARCH("榮",T41))),$A940&amp;"("&amp;SUBSTITUTE(REPLACE(T41,1,SEARCH("榮",T41)-1,""),"榮","")&amp;""&amp;")",""))</f>
        <v/>
      </c>
      <c r="U940" s="65" t="str">
        <f ca="1">CONCATENATE(IF(AND(LEN(U939)&gt;=1,U939&lt;&gt;".",COUNTIF(U41:U$73,"*榮*")&gt;0),".",""),IF(U41="榮",$A940,""),IF(AND(LEN(U41)&gt;=2,ISNUMBER(SEARCH("榮",U41))),$A940&amp;"("&amp;SUBSTITUTE(REPLACE(U41,1,SEARCH("榮",U41)-1,""),"榮","")&amp;""&amp;")",""))</f>
        <v/>
      </c>
      <c r="V940" s="65" t="str">
        <f ca="1">CONCATENATE(IF(AND(LEN(V939)&gt;=1,V939&lt;&gt;".",COUNTIF(V41:V$73,"*榮*")&gt;0),".",""),IF(V41="榮",$A940,""),IF(AND(LEN(V41)&gt;=2,ISNUMBER(SEARCH("榮",V41))),$A940&amp;"("&amp;SUBSTITUTE(REPLACE(V41,1,SEARCH("榮",V41)-1,""),"榮","")&amp;""&amp;")",""))</f>
        <v/>
      </c>
      <c r="W940" s="65" t="str">
        <f ca="1">CONCATENATE(IF(AND(LEN(W939)&gt;=1,W939&lt;&gt;".",COUNTIF(W41:W$73,"*榮*")&gt;0),".",""),IF(W41="榮",$A940,""),IF(AND(LEN(W41)&gt;=2,ISNUMBER(SEARCH("榮",W41))),$A940&amp;"("&amp;SUBSTITUTE(REPLACE(W41,1,SEARCH("榮",W41)-1,""),"榮","")&amp;""&amp;")",""))</f>
        <v/>
      </c>
      <c r="X940" s="65" t="str">
        <f ca="1">CONCATENATE(IF(AND(LEN(X939)&gt;=1,X939&lt;&gt;".",COUNTIF(X41:X$73,"*榮*")&gt;0),".",""),IF(X41="榮",$A940,""),IF(AND(LEN(X41)&gt;=2,ISNUMBER(SEARCH("榮",X41))),$A940&amp;"("&amp;SUBSTITUTE(REPLACE(X41,1,SEARCH("榮",X41)-1,""),"榮","")&amp;""&amp;")",""))</f>
        <v/>
      </c>
      <c r="Y940" s="65" t="str">
        <f ca="1">CONCATENATE(IF(AND(LEN(Y939)&gt;=1,Y939&lt;&gt;".",COUNTIF(Y41:Y$73,"*榮*")&gt;0),".",""),IF(Y41="榮",$A940,""),IF(AND(LEN(Y41)&gt;=2,ISNUMBER(SEARCH("榮",Y41))),$A940&amp;"("&amp;SUBSTITUTE(REPLACE(Y41,1,SEARCH("榮",Y41)-1,""),"榮","")&amp;""&amp;")",""))</f>
        <v/>
      </c>
      <c r="Z940" s="65" t="str">
        <f ca="1">CONCATENATE(IF(AND(LEN(Z939)&gt;=1,Z939&lt;&gt;".",COUNTIF(Z41:Z$73,"*榮*")&gt;0),".",""),IF(Z41="榮",$A940,""),IF(AND(LEN(Z41)&gt;=2,ISNUMBER(SEARCH("榮",Z41))),$A940&amp;"("&amp;SUBSTITUTE(REPLACE(Z41,1,SEARCH("榮",Z41)-1,""),"榮","")&amp;""&amp;")",""))</f>
        <v/>
      </c>
      <c r="AA940" s="65" t="str">
        <f ca="1">CONCATENATE(IF(AND(LEN(AA939)&gt;=1,AA939&lt;&gt;".",COUNTIF(AA41:AA$73,"*榮*")&gt;0),".",""),IF(AA41="榮",$A940,""),IF(AND(LEN(AA41)&gt;=2,ISNUMBER(SEARCH("榮",AA41))),$A940&amp;"("&amp;SUBSTITUTE(REPLACE(AA41,1,SEARCH("榮",AA41)-1,""),"榮","")&amp;""&amp;")",""))</f>
        <v/>
      </c>
      <c r="AB940" s="65" t="str">
        <f ca="1">CONCATENATE(IF(AND(LEN(AB939)&gt;=1,AB939&lt;&gt;".",COUNTIF(AB41:AB$73,"*榮*")&gt;0),".",""),IF(AB41="榮",$A940,""),IF(AND(LEN(AB41)&gt;=2,ISNUMBER(SEARCH("榮",AB41))),$A940&amp;"("&amp;SUBSTITUTE(REPLACE(AB41,1,SEARCH("榮",AB41)-1,""),"榮","")&amp;""&amp;")",""))</f>
        <v/>
      </c>
      <c r="AC940" s="65" t="str">
        <f ca="1">CONCATENATE(IF(AND(LEN(AC939)&gt;=1,AC939&lt;&gt;".",COUNTIF(AC41:AC$73,"*榮*")&gt;0),".",""),IF(AC41="榮",$A940,""),IF(AND(LEN(AC41)&gt;=2,ISNUMBER(SEARCH("榮",AC41))),$A940&amp;"("&amp;SUBSTITUTE(REPLACE(AC41,1,SEARCH("榮",AC41)-1,""),"榮","")&amp;""&amp;")",""))</f>
        <v/>
      </c>
      <c r="AD940" s="65" t="str">
        <f ca="1">CONCATENATE(IF(AND(LEN(AD939)&gt;=1,AD939&lt;&gt;".",COUNTIF(AD41:AD$73,"*榮*")&gt;0),".",""),IF(AD41="榮",$A940,""),IF(AND(LEN(AD41)&gt;=2,ISNUMBER(SEARCH("榮",AD41))),$A940&amp;"("&amp;SUBSTITUTE(REPLACE(AD41,1,SEARCH("榮",AD41)-1,""),"榮","")&amp;""&amp;")",""))</f>
        <v/>
      </c>
      <c r="AE940" s="65" t="str">
        <f ca="1">CONCATENATE(IF(AND(LEN(AE939)&gt;=1,AE939&lt;&gt;".",COUNTIF(AE41:AE$73,"*榮*")&gt;0),".",""),IF(AE41="榮",$A940,""),IF(AND(LEN(AE41)&gt;=2,ISNUMBER(SEARCH("榮",AE41))),$A940&amp;"("&amp;SUBSTITUTE(REPLACE(AE41,1,SEARCH("榮",AE41)-1,""),"榮","")&amp;""&amp;")",""))</f>
        <v/>
      </c>
      <c r="AF940" s="65" t="str">
        <f ca="1">CONCATENATE(IF(AND(LEN(AF939)&gt;=1,AF939&lt;&gt;".",COUNTIF(AF41:AF$73,"*榮*")&gt;0),".",""),IF(AF41="榮",$A940,""),IF(AND(LEN(AF41)&gt;=2,ISNUMBER(SEARCH("榮",AF41))),$A940&amp;"("&amp;SUBSTITUTE(REPLACE(AF41,1,SEARCH("榮",AF41)-1,""),"榮","")&amp;""&amp;")",""))</f>
        <v/>
      </c>
      <c r="AG940" s="65" t="str">
        <f ca="1">CONCATENATE(IF(AND(LEN(AG939)&gt;=1,AG939&lt;&gt;".",COUNTIF(AG41:AG$73,"*榮*")&gt;0),".",""),IF(AG41="榮",$A940,""),IF(AND(LEN(AG41)&gt;=2,ISNUMBER(SEARCH("榮",AG41))),$A940&amp;"("&amp;SUBSTITUTE(REPLACE(AG41,1,SEARCH("榮",AG41)-1,""),"榮","")&amp;""&amp;")",""))</f>
        <v/>
      </c>
      <c r="AH940" s="65"/>
      <c r="AI940" s="65"/>
      <c r="AJ940" s="65"/>
    </row>
    <row r="941" spans="1:36">
      <c r="A941" s="65">
        <f t="shared" ref="A941:B944" si="75">A841</f>
        <v>41</v>
      </c>
      <c r="B941" s="65" t="str">
        <f t="shared" si="75"/>
        <v>王敍安</v>
      </c>
      <c r="C941" s="65" t="str">
        <f ca="1">CONCATENATE(IF(AND(LEN(C940)&gt;=1,C940&lt;&gt;".",COUNTIF(C42:C$73,"*榮*")&gt;0),".",""),IF(C42="榮",$A941,""),IF(AND(LEN(C42)&gt;=2,ISNUMBER(SEARCH("榮",C42))),$A941&amp;"("&amp;SUBSTITUTE(REPLACE(C42,1,SEARCH("榮",C42)-1,""),"榮","")&amp;""&amp;")",""))</f>
        <v/>
      </c>
      <c r="D941" s="65" t="str">
        <f ca="1">CONCATENATE(IF(AND(LEN(D940)&gt;=1,D940&lt;&gt;".",COUNTIF(D42:D$73,"*榮*")&gt;0),".",""),IF(D42="榮",$A941,""),IF(AND(LEN(D42)&gt;=2,ISNUMBER(SEARCH("榮",D42))),$A941&amp;"("&amp;SUBSTITUTE(REPLACE(D42,1,SEARCH("榮",D42)-1,""),"榮","")&amp;""&amp;")",""))</f>
        <v/>
      </c>
      <c r="E941" s="65" t="str">
        <f ca="1">CONCATENATE(IF(AND(LEN(E940)&gt;=1,E940&lt;&gt;".",COUNTIF(E42:E$73,"*榮*")&gt;0),".",""),IF(E42="榮",$A941,""),IF(AND(LEN(E42)&gt;=2,ISNUMBER(SEARCH("榮",E42))),$A941&amp;"("&amp;SUBSTITUTE(REPLACE(E42,1,SEARCH("榮",E42)-1,""),"榮","")&amp;""&amp;")",""))</f>
        <v/>
      </c>
      <c r="F941" s="65" t="str">
        <f ca="1">CONCATENATE(IF(AND(LEN(F940)&gt;=1,F940&lt;&gt;".",COUNTIF(F42:F$73,"*榮*")&gt;0),".",""),IF(F42="榮",$A941,""),IF(AND(LEN(F42)&gt;=2,ISNUMBER(SEARCH("榮",F42))),$A941&amp;"("&amp;SUBSTITUTE(REPLACE(F42,1,SEARCH("榮",F42)-1,""),"榮","")&amp;""&amp;")",""))</f>
        <v/>
      </c>
      <c r="G941" s="65" t="str">
        <f ca="1">CONCATENATE(IF(AND(LEN(G940)&gt;=1,G940&lt;&gt;".",COUNTIF(G42:G$73,"*榮*")&gt;0),".",""),IF(G42="榮",$A941,""),IF(AND(LEN(G42)&gt;=2,ISNUMBER(SEARCH("榮",G42))),$A941&amp;"("&amp;SUBSTITUTE(REPLACE(G42,1,SEARCH("榮",G42)-1,""),"榮","")&amp;""&amp;")",""))</f>
        <v/>
      </c>
      <c r="H941" s="65" t="str">
        <f ca="1">CONCATENATE(IF(AND(LEN(H940)&gt;=1,H940&lt;&gt;".",COUNTIF(H42:H$73,"*榮*")&gt;0),".",""),IF(H42="榮",$A941,""),IF(AND(LEN(H42)&gt;=2,ISNUMBER(SEARCH("榮",H42))),$A941&amp;"("&amp;SUBSTITUTE(REPLACE(H42,1,SEARCH("榮",H42)-1,""),"榮","")&amp;""&amp;")",""))</f>
        <v/>
      </c>
      <c r="I941" s="65" t="str">
        <f ca="1">CONCATENATE(IF(AND(LEN(I940)&gt;=1,I940&lt;&gt;".",COUNTIF(I42:I$73,"*榮*")&gt;0),".",""),IF(I42="榮",$A941,""),IF(AND(LEN(I42)&gt;=2,ISNUMBER(SEARCH("榮",I42))),$A941&amp;"("&amp;SUBSTITUTE(REPLACE(I42,1,SEARCH("榮",I42)-1,""),"榮","")&amp;""&amp;")",""))</f>
        <v/>
      </c>
      <c r="J941" s="65" t="str">
        <f ca="1">CONCATENATE(IF(AND(LEN(J940)&gt;=1,J940&lt;&gt;".",COUNTIF(J42:J$73,"*榮*")&gt;0),".",""),IF(J42="榮",$A941,""),IF(AND(LEN(J42)&gt;=2,ISNUMBER(SEARCH("榮",J42))),$A941&amp;"("&amp;SUBSTITUTE(REPLACE(J42,1,SEARCH("榮",J42)-1,""),"榮","")&amp;""&amp;")",""))</f>
        <v/>
      </c>
      <c r="K941" s="65" t="str">
        <f ca="1">CONCATENATE(IF(AND(LEN(K940)&gt;=1,K940&lt;&gt;".",COUNTIF(K42:K$73,"*榮*")&gt;0),".",""),IF(K42="榮",$A941,""),IF(AND(LEN(K42)&gt;=2,ISNUMBER(SEARCH("榮",K42))),$A941&amp;"("&amp;SUBSTITUTE(REPLACE(K42,1,SEARCH("榮",K42)-1,""),"榮","")&amp;""&amp;")",""))</f>
        <v>.</v>
      </c>
      <c r="L941" s="65" t="str">
        <f ca="1">CONCATENATE(IF(AND(LEN(L940)&gt;=1,L940&lt;&gt;".",COUNTIF(L42:L$73,"*榮*")&gt;0),".",""),IF(L42="榮",$A941,""),IF(AND(LEN(L42)&gt;=2,ISNUMBER(SEARCH("榮",L42))),$A941&amp;"("&amp;SUBSTITUTE(REPLACE(L42,1,SEARCH("榮",L42)-1,""),"榮","")&amp;""&amp;")",""))</f>
        <v/>
      </c>
      <c r="M941" s="65" t="str">
        <f ca="1">CONCATENATE(IF(AND(LEN(M940)&gt;=1,M940&lt;&gt;".",COUNTIF(M42:M$73,"*榮*")&gt;0),".",""),IF(M42="榮",$A941,""),IF(AND(LEN(M42)&gt;=2,ISNUMBER(SEARCH("榮",M42))),$A941&amp;"("&amp;SUBSTITUTE(REPLACE(M42,1,SEARCH("榮",M42)-1,""),"榮","")&amp;""&amp;")",""))</f>
        <v/>
      </c>
      <c r="N941" s="65" t="str">
        <f ca="1">CONCATENATE(IF(AND(LEN(N940)&gt;=1,N940&lt;&gt;".",COUNTIF(N42:N$73,"*榮*")&gt;0),".",""),IF(N42="榮",$A941,""),IF(AND(LEN(N42)&gt;=2,ISNUMBER(SEARCH("榮",N42))),$A941&amp;"("&amp;SUBSTITUTE(REPLACE(N42,1,SEARCH("榮",N42)-1,""),"榮","")&amp;""&amp;")",""))</f>
        <v/>
      </c>
      <c r="O941" s="65" t="str">
        <f ca="1">CONCATENATE(IF(AND(LEN(O940)&gt;=1,O940&lt;&gt;".",COUNTIF(O42:O$73,"*榮*")&gt;0),".",""),IF(O42="榮",$A941,""),IF(AND(LEN(O42)&gt;=2,ISNUMBER(SEARCH("榮",O42))),$A941&amp;"("&amp;SUBSTITUTE(REPLACE(O42,1,SEARCH("榮",O42)-1,""),"榮","")&amp;""&amp;")",""))</f>
        <v/>
      </c>
      <c r="P941" s="65" t="str">
        <f ca="1">CONCATENATE(IF(AND(LEN(P940)&gt;=1,P940&lt;&gt;".",COUNTIF(P42:P$73,"*榮*")&gt;0),".",""),IF(P42="榮",$A941,""),IF(AND(LEN(P42)&gt;=2,ISNUMBER(SEARCH("榮",P42))),$A941&amp;"("&amp;SUBSTITUTE(REPLACE(P42,1,SEARCH("榮",P42)-1,""),"榮","")&amp;""&amp;")",""))</f>
        <v/>
      </c>
      <c r="Q941" s="65" t="str">
        <f ca="1">CONCATENATE(IF(AND(LEN(Q940)&gt;=1,Q940&lt;&gt;".",COUNTIF(Q42:Q$73,"*榮*")&gt;0),".",""),IF(Q42="榮",$A941,""),IF(AND(LEN(Q42)&gt;=2,ISNUMBER(SEARCH("榮",Q42))),$A941&amp;"("&amp;SUBSTITUTE(REPLACE(Q42,1,SEARCH("榮",Q42)-1,""),"榮","")&amp;""&amp;")",""))</f>
        <v/>
      </c>
      <c r="R941" s="65" t="str">
        <f ca="1">CONCATENATE(IF(AND(LEN(R940)&gt;=1,R940&lt;&gt;".",COUNTIF(R42:R$73,"*榮*")&gt;0),".",""),IF(R42="榮",$A941,""),IF(AND(LEN(R42)&gt;=2,ISNUMBER(SEARCH("榮",R42))),$A941&amp;"("&amp;SUBSTITUTE(REPLACE(R42,1,SEARCH("榮",R42)-1,""),"榮","")&amp;""&amp;")",""))</f>
        <v/>
      </c>
      <c r="S941" s="65" t="str">
        <f ca="1">CONCATENATE(IF(AND(LEN(S940)&gt;=1,S940&lt;&gt;".",COUNTIF(S42:S$73,"*榮*")&gt;0),".",""),IF(S42="榮",$A941,""),IF(AND(LEN(S42)&gt;=2,ISNUMBER(SEARCH("榮",S42))),$A941&amp;"("&amp;SUBSTITUTE(REPLACE(S42,1,SEARCH("榮",S42)-1,""),"榮","")&amp;""&amp;")",""))</f>
        <v/>
      </c>
      <c r="T941" s="65" t="str">
        <f ca="1">CONCATENATE(IF(AND(LEN(T940)&gt;=1,T940&lt;&gt;".",COUNTIF(T42:T$73,"*榮*")&gt;0),".",""),IF(T42="榮",$A941,""),IF(AND(LEN(T42)&gt;=2,ISNUMBER(SEARCH("榮",T42))),$A941&amp;"("&amp;SUBSTITUTE(REPLACE(T42,1,SEARCH("榮",T42)-1,""),"榮","")&amp;""&amp;")",""))</f>
        <v/>
      </c>
      <c r="U941" s="65" t="str">
        <f ca="1">CONCATENATE(IF(AND(LEN(U940)&gt;=1,U940&lt;&gt;".",COUNTIF(U42:U$73,"*榮*")&gt;0),".",""),IF(U42="榮",$A941,""),IF(AND(LEN(U42)&gt;=2,ISNUMBER(SEARCH("榮",U42))),$A941&amp;"("&amp;SUBSTITUTE(REPLACE(U42,1,SEARCH("榮",U42)-1,""),"榮","")&amp;""&amp;")",""))</f>
        <v/>
      </c>
      <c r="V941" s="65" t="str">
        <f ca="1">CONCATENATE(IF(AND(LEN(V940)&gt;=1,V940&lt;&gt;".",COUNTIF(V42:V$73,"*榮*")&gt;0),".",""),IF(V42="榮",$A941,""),IF(AND(LEN(V42)&gt;=2,ISNUMBER(SEARCH("榮",V42))),$A941&amp;"("&amp;SUBSTITUTE(REPLACE(V42,1,SEARCH("榮",V42)-1,""),"榮","")&amp;""&amp;")",""))</f>
        <v/>
      </c>
      <c r="W941" s="65" t="str">
        <f ca="1">CONCATENATE(IF(AND(LEN(W940)&gt;=1,W940&lt;&gt;".",COUNTIF(W42:W$73,"*榮*")&gt;0),".",""),IF(W42="榮",$A941,""),IF(AND(LEN(W42)&gt;=2,ISNUMBER(SEARCH("榮",W42))),$A941&amp;"("&amp;SUBSTITUTE(REPLACE(W42,1,SEARCH("榮",W42)-1,""),"榮","")&amp;""&amp;")",""))</f>
        <v/>
      </c>
      <c r="X941" s="65" t="str">
        <f ca="1">CONCATENATE(IF(AND(LEN(X940)&gt;=1,X940&lt;&gt;".",COUNTIF(X42:X$73,"*榮*")&gt;0),".",""),IF(X42="榮",$A941,""),IF(AND(LEN(X42)&gt;=2,ISNUMBER(SEARCH("榮",X42))),$A941&amp;"("&amp;SUBSTITUTE(REPLACE(X42,1,SEARCH("榮",X42)-1,""),"榮","")&amp;""&amp;")",""))</f>
        <v/>
      </c>
      <c r="Y941" s="65" t="str">
        <f ca="1">CONCATENATE(IF(AND(LEN(Y940)&gt;=1,Y940&lt;&gt;".",COUNTIF(Y42:Y$73,"*榮*")&gt;0),".",""),IF(Y42="榮",$A941,""),IF(AND(LEN(Y42)&gt;=2,ISNUMBER(SEARCH("榮",Y42))),$A941&amp;"("&amp;SUBSTITUTE(REPLACE(Y42,1,SEARCH("榮",Y42)-1,""),"榮","")&amp;""&amp;")",""))</f>
        <v/>
      </c>
      <c r="Z941" s="65" t="str">
        <f ca="1">CONCATENATE(IF(AND(LEN(Z940)&gt;=1,Z940&lt;&gt;".",COUNTIF(Z42:Z$73,"*榮*")&gt;0),".",""),IF(Z42="榮",$A941,""),IF(AND(LEN(Z42)&gt;=2,ISNUMBER(SEARCH("榮",Z42))),$A941&amp;"("&amp;SUBSTITUTE(REPLACE(Z42,1,SEARCH("榮",Z42)-1,""),"榮","")&amp;""&amp;")",""))</f>
        <v/>
      </c>
      <c r="AA941" s="65" t="str">
        <f ca="1">CONCATENATE(IF(AND(LEN(AA940)&gt;=1,AA940&lt;&gt;".",COUNTIF(AA42:AA$73,"*榮*")&gt;0),".",""),IF(AA42="榮",$A941,""),IF(AND(LEN(AA42)&gt;=2,ISNUMBER(SEARCH("榮",AA42))),$A941&amp;"("&amp;SUBSTITUTE(REPLACE(AA42,1,SEARCH("榮",AA42)-1,""),"榮","")&amp;""&amp;")",""))</f>
        <v/>
      </c>
      <c r="AB941" s="65" t="str">
        <f ca="1">CONCATENATE(IF(AND(LEN(AB940)&gt;=1,AB940&lt;&gt;".",COUNTIF(AB42:AB$73,"*榮*")&gt;0),".",""),IF(AB42="榮",$A941,""),IF(AND(LEN(AB42)&gt;=2,ISNUMBER(SEARCH("榮",AB42))),$A941&amp;"("&amp;SUBSTITUTE(REPLACE(AB42,1,SEARCH("榮",AB42)-1,""),"榮","")&amp;""&amp;")",""))</f>
        <v/>
      </c>
      <c r="AC941" s="65" t="str">
        <f ca="1">CONCATENATE(IF(AND(LEN(AC940)&gt;=1,AC940&lt;&gt;".",COUNTIF(AC42:AC$73,"*榮*")&gt;0),".",""),IF(AC42="榮",$A941,""),IF(AND(LEN(AC42)&gt;=2,ISNUMBER(SEARCH("榮",AC42))),$A941&amp;"("&amp;SUBSTITUTE(REPLACE(AC42,1,SEARCH("榮",AC42)-1,""),"榮","")&amp;""&amp;")",""))</f>
        <v/>
      </c>
      <c r="AD941" s="65" t="str">
        <f ca="1">CONCATENATE(IF(AND(LEN(AD940)&gt;=1,AD940&lt;&gt;".",COUNTIF(AD42:AD$73,"*榮*")&gt;0),".",""),IF(AD42="榮",$A941,""),IF(AND(LEN(AD42)&gt;=2,ISNUMBER(SEARCH("榮",AD42))),$A941&amp;"("&amp;SUBSTITUTE(REPLACE(AD42,1,SEARCH("榮",AD42)-1,""),"榮","")&amp;""&amp;")",""))</f>
        <v/>
      </c>
      <c r="AE941" s="65" t="str">
        <f ca="1">CONCATENATE(IF(AND(LEN(AE940)&gt;=1,AE940&lt;&gt;".",COUNTIF(AE42:AE$73,"*榮*")&gt;0),".",""),IF(AE42="榮",$A941,""),IF(AND(LEN(AE42)&gt;=2,ISNUMBER(SEARCH("榮",AE42))),$A941&amp;"("&amp;SUBSTITUTE(REPLACE(AE42,1,SEARCH("榮",AE42)-1,""),"榮","")&amp;""&amp;")",""))</f>
        <v/>
      </c>
      <c r="AF941" s="65" t="str">
        <f ca="1">CONCATENATE(IF(AND(LEN(AF940)&gt;=1,AF940&lt;&gt;".",COUNTIF(AF42:AF$73,"*榮*")&gt;0),".",""),IF(AF42="榮",$A941,""),IF(AND(LEN(AF42)&gt;=2,ISNUMBER(SEARCH("榮",AF42))),$A941&amp;"("&amp;SUBSTITUTE(REPLACE(AF42,1,SEARCH("榮",AF42)-1,""),"榮","")&amp;""&amp;")",""))</f>
        <v/>
      </c>
      <c r="AG941" s="65" t="str">
        <f ca="1">CONCATENATE(IF(AND(LEN(AG940)&gt;=1,AG940&lt;&gt;".",COUNTIF(AG42:AG$73,"*榮*")&gt;0),".",""),IF(AG42="榮",$A941,""),IF(AND(LEN(AG42)&gt;=2,ISNUMBER(SEARCH("榮",AG42))),$A941&amp;"("&amp;SUBSTITUTE(REPLACE(AG42,1,SEARCH("榮",AG42)-1,""),"榮","")&amp;""&amp;")",""))</f>
        <v/>
      </c>
      <c r="AH941" s="65"/>
      <c r="AI941" s="65"/>
      <c r="AJ941" s="65"/>
    </row>
    <row r="942" spans="1:36">
      <c r="A942" s="65">
        <f t="shared" si="75"/>
        <v>42</v>
      </c>
      <c r="B942" s="65" t="str">
        <f t="shared" si="75"/>
        <v>鄭凱文</v>
      </c>
      <c r="C942" s="65" t="str">
        <f ca="1">CONCATENATE(IF(AND(LEN(C941)&gt;=1,C941&lt;&gt;".",COUNTIF(C43:C$73,"*榮*")&gt;0),".",""),IF(C43="榮",$A942,""),IF(AND(LEN(C43)&gt;=2,ISNUMBER(SEARCH("榮",C43))),$A942&amp;"("&amp;SUBSTITUTE(REPLACE(C43,1,SEARCH("榮",C43)-1,""),"榮","")&amp;""&amp;")",""))</f>
        <v/>
      </c>
      <c r="D942" s="65" t="str">
        <f ca="1">CONCATENATE(IF(AND(LEN(D941)&gt;=1,D941&lt;&gt;".",COUNTIF(D43:D$73,"*榮*")&gt;0),".",""),IF(D43="榮",$A942,""),IF(AND(LEN(D43)&gt;=2,ISNUMBER(SEARCH("榮",D43))),$A942&amp;"("&amp;SUBSTITUTE(REPLACE(D43,1,SEARCH("榮",D43)-1,""),"榮","")&amp;""&amp;")",""))</f>
        <v/>
      </c>
      <c r="E942" s="65" t="str">
        <f ca="1">CONCATENATE(IF(AND(LEN(E941)&gt;=1,E941&lt;&gt;".",COUNTIF(E43:E$73,"*榮*")&gt;0),".",""),IF(E43="榮",$A942,""),IF(AND(LEN(E43)&gt;=2,ISNUMBER(SEARCH("榮",E43))),$A942&amp;"("&amp;SUBSTITUTE(REPLACE(E43,1,SEARCH("榮",E43)-1,""),"榮","")&amp;""&amp;")",""))</f>
        <v/>
      </c>
      <c r="F942" s="65" t="str">
        <f ca="1">CONCATENATE(IF(AND(LEN(F941)&gt;=1,F941&lt;&gt;".",COUNTIF(F43:F$73,"*榮*")&gt;0),".",""),IF(F43="榮",$A942,""),IF(AND(LEN(F43)&gt;=2,ISNUMBER(SEARCH("榮",F43))),$A942&amp;"("&amp;SUBSTITUTE(REPLACE(F43,1,SEARCH("榮",F43)-1,""),"榮","")&amp;""&amp;")",""))</f>
        <v/>
      </c>
      <c r="G942" s="65" t="str">
        <f ca="1">CONCATENATE(IF(AND(LEN(G941)&gt;=1,G941&lt;&gt;".",COUNTIF(G43:G$73,"*榮*")&gt;0),".",""),IF(G43="榮",$A942,""),IF(AND(LEN(G43)&gt;=2,ISNUMBER(SEARCH("榮",G43))),$A942&amp;"("&amp;SUBSTITUTE(REPLACE(G43,1,SEARCH("榮",G43)-1,""),"榮","")&amp;""&amp;")",""))</f>
        <v/>
      </c>
      <c r="H942" s="65" t="str">
        <f ca="1">CONCATENATE(IF(AND(LEN(H941)&gt;=1,H941&lt;&gt;".",COUNTIF(H43:H$73,"*榮*")&gt;0),".",""),IF(H43="榮",$A942,""),IF(AND(LEN(H43)&gt;=2,ISNUMBER(SEARCH("榮",H43))),$A942&amp;"("&amp;SUBSTITUTE(REPLACE(H43,1,SEARCH("榮",H43)-1,""),"榮","")&amp;""&amp;")",""))</f>
        <v/>
      </c>
      <c r="I942" s="65" t="str">
        <f ca="1">CONCATENATE(IF(AND(LEN(I941)&gt;=1,I941&lt;&gt;".",COUNTIF(I43:I$73,"*榮*")&gt;0),".",""),IF(I43="榮",$A942,""),IF(AND(LEN(I43)&gt;=2,ISNUMBER(SEARCH("榮",I43))),$A942&amp;"("&amp;SUBSTITUTE(REPLACE(I43,1,SEARCH("榮",I43)-1,""),"榮","")&amp;""&amp;")",""))</f>
        <v/>
      </c>
      <c r="J942" s="65" t="str">
        <f ca="1">CONCATENATE(IF(AND(LEN(J941)&gt;=1,J941&lt;&gt;".",COUNTIF(J43:J$73,"*榮*")&gt;0),".",""),IF(J43="榮",$A942,""),IF(AND(LEN(J43)&gt;=2,ISNUMBER(SEARCH("榮",J43))),$A942&amp;"("&amp;SUBSTITUTE(REPLACE(J43,1,SEARCH("榮",J43)-1,""),"榮","")&amp;""&amp;")",""))</f>
        <v/>
      </c>
      <c r="K942" s="65" t="str">
        <f ca="1">CONCATENATE(IF(AND(LEN(K941)&gt;=1,K941&lt;&gt;".",COUNTIF(K43:K$73,"*榮*")&gt;0),".",""),IF(K43="榮",$A942,""),IF(AND(LEN(K43)&gt;=2,ISNUMBER(SEARCH("榮",K43))),$A942&amp;"("&amp;SUBSTITUTE(REPLACE(K43,1,SEARCH("榮",K43)-1,""),"榮","")&amp;""&amp;")",""))</f>
        <v/>
      </c>
      <c r="L942" s="65" t="str">
        <f ca="1">CONCATENATE(IF(AND(LEN(L941)&gt;=1,L941&lt;&gt;".",COUNTIF(L43:L$73,"*榮*")&gt;0),".",""),IF(L43="榮",$A942,""),IF(AND(LEN(L43)&gt;=2,ISNUMBER(SEARCH("榮",L43))),$A942&amp;"("&amp;SUBSTITUTE(REPLACE(L43,1,SEARCH("榮",L43)-1,""),"榮","")&amp;""&amp;")",""))</f>
        <v/>
      </c>
      <c r="M942" s="65" t="str">
        <f ca="1">CONCATENATE(IF(AND(LEN(M941)&gt;=1,M941&lt;&gt;".",COUNTIF(M43:M$73,"*榮*")&gt;0),".",""),IF(M43="榮",$A942,""),IF(AND(LEN(M43)&gt;=2,ISNUMBER(SEARCH("榮",M43))),$A942&amp;"("&amp;SUBSTITUTE(REPLACE(M43,1,SEARCH("榮",M43)-1,""),"榮","")&amp;""&amp;")",""))</f>
        <v/>
      </c>
      <c r="N942" s="65" t="str">
        <f ca="1">CONCATENATE(IF(AND(LEN(N941)&gt;=1,N941&lt;&gt;".",COUNTIF(N43:N$73,"*榮*")&gt;0),".",""),IF(N43="榮",$A942,""),IF(AND(LEN(N43)&gt;=2,ISNUMBER(SEARCH("榮",N43))),$A942&amp;"("&amp;SUBSTITUTE(REPLACE(N43,1,SEARCH("榮",N43)-1,""),"榮","")&amp;""&amp;")",""))</f>
        <v/>
      </c>
      <c r="O942" s="65" t="str">
        <f ca="1">CONCATENATE(IF(AND(LEN(O941)&gt;=1,O941&lt;&gt;".",COUNTIF(O43:O$73,"*榮*")&gt;0),".",""),IF(O43="榮",$A942,""),IF(AND(LEN(O43)&gt;=2,ISNUMBER(SEARCH("榮",O43))),$A942&amp;"("&amp;SUBSTITUTE(REPLACE(O43,1,SEARCH("榮",O43)-1,""),"榮","")&amp;""&amp;")",""))</f>
        <v/>
      </c>
      <c r="P942" s="65" t="str">
        <f ca="1">CONCATENATE(IF(AND(LEN(P941)&gt;=1,P941&lt;&gt;".",COUNTIF(P43:P$73,"*榮*")&gt;0),".",""),IF(P43="榮",$A942,""),IF(AND(LEN(P43)&gt;=2,ISNUMBER(SEARCH("榮",P43))),$A942&amp;"("&amp;SUBSTITUTE(REPLACE(P43,1,SEARCH("榮",P43)-1,""),"榮","")&amp;""&amp;")",""))</f>
        <v/>
      </c>
      <c r="Q942" s="65" t="str">
        <f ca="1">CONCATENATE(IF(AND(LEN(Q941)&gt;=1,Q941&lt;&gt;".",COUNTIF(Q43:Q$73,"*榮*")&gt;0),".",""),IF(Q43="榮",$A942,""),IF(AND(LEN(Q43)&gt;=2,ISNUMBER(SEARCH("榮",Q43))),$A942&amp;"("&amp;SUBSTITUTE(REPLACE(Q43,1,SEARCH("榮",Q43)-1,""),"榮","")&amp;""&amp;")",""))</f>
        <v/>
      </c>
      <c r="R942" s="65" t="str">
        <f ca="1">CONCATENATE(IF(AND(LEN(R941)&gt;=1,R941&lt;&gt;".",COUNTIF(R43:R$73,"*榮*")&gt;0),".",""),IF(R43="榮",$A942,""),IF(AND(LEN(R43)&gt;=2,ISNUMBER(SEARCH("榮",R43))),$A942&amp;"("&amp;SUBSTITUTE(REPLACE(R43,1,SEARCH("榮",R43)-1,""),"榮","")&amp;""&amp;")",""))</f>
        <v/>
      </c>
      <c r="S942" s="65" t="str">
        <f ca="1">CONCATENATE(IF(AND(LEN(S941)&gt;=1,S941&lt;&gt;".",COUNTIF(S43:S$73,"*榮*")&gt;0),".",""),IF(S43="榮",$A942,""),IF(AND(LEN(S43)&gt;=2,ISNUMBER(SEARCH("榮",S43))),$A942&amp;"("&amp;SUBSTITUTE(REPLACE(S43,1,SEARCH("榮",S43)-1,""),"榮","")&amp;""&amp;")",""))</f>
        <v/>
      </c>
      <c r="T942" s="65" t="str">
        <f ca="1">CONCATENATE(IF(AND(LEN(T941)&gt;=1,T941&lt;&gt;".",COUNTIF(T43:T$73,"*榮*")&gt;0),".",""),IF(T43="榮",$A942,""),IF(AND(LEN(T43)&gt;=2,ISNUMBER(SEARCH("榮",T43))),$A942&amp;"("&amp;SUBSTITUTE(REPLACE(T43,1,SEARCH("榮",T43)-1,""),"榮","")&amp;""&amp;")",""))</f>
        <v/>
      </c>
      <c r="U942" s="65" t="str">
        <f ca="1">CONCATENATE(IF(AND(LEN(U941)&gt;=1,U941&lt;&gt;".",COUNTIF(U43:U$73,"*榮*")&gt;0),".",""),IF(U43="榮",$A942,""),IF(AND(LEN(U43)&gt;=2,ISNUMBER(SEARCH("榮",U43))),$A942&amp;"("&amp;SUBSTITUTE(REPLACE(U43,1,SEARCH("榮",U43)-1,""),"榮","")&amp;""&amp;")",""))</f>
        <v/>
      </c>
      <c r="V942" s="65" t="str">
        <f ca="1">CONCATENATE(IF(AND(LEN(V941)&gt;=1,V941&lt;&gt;".",COUNTIF(V43:V$73,"*榮*")&gt;0),".",""),IF(V43="榮",$A942,""),IF(AND(LEN(V43)&gt;=2,ISNUMBER(SEARCH("榮",V43))),$A942&amp;"("&amp;SUBSTITUTE(REPLACE(V43,1,SEARCH("榮",V43)-1,""),"榮","")&amp;""&amp;")",""))</f>
        <v/>
      </c>
      <c r="W942" s="65" t="str">
        <f ca="1">CONCATENATE(IF(AND(LEN(W941)&gt;=1,W941&lt;&gt;".",COUNTIF(W43:W$73,"*榮*")&gt;0),".",""),IF(W43="榮",$A942,""),IF(AND(LEN(W43)&gt;=2,ISNUMBER(SEARCH("榮",W43))),$A942&amp;"("&amp;SUBSTITUTE(REPLACE(W43,1,SEARCH("榮",W43)-1,""),"榮","")&amp;""&amp;")",""))</f>
        <v/>
      </c>
      <c r="X942" s="65" t="str">
        <f ca="1">CONCATENATE(IF(AND(LEN(X941)&gt;=1,X941&lt;&gt;".",COUNTIF(X43:X$73,"*榮*")&gt;0),".",""),IF(X43="榮",$A942,""),IF(AND(LEN(X43)&gt;=2,ISNUMBER(SEARCH("榮",X43))),$A942&amp;"("&amp;SUBSTITUTE(REPLACE(X43,1,SEARCH("榮",X43)-1,""),"榮","")&amp;""&amp;")",""))</f>
        <v/>
      </c>
      <c r="Y942" s="65" t="str">
        <f ca="1">CONCATENATE(IF(AND(LEN(Y941)&gt;=1,Y941&lt;&gt;".",COUNTIF(Y43:Y$73,"*榮*")&gt;0),".",""),IF(Y43="榮",$A942,""),IF(AND(LEN(Y43)&gt;=2,ISNUMBER(SEARCH("榮",Y43))),$A942&amp;"("&amp;SUBSTITUTE(REPLACE(Y43,1,SEARCH("榮",Y43)-1,""),"榮","")&amp;""&amp;")",""))</f>
        <v/>
      </c>
      <c r="Z942" s="65" t="str">
        <f ca="1">CONCATENATE(IF(AND(LEN(Z941)&gt;=1,Z941&lt;&gt;".",COUNTIF(Z43:Z$73,"*榮*")&gt;0),".",""),IF(Z43="榮",$A942,""),IF(AND(LEN(Z43)&gt;=2,ISNUMBER(SEARCH("榮",Z43))),$A942&amp;"("&amp;SUBSTITUTE(REPLACE(Z43,1,SEARCH("榮",Z43)-1,""),"榮","")&amp;""&amp;")",""))</f>
        <v/>
      </c>
      <c r="AA942" s="65" t="str">
        <f ca="1">CONCATENATE(IF(AND(LEN(AA941)&gt;=1,AA941&lt;&gt;".",COUNTIF(AA43:AA$73,"*榮*")&gt;0),".",""),IF(AA43="榮",$A942,""),IF(AND(LEN(AA43)&gt;=2,ISNUMBER(SEARCH("榮",AA43))),$A942&amp;"("&amp;SUBSTITUTE(REPLACE(AA43,1,SEARCH("榮",AA43)-1,""),"榮","")&amp;""&amp;")",""))</f>
        <v/>
      </c>
      <c r="AB942" s="65" t="str">
        <f ca="1">CONCATENATE(IF(AND(LEN(AB941)&gt;=1,AB941&lt;&gt;".",COUNTIF(AB43:AB$73,"*榮*")&gt;0),".",""),IF(AB43="榮",$A942,""),IF(AND(LEN(AB43)&gt;=2,ISNUMBER(SEARCH("榮",AB43))),$A942&amp;"("&amp;SUBSTITUTE(REPLACE(AB43,1,SEARCH("榮",AB43)-1,""),"榮","")&amp;""&amp;")",""))</f>
        <v/>
      </c>
      <c r="AC942" s="65" t="str">
        <f ca="1">CONCATENATE(IF(AND(LEN(AC941)&gt;=1,AC941&lt;&gt;".",COUNTIF(AC43:AC$73,"*榮*")&gt;0),".",""),IF(AC43="榮",$A942,""),IF(AND(LEN(AC43)&gt;=2,ISNUMBER(SEARCH("榮",AC43))),$A942&amp;"("&amp;SUBSTITUTE(REPLACE(AC43,1,SEARCH("榮",AC43)-1,""),"榮","")&amp;""&amp;")",""))</f>
        <v/>
      </c>
      <c r="AD942" s="65" t="str">
        <f ca="1">CONCATENATE(IF(AND(LEN(AD941)&gt;=1,AD941&lt;&gt;".",COUNTIF(AD43:AD$73,"*榮*")&gt;0),".",""),IF(AD43="榮",$A942,""),IF(AND(LEN(AD43)&gt;=2,ISNUMBER(SEARCH("榮",AD43))),$A942&amp;"("&amp;SUBSTITUTE(REPLACE(AD43,1,SEARCH("榮",AD43)-1,""),"榮","")&amp;""&amp;")",""))</f>
        <v/>
      </c>
      <c r="AE942" s="65" t="str">
        <f ca="1">CONCATENATE(IF(AND(LEN(AE941)&gt;=1,AE941&lt;&gt;".",COUNTIF(AE43:AE$73,"*榮*")&gt;0),".",""),IF(AE43="榮",$A942,""),IF(AND(LEN(AE43)&gt;=2,ISNUMBER(SEARCH("榮",AE43))),$A942&amp;"("&amp;SUBSTITUTE(REPLACE(AE43,1,SEARCH("榮",AE43)-1,""),"榮","")&amp;""&amp;")",""))</f>
        <v/>
      </c>
      <c r="AF942" s="65" t="str">
        <f ca="1">CONCATENATE(IF(AND(LEN(AF941)&gt;=1,AF941&lt;&gt;".",COUNTIF(AF43:AF$73,"*榮*")&gt;0),".",""),IF(AF43="榮",$A942,""),IF(AND(LEN(AF43)&gt;=2,ISNUMBER(SEARCH("榮",AF43))),$A942&amp;"("&amp;SUBSTITUTE(REPLACE(AF43,1,SEARCH("榮",AF43)-1,""),"榮","")&amp;""&amp;")",""))</f>
        <v/>
      </c>
      <c r="AG942" s="65" t="str">
        <f ca="1">CONCATENATE(IF(AND(LEN(AG941)&gt;=1,AG941&lt;&gt;".",COUNTIF(AG43:AG$73,"*榮*")&gt;0),".",""),IF(AG43="榮",$A942,""),IF(AND(LEN(AG43)&gt;=2,ISNUMBER(SEARCH("榮",AG43))),$A942&amp;"("&amp;SUBSTITUTE(REPLACE(AG43,1,SEARCH("榮",AG43)-1,""),"榮","")&amp;""&amp;")",""))</f>
        <v/>
      </c>
      <c r="AH942" s="65"/>
      <c r="AI942" s="65"/>
      <c r="AJ942" s="65"/>
    </row>
    <row r="943" spans="1:36">
      <c r="A943" s="65">
        <f t="shared" si="75"/>
        <v>43</v>
      </c>
      <c r="B943" s="65" t="str">
        <f t="shared" si="75"/>
        <v>蔡政倫</v>
      </c>
      <c r="C943" s="65" t="str">
        <f ca="1">CONCATENATE(IF(AND(LEN(C942)&gt;=1,C942&lt;&gt;".",COUNTIF(C44:C$73,"*榮*")&gt;0),".",""),IF(C44="榮",$A943,""),IF(AND(LEN(C44)&gt;=2,ISNUMBER(SEARCH("榮",C44))),$A943&amp;"("&amp;SUBSTITUTE(REPLACE(C44,1,SEARCH("榮",C44)-1,""),"榮","")&amp;""&amp;")",""))</f>
        <v/>
      </c>
      <c r="D943" s="65" t="str">
        <f ca="1">CONCATENATE(IF(AND(LEN(D942)&gt;=1,D942&lt;&gt;".",COUNTIF(D44:D$73,"*榮*")&gt;0),".",""),IF(D44="榮",$A943,""),IF(AND(LEN(D44)&gt;=2,ISNUMBER(SEARCH("榮",D44))),$A943&amp;"("&amp;SUBSTITUTE(REPLACE(D44,1,SEARCH("榮",D44)-1,""),"榮","")&amp;""&amp;")",""))</f>
        <v/>
      </c>
      <c r="E943" s="65" t="str">
        <f ca="1">CONCATENATE(IF(AND(LEN(E942)&gt;=1,E942&lt;&gt;".",COUNTIF(E44:E$73,"*榮*")&gt;0),".",""),IF(E44="榮",$A943,""),IF(AND(LEN(E44)&gt;=2,ISNUMBER(SEARCH("榮",E44))),$A943&amp;"("&amp;SUBSTITUTE(REPLACE(E44,1,SEARCH("榮",E44)-1,""),"榮","")&amp;""&amp;")",""))</f>
        <v/>
      </c>
      <c r="F943" s="65" t="str">
        <f ca="1">CONCATENATE(IF(AND(LEN(F942)&gt;=1,F942&lt;&gt;".",COUNTIF(F44:F$73,"*榮*")&gt;0),".",""),IF(F44="榮",$A943,""),IF(AND(LEN(F44)&gt;=2,ISNUMBER(SEARCH("榮",F44))),$A943&amp;"("&amp;SUBSTITUTE(REPLACE(F44,1,SEARCH("榮",F44)-1,""),"榮","")&amp;""&amp;")",""))</f>
        <v/>
      </c>
      <c r="G943" s="65" t="str">
        <f ca="1">CONCATENATE(IF(AND(LEN(G942)&gt;=1,G942&lt;&gt;".",COUNTIF(G44:G$73,"*榮*")&gt;0),".",""),IF(G44="榮",$A943,""),IF(AND(LEN(G44)&gt;=2,ISNUMBER(SEARCH("榮",G44))),$A943&amp;"("&amp;SUBSTITUTE(REPLACE(G44,1,SEARCH("榮",G44)-1,""),"榮","")&amp;""&amp;")",""))</f>
        <v/>
      </c>
      <c r="H943" s="65" t="str">
        <f ca="1">CONCATENATE(IF(AND(LEN(H942)&gt;=1,H942&lt;&gt;".",COUNTIF(H44:H$73,"*榮*")&gt;0),".",""),IF(H44="榮",$A943,""),IF(AND(LEN(H44)&gt;=2,ISNUMBER(SEARCH("榮",H44))),$A943&amp;"("&amp;SUBSTITUTE(REPLACE(H44,1,SEARCH("榮",H44)-1,""),"榮","")&amp;""&amp;")",""))</f>
        <v/>
      </c>
      <c r="I943" s="65" t="str">
        <f ca="1">CONCATENATE(IF(AND(LEN(I942)&gt;=1,I942&lt;&gt;".",COUNTIF(I44:I$73,"*榮*")&gt;0),".",""),IF(I44="榮",$A943,""),IF(AND(LEN(I44)&gt;=2,ISNUMBER(SEARCH("榮",I44))),$A943&amp;"("&amp;SUBSTITUTE(REPLACE(I44,1,SEARCH("榮",I44)-1,""),"榮","")&amp;""&amp;")",""))</f>
        <v/>
      </c>
      <c r="J943" s="65" t="str">
        <f ca="1">CONCATENATE(IF(AND(LEN(J942)&gt;=1,J942&lt;&gt;".",COUNTIF(J44:J$73,"*榮*")&gt;0),".",""),IF(J44="榮",$A943,""),IF(AND(LEN(J44)&gt;=2,ISNUMBER(SEARCH("榮",J44))),$A943&amp;"("&amp;SUBSTITUTE(REPLACE(J44,1,SEARCH("榮",J44)-1,""),"榮","")&amp;""&amp;")",""))</f>
        <v/>
      </c>
      <c r="K943" s="65" t="str">
        <f ca="1">CONCATENATE(IF(AND(LEN(K942)&gt;=1,K942&lt;&gt;".",COUNTIF(K44:K$73,"*榮*")&gt;0),".",""),IF(K44="榮",$A943,""),IF(AND(LEN(K44)&gt;=2,ISNUMBER(SEARCH("榮",K44))),$A943&amp;"("&amp;SUBSTITUTE(REPLACE(K44,1,SEARCH("榮",K44)-1,""),"榮","")&amp;""&amp;")",""))</f>
        <v/>
      </c>
      <c r="L943" s="65" t="str">
        <f ca="1">CONCATENATE(IF(AND(LEN(L942)&gt;=1,L942&lt;&gt;".",COUNTIF(L44:L$73,"*榮*")&gt;0),".",""),IF(L44="榮",$A943,""),IF(AND(LEN(L44)&gt;=2,ISNUMBER(SEARCH("榮",L44))),$A943&amp;"("&amp;SUBSTITUTE(REPLACE(L44,1,SEARCH("榮",L44)-1,""),"榮","")&amp;""&amp;")",""))</f>
        <v/>
      </c>
      <c r="M943" s="65" t="str">
        <f ca="1">CONCATENATE(IF(AND(LEN(M942)&gt;=1,M942&lt;&gt;".",COUNTIF(M44:M$73,"*榮*")&gt;0),".",""),IF(M44="榮",$A943,""),IF(AND(LEN(M44)&gt;=2,ISNUMBER(SEARCH("榮",M44))),$A943&amp;"("&amp;SUBSTITUTE(REPLACE(M44,1,SEARCH("榮",M44)-1,""),"榮","")&amp;""&amp;")",""))</f>
        <v/>
      </c>
      <c r="N943" s="65" t="str">
        <f ca="1">CONCATENATE(IF(AND(LEN(N942)&gt;=1,N942&lt;&gt;".",COUNTIF(N44:N$73,"*榮*")&gt;0),".",""),IF(N44="榮",$A943,""),IF(AND(LEN(N44)&gt;=2,ISNUMBER(SEARCH("榮",N44))),$A943&amp;"("&amp;SUBSTITUTE(REPLACE(N44,1,SEARCH("榮",N44)-1,""),"榮","")&amp;""&amp;")",""))</f>
        <v/>
      </c>
      <c r="O943" s="65" t="str">
        <f ca="1">CONCATENATE(IF(AND(LEN(O942)&gt;=1,O942&lt;&gt;".",COUNTIF(O44:O$73,"*榮*")&gt;0),".",""),IF(O44="榮",$A943,""),IF(AND(LEN(O44)&gt;=2,ISNUMBER(SEARCH("榮",O44))),$A943&amp;"("&amp;SUBSTITUTE(REPLACE(O44,1,SEARCH("榮",O44)-1,""),"榮","")&amp;""&amp;")",""))</f>
        <v/>
      </c>
      <c r="P943" s="65" t="str">
        <f ca="1">CONCATENATE(IF(AND(LEN(P942)&gt;=1,P942&lt;&gt;".",COUNTIF(P44:P$73,"*榮*")&gt;0),".",""),IF(P44="榮",$A943,""),IF(AND(LEN(P44)&gt;=2,ISNUMBER(SEARCH("榮",P44))),$A943&amp;"("&amp;SUBSTITUTE(REPLACE(P44,1,SEARCH("榮",P44)-1,""),"榮","")&amp;""&amp;")",""))</f>
        <v>43(18-22)</v>
      </c>
      <c r="Q943" s="65" t="str">
        <f ca="1">CONCATENATE(IF(AND(LEN(Q942)&gt;=1,Q942&lt;&gt;".",COUNTIF(Q44:Q$73,"*榮*")&gt;0),".",""),IF(Q44="榮",$A943,""),IF(AND(LEN(Q44)&gt;=2,ISNUMBER(SEARCH("榮",Q44))),$A943&amp;"("&amp;SUBSTITUTE(REPLACE(Q44,1,SEARCH("榮",Q44)-1,""),"榮","")&amp;""&amp;")",""))</f>
        <v/>
      </c>
      <c r="R943" s="65" t="str">
        <f ca="1">CONCATENATE(IF(AND(LEN(R942)&gt;=1,R942&lt;&gt;".",COUNTIF(R44:R$73,"*榮*")&gt;0),".",""),IF(R44="榮",$A943,""),IF(AND(LEN(R44)&gt;=2,ISNUMBER(SEARCH("榮",R44))),$A943&amp;"("&amp;SUBSTITUTE(REPLACE(R44,1,SEARCH("榮",R44)-1,""),"榮","")&amp;""&amp;")",""))</f>
        <v/>
      </c>
      <c r="S943" s="65" t="str">
        <f ca="1">CONCATENATE(IF(AND(LEN(S942)&gt;=1,S942&lt;&gt;".",COUNTIF(S44:S$73,"*榮*")&gt;0),".",""),IF(S44="榮",$A943,""),IF(AND(LEN(S44)&gt;=2,ISNUMBER(SEARCH("榮",S44))),$A943&amp;"("&amp;SUBSTITUTE(REPLACE(S44,1,SEARCH("榮",S44)-1,""),"榮","")&amp;""&amp;")",""))</f>
        <v/>
      </c>
      <c r="T943" s="65" t="str">
        <f ca="1">CONCATENATE(IF(AND(LEN(T942)&gt;=1,T942&lt;&gt;".",COUNTIF(T44:T$73,"*榮*")&gt;0),".",""),IF(T44="榮",$A943,""),IF(AND(LEN(T44)&gt;=2,ISNUMBER(SEARCH("榮",T44))),$A943&amp;"("&amp;SUBSTITUTE(REPLACE(T44,1,SEARCH("榮",T44)-1,""),"榮","")&amp;""&amp;")",""))</f>
        <v/>
      </c>
      <c r="U943" s="65" t="str">
        <f ca="1">CONCATENATE(IF(AND(LEN(U942)&gt;=1,U942&lt;&gt;".",COUNTIF(U44:U$73,"*榮*")&gt;0),".",""),IF(U44="榮",$A943,""),IF(AND(LEN(U44)&gt;=2,ISNUMBER(SEARCH("榮",U44))),$A943&amp;"("&amp;SUBSTITUTE(REPLACE(U44,1,SEARCH("榮",U44)-1,""),"榮","")&amp;""&amp;")",""))</f>
        <v/>
      </c>
      <c r="V943" s="65" t="str">
        <f ca="1">CONCATENATE(IF(AND(LEN(V942)&gt;=1,V942&lt;&gt;".",COUNTIF(V44:V$73,"*榮*")&gt;0),".",""),IF(V44="榮",$A943,""),IF(AND(LEN(V44)&gt;=2,ISNUMBER(SEARCH("榮",V44))),$A943&amp;"("&amp;SUBSTITUTE(REPLACE(V44,1,SEARCH("榮",V44)-1,""),"榮","")&amp;""&amp;")",""))</f>
        <v/>
      </c>
      <c r="W943" s="65" t="str">
        <f ca="1">CONCATENATE(IF(AND(LEN(W942)&gt;=1,W942&lt;&gt;".",COUNTIF(W44:W$73,"*榮*")&gt;0),".",""),IF(W44="榮",$A943,""),IF(AND(LEN(W44)&gt;=2,ISNUMBER(SEARCH("榮",W44))),$A943&amp;"("&amp;SUBSTITUTE(REPLACE(W44,1,SEARCH("榮",W44)-1,""),"榮","")&amp;""&amp;")",""))</f>
        <v/>
      </c>
      <c r="X943" s="65" t="str">
        <f ca="1">CONCATENATE(IF(AND(LEN(X942)&gt;=1,X942&lt;&gt;".",COUNTIF(X44:X$73,"*榮*")&gt;0),".",""),IF(X44="榮",$A943,""),IF(AND(LEN(X44)&gt;=2,ISNUMBER(SEARCH("榮",X44))),$A943&amp;"("&amp;SUBSTITUTE(REPLACE(X44,1,SEARCH("榮",X44)-1,""),"榮","")&amp;""&amp;")",""))</f>
        <v/>
      </c>
      <c r="Y943" s="65" t="str">
        <f ca="1">CONCATENATE(IF(AND(LEN(Y942)&gt;=1,Y942&lt;&gt;".",COUNTIF(Y44:Y$73,"*榮*")&gt;0),".",""),IF(Y44="榮",$A943,""),IF(AND(LEN(Y44)&gt;=2,ISNUMBER(SEARCH("榮",Y44))),$A943&amp;"("&amp;SUBSTITUTE(REPLACE(Y44,1,SEARCH("榮",Y44)-1,""),"榮","")&amp;""&amp;")",""))</f>
        <v/>
      </c>
      <c r="Z943" s="65" t="str">
        <f ca="1">CONCATENATE(IF(AND(LEN(Z942)&gt;=1,Z942&lt;&gt;".",COUNTIF(Z44:Z$73,"*榮*")&gt;0),".",""),IF(Z44="榮",$A943,""),IF(AND(LEN(Z44)&gt;=2,ISNUMBER(SEARCH("榮",Z44))),$A943&amp;"("&amp;SUBSTITUTE(REPLACE(Z44,1,SEARCH("榮",Z44)-1,""),"榮","")&amp;""&amp;")",""))</f>
        <v/>
      </c>
      <c r="AA943" s="65" t="str">
        <f ca="1">CONCATENATE(IF(AND(LEN(AA942)&gt;=1,AA942&lt;&gt;".",COUNTIF(AA44:AA$73,"*榮*")&gt;0),".",""),IF(AA44="榮",$A943,""),IF(AND(LEN(AA44)&gt;=2,ISNUMBER(SEARCH("榮",AA44))),$A943&amp;"("&amp;SUBSTITUTE(REPLACE(AA44,1,SEARCH("榮",AA44)-1,""),"榮","")&amp;""&amp;")",""))</f>
        <v/>
      </c>
      <c r="AB943" s="65" t="str">
        <f ca="1">CONCATENATE(IF(AND(LEN(AB942)&gt;=1,AB942&lt;&gt;".",COUNTIF(AB44:AB$73,"*榮*")&gt;0),".",""),IF(AB44="榮",$A943,""),IF(AND(LEN(AB44)&gt;=2,ISNUMBER(SEARCH("榮",AB44))),$A943&amp;"("&amp;SUBSTITUTE(REPLACE(AB44,1,SEARCH("榮",AB44)-1,""),"榮","")&amp;""&amp;")",""))</f>
        <v/>
      </c>
      <c r="AC943" s="65" t="str">
        <f ca="1">CONCATENATE(IF(AND(LEN(AC942)&gt;=1,AC942&lt;&gt;".",COUNTIF(AC44:AC$73,"*榮*")&gt;0),".",""),IF(AC44="榮",$A943,""),IF(AND(LEN(AC44)&gt;=2,ISNUMBER(SEARCH("榮",AC44))),$A943&amp;"("&amp;SUBSTITUTE(REPLACE(AC44,1,SEARCH("榮",AC44)-1,""),"榮","")&amp;""&amp;")",""))</f>
        <v/>
      </c>
      <c r="AD943" s="65" t="str">
        <f ca="1">CONCATENATE(IF(AND(LEN(AD942)&gt;=1,AD942&lt;&gt;".",COUNTIF(AD44:AD$73,"*榮*")&gt;0),".",""),IF(AD44="榮",$A943,""),IF(AND(LEN(AD44)&gt;=2,ISNUMBER(SEARCH("榮",AD44))),$A943&amp;"("&amp;SUBSTITUTE(REPLACE(AD44,1,SEARCH("榮",AD44)-1,""),"榮","")&amp;""&amp;")",""))</f>
        <v/>
      </c>
      <c r="AE943" s="65" t="str">
        <f ca="1">CONCATENATE(IF(AND(LEN(AE942)&gt;=1,AE942&lt;&gt;".",COUNTIF(AE44:AE$73,"*榮*")&gt;0),".",""),IF(AE44="榮",$A943,""),IF(AND(LEN(AE44)&gt;=2,ISNUMBER(SEARCH("榮",AE44))),$A943&amp;"("&amp;SUBSTITUTE(REPLACE(AE44,1,SEARCH("榮",AE44)-1,""),"榮","")&amp;""&amp;")",""))</f>
        <v/>
      </c>
      <c r="AF943" s="65" t="str">
        <f ca="1">CONCATENATE(IF(AND(LEN(AF942)&gt;=1,AF942&lt;&gt;".",COUNTIF(AF44:AF$73,"*榮*")&gt;0),".",""),IF(AF44="榮",$A943,""),IF(AND(LEN(AF44)&gt;=2,ISNUMBER(SEARCH("榮",AF44))),$A943&amp;"("&amp;SUBSTITUTE(REPLACE(AF44,1,SEARCH("榮",AF44)-1,""),"榮","")&amp;""&amp;")",""))</f>
        <v/>
      </c>
      <c r="AG943" s="65" t="str">
        <f ca="1">CONCATENATE(IF(AND(LEN(AG942)&gt;=1,AG942&lt;&gt;".",COUNTIF(AG44:AG$73,"*榮*")&gt;0),".",""),IF(AG44="榮",$A943,""),IF(AND(LEN(AG44)&gt;=2,ISNUMBER(SEARCH("榮",AG44))),$A943&amp;"("&amp;SUBSTITUTE(REPLACE(AG44,1,SEARCH("榮",AG44)-1,""),"榮","")&amp;""&amp;")",""))</f>
        <v/>
      </c>
      <c r="AH943" s="65"/>
      <c r="AI943" s="65"/>
      <c r="AJ943" s="65"/>
    </row>
    <row r="944" spans="1:36">
      <c r="A944" s="65">
        <f t="shared" si="75"/>
        <v>44</v>
      </c>
      <c r="B944" s="65" t="str">
        <f t="shared" si="75"/>
        <v>陳宏洋</v>
      </c>
      <c r="C944" s="65" t="str">
        <f ca="1">CONCATENATE(IF(AND(LEN(C943)&gt;=1,C943&lt;&gt;".",COUNTIF(C45:C$73,"*榮*")&gt;0),".",""),IF(C45="榮",$A944,""),IF(AND(LEN(C45)&gt;=2,ISNUMBER(SEARCH("榮",C45))),$A944&amp;"("&amp;SUBSTITUTE(REPLACE(C45,1,SEARCH("榮",C45)-1,""),"榮","")&amp;""&amp;")",""))</f>
        <v/>
      </c>
      <c r="D944" s="65" t="str">
        <f ca="1">CONCATENATE(IF(AND(LEN(D943)&gt;=1,D943&lt;&gt;".",COUNTIF(D45:D$73,"*榮*")&gt;0),".",""),IF(D45="榮",$A944,""),IF(AND(LEN(D45)&gt;=2,ISNUMBER(SEARCH("榮",D45))),$A944&amp;"("&amp;SUBSTITUTE(REPLACE(D45,1,SEARCH("榮",D45)-1,""),"榮","")&amp;""&amp;")",""))</f>
        <v/>
      </c>
      <c r="E944" s="65" t="str">
        <f ca="1">CONCATENATE(IF(AND(LEN(E943)&gt;=1,E943&lt;&gt;".",COUNTIF(E45:E$73,"*榮*")&gt;0),".",""),IF(E45="榮",$A944,""),IF(AND(LEN(E45)&gt;=2,ISNUMBER(SEARCH("榮",E45))),$A944&amp;"("&amp;SUBSTITUTE(REPLACE(E45,1,SEARCH("榮",E45)-1,""),"榮","")&amp;""&amp;")",""))</f>
        <v/>
      </c>
      <c r="F944" s="65" t="str">
        <f ca="1">CONCATENATE(IF(AND(LEN(F943)&gt;=1,F943&lt;&gt;".",COUNTIF(F45:F$73,"*榮*")&gt;0),".",""),IF(F45="榮",$A944,""),IF(AND(LEN(F45)&gt;=2,ISNUMBER(SEARCH("榮",F45))),$A944&amp;"("&amp;SUBSTITUTE(REPLACE(F45,1,SEARCH("榮",F45)-1,""),"榮","")&amp;""&amp;")",""))</f>
        <v/>
      </c>
      <c r="G944" s="65" t="str">
        <f ca="1">CONCATENATE(IF(AND(LEN(G943)&gt;=1,G943&lt;&gt;".",COUNTIF(G45:G$73,"*榮*")&gt;0),".",""),IF(G45="榮",$A944,""),IF(AND(LEN(G45)&gt;=2,ISNUMBER(SEARCH("榮",G45))),$A944&amp;"("&amp;SUBSTITUTE(REPLACE(G45,1,SEARCH("榮",G45)-1,""),"榮","")&amp;""&amp;")",""))</f>
        <v/>
      </c>
      <c r="H944" s="65" t="str">
        <f ca="1">CONCATENATE(IF(AND(LEN(H943)&gt;=1,H943&lt;&gt;".",COUNTIF(H45:H$73,"*榮*")&gt;0),".",""),IF(H45="榮",$A944,""),IF(AND(LEN(H45)&gt;=2,ISNUMBER(SEARCH("榮",H45))),$A944&amp;"("&amp;SUBSTITUTE(REPLACE(H45,1,SEARCH("榮",H45)-1,""),"榮","")&amp;""&amp;")",""))</f>
        <v/>
      </c>
      <c r="I944" s="65" t="str">
        <f ca="1">CONCATENATE(IF(AND(LEN(I943)&gt;=1,I943&lt;&gt;".",COUNTIF(I45:I$73,"*榮*")&gt;0),".",""),IF(I45="榮",$A944,""),IF(AND(LEN(I45)&gt;=2,ISNUMBER(SEARCH("榮",I45))),$A944&amp;"("&amp;SUBSTITUTE(REPLACE(I45,1,SEARCH("榮",I45)-1,""),"榮","")&amp;""&amp;")",""))</f>
        <v/>
      </c>
      <c r="J944" s="65" t="str">
        <f ca="1">CONCATENATE(IF(AND(LEN(J943)&gt;=1,J943&lt;&gt;".",COUNTIF(J45:J$73,"*榮*")&gt;0),".",""),IF(J45="榮",$A944,""),IF(AND(LEN(J45)&gt;=2,ISNUMBER(SEARCH("榮",J45))),$A944&amp;"("&amp;SUBSTITUTE(REPLACE(J45,1,SEARCH("榮",J45)-1,""),"榮","")&amp;""&amp;")",""))</f>
        <v/>
      </c>
      <c r="K944" s="65" t="str">
        <f ca="1">CONCATENATE(IF(AND(LEN(K943)&gt;=1,K943&lt;&gt;".",COUNTIF(K45:K$73,"*榮*")&gt;0),".",""),IF(K45="榮",$A944,""),IF(AND(LEN(K45)&gt;=2,ISNUMBER(SEARCH("榮",K45))),$A944&amp;"("&amp;SUBSTITUTE(REPLACE(K45,1,SEARCH("榮",K45)-1,""),"榮","")&amp;""&amp;")",""))</f>
        <v/>
      </c>
      <c r="L944" s="65" t="str">
        <f ca="1">CONCATENATE(IF(AND(LEN(L943)&gt;=1,L943&lt;&gt;".",COUNTIF(L45:L$73,"*榮*")&gt;0),".",""),IF(L45="榮",$A944,""),IF(AND(LEN(L45)&gt;=2,ISNUMBER(SEARCH("榮",L45))),$A944&amp;"("&amp;SUBSTITUTE(REPLACE(L45,1,SEARCH("榮",L45)-1,""),"榮","")&amp;""&amp;")",""))</f>
        <v/>
      </c>
      <c r="M944" s="65" t="str">
        <f ca="1">CONCATENATE(IF(AND(LEN(M943)&gt;=1,M943&lt;&gt;".",COUNTIF(M45:M$73,"*榮*")&gt;0),".",""),IF(M45="榮",$A944,""),IF(AND(LEN(M45)&gt;=2,ISNUMBER(SEARCH("榮",M45))),$A944&amp;"("&amp;SUBSTITUTE(REPLACE(M45,1,SEARCH("榮",M45)-1,""),"榮","")&amp;""&amp;")",""))</f>
        <v/>
      </c>
      <c r="N944" s="65" t="str">
        <f ca="1">CONCATENATE(IF(AND(LEN(N943)&gt;=1,N943&lt;&gt;".",COUNTIF(N45:N$73,"*榮*")&gt;0),".",""),IF(N45="榮",$A944,""),IF(AND(LEN(N45)&gt;=2,ISNUMBER(SEARCH("榮",N45))),$A944&amp;"("&amp;SUBSTITUTE(REPLACE(N45,1,SEARCH("榮",N45)-1,""),"榮","")&amp;""&amp;")",""))</f>
        <v/>
      </c>
      <c r="O944" s="65" t="str">
        <f ca="1">CONCATENATE(IF(AND(LEN(O943)&gt;=1,O943&lt;&gt;".",COUNTIF(O45:O$73,"*榮*")&gt;0),".",""),IF(O45="榮",$A944,""),IF(AND(LEN(O45)&gt;=2,ISNUMBER(SEARCH("榮",O45))),$A944&amp;"("&amp;SUBSTITUTE(REPLACE(O45,1,SEARCH("榮",O45)-1,""),"榮","")&amp;""&amp;")",""))</f>
        <v/>
      </c>
      <c r="P944" s="65" t="str">
        <f ca="1">CONCATENATE(IF(AND(LEN(P943)&gt;=1,P943&lt;&gt;".",COUNTIF(P45:P$73,"*榮*")&gt;0),".",""),IF(P45="榮",$A944,""),IF(AND(LEN(P45)&gt;=2,ISNUMBER(SEARCH("榮",P45))),$A944&amp;"("&amp;SUBSTITUTE(REPLACE(P45,1,SEARCH("榮",P45)-1,""),"榮","")&amp;""&amp;")",""))</f>
        <v>.</v>
      </c>
      <c r="Q944" s="65" t="str">
        <f ca="1">CONCATENATE(IF(AND(LEN(Q943)&gt;=1,Q943&lt;&gt;".",COUNTIF(Q45:Q$73,"*榮*")&gt;0),".",""),IF(Q45="榮",$A944,""),IF(AND(LEN(Q45)&gt;=2,ISNUMBER(SEARCH("榮",Q45))),$A944&amp;"("&amp;SUBSTITUTE(REPLACE(Q45,1,SEARCH("榮",Q45)-1,""),"榮","")&amp;""&amp;")",""))</f>
        <v/>
      </c>
      <c r="R944" s="65" t="str">
        <f ca="1">CONCATENATE(IF(AND(LEN(R943)&gt;=1,R943&lt;&gt;".",COUNTIF(R45:R$73,"*榮*")&gt;0),".",""),IF(R45="榮",$A944,""),IF(AND(LEN(R45)&gt;=2,ISNUMBER(SEARCH("榮",R45))),$A944&amp;"("&amp;SUBSTITUTE(REPLACE(R45,1,SEARCH("榮",R45)-1,""),"榮","")&amp;""&amp;")",""))</f>
        <v/>
      </c>
      <c r="S944" s="65" t="str">
        <f ca="1">CONCATENATE(IF(AND(LEN(S943)&gt;=1,S943&lt;&gt;".",COUNTIF(S45:S$73,"*榮*")&gt;0),".",""),IF(S45="榮",$A944,""),IF(AND(LEN(S45)&gt;=2,ISNUMBER(SEARCH("榮",S45))),$A944&amp;"("&amp;SUBSTITUTE(REPLACE(S45,1,SEARCH("榮",S45)-1,""),"榮","")&amp;""&amp;")",""))</f>
        <v/>
      </c>
      <c r="T944" s="65" t="str">
        <f ca="1">CONCATENATE(IF(AND(LEN(T943)&gt;=1,T943&lt;&gt;".",COUNTIF(T45:T$73,"*榮*")&gt;0),".",""),IF(T45="榮",$A944,""),IF(AND(LEN(T45)&gt;=2,ISNUMBER(SEARCH("榮",T45))),$A944&amp;"("&amp;SUBSTITUTE(REPLACE(T45,1,SEARCH("榮",T45)-1,""),"榮","")&amp;""&amp;")",""))</f>
        <v/>
      </c>
      <c r="U944" s="65" t="str">
        <f ca="1">CONCATENATE(IF(AND(LEN(U943)&gt;=1,U943&lt;&gt;".",COUNTIF(U45:U$73,"*榮*")&gt;0),".",""),IF(U45="榮",$A944,""),IF(AND(LEN(U45)&gt;=2,ISNUMBER(SEARCH("榮",U45))),$A944&amp;"("&amp;SUBSTITUTE(REPLACE(U45,1,SEARCH("榮",U45)-1,""),"榮","")&amp;""&amp;")",""))</f>
        <v/>
      </c>
      <c r="V944" s="65" t="str">
        <f ca="1">CONCATENATE(IF(AND(LEN(V943)&gt;=1,V943&lt;&gt;".",COUNTIF(V45:V$73,"*榮*")&gt;0),".",""),IF(V45="榮",$A944,""),IF(AND(LEN(V45)&gt;=2,ISNUMBER(SEARCH("榮",V45))),$A944&amp;"("&amp;SUBSTITUTE(REPLACE(V45,1,SEARCH("榮",V45)-1,""),"榮","")&amp;""&amp;")",""))</f>
        <v/>
      </c>
      <c r="W944" s="65" t="str">
        <f ca="1">CONCATENATE(IF(AND(LEN(W943)&gt;=1,W943&lt;&gt;".",COUNTIF(W45:W$73,"*榮*")&gt;0),".",""),IF(W45="榮",$A944,""),IF(AND(LEN(W45)&gt;=2,ISNUMBER(SEARCH("榮",W45))),$A944&amp;"("&amp;SUBSTITUTE(REPLACE(W45,1,SEARCH("榮",W45)-1,""),"榮","")&amp;""&amp;")",""))</f>
        <v/>
      </c>
      <c r="X944" s="65" t="str">
        <f ca="1">CONCATENATE(IF(AND(LEN(X943)&gt;=1,X943&lt;&gt;".",COUNTIF(X45:X$73,"*榮*")&gt;0),".",""),IF(X45="榮",$A944,""),IF(AND(LEN(X45)&gt;=2,ISNUMBER(SEARCH("榮",X45))),$A944&amp;"("&amp;SUBSTITUTE(REPLACE(X45,1,SEARCH("榮",X45)-1,""),"榮","")&amp;""&amp;")",""))</f>
        <v/>
      </c>
      <c r="Y944" s="65" t="str">
        <f ca="1">CONCATENATE(IF(AND(LEN(Y943)&gt;=1,Y943&lt;&gt;".",COUNTIF(Y45:Y$73,"*榮*")&gt;0),".",""),IF(Y45="榮",$A944,""),IF(AND(LEN(Y45)&gt;=2,ISNUMBER(SEARCH("榮",Y45))),$A944&amp;"("&amp;SUBSTITUTE(REPLACE(Y45,1,SEARCH("榮",Y45)-1,""),"榮","")&amp;""&amp;")",""))</f>
        <v/>
      </c>
      <c r="Z944" s="65" t="str">
        <f ca="1">CONCATENATE(IF(AND(LEN(Z943)&gt;=1,Z943&lt;&gt;".",COUNTIF(Z45:Z$73,"*榮*")&gt;0),".",""),IF(Z45="榮",$A944,""),IF(AND(LEN(Z45)&gt;=2,ISNUMBER(SEARCH("榮",Z45))),$A944&amp;"("&amp;SUBSTITUTE(REPLACE(Z45,1,SEARCH("榮",Z45)-1,""),"榮","")&amp;""&amp;")",""))</f>
        <v/>
      </c>
      <c r="AA944" s="65" t="str">
        <f ca="1">CONCATENATE(IF(AND(LEN(AA943)&gt;=1,AA943&lt;&gt;".",COUNTIF(AA45:AA$73,"*榮*")&gt;0),".",""),IF(AA45="榮",$A944,""),IF(AND(LEN(AA45)&gt;=2,ISNUMBER(SEARCH("榮",AA45))),$A944&amp;"("&amp;SUBSTITUTE(REPLACE(AA45,1,SEARCH("榮",AA45)-1,""),"榮","")&amp;""&amp;")",""))</f>
        <v/>
      </c>
      <c r="AB944" s="65" t="str">
        <f ca="1">CONCATENATE(IF(AND(LEN(AB943)&gt;=1,AB943&lt;&gt;".",COUNTIF(AB45:AB$73,"*榮*")&gt;0),".",""),IF(AB45="榮",$A944,""),IF(AND(LEN(AB45)&gt;=2,ISNUMBER(SEARCH("榮",AB45))),$A944&amp;"("&amp;SUBSTITUTE(REPLACE(AB45,1,SEARCH("榮",AB45)-1,""),"榮","")&amp;""&amp;")",""))</f>
        <v/>
      </c>
      <c r="AC944" s="65" t="str">
        <f ca="1">CONCATENATE(IF(AND(LEN(AC943)&gt;=1,AC943&lt;&gt;".",COUNTIF(AC45:AC$73,"*榮*")&gt;0),".",""),IF(AC45="榮",$A944,""),IF(AND(LEN(AC45)&gt;=2,ISNUMBER(SEARCH("榮",AC45))),$A944&amp;"("&amp;SUBSTITUTE(REPLACE(AC45,1,SEARCH("榮",AC45)-1,""),"榮","")&amp;""&amp;")",""))</f>
        <v/>
      </c>
      <c r="AD944" s="65" t="str">
        <f ca="1">CONCATENATE(IF(AND(LEN(AD943)&gt;=1,AD943&lt;&gt;".",COUNTIF(AD45:AD$73,"*榮*")&gt;0),".",""),IF(AD45="榮",$A944,""),IF(AND(LEN(AD45)&gt;=2,ISNUMBER(SEARCH("榮",AD45))),$A944&amp;"("&amp;SUBSTITUTE(REPLACE(AD45,1,SEARCH("榮",AD45)-1,""),"榮","")&amp;""&amp;")",""))</f>
        <v/>
      </c>
      <c r="AE944" s="65" t="str">
        <f ca="1">CONCATENATE(IF(AND(LEN(AE943)&gt;=1,AE943&lt;&gt;".",COUNTIF(AE45:AE$73,"*榮*")&gt;0),".",""),IF(AE45="榮",$A944,""),IF(AND(LEN(AE45)&gt;=2,ISNUMBER(SEARCH("榮",AE45))),$A944&amp;"("&amp;SUBSTITUTE(REPLACE(AE45,1,SEARCH("榮",AE45)-1,""),"榮","")&amp;""&amp;")",""))</f>
        <v/>
      </c>
      <c r="AF944" s="65" t="str">
        <f ca="1">CONCATENATE(IF(AND(LEN(AF943)&gt;=1,AF943&lt;&gt;".",COUNTIF(AF45:AF$73,"*榮*")&gt;0),".",""),IF(AF45="榮",$A944,""),IF(AND(LEN(AF45)&gt;=2,ISNUMBER(SEARCH("榮",AF45))),$A944&amp;"("&amp;SUBSTITUTE(REPLACE(AF45,1,SEARCH("榮",AF45)-1,""),"榮","")&amp;""&amp;")",""))</f>
        <v/>
      </c>
      <c r="AG944" s="65" t="str">
        <f ca="1">CONCATENATE(IF(AND(LEN(AG943)&gt;=1,AG943&lt;&gt;".",COUNTIF(AG45:AG$73,"*榮*")&gt;0),".",""),IF(AG45="榮",$A944,""),IF(AND(LEN(AG45)&gt;=2,ISNUMBER(SEARCH("榮",AG45))),$A944&amp;"("&amp;SUBSTITUTE(REPLACE(AG45,1,SEARCH("榮",AG45)-1,""),"榮","")&amp;""&amp;")",""))</f>
        <v/>
      </c>
      <c r="AH944" s="65"/>
      <c r="AI944" s="65"/>
      <c r="AJ944" s="65"/>
    </row>
    <row r="945" spans="1:36">
      <c r="A945" s="65">
        <f t="shared" ref="A945:B972" si="76">A845</f>
        <v>45</v>
      </c>
      <c r="B945" s="65" t="str">
        <f t="shared" si="76"/>
        <v>邱昱銘</v>
      </c>
      <c r="C945" s="65" t="str">
        <f ca="1">CONCATENATE(IF(AND(LEN(C944)&gt;=1,C944&lt;&gt;".",COUNTIF(C46:C$73,"*榮*")&gt;0),".",""),IF(C46="榮",$A945,""),IF(AND(LEN(C46)&gt;=2,ISNUMBER(SEARCH("榮",C46))),$A945&amp;"("&amp;SUBSTITUTE(REPLACE(C46,1,SEARCH("榮",C46)-1,""),"榮","")&amp;""&amp;")",""))</f>
        <v/>
      </c>
      <c r="D945" s="65" t="str">
        <f ca="1">CONCATENATE(IF(AND(LEN(D944)&gt;=1,D944&lt;&gt;".",COUNTIF(D46:D$73,"*榮*")&gt;0),".",""),IF(D46="榮",$A945,""),IF(AND(LEN(D46)&gt;=2,ISNUMBER(SEARCH("榮",D46))),$A945&amp;"("&amp;SUBSTITUTE(REPLACE(D46,1,SEARCH("榮",D46)-1,""),"榮","")&amp;""&amp;")",""))</f>
        <v/>
      </c>
      <c r="E945" s="65" t="str">
        <f ca="1">CONCATENATE(IF(AND(LEN(E944)&gt;=1,E944&lt;&gt;".",COUNTIF(E46:E$73,"*榮*")&gt;0),".",""),IF(E46="榮",$A945,""),IF(AND(LEN(E46)&gt;=2,ISNUMBER(SEARCH("榮",E46))),$A945&amp;"("&amp;SUBSTITUTE(REPLACE(E46,1,SEARCH("榮",E46)-1,""),"榮","")&amp;""&amp;")",""))</f>
        <v/>
      </c>
      <c r="F945" s="65" t="str">
        <f ca="1">CONCATENATE(IF(AND(LEN(F944)&gt;=1,F944&lt;&gt;".",COUNTIF(F46:F$73,"*榮*")&gt;0),".",""),IF(F46="榮",$A945,""),IF(AND(LEN(F46)&gt;=2,ISNUMBER(SEARCH("榮",F46))),$A945&amp;"("&amp;SUBSTITUTE(REPLACE(F46,1,SEARCH("榮",F46)-1,""),"榮","")&amp;""&amp;")",""))</f>
        <v/>
      </c>
      <c r="G945" s="65" t="str">
        <f ca="1">CONCATENATE(IF(AND(LEN(G944)&gt;=1,G944&lt;&gt;".",COUNTIF(G46:G$73,"*榮*")&gt;0),".",""),IF(G46="榮",$A945,""),IF(AND(LEN(G46)&gt;=2,ISNUMBER(SEARCH("榮",G46))),$A945&amp;"("&amp;SUBSTITUTE(REPLACE(G46,1,SEARCH("榮",G46)-1,""),"榮","")&amp;""&amp;")",""))</f>
        <v/>
      </c>
      <c r="H945" s="65" t="str">
        <f ca="1">CONCATENATE(IF(AND(LEN(H944)&gt;=1,H944&lt;&gt;".",COUNTIF(H46:H$73,"*榮*")&gt;0),".",""),IF(H46="榮",$A945,""),IF(AND(LEN(H46)&gt;=2,ISNUMBER(SEARCH("榮",H46))),$A945&amp;"("&amp;SUBSTITUTE(REPLACE(H46,1,SEARCH("榮",H46)-1,""),"榮","")&amp;""&amp;")",""))</f>
        <v/>
      </c>
      <c r="I945" s="65" t="str">
        <f ca="1">CONCATENATE(IF(AND(LEN(I944)&gt;=1,I944&lt;&gt;".",COUNTIF(I46:I$73,"*榮*")&gt;0),".",""),IF(I46="榮",$A945,""),IF(AND(LEN(I46)&gt;=2,ISNUMBER(SEARCH("榮",I46))),$A945&amp;"("&amp;SUBSTITUTE(REPLACE(I46,1,SEARCH("榮",I46)-1,""),"榮","")&amp;""&amp;")",""))</f>
        <v/>
      </c>
      <c r="J945" s="65" t="str">
        <f ca="1">CONCATENATE(IF(AND(LEN(J944)&gt;=1,J944&lt;&gt;".",COUNTIF(J46:J$73,"*榮*")&gt;0),".",""),IF(J46="榮",$A945,""),IF(AND(LEN(J46)&gt;=2,ISNUMBER(SEARCH("榮",J46))),$A945&amp;"("&amp;SUBSTITUTE(REPLACE(J46,1,SEARCH("榮",J46)-1,""),"榮","")&amp;""&amp;")",""))</f>
        <v/>
      </c>
      <c r="K945" s="65" t="str">
        <f ca="1">CONCATENATE(IF(AND(LEN(K944)&gt;=1,K944&lt;&gt;".",COUNTIF(K46:K$73,"*榮*")&gt;0),".",""),IF(K46="榮",$A945,""),IF(AND(LEN(K46)&gt;=2,ISNUMBER(SEARCH("榮",K46))),$A945&amp;"("&amp;SUBSTITUTE(REPLACE(K46,1,SEARCH("榮",K46)-1,""),"榮","")&amp;""&amp;")",""))</f>
        <v/>
      </c>
      <c r="L945" s="65" t="str">
        <f ca="1">CONCATENATE(IF(AND(LEN(L944)&gt;=1,L944&lt;&gt;".",COUNTIF(L46:L$73,"*榮*")&gt;0),".",""),IF(L46="榮",$A945,""),IF(AND(LEN(L46)&gt;=2,ISNUMBER(SEARCH("榮",L46))),$A945&amp;"("&amp;SUBSTITUTE(REPLACE(L46,1,SEARCH("榮",L46)-1,""),"榮","")&amp;""&amp;")",""))</f>
        <v/>
      </c>
      <c r="M945" s="65" t="str">
        <f ca="1">CONCATENATE(IF(AND(LEN(M944)&gt;=1,M944&lt;&gt;".",COUNTIF(M46:M$73,"*榮*")&gt;0),".",""),IF(M46="榮",$A945,""),IF(AND(LEN(M46)&gt;=2,ISNUMBER(SEARCH("榮",M46))),$A945&amp;"("&amp;SUBSTITUTE(REPLACE(M46,1,SEARCH("榮",M46)-1,""),"榮","")&amp;""&amp;")",""))</f>
        <v/>
      </c>
      <c r="N945" s="65" t="str">
        <f ca="1">CONCATENATE(IF(AND(LEN(N944)&gt;=1,N944&lt;&gt;".",COUNTIF(N46:N$73,"*榮*")&gt;0),".",""),IF(N46="榮",$A945,""),IF(AND(LEN(N46)&gt;=2,ISNUMBER(SEARCH("榮",N46))),$A945&amp;"("&amp;SUBSTITUTE(REPLACE(N46,1,SEARCH("榮",N46)-1,""),"榮","")&amp;""&amp;")",""))</f>
        <v/>
      </c>
      <c r="O945" s="65" t="str">
        <f ca="1">CONCATENATE(IF(AND(LEN(O944)&gt;=1,O944&lt;&gt;".",COUNTIF(O46:O$73,"*榮*")&gt;0),".",""),IF(O46="榮",$A945,""),IF(AND(LEN(O46)&gt;=2,ISNUMBER(SEARCH("榮",O46))),$A945&amp;"("&amp;SUBSTITUTE(REPLACE(O46,1,SEARCH("榮",O46)-1,""),"榮","")&amp;""&amp;")",""))</f>
        <v/>
      </c>
      <c r="P945" s="65" t="str">
        <f ca="1">CONCATENATE(IF(AND(LEN(P944)&gt;=1,P944&lt;&gt;".",COUNTIF(P46:P$73,"*榮*")&gt;0),".",""),IF(P46="榮",$A945,""),IF(AND(LEN(P46)&gt;=2,ISNUMBER(SEARCH("榮",P46))),$A945&amp;"("&amp;SUBSTITUTE(REPLACE(P46,1,SEARCH("榮",P46)-1,""),"榮","")&amp;""&amp;")",""))</f>
        <v/>
      </c>
      <c r="Q945" s="65" t="str">
        <f ca="1">CONCATENATE(IF(AND(LEN(Q944)&gt;=1,Q944&lt;&gt;".",COUNTIF(Q46:Q$73,"*榮*")&gt;0),".",""),IF(Q46="榮",$A945,""),IF(AND(LEN(Q46)&gt;=2,ISNUMBER(SEARCH("榮",Q46))),$A945&amp;"("&amp;SUBSTITUTE(REPLACE(Q46,1,SEARCH("榮",Q46)-1,""),"榮","")&amp;""&amp;")",""))</f>
        <v/>
      </c>
      <c r="R945" s="65" t="str">
        <f ca="1">CONCATENATE(IF(AND(LEN(R944)&gt;=1,R944&lt;&gt;".",COUNTIF(R46:R$73,"*榮*")&gt;0),".",""),IF(R46="榮",$A945,""),IF(AND(LEN(R46)&gt;=2,ISNUMBER(SEARCH("榮",R46))),$A945&amp;"("&amp;SUBSTITUTE(REPLACE(R46,1,SEARCH("榮",R46)-1,""),"榮","")&amp;""&amp;")",""))</f>
        <v/>
      </c>
      <c r="S945" s="65" t="str">
        <f ca="1">CONCATENATE(IF(AND(LEN(S944)&gt;=1,S944&lt;&gt;".",COUNTIF(S46:S$73,"*榮*")&gt;0),".",""),IF(S46="榮",$A945,""),IF(AND(LEN(S46)&gt;=2,ISNUMBER(SEARCH("榮",S46))),$A945&amp;"("&amp;SUBSTITUTE(REPLACE(S46,1,SEARCH("榮",S46)-1,""),"榮","")&amp;""&amp;")",""))</f>
        <v/>
      </c>
      <c r="T945" s="65" t="str">
        <f ca="1">CONCATENATE(IF(AND(LEN(T944)&gt;=1,T944&lt;&gt;".",COUNTIF(T46:T$73,"*榮*")&gt;0),".",""),IF(T46="榮",$A945,""),IF(AND(LEN(T46)&gt;=2,ISNUMBER(SEARCH("榮",T46))),$A945&amp;"("&amp;SUBSTITUTE(REPLACE(T46,1,SEARCH("榮",T46)-1,""),"榮","")&amp;""&amp;")",""))</f>
        <v/>
      </c>
      <c r="U945" s="65" t="str">
        <f ca="1">CONCATENATE(IF(AND(LEN(U944)&gt;=1,U944&lt;&gt;".",COUNTIF(U46:U$73,"*榮*")&gt;0),".",""),IF(U46="榮",$A945,""),IF(AND(LEN(U46)&gt;=2,ISNUMBER(SEARCH("榮",U46))),$A945&amp;"("&amp;SUBSTITUTE(REPLACE(U46,1,SEARCH("榮",U46)-1,""),"榮","")&amp;""&amp;")",""))</f>
        <v/>
      </c>
      <c r="V945" s="65" t="str">
        <f ca="1">CONCATENATE(IF(AND(LEN(V944)&gt;=1,V944&lt;&gt;".",COUNTIF(V46:V$73,"*榮*")&gt;0),".",""),IF(V46="榮",$A945,""),IF(AND(LEN(V46)&gt;=2,ISNUMBER(SEARCH("榮",V46))),$A945&amp;"("&amp;SUBSTITUTE(REPLACE(V46,1,SEARCH("榮",V46)-1,""),"榮","")&amp;""&amp;")",""))</f>
        <v/>
      </c>
      <c r="W945" s="65" t="str">
        <f ca="1">CONCATENATE(IF(AND(LEN(W944)&gt;=1,W944&lt;&gt;".",COUNTIF(W46:W$73,"*榮*")&gt;0),".",""),IF(W46="榮",$A945,""),IF(AND(LEN(W46)&gt;=2,ISNUMBER(SEARCH("榮",W46))),$A945&amp;"("&amp;SUBSTITUTE(REPLACE(W46,1,SEARCH("榮",W46)-1,""),"榮","")&amp;""&amp;")",""))</f>
        <v/>
      </c>
      <c r="X945" s="65" t="str">
        <f ca="1">CONCATENATE(IF(AND(LEN(X944)&gt;=1,X944&lt;&gt;".",COUNTIF(X46:X$73,"*榮*")&gt;0),".",""),IF(X46="榮",$A945,""),IF(AND(LEN(X46)&gt;=2,ISNUMBER(SEARCH("榮",X46))),$A945&amp;"("&amp;SUBSTITUTE(REPLACE(X46,1,SEARCH("榮",X46)-1,""),"榮","")&amp;""&amp;")",""))</f>
        <v/>
      </c>
      <c r="Y945" s="65" t="str">
        <f ca="1">CONCATENATE(IF(AND(LEN(Y944)&gt;=1,Y944&lt;&gt;".",COUNTIF(Y46:Y$73,"*榮*")&gt;0),".",""),IF(Y46="榮",$A945,""),IF(AND(LEN(Y46)&gt;=2,ISNUMBER(SEARCH("榮",Y46))),$A945&amp;"("&amp;SUBSTITUTE(REPLACE(Y46,1,SEARCH("榮",Y46)-1,""),"榮","")&amp;""&amp;")",""))</f>
        <v/>
      </c>
      <c r="Z945" s="65" t="str">
        <f ca="1">CONCATENATE(IF(AND(LEN(Z944)&gt;=1,Z944&lt;&gt;".",COUNTIF(Z46:Z$73,"*榮*")&gt;0),".",""),IF(Z46="榮",$A945,""),IF(AND(LEN(Z46)&gt;=2,ISNUMBER(SEARCH("榮",Z46))),$A945&amp;"("&amp;SUBSTITUTE(REPLACE(Z46,1,SEARCH("榮",Z46)-1,""),"榮","")&amp;""&amp;")",""))</f>
        <v/>
      </c>
      <c r="AA945" s="65" t="str">
        <f ca="1">CONCATENATE(IF(AND(LEN(AA944)&gt;=1,AA944&lt;&gt;".",COUNTIF(AA46:AA$73,"*榮*")&gt;0),".",""),IF(AA46="榮",$A945,""),IF(AND(LEN(AA46)&gt;=2,ISNUMBER(SEARCH("榮",AA46))),$A945&amp;"("&amp;SUBSTITUTE(REPLACE(AA46,1,SEARCH("榮",AA46)-1,""),"榮","")&amp;""&amp;")",""))</f>
        <v/>
      </c>
      <c r="AB945" s="65" t="str">
        <f ca="1">CONCATENATE(IF(AND(LEN(AB944)&gt;=1,AB944&lt;&gt;".",COUNTIF(AB46:AB$73,"*榮*")&gt;0),".",""),IF(AB46="榮",$A945,""),IF(AND(LEN(AB46)&gt;=2,ISNUMBER(SEARCH("榮",AB46))),$A945&amp;"("&amp;SUBSTITUTE(REPLACE(AB46,1,SEARCH("榮",AB46)-1,""),"榮","")&amp;""&amp;")",""))</f>
        <v/>
      </c>
      <c r="AC945" s="65" t="str">
        <f ca="1">CONCATENATE(IF(AND(LEN(AC944)&gt;=1,AC944&lt;&gt;".",COUNTIF(AC46:AC$73,"*榮*")&gt;0),".",""),IF(AC46="榮",$A945,""),IF(AND(LEN(AC46)&gt;=2,ISNUMBER(SEARCH("榮",AC46))),$A945&amp;"("&amp;SUBSTITUTE(REPLACE(AC46,1,SEARCH("榮",AC46)-1,""),"榮","")&amp;""&amp;")",""))</f>
        <v/>
      </c>
      <c r="AD945" s="65" t="str">
        <f ca="1">CONCATENATE(IF(AND(LEN(AD944)&gt;=1,AD944&lt;&gt;".",COUNTIF(AD46:AD$73,"*榮*")&gt;0),".",""),IF(AD46="榮",$A945,""),IF(AND(LEN(AD46)&gt;=2,ISNUMBER(SEARCH("榮",AD46))),$A945&amp;"("&amp;SUBSTITUTE(REPLACE(AD46,1,SEARCH("榮",AD46)-1,""),"榮","")&amp;""&amp;")",""))</f>
        <v/>
      </c>
      <c r="AE945" s="65" t="str">
        <f ca="1">CONCATENATE(IF(AND(LEN(AE944)&gt;=1,AE944&lt;&gt;".",COUNTIF(AE46:AE$73,"*榮*")&gt;0),".",""),IF(AE46="榮",$A945,""),IF(AND(LEN(AE46)&gt;=2,ISNUMBER(SEARCH("榮",AE46))),$A945&amp;"("&amp;SUBSTITUTE(REPLACE(AE46,1,SEARCH("榮",AE46)-1,""),"榮","")&amp;""&amp;")",""))</f>
        <v/>
      </c>
      <c r="AF945" s="65" t="str">
        <f ca="1">CONCATENATE(IF(AND(LEN(AF944)&gt;=1,AF944&lt;&gt;".",COUNTIF(AF46:AF$73,"*榮*")&gt;0),".",""),IF(AF46="榮",$A945,""),IF(AND(LEN(AF46)&gt;=2,ISNUMBER(SEARCH("榮",AF46))),$A945&amp;"("&amp;SUBSTITUTE(REPLACE(AF46,1,SEARCH("榮",AF46)-1,""),"榮","")&amp;""&amp;")",""))</f>
        <v/>
      </c>
      <c r="AG945" s="65" t="str">
        <f ca="1">CONCATENATE(IF(AND(LEN(AG944)&gt;=1,AG944&lt;&gt;".",COUNTIF(AG46:AG$73,"*榮*")&gt;0),".",""),IF(AG46="榮",$A945,""),IF(AND(LEN(AG46)&gt;=2,ISNUMBER(SEARCH("榮",AG46))),$A945&amp;"("&amp;SUBSTITUTE(REPLACE(AG46,1,SEARCH("榮",AG46)-1,""),"榮","")&amp;""&amp;")",""))</f>
        <v/>
      </c>
      <c r="AH945" s="65"/>
      <c r="AI945" s="65"/>
      <c r="AJ945" s="65"/>
    </row>
    <row r="946" spans="1:36">
      <c r="A946" s="65">
        <f t="shared" si="76"/>
        <v>46</v>
      </c>
      <c r="B946" s="65" t="str">
        <f t="shared" si="76"/>
        <v>李政聰</v>
      </c>
      <c r="C946" s="65" t="str">
        <f ca="1">CONCATENATE(IF(AND(LEN(C945)&gt;=1,C945&lt;&gt;".",COUNTIF(C47:C$73,"*榮*")&gt;0),".",""),IF(C47="榮",$A946,""),IF(AND(LEN(C47)&gt;=2,ISNUMBER(SEARCH("榮",C47))),$A946&amp;"("&amp;SUBSTITUTE(REPLACE(C47,1,SEARCH("榮",C47)-1,""),"榮","")&amp;""&amp;")",""))</f>
        <v/>
      </c>
      <c r="D946" s="65" t="str">
        <f ca="1">CONCATENATE(IF(AND(LEN(D945)&gt;=1,D945&lt;&gt;".",COUNTIF(D47:D$73,"*榮*")&gt;0),".",""),IF(D47="榮",$A946,""),IF(AND(LEN(D47)&gt;=2,ISNUMBER(SEARCH("榮",D47))),$A946&amp;"("&amp;SUBSTITUTE(REPLACE(D47,1,SEARCH("榮",D47)-1,""),"榮","")&amp;""&amp;")",""))</f>
        <v/>
      </c>
      <c r="E946" s="65" t="str">
        <f ca="1">CONCATENATE(IF(AND(LEN(E945)&gt;=1,E945&lt;&gt;".",COUNTIF(E47:E$73,"*榮*")&gt;0),".",""),IF(E47="榮",$A946,""),IF(AND(LEN(E47)&gt;=2,ISNUMBER(SEARCH("榮",E47))),$A946&amp;"("&amp;SUBSTITUTE(REPLACE(E47,1,SEARCH("榮",E47)-1,""),"榮","")&amp;""&amp;")",""))</f>
        <v/>
      </c>
      <c r="F946" s="65" t="str">
        <f ca="1">CONCATENATE(IF(AND(LEN(F945)&gt;=1,F945&lt;&gt;".",COUNTIF(F47:F$73,"*榮*")&gt;0),".",""),IF(F47="榮",$A946,""),IF(AND(LEN(F47)&gt;=2,ISNUMBER(SEARCH("榮",F47))),$A946&amp;"("&amp;SUBSTITUTE(REPLACE(F47,1,SEARCH("榮",F47)-1,""),"榮","")&amp;""&amp;")",""))</f>
        <v/>
      </c>
      <c r="G946" s="65" t="str">
        <f ca="1">CONCATENATE(IF(AND(LEN(G945)&gt;=1,G945&lt;&gt;".",COUNTIF(G47:G$73,"*榮*")&gt;0),".",""),IF(G47="榮",$A946,""),IF(AND(LEN(G47)&gt;=2,ISNUMBER(SEARCH("榮",G47))),$A946&amp;"("&amp;SUBSTITUTE(REPLACE(G47,1,SEARCH("榮",G47)-1,""),"榮","")&amp;""&amp;")",""))</f>
        <v/>
      </c>
      <c r="H946" s="65" t="str">
        <f ca="1">CONCATENATE(IF(AND(LEN(H945)&gt;=1,H945&lt;&gt;".",COUNTIF(H47:H$73,"*榮*")&gt;0),".",""),IF(H47="榮",$A946,""),IF(AND(LEN(H47)&gt;=2,ISNUMBER(SEARCH("榮",H47))),$A946&amp;"("&amp;SUBSTITUTE(REPLACE(H47,1,SEARCH("榮",H47)-1,""),"榮","")&amp;""&amp;")",""))</f>
        <v/>
      </c>
      <c r="I946" s="65" t="str">
        <f ca="1">CONCATENATE(IF(AND(LEN(I945)&gt;=1,I945&lt;&gt;".",COUNTIF(I47:I$73,"*榮*")&gt;0),".",""),IF(I47="榮",$A946,""),IF(AND(LEN(I47)&gt;=2,ISNUMBER(SEARCH("榮",I47))),$A946&amp;"("&amp;SUBSTITUTE(REPLACE(I47,1,SEARCH("榮",I47)-1,""),"榮","")&amp;""&amp;")",""))</f>
        <v/>
      </c>
      <c r="J946" s="65" t="str">
        <f ca="1">CONCATENATE(IF(AND(LEN(J945)&gt;=1,J945&lt;&gt;".",COUNTIF(J47:J$73,"*榮*")&gt;0),".",""),IF(J47="榮",$A946,""),IF(AND(LEN(J47)&gt;=2,ISNUMBER(SEARCH("榮",J47))),$A946&amp;"("&amp;SUBSTITUTE(REPLACE(J47,1,SEARCH("榮",J47)-1,""),"榮","")&amp;""&amp;")",""))</f>
        <v/>
      </c>
      <c r="K946" s="65" t="str">
        <f ca="1">CONCATENATE(IF(AND(LEN(K945)&gt;=1,K945&lt;&gt;".",COUNTIF(K47:K$73,"*榮*")&gt;0),".",""),IF(K47="榮",$A946,""),IF(AND(LEN(K47)&gt;=2,ISNUMBER(SEARCH("榮",K47))),$A946&amp;"("&amp;SUBSTITUTE(REPLACE(K47,1,SEARCH("榮",K47)-1,""),"榮","")&amp;""&amp;")",""))</f>
        <v/>
      </c>
      <c r="L946" s="65" t="str">
        <f ca="1">CONCATENATE(IF(AND(LEN(L945)&gt;=1,L945&lt;&gt;".",COUNTIF(L47:L$73,"*榮*")&gt;0),".",""),IF(L47="榮",$A946,""),IF(AND(LEN(L47)&gt;=2,ISNUMBER(SEARCH("榮",L47))),$A946&amp;"("&amp;SUBSTITUTE(REPLACE(L47,1,SEARCH("榮",L47)-1,""),"榮","")&amp;""&amp;")",""))</f>
        <v/>
      </c>
      <c r="M946" s="65" t="str">
        <f ca="1">CONCATENATE(IF(AND(LEN(M945)&gt;=1,M945&lt;&gt;".",COUNTIF(M47:M$73,"*榮*")&gt;0),".",""),IF(M47="榮",$A946,""),IF(AND(LEN(M47)&gt;=2,ISNUMBER(SEARCH("榮",M47))),$A946&amp;"("&amp;SUBSTITUTE(REPLACE(M47,1,SEARCH("榮",M47)-1,""),"榮","")&amp;""&amp;")",""))</f>
        <v/>
      </c>
      <c r="N946" s="65" t="str">
        <f ca="1">CONCATENATE(IF(AND(LEN(N945)&gt;=1,N945&lt;&gt;".",COUNTIF(N47:N$73,"*榮*")&gt;0),".",""),IF(N47="榮",$A946,""),IF(AND(LEN(N47)&gt;=2,ISNUMBER(SEARCH("榮",N47))),$A946&amp;"("&amp;SUBSTITUTE(REPLACE(N47,1,SEARCH("榮",N47)-1,""),"榮","")&amp;""&amp;")",""))</f>
        <v/>
      </c>
      <c r="O946" s="65" t="str">
        <f ca="1">CONCATENATE(IF(AND(LEN(O945)&gt;=1,O945&lt;&gt;".",COUNTIF(O47:O$73,"*榮*")&gt;0),".",""),IF(O47="榮",$A946,""),IF(AND(LEN(O47)&gt;=2,ISNUMBER(SEARCH("榮",O47))),$A946&amp;"("&amp;SUBSTITUTE(REPLACE(O47,1,SEARCH("榮",O47)-1,""),"榮","")&amp;""&amp;")",""))</f>
        <v/>
      </c>
      <c r="P946" s="65" t="str">
        <f ca="1">CONCATENATE(IF(AND(LEN(P945)&gt;=1,P945&lt;&gt;".",COUNTIF(P47:P$73,"*榮*")&gt;0),".",""),IF(P47="榮",$A946,""),IF(AND(LEN(P47)&gt;=2,ISNUMBER(SEARCH("榮",P47))),$A946&amp;"("&amp;SUBSTITUTE(REPLACE(P47,1,SEARCH("榮",P47)-1,""),"榮","")&amp;""&amp;")",""))</f>
        <v/>
      </c>
      <c r="Q946" s="65" t="str">
        <f ca="1">CONCATENATE(IF(AND(LEN(Q945)&gt;=1,Q945&lt;&gt;".",COUNTIF(Q47:Q$73,"*榮*")&gt;0),".",""),IF(Q47="榮",$A946,""),IF(AND(LEN(Q47)&gt;=2,ISNUMBER(SEARCH("榮",Q47))),$A946&amp;"("&amp;SUBSTITUTE(REPLACE(Q47,1,SEARCH("榮",Q47)-1,""),"榮","")&amp;""&amp;")",""))</f>
        <v/>
      </c>
      <c r="R946" s="65" t="str">
        <f ca="1">CONCATENATE(IF(AND(LEN(R945)&gt;=1,R945&lt;&gt;".",COUNTIF(R47:R$73,"*榮*")&gt;0),".",""),IF(R47="榮",$A946,""),IF(AND(LEN(R47)&gt;=2,ISNUMBER(SEARCH("榮",R47))),$A946&amp;"("&amp;SUBSTITUTE(REPLACE(R47,1,SEARCH("榮",R47)-1,""),"榮","")&amp;""&amp;")",""))</f>
        <v/>
      </c>
      <c r="S946" s="65" t="str">
        <f ca="1">CONCATENATE(IF(AND(LEN(S945)&gt;=1,S945&lt;&gt;".",COUNTIF(S47:S$73,"*榮*")&gt;0),".",""),IF(S47="榮",$A946,""),IF(AND(LEN(S47)&gt;=2,ISNUMBER(SEARCH("榮",S47))),$A946&amp;"("&amp;SUBSTITUTE(REPLACE(S47,1,SEARCH("榮",S47)-1,""),"榮","")&amp;""&amp;")",""))</f>
        <v/>
      </c>
      <c r="T946" s="65" t="str">
        <f ca="1">CONCATENATE(IF(AND(LEN(T945)&gt;=1,T945&lt;&gt;".",COUNTIF(T47:T$73,"*榮*")&gt;0),".",""),IF(T47="榮",$A946,""),IF(AND(LEN(T47)&gt;=2,ISNUMBER(SEARCH("榮",T47))),$A946&amp;"("&amp;SUBSTITUTE(REPLACE(T47,1,SEARCH("榮",T47)-1,""),"榮","")&amp;""&amp;")",""))</f>
        <v/>
      </c>
      <c r="U946" s="65" t="str">
        <f ca="1">CONCATENATE(IF(AND(LEN(U945)&gt;=1,U945&lt;&gt;".",COUNTIF(U47:U$73,"*榮*")&gt;0),".",""),IF(U47="榮",$A946,""),IF(AND(LEN(U47)&gt;=2,ISNUMBER(SEARCH("榮",U47))),$A946&amp;"("&amp;SUBSTITUTE(REPLACE(U47,1,SEARCH("榮",U47)-1,""),"榮","")&amp;""&amp;")",""))</f>
        <v/>
      </c>
      <c r="V946" s="65" t="str">
        <f ca="1">CONCATENATE(IF(AND(LEN(V945)&gt;=1,V945&lt;&gt;".",COUNTIF(V47:V$73,"*榮*")&gt;0),".",""),IF(V47="榮",$A946,""),IF(AND(LEN(V47)&gt;=2,ISNUMBER(SEARCH("榮",V47))),$A946&amp;"("&amp;SUBSTITUTE(REPLACE(V47,1,SEARCH("榮",V47)-1,""),"榮","")&amp;""&amp;")",""))</f>
        <v/>
      </c>
      <c r="W946" s="65" t="str">
        <f ca="1">CONCATENATE(IF(AND(LEN(W945)&gt;=1,W945&lt;&gt;".",COUNTIF(W47:W$73,"*榮*")&gt;0),".",""),IF(W47="榮",$A946,""),IF(AND(LEN(W47)&gt;=2,ISNUMBER(SEARCH("榮",W47))),$A946&amp;"("&amp;SUBSTITUTE(REPLACE(W47,1,SEARCH("榮",W47)-1,""),"榮","")&amp;""&amp;")",""))</f>
        <v/>
      </c>
      <c r="X946" s="65" t="str">
        <f ca="1">CONCATENATE(IF(AND(LEN(X945)&gt;=1,X945&lt;&gt;".",COUNTIF(X47:X$73,"*榮*")&gt;0),".",""),IF(X47="榮",$A946,""),IF(AND(LEN(X47)&gt;=2,ISNUMBER(SEARCH("榮",X47))),$A946&amp;"("&amp;SUBSTITUTE(REPLACE(X47,1,SEARCH("榮",X47)-1,""),"榮","")&amp;""&amp;")",""))</f>
        <v/>
      </c>
      <c r="Y946" s="65" t="str">
        <f ca="1">CONCATENATE(IF(AND(LEN(Y945)&gt;=1,Y945&lt;&gt;".",COUNTIF(Y47:Y$73,"*榮*")&gt;0),".",""),IF(Y47="榮",$A946,""),IF(AND(LEN(Y47)&gt;=2,ISNUMBER(SEARCH("榮",Y47))),$A946&amp;"("&amp;SUBSTITUTE(REPLACE(Y47,1,SEARCH("榮",Y47)-1,""),"榮","")&amp;""&amp;")",""))</f>
        <v/>
      </c>
      <c r="Z946" s="65" t="str">
        <f ca="1">CONCATENATE(IF(AND(LEN(Z945)&gt;=1,Z945&lt;&gt;".",COUNTIF(Z47:Z$73,"*榮*")&gt;0),".",""),IF(Z47="榮",$A946,""),IF(AND(LEN(Z47)&gt;=2,ISNUMBER(SEARCH("榮",Z47))),$A946&amp;"("&amp;SUBSTITUTE(REPLACE(Z47,1,SEARCH("榮",Z47)-1,""),"榮","")&amp;""&amp;")",""))</f>
        <v/>
      </c>
      <c r="AA946" s="65" t="str">
        <f ca="1">CONCATENATE(IF(AND(LEN(AA945)&gt;=1,AA945&lt;&gt;".",COUNTIF(AA47:AA$73,"*榮*")&gt;0),".",""),IF(AA47="榮",$A946,""),IF(AND(LEN(AA47)&gt;=2,ISNUMBER(SEARCH("榮",AA47))),$A946&amp;"("&amp;SUBSTITUTE(REPLACE(AA47,1,SEARCH("榮",AA47)-1,""),"榮","")&amp;""&amp;")",""))</f>
        <v/>
      </c>
      <c r="AB946" s="65" t="str">
        <f ca="1">CONCATENATE(IF(AND(LEN(AB945)&gt;=1,AB945&lt;&gt;".",COUNTIF(AB47:AB$73,"*榮*")&gt;0),".",""),IF(AB47="榮",$A946,""),IF(AND(LEN(AB47)&gt;=2,ISNUMBER(SEARCH("榮",AB47))),$A946&amp;"("&amp;SUBSTITUTE(REPLACE(AB47,1,SEARCH("榮",AB47)-1,""),"榮","")&amp;""&amp;")",""))</f>
        <v/>
      </c>
      <c r="AC946" s="65" t="str">
        <f ca="1">CONCATENATE(IF(AND(LEN(AC945)&gt;=1,AC945&lt;&gt;".",COUNTIF(AC47:AC$73,"*榮*")&gt;0),".",""),IF(AC47="榮",$A946,""),IF(AND(LEN(AC47)&gt;=2,ISNUMBER(SEARCH("榮",AC47))),$A946&amp;"("&amp;SUBSTITUTE(REPLACE(AC47,1,SEARCH("榮",AC47)-1,""),"榮","")&amp;""&amp;")",""))</f>
        <v/>
      </c>
      <c r="AD946" s="65" t="str">
        <f ca="1">CONCATENATE(IF(AND(LEN(AD945)&gt;=1,AD945&lt;&gt;".",COUNTIF(AD47:AD$73,"*榮*")&gt;0),".",""),IF(AD47="榮",$A946,""),IF(AND(LEN(AD47)&gt;=2,ISNUMBER(SEARCH("榮",AD47))),$A946&amp;"("&amp;SUBSTITUTE(REPLACE(AD47,1,SEARCH("榮",AD47)-1,""),"榮","")&amp;""&amp;")",""))</f>
        <v/>
      </c>
      <c r="AE946" s="65" t="str">
        <f ca="1">CONCATENATE(IF(AND(LEN(AE945)&gt;=1,AE945&lt;&gt;".",COUNTIF(AE47:AE$73,"*榮*")&gt;0),".",""),IF(AE47="榮",$A946,""),IF(AND(LEN(AE47)&gt;=2,ISNUMBER(SEARCH("榮",AE47))),$A946&amp;"("&amp;SUBSTITUTE(REPLACE(AE47,1,SEARCH("榮",AE47)-1,""),"榮","")&amp;""&amp;")",""))</f>
        <v/>
      </c>
      <c r="AF946" s="65" t="str">
        <f ca="1">CONCATENATE(IF(AND(LEN(AF945)&gt;=1,AF945&lt;&gt;".",COUNTIF(AF47:AF$73,"*榮*")&gt;0),".",""),IF(AF47="榮",$A946,""),IF(AND(LEN(AF47)&gt;=2,ISNUMBER(SEARCH("榮",AF47))),$A946&amp;"("&amp;SUBSTITUTE(REPLACE(AF47,1,SEARCH("榮",AF47)-1,""),"榮","")&amp;""&amp;")",""))</f>
        <v/>
      </c>
      <c r="AG946" s="65" t="str">
        <f ca="1">CONCATENATE(IF(AND(LEN(AG945)&gt;=1,AG945&lt;&gt;".",COUNTIF(AG47:AG$73,"*榮*")&gt;0),".",""),IF(AG47="榮",$A946,""),IF(AND(LEN(AG47)&gt;=2,ISNUMBER(SEARCH("榮",AG47))),$A946&amp;"("&amp;SUBSTITUTE(REPLACE(AG47,1,SEARCH("榮",AG47)-1,""),"榮","")&amp;""&amp;")",""))</f>
        <v/>
      </c>
      <c r="AH946" s="65"/>
      <c r="AI946" s="65"/>
      <c r="AJ946" s="65"/>
    </row>
    <row r="947" spans="1:36">
      <c r="A947" s="65">
        <f t="shared" si="76"/>
        <v>47</v>
      </c>
      <c r="B947" s="65" t="str">
        <f t="shared" si="76"/>
        <v>何奕諠</v>
      </c>
      <c r="C947" s="65" t="str">
        <f ca="1">CONCATENATE(IF(AND(LEN(C946)&gt;=1,C946&lt;&gt;".",COUNTIF(C48:C$73,"*榮*")&gt;0),".",""),IF(C48="榮",$A947,""),IF(AND(LEN(C48)&gt;=2,ISNUMBER(SEARCH("榮",C48))),$A947&amp;"("&amp;SUBSTITUTE(REPLACE(C48,1,SEARCH("榮",C48)-1,""),"榮","")&amp;""&amp;")",""))</f>
        <v/>
      </c>
      <c r="D947" s="65" t="str">
        <f ca="1">CONCATENATE(IF(AND(LEN(D946)&gt;=1,D946&lt;&gt;".",COUNTIF(D48:D$73,"*榮*")&gt;0),".",""),IF(D48="榮",$A947,""),IF(AND(LEN(D48)&gt;=2,ISNUMBER(SEARCH("榮",D48))),$A947&amp;"("&amp;SUBSTITUTE(REPLACE(D48,1,SEARCH("榮",D48)-1,""),"榮","")&amp;""&amp;")",""))</f>
        <v/>
      </c>
      <c r="E947" s="65" t="str">
        <f ca="1">CONCATENATE(IF(AND(LEN(E946)&gt;=1,E946&lt;&gt;".",COUNTIF(E48:E$73,"*榮*")&gt;0),".",""),IF(E48="榮",$A947,""),IF(AND(LEN(E48)&gt;=2,ISNUMBER(SEARCH("榮",E48))),$A947&amp;"("&amp;SUBSTITUTE(REPLACE(E48,1,SEARCH("榮",E48)-1,""),"榮","")&amp;""&amp;")",""))</f>
        <v/>
      </c>
      <c r="F947" s="65" t="str">
        <f ca="1">CONCATENATE(IF(AND(LEN(F946)&gt;=1,F946&lt;&gt;".",COUNTIF(F48:F$73,"*榮*")&gt;0),".",""),IF(F48="榮",$A947,""),IF(AND(LEN(F48)&gt;=2,ISNUMBER(SEARCH("榮",F48))),$A947&amp;"("&amp;SUBSTITUTE(REPLACE(F48,1,SEARCH("榮",F48)-1,""),"榮","")&amp;""&amp;")",""))</f>
        <v/>
      </c>
      <c r="G947" s="65" t="str">
        <f ca="1">CONCATENATE(IF(AND(LEN(G946)&gt;=1,G946&lt;&gt;".",COUNTIF(G48:G$73,"*榮*")&gt;0),".",""),IF(G48="榮",$A947,""),IF(AND(LEN(G48)&gt;=2,ISNUMBER(SEARCH("榮",G48))),$A947&amp;"("&amp;SUBSTITUTE(REPLACE(G48,1,SEARCH("榮",G48)-1,""),"榮","")&amp;""&amp;")",""))</f>
        <v/>
      </c>
      <c r="H947" s="65" t="str">
        <f ca="1">CONCATENATE(IF(AND(LEN(H946)&gt;=1,H946&lt;&gt;".",COUNTIF(H48:H$73,"*榮*")&gt;0),".",""),IF(H48="榮",$A947,""),IF(AND(LEN(H48)&gt;=2,ISNUMBER(SEARCH("榮",H48))),$A947&amp;"("&amp;SUBSTITUTE(REPLACE(H48,1,SEARCH("榮",H48)-1,""),"榮","")&amp;""&amp;")",""))</f>
        <v/>
      </c>
      <c r="I947" s="65" t="str">
        <f ca="1">CONCATENATE(IF(AND(LEN(I946)&gt;=1,I946&lt;&gt;".",COUNTIF(I48:I$73,"*榮*")&gt;0),".",""),IF(I48="榮",$A947,""),IF(AND(LEN(I48)&gt;=2,ISNUMBER(SEARCH("榮",I48))),$A947&amp;"("&amp;SUBSTITUTE(REPLACE(I48,1,SEARCH("榮",I48)-1,""),"榮","")&amp;""&amp;")",""))</f>
        <v/>
      </c>
      <c r="J947" s="65" t="str">
        <f ca="1">CONCATENATE(IF(AND(LEN(J946)&gt;=1,J946&lt;&gt;".",COUNTIF(J48:J$73,"*榮*")&gt;0),".",""),IF(J48="榮",$A947,""),IF(AND(LEN(J48)&gt;=2,ISNUMBER(SEARCH("榮",J48))),$A947&amp;"("&amp;SUBSTITUTE(REPLACE(J48,1,SEARCH("榮",J48)-1,""),"榮","")&amp;""&amp;")",""))</f>
        <v/>
      </c>
      <c r="K947" s="65" t="str">
        <f ca="1">CONCATENATE(IF(AND(LEN(K946)&gt;=1,K946&lt;&gt;".",COUNTIF(K48:K$73,"*榮*")&gt;0),".",""),IF(K48="榮",$A947,""),IF(AND(LEN(K48)&gt;=2,ISNUMBER(SEARCH("榮",K48))),$A947&amp;"("&amp;SUBSTITUTE(REPLACE(K48,1,SEARCH("榮",K48)-1,""),"榮","")&amp;""&amp;")",""))</f>
        <v/>
      </c>
      <c r="L947" s="65" t="str">
        <f ca="1">CONCATENATE(IF(AND(LEN(L946)&gt;=1,L946&lt;&gt;".",COUNTIF(L48:L$73,"*榮*")&gt;0),".",""),IF(L48="榮",$A947,""),IF(AND(LEN(L48)&gt;=2,ISNUMBER(SEARCH("榮",L48))),$A947&amp;"("&amp;SUBSTITUTE(REPLACE(L48,1,SEARCH("榮",L48)-1,""),"榮","")&amp;""&amp;")",""))</f>
        <v/>
      </c>
      <c r="M947" s="65" t="str">
        <f ca="1">CONCATENATE(IF(AND(LEN(M946)&gt;=1,M946&lt;&gt;".",COUNTIF(M48:M$73,"*榮*")&gt;0),".",""),IF(M48="榮",$A947,""),IF(AND(LEN(M48)&gt;=2,ISNUMBER(SEARCH("榮",M48))),$A947&amp;"("&amp;SUBSTITUTE(REPLACE(M48,1,SEARCH("榮",M48)-1,""),"榮","")&amp;""&amp;")",""))</f>
        <v/>
      </c>
      <c r="N947" s="65" t="str">
        <f ca="1">CONCATENATE(IF(AND(LEN(N946)&gt;=1,N946&lt;&gt;".",COUNTIF(N48:N$73,"*榮*")&gt;0),".",""),IF(N48="榮",$A947,""),IF(AND(LEN(N48)&gt;=2,ISNUMBER(SEARCH("榮",N48))),$A947&amp;"("&amp;SUBSTITUTE(REPLACE(N48,1,SEARCH("榮",N48)-1,""),"榮","")&amp;""&amp;")",""))</f>
        <v/>
      </c>
      <c r="O947" s="65" t="str">
        <f ca="1">CONCATENATE(IF(AND(LEN(O946)&gt;=1,O946&lt;&gt;".",COUNTIF(O48:O$73,"*榮*")&gt;0),".",""),IF(O48="榮",$A947,""),IF(AND(LEN(O48)&gt;=2,ISNUMBER(SEARCH("榮",O48))),$A947&amp;"("&amp;SUBSTITUTE(REPLACE(O48,1,SEARCH("榮",O48)-1,""),"榮","")&amp;""&amp;")",""))</f>
        <v/>
      </c>
      <c r="P947" s="65" t="str">
        <f ca="1">CONCATENATE(IF(AND(LEN(P946)&gt;=1,P946&lt;&gt;".",COUNTIF(P48:P$73,"*榮*")&gt;0),".",""),IF(P48="榮",$A947,""),IF(AND(LEN(P48)&gt;=2,ISNUMBER(SEARCH("榮",P48))),$A947&amp;"("&amp;SUBSTITUTE(REPLACE(P48,1,SEARCH("榮",P48)-1,""),"榮","")&amp;""&amp;")",""))</f>
        <v/>
      </c>
      <c r="Q947" s="65" t="str">
        <f ca="1">CONCATENATE(IF(AND(LEN(Q946)&gt;=1,Q946&lt;&gt;".",COUNTIF(Q48:Q$73,"*榮*")&gt;0),".",""),IF(Q48="榮",$A947,""),IF(AND(LEN(Q48)&gt;=2,ISNUMBER(SEARCH("榮",Q48))),$A947&amp;"("&amp;SUBSTITUTE(REPLACE(Q48,1,SEARCH("榮",Q48)-1,""),"榮","")&amp;""&amp;")",""))</f>
        <v/>
      </c>
      <c r="R947" s="65" t="str">
        <f ca="1">CONCATENATE(IF(AND(LEN(R946)&gt;=1,R946&lt;&gt;".",COUNTIF(R48:R$73,"*榮*")&gt;0),".",""),IF(R48="榮",$A947,""),IF(AND(LEN(R48)&gt;=2,ISNUMBER(SEARCH("榮",R48))),$A947&amp;"("&amp;SUBSTITUTE(REPLACE(R48,1,SEARCH("榮",R48)-1,""),"榮","")&amp;""&amp;")",""))</f>
        <v/>
      </c>
      <c r="S947" s="65" t="str">
        <f ca="1">CONCATENATE(IF(AND(LEN(S946)&gt;=1,S946&lt;&gt;".",COUNTIF(S48:S$73,"*榮*")&gt;0),".",""),IF(S48="榮",$A947,""),IF(AND(LEN(S48)&gt;=2,ISNUMBER(SEARCH("榮",S48))),$A947&amp;"("&amp;SUBSTITUTE(REPLACE(S48,1,SEARCH("榮",S48)-1,""),"榮","")&amp;""&amp;")",""))</f>
        <v/>
      </c>
      <c r="T947" s="65" t="str">
        <f ca="1">CONCATENATE(IF(AND(LEN(T946)&gt;=1,T946&lt;&gt;".",COUNTIF(T48:T$73,"*榮*")&gt;0),".",""),IF(T48="榮",$A947,""),IF(AND(LEN(T48)&gt;=2,ISNUMBER(SEARCH("榮",T48))),$A947&amp;"("&amp;SUBSTITUTE(REPLACE(T48,1,SEARCH("榮",T48)-1,""),"榮","")&amp;""&amp;")",""))</f>
        <v/>
      </c>
      <c r="U947" s="65" t="str">
        <f ca="1">CONCATENATE(IF(AND(LEN(U946)&gt;=1,U946&lt;&gt;".",COUNTIF(U48:U$73,"*榮*")&gt;0),".",""),IF(U48="榮",$A947,""),IF(AND(LEN(U48)&gt;=2,ISNUMBER(SEARCH("榮",U48))),$A947&amp;"("&amp;SUBSTITUTE(REPLACE(U48,1,SEARCH("榮",U48)-1,""),"榮","")&amp;""&amp;")",""))</f>
        <v/>
      </c>
      <c r="V947" s="65" t="str">
        <f ca="1">CONCATENATE(IF(AND(LEN(V946)&gt;=1,V946&lt;&gt;".",COUNTIF(V48:V$73,"*榮*")&gt;0),".",""),IF(V48="榮",$A947,""),IF(AND(LEN(V48)&gt;=2,ISNUMBER(SEARCH("榮",V48))),$A947&amp;"("&amp;SUBSTITUTE(REPLACE(V48,1,SEARCH("榮",V48)-1,""),"榮","")&amp;""&amp;")",""))</f>
        <v/>
      </c>
      <c r="W947" s="65" t="str">
        <f ca="1">CONCATENATE(IF(AND(LEN(W946)&gt;=1,W946&lt;&gt;".",COUNTIF(W48:W$73,"*榮*")&gt;0),".",""),IF(W48="榮",$A947,""),IF(AND(LEN(W48)&gt;=2,ISNUMBER(SEARCH("榮",W48))),$A947&amp;"("&amp;SUBSTITUTE(REPLACE(W48,1,SEARCH("榮",W48)-1,""),"榮","")&amp;""&amp;")",""))</f>
        <v/>
      </c>
      <c r="X947" s="65" t="str">
        <f ca="1">CONCATENATE(IF(AND(LEN(X946)&gt;=1,X946&lt;&gt;".",COUNTIF(X48:X$73,"*榮*")&gt;0),".",""),IF(X48="榮",$A947,""),IF(AND(LEN(X48)&gt;=2,ISNUMBER(SEARCH("榮",X48))),$A947&amp;"("&amp;SUBSTITUTE(REPLACE(X48,1,SEARCH("榮",X48)-1,""),"榮","")&amp;""&amp;")",""))</f>
        <v/>
      </c>
      <c r="Y947" s="65" t="str">
        <f ca="1">CONCATENATE(IF(AND(LEN(Y946)&gt;=1,Y946&lt;&gt;".",COUNTIF(Y48:Y$73,"*榮*")&gt;0),".",""),IF(Y48="榮",$A947,""),IF(AND(LEN(Y48)&gt;=2,ISNUMBER(SEARCH("榮",Y48))),$A947&amp;"("&amp;SUBSTITUTE(REPLACE(Y48,1,SEARCH("榮",Y48)-1,""),"榮","")&amp;""&amp;")",""))</f>
        <v/>
      </c>
      <c r="Z947" s="65" t="str">
        <f ca="1">CONCATENATE(IF(AND(LEN(Z946)&gt;=1,Z946&lt;&gt;".",COUNTIF(Z48:Z$73,"*榮*")&gt;0),".",""),IF(Z48="榮",$A947,""),IF(AND(LEN(Z48)&gt;=2,ISNUMBER(SEARCH("榮",Z48))),$A947&amp;"("&amp;SUBSTITUTE(REPLACE(Z48,1,SEARCH("榮",Z48)-1,""),"榮","")&amp;""&amp;")",""))</f>
        <v/>
      </c>
      <c r="AA947" s="65" t="str">
        <f ca="1">CONCATENATE(IF(AND(LEN(AA946)&gt;=1,AA946&lt;&gt;".",COUNTIF(AA48:AA$73,"*榮*")&gt;0),".",""),IF(AA48="榮",$A947,""),IF(AND(LEN(AA48)&gt;=2,ISNUMBER(SEARCH("榮",AA48))),$A947&amp;"("&amp;SUBSTITUTE(REPLACE(AA48,1,SEARCH("榮",AA48)-1,""),"榮","")&amp;""&amp;")",""))</f>
        <v/>
      </c>
      <c r="AB947" s="65" t="str">
        <f ca="1">CONCATENATE(IF(AND(LEN(AB946)&gt;=1,AB946&lt;&gt;".",COUNTIF(AB48:AB$73,"*榮*")&gt;0),".",""),IF(AB48="榮",$A947,""),IF(AND(LEN(AB48)&gt;=2,ISNUMBER(SEARCH("榮",AB48))),$A947&amp;"("&amp;SUBSTITUTE(REPLACE(AB48,1,SEARCH("榮",AB48)-1,""),"榮","")&amp;""&amp;")",""))</f>
        <v/>
      </c>
      <c r="AC947" s="65" t="str">
        <f ca="1">CONCATENATE(IF(AND(LEN(AC946)&gt;=1,AC946&lt;&gt;".",COUNTIF(AC48:AC$73,"*榮*")&gt;0),".",""),IF(AC48="榮",$A947,""),IF(AND(LEN(AC48)&gt;=2,ISNUMBER(SEARCH("榮",AC48))),$A947&amp;"("&amp;SUBSTITUTE(REPLACE(AC48,1,SEARCH("榮",AC48)-1,""),"榮","")&amp;""&amp;")",""))</f>
        <v/>
      </c>
      <c r="AD947" s="65" t="str">
        <f ca="1">CONCATENATE(IF(AND(LEN(AD946)&gt;=1,AD946&lt;&gt;".",COUNTIF(AD48:AD$73,"*榮*")&gt;0),".",""),IF(AD48="榮",$A947,""),IF(AND(LEN(AD48)&gt;=2,ISNUMBER(SEARCH("榮",AD48))),$A947&amp;"("&amp;SUBSTITUTE(REPLACE(AD48,1,SEARCH("榮",AD48)-1,""),"榮","")&amp;""&amp;")",""))</f>
        <v/>
      </c>
      <c r="AE947" s="65" t="str">
        <f ca="1">CONCATENATE(IF(AND(LEN(AE946)&gt;=1,AE946&lt;&gt;".",COUNTIF(AE48:AE$73,"*榮*")&gt;0),".",""),IF(AE48="榮",$A947,""),IF(AND(LEN(AE48)&gt;=2,ISNUMBER(SEARCH("榮",AE48))),$A947&amp;"("&amp;SUBSTITUTE(REPLACE(AE48,1,SEARCH("榮",AE48)-1,""),"榮","")&amp;""&amp;")",""))</f>
        <v/>
      </c>
      <c r="AF947" s="65" t="str">
        <f ca="1">CONCATENATE(IF(AND(LEN(AF946)&gt;=1,AF946&lt;&gt;".",COUNTIF(AF48:AF$73,"*榮*")&gt;0),".",""),IF(AF48="榮",$A947,""),IF(AND(LEN(AF48)&gt;=2,ISNUMBER(SEARCH("榮",AF48))),$A947&amp;"("&amp;SUBSTITUTE(REPLACE(AF48,1,SEARCH("榮",AF48)-1,""),"榮","")&amp;""&amp;")",""))</f>
        <v/>
      </c>
      <c r="AG947" s="65" t="str">
        <f ca="1">CONCATENATE(IF(AND(LEN(AG946)&gt;=1,AG946&lt;&gt;".",COUNTIF(AG48:AG$73,"*榮*")&gt;0),".",""),IF(AG48="榮",$A947,""),IF(AND(LEN(AG48)&gt;=2,ISNUMBER(SEARCH("榮",AG48))),$A947&amp;"("&amp;SUBSTITUTE(REPLACE(AG48,1,SEARCH("榮",AG48)-1,""),"榮","")&amp;""&amp;")",""))</f>
        <v/>
      </c>
      <c r="AH947" s="65"/>
      <c r="AI947" s="65"/>
      <c r="AJ947" s="65"/>
    </row>
    <row r="948" spans="1:36">
      <c r="A948" s="65">
        <f t="shared" si="76"/>
        <v>48</v>
      </c>
      <c r="B948" s="65" t="str">
        <f t="shared" si="76"/>
        <v>洪長昇</v>
      </c>
      <c r="C948" s="65" t="str">
        <f ca="1">CONCATENATE(IF(AND(LEN(C947)&gt;=1,C947&lt;&gt;".",COUNTIF(C49:C$73,"*榮*")&gt;0),".",""),IF(C49="榮",$A948,""),IF(AND(LEN(C49)&gt;=2,ISNUMBER(SEARCH("榮",C49))),$A948&amp;"("&amp;SUBSTITUTE(REPLACE(C49,1,SEARCH("榮",C49)-1,""),"榮","")&amp;""&amp;")",""))</f>
        <v/>
      </c>
      <c r="D948" s="65" t="str">
        <f ca="1">CONCATENATE(IF(AND(LEN(D947)&gt;=1,D947&lt;&gt;".",COUNTIF(D49:D$73,"*榮*")&gt;0),".",""),IF(D49="榮",$A948,""),IF(AND(LEN(D49)&gt;=2,ISNUMBER(SEARCH("榮",D49))),$A948&amp;"("&amp;SUBSTITUTE(REPLACE(D49,1,SEARCH("榮",D49)-1,""),"榮","")&amp;""&amp;")",""))</f>
        <v/>
      </c>
      <c r="E948" s="65" t="str">
        <f ca="1">CONCATENATE(IF(AND(LEN(E947)&gt;=1,E947&lt;&gt;".",COUNTIF(E49:E$73,"*榮*")&gt;0),".",""),IF(E49="榮",$A948,""),IF(AND(LEN(E49)&gt;=2,ISNUMBER(SEARCH("榮",E49))),$A948&amp;"("&amp;SUBSTITUTE(REPLACE(E49,1,SEARCH("榮",E49)-1,""),"榮","")&amp;""&amp;")",""))</f>
        <v/>
      </c>
      <c r="F948" s="65" t="str">
        <f ca="1">CONCATENATE(IF(AND(LEN(F947)&gt;=1,F947&lt;&gt;".",COUNTIF(F49:F$73,"*榮*")&gt;0),".",""),IF(F49="榮",$A948,""),IF(AND(LEN(F49)&gt;=2,ISNUMBER(SEARCH("榮",F49))),$A948&amp;"("&amp;SUBSTITUTE(REPLACE(F49,1,SEARCH("榮",F49)-1,""),"榮","")&amp;""&amp;")",""))</f>
        <v/>
      </c>
      <c r="G948" s="65" t="str">
        <f ca="1">CONCATENATE(IF(AND(LEN(G947)&gt;=1,G947&lt;&gt;".",COUNTIF(G49:G$73,"*榮*")&gt;0),".",""),IF(G49="榮",$A948,""),IF(AND(LEN(G49)&gt;=2,ISNUMBER(SEARCH("榮",G49))),$A948&amp;"("&amp;SUBSTITUTE(REPLACE(G49,1,SEARCH("榮",G49)-1,""),"榮","")&amp;""&amp;")",""))</f>
        <v/>
      </c>
      <c r="H948" s="65" t="str">
        <f ca="1">CONCATENATE(IF(AND(LEN(H947)&gt;=1,H947&lt;&gt;".",COUNTIF(H49:H$73,"*榮*")&gt;0),".",""),IF(H49="榮",$A948,""),IF(AND(LEN(H49)&gt;=2,ISNUMBER(SEARCH("榮",H49))),$A948&amp;"("&amp;SUBSTITUTE(REPLACE(H49,1,SEARCH("榮",H49)-1,""),"榮","")&amp;""&amp;")",""))</f>
        <v/>
      </c>
      <c r="I948" s="65" t="str">
        <f ca="1">CONCATENATE(IF(AND(LEN(I947)&gt;=1,I947&lt;&gt;".",COUNTIF(I49:I$73,"*榮*")&gt;0),".",""),IF(I49="榮",$A948,""),IF(AND(LEN(I49)&gt;=2,ISNUMBER(SEARCH("榮",I49))),$A948&amp;"("&amp;SUBSTITUTE(REPLACE(I49,1,SEARCH("榮",I49)-1,""),"榮","")&amp;""&amp;")",""))</f>
        <v/>
      </c>
      <c r="J948" s="65" t="str">
        <f ca="1">CONCATENATE(IF(AND(LEN(J947)&gt;=1,J947&lt;&gt;".",COUNTIF(J49:J$73,"*榮*")&gt;0),".",""),IF(J49="榮",$A948,""),IF(AND(LEN(J49)&gt;=2,ISNUMBER(SEARCH("榮",J49))),$A948&amp;"("&amp;SUBSTITUTE(REPLACE(J49,1,SEARCH("榮",J49)-1,""),"榮","")&amp;""&amp;")",""))</f>
        <v/>
      </c>
      <c r="K948" s="65" t="str">
        <f ca="1">CONCATENATE(IF(AND(LEN(K947)&gt;=1,K947&lt;&gt;".",COUNTIF(K49:K$73,"*榮*")&gt;0),".",""),IF(K49="榮",$A948,""),IF(AND(LEN(K49)&gt;=2,ISNUMBER(SEARCH("榮",K49))),$A948&amp;"("&amp;SUBSTITUTE(REPLACE(K49,1,SEARCH("榮",K49)-1,""),"榮","")&amp;""&amp;")",""))</f>
        <v/>
      </c>
      <c r="L948" s="65" t="str">
        <f ca="1">CONCATENATE(IF(AND(LEN(L947)&gt;=1,L947&lt;&gt;".",COUNTIF(L49:L$73,"*榮*")&gt;0),".",""),IF(L49="榮",$A948,""),IF(AND(LEN(L49)&gt;=2,ISNUMBER(SEARCH("榮",L49))),$A948&amp;"("&amp;SUBSTITUTE(REPLACE(L49,1,SEARCH("榮",L49)-1,""),"榮","")&amp;""&amp;")",""))</f>
        <v/>
      </c>
      <c r="M948" s="65" t="str">
        <f ca="1">CONCATENATE(IF(AND(LEN(M947)&gt;=1,M947&lt;&gt;".",COUNTIF(M49:M$73,"*榮*")&gt;0),".",""),IF(M49="榮",$A948,""),IF(AND(LEN(M49)&gt;=2,ISNUMBER(SEARCH("榮",M49))),$A948&amp;"("&amp;SUBSTITUTE(REPLACE(M49,1,SEARCH("榮",M49)-1,""),"榮","")&amp;""&amp;")",""))</f>
        <v/>
      </c>
      <c r="N948" s="65" t="str">
        <f ca="1">CONCATENATE(IF(AND(LEN(N947)&gt;=1,N947&lt;&gt;".",COUNTIF(N49:N$73,"*榮*")&gt;0),".",""),IF(N49="榮",$A948,""),IF(AND(LEN(N49)&gt;=2,ISNUMBER(SEARCH("榮",N49))),$A948&amp;"("&amp;SUBSTITUTE(REPLACE(N49,1,SEARCH("榮",N49)-1,""),"榮","")&amp;""&amp;")",""))</f>
        <v/>
      </c>
      <c r="O948" s="65" t="str">
        <f ca="1">CONCATENATE(IF(AND(LEN(O947)&gt;=1,O947&lt;&gt;".",COUNTIF(O49:O$73,"*榮*")&gt;0),".",""),IF(O49="榮",$A948,""),IF(AND(LEN(O49)&gt;=2,ISNUMBER(SEARCH("榮",O49))),$A948&amp;"("&amp;SUBSTITUTE(REPLACE(O49,1,SEARCH("榮",O49)-1,""),"榮","")&amp;""&amp;")",""))</f>
        <v/>
      </c>
      <c r="P948" s="65" t="str">
        <f ca="1">CONCATENATE(IF(AND(LEN(P947)&gt;=1,P947&lt;&gt;".",COUNTIF(P49:P$73,"*榮*")&gt;0),".",""),IF(P49="榮",$A948,""),IF(AND(LEN(P49)&gt;=2,ISNUMBER(SEARCH("榮",P49))),$A948&amp;"("&amp;SUBSTITUTE(REPLACE(P49,1,SEARCH("榮",P49)-1,""),"榮","")&amp;""&amp;")",""))</f>
        <v/>
      </c>
      <c r="Q948" s="65" t="str">
        <f ca="1">CONCATENATE(IF(AND(LEN(Q947)&gt;=1,Q947&lt;&gt;".",COUNTIF(Q49:Q$73,"*榮*")&gt;0),".",""),IF(Q49="榮",$A948,""),IF(AND(LEN(Q49)&gt;=2,ISNUMBER(SEARCH("榮",Q49))),$A948&amp;"("&amp;SUBSTITUTE(REPLACE(Q49,1,SEARCH("榮",Q49)-1,""),"榮","")&amp;""&amp;")",""))</f>
        <v/>
      </c>
      <c r="R948" s="65" t="str">
        <f ca="1">CONCATENATE(IF(AND(LEN(R947)&gt;=1,R947&lt;&gt;".",COUNTIF(R49:R$73,"*榮*")&gt;0),".",""),IF(R49="榮",$A948,""),IF(AND(LEN(R49)&gt;=2,ISNUMBER(SEARCH("榮",R49))),$A948&amp;"("&amp;SUBSTITUTE(REPLACE(R49,1,SEARCH("榮",R49)-1,""),"榮","")&amp;""&amp;")",""))</f>
        <v/>
      </c>
      <c r="S948" s="65" t="str">
        <f ca="1">CONCATENATE(IF(AND(LEN(S947)&gt;=1,S947&lt;&gt;".",COUNTIF(S49:S$73,"*榮*")&gt;0),".",""),IF(S49="榮",$A948,""),IF(AND(LEN(S49)&gt;=2,ISNUMBER(SEARCH("榮",S49))),$A948&amp;"("&amp;SUBSTITUTE(REPLACE(S49,1,SEARCH("榮",S49)-1,""),"榮","")&amp;""&amp;")",""))</f>
        <v/>
      </c>
      <c r="T948" s="65" t="str">
        <f ca="1">CONCATENATE(IF(AND(LEN(T947)&gt;=1,T947&lt;&gt;".",COUNTIF(T49:T$73,"*榮*")&gt;0),".",""),IF(T49="榮",$A948,""),IF(AND(LEN(T49)&gt;=2,ISNUMBER(SEARCH("榮",T49))),$A948&amp;"("&amp;SUBSTITUTE(REPLACE(T49,1,SEARCH("榮",T49)-1,""),"榮","")&amp;""&amp;")",""))</f>
        <v/>
      </c>
      <c r="U948" s="65" t="str">
        <f ca="1">CONCATENATE(IF(AND(LEN(U947)&gt;=1,U947&lt;&gt;".",COUNTIF(U49:U$73,"*榮*")&gt;0),".",""),IF(U49="榮",$A948,""),IF(AND(LEN(U49)&gt;=2,ISNUMBER(SEARCH("榮",U49))),$A948&amp;"("&amp;SUBSTITUTE(REPLACE(U49,1,SEARCH("榮",U49)-1,""),"榮","")&amp;""&amp;")",""))</f>
        <v/>
      </c>
      <c r="V948" s="65" t="str">
        <f ca="1">CONCATENATE(IF(AND(LEN(V947)&gt;=1,V947&lt;&gt;".",COUNTIF(V49:V$73,"*榮*")&gt;0),".",""),IF(V49="榮",$A948,""),IF(AND(LEN(V49)&gt;=2,ISNUMBER(SEARCH("榮",V49))),$A948&amp;"("&amp;SUBSTITUTE(REPLACE(V49,1,SEARCH("榮",V49)-1,""),"榮","")&amp;""&amp;")",""))</f>
        <v/>
      </c>
      <c r="W948" s="65" t="str">
        <f ca="1">CONCATENATE(IF(AND(LEN(W947)&gt;=1,W947&lt;&gt;".",COUNTIF(W49:W$73,"*榮*")&gt;0),".",""),IF(W49="榮",$A948,""),IF(AND(LEN(W49)&gt;=2,ISNUMBER(SEARCH("榮",W49))),$A948&amp;"("&amp;SUBSTITUTE(REPLACE(W49,1,SEARCH("榮",W49)-1,""),"榮","")&amp;""&amp;")",""))</f>
        <v/>
      </c>
      <c r="X948" s="65" t="str">
        <f ca="1">CONCATENATE(IF(AND(LEN(X947)&gt;=1,X947&lt;&gt;".",COUNTIF(X49:X$73,"*榮*")&gt;0),".",""),IF(X49="榮",$A948,""),IF(AND(LEN(X49)&gt;=2,ISNUMBER(SEARCH("榮",X49))),$A948&amp;"("&amp;SUBSTITUTE(REPLACE(X49,1,SEARCH("榮",X49)-1,""),"榮","")&amp;""&amp;")",""))</f>
        <v/>
      </c>
      <c r="Y948" s="65" t="str">
        <f ca="1">CONCATENATE(IF(AND(LEN(Y947)&gt;=1,Y947&lt;&gt;".",COUNTIF(Y49:Y$73,"*榮*")&gt;0),".",""),IF(Y49="榮",$A948,""),IF(AND(LEN(Y49)&gt;=2,ISNUMBER(SEARCH("榮",Y49))),$A948&amp;"("&amp;SUBSTITUTE(REPLACE(Y49,1,SEARCH("榮",Y49)-1,""),"榮","")&amp;""&amp;")",""))</f>
        <v/>
      </c>
      <c r="Z948" s="65" t="str">
        <f ca="1">CONCATENATE(IF(AND(LEN(Z947)&gt;=1,Z947&lt;&gt;".",COUNTIF(Z49:Z$73,"*榮*")&gt;0),".",""),IF(Z49="榮",$A948,""),IF(AND(LEN(Z49)&gt;=2,ISNUMBER(SEARCH("榮",Z49))),$A948&amp;"("&amp;SUBSTITUTE(REPLACE(Z49,1,SEARCH("榮",Z49)-1,""),"榮","")&amp;""&amp;")",""))</f>
        <v/>
      </c>
      <c r="AA948" s="65" t="str">
        <f ca="1">CONCATENATE(IF(AND(LEN(AA947)&gt;=1,AA947&lt;&gt;".",COUNTIF(AA49:AA$73,"*榮*")&gt;0),".",""),IF(AA49="榮",$A948,""),IF(AND(LEN(AA49)&gt;=2,ISNUMBER(SEARCH("榮",AA49))),$A948&amp;"("&amp;SUBSTITUTE(REPLACE(AA49,1,SEARCH("榮",AA49)-1,""),"榮","")&amp;""&amp;")",""))</f>
        <v/>
      </c>
      <c r="AB948" s="65" t="str">
        <f ca="1">CONCATENATE(IF(AND(LEN(AB947)&gt;=1,AB947&lt;&gt;".",COUNTIF(AB49:AB$73,"*榮*")&gt;0),".",""),IF(AB49="榮",$A948,""),IF(AND(LEN(AB49)&gt;=2,ISNUMBER(SEARCH("榮",AB49))),$A948&amp;"("&amp;SUBSTITUTE(REPLACE(AB49,1,SEARCH("榮",AB49)-1,""),"榮","")&amp;""&amp;")",""))</f>
        <v/>
      </c>
      <c r="AC948" s="65" t="str">
        <f ca="1">CONCATENATE(IF(AND(LEN(AC947)&gt;=1,AC947&lt;&gt;".",COUNTIF(AC49:AC$73,"*榮*")&gt;0),".",""),IF(AC49="榮",$A948,""),IF(AND(LEN(AC49)&gt;=2,ISNUMBER(SEARCH("榮",AC49))),$A948&amp;"("&amp;SUBSTITUTE(REPLACE(AC49,1,SEARCH("榮",AC49)-1,""),"榮","")&amp;""&amp;")",""))</f>
        <v/>
      </c>
      <c r="AD948" s="65" t="str">
        <f ca="1">CONCATENATE(IF(AND(LEN(AD947)&gt;=1,AD947&lt;&gt;".",COUNTIF(AD49:AD$73,"*榮*")&gt;0),".",""),IF(AD49="榮",$A948,""),IF(AND(LEN(AD49)&gt;=2,ISNUMBER(SEARCH("榮",AD49))),$A948&amp;"("&amp;SUBSTITUTE(REPLACE(AD49,1,SEARCH("榮",AD49)-1,""),"榮","")&amp;""&amp;")",""))</f>
        <v/>
      </c>
      <c r="AE948" s="65" t="str">
        <f ca="1">CONCATENATE(IF(AND(LEN(AE947)&gt;=1,AE947&lt;&gt;".",COUNTIF(AE49:AE$73,"*榮*")&gt;0),".",""),IF(AE49="榮",$A948,""),IF(AND(LEN(AE49)&gt;=2,ISNUMBER(SEARCH("榮",AE49))),$A948&amp;"("&amp;SUBSTITUTE(REPLACE(AE49,1,SEARCH("榮",AE49)-1,""),"榮","")&amp;""&amp;")",""))</f>
        <v/>
      </c>
      <c r="AF948" s="65" t="str">
        <f ca="1">CONCATENATE(IF(AND(LEN(AF947)&gt;=1,AF947&lt;&gt;".",COUNTIF(AF49:AF$73,"*榮*")&gt;0),".",""),IF(AF49="榮",$A948,""),IF(AND(LEN(AF49)&gt;=2,ISNUMBER(SEARCH("榮",AF49))),$A948&amp;"("&amp;SUBSTITUTE(REPLACE(AF49,1,SEARCH("榮",AF49)-1,""),"榮","")&amp;""&amp;")",""))</f>
        <v/>
      </c>
      <c r="AG948" s="65" t="str">
        <f ca="1">CONCATENATE(IF(AND(LEN(AG947)&gt;=1,AG947&lt;&gt;".",COUNTIF(AG49:AG$73,"*榮*")&gt;0),".",""),IF(AG49="榮",$A948,""),IF(AND(LEN(AG49)&gt;=2,ISNUMBER(SEARCH("榮",AG49))),$A948&amp;"("&amp;SUBSTITUTE(REPLACE(AG49,1,SEARCH("榮",AG49)-1,""),"榮","")&amp;""&amp;")",""))</f>
        <v/>
      </c>
      <c r="AH948" s="65"/>
      <c r="AI948" s="65"/>
      <c r="AJ948" s="65"/>
    </row>
    <row r="949" spans="1:36">
      <c r="A949" s="65">
        <f t="shared" si="76"/>
        <v>49</v>
      </c>
      <c r="B949" s="65" t="str">
        <f t="shared" si="76"/>
        <v>劉威志</v>
      </c>
      <c r="C949" s="65" t="str">
        <f ca="1">CONCATENATE(IF(AND(LEN(C948)&gt;=1,C948&lt;&gt;".",COUNTIF(C50:C$73,"*榮*")&gt;0),".",""),IF(C50="榮",$A949,""),IF(AND(LEN(C50)&gt;=2,ISNUMBER(SEARCH("榮",C50))),$A949&amp;"("&amp;SUBSTITUTE(REPLACE(C50,1,SEARCH("榮",C50)-1,""),"榮","")&amp;""&amp;")",""))</f>
        <v/>
      </c>
      <c r="D949" s="65" t="str">
        <f ca="1">CONCATENATE(IF(AND(LEN(D948)&gt;=1,D948&lt;&gt;".",COUNTIF(D50:D$73,"*榮*")&gt;0),".",""),IF(D50="榮",$A949,""),IF(AND(LEN(D50)&gt;=2,ISNUMBER(SEARCH("榮",D50))),$A949&amp;"("&amp;SUBSTITUTE(REPLACE(D50,1,SEARCH("榮",D50)-1,""),"榮","")&amp;""&amp;")",""))</f>
        <v/>
      </c>
      <c r="E949" s="65" t="str">
        <f ca="1">CONCATENATE(IF(AND(LEN(E948)&gt;=1,E948&lt;&gt;".",COUNTIF(E50:E$73,"*榮*")&gt;0),".",""),IF(E50="榮",$A949,""),IF(AND(LEN(E50)&gt;=2,ISNUMBER(SEARCH("榮",E50))),$A949&amp;"("&amp;SUBSTITUTE(REPLACE(E50,1,SEARCH("榮",E50)-1,""),"榮","")&amp;""&amp;")",""))</f>
        <v/>
      </c>
      <c r="F949" s="65" t="str">
        <f ca="1">CONCATENATE(IF(AND(LEN(F948)&gt;=1,F948&lt;&gt;".",COUNTIF(F50:F$73,"*榮*")&gt;0),".",""),IF(F50="榮",$A949,""),IF(AND(LEN(F50)&gt;=2,ISNUMBER(SEARCH("榮",F50))),$A949&amp;"("&amp;SUBSTITUTE(REPLACE(F50,1,SEARCH("榮",F50)-1,""),"榮","")&amp;""&amp;")",""))</f>
        <v/>
      </c>
      <c r="G949" s="65" t="str">
        <f ca="1">CONCATENATE(IF(AND(LEN(G948)&gt;=1,G948&lt;&gt;".",COUNTIF(G50:G$73,"*榮*")&gt;0),".",""),IF(G50="榮",$A949,""),IF(AND(LEN(G50)&gt;=2,ISNUMBER(SEARCH("榮",G50))),$A949&amp;"("&amp;SUBSTITUTE(REPLACE(G50,1,SEARCH("榮",G50)-1,""),"榮","")&amp;""&amp;")",""))</f>
        <v/>
      </c>
      <c r="H949" s="65" t="str">
        <f ca="1">CONCATENATE(IF(AND(LEN(H948)&gt;=1,H948&lt;&gt;".",COUNTIF(H50:H$73,"*榮*")&gt;0),".",""),IF(H50="榮",$A949,""),IF(AND(LEN(H50)&gt;=2,ISNUMBER(SEARCH("榮",H50))),$A949&amp;"("&amp;SUBSTITUTE(REPLACE(H50,1,SEARCH("榮",H50)-1,""),"榮","")&amp;""&amp;")",""))</f>
        <v/>
      </c>
      <c r="I949" s="65" t="str">
        <f ca="1">CONCATENATE(IF(AND(LEN(I948)&gt;=1,I948&lt;&gt;".",COUNTIF(I50:I$73,"*榮*")&gt;0),".",""),IF(I50="榮",$A949,""),IF(AND(LEN(I50)&gt;=2,ISNUMBER(SEARCH("榮",I50))),$A949&amp;"("&amp;SUBSTITUTE(REPLACE(I50,1,SEARCH("榮",I50)-1,""),"榮","")&amp;""&amp;")",""))</f>
        <v/>
      </c>
      <c r="J949" s="65" t="str">
        <f ca="1">CONCATENATE(IF(AND(LEN(J948)&gt;=1,J948&lt;&gt;".",COUNTIF(J50:J$73,"*榮*")&gt;0),".",""),IF(J50="榮",$A949,""),IF(AND(LEN(J50)&gt;=2,ISNUMBER(SEARCH("榮",J50))),$A949&amp;"("&amp;SUBSTITUTE(REPLACE(J50,1,SEARCH("榮",J50)-1,""),"榮","")&amp;""&amp;")",""))</f>
        <v/>
      </c>
      <c r="K949" s="65" t="str">
        <f ca="1">CONCATENATE(IF(AND(LEN(K948)&gt;=1,K948&lt;&gt;".",COUNTIF(K50:K$73,"*榮*")&gt;0),".",""),IF(K50="榮",$A949,""),IF(AND(LEN(K50)&gt;=2,ISNUMBER(SEARCH("榮",K50))),$A949&amp;"("&amp;SUBSTITUTE(REPLACE(K50,1,SEARCH("榮",K50)-1,""),"榮","")&amp;""&amp;")",""))</f>
        <v/>
      </c>
      <c r="L949" s="65" t="str">
        <f ca="1">CONCATENATE(IF(AND(LEN(L948)&gt;=1,L948&lt;&gt;".",COUNTIF(L50:L$73,"*榮*")&gt;0),".",""),IF(L50="榮",$A949,""),IF(AND(LEN(L50)&gt;=2,ISNUMBER(SEARCH("榮",L50))),$A949&amp;"("&amp;SUBSTITUTE(REPLACE(L50,1,SEARCH("榮",L50)-1,""),"榮","")&amp;""&amp;")",""))</f>
        <v/>
      </c>
      <c r="M949" s="65" t="str">
        <f ca="1">CONCATENATE(IF(AND(LEN(M948)&gt;=1,M948&lt;&gt;".",COUNTIF(M50:M$73,"*榮*")&gt;0),".",""),IF(M50="榮",$A949,""),IF(AND(LEN(M50)&gt;=2,ISNUMBER(SEARCH("榮",M50))),$A949&amp;"("&amp;SUBSTITUTE(REPLACE(M50,1,SEARCH("榮",M50)-1,""),"榮","")&amp;""&amp;")",""))</f>
        <v/>
      </c>
      <c r="N949" s="65" t="str">
        <f ca="1">CONCATENATE(IF(AND(LEN(N948)&gt;=1,N948&lt;&gt;".",COUNTIF(N50:N$73,"*榮*")&gt;0),".",""),IF(N50="榮",$A949,""),IF(AND(LEN(N50)&gt;=2,ISNUMBER(SEARCH("榮",N50))),$A949&amp;"("&amp;SUBSTITUTE(REPLACE(N50,1,SEARCH("榮",N50)-1,""),"榮","")&amp;""&amp;")",""))</f>
        <v/>
      </c>
      <c r="O949" s="65" t="str">
        <f ca="1">CONCATENATE(IF(AND(LEN(O948)&gt;=1,O948&lt;&gt;".",COUNTIF(O50:O$73,"*榮*")&gt;0),".",""),IF(O50="榮",$A949,""),IF(AND(LEN(O50)&gt;=2,ISNUMBER(SEARCH("榮",O50))),$A949&amp;"("&amp;SUBSTITUTE(REPLACE(O50,1,SEARCH("榮",O50)-1,""),"榮","")&amp;""&amp;")",""))</f>
        <v/>
      </c>
      <c r="P949" s="65" t="str">
        <f ca="1">CONCATENATE(IF(AND(LEN(P948)&gt;=1,P948&lt;&gt;".",COUNTIF(P50:P$73,"*榮*")&gt;0),".",""),IF(P50="榮",$A949,""),IF(AND(LEN(P50)&gt;=2,ISNUMBER(SEARCH("榮",P50))),$A949&amp;"("&amp;SUBSTITUTE(REPLACE(P50,1,SEARCH("榮",P50)-1,""),"榮","")&amp;""&amp;")",""))</f>
        <v/>
      </c>
      <c r="Q949" s="65" t="str">
        <f ca="1">CONCATENATE(IF(AND(LEN(Q948)&gt;=1,Q948&lt;&gt;".",COUNTIF(Q50:Q$73,"*榮*")&gt;0),".",""),IF(Q50="榮",$A949,""),IF(AND(LEN(Q50)&gt;=2,ISNUMBER(SEARCH("榮",Q50))),$A949&amp;"("&amp;SUBSTITUTE(REPLACE(Q50,1,SEARCH("榮",Q50)-1,""),"榮","")&amp;""&amp;")",""))</f>
        <v/>
      </c>
      <c r="R949" s="65" t="str">
        <f ca="1">CONCATENATE(IF(AND(LEN(R948)&gt;=1,R948&lt;&gt;".",COUNTIF(R50:R$73,"*榮*")&gt;0),".",""),IF(R50="榮",$A949,""),IF(AND(LEN(R50)&gt;=2,ISNUMBER(SEARCH("榮",R50))),$A949&amp;"("&amp;SUBSTITUTE(REPLACE(R50,1,SEARCH("榮",R50)-1,""),"榮","")&amp;""&amp;")",""))</f>
        <v/>
      </c>
      <c r="S949" s="65" t="str">
        <f ca="1">CONCATENATE(IF(AND(LEN(S948)&gt;=1,S948&lt;&gt;".",COUNTIF(S50:S$73,"*榮*")&gt;0),".",""),IF(S50="榮",$A949,""),IF(AND(LEN(S50)&gt;=2,ISNUMBER(SEARCH("榮",S50))),$A949&amp;"("&amp;SUBSTITUTE(REPLACE(S50,1,SEARCH("榮",S50)-1,""),"榮","")&amp;""&amp;")",""))</f>
        <v/>
      </c>
      <c r="T949" s="65" t="str">
        <f ca="1">CONCATENATE(IF(AND(LEN(T948)&gt;=1,T948&lt;&gt;".",COUNTIF(T50:T$73,"*榮*")&gt;0),".",""),IF(T50="榮",$A949,""),IF(AND(LEN(T50)&gt;=2,ISNUMBER(SEARCH("榮",T50))),$A949&amp;"("&amp;SUBSTITUTE(REPLACE(T50,1,SEARCH("榮",T50)-1,""),"榮","")&amp;""&amp;")",""))</f>
        <v/>
      </c>
      <c r="U949" s="65" t="str">
        <f ca="1">CONCATENATE(IF(AND(LEN(U948)&gt;=1,U948&lt;&gt;".",COUNTIF(U50:U$73,"*榮*")&gt;0),".",""),IF(U50="榮",$A949,""),IF(AND(LEN(U50)&gt;=2,ISNUMBER(SEARCH("榮",U50))),$A949&amp;"("&amp;SUBSTITUTE(REPLACE(U50,1,SEARCH("榮",U50)-1,""),"榮","")&amp;""&amp;")",""))</f>
        <v/>
      </c>
      <c r="V949" s="65" t="str">
        <f ca="1">CONCATENATE(IF(AND(LEN(V948)&gt;=1,V948&lt;&gt;".",COUNTIF(V50:V$73,"*榮*")&gt;0),".",""),IF(V50="榮",$A949,""),IF(AND(LEN(V50)&gt;=2,ISNUMBER(SEARCH("榮",V50))),$A949&amp;"("&amp;SUBSTITUTE(REPLACE(V50,1,SEARCH("榮",V50)-1,""),"榮","")&amp;""&amp;")",""))</f>
        <v/>
      </c>
      <c r="W949" s="65" t="str">
        <f ca="1">CONCATENATE(IF(AND(LEN(W948)&gt;=1,W948&lt;&gt;".",COUNTIF(W50:W$73,"*榮*")&gt;0),".",""),IF(W50="榮",$A949,""),IF(AND(LEN(W50)&gt;=2,ISNUMBER(SEARCH("榮",W50))),$A949&amp;"("&amp;SUBSTITUTE(REPLACE(W50,1,SEARCH("榮",W50)-1,""),"榮","")&amp;""&amp;")",""))</f>
        <v/>
      </c>
      <c r="X949" s="65" t="str">
        <f ca="1">CONCATENATE(IF(AND(LEN(X948)&gt;=1,X948&lt;&gt;".",COUNTIF(X50:X$73,"*榮*")&gt;0),".",""),IF(X50="榮",$A949,""),IF(AND(LEN(X50)&gt;=2,ISNUMBER(SEARCH("榮",X50))),$A949&amp;"("&amp;SUBSTITUTE(REPLACE(X50,1,SEARCH("榮",X50)-1,""),"榮","")&amp;""&amp;")",""))</f>
        <v/>
      </c>
      <c r="Y949" s="65" t="str">
        <f ca="1">CONCATENATE(IF(AND(LEN(Y948)&gt;=1,Y948&lt;&gt;".",COUNTIF(Y50:Y$73,"*榮*")&gt;0),".",""),IF(Y50="榮",$A949,""),IF(AND(LEN(Y50)&gt;=2,ISNUMBER(SEARCH("榮",Y50))),$A949&amp;"("&amp;SUBSTITUTE(REPLACE(Y50,1,SEARCH("榮",Y50)-1,""),"榮","")&amp;""&amp;")",""))</f>
        <v/>
      </c>
      <c r="Z949" s="65" t="str">
        <f ca="1">CONCATENATE(IF(AND(LEN(Z948)&gt;=1,Z948&lt;&gt;".",COUNTIF(Z50:Z$73,"*榮*")&gt;0),".",""),IF(Z50="榮",$A949,""),IF(AND(LEN(Z50)&gt;=2,ISNUMBER(SEARCH("榮",Z50))),$A949&amp;"("&amp;SUBSTITUTE(REPLACE(Z50,1,SEARCH("榮",Z50)-1,""),"榮","")&amp;""&amp;")",""))</f>
        <v/>
      </c>
      <c r="AA949" s="65" t="str">
        <f ca="1">CONCATENATE(IF(AND(LEN(AA948)&gt;=1,AA948&lt;&gt;".",COUNTIF(AA50:AA$73,"*榮*")&gt;0),".",""),IF(AA50="榮",$A949,""),IF(AND(LEN(AA50)&gt;=2,ISNUMBER(SEARCH("榮",AA50))),$A949&amp;"("&amp;SUBSTITUTE(REPLACE(AA50,1,SEARCH("榮",AA50)-1,""),"榮","")&amp;""&amp;")",""))</f>
        <v/>
      </c>
      <c r="AB949" s="65" t="str">
        <f ca="1">CONCATENATE(IF(AND(LEN(AB948)&gt;=1,AB948&lt;&gt;".",COUNTIF(AB50:AB$73,"*榮*")&gt;0),".",""),IF(AB50="榮",$A949,""),IF(AND(LEN(AB50)&gt;=2,ISNUMBER(SEARCH("榮",AB50))),$A949&amp;"("&amp;SUBSTITUTE(REPLACE(AB50,1,SEARCH("榮",AB50)-1,""),"榮","")&amp;""&amp;")",""))</f>
        <v/>
      </c>
      <c r="AC949" s="65" t="str">
        <f ca="1">CONCATENATE(IF(AND(LEN(AC948)&gt;=1,AC948&lt;&gt;".",COUNTIF(AC50:AC$73,"*榮*")&gt;0),".",""),IF(AC50="榮",$A949,""),IF(AND(LEN(AC50)&gt;=2,ISNUMBER(SEARCH("榮",AC50))),$A949&amp;"("&amp;SUBSTITUTE(REPLACE(AC50,1,SEARCH("榮",AC50)-1,""),"榮","")&amp;""&amp;")",""))</f>
        <v/>
      </c>
      <c r="AD949" s="65" t="str">
        <f ca="1">CONCATENATE(IF(AND(LEN(AD948)&gt;=1,AD948&lt;&gt;".",COUNTIF(AD50:AD$73,"*榮*")&gt;0),".",""),IF(AD50="榮",$A949,""),IF(AND(LEN(AD50)&gt;=2,ISNUMBER(SEARCH("榮",AD50))),$A949&amp;"("&amp;SUBSTITUTE(REPLACE(AD50,1,SEARCH("榮",AD50)-1,""),"榮","")&amp;""&amp;")",""))</f>
        <v/>
      </c>
      <c r="AE949" s="65" t="str">
        <f ca="1">CONCATENATE(IF(AND(LEN(AE948)&gt;=1,AE948&lt;&gt;".",COUNTIF(AE50:AE$73,"*榮*")&gt;0),".",""),IF(AE50="榮",$A949,""),IF(AND(LEN(AE50)&gt;=2,ISNUMBER(SEARCH("榮",AE50))),$A949&amp;"("&amp;SUBSTITUTE(REPLACE(AE50,1,SEARCH("榮",AE50)-1,""),"榮","")&amp;""&amp;")",""))</f>
        <v/>
      </c>
      <c r="AF949" s="65" t="str">
        <f ca="1">CONCATENATE(IF(AND(LEN(AF948)&gt;=1,AF948&lt;&gt;".",COUNTIF(AF50:AF$73,"*榮*")&gt;0),".",""),IF(AF50="榮",$A949,""),IF(AND(LEN(AF50)&gt;=2,ISNUMBER(SEARCH("榮",AF50))),$A949&amp;"("&amp;SUBSTITUTE(REPLACE(AF50,1,SEARCH("榮",AF50)-1,""),"榮","")&amp;""&amp;")",""))</f>
        <v/>
      </c>
      <c r="AG949" s="65" t="str">
        <f ca="1">CONCATENATE(IF(AND(LEN(AG948)&gt;=1,AG948&lt;&gt;".",COUNTIF(AG50:AG$73,"*榮*")&gt;0),".",""),IF(AG50="榮",$A949,""),IF(AND(LEN(AG50)&gt;=2,ISNUMBER(SEARCH("榮",AG50))),$A949&amp;"("&amp;SUBSTITUTE(REPLACE(AG50,1,SEARCH("榮",AG50)-1,""),"榮","")&amp;""&amp;")",""))</f>
        <v/>
      </c>
      <c r="AH949" s="65"/>
      <c r="AI949" s="65"/>
      <c r="AJ949" s="65"/>
    </row>
    <row r="950" spans="1:36">
      <c r="A950" s="65">
        <f t="shared" si="76"/>
        <v>50</v>
      </c>
      <c r="B950" s="65" t="str">
        <f t="shared" si="76"/>
        <v>梁展碩</v>
      </c>
      <c r="C950" s="65" t="str">
        <f ca="1">CONCATENATE(IF(AND(LEN(C949)&gt;=1,C949&lt;&gt;".",COUNTIF(C51:C$73,"*榮*")&gt;0),".",""),IF(C51="榮",$A950,""),IF(AND(LEN(C51)&gt;=2,ISNUMBER(SEARCH("榮",C51))),$A950&amp;"("&amp;SUBSTITUTE(REPLACE(C51,1,SEARCH("榮",C51)-1,""),"榮","")&amp;""&amp;")",""))</f>
        <v/>
      </c>
      <c r="D950" s="65" t="str">
        <f ca="1">CONCATENATE(IF(AND(LEN(D949)&gt;=1,D949&lt;&gt;".",COUNTIF(D51:D$73,"*榮*")&gt;0),".",""),IF(D51="榮",$A950,""),IF(AND(LEN(D51)&gt;=2,ISNUMBER(SEARCH("榮",D51))),$A950&amp;"("&amp;SUBSTITUTE(REPLACE(D51,1,SEARCH("榮",D51)-1,""),"榮","")&amp;""&amp;")",""))</f>
        <v/>
      </c>
      <c r="E950" s="65" t="str">
        <f ca="1">CONCATENATE(IF(AND(LEN(E949)&gt;=1,E949&lt;&gt;".",COUNTIF(E51:E$73,"*榮*")&gt;0),".",""),IF(E51="榮",$A950,""),IF(AND(LEN(E51)&gt;=2,ISNUMBER(SEARCH("榮",E51))),$A950&amp;"("&amp;SUBSTITUTE(REPLACE(E51,1,SEARCH("榮",E51)-1,""),"榮","")&amp;""&amp;")",""))</f>
        <v/>
      </c>
      <c r="F950" s="65" t="str">
        <f ca="1">CONCATENATE(IF(AND(LEN(F949)&gt;=1,F949&lt;&gt;".",COUNTIF(F51:F$73,"*榮*")&gt;0),".",""),IF(F51="榮",$A950,""),IF(AND(LEN(F51)&gt;=2,ISNUMBER(SEARCH("榮",F51))),$A950&amp;"("&amp;SUBSTITUTE(REPLACE(F51,1,SEARCH("榮",F51)-1,""),"榮","")&amp;""&amp;")",""))</f>
        <v/>
      </c>
      <c r="G950" s="65" t="str">
        <f ca="1">CONCATENATE(IF(AND(LEN(G949)&gt;=1,G949&lt;&gt;".",COUNTIF(G51:G$73,"*榮*")&gt;0),".",""),IF(G51="榮",$A950,""),IF(AND(LEN(G51)&gt;=2,ISNUMBER(SEARCH("榮",G51))),$A950&amp;"("&amp;SUBSTITUTE(REPLACE(G51,1,SEARCH("榮",G51)-1,""),"榮","")&amp;""&amp;")",""))</f>
        <v/>
      </c>
      <c r="H950" s="65" t="str">
        <f ca="1">CONCATENATE(IF(AND(LEN(H949)&gt;=1,H949&lt;&gt;".",COUNTIF(H51:H$73,"*榮*")&gt;0),".",""),IF(H51="榮",$A950,""),IF(AND(LEN(H51)&gt;=2,ISNUMBER(SEARCH("榮",H51))),$A950&amp;"("&amp;SUBSTITUTE(REPLACE(H51,1,SEARCH("榮",H51)-1,""),"榮","")&amp;""&amp;")",""))</f>
        <v/>
      </c>
      <c r="I950" s="65" t="str">
        <f ca="1">CONCATENATE(IF(AND(LEN(I949)&gt;=1,I949&lt;&gt;".",COUNTIF(I51:I$73,"*榮*")&gt;0),".",""),IF(I51="榮",$A950,""),IF(AND(LEN(I51)&gt;=2,ISNUMBER(SEARCH("榮",I51))),$A950&amp;"("&amp;SUBSTITUTE(REPLACE(I51,1,SEARCH("榮",I51)-1,""),"榮","")&amp;""&amp;")",""))</f>
        <v/>
      </c>
      <c r="J950" s="65" t="str">
        <f ca="1">CONCATENATE(IF(AND(LEN(J949)&gt;=1,J949&lt;&gt;".",COUNTIF(J51:J$73,"*榮*")&gt;0),".",""),IF(J51="榮",$A950,""),IF(AND(LEN(J51)&gt;=2,ISNUMBER(SEARCH("榮",J51))),$A950&amp;"("&amp;SUBSTITUTE(REPLACE(J51,1,SEARCH("榮",J51)-1,""),"榮","")&amp;""&amp;")",""))</f>
        <v/>
      </c>
      <c r="K950" s="65" t="str">
        <f ca="1">CONCATENATE(IF(AND(LEN(K949)&gt;=1,K949&lt;&gt;".",COUNTIF(K51:K$73,"*榮*")&gt;0),".",""),IF(K51="榮",$A950,""),IF(AND(LEN(K51)&gt;=2,ISNUMBER(SEARCH("榮",K51))),$A950&amp;"("&amp;SUBSTITUTE(REPLACE(K51,1,SEARCH("榮",K51)-1,""),"榮","")&amp;""&amp;")",""))</f>
        <v/>
      </c>
      <c r="L950" s="65" t="str">
        <f ca="1">CONCATENATE(IF(AND(LEN(L949)&gt;=1,L949&lt;&gt;".",COUNTIF(L51:L$73,"*榮*")&gt;0),".",""),IF(L51="榮",$A950,""),IF(AND(LEN(L51)&gt;=2,ISNUMBER(SEARCH("榮",L51))),$A950&amp;"("&amp;SUBSTITUTE(REPLACE(L51,1,SEARCH("榮",L51)-1,""),"榮","")&amp;""&amp;")",""))</f>
        <v/>
      </c>
      <c r="M950" s="65" t="str">
        <f ca="1">CONCATENATE(IF(AND(LEN(M949)&gt;=1,M949&lt;&gt;".",COUNTIF(M51:M$73,"*榮*")&gt;0),".",""),IF(M51="榮",$A950,""),IF(AND(LEN(M51)&gt;=2,ISNUMBER(SEARCH("榮",M51))),$A950&amp;"("&amp;SUBSTITUTE(REPLACE(M51,1,SEARCH("榮",M51)-1,""),"榮","")&amp;""&amp;")",""))</f>
        <v/>
      </c>
      <c r="N950" s="65" t="str">
        <f ca="1">CONCATENATE(IF(AND(LEN(N949)&gt;=1,N949&lt;&gt;".",COUNTIF(N51:N$73,"*榮*")&gt;0),".",""),IF(N51="榮",$A950,""),IF(AND(LEN(N51)&gt;=2,ISNUMBER(SEARCH("榮",N51))),$A950&amp;"("&amp;SUBSTITUTE(REPLACE(N51,1,SEARCH("榮",N51)-1,""),"榮","")&amp;""&amp;")",""))</f>
        <v/>
      </c>
      <c r="O950" s="65" t="str">
        <f ca="1">CONCATENATE(IF(AND(LEN(O949)&gt;=1,O949&lt;&gt;".",COUNTIF(O51:O$73,"*榮*")&gt;0),".",""),IF(O51="榮",$A950,""),IF(AND(LEN(O51)&gt;=2,ISNUMBER(SEARCH("榮",O51))),$A950&amp;"("&amp;SUBSTITUTE(REPLACE(O51,1,SEARCH("榮",O51)-1,""),"榮","")&amp;""&amp;")",""))</f>
        <v/>
      </c>
      <c r="P950" s="65" t="str">
        <f ca="1">CONCATENATE(IF(AND(LEN(P949)&gt;=1,P949&lt;&gt;".",COUNTIF(P51:P$73,"*榮*")&gt;0),".",""),IF(P51="榮",$A950,""),IF(AND(LEN(P51)&gt;=2,ISNUMBER(SEARCH("榮",P51))),$A950&amp;"("&amp;SUBSTITUTE(REPLACE(P51,1,SEARCH("榮",P51)-1,""),"榮","")&amp;""&amp;")",""))</f>
        <v/>
      </c>
      <c r="Q950" s="65" t="str">
        <f ca="1">CONCATENATE(IF(AND(LEN(Q949)&gt;=1,Q949&lt;&gt;".",COUNTIF(Q51:Q$73,"*榮*")&gt;0),".",""),IF(Q51="榮",$A950,""),IF(AND(LEN(Q51)&gt;=2,ISNUMBER(SEARCH("榮",Q51))),$A950&amp;"("&amp;SUBSTITUTE(REPLACE(Q51,1,SEARCH("榮",Q51)-1,""),"榮","")&amp;""&amp;")",""))</f>
        <v/>
      </c>
      <c r="R950" s="65" t="str">
        <f ca="1">CONCATENATE(IF(AND(LEN(R949)&gt;=1,R949&lt;&gt;".",COUNTIF(R51:R$73,"*榮*")&gt;0),".",""),IF(R51="榮",$A950,""),IF(AND(LEN(R51)&gt;=2,ISNUMBER(SEARCH("榮",R51))),$A950&amp;"("&amp;SUBSTITUTE(REPLACE(R51,1,SEARCH("榮",R51)-1,""),"榮","")&amp;""&amp;")",""))</f>
        <v/>
      </c>
      <c r="S950" s="65" t="str">
        <f ca="1">CONCATENATE(IF(AND(LEN(S949)&gt;=1,S949&lt;&gt;".",COUNTIF(S51:S$73,"*榮*")&gt;0),".",""),IF(S51="榮",$A950,""),IF(AND(LEN(S51)&gt;=2,ISNUMBER(SEARCH("榮",S51))),$A950&amp;"("&amp;SUBSTITUTE(REPLACE(S51,1,SEARCH("榮",S51)-1,""),"榮","")&amp;""&amp;")",""))</f>
        <v/>
      </c>
      <c r="T950" s="65" t="str">
        <f ca="1">CONCATENATE(IF(AND(LEN(T949)&gt;=1,T949&lt;&gt;".",COUNTIF(T51:T$73,"*榮*")&gt;0),".",""),IF(T51="榮",$A950,""),IF(AND(LEN(T51)&gt;=2,ISNUMBER(SEARCH("榮",T51))),$A950&amp;"("&amp;SUBSTITUTE(REPLACE(T51,1,SEARCH("榮",T51)-1,""),"榮","")&amp;""&amp;")",""))</f>
        <v/>
      </c>
      <c r="U950" s="65" t="str">
        <f ca="1">CONCATENATE(IF(AND(LEN(U949)&gt;=1,U949&lt;&gt;".",COUNTIF(U51:U$73,"*榮*")&gt;0),".",""),IF(U51="榮",$A950,""),IF(AND(LEN(U51)&gt;=2,ISNUMBER(SEARCH("榮",U51))),$A950&amp;"("&amp;SUBSTITUTE(REPLACE(U51,1,SEARCH("榮",U51)-1,""),"榮","")&amp;""&amp;")",""))</f>
        <v/>
      </c>
      <c r="V950" s="65" t="str">
        <f ca="1">CONCATENATE(IF(AND(LEN(V949)&gt;=1,V949&lt;&gt;".",COUNTIF(V51:V$73,"*榮*")&gt;0),".",""),IF(V51="榮",$A950,""),IF(AND(LEN(V51)&gt;=2,ISNUMBER(SEARCH("榮",V51))),$A950&amp;"("&amp;SUBSTITUTE(REPLACE(V51,1,SEARCH("榮",V51)-1,""),"榮","")&amp;""&amp;")",""))</f>
        <v/>
      </c>
      <c r="W950" s="65" t="str">
        <f ca="1">CONCATENATE(IF(AND(LEN(W949)&gt;=1,W949&lt;&gt;".",COUNTIF(W51:W$73,"*榮*")&gt;0),".",""),IF(W51="榮",$A950,""),IF(AND(LEN(W51)&gt;=2,ISNUMBER(SEARCH("榮",W51))),$A950&amp;"("&amp;SUBSTITUTE(REPLACE(W51,1,SEARCH("榮",W51)-1,""),"榮","")&amp;""&amp;")",""))</f>
        <v/>
      </c>
      <c r="X950" s="65" t="str">
        <f ca="1">CONCATENATE(IF(AND(LEN(X949)&gt;=1,X949&lt;&gt;".",COUNTIF(X51:X$73,"*榮*")&gt;0),".",""),IF(X51="榮",$A950,""),IF(AND(LEN(X51)&gt;=2,ISNUMBER(SEARCH("榮",X51))),$A950&amp;"("&amp;SUBSTITUTE(REPLACE(X51,1,SEARCH("榮",X51)-1,""),"榮","")&amp;""&amp;")",""))</f>
        <v/>
      </c>
      <c r="Y950" s="65" t="str">
        <f ca="1">CONCATENATE(IF(AND(LEN(Y949)&gt;=1,Y949&lt;&gt;".",COUNTIF(Y51:Y$73,"*榮*")&gt;0),".",""),IF(Y51="榮",$A950,""),IF(AND(LEN(Y51)&gt;=2,ISNUMBER(SEARCH("榮",Y51))),$A950&amp;"("&amp;SUBSTITUTE(REPLACE(Y51,1,SEARCH("榮",Y51)-1,""),"榮","")&amp;""&amp;")",""))</f>
        <v/>
      </c>
      <c r="Z950" s="65" t="str">
        <f ca="1">CONCATENATE(IF(AND(LEN(Z949)&gt;=1,Z949&lt;&gt;".",COUNTIF(Z51:Z$73,"*榮*")&gt;0),".",""),IF(Z51="榮",$A950,""),IF(AND(LEN(Z51)&gt;=2,ISNUMBER(SEARCH("榮",Z51))),$A950&amp;"("&amp;SUBSTITUTE(REPLACE(Z51,1,SEARCH("榮",Z51)-1,""),"榮","")&amp;""&amp;")",""))</f>
        <v/>
      </c>
      <c r="AA950" s="65" t="str">
        <f ca="1">CONCATENATE(IF(AND(LEN(AA949)&gt;=1,AA949&lt;&gt;".",COUNTIF(AA51:AA$73,"*榮*")&gt;0),".",""),IF(AA51="榮",$A950,""),IF(AND(LEN(AA51)&gt;=2,ISNUMBER(SEARCH("榮",AA51))),$A950&amp;"("&amp;SUBSTITUTE(REPLACE(AA51,1,SEARCH("榮",AA51)-1,""),"榮","")&amp;""&amp;")",""))</f>
        <v/>
      </c>
      <c r="AB950" s="65" t="str">
        <f ca="1">CONCATENATE(IF(AND(LEN(AB949)&gt;=1,AB949&lt;&gt;".",COUNTIF(AB51:AB$73,"*榮*")&gt;0),".",""),IF(AB51="榮",$A950,""),IF(AND(LEN(AB51)&gt;=2,ISNUMBER(SEARCH("榮",AB51))),$A950&amp;"("&amp;SUBSTITUTE(REPLACE(AB51,1,SEARCH("榮",AB51)-1,""),"榮","")&amp;""&amp;")",""))</f>
        <v/>
      </c>
      <c r="AC950" s="65" t="str">
        <f ca="1">CONCATENATE(IF(AND(LEN(AC949)&gt;=1,AC949&lt;&gt;".",COUNTIF(AC51:AC$73,"*榮*")&gt;0),".",""),IF(AC51="榮",$A950,""),IF(AND(LEN(AC51)&gt;=2,ISNUMBER(SEARCH("榮",AC51))),$A950&amp;"("&amp;SUBSTITUTE(REPLACE(AC51,1,SEARCH("榮",AC51)-1,""),"榮","")&amp;""&amp;")",""))</f>
        <v/>
      </c>
      <c r="AD950" s="65" t="str">
        <f ca="1">CONCATENATE(IF(AND(LEN(AD949)&gt;=1,AD949&lt;&gt;".",COUNTIF(AD51:AD$73,"*榮*")&gt;0),".",""),IF(AD51="榮",$A950,""),IF(AND(LEN(AD51)&gt;=2,ISNUMBER(SEARCH("榮",AD51))),$A950&amp;"("&amp;SUBSTITUTE(REPLACE(AD51,1,SEARCH("榮",AD51)-1,""),"榮","")&amp;""&amp;")",""))</f>
        <v/>
      </c>
      <c r="AE950" s="65" t="str">
        <f ca="1">CONCATENATE(IF(AND(LEN(AE949)&gt;=1,AE949&lt;&gt;".",COUNTIF(AE51:AE$73,"*榮*")&gt;0),".",""),IF(AE51="榮",$A950,""),IF(AND(LEN(AE51)&gt;=2,ISNUMBER(SEARCH("榮",AE51))),$A950&amp;"("&amp;SUBSTITUTE(REPLACE(AE51,1,SEARCH("榮",AE51)-1,""),"榮","")&amp;""&amp;")",""))</f>
        <v/>
      </c>
      <c r="AF950" s="65" t="str">
        <f ca="1">CONCATENATE(IF(AND(LEN(AF949)&gt;=1,AF949&lt;&gt;".",COUNTIF(AF51:AF$73,"*榮*")&gt;0),".",""),IF(AF51="榮",$A950,""),IF(AND(LEN(AF51)&gt;=2,ISNUMBER(SEARCH("榮",AF51))),$A950&amp;"("&amp;SUBSTITUTE(REPLACE(AF51,1,SEARCH("榮",AF51)-1,""),"榮","")&amp;""&amp;")",""))</f>
        <v/>
      </c>
      <c r="AG950" s="65" t="str">
        <f ca="1">CONCATENATE(IF(AND(LEN(AG949)&gt;=1,AG949&lt;&gt;".",COUNTIF(AG51:AG$73,"*榮*")&gt;0),".",""),IF(AG51="榮",$A950,""),IF(AND(LEN(AG51)&gt;=2,ISNUMBER(SEARCH("榮",AG51))),$A950&amp;"("&amp;SUBSTITUTE(REPLACE(AG51,1,SEARCH("榮",AG51)-1,""),"榮","")&amp;""&amp;")",""))</f>
        <v/>
      </c>
      <c r="AH950" s="65"/>
      <c r="AI950" s="65"/>
      <c r="AJ950" s="65"/>
    </row>
    <row r="951" spans="1:36">
      <c r="A951" s="65">
        <f t="shared" si="76"/>
        <v>51</v>
      </c>
      <c r="B951" s="65" t="str">
        <f t="shared" si="76"/>
        <v>楊瑞麟</v>
      </c>
      <c r="C951" s="65" t="str">
        <f ca="1">CONCATENATE(IF(AND(LEN(C950)&gt;=1,C950&lt;&gt;".",COUNTIF(C52:C$73,"*榮*")&gt;0),".",""),IF(C52="榮",$A951,""),IF(AND(LEN(C52)&gt;=2,ISNUMBER(SEARCH("榮",C52))),$A951&amp;"("&amp;SUBSTITUTE(REPLACE(C52,1,SEARCH("榮",C52)-1,""),"榮","")&amp;""&amp;")",""))</f>
        <v/>
      </c>
      <c r="D951" s="65" t="str">
        <f ca="1">CONCATENATE(IF(AND(LEN(D950)&gt;=1,D950&lt;&gt;".",COUNTIF(D52:D$73,"*榮*")&gt;0),".",""),IF(D52="榮",$A951,""),IF(AND(LEN(D52)&gt;=2,ISNUMBER(SEARCH("榮",D52))),$A951&amp;"("&amp;SUBSTITUTE(REPLACE(D52,1,SEARCH("榮",D52)-1,""),"榮","")&amp;""&amp;")",""))</f>
        <v/>
      </c>
      <c r="E951" s="65" t="str">
        <f ca="1">CONCATENATE(IF(AND(LEN(E950)&gt;=1,E950&lt;&gt;".",COUNTIF(E52:E$73,"*榮*")&gt;0),".",""),IF(E52="榮",$A951,""),IF(AND(LEN(E52)&gt;=2,ISNUMBER(SEARCH("榮",E52))),$A951&amp;"("&amp;SUBSTITUTE(REPLACE(E52,1,SEARCH("榮",E52)-1,""),"榮","")&amp;""&amp;")",""))</f>
        <v/>
      </c>
      <c r="F951" s="65" t="str">
        <f ca="1">CONCATENATE(IF(AND(LEN(F950)&gt;=1,F950&lt;&gt;".",COUNTIF(F52:F$73,"*榮*")&gt;0),".",""),IF(F52="榮",$A951,""),IF(AND(LEN(F52)&gt;=2,ISNUMBER(SEARCH("榮",F52))),$A951&amp;"("&amp;SUBSTITUTE(REPLACE(F52,1,SEARCH("榮",F52)-1,""),"榮","")&amp;""&amp;")",""))</f>
        <v/>
      </c>
      <c r="G951" s="65" t="str">
        <f ca="1">CONCATENATE(IF(AND(LEN(G950)&gt;=1,G950&lt;&gt;".",COUNTIF(G52:G$73,"*榮*")&gt;0),".",""),IF(G52="榮",$A951,""),IF(AND(LEN(G52)&gt;=2,ISNUMBER(SEARCH("榮",G52))),$A951&amp;"("&amp;SUBSTITUTE(REPLACE(G52,1,SEARCH("榮",G52)-1,""),"榮","")&amp;""&amp;")",""))</f>
        <v/>
      </c>
      <c r="H951" s="65" t="str">
        <f ca="1">CONCATENATE(IF(AND(LEN(H950)&gt;=1,H950&lt;&gt;".",COUNTIF(H52:H$73,"*榮*")&gt;0),".",""),IF(H52="榮",$A951,""),IF(AND(LEN(H52)&gt;=2,ISNUMBER(SEARCH("榮",H52))),$A951&amp;"("&amp;SUBSTITUTE(REPLACE(H52,1,SEARCH("榮",H52)-1,""),"榮","")&amp;""&amp;")",""))</f>
        <v/>
      </c>
      <c r="I951" s="65" t="str">
        <f ca="1">CONCATENATE(IF(AND(LEN(I950)&gt;=1,I950&lt;&gt;".",COUNTIF(I52:I$73,"*榮*")&gt;0),".",""),IF(I52="榮",$A951,""),IF(AND(LEN(I52)&gt;=2,ISNUMBER(SEARCH("榮",I52))),$A951&amp;"("&amp;SUBSTITUTE(REPLACE(I52,1,SEARCH("榮",I52)-1,""),"榮","")&amp;""&amp;")",""))</f>
        <v/>
      </c>
      <c r="J951" s="65" t="str">
        <f ca="1">CONCATENATE(IF(AND(LEN(J950)&gt;=1,J950&lt;&gt;".",COUNTIF(J52:J$73,"*榮*")&gt;0),".",""),IF(J52="榮",$A951,""),IF(AND(LEN(J52)&gt;=2,ISNUMBER(SEARCH("榮",J52))),$A951&amp;"("&amp;SUBSTITUTE(REPLACE(J52,1,SEARCH("榮",J52)-1,""),"榮","")&amp;""&amp;")",""))</f>
        <v/>
      </c>
      <c r="K951" s="65" t="str">
        <f ca="1">CONCATENATE(IF(AND(LEN(K950)&gt;=1,K950&lt;&gt;".",COUNTIF(K52:K$73,"*榮*")&gt;0),".",""),IF(K52="榮",$A951,""),IF(AND(LEN(K52)&gt;=2,ISNUMBER(SEARCH("榮",K52))),$A951&amp;"("&amp;SUBSTITUTE(REPLACE(K52,1,SEARCH("榮",K52)-1,""),"榮","")&amp;""&amp;")",""))</f>
        <v/>
      </c>
      <c r="L951" s="65" t="str">
        <f ca="1">CONCATENATE(IF(AND(LEN(L950)&gt;=1,L950&lt;&gt;".",COUNTIF(L52:L$73,"*榮*")&gt;0),".",""),IF(L52="榮",$A951,""),IF(AND(LEN(L52)&gt;=2,ISNUMBER(SEARCH("榮",L52))),$A951&amp;"("&amp;SUBSTITUTE(REPLACE(L52,1,SEARCH("榮",L52)-1,""),"榮","")&amp;""&amp;")",""))</f>
        <v/>
      </c>
      <c r="M951" s="65" t="str">
        <f ca="1">CONCATENATE(IF(AND(LEN(M950)&gt;=1,M950&lt;&gt;".",COUNTIF(M52:M$73,"*榮*")&gt;0),".",""),IF(M52="榮",$A951,""),IF(AND(LEN(M52)&gt;=2,ISNUMBER(SEARCH("榮",M52))),$A951&amp;"("&amp;SUBSTITUTE(REPLACE(M52,1,SEARCH("榮",M52)-1,""),"榮","")&amp;""&amp;")",""))</f>
        <v/>
      </c>
      <c r="N951" s="65" t="str">
        <f ca="1">CONCATENATE(IF(AND(LEN(N950)&gt;=1,N950&lt;&gt;".",COUNTIF(N52:N$73,"*榮*")&gt;0),".",""),IF(N52="榮",$A951,""),IF(AND(LEN(N52)&gt;=2,ISNUMBER(SEARCH("榮",N52))),$A951&amp;"("&amp;SUBSTITUTE(REPLACE(N52,1,SEARCH("榮",N52)-1,""),"榮","")&amp;""&amp;")",""))</f>
        <v/>
      </c>
      <c r="O951" s="65" t="str">
        <f ca="1">CONCATENATE(IF(AND(LEN(O950)&gt;=1,O950&lt;&gt;".",COUNTIF(O52:O$73,"*榮*")&gt;0),".",""),IF(O52="榮",$A951,""),IF(AND(LEN(O52)&gt;=2,ISNUMBER(SEARCH("榮",O52))),$A951&amp;"("&amp;SUBSTITUTE(REPLACE(O52,1,SEARCH("榮",O52)-1,""),"榮","")&amp;""&amp;")",""))</f>
        <v/>
      </c>
      <c r="P951" s="65" t="str">
        <f ca="1">CONCATENATE(IF(AND(LEN(P950)&gt;=1,P950&lt;&gt;".",COUNTIF(P52:P$73,"*榮*")&gt;0),".",""),IF(P52="榮",$A951,""),IF(AND(LEN(P52)&gt;=2,ISNUMBER(SEARCH("榮",P52))),$A951&amp;"("&amp;SUBSTITUTE(REPLACE(P52,1,SEARCH("榮",P52)-1,""),"榮","")&amp;""&amp;")",""))</f>
        <v/>
      </c>
      <c r="Q951" s="65" t="str">
        <f ca="1">CONCATENATE(IF(AND(LEN(Q950)&gt;=1,Q950&lt;&gt;".",COUNTIF(Q52:Q$73,"*榮*")&gt;0),".",""),IF(Q52="榮",$A951,""),IF(AND(LEN(Q52)&gt;=2,ISNUMBER(SEARCH("榮",Q52))),$A951&amp;"("&amp;SUBSTITUTE(REPLACE(Q52,1,SEARCH("榮",Q52)-1,""),"榮","")&amp;""&amp;")",""))</f>
        <v/>
      </c>
      <c r="R951" s="65" t="str">
        <f ca="1">CONCATENATE(IF(AND(LEN(R950)&gt;=1,R950&lt;&gt;".",COUNTIF(R52:R$73,"*榮*")&gt;0),".",""),IF(R52="榮",$A951,""),IF(AND(LEN(R52)&gt;=2,ISNUMBER(SEARCH("榮",R52))),$A951&amp;"("&amp;SUBSTITUTE(REPLACE(R52,1,SEARCH("榮",R52)-1,""),"榮","")&amp;""&amp;")",""))</f>
        <v/>
      </c>
      <c r="S951" s="65" t="str">
        <f ca="1">CONCATENATE(IF(AND(LEN(S950)&gt;=1,S950&lt;&gt;".",COUNTIF(S52:S$73,"*榮*")&gt;0),".",""),IF(S52="榮",$A951,""),IF(AND(LEN(S52)&gt;=2,ISNUMBER(SEARCH("榮",S52))),$A951&amp;"("&amp;SUBSTITUTE(REPLACE(S52,1,SEARCH("榮",S52)-1,""),"榮","")&amp;""&amp;")",""))</f>
        <v/>
      </c>
      <c r="T951" s="65" t="str">
        <f ca="1">CONCATENATE(IF(AND(LEN(T950)&gt;=1,T950&lt;&gt;".",COUNTIF(T52:T$73,"*榮*")&gt;0),".",""),IF(T52="榮",$A951,""),IF(AND(LEN(T52)&gt;=2,ISNUMBER(SEARCH("榮",T52))),$A951&amp;"("&amp;SUBSTITUTE(REPLACE(T52,1,SEARCH("榮",T52)-1,""),"榮","")&amp;""&amp;")",""))</f>
        <v/>
      </c>
      <c r="U951" s="65" t="str">
        <f ca="1">CONCATENATE(IF(AND(LEN(U950)&gt;=1,U950&lt;&gt;".",COUNTIF(U52:U$73,"*榮*")&gt;0),".",""),IF(U52="榮",$A951,""),IF(AND(LEN(U52)&gt;=2,ISNUMBER(SEARCH("榮",U52))),$A951&amp;"("&amp;SUBSTITUTE(REPLACE(U52,1,SEARCH("榮",U52)-1,""),"榮","")&amp;""&amp;")",""))</f>
        <v/>
      </c>
      <c r="V951" s="65" t="str">
        <f ca="1">CONCATENATE(IF(AND(LEN(V950)&gt;=1,V950&lt;&gt;".",COUNTIF(V52:V$73,"*榮*")&gt;0),".",""),IF(V52="榮",$A951,""),IF(AND(LEN(V52)&gt;=2,ISNUMBER(SEARCH("榮",V52))),$A951&amp;"("&amp;SUBSTITUTE(REPLACE(V52,1,SEARCH("榮",V52)-1,""),"榮","")&amp;""&amp;")",""))</f>
        <v/>
      </c>
      <c r="W951" s="65" t="str">
        <f ca="1">CONCATENATE(IF(AND(LEN(W950)&gt;=1,W950&lt;&gt;".",COUNTIF(W52:W$73,"*榮*")&gt;0),".",""),IF(W52="榮",$A951,""),IF(AND(LEN(W52)&gt;=2,ISNUMBER(SEARCH("榮",W52))),$A951&amp;"("&amp;SUBSTITUTE(REPLACE(W52,1,SEARCH("榮",W52)-1,""),"榮","")&amp;""&amp;")",""))</f>
        <v/>
      </c>
      <c r="X951" s="65" t="str">
        <f ca="1">CONCATENATE(IF(AND(LEN(X950)&gt;=1,X950&lt;&gt;".",COUNTIF(X52:X$73,"*榮*")&gt;0),".",""),IF(X52="榮",$A951,""),IF(AND(LEN(X52)&gt;=2,ISNUMBER(SEARCH("榮",X52))),$A951&amp;"("&amp;SUBSTITUTE(REPLACE(X52,1,SEARCH("榮",X52)-1,""),"榮","")&amp;""&amp;")",""))</f>
        <v/>
      </c>
      <c r="Y951" s="65" t="str">
        <f ca="1">CONCATENATE(IF(AND(LEN(Y950)&gt;=1,Y950&lt;&gt;".",COUNTIF(Y52:Y$73,"*榮*")&gt;0),".",""),IF(Y52="榮",$A951,""),IF(AND(LEN(Y52)&gt;=2,ISNUMBER(SEARCH("榮",Y52))),$A951&amp;"("&amp;SUBSTITUTE(REPLACE(Y52,1,SEARCH("榮",Y52)-1,""),"榮","")&amp;""&amp;")",""))</f>
        <v/>
      </c>
      <c r="Z951" s="65" t="str">
        <f ca="1">CONCATENATE(IF(AND(LEN(Z950)&gt;=1,Z950&lt;&gt;".",COUNTIF(Z52:Z$73,"*榮*")&gt;0),".",""),IF(Z52="榮",$A951,""),IF(AND(LEN(Z52)&gt;=2,ISNUMBER(SEARCH("榮",Z52))),$A951&amp;"("&amp;SUBSTITUTE(REPLACE(Z52,1,SEARCH("榮",Z52)-1,""),"榮","")&amp;""&amp;")",""))</f>
        <v/>
      </c>
      <c r="AA951" s="65" t="str">
        <f ca="1">CONCATENATE(IF(AND(LEN(AA950)&gt;=1,AA950&lt;&gt;".",COUNTIF(AA52:AA$73,"*榮*")&gt;0),".",""),IF(AA52="榮",$A951,""),IF(AND(LEN(AA52)&gt;=2,ISNUMBER(SEARCH("榮",AA52))),$A951&amp;"("&amp;SUBSTITUTE(REPLACE(AA52,1,SEARCH("榮",AA52)-1,""),"榮","")&amp;""&amp;")",""))</f>
        <v/>
      </c>
      <c r="AB951" s="65" t="str">
        <f ca="1">CONCATENATE(IF(AND(LEN(AB950)&gt;=1,AB950&lt;&gt;".",COUNTIF(AB52:AB$73,"*榮*")&gt;0),".",""),IF(AB52="榮",$A951,""),IF(AND(LEN(AB52)&gt;=2,ISNUMBER(SEARCH("榮",AB52))),$A951&amp;"("&amp;SUBSTITUTE(REPLACE(AB52,1,SEARCH("榮",AB52)-1,""),"榮","")&amp;""&amp;")",""))</f>
        <v/>
      </c>
      <c r="AC951" s="65" t="str">
        <f ca="1">CONCATENATE(IF(AND(LEN(AC950)&gt;=1,AC950&lt;&gt;".",COUNTIF(AC52:AC$73,"*榮*")&gt;0),".",""),IF(AC52="榮",$A951,""),IF(AND(LEN(AC52)&gt;=2,ISNUMBER(SEARCH("榮",AC52))),$A951&amp;"("&amp;SUBSTITUTE(REPLACE(AC52,1,SEARCH("榮",AC52)-1,""),"榮","")&amp;""&amp;")",""))</f>
        <v/>
      </c>
      <c r="AD951" s="65" t="str">
        <f ca="1">CONCATENATE(IF(AND(LEN(AD950)&gt;=1,AD950&lt;&gt;".",COUNTIF(AD52:AD$73,"*榮*")&gt;0),".",""),IF(AD52="榮",$A951,""),IF(AND(LEN(AD52)&gt;=2,ISNUMBER(SEARCH("榮",AD52))),$A951&amp;"("&amp;SUBSTITUTE(REPLACE(AD52,1,SEARCH("榮",AD52)-1,""),"榮","")&amp;""&amp;")",""))</f>
        <v/>
      </c>
      <c r="AE951" s="65" t="str">
        <f ca="1">CONCATENATE(IF(AND(LEN(AE950)&gt;=1,AE950&lt;&gt;".",COUNTIF(AE52:AE$73,"*榮*")&gt;0),".",""),IF(AE52="榮",$A951,""),IF(AND(LEN(AE52)&gt;=2,ISNUMBER(SEARCH("榮",AE52))),$A951&amp;"("&amp;SUBSTITUTE(REPLACE(AE52,1,SEARCH("榮",AE52)-1,""),"榮","")&amp;""&amp;")",""))</f>
        <v/>
      </c>
      <c r="AF951" s="65" t="str">
        <f ca="1">CONCATENATE(IF(AND(LEN(AF950)&gt;=1,AF950&lt;&gt;".",COUNTIF(AF52:AF$73,"*榮*")&gt;0),".",""),IF(AF52="榮",$A951,""),IF(AND(LEN(AF52)&gt;=2,ISNUMBER(SEARCH("榮",AF52))),$A951&amp;"("&amp;SUBSTITUTE(REPLACE(AF52,1,SEARCH("榮",AF52)-1,""),"榮","")&amp;""&amp;")",""))</f>
        <v/>
      </c>
      <c r="AG951" s="65" t="str">
        <f ca="1">CONCATENATE(IF(AND(LEN(AG950)&gt;=1,AG950&lt;&gt;".",COUNTIF(AG52:AG$73,"*榮*")&gt;0),".",""),IF(AG52="榮",$A951,""),IF(AND(LEN(AG52)&gt;=2,ISNUMBER(SEARCH("榮",AG52))),$A951&amp;"("&amp;SUBSTITUTE(REPLACE(AG52,1,SEARCH("榮",AG52)-1,""),"榮","")&amp;""&amp;")",""))</f>
        <v/>
      </c>
      <c r="AH951" s="65"/>
      <c r="AI951" s="65"/>
      <c r="AJ951" s="65"/>
    </row>
    <row r="952" spans="1:36">
      <c r="A952" s="65">
        <f t="shared" si="76"/>
        <v>52</v>
      </c>
      <c r="B952" s="65" t="str">
        <f t="shared" si="76"/>
        <v>林晉弘</v>
      </c>
      <c r="C952" s="65" t="str">
        <f ca="1">CONCATENATE(IF(AND(LEN(C951)&gt;=1,C951&lt;&gt;".",COUNTIF(C53:C$73,"*榮*")&gt;0),".",""),IF(C53="榮",$A952,""),IF(AND(LEN(C53)&gt;=2,ISNUMBER(SEARCH("榮",C53))),$A952&amp;"("&amp;SUBSTITUTE(REPLACE(C53,1,SEARCH("榮",C53)-1,""),"榮","")&amp;""&amp;")",""))</f>
        <v/>
      </c>
      <c r="D952" s="65" t="str">
        <f ca="1">CONCATENATE(IF(AND(LEN(D951)&gt;=1,D951&lt;&gt;".",COUNTIF(D53:D$73,"*榮*")&gt;0),".",""),IF(D53="榮",$A952,""),IF(AND(LEN(D53)&gt;=2,ISNUMBER(SEARCH("榮",D53))),$A952&amp;"("&amp;SUBSTITUTE(REPLACE(D53,1,SEARCH("榮",D53)-1,""),"榮","")&amp;""&amp;")",""))</f>
        <v/>
      </c>
      <c r="E952" s="65" t="str">
        <f ca="1">CONCATENATE(IF(AND(LEN(E951)&gt;=1,E951&lt;&gt;".",COUNTIF(E53:E$73,"*榮*")&gt;0),".",""),IF(E53="榮",$A952,""),IF(AND(LEN(E53)&gt;=2,ISNUMBER(SEARCH("榮",E53))),$A952&amp;"("&amp;SUBSTITUTE(REPLACE(E53,1,SEARCH("榮",E53)-1,""),"榮","")&amp;""&amp;")",""))</f>
        <v/>
      </c>
      <c r="F952" s="65" t="str">
        <f ca="1">CONCATENATE(IF(AND(LEN(F951)&gt;=1,F951&lt;&gt;".",COUNTIF(F53:F$73,"*榮*")&gt;0),".",""),IF(F53="榮",$A952,""),IF(AND(LEN(F53)&gt;=2,ISNUMBER(SEARCH("榮",F53))),$A952&amp;"("&amp;SUBSTITUTE(REPLACE(F53,1,SEARCH("榮",F53)-1,""),"榮","")&amp;""&amp;")",""))</f>
        <v/>
      </c>
      <c r="G952" s="65" t="str">
        <f ca="1">CONCATENATE(IF(AND(LEN(G951)&gt;=1,G951&lt;&gt;".",COUNTIF(G53:G$73,"*榮*")&gt;0),".",""),IF(G53="榮",$A952,""),IF(AND(LEN(G53)&gt;=2,ISNUMBER(SEARCH("榮",G53))),$A952&amp;"("&amp;SUBSTITUTE(REPLACE(G53,1,SEARCH("榮",G53)-1,""),"榮","")&amp;""&amp;")",""))</f>
        <v/>
      </c>
      <c r="H952" s="65" t="str">
        <f ca="1">CONCATENATE(IF(AND(LEN(H951)&gt;=1,H951&lt;&gt;".",COUNTIF(H53:H$73,"*榮*")&gt;0),".",""),IF(H53="榮",$A952,""),IF(AND(LEN(H53)&gt;=2,ISNUMBER(SEARCH("榮",H53))),$A952&amp;"("&amp;SUBSTITUTE(REPLACE(H53,1,SEARCH("榮",H53)-1,""),"榮","")&amp;""&amp;")",""))</f>
        <v/>
      </c>
      <c r="I952" s="65" t="str">
        <f ca="1">CONCATENATE(IF(AND(LEN(I951)&gt;=1,I951&lt;&gt;".",COUNTIF(I53:I$73,"*榮*")&gt;0),".",""),IF(I53="榮",$A952,""),IF(AND(LEN(I53)&gt;=2,ISNUMBER(SEARCH("榮",I53))),$A952&amp;"("&amp;SUBSTITUTE(REPLACE(I53,1,SEARCH("榮",I53)-1,""),"榮","")&amp;""&amp;")",""))</f>
        <v/>
      </c>
      <c r="J952" s="65" t="str">
        <f ca="1">CONCATENATE(IF(AND(LEN(J951)&gt;=1,J951&lt;&gt;".",COUNTIF(J53:J$73,"*榮*")&gt;0),".",""),IF(J53="榮",$A952,""),IF(AND(LEN(J53)&gt;=2,ISNUMBER(SEARCH("榮",J53))),$A952&amp;"("&amp;SUBSTITUTE(REPLACE(J53,1,SEARCH("榮",J53)-1,""),"榮","")&amp;""&amp;")",""))</f>
        <v/>
      </c>
      <c r="K952" s="65" t="str">
        <f ca="1">CONCATENATE(IF(AND(LEN(K951)&gt;=1,K951&lt;&gt;".",COUNTIF(K53:K$73,"*榮*")&gt;0),".",""),IF(K53="榮",$A952,""),IF(AND(LEN(K53)&gt;=2,ISNUMBER(SEARCH("榮",K53))),$A952&amp;"("&amp;SUBSTITUTE(REPLACE(K53,1,SEARCH("榮",K53)-1,""),"榮","")&amp;""&amp;")",""))</f>
        <v/>
      </c>
      <c r="L952" s="65" t="str">
        <f ca="1">CONCATENATE(IF(AND(LEN(L951)&gt;=1,L951&lt;&gt;".",COUNTIF(L53:L$73,"*榮*")&gt;0),".",""),IF(L53="榮",$A952,""),IF(AND(LEN(L53)&gt;=2,ISNUMBER(SEARCH("榮",L53))),$A952&amp;"("&amp;SUBSTITUTE(REPLACE(L53,1,SEARCH("榮",L53)-1,""),"榮","")&amp;""&amp;")",""))</f>
        <v/>
      </c>
      <c r="M952" s="65" t="str">
        <f ca="1">CONCATENATE(IF(AND(LEN(M951)&gt;=1,M951&lt;&gt;".",COUNTIF(M53:M$73,"*榮*")&gt;0),".",""),IF(M53="榮",$A952,""),IF(AND(LEN(M53)&gt;=2,ISNUMBER(SEARCH("榮",M53))),$A952&amp;"("&amp;SUBSTITUTE(REPLACE(M53,1,SEARCH("榮",M53)-1,""),"榮","")&amp;""&amp;")",""))</f>
        <v/>
      </c>
      <c r="N952" s="65" t="str">
        <f ca="1">CONCATENATE(IF(AND(LEN(N951)&gt;=1,N951&lt;&gt;".",COUNTIF(N53:N$73,"*榮*")&gt;0),".",""),IF(N53="榮",$A952,""),IF(AND(LEN(N53)&gt;=2,ISNUMBER(SEARCH("榮",N53))),$A952&amp;"("&amp;SUBSTITUTE(REPLACE(N53,1,SEARCH("榮",N53)-1,""),"榮","")&amp;""&amp;")",""))</f>
        <v/>
      </c>
      <c r="O952" s="65" t="str">
        <f ca="1">CONCATENATE(IF(AND(LEN(O951)&gt;=1,O951&lt;&gt;".",COUNTIF(O53:O$73,"*榮*")&gt;0),".",""),IF(O53="榮",$A952,""),IF(AND(LEN(O53)&gt;=2,ISNUMBER(SEARCH("榮",O53))),$A952&amp;"("&amp;SUBSTITUTE(REPLACE(O53,1,SEARCH("榮",O53)-1,""),"榮","")&amp;""&amp;")",""))</f>
        <v/>
      </c>
      <c r="P952" s="65" t="str">
        <f ca="1">CONCATENATE(IF(AND(LEN(P951)&gt;=1,P951&lt;&gt;".",COUNTIF(P53:P$73,"*榮*")&gt;0),".",""),IF(P53="榮",$A952,""),IF(AND(LEN(P53)&gt;=2,ISNUMBER(SEARCH("榮",P53))),$A952&amp;"("&amp;SUBSTITUTE(REPLACE(P53,1,SEARCH("榮",P53)-1,""),"榮","")&amp;""&amp;")",""))</f>
        <v/>
      </c>
      <c r="Q952" s="65" t="str">
        <f ca="1">CONCATENATE(IF(AND(LEN(Q951)&gt;=1,Q951&lt;&gt;".",COUNTIF(Q53:Q$73,"*榮*")&gt;0),".",""),IF(Q53="榮",$A952,""),IF(AND(LEN(Q53)&gt;=2,ISNUMBER(SEARCH("榮",Q53))),$A952&amp;"("&amp;SUBSTITUTE(REPLACE(Q53,1,SEARCH("榮",Q53)-1,""),"榮","")&amp;""&amp;")",""))</f>
        <v/>
      </c>
      <c r="R952" s="65" t="str">
        <f ca="1">CONCATENATE(IF(AND(LEN(R951)&gt;=1,R951&lt;&gt;".",COUNTIF(R53:R$73,"*榮*")&gt;0),".",""),IF(R53="榮",$A952,""),IF(AND(LEN(R53)&gt;=2,ISNUMBER(SEARCH("榮",R53))),$A952&amp;"("&amp;SUBSTITUTE(REPLACE(R53,1,SEARCH("榮",R53)-1,""),"榮","")&amp;""&amp;")",""))</f>
        <v/>
      </c>
      <c r="S952" s="65" t="str">
        <f ca="1">CONCATENATE(IF(AND(LEN(S951)&gt;=1,S951&lt;&gt;".",COUNTIF(S53:S$73,"*榮*")&gt;0),".",""),IF(S53="榮",$A952,""),IF(AND(LEN(S53)&gt;=2,ISNUMBER(SEARCH("榮",S53))),$A952&amp;"("&amp;SUBSTITUTE(REPLACE(S53,1,SEARCH("榮",S53)-1,""),"榮","")&amp;""&amp;")",""))</f>
        <v/>
      </c>
      <c r="T952" s="65" t="str">
        <f ca="1">CONCATENATE(IF(AND(LEN(T951)&gt;=1,T951&lt;&gt;".",COUNTIF(T53:T$73,"*榮*")&gt;0),".",""),IF(T53="榮",$A952,""),IF(AND(LEN(T53)&gt;=2,ISNUMBER(SEARCH("榮",T53))),$A952&amp;"("&amp;SUBSTITUTE(REPLACE(T53,1,SEARCH("榮",T53)-1,""),"榮","")&amp;""&amp;")",""))</f>
        <v/>
      </c>
      <c r="U952" s="65" t="str">
        <f ca="1">CONCATENATE(IF(AND(LEN(U951)&gt;=1,U951&lt;&gt;".",COUNTIF(U53:U$73,"*榮*")&gt;0),".",""),IF(U53="榮",$A952,""),IF(AND(LEN(U53)&gt;=2,ISNUMBER(SEARCH("榮",U53))),$A952&amp;"("&amp;SUBSTITUTE(REPLACE(U53,1,SEARCH("榮",U53)-1,""),"榮","")&amp;""&amp;")",""))</f>
        <v/>
      </c>
      <c r="V952" s="65" t="str">
        <f ca="1">CONCATENATE(IF(AND(LEN(V951)&gt;=1,V951&lt;&gt;".",COUNTIF(V53:V$73,"*榮*")&gt;0),".",""),IF(V53="榮",$A952,""),IF(AND(LEN(V53)&gt;=2,ISNUMBER(SEARCH("榮",V53))),$A952&amp;"("&amp;SUBSTITUTE(REPLACE(V53,1,SEARCH("榮",V53)-1,""),"榮","")&amp;""&amp;")",""))</f>
        <v/>
      </c>
      <c r="W952" s="65" t="str">
        <f ca="1">CONCATENATE(IF(AND(LEN(W951)&gt;=1,W951&lt;&gt;".",COUNTIF(W53:W$73,"*榮*")&gt;0),".",""),IF(W53="榮",$A952,""),IF(AND(LEN(W53)&gt;=2,ISNUMBER(SEARCH("榮",W53))),$A952&amp;"("&amp;SUBSTITUTE(REPLACE(W53,1,SEARCH("榮",W53)-1,""),"榮","")&amp;""&amp;")",""))</f>
        <v/>
      </c>
      <c r="X952" s="65" t="str">
        <f ca="1">CONCATENATE(IF(AND(LEN(X951)&gt;=1,X951&lt;&gt;".",COUNTIF(X53:X$73,"*榮*")&gt;0),".",""),IF(X53="榮",$A952,""),IF(AND(LEN(X53)&gt;=2,ISNUMBER(SEARCH("榮",X53))),$A952&amp;"("&amp;SUBSTITUTE(REPLACE(X53,1,SEARCH("榮",X53)-1,""),"榮","")&amp;""&amp;")",""))</f>
        <v/>
      </c>
      <c r="Y952" s="65" t="str">
        <f ca="1">CONCATENATE(IF(AND(LEN(Y951)&gt;=1,Y951&lt;&gt;".",COUNTIF(Y53:Y$73,"*榮*")&gt;0),".",""),IF(Y53="榮",$A952,""),IF(AND(LEN(Y53)&gt;=2,ISNUMBER(SEARCH("榮",Y53))),$A952&amp;"("&amp;SUBSTITUTE(REPLACE(Y53,1,SEARCH("榮",Y53)-1,""),"榮","")&amp;""&amp;")",""))</f>
        <v/>
      </c>
      <c r="Z952" s="65" t="str">
        <f ca="1">CONCATENATE(IF(AND(LEN(Z951)&gt;=1,Z951&lt;&gt;".",COUNTIF(Z53:Z$73,"*榮*")&gt;0),".",""),IF(Z53="榮",$A952,""),IF(AND(LEN(Z53)&gt;=2,ISNUMBER(SEARCH("榮",Z53))),$A952&amp;"("&amp;SUBSTITUTE(REPLACE(Z53,1,SEARCH("榮",Z53)-1,""),"榮","")&amp;""&amp;")",""))</f>
        <v/>
      </c>
      <c r="AA952" s="65" t="str">
        <f ca="1">CONCATENATE(IF(AND(LEN(AA951)&gt;=1,AA951&lt;&gt;".",COUNTIF(AA53:AA$73,"*榮*")&gt;0),".",""),IF(AA53="榮",$A952,""),IF(AND(LEN(AA53)&gt;=2,ISNUMBER(SEARCH("榮",AA53))),$A952&amp;"("&amp;SUBSTITUTE(REPLACE(AA53,1,SEARCH("榮",AA53)-1,""),"榮","")&amp;""&amp;")",""))</f>
        <v/>
      </c>
      <c r="AB952" s="65" t="str">
        <f ca="1">CONCATENATE(IF(AND(LEN(AB951)&gt;=1,AB951&lt;&gt;".",COUNTIF(AB53:AB$73,"*榮*")&gt;0),".",""),IF(AB53="榮",$A952,""),IF(AND(LEN(AB53)&gt;=2,ISNUMBER(SEARCH("榮",AB53))),$A952&amp;"("&amp;SUBSTITUTE(REPLACE(AB53,1,SEARCH("榮",AB53)-1,""),"榮","")&amp;""&amp;")",""))</f>
        <v/>
      </c>
      <c r="AC952" s="65" t="str">
        <f ca="1">CONCATENATE(IF(AND(LEN(AC951)&gt;=1,AC951&lt;&gt;".",COUNTIF(AC53:AC$73,"*榮*")&gt;0),".",""),IF(AC53="榮",$A952,""),IF(AND(LEN(AC53)&gt;=2,ISNUMBER(SEARCH("榮",AC53))),$A952&amp;"("&amp;SUBSTITUTE(REPLACE(AC53,1,SEARCH("榮",AC53)-1,""),"榮","")&amp;""&amp;")",""))</f>
        <v/>
      </c>
      <c r="AD952" s="65" t="str">
        <f ca="1">CONCATENATE(IF(AND(LEN(AD951)&gt;=1,AD951&lt;&gt;".",COUNTIF(AD53:AD$73,"*榮*")&gt;0),".",""),IF(AD53="榮",$A952,""),IF(AND(LEN(AD53)&gt;=2,ISNUMBER(SEARCH("榮",AD53))),$A952&amp;"("&amp;SUBSTITUTE(REPLACE(AD53,1,SEARCH("榮",AD53)-1,""),"榮","")&amp;""&amp;")",""))</f>
        <v/>
      </c>
      <c r="AE952" s="65" t="str">
        <f ca="1">CONCATENATE(IF(AND(LEN(AE951)&gt;=1,AE951&lt;&gt;".",COUNTIF(AE53:AE$73,"*榮*")&gt;0),".",""),IF(AE53="榮",$A952,""),IF(AND(LEN(AE53)&gt;=2,ISNUMBER(SEARCH("榮",AE53))),$A952&amp;"("&amp;SUBSTITUTE(REPLACE(AE53,1,SEARCH("榮",AE53)-1,""),"榮","")&amp;""&amp;")",""))</f>
        <v/>
      </c>
      <c r="AF952" s="65" t="str">
        <f ca="1">CONCATENATE(IF(AND(LEN(AF951)&gt;=1,AF951&lt;&gt;".",COUNTIF(AF53:AF$73,"*榮*")&gt;0),".",""),IF(AF53="榮",$A952,""),IF(AND(LEN(AF53)&gt;=2,ISNUMBER(SEARCH("榮",AF53))),$A952&amp;"("&amp;SUBSTITUTE(REPLACE(AF53,1,SEARCH("榮",AF53)-1,""),"榮","")&amp;""&amp;")",""))</f>
        <v/>
      </c>
      <c r="AG952" s="65" t="str">
        <f ca="1">CONCATENATE(IF(AND(LEN(AG951)&gt;=1,AG951&lt;&gt;".",COUNTIF(AG53:AG$73,"*榮*")&gt;0),".",""),IF(AG53="榮",$A952,""),IF(AND(LEN(AG53)&gt;=2,ISNUMBER(SEARCH("榮",AG53))),$A952&amp;"("&amp;SUBSTITUTE(REPLACE(AG53,1,SEARCH("榮",AG53)-1,""),"榮","")&amp;""&amp;")",""))</f>
        <v/>
      </c>
      <c r="AH952" s="65"/>
      <c r="AI952" s="65"/>
      <c r="AJ952" s="65"/>
    </row>
    <row r="953" spans="1:36">
      <c r="A953" s="65">
        <f t="shared" si="76"/>
        <v>53</v>
      </c>
      <c r="B953" s="65" t="str">
        <f t="shared" si="76"/>
        <v>蔡政倫</v>
      </c>
      <c r="C953" s="65" t="str">
        <f ca="1">CONCATENATE(IF(AND(LEN(C952)&gt;=1,C952&lt;&gt;".",COUNTIF(C54:C$73,"*榮*")&gt;0),".",""),IF(C54="榮",$A953,""),IF(AND(LEN(C54)&gt;=2,ISNUMBER(SEARCH("榮",C54))),$A953&amp;"("&amp;SUBSTITUTE(REPLACE(C54,1,SEARCH("榮",C54)-1,""),"榮","")&amp;""&amp;")",""))</f>
        <v/>
      </c>
      <c r="D953" s="65" t="str">
        <f ca="1">CONCATENATE(IF(AND(LEN(D952)&gt;=1,D952&lt;&gt;".",COUNTIF(D54:D$73,"*榮*")&gt;0),".",""),IF(D54="榮",$A953,""),IF(AND(LEN(D54)&gt;=2,ISNUMBER(SEARCH("榮",D54))),$A953&amp;"("&amp;SUBSTITUTE(REPLACE(D54,1,SEARCH("榮",D54)-1,""),"榮","")&amp;""&amp;")",""))</f>
        <v/>
      </c>
      <c r="E953" s="65" t="str">
        <f ca="1">CONCATENATE(IF(AND(LEN(E952)&gt;=1,E952&lt;&gt;".",COUNTIF(E54:E$73,"*榮*")&gt;0),".",""),IF(E54="榮",$A953,""),IF(AND(LEN(E54)&gt;=2,ISNUMBER(SEARCH("榮",E54))),$A953&amp;"("&amp;SUBSTITUTE(REPLACE(E54,1,SEARCH("榮",E54)-1,""),"榮","")&amp;""&amp;")",""))</f>
        <v/>
      </c>
      <c r="F953" s="65" t="str">
        <f ca="1">CONCATENATE(IF(AND(LEN(F952)&gt;=1,F952&lt;&gt;".",COUNTIF(F54:F$73,"*榮*")&gt;0),".",""),IF(F54="榮",$A953,""),IF(AND(LEN(F54)&gt;=2,ISNUMBER(SEARCH("榮",F54))),$A953&amp;"("&amp;SUBSTITUTE(REPLACE(F54,1,SEARCH("榮",F54)-1,""),"榮","")&amp;""&amp;")",""))</f>
        <v/>
      </c>
      <c r="G953" s="65" t="str">
        <f ca="1">CONCATENATE(IF(AND(LEN(G952)&gt;=1,G952&lt;&gt;".",COUNTIF(G54:G$73,"*榮*")&gt;0),".",""),IF(G54="榮",$A953,""),IF(AND(LEN(G54)&gt;=2,ISNUMBER(SEARCH("榮",G54))),$A953&amp;"("&amp;SUBSTITUTE(REPLACE(G54,1,SEARCH("榮",G54)-1,""),"榮","")&amp;""&amp;")",""))</f>
        <v/>
      </c>
      <c r="H953" s="65" t="str">
        <f ca="1">CONCATENATE(IF(AND(LEN(H952)&gt;=1,H952&lt;&gt;".",COUNTIF(H54:H$73,"*榮*")&gt;0),".",""),IF(H54="榮",$A953,""),IF(AND(LEN(H54)&gt;=2,ISNUMBER(SEARCH("榮",H54))),$A953&amp;"("&amp;SUBSTITUTE(REPLACE(H54,1,SEARCH("榮",H54)-1,""),"榮","")&amp;""&amp;")",""))</f>
        <v/>
      </c>
      <c r="I953" s="65" t="str">
        <f ca="1">CONCATENATE(IF(AND(LEN(I952)&gt;=1,I952&lt;&gt;".",COUNTIF(I54:I$73,"*榮*")&gt;0),".",""),IF(I54="榮",$A953,""),IF(AND(LEN(I54)&gt;=2,ISNUMBER(SEARCH("榮",I54))),$A953&amp;"("&amp;SUBSTITUTE(REPLACE(I54,1,SEARCH("榮",I54)-1,""),"榮","")&amp;""&amp;")",""))</f>
        <v/>
      </c>
      <c r="J953" s="65" t="str">
        <f ca="1">CONCATENATE(IF(AND(LEN(J952)&gt;=1,J952&lt;&gt;".",COUNTIF(J54:J$73,"*榮*")&gt;0),".",""),IF(J54="榮",$A953,""),IF(AND(LEN(J54)&gt;=2,ISNUMBER(SEARCH("榮",J54))),$A953&amp;"("&amp;SUBSTITUTE(REPLACE(J54,1,SEARCH("榮",J54)-1,""),"榮","")&amp;""&amp;")",""))</f>
        <v/>
      </c>
      <c r="K953" s="65" t="str">
        <f ca="1">CONCATENATE(IF(AND(LEN(K952)&gt;=1,K952&lt;&gt;".",COUNTIF(K54:K$73,"*榮*")&gt;0),".",""),IF(K54="榮",$A953,""),IF(AND(LEN(K54)&gt;=2,ISNUMBER(SEARCH("榮",K54))),$A953&amp;"("&amp;SUBSTITUTE(REPLACE(K54,1,SEARCH("榮",K54)-1,""),"榮","")&amp;""&amp;")",""))</f>
        <v/>
      </c>
      <c r="L953" s="65" t="str">
        <f ca="1">CONCATENATE(IF(AND(LEN(L952)&gt;=1,L952&lt;&gt;".",COUNTIF(L54:L$73,"*榮*")&gt;0),".",""),IF(L54="榮",$A953,""),IF(AND(LEN(L54)&gt;=2,ISNUMBER(SEARCH("榮",L54))),$A953&amp;"("&amp;SUBSTITUTE(REPLACE(L54,1,SEARCH("榮",L54)-1,""),"榮","")&amp;""&amp;")",""))</f>
        <v/>
      </c>
      <c r="M953" s="65" t="str">
        <f ca="1">CONCATENATE(IF(AND(LEN(M952)&gt;=1,M952&lt;&gt;".",COUNTIF(M54:M$73,"*榮*")&gt;0),".",""),IF(M54="榮",$A953,""),IF(AND(LEN(M54)&gt;=2,ISNUMBER(SEARCH("榮",M54))),$A953&amp;"("&amp;SUBSTITUTE(REPLACE(M54,1,SEARCH("榮",M54)-1,""),"榮","")&amp;""&amp;")",""))</f>
        <v/>
      </c>
      <c r="N953" s="65" t="str">
        <f ca="1">CONCATENATE(IF(AND(LEN(N952)&gt;=1,N952&lt;&gt;".",COUNTIF(N54:N$73,"*榮*")&gt;0),".",""),IF(N54="榮",$A953,""),IF(AND(LEN(N54)&gt;=2,ISNUMBER(SEARCH("榮",N54))),$A953&amp;"("&amp;SUBSTITUTE(REPLACE(N54,1,SEARCH("榮",N54)-1,""),"榮","")&amp;""&amp;")",""))</f>
        <v/>
      </c>
      <c r="O953" s="65" t="str">
        <f ca="1">CONCATENATE(IF(AND(LEN(O952)&gt;=1,O952&lt;&gt;".",COUNTIF(O54:O$73,"*榮*")&gt;0),".",""),IF(O54="榮",$A953,""),IF(AND(LEN(O54)&gt;=2,ISNUMBER(SEARCH("榮",O54))),$A953&amp;"("&amp;SUBSTITUTE(REPLACE(O54,1,SEARCH("榮",O54)-1,""),"榮","")&amp;""&amp;")",""))</f>
        <v/>
      </c>
      <c r="P953" s="65" t="str">
        <f ca="1">CONCATENATE(IF(AND(LEN(P952)&gt;=1,P952&lt;&gt;".",COUNTIF(P54:P$73,"*榮*")&gt;0),".",""),IF(P54="榮",$A953,""),IF(AND(LEN(P54)&gt;=2,ISNUMBER(SEARCH("榮",P54))),$A953&amp;"("&amp;SUBSTITUTE(REPLACE(P54,1,SEARCH("榮",P54)-1,""),"榮","")&amp;""&amp;")",""))</f>
        <v>53(18-22)</v>
      </c>
      <c r="Q953" s="65" t="str">
        <f ca="1">CONCATENATE(IF(AND(LEN(Q952)&gt;=1,Q952&lt;&gt;".",COUNTIF(Q54:Q$73,"*榮*")&gt;0),".",""),IF(Q54="榮",$A953,""),IF(AND(LEN(Q54)&gt;=2,ISNUMBER(SEARCH("榮",Q54))),$A953&amp;"("&amp;SUBSTITUTE(REPLACE(Q54,1,SEARCH("榮",Q54)-1,""),"榮","")&amp;""&amp;")",""))</f>
        <v/>
      </c>
      <c r="R953" s="65" t="str">
        <f ca="1">CONCATENATE(IF(AND(LEN(R952)&gt;=1,R952&lt;&gt;".",COUNTIF(R54:R$73,"*榮*")&gt;0),".",""),IF(R54="榮",$A953,""),IF(AND(LEN(R54)&gt;=2,ISNUMBER(SEARCH("榮",R54))),$A953&amp;"("&amp;SUBSTITUTE(REPLACE(R54,1,SEARCH("榮",R54)-1,""),"榮","")&amp;""&amp;")",""))</f>
        <v/>
      </c>
      <c r="S953" s="65" t="str">
        <f ca="1">CONCATENATE(IF(AND(LEN(S952)&gt;=1,S952&lt;&gt;".",COUNTIF(S54:S$73,"*榮*")&gt;0),".",""),IF(S54="榮",$A953,""),IF(AND(LEN(S54)&gt;=2,ISNUMBER(SEARCH("榮",S54))),$A953&amp;"("&amp;SUBSTITUTE(REPLACE(S54,1,SEARCH("榮",S54)-1,""),"榮","")&amp;""&amp;")",""))</f>
        <v/>
      </c>
      <c r="T953" s="65" t="str">
        <f ca="1">CONCATENATE(IF(AND(LEN(T952)&gt;=1,T952&lt;&gt;".",COUNTIF(T54:T$73,"*榮*")&gt;0),".",""),IF(T54="榮",$A953,""),IF(AND(LEN(T54)&gt;=2,ISNUMBER(SEARCH("榮",T54))),$A953&amp;"("&amp;SUBSTITUTE(REPLACE(T54,1,SEARCH("榮",T54)-1,""),"榮","")&amp;""&amp;")",""))</f>
        <v/>
      </c>
      <c r="U953" s="65" t="str">
        <f ca="1">CONCATENATE(IF(AND(LEN(U952)&gt;=1,U952&lt;&gt;".",COUNTIF(U54:U$73,"*榮*")&gt;0),".",""),IF(U54="榮",$A953,""),IF(AND(LEN(U54)&gt;=2,ISNUMBER(SEARCH("榮",U54))),$A953&amp;"("&amp;SUBSTITUTE(REPLACE(U54,1,SEARCH("榮",U54)-1,""),"榮","")&amp;""&amp;")",""))</f>
        <v/>
      </c>
      <c r="V953" s="65" t="str">
        <f ca="1">CONCATENATE(IF(AND(LEN(V952)&gt;=1,V952&lt;&gt;".",COUNTIF(V54:V$73,"*榮*")&gt;0),".",""),IF(V54="榮",$A953,""),IF(AND(LEN(V54)&gt;=2,ISNUMBER(SEARCH("榮",V54))),$A953&amp;"("&amp;SUBSTITUTE(REPLACE(V54,1,SEARCH("榮",V54)-1,""),"榮","")&amp;""&amp;")",""))</f>
        <v/>
      </c>
      <c r="W953" s="65" t="str">
        <f ca="1">CONCATENATE(IF(AND(LEN(W952)&gt;=1,W952&lt;&gt;".",COUNTIF(W54:W$73,"*榮*")&gt;0),".",""),IF(W54="榮",$A953,""),IF(AND(LEN(W54)&gt;=2,ISNUMBER(SEARCH("榮",W54))),$A953&amp;"("&amp;SUBSTITUTE(REPLACE(W54,1,SEARCH("榮",W54)-1,""),"榮","")&amp;""&amp;")",""))</f>
        <v/>
      </c>
      <c r="X953" s="65" t="str">
        <f ca="1">CONCATENATE(IF(AND(LEN(X952)&gt;=1,X952&lt;&gt;".",COUNTIF(X54:X$73,"*榮*")&gt;0),".",""),IF(X54="榮",$A953,""),IF(AND(LEN(X54)&gt;=2,ISNUMBER(SEARCH("榮",X54))),$A953&amp;"("&amp;SUBSTITUTE(REPLACE(X54,1,SEARCH("榮",X54)-1,""),"榮","")&amp;""&amp;")",""))</f>
        <v/>
      </c>
      <c r="Y953" s="65" t="str">
        <f ca="1">CONCATENATE(IF(AND(LEN(Y952)&gt;=1,Y952&lt;&gt;".",COUNTIF(Y54:Y$73,"*榮*")&gt;0),".",""),IF(Y54="榮",$A953,""),IF(AND(LEN(Y54)&gt;=2,ISNUMBER(SEARCH("榮",Y54))),$A953&amp;"("&amp;SUBSTITUTE(REPLACE(Y54,1,SEARCH("榮",Y54)-1,""),"榮","")&amp;""&amp;")",""))</f>
        <v/>
      </c>
      <c r="Z953" s="65" t="str">
        <f ca="1">CONCATENATE(IF(AND(LEN(Z952)&gt;=1,Z952&lt;&gt;".",COUNTIF(Z54:Z$73,"*榮*")&gt;0),".",""),IF(Z54="榮",$A953,""),IF(AND(LEN(Z54)&gt;=2,ISNUMBER(SEARCH("榮",Z54))),$A953&amp;"("&amp;SUBSTITUTE(REPLACE(Z54,1,SEARCH("榮",Z54)-1,""),"榮","")&amp;""&amp;")",""))</f>
        <v/>
      </c>
      <c r="AA953" s="65" t="str">
        <f ca="1">CONCATENATE(IF(AND(LEN(AA952)&gt;=1,AA952&lt;&gt;".",COUNTIF(AA54:AA$73,"*榮*")&gt;0),".",""),IF(AA54="榮",$A953,""),IF(AND(LEN(AA54)&gt;=2,ISNUMBER(SEARCH("榮",AA54))),$A953&amp;"("&amp;SUBSTITUTE(REPLACE(AA54,1,SEARCH("榮",AA54)-1,""),"榮","")&amp;""&amp;")",""))</f>
        <v/>
      </c>
      <c r="AB953" s="65" t="str">
        <f ca="1">CONCATENATE(IF(AND(LEN(AB952)&gt;=1,AB952&lt;&gt;".",COUNTIF(AB54:AB$73,"*榮*")&gt;0),".",""),IF(AB54="榮",$A953,""),IF(AND(LEN(AB54)&gt;=2,ISNUMBER(SEARCH("榮",AB54))),$A953&amp;"("&amp;SUBSTITUTE(REPLACE(AB54,1,SEARCH("榮",AB54)-1,""),"榮","")&amp;""&amp;")",""))</f>
        <v/>
      </c>
      <c r="AC953" s="65" t="str">
        <f ca="1">CONCATENATE(IF(AND(LEN(AC952)&gt;=1,AC952&lt;&gt;".",COUNTIF(AC54:AC$73,"*榮*")&gt;0),".",""),IF(AC54="榮",$A953,""),IF(AND(LEN(AC54)&gt;=2,ISNUMBER(SEARCH("榮",AC54))),$A953&amp;"("&amp;SUBSTITUTE(REPLACE(AC54,1,SEARCH("榮",AC54)-1,""),"榮","")&amp;""&amp;")",""))</f>
        <v/>
      </c>
      <c r="AD953" s="65" t="str">
        <f ca="1">CONCATENATE(IF(AND(LEN(AD952)&gt;=1,AD952&lt;&gt;".",COUNTIF(AD54:AD$73,"*榮*")&gt;0),".",""),IF(AD54="榮",$A953,""),IF(AND(LEN(AD54)&gt;=2,ISNUMBER(SEARCH("榮",AD54))),$A953&amp;"("&amp;SUBSTITUTE(REPLACE(AD54,1,SEARCH("榮",AD54)-1,""),"榮","")&amp;""&amp;")",""))</f>
        <v/>
      </c>
      <c r="AE953" s="65" t="str">
        <f ca="1">CONCATENATE(IF(AND(LEN(AE952)&gt;=1,AE952&lt;&gt;".",COUNTIF(AE54:AE$73,"*榮*")&gt;0),".",""),IF(AE54="榮",$A953,""),IF(AND(LEN(AE54)&gt;=2,ISNUMBER(SEARCH("榮",AE54))),$A953&amp;"("&amp;SUBSTITUTE(REPLACE(AE54,1,SEARCH("榮",AE54)-1,""),"榮","")&amp;""&amp;")",""))</f>
        <v/>
      </c>
      <c r="AF953" s="65" t="str">
        <f ca="1">CONCATENATE(IF(AND(LEN(AF952)&gt;=1,AF952&lt;&gt;".",COUNTIF(AF54:AF$73,"*榮*")&gt;0),".",""),IF(AF54="榮",$A953,""),IF(AND(LEN(AF54)&gt;=2,ISNUMBER(SEARCH("榮",AF54))),$A953&amp;"("&amp;SUBSTITUTE(REPLACE(AF54,1,SEARCH("榮",AF54)-1,""),"榮","")&amp;""&amp;")",""))</f>
        <v/>
      </c>
      <c r="AG953" s="65" t="str">
        <f ca="1">CONCATENATE(IF(AND(LEN(AG952)&gt;=1,AG952&lt;&gt;".",COUNTIF(AG54:AG$73,"*榮*")&gt;0),".",""),IF(AG54="榮",$A953,""),IF(AND(LEN(AG54)&gt;=2,ISNUMBER(SEARCH("榮",AG54))),$A953&amp;"("&amp;SUBSTITUTE(REPLACE(AG54,1,SEARCH("榮",AG54)-1,""),"榮","")&amp;""&amp;")",""))</f>
        <v/>
      </c>
      <c r="AH953" s="65"/>
      <c r="AI953" s="65"/>
      <c r="AJ953" s="65"/>
    </row>
    <row r="954" spans="1:36">
      <c r="A954" s="65">
        <f t="shared" si="76"/>
        <v>54</v>
      </c>
      <c r="B954" s="65" t="str">
        <f t="shared" si="76"/>
        <v>鄭品豪</v>
      </c>
      <c r="C954" s="65" t="str">
        <f ca="1">CONCATENATE(IF(AND(LEN(C953)&gt;=1,C953&lt;&gt;".",COUNTIF(C55:C$73,"*榮*")&gt;0),".",""),IF(C55="榮",$A954,""),IF(AND(LEN(C55)&gt;=2,ISNUMBER(SEARCH("榮",C55))),$A954&amp;"("&amp;SUBSTITUTE(REPLACE(C55,1,SEARCH("榮",C55)-1,""),"榮","")&amp;""&amp;")",""))</f>
        <v/>
      </c>
      <c r="D954" s="65" t="str">
        <f ca="1">CONCATENATE(IF(AND(LEN(D953)&gt;=1,D953&lt;&gt;".",COUNTIF(D55:D$73,"*榮*")&gt;0),".",""),IF(D55="榮",$A954,""),IF(AND(LEN(D55)&gt;=2,ISNUMBER(SEARCH("榮",D55))),$A954&amp;"("&amp;SUBSTITUTE(REPLACE(D55,1,SEARCH("榮",D55)-1,""),"榮","")&amp;""&amp;")",""))</f>
        <v/>
      </c>
      <c r="E954" s="65" t="str">
        <f ca="1">CONCATENATE(IF(AND(LEN(E953)&gt;=1,E953&lt;&gt;".",COUNTIF(E55:E$73,"*榮*")&gt;0),".",""),IF(E55="榮",$A954,""),IF(AND(LEN(E55)&gt;=2,ISNUMBER(SEARCH("榮",E55))),$A954&amp;"("&amp;SUBSTITUTE(REPLACE(E55,1,SEARCH("榮",E55)-1,""),"榮","")&amp;""&amp;")",""))</f>
        <v/>
      </c>
      <c r="F954" s="65" t="str">
        <f ca="1">CONCATENATE(IF(AND(LEN(F953)&gt;=1,F953&lt;&gt;".",COUNTIF(F55:F$73,"*榮*")&gt;0),".",""),IF(F55="榮",$A954,""),IF(AND(LEN(F55)&gt;=2,ISNUMBER(SEARCH("榮",F55))),$A954&amp;"("&amp;SUBSTITUTE(REPLACE(F55,1,SEARCH("榮",F55)-1,""),"榮","")&amp;""&amp;")",""))</f>
        <v/>
      </c>
      <c r="G954" s="65" t="str">
        <f ca="1">CONCATENATE(IF(AND(LEN(G953)&gt;=1,G953&lt;&gt;".",COUNTIF(G55:G$73,"*榮*")&gt;0),".",""),IF(G55="榮",$A954,""),IF(AND(LEN(G55)&gt;=2,ISNUMBER(SEARCH("榮",G55))),$A954&amp;"("&amp;SUBSTITUTE(REPLACE(G55,1,SEARCH("榮",G55)-1,""),"榮","")&amp;""&amp;")",""))</f>
        <v/>
      </c>
      <c r="H954" s="65" t="str">
        <f ca="1">CONCATENATE(IF(AND(LEN(H953)&gt;=1,H953&lt;&gt;".",COUNTIF(H55:H$73,"*榮*")&gt;0),".",""),IF(H55="榮",$A954,""),IF(AND(LEN(H55)&gt;=2,ISNUMBER(SEARCH("榮",H55))),$A954&amp;"("&amp;SUBSTITUTE(REPLACE(H55,1,SEARCH("榮",H55)-1,""),"榮","")&amp;""&amp;")",""))</f>
        <v/>
      </c>
      <c r="I954" s="65" t="str">
        <f ca="1">CONCATENATE(IF(AND(LEN(I953)&gt;=1,I953&lt;&gt;".",COUNTIF(I55:I$73,"*榮*")&gt;0),".",""),IF(I55="榮",$A954,""),IF(AND(LEN(I55)&gt;=2,ISNUMBER(SEARCH("榮",I55))),$A954&amp;"("&amp;SUBSTITUTE(REPLACE(I55,1,SEARCH("榮",I55)-1,""),"榮","")&amp;""&amp;")",""))</f>
        <v/>
      </c>
      <c r="J954" s="65" t="str">
        <f ca="1">CONCATENATE(IF(AND(LEN(J953)&gt;=1,J953&lt;&gt;".",COUNTIF(J55:J$73,"*榮*")&gt;0),".",""),IF(J55="榮",$A954,""),IF(AND(LEN(J55)&gt;=2,ISNUMBER(SEARCH("榮",J55))),$A954&amp;"("&amp;SUBSTITUTE(REPLACE(J55,1,SEARCH("榮",J55)-1,""),"榮","")&amp;""&amp;")",""))</f>
        <v>54(14-18)</v>
      </c>
      <c r="K954" s="65" t="str">
        <f ca="1">CONCATENATE(IF(AND(LEN(K953)&gt;=1,K953&lt;&gt;".",COUNTIF(K55:K$73,"*榮*")&gt;0),".",""),IF(K55="榮",$A954,""),IF(AND(LEN(K55)&gt;=2,ISNUMBER(SEARCH("榮",K55))),$A954&amp;"("&amp;SUBSTITUTE(REPLACE(K55,1,SEARCH("榮",K55)-1,""),"榮","")&amp;""&amp;")",""))</f>
        <v/>
      </c>
      <c r="L954" s="65" t="str">
        <f ca="1">CONCATENATE(IF(AND(LEN(L953)&gt;=1,L953&lt;&gt;".",COUNTIF(L55:L$73,"*榮*")&gt;0),".",""),IF(L55="榮",$A954,""),IF(AND(LEN(L55)&gt;=2,ISNUMBER(SEARCH("榮",L55))),$A954&amp;"("&amp;SUBSTITUTE(REPLACE(L55,1,SEARCH("榮",L55)-1,""),"榮","")&amp;""&amp;")",""))</f>
        <v/>
      </c>
      <c r="M954" s="65" t="str">
        <f ca="1">CONCATENATE(IF(AND(LEN(M953)&gt;=1,M953&lt;&gt;".",COUNTIF(M55:M$73,"*榮*")&gt;0),".",""),IF(M55="榮",$A954,""),IF(AND(LEN(M55)&gt;=2,ISNUMBER(SEARCH("榮",M55))),$A954&amp;"("&amp;SUBSTITUTE(REPLACE(M55,1,SEARCH("榮",M55)-1,""),"榮","")&amp;""&amp;")",""))</f>
        <v/>
      </c>
      <c r="N954" s="65" t="str">
        <f ca="1">CONCATENATE(IF(AND(LEN(N953)&gt;=1,N953&lt;&gt;".",COUNTIF(N55:N$73,"*榮*")&gt;0),".",""),IF(N55="榮",$A954,""),IF(AND(LEN(N55)&gt;=2,ISNUMBER(SEARCH("榮",N55))),$A954&amp;"("&amp;SUBSTITUTE(REPLACE(N55,1,SEARCH("榮",N55)-1,""),"榮","")&amp;""&amp;")",""))</f>
        <v/>
      </c>
      <c r="O954" s="65" t="str">
        <f ca="1">CONCATENATE(IF(AND(LEN(O953)&gt;=1,O953&lt;&gt;".",COUNTIF(O55:O$73,"*榮*")&gt;0),".",""),IF(O55="榮",$A954,""),IF(AND(LEN(O55)&gt;=2,ISNUMBER(SEARCH("榮",O55))),$A954&amp;"("&amp;SUBSTITUTE(REPLACE(O55,1,SEARCH("榮",O55)-1,""),"榮","")&amp;""&amp;")",""))</f>
        <v/>
      </c>
      <c r="P954" s="65" t="str">
        <f ca="1">CONCATENATE(IF(AND(LEN(P953)&gt;=1,P953&lt;&gt;".",COUNTIF(P55:P$73,"*榮*")&gt;0),".",""),IF(P55="榮",$A954,""),IF(AND(LEN(P55)&gt;=2,ISNUMBER(SEARCH("榮",P55))),$A954&amp;"("&amp;SUBSTITUTE(REPLACE(P55,1,SEARCH("榮",P55)-1,""),"榮","")&amp;""&amp;")",""))</f>
        <v/>
      </c>
      <c r="Q954" s="65" t="str">
        <f ca="1">CONCATENATE(IF(AND(LEN(Q953)&gt;=1,Q953&lt;&gt;".",COUNTIF(Q55:Q$73,"*榮*")&gt;0),".",""),IF(Q55="榮",$A954,""),IF(AND(LEN(Q55)&gt;=2,ISNUMBER(SEARCH("榮",Q55))),$A954&amp;"("&amp;SUBSTITUTE(REPLACE(Q55,1,SEARCH("榮",Q55)-1,""),"榮","")&amp;""&amp;")",""))</f>
        <v/>
      </c>
      <c r="R954" s="65" t="str">
        <f ca="1">CONCATENATE(IF(AND(LEN(R953)&gt;=1,R953&lt;&gt;".",COUNTIF(R55:R$73,"*榮*")&gt;0),".",""),IF(R55="榮",$A954,""),IF(AND(LEN(R55)&gt;=2,ISNUMBER(SEARCH("榮",R55))),$A954&amp;"("&amp;SUBSTITUTE(REPLACE(R55,1,SEARCH("榮",R55)-1,""),"榮","")&amp;""&amp;")",""))</f>
        <v/>
      </c>
      <c r="S954" s="65" t="str">
        <f ca="1">CONCATENATE(IF(AND(LEN(S953)&gt;=1,S953&lt;&gt;".",COUNTIF(S55:S$73,"*榮*")&gt;0),".",""),IF(S55="榮",$A954,""),IF(AND(LEN(S55)&gt;=2,ISNUMBER(SEARCH("榮",S55))),$A954&amp;"("&amp;SUBSTITUTE(REPLACE(S55,1,SEARCH("榮",S55)-1,""),"榮","")&amp;""&amp;")",""))</f>
        <v/>
      </c>
      <c r="T954" s="65" t="str">
        <f ca="1">CONCATENATE(IF(AND(LEN(T953)&gt;=1,T953&lt;&gt;".",COUNTIF(T55:T$73,"*榮*")&gt;0),".",""),IF(T55="榮",$A954,""),IF(AND(LEN(T55)&gt;=2,ISNUMBER(SEARCH("榮",T55))),$A954&amp;"("&amp;SUBSTITUTE(REPLACE(T55,1,SEARCH("榮",T55)-1,""),"榮","")&amp;""&amp;")",""))</f>
        <v/>
      </c>
      <c r="U954" s="65" t="str">
        <f ca="1">CONCATENATE(IF(AND(LEN(U953)&gt;=1,U953&lt;&gt;".",COUNTIF(U55:U$73,"*榮*")&gt;0),".",""),IF(U55="榮",$A954,""),IF(AND(LEN(U55)&gt;=2,ISNUMBER(SEARCH("榮",U55))),$A954&amp;"("&amp;SUBSTITUTE(REPLACE(U55,1,SEARCH("榮",U55)-1,""),"榮","")&amp;""&amp;")",""))</f>
        <v/>
      </c>
      <c r="V954" s="65" t="str">
        <f ca="1">CONCATENATE(IF(AND(LEN(V953)&gt;=1,V953&lt;&gt;".",COUNTIF(V55:V$73,"*榮*")&gt;0),".",""),IF(V55="榮",$A954,""),IF(AND(LEN(V55)&gt;=2,ISNUMBER(SEARCH("榮",V55))),$A954&amp;"("&amp;SUBSTITUTE(REPLACE(V55,1,SEARCH("榮",V55)-1,""),"榮","")&amp;""&amp;")",""))</f>
        <v/>
      </c>
      <c r="W954" s="65" t="str">
        <f ca="1">CONCATENATE(IF(AND(LEN(W953)&gt;=1,W953&lt;&gt;".",COUNTIF(W55:W$73,"*榮*")&gt;0),".",""),IF(W55="榮",$A954,""),IF(AND(LEN(W55)&gt;=2,ISNUMBER(SEARCH("榮",W55))),$A954&amp;"("&amp;SUBSTITUTE(REPLACE(W55,1,SEARCH("榮",W55)-1,""),"榮","")&amp;""&amp;")",""))</f>
        <v/>
      </c>
      <c r="X954" s="65" t="str">
        <f ca="1">CONCATENATE(IF(AND(LEN(X953)&gt;=1,X953&lt;&gt;".",COUNTIF(X55:X$73,"*榮*")&gt;0),".",""),IF(X55="榮",$A954,""),IF(AND(LEN(X55)&gt;=2,ISNUMBER(SEARCH("榮",X55))),$A954&amp;"("&amp;SUBSTITUTE(REPLACE(X55,1,SEARCH("榮",X55)-1,""),"榮","")&amp;""&amp;")",""))</f>
        <v/>
      </c>
      <c r="Y954" s="65" t="str">
        <f ca="1">CONCATENATE(IF(AND(LEN(Y953)&gt;=1,Y953&lt;&gt;".",COUNTIF(Y55:Y$73,"*榮*")&gt;0),".",""),IF(Y55="榮",$A954,""),IF(AND(LEN(Y55)&gt;=2,ISNUMBER(SEARCH("榮",Y55))),$A954&amp;"("&amp;SUBSTITUTE(REPLACE(Y55,1,SEARCH("榮",Y55)-1,""),"榮","")&amp;""&amp;")",""))</f>
        <v/>
      </c>
      <c r="Z954" s="65" t="str">
        <f ca="1">CONCATENATE(IF(AND(LEN(Z953)&gt;=1,Z953&lt;&gt;".",COUNTIF(Z55:Z$73,"*榮*")&gt;0),".",""),IF(Z55="榮",$A954,""),IF(AND(LEN(Z55)&gt;=2,ISNUMBER(SEARCH("榮",Z55))),$A954&amp;"("&amp;SUBSTITUTE(REPLACE(Z55,1,SEARCH("榮",Z55)-1,""),"榮","")&amp;""&amp;")",""))</f>
        <v/>
      </c>
      <c r="AA954" s="65" t="str">
        <f ca="1">CONCATENATE(IF(AND(LEN(AA953)&gt;=1,AA953&lt;&gt;".",COUNTIF(AA55:AA$73,"*榮*")&gt;0),".",""),IF(AA55="榮",$A954,""),IF(AND(LEN(AA55)&gt;=2,ISNUMBER(SEARCH("榮",AA55))),$A954&amp;"("&amp;SUBSTITUTE(REPLACE(AA55,1,SEARCH("榮",AA55)-1,""),"榮","")&amp;""&amp;")",""))</f>
        <v/>
      </c>
      <c r="AB954" s="65" t="str">
        <f ca="1">CONCATENATE(IF(AND(LEN(AB953)&gt;=1,AB953&lt;&gt;".",COUNTIF(AB55:AB$73,"*榮*")&gt;0),".",""),IF(AB55="榮",$A954,""),IF(AND(LEN(AB55)&gt;=2,ISNUMBER(SEARCH("榮",AB55))),$A954&amp;"("&amp;SUBSTITUTE(REPLACE(AB55,1,SEARCH("榮",AB55)-1,""),"榮","")&amp;""&amp;")",""))</f>
        <v/>
      </c>
      <c r="AC954" s="65" t="str">
        <f ca="1">CONCATENATE(IF(AND(LEN(AC953)&gt;=1,AC953&lt;&gt;".",COUNTIF(AC55:AC$73,"*榮*")&gt;0),".",""),IF(AC55="榮",$A954,""),IF(AND(LEN(AC55)&gt;=2,ISNUMBER(SEARCH("榮",AC55))),$A954&amp;"("&amp;SUBSTITUTE(REPLACE(AC55,1,SEARCH("榮",AC55)-1,""),"榮","")&amp;""&amp;")",""))</f>
        <v/>
      </c>
      <c r="AD954" s="65" t="str">
        <f ca="1">CONCATENATE(IF(AND(LEN(AD953)&gt;=1,AD953&lt;&gt;".",COUNTIF(AD55:AD$73,"*榮*")&gt;0),".",""),IF(AD55="榮",$A954,""),IF(AND(LEN(AD55)&gt;=2,ISNUMBER(SEARCH("榮",AD55))),$A954&amp;"("&amp;SUBSTITUTE(REPLACE(AD55,1,SEARCH("榮",AD55)-1,""),"榮","")&amp;""&amp;")",""))</f>
        <v/>
      </c>
      <c r="AE954" s="65" t="str">
        <f ca="1">CONCATENATE(IF(AND(LEN(AE953)&gt;=1,AE953&lt;&gt;".",COUNTIF(AE55:AE$73,"*榮*")&gt;0),".",""),IF(AE55="榮",$A954,""),IF(AND(LEN(AE55)&gt;=2,ISNUMBER(SEARCH("榮",AE55))),$A954&amp;"("&amp;SUBSTITUTE(REPLACE(AE55,1,SEARCH("榮",AE55)-1,""),"榮","")&amp;""&amp;")",""))</f>
        <v/>
      </c>
      <c r="AF954" s="65" t="str">
        <f ca="1">CONCATENATE(IF(AND(LEN(AF953)&gt;=1,AF953&lt;&gt;".",COUNTIF(AF55:AF$73,"*榮*")&gt;0),".",""),IF(AF55="榮",$A954,""),IF(AND(LEN(AF55)&gt;=2,ISNUMBER(SEARCH("榮",AF55))),$A954&amp;"("&amp;SUBSTITUTE(REPLACE(AF55,1,SEARCH("榮",AF55)-1,""),"榮","")&amp;""&amp;")",""))</f>
        <v/>
      </c>
      <c r="AG954" s="65" t="str">
        <f ca="1">CONCATENATE(IF(AND(LEN(AG953)&gt;=1,AG953&lt;&gt;".",COUNTIF(AG55:AG$73,"*榮*")&gt;0),".",""),IF(AG55="榮",$A954,""),IF(AND(LEN(AG55)&gt;=2,ISNUMBER(SEARCH("榮",AG55))),$A954&amp;"("&amp;SUBSTITUTE(REPLACE(AG55,1,SEARCH("榮",AG55)-1,""),"榮","")&amp;""&amp;")",""))</f>
        <v/>
      </c>
      <c r="AH954" s="65"/>
      <c r="AI954" s="65"/>
      <c r="AJ954" s="65"/>
    </row>
    <row r="955" spans="1:36">
      <c r="A955" s="65">
        <f t="shared" si="76"/>
        <v>55</v>
      </c>
      <c r="B955" s="65" t="str">
        <f t="shared" si="76"/>
        <v>張恩齊</v>
      </c>
      <c r="C955" s="65" t="str">
        <f ca="1">CONCATENATE(IF(AND(LEN(C954)&gt;=1,C954&lt;&gt;".",COUNTIF(C56:C$73,"*榮*")&gt;0),".",""),IF(C56="榮",$A955,""),IF(AND(LEN(C56)&gt;=2,ISNUMBER(SEARCH("榮",C56))),$A955&amp;"("&amp;SUBSTITUTE(REPLACE(C56,1,SEARCH("榮",C56)-1,""),"榮","")&amp;""&amp;")",""))</f>
        <v/>
      </c>
      <c r="D955" s="65" t="str">
        <f ca="1">CONCATENATE(IF(AND(LEN(D954)&gt;=1,D954&lt;&gt;".",COUNTIF(D56:D$73,"*榮*")&gt;0),".",""),IF(D56="榮",$A955,""),IF(AND(LEN(D56)&gt;=2,ISNUMBER(SEARCH("榮",D56))),$A955&amp;"("&amp;SUBSTITUTE(REPLACE(D56,1,SEARCH("榮",D56)-1,""),"榮","")&amp;""&amp;")",""))</f>
        <v/>
      </c>
      <c r="E955" s="65" t="str">
        <f ca="1">CONCATENATE(IF(AND(LEN(E954)&gt;=1,E954&lt;&gt;".",COUNTIF(E56:E$73,"*榮*")&gt;0),".",""),IF(E56="榮",$A955,""),IF(AND(LEN(E56)&gt;=2,ISNUMBER(SEARCH("榮",E56))),$A955&amp;"("&amp;SUBSTITUTE(REPLACE(E56,1,SEARCH("榮",E56)-1,""),"榮","")&amp;""&amp;")",""))</f>
        <v/>
      </c>
      <c r="F955" s="65" t="str">
        <f ca="1">CONCATENATE(IF(AND(LEN(F954)&gt;=1,F954&lt;&gt;".",COUNTIF(F56:F$73,"*榮*")&gt;0),".",""),IF(F56="榮",$A955,""),IF(AND(LEN(F56)&gt;=2,ISNUMBER(SEARCH("榮",F56))),$A955&amp;"("&amp;SUBSTITUTE(REPLACE(F56,1,SEARCH("榮",F56)-1,""),"榮","")&amp;""&amp;")",""))</f>
        <v/>
      </c>
      <c r="G955" s="65" t="str">
        <f ca="1">CONCATENATE(IF(AND(LEN(G954)&gt;=1,G954&lt;&gt;".",COUNTIF(G56:G$73,"*榮*")&gt;0),".",""),IF(G56="榮",$A955,""),IF(AND(LEN(G56)&gt;=2,ISNUMBER(SEARCH("榮",G56))),$A955&amp;"("&amp;SUBSTITUTE(REPLACE(G56,1,SEARCH("榮",G56)-1,""),"榮","")&amp;""&amp;")",""))</f>
        <v/>
      </c>
      <c r="H955" s="65" t="str">
        <f ca="1">CONCATENATE(IF(AND(LEN(H954)&gt;=1,H954&lt;&gt;".",COUNTIF(H56:H$73,"*榮*")&gt;0),".",""),IF(H56="榮",$A955,""),IF(AND(LEN(H56)&gt;=2,ISNUMBER(SEARCH("榮",H56))),$A955&amp;"("&amp;SUBSTITUTE(REPLACE(H56,1,SEARCH("榮",H56)-1,""),"榮","")&amp;""&amp;")",""))</f>
        <v/>
      </c>
      <c r="I955" s="65" t="str">
        <f ca="1">CONCATENATE(IF(AND(LEN(I954)&gt;=1,I954&lt;&gt;".",COUNTIF(I56:I$73,"*榮*")&gt;0),".",""),IF(I56="榮",$A955,""),IF(AND(LEN(I56)&gt;=2,ISNUMBER(SEARCH("榮",I56))),$A955&amp;"("&amp;SUBSTITUTE(REPLACE(I56,1,SEARCH("榮",I56)-1,""),"榮","")&amp;""&amp;")",""))</f>
        <v/>
      </c>
      <c r="J955" s="65" t="str">
        <f ca="1">CONCATENATE(IF(AND(LEN(J954)&gt;=1,J954&lt;&gt;".",COUNTIF(J56:J$73,"*榮*")&gt;0),".",""),IF(J56="榮",$A955,""),IF(AND(LEN(J56)&gt;=2,ISNUMBER(SEARCH("榮",J56))),$A955&amp;"("&amp;SUBSTITUTE(REPLACE(J56,1,SEARCH("榮",J56)-1,""),"榮","")&amp;""&amp;")",""))</f>
        <v/>
      </c>
      <c r="K955" s="65" t="str">
        <f ca="1">CONCATENATE(IF(AND(LEN(K954)&gt;=1,K954&lt;&gt;".",COUNTIF(K56:K$73,"*榮*")&gt;0),".",""),IF(K56="榮",$A955,""),IF(AND(LEN(K56)&gt;=2,ISNUMBER(SEARCH("榮",K56))),$A955&amp;"("&amp;SUBSTITUTE(REPLACE(K56,1,SEARCH("榮",K56)-1,""),"榮","")&amp;""&amp;")",""))</f>
        <v/>
      </c>
      <c r="L955" s="65" t="str">
        <f ca="1">CONCATENATE(IF(AND(LEN(L954)&gt;=1,L954&lt;&gt;".",COUNTIF(L56:L$73,"*榮*")&gt;0),".",""),IF(L56="榮",$A955,""),IF(AND(LEN(L56)&gt;=2,ISNUMBER(SEARCH("榮",L56))),$A955&amp;"("&amp;SUBSTITUTE(REPLACE(L56,1,SEARCH("榮",L56)-1,""),"榮","")&amp;""&amp;")",""))</f>
        <v/>
      </c>
      <c r="M955" s="65" t="str">
        <f ca="1">CONCATENATE(IF(AND(LEN(M954)&gt;=1,M954&lt;&gt;".",COUNTIF(M56:M$73,"*榮*")&gt;0),".",""),IF(M56="榮",$A955,""),IF(AND(LEN(M56)&gt;=2,ISNUMBER(SEARCH("榮",M56))),$A955&amp;"("&amp;SUBSTITUTE(REPLACE(M56,1,SEARCH("榮",M56)-1,""),"榮","")&amp;""&amp;")",""))</f>
        <v/>
      </c>
      <c r="N955" s="65" t="str">
        <f ca="1">CONCATENATE(IF(AND(LEN(N954)&gt;=1,N954&lt;&gt;".",COUNTIF(N56:N$73,"*榮*")&gt;0),".",""),IF(N56="榮",$A955,""),IF(AND(LEN(N56)&gt;=2,ISNUMBER(SEARCH("榮",N56))),$A955&amp;"("&amp;SUBSTITUTE(REPLACE(N56,1,SEARCH("榮",N56)-1,""),"榮","")&amp;""&amp;")",""))</f>
        <v/>
      </c>
      <c r="O955" s="65" t="str">
        <f ca="1">CONCATENATE(IF(AND(LEN(O954)&gt;=1,O954&lt;&gt;".",COUNTIF(O56:O$73,"*榮*")&gt;0),".",""),IF(O56="榮",$A955,""),IF(AND(LEN(O56)&gt;=2,ISNUMBER(SEARCH("榮",O56))),$A955&amp;"("&amp;SUBSTITUTE(REPLACE(O56,1,SEARCH("榮",O56)-1,""),"榮","")&amp;""&amp;")",""))</f>
        <v/>
      </c>
      <c r="P955" s="65" t="str">
        <f ca="1">CONCATENATE(IF(AND(LEN(P954)&gt;=1,P954&lt;&gt;".",COUNTIF(P56:P$73,"*榮*")&gt;0),".",""),IF(P56="榮",$A955,""),IF(AND(LEN(P56)&gt;=2,ISNUMBER(SEARCH("榮",P56))),$A955&amp;"("&amp;SUBSTITUTE(REPLACE(P56,1,SEARCH("榮",P56)-1,""),"榮","")&amp;""&amp;")",""))</f>
        <v/>
      </c>
      <c r="Q955" s="65" t="str">
        <f ca="1">CONCATENATE(IF(AND(LEN(Q954)&gt;=1,Q954&lt;&gt;".",COUNTIF(Q56:Q$73,"*榮*")&gt;0),".",""),IF(Q56="榮",$A955,""),IF(AND(LEN(Q56)&gt;=2,ISNUMBER(SEARCH("榮",Q56))),$A955&amp;"("&amp;SUBSTITUTE(REPLACE(Q56,1,SEARCH("榮",Q56)-1,""),"榮","")&amp;""&amp;")",""))</f>
        <v/>
      </c>
      <c r="R955" s="65" t="str">
        <f ca="1">CONCATENATE(IF(AND(LEN(R954)&gt;=1,R954&lt;&gt;".",COUNTIF(R56:R$73,"*榮*")&gt;0),".",""),IF(R56="榮",$A955,""),IF(AND(LEN(R56)&gt;=2,ISNUMBER(SEARCH("榮",R56))),$A955&amp;"("&amp;SUBSTITUTE(REPLACE(R56,1,SEARCH("榮",R56)-1,""),"榮","")&amp;""&amp;")",""))</f>
        <v/>
      </c>
      <c r="S955" s="65" t="str">
        <f ca="1">CONCATENATE(IF(AND(LEN(S954)&gt;=1,S954&lt;&gt;".",COUNTIF(S56:S$73,"*榮*")&gt;0),".",""),IF(S56="榮",$A955,""),IF(AND(LEN(S56)&gt;=2,ISNUMBER(SEARCH("榮",S56))),$A955&amp;"("&amp;SUBSTITUTE(REPLACE(S56,1,SEARCH("榮",S56)-1,""),"榮","")&amp;""&amp;")",""))</f>
        <v/>
      </c>
      <c r="T955" s="65" t="str">
        <f ca="1">CONCATENATE(IF(AND(LEN(T954)&gt;=1,T954&lt;&gt;".",COUNTIF(T56:T$73,"*榮*")&gt;0),".",""),IF(T56="榮",$A955,""),IF(AND(LEN(T56)&gt;=2,ISNUMBER(SEARCH("榮",T56))),$A955&amp;"("&amp;SUBSTITUTE(REPLACE(T56,1,SEARCH("榮",T56)-1,""),"榮","")&amp;""&amp;")",""))</f>
        <v/>
      </c>
      <c r="U955" s="65" t="str">
        <f ca="1">CONCATENATE(IF(AND(LEN(U954)&gt;=1,U954&lt;&gt;".",COUNTIF(U56:U$73,"*榮*")&gt;0),".",""),IF(U56="榮",$A955,""),IF(AND(LEN(U56)&gt;=2,ISNUMBER(SEARCH("榮",U56))),$A955&amp;"("&amp;SUBSTITUTE(REPLACE(U56,1,SEARCH("榮",U56)-1,""),"榮","")&amp;""&amp;")",""))</f>
        <v/>
      </c>
      <c r="V955" s="65" t="str">
        <f ca="1">CONCATENATE(IF(AND(LEN(V954)&gt;=1,V954&lt;&gt;".",COUNTIF(V56:V$73,"*榮*")&gt;0),".",""),IF(V56="榮",$A955,""),IF(AND(LEN(V56)&gt;=2,ISNUMBER(SEARCH("榮",V56))),$A955&amp;"("&amp;SUBSTITUTE(REPLACE(V56,1,SEARCH("榮",V56)-1,""),"榮","")&amp;""&amp;")",""))</f>
        <v/>
      </c>
      <c r="W955" s="65" t="str">
        <f ca="1">CONCATENATE(IF(AND(LEN(W954)&gt;=1,W954&lt;&gt;".",COUNTIF(W56:W$73,"*榮*")&gt;0),".",""),IF(W56="榮",$A955,""),IF(AND(LEN(W56)&gt;=2,ISNUMBER(SEARCH("榮",W56))),$A955&amp;"("&amp;SUBSTITUTE(REPLACE(W56,1,SEARCH("榮",W56)-1,""),"榮","")&amp;""&amp;")",""))</f>
        <v/>
      </c>
      <c r="X955" s="65" t="str">
        <f ca="1">CONCATENATE(IF(AND(LEN(X954)&gt;=1,X954&lt;&gt;".",COUNTIF(X56:X$73,"*榮*")&gt;0),".",""),IF(X56="榮",$A955,""),IF(AND(LEN(X56)&gt;=2,ISNUMBER(SEARCH("榮",X56))),$A955&amp;"("&amp;SUBSTITUTE(REPLACE(X56,1,SEARCH("榮",X56)-1,""),"榮","")&amp;""&amp;")",""))</f>
        <v/>
      </c>
      <c r="Y955" s="65" t="str">
        <f ca="1">CONCATENATE(IF(AND(LEN(Y954)&gt;=1,Y954&lt;&gt;".",COUNTIF(Y56:Y$73,"*榮*")&gt;0),".",""),IF(Y56="榮",$A955,""),IF(AND(LEN(Y56)&gt;=2,ISNUMBER(SEARCH("榮",Y56))),$A955&amp;"("&amp;SUBSTITUTE(REPLACE(Y56,1,SEARCH("榮",Y56)-1,""),"榮","")&amp;""&amp;")",""))</f>
        <v/>
      </c>
      <c r="Z955" s="65" t="str">
        <f ca="1">CONCATENATE(IF(AND(LEN(Z954)&gt;=1,Z954&lt;&gt;".",COUNTIF(Z56:Z$73,"*榮*")&gt;0),".",""),IF(Z56="榮",$A955,""),IF(AND(LEN(Z56)&gt;=2,ISNUMBER(SEARCH("榮",Z56))),$A955&amp;"("&amp;SUBSTITUTE(REPLACE(Z56,1,SEARCH("榮",Z56)-1,""),"榮","")&amp;""&amp;")",""))</f>
        <v/>
      </c>
      <c r="AA955" s="65" t="str">
        <f ca="1">CONCATENATE(IF(AND(LEN(AA954)&gt;=1,AA954&lt;&gt;".",COUNTIF(AA56:AA$73,"*榮*")&gt;0),".",""),IF(AA56="榮",$A955,""),IF(AND(LEN(AA56)&gt;=2,ISNUMBER(SEARCH("榮",AA56))),$A955&amp;"("&amp;SUBSTITUTE(REPLACE(AA56,1,SEARCH("榮",AA56)-1,""),"榮","")&amp;""&amp;")",""))</f>
        <v/>
      </c>
      <c r="AB955" s="65" t="str">
        <f ca="1">CONCATENATE(IF(AND(LEN(AB954)&gt;=1,AB954&lt;&gt;".",COUNTIF(AB56:AB$73,"*榮*")&gt;0),".",""),IF(AB56="榮",$A955,""),IF(AND(LEN(AB56)&gt;=2,ISNUMBER(SEARCH("榮",AB56))),$A955&amp;"("&amp;SUBSTITUTE(REPLACE(AB56,1,SEARCH("榮",AB56)-1,""),"榮","")&amp;""&amp;")",""))</f>
        <v/>
      </c>
      <c r="AC955" s="65" t="str">
        <f ca="1">CONCATENATE(IF(AND(LEN(AC954)&gt;=1,AC954&lt;&gt;".",COUNTIF(AC56:AC$73,"*榮*")&gt;0),".",""),IF(AC56="榮",$A955,""),IF(AND(LEN(AC56)&gt;=2,ISNUMBER(SEARCH("榮",AC56))),$A955&amp;"("&amp;SUBSTITUTE(REPLACE(AC56,1,SEARCH("榮",AC56)-1,""),"榮","")&amp;""&amp;")",""))</f>
        <v/>
      </c>
      <c r="AD955" s="65" t="str">
        <f ca="1">CONCATENATE(IF(AND(LEN(AD954)&gt;=1,AD954&lt;&gt;".",COUNTIF(AD56:AD$73,"*榮*")&gt;0),".",""),IF(AD56="榮",$A955,""),IF(AND(LEN(AD56)&gt;=2,ISNUMBER(SEARCH("榮",AD56))),$A955&amp;"("&amp;SUBSTITUTE(REPLACE(AD56,1,SEARCH("榮",AD56)-1,""),"榮","")&amp;""&amp;")",""))</f>
        <v/>
      </c>
      <c r="AE955" s="65" t="str">
        <f ca="1">CONCATENATE(IF(AND(LEN(AE954)&gt;=1,AE954&lt;&gt;".",COUNTIF(AE56:AE$73,"*榮*")&gt;0),".",""),IF(AE56="榮",$A955,""),IF(AND(LEN(AE56)&gt;=2,ISNUMBER(SEARCH("榮",AE56))),$A955&amp;"("&amp;SUBSTITUTE(REPLACE(AE56,1,SEARCH("榮",AE56)-1,""),"榮","")&amp;""&amp;")",""))</f>
        <v/>
      </c>
      <c r="AF955" s="65" t="str">
        <f ca="1">CONCATENATE(IF(AND(LEN(AF954)&gt;=1,AF954&lt;&gt;".",COUNTIF(AF56:AF$73,"*榮*")&gt;0),".",""),IF(AF56="榮",$A955,""),IF(AND(LEN(AF56)&gt;=2,ISNUMBER(SEARCH("榮",AF56))),$A955&amp;"("&amp;SUBSTITUTE(REPLACE(AF56,1,SEARCH("榮",AF56)-1,""),"榮","")&amp;""&amp;")",""))</f>
        <v/>
      </c>
      <c r="AG955" s="65" t="str">
        <f ca="1">CONCATENATE(IF(AND(LEN(AG954)&gt;=1,AG954&lt;&gt;".",COUNTIF(AG56:AG$73,"*榮*")&gt;0),".",""),IF(AG56="榮",$A955,""),IF(AND(LEN(AG56)&gt;=2,ISNUMBER(SEARCH("榮",AG56))),$A955&amp;"("&amp;SUBSTITUTE(REPLACE(AG56,1,SEARCH("榮",AG56)-1,""),"榮","")&amp;""&amp;")",""))</f>
        <v/>
      </c>
      <c r="AH955" s="65"/>
      <c r="AI955" s="65"/>
      <c r="AJ955" s="65"/>
    </row>
    <row r="956" spans="1:36">
      <c r="A956" s="65">
        <f t="shared" si="76"/>
        <v>56</v>
      </c>
      <c r="B956" s="65" t="str">
        <f t="shared" si="76"/>
        <v>許翊呈</v>
      </c>
      <c r="C956" s="65" t="str">
        <f ca="1">CONCATENATE(IF(AND(LEN(C955)&gt;=1,C955&lt;&gt;".",COUNTIF(C57:C$73,"*榮*")&gt;0),".",""),IF(C57="榮",$A956,""),IF(AND(LEN(C57)&gt;=2,ISNUMBER(SEARCH("榮",C57))),$A956&amp;"("&amp;SUBSTITUTE(REPLACE(C57,1,SEARCH("榮",C57)-1,""),"榮","")&amp;""&amp;")",""))</f>
        <v/>
      </c>
      <c r="D956" s="65" t="str">
        <f ca="1">CONCATENATE(IF(AND(LEN(D955)&gt;=1,D955&lt;&gt;".",COUNTIF(D57:D$73,"*榮*")&gt;0),".",""),IF(D57="榮",$A956,""),IF(AND(LEN(D57)&gt;=2,ISNUMBER(SEARCH("榮",D57))),$A956&amp;"("&amp;SUBSTITUTE(REPLACE(D57,1,SEARCH("榮",D57)-1,""),"榮","")&amp;""&amp;")",""))</f>
        <v/>
      </c>
      <c r="E956" s="65" t="str">
        <f ca="1">CONCATENATE(IF(AND(LEN(E955)&gt;=1,E955&lt;&gt;".",COUNTIF(E57:E$73,"*榮*")&gt;0),".",""),IF(E57="榮",$A956,""),IF(AND(LEN(E57)&gt;=2,ISNUMBER(SEARCH("榮",E57))),$A956&amp;"("&amp;SUBSTITUTE(REPLACE(E57,1,SEARCH("榮",E57)-1,""),"榮","")&amp;""&amp;")",""))</f>
        <v/>
      </c>
      <c r="F956" s="65" t="str">
        <f ca="1">CONCATENATE(IF(AND(LEN(F955)&gt;=1,F955&lt;&gt;".",COUNTIF(F57:F$73,"*榮*")&gt;0),".",""),IF(F57="榮",$A956,""),IF(AND(LEN(F57)&gt;=2,ISNUMBER(SEARCH("榮",F57))),$A956&amp;"("&amp;SUBSTITUTE(REPLACE(F57,1,SEARCH("榮",F57)-1,""),"榮","")&amp;""&amp;")",""))</f>
        <v/>
      </c>
      <c r="G956" s="65" t="str">
        <f ca="1">CONCATENATE(IF(AND(LEN(G955)&gt;=1,G955&lt;&gt;".",COUNTIF(G57:G$73,"*榮*")&gt;0),".",""),IF(G57="榮",$A956,""),IF(AND(LEN(G57)&gt;=2,ISNUMBER(SEARCH("榮",G57))),$A956&amp;"("&amp;SUBSTITUTE(REPLACE(G57,1,SEARCH("榮",G57)-1,""),"榮","")&amp;""&amp;")",""))</f>
        <v/>
      </c>
      <c r="H956" s="65" t="str">
        <f ca="1">CONCATENATE(IF(AND(LEN(H955)&gt;=1,H955&lt;&gt;".",COUNTIF(H57:H$73,"*榮*")&gt;0),".",""),IF(H57="榮",$A956,""),IF(AND(LEN(H57)&gt;=2,ISNUMBER(SEARCH("榮",H57))),$A956&amp;"("&amp;SUBSTITUTE(REPLACE(H57,1,SEARCH("榮",H57)-1,""),"榮","")&amp;""&amp;")",""))</f>
        <v/>
      </c>
      <c r="I956" s="65" t="str">
        <f ca="1">CONCATENATE(IF(AND(LEN(I955)&gt;=1,I955&lt;&gt;".",COUNTIF(I57:I$73,"*榮*")&gt;0),".",""),IF(I57="榮",$A956,""),IF(AND(LEN(I57)&gt;=2,ISNUMBER(SEARCH("榮",I57))),$A956&amp;"("&amp;SUBSTITUTE(REPLACE(I57,1,SEARCH("榮",I57)-1,""),"榮","")&amp;""&amp;")",""))</f>
        <v/>
      </c>
      <c r="J956" s="65" t="str">
        <f ca="1">CONCATENATE(IF(AND(LEN(J955)&gt;=1,J955&lt;&gt;".",COUNTIF(J57:J$73,"*榮*")&gt;0),".",""),IF(J57="榮",$A956,""),IF(AND(LEN(J57)&gt;=2,ISNUMBER(SEARCH("榮",J57))),$A956&amp;"("&amp;SUBSTITUTE(REPLACE(J57,1,SEARCH("榮",J57)-1,""),"榮","")&amp;""&amp;")",""))</f>
        <v/>
      </c>
      <c r="K956" s="65" t="str">
        <f ca="1">CONCATENATE(IF(AND(LEN(K955)&gt;=1,K955&lt;&gt;".",COUNTIF(K57:K$73,"*榮*")&gt;0),".",""),IF(K57="榮",$A956,""),IF(AND(LEN(K57)&gt;=2,ISNUMBER(SEARCH("榮",K57))),$A956&amp;"("&amp;SUBSTITUTE(REPLACE(K57,1,SEARCH("榮",K57)-1,""),"榮","")&amp;""&amp;")",""))</f>
        <v/>
      </c>
      <c r="L956" s="65" t="str">
        <f ca="1">CONCATENATE(IF(AND(LEN(L955)&gt;=1,L955&lt;&gt;".",COUNTIF(L57:L$73,"*榮*")&gt;0),".",""),IF(L57="榮",$A956,""),IF(AND(LEN(L57)&gt;=2,ISNUMBER(SEARCH("榮",L57))),$A956&amp;"("&amp;SUBSTITUTE(REPLACE(L57,1,SEARCH("榮",L57)-1,""),"榮","")&amp;""&amp;")",""))</f>
        <v/>
      </c>
      <c r="M956" s="65" t="str">
        <f ca="1">CONCATENATE(IF(AND(LEN(M955)&gt;=1,M955&lt;&gt;".",COUNTIF(M57:M$73,"*榮*")&gt;0),".",""),IF(M57="榮",$A956,""),IF(AND(LEN(M57)&gt;=2,ISNUMBER(SEARCH("榮",M57))),$A956&amp;"("&amp;SUBSTITUTE(REPLACE(M57,1,SEARCH("榮",M57)-1,""),"榮","")&amp;""&amp;")",""))</f>
        <v/>
      </c>
      <c r="N956" s="65" t="str">
        <f ca="1">CONCATENATE(IF(AND(LEN(N955)&gt;=1,N955&lt;&gt;".",COUNTIF(N57:N$73,"*榮*")&gt;0),".",""),IF(N57="榮",$A956,""),IF(AND(LEN(N57)&gt;=2,ISNUMBER(SEARCH("榮",N57))),$A956&amp;"("&amp;SUBSTITUTE(REPLACE(N57,1,SEARCH("榮",N57)-1,""),"榮","")&amp;""&amp;")",""))</f>
        <v/>
      </c>
      <c r="O956" s="65" t="str">
        <f ca="1">CONCATENATE(IF(AND(LEN(O955)&gt;=1,O955&lt;&gt;".",COUNTIF(O57:O$73,"*榮*")&gt;0),".",""),IF(O57="榮",$A956,""),IF(AND(LEN(O57)&gt;=2,ISNUMBER(SEARCH("榮",O57))),$A956&amp;"("&amp;SUBSTITUTE(REPLACE(O57,1,SEARCH("榮",O57)-1,""),"榮","")&amp;""&amp;")",""))</f>
        <v/>
      </c>
      <c r="P956" s="65" t="str">
        <f ca="1">CONCATENATE(IF(AND(LEN(P955)&gt;=1,P955&lt;&gt;".",COUNTIF(P57:P$73,"*榮*")&gt;0),".",""),IF(P57="榮",$A956,""),IF(AND(LEN(P57)&gt;=2,ISNUMBER(SEARCH("榮",P57))),$A956&amp;"("&amp;SUBSTITUTE(REPLACE(P57,1,SEARCH("榮",P57)-1,""),"榮","")&amp;""&amp;")",""))</f>
        <v/>
      </c>
      <c r="Q956" s="65" t="str">
        <f ca="1">CONCATENATE(IF(AND(LEN(Q955)&gt;=1,Q955&lt;&gt;".",COUNTIF(Q57:Q$73,"*榮*")&gt;0),".",""),IF(Q57="榮",$A956,""),IF(AND(LEN(Q57)&gt;=2,ISNUMBER(SEARCH("榮",Q57))),$A956&amp;"("&amp;SUBSTITUTE(REPLACE(Q57,1,SEARCH("榮",Q57)-1,""),"榮","")&amp;""&amp;")",""))</f>
        <v/>
      </c>
      <c r="R956" s="65" t="str">
        <f ca="1">CONCATENATE(IF(AND(LEN(R955)&gt;=1,R955&lt;&gt;".",COUNTIF(R57:R$73,"*榮*")&gt;0),".",""),IF(R57="榮",$A956,""),IF(AND(LEN(R57)&gt;=2,ISNUMBER(SEARCH("榮",R57))),$A956&amp;"("&amp;SUBSTITUTE(REPLACE(R57,1,SEARCH("榮",R57)-1,""),"榮","")&amp;""&amp;")",""))</f>
        <v/>
      </c>
      <c r="S956" s="65" t="str">
        <f ca="1">CONCATENATE(IF(AND(LEN(S955)&gt;=1,S955&lt;&gt;".",COUNTIF(S57:S$73,"*榮*")&gt;0),".",""),IF(S57="榮",$A956,""),IF(AND(LEN(S57)&gt;=2,ISNUMBER(SEARCH("榮",S57))),$A956&amp;"("&amp;SUBSTITUTE(REPLACE(S57,1,SEARCH("榮",S57)-1,""),"榮","")&amp;""&amp;")",""))</f>
        <v/>
      </c>
      <c r="T956" s="65" t="str">
        <f ca="1">CONCATENATE(IF(AND(LEN(T955)&gt;=1,T955&lt;&gt;".",COUNTIF(T57:T$73,"*榮*")&gt;0),".",""),IF(T57="榮",$A956,""),IF(AND(LEN(T57)&gt;=2,ISNUMBER(SEARCH("榮",T57))),$A956&amp;"("&amp;SUBSTITUTE(REPLACE(T57,1,SEARCH("榮",T57)-1,""),"榮","")&amp;""&amp;")",""))</f>
        <v/>
      </c>
      <c r="U956" s="65" t="str">
        <f ca="1">CONCATENATE(IF(AND(LEN(U955)&gt;=1,U955&lt;&gt;".",COUNTIF(U57:U$73,"*榮*")&gt;0),".",""),IF(U57="榮",$A956,""),IF(AND(LEN(U57)&gt;=2,ISNUMBER(SEARCH("榮",U57))),$A956&amp;"("&amp;SUBSTITUTE(REPLACE(U57,1,SEARCH("榮",U57)-1,""),"榮","")&amp;""&amp;")",""))</f>
        <v/>
      </c>
      <c r="V956" s="65" t="str">
        <f ca="1">CONCATENATE(IF(AND(LEN(V955)&gt;=1,V955&lt;&gt;".",COUNTIF(V57:V$73,"*榮*")&gt;0),".",""),IF(V57="榮",$A956,""),IF(AND(LEN(V57)&gt;=2,ISNUMBER(SEARCH("榮",V57))),$A956&amp;"("&amp;SUBSTITUTE(REPLACE(V57,1,SEARCH("榮",V57)-1,""),"榮","")&amp;""&amp;")",""))</f>
        <v/>
      </c>
      <c r="W956" s="65" t="str">
        <f ca="1">CONCATENATE(IF(AND(LEN(W955)&gt;=1,W955&lt;&gt;".",COUNTIF(W57:W$73,"*榮*")&gt;0),".",""),IF(W57="榮",$A956,""),IF(AND(LEN(W57)&gt;=2,ISNUMBER(SEARCH("榮",W57))),$A956&amp;"("&amp;SUBSTITUTE(REPLACE(W57,1,SEARCH("榮",W57)-1,""),"榮","")&amp;""&amp;")",""))</f>
        <v>56(14-18)</v>
      </c>
      <c r="X956" s="65" t="str">
        <f ca="1">CONCATENATE(IF(AND(LEN(X955)&gt;=1,X955&lt;&gt;".",COUNTIF(X57:X$73,"*榮*")&gt;0),".",""),IF(X57="榮",$A956,""),IF(AND(LEN(X57)&gt;=2,ISNUMBER(SEARCH("榮",X57))),$A956&amp;"("&amp;SUBSTITUTE(REPLACE(X57,1,SEARCH("榮",X57)-1,""),"榮","")&amp;""&amp;")",""))</f>
        <v/>
      </c>
      <c r="Y956" s="65" t="str">
        <f ca="1">CONCATENATE(IF(AND(LEN(Y955)&gt;=1,Y955&lt;&gt;".",COUNTIF(Y57:Y$73,"*榮*")&gt;0),".",""),IF(Y57="榮",$A956,""),IF(AND(LEN(Y57)&gt;=2,ISNUMBER(SEARCH("榮",Y57))),$A956&amp;"("&amp;SUBSTITUTE(REPLACE(Y57,1,SEARCH("榮",Y57)-1,""),"榮","")&amp;""&amp;")",""))</f>
        <v/>
      </c>
      <c r="Z956" s="65" t="str">
        <f ca="1">CONCATENATE(IF(AND(LEN(Z955)&gt;=1,Z955&lt;&gt;".",COUNTIF(Z57:Z$73,"*榮*")&gt;0),".",""),IF(Z57="榮",$A956,""),IF(AND(LEN(Z57)&gt;=2,ISNUMBER(SEARCH("榮",Z57))),$A956&amp;"("&amp;SUBSTITUTE(REPLACE(Z57,1,SEARCH("榮",Z57)-1,""),"榮","")&amp;""&amp;")",""))</f>
        <v/>
      </c>
      <c r="AA956" s="65" t="str">
        <f ca="1">CONCATENATE(IF(AND(LEN(AA955)&gt;=1,AA955&lt;&gt;".",COUNTIF(AA57:AA$73,"*榮*")&gt;0),".",""),IF(AA57="榮",$A956,""),IF(AND(LEN(AA57)&gt;=2,ISNUMBER(SEARCH("榮",AA57))),$A956&amp;"("&amp;SUBSTITUTE(REPLACE(AA57,1,SEARCH("榮",AA57)-1,""),"榮","")&amp;""&amp;")",""))</f>
        <v/>
      </c>
      <c r="AB956" s="65" t="str">
        <f ca="1">CONCATENATE(IF(AND(LEN(AB955)&gt;=1,AB955&lt;&gt;".",COUNTIF(AB57:AB$73,"*榮*")&gt;0),".",""),IF(AB57="榮",$A956,""),IF(AND(LEN(AB57)&gt;=2,ISNUMBER(SEARCH("榮",AB57))),$A956&amp;"("&amp;SUBSTITUTE(REPLACE(AB57,1,SEARCH("榮",AB57)-1,""),"榮","")&amp;""&amp;")",""))</f>
        <v/>
      </c>
      <c r="AC956" s="65" t="str">
        <f ca="1">CONCATENATE(IF(AND(LEN(AC955)&gt;=1,AC955&lt;&gt;".",COUNTIF(AC57:AC$73,"*榮*")&gt;0),".",""),IF(AC57="榮",$A956,""),IF(AND(LEN(AC57)&gt;=2,ISNUMBER(SEARCH("榮",AC57))),$A956&amp;"("&amp;SUBSTITUTE(REPLACE(AC57,1,SEARCH("榮",AC57)-1,""),"榮","")&amp;""&amp;")",""))</f>
        <v/>
      </c>
      <c r="AD956" s="65" t="str">
        <f ca="1">CONCATENATE(IF(AND(LEN(AD955)&gt;=1,AD955&lt;&gt;".",COUNTIF(AD57:AD$73,"*榮*")&gt;0),".",""),IF(AD57="榮",$A956,""),IF(AND(LEN(AD57)&gt;=2,ISNUMBER(SEARCH("榮",AD57))),$A956&amp;"("&amp;SUBSTITUTE(REPLACE(AD57,1,SEARCH("榮",AD57)-1,""),"榮","")&amp;""&amp;")",""))</f>
        <v/>
      </c>
      <c r="AE956" s="65" t="str">
        <f ca="1">CONCATENATE(IF(AND(LEN(AE955)&gt;=1,AE955&lt;&gt;".",COUNTIF(AE57:AE$73,"*榮*")&gt;0),".",""),IF(AE57="榮",$A956,""),IF(AND(LEN(AE57)&gt;=2,ISNUMBER(SEARCH("榮",AE57))),$A956&amp;"("&amp;SUBSTITUTE(REPLACE(AE57,1,SEARCH("榮",AE57)-1,""),"榮","")&amp;""&amp;")",""))</f>
        <v>56(14-18)</v>
      </c>
      <c r="AF956" s="65" t="str">
        <f ca="1">CONCATENATE(IF(AND(LEN(AF955)&gt;=1,AF955&lt;&gt;".",COUNTIF(AF57:AF$73,"*榮*")&gt;0),".",""),IF(AF57="榮",$A956,""),IF(AND(LEN(AF57)&gt;=2,ISNUMBER(SEARCH("榮",AF57))),$A956&amp;"("&amp;SUBSTITUTE(REPLACE(AF57,1,SEARCH("榮",AF57)-1,""),"榮","")&amp;""&amp;")",""))</f>
        <v/>
      </c>
      <c r="AG956" s="65" t="str">
        <f ca="1">CONCATENATE(IF(AND(LEN(AG955)&gt;=1,AG955&lt;&gt;".",COUNTIF(AG57:AG$73,"*榮*")&gt;0),".",""),IF(AG57="榮",$A956,""),IF(AND(LEN(AG57)&gt;=2,ISNUMBER(SEARCH("榮",AG57))),$A956&amp;"("&amp;SUBSTITUTE(REPLACE(AG57,1,SEARCH("榮",AG57)-1,""),"榮","")&amp;""&amp;")",""))</f>
        <v/>
      </c>
      <c r="AH956" s="65"/>
      <c r="AI956" s="65"/>
      <c r="AJ956" s="65"/>
    </row>
    <row r="957" spans="1:36">
      <c r="A957" s="65">
        <f t="shared" si="76"/>
        <v>57</v>
      </c>
      <c r="B957" s="65" t="str">
        <f t="shared" si="76"/>
        <v>周承澔</v>
      </c>
      <c r="C957" s="65" t="str">
        <f ca="1">CONCATENATE(IF(AND(LEN(C956)&gt;=1,C956&lt;&gt;".",COUNTIF(C58:C$73,"*榮*")&gt;0),".",""),IF(C58="榮",$A957,""),IF(AND(LEN(C58)&gt;=2,ISNUMBER(SEARCH("榮",C58))),$A957&amp;"("&amp;SUBSTITUTE(REPLACE(C58,1,SEARCH("榮",C58)-1,""),"榮","")&amp;""&amp;")",""))</f>
        <v/>
      </c>
      <c r="D957" s="65" t="str">
        <f ca="1">CONCATENATE(IF(AND(LEN(D956)&gt;=1,D956&lt;&gt;".",COUNTIF(D58:D$73,"*榮*")&gt;0),".",""),IF(D58="榮",$A957,""),IF(AND(LEN(D58)&gt;=2,ISNUMBER(SEARCH("榮",D58))),$A957&amp;"("&amp;SUBSTITUTE(REPLACE(D58,1,SEARCH("榮",D58)-1,""),"榮","")&amp;""&amp;")",""))</f>
        <v/>
      </c>
      <c r="E957" s="65" t="str">
        <f ca="1">CONCATENATE(IF(AND(LEN(E956)&gt;=1,E956&lt;&gt;".",COUNTIF(E58:E$73,"*榮*")&gt;0),".",""),IF(E58="榮",$A957,""),IF(AND(LEN(E58)&gt;=2,ISNUMBER(SEARCH("榮",E58))),$A957&amp;"("&amp;SUBSTITUTE(REPLACE(E58,1,SEARCH("榮",E58)-1,""),"榮","")&amp;""&amp;")",""))</f>
        <v/>
      </c>
      <c r="F957" s="65" t="str">
        <f ca="1">CONCATENATE(IF(AND(LEN(F956)&gt;=1,F956&lt;&gt;".",COUNTIF(F58:F$73,"*榮*")&gt;0),".",""),IF(F58="榮",$A957,""),IF(AND(LEN(F58)&gt;=2,ISNUMBER(SEARCH("榮",F58))),$A957&amp;"("&amp;SUBSTITUTE(REPLACE(F58,1,SEARCH("榮",F58)-1,""),"榮","")&amp;""&amp;")",""))</f>
        <v/>
      </c>
      <c r="G957" s="65" t="str">
        <f ca="1">CONCATENATE(IF(AND(LEN(G956)&gt;=1,G956&lt;&gt;".",COUNTIF(G58:G$73,"*榮*")&gt;0),".",""),IF(G58="榮",$A957,""),IF(AND(LEN(G58)&gt;=2,ISNUMBER(SEARCH("榮",G58))),$A957&amp;"("&amp;SUBSTITUTE(REPLACE(G58,1,SEARCH("榮",G58)-1,""),"榮","")&amp;""&amp;")",""))</f>
        <v/>
      </c>
      <c r="H957" s="65" t="str">
        <f ca="1">CONCATENATE(IF(AND(LEN(H956)&gt;=1,H956&lt;&gt;".",COUNTIF(H58:H$73,"*榮*")&gt;0),".",""),IF(H58="榮",$A957,""),IF(AND(LEN(H58)&gt;=2,ISNUMBER(SEARCH("榮",H58))),$A957&amp;"("&amp;SUBSTITUTE(REPLACE(H58,1,SEARCH("榮",H58)-1,""),"榮","")&amp;""&amp;")",""))</f>
        <v/>
      </c>
      <c r="I957" s="65" t="str">
        <f ca="1">CONCATENATE(IF(AND(LEN(I956)&gt;=1,I956&lt;&gt;".",COUNTIF(I58:I$73,"*榮*")&gt;0),".",""),IF(I58="榮",$A957,""),IF(AND(LEN(I58)&gt;=2,ISNUMBER(SEARCH("榮",I58))),$A957&amp;"("&amp;SUBSTITUTE(REPLACE(I58,1,SEARCH("榮",I58)-1,""),"榮","")&amp;""&amp;")",""))</f>
        <v/>
      </c>
      <c r="J957" s="65" t="str">
        <f ca="1">CONCATENATE(IF(AND(LEN(J956)&gt;=1,J956&lt;&gt;".",COUNTIF(J58:J$73,"*榮*")&gt;0),".",""),IF(J58="榮",$A957,""),IF(AND(LEN(J58)&gt;=2,ISNUMBER(SEARCH("榮",J58))),$A957&amp;"("&amp;SUBSTITUTE(REPLACE(J58,1,SEARCH("榮",J58)-1,""),"榮","")&amp;""&amp;")",""))</f>
        <v/>
      </c>
      <c r="K957" s="65" t="str">
        <f ca="1">CONCATENATE(IF(AND(LEN(K956)&gt;=1,K956&lt;&gt;".",COUNTIF(K58:K$73,"*榮*")&gt;0),".",""),IF(K58="榮",$A957,""),IF(AND(LEN(K58)&gt;=2,ISNUMBER(SEARCH("榮",K58))),$A957&amp;"("&amp;SUBSTITUTE(REPLACE(K58,1,SEARCH("榮",K58)-1,""),"榮","")&amp;""&amp;")",""))</f>
        <v/>
      </c>
      <c r="L957" s="65" t="str">
        <f ca="1">CONCATENATE(IF(AND(LEN(L956)&gt;=1,L956&lt;&gt;".",COUNTIF(L58:L$73,"*榮*")&gt;0),".",""),IF(L58="榮",$A957,""),IF(AND(LEN(L58)&gt;=2,ISNUMBER(SEARCH("榮",L58))),$A957&amp;"("&amp;SUBSTITUTE(REPLACE(L58,1,SEARCH("榮",L58)-1,""),"榮","")&amp;""&amp;")",""))</f>
        <v/>
      </c>
      <c r="M957" s="65" t="str">
        <f ca="1">CONCATENATE(IF(AND(LEN(M956)&gt;=1,M956&lt;&gt;".",COUNTIF(M58:M$73,"*榮*")&gt;0),".",""),IF(M58="榮",$A957,""),IF(AND(LEN(M58)&gt;=2,ISNUMBER(SEARCH("榮",M58))),$A957&amp;"("&amp;SUBSTITUTE(REPLACE(M58,1,SEARCH("榮",M58)-1,""),"榮","")&amp;""&amp;")",""))</f>
        <v/>
      </c>
      <c r="N957" s="65" t="str">
        <f ca="1">CONCATENATE(IF(AND(LEN(N956)&gt;=1,N956&lt;&gt;".",COUNTIF(N58:N$73,"*榮*")&gt;0),".",""),IF(N58="榮",$A957,""),IF(AND(LEN(N58)&gt;=2,ISNUMBER(SEARCH("榮",N58))),$A957&amp;"("&amp;SUBSTITUTE(REPLACE(N58,1,SEARCH("榮",N58)-1,""),"榮","")&amp;""&amp;")",""))</f>
        <v/>
      </c>
      <c r="O957" s="65" t="str">
        <f ca="1">CONCATENATE(IF(AND(LEN(O956)&gt;=1,O956&lt;&gt;".",COUNTIF(O58:O$73,"*榮*")&gt;0),".",""),IF(O58="榮",$A957,""),IF(AND(LEN(O58)&gt;=2,ISNUMBER(SEARCH("榮",O58))),$A957&amp;"("&amp;SUBSTITUTE(REPLACE(O58,1,SEARCH("榮",O58)-1,""),"榮","")&amp;""&amp;")",""))</f>
        <v/>
      </c>
      <c r="P957" s="65" t="str">
        <f ca="1">CONCATENATE(IF(AND(LEN(P956)&gt;=1,P956&lt;&gt;".",COUNTIF(P58:P$73,"*榮*")&gt;0),".",""),IF(P58="榮",$A957,""),IF(AND(LEN(P58)&gt;=2,ISNUMBER(SEARCH("榮",P58))),$A957&amp;"("&amp;SUBSTITUTE(REPLACE(P58,1,SEARCH("榮",P58)-1,""),"榮","")&amp;""&amp;")",""))</f>
        <v/>
      </c>
      <c r="Q957" s="65" t="str">
        <f ca="1">CONCATENATE(IF(AND(LEN(Q956)&gt;=1,Q956&lt;&gt;".",COUNTIF(Q58:Q$73,"*榮*")&gt;0),".",""),IF(Q58="榮",$A957,""),IF(AND(LEN(Q58)&gt;=2,ISNUMBER(SEARCH("榮",Q58))),$A957&amp;"("&amp;SUBSTITUTE(REPLACE(Q58,1,SEARCH("榮",Q58)-1,""),"榮","")&amp;""&amp;")",""))</f>
        <v/>
      </c>
      <c r="R957" s="65" t="str">
        <f ca="1">CONCATENATE(IF(AND(LEN(R956)&gt;=1,R956&lt;&gt;".",COUNTIF(R58:R$73,"*榮*")&gt;0),".",""),IF(R58="榮",$A957,""),IF(AND(LEN(R58)&gt;=2,ISNUMBER(SEARCH("榮",R58))),$A957&amp;"("&amp;SUBSTITUTE(REPLACE(R58,1,SEARCH("榮",R58)-1,""),"榮","")&amp;""&amp;")",""))</f>
        <v/>
      </c>
      <c r="S957" s="65" t="str">
        <f ca="1">CONCATENATE(IF(AND(LEN(S956)&gt;=1,S956&lt;&gt;".",COUNTIF(S58:S$73,"*榮*")&gt;0),".",""),IF(S58="榮",$A957,""),IF(AND(LEN(S58)&gt;=2,ISNUMBER(SEARCH("榮",S58))),$A957&amp;"("&amp;SUBSTITUTE(REPLACE(S58,1,SEARCH("榮",S58)-1,""),"榮","")&amp;""&amp;")",""))</f>
        <v/>
      </c>
      <c r="T957" s="65" t="str">
        <f ca="1">CONCATENATE(IF(AND(LEN(T956)&gt;=1,T956&lt;&gt;".",COUNTIF(T58:T$73,"*榮*")&gt;0),".",""),IF(T58="榮",$A957,""),IF(AND(LEN(T58)&gt;=2,ISNUMBER(SEARCH("榮",T58))),$A957&amp;"("&amp;SUBSTITUTE(REPLACE(T58,1,SEARCH("榮",T58)-1,""),"榮","")&amp;""&amp;")",""))</f>
        <v/>
      </c>
      <c r="U957" s="65" t="str">
        <f ca="1">CONCATENATE(IF(AND(LEN(U956)&gt;=1,U956&lt;&gt;".",COUNTIF(U58:U$73,"*榮*")&gt;0),".",""),IF(U58="榮",$A957,""),IF(AND(LEN(U58)&gt;=2,ISNUMBER(SEARCH("榮",U58))),$A957&amp;"("&amp;SUBSTITUTE(REPLACE(U58,1,SEARCH("榮",U58)-1,""),"榮","")&amp;""&amp;")",""))</f>
        <v/>
      </c>
      <c r="V957" s="65" t="str">
        <f ca="1">CONCATENATE(IF(AND(LEN(V956)&gt;=1,V956&lt;&gt;".",COUNTIF(V58:V$73,"*榮*")&gt;0),".",""),IF(V58="榮",$A957,""),IF(AND(LEN(V58)&gt;=2,ISNUMBER(SEARCH("榮",V58))),$A957&amp;"("&amp;SUBSTITUTE(REPLACE(V58,1,SEARCH("榮",V58)-1,""),"榮","")&amp;""&amp;")",""))</f>
        <v/>
      </c>
      <c r="W957" s="65" t="str">
        <f ca="1">CONCATENATE(IF(AND(LEN(W956)&gt;=1,W956&lt;&gt;".",COUNTIF(W58:W$73,"*榮*")&gt;0),".",""),IF(W58="榮",$A957,""),IF(AND(LEN(W58)&gt;=2,ISNUMBER(SEARCH("榮",W58))),$A957&amp;"("&amp;SUBSTITUTE(REPLACE(W58,1,SEARCH("榮",W58)-1,""),"榮","")&amp;""&amp;")",""))</f>
        <v/>
      </c>
      <c r="X957" s="65" t="str">
        <f ca="1">CONCATENATE(IF(AND(LEN(X956)&gt;=1,X956&lt;&gt;".",COUNTIF(X58:X$73,"*榮*")&gt;0),".",""),IF(X58="榮",$A957,""),IF(AND(LEN(X58)&gt;=2,ISNUMBER(SEARCH("榮",X58))),$A957&amp;"("&amp;SUBSTITUTE(REPLACE(X58,1,SEARCH("榮",X58)-1,""),"榮","")&amp;""&amp;")",""))</f>
        <v/>
      </c>
      <c r="Y957" s="65" t="str">
        <f ca="1">CONCATENATE(IF(AND(LEN(Y956)&gt;=1,Y956&lt;&gt;".",COUNTIF(Y58:Y$73,"*榮*")&gt;0),".",""),IF(Y58="榮",$A957,""),IF(AND(LEN(Y58)&gt;=2,ISNUMBER(SEARCH("榮",Y58))),$A957&amp;"("&amp;SUBSTITUTE(REPLACE(Y58,1,SEARCH("榮",Y58)-1,""),"榮","")&amp;""&amp;")",""))</f>
        <v/>
      </c>
      <c r="Z957" s="65" t="str">
        <f ca="1">CONCATENATE(IF(AND(LEN(Z956)&gt;=1,Z956&lt;&gt;".",COUNTIF(Z58:Z$73,"*榮*")&gt;0),".",""),IF(Z58="榮",$A957,""),IF(AND(LEN(Z58)&gt;=2,ISNUMBER(SEARCH("榮",Z58))),$A957&amp;"("&amp;SUBSTITUTE(REPLACE(Z58,1,SEARCH("榮",Z58)-1,""),"榮","")&amp;""&amp;")",""))</f>
        <v/>
      </c>
      <c r="AA957" s="65" t="str">
        <f ca="1">CONCATENATE(IF(AND(LEN(AA956)&gt;=1,AA956&lt;&gt;".",COUNTIF(AA58:AA$73,"*榮*")&gt;0),".",""),IF(AA58="榮",$A957,""),IF(AND(LEN(AA58)&gt;=2,ISNUMBER(SEARCH("榮",AA58))),$A957&amp;"("&amp;SUBSTITUTE(REPLACE(AA58,1,SEARCH("榮",AA58)-1,""),"榮","")&amp;""&amp;")",""))</f>
        <v/>
      </c>
      <c r="AB957" s="65" t="str">
        <f ca="1">CONCATENATE(IF(AND(LEN(AB956)&gt;=1,AB956&lt;&gt;".",COUNTIF(AB58:AB$73,"*榮*")&gt;0),".",""),IF(AB58="榮",$A957,""),IF(AND(LEN(AB58)&gt;=2,ISNUMBER(SEARCH("榮",AB58))),$A957&amp;"("&amp;SUBSTITUTE(REPLACE(AB58,1,SEARCH("榮",AB58)-1,""),"榮","")&amp;""&amp;")",""))</f>
        <v/>
      </c>
      <c r="AC957" s="65" t="str">
        <f ca="1">CONCATENATE(IF(AND(LEN(AC956)&gt;=1,AC956&lt;&gt;".",COUNTIF(AC58:AC$73,"*榮*")&gt;0),".",""),IF(AC58="榮",$A957,""),IF(AND(LEN(AC58)&gt;=2,ISNUMBER(SEARCH("榮",AC58))),$A957&amp;"("&amp;SUBSTITUTE(REPLACE(AC58,1,SEARCH("榮",AC58)-1,""),"榮","")&amp;""&amp;")",""))</f>
        <v/>
      </c>
      <c r="AD957" s="65" t="str">
        <f ca="1">CONCATENATE(IF(AND(LEN(AD956)&gt;=1,AD956&lt;&gt;".",COUNTIF(AD58:AD$73,"*榮*")&gt;0),".",""),IF(AD58="榮",$A957,""),IF(AND(LEN(AD58)&gt;=2,ISNUMBER(SEARCH("榮",AD58))),$A957&amp;"("&amp;SUBSTITUTE(REPLACE(AD58,1,SEARCH("榮",AD58)-1,""),"榮","")&amp;""&amp;")",""))</f>
        <v/>
      </c>
      <c r="AE957" s="65" t="str">
        <f ca="1">CONCATENATE(IF(AND(LEN(AE956)&gt;=1,AE956&lt;&gt;".",COUNTIF(AE58:AE$73,"*榮*")&gt;0),".",""),IF(AE58="榮",$A957,""),IF(AND(LEN(AE58)&gt;=2,ISNUMBER(SEARCH("榮",AE58))),$A957&amp;"("&amp;SUBSTITUTE(REPLACE(AE58,1,SEARCH("榮",AE58)-1,""),"榮","")&amp;""&amp;")",""))</f>
        <v>.</v>
      </c>
      <c r="AF957" s="65" t="str">
        <f ca="1">CONCATENATE(IF(AND(LEN(AF956)&gt;=1,AF956&lt;&gt;".",COUNTIF(AF58:AF$73,"*榮*")&gt;0),".",""),IF(AF58="榮",$A957,""),IF(AND(LEN(AF58)&gt;=2,ISNUMBER(SEARCH("榮",AF58))),$A957&amp;"("&amp;SUBSTITUTE(REPLACE(AF58,1,SEARCH("榮",AF58)-1,""),"榮","")&amp;""&amp;")",""))</f>
        <v/>
      </c>
      <c r="AG957" s="65" t="str">
        <f ca="1">CONCATENATE(IF(AND(LEN(AG956)&gt;=1,AG956&lt;&gt;".",COUNTIF(AG58:AG$73,"*榮*")&gt;0),".",""),IF(AG58="榮",$A957,""),IF(AND(LEN(AG58)&gt;=2,ISNUMBER(SEARCH("榮",AG58))),$A957&amp;"("&amp;SUBSTITUTE(REPLACE(AG58,1,SEARCH("榮",AG58)-1,""),"榮","")&amp;""&amp;")",""))</f>
        <v/>
      </c>
      <c r="AH957" s="65"/>
      <c r="AI957" s="65"/>
      <c r="AJ957" s="65"/>
    </row>
    <row r="958" spans="1:36">
      <c r="A958" s="65">
        <f t="shared" si="76"/>
        <v>58</v>
      </c>
      <c r="B958" s="65" t="str">
        <f t="shared" si="76"/>
        <v>蕭敬哲</v>
      </c>
      <c r="C958" s="65" t="str">
        <f ca="1">CONCATENATE(IF(AND(LEN(C957)&gt;=1,C957&lt;&gt;".",COUNTIF(C59:C$73,"*榮*")&gt;0),".",""),IF(C59="榮",$A958,""),IF(AND(LEN(C59)&gt;=2,ISNUMBER(SEARCH("榮",C59))),$A958&amp;"("&amp;SUBSTITUTE(REPLACE(C59,1,SEARCH("榮",C59)-1,""),"榮","")&amp;""&amp;")",""))</f>
        <v/>
      </c>
      <c r="D958" s="65" t="str">
        <f ca="1">CONCATENATE(IF(AND(LEN(D957)&gt;=1,D957&lt;&gt;".",COUNTIF(D59:D$73,"*榮*")&gt;0),".",""),IF(D59="榮",$A958,""),IF(AND(LEN(D59)&gt;=2,ISNUMBER(SEARCH("榮",D59))),$A958&amp;"("&amp;SUBSTITUTE(REPLACE(D59,1,SEARCH("榮",D59)-1,""),"榮","")&amp;""&amp;")",""))</f>
        <v/>
      </c>
      <c r="E958" s="65" t="str">
        <f ca="1">CONCATENATE(IF(AND(LEN(E957)&gt;=1,E957&lt;&gt;".",COUNTIF(E59:E$73,"*榮*")&gt;0),".",""),IF(E59="榮",$A958,""),IF(AND(LEN(E59)&gt;=2,ISNUMBER(SEARCH("榮",E59))),$A958&amp;"("&amp;SUBSTITUTE(REPLACE(E59,1,SEARCH("榮",E59)-1,""),"榮","")&amp;""&amp;")",""))</f>
        <v/>
      </c>
      <c r="F958" s="65" t="str">
        <f ca="1">CONCATENATE(IF(AND(LEN(F957)&gt;=1,F957&lt;&gt;".",COUNTIF(F59:F$73,"*榮*")&gt;0),".",""),IF(F59="榮",$A958,""),IF(AND(LEN(F59)&gt;=2,ISNUMBER(SEARCH("榮",F59))),$A958&amp;"("&amp;SUBSTITUTE(REPLACE(F59,1,SEARCH("榮",F59)-1,""),"榮","")&amp;""&amp;")",""))</f>
        <v/>
      </c>
      <c r="G958" s="65" t="str">
        <f ca="1">CONCATENATE(IF(AND(LEN(G957)&gt;=1,G957&lt;&gt;".",COUNTIF(G59:G$73,"*榮*")&gt;0),".",""),IF(G59="榮",$A958,""),IF(AND(LEN(G59)&gt;=2,ISNUMBER(SEARCH("榮",G59))),$A958&amp;"("&amp;SUBSTITUTE(REPLACE(G59,1,SEARCH("榮",G59)-1,""),"榮","")&amp;""&amp;")",""))</f>
        <v/>
      </c>
      <c r="H958" s="65" t="str">
        <f ca="1">CONCATENATE(IF(AND(LEN(H957)&gt;=1,H957&lt;&gt;".",COUNTIF(H59:H$73,"*榮*")&gt;0),".",""),IF(H59="榮",$A958,""),IF(AND(LEN(H59)&gt;=2,ISNUMBER(SEARCH("榮",H59))),$A958&amp;"("&amp;SUBSTITUTE(REPLACE(H59,1,SEARCH("榮",H59)-1,""),"榮","")&amp;""&amp;")",""))</f>
        <v/>
      </c>
      <c r="I958" s="65" t="str">
        <f ca="1">CONCATENATE(IF(AND(LEN(I957)&gt;=1,I957&lt;&gt;".",COUNTIF(I59:I$73,"*榮*")&gt;0),".",""),IF(I59="榮",$A958,""),IF(AND(LEN(I59)&gt;=2,ISNUMBER(SEARCH("榮",I59))),$A958&amp;"("&amp;SUBSTITUTE(REPLACE(I59,1,SEARCH("榮",I59)-1,""),"榮","")&amp;""&amp;")",""))</f>
        <v/>
      </c>
      <c r="J958" s="65" t="str">
        <f ca="1">CONCATENATE(IF(AND(LEN(J957)&gt;=1,J957&lt;&gt;".",COUNTIF(J59:J$73,"*榮*")&gt;0),".",""),IF(J59="榮",$A958,""),IF(AND(LEN(J59)&gt;=2,ISNUMBER(SEARCH("榮",J59))),$A958&amp;"("&amp;SUBSTITUTE(REPLACE(J59,1,SEARCH("榮",J59)-1,""),"榮","")&amp;""&amp;")",""))</f>
        <v/>
      </c>
      <c r="K958" s="65" t="str">
        <f ca="1">CONCATENATE(IF(AND(LEN(K957)&gt;=1,K957&lt;&gt;".",COUNTIF(K59:K$73,"*榮*")&gt;0),".",""),IF(K59="榮",$A958,""),IF(AND(LEN(K59)&gt;=2,ISNUMBER(SEARCH("榮",K59))),$A958&amp;"("&amp;SUBSTITUTE(REPLACE(K59,1,SEARCH("榮",K59)-1,""),"榮","")&amp;""&amp;")",""))</f>
        <v/>
      </c>
      <c r="L958" s="65" t="str">
        <f ca="1">CONCATENATE(IF(AND(LEN(L957)&gt;=1,L957&lt;&gt;".",COUNTIF(L59:L$73,"*榮*")&gt;0),".",""),IF(L59="榮",$A958,""),IF(AND(LEN(L59)&gt;=2,ISNUMBER(SEARCH("榮",L59))),$A958&amp;"("&amp;SUBSTITUTE(REPLACE(L59,1,SEARCH("榮",L59)-1,""),"榮","")&amp;""&amp;")",""))</f>
        <v/>
      </c>
      <c r="M958" s="65" t="str">
        <f ca="1">CONCATENATE(IF(AND(LEN(M957)&gt;=1,M957&lt;&gt;".",COUNTIF(M59:M$73,"*榮*")&gt;0),".",""),IF(M59="榮",$A958,""),IF(AND(LEN(M59)&gt;=2,ISNUMBER(SEARCH("榮",M59))),$A958&amp;"("&amp;SUBSTITUTE(REPLACE(M59,1,SEARCH("榮",M59)-1,""),"榮","")&amp;""&amp;")",""))</f>
        <v/>
      </c>
      <c r="N958" s="65" t="str">
        <f ca="1">CONCATENATE(IF(AND(LEN(N957)&gt;=1,N957&lt;&gt;".",COUNTIF(N59:N$73,"*榮*")&gt;0),".",""),IF(N59="榮",$A958,""),IF(AND(LEN(N59)&gt;=2,ISNUMBER(SEARCH("榮",N59))),$A958&amp;"("&amp;SUBSTITUTE(REPLACE(N59,1,SEARCH("榮",N59)-1,""),"榮","")&amp;""&amp;")",""))</f>
        <v/>
      </c>
      <c r="O958" s="65" t="str">
        <f ca="1">CONCATENATE(IF(AND(LEN(O957)&gt;=1,O957&lt;&gt;".",COUNTIF(O59:O$73,"*榮*")&gt;0),".",""),IF(O59="榮",$A958,""),IF(AND(LEN(O59)&gt;=2,ISNUMBER(SEARCH("榮",O59))),$A958&amp;"("&amp;SUBSTITUTE(REPLACE(O59,1,SEARCH("榮",O59)-1,""),"榮","")&amp;""&amp;")",""))</f>
        <v/>
      </c>
      <c r="P958" s="65" t="str">
        <f ca="1">CONCATENATE(IF(AND(LEN(P957)&gt;=1,P957&lt;&gt;".",COUNTIF(P59:P$73,"*榮*")&gt;0),".",""),IF(P59="榮",$A958,""),IF(AND(LEN(P59)&gt;=2,ISNUMBER(SEARCH("榮",P59))),$A958&amp;"("&amp;SUBSTITUTE(REPLACE(P59,1,SEARCH("榮",P59)-1,""),"榮","")&amp;""&amp;")",""))</f>
        <v/>
      </c>
      <c r="Q958" s="65" t="str">
        <f ca="1">CONCATENATE(IF(AND(LEN(Q957)&gt;=1,Q957&lt;&gt;".",COUNTIF(Q59:Q$73,"*榮*")&gt;0),".",""),IF(Q59="榮",$A958,""),IF(AND(LEN(Q59)&gt;=2,ISNUMBER(SEARCH("榮",Q59))),$A958&amp;"("&amp;SUBSTITUTE(REPLACE(Q59,1,SEARCH("榮",Q59)-1,""),"榮","")&amp;""&amp;")",""))</f>
        <v/>
      </c>
      <c r="R958" s="65" t="str">
        <f ca="1">CONCATENATE(IF(AND(LEN(R957)&gt;=1,R957&lt;&gt;".",COUNTIF(R59:R$73,"*榮*")&gt;0),".",""),IF(R59="榮",$A958,""),IF(AND(LEN(R59)&gt;=2,ISNUMBER(SEARCH("榮",R59))),$A958&amp;"("&amp;SUBSTITUTE(REPLACE(R59,1,SEARCH("榮",R59)-1,""),"榮","")&amp;""&amp;")",""))</f>
        <v/>
      </c>
      <c r="S958" s="65" t="str">
        <f ca="1">CONCATENATE(IF(AND(LEN(S957)&gt;=1,S957&lt;&gt;".",COUNTIF(S59:S$73,"*榮*")&gt;0),".",""),IF(S59="榮",$A958,""),IF(AND(LEN(S59)&gt;=2,ISNUMBER(SEARCH("榮",S59))),$A958&amp;"("&amp;SUBSTITUTE(REPLACE(S59,1,SEARCH("榮",S59)-1,""),"榮","")&amp;""&amp;")",""))</f>
        <v/>
      </c>
      <c r="T958" s="65" t="str">
        <f ca="1">CONCATENATE(IF(AND(LEN(T957)&gt;=1,T957&lt;&gt;".",COUNTIF(T59:T$73,"*榮*")&gt;0),".",""),IF(T59="榮",$A958,""),IF(AND(LEN(T59)&gt;=2,ISNUMBER(SEARCH("榮",T59))),$A958&amp;"("&amp;SUBSTITUTE(REPLACE(T59,1,SEARCH("榮",T59)-1,""),"榮","")&amp;""&amp;")",""))</f>
        <v/>
      </c>
      <c r="U958" s="65" t="str">
        <f ca="1">CONCATENATE(IF(AND(LEN(U957)&gt;=1,U957&lt;&gt;".",COUNTIF(U59:U$73,"*榮*")&gt;0),".",""),IF(U59="榮",$A958,""),IF(AND(LEN(U59)&gt;=2,ISNUMBER(SEARCH("榮",U59))),$A958&amp;"("&amp;SUBSTITUTE(REPLACE(U59,1,SEARCH("榮",U59)-1,""),"榮","")&amp;""&amp;")",""))</f>
        <v/>
      </c>
      <c r="V958" s="65" t="str">
        <f ca="1">CONCATENATE(IF(AND(LEN(V957)&gt;=1,V957&lt;&gt;".",COUNTIF(V59:V$73,"*榮*")&gt;0),".",""),IF(V59="榮",$A958,""),IF(AND(LEN(V59)&gt;=2,ISNUMBER(SEARCH("榮",V59))),$A958&amp;"("&amp;SUBSTITUTE(REPLACE(V59,1,SEARCH("榮",V59)-1,""),"榮","")&amp;""&amp;")",""))</f>
        <v/>
      </c>
      <c r="W958" s="65" t="str">
        <f ca="1">CONCATENATE(IF(AND(LEN(W957)&gt;=1,W957&lt;&gt;".",COUNTIF(W59:W$73,"*榮*")&gt;0),".",""),IF(W59="榮",$A958,""),IF(AND(LEN(W59)&gt;=2,ISNUMBER(SEARCH("榮",W59))),$A958&amp;"("&amp;SUBSTITUTE(REPLACE(W59,1,SEARCH("榮",W59)-1,""),"榮","")&amp;""&amp;")",""))</f>
        <v/>
      </c>
      <c r="X958" s="65" t="str">
        <f ca="1">CONCATENATE(IF(AND(LEN(X957)&gt;=1,X957&lt;&gt;".",COUNTIF(X59:X$73,"*榮*")&gt;0),".",""),IF(X59="榮",$A958,""),IF(AND(LEN(X59)&gt;=2,ISNUMBER(SEARCH("榮",X59))),$A958&amp;"("&amp;SUBSTITUTE(REPLACE(X59,1,SEARCH("榮",X59)-1,""),"榮","")&amp;""&amp;")",""))</f>
        <v/>
      </c>
      <c r="Y958" s="65" t="str">
        <f ca="1">CONCATENATE(IF(AND(LEN(Y957)&gt;=1,Y957&lt;&gt;".",COUNTIF(Y59:Y$73,"*榮*")&gt;0),".",""),IF(Y59="榮",$A958,""),IF(AND(LEN(Y59)&gt;=2,ISNUMBER(SEARCH("榮",Y59))),$A958&amp;"("&amp;SUBSTITUTE(REPLACE(Y59,1,SEARCH("榮",Y59)-1,""),"榮","")&amp;""&amp;")",""))</f>
        <v/>
      </c>
      <c r="Z958" s="65" t="str">
        <f ca="1">CONCATENATE(IF(AND(LEN(Z957)&gt;=1,Z957&lt;&gt;".",COUNTIF(Z59:Z$73,"*榮*")&gt;0),".",""),IF(Z59="榮",$A958,""),IF(AND(LEN(Z59)&gt;=2,ISNUMBER(SEARCH("榮",Z59))),$A958&amp;"("&amp;SUBSTITUTE(REPLACE(Z59,1,SEARCH("榮",Z59)-1,""),"榮","")&amp;""&amp;")",""))</f>
        <v/>
      </c>
      <c r="AA958" s="65" t="str">
        <f ca="1">CONCATENATE(IF(AND(LEN(AA957)&gt;=1,AA957&lt;&gt;".",COUNTIF(AA59:AA$73,"*榮*")&gt;0),".",""),IF(AA59="榮",$A958,""),IF(AND(LEN(AA59)&gt;=2,ISNUMBER(SEARCH("榮",AA59))),$A958&amp;"("&amp;SUBSTITUTE(REPLACE(AA59,1,SEARCH("榮",AA59)-1,""),"榮","")&amp;""&amp;")",""))</f>
        <v/>
      </c>
      <c r="AB958" s="65" t="str">
        <f ca="1">CONCATENATE(IF(AND(LEN(AB957)&gt;=1,AB957&lt;&gt;".",COUNTIF(AB59:AB$73,"*榮*")&gt;0),".",""),IF(AB59="榮",$A958,""),IF(AND(LEN(AB59)&gt;=2,ISNUMBER(SEARCH("榮",AB59))),$A958&amp;"("&amp;SUBSTITUTE(REPLACE(AB59,1,SEARCH("榮",AB59)-1,""),"榮","")&amp;""&amp;")",""))</f>
        <v/>
      </c>
      <c r="AC958" s="65" t="str">
        <f ca="1">CONCATENATE(IF(AND(LEN(AC957)&gt;=1,AC957&lt;&gt;".",COUNTIF(AC59:AC$73,"*榮*")&gt;0),".",""),IF(AC59="榮",$A958,""),IF(AND(LEN(AC59)&gt;=2,ISNUMBER(SEARCH("榮",AC59))),$A958&amp;"("&amp;SUBSTITUTE(REPLACE(AC59,1,SEARCH("榮",AC59)-1,""),"榮","")&amp;""&amp;")",""))</f>
        <v/>
      </c>
      <c r="AD958" s="65" t="str">
        <f ca="1">CONCATENATE(IF(AND(LEN(AD957)&gt;=1,AD957&lt;&gt;".",COUNTIF(AD59:AD$73,"*榮*")&gt;0),".",""),IF(AD59="榮",$A958,""),IF(AND(LEN(AD59)&gt;=2,ISNUMBER(SEARCH("榮",AD59))),$A958&amp;"("&amp;SUBSTITUTE(REPLACE(AD59,1,SEARCH("榮",AD59)-1,""),"榮","")&amp;""&amp;")",""))</f>
        <v/>
      </c>
      <c r="AE958" s="65" t="str">
        <f ca="1">CONCATENATE(IF(AND(LEN(AE957)&gt;=1,AE957&lt;&gt;".",COUNTIF(AE59:AE$73,"*榮*")&gt;0),".",""),IF(AE59="榮",$A958,""),IF(AND(LEN(AE59)&gt;=2,ISNUMBER(SEARCH("榮",AE59))),$A958&amp;"("&amp;SUBSTITUTE(REPLACE(AE59,1,SEARCH("榮",AE59)-1,""),"榮","")&amp;""&amp;")",""))</f>
        <v/>
      </c>
      <c r="AF958" s="65" t="str">
        <f ca="1">CONCATENATE(IF(AND(LEN(AF957)&gt;=1,AF957&lt;&gt;".",COUNTIF(AF59:AF$73,"*榮*")&gt;0),".",""),IF(AF59="榮",$A958,""),IF(AND(LEN(AF59)&gt;=2,ISNUMBER(SEARCH("榮",AF59))),$A958&amp;"("&amp;SUBSTITUTE(REPLACE(AF59,1,SEARCH("榮",AF59)-1,""),"榮","")&amp;""&amp;")",""))</f>
        <v/>
      </c>
      <c r="AG958" s="65" t="str">
        <f ca="1">CONCATENATE(IF(AND(LEN(AG957)&gt;=1,AG957&lt;&gt;".",COUNTIF(AG59:AG$73,"*榮*")&gt;0),".",""),IF(AG59="榮",$A958,""),IF(AND(LEN(AG59)&gt;=2,ISNUMBER(SEARCH("榮",AG59))),$A958&amp;"("&amp;SUBSTITUTE(REPLACE(AG59,1,SEARCH("榮",AG59)-1,""),"榮","")&amp;""&amp;")",""))</f>
        <v/>
      </c>
      <c r="AH958" s="65"/>
      <c r="AI958" s="65"/>
      <c r="AJ958" s="65"/>
    </row>
    <row r="959" spans="1:36">
      <c r="A959" s="65">
        <f t="shared" si="76"/>
        <v>59</v>
      </c>
      <c r="B959" s="65" t="str">
        <f t="shared" si="76"/>
        <v>陳奕欣</v>
      </c>
      <c r="C959" s="65" t="str">
        <f ca="1">CONCATENATE(IF(AND(LEN(C958)&gt;=1,C958&lt;&gt;".",COUNTIF(C60:C$73,"*榮*")&gt;0),".",""),IF(C60="榮",$A959,""),IF(AND(LEN(C60)&gt;=2,ISNUMBER(SEARCH("榮",C60))),$A959&amp;"("&amp;SUBSTITUTE(REPLACE(C60,1,SEARCH("榮",C60)-1,""),"榮","")&amp;""&amp;")",""))</f>
        <v/>
      </c>
      <c r="D959" s="65" t="str">
        <f ca="1">CONCATENATE(IF(AND(LEN(D958)&gt;=1,D958&lt;&gt;".",COUNTIF(D60:D$73,"*榮*")&gt;0),".",""),IF(D60="榮",$A959,""),IF(AND(LEN(D60)&gt;=2,ISNUMBER(SEARCH("榮",D60))),$A959&amp;"("&amp;SUBSTITUTE(REPLACE(D60,1,SEARCH("榮",D60)-1,""),"榮","")&amp;""&amp;")",""))</f>
        <v/>
      </c>
      <c r="E959" s="65" t="str">
        <f ca="1">CONCATENATE(IF(AND(LEN(E958)&gt;=1,E958&lt;&gt;".",COUNTIF(E60:E$73,"*榮*")&gt;0),".",""),IF(E60="榮",$A959,""),IF(AND(LEN(E60)&gt;=2,ISNUMBER(SEARCH("榮",E60))),$A959&amp;"("&amp;SUBSTITUTE(REPLACE(E60,1,SEARCH("榮",E60)-1,""),"榮","")&amp;""&amp;")",""))</f>
        <v/>
      </c>
      <c r="F959" s="65" t="str">
        <f ca="1">CONCATENATE(IF(AND(LEN(F958)&gt;=1,F958&lt;&gt;".",COUNTIF(F60:F$73,"*榮*")&gt;0),".",""),IF(F60="榮",$A959,""),IF(AND(LEN(F60)&gt;=2,ISNUMBER(SEARCH("榮",F60))),$A959&amp;"("&amp;SUBSTITUTE(REPLACE(F60,1,SEARCH("榮",F60)-1,""),"榮","")&amp;""&amp;")",""))</f>
        <v>59(14-18)</v>
      </c>
      <c r="G959" s="65" t="str">
        <f ca="1">CONCATENATE(IF(AND(LEN(G958)&gt;=1,G958&lt;&gt;".",COUNTIF(G60:G$73,"*榮*")&gt;0),".",""),IF(G60="榮",$A959,""),IF(AND(LEN(G60)&gt;=2,ISNUMBER(SEARCH("榮",G60))),$A959&amp;"("&amp;SUBSTITUTE(REPLACE(G60,1,SEARCH("榮",G60)-1,""),"榮","")&amp;""&amp;")",""))</f>
        <v/>
      </c>
      <c r="H959" s="65" t="str">
        <f ca="1">CONCATENATE(IF(AND(LEN(H958)&gt;=1,H958&lt;&gt;".",COUNTIF(H60:H$73,"*榮*")&gt;0),".",""),IF(H60="榮",$A959,""),IF(AND(LEN(H60)&gt;=2,ISNUMBER(SEARCH("榮",H60))),$A959&amp;"("&amp;SUBSTITUTE(REPLACE(H60,1,SEARCH("榮",H60)-1,""),"榮","")&amp;""&amp;")",""))</f>
        <v>59(18-22)</v>
      </c>
      <c r="I959" s="65" t="str">
        <f ca="1">CONCATENATE(IF(AND(LEN(I958)&gt;=1,I958&lt;&gt;".",COUNTIF(I60:I$73,"*榮*")&gt;0),".",""),IF(I60="榮",$A959,""),IF(AND(LEN(I60)&gt;=2,ISNUMBER(SEARCH("榮",I60))),$A959&amp;"("&amp;SUBSTITUTE(REPLACE(I60,1,SEARCH("榮",I60)-1,""),"榮","")&amp;""&amp;")",""))</f>
        <v/>
      </c>
      <c r="J959" s="65" t="str">
        <f ca="1">CONCATENATE(IF(AND(LEN(J958)&gt;=1,J958&lt;&gt;".",COUNTIF(J60:J$73,"*榮*")&gt;0),".",""),IF(J60="榮",$A959,""),IF(AND(LEN(J60)&gt;=2,ISNUMBER(SEARCH("榮",J60))),$A959&amp;"("&amp;SUBSTITUTE(REPLACE(J60,1,SEARCH("榮",J60)-1,""),"榮","")&amp;""&amp;")",""))</f>
        <v/>
      </c>
      <c r="K959" s="65" t="str">
        <f ca="1">CONCATENATE(IF(AND(LEN(K958)&gt;=1,K958&lt;&gt;".",COUNTIF(K60:K$73,"*榮*")&gt;0),".",""),IF(K60="榮",$A959,""),IF(AND(LEN(K60)&gt;=2,ISNUMBER(SEARCH("榮",K60))),$A959&amp;"("&amp;SUBSTITUTE(REPLACE(K60,1,SEARCH("榮",K60)-1,""),"榮","")&amp;""&amp;")",""))</f>
        <v/>
      </c>
      <c r="L959" s="65" t="str">
        <f ca="1">CONCATENATE(IF(AND(LEN(L958)&gt;=1,L958&lt;&gt;".",COUNTIF(L60:L$73,"*榮*")&gt;0),".",""),IF(L60="榮",$A959,""),IF(AND(LEN(L60)&gt;=2,ISNUMBER(SEARCH("榮",L60))),$A959&amp;"("&amp;SUBSTITUTE(REPLACE(L60,1,SEARCH("榮",L60)-1,""),"榮","")&amp;""&amp;")",""))</f>
        <v>59(14-18)</v>
      </c>
      <c r="M959" s="65" t="str">
        <f ca="1">CONCATENATE(IF(AND(LEN(M958)&gt;=1,M958&lt;&gt;".",COUNTIF(M60:M$73,"*榮*")&gt;0),".",""),IF(M60="榮",$A959,""),IF(AND(LEN(M60)&gt;=2,ISNUMBER(SEARCH("榮",M60))),$A959&amp;"("&amp;SUBSTITUTE(REPLACE(M60,1,SEARCH("榮",M60)-1,""),"榮","")&amp;""&amp;")",""))</f>
        <v/>
      </c>
      <c r="N959" s="65" t="str">
        <f ca="1">CONCATENATE(IF(AND(LEN(N958)&gt;=1,N958&lt;&gt;".",COUNTIF(N60:N$73,"*榮*")&gt;0),".",""),IF(N60="榮",$A959,""),IF(AND(LEN(N60)&gt;=2,ISNUMBER(SEARCH("榮",N60))),$A959&amp;"("&amp;SUBSTITUTE(REPLACE(N60,1,SEARCH("榮",N60)-1,""),"榮","")&amp;""&amp;")",""))</f>
        <v>59(18-22)</v>
      </c>
      <c r="O959" s="65" t="str">
        <f ca="1">CONCATENATE(IF(AND(LEN(O958)&gt;=1,O958&lt;&gt;".",COUNTIF(O60:O$73,"*榮*")&gt;0),".",""),IF(O60="榮",$A959,""),IF(AND(LEN(O60)&gt;=2,ISNUMBER(SEARCH("榮",O60))),$A959&amp;"("&amp;SUBSTITUTE(REPLACE(O60,1,SEARCH("榮",O60)-1,""),"榮","")&amp;""&amp;")",""))</f>
        <v/>
      </c>
      <c r="P959" s="65" t="str">
        <f ca="1">CONCATENATE(IF(AND(LEN(P958)&gt;=1,P958&lt;&gt;".",COUNTIF(P60:P$73,"*榮*")&gt;0),".",""),IF(P60="榮",$A959,""),IF(AND(LEN(P60)&gt;=2,ISNUMBER(SEARCH("榮",P60))),$A959&amp;"("&amp;SUBSTITUTE(REPLACE(P60,1,SEARCH("榮",P60)-1,""),"榮","")&amp;""&amp;")",""))</f>
        <v/>
      </c>
      <c r="Q959" s="65" t="str">
        <f ca="1">CONCATENATE(IF(AND(LEN(Q958)&gt;=1,Q958&lt;&gt;".",COUNTIF(Q60:Q$73,"*榮*")&gt;0),".",""),IF(Q60="榮",$A959,""),IF(AND(LEN(Q60)&gt;=2,ISNUMBER(SEARCH("榮",Q60))),$A959&amp;"("&amp;SUBSTITUTE(REPLACE(Q60,1,SEARCH("榮",Q60)-1,""),"榮","")&amp;""&amp;")",""))</f>
        <v/>
      </c>
      <c r="R959" s="65" t="str">
        <f ca="1">CONCATENATE(IF(AND(LEN(R958)&gt;=1,R958&lt;&gt;".",COUNTIF(R60:R$73,"*榮*")&gt;0),".",""),IF(R60="榮",$A959,""),IF(AND(LEN(R60)&gt;=2,ISNUMBER(SEARCH("榮",R60))),$A959&amp;"("&amp;SUBSTITUTE(REPLACE(R60,1,SEARCH("榮",R60)-1,""),"榮","")&amp;""&amp;")",""))</f>
        <v/>
      </c>
      <c r="S959" s="65" t="str">
        <f ca="1">CONCATENATE(IF(AND(LEN(S958)&gt;=1,S958&lt;&gt;".",COUNTIF(S60:S$73,"*榮*")&gt;0),".",""),IF(S60="榮",$A959,""),IF(AND(LEN(S60)&gt;=2,ISNUMBER(SEARCH("榮",S60))),$A959&amp;"("&amp;SUBSTITUTE(REPLACE(S60,1,SEARCH("榮",S60)-1,""),"榮","")&amp;""&amp;")",""))</f>
        <v>59(14-18)</v>
      </c>
      <c r="T959" s="65" t="str">
        <f ca="1">CONCATENATE(IF(AND(LEN(T958)&gt;=1,T958&lt;&gt;".",COUNTIF(T60:T$73,"*榮*")&gt;0),".",""),IF(T60="榮",$A959,""),IF(AND(LEN(T60)&gt;=2,ISNUMBER(SEARCH("榮",T60))),$A959&amp;"("&amp;SUBSTITUTE(REPLACE(T60,1,SEARCH("榮",T60)-1,""),"榮","")&amp;""&amp;")",""))</f>
        <v/>
      </c>
      <c r="U959" s="65" t="str">
        <f ca="1">CONCATENATE(IF(AND(LEN(U958)&gt;=1,U958&lt;&gt;".",COUNTIF(U60:U$73,"*榮*")&gt;0),".",""),IF(U60="榮",$A959,""),IF(AND(LEN(U60)&gt;=2,ISNUMBER(SEARCH("榮",U60))),$A959&amp;"("&amp;SUBSTITUTE(REPLACE(U60,1,SEARCH("榮",U60)-1,""),"榮","")&amp;""&amp;")",""))</f>
        <v>59(18-22)</v>
      </c>
      <c r="V959" s="65" t="str">
        <f ca="1">CONCATENATE(IF(AND(LEN(V958)&gt;=1,V958&lt;&gt;".",COUNTIF(V60:V$73,"*榮*")&gt;0),".",""),IF(V60="榮",$A959,""),IF(AND(LEN(V60)&gt;=2,ISNUMBER(SEARCH("榮",V60))),$A959&amp;"("&amp;SUBSTITUTE(REPLACE(V60,1,SEARCH("榮",V60)-1,""),"榮","")&amp;""&amp;")",""))</f>
        <v/>
      </c>
      <c r="W959" s="65" t="str">
        <f ca="1">CONCATENATE(IF(AND(LEN(W958)&gt;=1,W958&lt;&gt;".",COUNTIF(W60:W$73,"*榮*")&gt;0),".",""),IF(W60="榮",$A959,""),IF(AND(LEN(W60)&gt;=2,ISNUMBER(SEARCH("榮",W60))),$A959&amp;"("&amp;SUBSTITUTE(REPLACE(W60,1,SEARCH("榮",W60)-1,""),"榮","")&amp;""&amp;")",""))</f>
        <v/>
      </c>
      <c r="X959" s="65" t="str">
        <f ca="1">CONCATENATE(IF(AND(LEN(X958)&gt;=1,X958&lt;&gt;".",COUNTIF(X60:X$73,"*榮*")&gt;0),".",""),IF(X60="榮",$A959,""),IF(AND(LEN(X60)&gt;=2,ISNUMBER(SEARCH("榮",X60))),$A959&amp;"("&amp;SUBSTITUTE(REPLACE(X60,1,SEARCH("榮",X60)-1,""),"榮","")&amp;""&amp;")",""))</f>
        <v/>
      </c>
      <c r="Y959" s="65" t="str">
        <f ca="1">CONCATENATE(IF(AND(LEN(Y958)&gt;=1,Y958&lt;&gt;".",COUNTIF(Y60:Y$73,"*榮*")&gt;0),".",""),IF(Y60="榮",$A959,""),IF(AND(LEN(Y60)&gt;=2,ISNUMBER(SEARCH("榮",Y60))),$A959&amp;"("&amp;SUBSTITUTE(REPLACE(Y60,1,SEARCH("榮",Y60)-1,""),"榮","")&amp;""&amp;")",""))</f>
        <v/>
      </c>
      <c r="Z959" s="65" t="str">
        <f ca="1">CONCATENATE(IF(AND(LEN(Z958)&gt;=1,Z958&lt;&gt;".",COUNTIF(Z60:Z$73,"*榮*")&gt;0),".",""),IF(Z60="榮",$A959,""),IF(AND(LEN(Z60)&gt;=2,ISNUMBER(SEARCH("榮",Z60))),$A959&amp;"("&amp;SUBSTITUTE(REPLACE(Z60,1,SEARCH("榮",Z60)-1,""),"榮","")&amp;""&amp;")",""))</f>
        <v/>
      </c>
      <c r="AA959" s="65" t="str">
        <f ca="1">CONCATENATE(IF(AND(LEN(AA958)&gt;=1,AA958&lt;&gt;".",COUNTIF(AA60:AA$73,"*榮*")&gt;0),".",""),IF(AA60="榮",$A959,""),IF(AND(LEN(AA60)&gt;=2,ISNUMBER(SEARCH("榮",AA60))),$A959&amp;"("&amp;SUBSTITUTE(REPLACE(AA60,1,SEARCH("榮",AA60)-1,""),"榮","")&amp;""&amp;")",""))</f>
        <v/>
      </c>
      <c r="AB959" s="65" t="str">
        <f ca="1">CONCATENATE(IF(AND(LEN(AB958)&gt;=1,AB958&lt;&gt;".",COUNTIF(AB60:AB$73,"*榮*")&gt;0),".",""),IF(AB60="榮",$A959,""),IF(AND(LEN(AB60)&gt;=2,ISNUMBER(SEARCH("榮",AB60))),$A959&amp;"("&amp;SUBSTITUTE(REPLACE(AB60,1,SEARCH("榮",AB60)-1,""),"榮","")&amp;""&amp;")",""))</f>
        <v>59(18-22)</v>
      </c>
      <c r="AC959" s="65" t="str">
        <f ca="1">CONCATENATE(IF(AND(LEN(AC958)&gt;=1,AC958&lt;&gt;".",COUNTIF(AC60:AC$73,"*榮*")&gt;0),".",""),IF(AC60="榮",$A959,""),IF(AND(LEN(AC60)&gt;=2,ISNUMBER(SEARCH("榮",AC60))),$A959&amp;"("&amp;SUBSTITUTE(REPLACE(AC60,1,SEARCH("榮",AC60)-1,""),"榮","")&amp;""&amp;")",""))</f>
        <v/>
      </c>
      <c r="AD959" s="65" t="str">
        <f ca="1">CONCATENATE(IF(AND(LEN(AD958)&gt;=1,AD958&lt;&gt;".",COUNTIF(AD60:AD$73,"*榮*")&gt;0),".",""),IF(AD60="榮",$A959,""),IF(AND(LEN(AD60)&gt;=2,ISNUMBER(SEARCH("榮",AD60))),$A959&amp;"("&amp;SUBSTITUTE(REPLACE(AD60,1,SEARCH("榮",AD60)-1,""),"榮","")&amp;""&amp;")",""))</f>
        <v/>
      </c>
      <c r="AE959" s="65" t="str">
        <f ca="1">CONCATENATE(IF(AND(LEN(AE958)&gt;=1,AE958&lt;&gt;".",COUNTIF(AE60:AE$73,"*榮*")&gt;0),".",""),IF(AE60="榮",$A959,""),IF(AND(LEN(AE60)&gt;=2,ISNUMBER(SEARCH("榮",AE60))),$A959&amp;"("&amp;SUBSTITUTE(REPLACE(AE60,1,SEARCH("榮",AE60)-1,""),"榮","")&amp;""&amp;")",""))</f>
        <v/>
      </c>
      <c r="AF959" s="65" t="str">
        <f ca="1">CONCATENATE(IF(AND(LEN(AF958)&gt;=1,AF958&lt;&gt;".",COUNTIF(AF60:AF$73,"*榮*")&gt;0),".",""),IF(AF60="榮",$A959,""),IF(AND(LEN(AF60)&gt;=2,ISNUMBER(SEARCH("榮",AF60))),$A959&amp;"("&amp;SUBSTITUTE(REPLACE(AF60,1,SEARCH("榮",AF60)-1,""),"榮","")&amp;""&amp;")",""))</f>
        <v/>
      </c>
      <c r="AG959" s="65" t="str">
        <f ca="1">CONCATENATE(IF(AND(LEN(AG958)&gt;=1,AG958&lt;&gt;".",COUNTIF(AG60:AG$73,"*榮*")&gt;0),".",""),IF(AG60="榮",$A959,""),IF(AND(LEN(AG60)&gt;=2,ISNUMBER(SEARCH("榮",AG60))),$A959&amp;"("&amp;SUBSTITUTE(REPLACE(AG60,1,SEARCH("榮",AG60)-1,""),"榮","")&amp;""&amp;")",""))</f>
        <v/>
      </c>
      <c r="AH959" s="65"/>
      <c r="AI959" s="65"/>
      <c r="AJ959" s="65"/>
    </row>
    <row r="960" spans="1:36">
      <c r="A960" s="65">
        <f t="shared" si="76"/>
        <v>60</v>
      </c>
      <c r="B960" s="65" t="str">
        <f t="shared" si="76"/>
        <v>阮成山</v>
      </c>
      <c r="C960" s="65" t="str">
        <f ca="1">CONCATENATE(IF(AND(LEN(C959)&gt;=1,C959&lt;&gt;".",COUNTIF(C61:C$73,"*榮*")&gt;0),".",""),IF(C61="榮",$A960,""),IF(AND(LEN(C61)&gt;=2,ISNUMBER(SEARCH("榮",C61))),$A960&amp;"("&amp;SUBSTITUTE(REPLACE(C61,1,SEARCH("榮",C61)-1,""),"榮","")&amp;""&amp;")",""))</f>
        <v/>
      </c>
      <c r="D960" s="65" t="str">
        <f ca="1">CONCATENATE(IF(AND(LEN(D959)&gt;=1,D959&lt;&gt;".",COUNTIF(D61:D$73,"*榮*")&gt;0),".",""),IF(D61="榮",$A960,""),IF(AND(LEN(D61)&gt;=2,ISNUMBER(SEARCH("榮",D61))),$A960&amp;"("&amp;SUBSTITUTE(REPLACE(D61,1,SEARCH("榮",D61)-1,""),"榮","")&amp;""&amp;")",""))</f>
        <v/>
      </c>
      <c r="E960" s="65" t="str">
        <f ca="1">CONCATENATE(IF(AND(LEN(E959)&gt;=1,E959&lt;&gt;".",COUNTIF(E61:E$73,"*榮*")&gt;0),".",""),IF(E61="榮",$A960,""),IF(AND(LEN(E61)&gt;=2,ISNUMBER(SEARCH("榮",E61))),$A960&amp;"("&amp;SUBSTITUTE(REPLACE(E61,1,SEARCH("榮",E61)-1,""),"榮","")&amp;""&amp;")",""))</f>
        <v/>
      </c>
      <c r="F960" s="65" t="str">
        <f ca="1">CONCATENATE(IF(AND(LEN(F959)&gt;=1,F959&lt;&gt;".",COUNTIF(F61:F$73,"*榮*")&gt;0),".",""),IF(F61="榮",$A960,""),IF(AND(LEN(F61)&gt;=2,ISNUMBER(SEARCH("榮",F61))),$A960&amp;"("&amp;SUBSTITUTE(REPLACE(F61,1,SEARCH("榮",F61)-1,""),"榮","")&amp;""&amp;")",""))</f>
        <v/>
      </c>
      <c r="G960" s="65" t="str">
        <f ca="1">CONCATENATE(IF(AND(LEN(G959)&gt;=1,G959&lt;&gt;".",COUNTIF(G61:G$73,"*榮*")&gt;0),".",""),IF(G61="榮",$A960,""),IF(AND(LEN(G61)&gt;=2,ISNUMBER(SEARCH("榮",G61))),$A960&amp;"("&amp;SUBSTITUTE(REPLACE(G61,1,SEARCH("榮",G61)-1,""),"榮","")&amp;""&amp;")",""))</f>
        <v/>
      </c>
      <c r="H960" s="65" t="str">
        <f ca="1">CONCATENATE(IF(AND(LEN(H959)&gt;=1,H959&lt;&gt;".",COUNTIF(H61:H$73,"*榮*")&gt;0),".",""),IF(H61="榮",$A960,""),IF(AND(LEN(H61)&gt;=2,ISNUMBER(SEARCH("榮",H61))),$A960&amp;"("&amp;SUBSTITUTE(REPLACE(H61,1,SEARCH("榮",H61)-1,""),"榮","")&amp;""&amp;")",""))</f>
        <v/>
      </c>
      <c r="I960" s="65" t="str">
        <f ca="1">CONCATENATE(IF(AND(LEN(I959)&gt;=1,I959&lt;&gt;".",COUNTIF(I61:I$73,"*榮*")&gt;0),".",""),IF(I61="榮",$A960,""),IF(AND(LEN(I61)&gt;=2,ISNUMBER(SEARCH("榮",I61))),$A960&amp;"("&amp;SUBSTITUTE(REPLACE(I61,1,SEARCH("榮",I61)-1,""),"榮","")&amp;""&amp;")",""))</f>
        <v/>
      </c>
      <c r="J960" s="65" t="str">
        <f ca="1">CONCATENATE(IF(AND(LEN(J959)&gt;=1,J959&lt;&gt;".",COUNTIF(J61:J$73,"*榮*")&gt;0),".",""),IF(J61="榮",$A960,""),IF(AND(LEN(J61)&gt;=2,ISNUMBER(SEARCH("榮",J61))),$A960&amp;"("&amp;SUBSTITUTE(REPLACE(J61,1,SEARCH("榮",J61)-1,""),"榮","")&amp;""&amp;")",""))</f>
        <v/>
      </c>
      <c r="K960" s="65" t="str">
        <f ca="1">CONCATENATE(IF(AND(LEN(K959)&gt;=1,K959&lt;&gt;".",COUNTIF(K61:K$73,"*榮*")&gt;0),".",""),IF(K61="榮",$A960,""),IF(AND(LEN(K61)&gt;=2,ISNUMBER(SEARCH("榮",K61))),$A960&amp;"("&amp;SUBSTITUTE(REPLACE(K61,1,SEARCH("榮",K61)-1,""),"榮","")&amp;""&amp;")",""))</f>
        <v/>
      </c>
      <c r="L960" s="65" t="str">
        <f ca="1">CONCATENATE(IF(AND(LEN(L959)&gt;=1,L959&lt;&gt;".",COUNTIF(L61:L$73,"*榮*")&gt;0),".",""),IF(L61="榮",$A960,""),IF(AND(LEN(L61)&gt;=2,ISNUMBER(SEARCH("榮",L61))),$A960&amp;"("&amp;SUBSTITUTE(REPLACE(L61,1,SEARCH("榮",L61)-1,""),"榮","")&amp;""&amp;")",""))</f>
        <v/>
      </c>
      <c r="M960" s="65" t="str">
        <f ca="1">CONCATENATE(IF(AND(LEN(M959)&gt;=1,M959&lt;&gt;".",COUNTIF(M61:M$73,"*榮*")&gt;0),".",""),IF(M61="榮",$A960,""),IF(AND(LEN(M61)&gt;=2,ISNUMBER(SEARCH("榮",M61))),$A960&amp;"("&amp;SUBSTITUTE(REPLACE(M61,1,SEARCH("榮",M61)-1,""),"榮","")&amp;""&amp;")",""))</f>
        <v/>
      </c>
      <c r="N960" s="65" t="str">
        <f ca="1">CONCATENATE(IF(AND(LEN(N959)&gt;=1,N959&lt;&gt;".",COUNTIF(N61:N$73,"*榮*")&gt;0),".",""),IF(N61="榮",$A960,""),IF(AND(LEN(N61)&gt;=2,ISNUMBER(SEARCH("榮",N61))),$A960&amp;"("&amp;SUBSTITUTE(REPLACE(N61,1,SEARCH("榮",N61)-1,""),"榮","")&amp;""&amp;")",""))</f>
        <v>.</v>
      </c>
      <c r="O960" s="65" t="str">
        <f ca="1">CONCATENATE(IF(AND(LEN(O959)&gt;=1,O959&lt;&gt;".",COUNTIF(O61:O$73,"*榮*")&gt;0),".",""),IF(O61="榮",$A960,""),IF(AND(LEN(O61)&gt;=2,ISNUMBER(SEARCH("榮",O61))),$A960&amp;"("&amp;SUBSTITUTE(REPLACE(O61,1,SEARCH("榮",O61)-1,""),"榮","")&amp;""&amp;")",""))</f>
        <v/>
      </c>
      <c r="P960" s="65" t="str">
        <f ca="1">CONCATENATE(IF(AND(LEN(P959)&gt;=1,P959&lt;&gt;".",COUNTIF(P61:P$73,"*榮*")&gt;0),".",""),IF(P61="榮",$A960,""),IF(AND(LEN(P61)&gt;=2,ISNUMBER(SEARCH("榮",P61))),$A960&amp;"("&amp;SUBSTITUTE(REPLACE(P61,1,SEARCH("榮",P61)-1,""),"榮","")&amp;""&amp;")",""))</f>
        <v/>
      </c>
      <c r="Q960" s="65" t="str">
        <f ca="1">CONCATENATE(IF(AND(LEN(Q959)&gt;=1,Q959&lt;&gt;".",COUNTIF(Q61:Q$73,"*榮*")&gt;0),".",""),IF(Q61="榮",$A960,""),IF(AND(LEN(Q61)&gt;=2,ISNUMBER(SEARCH("榮",Q61))),$A960&amp;"("&amp;SUBSTITUTE(REPLACE(Q61,1,SEARCH("榮",Q61)-1,""),"榮","")&amp;""&amp;")",""))</f>
        <v/>
      </c>
      <c r="R960" s="65" t="str">
        <f ca="1">CONCATENATE(IF(AND(LEN(R959)&gt;=1,R959&lt;&gt;".",COUNTIF(R61:R$73,"*榮*")&gt;0),".",""),IF(R61="榮",$A960,""),IF(AND(LEN(R61)&gt;=2,ISNUMBER(SEARCH("榮",R61))),$A960&amp;"("&amp;SUBSTITUTE(REPLACE(R61,1,SEARCH("榮",R61)-1,""),"榮","")&amp;""&amp;")",""))</f>
        <v/>
      </c>
      <c r="S960" s="65" t="str">
        <f ca="1">CONCATENATE(IF(AND(LEN(S959)&gt;=1,S959&lt;&gt;".",COUNTIF(S61:S$73,"*榮*")&gt;0),".",""),IF(S61="榮",$A960,""),IF(AND(LEN(S61)&gt;=2,ISNUMBER(SEARCH("榮",S61))),$A960&amp;"("&amp;SUBSTITUTE(REPLACE(S61,1,SEARCH("榮",S61)-1,""),"榮","")&amp;""&amp;")",""))</f>
        <v>.</v>
      </c>
      <c r="T960" s="65" t="str">
        <f ca="1">CONCATENATE(IF(AND(LEN(T959)&gt;=1,T959&lt;&gt;".",COUNTIF(T61:T$73,"*榮*")&gt;0),".",""),IF(T61="榮",$A960,""),IF(AND(LEN(T61)&gt;=2,ISNUMBER(SEARCH("榮",T61))),$A960&amp;"("&amp;SUBSTITUTE(REPLACE(T61,1,SEARCH("榮",T61)-1,""),"榮","")&amp;""&amp;")",""))</f>
        <v/>
      </c>
      <c r="U960" s="65" t="str">
        <f ca="1">CONCATENATE(IF(AND(LEN(U959)&gt;=1,U959&lt;&gt;".",COUNTIF(U61:U$73,"*榮*")&gt;0),".",""),IF(U61="榮",$A960,""),IF(AND(LEN(U61)&gt;=2,ISNUMBER(SEARCH("榮",U61))),$A960&amp;"("&amp;SUBSTITUTE(REPLACE(U61,1,SEARCH("榮",U61)-1,""),"榮","")&amp;""&amp;")",""))</f>
        <v>.</v>
      </c>
      <c r="V960" s="65" t="str">
        <f ca="1">CONCATENATE(IF(AND(LEN(V959)&gt;=1,V959&lt;&gt;".",COUNTIF(V61:V$73,"*榮*")&gt;0),".",""),IF(V61="榮",$A960,""),IF(AND(LEN(V61)&gt;=2,ISNUMBER(SEARCH("榮",V61))),$A960&amp;"("&amp;SUBSTITUTE(REPLACE(V61,1,SEARCH("榮",V61)-1,""),"榮","")&amp;""&amp;")",""))</f>
        <v/>
      </c>
      <c r="W960" s="65" t="str">
        <f ca="1">CONCATENATE(IF(AND(LEN(W959)&gt;=1,W959&lt;&gt;".",COUNTIF(W61:W$73,"*榮*")&gt;0),".",""),IF(W61="榮",$A960,""),IF(AND(LEN(W61)&gt;=2,ISNUMBER(SEARCH("榮",W61))),$A960&amp;"("&amp;SUBSTITUTE(REPLACE(W61,1,SEARCH("榮",W61)-1,""),"榮","")&amp;""&amp;")",""))</f>
        <v/>
      </c>
      <c r="X960" s="65" t="str">
        <f ca="1">CONCATENATE(IF(AND(LEN(X959)&gt;=1,X959&lt;&gt;".",COUNTIF(X61:X$73,"*榮*")&gt;0),".",""),IF(X61="榮",$A960,""),IF(AND(LEN(X61)&gt;=2,ISNUMBER(SEARCH("榮",X61))),$A960&amp;"("&amp;SUBSTITUTE(REPLACE(X61,1,SEARCH("榮",X61)-1,""),"榮","")&amp;""&amp;")",""))</f>
        <v/>
      </c>
      <c r="Y960" s="65" t="str">
        <f ca="1">CONCATENATE(IF(AND(LEN(Y959)&gt;=1,Y959&lt;&gt;".",COUNTIF(Y61:Y$73,"*榮*")&gt;0),".",""),IF(Y61="榮",$A960,""),IF(AND(LEN(Y61)&gt;=2,ISNUMBER(SEARCH("榮",Y61))),$A960&amp;"("&amp;SUBSTITUTE(REPLACE(Y61,1,SEARCH("榮",Y61)-1,""),"榮","")&amp;""&amp;")",""))</f>
        <v/>
      </c>
      <c r="Z960" s="65" t="str">
        <f ca="1">CONCATENATE(IF(AND(LEN(Z959)&gt;=1,Z959&lt;&gt;".",COUNTIF(Z61:Z$73,"*榮*")&gt;0),".",""),IF(Z61="榮",$A960,""),IF(AND(LEN(Z61)&gt;=2,ISNUMBER(SEARCH("榮",Z61))),$A960&amp;"("&amp;SUBSTITUTE(REPLACE(Z61,1,SEARCH("榮",Z61)-1,""),"榮","")&amp;""&amp;")",""))</f>
        <v/>
      </c>
      <c r="AA960" s="65" t="str">
        <f ca="1">CONCATENATE(IF(AND(LEN(AA959)&gt;=1,AA959&lt;&gt;".",COUNTIF(AA61:AA$73,"*榮*")&gt;0),".",""),IF(AA61="榮",$A960,""),IF(AND(LEN(AA61)&gt;=2,ISNUMBER(SEARCH("榮",AA61))),$A960&amp;"("&amp;SUBSTITUTE(REPLACE(AA61,1,SEARCH("榮",AA61)-1,""),"榮","")&amp;""&amp;")",""))</f>
        <v/>
      </c>
      <c r="AB960" s="65" t="str">
        <f ca="1">CONCATENATE(IF(AND(LEN(AB959)&gt;=1,AB959&lt;&gt;".",COUNTIF(AB61:AB$73,"*榮*")&gt;0),".",""),IF(AB61="榮",$A960,""),IF(AND(LEN(AB61)&gt;=2,ISNUMBER(SEARCH("榮",AB61))),$A960&amp;"("&amp;SUBSTITUTE(REPLACE(AB61,1,SEARCH("榮",AB61)-1,""),"榮","")&amp;""&amp;")",""))</f>
        <v>.</v>
      </c>
      <c r="AC960" s="65" t="str">
        <f ca="1">CONCATENATE(IF(AND(LEN(AC959)&gt;=1,AC959&lt;&gt;".",COUNTIF(AC61:AC$73,"*榮*")&gt;0),".",""),IF(AC61="榮",$A960,""),IF(AND(LEN(AC61)&gt;=2,ISNUMBER(SEARCH("榮",AC61))),$A960&amp;"("&amp;SUBSTITUTE(REPLACE(AC61,1,SEARCH("榮",AC61)-1,""),"榮","")&amp;""&amp;")",""))</f>
        <v>60(18-22)</v>
      </c>
      <c r="AD960" s="65" t="str">
        <f ca="1">CONCATENATE(IF(AND(LEN(AD959)&gt;=1,AD959&lt;&gt;".",COUNTIF(AD61:AD$73,"*榮*")&gt;0),".",""),IF(AD61="榮",$A960,""),IF(AND(LEN(AD61)&gt;=2,ISNUMBER(SEARCH("榮",AD61))),$A960&amp;"("&amp;SUBSTITUTE(REPLACE(AD61,1,SEARCH("榮",AD61)-1,""),"榮","")&amp;""&amp;")",""))</f>
        <v/>
      </c>
      <c r="AE960" s="65" t="str">
        <f ca="1">CONCATENATE(IF(AND(LEN(AE959)&gt;=1,AE959&lt;&gt;".",COUNTIF(AE61:AE$73,"*榮*")&gt;0),".",""),IF(AE61="榮",$A960,""),IF(AND(LEN(AE61)&gt;=2,ISNUMBER(SEARCH("榮",AE61))),$A960&amp;"("&amp;SUBSTITUTE(REPLACE(AE61,1,SEARCH("榮",AE61)-1,""),"榮","")&amp;""&amp;")",""))</f>
        <v/>
      </c>
      <c r="AF960" s="65" t="str">
        <f ca="1">CONCATENATE(IF(AND(LEN(AF959)&gt;=1,AF959&lt;&gt;".",COUNTIF(AF61:AF$73,"*榮*")&gt;0),".",""),IF(AF61="榮",$A960,""),IF(AND(LEN(AF61)&gt;=2,ISNUMBER(SEARCH("榮",AF61))),$A960&amp;"("&amp;SUBSTITUTE(REPLACE(AF61,1,SEARCH("榮",AF61)-1,""),"榮","")&amp;""&amp;")",""))</f>
        <v/>
      </c>
      <c r="AG960" s="65" t="str">
        <f ca="1">CONCATENATE(IF(AND(LEN(AG959)&gt;=1,AG959&lt;&gt;".",COUNTIF(AG61:AG$73,"*榮*")&gt;0),".",""),IF(AG61="榮",$A960,""),IF(AND(LEN(AG61)&gt;=2,ISNUMBER(SEARCH("榮",AG61))),$A960&amp;"("&amp;SUBSTITUTE(REPLACE(AG61,1,SEARCH("榮",AG61)-1,""),"榮","")&amp;""&amp;")",""))</f>
        <v/>
      </c>
      <c r="AH960" s="65"/>
      <c r="AI960" s="65"/>
      <c r="AJ960" s="65"/>
    </row>
    <row r="961" spans="1:36">
      <c r="A961" s="65">
        <f t="shared" si="76"/>
        <v>61</v>
      </c>
      <c r="B961" s="65" t="str">
        <f t="shared" si="76"/>
        <v>唐正瑋</v>
      </c>
      <c r="C961" s="65" t="str">
        <f ca="1">CONCATENATE(IF(AND(LEN(C960)&gt;=1,C960&lt;&gt;".",COUNTIF(C62:C$73,"*榮*")&gt;0),".",""),IF(C62="榮",$A961,""),IF(AND(LEN(C62)&gt;=2,ISNUMBER(SEARCH("榮",C62))),$A961&amp;"("&amp;SUBSTITUTE(REPLACE(C62,1,SEARCH("榮",C62)-1,""),"榮","")&amp;""&amp;")",""))</f>
        <v/>
      </c>
      <c r="D961" s="65" t="str">
        <f ca="1">CONCATENATE(IF(AND(LEN(D960)&gt;=1,D960&lt;&gt;".",COUNTIF(D62:D$73,"*榮*")&gt;0),".",""),IF(D62="榮",$A961,""),IF(AND(LEN(D62)&gt;=2,ISNUMBER(SEARCH("榮",D62))),$A961&amp;"("&amp;SUBSTITUTE(REPLACE(D62,1,SEARCH("榮",D62)-1,""),"榮","")&amp;""&amp;")",""))</f>
        <v/>
      </c>
      <c r="E961" s="65" t="str">
        <f ca="1">CONCATENATE(IF(AND(LEN(E960)&gt;=1,E960&lt;&gt;".",COUNTIF(E62:E$73,"*榮*")&gt;0),".",""),IF(E62="榮",$A961,""),IF(AND(LEN(E62)&gt;=2,ISNUMBER(SEARCH("榮",E62))),$A961&amp;"("&amp;SUBSTITUTE(REPLACE(E62,1,SEARCH("榮",E62)-1,""),"榮","")&amp;""&amp;")",""))</f>
        <v/>
      </c>
      <c r="F961" s="65" t="str">
        <f ca="1">CONCATENATE(IF(AND(LEN(F960)&gt;=1,F960&lt;&gt;".",COUNTIF(F62:F$73,"*榮*")&gt;0),".",""),IF(F62="榮",$A961,""),IF(AND(LEN(F62)&gt;=2,ISNUMBER(SEARCH("榮",F62))),$A961&amp;"("&amp;SUBSTITUTE(REPLACE(F62,1,SEARCH("榮",F62)-1,""),"榮","")&amp;""&amp;")",""))</f>
        <v/>
      </c>
      <c r="G961" s="65" t="str">
        <f ca="1">CONCATENATE(IF(AND(LEN(G960)&gt;=1,G960&lt;&gt;".",COUNTIF(G62:G$73,"*榮*")&gt;0),".",""),IF(G62="榮",$A961,""),IF(AND(LEN(G62)&gt;=2,ISNUMBER(SEARCH("榮",G62))),$A961&amp;"("&amp;SUBSTITUTE(REPLACE(G62,1,SEARCH("榮",G62)-1,""),"榮","")&amp;""&amp;")",""))</f>
        <v/>
      </c>
      <c r="H961" s="65" t="str">
        <f ca="1">CONCATENATE(IF(AND(LEN(H960)&gt;=1,H960&lt;&gt;".",COUNTIF(H62:H$73,"*榮*")&gt;0),".",""),IF(H62="榮",$A961,""),IF(AND(LEN(H62)&gt;=2,ISNUMBER(SEARCH("榮",H62))),$A961&amp;"("&amp;SUBSTITUTE(REPLACE(H62,1,SEARCH("榮",H62)-1,""),"榮","")&amp;""&amp;")",""))</f>
        <v/>
      </c>
      <c r="I961" s="65" t="str">
        <f ca="1">CONCATENATE(IF(AND(LEN(I960)&gt;=1,I960&lt;&gt;".",COUNTIF(I62:I$73,"*榮*")&gt;0),".",""),IF(I62="榮",$A961,""),IF(AND(LEN(I62)&gt;=2,ISNUMBER(SEARCH("榮",I62))),$A961&amp;"("&amp;SUBSTITUTE(REPLACE(I62,1,SEARCH("榮",I62)-1,""),"榮","")&amp;""&amp;")",""))</f>
        <v/>
      </c>
      <c r="J961" s="65" t="str">
        <f ca="1">CONCATENATE(IF(AND(LEN(J960)&gt;=1,J960&lt;&gt;".",COUNTIF(J62:J$73,"*榮*")&gt;0),".",""),IF(J62="榮",$A961,""),IF(AND(LEN(J62)&gt;=2,ISNUMBER(SEARCH("榮",J62))),$A961&amp;"("&amp;SUBSTITUTE(REPLACE(J62,1,SEARCH("榮",J62)-1,""),"榮","")&amp;""&amp;")",""))</f>
        <v/>
      </c>
      <c r="K961" s="65" t="str">
        <f ca="1">CONCATENATE(IF(AND(LEN(K960)&gt;=1,K960&lt;&gt;".",COUNTIF(K62:K$73,"*榮*")&gt;0),".",""),IF(K62="榮",$A961,""),IF(AND(LEN(K62)&gt;=2,ISNUMBER(SEARCH("榮",K62))),$A961&amp;"("&amp;SUBSTITUTE(REPLACE(K62,1,SEARCH("榮",K62)-1,""),"榮","")&amp;""&amp;")",""))</f>
        <v/>
      </c>
      <c r="L961" s="65" t="str">
        <f ca="1">CONCATENATE(IF(AND(LEN(L960)&gt;=1,L960&lt;&gt;".",COUNTIF(L62:L$73,"*榮*")&gt;0),".",""),IF(L62="榮",$A961,""),IF(AND(LEN(L62)&gt;=2,ISNUMBER(SEARCH("榮",L62))),$A961&amp;"("&amp;SUBSTITUTE(REPLACE(L62,1,SEARCH("榮",L62)-1,""),"榮","")&amp;""&amp;")",""))</f>
        <v/>
      </c>
      <c r="M961" s="65" t="str">
        <f ca="1">CONCATENATE(IF(AND(LEN(M960)&gt;=1,M960&lt;&gt;".",COUNTIF(M62:M$73,"*榮*")&gt;0),".",""),IF(M62="榮",$A961,""),IF(AND(LEN(M62)&gt;=2,ISNUMBER(SEARCH("榮",M62))),$A961&amp;"("&amp;SUBSTITUTE(REPLACE(M62,1,SEARCH("榮",M62)-1,""),"榮","")&amp;""&amp;")",""))</f>
        <v/>
      </c>
      <c r="N961" s="65" t="str">
        <f ca="1">CONCATENATE(IF(AND(LEN(N960)&gt;=1,N960&lt;&gt;".",COUNTIF(N62:N$73,"*榮*")&gt;0),".",""),IF(N62="榮",$A961,""),IF(AND(LEN(N62)&gt;=2,ISNUMBER(SEARCH("榮",N62))),$A961&amp;"("&amp;SUBSTITUTE(REPLACE(N62,1,SEARCH("榮",N62)-1,""),"榮","")&amp;""&amp;")",""))</f>
        <v/>
      </c>
      <c r="O961" s="65" t="str">
        <f ca="1">CONCATENATE(IF(AND(LEN(O960)&gt;=1,O960&lt;&gt;".",COUNTIF(O62:O$73,"*榮*")&gt;0),".",""),IF(O62="榮",$A961,""),IF(AND(LEN(O62)&gt;=2,ISNUMBER(SEARCH("榮",O62))),$A961&amp;"("&amp;SUBSTITUTE(REPLACE(O62,1,SEARCH("榮",O62)-1,""),"榮","")&amp;""&amp;")",""))</f>
        <v/>
      </c>
      <c r="P961" s="65" t="str">
        <f ca="1">CONCATENATE(IF(AND(LEN(P960)&gt;=1,P960&lt;&gt;".",COUNTIF(P62:P$73,"*榮*")&gt;0),".",""),IF(P62="榮",$A961,""),IF(AND(LEN(P62)&gt;=2,ISNUMBER(SEARCH("榮",P62))),$A961&amp;"("&amp;SUBSTITUTE(REPLACE(P62,1,SEARCH("榮",P62)-1,""),"榮","")&amp;""&amp;")",""))</f>
        <v/>
      </c>
      <c r="Q961" s="65" t="str">
        <f ca="1">CONCATENATE(IF(AND(LEN(Q960)&gt;=1,Q960&lt;&gt;".",COUNTIF(Q62:Q$73,"*榮*")&gt;0),".",""),IF(Q62="榮",$A961,""),IF(AND(LEN(Q62)&gt;=2,ISNUMBER(SEARCH("榮",Q62))),$A961&amp;"("&amp;SUBSTITUTE(REPLACE(Q62,1,SEARCH("榮",Q62)-1,""),"榮","")&amp;""&amp;")",""))</f>
        <v/>
      </c>
      <c r="R961" s="65" t="str">
        <f ca="1">CONCATENATE(IF(AND(LEN(R960)&gt;=1,R960&lt;&gt;".",COUNTIF(R62:R$73,"*榮*")&gt;0),".",""),IF(R62="榮",$A961,""),IF(AND(LEN(R62)&gt;=2,ISNUMBER(SEARCH("榮",R62))),$A961&amp;"("&amp;SUBSTITUTE(REPLACE(R62,1,SEARCH("榮",R62)-1,""),"榮","")&amp;""&amp;")",""))</f>
        <v/>
      </c>
      <c r="S961" s="65" t="str">
        <f ca="1">CONCATENATE(IF(AND(LEN(S960)&gt;=1,S960&lt;&gt;".",COUNTIF(S62:S$73,"*榮*")&gt;0),".",""),IF(S62="榮",$A961,""),IF(AND(LEN(S62)&gt;=2,ISNUMBER(SEARCH("榮",S62))),$A961&amp;"("&amp;SUBSTITUTE(REPLACE(S62,1,SEARCH("榮",S62)-1,""),"榮","")&amp;""&amp;")",""))</f>
        <v/>
      </c>
      <c r="T961" s="65" t="str">
        <f ca="1">CONCATENATE(IF(AND(LEN(T960)&gt;=1,T960&lt;&gt;".",COUNTIF(T62:T$73,"*榮*")&gt;0),".",""),IF(T62="榮",$A961,""),IF(AND(LEN(T62)&gt;=2,ISNUMBER(SEARCH("榮",T62))),$A961&amp;"("&amp;SUBSTITUTE(REPLACE(T62,1,SEARCH("榮",T62)-1,""),"榮","")&amp;""&amp;")",""))</f>
        <v/>
      </c>
      <c r="U961" s="65" t="str">
        <f ca="1">CONCATENATE(IF(AND(LEN(U960)&gt;=1,U960&lt;&gt;".",COUNTIF(U62:U$73,"*榮*")&gt;0),".",""),IF(U62="榮",$A961,""),IF(AND(LEN(U62)&gt;=2,ISNUMBER(SEARCH("榮",U62))),$A961&amp;"("&amp;SUBSTITUTE(REPLACE(U62,1,SEARCH("榮",U62)-1,""),"榮","")&amp;""&amp;")",""))</f>
        <v>61(18-20日13)</v>
      </c>
      <c r="V961" s="65" t="str">
        <f ca="1">CONCATENATE(IF(AND(LEN(V960)&gt;=1,V960&lt;&gt;".",COUNTIF(V62:V$73,"*榮*")&gt;0),".",""),IF(V62="榮",$A961,""),IF(AND(LEN(V62)&gt;=2,ISNUMBER(SEARCH("榮",V62))),$A961&amp;"("&amp;SUBSTITUTE(REPLACE(V62,1,SEARCH("榮",V62)-1,""),"榮","")&amp;""&amp;")",""))</f>
        <v>61(19日18-20日13病13-17)</v>
      </c>
      <c r="W961" s="65" t="str">
        <f ca="1">CONCATENATE(IF(AND(LEN(W960)&gt;=1,W960&lt;&gt;".",COUNTIF(W62:W$73,"*榮*")&gt;0),".",""),IF(W62="榮",$A961,""),IF(AND(LEN(W62)&gt;=2,ISNUMBER(SEARCH("榮",W62))),$A961&amp;"("&amp;SUBSTITUTE(REPLACE(W62,1,SEARCH("榮",W62)-1,""),"榮","")&amp;""&amp;")",""))</f>
        <v/>
      </c>
      <c r="X961" s="65" t="str">
        <f ca="1">CONCATENATE(IF(AND(LEN(X960)&gt;=1,X960&lt;&gt;".",COUNTIF(X62:X$73,"*榮*")&gt;0),".",""),IF(X62="榮",$A961,""),IF(AND(LEN(X62)&gt;=2,ISNUMBER(SEARCH("榮",X62))),$A961&amp;"("&amp;SUBSTITUTE(REPLACE(X62,1,SEARCH("榮",X62)-1,""),"榮","")&amp;""&amp;")",""))</f>
        <v/>
      </c>
      <c r="Y961" s="65" t="str">
        <f ca="1">CONCATENATE(IF(AND(LEN(Y960)&gt;=1,Y960&lt;&gt;".",COUNTIF(Y62:Y$73,"*榮*")&gt;0),".",""),IF(Y62="榮",$A961,""),IF(AND(LEN(Y62)&gt;=2,ISNUMBER(SEARCH("榮",Y62))),$A961&amp;"("&amp;SUBSTITUTE(REPLACE(Y62,1,SEARCH("榮",Y62)-1,""),"榮","")&amp;""&amp;")",""))</f>
        <v/>
      </c>
      <c r="Z961" s="65" t="str">
        <f ca="1">CONCATENATE(IF(AND(LEN(Z960)&gt;=1,Z960&lt;&gt;".",COUNTIF(Z62:Z$73,"*榮*")&gt;0),".",""),IF(Z62="榮",$A961,""),IF(AND(LEN(Z62)&gt;=2,ISNUMBER(SEARCH("榮",Z62))),$A961&amp;"("&amp;SUBSTITUTE(REPLACE(Z62,1,SEARCH("榮",Z62)-1,""),"榮","")&amp;""&amp;")",""))</f>
        <v/>
      </c>
      <c r="AA961" s="65" t="str">
        <f ca="1">CONCATENATE(IF(AND(LEN(AA960)&gt;=1,AA960&lt;&gt;".",COUNTIF(AA62:AA$73,"*榮*")&gt;0),".",""),IF(AA62="榮",$A961,""),IF(AND(LEN(AA62)&gt;=2,ISNUMBER(SEARCH("榮",AA62))),$A961&amp;"("&amp;SUBSTITUTE(REPLACE(AA62,1,SEARCH("榮",AA62)-1,""),"榮","")&amp;""&amp;")",""))</f>
        <v/>
      </c>
      <c r="AB961" s="65" t="str">
        <f ca="1">CONCATENATE(IF(AND(LEN(AB960)&gt;=1,AB960&lt;&gt;".",COUNTIF(AB62:AB$73,"*榮*")&gt;0),".",""),IF(AB62="榮",$A961,""),IF(AND(LEN(AB62)&gt;=2,ISNUMBER(SEARCH("榮",AB62))),$A961&amp;"("&amp;SUBSTITUTE(REPLACE(AB62,1,SEARCH("榮",AB62)-1,""),"榮","")&amp;""&amp;")",""))</f>
        <v/>
      </c>
      <c r="AC961" s="65" t="str">
        <f ca="1">CONCATENATE(IF(AND(LEN(AC960)&gt;=1,AC960&lt;&gt;".",COUNTIF(AC62:AC$73,"*榮*")&gt;0),".",""),IF(AC62="榮",$A961,""),IF(AND(LEN(AC62)&gt;=2,ISNUMBER(SEARCH("榮",AC62))),$A961&amp;"("&amp;SUBSTITUTE(REPLACE(AC62,1,SEARCH("榮",AC62)-1,""),"榮","")&amp;""&amp;")",""))</f>
        <v/>
      </c>
      <c r="AD961" s="65" t="str">
        <f ca="1">CONCATENATE(IF(AND(LEN(AD960)&gt;=1,AD960&lt;&gt;".",COUNTIF(AD62:AD$73,"*榮*")&gt;0),".",""),IF(AD62="榮",$A961,""),IF(AND(LEN(AD62)&gt;=2,ISNUMBER(SEARCH("榮",AD62))),$A961&amp;"("&amp;SUBSTITUTE(REPLACE(AD62,1,SEARCH("榮",AD62)-1,""),"榮","")&amp;""&amp;")",""))</f>
        <v/>
      </c>
      <c r="AE961" s="65" t="str">
        <f ca="1">CONCATENATE(IF(AND(LEN(AE960)&gt;=1,AE960&lt;&gt;".",COUNTIF(AE62:AE$73,"*榮*")&gt;0),".",""),IF(AE62="榮",$A961,""),IF(AND(LEN(AE62)&gt;=2,ISNUMBER(SEARCH("榮",AE62))),$A961&amp;"("&amp;SUBSTITUTE(REPLACE(AE62,1,SEARCH("榮",AE62)-1,""),"榮","")&amp;""&amp;")",""))</f>
        <v/>
      </c>
      <c r="AF961" s="65" t="str">
        <f ca="1">CONCATENATE(IF(AND(LEN(AF960)&gt;=1,AF960&lt;&gt;".",COUNTIF(AF62:AF$73,"*榮*")&gt;0),".",""),IF(AF62="榮",$A961,""),IF(AND(LEN(AF62)&gt;=2,ISNUMBER(SEARCH("榮",AF62))),$A961&amp;"("&amp;SUBSTITUTE(REPLACE(AF62,1,SEARCH("榮",AF62)-1,""),"榮","")&amp;""&amp;")",""))</f>
        <v/>
      </c>
      <c r="AG961" s="65" t="str">
        <f ca="1">CONCATENATE(IF(AND(LEN(AG960)&gt;=1,AG960&lt;&gt;".",COUNTIF(AG62:AG$73,"*榮*")&gt;0),".",""),IF(AG62="榮",$A961,""),IF(AND(LEN(AG62)&gt;=2,ISNUMBER(SEARCH("榮",AG62))),$A961&amp;"("&amp;SUBSTITUTE(REPLACE(AG62,1,SEARCH("榮",AG62)-1,""),"榮","")&amp;""&amp;")",""))</f>
        <v/>
      </c>
      <c r="AH961" s="65"/>
      <c r="AI961" s="65"/>
      <c r="AJ961" s="65"/>
    </row>
    <row r="962" spans="1:36">
      <c r="A962" s="65">
        <f t="shared" si="76"/>
        <v>62</v>
      </c>
      <c r="B962" s="65" t="str">
        <f t="shared" si="76"/>
        <v>曾慶鈞</v>
      </c>
      <c r="C962" s="65" t="str">
        <f ca="1">CONCATENATE(IF(AND(LEN(C961)&gt;=1,C961&lt;&gt;".",COUNTIF(C63:C$73,"*榮*")&gt;0),".",""),IF(C63="榮",$A962,""),IF(AND(LEN(C63)&gt;=2,ISNUMBER(SEARCH("榮",C63))),$A962&amp;"("&amp;SUBSTITUTE(REPLACE(C63,1,SEARCH("榮",C63)-1,""),"榮","")&amp;""&amp;")",""))</f>
        <v/>
      </c>
      <c r="D962" s="65" t="str">
        <f ca="1">CONCATENATE(IF(AND(LEN(D961)&gt;=1,D961&lt;&gt;".",COUNTIF(D63:D$73,"*榮*")&gt;0),".",""),IF(D63="榮",$A962,""),IF(AND(LEN(D63)&gt;=2,ISNUMBER(SEARCH("榮",D63))),$A962&amp;"("&amp;SUBSTITUTE(REPLACE(D63,1,SEARCH("榮",D63)-1,""),"榮","")&amp;""&amp;")",""))</f>
        <v/>
      </c>
      <c r="E962" s="65" t="str">
        <f ca="1">CONCATENATE(IF(AND(LEN(E961)&gt;=1,E961&lt;&gt;".",COUNTIF(E63:E$73,"*榮*")&gt;0),".",""),IF(E63="榮",$A962,""),IF(AND(LEN(E63)&gt;=2,ISNUMBER(SEARCH("榮",E63))),$A962&amp;"("&amp;SUBSTITUTE(REPLACE(E63,1,SEARCH("榮",E63)-1,""),"榮","")&amp;""&amp;")",""))</f>
        <v/>
      </c>
      <c r="F962" s="65" t="str">
        <f ca="1">CONCATENATE(IF(AND(LEN(F961)&gt;=1,F961&lt;&gt;".",COUNTIF(F63:F$73,"*榮*")&gt;0),".",""),IF(F63="榮",$A962,""),IF(AND(LEN(F63)&gt;=2,ISNUMBER(SEARCH("榮",F63))),$A962&amp;"("&amp;SUBSTITUTE(REPLACE(F63,1,SEARCH("榮",F63)-1,""),"榮","")&amp;""&amp;")",""))</f>
        <v/>
      </c>
      <c r="G962" s="65" t="str">
        <f ca="1">CONCATENATE(IF(AND(LEN(G961)&gt;=1,G961&lt;&gt;".",COUNTIF(G63:G$73,"*榮*")&gt;0),".",""),IF(G63="榮",$A962,""),IF(AND(LEN(G63)&gt;=2,ISNUMBER(SEARCH("榮",G63))),$A962&amp;"("&amp;SUBSTITUTE(REPLACE(G63,1,SEARCH("榮",G63)-1,""),"榮","")&amp;""&amp;")",""))</f>
        <v/>
      </c>
      <c r="H962" s="65" t="str">
        <f ca="1">CONCATENATE(IF(AND(LEN(H961)&gt;=1,H961&lt;&gt;".",COUNTIF(H63:H$73,"*榮*")&gt;0),".",""),IF(H63="榮",$A962,""),IF(AND(LEN(H63)&gt;=2,ISNUMBER(SEARCH("榮",H63))),$A962&amp;"("&amp;SUBSTITUTE(REPLACE(H63,1,SEARCH("榮",H63)-1,""),"榮","")&amp;""&amp;")",""))</f>
        <v/>
      </c>
      <c r="I962" s="65" t="str">
        <f ca="1">CONCATENATE(IF(AND(LEN(I961)&gt;=1,I961&lt;&gt;".",COUNTIF(I63:I$73,"*榮*")&gt;0),".",""),IF(I63="榮",$A962,""),IF(AND(LEN(I63)&gt;=2,ISNUMBER(SEARCH("榮",I63))),$A962&amp;"("&amp;SUBSTITUTE(REPLACE(I63,1,SEARCH("榮",I63)-1,""),"榮","")&amp;""&amp;")",""))</f>
        <v/>
      </c>
      <c r="J962" s="65" t="str">
        <f ca="1">CONCATENATE(IF(AND(LEN(J961)&gt;=1,J961&lt;&gt;".",COUNTIF(J63:J$73,"*榮*")&gt;0),".",""),IF(J63="榮",$A962,""),IF(AND(LEN(J63)&gt;=2,ISNUMBER(SEARCH("榮",J63))),$A962&amp;"("&amp;SUBSTITUTE(REPLACE(J63,1,SEARCH("榮",J63)-1,""),"榮","")&amp;""&amp;")",""))</f>
        <v/>
      </c>
      <c r="K962" s="65" t="str">
        <f ca="1">CONCATENATE(IF(AND(LEN(K961)&gt;=1,K961&lt;&gt;".",COUNTIF(K63:K$73,"*榮*")&gt;0),".",""),IF(K63="榮",$A962,""),IF(AND(LEN(K63)&gt;=2,ISNUMBER(SEARCH("榮",K63))),$A962&amp;"("&amp;SUBSTITUTE(REPLACE(K63,1,SEARCH("榮",K63)-1,""),"榮","")&amp;""&amp;")",""))</f>
        <v/>
      </c>
      <c r="L962" s="65" t="str">
        <f ca="1">CONCATENATE(IF(AND(LEN(L961)&gt;=1,L961&lt;&gt;".",COUNTIF(L63:L$73,"*榮*")&gt;0),".",""),IF(L63="榮",$A962,""),IF(AND(LEN(L63)&gt;=2,ISNUMBER(SEARCH("榮",L63))),$A962&amp;"("&amp;SUBSTITUTE(REPLACE(L63,1,SEARCH("榮",L63)-1,""),"榮","")&amp;""&amp;")",""))</f>
        <v/>
      </c>
      <c r="M962" s="65" t="str">
        <f ca="1">CONCATENATE(IF(AND(LEN(M961)&gt;=1,M961&lt;&gt;".",COUNTIF(M63:M$73,"*榮*")&gt;0),".",""),IF(M63="榮",$A962,""),IF(AND(LEN(M63)&gt;=2,ISNUMBER(SEARCH("榮",M63))),$A962&amp;"("&amp;SUBSTITUTE(REPLACE(M63,1,SEARCH("榮",M63)-1,""),"榮","")&amp;""&amp;")",""))</f>
        <v/>
      </c>
      <c r="N962" s="65" t="str">
        <f ca="1">CONCATENATE(IF(AND(LEN(N961)&gt;=1,N961&lt;&gt;".",COUNTIF(N63:N$73,"*榮*")&gt;0),".",""),IF(N63="榮",$A962,""),IF(AND(LEN(N63)&gt;=2,ISNUMBER(SEARCH("榮",N63))),$A962&amp;"("&amp;SUBSTITUTE(REPLACE(N63,1,SEARCH("榮",N63)-1,""),"榮","")&amp;""&amp;")",""))</f>
        <v/>
      </c>
      <c r="O962" s="65" t="str">
        <f ca="1">CONCATENATE(IF(AND(LEN(O961)&gt;=1,O961&lt;&gt;".",COUNTIF(O63:O$73,"*榮*")&gt;0),".",""),IF(O63="榮",$A962,""),IF(AND(LEN(O63)&gt;=2,ISNUMBER(SEARCH("榮",O63))),$A962&amp;"("&amp;SUBSTITUTE(REPLACE(O63,1,SEARCH("榮",O63)-1,""),"榮","")&amp;""&amp;")",""))</f>
        <v/>
      </c>
      <c r="P962" s="65" t="str">
        <f ca="1">CONCATENATE(IF(AND(LEN(P961)&gt;=1,P961&lt;&gt;".",COUNTIF(P63:P$73,"*榮*")&gt;0),".",""),IF(P63="榮",$A962,""),IF(AND(LEN(P63)&gt;=2,ISNUMBER(SEARCH("榮",P63))),$A962&amp;"("&amp;SUBSTITUTE(REPLACE(P63,1,SEARCH("榮",P63)-1,""),"榮","")&amp;""&amp;")",""))</f>
        <v/>
      </c>
      <c r="Q962" s="65" t="str">
        <f ca="1">CONCATENATE(IF(AND(LEN(Q961)&gt;=1,Q961&lt;&gt;".",COUNTIF(Q63:Q$73,"*榮*")&gt;0),".",""),IF(Q63="榮",$A962,""),IF(AND(LEN(Q63)&gt;=2,ISNUMBER(SEARCH("榮",Q63))),$A962&amp;"("&amp;SUBSTITUTE(REPLACE(Q63,1,SEARCH("榮",Q63)-1,""),"榮","")&amp;""&amp;")",""))</f>
        <v/>
      </c>
      <c r="R962" s="65" t="str">
        <f ca="1">CONCATENATE(IF(AND(LEN(R961)&gt;=1,R961&lt;&gt;".",COUNTIF(R63:R$73,"*榮*")&gt;0),".",""),IF(R63="榮",$A962,""),IF(AND(LEN(R63)&gt;=2,ISNUMBER(SEARCH("榮",R63))),$A962&amp;"("&amp;SUBSTITUTE(REPLACE(R63,1,SEARCH("榮",R63)-1,""),"榮","")&amp;""&amp;")",""))</f>
        <v/>
      </c>
      <c r="S962" s="65" t="str">
        <f ca="1">CONCATENATE(IF(AND(LEN(S961)&gt;=1,S961&lt;&gt;".",COUNTIF(S63:S$73,"*榮*")&gt;0),".",""),IF(S63="榮",$A962,""),IF(AND(LEN(S63)&gt;=2,ISNUMBER(SEARCH("榮",S63))),$A962&amp;"("&amp;SUBSTITUTE(REPLACE(S63,1,SEARCH("榮",S63)-1,""),"榮","")&amp;""&amp;")",""))</f>
        <v/>
      </c>
      <c r="T962" s="65" t="str">
        <f ca="1">CONCATENATE(IF(AND(LEN(T961)&gt;=1,T961&lt;&gt;".",COUNTIF(T63:T$73,"*榮*")&gt;0),".",""),IF(T63="榮",$A962,""),IF(AND(LEN(T63)&gt;=2,ISNUMBER(SEARCH("榮",T63))),$A962&amp;"("&amp;SUBSTITUTE(REPLACE(T63,1,SEARCH("榮",T63)-1,""),"榮","")&amp;""&amp;")",""))</f>
        <v/>
      </c>
      <c r="U962" s="65" t="str">
        <f ca="1">CONCATENATE(IF(AND(LEN(U961)&gt;=1,U961&lt;&gt;".",COUNTIF(U63:U$73,"*榮*")&gt;0),".",""),IF(U63="榮",$A962,""),IF(AND(LEN(U63)&gt;=2,ISNUMBER(SEARCH("榮",U63))),$A962&amp;"("&amp;SUBSTITUTE(REPLACE(U63,1,SEARCH("榮",U63)-1,""),"榮","")&amp;""&amp;")",""))</f>
        <v>.62(18-22)</v>
      </c>
      <c r="V962" s="65" t="str">
        <f ca="1">CONCATENATE(IF(AND(LEN(V961)&gt;=1,V961&lt;&gt;".",COUNTIF(V63:V$73,"*榮*")&gt;0),".",""),IF(V63="榮",$A962,""),IF(AND(LEN(V63)&gt;=2,ISNUMBER(SEARCH("榮",V63))),$A962&amp;"("&amp;SUBSTITUTE(REPLACE(V63,1,SEARCH("榮",V63)-1,""),"榮","")&amp;""&amp;")",""))</f>
        <v/>
      </c>
      <c r="W962" s="65" t="str">
        <f ca="1">CONCATENATE(IF(AND(LEN(W961)&gt;=1,W961&lt;&gt;".",COUNTIF(W63:W$73,"*榮*")&gt;0),".",""),IF(W63="榮",$A962,""),IF(AND(LEN(W63)&gt;=2,ISNUMBER(SEARCH("榮",W63))),$A962&amp;"("&amp;SUBSTITUTE(REPLACE(W63,1,SEARCH("榮",W63)-1,""),"榮","")&amp;""&amp;")",""))</f>
        <v/>
      </c>
      <c r="X962" s="65" t="str">
        <f ca="1">CONCATENATE(IF(AND(LEN(X961)&gt;=1,X961&lt;&gt;".",COUNTIF(X63:X$73,"*榮*")&gt;0),".",""),IF(X63="榮",$A962,""),IF(AND(LEN(X63)&gt;=2,ISNUMBER(SEARCH("榮",X63))),$A962&amp;"("&amp;SUBSTITUTE(REPLACE(X63,1,SEARCH("榮",X63)-1,""),"榮","")&amp;""&amp;")",""))</f>
        <v/>
      </c>
      <c r="Y962" s="65" t="str">
        <f ca="1">CONCATENATE(IF(AND(LEN(Y961)&gt;=1,Y961&lt;&gt;".",COUNTIF(Y63:Y$73,"*榮*")&gt;0),".",""),IF(Y63="榮",$A962,""),IF(AND(LEN(Y63)&gt;=2,ISNUMBER(SEARCH("榮",Y63))),$A962&amp;"("&amp;SUBSTITUTE(REPLACE(Y63,1,SEARCH("榮",Y63)-1,""),"榮","")&amp;""&amp;")",""))</f>
        <v/>
      </c>
      <c r="Z962" s="65" t="str">
        <f ca="1">CONCATENATE(IF(AND(LEN(Z961)&gt;=1,Z961&lt;&gt;".",COUNTIF(Z63:Z$73,"*榮*")&gt;0),".",""),IF(Z63="榮",$A962,""),IF(AND(LEN(Z63)&gt;=2,ISNUMBER(SEARCH("榮",Z63))),$A962&amp;"("&amp;SUBSTITUTE(REPLACE(Z63,1,SEARCH("榮",Z63)-1,""),"榮","")&amp;""&amp;")",""))</f>
        <v/>
      </c>
      <c r="AA962" s="65" t="str">
        <f ca="1">CONCATENATE(IF(AND(LEN(AA961)&gt;=1,AA961&lt;&gt;".",COUNTIF(AA63:AA$73,"*榮*")&gt;0),".",""),IF(AA63="榮",$A962,""),IF(AND(LEN(AA63)&gt;=2,ISNUMBER(SEARCH("榮",AA63))),$A962&amp;"("&amp;SUBSTITUTE(REPLACE(AA63,1,SEARCH("榮",AA63)-1,""),"榮","")&amp;""&amp;")",""))</f>
        <v/>
      </c>
      <c r="AB962" s="65" t="str">
        <f ca="1">CONCATENATE(IF(AND(LEN(AB961)&gt;=1,AB961&lt;&gt;".",COUNTIF(AB63:AB$73,"*榮*")&gt;0),".",""),IF(AB63="榮",$A962,""),IF(AND(LEN(AB63)&gt;=2,ISNUMBER(SEARCH("榮",AB63))),$A962&amp;"("&amp;SUBSTITUTE(REPLACE(AB63,1,SEARCH("榮",AB63)-1,""),"榮","")&amp;""&amp;")",""))</f>
        <v/>
      </c>
      <c r="AC962" s="65" t="str">
        <f ca="1">CONCATENATE(IF(AND(LEN(AC961)&gt;=1,AC961&lt;&gt;".",COUNTIF(AC63:AC$73,"*榮*")&gt;0),".",""),IF(AC63="榮",$A962,""),IF(AND(LEN(AC63)&gt;=2,ISNUMBER(SEARCH("榮",AC63))),$A962&amp;"("&amp;SUBSTITUTE(REPLACE(AC63,1,SEARCH("榮",AC63)-1,""),"榮","")&amp;""&amp;")",""))</f>
        <v/>
      </c>
      <c r="AD962" s="65" t="str">
        <f ca="1">CONCATENATE(IF(AND(LEN(AD961)&gt;=1,AD961&lt;&gt;".",COUNTIF(AD63:AD$73,"*榮*")&gt;0),".",""),IF(AD63="榮",$A962,""),IF(AND(LEN(AD63)&gt;=2,ISNUMBER(SEARCH("榮",AD63))),$A962&amp;"("&amp;SUBSTITUTE(REPLACE(AD63,1,SEARCH("榮",AD63)-1,""),"榮","")&amp;""&amp;")",""))</f>
        <v/>
      </c>
      <c r="AE962" s="65" t="str">
        <f ca="1">CONCATENATE(IF(AND(LEN(AE961)&gt;=1,AE961&lt;&gt;".",COUNTIF(AE63:AE$73,"*榮*")&gt;0),".",""),IF(AE63="榮",$A962,""),IF(AND(LEN(AE63)&gt;=2,ISNUMBER(SEARCH("榮",AE63))),$A962&amp;"("&amp;SUBSTITUTE(REPLACE(AE63,1,SEARCH("榮",AE63)-1,""),"榮","")&amp;""&amp;")",""))</f>
        <v/>
      </c>
      <c r="AF962" s="65" t="str">
        <f ca="1">CONCATENATE(IF(AND(LEN(AF961)&gt;=1,AF961&lt;&gt;".",COUNTIF(AF63:AF$73,"*榮*")&gt;0),".",""),IF(AF63="榮",$A962,""),IF(AND(LEN(AF63)&gt;=2,ISNUMBER(SEARCH("榮",AF63))),$A962&amp;"("&amp;SUBSTITUTE(REPLACE(AF63,1,SEARCH("榮",AF63)-1,""),"榮","")&amp;""&amp;")",""))</f>
        <v/>
      </c>
      <c r="AG962" s="65" t="str">
        <f ca="1">CONCATENATE(IF(AND(LEN(AG961)&gt;=1,AG961&lt;&gt;".",COUNTIF(AG63:AG$73,"*榮*")&gt;0),".",""),IF(AG63="榮",$A962,""),IF(AND(LEN(AG63)&gt;=2,ISNUMBER(SEARCH("榮",AG63))),$A962&amp;"("&amp;SUBSTITUTE(REPLACE(AG63,1,SEARCH("榮",AG63)-1,""),"榮","")&amp;""&amp;")",""))</f>
        <v/>
      </c>
      <c r="AH962" s="65"/>
      <c r="AI962" s="65"/>
      <c r="AJ962" s="65"/>
    </row>
    <row r="963" spans="1:36">
      <c r="A963" s="65">
        <f t="shared" si="76"/>
        <v>63</v>
      </c>
      <c r="B963" s="65" t="str">
        <f t="shared" si="76"/>
        <v>楊鈞翔</v>
      </c>
      <c r="C963" s="65" t="str">
        <f ca="1">CONCATENATE(IF(AND(LEN(C962)&gt;=1,C962&lt;&gt;".",COUNTIF(C64:C$73,"*榮*")&gt;0),".",""),IF(C64="榮",$A963,""),IF(AND(LEN(C64)&gt;=2,ISNUMBER(SEARCH("榮",C64))),$A963&amp;"("&amp;SUBSTITUTE(REPLACE(C64,1,SEARCH("榮",C64)-1,""),"榮","")&amp;""&amp;")",""))</f>
        <v/>
      </c>
      <c r="D963" s="65" t="str">
        <f ca="1">CONCATENATE(IF(AND(LEN(D962)&gt;=1,D962&lt;&gt;".",COUNTIF(D64:D$73,"*榮*")&gt;0),".",""),IF(D64="榮",$A963,""),IF(AND(LEN(D64)&gt;=2,ISNUMBER(SEARCH("榮",D64))),$A963&amp;"("&amp;SUBSTITUTE(REPLACE(D64,1,SEARCH("榮",D64)-1,""),"榮","")&amp;""&amp;")",""))</f>
        <v/>
      </c>
      <c r="E963" s="65" t="str">
        <f ca="1">CONCATENATE(IF(AND(LEN(E962)&gt;=1,E962&lt;&gt;".",COUNTIF(E64:E$73,"*榮*")&gt;0),".",""),IF(E64="榮",$A963,""),IF(AND(LEN(E64)&gt;=2,ISNUMBER(SEARCH("榮",E64))),$A963&amp;"("&amp;SUBSTITUTE(REPLACE(E64,1,SEARCH("榮",E64)-1,""),"榮","")&amp;""&amp;")",""))</f>
        <v/>
      </c>
      <c r="F963" s="65" t="str">
        <f ca="1">CONCATENATE(IF(AND(LEN(F962)&gt;=1,F962&lt;&gt;".",COUNTIF(F64:F$73,"*榮*")&gt;0),".",""),IF(F64="榮",$A963,""),IF(AND(LEN(F64)&gt;=2,ISNUMBER(SEARCH("榮",F64))),$A963&amp;"("&amp;SUBSTITUTE(REPLACE(F64,1,SEARCH("榮",F64)-1,""),"榮","")&amp;""&amp;")",""))</f>
        <v/>
      </c>
      <c r="G963" s="65" t="str">
        <f ca="1">CONCATENATE(IF(AND(LEN(G962)&gt;=1,G962&lt;&gt;".",COUNTIF(G64:G$73,"*榮*")&gt;0),".",""),IF(G64="榮",$A963,""),IF(AND(LEN(G64)&gt;=2,ISNUMBER(SEARCH("榮",G64))),$A963&amp;"("&amp;SUBSTITUTE(REPLACE(G64,1,SEARCH("榮",G64)-1,""),"榮","")&amp;""&amp;")",""))</f>
        <v/>
      </c>
      <c r="H963" s="65" t="str">
        <f ca="1">CONCATENATE(IF(AND(LEN(H962)&gt;=1,H962&lt;&gt;".",COUNTIF(H64:H$73,"*榮*")&gt;0),".",""),IF(H64="榮",$A963,""),IF(AND(LEN(H64)&gt;=2,ISNUMBER(SEARCH("榮",H64))),$A963&amp;"("&amp;SUBSTITUTE(REPLACE(H64,1,SEARCH("榮",H64)-1,""),"榮","")&amp;""&amp;")",""))</f>
        <v/>
      </c>
      <c r="I963" s="65" t="str">
        <f ca="1">CONCATENATE(IF(AND(LEN(I962)&gt;=1,I962&lt;&gt;".",COUNTIF(I64:I$73,"*榮*")&gt;0),".",""),IF(I64="榮",$A963,""),IF(AND(LEN(I64)&gt;=2,ISNUMBER(SEARCH("榮",I64))),$A963&amp;"("&amp;SUBSTITUTE(REPLACE(I64,1,SEARCH("榮",I64)-1,""),"榮","")&amp;""&amp;")",""))</f>
        <v/>
      </c>
      <c r="J963" s="65" t="str">
        <f ca="1">CONCATENATE(IF(AND(LEN(J962)&gt;=1,J962&lt;&gt;".",COUNTIF(J64:J$73,"*榮*")&gt;0),".",""),IF(J64="榮",$A963,""),IF(AND(LEN(J64)&gt;=2,ISNUMBER(SEARCH("榮",J64))),$A963&amp;"("&amp;SUBSTITUTE(REPLACE(J64,1,SEARCH("榮",J64)-1,""),"榮","")&amp;""&amp;")",""))</f>
        <v/>
      </c>
      <c r="K963" s="65" t="str">
        <f ca="1">CONCATENATE(IF(AND(LEN(K962)&gt;=1,K962&lt;&gt;".",COUNTIF(K64:K$73,"*榮*")&gt;0),".",""),IF(K64="榮",$A963,""),IF(AND(LEN(K64)&gt;=2,ISNUMBER(SEARCH("榮",K64))),$A963&amp;"("&amp;SUBSTITUTE(REPLACE(K64,1,SEARCH("榮",K64)-1,""),"榮","")&amp;""&amp;")",""))</f>
        <v/>
      </c>
      <c r="L963" s="65" t="str">
        <f ca="1">CONCATENATE(IF(AND(LEN(L962)&gt;=1,L962&lt;&gt;".",COUNTIF(L64:L$73,"*榮*")&gt;0),".",""),IF(L64="榮",$A963,""),IF(AND(LEN(L64)&gt;=2,ISNUMBER(SEARCH("榮",L64))),$A963&amp;"("&amp;SUBSTITUTE(REPLACE(L64,1,SEARCH("榮",L64)-1,""),"榮","")&amp;""&amp;")",""))</f>
        <v/>
      </c>
      <c r="M963" s="65" t="str">
        <f ca="1">CONCATENATE(IF(AND(LEN(M962)&gt;=1,M962&lt;&gt;".",COUNTIF(M64:M$73,"*榮*")&gt;0),".",""),IF(M64="榮",$A963,""),IF(AND(LEN(M64)&gt;=2,ISNUMBER(SEARCH("榮",M64))),$A963&amp;"("&amp;SUBSTITUTE(REPLACE(M64,1,SEARCH("榮",M64)-1,""),"榮","")&amp;""&amp;")",""))</f>
        <v/>
      </c>
      <c r="N963" s="65" t="str">
        <f ca="1">CONCATENATE(IF(AND(LEN(N962)&gt;=1,N962&lt;&gt;".",COUNTIF(N64:N$73,"*榮*")&gt;0),".",""),IF(N64="榮",$A963,""),IF(AND(LEN(N64)&gt;=2,ISNUMBER(SEARCH("榮",N64))),$A963&amp;"("&amp;SUBSTITUTE(REPLACE(N64,1,SEARCH("榮",N64)-1,""),"榮","")&amp;""&amp;")",""))</f>
        <v>63(18-22)</v>
      </c>
      <c r="O963" s="65" t="str">
        <f ca="1">CONCATENATE(IF(AND(LEN(O962)&gt;=1,O962&lt;&gt;".",COUNTIF(O64:O$73,"*榮*")&gt;0),".",""),IF(O64="榮",$A963,""),IF(AND(LEN(O64)&gt;=2,ISNUMBER(SEARCH("榮",O64))),$A963&amp;"("&amp;SUBSTITUTE(REPLACE(O64,1,SEARCH("榮",O64)-1,""),"榮","")&amp;""&amp;")",""))</f>
        <v/>
      </c>
      <c r="P963" s="65" t="str">
        <f ca="1">CONCATENATE(IF(AND(LEN(P962)&gt;=1,P962&lt;&gt;".",COUNTIF(P64:P$73,"*榮*")&gt;0),".",""),IF(P64="榮",$A963,""),IF(AND(LEN(P64)&gt;=2,ISNUMBER(SEARCH("榮",P64))),$A963&amp;"("&amp;SUBSTITUTE(REPLACE(P64,1,SEARCH("榮",P64)-1,""),"榮","")&amp;""&amp;")",""))</f>
        <v/>
      </c>
      <c r="Q963" s="65" t="str">
        <f ca="1">CONCATENATE(IF(AND(LEN(Q962)&gt;=1,Q962&lt;&gt;".",COUNTIF(Q64:Q$73,"*榮*")&gt;0),".",""),IF(Q64="榮",$A963,""),IF(AND(LEN(Q64)&gt;=2,ISNUMBER(SEARCH("榮",Q64))),$A963&amp;"("&amp;SUBSTITUTE(REPLACE(Q64,1,SEARCH("榮",Q64)-1,""),"榮","")&amp;""&amp;")",""))</f>
        <v/>
      </c>
      <c r="R963" s="65" t="str">
        <f ca="1">CONCATENATE(IF(AND(LEN(R962)&gt;=1,R962&lt;&gt;".",COUNTIF(R64:R$73,"*榮*")&gt;0),".",""),IF(R64="榮",$A963,""),IF(AND(LEN(R64)&gt;=2,ISNUMBER(SEARCH("榮",R64))),$A963&amp;"("&amp;SUBSTITUTE(REPLACE(R64,1,SEARCH("榮",R64)-1,""),"榮","")&amp;""&amp;")",""))</f>
        <v/>
      </c>
      <c r="S963" s="65" t="str">
        <f ca="1">CONCATENATE(IF(AND(LEN(S962)&gt;=1,S962&lt;&gt;".",COUNTIF(S64:S$73,"*榮*")&gt;0),".",""),IF(S64="榮",$A963,""),IF(AND(LEN(S64)&gt;=2,ISNUMBER(SEARCH("榮",S64))),$A963&amp;"("&amp;SUBSTITUTE(REPLACE(S64,1,SEARCH("榮",S64)-1,""),"榮","")&amp;""&amp;")",""))</f>
        <v/>
      </c>
      <c r="T963" s="65" t="str">
        <f ca="1">CONCATENATE(IF(AND(LEN(T962)&gt;=1,T962&lt;&gt;".",COUNTIF(T64:T$73,"*榮*")&gt;0),".",""),IF(T64="榮",$A963,""),IF(AND(LEN(T64)&gt;=2,ISNUMBER(SEARCH("榮",T64))),$A963&amp;"("&amp;SUBSTITUTE(REPLACE(T64,1,SEARCH("榮",T64)-1,""),"榮","")&amp;""&amp;")",""))</f>
        <v/>
      </c>
      <c r="U963" s="65" t="str">
        <f ca="1">CONCATENATE(IF(AND(LEN(U962)&gt;=1,U962&lt;&gt;".",COUNTIF(U64:U$73,"*榮*")&gt;0),".",""),IF(U64="榮",$A963,""),IF(AND(LEN(U64)&gt;=2,ISNUMBER(SEARCH("榮",U64))),$A963&amp;"("&amp;SUBSTITUTE(REPLACE(U64,1,SEARCH("榮",U64)-1,""),"榮","")&amp;""&amp;")",""))</f>
        <v/>
      </c>
      <c r="V963" s="65" t="str">
        <f ca="1">CONCATENATE(IF(AND(LEN(V962)&gt;=1,V962&lt;&gt;".",COUNTIF(V64:V$73,"*榮*")&gt;0),".",""),IF(V64="榮",$A963,""),IF(AND(LEN(V64)&gt;=2,ISNUMBER(SEARCH("榮",V64))),$A963&amp;"("&amp;SUBSTITUTE(REPLACE(V64,1,SEARCH("榮",V64)-1,""),"榮","")&amp;""&amp;")",""))</f>
        <v/>
      </c>
      <c r="W963" s="65" t="str">
        <f ca="1">CONCATENATE(IF(AND(LEN(W962)&gt;=1,W962&lt;&gt;".",COUNTIF(W64:W$73,"*榮*")&gt;0),".",""),IF(W64="榮",$A963,""),IF(AND(LEN(W64)&gt;=2,ISNUMBER(SEARCH("榮",W64))),$A963&amp;"("&amp;SUBSTITUTE(REPLACE(W64,1,SEARCH("榮",W64)-1,""),"榮","")&amp;""&amp;")",""))</f>
        <v/>
      </c>
      <c r="X963" s="65" t="str">
        <f ca="1">CONCATENATE(IF(AND(LEN(X962)&gt;=1,X962&lt;&gt;".",COUNTIF(X64:X$73,"*榮*")&gt;0),".",""),IF(X64="榮",$A963,""),IF(AND(LEN(X64)&gt;=2,ISNUMBER(SEARCH("榮",X64))),$A963&amp;"("&amp;SUBSTITUTE(REPLACE(X64,1,SEARCH("榮",X64)-1,""),"榮","")&amp;""&amp;")",""))</f>
        <v/>
      </c>
      <c r="Y963" s="65" t="str">
        <f ca="1">CONCATENATE(IF(AND(LEN(Y962)&gt;=1,Y962&lt;&gt;".",COUNTIF(Y64:Y$73,"*榮*")&gt;0),".",""),IF(Y64="榮",$A963,""),IF(AND(LEN(Y64)&gt;=2,ISNUMBER(SEARCH("榮",Y64))),$A963&amp;"("&amp;SUBSTITUTE(REPLACE(Y64,1,SEARCH("榮",Y64)-1,""),"榮","")&amp;""&amp;")",""))</f>
        <v/>
      </c>
      <c r="Z963" s="65" t="str">
        <f ca="1">CONCATENATE(IF(AND(LEN(Z962)&gt;=1,Z962&lt;&gt;".",COUNTIF(Z64:Z$73,"*榮*")&gt;0),".",""),IF(Z64="榮",$A963,""),IF(AND(LEN(Z64)&gt;=2,ISNUMBER(SEARCH("榮",Z64))),$A963&amp;"("&amp;SUBSTITUTE(REPLACE(Z64,1,SEARCH("榮",Z64)-1,""),"榮","")&amp;""&amp;")",""))</f>
        <v/>
      </c>
      <c r="AA963" s="65" t="str">
        <f ca="1">CONCATENATE(IF(AND(LEN(AA962)&gt;=1,AA962&lt;&gt;".",COUNTIF(AA64:AA$73,"*榮*")&gt;0),".",""),IF(AA64="榮",$A963,""),IF(AND(LEN(AA64)&gt;=2,ISNUMBER(SEARCH("榮",AA64))),$A963&amp;"("&amp;SUBSTITUTE(REPLACE(AA64,1,SEARCH("榮",AA64)-1,""),"榮","")&amp;""&amp;")",""))</f>
        <v/>
      </c>
      <c r="AB963" s="65" t="str">
        <f ca="1">CONCATENATE(IF(AND(LEN(AB962)&gt;=1,AB962&lt;&gt;".",COUNTIF(AB64:AB$73,"*榮*")&gt;0),".",""),IF(AB64="榮",$A963,""),IF(AND(LEN(AB64)&gt;=2,ISNUMBER(SEARCH("榮",AB64))),$A963&amp;"("&amp;SUBSTITUTE(REPLACE(AB64,1,SEARCH("榮",AB64)-1,""),"榮","")&amp;""&amp;")",""))</f>
        <v>63(18-22)</v>
      </c>
      <c r="AC963" s="65" t="str">
        <f ca="1">CONCATENATE(IF(AND(LEN(AC962)&gt;=1,AC962&lt;&gt;".",COUNTIF(AC64:AC$73,"*榮*")&gt;0),".",""),IF(AC64="榮",$A963,""),IF(AND(LEN(AC64)&gt;=2,ISNUMBER(SEARCH("榮",AC64))),$A963&amp;"("&amp;SUBSTITUTE(REPLACE(AC64,1,SEARCH("榮",AC64)-1,""),"榮","")&amp;""&amp;")",""))</f>
        <v/>
      </c>
      <c r="AD963" s="65" t="str">
        <f ca="1">CONCATENATE(IF(AND(LEN(AD962)&gt;=1,AD962&lt;&gt;".",COUNTIF(AD64:AD$73,"*榮*")&gt;0),".",""),IF(AD64="榮",$A963,""),IF(AND(LEN(AD64)&gt;=2,ISNUMBER(SEARCH("榮",AD64))),$A963&amp;"("&amp;SUBSTITUTE(REPLACE(AD64,1,SEARCH("榮",AD64)-1,""),"榮","")&amp;""&amp;")",""))</f>
        <v/>
      </c>
      <c r="AE963" s="65" t="str">
        <f ca="1">CONCATENATE(IF(AND(LEN(AE962)&gt;=1,AE962&lt;&gt;".",COUNTIF(AE64:AE$73,"*榮*")&gt;0),".",""),IF(AE64="榮",$A963,""),IF(AND(LEN(AE64)&gt;=2,ISNUMBER(SEARCH("榮",AE64))),$A963&amp;"("&amp;SUBSTITUTE(REPLACE(AE64,1,SEARCH("榮",AE64)-1,""),"榮","")&amp;""&amp;")",""))</f>
        <v/>
      </c>
      <c r="AF963" s="65" t="str">
        <f ca="1">CONCATENATE(IF(AND(LEN(AF962)&gt;=1,AF962&lt;&gt;".",COUNTIF(AF64:AF$73,"*榮*")&gt;0),".",""),IF(AF64="榮",$A963,""),IF(AND(LEN(AF64)&gt;=2,ISNUMBER(SEARCH("榮",AF64))),$A963&amp;"("&amp;SUBSTITUTE(REPLACE(AF64,1,SEARCH("榮",AF64)-1,""),"榮","")&amp;""&amp;")",""))</f>
        <v/>
      </c>
      <c r="AG963" s="65" t="str">
        <f ca="1">CONCATENATE(IF(AND(LEN(AG962)&gt;=1,AG962&lt;&gt;".",COUNTIF(AG64:AG$73,"*榮*")&gt;0),".",""),IF(AG64="榮",$A963,""),IF(AND(LEN(AG64)&gt;=2,ISNUMBER(SEARCH("榮",AG64))),$A963&amp;"("&amp;SUBSTITUTE(REPLACE(AG64,1,SEARCH("榮",AG64)-1,""),"榮","")&amp;""&amp;")",""))</f>
        <v/>
      </c>
      <c r="AH963" s="65"/>
      <c r="AI963" s="65"/>
      <c r="AJ963" s="65"/>
    </row>
    <row r="964" spans="1:36">
      <c r="A964" s="65">
        <f t="shared" si="76"/>
        <v>64</v>
      </c>
      <c r="B964" s="65" t="str">
        <f t="shared" si="76"/>
        <v>邱俊閎</v>
      </c>
      <c r="C964" s="65" t="str">
        <f ca="1">CONCATENATE(IF(AND(LEN(C963)&gt;=1,C963&lt;&gt;".",COUNTIF(C65:C$73,"*榮*")&gt;0),".",""),IF(C65="榮",$A964,""),IF(AND(LEN(C65)&gt;=2,ISNUMBER(SEARCH("榮",C65))),$A964&amp;"("&amp;SUBSTITUTE(REPLACE(C65,1,SEARCH("榮",C65)-1,""),"榮","")&amp;""&amp;")",""))</f>
        <v/>
      </c>
      <c r="D964" s="65" t="str">
        <f ca="1">CONCATENATE(IF(AND(LEN(D963)&gt;=1,D963&lt;&gt;".",COUNTIF(D65:D$73,"*榮*")&gt;0),".",""),IF(D65="榮",$A964,""),IF(AND(LEN(D65)&gt;=2,ISNUMBER(SEARCH("榮",D65))),$A964&amp;"("&amp;SUBSTITUTE(REPLACE(D65,1,SEARCH("榮",D65)-1,""),"榮","")&amp;""&amp;")",""))</f>
        <v/>
      </c>
      <c r="E964" s="65" t="str">
        <f ca="1">CONCATENATE(IF(AND(LEN(E963)&gt;=1,E963&lt;&gt;".",COUNTIF(E65:E$73,"*榮*")&gt;0),".",""),IF(E65="榮",$A964,""),IF(AND(LEN(E65)&gt;=2,ISNUMBER(SEARCH("榮",E65))),$A964&amp;"("&amp;SUBSTITUTE(REPLACE(E65,1,SEARCH("榮",E65)-1,""),"榮","")&amp;""&amp;")",""))</f>
        <v/>
      </c>
      <c r="F964" s="65" t="str">
        <f ca="1">CONCATENATE(IF(AND(LEN(F963)&gt;=1,F963&lt;&gt;".",COUNTIF(F65:F$73,"*榮*")&gt;0),".",""),IF(F65="榮",$A964,""),IF(AND(LEN(F65)&gt;=2,ISNUMBER(SEARCH("榮",F65))),$A964&amp;"("&amp;SUBSTITUTE(REPLACE(F65,1,SEARCH("榮",F65)-1,""),"榮","")&amp;""&amp;")",""))</f>
        <v/>
      </c>
      <c r="G964" s="65" t="str">
        <f ca="1">CONCATENATE(IF(AND(LEN(G963)&gt;=1,G963&lt;&gt;".",COUNTIF(G65:G$73,"*榮*")&gt;0),".",""),IF(G65="榮",$A964,""),IF(AND(LEN(G65)&gt;=2,ISNUMBER(SEARCH("榮",G65))),$A964&amp;"("&amp;SUBSTITUTE(REPLACE(G65,1,SEARCH("榮",G65)-1,""),"榮","")&amp;""&amp;")",""))</f>
        <v/>
      </c>
      <c r="H964" s="65" t="str">
        <f ca="1">CONCATENATE(IF(AND(LEN(H963)&gt;=1,H963&lt;&gt;".",COUNTIF(H65:H$73,"*榮*")&gt;0),".",""),IF(H65="榮",$A964,""),IF(AND(LEN(H65)&gt;=2,ISNUMBER(SEARCH("榮",H65))),$A964&amp;"("&amp;SUBSTITUTE(REPLACE(H65,1,SEARCH("榮",H65)-1,""),"榮","")&amp;""&amp;")",""))</f>
        <v/>
      </c>
      <c r="I964" s="65" t="str">
        <f ca="1">CONCATENATE(IF(AND(LEN(I963)&gt;=1,I963&lt;&gt;".",COUNTIF(I65:I$73,"*榮*")&gt;0),".",""),IF(I65="榮",$A964,""),IF(AND(LEN(I65)&gt;=2,ISNUMBER(SEARCH("榮",I65))),$A964&amp;"("&amp;SUBSTITUTE(REPLACE(I65,1,SEARCH("榮",I65)-1,""),"榮","")&amp;""&amp;")",""))</f>
        <v/>
      </c>
      <c r="J964" s="65" t="str">
        <f ca="1">CONCATENATE(IF(AND(LEN(J963)&gt;=1,J963&lt;&gt;".",COUNTIF(J65:J$73,"*榮*")&gt;0),".",""),IF(J65="榮",$A964,""),IF(AND(LEN(J65)&gt;=2,ISNUMBER(SEARCH("榮",J65))),$A964&amp;"("&amp;SUBSTITUTE(REPLACE(J65,1,SEARCH("榮",J65)-1,""),"榮","")&amp;""&amp;")",""))</f>
        <v/>
      </c>
      <c r="K964" s="65" t="str">
        <f ca="1">CONCATENATE(IF(AND(LEN(K963)&gt;=1,K963&lt;&gt;".",COUNTIF(K65:K$73,"*榮*")&gt;0),".",""),IF(K65="榮",$A964,""),IF(AND(LEN(K65)&gt;=2,ISNUMBER(SEARCH("榮",K65))),$A964&amp;"("&amp;SUBSTITUTE(REPLACE(K65,1,SEARCH("榮",K65)-1,""),"榮","")&amp;""&amp;")",""))</f>
        <v/>
      </c>
      <c r="L964" s="65" t="str">
        <f ca="1">CONCATENATE(IF(AND(LEN(L963)&gt;=1,L963&lt;&gt;".",COUNTIF(L65:L$73,"*榮*")&gt;0),".",""),IF(L65="榮",$A964,""),IF(AND(LEN(L65)&gt;=2,ISNUMBER(SEARCH("榮",L65))),$A964&amp;"("&amp;SUBSTITUTE(REPLACE(L65,1,SEARCH("榮",L65)-1,""),"榮","")&amp;""&amp;")",""))</f>
        <v/>
      </c>
      <c r="M964" s="65" t="str">
        <f ca="1">CONCATENATE(IF(AND(LEN(M963)&gt;=1,M963&lt;&gt;".",COUNTIF(M65:M$73,"*榮*")&gt;0),".",""),IF(M65="榮",$A964,""),IF(AND(LEN(M65)&gt;=2,ISNUMBER(SEARCH("榮",M65))),$A964&amp;"("&amp;SUBSTITUTE(REPLACE(M65,1,SEARCH("榮",M65)-1,""),"榮","")&amp;""&amp;")",""))</f>
        <v/>
      </c>
      <c r="N964" s="65" t="str">
        <f ca="1">CONCATENATE(IF(AND(LEN(N963)&gt;=1,N963&lt;&gt;".",COUNTIF(N65:N$73,"*榮*")&gt;0),".",""),IF(N65="榮",$A964,""),IF(AND(LEN(N65)&gt;=2,ISNUMBER(SEARCH("榮",N65))),$A964&amp;"("&amp;SUBSTITUTE(REPLACE(N65,1,SEARCH("榮",N65)-1,""),"榮","")&amp;""&amp;")",""))</f>
        <v/>
      </c>
      <c r="O964" s="65" t="str">
        <f ca="1">CONCATENATE(IF(AND(LEN(O963)&gt;=1,O963&lt;&gt;".",COUNTIF(O65:O$73,"*榮*")&gt;0),".",""),IF(O65="榮",$A964,""),IF(AND(LEN(O65)&gt;=2,ISNUMBER(SEARCH("榮",O65))),$A964&amp;"("&amp;SUBSTITUTE(REPLACE(O65,1,SEARCH("榮",O65)-1,""),"榮","")&amp;""&amp;")",""))</f>
        <v/>
      </c>
      <c r="P964" s="65" t="str">
        <f ca="1">CONCATENATE(IF(AND(LEN(P963)&gt;=1,P963&lt;&gt;".",COUNTIF(P65:P$73,"*榮*")&gt;0),".",""),IF(P65="榮",$A964,""),IF(AND(LEN(P65)&gt;=2,ISNUMBER(SEARCH("榮",P65))),$A964&amp;"("&amp;SUBSTITUTE(REPLACE(P65,1,SEARCH("榮",P65)-1,""),"榮","")&amp;""&amp;")",""))</f>
        <v/>
      </c>
      <c r="Q964" s="65" t="str">
        <f ca="1">CONCATENATE(IF(AND(LEN(Q963)&gt;=1,Q963&lt;&gt;".",COUNTIF(Q65:Q$73,"*榮*")&gt;0),".",""),IF(Q65="榮",$A964,""),IF(AND(LEN(Q65)&gt;=2,ISNUMBER(SEARCH("榮",Q65))),$A964&amp;"("&amp;SUBSTITUTE(REPLACE(Q65,1,SEARCH("榮",Q65)-1,""),"榮","")&amp;""&amp;")",""))</f>
        <v/>
      </c>
      <c r="R964" s="65" t="str">
        <f ca="1">CONCATENATE(IF(AND(LEN(R963)&gt;=1,R963&lt;&gt;".",COUNTIF(R65:R$73,"*榮*")&gt;0),".",""),IF(R65="榮",$A964,""),IF(AND(LEN(R65)&gt;=2,ISNUMBER(SEARCH("榮",R65))),$A964&amp;"("&amp;SUBSTITUTE(REPLACE(R65,1,SEARCH("榮",R65)-1,""),"榮","")&amp;""&amp;")",""))</f>
        <v/>
      </c>
      <c r="S964" s="65" t="str">
        <f ca="1">CONCATENATE(IF(AND(LEN(S963)&gt;=1,S963&lt;&gt;".",COUNTIF(S65:S$73,"*榮*")&gt;0),".",""),IF(S65="榮",$A964,""),IF(AND(LEN(S65)&gt;=2,ISNUMBER(SEARCH("榮",S65))),$A964&amp;"("&amp;SUBSTITUTE(REPLACE(S65,1,SEARCH("榮",S65)-1,""),"榮","")&amp;""&amp;")",""))</f>
        <v/>
      </c>
      <c r="T964" s="65" t="str">
        <f ca="1">CONCATENATE(IF(AND(LEN(T963)&gt;=1,T963&lt;&gt;".",COUNTIF(T65:T$73,"*榮*")&gt;0),".",""),IF(T65="榮",$A964,""),IF(AND(LEN(T65)&gt;=2,ISNUMBER(SEARCH("榮",T65))),$A964&amp;"("&amp;SUBSTITUTE(REPLACE(T65,1,SEARCH("榮",T65)-1,""),"榮","")&amp;""&amp;")",""))</f>
        <v/>
      </c>
      <c r="U964" s="65" t="str">
        <f ca="1">CONCATENATE(IF(AND(LEN(U963)&gt;=1,U963&lt;&gt;".",COUNTIF(U65:U$73,"*榮*")&gt;0),".",""),IF(U65="榮",$A964,""),IF(AND(LEN(U65)&gt;=2,ISNUMBER(SEARCH("榮",U65))),$A964&amp;"("&amp;SUBSTITUTE(REPLACE(U65,1,SEARCH("榮",U65)-1,""),"榮","")&amp;""&amp;")",""))</f>
        <v/>
      </c>
      <c r="V964" s="65" t="str">
        <f ca="1">CONCATENATE(IF(AND(LEN(V963)&gt;=1,V963&lt;&gt;".",COUNTIF(V65:V$73,"*榮*")&gt;0),".",""),IF(V65="榮",$A964,""),IF(AND(LEN(V65)&gt;=2,ISNUMBER(SEARCH("榮",V65))),$A964&amp;"("&amp;SUBSTITUTE(REPLACE(V65,1,SEARCH("榮",V65)-1,""),"榮","")&amp;""&amp;")",""))</f>
        <v/>
      </c>
      <c r="W964" s="65" t="str">
        <f ca="1">CONCATENATE(IF(AND(LEN(W963)&gt;=1,W963&lt;&gt;".",COUNTIF(W65:W$73,"*榮*")&gt;0),".",""),IF(W65="榮",$A964,""),IF(AND(LEN(W65)&gt;=2,ISNUMBER(SEARCH("榮",W65))),$A964&amp;"("&amp;SUBSTITUTE(REPLACE(W65,1,SEARCH("榮",W65)-1,""),"榮","")&amp;""&amp;")",""))</f>
        <v/>
      </c>
      <c r="X964" s="65" t="str">
        <f ca="1">CONCATENATE(IF(AND(LEN(X963)&gt;=1,X963&lt;&gt;".",COUNTIF(X65:X$73,"*榮*")&gt;0),".",""),IF(X65="榮",$A964,""),IF(AND(LEN(X65)&gt;=2,ISNUMBER(SEARCH("榮",X65))),$A964&amp;"("&amp;SUBSTITUTE(REPLACE(X65,1,SEARCH("榮",X65)-1,""),"榮","")&amp;""&amp;")",""))</f>
        <v/>
      </c>
      <c r="Y964" s="65" t="str">
        <f ca="1">CONCATENATE(IF(AND(LEN(Y963)&gt;=1,Y963&lt;&gt;".",COUNTIF(Y65:Y$73,"*榮*")&gt;0),".",""),IF(Y65="榮",$A964,""),IF(AND(LEN(Y65)&gt;=2,ISNUMBER(SEARCH("榮",Y65))),$A964&amp;"("&amp;SUBSTITUTE(REPLACE(Y65,1,SEARCH("榮",Y65)-1,""),"榮","")&amp;""&amp;")",""))</f>
        <v/>
      </c>
      <c r="Z964" s="65" t="str">
        <f ca="1">CONCATENATE(IF(AND(LEN(Z963)&gt;=1,Z963&lt;&gt;".",COUNTIF(Z65:Z$73,"*榮*")&gt;0),".",""),IF(Z65="榮",$A964,""),IF(AND(LEN(Z65)&gt;=2,ISNUMBER(SEARCH("榮",Z65))),$A964&amp;"("&amp;SUBSTITUTE(REPLACE(Z65,1,SEARCH("榮",Z65)-1,""),"榮","")&amp;""&amp;")",""))</f>
        <v/>
      </c>
      <c r="AA964" s="65" t="str">
        <f ca="1">CONCATENATE(IF(AND(LEN(AA963)&gt;=1,AA963&lt;&gt;".",COUNTIF(AA65:AA$73,"*榮*")&gt;0),".",""),IF(AA65="榮",$A964,""),IF(AND(LEN(AA65)&gt;=2,ISNUMBER(SEARCH("榮",AA65))),$A964&amp;"("&amp;SUBSTITUTE(REPLACE(AA65,1,SEARCH("榮",AA65)-1,""),"榮","")&amp;""&amp;")",""))</f>
        <v/>
      </c>
      <c r="AB964" s="65" t="str">
        <f ca="1">CONCATENATE(IF(AND(LEN(AB963)&gt;=1,AB963&lt;&gt;".",COUNTIF(AB65:AB$73,"*榮*")&gt;0),".",""),IF(AB65="榮",$A964,""),IF(AND(LEN(AB65)&gt;=2,ISNUMBER(SEARCH("榮",AB65))),$A964&amp;"("&amp;SUBSTITUTE(REPLACE(AB65,1,SEARCH("榮",AB65)-1,""),"榮","")&amp;""&amp;")",""))</f>
        <v/>
      </c>
      <c r="AC964" s="65" t="str">
        <f ca="1">CONCATENATE(IF(AND(LEN(AC963)&gt;=1,AC963&lt;&gt;".",COUNTIF(AC65:AC$73,"*榮*")&gt;0),".",""),IF(AC65="榮",$A964,""),IF(AND(LEN(AC65)&gt;=2,ISNUMBER(SEARCH("榮",AC65))),$A964&amp;"("&amp;SUBSTITUTE(REPLACE(AC65,1,SEARCH("榮",AC65)-1,""),"榮","")&amp;""&amp;")",""))</f>
        <v/>
      </c>
      <c r="AD964" s="65" t="str">
        <f ca="1">CONCATENATE(IF(AND(LEN(AD963)&gt;=1,AD963&lt;&gt;".",COUNTIF(AD65:AD$73,"*榮*")&gt;0),".",""),IF(AD65="榮",$A964,""),IF(AND(LEN(AD65)&gt;=2,ISNUMBER(SEARCH("榮",AD65))),$A964&amp;"("&amp;SUBSTITUTE(REPLACE(AD65,1,SEARCH("榮",AD65)-1,""),"榮","")&amp;""&amp;")",""))</f>
        <v/>
      </c>
      <c r="AE964" s="65" t="str">
        <f ca="1">CONCATENATE(IF(AND(LEN(AE963)&gt;=1,AE963&lt;&gt;".",COUNTIF(AE65:AE$73,"*榮*")&gt;0),".",""),IF(AE65="榮",$A964,""),IF(AND(LEN(AE65)&gt;=2,ISNUMBER(SEARCH("榮",AE65))),$A964&amp;"("&amp;SUBSTITUTE(REPLACE(AE65,1,SEARCH("榮",AE65)-1,""),"榮","")&amp;""&amp;")",""))</f>
        <v/>
      </c>
      <c r="AF964" s="65" t="str">
        <f ca="1">CONCATENATE(IF(AND(LEN(AF963)&gt;=1,AF963&lt;&gt;".",COUNTIF(AF65:AF$73,"*榮*")&gt;0),".",""),IF(AF65="榮",$A964,""),IF(AND(LEN(AF65)&gt;=2,ISNUMBER(SEARCH("榮",AF65))),$A964&amp;"("&amp;SUBSTITUTE(REPLACE(AF65,1,SEARCH("榮",AF65)-1,""),"榮","")&amp;""&amp;")",""))</f>
        <v/>
      </c>
      <c r="AG964" s="65" t="str">
        <f ca="1">CONCATENATE(IF(AND(LEN(AG963)&gt;=1,AG963&lt;&gt;".",COUNTIF(AG65:AG$73,"*榮*")&gt;0),".",""),IF(AG65="榮",$A964,""),IF(AND(LEN(AG65)&gt;=2,ISNUMBER(SEARCH("榮",AG65))),$A964&amp;"("&amp;SUBSTITUTE(REPLACE(AG65,1,SEARCH("榮",AG65)-1,""),"榮","")&amp;""&amp;")",""))</f>
        <v/>
      </c>
      <c r="AH964" s="65"/>
      <c r="AI964" s="65"/>
      <c r="AJ964" s="65"/>
    </row>
    <row r="965" spans="1:36">
      <c r="A965" s="65">
        <f t="shared" si="76"/>
        <v>65</v>
      </c>
      <c r="B965" s="65" t="str">
        <f t="shared" si="76"/>
        <v>黃品傑</v>
      </c>
      <c r="C965" s="65" t="str">
        <f ca="1">CONCATENATE(IF(AND(LEN(C964)&gt;=1,C964&lt;&gt;".",COUNTIF(C66:C$73,"*榮*")&gt;0),".",""),IF(C66="榮",$A965,""),IF(AND(LEN(C66)&gt;=2,ISNUMBER(SEARCH("榮",C66))),$A965&amp;"("&amp;SUBSTITUTE(REPLACE(C66,1,SEARCH("榮",C66)-1,""),"榮","")&amp;""&amp;")",""))</f>
        <v/>
      </c>
      <c r="D965" s="65" t="str">
        <f ca="1">CONCATENATE(IF(AND(LEN(D964)&gt;=1,D964&lt;&gt;".",COUNTIF(D66:D$73,"*榮*")&gt;0),".",""),IF(D66="榮",$A965,""),IF(AND(LEN(D66)&gt;=2,ISNUMBER(SEARCH("榮",D66))),$A965&amp;"("&amp;SUBSTITUTE(REPLACE(D66,1,SEARCH("榮",D66)-1,""),"榮","")&amp;""&amp;")",""))</f>
        <v/>
      </c>
      <c r="E965" s="65" t="str">
        <f ca="1">CONCATENATE(IF(AND(LEN(E964)&gt;=1,E964&lt;&gt;".",COUNTIF(E66:E$73,"*榮*")&gt;0),".",""),IF(E66="榮",$A965,""),IF(AND(LEN(E66)&gt;=2,ISNUMBER(SEARCH("榮",E66))),$A965&amp;"("&amp;SUBSTITUTE(REPLACE(E66,1,SEARCH("榮",E66)-1,""),"榮","")&amp;""&amp;")",""))</f>
        <v/>
      </c>
      <c r="F965" s="65" t="str">
        <f ca="1">CONCATENATE(IF(AND(LEN(F964)&gt;=1,F964&lt;&gt;".",COUNTIF(F66:F$73,"*榮*")&gt;0),".",""),IF(F66="榮",$A965,""),IF(AND(LEN(F66)&gt;=2,ISNUMBER(SEARCH("榮",F66))),$A965&amp;"("&amp;SUBSTITUTE(REPLACE(F66,1,SEARCH("榮",F66)-1,""),"榮","")&amp;""&amp;")",""))</f>
        <v/>
      </c>
      <c r="G965" s="65" t="str">
        <f ca="1">CONCATENATE(IF(AND(LEN(G964)&gt;=1,G964&lt;&gt;".",COUNTIF(G66:G$73,"*榮*")&gt;0),".",""),IF(G66="榮",$A965,""),IF(AND(LEN(G66)&gt;=2,ISNUMBER(SEARCH("榮",G66))),$A965&amp;"("&amp;SUBSTITUTE(REPLACE(G66,1,SEARCH("榮",G66)-1,""),"榮","")&amp;""&amp;")",""))</f>
        <v/>
      </c>
      <c r="H965" s="65" t="str">
        <f ca="1">CONCATENATE(IF(AND(LEN(H964)&gt;=1,H964&lt;&gt;".",COUNTIF(H66:H$73,"*榮*")&gt;0),".",""),IF(H66="榮",$A965,""),IF(AND(LEN(H66)&gt;=2,ISNUMBER(SEARCH("榮",H66))),$A965&amp;"("&amp;SUBSTITUTE(REPLACE(H66,1,SEARCH("榮",H66)-1,""),"榮","")&amp;""&amp;")",""))</f>
        <v/>
      </c>
      <c r="I965" s="65" t="str">
        <f ca="1">CONCATENATE(IF(AND(LEN(I964)&gt;=1,I964&lt;&gt;".",COUNTIF(I66:I$73,"*榮*")&gt;0),".",""),IF(I66="榮",$A965,""),IF(AND(LEN(I66)&gt;=2,ISNUMBER(SEARCH("榮",I66))),$A965&amp;"("&amp;SUBSTITUTE(REPLACE(I66,1,SEARCH("榮",I66)-1,""),"榮","")&amp;""&amp;")",""))</f>
        <v/>
      </c>
      <c r="J965" s="65" t="str">
        <f ca="1">CONCATENATE(IF(AND(LEN(J964)&gt;=1,J964&lt;&gt;".",COUNTIF(J66:J$73,"*榮*")&gt;0),".",""),IF(J66="榮",$A965,""),IF(AND(LEN(J66)&gt;=2,ISNUMBER(SEARCH("榮",J66))),$A965&amp;"("&amp;SUBSTITUTE(REPLACE(J66,1,SEARCH("榮",J66)-1,""),"榮","")&amp;""&amp;")",""))</f>
        <v/>
      </c>
      <c r="K965" s="65" t="str">
        <f ca="1">CONCATENATE(IF(AND(LEN(K964)&gt;=1,K964&lt;&gt;".",COUNTIF(K66:K$73,"*榮*")&gt;0),".",""),IF(K66="榮",$A965,""),IF(AND(LEN(K66)&gt;=2,ISNUMBER(SEARCH("榮",K66))),$A965&amp;"("&amp;SUBSTITUTE(REPLACE(K66,1,SEARCH("榮",K66)-1,""),"榮","")&amp;""&amp;")",""))</f>
        <v>65(18-22)</v>
      </c>
      <c r="L965" s="65" t="str">
        <f ca="1">CONCATENATE(IF(AND(LEN(L964)&gt;=1,L964&lt;&gt;".",COUNTIF(L66:L$73,"*榮*")&gt;0),".",""),IF(L66="榮",$A965,""),IF(AND(LEN(L66)&gt;=2,ISNUMBER(SEARCH("榮",L66))),$A965&amp;"("&amp;SUBSTITUTE(REPLACE(L66,1,SEARCH("榮",L66)-1,""),"榮","")&amp;""&amp;")",""))</f>
        <v/>
      </c>
      <c r="M965" s="65" t="str">
        <f ca="1">CONCATENATE(IF(AND(LEN(M964)&gt;=1,M964&lt;&gt;".",COUNTIF(M66:M$73,"*榮*")&gt;0),".",""),IF(M66="榮",$A965,""),IF(AND(LEN(M66)&gt;=2,ISNUMBER(SEARCH("榮",M66))),$A965&amp;"("&amp;SUBSTITUTE(REPLACE(M66,1,SEARCH("榮",M66)-1,""),"榮","")&amp;""&amp;")",""))</f>
        <v/>
      </c>
      <c r="N965" s="65" t="str">
        <f ca="1">CONCATENATE(IF(AND(LEN(N964)&gt;=1,N964&lt;&gt;".",COUNTIF(N66:N$73,"*榮*")&gt;0),".",""),IF(N66="榮",$A965,""),IF(AND(LEN(N66)&gt;=2,ISNUMBER(SEARCH("榮",N66))),$A965&amp;"("&amp;SUBSTITUTE(REPLACE(N66,1,SEARCH("榮",N66)-1,""),"榮","")&amp;""&amp;")",""))</f>
        <v/>
      </c>
      <c r="O965" s="65" t="str">
        <f ca="1">CONCATENATE(IF(AND(LEN(O964)&gt;=1,O964&lt;&gt;".",COUNTIF(O66:O$73,"*榮*")&gt;0),".",""),IF(O66="榮",$A965,""),IF(AND(LEN(O66)&gt;=2,ISNUMBER(SEARCH("榮",O66))),$A965&amp;"("&amp;SUBSTITUTE(REPLACE(O66,1,SEARCH("榮",O66)-1,""),"榮","")&amp;""&amp;")",""))</f>
        <v/>
      </c>
      <c r="P965" s="65" t="str">
        <f ca="1">CONCATENATE(IF(AND(LEN(P964)&gt;=1,P964&lt;&gt;".",COUNTIF(P66:P$73,"*榮*")&gt;0),".",""),IF(P66="榮",$A965,""),IF(AND(LEN(P66)&gt;=2,ISNUMBER(SEARCH("榮",P66))),$A965&amp;"("&amp;SUBSTITUTE(REPLACE(P66,1,SEARCH("榮",P66)-1,""),"榮","")&amp;""&amp;")",""))</f>
        <v/>
      </c>
      <c r="Q965" s="65" t="str">
        <f ca="1">CONCATENATE(IF(AND(LEN(Q964)&gt;=1,Q964&lt;&gt;".",COUNTIF(Q66:Q$73,"*榮*")&gt;0),".",""),IF(Q66="榮",$A965,""),IF(AND(LEN(Q66)&gt;=2,ISNUMBER(SEARCH("榮",Q66))),$A965&amp;"("&amp;SUBSTITUTE(REPLACE(Q66,1,SEARCH("榮",Q66)-1,""),"榮","")&amp;""&amp;")",""))</f>
        <v/>
      </c>
      <c r="R965" s="65" t="str">
        <f ca="1">CONCATENATE(IF(AND(LEN(R964)&gt;=1,R964&lt;&gt;".",COUNTIF(R66:R$73,"*榮*")&gt;0),".",""),IF(R66="榮",$A965,""),IF(AND(LEN(R66)&gt;=2,ISNUMBER(SEARCH("榮",R66))),$A965&amp;"("&amp;SUBSTITUTE(REPLACE(R66,1,SEARCH("榮",R66)-1,""),"榮","")&amp;""&amp;")",""))</f>
        <v/>
      </c>
      <c r="S965" s="65" t="str">
        <f ca="1">CONCATENATE(IF(AND(LEN(S964)&gt;=1,S964&lt;&gt;".",COUNTIF(S66:S$73,"*榮*")&gt;0),".",""),IF(S66="榮",$A965,""),IF(AND(LEN(S66)&gt;=2,ISNUMBER(SEARCH("榮",S66))),$A965&amp;"("&amp;SUBSTITUTE(REPLACE(S66,1,SEARCH("榮",S66)-1,""),"榮","")&amp;""&amp;")",""))</f>
        <v>65(18-22)</v>
      </c>
      <c r="T965" s="65" t="str">
        <f ca="1">CONCATENATE(IF(AND(LEN(T964)&gt;=1,T964&lt;&gt;".",COUNTIF(T66:T$73,"*榮*")&gt;0),".",""),IF(T66="榮",$A965,""),IF(AND(LEN(T66)&gt;=2,ISNUMBER(SEARCH("榮",T66))),$A965&amp;"("&amp;SUBSTITUTE(REPLACE(T66,1,SEARCH("榮",T66)-1,""),"榮","")&amp;""&amp;")",""))</f>
        <v/>
      </c>
      <c r="U965" s="65" t="str">
        <f ca="1">CONCATENATE(IF(AND(LEN(U964)&gt;=1,U964&lt;&gt;".",COUNTIF(U66:U$73,"*榮*")&gt;0),".",""),IF(U66="榮",$A965,""),IF(AND(LEN(U66)&gt;=2,ISNUMBER(SEARCH("榮",U66))),$A965&amp;"("&amp;SUBSTITUTE(REPLACE(U66,1,SEARCH("榮",U66)-1,""),"榮","")&amp;""&amp;")",""))</f>
        <v/>
      </c>
      <c r="V965" s="65" t="str">
        <f ca="1">CONCATENATE(IF(AND(LEN(V964)&gt;=1,V964&lt;&gt;".",COUNTIF(V66:V$73,"*榮*")&gt;0),".",""),IF(V66="榮",$A965,""),IF(AND(LEN(V66)&gt;=2,ISNUMBER(SEARCH("榮",V66))),$A965&amp;"("&amp;SUBSTITUTE(REPLACE(V66,1,SEARCH("榮",V66)-1,""),"榮","")&amp;""&amp;")",""))</f>
        <v/>
      </c>
      <c r="W965" s="65" t="str">
        <f ca="1">CONCATENATE(IF(AND(LEN(W964)&gt;=1,W964&lt;&gt;".",COUNTIF(W66:W$73,"*榮*")&gt;0),".",""),IF(W66="榮",$A965,""),IF(AND(LEN(W66)&gt;=2,ISNUMBER(SEARCH("榮",W66))),$A965&amp;"("&amp;SUBSTITUTE(REPLACE(W66,1,SEARCH("榮",W66)-1,""),"榮","")&amp;""&amp;")",""))</f>
        <v/>
      </c>
      <c r="X965" s="65" t="str">
        <f ca="1">CONCATENATE(IF(AND(LEN(X964)&gt;=1,X964&lt;&gt;".",COUNTIF(X66:X$73,"*榮*")&gt;0),".",""),IF(X66="榮",$A965,""),IF(AND(LEN(X66)&gt;=2,ISNUMBER(SEARCH("榮",X66))),$A965&amp;"("&amp;SUBSTITUTE(REPLACE(X66,1,SEARCH("榮",X66)-1,""),"榮","")&amp;""&amp;")",""))</f>
        <v/>
      </c>
      <c r="Y965" s="65" t="str">
        <f ca="1">CONCATENATE(IF(AND(LEN(Y964)&gt;=1,Y964&lt;&gt;".",COUNTIF(Y66:Y$73,"*榮*")&gt;0),".",""),IF(Y66="榮",$A965,""),IF(AND(LEN(Y66)&gt;=2,ISNUMBER(SEARCH("榮",Y66))),$A965&amp;"("&amp;SUBSTITUTE(REPLACE(Y66,1,SEARCH("榮",Y66)-1,""),"榮","")&amp;""&amp;")",""))</f>
        <v/>
      </c>
      <c r="Z965" s="65" t="str">
        <f ca="1">CONCATENATE(IF(AND(LEN(Z964)&gt;=1,Z964&lt;&gt;".",COUNTIF(Z66:Z$73,"*榮*")&gt;0),".",""),IF(Z66="榮",$A965,""),IF(AND(LEN(Z66)&gt;=2,ISNUMBER(SEARCH("榮",Z66))),$A965&amp;"("&amp;SUBSTITUTE(REPLACE(Z66,1,SEARCH("榮",Z66)-1,""),"榮","")&amp;""&amp;")",""))</f>
        <v>65(14-18)</v>
      </c>
      <c r="AA965" s="65" t="str">
        <f ca="1">CONCATENATE(IF(AND(LEN(AA964)&gt;=1,AA964&lt;&gt;".",COUNTIF(AA66:AA$73,"*榮*")&gt;0),".",""),IF(AA66="榮",$A965,""),IF(AND(LEN(AA66)&gt;=2,ISNUMBER(SEARCH("榮",AA66))),$A965&amp;"("&amp;SUBSTITUTE(REPLACE(AA66,1,SEARCH("榮",AA66)-1,""),"榮","")&amp;""&amp;")",""))</f>
        <v>65(18-22)</v>
      </c>
      <c r="AB965" s="65" t="str">
        <f ca="1">CONCATENATE(IF(AND(LEN(AB964)&gt;=1,AB964&lt;&gt;".",COUNTIF(AB66:AB$73,"*榮*")&gt;0),".",""),IF(AB66="榮",$A965,""),IF(AND(LEN(AB66)&gt;=2,ISNUMBER(SEARCH("榮",AB66))),$A965&amp;"("&amp;SUBSTITUTE(REPLACE(AB66,1,SEARCH("榮",AB66)-1,""),"榮","")&amp;""&amp;")",""))</f>
        <v/>
      </c>
      <c r="AC965" s="65" t="str">
        <f ca="1">CONCATENATE(IF(AND(LEN(AC964)&gt;=1,AC964&lt;&gt;".",COUNTIF(AC66:AC$73,"*榮*")&gt;0),".",""),IF(AC66="榮",$A965,""),IF(AND(LEN(AC66)&gt;=2,ISNUMBER(SEARCH("榮",AC66))),$A965&amp;"("&amp;SUBSTITUTE(REPLACE(AC66,1,SEARCH("榮",AC66)-1,""),"榮","")&amp;""&amp;")",""))</f>
        <v/>
      </c>
      <c r="AD965" s="65" t="str">
        <f ca="1">CONCATENATE(IF(AND(LEN(AD964)&gt;=1,AD964&lt;&gt;".",COUNTIF(AD66:AD$73,"*榮*")&gt;0),".",""),IF(AD66="榮",$A965,""),IF(AND(LEN(AD66)&gt;=2,ISNUMBER(SEARCH("榮",AD66))),$A965&amp;"("&amp;SUBSTITUTE(REPLACE(AD66,1,SEARCH("榮",AD66)-1,""),"榮","")&amp;""&amp;")",""))</f>
        <v/>
      </c>
      <c r="AE965" s="65" t="str">
        <f ca="1">CONCATENATE(IF(AND(LEN(AE964)&gt;=1,AE964&lt;&gt;".",COUNTIF(AE66:AE$73,"*榮*")&gt;0),".",""),IF(AE66="榮",$A965,""),IF(AND(LEN(AE66)&gt;=2,ISNUMBER(SEARCH("榮",AE66))),$A965&amp;"("&amp;SUBSTITUTE(REPLACE(AE66,1,SEARCH("榮",AE66)-1,""),"榮","")&amp;""&amp;")",""))</f>
        <v>65(14-18)</v>
      </c>
      <c r="AF965" s="65" t="str">
        <f ca="1">CONCATENATE(IF(AND(LEN(AF964)&gt;=1,AF964&lt;&gt;".",COUNTIF(AF66:AF$73,"*榮*")&gt;0),".",""),IF(AF66="榮",$A965,""),IF(AND(LEN(AF66)&gt;=2,ISNUMBER(SEARCH("榮",AF66))),$A965&amp;"("&amp;SUBSTITUTE(REPLACE(AF66,1,SEARCH("榮",AF66)-1,""),"榮","")&amp;""&amp;")",""))</f>
        <v/>
      </c>
      <c r="AG965" s="65" t="str">
        <f ca="1">CONCATENATE(IF(AND(LEN(AG964)&gt;=1,AG964&lt;&gt;".",COUNTIF(AG66:AG$73,"*榮*")&gt;0),".",""),IF(AG66="榮",$A965,""),IF(AND(LEN(AG66)&gt;=2,ISNUMBER(SEARCH("榮",AG66))),$A965&amp;"("&amp;SUBSTITUTE(REPLACE(AG66,1,SEARCH("榮",AG66)-1,""),"榮","")&amp;""&amp;")",""))</f>
        <v/>
      </c>
      <c r="AH965" s="65"/>
      <c r="AI965" s="65"/>
      <c r="AJ965" s="65"/>
    </row>
    <row r="966" spans="1:36">
      <c r="A966" s="65">
        <f t="shared" si="76"/>
        <v>66</v>
      </c>
      <c r="B966" s="65" t="str">
        <f t="shared" si="76"/>
        <v>張曙霖</v>
      </c>
      <c r="C966" s="65" t="str">
        <f ca="1">CONCATENATE(IF(AND(LEN(C965)&gt;=1,C965&lt;&gt;".",COUNTIF(C67:C$73,"*榮*")&gt;0),".",""),IF(C67="榮",$A966,""),IF(AND(LEN(C67)&gt;=2,ISNUMBER(SEARCH("榮",C67))),$A966&amp;"("&amp;SUBSTITUTE(REPLACE(C67,1,SEARCH("榮",C67)-1,""),"榮","")&amp;""&amp;")",""))</f>
        <v/>
      </c>
      <c r="D966" s="65" t="str">
        <f ca="1">CONCATENATE(IF(AND(LEN(D965)&gt;=1,D965&lt;&gt;".",COUNTIF(D67:D$73,"*榮*")&gt;0),".",""),IF(D67="榮",$A966,""),IF(AND(LEN(D67)&gt;=2,ISNUMBER(SEARCH("榮",D67))),$A966&amp;"("&amp;SUBSTITUTE(REPLACE(D67,1,SEARCH("榮",D67)-1,""),"榮","")&amp;""&amp;")",""))</f>
        <v/>
      </c>
      <c r="E966" s="65" t="str">
        <f ca="1">CONCATENATE(IF(AND(LEN(E965)&gt;=1,E965&lt;&gt;".",COUNTIF(E67:E$73,"*榮*")&gt;0),".",""),IF(E67="榮",$A966,""),IF(AND(LEN(E67)&gt;=2,ISNUMBER(SEARCH("榮",E67))),$A966&amp;"("&amp;SUBSTITUTE(REPLACE(E67,1,SEARCH("榮",E67)-1,""),"榮","")&amp;""&amp;")",""))</f>
        <v/>
      </c>
      <c r="F966" s="65" t="str">
        <f ca="1">CONCATENATE(IF(AND(LEN(F965)&gt;=1,F965&lt;&gt;".",COUNTIF(F67:F$73,"*榮*")&gt;0),".",""),IF(F67="榮",$A966,""),IF(AND(LEN(F67)&gt;=2,ISNUMBER(SEARCH("榮",F67))),$A966&amp;"("&amp;SUBSTITUTE(REPLACE(F67,1,SEARCH("榮",F67)-1,""),"榮","")&amp;""&amp;")",""))</f>
        <v/>
      </c>
      <c r="G966" s="65" t="str">
        <f ca="1">CONCATENATE(IF(AND(LEN(G965)&gt;=1,G965&lt;&gt;".",COUNTIF(G67:G$73,"*榮*")&gt;0),".",""),IF(G67="榮",$A966,""),IF(AND(LEN(G67)&gt;=2,ISNUMBER(SEARCH("榮",G67))),$A966&amp;"("&amp;SUBSTITUTE(REPLACE(G67,1,SEARCH("榮",G67)-1,""),"榮","")&amp;""&amp;")",""))</f>
        <v/>
      </c>
      <c r="H966" s="65" t="str">
        <f ca="1">CONCATENATE(IF(AND(LEN(H965)&gt;=1,H965&lt;&gt;".",COUNTIF(H67:H$73,"*榮*")&gt;0),".",""),IF(H67="榮",$A966,""),IF(AND(LEN(H67)&gt;=2,ISNUMBER(SEARCH("榮",H67))),$A966&amp;"("&amp;SUBSTITUTE(REPLACE(H67,1,SEARCH("榮",H67)-1,""),"榮","")&amp;""&amp;")",""))</f>
        <v/>
      </c>
      <c r="I966" s="65" t="str">
        <f ca="1">CONCATENATE(IF(AND(LEN(I965)&gt;=1,I965&lt;&gt;".",COUNTIF(I67:I$73,"*榮*")&gt;0),".",""),IF(I67="榮",$A966,""),IF(AND(LEN(I67)&gt;=2,ISNUMBER(SEARCH("榮",I67))),$A966&amp;"("&amp;SUBSTITUTE(REPLACE(I67,1,SEARCH("榮",I67)-1,""),"榮","")&amp;""&amp;")",""))</f>
        <v/>
      </c>
      <c r="J966" s="65" t="str">
        <f ca="1">CONCATENATE(IF(AND(LEN(J965)&gt;=1,J965&lt;&gt;".",COUNTIF(J67:J$73,"*榮*")&gt;0),".",""),IF(J67="榮",$A966,""),IF(AND(LEN(J67)&gt;=2,ISNUMBER(SEARCH("榮",J67))),$A966&amp;"("&amp;SUBSTITUTE(REPLACE(J67,1,SEARCH("榮",J67)-1,""),"榮","")&amp;""&amp;")",""))</f>
        <v/>
      </c>
      <c r="K966" s="65" t="str">
        <f ca="1">CONCATENATE(IF(AND(LEN(K965)&gt;=1,K965&lt;&gt;".",COUNTIF(K67:K$73,"*榮*")&gt;0),".",""),IF(K67="榮",$A966,""),IF(AND(LEN(K67)&gt;=2,ISNUMBER(SEARCH("榮",K67))),$A966&amp;"("&amp;SUBSTITUTE(REPLACE(K67,1,SEARCH("榮",K67)-1,""),"榮","")&amp;""&amp;")",""))</f>
        <v/>
      </c>
      <c r="L966" s="65" t="str">
        <f ca="1">CONCATENATE(IF(AND(LEN(L965)&gt;=1,L965&lt;&gt;".",COUNTIF(L67:L$73,"*榮*")&gt;0),".",""),IF(L67="榮",$A966,""),IF(AND(LEN(L67)&gt;=2,ISNUMBER(SEARCH("榮",L67))),$A966&amp;"("&amp;SUBSTITUTE(REPLACE(L67,1,SEARCH("榮",L67)-1,""),"榮","")&amp;""&amp;")",""))</f>
        <v/>
      </c>
      <c r="M966" s="65" t="str">
        <f ca="1">CONCATENATE(IF(AND(LEN(M965)&gt;=1,M965&lt;&gt;".",COUNTIF(M67:M$73,"*榮*")&gt;0),".",""),IF(M67="榮",$A966,""),IF(AND(LEN(M67)&gt;=2,ISNUMBER(SEARCH("榮",M67))),$A966&amp;"("&amp;SUBSTITUTE(REPLACE(M67,1,SEARCH("榮",M67)-1,""),"榮","")&amp;""&amp;")",""))</f>
        <v/>
      </c>
      <c r="N966" s="65" t="str">
        <f ca="1">CONCATENATE(IF(AND(LEN(N965)&gt;=1,N965&lt;&gt;".",COUNTIF(N67:N$73,"*榮*")&gt;0),".",""),IF(N67="榮",$A966,""),IF(AND(LEN(N67)&gt;=2,ISNUMBER(SEARCH("榮",N67))),$A966&amp;"("&amp;SUBSTITUTE(REPLACE(N67,1,SEARCH("榮",N67)-1,""),"榮","")&amp;""&amp;")",""))</f>
        <v/>
      </c>
      <c r="O966" s="65" t="str">
        <f ca="1">CONCATENATE(IF(AND(LEN(O965)&gt;=1,O965&lt;&gt;".",COUNTIF(O67:O$73,"*榮*")&gt;0),".",""),IF(O67="榮",$A966,""),IF(AND(LEN(O67)&gt;=2,ISNUMBER(SEARCH("榮",O67))),$A966&amp;"("&amp;SUBSTITUTE(REPLACE(O67,1,SEARCH("榮",O67)-1,""),"榮","")&amp;""&amp;")",""))</f>
        <v/>
      </c>
      <c r="P966" s="65" t="str">
        <f ca="1">CONCATENATE(IF(AND(LEN(P965)&gt;=1,P965&lt;&gt;".",COUNTIF(P67:P$73,"*榮*")&gt;0),".",""),IF(P67="榮",$A966,""),IF(AND(LEN(P67)&gt;=2,ISNUMBER(SEARCH("榮",P67))),$A966&amp;"("&amp;SUBSTITUTE(REPLACE(P67,1,SEARCH("榮",P67)-1,""),"榮","")&amp;""&amp;")",""))</f>
        <v/>
      </c>
      <c r="Q966" s="65" t="str">
        <f ca="1">CONCATENATE(IF(AND(LEN(Q965)&gt;=1,Q965&lt;&gt;".",COUNTIF(Q67:Q$73,"*榮*")&gt;0),".",""),IF(Q67="榮",$A966,""),IF(AND(LEN(Q67)&gt;=2,ISNUMBER(SEARCH("榮",Q67))),$A966&amp;"("&amp;SUBSTITUTE(REPLACE(Q67,1,SEARCH("榮",Q67)-1,""),"榮","")&amp;""&amp;")",""))</f>
        <v/>
      </c>
      <c r="R966" s="65" t="str">
        <f ca="1">CONCATENATE(IF(AND(LEN(R965)&gt;=1,R965&lt;&gt;".",COUNTIF(R67:R$73,"*榮*")&gt;0),".",""),IF(R67="榮",$A966,""),IF(AND(LEN(R67)&gt;=2,ISNUMBER(SEARCH("榮",R67))),$A966&amp;"("&amp;SUBSTITUTE(REPLACE(R67,1,SEARCH("榮",R67)-1,""),"榮","")&amp;""&amp;")",""))</f>
        <v/>
      </c>
      <c r="S966" s="65" t="str">
        <f ca="1">CONCATENATE(IF(AND(LEN(S965)&gt;=1,S965&lt;&gt;".",COUNTIF(S67:S$73,"*榮*")&gt;0),".",""),IF(S67="榮",$A966,""),IF(AND(LEN(S67)&gt;=2,ISNUMBER(SEARCH("榮",S67))),$A966&amp;"("&amp;SUBSTITUTE(REPLACE(S67,1,SEARCH("榮",S67)-1,""),"榮","")&amp;""&amp;")",""))</f>
        <v/>
      </c>
      <c r="T966" s="65" t="str">
        <f ca="1">CONCATENATE(IF(AND(LEN(T965)&gt;=1,T965&lt;&gt;".",COUNTIF(T67:T$73,"*榮*")&gt;0),".",""),IF(T67="榮",$A966,""),IF(AND(LEN(T67)&gt;=2,ISNUMBER(SEARCH("榮",T67))),$A966&amp;"("&amp;SUBSTITUTE(REPLACE(T67,1,SEARCH("榮",T67)-1,""),"榮","")&amp;""&amp;")",""))</f>
        <v/>
      </c>
      <c r="U966" s="65" t="str">
        <f ca="1">CONCATENATE(IF(AND(LEN(U965)&gt;=1,U965&lt;&gt;".",COUNTIF(U67:U$73,"*榮*")&gt;0),".",""),IF(U67="榮",$A966,""),IF(AND(LEN(U67)&gt;=2,ISNUMBER(SEARCH("榮",U67))),$A966&amp;"("&amp;SUBSTITUTE(REPLACE(U67,1,SEARCH("榮",U67)-1,""),"榮","")&amp;""&amp;")",""))</f>
        <v/>
      </c>
      <c r="V966" s="65" t="str">
        <f ca="1">CONCATENATE(IF(AND(LEN(V965)&gt;=1,V965&lt;&gt;".",COUNTIF(V67:V$73,"*榮*")&gt;0),".",""),IF(V67="榮",$A966,""),IF(AND(LEN(V67)&gt;=2,ISNUMBER(SEARCH("榮",V67))),$A966&amp;"("&amp;SUBSTITUTE(REPLACE(V67,1,SEARCH("榮",V67)-1,""),"榮","")&amp;""&amp;")",""))</f>
        <v/>
      </c>
      <c r="W966" s="65" t="str">
        <f ca="1">CONCATENATE(IF(AND(LEN(W965)&gt;=1,W965&lt;&gt;".",COUNTIF(W67:W$73,"*榮*")&gt;0),".",""),IF(W67="榮",$A966,""),IF(AND(LEN(W67)&gt;=2,ISNUMBER(SEARCH("榮",W67))),$A966&amp;"("&amp;SUBSTITUTE(REPLACE(W67,1,SEARCH("榮",W67)-1,""),"榮","")&amp;""&amp;")",""))</f>
        <v/>
      </c>
      <c r="X966" s="65" t="str">
        <f ca="1">CONCATENATE(IF(AND(LEN(X965)&gt;=1,X965&lt;&gt;".",COUNTIF(X67:X$73,"*榮*")&gt;0),".",""),IF(X67="榮",$A966,""),IF(AND(LEN(X67)&gt;=2,ISNUMBER(SEARCH("榮",X67))),$A966&amp;"("&amp;SUBSTITUTE(REPLACE(X67,1,SEARCH("榮",X67)-1,""),"榮","")&amp;""&amp;")",""))</f>
        <v/>
      </c>
      <c r="Y966" s="65" t="str">
        <f ca="1">CONCATENATE(IF(AND(LEN(Y965)&gt;=1,Y965&lt;&gt;".",COUNTIF(Y67:Y$73,"*榮*")&gt;0),".",""),IF(Y67="榮",$A966,""),IF(AND(LEN(Y67)&gt;=2,ISNUMBER(SEARCH("榮",Y67))),$A966&amp;"("&amp;SUBSTITUTE(REPLACE(Y67,1,SEARCH("榮",Y67)-1,""),"榮","")&amp;""&amp;")",""))</f>
        <v/>
      </c>
      <c r="Z966" s="65" t="str">
        <f ca="1">CONCATENATE(IF(AND(LEN(Z965)&gt;=1,Z965&lt;&gt;".",COUNTIF(Z67:Z$73,"*榮*")&gt;0),".",""),IF(Z67="榮",$A966,""),IF(AND(LEN(Z67)&gt;=2,ISNUMBER(SEARCH("榮",Z67))),$A966&amp;"("&amp;SUBSTITUTE(REPLACE(Z67,1,SEARCH("榮",Z67)-1,""),"榮","")&amp;""&amp;")",""))</f>
        <v>.66(12-18)</v>
      </c>
      <c r="AA966" s="65" t="str">
        <f ca="1">CONCATENATE(IF(AND(LEN(AA965)&gt;=1,AA965&lt;&gt;".",COUNTIF(AA67:AA$73,"*榮*")&gt;0),".",""),IF(AA67="榮",$A966,""),IF(AND(LEN(AA67)&gt;=2,ISNUMBER(SEARCH("榮",AA67))),$A966&amp;"("&amp;SUBSTITUTE(REPLACE(AA67,1,SEARCH("榮",AA67)-1,""),"榮","")&amp;""&amp;")",""))</f>
        <v/>
      </c>
      <c r="AB966" s="65" t="str">
        <f ca="1">CONCATENATE(IF(AND(LEN(AB965)&gt;=1,AB965&lt;&gt;".",COUNTIF(AB67:AB$73,"*榮*")&gt;0),".",""),IF(AB67="榮",$A966,""),IF(AND(LEN(AB67)&gt;=2,ISNUMBER(SEARCH("榮",AB67))),$A966&amp;"("&amp;SUBSTITUTE(REPLACE(AB67,1,SEARCH("榮",AB67)-1,""),"榮","")&amp;""&amp;")",""))</f>
        <v/>
      </c>
      <c r="AC966" s="65" t="str">
        <f ca="1">CONCATENATE(IF(AND(LEN(AC965)&gt;=1,AC965&lt;&gt;".",COUNTIF(AC67:AC$73,"*榮*")&gt;0),".",""),IF(AC67="榮",$A966,""),IF(AND(LEN(AC67)&gt;=2,ISNUMBER(SEARCH("榮",AC67))),$A966&amp;"("&amp;SUBSTITUTE(REPLACE(AC67,1,SEARCH("榮",AC67)-1,""),"榮","")&amp;""&amp;")",""))</f>
        <v/>
      </c>
      <c r="AD966" s="65" t="str">
        <f ca="1">CONCATENATE(IF(AND(LEN(AD965)&gt;=1,AD965&lt;&gt;".",COUNTIF(AD67:AD$73,"*榮*")&gt;0),".",""),IF(AD67="榮",$A966,""),IF(AND(LEN(AD67)&gt;=2,ISNUMBER(SEARCH("榮",AD67))),$A966&amp;"("&amp;SUBSTITUTE(REPLACE(AD67,1,SEARCH("榮",AD67)-1,""),"榮","")&amp;""&amp;")",""))</f>
        <v/>
      </c>
      <c r="AE966" s="65" t="str">
        <f ca="1">CONCATENATE(IF(AND(LEN(AE965)&gt;=1,AE965&lt;&gt;".",COUNTIF(AE67:AE$73,"*榮*")&gt;0),".",""),IF(AE67="榮",$A966,""),IF(AND(LEN(AE67)&gt;=2,ISNUMBER(SEARCH("榮",AE67))),$A966&amp;"("&amp;SUBSTITUTE(REPLACE(AE67,1,SEARCH("榮",AE67)-1,""),"榮","")&amp;""&amp;")",""))</f>
        <v/>
      </c>
      <c r="AF966" s="65" t="str">
        <f ca="1">CONCATENATE(IF(AND(LEN(AF965)&gt;=1,AF965&lt;&gt;".",COUNTIF(AF67:AF$73,"*榮*")&gt;0),".",""),IF(AF67="榮",$A966,""),IF(AND(LEN(AF67)&gt;=2,ISNUMBER(SEARCH("榮",AF67))),$A966&amp;"("&amp;SUBSTITUTE(REPLACE(AF67,1,SEARCH("榮",AF67)-1,""),"榮","")&amp;""&amp;")",""))</f>
        <v/>
      </c>
      <c r="AG966" s="65" t="str">
        <f ca="1">CONCATENATE(IF(AND(LEN(AG965)&gt;=1,AG965&lt;&gt;".",COUNTIF(AG67:AG$73,"*榮*")&gt;0),".",""),IF(AG67="榮",$A966,""),IF(AND(LEN(AG67)&gt;=2,ISNUMBER(SEARCH("榮",AG67))),$A966&amp;"("&amp;SUBSTITUTE(REPLACE(AG67,1,SEARCH("榮",AG67)-1,""),"榮","")&amp;""&amp;")",""))</f>
        <v/>
      </c>
      <c r="AH966" s="65"/>
      <c r="AI966" s="65"/>
      <c r="AJ966" s="65"/>
    </row>
    <row r="967" spans="1:36">
      <c r="A967" s="65">
        <f t="shared" si="76"/>
        <v>67</v>
      </c>
      <c r="B967" s="65" t="str">
        <f t="shared" si="76"/>
        <v/>
      </c>
      <c r="C967" s="65" t="str">
        <f ca="1">CONCATENATE(IF(AND(LEN(C966)&gt;=1,C966&lt;&gt;".",COUNTIF(C68:C$73,"*榮*")&gt;0),".",""),IF(C68="榮",$A967,""),IF(AND(LEN(C68)&gt;=2,ISNUMBER(SEARCH("榮",C68))),$A967&amp;"("&amp;SUBSTITUTE(REPLACE(C68,1,SEARCH("榮",C68)-1,""),"榮","")&amp;""&amp;")",""))</f>
        <v/>
      </c>
      <c r="D967" s="65" t="str">
        <f ca="1">CONCATENATE(IF(AND(LEN(D966)&gt;=1,D966&lt;&gt;".",COUNTIF(D68:D$73,"*榮*")&gt;0),".",""),IF(D68="榮",$A967,""),IF(AND(LEN(D68)&gt;=2,ISNUMBER(SEARCH("榮",D68))),$A967&amp;"("&amp;SUBSTITUTE(REPLACE(D68,1,SEARCH("榮",D68)-1,""),"榮","")&amp;""&amp;")",""))</f>
        <v/>
      </c>
      <c r="E967" s="65" t="str">
        <f ca="1">CONCATENATE(IF(AND(LEN(E966)&gt;=1,E966&lt;&gt;".",COUNTIF(E68:E$73,"*榮*")&gt;0),".",""),IF(E68="榮",$A967,""),IF(AND(LEN(E68)&gt;=2,ISNUMBER(SEARCH("榮",E68))),$A967&amp;"("&amp;SUBSTITUTE(REPLACE(E68,1,SEARCH("榮",E68)-1,""),"榮","")&amp;""&amp;")",""))</f>
        <v/>
      </c>
      <c r="F967" s="65" t="str">
        <f ca="1">CONCATENATE(IF(AND(LEN(F966)&gt;=1,F966&lt;&gt;".",COUNTIF(F68:F$73,"*榮*")&gt;0),".",""),IF(F68="榮",$A967,""),IF(AND(LEN(F68)&gt;=2,ISNUMBER(SEARCH("榮",F68))),$A967&amp;"("&amp;SUBSTITUTE(REPLACE(F68,1,SEARCH("榮",F68)-1,""),"榮","")&amp;""&amp;")",""))</f>
        <v/>
      </c>
      <c r="G967" s="65" t="str">
        <f ca="1">CONCATENATE(IF(AND(LEN(G966)&gt;=1,G966&lt;&gt;".",COUNTIF(G68:G$73,"*榮*")&gt;0),".",""),IF(G68="榮",$A967,""),IF(AND(LEN(G68)&gt;=2,ISNUMBER(SEARCH("榮",G68))),$A967&amp;"("&amp;SUBSTITUTE(REPLACE(G68,1,SEARCH("榮",G68)-1,""),"榮","")&amp;""&amp;")",""))</f>
        <v/>
      </c>
      <c r="H967" s="65" t="str">
        <f ca="1">CONCATENATE(IF(AND(LEN(H966)&gt;=1,H966&lt;&gt;".",COUNTIF(H68:H$73,"*榮*")&gt;0),".",""),IF(H68="榮",$A967,""),IF(AND(LEN(H68)&gt;=2,ISNUMBER(SEARCH("榮",H68))),$A967&amp;"("&amp;SUBSTITUTE(REPLACE(H68,1,SEARCH("榮",H68)-1,""),"榮","")&amp;""&amp;")",""))</f>
        <v/>
      </c>
      <c r="I967" s="65" t="str">
        <f ca="1">CONCATENATE(IF(AND(LEN(I966)&gt;=1,I966&lt;&gt;".",COUNTIF(I68:I$73,"*榮*")&gt;0),".",""),IF(I68="榮",$A967,""),IF(AND(LEN(I68)&gt;=2,ISNUMBER(SEARCH("榮",I68))),$A967&amp;"("&amp;SUBSTITUTE(REPLACE(I68,1,SEARCH("榮",I68)-1,""),"榮","")&amp;""&amp;")",""))</f>
        <v/>
      </c>
      <c r="J967" s="65" t="str">
        <f ca="1">CONCATENATE(IF(AND(LEN(J966)&gt;=1,J966&lt;&gt;".",COUNTIF(J68:J$73,"*榮*")&gt;0),".",""),IF(J68="榮",$A967,""),IF(AND(LEN(J68)&gt;=2,ISNUMBER(SEARCH("榮",J68))),$A967&amp;"("&amp;SUBSTITUTE(REPLACE(J68,1,SEARCH("榮",J68)-1,""),"榮","")&amp;""&amp;")",""))</f>
        <v/>
      </c>
      <c r="K967" s="65" t="str">
        <f ca="1">CONCATENATE(IF(AND(LEN(K966)&gt;=1,K966&lt;&gt;".",COUNTIF(K68:K$73,"*榮*")&gt;0),".",""),IF(K68="榮",$A967,""),IF(AND(LEN(K68)&gt;=2,ISNUMBER(SEARCH("榮",K68))),$A967&amp;"("&amp;SUBSTITUTE(REPLACE(K68,1,SEARCH("榮",K68)-1,""),"榮","")&amp;""&amp;")",""))</f>
        <v/>
      </c>
      <c r="L967" s="65" t="str">
        <f ca="1">CONCATENATE(IF(AND(LEN(L966)&gt;=1,L966&lt;&gt;".",COUNTIF(L68:L$73,"*榮*")&gt;0),".",""),IF(L68="榮",$A967,""),IF(AND(LEN(L68)&gt;=2,ISNUMBER(SEARCH("榮",L68))),$A967&amp;"("&amp;SUBSTITUTE(REPLACE(L68,1,SEARCH("榮",L68)-1,""),"榮","")&amp;""&amp;")",""))</f>
        <v/>
      </c>
      <c r="M967" s="65" t="str">
        <f ca="1">CONCATENATE(IF(AND(LEN(M966)&gt;=1,M966&lt;&gt;".",COUNTIF(M68:M$73,"*榮*")&gt;0),".",""),IF(M68="榮",$A967,""),IF(AND(LEN(M68)&gt;=2,ISNUMBER(SEARCH("榮",M68))),$A967&amp;"("&amp;SUBSTITUTE(REPLACE(M68,1,SEARCH("榮",M68)-1,""),"榮","")&amp;""&amp;")",""))</f>
        <v/>
      </c>
      <c r="N967" s="65" t="str">
        <f ca="1">CONCATENATE(IF(AND(LEN(N966)&gt;=1,N966&lt;&gt;".",COUNTIF(N68:N$73,"*榮*")&gt;0),".",""),IF(N68="榮",$A967,""),IF(AND(LEN(N68)&gt;=2,ISNUMBER(SEARCH("榮",N68))),$A967&amp;"("&amp;SUBSTITUTE(REPLACE(N68,1,SEARCH("榮",N68)-1,""),"榮","")&amp;""&amp;")",""))</f>
        <v/>
      </c>
      <c r="O967" s="65" t="str">
        <f ca="1">CONCATENATE(IF(AND(LEN(O966)&gt;=1,O966&lt;&gt;".",COUNTIF(O68:O$73,"*榮*")&gt;0),".",""),IF(O68="榮",$A967,""),IF(AND(LEN(O68)&gt;=2,ISNUMBER(SEARCH("榮",O68))),$A967&amp;"("&amp;SUBSTITUTE(REPLACE(O68,1,SEARCH("榮",O68)-1,""),"榮","")&amp;""&amp;")",""))</f>
        <v/>
      </c>
      <c r="P967" s="65" t="str">
        <f ca="1">CONCATENATE(IF(AND(LEN(P966)&gt;=1,P966&lt;&gt;".",COUNTIF(P68:P$73,"*榮*")&gt;0),".",""),IF(P68="榮",$A967,""),IF(AND(LEN(P68)&gt;=2,ISNUMBER(SEARCH("榮",P68))),$A967&amp;"("&amp;SUBSTITUTE(REPLACE(P68,1,SEARCH("榮",P68)-1,""),"榮","")&amp;""&amp;")",""))</f>
        <v/>
      </c>
      <c r="Q967" s="65" t="str">
        <f ca="1">CONCATENATE(IF(AND(LEN(Q966)&gt;=1,Q966&lt;&gt;".",COUNTIF(Q68:Q$73,"*榮*")&gt;0),".",""),IF(Q68="榮",$A967,""),IF(AND(LEN(Q68)&gt;=2,ISNUMBER(SEARCH("榮",Q68))),$A967&amp;"("&amp;SUBSTITUTE(REPLACE(Q68,1,SEARCH("榮",Q68)-1,""),"榮","")&amp;""&amp;")",""))</f>
        <v/>
      </c>
      <c r="R967" s="65" t="str">
        <f ca="1">CONCATENATE(IF(AND(LEN(R966)&gt;=1,R966&lt;&gt;".",COUNTIF(R68:R$73,"*榮*")&gt;0),".",""),IF(R68="榮",$A967,""),IF(AND(LEN(R68)&gt;=2,ISNUMBER(SEARCH("榮",R68))),$A967&amp;"("&amp;SUBSTITUTE(REPLACE(R68,1,SEARCH("榮",R68)-1,""),"榮","")&amp;""&amp;")",""))</f>
        <v/>
      </c>
      <c r="S967" s="65" t="str">
        <f ca="1">CONCATENATE(IF(AND(LEN(S966)&gt;=1,S966&lt;&gt;".",COUNTIF(S68:S$73,"*榮*")&gt;0),".",""),IF(S68="榮",$A967,""),IF(AND(LEN(S68)&gt;=2,ISNUMBER(SEARCH("榮",S68))),$A967&amp;"("&amp;SUBSTITUTE(REPLACE(S68,1,SEARCH("榮",S68)-1,""),"榮","")&amp;""&amp;")",""))</f>
        <v/>
      </c>
      <c r="T967" s="65" t="str">
        <f ca="1">CONCATENATE(IF(AND(LEN(T966)&gt;=1,T966&lt;&gt;".",COUNTIF(T68:T$73,"*榮*")&gt;0),".",""),IF(T68="榮",$A967,""),IF(AND(LEN(T68)&gt;=2,ISNUMBER(SEARCH("榮",T68))),$A967&amp;"("&amp;SUBSTITUTE(REPLACE(T68,1,SEARCH("榮",T68)-1,""),"榮","")&amp;""&amp;")",""))</f>
        <v/>
      </c>
      <c r="U967" s="65" t="str">
        <f ca="1">CONCATENATE(IF(AND(LEN(U966)&gt;=1,U966&lt;&gt;".",COUNTIF(U68:U$73,"*榮*")&gt;0),".",""),IF(U68="榮",$A967,""),IF(AND(LEN(U68)&gt;=2,ISNUMBER(SEARCH("榮",U68))),$A967&amp;"("&amp;SUBSTITUTE(REPLACE(U68,1,SEARCH("榮",U68)-1,""),"榮","")&amp;""&amp;")",""))</f>
        <v/>
      </c>
      <c r="V967" s="65" t="str">
        <f ca="1">CONCATENATE(IF(AND(LEN(V966)&gt;=1,V966&lt;&gt;".",COUNTIF(V68:V$73,"*榮*")&gt;0),".",""),IF(V68="榮",$A967,""),IF(AND(LEN(V68)&gt;=2,ISNUMBER(SEARCH("榮",V68))),$A967&amp;"("&amp;SUBSTITUTE(REPLACE(V68,1,SEARCH("榮",V68)-1,""),"榮","")&amp;""&amp;")",""))</f>
        <v/>
      </c>
      <c r="W967" s="65" t="str">
        <f ca="1">CONCATENATE(IF(AND(LEN(W966)&gt;=1,W966&lt;&gt;".",COUNTIF(W68:W$73,"*榮*")&gt;0),".",""),IF(W68="榮",$A967,""),IF(AND(LEN(W68)&gt;=2,ISNUMBER(SEARCH("榮",W68))),$A967&amp;"("&amp;SUBSTITUTE(REPLACE(W68,1,SEARCH("榮",W68)-1,""),"榮","")&amp;""&amp;")",""))</f>
        <v/>
      </c>
      <c r="X967" s="65" t="str">
        <f ca="1">CONCATENATE(IF(AND(LEN(X966)&gt;=1,X966&lt;&gt;".",COUNTIF(X68:X$73,"*榮*")&gt;0),".",""),IF(X68="榮",$A967,""),IF(AND(LEN(X68)&gt;=2,ISNUMBER(SEARCH("榮",X68))),$A967&amp;"("&amp;SUBSTITUTE(REPLACE(X68,1,SEARCH("榮",X68)-1,""),"榮","")&amp;""&amp;")",""))</f>
        <v/>
      </c>
      <c r="Y967" s="65" t="str">
        <f ca="1">CONCATENATE(IF(AND(LEN(Y966)&gt;=1,Y966&lt;&gt;".",COUNTIF(Y68:Y$73,"*榮*")&gt;0),".",""),IF(Y68="榮",$A967,""),IF(AND(LEN(Y68)&gt;=2,ISNUMBER(SEARCH("榮",Y68))),$A967&amp;"("&amp;SUBSTITUTE(REPLACE(Y68,1,SEARCH("榮",Y68)-1,""),"榮","")&amp;""&amp;")",""))</f>
        <v/>
      </c>
      <c r="Z967" s="65" t="str">
        <f ca="1">CONCATENATE(IF(AND(LEN(Z966)&gt;=1,Z966&lt;&gt;".",COUNTIF(Z68:Z$73,"*榮*")&gt;0),".",""),IF(Z68="榮",$A967,""),IF(AND(LEN(Z68)&gt;=2,ISNUMBER(SEARCH("榮",Z68))),$A967&amp;"("&amp;SUBSTITUTE(REPLACE(Z68,1,SEARCH("榮",Z68)-1,""),"榮","")&amp;""&amp;")",""))</f>
        <v/>
      </c>
      <c r="AA967" s="65" t="str">
        <f ca="1">CONCATENATE(IF(AND(LEN(AA966)&gt;=1,AA966&lt;&gt;".",COUNTIF(AA68:AA$73,"*榮*")&gt;0),".",""),IF(AA68="榮",$A967,""),IF(AND(LEN(AA68)&gt;=2,ISNUMBER(SEARCH("榮",AA68))),$A967&amp;"("&amp;SUBSTITUTE(REPLACE(AA68,1,SEARCH("榮",AA68)-1,""),"榮","")&amp;""&amp;")",""))</f>
        <v/>
      </c>
      <c r="AB967" s="65" t="str">
        <f ca="1">CONCATENATE(IF(AND(LEN(AB966)&gt;=1,AB966&lt;&gt;".",COUNTIF(AB68:AB$73,"*榮*")&gt;0),".",""),IF(AB68="榮",$A967,""),IF(AND(LEN(AB68)&gt;=2,ISNUMBER(SEARCH("榮",AB68))),$A967&amp;"("&amp;SUBSTITUTE(REPLACE(AB68,1,SEARCH("榮",AB68)-1,""),"榮","")&amp;""&amp;")",""))</f>
        <v/>
      </c>
      <c r="AC967" s="65" t="str">
        <f ca="1">CONCATENATE(IF(AND(LEN(AC966)&gt;=1,AC966&lt;&gt;".",COUNTIF(AC68:AC$73,"*榮*")&gt;0),".",""),IF(AC68="榮",$A967,""),IF(AND(LEN(AC68)&gt;=2,ISNUMBER(SEARCH("榮",AC68))),$A967&amp;"("&amp;SUBSTITUTE(REPLACE(AC68,1,SEARCH("榮",AC68)-1,""),"榮","")&amp;""&amp;")",""))</f>
        <v/>
      </c>
      <c r="AD967" s="65" t="str">
        <f ca="1">CONCATENATE(IF(AND(LEN(AD966)&gt;=1,AD966&lt;&gt;".",COUNTIF(AD68:AD$73,"*榮*")&gt;0),".",""),IF(AD68="榮",$A967,""),IF(AND(LEN(AD68)&gt;=2,ISNUMBER(SEARCH("榮",AD68))),$A967&amp;"("&amp;SUBSTITUTE(REPLACE(AD68,1,SEARCH("榮",AD68)-1,""),"榮","")&amp;""&amp;")",""))</f>
        <v/>
      </c>
      <c r="AE967" s="65" t="str">
        <f ca="1">CONCATENATE(IF(AND(LEN(AE966)&gt;=1,AE966&lt;&gt;".",COUNTIF(AE68:AE$73,"*榮*")&gt;0),".",""),IF(AE68="榮",$A967,""),IF(AND(LEN(AE68)&gt;=2,ISNUMBER(SEARCH("榮",AE68))),$A967&amp;"("&amp;SUBSTITUTE(REPLACE(AE68,1,SEARCH("榮",AE68)-1,""),"榮","")&amp;""&amp;")",""))</f>
        <v/>
      </c>
      <c r="AF967" s="65" t="str">
        <f ca="1">CONCATENATE(IF(AND(LEN(AF966)&gt;=1,AF966&lt;&gt;".",COUNTIF(AF68:AF$73,"*榮*")&gt;0),".",""),IF(AF68="榮",$A967,""),IF(AND(LEN(AF68)&gt;=2,ISNUMBER(SEARCH("榮",AF68))),$A967&amp;"("&amp;SUBSTITUTE(REPLACE(AF68,1,SEARCH("榮",AF68)-1,""),"榮","")&amp;""&amp;")",""))</f>
        <v/>
      </c>
      <c r="AG967" s="65" t="str">
        <f ca="1">CONCATENATE(IF(AND(LEN(AG966)&gt;=1,AG966&lt;&gt;".",COUNTIF(AG68:AG$73,"*榮*")&gt;0),".",""),IF(AG68="榮",$A967,""),IF(AND(LEN(AG68)&gt;=2,ISNUMBER(SEARCH("榮",AG68))),$A967&amp;"("&amp;SUBSTITUTE(REPLACE(AG68,1,SEARCH("榮",AG68)-1,""),"榮","")&amp;""&amp;")",""))</f>
        <v/>
      </c>
      <c r="AH967" s="65"/>
      <c r="AI967" s="65"/>
      <c r="AJ967" s="65"/>
    </row>
    <row r="968" spans="1:36">
      <c r="A968" s="65">
        <f t="shared" si="76"/>
        <v>68</v>
      </c>
      <c r="B968" s="65" t="str">
        <f t="shared" si="76"/>
        <v/>
      </c>
      <c r="C968" s="65" t="str">
        <f ca="1">CONCATENATE(IF(AND(LEN(C967)&gt;=1,C967&lt;&gt;".",COUNTIF(C69:C$73,"*榮*")&gt;0),".",""),IF(C69="榮",$A968,""),IF(AND(LEN(C69)&gt;=2,ISNUMBER(SEARCH("榮",C69))),$A968&amp;"("&amp;SUBSTITUTE(REPLACE(C69,1,SEARCH("榮",C69)-1,""),"榮","")&amp;""&amp;")",""))</f>
        <v/>
      </c>
      <c r="D968" s="65" t="str">
        <f ca="1">CONCATENATE(IF(AND(LEN(D967)&gt;=1,D967&lt;&gt;".",COUNTIF(D69:D$73,"*榮*")&gt;0),".",""),IF(D69="榮",$A968,""),IF(AND(LEN(D69)&gt;=2,ISNUMBER(SEARCH("榮",D69))),$A968&amp;"("&amp;SUBSTITUTE(REPLACE(D69,1,SEARCH("榮",D69)-1,""),"榮","")&amp;""&amp;")",""))</f>
        <v/>
      </c>
      <c r="E968" s="65" t="str">
        <f ca="1">CONCATENATE(IF(AND(LEN(E967)&gt;=1,E967&lt;&gt;".",COUNTIF(E69:E$73,"*榮*")&gt;0),".",""),IF(E69="榮",$A968,""),IF(AND(LEN(E69)&gt;=2,ISNUMBER(SEARCH("榮",E69))),$A968&amp;"("&amp;SUBSTITUTE(REPLACE(E69,1,SEARCH("榮",E69)-1,""),"榮","")&amp;""&amp;")",""))</f>
        <v/>
      </c>
      <c r="F968" s="65" t="str">
        <f ca="1">CONCATENATE(IF(AND(LEN(F967)&gt;=1,F967&lt;&gt;".",COUNTIF(F69:F$73,"*榮*")&gt;0),".",""),IF(F69="榮",$A968,""),IF(AND(LEN(F69)&gt;=2,ISNUMBER(SEARCH("榮",F69))),$A968&amp;"("&amp;SUBSTITUTE(REPLACE(F69,1,SEARCH("榮",F69)-1,""),"榮","")&amp;""&amp;")",""))</f>
        <v/>
      </c>
      <c r="G968" s="65" t="str">
        <f ca="1">CONCATENATE(IF(AND(LEN(G967)&gt;=1,G967&lt;&gt;".",COUNTIF(G69:G$73,"*榮*")&gt;0),".",""),IF(G69="榮",$A968,""),IF(AND(LEN(G69)&gt;=2,ISNUMBER(SEARCH("榮",G69))),$A968&amp;"("&amp;SUBSTITUTE(REPLACE(G69,1,SEARCH("榮",G69)-1,""),"榮","")&amp;""&amp;")",""))</f>
        <v/>
      </c>
      <c r="H968" s="65" t="str">
        <f ca="1">CONCATENATE(IF(AND(LEN(H967)&gt;=1,H967&lt;&gt;".",COUNTIF(H69:H$73,"*榮*")&gt;0),".",""),IF(H69="榮",$A968,""),IF(AND(LEN(H69)&gt;=2,ISNUMBER(SEARCH("榮",H69))),$A968&amp;"("&amp;SUBSTITUTE(REPLACE(H69,1,SEARCH("榮",H69)-1,""),"榮","")&amp;""&amp;")",""))</f>
        <v/>
      </c>
      <c r="I968" s="65" t="str">
        <f ca="1">CONCATENATE(IF(AND(LEN(I967)&gt;=1,I967&lt;&gt;".",COUNTIF(I69:I$73,"*榮*")&gt;0),".",""),IF(I69="榮",$A968,""),IF(AND(LEN(I69)&gt;=2,ISNUMBER(SEARCH("榮",I69))),$A968&amp;"("&amp;SUBSTITUTE(REPLACE(I69,1,SEARCH("榮",I69)-1,""),"榮","")&amp;""&amp;")",""))</f>
        <v/>
      </c>
      <c r="J968" s="65" t="str">
        <f ca="1">CONCATENATE(IF(AND(LEN(J967)&gt;=1,J967&lt;&gt;".",COUNTIF(J69:J$73,"*榮*")&gt;0),".",""),IF(J69="榮",$A968,""),IF(AND(LEN(J69)&gt;=2,ISNUMBER(SEARCH("榮",J69))),$A968&amp;"("&amp;SUBSTITUTE(REPLACE(J69,1,SEARCH("榮",J69)-1,""),"榮","")&amp;""&amp;")",""))</f>
        <v/>
      </c>
      <c r="K968" s="65" t="str">
        <f ca="1">CONCATENATE(IF(AND(LEN(K967)&gt;=1,K967&lt;&gt;".",COUNTIF(K69:K$73,"*榮*")&gt;0),".",""),IF(K69="榮",$A968,""),IF(AND(LEN(K69)&gt;=2,ISNUMBER(SEARCH("榮",K69))),$A968&amp;"("&amp;SUBSTITUTE(REPLACE(K69,1,SEARCH("榮",K69)-1,""),"榮","")&amp;""&amp;")",""))</f>
        <v/>
      </c>
      <c r="L968" s="65" t="str">
        <f ca="1">CONCATENATE(IF(AND(LEN(L967)&gt;=1,L967&lt;&gt;".",COUNTIF(L69:L$73,"*榮*")&gt;0),".",""),IF(L69="榮",$A968,""),IF(AND(LEN(L69)&gt;=2,ISNUMBER(SEARCH("榮",L69))),$A968&amp;"("&amp;SUBSTITUTE(REPLACE(L69,1,SEARCH("榮",L69)-1,""),"榮","")&amp;""&amp;")",""))</f>
        <v/>
      </c>
      <c r="M968" s="65" t="str">
        <f ca="1">CONCATENATE(IF(AND(LEN(M967)&gt;=1,M967&lt;&gt;".",COUNTIF(M69:M$73,"*榮*")&gt;0),".",""),IF(M69="榮",$A968,""),IF(AND(LEN(M69)&gt;=2,ISNUMBER(SEARCH("榮",M69))),$A968&amp;"("&amp;SUBSTITUTE(REPLACE(M69,1,SEARCH("榮",M69)-1,""),"榮","")&amp;""&amp;")",""))</f>
        <v/>
      </c>
      <c r="N968" s="65" t="str">
        <f ca="1">CONCATENATE(IF(AND(LEN(N967)&gt;=1,N967&lt;&gt;".",COUNTIF(N69:N$73,"*榮*")&gt;0),".",""),IF(N69="榮",$A968,""),IF(AND(LEN(N69)&gt;=2,ISNUMBER(SEARCH("榮",N69))),$A968&amp;"("&amp;SUBSTITUTE(REPLACE(N69,1,SEARCH("榮",N69)-1,""),"榮","")&amp;""&amp;")",""))</f>
        <v/>
      </c>
      <c r="O968" s="65" t="str">
        <f ca="1">CONCATENATE(IF(AND(LEN(O967)&gt;=1,O967&lt;&gt;".",COUNTIF(O69:O$73,"*榮*")&gt;0),".",""),IF(O69="榮",$A968,""),IF(AND(LEN(O69)&gt;=2,ISNUMBER(SEARCH("榮",O69))),$A968&amp;"("&amp;SUBSTITUTE(REPLACE(O69,1,SEARCH("榮",O69)-1,""),"榮","")&amp;""&amp;")",""))</f>
        <v/>
      </c>
      <c r="P968" s="65" t="str">
        <f ca="1">CONCATENATE(IF(AND(LEN(P967)&gt;=1,P967&lt;&gt;".",COUNTIF(P69:P$73,"*榮*")&gt;0),".",""),IF(P69="榮",$A968,""),IF(AND(LEN(P69)&gt;=2,ISNUMBER(SEARCH("榮",P69))),$A968&amp;"("&amp;SUBSTITUTE(REPLACE(P69,1,SEARCH("榮",P69)-1,""),"榮","")&amp;""&amp;")",""))</f>
        <v/>
      </c>
      <c r="Q968" s="65" t="str">
        <f ca="1">CONCATENATE(IF(AND(LEN(Q967)&gt;=1,Q967&lt;&gt;".",COUNTIF(Q69:Q$73,"*榮*")&gt;0),".",""),IF(Q69="榮",$A968,""),IF(AND(LEN(Q69)&gt;=2,ISNUMBER(SEARCH("榮",Q69))),$A968&amp;"("&amp;SUBSTITUTE(REPLACE(Q69,1,SEARCH("榮",Q69)-1,""),"榮","")&amp;""&amp;")",""))</f>
        <v/>
      </c>
      <c r="R968" s="65" t="str">
        <f ca="1">CONCATENATE(IF(AND(LEN(R967)&gt;=1,R967&lt;&gt;".",COUNTIF(R69:R$73,"*榮*")&gt;0),".",""),IF(R69="榮",$A968,""),IF(AND(LEN(R69)&gt;=2,ISNUMBER(SEARCH("榮",R69))),$A968&amp;"("&amp;SUBSTITUTE(REPLACE(R69,1,SEARCH("榮",R69)-1,""),"榮","")&amp;""&amp;")",""))</f>
        <v/>
      </c>
      <c r="S968" s="65" t="str">
        <f ca="1">CONCATENATE(IF(AND(LEN(S967)&gt;=1,S967&lt;&gt;".",COUNTIF(S69:S$73,"*榮*")&gt;0),".",""),IF(S69="榮",$A968,""),IF(AND(LEN(S69)&gt;=2,ISNUMBER(SEARCH("榮",S69))),$A968&amp;"("&amp;SUBSTITUTE(REPLACE(S69,1,SEARCH("榮",S69)-1,""),"榮","")&amp;""&amp;")",""))</f>
        <v/>
      </c>
      <c r="T968" s="65" t="str">
        <f ca="1">CONCATENATE(IF(AND(LEN(T967)&gt;=1,T967&lt;&gt;".",COUNTIF(T69:T$73,"*榮*")&gt;0),".",""),IF(T69="榮",$A968,""),IF(AND(LEN(T69)&gt;=2,ISNUMBER(SEARCH("榮",T69))),$A968&amp;"("&amp;SUBSTITUTE(REPLACE(T69,1,SEARCH("榮",T69)-1,""),"榮","")&amp;""&amp;")",""))</f>
        <v/>
      </c>
      <c r="U968" s="65" t="str">
        <f ca="1">CONCATENATE(IF(AND(LEN(U967)&gt;=1,U967&lt;&gt;".",COUNTIF(U69:U$73,"*榮*")&gt;0),".",""),IF(U69="榮",$A968,""),IF(AND(LEN(U69)&gt;=2,ISNUMBER(SEARCH("榮",U69))),$A968&amp;"("&amp;SUBSTITUTE(REPLACE(U69,1,SEARCH("榮",U69)-1,""),"榮","")&amp;""&amp;")",""))</f>
        <v/>
      </c>
      <c r="V968" s="65" t="str">
        <f ca="1">CONCATENATE(IF(AND(LEN(V967)&gt;=1,V967&lt;&gt;".",COUNTIF(V69:V$73,"*榮*")&gt;0),".",""),IF(V69="榮",$A968,""),IF(AND(LEN(V69)&gt;=2,ISNUMBER(SEARCH("榮",V69))),$A968&amp;"("&amp;SUBSTITUTE(REPLACE(V69,1,SEARCH("榮",V69)-1,""),"榮","")&amp;""&amp;")",""))</f>
        <v/>
      </c>
      <c r="W968" s="65" t="str">
        <f ca="1">CONCATENATE(IF(AND(LEN(W967)&gt;=1,W967&lt;&gt;".",COUNTIF(W69:W$73,"*榮*")&gt;0),".",""),IF(W69="榮",$A968,""),IF(AND(LEN(W69)&gt;=2,ISNUMBER(SEARCH("榮",W69))),$A968&amp;"("&amp;SUBSTITUTE(REPLACE(W69,1,SEARCH("榮",W69)-1,""),"榮","")&amp;""&amp;")",""))</f>
        <v/>
      </c>
      <c r="X968" s="65" t="str">
        <f ca="1">CONCATENATE(IF(AND(LEN(X967)&gt;=1,X967&lt;&gt;".",COUNTIF(X69:X$73,"*榮*")&gt;0),".",""),IF(X69="榮",$A968,""),IF(AND(LEN(X69)&gt;=2,ISNUMBER(SEARCH("榮",X69))),$A968&amp;"("&amp;SUBSTITUTE(REPLACE(X69,1,SEARCH("榮",X69)-1,""),"榮","")&amp;""&amp;")",""))</f>
        <v/>
      </c>
      <c r="Y968" s="65" t="str">
        <f ca="1">CONCATENATE(IF(AND(LEN(Y967)&gt;=1,Y967&lt;&gt;".",COUNTIF(Y69:Y$73,"*榮*")&gt;0),".",""),IF(Y69="榮",$A968,""),IF(AND(LEN(Y69)&gt;=2,ISNUMBER(SEARCH("榮",Y69))),$A968&amp;"("&amp;SUBSTITUTE(REPLACE(Y69,1,SEARCH("榮",Y69)-1,""),"榮","")&amp;""&amp;")",""))</f>
        <v/>
      </c>
      <c r="Z968" s="65" t="str">
        <f ca="1">CONCATENATE(IF(AND(LEN(Z967)&gt;=1,Z967&lt;&gt;".",COUNTIF(Z69:Z$73,"*榮*")&gt;0),".",""),IF(Z69="榮",$A968,""),IF(AND(LEN(Z69)&gt;=2,ISNUMBER(SEARCH("榮",Z69))),$A968&amp;"("&amp;SUBSTITUTE(REPLACE(Z69,1,SEARCH("榮",Z69)-1,""),"榮","")&amp;""&amp;")",""))</f>
        <v/>
      </c>
      <c r="AA968" s="65" t="str">
        <f ca="1">CONCATENATE(IF(AND(LEN(AA967)&gt;=1,AA967&lt;&gt;".",COUNTIF(AA69:AA$73,"*榮*")&gt;0),".",""),IF(AA69="榮",$A968,""),IF(AND(LEN(AA69)&gt;=2,ISNUMBER(SEARCH("榮",AA69))),$A968&amp;"("&amp;SUBSTITUTE(REPLACE(AA69,1,SEARCH("榮",AA69)-1,""),"榮","")&amp;""&amp;")",""))</f>
        <v/>
      </c>
      <c r="AB968" s="65" t="str">
        <f ca="1">CONCATENATE(IF(AND(LEN(AB967)&gt;=1,AB967&lt;&gt;".",COUNTIF(AB69:AB$73,"*榮*")&gt;0),".",""),IF(AB69="榮",$A968,""),IF(AND(LEN(AB69)&gt;=2,ISNUMBER(SEARCH("榮",AB69))),$A968&amp;"("&amp;SUBSTITUTE(REPLACE(AB69,1,SEARCH("榮",AB69)-1,""),"榮","")&amp;""&amp;")",""))</f>
        <v/>
      </c>
      <c r="AC968" s="65" t="str">
        <f ca="1">CONCATENATE(IF(AND(LEN(AC967)&gt;=1,AC967&lt;&gt;".",COUNTIF(AC69:AC$73,"*榮*")&gt;0),".",""),IF(AC69="榮",$A968,""),IF(AND(LEN(AC69)&gt;=2,ISNUMBER(SEARCH("榮",AC69))),$A968&amp;"("&amp;SUBSTITUTE(REPLACE(AC69,1,SEARCH("榮",AC69)-1,""),"榮","")&amp;""&amp;")",""))</f>
        <v/>
      </c>
      <c r="AD968" s="65" t="str">
        <f ca="1">CONCATENATE(IF(AND(LEN(AD967)&gt;=1,AD967&lt;&gt;".",COUNTIF(AD69:AD$73,"*榮*")&gt;0),".",""),IF(AD69="榮",$A968,""),IF(AND(LEN(AD69)&gt;=2,ISNUMBER(SEARCH("榮",AD69))),$A968&amp;"("&amp;SUBSTITUTE(REPLACE(AD69,1,SEARCH("榮",AD69)-1,""),"榮","")&amp;""&amp;")",""))</f>
        <v/>
      </c>
      <c r="AE968" s="65" t="str">
        <f ca="1">CONCATENATE(IF(AND(LEN(AE967)&gt;=1,AE967&lt;&gt;".",COUNTIF(AE69:AE$73,"*榮*")&gt;0),".",""),IF(AE69="榮",$A968,""),IF(AND(LEN(AE69)&gt;=2,ISNUMBER(SEARCH("榮",AE69))),$A968&amp;"("&amp;SUBSTITUTE(REPLACE(AE69,1,SEARCH("榮",AE69)-1,""),"榮","")&amp;""&amp;")",""))</f>
        <v/>
      </c>
      <c r="AF968" s="65" t="str">
        <f ca="1">CONCATENATE(IF(AND(LEN(AF967)&gt;=1,AF967&lt;&gt;".",COUNTIF(AF69:AF$73,"*榮*")&gt;0),".",""),IF(AF69="榮",$A968,""),IF(AND(LEN(AF69)&gt;=2,ISNUMBER(SEARCH("榮",AF69))),$A968&amp;"("&amp;SUBSTITUTE(REPLACE(AF69,1,SEARCH("榮",AF69)-1,""),"榮","")&amp;""&amp;")",""))</f>
        <v/>
      </c>
      <c r="AG968" s="65" t="str">
        <f ca="1">CONCATENATE(IF(AND(LEN(AG967)&gt;=1,AG967&lt;&gt;".",COUNTIF(AG69:AG$73,"*榮*")&gt;0),".",""),IF(AG69="榮",$A968,""),IF(AND(LEN(AG69)&gt;=2,ISNUMBER(SEARCH("榮",AG69))),$A968&amp;"("&amp;SUBSTITUTE(REPLACE(AG69,1,SEARCH("榮",AG69)-1,""),"榮","")&amp;""&amp;")",""))</f>
        <v/>
      </c>
      <c r="AH968" s="65"/>
      <c r="AI968" s="65"/>
      <c r="AJ968" s="65"/>
    </row>
    <row r="969" spans="1:36">
      <c r="A969" s="65">
        <f t="shared" si="76"/>
        <v>69</v>
      </c>
      <c r="B969" s="65" t="str">
        <f t="shared" si="76"/>
        <v/>
      </c>
      <c r="C969" s="65" t="str">
        <f ca="1">CONCATENATE(IF(AND(LEN(C968)&gt;=1,C968&lt;&gt;".",COUNTIF(C70:C$73,"*榮*")&gt;0),".",""),IF(C70="榮",$A969,""),IF(AND(LEN(C70)&gt;=2,ISNUMBER(SEARCH("榮",C70))),$A969&amp;"("&amp;SUBSTITUTE(REPLACE(C70,1,SEARCH("榮",C70)-1,""),"榮","")&amp;""&amp;")",""))</f>
        <v/>
      </c>
      <c r="D969" s="65" t="str">
        <f ca="1">CONCATENATE(IF(AND(LEN(D968)&gt;=1,D968&lt;&gt;".",COUNTIF(D70:D$73,"*榮*")&gt;0),".",""),IF(D70="榮",$A969,""),IF(AND(LEN(D70)&gt;=2,ISNUMBER(SEARCH("榮",D70))),$A969&amp;"("&amp;SUBSTITUTE(REPLACE(D70,1,SEARCH("榮",D70)-1,""),"榮","")&amp;""&amp;")",""))</f>
        <v/>
      </c>
      <c r="E969" s="65" t="str">
        <f ca="1">CONCATENATE(IF(AND(LEN(E968)&gt;=1,E968&lt;&gt;".",COUNTIF(E70:E$73,"*榮*")&gt;0),".",""),IF(E70="榮",$A969,""),IF(AND(LEN(E70)&gt;=2,ISNUMBER(SEARCH("榮",E70))),$A969&amp;"("&amp;SUBSTITUTE(REPLACE(E70,1,SEARCH("榮",E70)-1,""),"榮","")&amp;""&amp;")",""))</f>
        <v/>
      </c>
      <c r="F969" s="65" t="str">
        <f ca="1">CONCATENATE(IF(AND(LEN(F968)&gt;=1,F968&lt;&gt;".",COUNTIF(F70:F$73,"*榮*")&gt;0),".",""),IF(F70="榮",$A969,""),IF(AND(LEN(F70)&gt;=2,ISNUMBER(SEARCH("榮",F70))),$A969&amp;"("&amp;SUBSTITUTE(REPLACE(F70,1,SEARCH("榮",F70)-1,""),"榮","")&amp;""&amp;")",""))</f>
        <v/>
      </c>
      <c r="G969" s="65" t="str">
        <f ca="1">CONCATENATE(IF(AND(LEN(G968)&gt;=1,G968&lt;&gt;".",COUNTIF(G70:G$73,"*榮*")&gt;0),".",""),IF(G70="榮",$A969,""),IF(AND(LEN(G70)&gt;=2,ISNUMBER(SEARCH("榮",G70))),$A969&amp;"("&amp;SUBSTITUTE(REPLACE(G70,1,SEARCH("榮",G70)-1,""),"榮","")&amp;""&amp;")",""))</f>
        <v/>
      </c>
      <c r="H969" s="65" t="str">
        <f ca="1">CONCATENATE(IF(AND(LEN(H968)&gt;=1,H968&lt;&gt;".",COUNTIF(H70:H$73,"*榮*")&gt;0),".",""),IF(H70="榮",$A969,""),IF(AND(LEN(H70)&gt;=2,ISNUMBER(SEARCH("榮",H70))),$A969&amp;"("&amp;SUBSTITUTE(REPLACE(H70,1,SEARCH("榮",H70)-1,""),"榮","")&amp;""&amp;")",""))</f>
        <v/>
      </c>
      <c r="I969" s="65" t="str">
        <f ca="1">CONCATENATE(IF(AND(LEN(I968)&gt;=1,I968&lt;&gt;".",COUNTIF(I70:I$73,"*榮*")&gt;0),".",""),IF(I70="榮",$A969,""),IF(AND(LEN(I70)&gt;=2,ISNUMBER(SEARCH("榮",I70))),$A969&amp;"("&amp;SUBSTITUTE(REPLACE(I70,1,SEARCH("榮",I70)-1,""),"榮","")&amp;""&amp;")",""))</f>
        <v/>
      </c>
      <c r="J969" s="65" t="str">
        <f ca="1">CONCATENATE(IF(AND(LEN(J968)&gt;=1,J968&lt;&gt;".",COUNTIF(J70:J$73,"*榮*")&gt;0),".",""),IF(J70="榮",$A969,""),IF(AND(LEN(J70)&gt;=2,ISNUMBER(SEARCH("榮",J70))),$A969&amp;"("&amp;SUBSTITUTE(REPLACE(J70,1,SEARCH("榮",J70)-1,""),"榮","")&amp;""&amp;")",""))</f>
        <v/>
      </c>
      <c r="K969" s="65" t="str">
        <f ca="1">CONCATENATE(IF(AND(LEN(K968)&gt;=1,K968&lt;&gt;".",COUNTIF(K70:K$73,"*榮*")&gt;0),".",""),IF(K70="榮",$A969,""),IF(AND(LEN(K70)&gt;=2,ISNUMBER(SEARCH("榮",K70))),$A969&amp;"("&amp;SUBSTITUTE(REPLACE(K70,1,SEARCH("榮",K70)-1,""),"榮","")&amp;""&amp;")",""))</f>
        <v/>
      </c>
      <c r="L969" s="65" t="str">
        <f ca="1">CONCATENATE(IF(AND(LEN(L968)&gt;=1,L968&lt;&gt;".",COUNTIF(L70:L$73,"*榮*")&gt;0),".",""),IF(L70="榮",$A969,""),IF(AND(LEN(L70)&gt;=2,ISNUMBER(SEARCH("榮",L70))),$A969&amp;"("&amp;SUBSTITUTE(REPLACE(L70,1,SEARCH("榮",L70)-1,""),"榮","")&amp;""&amp;")",""))</f>
        <v/>
      </c>
      <c r="M969" s="65" t="str">
        <f ca="1">CONCATENATE(IF(AND(LEN(M968)&gt;=1,M968&lt;&gt;".",COUNTIF(M70:M$73,"*榮*")&gt;0),".",""),IF(M70="榮",$A969,""),IF(AND(LEN(M70)&gt;=2,ISNUMBER(SEARCH("榮",M70))),$A969&amp;"("&amp;SUBSTITUTE(REPLACE(M70,1,SEARCH("榮",M70)-1,""),"榮","")&amp;""&amp;")",""))</f>
        <v/>
      </c>
      <c r="N969" s="65" t="str">
        <f ca="1">CONCATENATE(IF(AND(LEN(N968)&gt;=1,N968&lt;&gt;".",COUNTIF(N70:N$73,"*榮*")&gt;0),".",""),IF(N70="榮",$A969,""),IF(AND(LEN(N70)&gt;=2,ISNUMBER(SEARCH("榮",N70))),$A969&amp;"("&amp;SUBSTITUTE(REPLACE(N70,1,SEARCH("榮",N70)-1,""),"榮","")&amp;""&amp;")",""))</f>
        <v/>
      </c>
      <c r="O969" s="65" t="str">
        <f ca="1">CONCATENATE(IF(AND(LEN(O968)&gt;=1,O968&lt;&gt;".",COUNTIF(O70:O$73,"*榮*")&gt;0),".",""),IF(O70="榮",$A969,""),IF(AND(LEN(O70)&gt;=2,ISNUMBER(SEARCH("榮",O70))),$A969&amp;"("&amp;SUBSTITUTE(REPLACE(O70,1,SEARCH("榮",O70)-1,""),"榮","")&amp;""&amp;")",""))</f>
        <v/>
      </c>
      <c r="P969" s="65" t="str">
        <f ca="1">CONCATENATE(IF(AND(LEN(P968)&gt;=1,P968&lt;&gt;".",COUNTIF(P70:P$73,"*榮*")&gt;0),".",""),IF(P70="榮",$A969,""),IF(AND(LEN(P70)&gt;=2,ISNUMBER(SEARCH("榮",P70))),$A969&amp;"("&amp;SUBSTITUTE(REPLACE(P70,1,SEARCH("榮",P70)-1,""),"榮","")&amp;""&amp;")",""))</f>
        <v/>
      </c>
      <c r="Q969" s="65" t="str">
        <f ca="1">CONCATENATE(IF(AND(LEN(Q968)&gt;=1,Q968&lt;&gt;".",COUNTIF(Q70:Q$73,"*榮*")&gt;0),".",""),IF(Q70="榮",$A969,""),IF(AND(LEN(Q70)&gt;=2,ISNUMBER(SEARCH("榮",Q70))),$A969&amp;"("&amp;SUBSTITUTE(REPLACE(Q70,1,SEARCH("榮",Q70)-1,""),"榮","")&amp;""&amp;")",""))</f>
        <v/>
      </c>
      <c r="R969" s="65" t="str">
        <f ca="1">CONCATENATE(IF(AND(LEN(R968)&gt;=1,R968&lt;&gt;".",COUNTIF(R70:R$73,"*榮*")&gt;0),".",""),IF(R70="榮",$A969,""),IF(AND(LEN(R70)&gt;=2,ISNUMBER(SEARCH("榮",R70))),$A969&amp;"("&amp;SUBSTITUTE(REPLACE(R70,1,SEARCH("榮",R70)-1,""),"榮","")&amp;""&amp;")",""))</f>
        <v/>
      </c>
      <c r="S969" s="65" t="str">
        <f ca="1">CONCATENATE(IF(AND(LEN(S968)&gt;=1,S968&lt;&gt;".",COUNTIF(S70:S$73,"*榮*")&gt;0),".",""),IF(S70="榮",$A969,""),IF(AND(LEN(S70)&gt;=2,ISNUMBER(SEARCH("榮",S70))),$A969&amp;"("&amp;SUBSTITUTE(REPLACE(S70,1,SEARCH("榮",S70)-1,""),"榮","")&amp;""&amp;")",""))</f>
        <v/>
      </c>
      <c r="T969" s="65" t="str">
        <f ca="1">CONCATENATE(IF(AND(LEN(T968)&gt;=1,T968&lt;&gt;".",COUNTIF(T70:T$73,"*榮*")&gt;0),".",""),IF(T70="榮",$A969,""),IF(AND(LEN(T70)&gt;=2,ISNUMBER(SEARCH("榮",T70))),$A969&amp;"("&amp;SUBSTITUTE(REPLACE(T70,1,SEARCH("榮",T70)-1,""),"榮","")&amp;""&amp;")",""))</f>
        <v/>
      </c>
      <c r="U969" s="65" t="str">
        <f ca="1">CONCATENATE(IF(AND(LEN(U968)&gt;=1,U968&lt;&gt;".",COUNTIF(U70:U$73,"*榮*")&gt;0),".",""),IF(U70="榮",$A969,""),IF(AND(LEN(U70)&gt;=2,ISNUMBER(SEARCH("榮",U70))),$A969&amp;"("&amp;SUBSTITUTE(REPLACE(U70,1,SEARCH("榮",U70)-1,""),"榮","")&amp;""&amp;")",""))</f>
        <v/>
      </c>
      <c r="V969" s="65" t="str">
        <f ca="1">CONCATENATE(IF(AND(LEN(V968)&gt;=1,V968&lt;&gt;".",COUNTIF(V70:V$73,"*榮*")&gt;0),".",""),IF(V70="榮",$A969,""),IF(AND(LEN(V70)&gt;=2,ISNUMBER(SEARCH("榮",V70))),$A969&amp;"("&amp;SUBSTITUTE(REPLACE(V70,1,SEARCH("榮",V70)-1,""),"榮","")&amp;""&amp;")",""))</f>
        <v/>
      </c>
      <c r="W969" s="65" t="str">
        <f ca="1">CONCATENATE(IF(AND(LEN(W968)&gt;=1,W968&lt;&gt;".",COUNTIF(W70:W$73,"*榮*")&gt;0),".",""),IF(W70="榮",$A969,""),IF(AND(LEN(W70)&gt;=2,ISNUMBER(SEARCH("榮",W70))),$A969&amp;"("&amp;SUBSTITUTE(REPLACE(W70,1,SEARCH("榮",W70)-1,""),"榮","")&amp;""&amp;")",""))</f>
        <v/>
      </c>
      <c r="X969" s="65" t="str">
        <f ca="1">CONCATENATE(IF(AND(LEN(X968)&gt;=1,X968&lt;&gt;".",COUNTIF(X70:X$73,"*榮*")&gt;0),".",""),IF(X70="榮",$A969,""),IF(AND(LEN(X70)&gt;=2,ISNUMBER(SEARCH("榮",X70))),$A969&amp;"("&amp;SUBSTITUTE(REPLACE(X70,1,SEARCH("榮",X70)-1,""),"榮","")&amp;""&amp;")",""))</f>
        <v/>
      </c>
      <c r="Y969" s="65" t="str">
        <f ca="1">CONCATENATE(IF(AND(LEN(Y968)&gt;=1,Y968&lt;&gt;".",COUNTIF(Y70:Y$73,"*榮*")&gt;0),".",""),IF(Y70="榮",$A969,""),IF(AND(LEN(Y70)&gt;=2,ISNUMBER(SEARCH("榮",Y70))),$A969&amp;"("&amp;SUBSTITUTE(REPLACE(Y70,1,SEARCH("榮",Y70)-1,""),"榮","")&amp;""&amp;")",""))</f>
        <v/>
      </c>
      <c r="Z969" s="65" t="str">
        <f ca="1">CONCATENATE(IF(AND(LEN(Z968)&gt;=1,Z968&lt;&gt;".",COUNTIF(Z70:Z$73,"*榮*")&gt;0),".",""),IF(Z70="榮",$A969,""),IF(AND(LEN(Z70)&gt;=2,ISNUMBER(SEARCH("榮",Z70))),$A969&amp;"("&amp;SUBSTITUTE(REPLACE(Z70,1,SEARCH("榮",Z70)-1,""),"榮","")&amp;""&amp;")",""))</f>
        <v/>
      </c>
      <c r="AA969" s="65" t="str">
        <f ca="1">CONCATENATE(IF(AND(LEN(AA968)&gt;=1,AA968&lt;&gt;".",COUNTIF(AA70:AA$73,"*榮*")&gt;0),".",""),IF(AA70="榮",$A969,""),IF(AND(LEN(AA70)&gt;=2,ISNUMBER(SEARCH("榮",AA70))),$A969&amp;"("&amp;SUBSTITUTE(REPLACE(AA70,1,SEARCH("榮",AA70)-1,""),"榮","")&amp;""&amp;")",""))</f>
        <v/>
      </c>
      <c r="AB969" s="65" t="str">
        <f ca="1">CONCATENATE(IF(AND(LEN(AB968)&gt;=1,AB968&lt;&gt;".",COUNTIF(AB70:AB$73,"*榮*")&gt;0),".",""),IF(AB70="榮",$A969,""),IF(AND(LEN(AB70)&gt;=2,ISNUMBER(SEARCH("榮",AB70))),$A969&amp;"("&amp;SUBSTITUTE(REPLACE(AB70,1,SEARCH("榮",AB70)-1,""),"榮","")&amp;""&amp;")",""))</f>
        <v/>
      </c>
      <c r="AC969" s="65" t="str">
        <f ca="1">CONCATENATE(IF(AND(LEN(AC968)&gt;=1,AC968&lt;&gt;".",COUNTIF(AC70:AC$73,"*榮*")&gt;0),".",""),IF(AC70="榮",$A969,""),IF(AND(LEN(AC70)&gt;=2,ISNUMBER(SEARCH("榮",AC70))),$A969&amp;"("&amp;SUBSTITUTE(REPLACE(AC70,1,SEARCH("榮",AC70)-1,""),"榮","")&amp;""&amp;")",""))</f>
        <v/>
      </c>
      <c r="AD969" s="65" t="str">
        <f ca="1">CONCATENATE(IF(AND(LEN(AD968)&gt;=1,AD968&lt;&gt;".",COUNTIF(AD70:AD$73,"*榮*")&gt;0),".",""),IF(AD70="榮",$A969,""),IF(AND(LEN(AD70)&gt;=2,ISNUMBER(SEARCH("榮",AD70))),$A969&amp;"("&amp;SUBSTITUTE(REPLACE(AD70,1,SEARCH("榮",AD70)-1,""),"榮","")&amp;""&amp;")",""))</f>
        <v/>
      </c>
      <c r="AE969" s="65" t="str">
        <f ca="1">CONCATENATE(IF(AND(LEN(AE968)&gt;=1,AE968&lt;&gt;".",COUNTIF(AE70:AE$73,"*榮*")&gt;0),".",""),IF(AE70="榮",$A969,""),IF(AND(LEN(AE70)&gt;=2,ISNUMBER(SEARCH("榮",AE70))),$A969&amp;"("&amp;SUBSTITUTE(REPLACE(AE70,1,SEARCH("榮",AE70)-1,""),"榮","")&amp;""&amp;")",""))</f>
        <v/>
      </c>
      <c r="AF969" s="65" t="str">
        <f ca="1">CONCATENATE(IF(AND(LEN(AF968)&gt;=1,AF968&lt;&gt;".",COUNTIF(AF70:AF$73,"*榮*")&gt;0),".",""),IF(AF70="榮",$A969,""),IF(AND(LEN(AF70)&gt;=2,ISNUMBER(SEARCH("榮",AF70))),$A969&amp;"("&amp;SUBSTITUTE(REPLACE(AF70,1,SEARCH("榮",AF70)-1,""),"榮","")&amp;""&amp;")",""))</f>
        <v/>
      </c>
      <c r="AG969" s="65" t="str">
        <f ca="1">CONCATENATE(IF(AND(LEN(AG968)&gt;=1,AG968&lt;&gt;".",COUNTIF(AG70:AG$73,"*榮*")&gt;0),".",""),IF(AG70="榮",$A969,""),IF(AND(LEN(AG70)&gt;=2,ISNUMBER(SEARCH("榮",AG70))),$A969&amp;"("&amp;SUBSTITUTE(REPLACE(AG70,1,SEARCH("榮",AG70)-1,""),"榮","")&amp;""&amp;")",""))</f>
        <v/>
      </c>
      <c r="AH969" s="65"/>
      <c r="AI969" s="65"/>
      <c r="AJ969" s="65"/>
    </row>
    <row r="970" spans="1:36">
      <c r="A970" s="65">
        <f t="shared" si="76"/>
        <v>70</v>
      </c>
      <c r="B970" s="65" t="str">
        <f t="shared" si="76"/>
        <v/>
      </c>
      <c r="C970" s="65" t="str">
        <f ca="1">CONCATENATE(IF(AND(LEN(C969)&gt;=1,C969&lt;&gt;".",COUNTIF(C71:C$73,"*榮*")&gt;0),".",""),IF(C71="榮",$A970,""),IF(AND(LEN(C71)&gt;=2,ISNUMBER(SEARCH("榮",C71))),$A970&amp;"("&amp;SUBSTITUTE(REPLACE(C71,1,SEARCH("榮",C71)-1,""),"榮","")&amp;""&amp;")",""))</f>
        <v/>
      </c>
      <c r="D970" s="65" t="str">
        <f ca="1">CONCATENATE(IF(AND(LEN(D969)&gt;=1,D969&lt;&gt;".",COUNTIF(D71:D$73,"*榮*")&gt;0),".",""),IF(D71="榮",$A970,""),IF(AND(LEN(D71)&gt;=2,ISNUMBER(SEARCH("榮",D71))),$A970&amp;"("&amp;SUBSTITUTE(REPLACE(D71,1,SEARCH("榮",D71)-1,""),"榮","")&amp;""&amp;")",""))</f>
        <v/>
      </c>
      <c r="E970" s="65" t="str">
        <f ca="1">CONCATENATE(IF(AND(LEN(E969)&gt;=1,E969&lt;&gt;".",COUNTIF(E71:E$73,"*榮*")&gt;0),".",""),IF(E71="榮",$A970,""),IF(AND(LEN(E71)&gt;=2,ISNUMBER(SEARCH("榮",E71))),$A970&amp;"("&amp;SUBSTITUTE(REPLACE(E71,1,SEARCH("榮",E71)-1,""),"榮","")&amp;""&amp;")",""))</f>
        <v/>
      </c>
      <c r="F970" s="65" t="str">
        <f ca="1">CONCATENATE(IF(AND(LEN(F969)&gt;=1,F969&lt;&gt;".",COUNTIF(F71:F$73,"*榮*")&gt;0),".",""),IF(F71="榮",$A970,""),IF(AND(LEN(F71)&gt;=2,ISNUMBER(SEARCH("榮",F71))),$A970&amp;"("&amp;SUBSTITUTE(REPLACE(F71,1,SEARCH("榮",F71)-1,""),"榮","")&amp;""&amp;")",""))</f>
        <v/>
      </c>
      <c r="G970" s="65" t="str">
        <f ca="1">CONCATENATE(IF(AND(LEN(G969)&gt;=1,G969&lt;&gt;".",COUNTIF(G71:G$73,"*榮*")&gt;0),".",""),IF(G71="榮",$A970,""),IF(AND(LEN(G71)&gt;=2,ISNUMBER(SEARCH("榮",G71))),$A970&amp;"("&amp;SUBSTITUTE(REPLACE(G71,1,SEARCH("榮",G71)-1,""),"榮","")&amp;""&amp;")",""))</f>
        <v/>
      </c>
      <c r="H970" s="65" t="str">
        <f ca="1">CONCATENATE(IF(AND(LEN(H969)&gt;=1,H969&lt;&gt;".",COUNTIF(H71:H$73,"*榮*")&gt;0),".",""),IF(H71="榮",$A970,""),IF(AND(LEN(H71)&gt;=2,ISNUMBER(SEARCH("榮",H71))),$A970&amp;"("&amp;SUBSTITUTE(REPLACE(H71,1,SEARCH("榮",H71)-1,""),"榮","")&amp;""&amp;")",""))</f>
        <v/>
      </c>
      <c r="I970" s="65" t="str">
        <f ca="1">CONCATENATE(IF(AND(LEN(I969)&gt;=1,I969&lt;&gt;".",COUNTIF(I71:I$73,"*榮*")&gt;0),".",""),IF(I71="榮",$A970,""),IF(AND(LEN(I71)&gt;=2,ISNUMBER(SEARCH("榮",I71))),$A970&amp;"("&amp;SUBSTITUTE(REPLACE(I71,1,SEARCH("榮",I71)-1,""),"榮","")&amp;""&amp;")",""))</f>
        <v/>
      </c>
      <c r="J970" s="65" t="str">
        <f ca="1">CONCATENATE(IF(AND(LEN(J969)&gt;=1,J969&lt;&gt;".",COUNTIF(J71:J$73,"*榮*")&gt;0),".",""),IF(J71="榮",$A970,""),IF(AND(LEN(J71)&gt;=2,ISNUMBER(SEARCH("榮",J71))),$A970&amp;"("&amp;SUBSTITUTE(REPLACE(J71,1,SEARCH("榮",J71)-1,""),"榮","")&amp;""&amp;")",""))</f>
        <v/>
      </c>
      <c r="K970" s="65" t="str">
        <f ca="1">CONCATENATE(IF(AND(LEN(K969)&gt;=1,K969&lt;&gt;".",COUNTIF(K71:K$73,"*榮*")&gt;0),".",""),IF(K71="榮",$A970,""),IF(AND(LEN(K71)&gt;=2,ISNUMBER(SEARCH("榮",K71))),$A970&amp;"("&amp;SUBSTITUTE(REPLACE(K71,1,SEARCH("榮",K71)-1,""),"榮","")&amp;""&amp;")",""))</f>
        <v/>
      </c>
      <c r="L970" s="65" t="str">
        <f ca="1">CONCATENATE(IF(AND(LEN(L969)&gt;=1,L969&lt;&gt;".",COUNTIF(L71:L$73,"*榮*")&gt;0),".",""),IF(L71="榮",$A970,""),IF(AND(LEN(L71)&gt;=2,ISNUMBER(SEARCH("榮",L71))),$A970&amp;"("&amp;SUBSTITUTE(REPLACE(L71,1,SEARCH("榮",L71)-1,""),"榮","")&amp;""&amp;")",""))</f>
        <v/>
      </c>
      <c r="M970" s="65" t="str">
        <f ca="1">CONCATENATE(IF(AND(LEN(M969)&gt;=1,M969&lt;&gt;".",COUNTIF(M71:M$73,"*榮*")&gt;0),".",""),IF(M71="榮",$A970,""),IF(AND(LEN(M71)&gt;=2,ISNUMBER(SEARCH("榮",M71))),$A970&amp;"("&amp;SUBSTITUTE(REPLACE(M71,1,SEARCH("榮",M71)-1,""),"榮","")&amp;""&amp;")",""))</f>
        <v/>
      </c>
      <c r="N970" s="65" t="str">
        <f ca="1">CONCATENATE(IF(AND(LEN(N969)&gt;=1,N969&lt;&gt;".",COUNTIF(N71:N$73,"*榮*")&gt;0),".",""),IF(N71="榮",$A970,""),IF(AND(LEN(N71)&gt;=2,ISNUMBER(SEARCH("榮",N71))),$A970&amp;"("&amp;SUBSTITUTE(REPLACE(N71,1,SEARCH("榮",N71)-1,""),"榮","")&amp;""&amp;")",""))</f>
        <v/>
      </c>
      <c r="O970" s="65" t="str">
        <f ca="1">CONCATENATE(IF(AND(LEN(O969)&gt;=1,O969&lt;&gt;".",COUNTIF(O71:O$73,"*榮*")&gt;0),".",""),IF(O71="榮",$A970,""),IF(AND(LEN(O71)&gt;=2,ISNUMBER(SEARCH("榮",O71))),$A970&amp;"("&amp;SUBSTITUTE(REPLACE(O71,1,SEARCH("榮",O71)-1,""),"榮","")&amp;""&amp;")",""))</f>
        <v/>
      </c>
      <c r="P970" s="65" t="str">
        <f ca="1">CONCATENATE(IF(AND(LEN(P969)&gt;=1,P969&lt;&gt;".",COUNTIF(P71:P$73,"*榮*")&gt;0),".",""),IF(P71="榮",$A970,""),IF(AND(LEN(P71)&gt;=2,ISNUMBER(SEARCH("榮",P71))),$A970&amp;"("&amp;SUBSTITUTE(REPLACE(P71,1,SEARCH("榮",P71)-1,""),"榮","")&amp;""&amp;")",""))</f>
        <v/>
      </c>
      <c r="Q970" s="65" t="str">
        <f ca="1">CONCATENATE(IF(AND(LEN(Q969)&gt;=1,Q969&lt;&gt;".",COUNTIF(Q71:Q$73,"*榮*")&gt;0),".",""),IF(Q71="榮",$A970,""),IF(AND(LEN(Q71)&gt;=2,ISNUMBER(SEARCH("榮",Q71))),$A970&amp;"("&amp;SUBSTITUTE(REPLACE(Q71,1,SEARCH("榮",Q71)-1,""),"榮","")&amp;""&amp;")",""))</f>
        <v/>
      </c>
      <c r="R970" s="65" t="str">
        <f ca="1">CONCATENATE(IF(AND(LEN(R969)&gt;=1,R969&lt;&gt;".",COUNTIF(R71:R$73,"*榮*")&gt;0),".",""),IF(R71="榮",$A970,""),IF(AND(LEN(R71)&gt;=2,ISNUMBER(SEARCH("榮",R71))),$A970&amp;"("&amp;SUBSTITUTE(REPLACE(R71,1,SEARCH("榮",R71)-1,""),"榮","")&amp;""&amp;")",""))</f>
        <v/>
      </c>
      <c r="S970" s="65" t="str">
        <f ca="1">CONCATENATE(IF(AND(LEN(S969)&gt;=1,S969&lt;&gt;".",COUNTIF(S71:S$73,"*榮*")&gt;0),".",""),IF(S71="榮",$A970,""),IF(AND(LEN(S71)&gt;=2,ISNUMBER(SEARCH("榮",S71))),$A970&amp;"("&amp;SUBSTITUTE(REPLACE(S71,1,SEARCH("榮",S71)-1,""),"榮","")&amp;""&amp;")",""))</f>
        <v/>
      </c>
      <c r="T970" s="65" t="str">
        <f ca="1">CONCATENATE(IF(AND(LEN(T969)&gt;=1,T969&lt;&gt;".",COUNTIF(T71:T$73,"*榮*")&gt;0),".",""),IF(T71="榮",$A970,""),IF(AND(LEN(T71)&gt;=2,ISNUMBER(SEARCH("榮",T71))),$A970&amp;"("&amp;SUBSTITUTE(REPLACE(T71,1,SEARCH("榮",T71)-1,""),"榮","")&amp;""&amp;")",""))</f>
        <v/>
      </c>
      <c r="U970" s="65" t="str">
        <f ca="1">CONCATENATE(IF(AND(LEN(U969)&gt;=1,U969&lt;&gt;".",COUNTIF(U71:U$73,"*榮*")&gt;0),".",""),IF(U71="榮",$A970,""),IF(AND(LEN(U71)&gt;=2,ISNUMBER(SEARCH("榮",U71))),$A970&amp;"("&amp;SUBSTITUTE(REPLACE(U71,1,SEARCH("榮",U71)-1,""),"榮","")&amp;""&amp;")",""))</f>
        <v/>
      </c>
      <c r="V970" s="65" t="str">
        <f ca="1">CONCATENATE(IF(AND(LEN(V969)&gt;=1,V969&lt;&gt;".",COUNTIF(V71:V$73,"*榮*")&gt;0),".",""),IF(V71="榮",$A970,""),IF(AND(LEN(V71)&gt;=2,ISNUMBER(SEARCH("榮",V71))),$A970&amp;"("&amp;SUBSTITUTE(REPLACE(V71,1,SEARCH("榮",V71)-1,""),"榮","")&amp;""&amp;")",""))</f>
        <v/>
      </c>
      <c r="W970" s="65" t="str">
        <f ca="1">CONCATENATE(IF(AND(LEN(W969)&gt;=1,W969&lt;&gt;".",COUNTIF(W71:W$73,"*榮*")&gt;0),".",""),IF(W71="榮",$A970,""),IF(AND(LEN(W71)&gt;=2,ISNUMBER(SEARCH("榮",W71))),$A970&amp;"("&amp;SUBSTITUTE(REPLACE(W71,1,SEARCH("榮",W71)-1,""),"榮","")&amp;""&amp;")",""))</f>
        <v/>
      </c>
      <c r="X970" s="65" t="str">
        <f ca="1">CONCATENATE(IF(AND(LEN(X969)&gt;=1,X969&lt;&gt;".",COUNTIF(X71:X$73,"*榮*")&gt;0),".",""),IF(X71="榮",$A970,""),IF(AND(LEN(X71)&gt;=2,ISNUMBER(SEARCH("榮",X71))),$A970&amp;"("&amp;SUBSTITUTE(REPLACE(X71,1,SEARCH("榮",X71)-1,""),"榮","")&amp;""&amp;")",""))</f>
        <v/>
      </c>
      <c r="Y970" s="65" t="str">
        <f ca="1">CONCATENATE(IF(AND(LEN(Y969)&gt;=1,Y969&lt;&gt;".",COUNTIF(Y71:Y$73,"*榮*")&gt;0),".",""),IF(Y71="榮",$A970,""),IF(AND(LEN(Y71)&gt;=2,ISNUMBER(SEARCH("榮",Y71))),$A970&amp;"("&amp;SUBSTITUTE(REPLACE(Y71,1,SEARCH("榮",Y71)-1,""),"榮","")&amp;""&amp;")",""))</f>
        <v/>
      </c>
      <c r="Z970" s="65" t="str">
        <f ca="1">CONCATENATE(IF(AND(LEN(Z969)&gt;=1,Z969&lt;&gt;".",COUNTIF(Z71:Z$73,"*榮*")&gt;0),".",""),IF(Z71="榮",$A970,""),IF(AND(LEN(Z71)&gt;=2,ISNUMBER(SEARCH("榮",Z71))),$A970&amp;"("&amp;SUBSTITUTE(REPLACE(Z71,1,SEARCH("榮",Z71)-1,""),"榮","")&amp;""&amp;")",""))</f>
        <v/>
      </c>
      <c r="AA970" s="65" t="str">
        <f ca="1">CONCATENATE(IF(AND(LEN(AA969)&gt;=1,AA969&lt;&gt;".",COUNTIF(AA71:AA$73,"*榮*")&gt;0),".",""),IF(AA71="榮",$A970,""),IF(AND(LEN(AA71)&gt;=2,ISNUMBER(SEARCH("榮",AA71))),$A970&amp;"("&amp;SUBSTITUTE(REPLACE(AA71,1,SEARCH("榮",AA71)-1,""),"榮","")&amp;""&amp;")",""))</f>
        <v/>
      </c>
      <c r="AB970" s="65" t="str">
        <f ca="1">CONCATENATE(IF(AND(LEN(AB969)&gt;=1,AB969&lt;&gt;".",COUNTIF(AB71:AB$73,"*榮*")&gt;0),".",""),IF(AB71="榮",$A970,""),IF(AND(LEN(AB71)&gt;=2,ISNUMBER(SEARCH("榮",AB71))),$A970&amp;"("&amp;SUBSTITUTE(REPLACE(AB71,1,SEARCH("榮",AB71)-1,""),"榮","")&amp;""&amp;")",""))</f>
        <v/>
      </c>
      <c r="AC970" s="65" t="str">
        <f ca="1">CONCATENATE(IF(AND(LEN(AC969)&gt;=1,AC969&lt;&gt;".",COUNTIF(AC71:AC$73,"*榮*")&gt;0),".",""),IF(AC71="榮",$A970,""),IF(AND(LEN(AC71)&gt;=2,ISNUMBER(SEARCH("榮",AC71))),$A970&amp;"("&amp;SUBSTITUTE(REPLACE(AC71,1,SEARCH("榮",AC71)-1,""),"榮","")&amp;""&amp;")",""))</f>
        <v/>
      </c>
      <c r="AD970" s="65" t="str">
        <f ca="1">CONCATENATE(IF(AND(LEN(AD969)&gt;=1,AD969&lt;&gt;".",COUNTIF(AD71:AD$73,"*榮*")&gt;0),".",""),IF(AD71="榮",$A970,""),IF(AND(LEN(AD71)&gt;=2,ISNUMBER(SEARCH("榮",AD71))),$A970&amp;"("&amp;SUBSTITUTE(REPLACE(AD71,1,SEARCH("榮",AD71)-1,""),"榮","")&amp;""&amp;")",""))</f>
        <v/>
      </c>
      <c r="AE970" s="65" t="str">
        <f ca="1">CONCATENATE(IF(AND(LEN(AE969)&gt;=1,AE969&lt;&gt;".",COUNTIF(AE71:AE$73,"*榮*")&gt;0),".",""),IF(AE71="榮",$A970,""),IF(AND(LEN(AE71)&gt;=2,ISNUMBER(SEARCH("榮",AE71))),$A970&amp;"("&amp;SUBSTITUTE(REPLACE(AE71,1,SEARCH("榮",AE71)-1,""),"榮","")&amp;""&amp;")",""))</f>
        <v/>
      </c>
      <c r="AF970" s="65" t="str">
        <f ca="1">CONCATENATE(IF(AND(LEN(AF969)&gt;=1,AF969&lt;&gt;".",COUNTIF(AF71:AF$73,"*榮*")&gt;0),".",""),IF(AF71="榮",$A970,""),IF(AND(LEN(AF71)&gt;=2,ISNUMBER(SEARCH("榮",AF71))),$A970&amp;"("&amp;SUBSTITUTE(REPLACE(AF71,1,SEARCH("榮",AF71)-1,""),"榮","")&amp;""&amp;")",""))</f>
        <v/>
      </c>
      <c r="AG970" s="65" t="str">
        <f ca="1">CONCATENATE(IF(AND(LEN(AG969)&gt;=1,AG969&lt;&gt;".",COUNTIF(AG71:AG$73,"*榮*")&gt;0),".",""),IF(AG71="榮",$A970,""),IF(AND(LEN(AG71)&gt;=2,ISNUMBER(SEARCH("榮",AG71))),$A970&amp;"("&amp;SUBSTITUTE(REPLACE(AG71,1,SEARCH("榮",AG71)-1,""),"榮","")&amp;""&amp;")",""))</f>
        <v/>
      </c>
      <c r="AH970" s="65"/>
      <c r="AI970" s="65"/>
      <c r="AJ970" s="65"/>
    </row>
    <row r="971" spans="1:36">
      <c r="A971" s="65">
        <f t="shared" si="76"/>
        <v>71</v>
      </c>
      <c r="B971" s="65" t="str">
        <f t="shared" si="76"/>
        <v/>
      </c>
      <c r="C971" s="65" t="str">
        <f ca="1">CONCATENATE(IF(AND(LEN(C970)&gt;=1,C970&lt;&gt;".",COUNTIF(C72:C$73,"*榮*")&gt;0),".",""),IF(C72="榮",$A971,""),IF(AND(LEN(C72)&gt;=2,ISNUMBER(SEARCH("榮",C72))),$A971&amp;"("&amp;SUBSTITUTE(REPLACE(C72,1,SEARCH("榮",C72)-1,""),"榮","")&amp;""&amp;")",""))</f>
        <v/>
      </c>
      <c r="D971" s="65" t="str">
        <f ca="1">CONCATENATE(IF(AND(LEN(D970)&gt;=1,D970&lt;&gt;".",COUNTIF(D72:D$73,"*榮*")&gt;0),".",""),IF(D72="榮",$A971,""),IF(AND(LEN(D72)&gt;=2,ISNUMBER(SEARCH("榮",D72))),$A971&amp;"("&amp;SUBSTITUTE(REPLACE(D72,1,SEARCH("榮",D72)-1,""),"榮","")&amp;""&amp;")",""))</f>
        <v/>
      </c>
      <c r="E971" s="65" t="str">
        <f ca="1">CONCATENATE(IF(AND(LEN(E970)&gt;=1,E970&lt;&gt;".",COUNTIF(E72:E$73,"*榮*")&gt;0),".",""),IF(E72="榮",$A971,""),IF(AND(LEN(E72)&gt;=2,ISNUMBER(SEARCH("榮",E72))),$A971&amp;"("&amp;SUBSTITUTE(REPLACE(E72,1,SEARCH("榮",E72)-1,""),"榮","")&amp;""&amp;")",""))</f>
        <v/>
      </c>
      <c r="F971" s="65" t="str">
        <f ca="1">CONCATENATE(IF(AND(LEN(F970)&gt;=1,F970&lt;&gt;".",COUNTIF(F72:F$73,"*榮*")&gt;0),".",""),IF(F72="榮",$A971,""),IF(AND(LEN(F72)&gt;=2,ISNUMBER(SEARCH("榮",F72))),$A971&amp;"("&amp;SUBSTITUTE(REPLACE(F72,1,SEARCH("榮",F72)-1,""),"榮","")&amp;""&amp;")",""))</f>
        <v/>
      </c>
      <c r="G971" s="65" t="str">
        <f ca="1">CONCATENATE(IF(AND(LEN(G970)&gt;=1,G970&lt;&gt;".",COUNTIF(G72:G$73,"*榮*")&gt;0),".",""),IF(G72="榮",$A971,""),IF(AND(LEN(G72)&gt;=2,ISNUMBER(SEARCH("榮",G72))),$A971&amp;"("&amp;SUBSTITUTE(REPLACE(G72,1,SEARCH("榮",G72)-1,""),"榮","")&amp;""&amp;")",""))</f>
        <v/>
      </c>
      <c r="H971" s="65" t="str">
        <f ca="1">CONCATENATE(IF(AND(LEN(H970)&gt;=1,H970&lt;&gt;".",COUNTIF(H72:H$73,"*榮*")&gt;0),".",""),IF(H72="榮",$A971,""),IF(AND(LEN(H72)&gt;=2,ISNUMBER(SEARCH("榮",H72))),$A971&amp;"("&amp;SUBSTITUTE(REPLACE(H72,1,SEARCH("榮",H72)-1,""),"榮","")&amp;""&amp;")",""))</f>
        <v/>
      </c>
      <c r="I971" s="65" t="str">
        <f ca="1">CONCATENATE(IF(AND(LEN(I970)&gt;=1,I970&lt;&gt;".",COUNTIF(I72:I$73,"*榮*")&gt;0),".",""),IF(I72="榮",$A971,""),IF(AND(LEN(I72)&gt;=2,ISNUMBER(SEARCH("榮",I72))),$A971&amp;"("&amp;SUBSTITUTE(REPLACE(I72,1,SEARCH("榮",I72)-1,""),"榮","")&amp;""&amp;")",""))</f>
        <v/>
      </c>
      <c r="J971" s="65" t="str">
        <f ca="1">CONCATENATE(IF(AND(LEN(J970)&gt;=1,J970&lt;&gt;".",COUNTIF(J72:J$73,"*榮*")&gt;0),".",""),IF(J72="榮",$A971,""),IF(AND(LEN(J72)&gt;=2,ISNUMBER(SEARCH("榮",J72))),$A971&amp;"("&amp;SUBSTITUTE(REPLACE(J72,1,SEARCH("榮",J72)-1,""),"榮","")&amp;""&amp;")",""))</f>
        <v/>
      </c>
      <c r="K971" s="65" t="str">
        <f ca="1">CONCATENATE(IF(AND(LEN(K970)&gt;=1,K970&lt;&gt;".",COUNTIF(K72:K$73,"*榮*")&gt;0),".",""),IF(K72="榮",$A971,""),IF(AND(LEN(K72)&gt;=2,ISNUMBER(SEARCH("榮",K72))),$A971&amp;"("&amp;SUBSTITUTE(REPLACE(K72,1,SEARCH("榮",K72)-1,""),"榮","")&amp;""&amp;")",""))</f>
        <v/>
      </c>
      <c r="L971" s="65" t="str">
        <f ca="1">CONCATENATE(IF(AND(LEN(L970)&gt;=1,L970&lt;&gt;".",COUNTIF(L72:L$73,"*榮*")&gt;0),".",""),IF(L72="榮",$A971,""),IF(AND(LEN(L72)&gt;=2,ISNUMBER(SEARCH("榮",L72))),$A971&amp;"("&amp;SUBSTITUTE(REPLACE(L72,1,SEARCH("榮",L72)-1,""),"榮","")&amp;""&amp;")",""))</f>
        <v/>
      </c>
      <c r="M971" s="65" t="str">
        <f ca="1">CONCATENATE(IF(AND(LEN(M970)&gt;=1,M970&lt;&gt;".",COUNTIF(M72:M$73,"*榮*")&gt;0),".",""),IF(M72="榮",$A971,""),IF(AND(LEN(M72)&gt;=2,ISNUMBER(SEARCH("榮",M72))),$A971&amp;"("&amp;SUBSTITUTE(REPLACE(M72,1,SEARCH("榮",M72)-1,""),"榮","")&amp;""&amp;")",""))</f>
        <v/>
      </c>
      <c r="N971" s="65" t="str">
        <f ca="1">CONCATENATE(IF(AND(LEN(N970)&gt;=1,N970&lt;&gt;".",COUNTIF(N72:N$73,"*榮*")&gt;0),".",""),IF(N72="榮",$A971,""),IF(AND(LEN(N72)&gt;=2,ISNUMBER(SEARCH("榮",N72))),$A971&amp;"("&amp;SUBSTITUTE(REPLACE(N72,1,SEARCH("榮",N72)-1,""),"榮","")&amp;""&amp;")",""))</f>
        <v/>
      </c>
      <c r="O971" s="65" t="str">
        <f ca="1">CONCATENATE(IF(AND(LEN(O970)&gt;=1,O970&lt;&gt;".",COUNTIF(O72:O$73,"*榮*")&gt;0),".",""),IF(O72="榮",$A971,""),IF(AND(LEN(O72)&gt;=2,ISNUMBER(SEARCH("榮",O72))),$A971&amp;"("&amp;SUBSTITUTE(REPLACE(O72,1,SEARCH("榮",O72)-1,""),"榮","")&amp;""&amp;")",""))</f>
        <v/>
      </c>
      <c r="P971" s="65" t="str">
        <f ca="1">CONCATENATE(IF(AND(LEN(P970)&gt;=1,P970&lt;&gt;".",COUNTIF(P72:P$73,"*榮*")&gt;0),".",""),IF(P72="榮",$A971,""),IF(AND(LEN(P72)&gt;=2,ISNUMBER(SEARCH("榮",P72))),$A971&amp;"("&amp;SUBSTITUTE(REPLACE(P72,1,SEARCH("榮",P72)-1,""),"榮","")&amp;""&amp;")",""))</f>
        <v/>
      </c>
      <c r="Q971" s="65" t="str">
        <f ca="1">CONCATENATE(IF(AND(LEN(Q970)&gt;=1,Q970&lt;&gt;".",COUNTIF(Q72:Q$73,"*榮*")&gt;0),".",""),IF(Q72="榮",$A971,""),IF(AND(LEN(Q72)&gt;=2,ISNUMBER(SEARCH("榮",Q72))),$A971&amp;"("&amp;SUBSTITUTE(REPLACE(Q72,1,SEARCH("榮",Q72)-1,""),"榮","")&amp;""&amp;")",""))</f>
        <v/>
      </c>
      <c r="R971" s="65" t="str">
        <f ca="1">CONCATENATE(IF(AND(LEN(R970)&gt;=1,R970&lt;&gt;".",COUNTIF(R72:R$73,"*榮*")&gt;0),".",""),IF(R72="榮",$A971,""),IF(AND(LEN(R72)&gt;=2,ISNUMBER(SEARCH("榮",R72))),$A971&amp;"("&amp;SUBSTITUTE(REPLACE(R72,1,SEARCH("榮",R72)-1,""),"榮","")&amp;""&amp;")",""))</f>
        <v/>
      </c>
      <c r="S971" s="65" t="str">
        <f ca="1">CONCATENATE(IF(AND(LEN(S970)&gt;=1,S970&lt;&gt;".",COUNTIF(S72:S$73,"*榮*")&gt;0),".",""),IF(S72="榮",$A971,""),IF(AND(LEN(S72)&gt;=2,ISNUMBER(SEARCH("榮",S72))),$A971&amp;"("&amp;SUBSTITUTE(REPLACE(S72,1,SEARCH("榮",S72)-1,""),"榮","")&amp;""&amp;")",""))</f>
        <v/>
      </c>
      <c r="T971" s="65" t="str">
        <f ca="1">CONCATENATE(IF(AND(LEN(T970)&gt;=1,T970&lt;&gt;".",COUNTIF(T72:T$73,"*榮*")&gt;0),".",""),IF(T72="榮",$A971,""),IF(AND(LEN(T72)&gt;=2,ISNUMBER(SEARCH("榮",T72))),$A971&amp;"("&amp;SUBSTITUTE(REPLACE(T72,1,SEARCH("榮",T72)-1,""),"榮","")&amp;""&amp;")",""))</f>
        <v/>
      </c>
      <c r="U971" s="65" t="str">
        <f ca="1">CONCATENATE(IF(AND(LEN(U970)&gt;=1,U970&lt;&gt;".",COUNTIF(U72:U$73,"*榮*")&gt;0),".",""),IF(U72="榮",$A971,""),IF(AND(LEN(U72)&gt;=2,ISNUMBER(SEARCH("榮",U72))),$A971&amp;"("&amp;SUBSTITUTE(REPLACE(U72,1,SEARCH("榮",U72)-1,""),"榮","")&amp;""&amp;")",""))</f>
        <v/>
      </c>
      <c r="V971" s="65" t="str">
        <f ca="1">CONCATENATE(IF(AND(LEN(V970)&gt;=1,V970&lt;&gt;".",COUNTIF(V72:V$73,"*榮*")&gt;0),".",""),IF(V72="榮",$A971,""),IF(AND(LEN(V72)&gt;=2,ISNUMBER(SEARCH("榮",V72))),$A971&amp;"("&amp;SUBSTITUTE(REPLACE(V72,1,SEARCH("榮",V72)-1,""),"榮","")&amp;""&amp;")",""))</f>
        <v/>
      </c>
      <c r="W971" s="65" t="str">
        <f ca="1">CONCATENATE(IF(AND(LEN(W970)&gt;=1,W970&lt;&gt;".",COUNTIF(W72:W$73,"*榮*")&gt;0),".",""),IF(W72="榮",$A971,""),IF(AND(LEN(W72)&gt;=2,ISNUMBER(SEARCH("榮",W72))),$A971&amp;"("&amp;SUBSTITUTE(REPLACE(W72,1,SEARCH("榮",W72)-1,""),"榮","")&amp;""&amp;")",""))</f>
        <v/>
      </c>
      <c r="X971" s="65" t="str">
        <f ca="1">CONCATENATE(IF(AND(LEN(X970)&gt;=1,X970&lt;&gt;".",COUNTIF(X72:X$73,"*榮*")&gt;0),".",""),IF(X72="榮",$A971,""),IF(AND(LEN(X72)&gt;=2,ISNUMBER(SEARCH("榮",X72))),$A971&amp;"("&amp;SUBSTITUTE(REPLACE(X72,1,SEARCH("榮",X72)-1,""),"榮","")&amp;""&amp;")",""))</f>
        <v/>
      </c>
      <c r="Y971" s="65" t="str">
        <f ca="1">CONCATENATE(IF(AND(LEN(Y970)&gt;=1,Y970&lt;&gt;".",COUNTIF(Y72:Y$73,"*榮*")&gt;0),".",""),IF(Y72="榮",$A971,""),IF(AND(LEN(Y72)&gt;=2,ISNUMBER(SEARCH("榮",Y72))),$A971&amp;"("&amp;SUBSTITUTE(REPLACE(Y72,1,SEARCH("榮",Y72)-1,""),"榮","")&amp;""&amp;")",""))</f>
        <v/>
      </c>
      <c r="Z971" s="65" t="str">
        <f ca="1">CONCATENATE(IF(AND(LEN(Z970)&gt;=1,Z970&lt;&gt;".",COUNTIF(Z72:Z$73,"*榮*")&gt;0),".",""),IF(Z72="榮",$A971,""),IF(AND(LEN(Z72)&gt;=2,ISNUMBER(SEARCH("榮",Z72))),$A971&amp;"("&amp;SUBSTITUTE(REPLACE(Z72,1,SEARCH("榮",Z72)-1,""),"榮","")&amp;""&amp;")",""))</f>
        <v/>
      </c>
      <c r="AA971" s="65" t="str">
        <f ca="1">CONCATENATE(IF(AND(LEN(AA970)&gt;=1,AA970&lt;&gt;".",COUNTIF(AA72:AA$73,"*榮*")&gt;0),".",""),IF(AA72="榮",$A971,""),IF(AND(LEN(AA72)&gt;=2,ISNUMBER(SEARCH("榮",AA72))),$A971&amp;"("&amp;SUBSTITUTE(REPLACE(AA72,1,SEARCH("榮",AA72)-1,""),"榮","")&amp;""&amp;")",""))</f>
        <v/>
      </c>
      <c r="AB971" s="65" t="str">
        <f ca="1">CONCATENATE(IF(AND(LEN(AB970)&gt;=1,AB970&lt;&gt;".",COUNTIF(AB72:AB$73,"*榮*")&gt;0),".",""),IF(AB72="榮",$A971,""),IF(AND(LEN(AB72)&gt;=2,ISNUMBER(SEARCH("榮",AB72))),$A971&amp;"("&amp;SUBSTITUTE(REPLACE(AB72,1,SEARCH("榮",AB72)-1,""),"榮","")&amp;""&amp;")",""))</f>
        <v/>
      </c>
      <c r="AC971" s="65" t="str">
        <f ca="1">CONCATENATE(IF(AND(LEN(AC970)&gt;=1,AC970&lt;&gt;".",COUNTIF(AC72:AC$73,"*榮*")&gt;0),".",""),IF(AC72="榮",$A971,""),IF(AND(LEN(AC72)&gt;=2,ISNUMBER(SEARCH("榮",AC72))),$A971&amp;"("&amp;SUBSTITUTE(REPLACE(AC72,1,SEARCH("榮",AC72)-1,""),"榮","")&amp;""&amp;")",""))</f>
        <v/>
      </c>
      <c r="AD971" s="65" t="str">
        <f ca="1">CONCATENATE(IF(AND(LEN(AD970)&gt;=1,AD970&lt;&gt;".",COUNTIF(AD72:AD$73,"*榮*")&gt;0),".",""),IF(AD72="榮",$A971,""),IF(AND(LEN(AD72)&gt;=2,ISNUMBER(SEARCH("榮",AD72))),$A971&amp;"("&amp;SUBSTITUTE(REPLACE(AD72,1,SEARCH("榮",AD72)-1,""),"榮","")&amp;""&amp;")",""))</f>
        <v/>
      </c>
      <c r="AE971" s="65" t="str">
        <f ca="1">CONCATENATE(IF(AND(LEN(AE970)&gt;=1,AE970&lt;&gt;".",COUNTIF(AE72:AE$73,"*榮*")&gt;0),".",""),IF(AE72="榮",$A971,""),IF(AND(LEN(AE72)&gt;=2,ISNUMBER(SEARCH("榮",AE72))),$A971&amp;"("&amp;SUBSTITUTE(REPLACE(AE72,1,SEARCH("榮",AE72)-1,""),"榮","")&amp;""&amp;")",""))</f>
        <v/>
      </c>
      <c r="AF971" s="65" t="str">
        <f ca="1">CONCATENATE(IF(AND(LEN(AF970)&gt;=1,AF970&lt;&gt;".",COUNTIF(AF72:AF$73,"*榮*")&gt;0),".",""),IF(AF72="榮",$A971,""),IF(AND(LEN(AF72)&gt;=2,ISNUMBER(SEARCH("榮",AF72))),$A971&amp;"("&amp;SUBSTITUTE(REPLACE(AF72,1,SEARCH("榮",AF72)-1,""),"榮","")&amp;""&amp;")",""))</f>
        <v/>
      </c>
      <c r="AG971" s="65" t="str">
        <f ca="1">CONCATENATE(IF(AND(LEN(AG970)&gt;=1,AG970&lt;&gt;".",COUNTIF(AG72:AG$73,"*榮*")&gt;0),".",""),IF(AG72="榮",$A971,""),IF(AND(LEN(AG72)&gt;=2,ISNUMBER(SEARCH("榮",AG72))),$A971&amp;"("&amp;SUBSTITUTE(REPLACE(AG72,1,SEARCH("榮",AG72)-1,""),"榮","")&amp;""&amp;")",""))</f>
        <v/>
      </c>
      <c r="AH971" s="65"/>
      <c r="AI971" s="65"/>
      <c r="AJ971" s="65"/>
    </row>
    <row r="972" spans="1:36">
      <c r="A972" s="65">
        <f t="shared" si="76"/>
        <v>72</v>
      </c>
      <c r="B972" s="65" t="str">
        <f t="shared" si="76"/>
        <v/>
      </c>
      <c r="C972" s="65" t="str">
        <f ca="1">CONCATENATE(IF(AND(LEN(C971)&gt;=1,C971&lt;&gt;".",COUNTIF(C73:C$73,"*榮*")&gt;0),".",""),IF(C73="榮",$A972,""),IF(AND(LEN(C73)&gt;=2,ISNUMBER(SEARCH("榮",C73))),$A972&amp;"("&amp;SUBSTITUTE(REPLACE(C73,1,SEARCH("榮",C73)-1,""),"榮","")&amp;""&amp;")",""))</f>
        <v/>
      </c>
      <c r="D972" s="65" t="str">
        <f ca="1">CONCATENATE(IF(AND(LEN(D971)&gt;=1,D971&lt;&gt;".",COUNTIF(D73:D$73,"*榮*")&gt;0),".",""),IF(D73="榮",$A972,""),IF(AND(LEN(D73)&gt;=2,ISNUMBER(SEARCH("榮",D73))),$A972&amp;"("&amp;SUBSTITUTE(REPLACE(D73,1,SEARCH("榮",D73)-1,""),"榮","")&amp;""&amp;")",""))</f>
        <v/>
      </c>
      <c r="E972" s="65" t="str">
        <f ca="1">CONCATENATE(IF(AND(LEN(E971)&gt;=1,E971&lt;&gt;".",COUNTIF(E73:E$73,"*榮*")&gt;0),".",""),IF(E73="榮",$A972,""),IF(AND(LEN(E73)&gt;=2,ISNUMBER(SEARCH("榮",E73))),$A972&amp;"("&amp;SUBSTITUTE(REPLACE(E73,1,SEARCH("榮",E73)-1,""),"榮","")&amp;""&amp;")",""))</f>
        <v/>
      </c>
      <c r="F972" s="65" t="str">
        <f ca="1">CONCATENATE(IF(AND(LEN(F971)&gt;=1,F971&lt;&gt;".",COUNTIF(F73:F$73,"*榮*")&gt;0),".",""),IF(F73="榮",$A972,""),IF(AND(LEN(F73)&gt;=2,ISNUMBER(SEARCH("榮",F73))),$A972&amp;"("&amp;SUBSTITUTE(REPLACE(F73,1,SEARCH("榮",F73)-1,""),"榮","")&amp;""&amp;")",""))</f>
        <v/>
      </c>
      <c r="G972" s="65" t="str">
        <f ca="1">CONCATENATE(IF(AND(LEN(G971)&gt;=1,G971&lt;&gt;".",COUNTIF(G73:G$73,"*榮*")&gt;0),".",""),IF(G73="榮",$A972,""),IF(AND(LEN(G73)&gt;=2,ISNUMBER(SEARCH("榮",G73))),$A972&amp;"("&amp;SUBSTITUTE(REPLACE(G73,1,SEARCH("榮",G73)-1,""),"榮","")&amp;""&amp;")",""))</f>
        <v/>
      </c>
      <c r="H972" s="65" t="str">
        <f ca="1">CONCATENATE(IF(AND(LEN(H971)&gt;=1,H971&lt;&gt;".",COUNTIF(H73:H$73,"*榮*")&gt;0),".",""),IF(H73="榮",$A972,""),IF(AND(LEN(H73)&gt;=2,ISNUMBER(SEARCH("榮",H73))),$A972&amp;"("&amp;SUBSTITUTE(REPLACE(H73,1,SEARCH("榮",H73)-1,""),"榮","")&amp;""&amp;")",""))</f>
        <v/>
      </c>
      <c r="I972" s="65" t="str">
        <f ca="1">CONCATENATE(IF(AND(LEN(I971)&gt;=1,I971&lt;&gt;".",COUNTIF(I73:I$73,"*榮*")&gt;0),".",""),IF(I73="榮",$A972,""),IF(AND(LEN(I73)&gt;=2,ISNUMBER(SEARCH("榮",I73))),$A972&amp;"("&amp;SUBSTITUTE(REPLACE(I73,1,SEARCH("榮",I73)-1,""),"榮","")&amp;""&amp;")",""))</f>
        <v/>
      </c>
      <c r="J972" s="65" t="str">
        <f ca="1">CONCATENATE(IF(AND(LEN(J971)&gt;=1,J971&lt;&gt;".",COUNTIF(J73:J$73,"*榮*")&gt;0),".",""),IF(J73="榮",$A972,""),IF(AND(LEN(J73)&gt;=2,ISNUMBER(SEARCH("榮",J73))),$A972&amp;"("&amp;SUBSTITUTE(REPLACE(J73,1,SEARCH("榮",J73)-1,""),"榮","")&amp;""&amp;")",""))</f>
        <v/>
      </c>
      <c r="K972" s="65" t="str">
        <f ca="1">CONCATENATE(IF(AND(LEN(K971)&gt;=1,K971&lt;&gt;".",COUNTIF(K73:K$73,"*榮*")&gt;0),".",""),IF(K73="榮",$A972,""),IF(AND(LEN(K73)&gt;=2,ISNUMBER(SEARCH("榮",K73))),$A972&amp;"("&amp;SUBSTITUTE(REPLACE(K73,1,SEARCH("榮",K73)-1,""),"榮","")&amp;""&amp;")",""))</f>
        <v/>
      </c>
      <c r="L972" s="65" t="str">
        <f ca="1">CONCATENATE(IF(AND(LEN(L971)&gt;=1,L971&lt;&gt;".",COUNTIF(L73:L$73,"*榮*")&gt;0),".",""),IF(L73="榮",$A972,""),IF(AND(LEN(L73)&gt;=2,ISNUMBER(SEARCH("榮",L73))),$A972&amp;"("&amp;SUBSTITUTE(REPLACE(L73,1,SEARCH("榮",L73)-1,""),"榮","")&amp;""&amp;")",""))</f>
        <v/>
      </c>
      <c r="M972" s="65" t="str">
        <f ca="1">CONCATENATE(IF(AND(LEN(M971)&gt;=1,M971&lt;&gt;".",COUNTIF(M73:M$73,"*榮*")&gt;0),".",""),IF(M73="榮",$A972,""),IF(AND(LEN(M73)&gt;=2,ISNUMBER(SEARCH("榮",M73))),$A972&amp;"("&amp;SUBSTITUTE(REPLACE(M73,1,SEARCH("榮",M73)-1,""),"榮","")&amp;""&amp;")",""))</f>
        <v/>
      </c>
      <c r="N972" s="65" t="str">
        <f ca="1">CONCATENATE(IF(AND(LEN(N971)&gt;=1,N971&lt;&gt;".",COUNTIF(N73:N$73,"*榮*")&gt;0),".",""),IF(N73="榮",$A972,""),IF(AND(LEN(N73)&gt;=2,ISNUMBER(SEARCH("榮",N73))),$A972&amp;"("&amp;SUBSTITUTE(REPLACE(N73,1,SEARCH("榮",N73)-1,""),"榮","")&amp;""&amp;")",""))</f>
        <v/>
      </c>
      <c r="O972" s="65" t="str">
        <f ca="1">CONCATENATE(IF(AND(LEN(O971)&gt;=1,O971&lt;&gt;".",COUNTIF(O73:O$73,"*榮*")&gt;0),".",""),IF(O73="榮",$A972,""),IF(AND(LEN(O73)&gt;=2,ISNUMBER(SEARCH("榮",O73))),$A972&amp;"("&amp;SUBSTITUTE(REPLACE(O73,1,SEARCH("榮",O73)-1,""),"榮","")&amp;""&amp;")",""))</f>
        <v/>
      </c>
      <c r="P972" s="65" t="str">
        <f ca="1">CONCATENATE(IF(AND(LEN(P971)&gt;=1,P971&lt;&gt;".",COUNTIF(P73:P$73,"*榮*")&gt;0),".",""),IF(P73="榮",$A972,""),IF(AND(LEN(P73)&gt;=2,ISNUMBER(SEARCH("榮",P73))),$A972&amp;"("&amp;SUBSTITUTE(REPLACE(P73,1,SEARCH("榮",P73)-1,""),"榮","")&amp;""&amp;")",""))</f>
        <v/>
      </c>
      <c r="Q972" s="65" t="str">
        <f ca="1">CONCATENATE(IF(AND(LEN(Q971)&gt;=1,Q971&lt;&gt;".",COUNTIF(Q73:Q$73,"*榮*")&gt;0),".",""),IF(Q73="榮",$A972,""),IF(AND(LEN(Q73)&gt;=2,ISNUMBER(SEARCH("榮",Q73))),$A972&amp;"("&amp;SUBSTITUTE(REPLACE(Q73,1,SEARCH("榮",Q73)-1,""),"榮","")&amp;""&amp;")",""))</f>
        <v/>
      </c>
      <c r="R972" s="65" t="str">
        <f ca="1">CONCATENATE(IF(AND(LEN(R971)&gt;=1,R971&lt;&gt;".",COUNTIF(R73:R$73,"*榮*")&gt;0),".",""),IF(R73="榮",$A972,""),IF(AND(LEN(R73)&gt;=2,ISNUMBER(SEARCH("榮",R73))),$A972&amp;"("&amp;SUBSTITUTE(REPLACE(R73,1,SEARCH("榮",R73)-1,""),"榮","")&amp;""&amp;")",""))</f>
        <v/>
      </c>
      <c r="S972" s="65" t="str">
        <f ca="1">CONCATENATE(IF(AND(LEN(S971)&gt;=1,S971&lt;&gt;".",COUNTIF(S73:S$73,"*榮*")&gt;0),".",""),IF(S73="榮",$A972,""),IF(AND(LEN(S73)&gt;=2,ISNUMBER(SEARCH("榮",S73))),$A972&amp;"("&amp;SUBSTITUTE(REPLACE(S73,1,SEARCH("榮",S73)-1,""),"榮","")&amp;""&amp;")",""))</f>
        <v/>
      </c>
      <c r="T972" s="65" t="str">
        <f ca="1">CONCATENATE(IF(AND(LEN(T971)&gt;=1,T971&lt;&gt;".",COUNTIF(T73:T$73,"*榮*")&gt;0),".",""),IF(T73="榮",$A972,""),IF(AND(LEN(T73)&gt;=2,ISNUMBER(SEARCH("榮",T73))),$A972&amp;"("&amp;SUBSTITUTE(REPLACE(T73,1,SEARCH("榮",T73)-1,""),"榮","")&amp;""&amp;")",""))</f>
        <v/>
      </c>
      <c r="U972" s="65" t="str">
        <f ca="1">CONCATENATE(IF(AND(LEN(U971)&gt;=1,U971&lt;&gt;".",COUNTIF(U73:U$73,"*榮*")&gt;0),".",""),IF(U73="榮",$A972,""),IF(AND(LEN(U73)&gt;=2,ISNUMBER(SEARCH("榮",U73))),$A972&amp;"("&amp;SUBSTITUTE(REPLACE(U73,1,SEARCH("榮",U73)-1,""),"榮","")&amp;""&amp;")",""))</f>
        <v/>
      </c>
      <c r="V972" s="65" t="str">
        <f ca="1">CONCATENATE(IF(AND(LEN(V971)&gt;=1,V971&lt;&gt;".",COUNTIF(V73:V$73,"*榮*")&gt;0),".",""),IF(V73="榮",$A972,""),IF(AND(LEN(V73)&gt;=2,ISNUMBER(SEARCH("榮",V73))),$A972&amp;"("&amp;SUBSTITUTE(REPLACE(V73,1,SEARCH("榮",V73)-1,""),"榮","")&amp;""&amp;")",""))</f>
        <v/>
      </c>
      <c r="W972" s="65" t="str">
        <f ca="1">CONCATENATE(IF(AND(LEN(W971)&gt;=1,W971&lt;&gt;".",COUNTIF(W73:W$73,"*榮*")&gt;0),".",""),IF(W73="榮",$A972,""),IF(AND(LEN(W73)&gt;=2,ISNUMBER(SEARCH("榮",W73))),$A972&amp;"("&amp;SUBSTITUTE(REPLACE(W73,1,SEARCH("榮",W73)-1,""),"榮","")&amp;""&amp;")",""))</f>
        <v/>
      </c>
      <c r="X972" s="65" t="str">
        <f ca="1">CONCATENATE(IF(AND(LEN(X971)&gt;=1,X971&lt;&gt;".",COUNTIF(X73:X$73,"*榮*")&gt;0),".",""),IF(X73="榮",$A972,""),IF(AND(LEN(X73)&gt;=2,ISNUMBER(SEARCH("榮",X73))),$A972&amp;"("&amp;SUBSTITUTE(REPLACE(X73,1,SEARCH("榮",X73)-1,""),"榮","")&amp;""&amp;")",""))</f>
        <v/>
      </c>
      <c r="Y972" s="65" t="str">
        <f ca="1">CONCATENATE(IF(AND(LEN(Y971)&gt;=1,Y971&lt;&gt;".",COUNTIF(Y73:Y$73,"*榮*")&gt;0),".",""),IF(Y73="榮",$A972,""),IF(AND(LEN(Y73)&gt;=2,ISNUMBER(SEARCH("榮",Y73))),$A972&amp;"("&amp;SUBSTITUTE(REPLACE(Y73,1,SEARCH("榮",Y73)-1,""),"榮","")&amp;""&amp;")",""))</f>
        <v/>
      </c>
      <c r="Z972" s="65" t="str">
        <f ca="1">CONCATENATE(IF(AND(LEN(Z971)&gt;=1,Z971&lt;&gt;".",COUNTIF(Z73:Z$73,"*榮*")&gt;0),".",""),IF(Z73="榮",$A972,""),IF(AND(LEN(Z73)&gt;=2,ISNUMBER(SEARCH("榮",Z73))),$A972&amp;"("&amp;SUBSTITUTE(REPLACE(Z73,1,SEARCH("榮",Z73)-1,""),"榮","")&amp;""&amp;")",""))</f>
        <v/>
      </c>
      <c r="AA972" s="65" t="str">
        <f ca="1">CONCATENATE(IF(AND(LEN(AA971)&gt;=1,AA971&lt;&gt;".",COUNTIF(AA73:AA$73,"*榮*")&gt;0),".",""),IF(AA73="榮",$A972,""),IF(AND(LEN(AA73)&gt;=2,ISNUMBER(SEARCH("榮",AA73))),$A972&amp;"("&amp;SUBSTITUTE(REPLACE(AA73,1,SEARCH("榮",AA73)-1,""),"榮","")&amp;""&amp;")",""))</f>
        <v/>
      </c>
      <c r="AB972" s="65" t="str">
        <f ca="1">CONCATENATE(IF(AND(LEN(AB971)&gt;=1,AB971&lt;&gt;".",COUNTIF(AB73:AB$73,"*榮*")&gt;0),".",""),IF(AB73="榮",$A972,""),IF(AND(LEN(AB73)&gt;=2,ISNUMBER(SEARCH("榮",AB73))),$A972&amp;"("&amp;SUBSTITUTE(REPLACE(AB73,1,SEARCH("榮",AB73)-1,""),"榮","")&amp;""&amp;")",""))</f>
        <v/>
      </c>
      <c r="AC972" s="65" t="str">
        <f ca="1">CONCATENATE(IF(AND(LEN(AC971)&gt;=1,AC971&lt;&gt;".",COUNTIF(AC73:AC$73,"*榮*")&gt;0),".",""),IF(AC73="榮",$A972,""),IF(AND(LEN(AC73)&gt;=2,ISNUMBER(SEARCH("榮",AC73))),$A972&amp;"("&amp;SUBSTITUTE(REPLACE(AC73,1,SEARCH("榮",AC73)-1,""),"榮","")&amp;""&amp;")",""))</f>
        <v/>
      </c>
      <c r="AD972" s="65" t="str">
        <f ca="1">CONCATENATE(IF(AND(LEN(AD971)&gt;=1,AD971&lt;&gt;".",COUNTIF(AD73:AD$73,"*榮*")&gt;0),".",""),IF(AD73="榮",$A972,""),IF(AND(LEN(AD73)&gt;=2,ISNUMBER(SEARCH("榮",AD73))),$A972&amp;"("&amp;SUBSTITUTE(REPLACE(AD73,1,SEARCH("榮",AD73)-1,""),"榮","")&amp;""&amp;")",""))</f>
        <v/>
      </c>
      <c r="AE972" s="65" t="str">
        <f ca="1">CONCATENATE(IF(AND(LEN(AE971)&gt;=1,AE971&lt;&gt;".",COUNTIF(AE73:AE$73,"*榮*")&gt;0),".",""),IF(AE73="榮",$A972,""),IF(AND(LEN(AE73)&gt;=2,ISNUMBER(SEARCH("榮",AE73))),$A972&amp;"("&amp;SUBSTITUTE(REPLACE(AE73,1,SEARCH("榮",AE73)-1,""),"榮","")&amp;""&amp;")",""))</f>
        <v/>
      </c>
      <c r="AF972" s="65" t="str">
        <f ca="1">CONCATENATE(IF(AND(LEN(AF971)&gt;=1,AF971&lt;&gt;".",COUNTIF(AF73:AF$73,"*榮*")&gt;0),".",""),IF(AF73="榮",$A972,""),IF(AND(LEN(AF73)&gt;=2,ISNUMBER(SEARCH("榮",AF73))),$A972&amp;"("&amp;SUBSTITUTE(REPLACE(AF73,1,SEARCH("榮",AF73)-1,""),"榮","")&amp;""&amp;")",""))</f>
        <v/>
      </c>
      <c r="AG972" s="65" t="str">
        <f ca="1">CONCATENATE(IF(AND(LEN(AG971)&gt;=1,AG971&lt;&gt;".",COUNTIF(AG73:AG$73,"*榮*")&gt;0),".",""),IF(AG73="榮",$A972,""),IF(AND(LEN(AG73)&gt;=2,ISNUMBER(SEARCH("榮",AG73))),$A972&amp;"("&amp;SUBSTITUTE(REPLACE(AG73,1,SEARCH("榮",AG73)-1,""),"榮","")&amp;""&amp;")",""))</f>
        <v/>
      </c>
      <c r="AH972" s="65"/>
      <c r="AI972" s="65"/>
      <c r="AJ972" s="65"/>
    </row>
    <row r="973" spans="1:36">
      <c r="A973" s="65"/>
      <c r="B973" s="65"/>
      <c r="C973" s="65" t="str">
        <f ca="1">CONCATENATE(IF(AND(LEN(C972)&gt;=1,C972&lt;&gt;".",COUNTIF(C$73:C74,"*榮*")&gt;0),".",""),IF(C74="榮",$A973,""),IF(AND(LEN(C74)&gt;=2,ISNUMBER(SEARCH("榮",C74))),$A973&amp;"("&amp;SUBSTITUTE(REPLACE(C74,1,SEARCH("榮",C74)-1,""),"榮","")&amp;""&amp;")",""))</f>
        <v/>
      </c>
      <c r="D973" s="65" t="str">
        <f ca="1">CONCATENATE(IF(AND(LEN(D972)&gt;=1,D972&lt;&gt;".",COUNTIF(D$73:D74,"*榮*")&gt;0),".",""),IF(D74="榮",$A973,""),IF(AND(LEN(D74)&gt;=2,ISNUMBER(SEARCH("榮",D74))),$A973&amp;"("&amp;SUBSTITUTE(REPLACE(D74,1,SEARCH("榮",D74)-1,""),"榮","")&amp;""&amp;")",""))</f>
        <v/>
      </c>
      <c r="E973" s="65" t="str">
        <f ca="1">CONCATENATE(IF(AND(LEN(E972)&gt;=1,E972&lt;&gt;".",COUNTIF(E$73:E74,"*榮*")&gt;0),".",""),IF(E74="榮",$A973,""),IF(AND(LEN(E74)&gt;=2,ISNUMBER(SEARCH("榮",E74))),$A973&amp;"("&amp;SUBSTITUTE(REPLACE(E74,1,SEARCH("榮",E74)-1,""),"榮","")&amp;""&amp;")",""))</f>
        <v/>
      </c>
      <c r="F973" s="65" t="str">
        <f ca="1">CONCATENATE(IF(AND(LEN(F972)&gt;=1,F972&lt;&gt;".",COUNTIF(F$73:F74,"*榮*")&gt;0),".",""),IF(F74="榮",$A973,""),IF(AND(LEN(F74)&gt;=2,ISNUMBER(SEARCH("榮",F74))),$A973&amp;"("&amp;SUBSTITUTE(REPLACE(F74,1,SEARCH("榮",F74)-1,""),"榮","")&amp;""&amp;")",""))</f>
        <v/>
      </c>
      <c r="G973" s="65" t="str">
        <f ca="1">CONCATENATE(IF(AND(LEN(G972)&gt;=1,G972&lt;&gt;".",COUNTIF(G$73:G74,"*榮*")&gt;0),".",""),IF(G74="榮",$A973,""),IF(AND(LEN(G74)&gt;=2,ISNUMBER(SEARCH("榮",G74))),$A973&amp;"("&amp;SUBSTITUTE(REPLACE(G74,1,SEARCH("榮",G74)-1,""),"榮","")&amp;""&amp;")",""))</f>
        <v/>
      </c>
      <c r="H973" s="65" t="str">
        <f ca="1">CONCATENATE(IF(AND(LEN(H972)&gt;=1,H972&lt;&gt;".",COUNTIF(H$73:H74,"*榮*")&gt;0),".",""),IF(H74="榮",$A973,""),IF(AND(LEN(H74)&gt;=2,ISNUMBER(SEARCH("榮",H74))),$A973&amp;"("&amp;SUBSTITUTE(REPLACE(H74,1,SEARCH("榮",H74)-1,""),"榮","")&amp;""&amp;")",""))</f>
        <v/>
      </c>
      <c r="I973" s="65" t="str">
        <f ca="1">CONCATENATE(IF(AND(LEN(I972)&gt;=1,I972&lt;&gt;".",COUNTIF(I$73:I74,"*榮*")&gt;0),".",""),IF(I74="榮",$A973,""),IF(AND(LEN(I74)&gt;=2,ISNUMBER(SEARCH("榮",I74))),$A973&amp;"("&amp;SUBSTITUTE(REPLACE(I74,1,SEARCH("榮",I74)-1,""),"榮","")&amp;""&amp;")",""))</f>
        <v/>
      </c>
      <c r="J973" s="65" t="str">
        <f ca="1">CONCATENATE(IF(AND(LEN(J972)&gt;=1,J972&lt;&gt;".",COUNTIF(J$73:J74,"*榮*")&gt;0),".",""),IF(J74="榮",$A973,""),IF(AND(LEN(J74)&gt;=2,ISNUMBER(SEARCH("榮",J74))),$A973&amp;"("&amp;SUBSTITUTE(REPLACE(J74,1,SEARCH("榮",J74)-1,""),"榮","")&amp;""&amp;")",""))</f>
        <v/>
      </c>
      <c r="K973" s="65" t="str">
        <f ca="1">CONCATENATE(IF(AND(LEN(K972)&gt;=1,K972&lt;&gt;".",COUNTIF(K$73:K74,"*榮*")&gt;0),".",""),IF(K74="榮",$A973,""),IF(AND(LEN(K74)&gt;=2,ISNUMBER(SEARCH("榮",K74))),$A973&amp;"("&amp;SUBSTITUTE(REPLACE(K74,1,SEARCH("榮",K74)-1,""),"榮","")&amp;""&amp;")",""))</f>
        <v/>
      </c>
      <c r="L973" s="65" t="str">
        <f ca="1">CONCATENATE(IF(AND(LEN(L972)&gt;=1,L972&lt;&gt;".",COUNTIF(L$73:L74,"*榮*")&gt;0),".",""),IF(L74="榮",$A973,""),IF(AND(LEN(L74)&gt;=2,ISNUMBER(SEARCH("榮",L74))),$A973&amp;"("&amp;SUBSTITUTE(REPLACE(L74,1,SEARCH("榮",L74)-1,""),"榮","")&amp;""&amp;")",""))</f>
        <v/>
      </c>
      <c r="M973" s="65" t="str">
        <f ca="1">CONCATENATE(IF(AND(LEN(M972)&gt;=1,M972&lt;&gt;".",COUNTIF(M$73:M74,"*榮*")&gt;0),".",""),IF(M74="榮",$A973,""),IF(AND(LEN(M74)&gt;=2,ISNUMBER(SEARCH("榮",M74))),$A973&amp;"("&amp;SUBSTITUTE(REPLACE(M74,1,SEARCH("榮",M74)-1,""),"榮","")&amp;""&amp;")",""))</f>
        <v/>
      </c>
      <c r="N973" s="65" t="str">
        <f ca="1">CONCATENATE(IF(AND(LEN(N972)&gt;=1,N972&lt;&gt;".",COUNTIF(N$73:N74,"*榮*")&gt;0),".",""),IF(N74="榮",$A973,""),IF(AND(LEN(N74)&gt;=2,ISNUMBER(SEARCH("榮",N74))),$A973&amp;"("&amp;SUBSTITUTE(REPLACE(N74,1,SEARCH("榮",N74)-1,""),"榮","")&amp;""&amp;")",""))</f>
        <v/>
      </c>
      <c r="O973" s="65" t="str">
        <f ca="1">CONCATENATE(IF(AND(LEN(O972)&gt;=1,O972&lt;&gt;".",COUNTIF(O$73:O74,"*榮*")&gt;0),".",""),IF(O74="榮",$A973,""),IF(AND(LEN(O74)&gt;=2,ISNUMBER(SEARCH("榮",O74))),$A973&amp;"("&amp;SUBSTITUTE(REPLACE(O74,1,SEARCH("榮",O74)-1,""),"榮","")&amp;""&amp;")",""))</f>
        <v/>
      </c>
      <c r="P973" s="65" t="str">
        <f ca="1">CONCATENATE(IF(AND(LEN(P972)&gt;=1,P972&lt;&gt;".",COUNTIF(P$73:P74,"*榮*")&gt;0),".",""),IF(P74="榮",$A973,""),IF(AND(LEN(P74)&gt;=2,ISNUMBER(SEARCH("榮",P74))),$A973&amp;"("&amp;SUBSTITUTE(REPLACE(P74,1,SEARCH("榮",P74)-1,""),"榮","")&amp;""&amp;")",""))</f>
        <v/>
      </c>
      <c r="Q973" s="65" t="str">
        <f ca="1">CONCATENATE(IF(AND(LEN(Q972)&gt;=1,Q972&lt;&gt;".",COUNTIF(Q$73:Q74,"*榮*")&gt;0),".",""),IF(Q74="榮",$A973,""),IF(AND(LEN(Q74)&gt;=2,ISNUMBER(SEARCH("榮",Q74))),$A973&amp;"("&amp;SUBSTITUTE(REPLACE(Q74,1,SEARCH("榮",Q74)-1,""),"榮","")&amp;""&amp;")",""))</f>
        <v/>
      </c>
      <c r="R973" s="65" t="str">
        <f ca="1">CONCATENATE(IF(AND(LEN(R972)&gt;=1,R972&lt;&gt;".",COUNTIF(R$73:R74,"*榮*")&gt;0),".",""),IF(R74="榮",$A973,""),IF(AND(LEN(R74)&gt;=2,ISNUMBER(SEARCH("榮",R74))),$A973&amp;"("&amp;SUBSTITUTE(REPLACE(R74,1,SEARCH("榮",R74)-1,""),"榮","")&amp;""&amp;")",""))</f>
        <v/>
      </c>
      <c r="S973" s="65" t="str">
        <f ca="1">CONCATENATE(IF(AND(LEN(S972)&gt;=1,S972&lt;&gt;".",COUNTIF(S$73:S74,"*榮*")&gt;0),".",""),IF(S74="榮",$A973,""),IF(AND(LEN(S74)&gt;=2,ISNUMBER(SEARCH("榮",S74))),$A973&amp;"("&amp;SUBSTITUTE(REPLACE(S74,1,SEARCH("榮",S74)-1,""),"榮","")&amp;""&amp;")",""))</f>
        <v/>
      </c>
      <c r="T973" s="65" t="str">
        <f ca="1">CONCATENATE(IF(AND(LEN(T972)&gt;=1,T972&lt;&gt;".",COUNTIF(T$73:T74,"*榮*")&gt;0),".",""),IF(T74="榮",$A973,""),IF(AND(LEN(T74)&gt;=2,ISNUMBER(SEARCH("榮",T74))),$A973&amp;"("&amp;SUBSTITUTE(REPLACE(T74,1,SEARCH("榮",T74)-1,""),"榮","")&amp;""&amp;")",""))</f>
        <v/>
      </c>
      <c r="U973" s="65" t="str">
        <f ca="1">CONCATENATE(IF(AND(LEN(U972)&gt;=1,U972&lt;&gt;".",COUNTIF(U$73:U74,"*榮*")&gt;0),".",""),IF(U74="榮",$A973,""),IF(AND(LEN(U74)&gt;=2,ISNUMBER(SEARCH("榮",U74))),$A973&amp;"("&amp;SUBSTITUTE(REPLACE(U74,1,SEARCH("榮",U74)-1,""),"榮","")&amp;""&amp;")",""))</f>
        <v/>
      </c>
      <c r="V973" s="65" t="str">
        <f ca="1">CONCATENATE(IF(AND(LEN(V972)&gt;=1,V972&lt;&gt;".",COUNTIF(V$73:V74,"*榮*")&gt;0),".",""),IF(V74="榮",$A973,""),IF(AND(LEN(V74)&gt;=2,ISNUMBER(SEARCH("榮",V74))),$A973&amp;"("&amp;SUBSTITUTE(REPLACE(V74,1,SEARCH("榮",V74)-1,""),"榮","")&amp;""&amp;")",""))</f>
        <v/>
      </c>
      <c r="W973" s="65" t="str">
        <f ca="1">CONCATENATE(IF(AND(LEN(W972)&gt;=1,W972&lt;&gt;".",COUNTIF(W$73:W74,"*榮*")&gt;0),".",""),IF(W74="榮",$A973,""),IF(AND(LEN(W74)&gt;=2,ISNUMBER(SEARCH("榮",W74))),$A973&amp;"("&amp;SUBSTITUTE(REPLACE(W74,1,SEARCH("榮",W74)-1,""),"榮","")&amp;""&amp;")",""))</f>
        <v/>
      </c>
      <c r="X973" s="65" t="str">
        <f ca="1">CONCATENATE(IF(AND(LEN(X972)&gt;=1,X972&lt;&gt;".",COUNTIF(X$73:X74,"*榮*")&gt;0),".",""),IF(X74="榮",$A973,""),IF(AND(LEN(X74)&gt;=2,ISNUMBER(SEARCH("榮",X74))),$A973&amp;"("&amp;SUBSTITUTE(REPLACE(X74,1,SEARCH("榮",X74)-1,""),"榮","")&amp;""&amp;")",""))</f>
        <v/>
      </c>
      <c r="Y973" s="65" t="str">
        <f ca="1">CONCATENATE(IF(AND(LEN(Y972)&gt;=1,Y972&lt;&gt;".",COUNTIF(Y$73:Y74,"*榮*")&gt;0),".",""),IF(Y74="榮",$A973,""),IF(AND(LEN(Y74)&gt;=2,ISNUMBER(SEARCH("榮",Y74))),$A973&amp;"("&amp;SUBSTITUTE(REPLACE(Y74,1,SEARCH("榮",Y74)-1,""),"榮","")&amp;""&amp;")",""))</f>
        <v/>
      </c>
      <c r="Z973" s="65" t="str">
        <f ca="1">CONCATENATE(IF(AND(LEN(Z972)&gt;=1,Z972&lt;&gt;".",COUNTIF(Z$73:Z74,"*榮*")&gt;0),".",""),IF(Z74="榮",$A973,""),IF(AND(LEN(Z74)&gt;=2,ISNUMBER(SEARCH("榮",Z74))),$A973&amp;"("&amp;SUBSTITUTE(REPLACE(Z74,1,SEARCH("榮",Z74)-1,""),"榮","")&amp;""&amp;")",""))</f>
        <v/>
      </c>
      <c r="AA973" s="65" t="str">
        <f ca="1">CONCATENATE(IF(AND(LEN(AA972)&gt;=1,AA972&lt;&gt;".",COUNTIF(AA$73:AA74,"*榮*")&gt;0),".",""),IF(AA74="榮",$A973,""),IF(AND(LEN(AA74)&gt;=2,ISNUMBER(SEARCH("榮",AA74))),$A973&amp;"("&amp;SUBSTITUTE(REPLACE(AA74,1,SEARCH("榮",AA74)-1,""),"榮","")&amp;""&amp;")",""))</f>
        <v/>
      </c>
      <c r="AB973" s="65" t="str">
        <f ca="1">CONCATENATE(IF(AND(LEN(AB972)&gt;=1,AB972&lt;&gt;".",COUNTIF(AB$73:AB74,"*榮*")&gt;0),".",""),IF(AB74="榮",$A973,""),IF(AND(LEN(AB74)&gt;=2,ISNUMBER(SEARCH("榮",AB74))),$A973&amp;"("&amp;SUBSTITUTE(REPLACE(AB74,1,SEARCH("榮",AB74)-1,""),"榮","")&amp;""&amp;")",""))</f>
        <v/>
      </c>
      <c r="AC973" s="65" t="str">
        <f ca="1">CONCATENATE(IF(AND(LEN(AC972)&gt;=1,AC972&lt;&gt;".",COUNTIF(AC$73:AC74,"*榮*")&gt;0),".",""),IF(AC74="榮",$A973,""),IF(AND(LEN(AC74)&gt;=2,ISNUMBER(SEARCH("榮",AC74))),$A973&amp;"("&amp;SUBSTITUTE(REPLACE(AC74,1,SEARCH("榮",AC74)-1,""),"榮","")&amp;""&amp;")",""))</f>
        <v/>
      </c>
      <c r="AD973" s="65" t="str">
        <f ca="1">CONCATENATE(IF(AND(LEN(AD972)&gt;=1,AD972&lt;&gt;".",COUNTIF(AD$73:AD74,"*榮*")&gt;0),".",""),IF(AD74="榮",$A973,""),IF(AND(LEN(AD74)&gt;=2,ISNUMBER(SEARCH("榮",AD74))),$A973&amp;"("&amp;SUBSTITUTE(REPLACE(AD74,1,SEARCH("榮",AD74)-1,""),"榮","")&amp;""&amp;")",""))</f>
        <v/>
      </c>
      <c r="AE973" s="65" t="str">
        <f ca="1">CONCATENATE(IF(AND(LEN(AE972)&gt;=1,AE972&lt;&gt;".",COUNTIF(AE$73:AE74,"*榮*")&gt;0),".",""),IF(AE74="榮",$A973,""),IF(AND(LEN(AE74)&gt;=2,ISNUMBER(SEARCH("榮",AE74))),$A973&amp;"("&amp;SUBSTITUTE(REPLACE(AE74,1,SEARCH("榮",AE74)-1,""),"榮","")&amp;""&amp;")",""))</f>
        <v/>
      </c>
      <c r="AF973" s="65" t="str">
        <f ca="1">CONCATENATE(IF(AND(LEN(AF972)&gt;=1,AF972&lt;&gt;".",COUNTIF(AF$73:AF74,"*榮*")&gt;0),".",""),IF(AF74="榮",$A973,""),IF(AND(LEN(AF74)&gt;=2,ISNUMBER(SEARCH("榮",AF74))),$A973&amp;"("&amp;SUBSTITUTE(REPLACE(AF74,1,SEARCH("榮",AF74)-1,""),"榮","")&amp;""&amp;")",""))</f>
        <v/>
      </c>
      <c r="AG973" s="65" t="str">
        <f ca="1">CONCATENATE(IF(AND(LEN(AG972)&gt;=1,AG972&lt;&gt;".",COUNTIF(AG$73:AG74,"*榮*")&gt;0),".",""),IF(AG74="榮",$A973,""),IF(AND(LEN(AG74)&gt;=2,ISNUMBER(SEARCH("榮",AG74))),$A973&amp;"("&amp;SUBSTITUTE(REPLACE(AG74,1,SEARCH("榮",AG74)-1,""),"榮","")&amp;""&amp;")",""))</f>
        <v/>
      </c>
      <c r="AH973" s="65"/>
      <c r="AI973" s="65"/>
      <c r="AJ973" s="65"/>
    </row>
    <row r="974" spans="1:36">
      <c r="A974" s="65"/>
      <c r="B974" s="65"/>
      <c r="C974" s="65" t="str">
        <f ca="1">CONCATENATE(IF(AND(LEN(C973)&gt;=1,C973&lt;&gt;".",COUNTIF(C$73:C75,"*榮*")&gt;0),".",""),IF(C75="榮",$A974,""),IF(AND(LEN(C75)&gt;=2,ISNUMBER(SEARCH("榮",C75))),$A974&amp;"("&amp;SUBSTITUTE(REPLACE(C75,1,SEARCH("榮",C75)-1,""),"榮","")&amp;""&amp;")",""))</f>
        <v/>
      </c>
      <c r="D974" s="65" t="str">
        <f ca="1">CONCATENATE(IF(AND(LEN(D973)&gt;=1,D973&lt;&gt;".",COUNTIF(D$73:D75,"*榮*")&gt;0),".",""),IF(D75="榮",$A974,""),IF(AND(LEN(D75)&gt;=2,ISNUMBER(SEARCH("榮",D75))),$A974&amp;"("&amp;SUBSTITUTE(REPLACE(D75,1,SEARCH("榮",D75)-1,""),"榮","")&amp;""&amp;")",""))</f>
        <v/>
      </c>
      <c r="E974" s="65" t="str">
        <f ca="1">CONCATENATE(IF(AND(LEN(E973)&gt;=1,E973&lt;&gt;".",COUNTIF(E$73:E75,"*榮*")&gt;0),".",""),IF(E75="榮",$A974,""),IF(AND(LEN(E75)&gt;=2,ISNUMBER(SEARCH("榮",E75))),$A974&amp;"("&amp;SUBSTITUTE(REPLACE(E75,1,SEARCH("榮",E75)-1,""),"榮","")&amp;""&amp;")",""))</f>
        <v/>
      </c>
      <c r="F974" s="65" t="str">
        <f ca="1">CONCATENATE(IF(AND(LEN(F973)&gt;=1,F973&lt;&gt;".",COUNTIF(F$73:F75,"*榮*")&gt;0),".",""),IF(F75="榮",$A974,""),IF(AND(LEN(F75)&gt;=2,ISNUMBER(SEARCH("榮",F75))),$A974&amp;"("&amp;SUBSTITUTE(REPLACE(F75,1,SEARCH("榮",F75)-1,""),"榮","")&amp;""&amp;")",""))</f>
        <v/>
      </c>
      <c r="G974" s="65" t="str">
        <f ca="1">CONCATENATE(IF(AND(LEN(G973)&gt;=1,G973&lt;&gt;".",COUNTIF(G$73:G75,"*榮*")&gt;0),".",""),IF(G75="榮",$A974,""),IF(AND(LEN(G75)&gt;=2,ISNUMBER(SEARCH("榮",G75))),$A974&amp;"("&amp;SUBSTITUTE(REPLACE(G75,1,SEARCH("榮",G75)-1,""),"榮","")&amp;""&amp;")",""))</f>
        <v/>
      </c>
      <c r="H974" s="65" t="str">
        <f ca="1">CONCATENATE(IF(AND(LEN(H973)&gt;=1,H973&lt;&gt;".",COUNTIF(H$73:H75,"*榮*")&gt;0),".",""),IF(H75="榮",$A974,""),IF(AND(LEN(H75)&gt;=2,ISNUMBER(SEARCH("榮",H75))),$A974&amp;"("&amp;SUBSTITUTE(REPLACE(H75,1,SEARCH("榮",H75)-1,""),"榮","")&amp;""&amp;")",""))</f>
        <v/>
      </c>
      <c r="I974" s="65" t="str">
        <f ca="1">CONCATENATE(IF(AND(LEN(I973)&gt;=1,I973&lt;&gt;".",COUNTIF(I$73:I75,"*榮*")&gt;0),".",""),IF(I75="榮",$A974,""),IF(AND(LEN(I75)&gt;=2,ISNUMBER(SEARCH("榮",I75))),$A974&amp;"("&amp;SUBSTITUTE(REPLACE(I75,1,SEARCH("榮",I75)-1,""),"榮","")&amp;""&amp;")",""))</f>
        <v/>
      </c>
      <c r="J974" s="65" t="str">
        <f ca="1">CONCATENATE(IF(AND(LEN(J973)&gt;=1,J973&lt;&gt;".",COUNTIF(J$73:J75,"*榮*")&gt;0),".",""),IF(J75="榮",$A974,""),IF(AND(LEN(J75)&gt;=2,ISNUMBER(SEARCH("榮",J75))),$A974&amp;"("&amp;SUBSTITUTE(REPLACE(J75,1,SEARCH("榮",J75)-1,""),"榮","")&amp;""&amp;")",""))</f>
        <v/>
      </c>
      <c r="K974" s="65" t="str">
        <f ca="1">CONCATENATE(IF(AND(LEN(K973)&gt;=1,K973&lt;&gt;".",COUNTIF(K$73:K75,"*榮*")&gt;0),".",""),IF(K75="榮",$A974,""),IF(AND(LEN(K75)&gt;=2,ISNUMBER(SEARCH("榮",K75))),$A974&amp;"("&amp;SUBSTITUTE(REPLACE(K75,1,SEARCH("榮",K75)-1,""),"榮","")&amp;""&amp;")",""))</f>
        <v/>
      </c>
      <c r="L974" s="65" t="str">
        <f ca="1">CONCATENATE(IF(AND(LEN(L973)&gt;=1,L973&lt;&gt;".",COUNTIF(L$73:L75,"*榮*")&gt;0),".",""),IF(L75="榮",$A974,""),IF(AND(LEN(L75)&gt;=2,ISNUMBER(SEARCH("榮",L75))),$A974&amp;"("&amp;SUBSTITUTE(REPLACE(L75,1,SEARCH("榮",L75)-1,""),"榮","")&amp;""&amp;")",""))</f>
        <v/>
      </c>
      <c r="M974" s="65" t="str">
        <f ca="1">CONCATENATE(IF(AND(LEN(M973)&gt;=1,M973&lt;&gt;".",COUNTIF(M$73:M75,"*榮*")&gt;0),".",""),IF(M75="榮",$A974,""),IF(AND(LEN(M75)&gt;=2,ISNUMBER(SEARCH("榮",M75))),$A974&amp;"("&amp;SUBSTITUTE(REPLACE(M75,1,SEARCH("榮",M75)-1,""),"榮","")&amp;""&amp;")",""))</f>
        <v/>
      </c>
      <c r="N974" s="65" t="str">
        <f ca="1">CONCATENATE(IF(AND(LEN(N973)&gt;=1,N973&lt;&gt;".",COUNTIF(N$73:N75,"*榮*")&gt;0),".",""),IF(N75="榮",$A974,""),IF(AND(LEN(N75)&gt;=2,ISNUMBER(SEARCH("榮",N75))),$A974&amp;"("&amp;SUBSTITUTE(REPLACE(N75,1,SEARCH("榮",N75)-1,""),"榮","")&amp;""&amp;")",""))</f>
        <v/>
      </c>
      <c r="O974" s="65" t="str">
        <f ca="1">CONCATENATE(IF(AND(LEN(O973)&gt;=1,O973&lt;&gt;".",COUNTIF(O$73:O75,"*榮*")&gt;0),".",""),IF(O75="榮",$A974,""),IF(AND(LEN(O75)&gt;=2,ISNUMBER(SEARCH("榮",O75))),$A974&amp;"("&amp;SUBSTITUTE(REPLACE(O75,1,SEARCH("榮",O75)-1,""),"榮","")&amp;""&amp;")",""))</f>
        <v/>
      </c>
      <c r="P974" s="65" t="str">
        <f ca="1">CONCATENATE(IF(AND(LEN(P973)&gt;=1,P973&lt;&gt;".",COUNTIF(P$73:P75,"*榮*")&gt;0),".",""),IF(P75="榮",$A974,""),IF(AND(LEN(P75)&gt;=2,ISNUMBER(SEARCH("榮",P75))),$A974&amp;"("&amp;SUBSTITUTE(REPLACE(P75,1,SEARCH("榮",P75)-1,""),"榮","")&amp;""&amp;")",""))</f>
        <v/>
      </c>
      <c r="Q974" s="65" t="str">
        <f ca="1">CONCATENATE(IF(AND(LEN(Q973)&gt;=1,Q973&lt;&gt;".",COUNTIF(Q$73:Q75,"*榮*")&gt;0),".",""),IF(Q75="榮",$A974,""),IF(AND(LEN(Q75)&gt;=2,ISNUMBER(SEARCH("榮",Q75))),$A974&amp;"("&amp;SUBSTITUTE(REPLACE(Q75,1,SEARCH("榮",Q75)-1,""),"榮","")&amp;""&amp;")",""))</f>
        <v/>
      </c>
      <c r="R974" s="65" t="str">
        <f ca="1">CONCATENATE(IF(AND(LEN(R973)&gt;=1,R973&lt;&gt;".",COUNTIF(R$73:R75,"*榮*")&gt;0),".",""),IF(R75="榮",$A974,""),IF(AND(LEN(R75)&gt;=2,ISNUMBER(SEARCH("榮",R75))),$A974&amp;"("&amp;SUBSTITUTE(REPLACE(R75,1,SEARCH("榮",R75)-1,""),"榮","")&amp;""&amp;")",""))</f>
        <v/>
      </c>
      <c r="S974" s="65" t="str">
        <f ca="1">CONCATENATE(IF(AND(LEN(S973)&gt;=1,S973&lt;&gt;".",COUNTIF(S$73:S75,"*榮*")&gt;0),".",""),IF(S75="榮",$A974,""),IF(AND(LEN(S75)&gt;=2,ISNUMBER(SEARCH("榮",S75))),$A974&amp;"("&amp;SUBSTITUTE(REPLACE(S75,1,SEARCH("榮",S75)-1,""),"榮","")&amp;""&amp;")",""))</f>
        <v/>
      </c>
      <c r="T974" s="65" t="str">
        <f ca="1">CONCATENATE(IF(AND(LEN(T973)&gt;=1,T973&lt;&gt;".",COUNTIF(T$73:T75,"*榮*")&gt;0),".",""),IF(T75="榮",$A974,""),IF(AND(LEN(T75)&gt;=2,ISNUMBER(SEARCH("榮",T75))),$A974&amp;"("&amp;SUBSTITUTE(REPLACE(T75,1,SEARCH("榮",T75)-1,""),"榮","")&amp;""&amp;")",""))</f>
        <v/>
      </c>
      <c r="U974" s="65" t="str">
        <f ca="1">CONCATENATE(IF(AND(LEN(U973)&gt;=1,U973&lt;&gt;".",COUNTIF(U$73:U75,"*榮*")&gt;0),".",""),IF(U75="榮",$A974,""),IF(AND(LEN(U75)&gt;=2,ISNUMBER(SEARCH("榮",U75))),$A974&amp;"("&amp;SUBSTITUTE(REPLACE(U75,1,SEARCH("榮",U75)-1,""),"榮","")&amp;""&amp;")",""))</f>
        <v/>
      </c>
      <c r="V974" s="65" t="str">
        <f ca="1">CONCATENATE(IF(AND(LEN(V973)&gt;=1,V973&lt;&gt;".",COUNTIF(V$73:V75,"*榮*")&gt;0),".",""),IF(V75="榮",$A974,""),IF(AND(LEN(V75)&gt;=2,ISNUMBER(SEARCH("榮",V75))),$A974&amp;"("&amp;SUBSTITUTE(REPLACE(V75,1,SEARCH("榮",V75)-1,""),"榮","")&amp;""&amp;")",""))</f>
        <v/>
      </c>
      <c r="W974" s="65" t="str">
        <f ca="1">CONCATENATE(IF(AND(LEN(W973)&gt;=1,W973&lt;&gt;".",COUNTIF(W$73:W75,"*榮*")&gt;0),".",""),IF(W75="榮",$A974,""),IF(AND(LEN(W75)&gt;=2,ISNUMBER(SEARCH("榮",W75))),$A974&amp;"("&amp;SUBSTITUTE(REPLACE(W75,1,SEARCH("榮",W75)-1,""),"榮","")&amp;""&amp;")",""))</f>
        <v/>
      </c>
      <c r="X974" s="65" t="str">
        <f ca="1">CONCATENATE(IF(AND(LEN(X973)&gt;=1,X973&lt;&gt;".",COUNTIF(X$73:X75,"*榮*")&gt;0),".",""),IF(X75="榮",$A974,""),IF(AND(LEN(X75)&gt;=2,ISNUMBER(SEARCH("榮",X75))),$A974&amp;"("&amp;SUBSTITUTE(REPLACE(X75,1,SEARCH("榮",X75)-1,""),"榮","")&amp;""&amp;")",""))</f>
        <v/>
      </c>
      <c r="Y974" s="65" t="str">
        <f ca="1">CONCATENATE(IF(AND(LEN(Y973)&gt;=1,Y973&lt;&gt;".",COUNTIF(Y$73:Y75,"*榮*")&gt;0),".",""),IF(Y75="榮",$A974,""),IF(AND(LEN(Y75)&gt;=2,ISNUMBER(SEARCH("榮",Y75))),$A974&amp;"("&amp;SUBSTITUTE(REPLACE(Y75,1,SEARCH("榮",Y75)-1,""),"榮","")&amp;""&amp;")",""))</f>
        <v/>
      </c>
      <c r="Z974" s="65" t="str">
        <f ca="1">CONCATENATE(IF(AND(LEN(Z973)&gt;=1,Z973&lt;&gt;".",COUNTIF(Z$73:Z75,"*榮*")&gt;0),".",""),IF(Z75="榮",$A974,""),IF(AND(LEN(Z75)&gt;=2,ISNUMBER(SEARCH("榮",Z75))),$A974&amp;"("&amp;SUBSTITUTE(REPLACE(Z75,1,SEARCH("榮",Z75)-1,""),"榮","")&amp;""&amp;")",""))</f>
        <v/>
      </c>
      <c r="AA974" s="65" t="str">
        <f ca="1">CONCATENATE(IF(AND(LEN(AA973)&gt;=1,AA973&lt;&gt;".",COUNTIF(AA$73:AA75,"*榮*")&gt;0),".",""),IF(AA75="榮",$A974,""),IF(AND(LEN(AA75)&gt;=2,ISNUMBER(SEARCH("榮",AA75))),$A974&amp;"("&amp;SUBSTITUTE(REPLACE(AA75,1,SEARCH("榮",AA75)-1,""),"榮","")&amp;""&amp;")",""))</f>
        <v/>
      </c>
      <c r="AB974" s="65" t="str">
        <f ca="1">CONCATENATE(IF(AND(LEN(AB973)&gt;=1,AB973&lt;&gt;".",COUNTIF(AB$73:AB75,"*榮*")&gt;0),".",""),IF(AB75="榮",$A974,""),IF(AND(LEN(AB75)&gt;=2,ISNUMBER(SEARCH("榮",AB75))),$A974&amp;"("&amp;SUBSTITUTE(REPLACE(AB75,1,SEARCH("榮",AB75)-1,""),"榮","")&amp;""&amp;")",""))</f>
        <v/>
      </c>
      <c r="AC974" s="65" t="str">
        <f ca="1">CONCATENATE(IF(AND(LEN(AC973)&gt;=1,AC973&lt;&gt;".",COUNTIF(AC$73:AC75,"*榮*")&gt;0),".",""),IF(AC75="榮",$A974,""),IF(AND(LEN(AC75)&gt;=2,ISNUMBER(SEARCH("榮",AC75))),$A974&amp;"("&amp;SUBSTITUTE(REPLACE(AC75,1,SEARCH("榮",AC75)-1,""),"榮","")&amp;""&amp;")",""))</f>
        <v/>
      </c>
      <c r="AD974" s="65" t="str">
        <f ca="1">CONCATENATE(IF(AND(LEN(AD973)&gt;=1,AD973&lt;&gt;".",COUNTIF(AD$73:AD75,"*榮*")&gt;0),".",""),IF(AD75="榮",$A974,""),IF(AND(LEN(AD75)&gt;=2,ISNUMBER(SEARCH("榮",AD75))),$A974&amp;"("&amp;SUBSTITUTE(REPLACE(AD75,1,SEARCH("榮",AD75)-1,""),"榮","")&amp;""&amp;")",""))</f>
        <v/>
      </c>
      <c r="AE974" s="65" t="str">
        <f ca="1">CONCATENATE(IF(AND(LEN(AE973)&gt;=1,AE973&lt;&gt;".",COUNTIF(AE$73:AE75,"*榮*")&gt;0),".",""),IF(AE75="榮",$A974,""),IF(AND(LEN(AE75)&gt;=2,ISNUMBER(SEARCH("榮",AE75))),$A974&amp;"("&amp;SUBSTITUTE(REPLACE(AE75,1,SEARCH("榮",AE75)-1,""),"榮","")&amp;""&amp;")",""))</f>
        <v/>
      </c>
      <c r="AF974" s="65" t="str">
        <f ca="1">CONCATENATE(IF(AND(LEN(AF973)&gt;=1,AF973&lt;&gt;".",COUNTIF(AF$73:AF75,"*榮*")&gt;0),".",""),IF(AF75="榮",$A974,""),IF(AND(LEN(AF75)&gt;=2,ISNUMBER(SEARCH("榮",AF75))),$A974&amp;"("&amp;SUBSTITUTE(REPLACE(AF75,1,SEARCH("榮",AF75)-1,""),"榮","")&amp;""&amp;")",""))</f>
        <v/>
      </c>
      <c r="AG974" s="65" t="str">
        <f ca="1">CONCATENATE(IF(AND(LEN(AG973)&gt;=1,AG973&lt;&gt;".",COUNTIF(AG$73:AG75,"*榮*")&gt;0),".",""),IF(AG75="榮",$A974,""),IF(AND(LEN(AG75)&gt;=2,ISNUMBER(SEARCH("榮",AG75))),$A974&amp;"("&amp;SUBSTITUTE(REPLACE(AG75,1,SEARCH("榮",AG75)-1,""),"榮","")&amp;""&amp;")",""))</f>
        <v/>
      </c>
      <c r="AH974" s="65"/>
      <c r="AI974" s="65"/>
      <c r="AJ974" s="65"/>
    </row>
    <row r="975" spans="1:36">
      <c r="A975" s="65"/>
      <c r="B975" s="65"/>
      <c r="C975" s="65" t="str">
        <f ca="1">CONCATENATE(IF(AND(LEN(C974)&gt;=1,C974&lt;&gt;".",COUNTIF(C$73:C76,"*榮*")&gt;0),".",""),IF(C76="榮",$A975,""),IF(AND(LEN(C76)&gt;=2,ISNUMBER(SEARCH("榮",C76))),$A975&amp;"("&amp;SUBSTITUTE(REPLACE(C76,1,SEARCH("榮",C76)-1,""),"榮","")&amp;""&amp;")",""))</f>
        <v/>
      </c>
      <c r="D975" s="65" t="str">
        <f ca="1">CONCATENATE(IF(AND(LEN(D974)&gt;=1,D974&lt;&gt;".",COUNTIF(D$73:D76,"*榮*")&gt;0),".",""),IF(D76="榮",$A975,""),IF(AND(LEN(D76)&gt;=2,ISNUMBER(SEARCH("榮",D76))),$A975&amp;"("&amp;SUBSTITUTE(REPLACE(D76,1,SEARCH("榮",D76)-1,""),"榮","")&amp;""&amp;")",""))</f>
        <v/>
      </c>
      <c r="E975" s="65" t="str">
        <f ca="1">CONCATENATE(IF(AND(LEN(E974)&gt;=1,E974&lt;&gt;".",COUNTIF(E$73:E76,"*榮*")&gt;0),".",""),IF(E76="榮",$A975,""),IF(AND(LEN(E76)&gt;=2,ISNUMBER(SEARCH("榮",E76))),$A975&amp;"("&amp;SUBSTITUTE(REPLACE(E76,1,SEARCH("榮",E76)-1,""),"榮","")&amp;""&amp;")",""))</f>
        <v/>
      </c>
      <c r="F975" s="65" t="str">
        <f ca="1">CONCATENATE(IF(AND(LEN(F974)&gt;=1,F974&lt;&gt;".",COUNTIF(F$73:F76,"*榮*")&gt;0),".",""),IF(F76="榮",$A975,""),IF(AND(LEN(F76)&gt;=2,ISNUMBER(SEARCH("榮",F76))),$A975&amp;"("&amp;SUBSTITUTE(REPLACE(F76,1,SEARCH("榮",F76)-1,""),"榮","")&amp;""&amp;")",""))</f>
        <v/>
      </c>
      <c r="G975" s="65" t="str">
        <f ca="1">CONCATENATE(IF(AND(LEN(G974)&gt;=1,G974&lt;&gt;".",COUNTIF(G$73:G76,"*榮*")&gt;0),".",""),IF(G76="榮",$A975,""),IF(AND(LEN(G76)&gt;=2,ISNUMBER(SEARCH("榮",G76))),$A975&amp;"("&amp;SUBSTITUTE(REPLACE(G76,1,SEARCH("榮",G76)-1,""),"榮","")&amp;""&amp;")",""))</f>
        <v/>
      </c>
      <c r="H975" s="65" t="str">
        <f ca="1">CONCATENATE(IF(AND(LEN(H974)&gt;=1,H974&lt;&gt;".",COUNTIF(H$73:H76,"*榮*")&gt;0),".",""),IF(H76="榮",$A975,""),IF(AND(LEN(H76)&gt;=2,ISNUMBER(SEARCH("榮",H76))),$A975&amp;"("&amp;SUBSTITUTE(REPLACE(H76,1,SEARCH("榮",H76)-1,""),"榮","")&amp;""&amp;")",""))</f>
        <v/>
      </c>
      <c r="I975" s="65" t="str">
        <f ca="1">CONCATENATE(IF(AND(LEN(I974)&gt;=1,I974&lt;&gt;".",COUNTIF(I$73:I76,"*榮*")&gt;0),".",""),IF(I76="榮",$A975,""),IF(AND(LEN(I76)&gt;=2,ISNUMBER(SEARCH("榮",I76))),$A975&amp;"("&amp;SUBSTITUTE(REPLACE(I76,1,SEARCH("榮",I76)-1,""),"榮","")&amp;""&amp;")",""))</f>
        <v/>
      </c>
      <c r="J975" s="65" t="str">
        <f ca="1">CONCATENATE(IF(AND(LEN(J974)&gt;=1,J974&lt;&gt;".",COUNTIF(J$73:J76,"*榮*")&gt;0),".",""),IF(J76="榮",$A975,""),IF(AND(LEN(J76)&gt;=2,ISNUMBER(SEARCH("榮",J76))),$A975&amp;"("&amp;SUBSTITUTE(REPLACE(J76,1,SEARCH("榮",J76)-1,""),"榮","")&amp;""&amp;")",""))</f>
        <v/>
      </c>
      <c r="K975" s="65" t="str">
        <f ca="1">CONCATENATE(IF(AND(LEN(K974)&gt;=1,K974&lt;&gt;".",COUNTIF(K$73:K76,"*榮*")&gt;0),".",""),IF(K76="榮",$A975,""),IF(AND(LEN(K76)&gt;=2,ISNUMBER(SEARCH("榮",K76))),$A975&amp;"("&amp;SUBSTITUTE(REPLACE(K76,1,SEARCH("榮",K76)-1,""),"榮","")&amp;""&amp;")",""))</f>
        <v/>
      </c>
      <c r="L975" s="65" t="str">
        <f ca="1">CONCATENATE(IF(AND(LEN(L974)&gt;=1,L974&lt;&gt;".",COUNTIF(L$73:L76,"*榮*")&gt;0),".",""),IF(L76="榮",$A975,""),IF(AND(LEN(L76)&gt;=2,ISNUMBER(SEARCH("榮",L76))),$A975&amp;"("&amp;SUBSTITUTE(REPLACE(L76,1,SEARCH("榮",L76)-1,""),"榮","")&amp;""&amp;")",""))</f>
        <v/>
      </c>
      <c r="M975" s="65" t="str">
        <f ca="1">CONCATENATE(IF(AND(LEN(M974)&gt;=1,M974&lt;&gt;".",COUNTIF(M$73:M76,"*榮*")&gt;0),".",""),IF(M76="榮",$A975,""),IF(AND(LEN(M76)&gt;=2,ISNUMBER(SEARCH("榮",M76))),$A975&amp;"("&amp;SUBSTITUTE(REPLACE(M76,1,SEARCH("榮",M76)-1,""),"榮","")&amp;""&amp;")",""))</f>
        <v/>
      </c>
      <c r="N975" s="65" t="str">
        <f ca="1">CONCATENATE(IF(AND(LEN(N974)&gt;=1,N974&lt;&gt;".",COUNTIF(N$73:N76,"*榮*")&gt;0),".",""),IF(N76="榮",$A975,""),IF(AND(LEN(N76)&gt;=2,ISNUMBER(SEARCH("榮",N76))),$A975&amp;"("&amp;SUBSTITUTE(REPLACE(N76,1,SEARCH("榮",N76)-1,""),"榮","")&amp;""&amp;")",""))</f>
        <v/>
      </c>
      <c r="O975" s="65" t="str">
        <f ca="1">CONCATENATE(IF(AND(LEN(O974)&gt;=1,O974&lt;&gt;".",COUNTIF(O$73:O76,"*榮*")&gt;0),".",""),IF(O76="榮",$A975,""),IF(AND(LEN(O76)&gt;=2,ISNUMBER(SEARCH("榮",O76))),$A975&amp;"("&amp;SUBSTITUTE(REPLACE(O76,1,SEARCH("榮",O76)-1,""),"榮","")&amp;""&amp;")",""))</f>
        <v/>
      </c>
      <c r="P975" s="65" t="str">
        <f ca="1">CONCATENATE(IF(AND(LEN(P974)&gt;=1,P974&lt;&gt;".",COUNTIF(P$73:P76,"*榮*")&gt;0),".",""),IF(P76="榮",$A975,""),IF(AND(LEN(P76)&gt;=2,ISNUMBER(SEARCH("榮",P76))),$A975&amp;"("&amp;SUBSTITUTE(REPLACE(P76,1,SEARCH("榮",P76)-1,""),"榮","")&amp;""&amp;")",""))</f>
        <v/>
      </c>
      <c r="Q975" s="65" t="str">
        <f ca="1">CONCATENATE(IF(AND(LEN(Q974)&gt;=1,Q974&lt;&gt;".",COUNTIF(Q$73:Q76,"*榮*")&gt;0),".",""),IF(Q76="榮",$A975,""),IF(AND(LEN(Q76)&gt;=2,ISNUMBER(SEARCH("榮",Q76))),$A975&amp;"("&amp;SUBSTITUTE(REPLACE(Q76,1,SEARCH("榮",Q76)-1,""),"榮","")&amp;""&amp;")",""))</f>
        <v/>
      </c>
      <c r="R975" s="65" t="str">
        <f ca="1">CONCATENATE(IF(AND(LEN(R974)&gt;=1,R974&lt;&gt;".",COUNTIF(R$73:R76,"*榮*")&gt;0),".",""),IF(R76="榮",$A975,""),IF(AND(LEN(R76)&gt;=2,ISNUMBER(SEARCH("榮",R76))),$A975&amp;"("&amp;SUBSTITUTE(REPLACE(R76,1,SEARCH("榮",R76)-1,""),"榮","")&amp;""&amp;")",""))</f>
        <v/>
      </c>
      <c r="S975" s="65" t="str">
        <f ca="1">CONCATENATE(IF(AND(LEN(S974)&gt;=1,S974&lt;&gt;".",COUNTIF(S$73:S76,"*榮*")&gt;0),".",""),IF(S76="榮",$A975,""),IF(AND(LEN(S76)&gt;=2,ISNUMBER(SEARCH("榮",S76))),$A975&amp;"("&amp;SUBSTITUTE(REPLACE(S76,1,SEARCH("榮",S76)-1,""),"榮","")&amp;""&amp;")",""))</f>
        <v/>
      </c>
      <c r="T975" s="65" t="str">
        <f ca="1">CONCATENATE(IF(AND(LEN(T974)&gt;=1,T974&lt;&gt;".",COUNTIF(T$73:T76,"*榮*")&gt;0),".",""),IF(T76="榮",$A975,""),IF(AND(LEN(T76)&gt;=2,ISNUMBER(SEARCH("榮",T76))),$A975&amp;"("&amp;SUBSTITUTE(REPLACE(T76,1,SEARCH("榮",T76)-1,""),"榮","")&amp;""&amp;")",""))</f>
        <v/>
      </c>
      <c r="U975" s="65" t="str">
        <f ca="1">CONCATENATE(IF(AND(LEN(U974)&gt;=1,U974&lt;&gt;".",COUNTIF(U$73:U76,"*榮*")&gt;0),".",""),IF(U76="榮",$A975,""),IF(AND(LEN(U76)&gt;=2,ISNUMBER(SEARCH("榮",U76))),$A975&amp;"("&amp;SUBSTITUTE(REPLACE(U76,1,SEARCH("榮",U76)-1,""),"榮","")&amp;""&amp;")",""))</f>
        <v/>
      </c>
      <c r="V975" s="65" t="str">
        <f ca="1">CONCATENATE(IF(AND(LEN(V974)&gt;=1,V974&lt;&gt;".",COUNTIF(V$73:V76,"*榮*")&gt;0),".",""),IF(V76="榮",$A975,""),IF(AND(LEN(V76)&gt;=2,ISNUMBER(SEARCH("榮",V76))),$A975&amp;"("&amp;SUBSTITUTE(REPLACE(V76,1,SEARCH("榮",V76)-1,""),"榮","")&amp;""&amp;")",""))</f>
        <v/>
      </c>
      <c r="W975" s="65" t="str">
        <f ca="1">CONCATENATE(IF(AND(LEN(W974)&gt;=1,W974&lt;&gt;".",COUNTIF(W$73:W76,"*榮*")&gt;0),".",""),IF(W76="榮",$A975,""),IF(AND(LEN(W76)&gt;=2,ISNUMBER(SEARCH("榮",W76))),$A975&amp;"("&amp;SUBSTITUTE(REPLACE(W76,1,SEARCH("榮",W76)-1,""),"榮","")&amp;""&amp;")",""))</f>
        <v/>
      </c>
      <c r="X975" s="65" t="str">
        <f ca="1">CONCATENATE(IF(AND(LEN(X974)&gt;=1,X974&lt;&gt;".",COUNTIF(X$73:X76,"*榮*")&gt;0),".",""),IF(X76="榮",$A975,""),IF(AND(LEN(X76)&gt;=2,ISNUMBER(SEARCH("榮",X76))),$A975&amp;"("&amp;SUBSTITUTE(REPLACE(X76,1,SEARCH("榮",X76)-1,""),"榮","")&amp;""&amp;")",""))</f>
        <v/>
      </c>
      <c r="Y975" s="65" t="str">
        <f ca="1">CONCATENATE(IF(AND(LEN(Y974)&gt;=1,Y974&lt;&gt;".",COUNTIF(Y$73:Y76,"*榮*")&gt;0),".",""),IF(Y76="榮",$A975,""),IF(AND(LEN(Y76)&gt;=2,ISNUMBER(SEARCH("榮",Y76))),$A975&amp;"("&amp;SUBSTITUTE(REPLACE(Y76,1,SEARCH("榮",Y76)-1,""),"榮","")&amp;""&amp;")",""))</f>
        <v/>
      </c>
      <c r="Z975" s="65" t="str">
        <f ca="1">CONCATENATE(IF(AND(LEN(Z974)&gt;=1,Z974&lt;&gt;".",COUNTIF(Z$73:Z76,"*榮*")&gt;0),".",""),IF(Z76="榮",$A975,""),IF(AND(LEN(Z76)&gt;=2,ISNUMBER(SEARCH("榮",Z76))),$A975&amp;"("&amp;SUBSTITUTE(REPLACE(Z76,1,SEARCH("榮",Z76)-1,""),"榮","")&amp;""&amp;")",""))</f>
        <v/>
      </c>
      <c r="AA975" s="65" t="str">
        <f ca="1">CONCATENATE(IF(AND(LEN(AA974)&gt;=1,AA974&lt;&gt;".",COUNTIF(AA$73:AA76,"*榮*")&gt;0),".",""),IF(AA76="榮",$A975,""),IF(AND(LEN(AA76)&gt;=2,ISNUMBER(SEARCH("榮",AA76))),$A975&amp;"("&amp;SUBSTITUTE(REPLACE(AA76,1,SEARCH("榮",AA76)-1,""),"榮","")&amp;""&amp;")",""))</f>
        <v/>
      </c>
      <c r="AB975" s="65" t="str">
        <f ca="1">CONCATENATE(IF(AND(LEN(AB974)&gt;=1,AB974&lt;&gt;".",COUNTIF(AB$73:AB76,"*榮*")&gt;0),".",""),IF(AB76="榮",$A975,""),IF(AND(LEN(AB76)&gt;=2,ISNUMBER(SEARCH("榮",AB76))),$A975&amp;"("&amp;SUBSTITUTE(REPLACE(AB76,1,SEARCH("榮",AB76)-1,""),"榮","")&amp;""&amp;")",""))</f>
        <v/>
      </c>
      <c r="AC975" s="65" t="str">
        <f ca="1">CONCATENATE(IF(AND(LEN(AC974)&gt;=1,AC974&lt;&gt;".",COUNTIF(AC$73:AC76,"*榮*")&gt;0),".",""),IF(AC76="榮",$A975,""),IF(AND(LEN(AC76)&gt;=2,ISNUMBER(SEARCH("榮",AC76))),$A975&amp;"("&amp;SUBSTITUTE(REPLACE(AC76,1,SEARCH("榮",AC76)-1,""),"榮","")&amp;""&amp;")",""))</f>
        <v/>
      </c>
      <c r="AD975" s="65" t="str">
        <f ca="1">CONCATENATE(IF(AND(LEN(AD974)&gt;=1,AD974&lt;&gt;".",COUNTIF(AD$73:AD76,"*榮*")&gt;0),".",""),IF(AD76="榮",$A975,""),IF(AND(LEN(AD76)&gt;=2,ISNUMBER(SEARCH("榮",AD76))),$A975&amp;"("&amp;SUBSTITUTE(REPLACE(AD76,1,SEARCH("榮",AD76)-1,""),"榮","")&amp;""&amp;")",""))</f>
        <v/>
      </c>
      <c r="AE975" s="65" t="str">
        <f ca="1">CONCATENATE(IF(AND(LEN(AE974)&gt;=1,AE974&lt;&gt;".",COUNTIF(AE$73:AE76,"*榮*")&gt;0),".",""),IF(AE76="榮",$A975,""),IF(AND(LEN(AE76)&gt;=2,ISNUMBER(SEARCH("榮",AE76))),$A975&amp;"("&amp;SUBSTITUTE(REPLACE(AE76,1,SEARCH("榮",AE76)-1,""),"榮","")&amp;""&amp;")",""))</f>
        <v/>
      </c>
      <c r="AF975" s="65" t="str">
        <f ca="1">CONCATENATE(IF(AND(LEN(AF974)&gt;=1,AF974&lt;&gt;".",COUNTIF(AF$73:AF76,"*榮*")&gt;0),".",""),IF(AF76="榮",$A975,""),IF(AND(LEN(AF76)&gt;=2,ISNUMBER(SEARCH("榮",AF76))),$A975&amp;"("&amp;SUBSTITUTE(REPLACE(AF76,1,SEARCH("榮",AF76)-1,""),"榮","")&amp;""&amp;")",""))</f>
        <v/>
      </c>
      <c r="AG975" s="65" t="str">
        <f ca="1">CONCATENATE(IF(AND(LEN(AG974)&gt;=1,AG974&lt;&gt;".",COUNTIF(AG$73:AG76,"*榮*")&gt;0),".",""),IF(AG76="榮",$A975,""),IF(AND(LEN(AG76)&gt;=2,ISNUMBER(SEARCH("榮",AG76))),$A975&amp;"("&amp;SUBSTITUTE(REPLACE(AG76,1,SEARCH("榮",AG76)-1,""),"榮","")&amp;""&amp;")",""))</f>
        <v/>
      </c>
      <c r="AH975" s="65"/>
      <c r="AI975" s="65"/>
      <c r="AJ975" s="65"/>
    </row>
    <row r="976" spans="1:36">
      <c r="A976" s="65"/>
      <c r="B976" s="65"/>
      <c r="C976" s="65" t="str">
        <f ca="1">CONCATENATE(IF(AND(LEN(C975)&gt;=1,C975&lt;&gt;".",COUNTIF(C$73:C77,"*榮*")&gt;0),".",""),IF(C77="榮",$A976,""),IF(AND(LEN(C77)&gt;=2,ISNUMBER(SEARCH("榮",C77))),$A976&amp;"("&amp;SUBSTITUTE(REPLACE(C77,1,SEARCH("榮",C77)-1,""),"榮","")&amp;""&amp;")",""))</f>
        <v/>
      </c>
      <c r="D976" s="65" t="str">
        <f ca="1">CONCATENATE(IF(AND(LEN(D975)&gt;=1,D975&lt;&gt;".",COUNTIF(D$73:D77,"*榮*")&gt;0),".",""),IF(D77="榮",$A976,""),IF(AND(LEN(D77)&gt;=2,ISNUMBER(SEARCH("榮",D77))),$A976&amp;"("&amp;SUBSTITUTE(REPLACE(D77,1,SEARCH("榮",D77)-1,""),"榮","")&amp;""&amp;")",""))</f>
        <v/>
      </c>
      <c r="E976" s="65" t="str">
        <f ca="1">CONCATENATE(IF(AND(LEN(E975)&gt;=1,E975&lt;&gt;".",COUNTIF(E$73:E77,"*榮*")&gt;0),".",""),IF(E77="榮",$A976,""),IF(AND(LEN(E77)&gt;=2,ISNUMBER(SEARCH("榮",E77))),$A976&amp;"("&amp;SUBSTITUTE(REPLACE(E77,1,SEARCH("榮",E77)-1,""),"榮","")&amp;""&amp;")",""))</f>
        <v/>
      </c>
      <c r="F976" s="65" t="str">
        <f ca="1">CONCATENATE(IF(AND(LEN(F975)&gt;=1,F975&lt;&gt;".",COUNTIF(F$73:F77,"*榮*")&gt;0),".",""),IF(F77="榮",$A976,""),IF(AND(LEN(F77)&gt;=2,ISNUMBER(SEARCH("榮",F77))),$A976&amp;"("&amp;SUBSTITUTE(REPLACE(F77,1,SEARCH("榮",F77)-1,""),"榮","")&amp;""&amp;")",""))</f>
        <v/>
      </c>
      <c r="G976" s="65" t="str">
        <f ca="1">CONCATENATE(IF(AND(LEN(G975)&gt;=1,G975&lt;&gt;".",COUNTIF(G$73:G77,"*榮*")&gt;0),".",""),IF(G77="榮",$A976,""),IF(AND(LEN(G77)&gt;=2,ISNUMBER(SEARCH("榮",G77))),$A976&amp;"("&amp;SUBSTITUTE(REPLACE(G77,1,SEARCH("榮",G77)-1,""),"榮","")&amp;""&amp;")",""))</f>
        <v/>
      </c>
      <c r="H976" s="65" t="str">
        <f ca="1">CONCATENATE(IF(AND(LEN(H975)&gt;=1,H975&lt;&gt;".",COUNTIF(H$73:H77,"*榮*")&gt;0),".",""),IF(H77="榮",$A976,""),IF(AND(LEN(H77)&gt;=2,ISNUMBER(SEARCH("榮",H77))),$A976&amp;"("&amp;SUBSTITUTE(REPLACE(H77,1,SEARCH("榮",H77)-1,""),"榮","")&amp;""&amp;")",""))</f>
        <v/>
      </c>
      <c r="I976" s="65" t="str">
        <f ca="1">CONCATENATE(IF(AND(LEN(I975)&gt;=1,I975&lt;&gt;".",COUNTIF(I$73:I77,"*榮*")&gt;0),".",""),IF(I77="榮",$A976,""),IF(AND(LEN(I77)&gt;=2,ISNUMBER(SEARCH("榮",I77))),$A976&amp;"("&amp;SUBSTITUTE(REPLACE(I77,1,SEARCH("榮",I77)-1,""),"榮","")&amp;""&amp;")",""))</f>
        <v/>
      </c>
      <c r="J976" s="65" t="str">
        <f ca="1">CONCATENATE(IF(AND(LEN(J975)&gt;=1,J975&lt;&gt;".",COUNTIF(J$73:J77,"*榮*")&gt;0),".",""),IF(J77="榮",$A976,""),IF(AND(LEN(J77)&gt;=2,ISNUMBER(SEARCH("榮",J77))),$A976&amp;"("&amp;SUBSTITUTE(REPLACE(J77,1,SEARCH("榮",J77)-1,""),"榮","")&amp;""&amp;")",""))</f>
        <v/>
      </c>
      <c r="K976" s="65" t="str">
        <f ca="1">CONCATENATE(IF(AND(LEN(K975)&gt;=1,K975&lt;&gt;".",COUNTIF(K$73:K77,"*榮*")&gt;0),".",""),IF(K77="榮",$A976,""),IF(AND(LEN(K77)&gt;=2,ISNUMBER(SEARCH("榮",K77))),$A976&amp;"("&amp;SUBSTITUTE(REPLACE(K77,1,SEARCH("榮",K77)-1,""),"榮","")&amp;""&amp;")",""))</f>
        <v/>
      </c>
      <c r="L976" s="65" t="str">
        <f ca="1">CONCATENATE(IF(AND(LEN(L975)&gt;=1,L975&lt;&gt;".",COUNTIF(L$73:L77,"*榮*")&gt;0),".",""),IF(L77="榮",$A976,""),IF(AND(LEN(L77)&gt;=2,ISNUMBER(SEARCH("榮",L77))),$A976&amp;"("&amp;SUBSTITUTE(REPLACE(L77,1,SEARCH("榮",L77)-1,""),"榮","")&amp;""&amp;")",""))</f>
        <v/>
      </c>
      <c r="M976" s="65" t="str">
        <f ca="1">CONCATENATE(IF(AND(LEN(M975)&gt;=1,M975&lt;&gt;".",COUNTIF(M$73:M77,"*榮*")&gt;0),".",""),IF(M77="榮",$A976,""),IF(AND(LEN(M77)&gt;=2,ISNUMBER(SEARCH("榮",M77))),$A976&amp;"("&amp;SUBSTITUTE(REPLACE(M77,1,SEARCH("榮",M77)-1,""),"榮","")&amp;""&amp;")",""))</f>
        <v/>
      </c>
      <c r="N976" s="65" t="str">
        <f ca="1">CONCATENATE(IF(AND(LEN(N975)&gt;=1,N975&lt;&gt;".",COUNTIF(N$73:N77,"*榮*")&gt;0),".",""),IF(N77="榮",$A976,""),IF(AND(LEN(N77)&gt;=2,ISNUMBER(SEARCH("榮",N77))),$A976&amp;"("&amp;SUBSTITUTE(REPLACE(N77,1,SEARCH("榮",N77)-1,""),"榮","")&amp;""&amp;")",""))</f>
        <v/>
      </c>
      <c r="O976" s="65" t="str">
        <f ca="1">CONCATENATE(IF(AND(LEN(O975)&gt;=1,O975&lt;&gt;".",COUNTIF(O$73:O77,"*榮*")&gt;0),".",""),IF(O77="榮",$A976,""),IF(AND(LEN(O77)&gt;=2,ISNUMBER(SEARCH("榮",O77))),$A976&amp;"("&amp;SUBSTITUTE(REPLACE(O77,1,SEARCH("榮",O77)-1,""),"榮","")&amp;""&amp;")",""))</f>
        <v/>
      </c>
      <c r="P976" s="65" t="str">
        <f ca="1">CONCATENATE(IF(AND(LEN(P975)&gt;=1,P975&lt;&gt;".",COUNTIF(P$73:P77,"*榮*")&gt;0),".",""),IF(P77="榮",$A976,""),IF(AND(LEN(P77)&gt;=2,ISNUMBER(SEARCH("榮",P77))),$A976&amp;"("&amp;SUBSTITUTE(REPLACE(P77,1,SEARCH("榮",P77)-1,""),"榮","")&amp;""&amp;")",""))</f>
        <v/>
      </c>
      <c r="Q976" s="65" t="str">
        <f ca="1">CONCATENATE(IF(AND(LEN(Q975)&gt;=1,Q975&lt;&gt;".",COUNTIF(Q$73:Q77,"*榮*")&gt;0),".",""),IF(Q77="榮",$A976,""),IF(AND(LEN(Q77)&gt;=2,ISNUMBER(SEARCH("榮",Q77))),$A976&amp;"("&amp;SUBSTITUTE(REPLACE(Q77,1,SEARCH("榮",Q77)-1,""),"榮","")&amp;""&amp;")",""))</f>
        <v/>
      </c>
      <c r="R976" s="65" t="str">
        <f ca="1">CONCATENATE(IF(AND(LEN(R975)&gt;=1,R975&lt;&gt;".",COUNTIF(R$73:R77,"*榮*")&gt;0),".",""),IF(R77="榮",$A976,""),IF(AND(LEN(R77)&gt;=2,ISNUMBER(SEARCH("榮",R77))),$A976&amp;"("&amp;SUBSTITUTE(REPLACE(R77,1,SEARCH("榮",R77)-1,""),"榮","")&amp;""&amp;")",""))</f>
        <v/>
      </c>
      <c r="S976" s="65" t="str">
        <f ca="1">CONCATENATE(IF(AND(LEN(S975)&gt;=1,S975&lt;&gt;".",COUNTIF(S$73:S77,"*榮*")&gt;0),".",""),IF(S77="榮",$A976,""),IF(AND(LEN(S77)&gt;=2,ISNUMBER(SEARCH("榮",S77))),$A976&amp;"("&amp;SUBSTITUTE(REPLACE(S77,1,SEARCH("榮",S77)-1,""),"榮","")&amp;""&amp;")",""))</f>
        <v/>
      </c>
      <c r="T976" s="65" t="str">
        <f ca="1">CONCATENATE(IF(AND(LEN(T975)&gt;=1,T975&lt;&gt;".",COUNTIF(T$73:T77,"*榮*")&gt;0),".",""),IF(T77="榮",$A976,""),IF(AND(LEN(T77)&gt;=2,ISNUMBER(SEARCH("榮",T77))),$A976&amp;"("&amp;SUBSTITUTE(REPLACE(T77,1,SEARCH("榮",T77)-1,""),"榮","")&amp;""&amp;")",""))</f>
        <v/>
      </c>
      <c r="U976" s="65" t="str">
        <f ca="1">CONCATENATE(IF(AND(LEN(U975)&gt;=1,U975&lt;&gt;".",COUNTIF(U$73:U77,"*榮*")&gt;0),".",""),IF(U77="榮",$A976,""),IF(AND(LEN(U77)&gt;=2,ISNUMBER(SEARCH("榮",U77))),$A976&amp;"("&amp;SUBSTITUTE(REPLACE(U77,1,SEARCH("榮",U77)-1,""),"榮","")&amp;""&amp;")",""))</f>
        <v/>
      </c>
      <c r="V976" s="65" t="str">
        <f ca="1">CONCATENATE(IF(AND(LEN(V975)&gt;=1,V975&lt;&gt;".",COUNTIF(V$73:V77,"*榮*")&gt;0),".",""),IF(V77="榮",$A976,""),IF(AND(LEN(V77)&gt;=2,ISNUMBER(SEARCH("榮",V77))),$A976&amp;"("&amp;SUBSTITUTE(REPLACE(V77,1,SEARCH("榮",V77)-1,""),"榮","")&amp;""&amp;")",""))</f>
        <v/>
      </c>
      <c r="W976" s="65" t="str">
        <f ca="1">CONCATENATE(IF(AND(LEN(W975)&gt;=1,W975&lt;&gt;".",COUNTIF(W$73:W77,"*榮*")&gt;0),".",""),IF(W77="榮",$A976,""),IF(AND(LEN(W77)&gt;=2,ISNUMBER(SEARCH("榮",W77))),$A976&amp;"("&amp;SUBSTITUTE(REPLACE(W77,1,SEARCH("榮",W77)-1,""),"榮","")&amp;""&amp;")",""))</f>
        <v/>
      </c>
      <c r="X976" s="65" t="str">
        <f ca="1">CONCATENATE(IF(AND(LEN(X975)&gt;=1,X975&lt;&gt;".",COUNTIF(X$73:X77,"*榮*")&gt;0),".",""),IF(X77="榮",$A976,""),IF(AND(LEN(X77)&gt;=2,ISNUMBER(SEARCH("榮",X77))),$A976&amp;"("&amp;SUBSTITUTE(REPLACE(X77,1,SEARCH("榮",X77)-1,""),"榮","")&amp;""&amp;")",""))</f>
        <v/>
      </c>
      <c r="Y976" s="65" t="str">
        <f ca="1">CONCATENATE(IF(AND(LEN(Y975)&gt;=1,Y975&lt;&gt;".",COUNTIF(Y$73:Y77,"*榮*")&gt;0),".",""),IF(Y77="榮",$A976,""),IF(AND(LEN(Y77)&gt;=2,ISNUMBER(SEARCH("榮",Y77))),$A976&amp;"("&amp;SUBSTITUTE(REPLACE(Y77,1,SEARCH("榮",Y77)-1,""),"榮","")&amp;""&amp;")",""))</f>
        <v/>
      </c>
      <c r="Z976" s="65" t="str">
        <f ca="1">CONCATENATE(IF(AND(LEN(Z975)&gt;=1,Z975&lt;&gt;".",COUNTIF(Z$73:Z77,"*榮*")&gt;0),".",""),IF(Z77="榮",$A976,""),IF(AND(LEN(Z77)&gt;=2,ISNUMBER(SEARCH("榮",Z77))),$A976&amp;"("&amp;SUBSTITUTE(REPLACE(Z77,1,SEARCH("榮",Z77)-1,""),"榮","")&amp;""&amp;")",""))</f>
        <v/>
      </c>
      <c r="AA976" s="65" t="str">
        <f ca="1">CONCATENATE(IF(AND(LEN(AA975)&gt;=1,AA975&lt;&gt;".",COUNTIF(AA$73:AA77,"*榮*")&gt;0),".",""),IF(AA77="榮",$A976,""),IF(AND(LEN(AA77)&gt;=2,ISNUMBER(SEARCH("榮",AA77))),$A976&amp;"("&amp;SUBSTITUTE(REPLACE(AA77,1,SEARCH("榮",AA77)-1,""),"榮","")&amp;""&amp;")",""))</f>
        <v/>
      </c>
      <c r="AB976" s="65" t="str">
        <f ca="1">CONCATENATE(IF(AND(LEN(AB975)&gt;=1,AB975&lt;&gt;".",COUNTIF(AB$73:AB77,"*榮*")&gt;0),".",""),IF(AB77="榮",$A976,""),IF(AND(LEN(AB77)&gt;=2,ISNUMBER(SEARCH("榮",AB77))),$A976&amp;"("&amp;SUBSTITUTE(REPLACE(AB77,1,SEARCH("榮",AB77)-1,""),"榮","")&amp;""&amp;")",""))</f>
        <v/>
      </c>
      <c r="AC976" s="65" t="str">
        <f ca="1">CONCATENATE(IF(AND(LEN(AC975)&gt;=1,AC975&lt;&gt;".",COUNTIF(AC$73:AC77,"*榮*")&gt;0),".",""),IF(AC77="榮",$A976,""),IF(AND(LEN(AC77)&gt;=2,ISNUMBER(SEARCH("榮",AC77))),$A976&amp;"("&amp;SUBSTITUTE(REPLACE(AC77,1,SEARCH("榮",AC77)-1,""),"榮","")&amp;""&amp;")",""))</f>
        <v/>
      </c>
      <c r="AD976" s="65" t="str">
        <f ca="1">CONCATENATE(IF(AND(LEN(AD975)&gt;=1,AD975&lt;&gt;".",COUNTIF(AD$73:AD77,"*榮*")&gt;0),".",""),IF(AD77="榮",$A976,""),IF(AND(LEN(AD77)&gt;=2,ISNUMBER(SEARCH("榮",AD77))),$A976&amp;"("&amp;SUBSTITUTE(REPLACE(AD77,1,SEARCH("榮",AD77)-1,""),"榮","")&amp;""&amp;")",""))</f>
        <v/>
      </c>
      <c r="AE976" s="65" t="str">
        <f ca="1">CONCATENATE(IF(AND(LEN(AE975)&gt;=1,AE975&lt;&gt;".",COUNTIF(AE$73:AE77,"*榮*")&gt;0),".",""),IF(AE77="榮",$A976,""),IF(AND(LEN(AE77)&gt;=2,ISNUMBER(SEARCH("榮",AE77))),$A976&amp;"("&amp;SUBSTITUTE(REPLACE(AE77,1,SEARCH("榮",AE77)-1,""),"榮","")&amp;""&amp;")",""))</f>
        <v/>
      </c>
      <c r="AF976" s="65" t="str">
        <f ca="1">CONCATENATE(IF(AND(LEN(AF975)&gt;=1,AF975&lt;&gt;".",COUNTIF(AF$73:AF77,"*榮*")&gt;0),".",""),IF(AF77="榮",$A976,""),IF(AND(LEN(AF77)&gt;=2,ISNUMBER(SEARCH("榮",AF77))),$A976&amp;"("&amp;SUBSTITUTE(REPLACE(AF77,1,SEARCH("榮",AF77)-1,""),"榮","")&amp;""&amp;")",""))</f>
        <v/>
      </c>
      <c r="AG976" s="65" t="str">
        <f ca="1">CONCATENATE(IF(AND(LEN(AG975)&gt;=1,AG975&lt;&gt;".",COUNTIF(AG$73:AG77,"*榮*")&gt;0),".",""),IF(AG77="榮",$A976,""),IF(AND(LEN(AG77)&gt;=2,ISNUMBER(SEARCH("榮",AG77))),$A976&amp;"("&amp;SUBSTITUTE(REPLACE(AG77,1,SEARCH("榮",AG77)-1,""),"榮","")&amp;""&amp;")",""))</f>
        <v/>
      </c>
      <c r="AH976" s="65"/>
      <c r="AI976" s="65"/>
      <c r="AJ976" s="65"/>
    </row>
    <row r="977" spans="1:36">
      <c r="A977" s="65"/>
      <c r="B977" s="65"/>
      <c r="C977" s="65" t="str">
        <f ca="1">CONCATENATE(IF(AND(LEN(C976)&gt;=1,C976&lt;&gt;".",COUNTIF(C$73:C78,"*榮*")&gt;0),".",""),IF(C78="榮",$A977,""),IF(AND(LEN(C78)&gt;=2,ISNUMBER(SEARCH("榮",C78))),$A977&amp;"("&amp;SUBSTITUTE(REPLACE(C78,1,SEARCH("榮",C78)-1,""),"榮","")&amp;""&amp;")",""))</f>
        <v/>
      </c>
      <c r="D977" s="65" t="str">
        <f ca="1">CONCATENATE(IF(AND(LEN(D976)&gt;=1,D976&lt;&gt;".",COUNTIF(D$73:D78,"*榮*")&gt;0),".",""),IF(D78="榮",$A977,""),IF(AND(LEN(D78)&gt;=2,ISNUMBER(SEARCH("榮",D78))),$A977&amp;"("&amp;SUBSTITUTE(REPLACE(D78,1,SEARCH("榮",D78)-1,""),"榮","")&amp;""&amp;")",""))</f>
        <v/>
      </c>
      <c r="E977" s="65" t="str">
        <f ca="1">CONCATENATE(IF(AND(LEN(E976)&gt;=1,E976&lt;&gt;".",COUNTIF(E$73:E78,"*榮*")&gt;0),".",""),IF(E78="榮",$A977,""),IF(AND(LEN(E78)&gt;=2,ISNUMBER(SEARCH("榮",E78))),$A977&amp;"("&amp;SUBSTITUTE(REPLACE(E78,1,SEARCH("榮",E78)-1,""),"榮","")&amp;""&amp;")",""))</f>
        <v/>
      </c>
      <c r="F977" s="65" t="str">
        <f ca="1">CONCATENATE(IF(AND(LEN(F976)&gt;=1,F976&lt;&gt;".",COUNTIF(F$73:F78,"*榮*")&gt;0),".",""),IF(F78="榮",$A977,""),IF(AND(LEN(F78)&gt;=2,ISNUMBER(SEARCH("榮",F78))),$A977&amp;"("&amp;SUBSTITUTE(REPLACE(F78,1,SEARCH("榮",F78)-1,""),"榮","")&amp;""&amp;")",""))</f>
        <v/>
      </c>
      <c r="G977" s="65" t="str">
        <f ca="1">CONCATENATE(IF(AND(LEN(G976)&gt;=1,G976&lt;&gt;".",COUNTIF(G$73:G78,"*榮*")&gt;0),".",""),IF(G78="榮",$A977,""),IF(AND(LEN(G78)&gt;=2,ISNUMBER(SEARCH("榮",G78))),$A977&amp;"("&amp;SUBSTITUTE(REPLACE(G78,1,SEARCH("榮",G78)-1,""),"榮","")&amp;""&amp;")",""))</f>
        <v/>
      </c>
      <c r="H977" s="65" t="str">
        <f ca="1">CONCATENATE(IF(AND(LEN(H976)&gt;=1,H976&lt;&gt;".",COUNTIF(H$73:H78,"*榮*")&gt;0),".",""),IF(H78="榮",$A977,""),IF(AND(LEN(H78)&gt;=2,ISNUMBER(SEARCH("榮",H78))),$A977&amp;"("&amp;SUBSTITUTE(REPLACE(H78,1,SEARCH("榮",H78)-1,""),"榮","")&amp;""&amp;")",""))</f>
        <v/>
      </c>
      <c r="I977" s="65" t="str">
        <f ca="1">CONCATENATE(IF(AND(LEN(I976)&gt;=1,I976&lt;&gt;".",COUNTIF(I$73:I78,"*榮*")&gt;0),".",""),IF(I78="榮",$A977,""),IF(AND(LEN(I78)&gt;=2,ISNUMBER(SEARCH("榮",I78))),$A977&amp;"("&amp;SUBSTITUTE(REPLACE(I78,1,SEARCH("榮",I78)-1,""),"榮","")&amp;""&amp;")",""))</f>
        <v/>
      </c>
      <c r="J977" s="65" t="str">
        <f ca="1">CONCATENATE(IF(AND(LEN(J976)&gt;=1,J976&lt;&gt;".",COUNTIF(J$73:J78,"*榮*")&gt;0),".",""),IF(J78="榮",$A977,""),IF(AND(LEN(J78)&gt;=2,ISNUMBER(SEARCH("榮",J78))),$A977&amp;"("&amp;SUBSTITUTE(REPLACE(J78,1,SEARCH("榮",J78)-1,""),"榮","")&amp;""&amp;")",""))</f>
        <v/>
      </c>
      <c r="K977" s="65" t="str">
        <f ca="1">CONCATENATE(IF(AND(LEN(K976)&gt;=1,K976&lt;&gt;".",COUNTIF(K$73:K78,"*榮*")&gt;0),".",""),IF(K78="榮",$A977,""),IF(AND(LEN(K78)&gt;=2,ISNUMBER(SEARCH("榮",K78))),$A977&amp;"("&amp;SUBSTITUTE(REPLACE(K78,1,SEARCH("榮",K78)-1,""),"榮","")&amp;""&amp;")",""))</f>
        <v/>
      </c>
      <c r="L977" s="65" t="str">
        <f ca="1">CONCATENATE(IF(AND(LEN(L976)&gt;=1,L976&lt;&gt;".",COUNTIF(L$73:L78,"*榮*")&gt;0),".",""),IF(L78="榮",$A977,""),IF(AND(LEN(L78)&gt;=2,ISNUMBER(SEARCH("榮",L78))),$A977&amp;"("&amp;SUBSTITUTE(REPLACE(L78,1,SEARCH("榮",L78)-1,""),"榮","")&amp;""&amp;")",""))</f>
        <v/>
      </c>
      <c r="M977" s="65" t="str">
        <f ca="1">CONCATENATE(IF(AND(LEN(M976)&gt;=1,M976&lt;&gt;".",COUNTIF(M$73:M78,"*榮*")&gt;0),".",""),IF(M78="榮",$A977,""),IF(AND(LEN(M78)&gt;=2,ISNUMBER(SEARCH("榮",M78))),$A977&amp;"("&amp;SUBSTITUTE(REPLACE(M78,1,SEARCH("榮",M78)-1,""),"榮","")&amp;""&amp;")",""))</f>
        <v/>
      </c>
      <c r="N977" s="65" t="str">
        <f ca="1">CONCATENATE(IF(AND(LEN(N976)&gt;=1,N976&lt;&gt;".",COUNTIF(N$73:N78,"*榮*")&gt;0),".",""),IF(N78="榮",$A977,""),IF(AND(LEN(N78)&gt;=2,ISNUMBER(SEARCH("榮",N78))),$A977&amp;"("&amp;SUBSTITUTE(REPLACE(N78,1,SEARCH("榮",N78)-1,""),"榮","")&amp;""&amp;")",""))</f>
        <v/>
      </c>
      <c r="O977" s="65" t="str">
        <f ca="1">CONCATENATE(IF(AND(LEN(O976)&gt;=1,O976&lt;&gt;".",COUNTIF(O$73:O78,"*榮*")&gt;0),".",""),IF(O78="榮",$A977,""),IF(AND(LEN(O78)&gt;=2,ISNUMBER(SEARCH("榮",O78))),$A977&amp;"("&amp;SUBSTITUTE(REPLACE(O78,1,SEARCH("榮",O78)-1,""),"榮","")&amp;""&amp;")",""))</f>
        <v/>
      </c>
      <c r="P977" s="65" t="str">
        <f ca="1">CONCATENATE(IF(AND(LEN(P976)&gt;=1,P976&lt;&gt;".",COUNTIF(P$73:P78,"*榮*")&gt;0),".",""),IF(P78="榮",$A977,""),IF(AND(LEN(P78)&gt;=2,ISNUMBER(SEARCH("榮",P78))),$A977&amp;"("&amp;SUBSTITUTE(REPLACE(P78,1,SEARCH("榮",P78)-1,""),"榮","")&amp;""&amp;")",""))</f>
        <v/>
      </c>
      <c r="Q977" s="65" t="str">
        <f ca="1">CONCATENATE(IF(AND(LEN(Q976)&gt;=1,Q976&lt;&gt;".",COUNTIF(Q$73:Q78,"*榮*")&gt;0),".",""),IF(Q78="榮",$A977,""),IF(AND(LEN(Q78)&gt;=2,ISNUMBER(SEARCH("榮",Q78))),$A977&amp;"("&amp;SUBSTITUTE(REPLACE(Q78,1,SEARCH("榮",Q78)-1,""),"榮","")&amp;""&amp;")",""))</f>
        <v/>
      </c>
      <c r="R977" s="65" t="str">
        <f ca="1">CONCATENATE(IF(AND(LEN(R976)&gt;=1,R976&lt;&gt;".",COUNTIF(R$73:R78,"*榮*")&gt;0),".",""),IF(R78="榮",$A977,""),IF(AND(LEN(R78)&gt;=2,ISNUMBER(SEARCH("榮",R78))),$A977&amp;"("&amp;SUBSTITUTE(REPLACE(R78,1,SEARCH("榮",R78)-1,""),"榮","")&amp;""&amp;")",""))</f>
        <v/>
      </c>
      <c r="S977" s="65" t="str">
        <f ca="1">CONCATENATE(IF(AND(LEN(S976)&gt;=1,S976&lt;&gt;".",COUNTIF(S$73:S78,"*榮*")&gt;0),".",""),IF(S78="榮",$A977,""),IF(AND(LEN(S78)&gt;=2,ISNUMBER(SEARCH("榮",S78))),$A977&amp;"("&amp;SUBSTITUTE(REPLACE(S78,1,SEARCH("榮",S78)-1,""),"榮","")&amp;""&amp;")",""))</f>
        <v/>
      </c>
      <c r="T977" s="65" t="str">
        <f ca="1">CONCATENATE(IF(AND(LEN(T976)&gt;=1,T976&lt;&gt;".",COUNTIF(T$73:T78,"*榮*")&gt;0),".",""),IF(T78="榮",$A977,""),IF(AND(LEN(T78)&gt;=2,ISNUMBER(SEARCH("榮",T78))),$A977&amp;"("&amp;SUBSTITUTE(REPLACE(T78,1,SEARCH("榮",T78)-1,""),"榮","")&amp;""&amp;")",""))</f>
        <v/>
      </c>
      <c r="U977" s="65" t="str">
        <f ca="1">CONCATENATE(IF(AND(LEN(U976)&gt;=1,U976&lt;&gt;".",COUNTIF(U$73:U78,"*榮*")&gt;0),".",""),IF(U78="榮",$A977,""),IF(AND(LEN(U78)&gt;=2,ISNUMBER(SEARCH("榮",U78))),$A977&amp;"("&amp;SUBSTITUTE(REPLACE(U78,1,SEARCH("榮",U78)-1,""),"榮","")&amp;""&amp;")",""))</f>
        <v/>
      </c>
      <c r="V977" s="65" t="str">
        <f ca="1">CONCATENATE(IF(AND(LEN(V976)&gt;=1,V976&lt;&gt;".",COUNTIF(V$73:V78,"*榮*")&gt;0),".",""),IF(V78="榮",$A977,""),IF(AND(LEN(V78)&gt;=2,ISNUMBER(SEARCH("榮",V78))),$A977&amp;"("&amp;SUBSTITUTE(REPLACE(V78,1,SEARCH("榮",V78)-1,""),"榮","")&amp;""&amp;")",""))</f>
        <v/>
      </c>
      <c r="W977" s="65" t="str">
        <f ca="1">CONCATENATE(IF(AND(LEN(W976)&gt;=1,W976&lt;&gt;".",COUNTIF(W$73:W78,"*榮*")&gt;0),".",""),IF(W78="榮",$A977,""),IF(AND(LEN(W78)&gt;=2,ISNUMBER(SEARCH("榮",W78))),$A977&amp;"("&amp;SUBSTITUTE(REPLACE(W78,1,SEARCH("榮",W78)-1,""),"榮","")&amp;""&amp;")",""))</f>
        <v/>
      </c>
      <c r="X977" s="65" t="str">
        <f ca="1">CONCATENATE(IF(AND(LEN(X976)&gt;=1,X976&lt;&gt;".",COUNTIF(X$73:X78,"*榮*")&gt;0),".",""),IF(X78="榮",$A977,""),IF(AND(LEN(X78)&gt;=2,ISNUMBER(SEARCH("榮",X78))),$A977&amp;"("&amp;SUBSTITUTE(REPLACE(X78,1,SEARCH("榮",X78)-1,""),"榮","")&amp;""&amp;")",""))</f>
        <v/>
      </c>
      <c r="Y977" s="65" t="str">
        <f ca="1">CONCATENATE(IF(AND(LEN(Y976)&gt;=1,Y976&lt;&gt;".",COUNTIF(Y$73:Y78,"*榮*")&gt;0),".",""),IF(Y78="榮",$A977,""),IF(AND(LEN(Y78)&gt;=2,ISNUMBER(SEARCH("榮",Y78))),$A977&amp;"("&amp;SUBSTITUTE(REPLACE(Y78,1,SEARCH("榮",Y78)-1,""),"榮","")&amp;""&amp;")",""))</f>
        <v/>
      </c>
      <c r="Z977" s="65" t="str">
        <f ca="1">CONCATENATE(IF(AND(LEN(Z976)&gt;=1,Z976&lt;&gt;".",COUNTIF(Z$73:Z78,"*榮*")&gt;0),".",""),IF(Z78="榮",$A977,""),IF(AND(LEN(Z78)&gt;=2,ISNUMBER(SEARCH("榮",Z78))),$A977&amp;"("&amp;SUBSTITUTE(REPLACE(Z78,1,SEARCH("榮",Z78)-1,""),"榮","")&amp;""&amp;")",""))</f>
        <v/>
      </c>
      <c r="AA977" s="65" t="str">
        <f ca="1">CONCATENATE(IF(AND(LEN(AA976)&gt;=1,AA976&lt;&gt;".",COUNTIF(AA$73:AA78,"*榮*")&gt;0),".",""),IF(AA78="榮",$A977,""),IF(AND(LEN(AA78)&gt;=2,ISNUMBER(SEARCH("榮",AA78))),$A977&amp;"("&amp;SUBSTITUTE(REPLACE(AA78,1,SEARCH("榮",AA78)-1,""),"榮","")&amp;""&amp;")",""))</f>
        <v/>
      </c>
      <c r="AB977" s="65" t="str">
        <f ca="1">CONCATENATE(IF(AND(LEN(AB976)&gt;=1,AB976&lt;&gt;".",COUNTIF(AB$73:AB78,"*榮*")&gt;0),".",""),IF(AB78="榮",$A977,""),IF(AND(LEN(AB78)&gt;=2,ISNUMBER(SEARCH("榮",AB78))),$A977&amp;"("&amp;SUBSTITUTE(REPLACE(AB78,1,SEARCH("榮",AB78)-1,""),"榮","")&amp;""&amp;")",""))</f>
        <v/>
      </c>
      <c r="AC977" s="65" t="str">
        <f ca="1">CONCATENATE(IF(AND(LEN(AC976)&gt;=1,AC976&lt;&gt;".",COUNTIF(AC$73:AC78,"*榮*")&gt;0),".",""),IF(AC78="榮",$A977,""),IF(AND(LEN(AC78)&gt;=2,ISNUMBER(SEARCH("榮",AC78))),$A977&amp;"("&amp;SUBSTITUTE(REPLACE(AC78,1,SEARCH("榮",AC78)-1,""),"榮","")&amp;""&amp;")",""))</f>
        <v/>
      </c>
      <c r="AD977" s="65" t="str">
        <f ca="1">CONCATENATE(IF(AND(LEN(AD976)&gt;=1,AD976&lt;&gt;".",COUNTIF(AD$73:AD78,"*榮*")&gt;0),".",""),IF(AD78="榮",$A977,""),IF(AND(LEN(AD78)&gt;=2,ISNUMBER(SEARCH("榮",AD78))),$A977&amp;"("&amp;SUBSTITUTE(REPLACE(AD78,1,SEARCH("榮",AD78)-1,""),"榮","")&amp;""&amp;")",""))</f>
        <v/>
      </c>
      <c r="AE977" s="65" t="str">
        <f ca="1">CONCATENATE(IF(AND(LEN(AE976)&gt;=1,AE976&lt;&gt;".",COUNTIF(AE$73:AE78,"*榮*")&gt;0),".",""),IF(AE78="榮",$A977,""),IF(AND(LEN(AE78)&gt;=2,ISNUMBER(SEARCH("榮",AE78))),$A977&amp;"("&amp;SUBSTITUTE(REPLACE(AE78,1,SEARCH("榮",AE78)-1,""),"榮","")&amp;""&amp;")",""))</f>
        <v/>
      </c>
      <c r="AF977" s="65" t="str">
        <f ca="1">CONCATENATE(IF(AND(LEN(AF976)&gt;=1,AF976&lt;&gt;".",COUNTIF(AF$73:AF78,"*榮*")&gt;0),".",""),IF(AF78="榮",$A977,""),IF(AND(LEN(AF78)&gt;=2,ISNUMBER(SEARCH("榮",AF78))),$A977&amp;"("&amp;SUBSTITUTE(REPLACE(AF78,1,SEARCH("榮",AF78)-1,""),"榮","")&amp;""&amp;")",""))</f>
        <v/>
      </c>
      <c r="AG977" s="65" t="str">
        <f ca="1">CONCATENATE(IF(AND(LEN(AG976)&gt;=1,AG976&lt;&gt;".",COUNTIF(AG$73:AG78,"*榮*")&gt;0),".",""),IF(AG78="榮",$A977,""),IF(AND(LEN(AG78)&gt;=2,ISNUMBER(SEARCH("榮",AG78))),$A977&amp;"("&amp;SUBSTITUTE(REPLACE(AG78,1,SEARCH("榮",AG78)-1,""),"榮","")&amp;""&amp;")",""))</f>
        <v/>
      </c>
      <c r="AH977" s="65"/>
      <c r="AI977" s="65"/>
      <c r="AJ977" s="65"/>
    </row>
    <row r="978" spans="1:36">
      <c r="A978" s="65"/>
      <c r="B978" s="65"/>
      <c r="C978" s="65" t="str">
        <f ca="1">CONCATENATE(IF(AND(LEN(C977)&gt;=1,C977&lt;&gt;".",COUNTIF(C$73:C79,"*榮*")&gt;0),".",""),IF(C79="榮",$A978,""),IF(AND(LEN(C79)&gt;=2,ISNUMBER(SEARCH("榮",C79))),$A978&amp;"("&amp;SUBSTITUTE(REPLACE(C79,1,SEARCH("榮",C79)-1,""),"榮","")&amp;""&amp;")",""))</f>
        <v/>
      </c>
      <c r="D978" s="65" t="str">
        <f ca="1">CONCATENATE(IF(AND(LEN(D977)&gt;=1,D977&lt;&gt;".",COUNTIF(D$73:D79,"*榮*")&gt;0),".",""),IF(D79="榮",$A978,""),IF(AND(LEN(D79)&gt;=2,ISNUMBER(SEARCH("榮",D79))),$A978&amp;"("&amp;SUBSTITUTE(REPLACE(D79,1,SEARCH("榮",D79)-1,""),"榮","")&amp;""&amp;")",""))</f>
        <v/>
      </c>
      <c r="E978" s="65" t="str">
        <f ca="1">CONCATENATE(IF(AND(LEN(E977)&gt;=1,E977&lt;&gt;".",COUNTIF(E$73:E79,"*榮*")&gt;0),".",""),IF(E79="榮",$A978,""),IF(AND(LEN(E79)&gt;=2,ISNUMBER(SEARCH("榮",E79))),$A978&amp;"("&amp;SUBSTITUTE(REPLACE(E79,1,SEARCH("榮",E79)-1,""),"榮","")&amp;""&amp;")",""))</f>
        <v/>
      </c>
      <c r="F978" s="65" t="str">
        <f ca="1">CONCATENATE(IF(AND(LEN(F977)&gt;=1,F977&lt;&gt;".",COUNTIF(F$73:F79,"*榮*")&gt;0),".",""),IF(F79="榮",$A978,""),IF(AND(LEN(F79)&gt;=2,ISNUMBER(SEARCH("榮",F79))),$A978&amp;"("&amp;SUBSTITUTE(REPLACE(F79,1,SEARCH("榮",F79)-1,""),"榮","")&amp;""&amp;")",""))</f>
        <v/>
      </c>
      <c r="G978" s="65" t="str">
        <f ca="1">CONCATENATE(IF(AND(LEN(G977)&gt;=1,G977&lt;&gt;".",COUNTIF(G$73:G79,"*榮*")&gt;0),".",""),IF(G79="榮",$A978,""),IF(AND(LEN(G79)&gt;=2,ISNUMBER(SEARCH("榮",G79))),$A978&amp;"("&amp;SUBSTITUTE(REPLACE(G79,1,SEARCH("榮",G79)-1,""),"榮","")&amp;""&amp;")",""))</f>
        <v/>
      </c>
      <c r="H978" s="65" t="str">
        <f ca="1">CONCATENATE(IF(AND(LEN(H977)&gt;=1,H977&lt;&gt;".",COUNTIF(H$73:H79,"*榮*")&gt;0),".",""),IF(H79="榮",$A978,""),IF(AND(LEN(H79)&gt;=2,ISNUMBER(SEARCH("榮",H79))),$A978&amp;"("&amp;SUBSTITUTE(REPLACE(H79,1,SEARCH("榮",H79)-1,""),"榮","")&amp;""&amp;")",""))</f>
        <v/>
      </c>
      <c r="I978" s="65" t="str">
        <f ca="1">CONCATENATE(IF(AND(LEN(I977)&gt;=1,I977&lt;&gt;".",COUNTIF(I$73:I79,"*榮*")&gt;0),".",""),IF(I79="榮",$A978,""),IF(AND(LEN(I79)&gt;=2,ISNUMBER(SEARCH("榮",I79))),$A978&amp;"("&amp;SUBSTITUTE(REPLACE(I79,1,SEARCH("榮",I79)-1,""),"榮","")&amp;""&amp;")",""))</f>
        <v/>
      </c>
      <c r="J978" s="65" t="str">
        <f ca="1">CONCATENATE(IF(AND(LEN(J977)&gt;=1,J977&lt;&gt;".",COUNTIF(J$73:J79,"*榮*")&gt;0),".",""),IF(J79="榮",$A978,""),IF(AND(LEN(J79)&gt;=2,ISNUMBER(SEARCH("榮",J79))),$A978&amp;"("&amp;SUBSTITUTE(REPLACE(J79,1,SEARCH("榮",J79)-1,""),"榮","")&amp;""&amp;")",""))</f>
        <v/>
      </c>
      <c r="K978" s="65" t="str">
        <f ca="1">CONCATENATE(IF(AND(LEN(K977)&gt;=1,K977&lt;&gt;".",COUNTIF(K$73:K79,"*榮*")&gt;0),".",""),IF(K79="榮",$A978,""),IF(AND(LEN(K79)&gt;=2,ISNUMBER(SEARCH("榮",K79))),$A978&amp;"("&amp;SUBSTITUTE(REPLACE(K79,1,SEARCH("榮",K79)-1,""),"榮","")&amp;""&amp;")",""))</f>
        <v/>
      </c>
      <c r="L978" s="65" t="str">
        <f ca="1">CONCATENATE(IF(AND(LEN(L977)&gt;=1,L977&lt;&gt;".",COUNTIF(L$73:L79,"*榮*")&gt;0),".",""),IF(L79="榮",$A978,""),IF(AND(LEN(L79)&gt;=2,ISNUMBER(SEARCH("榮",L79))),$A978&amp;"("&amp;SUBSTITUTE(REPLACE(L79,1,SEARCH("榮",L79)-1,""),"榮","")&amp;""&amp;")",""))</f>
        <v/>
      </c>
      <c r="M978" s="65" t="str">
        <f ca="1">CONCATENATE(IF(AND(LEN(M977)&gt;=1,M977&lt;&gt;".",COUNTIF(M$73:M79,"*榮*")&gt;0),".",""),IF(M79="榮",$A978,""),IF(AND(LEN(M79)&gt;=2,ISNUMBER(SEARCH("榮",M79))),$A978&amp;"("&amp;SUBSTITUTE(REPLACE(M79,1,SEARCH("榮",M79)-1,""),"榮","")&amp;""&amp;")",""))</f>
        <v/>
      </c>
      <c r="N978" s="65" t="str">
        <f ca="1">CONCATENATE(IF(AND(LEN(N977)&gt;=1,N977&lt;&gt;".",COUNTIF(N$73:N79,"*榮*")&gt;0),".",""),IF(N79="榮",$A978,""),IF(AND(LEN(N79)&gt;=2,ISNUMBER(SEARCH("榮",N79))),$A978&amp;"("&amp;SUBSTITUTE(REPLACE(N79,1,SEARCH("榮",N79)-1,""),"榮","")&amp;""&amp;")",""))</f>
        <v/>
      </c>
      <c r="O978" s="65" t="str">
        <f ca="1">CONCATENATE(IF(AND(LEN(O977)&gt;=1,O977&lt;&gt;".",COUNTIF(O$73:O79,"*榮*")&gt;0),".",""),IF(O79="榮",$A978,""),IF(AND(LEN(O79)&gt;=2,ISNUMBER(SEARCH("榮",O79))),$A978&amp;"("&amp;SUBSTITUTE(REPLACE(O79,1,SEARCH("榮",O79)-1,""),"榮","")&amp;""&amp;")",""))</f>
        <v/>
      </c>
      <c r="P978" s="65" t="str">
        <f ca="1">CONCATENATE(IF(AND(LEN(P977)&gt;=1,P977&lt;&gt;".",COUNTIF(P$73:P79,"*榮*")&gt;0),".",""),IF(P79="榮",$A978,""),IF(AND(LEN(P79)&gt;=2,ISNUMBER(SEARCH("榮",P79))),$A978&amp;"("&amp;SUBSTITUTE(REPLACE(P79,1,SEARCH("榮",P79)-1,""),"榮","")&amp;""&amp;")",""))</f>
        <v/>
      </c>
      <c r="Q978" s="65" t="str">
        <f ca="1">CONCATENATE(IF(AND(LEN(Q977)&gt;=1,Q977&lt;&gt;".",COUNTIF(Q$73:Q79,"*榮*")&gt;0),".",""),IF(Q79="榮",$A978,""),IF(AND(LEN(Q79)&gt;=2,ISNUMBER(SEARCH("榮",Q79))),$A978&amp;"("&amp;SUBSTITUTE(REPLACE(Q79,1,SEARCH("榮",Q79)-1,""),"榮","")&amp;""&amp;")",""))</f>
        <v/>
      </c>
      <c r="R978" s="65" t="str">
        <f ca="1">CONCATENATE(IF(AND(LEN(R977)&gt;=1,R977&lt;&gt;".",COUNTIF(R$73:R79,"*榮*")&gt;0),".",""),IF(R79="榮",$A978,""),IF(AND(LEN(R79)&gt;=2,ISNUMBER(SEARCH("榮",R79))),$A978&amp;"("&amp;SUBSTITUTE(REPLACE(R79,1,SEARCH("榮",R79)-1,""),"榮","")&amp;""&amp;")",""))</f>
        <v/>
      </c>
      <c r="S978" s="65" t="str">
        <f ca="1">CONCATENATE(IF(AND(LEN(S977)&gt;=1,S977&lt;&gt;".",COUNTIF(S$73:S79,"*榮*")&gt;0),".",""),IF(S79="榮",$A978,""),IF(AND(LEN(S79)&gt;=2,ISNUMBER(SEARCH("榮",S79))),$A978&amp;"("&amp;SUBSTITUTE(REPLACE(S79,1,SEARCH("榮",S79)-1,""),"榮","")&amp;""&amp;")",""))</f>
        <v/>
      </c>
      <c r="T978" s="65" t="str">
        <f ca="1">CONCATENATE(IF(AND(LEN(T977)&gt;=1,T977&lt;&gt;".",COUNTIF(T$73:T79,"*榮*")&gt;0),".",""),IF(T79="榮",$A978,""),IF(AND(LEN(T79)&gt;=2,ISNUMBER(SEARCH("榮",T79))),$A978&amp;"("&amp;SUBSTITUTE(REPLACE(T79,1,SEARCH("榮",T79)-1,""),"榮","")&amp;""&amp;")",""))</f>
        <v/>
      </c>
      <c r="U978" s="65" t="str">
        <f ca="1">CONCATENATE(IF(AND(LEN(U977)&gt;=1,U977&lt;&gt;".",COUNTIF(U$73:U79,"*榮*")&gt;0),".",""),IF(U79="榮",$A978,""),IF(AND(LEN(U79)&gt;=2,ISNUMBER(SEARCH("榮",U79))),$A978&amp;"("&amp;SUBSTITUTE(REPLACE(U79,1,SEARCH("榮",U79)-1,""),"榮","")&amp;""&amp;")",""))</f>
        <v/>
      </c>
      <c r="V978" s="65" t="str">
        <f ca="1">CONCATENATE(IF(AND(LEN(V977)&gt;=1,V977&lt;&gt;".",COUNTIF(V$73:V79,"*榮*")&gt;0),".",""),IF(V79="榮",$A978,""),IF(AND(LEN(V79)&gt;=2,ISNUMBER(SEARCH("榮",V79))),$A978&amp;"("&amp;SUBSTITUTE(REPLACE(V79,1,SEARCH("榮",V79)-1,""),"榮","")&amp;""&amp;")",""))</f>
        <v/>
      </c>
      <c r="W978" s="65" t="str">
        <f ca="1">CONCATENATE(IF(AND(LEN(W977)&gt;=1,W977&lt;&gt;".",COUNTIF(W$73:W79,"*榮*")&gt;0),".",""),IF(W79="榮",$A978,""),IF(AND(LEN(W79)&gt;=2,ISNUMBER(SEARCH("榮",W79))),$A978&amp;"("&amp;SUBSTITUTE(REPLACE(W79,1,SEARCH("榮",W79)-1,""),"榮","")&amp;""&amp;")",""))</f>
        <v/>
      </c>
      <c r="X978" s="65" t="str">
        <f ca="1">CONCATENATE(IF(AND(LEN(X977)&gt;=1,X977&lt;&gt;".",COUNTIF(X$73:X79,"*榮*")&gt;0),".",""),IF(X79="榮",$A978,""),IF(AND(LEN(X79)&gt;=2,ISNUMBER(SEARCH("榮",X79))),$A978&amp;"("&amp;SUBSTITUTE(REPLACE(X79,1,SEARCH("榮",X79)-1,""),"榮","")&amp;""&amp;")",""))</f>
        <v/>
      </c>
      <c r="Y978" s="65" t="str">
        <f ca="1">CONCATENATE(IF(AND(LEN(Y977)&gt;=1,Y977&lt;&gt;".",COUNTIF(Y$73:Y79,"*榮*")&gt;0),".",""),IF(Y79="榮",$A978,""),IF(AND(LEN(Y79)&gt;=2,ISNUMBER(SEARCH("榮",Y79))),$A978&amp;"("&amp;SUBSTITUTE(REPLACE(Y79,1,SEARCH("榮",Y79)-1,""),"榮","")&amp;""&amp;")",""))</f>
        <v/>
      </c>
      <c r="Z978" s="65" t="str">
        <f ca="1">CONCATENATE(IF(AND(LEN(Z977)&gt;=1,Z977&lt;&gt;".",COUNTIF(Z$73:Z79,"*榮*")&gt;0),".",""),IF(Z79="榮",$A978,""),IF(AND(LEN(Z79)&gt;=2,ISNUMBER(SEARCH("榮",Z79))),$A978&amp;"("&amp;SUBSTITUTE(REPLACE(Z79,1,SEARCH("榮",Z79)-1,""),"榮","")&amp;""&amp;")",""))</f>
        <v/>
      </c>
      <c r="AA978" s="65" t="str">
        <f ca="1">CONCATENATE(IF(AND(LEN(AA977)&gt;=1,AA977&lt;&gt;".",COUNTIF(AA$73:AA79,"*榮*")&gt;0),".",""),IF(AA79="榮",$A978,""),IF(AND(LEN(AA79)&gt;=2,ISNUMBER(SEARCH("榮",AA79))),$A978&amp;"("&amp;SUBSTITUTE(REPLACE(AA79,1,SEARCH("榮",AA79)-1,""),"榮","")&amp;""&amp;")",""))</f>
        <v/>
      </c>
      <c r="AB978" s="65" t="str">
        <f ca="1">CONCATENATE(IF(AND(LEN(AB977)&gt;=1,AB977&lt;&gt;".",COUNTIF(AB$73:AB79,"*榮*")&gt;0),".",""),IF(AB79="榮",$A978,""),IF(AND(LEN(AB79)&gt;=2,ISNUMBER(SEARCH("榮",AB79))),$A978&amp;"("&amp;SUBSTITUTE(REPLACE(AB79,1,SEARCH("榮",AB79)-1,""),"榮","")&amp;""&amp;")",""))</f>
        <v/>
      </c>
      <c r="AC978" s="65" t="str">
        <f ca="1">CONCATENATE(IF(AND(LEN(AC977)&gt;=1,AC977&lt;&gt;".",COUNTIF(AC$73:AC79,"*榮*")&gt;0),".",""),IF(AC79="榮",$A978,""),IF(AND(LEN(AC79)&gt;=2,ISNUMBER(SEARCH("榮",AC79))),$A978&amp;"("&amp;SUBSTITUTE(REPLACE(AC79,1,SEARCH("榮",AC79)-1,""),"榮","")&amp;""&amp;")",""))</f>
        <v/>
      </c>
      <c r="AD978" s="65" t="str">
        <f ca="1">CONCATENATE(IF(AND(LEN(AD977)&gt;=1,AD977&lt;&gt;".",COUNTIF(AD$73:AD79,"*榮*")&gt;0),".",""),IF(AD79="榮",$A978,""),IF(AND(LEN(AD79)&gt;=2,ISNUMBER(SEARCH("榮",AD79))),$A978&amp;"("&amp;SUBSTITUTE(REPLACE(AD79,1,SEARCH("榮",AD79)-1,""),"榮","")&amp;""&amp;")",""))</f>
        <v/>
      </c>
      <c r="AE978" s="65" t="str">
        <f ca="1">CONCATENATE(IF(AND(LEN(AE977)&gt;=1,AE977&lt;&gt;".",COUNTIF(AE$73:AE79,"*榮*")&gt;0),".",""),IF(AE79="榮",$A978,""),IF(AND(LEN(AE79)&gt;=2,ISNUMBER(SEARCH("榮",AE79))),$A978&amp;"("&amp;SUBSTITUTE(REPLACE(AE79,1,SEARCH("榮",AE79)-1,""),"榮","")&amp;""&amp;")",""))</f>
        <v/>
      </c>
      <c r="AF978" s="65" t="str">
        <f ca="1">CONCATENATE(IF(AND(LEN(AF977)&gt;=1,AF977&lt;&gt;".",COUNTIF(AF$73:AF79,"*榮*")&gt;0),".",""),IF(AF79="榮",$A978,""),IF(AND(LEN(AF79)&gt;=2,ISNUMBER(SEARCH("榮",AF79))),$A978&amp;"("&amp;SUBSTITUTE(REPLACE(AF79,1,SEARCH("榮",AF79)-1,""),"榮","")&amp;""&amp;")",""))</f>
        <v/>
      </c>
      <c r="AG978" s="65" t="str">
        <f ca="1">CONCATENATE(IF(AND(LEN(AG977)&gt;=1,AG977&lt;&gt;".",COUNTIF(AG$73:AG79,"*榮*")&gt;0),".",""),IF(AG79="榮",$A978,""),IF(AND(LEN(AG79)&gt;=2,ISNUMBER(SEARCH("榮",AG79))),$A978&amp;"("&amp;SUBSTITUTE(REPLACE(AG79,1,SEARCH("榮",AG79)-1,""),"榮","")&amp;""&amp;")",""))</f>
        <v/>
      </c>
      <c r="AH978" s="65"/>
      <c r="AI978" s="65"/>
      <c r="AJ978" s="65"/>
    </row>
    <row r="979" spans="1:36">
      <c r="A979" s="65"/>
      <c r="B979" s="65"/>
      <c r="C979" s="65" t="str">
        <f ca="1">CONCATENATE(IF(AND(LEN(C978)&gt;=1,C978&lt;&gt;".",COUNTIF(C$73:C80,"*榮*")&gt;0),".",""),IF(C80="榮",$A979,""),IF(AND(LEN(C80)&gt;=2,ISNUMBER(SEARCH("榮",C80))),$A979&amp;"("&amp;SUBSTITUTE(REPLACE(C80,1,SEARCH("榮",C80)-1,""),"榮","")&amp;""&amp;")",""))</f>
        <v/>
      </c>
      <c r="D979" s="65" t="str">
        <f ca="1">CONCATENATE(IF(AND(LEN(D978)&gt;=1,D978&lt;&gt;".",COUNTIF(D$73:D80,"*榮*")&gt;0),".",""),IF(D80="榮",$A979,""),IF(AND(LEN(D80)&gt;=2,ISNUMBER(SEARCH("榮",D80))),$A979&amp;"("&amp;SUBSTITUTE(REPLACE(D80,1,SEARCH("榮",D80)-1,""),"榮","")&amp;""&amp;")",""))</f>
        <v/>
      </c>
      <c r="E979" s="65" t="str">
        <f ca="1">CONCATENATE(IF(AND(LEN(E978)&gt;=1,E978&lt;&gt;".",COUNTIF(E$73:E80,"*榮*")&gt;0),".",""),IF(E80="榮",$A979,""),IF(AND(LEN(E80)&gt;=2,ISNUMBER(SEARCH("榮",E80))),$A979&amp;"("&amp;SUBSTITUTE(REPLACE(E80,1,SEARCH("榮",E80)-1,""),"榮","")&amp;""&amp;")",""))</f>
        <v/>
      </c>
      <c r="F979" s="65" t="str">
        <f ca="1">CONCATENATE(IF(AND(LEN(F978)&gt;=1,F978&lt;&gt;".",COUNTIF(F$73:F80,"*榮*")&gt;0),".",""),IF(F80="榮",$A979,""),IF(AND(LEN(F80)&gt;=2,ISNUMBER(SEARCH("榮",F80))),$A979&amp;"("&amp;SUBSTITUTE(REPLACE(F80,1,SEARCH("榮",F80)-1,""),"榮","")&amp;""&amp;")",""))</f>
        <v/>
      </c>
      <c r="G979" s="65" t="str">
        <f ca="1">CONCATENATE(IF(AND(LEN(G978)&gt;=1,G978&lt;&gt;".",COUNTIF(G$73:G80,"*榮*")&gt;0),".",""),IF(G80="榮",$A979,""),IF(AND(LEN(G80)&gt;=2,ISNUMBER(SEARCH("榮",G80))),$A979&amp;"("&amp;SUBSTITUTE(REPLACE(G80,1,SEARCH("榮",G80)-1,""),"榮","")&amp;""&amp;")",""))</f>
        <v/>
      </c>
      <c r="H979" s="65" t="str">
        <f ca="1">CONCATENATE(IF(AND(LEN(H978)&gt;=1,H978&lt;&gt;".",COUNTIF(H$73:H80,"*榮*")&gt;0),".",""),IF(H80="榮",$A979,""),IF(AND(LEN(H80)&gt;=2,ISNUMBER(SEARCH("榮",H80))),$A979&amp;"("&amp;SUBSTITUTE(REPLACE(H80,1,SEARCH("榮",H80)-1,""),"榮","")&amp;""&amp;")",""))</f>
        <v/>
      </c>
      <c r="I979" s="65" t="str">
        <f ca="1">CONCATENATE(IF(AND(LEN(I978)&gt;=1,I978&lt;&gt;".",COUNTIF(I$73:I80,"*榮*")&gt;0),".",""),IF(I80="榮",$A979,""),IF(AND(LEN(I80)&gt;=2,ISNUMBER(SEARCH("榮",I80))),$A979&amp;"("&amp;SUBSTITUTE(REPLACE(I80,1,SEARCH("榮",I80)-1,""),"榮","")&amp;""&amp;")",""))</f>
        <v/>
      </c>
      <c r="J979" s="65" t="str">
        <f ca="1">CONCATENATE(IF(AND(LEN(J978)&gt;=1,J978&lt;&gt;".",COUNTIF(J$73:J80,"*榮*")&gt;0),".",""),IF(J80="榮",$A979,""),IF(AND(LEN(J80)&gt;=2,ISNUMBER(SEARCH("榮",J80))),$A979&amp;"("&amp;SUBSTITUTE(REPLACE(J80,1,SEARCH("榮",J80)-1,""),"榮","")&amp;""&amp;")",""))</f>
        <v/>
      </c>
      <c r="K979" s="65" t="str">
        <f ca="1">CONCATENATE(IF(AND(LEN(K978)&gt;=1,K978&lt;&gt;".",COUNTIF(K$73:K80,"*榮*")&gt;0),".",""),IF(K80="榮",$A979,""),IF(AND(LEN(K80)&gt;=2,ISNUMBER(SEARCH("榮",K80))),$A979&amp;"("&amp;SUBSTITUTE(REPLACE(K80,1,SEARCH("榮",K80)-1,""),"榮","")&amp;""&amp;")",""))</f>
        <v/>
      </c>
      <c r="L979" s="65" t="str">
        <f ca="1">CONCATENATE(IF(AND(LEN(L978)&gt;=1,L978&lt;&gt;".",COUNTIF(L$73:L80,"*榮*")&gt;0),".",""),IF(L80="榮",$A979,""),IF(AND(LEN(L80)&gt;=2,ISNUMBER(SEARCH("榮",L80))),$A979&amp;"("&amp;SUBSTITUTE(REPLACE(L80,1,SEARCH("榮",L80)-1,""),"榮","")&amp;""&amp;")",""))</f>
        <v/>
      </c>
      <c r="M979" s="65" t="str">
        <f ca="1">CONCATENATE(IF(AND(LEN(M978)&gt;=1,M978&lt;&gt;".",COUNTIF(M$73:M80,"*榮*")&gt;0),".",""),IF(M80="榮",$A979,""),IF(AND(LEN(M80)&gt;=2,ISNUMBER(SEARCH("榮",M80))),$A979&amp;"("&amp;SUBSTITUTE(REPLACE(M80,1,SEARCH("榮",M80)-1,""),"榮","")&amp;""&amp;")",""))</f>
        <v/>
      </c>
      <c r="N979" s="65" t="str">
        <f ca="1">CONCATENATE(IF(AND(LEN(N978)&gt;=1,N978&lt;&gt;".",COUNTIF(N$73:N80,"*榮*")&gt;0),".",""),IF(N80="榮",$A979,""),IF(AND(LEN(N80)&gt;=2,ISNUMBER(SEARCH("榮",N80))),$A979&amp;"("&amp;SUBSTITUTE(REPLACE(N80,1,SEARCH("榮",N80)-1,""),"榮","")&amp;""&amp;")",""))</f>
        <v/>
      </c>
      <c r="O979" s="65" t="str">
        <f ca="1">CONCATENATE(IF(AND(LEN(O978)&gt;=1,O978&lt;&gt;".",COUNTIF(O$73:O80,"*榮*")&gt;0),".",""),IF(O80="榮",$A979,""),IF(AND(LEN(O80)&gt;=2,ISNUMBER(SEARCH("榮",O80))),$A979&amp;"("&amp;SUBSTITUTE(REPLACE(O80,1,SEARCH("榮",O80)-1,""),"榮","")&amp;""&amp;")",""))</f>
        <v/>
      </c>
      <c r="P979" s="65" t="str">
        <f ca="1">CONCATENATE(IF(AND(LEN(P978)&gt;=1,P978&lt;&gt;".",COUNTIF(P$73:P80,"*榮*")&gt;0),".",""),IF(P80="榮",$A979,""),IF(AND(LEN(P80)&gt;=2,ISNUMBER(SEARCH("榮",P80))),$A979&amp;"("&amp;SUBSTITUTE(REPLACE(P80,1,SEARCH("榮",P80)-1,""),"榮","")&amp;""&amp;")",""))</f>
        <v/>
      </c>
      <c r="Q979" s="65" t="str">
        <f ca="1">CONCATENATE(IF(AND(LEN(Q978)&gt;=1,Q978&lt;&gt;".",COUNTIF(Q$73:Q80,"*榮*")&gt;0),".",""),IF(Q80="榮",$A979,""),IF(AND(LEN(Q80)&gt;=2,ISNUMBER(SEARCH("榮",Q80))),$A979&amp;"("&amp;SUBSTITUTE(REPLACE(Q80,1,SEARCH("榮",Q80)-1,""),"榮","")&amp;""&amp;")",""))</f>
        <v/>
      </c>
      <c r="R979" s="65" t="str">
        <f ca="1">CONCATENATE(IF(AND(LEN(R978)&gt;=1,R978&lt;&gt;".",COUNTIF(R$73:R80,"*榮*")&gt;0),".",""),IF(R80="榮",$A979,""),IF(AND(LEN(R80)&gt;=2,ISNUMBER(SEARCH("榮",R80))),$A979&amp;"("&amp;SUBSTITUTE(REPLACE(R80,1,SEARCH("榮",R80)-1,""),"榮","")&amp;""&amp;")",""))</f>
        <v/>
      </c>
      <c r="S979" s="65" t="str">
        <f ca="1">CONCATENATE(IF(AND(LEN(S978)&gt;=1,S978&lt;&gt;".",COUNTIF(S$73:S80,"*榮*")&gt;0),".",""),IF(S80="榮",$A979,""),IF(AND(LEN(S80)&gt;=2,ISNUMBER(SEARCH("榮",S80))),$A979&amp;"("&amp;SUBSTITUTE(REPLACE(S80,1,SEARCH("榮",S80)-1,""),"榮","")&amp;""&amp;")",""))</f>
        <v/>
      </c>
      <c r="T979" s="65" t="str">
        <f ca="1">CONCATENATE(IF(AND(LEN(T978)&gt;=1,T978&lt;&gt;".",COUNTIF(T$73:T80,"*榮*")&gt;0),".",""),IF(T80="榮",$A979,""),IF(AND(LEN(T80)&gt;=2,ISNUMBER(SEARCH("榮",T80))),$A979&amp;"("&amp;SUBSTITUTE(REPLACE(T80,1,SEARCH("榮",T80)-1,""),"榮","")&amp;""&amp;")",""))</f>
        <v/>
      </c>
      <c r="U979" s="65" t="str">
        <f ca="1">CONCATENATE(IF(AND(LEN(U978)&gt;=1,U978&lt;&gt;".",COUNTIF(U$73:U80,"*榮*")&gt;0),".",""),IF(U80="榮",$A979,""),IF(AND(LEN(U80)&gt;=2,ISNUMBER(SEARCH("榮",U80))),$A979&amp;"("&amp;SUBSTITUTE(REPLACE(U80,1,SEARCH("榮",U80)-1,""),"榮","")&amp;""&amp;")",""))</f>
        <v/>
      </c>
      <c r="V979" s="65" t="str">
        <f ca="1">CONCATENATE(IF(AND(LEN(V978)&gt;=1,V978&lt;&gt;".",COUNTIF(V$73:V80,"*榮*")&gt;0),".",""),IF(V80="榮",$A979,""),IF(AND(LEN(V80)&gt;=2,ISNUMBER(SEARCH("榮",V80))),$A979&amp;"("&amp;SUBSTITUTE(REPLACE(V80,1,SEARCH("榮",V80)-1,""),"榮","")&amp;""&amp;")",""))</f>
        <v/>
      </c>
      <c r="W979" s="65" t="str">
        <f ca="1">CONCATENATE(IF(AND(LEN(W978)&gt;=1,W978&lt;&gt;".",COUNTIF(W$73:W80,"*榮*")&gt;0),".",""),IF(W80="榮",$A979,""),IF(AND(LEN(W80)&gt;=2,ISNUMBER(SEARCH("榮",W80))),$A979&amp;"("&amp;SUBSTITUTE(REPLACE(W80,1,SEARCH("榮",W80)-1,""),"榮","")&amp;""&amp;")",""))</f>
        <v/>
      </c>
      <c r="X979" s="65" t="str">
        <f ca="1">CONCATENATE(IF(AND(LEN(X978)&gt;=1,X978&lt;&gt;".",COUNTIF(X$73:X80,"*榮*")&gt;0),".",""),IF(X80="榮",$A979,""),IF(AND(LEN(X80)&gt;=2,ISNUMBER(SEARCH("榮",X80))),$A979&amp;"("&amp;SUBSTITUTE(REPLACE(X80,1,SEARCH("榮",X80)-1,""),"榮","")&amp;""&amp;")",""))</f>
        <v/>
      </c>
      <c r="Y979" s="65" t="str">
        <f ca="1">CONCATENATE(IF(AND(LEN(Y978)&gt;=1,Y978&lt;&gt;".",COUNTIF(Y$73:Y80,"*榮*")&gt;0),".",""),IF(Y80="榮",$A979,""),IF(AND(LEN(Y80)&gt;=2,ISNUMBER(SEARCH("榮",Y80))),$A979&amp;"("&amp;SUBSTITUTE(REPLACE(Y80,1,SEARCH("榮",Y80)-1,""),"榮","")&amp;""&amp;")",""))</f>
        <v/>
      </c>
      <c r="Z979" s="65" t="str">
        <f ca="1">CONCATENATE(IF(AND(LEN(Z978)&gt;=1,Z978&lt;&gt;".",COUNTIF(Z$73:Z80,"*榮*")&gt;0),".",""),IF(Z80="榮",$A979,""),IF(AND(LEN(Z80)&gt;=2,ISNUMBER(SEARCH("榮",Z80))),$A979&amp;"("&amp;SUBSTITUTE(REPLACE(Z80,1,SEARCH("榮",Z80)-1,""),"榮","")&amp;""&amp;")",""))</f>
        <v/>
      </c>
      <c r="AA979" s="65" t="str">
        <f ca="1">CONCATENATE(IF(AND(LEN(AA978)&gt;=1,AA978&lt;&gt;".",COUNTIF(AA$73:AA80,"*榮*")&gt;0),".",""),IF(AA80="榮",$A979,""),IF(AND(LEN(AA80)&gt;=2,ISNUMBER(SEARCH("榮",AA80))),$A979&amp;"("&amp;SUBSTITUTE(REPLACE(AA80,1,SEARCH("榮",AA80)-1,""),"榮","")&amp;""&amp;")",""))</f>
        <v/>
      </c>
      <c r="AB979" s="65" t="str">
        <f ca="1">CONCATENATE(IF(AND(LEN(AB978)&gt;=1,AB978&lt;&gt;".",COUNTIF(AB$73:AB80,"*榮*")&gt;0),".",""),IF(AB80="榮",$A979,""),IF(AND(LEN(AB80)&gt;=2,ISNUMBER(SEARCH("榮",AB80))),$A979&amp;"("&amp;SUBSTITUTE(REPLACE(AB80,1,SEARCH("榮",AB80)-1,""),"榮","")&amp;""&amp;")",""))</f>
        <v/>
      </c>
      <c r="AC979" s="65" t="str">
        <f ca="1">CONCATENATE(IF(AND(LEN(AC978)&gt;=1,AC978&lt;&gt;".",COUNTIF(AC$73:AC80,"*榮*")&gt;0),".",""),IF(AC80="榮",$A979,""),IF(AND(LEN(AC80)&gt;=2,ISNUMBER(SEARCH("榮",AC80))),$A979&amp;"("&amp;SUBSTITUTE(REPLACE(AC80,1,SEARCH("榮",AC80)-1,""),"榮","")&amp;""&amp;")",""))</f>
        <v/>
      </c>
      <c r="AD979" s="65" t="str">
        <f ca="1">CONCATENATE(IF(AND(LEN(AD978)&gt;=1,AD978&lt;&gt;".",COUNTIF(AD$73:AD80,"*榮*")&gt;0),".",""),IF(AD80="榮",$A979,""),IF(AND(LEN(AD80)&gt;=2,ISNUMBER(SEARCH("榮",AD80))),$A979&amp;"("&amp;SUBSTITUTE(REPLACE(AD80,1,SEARCH("榮",AD80)-1,""),"榮","")&amp;""&amp;")",""))</f>
        <v/>
      </c>
      <c r="AE979" s="65" t="str">
        <f ca="1">CONCATENATE(IF(AND(LEN(AE978)&gt;=1,AE978&lt;&gt;".",COUNTIF(AE$73:AE80,"*榮*")&gt;0),".",""),IF(AE80="榮",$A979,""),IF(AND(LEN(AE80)&gt;=2,ISNUMBER(SEARCH("榮",AE80))),$A979&amp;"("&amp;SUBSTITUTE(REPLACE(AE80,1,SEARCH("榮",AE80)-1,""),"榮","")&amp;""&amp;")",""))</f>
        <v/>
      </c>
      <c r="AF979" s="65" t="str">
        <f ca="1">CONCATENATE(IF(AND(LEN(AF978)&gt;=1,AF978&lt;&gt;".",COUNTIF(AF$73:AF80,"*榮*")&gt;0),".",""),IF(AF80="榮",$A979,""),IF(AND(LEN(AF80)&gt;=2,ISNUMBER(SEARCH("榮",AF80))),$A979&amp;"("&amp;SUBSTITUTE(REPLACE(AF80,1,SEARCH("榮",AF80)-1,""),"榮","")&amp;""&amp;")",""))</f>
        <v/>
      </c>
      <c r="AG979" s="65" t="str">
        <f ca="1">CONCATENATE(IF(AND(LEN(AG978)&gt;=1,AG978&lt;&gt;".",COUNTIF(AG$73:AG80,"*榮*")&gt;0),".",""),IF(AG80="榮",$A979,""),IF(AND(LEN(AG80)&gt;=2,ISNUMBER(SEARCH("榮",AG80))),$A979&amp;"("&amp;SUBSTITUTE(REPLACE(AG80,1,SEARCH("榮",AG80)-1,""),"榮","")&amp;""&amp;")",""))</f>
        <v/>
      </c>
      <c r="AH979" s="65"/>
      <c r="AI979" s="65"/>
      <c r="AJ979" s="65"/>
    </row>
    <row r="980" spans="1:36">
      <c r="A980" s="65"/>
      <c r="B980" s="65"/>
      <c r="C980" s="65" t="str">
        <f ca="1">CONCATENATE(IF(AND(LEN(C979)&gt;=1,C979&lt;&gt;".",COUNTIF(C$73:C81,"*榮*")&gt;0),".",""),IF(C81="榮",$A980,""),IF(AND(LEN(C81)&gt;=2,ISNUMBER(SEARCH("榮",C81))),$A980&amp;"("&amp;SUBSTITUTE(REPLACE(C81,1,SEARCH("榮",C81)-1,""),"榮","")&amp;""&amp;")",""))</f>
        <v/>
      </c>
      <c r="D980" s="65" t="str">
        <f ca="1">CONCATENATE(IF(AND(LEN(D979)&gt;=1,D979&lt;&gt;".",COUNTIF(D$73:D81,"*榮*")&gt;0),".",""),IF(D81="榮",$A980,""),IF(AND(LEN(D81)&gt;=2,ISNUMBER(SEARCH("榮",D81))),$A980&amp;"("&amp;SUBSTITUTE(REPLACE(D81,1,SEARCH("榮",D81)-1,""),"榮","")&amp;""&amp;")",""))</f>
        <v/>
      </c>
      <c r="E980" s="65" t="str">
        <f ca="1">CONCATENATE(IF(AND(LEN(E979)&gt;=1,E979&lt;&gt;".",COUNTIF(E$73:E81,"*榮*")&gt;0),".",""),IF(E81="榮",$A980,""),IF(AND(LEN(E81)&gt;=2,ISNUMBER(SEARCH("榮",E81))),$A980&amp;"("&amp;SUBSTITUTE(REPLACE(E81,1,SEARCH("榮",E81)-1,""),"榮","")&amp;""&amp;")",""))</f>
        <v/>
      </c>
      <c r="F980" s="65" t="str">
        <f ca="1">CONCATENATE(IF(AND(LEN(F979)&gt;=1,F979&lt;&gt;".",COUNTIF(F$73:F81,"*榮*")&gt;0),".",""),IF(F81="榮",$A980,""),IF(AND(LEN(F81)&gt;=2,ISNUMBER(SEARCH("榮",F81))),$A980&amp;"("&amp;SUBSTITUTE(REPLACE(F81,1,SEARCH("榮",F81)-1,""),"榮","")&amp;""&amp;")",""))</f>
        <v/>
      </c>
      <c r="G980" s="65" t="str">
        <f ca="1">CONCATENATE(IF(AND(LEN(G979)&gt;=1,G979&lt;&gt;".",COUNTIF(G$73:G81,"*榮*")&gt;0),".",""),IF(G81="榮",$A980,""),IF(AND(LEN(G81)&gt;=2,ISNUMBER(SEARCH("榮",G81))),$A980&amp;"("&amp;SUBSTITUTE(REPLACE(G81,1,SEARCH("榮",G81)-1,""),"榮","")&amp;""&amp;")",""))</f>
        <v/>
      </c>
      <c r="H980" s="65" t="str">
        <f ca="1">CONCATENATE(IF(AND(LEN(H979)&gt;=1,H979&lt;&gt;".",COUNTIF(H$73:H81,"*榮*")&gt;0),".",""),IF(H81="榮",$A980,""),IF(AND(LEN(H81)&gt;=2,ISNUMBER(SEARCH("榮",H81))),$A980&amp;"("&amp;SUBSTITUTE(REPLACE(H81,1,SEARCH("榮",H81)-1,""),"榮","")&amp;""&amp;")",""))</f>
        <v/>
      </c>
      <c r="I980" s="65" t="str">
        <f ca="1">CONCATENATE(IF(AND(LEN(I979)&gt;=1,I979&lt;&gt;".",COUNTIF(I$73:I81,"*榮*")&gt;0),".",""),IF(I81="榮",$A980,""),IF(AND(LEN(I81)&gt;=2,ISNUMBER(SEARCH("榮",I81))),$A980&amp;"("&amp;SUBSTITUTE(REPLACE(I81,1,SEARCH("榮",I81)-1,""),"榮","")&amp;""&amp;")",""))</f>
        <v/>
      </c>
      <c r="J980" s="65" t="str">
        <f ca="1">CONCATENATE(IF(AND(LEN(J979)&gt;=1,J979&lt;&gt;".",COUNTIF(J$73:J81,"*榮*")&gt;0),".",""),IF(J81="榮",$A980,""),IF(AND(LEN(J81)&gt;=2,ISNUMBER(SEARCH("榮",J81))),$A980&amp;"("&amp;SUBSTITUTE(REPLACE(J81,1,SEARCH("榮",J81)-1,""),"榮","")&amp;""&amp;")",""))</f>
        <v/>
      </c>
      <c r="K980" s="65" t="str">
        <f ca="1">CONCATENATE(IF(AND(LEN(K979)&gt;=1,K979&lt;&gt;".",COUNTIF(K$73:K81,"*榮*")&gt;0),".",""),IF(K81="榮",$A980,""),IF(AND(LEN(K81)&gt;=2,ISNUMBER(SEARCH("榮",K81))),$A980&amp;"("&amp;SUBSTITUTE(REPLACE(K81,1,SEARCH("榮",K81)-1,""),"榮","")&amp;""&amp;")",""))</f>
        <v/>
      </c>
      <c r="L980" s="65" t="str">
        <f ca="1">CONCATENATE(IF(AND(LEN(L979)&gt;=1,L979&lt;&gt;".",COUNTIF(L$73:L81,"*榮*")&gt;0),".",""),IF(L81="榮",$A980,""),IF(AND(LEN(L81)&gt;=2,ISNUMBER(SEARCH("榮",L81))),$A980&amp;"("&amp;SUBSTITUTE(REPLACE(L81,1,SEARCH("榮",L81)-1,""),"榮","")&amp;""&amp;")",""))</f>
        <v/>
      </c>
      <c r="M980" s="65" t="str">
        <f ca="1">CONCATENATE(IF(AND(LEN(M979)&gt;=1,M979&lt;&gt;".",COUNTIF(M$73:M81,"*榮*")&gt;0),".",""),IF(M81="榮",$A980,""),IF(AND(LEN(M81)&gt;=2,ISNUMBER(SEARCH("榮",M81))),$A980&amp;"("&amp;SUBSTITUTE(REPLACE(M81,1,SEARCH("榮",M81)-1,""),"榮","")&amp;""&amp;")",""))</f>
        <v/>
      </c>
      <c r="N980" s="65" t="str">
        <f ca="1">CONCATENATE(IF(AND(LEN(N979)&gt;=1,N979&lt;&gt;".",COUNTIF(N$73:N81,"*榮*")&gt;0),".",""),IF(N81="榮",$A980,""),IF(AND(LEN(N81)&gt;=2,ISNUMBER(SEARCH("榮",N81))),$A980&amp;"("&amp;SUBSTITUTE(REPLACE(N81,1,SEARCH("榮",N81)-1,""),"榮","")&amp;""&amp;")",""))</f>
        <v/>
      </c>
      <c r="O980" s="65" t="str">
        <f ca="1">CONCATENATE(IF(AND(LEN(O979)&gt;=1,O979&lt;&gt;".",COUNTIF(O$73:O81,"*榮*")&gt;0),".",""),IF(O81="榮",$A980,""),IF(AND(LEN(O81)&gt;=2,ISNUMBER(SEARCH("榮",O81))),$A980&amp;"("&amp;SUBSTITUTE(REPLACE(O81,1,SEARCH("榮",O81)-1,""),"榮","")&amp;""&amp;")",""))</f>
        <v/>
      </c>
      <c r="P980" s="65" t="str">
        <f ca="1">CONCATENATE(IF(AND(LEN(P979)&gt;=1,P979&lt;&gt;".",COUNTIF(P$73:P81,"*榮*")&gt;0),".",""),IF(P81="榮",$A980,""),IF(AND(LEN(P81)&gt;=2,ISNUMBER(SEARCH("榮",P81))),$A980&amp;"("&amp;SUBSTITUTE(REPLACE(P81,1,SEARCH("榮",P81)-1,""),"榮","")&amp;""&amp;")",""))</f>
        <v/>
      </c>
      <c r="Q980" s="65" t="str">
        <f ca="1">CONCATENATE(IF(AND(LEN(Q979)&gt;=1,Q979&lt;&gt;".",COUNTIF(Q$73:Q81,"*榮*")&gt;0),".",""),IF(Q81="榮",$A980,""),IF(AND(LEN(Q81)&gt;=2,ISNUMBER(SEARCH("榮",Q81))),$A980&amp;"("&amp;SUBSTITUTE(REPLACE(Q81,1,SEARCH("榮",Q81)-1,""),"榮","")&amp;""&amp;")",""))</f>
        <v/>
      </c>
      <c r="R980" s="65" t="str">
        <f ca="1">CONCATENATE(IF(AND(LEN(R979)&gt;=1,R979&lt;&gt;".",COUNTIF(R$73:R81,"*榮*")&gt;0),".",""),IF(R81="榮",$A980,""),IF(AND(LEN(R81)&gt;=2,ISNUMBER(SEARCH("榮",R81))),$A980&amp;"("&amp;SUBSTITUTE(REPLACE(R81,1,SEARCH("榮",R81)-1,""),"榮","")&amp;""&amp;")",""))</f>
        <v/>
      </c>
      <c r="S980" s="65" t="str">
        <f ca="1">CONCATENATE(IF(AND(LEN(S979)&gt;=1,S979&lt;&gt;".",COUNTIF(S$73:S81,"*榮*")&gt;0),".",""),IF(S81="榮",$A980,""),IF(AND(LEN(S81)&gt;=2,ISNUMBER(SEARCH("榮",S81))),$A980&amp;"("&amp;SUBSTITUTE(REPLACE(S81,1,SEARCH("榮",S81)-1,""),"榮","")&amp;""&amp;")",""))</f>
        <v/>
      </c>
      <c r="T980" s="65" t="str">
        <f ca="1">CONCATENATE(IF(AND(LEN(T979)&gt;=1,T979&lt;&gt;".",COUNTIF(T$73:T81,"*榮*")&gt;0),".",""),IF(T81="榮",$A980,""),IF(AND(LEN(T81)&gt;=2,ISNUMBER(SEARCH("榮",T81))),$A980&amp;"("&amp;SUBSTITUTE(REPLACE(T81,1,SEARCH("榮",T81)-1,""),"榮","")&amp;""&amp;")",""))</f>
        <v/>
      </c>
      <c r="U980" s="65" t="str">
        <f ca="1">CONCATENATE(IF(AND(LEN(U979)&gt;=1,U979&lt;&gt;".",COUNTIF(U$73:U81,"*榮*")&gt;0),".",""),IF(U81="榮",$A980,""),IF(AND(LEN(U81)&gt;=2,ISNUMBER(SEARCH("榮",U81))),$A980&amp;"("&amp;SUBSTITUTE(REPLACE(U81,1,SEARCH("榮",U81)-1,""),"榮","")&amp;""&amp;")",""))</f>
        <v/>
      </c>
      <c r="V980" s="65" t="str">
        <f ca="1">CONCATENATE(IF(AND(LEN(V979)&gt;=1,V979&lt;&gt;".",COUNTIF(V$73:V81,"*榮*")&gt;0),".",""),IF(V81="榮",$A980,""),IF(AND(LEN(V81)&gt;=2,ISNUMBER(SEARCH("榮",V81))),$A980&amp;"("&amp;SUBSTITUTE(REPLACE(V81,1,SEARCH("榮",V81)-1,""),"榮","")&amp;""&amp;")",""))</f>
        <v/>
      </c>
      <c r="W980" s="65" t="str">
        <f ca="1">CONCATENATE(IF(AND(LEN(W979)&gt;=1,W979&lt;&gt;".",COUNTIF(W$73:W81,"*榮*")&gt;0),".",""),IF(W81="榮",$A980,""),IF(AND(LEN(W81)&gt;=2,ISNUMBER(SEARCH("榮",W81))),$A980&amp;"("&amp;SUBSTITUTE(REPLACE(W81,1,SEARCH("榮",W81)-1,""),"榮","")&amp;""&amp;")",""))</f>
        <v/>
      </c>
      <c r="X980" s="65" t="str">
        <f ca="1">CONCATENATE(IF(AND(LEN(X979)&gt;=1,X979&lt;&gt;".",COUNTIF(X$73:X81,"*榮*")&gt;0),".",""),IF(X81="榮",$A980,""),IF(AND(LEN(X81)&gt;=2,ISNUMBER(SEARCH("榮",X81))),$A980&amp;"("&amp;SUBSTITUTE(REPLACE(X81,1,SEARCH("榮",X81)-1,""),"榮","")&amp;""&amp;")",""))</f>
        <v/>
      </c>
      <c r="Y980" s="65" t="str">
        <f ca="1">CONCATENATE(IF(AND(LEN(Y979)&gt;=1,Y979&lt;&gt;".",COUNTIF(Y$73:Y81,"*榮*")&gt;0),".",""),IF(Y81="榮",$A980,""),IF(AND(LEN(Y81)&gt;=2,ISNUMBER(SEARCH("榮",Y81))),$A980&amp;"("&amp;SUBSTITUTE(REPLACE(Y81,1,SEARCH("榮",Y81)-1,""),"榮","")&amp;""&amp;")",""))</f>
        <v/>
      </c>
      <c r="Z980" s="65" t="str">
        <f ca="1">CONCATENATE(IF(AND(LEN(Z979)&gt;=1,Z979&lt;&gt;".",COUNTIF(Z$73:Z81,"*榮*")&gt;0),".",""),IF(Z81="榮",$A980,""),IF(AND(LEN(Z81)&gt;=2,ISNUMBER(SEARCH("榮",Z81))),$A980&amp;"("&amp;SUBSTITUTE(REPLACE(Z81,1,SEARCH("榮",Z81)-1,""),"榮","")&amp;""&amp;")",""))</f>
        <v/>
      </c>
      <c r="AA980" s="65" t="str">
        <f ca="1">CONCATENATE(IF(AND(LEN(AA979)&gt;=1,AA979&lt;&gt;".",COUNTIF(AA$73:AA81,"*榮*")&gt;0),".",""),IF(AA81="榮",$A980,""),IF(AND(LEN(AA81)&gt;=2,ISNUMBER(SEARCH("榮",AA81))),$A980&amp;"("&amp;SUBSTITUTE(REPLACE(AA81,1,SEARCH("榮",AA81)-1,""),"榮","")&amp;""&amp;")",""))</f>
        <v/>
      </c>
      <c r="AB980" s="65" t="str">
        <f ca="1">CONCATENATE(IF(AND(LEN(AB979)&gt;=1,AB979&lt;&gt;".",COUNTIF(AB$73:AB81,"*榮*")&gt;0),".",""),IF(AB81="榮",$A980,""),IF(AND(LEN(AB81)&gt;=2,ISNUMBER(SEARCH("榮",AB81))),$A980&amp;"("&amp;SUBSTITUTE(REPLACE(AB81,1,SEARCH("榮",AB81)-1,""),"榮","")&amp;""&amp;")",""))</f>
        <v/>
      </c>
      <c r="AC980" s="65" t="str">
        <f ca="1">CONCATENATE(IF(AND(LEN(AC979)&gt;=1,AC979&lt;&gt;".",COUNTIF(AC$73:AC81,"*榮*")&gt;0),".",""),IF(AC81="榮",$A980,""),IF(AND(LEN(AC81)&gt;=2,ISNUMBER(SEARCH("榮",AC81))),$A980&amp;"("&amp;SUBSTITUTE(REPLACE(AC81,1,SEARCH("榮",AC81)-1,""),"榮","")&amp;""&amp;")",""))</f>
        <v/>
      </c>
      <c r="AD980" s="65" t="str">
        <f ca="1">CONCATENATE(IF(AND(LEN(AD979)&gt;=1,AD979&lt;&gt;".",COUNTIF(AD$73:AD81,"*榮*")&gt;0),".",""),IF(AD81="榮",$A980,""),IF(AND(LEN(AD81)&gt;=2,ISNUMBER(SEARCH("榮",AD81))),$A980&amp;"("&amp;SUBSTITUTE(REPLACE(AD81,1,SEARCH("榮",AD81)-1,""),"榮","")&amp;""&amp;")",""))</f>
        <v/>
      </c>
      <c r="AE980" s="65" t="str">
        <f ca="1">CONCATENATE(IF(AND(LEN(AE979)&gt;=1,AE979&lt;&gt;".",COUNTIF(AE$73:AE81,"*榮*")&gt;0),".",""),IF(AE81="榮",$A980,""),IF(AND(LEN(AE81)&gt;=2,ISNUMBER(SEARCH("榮",AE81))),$A980&amp;"("&amp;SUBSTITUTE(REPLACE(AE81,1,SEARCH("榮",AE81)-1,""),"榮","")&amp;""&amp;")",""))</f>
        <v/>
      </c>
      <c r="AF980" s="65" t="str">
        <f ca="1">CONCATENATE(IF(AND(LEN(AF979)&gt;=1,AF979&lt;&gt;".",COUNTIF(AF$73:AF81,"*榮*")&gt;0),".",""),IF(AF81="榮",$A980,""),IF(AND(LEN(AF81)&gt;=2,ISNUMBER(SEARCH("榮",AF81))),$A980&amp;"("&amp;SUBSTITUTE(REPLACE(AF81,1,SEARCH("榮",AF81)-1,""),"榮","")&amp;""&amp;")",""))</f>
        <v/>
      </c>
      <c r="AG980" s="65" t="str">
        <f ca="1">CONCATENATE(IF(AND(LEN(AG979)&gt;=1,AG979&lt;&gt;".",COUNTIF(AG$73:AG81,"*榮*")&gt;0),".",""),IF(AG81="榮",$A980,""),IF(AND(LEN(AG81)&gt;=2,ISNUMBER(SEARCH("榮",AG81))),$A980&amp;"("&amp;SUBSTITUTE(REPLACE(AG81,1,SEARCH("榮",AG81)-1,""),"榮","")&amp;""&amp;")",""))</f>
        <v/>
      </c>
      <c r="AH980" s="65"/>
      <c r="AI980" s="65"/>
      <c r="AJ980" s="65"/>
    </row>
    <row r="981" spans="1:36">
      <c r="A981" s="65"/>
      <c r="B981" s="65"/>
      <c r="C981" s="65" t="str">
        <f ca="1">CONCATENATE(IF(AND(LEN(C980)&gt;=1,C980&lt;&gt;".",COUNTIF(C$73:C82,"*榮*")&gt;0),".",""),IF(C82="榮",$A981,""),IF(AND(LEN(C82)&gt;=2,ISNUMBER(SEARCH("榮",C82))),$A981&amp;"("&amp;SUBSTITUTE(REPLACE(C82,1,SEARCH("榮",C82)-1,""),"榮","")&amp;""&amp;")",""))</f>
        <v/>
      </c>
      <c r="D981" s="65" t="str">
        <f ca="1">CONCATENATE(IF(AND(LEN(D980)&gt;=1,D980&lt;&gt;".",COUNTIF(D$73:D82,"*榮*")&gt;0),".",""),IF(D82="榮",$A981,""),IF(AND(LEN(D82)&gt;=2,ISNUMBER(SEARCH("榮",D82))),$A981&amp;"("&amp;SUBSTITUTE(REPLACE(D82,1,SEARCH("榮",D82)-1,""),"榮","")&amp;""&amp;")",""))</f>
        <v/>
      </c>
      <c r="E981" s="65" t="str">
        <f ca="1">CONCATENATE(IF(AND(LEN(E980)&gt;=1,E980&lt;&gt;".",COUNTIF(E$73:E82,"*榮*")&gt;0),".",""),IF(E82="榮",$A981,""),IF(AND(LEN(E82)&gt;=2,ISNUMBER(SEARCH("榮",E82))),$A981&amp;"("&amp;SUBSTITUTE(REPLACE(E82,1,SEARCH("榮",E82)-1,""),"榮","")&amp;""&amp;")",""))</f>
        <v/>
      </c>
      <c r="F981" s="65" t="str">
        <f ca="1">CONCATENATE(IF(AND(LEN(F980)&gt;=1,F980&lt;&gt;".",COUNTIF(F$73:F82,"*榮*")&gt;0),".",""),IF(F82="榮",$A981,""),IF(AND(LEN(F82)&gt;=2,ISNUMBER(SEARCH("榮",F82))),$A981&amp;"("&amp;SUBSTITUTE(REPLACE(F82,1,SEARCH("榮",F82)-1,""),"榮","")&amp;""&amp;")",""))</f>
        <v/>
      </c>
      <c r="G981" s="65" t="str">
        <f ca="1">CONCATENATE(IF(AND(LEN(G980)&gt;=1,G980&lt;&gt;".",COUNTIF(G$73:G82,"*榮*")&gt;0),".",""),IF(G82="榮",$A981,""),IF(AND(LEN(G82)&gt;=2,ISNUMBER(SEARCH("榮",G82))),$A981&amp;"("&amp;SUBSTITUTE(REPLACE(G82,1,SEARCH("榮",G82)-1,""),"榮","")&amp;""&amp;")",""))</f>
        <v/>
      </c>
      <c r="H981" s="65" t="str">
        <f ca="1">CONCATENATE(IF(AND(LEN(H980)&gt;=1,H980&lt;&gt;".",COUNTIF(H$73:H82,"*榮*")&gt;0),".",""),IF(H82="榮",$A981,""),IF(AND(LEN(H82)&gt;=2,ISNUMBER(SEARCH("榮",H82))),$A981&amp;"("&amp;SUBSTITUTE(REPLACE(H82,1,SEARCH("榮",H82)-1,""),"榮","")&amp;""&amp;")",""))</f>
        <v/>
      </c>
      <c r="I981" s="65" t="str">
        <f ca="1">CONCATENATE(IF(AND(LEN(I980)&gt;=1,I980&lt;&gt;".",COUNTIF(I$73:I82,"*榮*")&gt;0),".",""),IF(I82="榮",$A981,""),IF(AND(LEN(I82)&gt;=2,ISNUMBER(SEARCH("榮",I82))),$A981&amp;"("&amp;SUBSTITUTE(REPLACE(I82,1,SEARCH("榮",I82)-1,""),"榮","")&amp;""&amp;")",""))</f>
        <v/>
      </c>
      <c r="J981" s="65" t="str">
        <f ca="1">CONCATENATE(IF(AND(LEN(J980)&gt;=1,J980&lt;&gt;".",COUNTIF(J$73:J82,"*榮*")&gt;0),".",""),IF(J82="榮",$A981,""),IF(AND(LEN(J82)&gt;=2,ISNUMBER(SEARCH("榮",J82))),$A981&amp;"("&amp;SUBSTITUTE(REPLACE(J82,1,SEARCH("榮",J82)-1,""),"榮","")&amp;""&amp;")",""))</f>
        <v/>
      </c>
      <c r="K981" s="65" t="str">
        <f ca="1">CONCATENATE(IF(AND(LEN(K980)&gt;=1,K980&lt;&gt;".",COUNTIF(K$73:K82,"*榮*")&gt;0),".",""),IF(K82="榮",$A981,""),IF(AND(LEN(K82)&gt;=2,ISNUMBER(SEARCH("榮",K82))),$A981&amp;"("&amp;SUBSTITUTE(REPLACE(K82,1,SEARCH("榮",K82)-1,""),"榮","")&amp;""&amp;")",""))</f>
        <v/>
      </c>
      <c r="L981" s="65" t="str">
        <f ca="1">CONCATENATE(IF(AND(LEN(L980)&gt;=1,L980&lt;&gt;".",COUNTIF(L$73:L82,"*榮*")&gt;0),".",""),IF(L82="榮",$A981,""),IF(AND(LEN(L82)&gt;=2,ISNUMBER(SEARCH("榮",L82))),$A981&amp;"("&amp;SUBSTITUTE(REPLACE(L82,1,SEARCH("榮",L82)-1,""),"榮","")&amp;""&amp;")",""))</f>
        <v/>
      </c>
      <c r="M981" s="65" t="str">
        <f ca="1">CONCATENATE(IF(AND(LEN(M980)&gt;=1,M980&lt;&gt;".",COUNTIF(M$73:M82,"*榮*")&gt;0),".",""),IF(M82="榮",$A981,""),IF(AND(LEN(M82)&gt;=2,ISNUMBER(SEARCH("榮",M82))),$A981&amp;"("&amp;SUBSTITUTE(REPLACE(M82,1,SEARCH("榮",M82)-1,""),"榮","")&amp;""&amp;")",""))</f>
        <v/>
      </c>
      <c r="N981" s="65" t="str">
        <f ca="1">CONCATENATE(IF(AND(LEN(N980)&gt;=1,N980&lt;&gt;".",COUNTIF(N$73:N82,"*榮*")&gt;0),".",""),IF(N82="榮",$A981,""),IF(AND(LEN(N82)&gt;=2,ISNUMBER(SEARCH("榮",N82))),$A981&amp;"("&amp;SUBSTITUTE(REPLACE(N82,1,SEARCH("榮",N82)-1,""),"榮","")&amp;""&amp;")",""))</f>
        <v/>
      </c>
      <c r="O981" s="65" t="str">
        <f ca="1">CONCATENATE(IF(AND(LEN(O980)&gt;=1,O980&lt;&gt;".",COUNTIF(O$73:O82,"*榮*")&gt;0),".",""),IF(O82="榮",$A981,""),IF(AND(LEN(O82)&gt;=2,ISNUMBER(SEARCH("榮",O82))),$A981&amp;"("&amp;SUBSTITUTE(REPLACE(O82,1,SEARCH("榮",O82)-1,""),"榮","")&amp;""&amp;")",""))</f>
        <v/>
      </c>
      <c r="P981" s="65" t="str">
        <f ca="1">CONCATENATE(IF(AND(LEN(P980)&gt;=1,P980&lt;&gt;".",COUNTIF(P$73:P82,"*榮*")&gt;0),".",""),IF(P82="榮",$A981,""),IF(AND(LEN(P82)&gt;=2,ISNUMBER(SEARCH("榮",P82))),$A981&amp;"("&amp;SUBSTITUTE(REPLACE(P82,1,SEARCH("榮",P82)-1,""),"榮","")&amp;""&amp;")",""))</f>
        <v/>
      </c>
      <c r="Q981" s="65" t="str">
        <f ca="1">CONCATENATE(IF(AND(LEN(Q980)&gt;=1,Q980&lt;&gt;".",COUNTIF(Q$73:Q82,"*榮*")&gt;0),".",""),IF(Q82="榮",$A981,""),IF(AND(LEN(Q82)&gt;=2,ISNUMBER(SEARCH("榮",Q82))),$A981&amp;"("&amp;SUBSTITUTE(REPLACE(Q82,1,SEARCH("榮",Q82)-1,""),"榮","")&amp;""&amp;")",""))</f>
        <v/>
      </c>
      <c r="R981" s="65" t="str">
        <f ca="1">CONCATENATE(IF(AND(LEN(R980)&gt;=1,R980&lt;&gt;".",COUNTIF(R$73:R82,"*榮*")&gt;0),".",""),IF(R82="榮",$A981,""),IF(AND(LEN(R82)&gt;=2,ISNUMBER(SEARCH("榮",R82))),$A981&amp;"("&amp;SUBSTITUTE(REPLACE(R82,1,SEARCH("榮",R82)-1,""),"榮","")&amp;""&amp;")",""))</f>
        <v/>
      </c>
      <c r="S981" s="65" t="str">
        <f ca="1">CONCATENATE(IF(AND(LEN(S980)&gt;=1,S980&lt;&gt;".",COUNTIF(S$73:S82,"*榮*")&gt;0),".",""),IF(S82="榮",$A981,""),IF(AND(LEN(S82)&gt;=2,ISNUMBER(SEARCH("榮",S82))),$A981&amp;"("&amp;SUBSTITUTE(REPLACE(S82,1,SEARCH("榮",S82)-1,""),"榮","")&amp;""&amp;")",""))</f>
        <v/>
      </c>
      <c r="T981" s="65" t="str">
        <f ca="1">CONCATENATE(IF(AND(LEN(T980)&gt;=1,T980&lt;&gt;".",COUNTIF(T$73:T82,"*榮*")&gt;0),".",""),IF(T82="榮",$A981,""),IF(AND(LEN(T82)&gt;=2,ISNUMBER(SEARCH("榮",T82))),$A981&amp;"("&amp;SUBSTITUTE(REPLACE(T82,1,SEARCH("榮",T82)-1,""),"榮","")&amp;""&amp;")",""))</f>
        <v/>
      </c>
      <c r="U981" s="65" t="str">
        <f ca="1">CONCATENATE(IF(AND(LEN(U980)&gt;=1,U980&lt;&gt;".",COUNTIF(U$73:U82,"*榮*")&gt;0),".",""),IF(U82="榮",$A981,""),IF(AND(LEN(U82)&gt;=2,ISNUMBER(SEARCH("榮",U82))),$A981&amp;"("&amp;SUBSTITUTE(REPLACE(U82,1,SEARCH("榮",U82)-1,""),"榮","")&amp;""&amp;")",""))</f>
        <v/>
      </c>
      <c r="V981" s="65" t="str">
        <f ca="1">CONCATENATE(IF(AND(LEN(V980)&gt;=1,V980&lt;&gt;".",COUNTIF(V$73:V82,"*榮*")&gt;0),".",""),IF(V82="榮",$A981,""),IF(AND(LEN(V82)&gt;=2,ISNUMBER(SEARCH("榮",V82))),$A981&amp;"("&amp;SUBSTITUTE(REPLACE(V82,1,SEARCH("榮",V82)-1,""),"榮","")&amp;""&amp;")",""))</f>
        <v/>
      </c>
      <c r="W981" s="65" t="str">
        <f ca="1">CONCATENATE(IF(AND(LEN(W980)&gt;=1,W980&lt;&gt;".",COUNTIF(W$73:W82,"*榮*")&gt;0),".",""),IF(W82="榮",$A981,""),IF(AND(LEN(W82)&gt;=2,ISNUMBER(SEARCH("榮",W82))),$A981&amp;"("&amp;SUBSTITUTE(REPLACE(W82,1,SEARCH("榮",W82)-1,""),"榮","")&amp;""&amp;")",""))</f>
        <v/>
      </c>
      <c r="X981" s="65" t="str">
        <f ca="1">CONCATENATE(IF(AND(LEN(X980)&gt;=1,X980&lt;&gt;".",COUNTIF(X$73:X82,"*榮*")&gt;0),".",""),IF(X82="榮",$A981,""),IF(AND(LEN(X82)&gt;=2,ISNUMBER(SEARCH("榮",X82))),$A981&amp;"("&amp;SUBSTITUTE(REPLACE(X82,1,SEARCH("榮",X82)-1,""),"榮","")&amp;""&amp;")",""))</f>
        <v/>
      </c>
      <c r="Y981" s="65" t="str">
        <f ca="1">CONCATENATE(IF(AND(LEN(Y980)&gt;=1,Y980&lt;&gt;".",COUNTIF(Y$73:Y82,"*榮*")&gt;0),".",""),IF(Y82="榮",$A981,""),IF(AND(LEN(Y82)&gt;=2,ISNUMBER(SEARCH("榮",Y82))),$A981&amp;"("&amp;SUBSTITUTE(REPLACE(Y82,1,SEARCH("榮",Y82)-1,""),"榮","")&amp;""&amp;")",""))</f>
        <v/>
      </c>
      <c r="Z981" s="65" t="str">
        <f ca="1">CONCATENATE(IF(AND(LEN(Z980)&gt;=1,Z980&lt;&gt;".",COUNTIF(Z$73:Z82,"*榮*")&gt;0),".",""),IF(Z82="榮",$A981,""),IF(AND(LEN(Z82)&gt;=2,ISNUMBER(SEARCH("榮",Z82))),$A981&amp;"("&amp;SUBSTITUTE(REPLACE(Z82,1,SEARCH("榮",Z82)-1,""),"榮","")&amp;""&amp;")",""))</f>
        <v/>
      </c>
      <c r="AA981" s="65" t="str">
        <f ca="1">CONCATENATE(IF(AND(LEN(AA980)&gt;=1,AA980&lt;&gt;".",COUNTIF(AA$73:AA82,"*榮*")&gt;0),".",""),IF(AA82="榮",$A981,""),IF(AND(LEN(AA82)&gt;=2,ISNUMBER(SEARCH("榮",AA82))),$A981&amp;"("&amp;SUBSTITUTE(REPLACE(AA82,1,SEARCH("榮",AA82)-1,""),"榮","")&amp;""&amp;")",""))</f>
        <v/>
      </c>
      <c r="AB981" s="65" t="str">
        <f ca="1">CONCATENATE(IF(AND(LEN(AB980)&gt;=1,AB980&lt;&gt;".",COUNTIF(AB$73:AB82,"*榮*")&gt;0),".",""),IF(AB82="榮",$A981,""),IF(AND(LEN(AB82)&gt;=2,ISNUMBER(SEARCH("榮",AB82))),$A981&amp;"("&amp;SUBSTITUTE(REPLACE(AB82,1,SEARCH("榮",AB82)-1,""),"榮","")&amp;""&amp;")",""))</f>
        <v/>
      </c>
      <c r="AC981" s="65" t="str">
        <f ca="1">CONCATENATE(IF(AND(LEN(AC980)&gt;=1,AC980&lt;&gt;".",COUNTIF(AC$73:AC82,"*榮*")&gt;0),".",""),IF(AC82="榮",$A981,""),IF(AND(LEN(AC82)&gt;=2,ISNUMBER(SEARCH("榮",AC82))),$A981&amp;"("&amp;SUBSTITUTE(REPLACE(AC82,1,SEARCH("榮",AC82)-1,""),"榮","")&amp;""&amp;")",""))</f>
        <v/>
      </c>
      <c r="AD981" s="65" t="str">
        <f ca="1">CONCATENATE(IF(AND(LEN(AD980)&gt;=1,AD980&lt;&gt;".",COUNTIF(AD$73:AD82,"*榮*")&gt;0),".",""),IF(AD82="榮",$A981,""),IF(AND(LEN(AD82)&gt;=2,ISNUMBER(SEARCH("榮",AD82))),$A981&amp;"("&amp;SUBSTITUTE(REPLACE(AD82,1,SEARCH("榮",AD82)-1,""),"榮","")&amp;""&amp;")",""))</f>
        <v/>
      </c>
      <c r="AE981" s="65" t="str">
        <f ca="1">CONCATENATE(IF(AND(LEN(AE980)&gt;=1,AE980&lt;&gt;".",COUNTIF(AE$73:AE82,"*榮*")&gt;0),".",""),IF(AE82="榮",$A981,""),IF(AND(LEN(AE82)&gt;=2,ISNUMBER(SEARCH("榮",AE82))),$A981&amp;"("&amp;SUBSTITUTE(REPLACE(AE82,1,SEARCH("榮",AE82)-1,""),"榮","")&amp;""&amp;")",""))</f>
        <v/>
      </c>
      <c r="AF981" s="65" t="str">
        <f ca="1">CONCATENATE(IF(AND(LEN(AF980)&gt;=1,AF980&lt;&gt;".",COUNTIF(AF$73:AF82,"*榮*")&gt;0),".",""),IF(AF82="榮",$A981,""),IF(AND(LEN(AF82)&gt;=2,ISNUMBER(SEARCH("榮",AF82))),$A981&amp;"("&amp;SUBSTITUTE(REPLACE(AF82,1,SEARCH("榮",AF82)-1,""),"榮","")&amp;""&amp;")",""))</f>
        <v/>
      </c>
      <c r="AG981" s="65" t="str">
        <f ca="1">CONCATENATE(IF(AND(LEN(AG980)&gt;=1,AG980&lt;&gt;".",COUNTIF(AG$73:AG82,"*榮*")&gt;0),".",""),IF(AG82="榮",$A981,""),IF(AND(LEN(AG82)&gt;=2,ISNUMBER(SEARCH("榮",AG82))),$A981&amp;"("&amp;SUBSTITUTE(REPLACE(AG82,1,SEARCH("榮",AG82)-1,""),"榮","")&amp;""&amp;")",""))</f>
        <v/>
      </c>
      <c r="AH981" s="65"/>
      <c r="AI981" s="65"/>
      <c r="AJ981" s="65"/>
    </row>
    <row r="982" spans="1:36">
      <c r="A982" s="65"/>
      <c r="B982" s="65"/>
      <c r="C982" s="65" t="str">
        <f ca="1">CONCATENATE(IF(AND(LEN(C981)&gt;=1,C981&lt;&gt;".",COUNTIF(C$73:C83,"*榮*")&gt;0),".",""),IF(C83="榮",$A982,""),IF(AND(LEN(C83)&gt;=2,ISNUMBER(SEARCH("榮",C83))),$A982&amp;"("&amp;SUBSTITUTE(REPLACE(C83,1,SEARCH("榮",C83)-1,""),"榮","")&amp;""&amp;")",""))</f>
        <v/>
      </c>
      <c r="D982" s="65" t="str">
        <f ca="1">CONCATENATE(IF(AND(LEN(D981)&gt;=1,D981&lt;&gt;".",COUNTIF(D$73:D83,"*榮*")&gt;0),".",""),IF(D83="榮",$A982,""),IF(AND(LEN(D83)&gt;=2,ISNUMBER(SEARCH("榮",D83))),$A982&amp;"("&amp;SUBSTITUTE(REPLACE(D83,1,SEARCH("榮",D83)-1,""),"榮","")&amp;""&amp;")",""))</f>
        <v/>
      </c>
      <c r="E982" s="65" t="str">
        <f ca="1">CONCATENATE(IF(AND(LEN(E981)&gt;=1,E981&lt;&gt;".",COUNTIF(E$73:E83,"*榮*")&gt;0),".",""),IF(E83="榮",$A982,""),IF(AND(LEN(E83)&gt;=2,ISNUMBER(SEARCH("榮",E83))),$A982&amp;"("&amp;SUBSTITUTE(REPLACE(E83,1,SEARCH("榮",E83)-1,""),"榮","")&amp;""&amp;")",""))</f>
        <v/>
      </c>
      <c r="F982" s="65" t="str">
        <f ca="1">CONCATENATE(IF(AND(LEN(F981)&gt;=1,F981&lt;&gt;".",COUNTIF(F$73:F83,"*榮*")&gt;0),".",""),IF(F83="榮",$A982,""),IF(AND(LEN(F83)&gt;=2,ISNUMBER(SEARCH("榮",F83))),$A982&amp;"("&amp;SUBSTITUTE(REPLACE(F83,1,SEARCH("榮",F83)-1,""),"榮","")&amp;""&amp;")",""))</f>
        <v/>
      </c>
      <c r="G982" s="65" t="str">
        <f ca="1">CONCATENATE(IF(AND(LEN(G981)&gt;=1,G981&lt;&gt;".",COUNTIF(G$73:G83,"*榮*")&gt;0),".",""),IF(G83="榮",$A982,""),IF(AND(LEN(G83)&gt;=2,ISNUMBER(SEARCH("榮",G83))),$A982&amp;"("&amp;SUBSTITUTE(REPLACE(G83,1,SEARCH("榮",G83)-1,""),"榮","")&amp;""&amp;")",""))</f>
        <v/>
      </c>
      <c r="H982" s="65" t="str">
        <f ca="1">CONCATENATE(IF(AND(LEN(H981)&gt;=1,H981&lt;&gt;".",COUNTIF(H$73:H83,"*榮*")&gt;0),".",""),IF(H83="榮",$A982,""),IF(AND(LEN(H83)&gt;=2,ISNUMBER(SEARCH("榮",H83))),$A982&amp;"("&amp;SUBSTITUTE(REPLACE(H83,1,SEARCH("榮",H83)-1,""),"榮","")&amp;""&amp;")",""))</f>
        <v/>
      </c>
      <c r="I982" s="65" t="str">
        <f ca="1">CONCATENATE(IF(AND(LEN(I981)&gt;=1,I981&lt;&gt;".",COUNTIF(I$73:I83,"*榮*")&gt;0),".",""),IF(I83="榮",$A982,""),IF(AND(LEN(I83)&gt;=2,ISNUMBER(SEARCH("榮",I83))),$A982&amp;"("&amp;SUBSTITUTE(REPLACE(I83,1,SEARCH("榮",I83)-1,""),"榮","")&amp;""&amp;")",""))</f>
        <v/>
      </c>
      <c r="J982" s="65" t="str">
        <f ca="1">CONCATENATE(IF(AND(LEN(J981)&gt;=1,J981&lt;&gt;".",COUNTIF(J$73:J83,"*榮*")&gt;0),".",""),IF(J83="榮",$A982,""),IF(AND(LEN(J83)&gt;=2,ISNUMBER(SEARCH("榮",J83))),$A982&amp;"("&amp;SUBSTITUTE(REPLACE(J83,1,SEARCH("榮",J83)-1,""),"榮","")&amp;""&amp;")",""))</f>
        <v/>
      </c>
      <c r="K982" s="65" t="str">
        <f ca="1">CONCATENATE(IF(AND(LEN(K981)&gt;=1,K981&lt;&gt;".",COUNTIF(K$73:K83,"*榮*")&gt;0),".",""),IF(K83="榮",$A982,""),IF(AND(LEN(K83)&gt;=2,ISNUMBER(SEARCH("榮",K83))),$A982&amp;"("&amp;SUBSTITUTE(REPLACE(K83,1,SEARCH("榮",K83)-1,""),"榮","")&amp;""&amp;")",""))</f>
        <v/>
      </c>
      <c r="L982" s="65" t="str">
        <f ca="1">CONCATENATE(IF(AND(LEN(L981)&gt;=1,L981&lt;&gt;".",COUNTIF(L$73:L83,"*榮*")&gt;0),".",""),IF(L83="榮",$A982,""),IF(AND(LEN(L83)&gt;=2,ISNUMBER(SEARCH("榮",L83))),$A982&amp;"("&amp;SUBSTITUTE(REPLACE(L83,1,SEARCH("榮",L83)-1,""),"榮","")&amp;""&amp;")",""))</f>
        <v/>
      </c>
      <c r="M982" s="65" t="str">
        <f ca="1">CONCATENATE(IF(AND(LEN(M981)&gt;=1,M981&lt;&gt;".",COUNTIF(M$73:M83,"*榮*")&gt;0),".",""),IF(M83="榮",$A982,""),IF(AND(LEN(M83)&gt;=2,ISNUMBER(SEARCH("榮",M83))),$A982&amp;"("&amp;SUBSTITUTE(REPLACE(M83,1,SEARCH("榮",M83)-1,""),"榮","")&amp;""&amp;")",""))</f>
        <v/>
      </c>
      <c r="N982" s="65" t="str">
        <f ca="1">CONCATENATE(IF(AND(LEN(N981)&gt;=1,N981&lt;&gt;".",COUNTIF(N$73:N83,"*榮*")&gt;0),".",""),IF(N83="榮",$A982,""),IF(AND(LEN(N83)&gt;=2,ISNUMBER(SEARCH("榮",N83))),$A982&amp;"("&amp;SUBSTITUTE(REPLACE(N83,1,SEARCH("榮",N83)-1,""),"榮","")&amp;""&amp;")",""))</f>
        <v/>
      </c>
      <c r="O982" s="65" t="str">
        <f ca="1">CONCATENATE(IF(AND(LEN(O981)&gt;=1,O981&lt;&gt;".",COUNTIF(O$73:O83,"*榮*")&gt;0),".",""),IF(O83="榮",$A982,""),IF(AND(LEN(O83)&gt;=2,ISNUMBER(SEARCH("榮",O83))),$A982&amp;"("&amp;SUBSTITUTE(REPLACE(O83,1,SEARCH("榮",O83)-1,""),"榮","")&amp;""&amp;")",""))</f>
        <v/>
      </c>
      <c r="P982" s="65" t="str">
        <f ca="1">CONCATENATE(IF(AND(LEN(P981)&gt;=1,P981&lt;&gt;".",COUNTIF(P$73:P83,"*榮*")&gt;0),".",""),IF(P83="榮",$A982,""),IF(AND(LEN(P83)&gt;=2,ISNUMBER(SEARCH("榮",P83))),$A982&amp;"("&amp;SUBSTITUTE(REPLACE(P83,1,SEARCH("榮",P83)-1,""),"榮","")&amp;""&amp;")",""))</f>
        <v/>
      </c>
      <c r="Q982" s="65" t="str">
        <f ca="1">CONCATENATE(IF(AND(LEN(Q981)&gt;=1,Q981&lt;&gt;".",COUNTIF(Q$73:Q83,"*榮*")&gt;0),".",""),IF(Q83="榮",$A982,""),IF(AND(LEN(Q83)&gt;=2,ISNUMBER(SEARCH("榮",Q83))),$A982&amp;"("&amp;SUBSTITUTE(REPLACE(Q83,1,SEARCH("榮",Q83)-1,""),"榮","")&amp;""&amp;")",""))</f>
        <v/>
      </c>
      <c r="R982" s="65" t="str">
        <f ca="1">CONCATENATE(IF(AND(LEN(R981)&gt;=1,R981&lt;&gt;".",COUNTIF(R$73:R83,"*榮*")&gt;0),".",""),IF(R83="榮",$A982,""),IF(AND(LEN(R83)&gt;=2,ISNUMBER(SEARCH("榮",R83))),$A982&amp;"("&amp;SUBSTITUTE(REPLACE(R83,1,SEARCH("榮",R83)-1,""),"榮","")&amp;""&amp;")",""))</f>
        <v/>
      </c>
      <c r="S982" s="65" t="str">
        <f ca="1">CONCATENATE(IF(AND(LEN(S981)&gt;=1,S981&lt;&gt;".",COUNTIF(S$73:S83,"*榮*")&gt;0),".",""),IF(S83="榮",$A982,""),IF(AND(LEN(S83)&gt;=2,ISNUMBER(SEARCH("榮",S83))),$A982&amp;"("&amp;SUBSTITUTE(REPLACE(S83,1,SEARCH("榮",S83)-1,""),"榮","")&amp;""&amp;")",""))</f>
        <v/>
      </c>
      <c r="T982" s="65" t="str">
        <f ca="1">CONCATENATE(IF(AND(LEN(T981)&gt;=1,T981&lt;&gt;".",COUNTIF(T$73:T83,"*榮*")&gt;0),".",""),IF(T83="榮",$A982,""),IF(AND(LEN(T83)&gt;=2,ISNUMBER(SEARCH("榮",T83))),$A982&amp;"("&amp;SUBSTITUTE(REPLACE(T83,1,SEARCH("榮",T83)-1,""),"榮","")&amp;""&amp;")",""))</f>
        <v/>
      </c>
      <c r="U982" s="65" t="str">
        <f ca="1">CONCATENATE(IF(AND(LEN(U981)&gt;=1,U981&lt;&gt;".",COUNTIF(U$73:U83,"*榮*")&gt;0),".",""),IF(U83="榮",$A982,""),IF(AND(LEN(U83)&gt;=2,ISNUMBER(SEARCH("榮",U83))),$A982&amp;"("&amp;SUBSTITUTE(REPLACE(U83,1,SEARCH("榮",U83)-1,""),"榮","")&amp;""&amp;")",""))</f>
        <v/>
      </c>
      <c r="V982" s="65" t="str">
        <f ca="1">CONCATENATE(IF(AND(LEN(V981)&gt;=1,V981&lt;&gt;".",COUNTIF(V$73:V83,"*榮*")&gt;0),".",""),IF(V83="榮",$A982,""),IF(AND(LEN(V83)&gt;=2,ISNUMBER(SEARCH("榮",V83))),$A982&amp;"("&amp;SUBSTITUTE(REPLACE(V83,1,SEARCH("榮",V83)-1,""),"榮","")&amp;""&amp;")",""))</f>
        <v/>
      </c>
      <c r="W982" s="65" t="str">
        <f ca="1">CONCATENATE(IF(AND(LEN(W981)&gt;=1,W981&lt;&gt;".",COUNTIF(W$73:W83,"*榮*")&gt;0),".",""),IF(W83="榮",$A982,""),IF(AND(LEN(W83)&gt;=2,ISNUMBER(SEARCH("榮",W83))),$A982&amp;"("&amp;SUBSTITUTE(REPLACE(W83,1,SEARCH("榮",W83)-1,""),"榮","")&amp;""&amp;")",""))</f>
        <v/>
      </c>
      <c r="X982" s="65" t="str">
        <f ca="1">CONCATENATE(IF(AND(LEN(X981)&gt;=1,X981&lt;&gt;".",COUNTIF(X$73:X83,"*榮*")&gt;0),".",""),IF(X83="榮",$A982,""),IF(AND(LEN(X83)&gt;=2,ISNUMBER(SEARCH("榮",X83))),$A982&amp;"("&amp;SUBSTITUTE(REPLACE(X83,1,SEARCH("榮",X83)-1,""),"榮","")&amp;""&amp;")",""))</f>
        <v/>
      </c>
      <c r="Y982" s="65" t="str">
        <f ca="1">CONCATENATE(IF(AND(LEN(Y981)&gt;=1,Y981&lt;&gt;".",COUNTIF(Y$73:Y83,"*榮*")&gt;0),".",""),IF(Y83="榮",$A982,""),IF(AND(LEN(Y83)&gt;=2,ISNUMBER(SEARCH("榮",Y83))),$A982&amp;"("&amp;SUBSTITUTE(REPLACE(Y83,1,SEARCH("榮",Y83)-1,""),"榮","")&amp;""&amp;")",""))</f>
        <v/>
      </c>
      <c r="Z982" s="65" t="str">
        <f ca="1">CONCATENATE(IF(AND(LEN(Z981)&gt;=1,Z981&lt;&gt;".",COUNTIF(Z$73:Z83,"*榮*")&gt;0),".",""),IF(Z83="榮",$A982,""),IF(AND(LEN(Z83)&gt;=2,ISNUMBER(SEARCH("榮",Z83))),$A982&amp;"("&amp;SUBSTITUTE(REPLACE(Z83,1,SEARCH("榮",Z83)-1,""),"榮","")&amp;""&amp;")",""))</f>
        <v/>
      </c>
      <c r="AA982" s="65" t="str">
        <f ca="1">CONCATENATE(IF(AND(LEN(AA981)&gt;=1,AA981&lt;&gt;".",COUNTIF(AA$73:AA83,"*榮*")&gt;0),".",""),IF(AA83="榮",$A982,""),IF(AND(LEN(AA83)&gt;=2,ISNUMBER(SEARCH("榮",AA83))),$A982&amp;"("&amp;SUBSTITUTE(REPLACE(AA83,1,SEARCH("榮",AA83)-1,""),"榮","")&amp;""&amp;")",""))</f>
        <v/>
      </c>
      <c r="AB982" s="65" t="str">
        <f ca="1">CONCATENATE(IF(AND(LEN(AB981)&gt;=1,AB981&lt;&gt;".",COUNTIF(AB$73:AB83,"*榮*")&gt;0),".",""),IF(AB83="榮",$A982,""),IF(AND(LEN(AB83)&gt;=2,ISNUMBER(SEARCH("榮",AB83))),$A982&amp;"("&amp;SUBSTITUTE(REPLACE(AB83,1,SEARCH("榮",AB83)-1,""),"榮","")&amp;""&amp;")",""))</f>
        <v/>
      </c>
      <c r="AC982" s="65" t="str">
        <f ca="1">CONCATENATE(IF(AND(LEN(AC981)&gt;=1,AC981&lt;&gt;".",COUNTIF(AC$73:AC83,"*榮*")&gt;0),".",""),IF(AC83="榮",$A982,""),IF(AND(LEN(AC83)&gt;=2,ISNUMBER(SEARCH("榮",AC83))),$A982&amp;"("&amp;SUBSTITUTE(REPLACE(AC83,1,SEARCH("榮",AC83)-1,""),"榮","")&amp;""&amp;")",""))</f>
        <v/>
      </c>
      <c r="AD982" s="65" t="str">
        <f ca="1">CONCATENATE(IF(AND(LEN(AD981)&gt;=1,AD981&lt;&gt;".",COUNTIF(AD$73:AD83,"*榮*")&gt;0),".",""),IF(AD83="榮",$A982,""),IF(AND(LEN(AD83)&gt;=2,ISNUMBER(SEARCH("榮",AD83))),$A982&amp;"("&amp;SUBSTITUTE(REPLACE(AD83,1,SEARCH("榮",AD83)-1,""),"榮","")&amp;""&amp;")",""))</f>
        <v/>
      </c>
      <c r="AE982" s="65" t="str">
        <f ca="1">CONCATENATE(IF(AND(LEN(AE981)&gt;=1,AE981&lt;&gt;".",COUNTIF(AE$73:AE83,"*榮*")&gt;0),".",""),IF(AE83="榮",$A982,""),IF(AND(LEN(AE83)&gt;=2,ISNUMBER(SEARCH("榮",AE83))),$A982&amp;"("&amp;SUBSTITUTE(REPLACE(AE83,1,SEARCH("榮",AE83)-1,""),"榮","")&amp;""&amp;")",""))</f>
        <v/>
      </c>
      <c r="AF982" s="65" t="str">
        <f ca="1">CONCATENATE(IF(AND(LEN(AF981)&gt;=1,AF981&lt;&gt;".",COUNTIF(AF$73:AF83,"*榮*")&gt;0),".",""),IF(AF83="榮",$A982,""),IF(AND(LEN(AF83)&gt;=2,ISNUMBER(SEARCH("榮",AF83))),$A982&amp;"("&amp;SUBSTITUTE(REPLACE(AF83,1,SEARCH("榮",AF83)-1,""),"榮","")&amp;""&amp;")",""))</f>
        <v/>
      </c>
      <c r="AG982" s="65" t="str">
        <f ca="1">CONCATENATE(IF(AND(LEN(AG981)&gt;=1,AG981&lt;&gt;".",COUNTIF(AG$73:AG83,"*榮*")&gt;0),".",""),IF(AG83="榮",$A982,""),IF(AND(LEN(AG83)&gt;=2,ISNUMBER(SEARCH("榮",AG83))),$A982&amp;"("&amp;SUBSTITUTE(REPLACE(AG83,1,SEARCH("榮",AG83)-1,""),"榮","")&amp;""&amp;")",""))</f>
        <v/>
      </c>
      <c r="AH982" s="65"/>
      <c r="AI982" s="65"/>
      <c r="AJ982" s="65"/>
    </row>
    <row r="983" spans="1:36">
      <c r="A983" s="65"/>
      <c r="B983" s="65"/>
      <c r="C983" s="65" t="str">
        <f ca="1">CONCATENATE(IF(AND(LEN(C982)&gt;=1,C982&lt;&gt;".",COUNTIF(C$73:C84,"*榮*")&gt;0),".",""),IF(C84="榮",$A983,""),IF(AND(LEN(C84)&gt;=2,ISNUMBER(SEARCH("榮",C84))),$A983&amp;"("&amp;SUBSTITUTE(REPLACE(C84,1,SEARCH("榮",C84)-1,""),"榮","")&amp;""&amp;")",""))</f>
        <v/>
      </c>
      <c r="D983" s="65" t="str">
        <f ca="1">CONCATENATE(IF(AND(LEN(D982)&gt;=1,D982&lt;&gt;".",COUNTIF(D$73:D84,"*榮*")&gt;0),".",""),IF(D84="榮",$A983,""),IF(AND(LEN(D84)&gt;=2,ISNUMBER(SEARCH("榮",D84))),$A983&amp;"("&amp;SUBSTITUTE(REPLACE(D84,1,SEARCH("榮",D84)-1,""),"榮","")&amp;""&amp;")",""))</f>
        <v/>
      </c>
      <c r="E983" s="65" t="str">
        <f ca="1">CONCATENATE(IF(AND(LEN(E982)&gt;=1,E982&lt;&gt;".",COUNTIF(E$73:E84,"*榮*")&gt;0),".",""),IF(E84="榮",$A983,""),IF(AND(LEN(E84)&gt;=2,ISNUMBER(SEARCH("榮",E84))),$A983&amp;"("&amp;SUBSTITUTE(REPLACE(E84,1,SEARCH("榮",E84)-1,""),"榮","")&amp;""&amp;")",""))</f>
        <v/>
      </c>
      <c r="F983" s="65" t="str">
        <f ca="1">CONCATENATE(IF(AND(LEN(F982)&gt;=1,F982&lt;&gt;".",COUNTIF(F$73:F84,"*榮*")&gt;0),".",""),IF(F84="榮",$A983,""),IF(AND(LEN(F84)&gt;=2,ISNUMBER(SEARCH("榮",F84))),$A983&amp;"("&amp;SUBSTITUTE(REPLACE(F84,1,SEARCH("榮",F84)-1,""),"榮","")&amp;""&amp;")",""))</f>
        <v/>
      </c>
      <c r="G983" s="65" t="str">
        <f ca="1">CONCATENATE(IF(AND(LEN(G982)&gt;=1,G982&lt;&gt;".",COUNTIF(G$73:G84,"*榮*")&gt;0),".",""),IF(G84="榮",$A983,""),IF(AND(LEN(G84)&gt;=2,ISNUMBER(SEARCH("榮",G84))),$A983&amp;"("&amp;SUBSTITUTE(REPLACE(G84,1,SEARCH("榮",G84)-1,""),"榮","")&amp;""&amp;")",""))</f>
        <v/>
      </c>
      <c r="H983" s="65" t="str">
        <f ca="1">CONCATENATE(IF(AND(LEN(H982)&gt;=1,H982&lt;&gt;".",COUNTIF(H$73:H84,"*榮*")&gt;0),".",""),IF(H84="榮",$A983,""),IF(AND(LEN(H84)&gt;=2,ISNUMBER(SEARCH("榮",H84))),$A983&amp;"("&amp;SUBSTITUTE(REPLACE(H84,1,SEARCH("榮",H84)-1,""),"榮","")&amp;""&amp;")",""))</f>
        <v/>
      </c>
      <c r="I983" s="65" t="str">
        <f ca="1">CONCATENATE(IF(AND(LEN(I982)&gt;=1,I982&lt;&gt;".",COUNTIF(I$73:I84,"*榮*")&gt;0),".",""),IF(I84="榮",$A983,""),IF(AND(LEN(I84)&gt;=2,ISNUMBER(SEARCH("榮",I84))),$A983&amp;"("&amp;SUBSTITUTE(REPLACE(I84,1,SEARCH("榮",I84)-1,""),"榮","")&amp;""&amp;")",""))</f>
        <v/>
      </c>
      <c r="J983" s="65" t="str">
        <f ca="1">CONCATENATE(IF(AND(LEN(J982)&gt;=1,J982&lt;&gt;".",COUNTIF(J$73:J84,"*榮*")&gt;0),".",""),IF(J84="榮",$A983,""),IF(AND(LEN(J84)&gt;=2,ISNUMBER(SEARCH("榮",J84))),$A983&amp;"("&amp;SUBSTITUTE(REPLACE(J84,1,SEARCH("榮",J84)-1,""),"榮","")&amp;""&amp;")",""))</f>
        <v/>
      </c>
      <c r="K983" s="65" t="str">
        <f ca="1">CONCATENATE(IF(AND(LEN(K982)&gt;=1,K982&lt;&gt;".",COUNTIF(K$73:K84,"*榮*")&gt;0),".",""),IF(K84="榮",$A983,""),IF(AND(LEN(K84)&gt;=2,ISNUMBER(SEARCH("榮",K84))),$A983&amp;"("&amp;SUBSTITUTE(REPLACE(K84,1,SEARCH("榮",K84)-1,""),"榮","")&amp;""&amp;")",""))</f>
        <v/>
      </c>
      <c r="L983" s="65" t="str">
        <f ca="1">CONCATENATE(IF(AND(LEN(L982)&gt;=1,L982&lt;&gt;".",COUNTIF(L$73:L84,"*榮*")&gt;0),".",""),IF(L84="榮",$A983,""),IF(AND(LEN(L84)&gt;=2,ISNUMBER(SEARCH("榮",L84))),$A983&amp;"("&amp;SUBSTITUTE(REPLACE(L84,1,SEARCH("榮",L84)-1,""),"榮","")&amp;""&amp;")",""))</f>
        <v/>
      </c>
      <c r="M983" s="65" t="str">
        <f ca="1">CONCATENATE(IF(AND(LEN(M982)&gt;=1,M982&lt;&gt;".",COUNTIF(M$73:M84,"*榮*")&gt;0),".",""),IF(M84="榮",$A983,""),IF(AND(LEN(M84)&gt;=2,ISNUMBER(SEARCH("榮",M84))),$A983&amp;"("&amp;SUBSTITUTE(REPLACE(M84,1,SEARCH("榮",M84)-1,""),"榮","")&amp;""&amp;")",""))</f>
        <v/>
      </c>
      <c r="N983" s="65" t="str">
        <f ca="1">CONCATENATE(IF(AND(LEN(N982)&gt;=1,N982&lt;&gt;".",COUNTIF(N$73:N84,"*榮*")&gt;0),".",""),IF(N84="榮",$A983,""),IF(AND(LEN(N84)&gt;=2,ISNUMBER(SEARCH("榮",N84))),$A983&amp;"("&amp;SUBSTITUTE(REPLACE(N84,1,SEARCH("榮",N84)-1,""),"榮","")&amp;""&amp;")",""))</f>
        <v/>
      </c>
      <c r="O983" s="65" t="str">
        <f ca="1">CONCATENATE(IF(AND(LEN(O982)&gt;=1,O982&lt;&gt;".",COUNTIF(O$73:O84,"*榮*")&gt;0),".",""),IF(O84="榮",$A983,""),IF(AND(LEN(O84)&gt;=2,ISNUMBER(SEARCH("榮",O84))),$A983&amp;"("&amp;SUBSTITUTE(REPLACE(O84,1,SEARCH("榮",O84)-1,""),"榮","")&amp;""&amp;")",""))</f>
        <v/>
      </c>
      <c r="P983" s="65" t="str">
        <f ca="1">CONCATENATE(IF(AND(LEN(P982)&gt;=1,P982&lt;&gt;".",COUNTIF(P$73:P84,"*榮*")&gt;0),".",""),IF(P84="榮",$A983,""),IF(AND(LEN(P84)&gt;=2,ISNUMBER(SEARCH("榮",P84))),$A983&amp;"("&amp;SUBSTITUTE(REPLACE(P84,1,SEARCH("榮",P84)-1,""),"榮","")&amp;""&amp;")",""))</f>
        <v/>
      </c>
      <c r="Q983" s="65" t="str">
        <f ca="1">CONCATENATE(IF(AND(LEN(Q982)&gt;=1,Q982&lt;&gt;".",COUNTIF(Q$73:Q84,"*榮*")&gt;0),".",""),IF(Q84="榮",$A983,""),IF(AND(LEN(Q84)&gt;=2,ISNUMBER(SEARCH("榮",Q84))),$A983&amp;"("&amp;SUBSTITUTE(REPLACE(Q84,1,SEARCH("榮",Q84)-1,""),"榮","")&amp;""&amp;")",""))</f>
        <v/>
      </c>
      <c r="R983" s="65" t="str">
        <f ca="1">CONCATENATE(IF(AND(LEN(R982)&gt;=1,R982&lt;&gt;".",COUNTIF(R$73:R84,"*榮*")&gt;0),".",""),IF(R84="榮",$A983,""),IF(AND(LEN(R84)&gt;=2,ISNUMBER(SEARCH("榮",R84))),$A983&amp;"("&amp;SUBSTITUTE(REPLACE(R84,1,SEARCH("榮",R84)-1,""),"榮","")&amp;""&amp;")",""))</f>
        <v/>
      </c>
      <c r="S983" s="65" t="str">
        <f ca="1">CONCATENATE(IF(AND(LEN(S982)&gt;=1,S982&lt;&gt;".",COUNTIF(S$73:S84,"*榮*")&gt;0),".",""),IF(S84="榮",$A983,""),IF(AND(LEN(S84)&gt;=2,ISNUMBER(SEARCH("榮",S84))),$A983&amp;"("&amp;SUBSTITUTE(REPLACE(S84,1,SEARCH("榮",S84)-1,""),"榮","")&amp;""&amp;")",""))</f>
        <v/>
      </c>
      <c r="T983" s="65" t="str">
        <f ca="1">CONCATENATE(IF(AND(LEN(T982)&gt;=1,T982&lt;&gt;".",COUNTIF(T$73:T84,"*榮*")&gt;0),".",""),IF(T84="榮",$A983,""),IF(AND(LEN(T84)&gt;=2,ISNUMBER(SEARCH("榮",T84))),$A983&amp;"("&amp;SUBSTITUTE(REPLACE(T84,1,SEARCH("榮",T84)-1,""),"榮","")&amp;""&amp;")",""))</f>
        <v/>
      </c>
      <c r="U983" s="65" t="str">
        <f ca="1">CONCATENATE(IF(AND(LEN(U982)&gt;=1,U982&lt;&gt;".",COUNTIF(U$73:U84,"*榮*")&gt;0),".",""),IF(U84="榮",$A983,""),IF(AND(LEN(U84)&gt;=2,ISNUMBER(SEARCH("榮",U84))),$A983&amp;"("&amp;SUBSTITUTE(REPLACE(U84,1,SEARCH("榮",U84)-1,""),"榮","")&amp;""&amp;")",""))</f>
        <v/>
      </c>
      <c r="V983" s="65" t="str">
        <f ca="1">CONCATENATE(IF(AND(LEN(V982)&gt;=1,V982&lt;&gt;".",COUNTIF(V$73:V84,"*榮*")&gt;0),".",""),IF(V84="榮",$A983,""),IF(AND(LEN(V84)&gt;=2,ISNUMBER(SEARCH("榮",V84))),$A983&amp;"("&amp;SUBSTITUTE(REPLACE(V84,1,SEARCH("榮",V84)-1,""),"榮","")&amp;""&amp;")",""))</f>
        <v/>
      </c>
      <c r="W983" s="65" t="str">
        <f ca="1">CONCATENATE(IF(AND(LEN(W982)&gt;=1,W982&lt;&gt;".",COUNTIF(W$73:W84,"*榮*")&gt;0),".",""),IF(W84="榮",$A983,""),IF(AND(LEN(W84)&gt;=2,ISNUMBER(SEARCH("榮",W84))),$A983&amp;"("&amp;SUBSTITUTE(REPLACE(W84,1,SEARCH("榮",W84)-1,""),"榮","")&amp;""&amp;")",""))</f>
        <v/>
      </c>
      <c r="X983" s="65" t="str">
        <f ca="1">CONCATENATE(IF(AND(LEN(X982)&gt;=1,X982&lt;&gt;".",COUNTIF(X$73:X84,"*榮*")&gt;0),".",""),IF(X84="榮",$A983,""),IF(AND(LEN(X84)&gt;=2,ISNUMBER(SEARCH("榮",X84))),$A983&amp;"("&amp;SUBSTITUTE(REPLACE(X84,1,SEARCH("榮",X84)-1,""),"榮","")&amp;""&amp;")",""))</f>
        <v/>
      </c>
      <c r="Y983" s="65" t="str">
        <f ca="1">CONCATENATE(IF(AND(LEN(Y982)&gt;=1,Y982&lt;&gt;".",COUNTIF(Y$73:Y84,"*榮*")&gt;0),".",""),IF(Y84="榮",$A983,""),IF(AND(LEN(Y84)&gt;=2,ISNUMBER(SEARCH("榮",Y84))),$A983&amp;"("&amp;SUBSTITUTE(REPLACE(Y84,1,SEARCH("榮",Y84)-1,""),"榮","")&amp;""&amp;")",""))</f>
        <v/>
      </c>
      <c r="Z983" s="65" t="str">
        <f ca="1">CONCATENATE(IF(AND(LEN(Z982)&gt;=1,Z982&lt;&gt;".",COUNTIF(Z$73:Z84,"*榮*")&gt;0),".",""),IF(Z84="榮",$A983,""),IF(AND(LEN(Z84)&gt;=2,ISNUMBER(SEARCH("榮",Z84))),$A983&amp;"("&amp;SUBSTITUTE(REPLACE(Z84,1,SEARCH("榮",Z84)-1,""),"榮","")&amp;""&amp;")",""))</f>
        <v/>
      </c>
      <c r="AA983" s="65" t="str">
        <f ca="1">CONCATENATE(IF(AND(LEN(AA982)&gt;=1,AA982&lt;&gt;".",COUNTIF(AA$73:AA84,"*榮*")&gt;0),".",""),IF(AA84="榮",$A983,""),IF(AND(LEN(AA84)&gt;=2,ISNUMBER(SEARCH("榮",AA84))),$A983&amp;"("&amp;SUBSTITUTE(REPLACE(AA84,1,SEARCH("榮",AA84)-1,""),"榮","")&amp;""&amp;")",""))</f>
        <v/>
      </c>
      <c r="AB983" s="65" t="str">
        <f ca="1">CONCATENATE(IF(AND(LEN(AB982)&gt;=1,AB982&lt;&gt;".",COUNTIF(AB$73:AB84,"*榮*")&gt;0),".",""),IF(AB84="榮",$A983,""),IF(AND(LEN(AB84)&gt;=2,ISNUMBER(SEARCH("榮",AB84))),$A983&amp;"("&amp;SUBSTITUTE(REPLACE(AB84,1,SEARCH("榮",AB84)-1,""),"榮","")&amp;""&amp;")",""))</f>
        <v/>
      </c>
      <c r="AC983" s="65" t="str">
        <f ca="1">CONCATENATE(IF(AND(LEN(AC982)&gt;=1,AC982&lt;&gt;".",COUNTIF(AC$73:AC84,"*榮*")&gt;0),".",""),IF(AC84="榮",$A983,""),IF(AND(LEN(AC84)&gt;=2,ISNUMBER(SEARCH("榮",AC84))),$A983&amp;"("&amp;SUBSTITUTE(REPLACE(AC84,1,SEARCH("榮",AC84)-1,""),"榮","")&amp;""&amp;")",""))</f>
        <v/>
      </c>
      <c r="AD983" s="65" t="str">
        <f ca="1">CONCATENATE(IF(AND(LEN(AD982)&gt;=1,AD982&lt;&gt;".",COUNTIF(AD$73:AD84,"*榮*")&gt;0),".",""),IF(AD84="榮",$A983,""),IF(AND(LEN(AD84)&gt;=2,ISNUMBER(SEARCH("榮",AD84))),$A983&amp;"("&amp;SUBSTITUTE(REPLACE(AD84,1,SEARCH("榮",AD84)-1,""),"榮","")&amp;""&amp;")",""))</f>
        <v/>
      </c>
      <c r="AE983" s="65" t="str">
        <f ca="1">CONCATENATE(IF(AND(LEN(AE982)&gt;=1,AE982&lt;&gt;".",COUNTIF(AE$73:AE84,"*榮*")&gt;0),".",""),IF(AE84="榮",$A983,""),IF(AND(LEN(AE84)&gt;=2,ISNUMBER(SEARCH("榮",AE84))),$A983&amp;"("&amp;SUBSTITUTE(REPLACE(AE84,1,SEARCH("榮",AE84)-1,""),"榮","")&amp;""&amp;")",""))</f>
        <v/>
      </c>
      <c r="AF983" s="65" t="str">
        <f ca="1">CONCATENATE(IF(AND(LEN(AF982)&gt;=1,AF982&lt;&gt;".",COUNTIF(AF$73:AF84,"*榮*")&gt;0),".",""),IF(AF84="榮",$A983,""),IF(AND(LEN(AF84)&gt;=2,ISNUMBER(SEARCH("榮",AF84))),$A983&amp;"("&amp;SUBSTITUTE(REPLACE(AF84,1,SEARCH("榮",AF84)-1,""),"榮","")&amp;""&amp;")",""))</f>
        <v/>
      </c>
      <c r="AG983" s="65" t="str">
        <f ca="1">CONCATENATE(IF(AND(LEN(AG982)&gt;=1,AG982&lt;&gt;".",COUNTIF(AG$73:AG84,"*榮*")&gt;0),".",""),IF(AG84="榮",$A983,""),IF(AND(LEN(AG84)&gt;=2,ISNUMBER(SEARCH("榮",AG84))),$A983&amp;"("&amp;SUBSTITUTE(REPLACE(AG84,1,SEARCH("榮",AG84)-1,""),"榮","")&amp;""&amp;")",""))</f>
        <v/>
      </c>
      <c r="AH983" s="65"/>
      <c r="AI983" s="65"/>
      <c r="AJ983" s="65"/>
    </row>
    <row r="984" spans="1:36">
      <c r="A984" s="65"/>
      <c r="B984" s="65"/>
      <c r="C984" s="65" t="str">
        <f ca="1">CONCATENATE(IF(AND(LEN(C983)&gt;=1,C983&lt;&gt;".",COUNTIF(C$73:C85,"*榮*")&gt;0),".",""),IF(C85="榮",$A984,""),IF(AND(LEN(C85)&gt;=2,ISNUMBER(SEARCH("榮",C85))),$A984&amp;"("&amp;SUBSTITUTE(REPLACE(C85,1,SEARCH("榮",C85)-1,""),"榮","")&amp;""&amp;")",""))</f>
        <v/>
      </c>
      <c r="D984" s="65" t="str">
        <f ca="1">CONCATENATE(IF(AND(LEN(D983)&gt;=1,D983&lt;&gt;".",COUNTIF(D$73:D85,"*榮*")&gt;0),".",""),IF(D85="榮",$A984,""),IF(AND(LEN(D85)&gt;=2,ISNUMBER(SEARCH("榮",D85))),$A984&amp;"("&amp;SUBSTITUTE(REPLACE(D85,1,SEARCH("榮",D85)-1,""),"榮","")&amp;""&amp;")",""))</f>
        <v/>
      </c>
      <c r="E984" s="65" t="str">
        <f ca="1">CONCATENATE(IF(AND(LEN(E983)&gt;=1,E983&lt;&gt;".",COUNTIF(E$73:E85,"*榮*")&gt;0),".",""),IF(E85="榮",$A984,""),IF(AND(LEN(E85)&gt;=2,ISNUMBER(SEARCH("榮",E85))),$A984&amp;"("&amp;SUBSTITUTE(REPLACE(E85,1,SEARCH("榮",E85)-1,""),"榮","")&amp;""&amp;")",""))</f>
        <v/>
      </c>
      <c r="F984" s="65" t="str">
        <f ca="1">CONCATENATE(IF(AND(LEN(F983)&gt;=1,F983&lt;&gt;".",COUNTIF(F$73:F85,"*榮*")&gt;0),".",""),IF(F85="榮",$A984,""),IF(AND(LEN(F85)&gt;=2,ISNUMBER(SEARCH("榮",F85))),$A984&amp;"("&amp;SUBSTITUTE(REPLACE(F85,1,SEARCH("榮",F85)-1,""),"榮","")&amp;""&amp;")",""))</f>
        <v/>
      </c>
      <c r="G984" s="65" t="str">
        <f ca="1">CONCATENATE(IF(AND(LEN(G983)&gt;=1,G983&lt;&gt;".",COUNTIF(G$73:G85,"*榮*")&gt;0),".",""),IF(G85="榮",$A984,""),IF(AND(LEN(G85)&gt;=2,ISNUMBER(SEARCH("榮",G85))),$A984&amp;"("&amp;SUBSTITUTE(REPLACE(G85,1,SEARCH("榮",G85)-1,""),"榮","")&amp;""&amp;")",""))</f>
        <v/>
      </c>
      <c r="H984" s="65" t="str">
        <f ca="1">CONCATENATE(IF(AND(LEN(H983)&gt;=1,H983&lt;&gt;".",COUNTIF(H$73:H85,"*榮*")&gt;0),".",""),IF(H85="榮",$A984,""),IF(AND(LEN(H85)&gt;=2,ISNUMBER(SEARCH("榮",H85))),$A984&amp;"("&amp;SUBSTITUTE(REPLACE(H85,1,SEARCH("榮",H85)-1,""),"榮","")&amp;""&amp;")",""))</f>
        <v/>
      </c>
      <c r="I984" s="65" t="str">
        <f ca="1">CONCATENATE(IF(AND(LEN(I983)&gt;=1,I983&lt;&gt;".",COUNTIF(I$73:I85,"*榮*")&gt;0),".",""),IF(I85="榮",$A984,""),IF(AND(LEN(I85)&gt;=2,ISNUMBER(SEARCH("榮",I85))),$A984&amp;"("&amp;SUBSTITUTE(REPLACE(I85,1,SEARCH("榮",I85)-1,""),"榮","")&amp;""&amp;")",""))</f>
        <v/>
      </c>
      <c r="J984" s="65" t="str">
        <f ca="1">CONCATENATE(IF(AND(LEN(J983)&gt;=1,J983&lt;&gt;".",COUNTIF(J$73:J85,"*榮*")&gt;0),".",""),IF(J85="榮",$A984,""),IF(AND(LEN(J85)&gt;=2,ISNUMBER(SEARCH("榮",J85))),$A984&amp;"("&amp;SUBSTITUTE(REPLACE(J85,1,SEARCH("榮",J85)-1,""),"榮","")&amp;""&amp;")",""))</f>
        <v/>
      </c>
      <c r="K984" s="65" t="str">
        <f ca="1">CONCATENATE(IF(AND(LEN(K983)&gt;=1,K983&lt;&gt;".",COUNTIF(K$73:K85,"*榮*")&gt;0),".",""),IF(K85="榮",$A984,""),IF(AND(LEN(K85)&gt;=2,ISNUMBER(SEARCH("榮",K85))),$A984&amp;"("&amp;SUBSTITUTE(REPLACE(K85,1,SEARCH("榮",K85)-1,""),"榮","")&amp;""&amp;")",""))</f>
        <v/>
      </c>
      <c r="L984" s="65" t="str">
        <f ca="1">CONCATENATE(IF(AND(LEN(L983)&gt;=1,L983&lt;&gt;".",COUNTIF(L$73:L85,"*榮*")&gt;0),".",""),IF(L85="榮",$A984,""),IF(AND(LEN(L85)&gt;=2,ISNUMBER(SEARCH("榮",L85))),$A984&amp;"("&amp;SUBSTITUTE(REPLACE(L85,1,SEARCH("榮",L85)-1,""),"榮","")&amp;""&amp;")",""))</f>
        <v/>
      </c>
      <c r="M984" s="65" t="str">
        <f ca="1">CONCATENATE(IF(AND(LEN(M983)&gt;=1,M983&lt;&gt;".",COUNTIF(M$73:M85,"*榮*")&gt;0),".",""),IF(M85="榮",$A984,""),IF(AND(LEN(M85)&gt;=2,ISNUMBER(SEARCH("榮",M85))),$A984&amp;"("&amp;SUBSTITUTE(REPLACE(M85,1,SEARCH("榮",M85)-1,""),"榮","")&amp;""&amp;")",""))</f>
        <v/>
      </c>
      <c r="N984" s="65" t="str">
        <f ca="1">CONCATENATE(IF(AND(LEN(N983)&gt;=1,N983&lt;&gt;".",COUNTIF(N$73:N85,"*榮*")&gt;0),".",""),IF(N85="榮",$A984,""),IF(AND(LEN(N85)&gt;=2,ISNUMBER(SEARCH("榮",N85))),$A984&amp;"("&amp;SUBSTITUTE(REPLACE(N85,1,SEARCH("榮",N85)-1,""),"榮","")&amp;""&amp;")",""))</f>
        <v/>
      </c>
      <c r="O984" s="65" t="str">
        <f ca="1">CONCATENATE(IF(AND(LEN(O983)&gt;=1,O983&lt;&gt;".",COUNTIF(O$73:O85,"*榮*")&gt;0),".",""),IF(O85="榮",$A984,""),IF(AND(LEN(O85)&gt;=2,ISNUMBER(SEARCH("榮",O85))),$A984&amp;"("&amp;SUBSTITUTE(REPLACE(O85,1,SEARCH("榮",O85)-1,""),"榮","")&amp;""&amp;")",""))</f>
        <v/>
      </c>
      <c r="P984" s="65" t="str">
        <f ca="1">CONCATENATE(IF(AND(LEN(P983)&gt;=1,P983&lt;&gt;".",COUNTIF(P$73:P85,"*榮*")&gt;0),".",""),IF(P85="榮",$A984,""),IF(AND(LEN(P85)&gt;=2,ISNUMBER(SEARCH("榮",P85))),$A984&amp;"("&amp;SUBSTITUTE(REPLACE(P85,1,SEARCH("榮",P85)-1,""),"榮","")&amp;""&amp;")",""))</f>
        <v/>
      </c>
      <c r="Q984" s="65" t="str">
        <f ca="1">CONCATENATE(IF(AND(LEN(Q983)&gt;=1,Q983&lt;&gt;".",COUNTIF(Q$73:Q85,"*榮*")&gt;0),".",""),IF(Q85="榮",$A984,""),IF(AND(LEN(Q85)&gt;=2,ISNUMBER(SEARCH("榮",Q85))),$A984&amp;"("&amp;SUBSTITUTE(REPLACE(Q85,1,SEARCH("榮",Q85)-1,""),"榮","")&amp;""&amp;")",""))</f>
        <v/>
      </c>
      <c r="R984" s="65" t="str">
        <f ca="1">CONCATENATE(IF(AND(LEN(R983)&gt;=1,R983&lt;&gt;".",COUNTIF(R$73:R85,"*榮*")&gt;0),".",""),IF(R85="榮",$A984,""),IF(AND(LEN(R85)&gt;=2,ISNUMBER(SEARCH("榮",R85))),$A984&amp;"("&amp;SUBSTITUTE(REPLACE(R85,1,SEARCH("榮",R85)-1,""),"榮","")&amp;""&amp;")",""))</f>
        <v/>
      </c>
      <c r="S984" s="65" t="str">
        <f ca="1">CONCATENATE(IF(AND(LEN(S983)&gt;=1,S983&lt;&gt;".",COUNTIF(S$73:S85,"*榮*")&gt;0),".",""),IF(S85="榮",$A984,""),IF(AND(LEN(S85)&gt;=2,ISNUMBER(SEARCH("榮",S85))),$A984&amp;"("&amp;SUBSTITUTE(REPLACE(S85,1,SEARCH("榮",S85)-1,""),"榮","")&amp;""&amp;")",""))</f>
        <v/>
      </c>
      <c r="T984" s="65" t="str">
        <f ca="1">CONCATENATE(IF(AND(LEN(T983)&gt;=1,T983&lt;&gt;".",COUNTIF(T$73:T85,"*榮*")&gt;0),".",""),IF(T85="榮",$A984,""),IF(AND(LEN(T85)&gt;=2,ISNUMBER(SEARCH("榮",T85))),$A984&amp;"("&amp;SUBSTITUTE(REPLACE(T85,1,SEARCH("榮",T85)-1,""),"榮","")&amp;""&amp;")",""))</f>
        <v/>
      </c>
      <c r="U984" s="65" t="str">
        <f ca="1">CONCATENATE(IF(AND(LEN(U983)&gt;=1,U983&lt;&gt;".",COUNTIF(U$73:U85,"*榮*")&gt;0),".",""),IF(U85="榮",$A984,""),IF(AND(LEN(U85)&gt;=2,ISNUMBER(SEARCH("榮",U85))),$A984&amp;"("&amp;SUBSTITUTE(REPLACE(U85,1,SEARCH("榮",U85)-1,""),"榮","")&amp;""&amp;")",""))</f>
        <v/>
      </c>
      <c r="V984" s="65" t="str">
        <f ca="1">CONCATENATE(IF(AND(LEN(V983)&gt;=1,V983&lt;&gt;".",COUNTIF(V$73:V85,"*榮*")&gt;0),".",""),IF(V85="榮",$A984,""),IF(AND(LEN(V85)&gt;=2,ISNUMBER(SEARCH("榮",V85))),$A984&amp;"("&amp;SUBSTITUTE(REPLACE(V85,1,SEARCH("榮",V85)-1,""),"榮","")&amp;""&amp;")",""))</f>
        <v/>
      </c>
      <c r="W984" s="65" t="str">
        <f ca="1">CONCATENATE(IF(AND(LEN(W983)&gt;=1,W983&lt;&gt;".",COUNTIF(W$73:W85,"*榮*")&gt;0),".",""),IF(W85="榮",$A984,""),IF(AND(LEN(W85)&gt;=2,ISNUMBER(SEARCH("榮",W85))),$A984&amp;"("&amp;SUBSTITUTE(REPLACE(W85,1,SEARCH("榮",W85)-1,""),"榮","")&amp;""&amp;")",""))</f>
        <v/>
      </c>
      <c r="X984" s="65" t="str">
        <f ca="1">CONCATENATE(IF(AND(LEN(X983)&gt;=1,X983&lt;&gt;".",COUNTIF(X$73:X85,"*榮*")&gt;0),".",""),IF(X85="榮",$A984,""),IF(AND(LEN(X85)&gt;=2,ISNUMBER(SEARCH("榮",X85))),$A984&amp;"("&amp;SUBSTITUTE(REPLACE(X85,1,SEARCH("榮",X85)-1,""),"榮","")&amp;""&amp;")",""))</f>
        <v/>
      </c>
      <c r="Y984" s="65" t="str">
        <f ca="1">CONCATENATE(IF(AND(LEN(Y983)&gt;=1,Y983&lt;&gt;".",COUNTIF(Y$73:Y85,"*榮*")&gt;0),".",""),IF(Y85="榮",$A984,""),IF(AND(LEN(Y85)&gt;=2,ISNUMBER(SEARCH("榮",Y85))),$A984&amp;"("&amp;SUBSTITUTE(REPLACE(Y85,1,SEARCH("榮",Y85)-1,""),"榮","")&amp;""&amp;")",""))</f>
        <v/>
      </c>
      <c r="Z984" s="65" t="str">
        <f ca="1">CONCATENATE(IF(AND(LEN(Z983)&gt;=1,Z983&lt;&gt;".",COUNTIF(Z$73:Z85,"*榮*")&gt;0),".",""),IF(Z85="榮",$A984,""),IF(AND(LEN(Z85)&gt;=2,ISNUMBER(SEARCH("榮",Z85))),$A984&amp;"("&amp;SUBSTITUTE(REPLACE(Z85,1,SEARCH("榮",Z85)-1,""),"榮","")&amp;""&amp;")",""))</f>
        <v/>
      </c>
      <c r="AA984" s="65" t="str">
        <f ca="1">CONCATENATE(IF(AND(LEN(AA983)&gt;=1,AA983&lt;&gt;".",COUNTIF(AA$73:AA85,"*榮*")&gt;0),".",""),IF(AA85="榮",$A984,""),IF(AND(LEN(AA85)&gt;=2,ISNUMBER(SEARCH("榮",AA85))),$A984&amp;"("&amp;SUBSTITUTE(REPLACE(AA85,1,SEARCH("榮",AA85)-1,""),"榮","")&amp;""&amp;")",""))</f>
        <v/>
      </c>
      <c r="AB984" s="65" t="str">
        <f ca="1">CONCATENATE(IF(AND(LEN(AB983)&gt;=1,AB983&lt;&gt;".",COUNTIF(AB$73:AB85,"*榮*")&gt;0),".",""),IF(AB85="榮",$A984,""),IF(AND(LEN(AB85)&gt;=2,ISNUMBER(SEARCH("榮",AB85))),$A984&amp;"("&amp;SUBSTITUTE(REPLACE(AB85,1,SEARCH("榮",AB85)-1,""),"榮","")&amp;""&amp;")",""))</f>
        <v/>
      </c>
      <c r="AC984" s="65" t="str">
        <f ca="1">CONCATENATE(IF(AND(LEN(AC983)&gt;=1,AC983&lt;&gt;".",COUNTIF(AC$73:AC85,"*榮*")&gt;0),".",""),IF(AC85="榮",$A984,""),IF(AND(LEN(AC85)&gt;=2,ISNUMBER(SEARCH("榮",AC85))),$A984&amp;"("&amp;SUBSTITUTE(REPLACE(AC85,1,SEARCH("榮",AC85)-1,""),"榮","")&amp;""&amp;")",""))</f>
        <v/>
      </c>
      <c r="AD984" s="65" t="str">
        <f ca="1">CONCATENATE(IF(AND(LEN(AD983)&gt;=1,AD983&lt;&gt;".",COUNTIF(AD$73:AD85,"*榮*")&gt;0),".",""),IF(AD85="榮",$A984,""),IF(AND(LEN(AD85)&gt;=2,ISNUMBER(SEARCH("榮",AD85))),$A984&amp;"("&amp;SUBSTITUTE(REPLACE(AD85,1,SEARCH("榮",AD85)-1,""),"榮","")&amp;""&amp;")",""))</f>
        <v/>
      </c>
      <c r="AE984" s="65" t="str">
        <f ca="1">CONCATENATE(IF(AND(LEN(AE983)&gt;=1,AE983&lt;&gt;".",COUNTIF(AE$73:AE85,"*榮*")&gt;0),".",""),IF(AE85="榮",$A984,""),IF(AND(LEN(AE85)&gt;=2,ISNUMBER(SEARCH("榮",AE85))),$A984&amp;"("&amp;SUBSTITUTE(REPLACE(AE85,1,SEARCH("榮",AE85)-1,""),"榮","")&amp;""&amp;")",""))</f>
        <v/>
      </c>
      <c r="AF984" s="65" t="str">
        <f ca="1">CONCATENATE(IF(AND(LEN(AF983)&gt;=1,AF983&lt;&gt;".",COUNTIF(AF$73:AF85,"*榮*")&gt;0),".",""),IF(AF85="榮",$A984,""),IF(AND(LEN(AF85)&gt;=2,ISNUMBER(SEARCH("榮",AF85))),$A984&amp;"("&amp;SUBSTITUTE(REPLACE(AF85,1,SEARCH("榮",AF85)-1,""),"榮","")&amp;""&amp;")",""))</f>
        <v/>
      </c>
      <c r="AG984" s="65" t="str">
        <f ca="1">CONCATENATE(IF(AND(LEN(AG983)&gt;=1,AG983&lt;&gt;".",COUNTIF(AG$73:AG85,"*榮*")&gt;0),".",""),IF(AG85="榮",$A984,""),IF(AND(LEN(AG85)&gt;=2,ISNUMBER(SEARCH("榮",AG85))),$A984&amp;"("&amp;SUBSTITUTE(REPLACE(AG85,1,SEARCH("榮",AG85)-1,""),"榮","")&amp;""&amp;")",""))</f>
        <v/>
      </c>
      <c r="AH984" s="65"/>
      <c r="AI984" s="65"/>
      <c r="AJ984" s="65"/>
    </row>
    <row r="985" spans="1:36">
      <c r="A985" s="65"/>
      <c r="B985" s="65"/>
      <c r="C985" s="65" t="str">
        <f ca="1">CONCATENATE(IF(AND(LEN(C984)&gt;=1,C984&lt;&gt;".",COUNTIF(C$73:C86,"*榮*")&gt;0),".",""),IF(C86="榮",$A985,""),IF(AND(LEN(C86)&gt;=2,ISNUMBER(SEARCH("榮",C86))),$A985&amp;"("&amp;SUBSTITUTE(REPLACE(C86,1,SEARCH("榮",C86)-1,""),"榮","")&amp;""&amp;")",""))</f>
        <v/>
      </c>
      <c r="D985" s="65" t="str">
        <f ca="1">CONCATENATE(IF(AND(LEN(D984)&gt;=1,D984&lt;&gt;".",COUNTIF(D$73:D86,"*榮*")&gt;0),".",""),IF(D86="榮",$A985,""),IF(AND(LEN(D86)&gt;=2,ISNUMBER(SEARCH("榮",D86))),$A985&amp;"("&amp;SUBSTITUTE(REPLACE(D86,1,SEARCH("榮",D86)-1,""),"榮","")&amp;""&amp;")",""))</f>
        <v/>
      </c>
      <c r="E985" s="65" t="str">
        <f ca="1">CONCATENATE(IF(AND(LEN(E984)&gt;=1,E984&lt;&gt;".",COUNTIF(E$73:E86,"*榮*")&gt;0),".",""),IF(E86="榮",$A985,""),IF(AND(LEN(E86)&gt;=2,ISNUMBER(SEARCH("榮",E86))),$A985&amp;"("&amp;SUBSTITUTE(REPLACE(E86,1,SEARCH("榮",E86)-1,""),"榮","")&amp;""&amp;")",""))</f>
        <v/>
      </c>
      <c r="F985" s="65" t="str">
        <f ca="1">CONCATENATE(IF(AND(LEN(F984)&gt;=1,F984&lt;&gt;".",COUNTIF(F$73:F86,"*榮*")&gt;0),".",""),IF(F86="榮",$A985,""),IF(AND(LEN(F86)&gt;=2,ISNUMBER(SEARCH("榮",F86))),$A985&amp;"("&amp;SUBSTITUTE(REPLACE(F86,1,SEARCH("榮",F86)-1,""),"榮","")&amp;""&amp;")",""))</f>
        <v/>
      </c>
      <c r="G985" s="65" t="str">
        <f ca="1">CONCATENATE(IF(AND(LEN(G984)&gt;=1,G984&lt;&gt;".",COUNTIF(G$73:G86,"*榮*")&gt;0),".",""),IF(G86="榮",$A985,""),IF(AND(LEN(G86)&gt;=2,ISNUMBER(SEARCH("榮",G86))),$A985&amp;"("&amp;SUBSTITUTE(REPLACE(G86,1,SEARCH("榮",G86)-1,""),"榮","")&amp;""&amp;")",""))</f>
        <v/>
      </c>
      <c r="H985" s="65" t="str">
        <f ca="1">CONCATENATE(IF(AND(LEN(H984)&gt;=1,H984&lt;&gt;".",COUNTIF(H$73:H86,"*榮*")&gt;0),".",""),IF(H86="榮",$A985,""),IF(AND(LEN(H86)&gt;=2,ISNUMBER(SEARCH("榮",H86))),$A985&amp;"("&amp;SUBSTITUTE(REPLACE(H86,1,SEARCH("榮",H86)-1,""),"榮","")&amp;""&amp;")",""))</f>
        <v/>
      </c>
      <c r="I985" s="65" t="str">
        <f ca="1">CONCATENATE(IF(AND(LEN(I984)&gt;=1,I984&lt;&gt;".",COUNTIF(I$73:I86,"*榮*")&gt;0),".",""),IF(I86="榮",$A985,""),IF(AND(LEN(I86)&gt;=2,ISNUMBER(SEARCH("榮",I86))),$A985&amp;"("&amp;SUBSTITUTE(REPLACE(I86,1,SEARCH("榮",I86)-1,""),"榮","")&amp;""&amp;")",""))</f>
        <v/>
      </c>
      <c r="J985" s="65" t="str">
        <f ca="1">CONCATENATE(IF(AND(LEN(J984)&gt;=1,J984&lt;&gt;".",COUNTIF(J$73:J86,"*榮*")&gt;0),".",""),IF(J86="榮",$A985,""),IF(AND(LEN(J86)&gt;=2,ISNUMBER(SEARCH("榮",J86))),$A985&amp;"("&amp;SUBSTITUTE(REPLACE(J86,1,SEARCH("榮",J86)-1,""),"榮","")&amp;""&amp;")",""))</f>
        <v/>
      </c>
      <c r="K985" s="65" t="str">
        <f ca="1">CONCATENATE(IF(AND(LEN(K984)&gt;=1,K984&lt;&gt;".",COUNTIF(K$73:K86,"*榮*")&gt;0),".",""),IF(K86="榮",$A985,""),IF(AND(LEN(K86)&gt;=2,ISNUMBER(SEARCH("榮",K86))),$A985&amp;"("&amp;SUBSTITUTE(REPLACE(K86,1,SEARCH("榮",K86)-1,""),"榮","")&amp;""&amp;")",""))</f>
        <v/>
      </c>
      <c r="L985" s="65" t="str">
        <f ca="1">CONCATENATE(IF(AND(LEN(L984)&gt;=1,L984&lt;&gt;".",COUNTIF(L$73:L86,"*榮*")&gt;0),".",""),IF(L86="榮",$A985,""),IF(AND(LEN(L86)&gt;=2,ISNUMBER(SEARCH("榮",L86))),$A985&amp;"("&amp;SUBSTITUTE(REPLACE(L86,1,SEARCH("榮",L86)-1,""),"榮","")&amp;""&amp;")",""))</f>
        <v/>
      </c>
      <c r="M985" s="65" t="str">
        <f ca="1">CONCATENATE(IF(AND(LEN(M984)&gt;=1,M984&lt;&gt;".",COUNTIF(M$73:M86,"*榮*")&gt;0),".",""),IF(M86="榮",$A985,""),IF(AND(LEN(M86)&gt;=2,ISNUMBER(SEARCH("榮",M86))),$A985&amp;"("&amp;SUBSTITUTE(REPLACE(M86,1,SEARCH("榮",M86)-1,""),"榮","")&amp;""&amp;")",""))</f>
        <v/>
      </c>
      <c r="N985" s="65" t="str">
        <f ca="1">CONCATENATE(IF(AND(LEN(N984)&gt;=1,N984&lt;&gt;".",COUNTIF(N$73:N86,"*榮*")&gt;0),".",""),IF(N86="榮",$A985,""),IF(AND(LEN(N86)&gt;=2,ISNUMBER(SEARCH("榮",N86))),$A985&amp;"("&amp;SUBSTITUTE(REPLACE(N86,1,SEARCH("榮",N86)-1,""),"榮","")&amp;""&amp;")",""))</f>
        <v/>
      </c>
      <c r="O985" s="65" t="str">
        <f ca="1">CONCATENATE(IF(AND(LEN(O984)&gt;=1,O984&lt;&gt;".",COUNTIF(O$73:O86,"*榮*")&gt;0),".",""),IF(O86="榮",$A985,""),IF(AND(LEN(O86)&gt;=2,ISNUMBER(SEARCH("榮",O86))),$A985&amp;"("&amp;SUBSTITUTE(REPLACE(O86,1,SEARCH("榮",O86)-1,""),"榮","")&amp;""&amp;")",""))</f>
        <v/>
      </c>
      <c r="P985" s="65" t="str">
        <f ca="1">CONCATENATE(IF(AND(LEN(P984)&gt;=1,P984&lt;&gt;".",COUNTIF(P$73:P86,"*榮*")&gt;0),".",""),IF(P86="榮",$A985,""),IF(AND(LEN(P86)&gt;=2,ISNUMBER(SEARCH("榮",P86))),$A985&amp;"("&amp;SUBSTITUTE(REPLACE(P86,1,SEARCH("榮",P86)-1,""),"榮","")&amp;""&amp;")",""))</f>
        <v/>
      </c>
      <c r="Q985" s="65" t="str">
        <f ca="1">CONCATENATE(IF(AND(LEN(Q984)&gt;=1,Q984&lt;&gt;".",COUNTIF(Q$73:Q86,"*榮*")&gt;0),".",""),IF(Q86="榮",$A985,""),IF(AND(LEN(Q86)&gt;=2,ISNUMBER(SEARCH("榮",Q86))),$A985&amp;"("&amp;SUBSTITUTE(REPLACE(Q86,1,SEARCH("榮",Q86)-1,""),"榮","")&amp;""&amp;")",""))</f>
        <v/>
      </c>
      <c r="R985" s="65" t="str">
        <f ca="1">CONCATENATE(IF(AND(LEN(R984)&gt;=1,R984&lt;&gt;".",COUNTIF(R$73:R86,"*榮*")&gt;0),".",""),IF(R86="榮",$A985,""),IF(AND(LEN(R86)&gt;=2,ISNUMBER(SEARCH("榮",R86))),$A985&amp;"("&amp;SUBSTITUTE(REPLACE(R86,1,SEARCH("榮",R86)-1,""),"榮","")&amp;""&amp;")",""))</f>
        <v/>
      </c>
      <c r="S985" s="65" t="str">
        <f ca="1">CONCATENATE(IF(AND(LEN(S984)&gt;=1,S984&lt;&gt;".",COUNTIF(S$73:S86,"*榮*")&gt;0),".",""),IF(S86="榮",$A985,""),IF(AND(LEN(S86)&gt;=2,ISNUMBER(SEARCH("榮",S86))),$A985&amp;"("&amp;SUBSTITUTE(REPLACE(S86,1,SEARCH("榮",S86)-1,""),"榮","")&amp;""&amp;")",""))</f>
        <v/>
      </c>
      <c r="T985" s="65" t="str">
        <f ca="1">CONCATENATE(IF(AND(LEN(T984)&gt;=1,T984&lt;&gt;".",COUNTIF(T$73:T86,"*榮*")&gt;0),".",""),IF(T86="榮",$A985,""),IF(AND(LEN(T86)&gt;=2,ISNUMBER(SEARCH("榮",T86))),$A985&amp;"("&amp;SUBSTITUTE(REPLACE(T86,1,SEARCH("榮",T86)-1,""),"榮","")&amp;""&amp;")",""))</f>
        <v/>
      </c>
      <c r="U985" s="65" t="str">
        <f ca="1">CONCATENATE(IF(AND(LEN(U984)&gt;=1,U984&lt;&gt;".",COUNTIF(U$73:U86,"*榮*")&gt;0),".",""),IF(U86="榮",$A985,""),IF(AND(LEN(U86)&gt;=2,ISNUMBER(SEARCH("榮",U86))),$A985&amp;"("&amp;SUBSTITUTE(REPLACE(U86,1,SEARCH("榮",U86)-1,""),"榮","")&amp;""&amp;")",""))</f>
        <v/>
      </c>
      <c r="V985" s="65" t="str">
        <f ca="1">CONCATENATE(IF(AND(LEN(V984)&gt;=1,V984&lt;&gt;".",COUNTIF(V$73:V86,"*榮*")&gt;0),".",""),IF(V86="榮",$A985,""),IF(AND(LEN(V86)&gt;=2,ISNUMBER(SEARCH("榮",V86))),$A985&amp;"("&amp;SUBSTITUTE(REPLACE(V86,1,SEARCH("榮",V86)-1,""),"榮","")&amp;""&amp;")",""))</f>
        <v/>
      </c>
      <c r="W985" s="65" t="str">
        <f ca="1">CONCATENATE(IF(AND(LEN(W984)&gt;=1,W984&lt;&gt;".",COUNTIF(W$73:W86,"*榮*")&gt;0),".",""),IF(W86="榮",$A985,""),IF(AND(LEN(W86)&gt;=2,ISNUMBER(SEARCH("榮",W86))),$A985&amp;"("&amp;SUBSTITUTE(REPLACE(W86,1,SEARCH("榮",W86)-1,""),"榮","")&amp;""&amp;")",""))</f>
        <v/>
      </c>
      <c r="X985" s="65" t="str">
        <f ca="1">CONCATENATE(IF(AND(LEN(X984)&gt;=1,X984&lt;&gt;".",COUNTIF(X$73:X86,"*榮*")&gt;0),".",""),IF(X86="榮",$A985,""),IF(AND(LEN(X86)&gt;=2,ISNUMBER(SEARCH("榮",X86))),$A985&amp;"("&amp;SUBSTITUTE(REPLACE(X86,1,SEARCH("榮",X86)-1,""),"榮","")&amp;""&amp;")",""))</f>
        <v/>
      </c>
      <c r="Y985" s="65" t="str">
        <f ca="1">CONCATENATE(IF(AND(LEN(Y984)&gt;=1,Y984&lt;&gt;".",COUNTIF(Y$73:Y86,"*榮*")&gt;0),".",""),IF(Y86="榮",$A985,""),IF(AND(LEN(Y86)&gt;=2,ISNUMBER(SEARCH("榮",Y86))),$A985&amp;"("&amp;SUBSTITUTE(REPLACE(Y86,1,SEARCH("榮",Y86)-1,""),"榮","")&amp;""&amp;")",""))</f>
        <v/>
      </c>
      <c r="Z985" s="65" t="str">
        <f ca="1">CONCATENATE(IF(AND(LEN(Z984)&gt;=1,Z984&lt;&gt;".",COUNTIF(Z$73:Z86,"*榮*")&gt;0),".",""),IF(Z86="榮",$A985,""),IF(AND(LEN(Z86)&gt;=2,ISNUMBER(SEARCH("榮",Z86))),$A985&amp;"("&amp;SUBSTITUTE(REPLACE(Z86,1,SEARCH("榮",Z86)-1,""),"榮","")&amp;""&amp;")",""))</f>
        <v/>
      </c>
      <c r="AA985" s="65" t="str">
        <f ca="1">CONCATENATE(IF(AND(LEN(AA984)&gt;=1,AA984&lt;&gt;".",COUNTIF(AA$73:AA86,"*榮*")&gt;0),".",""),IF(AA86="榮",$A985,""),IF(AND(LEN(AA86)&gt;=2,ISNUMBER(SEARCH("榮",AA86))),$A985&amp;"("&amp;SUBSTITUTE(REPLACE(AA86,1,SEARCH("榮",AA86)-1,""),"榮","")&amp;""&amp;")",""))</f>
        <v/>
      </c>
      <c r="AB985" s="65" t="str">
        <f ca="1">CONCATENATE(IF(AND(LEN(AB984)&gt;=1,AB984&lt;&gt;".",COUNTIF(AB$73:AB86,"*榮*")&gt;0),".",""),IF(AB86="榮",$A985,""),IF(AND(LEN(AB86)&gt;=2,ISNUMBER(SEARCH("榮",AB86))),$A985&amp;"("&amp;SUBSTITUTE(REPLACE(AB86,1,SEARCH("榮",AB86)-1,""),"榮","")&amp;""&amp;")",""))</f>
        <v/>
      </c>
      <c r="AC985" s="65" t="str">
        <f ca="1">CONCATENATE(IF(AND(LEN(AC984)&gt;=1,AC984&lt;&gt;".",COUNTIF(AC$73:AC86,"*榮*")&gt;0),".",""),IF(AC86="榮",$A985,""),IF(AND(LEN(AC86)&gt;=2,ISNUMBER(SEARCH("榮",AC86))),$A985&amp;"("&amp;SUBSTITUTE(REPLACE(AC86,1,SEARCH("榮",AC86)-1,""),"榮","")&amp;""&amp;")",""))</f>
        <v/>
      </c>
      <c r="AD985" s="65" t="str">
        <f ca="1">CONCATENATE(IF(AND(LEN(AD984)&gt;=1,AD984&lt;&gt;".",COUNTIF(AD$73:AD86,"*榮*")&gt;0),".",""),IF(AD86="榮",$A985,""),IF(AND(LEN(AD86)&gt;=2,ISNUMBER(SEARCH("榮",AD86))),$A985&amp;"("&amp;SUBSTITUTE(REPLACE(AD86,1,SEARCH("榮",AD86)-1,""),"榮","")&amp;""&amp;")",""))</f>
        <v/>
      </c>
      <c r="AE985" s="65" t="str">
        <f ca="1">CONCATENATE(IF(AND(LEN(AE984)&gt;=1,AE984&lt;&gt;".",COUNTIF(AE$73:AE86,"*榮*")&gt;0),".",""),IF(AE86="榮",$A985,""),IF(AND(LEN(AE86)&gt;=2,ISNUMBER(SEARCH("榮",AE86))),$A985&amp;"("&amp;SUBSTITUTE(REPLACE(AE86,1,SEARCH("榮",AE86)-1,""),"榮","")&amp;""&amp;")",""))</f>
        <v/>
      </c>
      <c r="AF985" s="65" t="str">
        <f ca="1">CONCATENATE(IF(AND(LEN(AF984)&gt;=1,AF984&lt;&gt;".",COUNTIF(AF$73:AF86,"*榮*")&gt;0),".",""),IF(AF86="榮",$A985,""),IF(AND(LEN(AF86)&gt;=2,ISNUMBER(SEARCH("榮",AF86))),$A985&amp;"("&amp;SUBSTITUTE(REPLACE(AF86,1,SEARCH("榮",AF86)-1,""),"榮","")&amp;""&amp;")",""))</f>
        <v/>
      </c>
      <c r="AG985" s="65" t="str">
        <f ca="1">CONCATENATE(IF(AND(LEN(AG984)&gt;=1,AG984&lt;&gt;".",COUNTIF(AG$73:AG86,"*榮*")&gt;0),".",""),IF(AG86="榮",$A985,""),IF(AND(LEN(AG86)&gt;=2,ISNUMBER(SEARCH("榮",AG86))),$A985&amp;"("&amp;SUBSTITUTE(REPLACE(AG86,1,SEARCH("榮",AG86)-1,""),"榮","")&amp;""&amp;")",""))</f>
        <v/>
      </c>
      <c r="AH985" s="65"/>
      <c r="AI985" s="65"/>
      <c r="AJ985" s="65"/>
    </row>
    <row r="986" spans="1:36">
      <c r="A986" s="65"/>
      <c r="B986" s="65"/>
      <c r="C986" s="65" t="str">
        <f ca="1">CONCATENATE(IF(AND(LEN(C985)&gt;=1,C985&lt;&gt;".",COUNTIF(C$73:C87,"*榮*")&gt;0),".",""),IF(C87="榮",$A986,""),IF(AND(LEN(C87)&gt;=2,ISNUMBER(SEARCH("榮",C87))),$A986&amp;"("&amp;SUBSTITUTE(REPLACE(C87,1,SEARCH("榮",C87)-1,""),"榮","")&amp;""&amp;")",""))</f>
        <v/>
      </c>
      <c r="D986" s="65" t="str">
        <f ca="1">CONCATENATE(IF(AND(LEN(D985)&gt;=1,D985&lt;&gt;".",COUNTIF(D$73:D87,"*榮*")&gt;0),".",""),IF(D87="榮",$A986,""),IF(AND(LEN(D87)&gt;=2,ISNUMBER(SEARCH("榮",D87))),$A986&amp;"("&amp;SUBSTITUTE(REPLACE(D87,1,SEARCH("榮",D87)-1,""),"榮","")&amp;""&amp;")",""))</f>
        <v/>
      </c>
      <c r="E986" s="65" t="str">
        <f ca="1">CONCATENATE(IF(AND(LEN(E985)&gt;=1,E985&lt;&gt;".",COUNTIF(E$73:E87,"*榮*")&gt;0),".",""),IF(E87="榮",$A986,""),IF(AND(LEN(E87)&gt;=2,ISNUMBER(SEARCH("榮",E87))),$A986&amp;"("&amp;SUBSTITUTE(REPLACE(E87,1,SEARCH("榮",E87)-1,""),"榮","")&amp;""&amp;")",""))</f>
        <v/>
      </c>
      <c r="F986" s="65" t="str">
        <f ca="1">CONCATENATE(IF(AND(LEN(F985)&gt;=1,F985&lt;&gt;".",COUNTIF(F$73:F87,"*榮*")&gt;0),".",""),IF(F87="榮",$A986,""),IF(AND(LEN(F87)&gt;=2,ISNUMBER(SEARCH("榮",F87))),$A986&amp;"("&amp;SUBSTITUTE(REPLACE(F87,1,SEARCH("榮",F87)-1,""),"榮","")&amp;""&amp;")",""))</f>
        <v/>
      </c>
      <c r="G986" s="65" t="str">
        <f ca="1">CONCATENATE(IF(AND(LEN(G985)&gt;=1,G985&lt;&gt;".",COUNTIF(G$73:G87,"*榮*")&gt;0),".",""),IF(G87="榮",$A986,""),IF(AND(LEN(G87)&gt;=2,ISNUMBER(SEARCH("榮",G87))),$A986&amp;"("&amp;SUBSTITUTE(REPLACE(G87,1,SEARCH("榮",G87)-1,""),"榮","")&amp;""&amp;")",""))</f>
        <v/>
      </c>
      <c r="H986" s="65" t="str">
        <f ca="1">CONCATENATE(IF(AND(LEN(H985)&gt;=1,H985&lt;&gt;".",COUNTIF(H$73:H87,"*榮*")&gt;0),".",""),IF(H87="榮",$A986,""),IF(AND(LEN(H87)&gt;=2,ISNUMBER(SEARCH("榮",H87))),$A986&amp;"("&amp;SUBSTITUTE(REPLACE(H87,1,SEARCH("榮",H87)-1,""),"榮","")&amp;""&amp;")",""))</f>
        <v/>
      </c>
      <c r="I986" s="65" t="str">
        <f ca="1">CONCATENATE(IF(AND(LEN(I985)&gt;=1,I985&lt;&gt;".",COUNTIF(I$73:I87,"*榮*")&gt;0),".",""),IF(I87="榮",$A986,""),IF(AND(LEN(I87)&gt;=2,ISNUMBER(SEARCH("榮",I87))),$A986&amp;"("&amp;SUBSTITUTE(REPLACE(I87,1,SEARCH("榮",I87)-1,""),"榮","")&amp;""&amp;")",""))</f>
        <v/>
      </c>
      <c r="J986" s="65" t="str">
        <f ca="1">CONCATENATE(IF(AND(LEN(J985)&gt;=1,J985&lt;&gt;".",COUNTIF(J$73:J87,"*榮*")&gt;0),".",""),IF(J87="榮",$A986,""),IF(AND(LEN(J87)&gt;=2,ISNUMBER(SEARCH("榮",J87))),$A986&amp;"("&amp;SUBSTITUTE(REPLACE(J87,1,SEARCH("榮",J87)-1,""),"榮","")&amp;""&amp;")",""))</f>
        <v/>
      </c>
      <c r="K986" s="65" t="str">
        <f ca="1">CONCATENATE(IF(AND(LEN(K985)&gt;=1,K985&lt;&gt;".",COUNTIF(K$73:K87,"*榮*")&gt;0),".",""),IF(K87="榮",$A986,""),IF(AND(LEN(K87)&gt;=2,ISNUMBER(SEARCH("榮",K87))),$A986&amp;"("&amp;SUBSTITUTE(REPLACE(K87,1,SEARCH("榮",K87)-1,""),"榮","")&amp;""&amp;")",""))</f>
        <v/>
      </c>
      <c r="L986" s="65" t="str">
        <f ca="1">CONCATENATE(IF(AND(LEN(L985)&gt;=1,L985&lt;&gt;".",COUNTIF(L$73:L87,"*榮*")&gt;0),".",""),IF(L87="榮",$A986,""),IF(AND(LEN(L87)&gt;=2,ISNUMBER(SEARCH("榮",L87))),$A986&amp;"("&amp;SUBSTITUTE(REPLACE(L87,1,SEARCH("榮",L87)-1,""),"榮","")&amp;""&amp;")",""))</f>
        <v/>
      </c>
      <c r="M986" s="65" t="str">
        <f ca="1">CONCATENATE(IF(AND(LEN(M985)&gt;=1,M985&lt;&gt;".",COUNTIF(M$73:M87,"*榮*")&gt;0),".",""),IF(M87="榮",$A986,""),IF(AND(LEN(M87)&gt;=2,ISNUMBER(SEARCH("榮",M87))),$A986&amp;"("&amp;SUBSTITUTE(REPLACE(M87,1,SEARCH("榮",M87)-1,""),"榮","")&amp;""&amp;")",""))</f>
        <v/>
      </c>
      <c r="N986" s="65" t="str">
        <f ca="1">CONCATENATE(IF(AND(LEN(N985)&gt;=1,N985&lt;&gt;".",COUNTIF(N$73:N87,"*榮*")&gt;0),".",""),IF(N87="榮",$A986,""),IF(AND(LEN(N87)&gt;=2,ISNUMBER(SEARCH("榮",N87))),$A986&amp;"("&amp;SUBSTITUTE(REPLACE(N87,1,SEARCH("榮",N87)-1,""),"榮","")&amp;""&amp;")",""))</f>
        <v/>
      </c>
      <c r="O986" s="65" t="str">
        <f ca="1">CONCATENATE(IF(AND(LEN(O985)&gt;=1,O985&lt;&gt;".",COUNTIF(O$73:O87,"*榮*")&gt;0),".",""),IF(O87="榮",$A986,""),IF(AND(LEN(O87)&gt;=2,ISNUMBER(SEARCH("榮",O87))),$A986&amp;"("&amp;SUBSTITUTE(REPLACE(O87,1,SEARCH("榮",O87)-1,""),"榮","")&amp;""&amp;")",""))</f>
        <v/>
      </c>
      <c r="P986" s="65" t="str">
        <f ca="1">CONCATENATE(IF(AND(LEN(P985)&gt;=1,P985&lt;&gt;".",COUNTIF(P$73:P87,"*榮*")&gt;0),".",""),IF(P87="榮",$A986,""),IF(AND(LEN(P87)&gt;=2,ISNUMBER(SEARCH("榮",P87))),$A986&amp;"("&amp;SUBSTITUTE(REPLACE(P87,1,SEARCH("榮",P87)-1,""),"榮","")&amp;""&amp;")",""))</f>
        <v/>
      </c>
      <c r="Q986" s="65" t="str">
        <f ca="1">CONCATENATE(IF(AND(LEN(Q985)&gt;=1,Q985&lt;&gt;".",COUNTIF(Q$73:Q87,"*榮*")&gt;0),".",""),IF(Q87="榮",$A986,""),IF(AND(LEN(Q87)&gt;=2,ISNUMBER(SEARCH("榮",Q87))),$A986&amp;"("&amp;SUBSTITUTE(REPLACE(Q87,1,SEARCH("榮",Q87)-1,""),"榮","")&amp;""&amp;")",""))</f>
        <v/>
      </c>
      <c r="R986" s="65" t="str">
        <f ca="1">CONCATENATE(IF(AND(LEN(R985)&gt;=1,R985&lt;&gt;".",COUNTIF(R$73:R87,"*榮*")&gt;0),".",""),IF(R87="榮",$A986,""),IF(AND(LEN(R87)&gt;=2,ISNUMBER(SEARCH("榮",R87))),$A986&amp;"("&amp;SUBSTITUTE(REPLACE(R87,1,SEARCH("榮",R87)-1,""),"榮","")&amp;""&amp;")",""))</f>
        <v/>
      </c>
      <c r="S986" s="65" t="str">
        <f ca="1">CONCATENATE(IF(AND(LEN(S985)&gt;=1,S985&lt;&gt;".",COUNTIF(S$73:S87,"*榮*")&gt;0),".",""),IF(S87="榮",$A986,""),IF(AND(LEN(S87)&gt;=2,ISNUMBER(SEARCH("榮",S87))),$A986&amp;"("&amp;SUBSTITUTE(REPLACE(S87,1,SEARCH("榮",S87)-1,""),"榮","")&amp;""&amp;")",""))</f>
        <v/>
      </c>
      <c r="T986" s="65" t="str">
        <f ca="1">CONCATENATE(IF(AND(LEN(T985)&gt;=1,T985&lt;&gt;".",COUNTIF(T$73:T87,"*榮*")&gt;0),".",""),IF(T87="榮",$A986,""),IF(AND(LEN(T87)&gt;=2,ISNUMBER(SEARCH("榮",T87))),$A986&amp;"("&amp;SUBSTITUTE(REPLACE(T87,1,SEARCH("榮",T87)-1,""),"榮","")&amp;""&amp;")",""))</f>
        <v/>
      </c>
      <c r="U986" s="65" t="str">
        <f ca="1">CONCATENATE(IF(AND(LEN(U985)&gt;=1,U985&lt;&gt;".",COUNTIF(U$73:U87,"*榮*")&gt;0),".",""),IF(U87="榮",$A986,""),IF(AND(LEN(U87)&gt;=2,ISNUMBER(SEARCH("榮",U87))),$A986&amp;"("&amp;SUBSTITUTE(REPLACE(U87,1,SEARCH("榮",U87)-1,""),"榮","")&amp;""&amp;")",""))</f>
        <v/>
      </c>
      <c r="V986" s="65" t="str">
        <f ca="1">CONCATENATE(IF(AND(LEN(V985)&gt;=1,V985&lt;&gt;".",COUNTIF(V$73:V87,"*榮*")&gt;0),".",""),IF(V87="榮",$A986,""),IF(AND(LEN(V87)&gt;=2,ISNUMBER(SEARCH("榮",V87))),$A986&amp;"("&amp;SUBSTITUTE(REPLACE(V87,1,SEARCH("榮",V87)-1,""),"榮","")&amp;""&amp;")",""))</f>
        <v/>
      </c>
      <c r="W986" s="65" t="str">
        <f ca="1">CONCATENATE(IF(AND(LEN(W985)&gt;=1,W985&lt;&gt;".",COUNTIF(W$73:W87,"*榮*")&gt;0),".",""),IF(W87="榮",$A986,""),IF(AND(LEN(W87)&gt;=2,ISNUMBER(SEARCH("榮",W87))),$A986&amp;"("&amp;SUBSTITUTE(REPLACE(W87,1,SEARCH("榮",W87)-1,""),"榮","")&amp;""&amp;")",""))</f>
        <v/>
      </c>
      <c r="X986" s="65" t="str">
        <f ca="1">CONCATENATE(IF(AND(LEN(X985)&gt;=1,X985&lt;&gt;".",COUNTIF(X$73:X87,"*榮*")&gt;0),".",""),IF(X87="榮",$A986,""),IF(AND(LEN(X87)&gt;=2,ISNUMBER(SEARCH("榮",X87))),$A986&amp;"("&amp;SUBSTITUTE(REPLACE(X87,1,SEARCH("榮",X87)-1,""),"榮","")&amp;""&amp;")",""))</f>
        <v/>
      </c>
      <c r="Y986" s="65" t="str">
        <f ca="1">CONCATENATE(IF(AND(LEN(Y985)&gt;=1,Y985&lt;&gt;".",COUNTIF(Y$73:Y87,"*榮*")&gt;0),".",""),IF(Y87="榮",$A986,""),IF(AND(LEN(Y87)&gt;=2,ISNUMBER(SEARCH("榮",Y87))),$A986&amp;"("&amp;SUBSTITUTE(REPLACE(Y87,1,SEARCH("榮",Y87)-1,""),"榮","")&amp;""&amp;")",""))</f>
        <v/>
      </c>
      <c r="Z986" s="65" t="str">
        <f ca="1">CONCATENATE(IF(AND(LEN(Z985)&gt;=1,Z985&lt;&gt;".",COUNTIF(Z$73:Z87,"*榮*")&gt;0),".",""),IF(Z87="榮",$A986,""),IF(AND(LEN(Z87)&gt;=2,ISNUMBER(SEARCH("榮",Z87))),$A986&amp;"("&amp;SUBSTITUTE(REPLACE(Z87,1,SEARCH("榮",Z87)-1,""),"榮","")&amp;""&amp;")",""))</f>
        <v/>
      </c>
      <c r="AA986" s="65" t="str">
        <f ca="1">CONCATENATE(IF(AND(LEN(AA985)&gt;=1,AA985&lt;&gt;".",COUNTIF(AA$73:AA87,"*榮*")&gt;0),".",""),IF(AA87="榮",$A986,""),IF(AND(LEN(AA87)&gt;=2,ISNUMBER(SEARCH("榮",AA87))),$A986&amp;"("&amp;SUBSTITUTE(REPLACE(AA87,1,SEARCH("榮",AA87)-1,""),"榮","")&amp;""&amp;")",""))</f>
        <v/>
      </c>
      <c r="AB986" s="65" t="str">
        <f ca="1">CONCATENATE(IF(AND(LEN(AB985)&gt;=1,AB985&lt;&gt;".",COUNTIF(AB$73:AB87,"*榮*")&gt;0),".",""),IF(AB87="榮",$A986,""),IF(AND(LEN(AB87)&gt;=2,ISNUMBER(SEARCH("榮",AB87))),$A986&amp;"("&amp;SUBSTITUTE(REPLACE(AB87,1,SEARCH("榮",AB87)-1,""),"榮","")&amp;""&amp;")",""))</f>
        <v/>
      </c>
      <c r="AC986" s="65" t="str">
        <f ca="1">CONCATENATE(IF(AND(LEN(AC985)&gt;=1,AC985&lt;&gt;".",COUNTIF(AC$73:AC87,"*榮*")&gt;0),".",""),IF(AC87="榮",$A986,""),IF(AND(LEN(AC87)&gt;=2,ISNUMBER(SEARCH("榮",AC87))),$A986&amp;"("&amp;SUBSTITUTE(REPLACE(AC87,1,SEARCH("榮",AC87)-1,""),"榮","")&amp;""&amp;")",""))</f>
        <v/>
      </c>
      <c r="AD986" s="65" t="str">
        <f ca="1">CONCATENATE(IF(AND(LEN(AD985)&gt;=1,AD985&lt;&gt;".",COUNTIF(AD$73:AD87,"*榮*")&gt;0),".",""),IF(AD87="榮",$A986,""),IF(AND(LEN(AD87)&gt;=2,ISNUMBER(SEARCH("榮",AD87))),$A986&amp;"("&amp;SUBSTITUTE(REPLACE(AD87,1,SEARCH("榮",AD87)-1,""),"榮","")&amp;""&amp;")",""))</f>
        <v/>
      </c>
      <c r="AE986" s="65" t="str">
        <f ca="1">CONCATENATE(IF(AND(LEN(AE985)&gt;=1,AE985&lt;&gt;".",COUNTIF(AE$73:AE87,"*榮*")&gt;0),".",""),IF(AE87="榮",$A986,""),IF(AND(LEN(AE87)&gt;=2,ISNUMBER(SEARCH("榮",AE87))),$A986&amp;"("&amp;SUBSTITUTE(REPLACE(AE87,1,SEARCH("榮",AE87)-1,""),"榮","")&amp;""&amp;")",""))</f>
        <v/>
      </c>
      <c r="AF986" s="65" t="str">
        <f ca="1">CONCATENATE(IF(AND(LEN(AF985)&gt;=1,AF985&lt;&gt;".",COUNTIF(AF$73:AF87,"*榮*")&gt;0),".",""),IF(AF87="榮",$A986,""),IF(AND(LEN(AF87)&gt;=2,ISNUMBER(SEARCH("榮",AF87))),$A986&amp;"("&amp;SUBSTITUTE(REPLACE(AF87,1,SEARCH("榮",AF87)-1,""),"榮","")&amp;""&amp;")",""))</f>
        <v/>
      </c>
      <c r="AG986" s="65" t="str">
        <f ca="1">CONCATENATE(IF(AND(LEN(AG985)&gt;=1,AG985&lt;&gt;".",COUNTIF(AG$73:AG87,"*榮*")&gt;0),".",""),IF(AG87="榮",$A986,""),IF(AND(LEN(AG87)&gt;=2,ISNUMBER(SEARCH("榮",AG87))),$A986&amp;"("&amp;SUBSTITUTE(REPLACE(AG87,1,SEARCH("榮",AG87)-1,""),"榮","")&amp;""&amp;")",""))</f>
        <v/>
      </c>
      <c r="AH986" s="65"/>
      <c r="AI986" s="65"/>
      <c r="AJ986" s="65"/>
    </row>
    <row r="987" spans="1:36">
      <c r="A987" s="65"/>
      <c r="B987" s="65"/>
      <c r="C987" s="65" t="str">
        <f ca="1">CONCATENATE(IF(AND(LEN(C986)&gt;=1,C986&lt;&gt;".",COUNTIF(C$73:C88,"*榮*")&gt;0),".",""),IF(C88="榮",$A987,""),IF(AND(LEN(C88)&gt;=2,ISNUMBER(SEARCH("榮",C88))),$A987&amp;"("&amp;SUBSTITUTE(REPLACE(C88,1,SEARCH("榮",C88)-1,""),"榮","")&amp;""&amp;")",""))</f>
        <v/>
      </c>
      <c r="D987" s="65" t="str">
        <f ca="1">CONCATENATE(IF(AND(LEN(D986)&gt;=1,D986&lt;&gt;".",COUNTIF(D$73:D88,"*榮*")&gt;0),".",""),IF(D88="榮",$A987,""),IF(AND(LEN(D88)&gt;=2,ISNUMBER(SEARCH("榮",D88))),$A987&amp;"("&amp;SUBSTITUTE(REPLACE(D88,1,SEARCH("榮",D88)-1,""),"榮","")&amp;""&amp;")",""))</f>
        <v/>
      </c>
      <c r="E987" s="65" t="str">
        <f ca="1">CONCATENATE(IF(AND(LEN(E986)&gt;=1,E986&lt;&gt;".",COUNTIF(E$73:E88,"*榮*")&gt;0),".",""),IF(E88="榮",$A987,""),IF(AND(LEN(E88)&gt;=2,ISNUMBER(SEARCH("榮",E88))),$A987&amp;"("&amp;SUBSTITUTE(REPLACE(E88,1,SEARCH("榮",E88)-1,""),"榮","")&amp;""&amp;")",""))</f>
        <v/>
      </c>
      <c r="F987" s="65" t="str">
        <f ca="1">CONCATENATE(IF(AND(LEN(F986)&gt;=1,F986&lt;&gt;".",COUNTIF(F$73:F88,"*榮*")&gt;0),".",""),IF(F88="榮",$A987,""),IF(AND(LEN(F88)&gt;=2,ISNUMBER(SEARCH("榮",F88))),$A987&amp;"("&amp;SUBSTITUTE(REPLACE(F88,1,SEARCH("榮",F88)-1,""),"榮","")&amp;""&amp;")",""))</f>
        <v/>
      </c>
      <c r="G987" s="65" t="str">
        <f ca="1">CONCATENATE(IF(AND(LEN(G986)&gt;=1,G986&lt;&gt;".",COUNTIF(G$73:G88,"*榮*")&gt;0),".",""),IF(G88="榮",$A987,""),IF(AND(LEN(G88)&gt;=2,ISNUMBER(SEARCH("榮",G88))),$A987&amp;"("&amp;SUBSTITUTE(REPLACE(G88,1,SEARCH("榮",G88)-1,""),"榮","")&amp;""&amp;")",""))</f>
        <v/>
      </c>
      <c r="H987" s="65" t="str">
        <f ca="1">CONCATENATE(IF(AND(LEN(H986)&gt;=1,H986&lt;&gt;".",COUNTIF(H$73:H88,"*榮*")&gt;0),".",""),IF(H88="榮",$A987,""),IF(AND(LEN(H88)&gt;=2,ISNUMBER(SEARCH("榮",H88))),$A987&amp;"("&amp;SUBSTITUTE(REPLACE(H88,1,SEARCH("榮",H88)-1,""),"榮","")&amp;""&amp;")",""))</f>
        <v/>
      </c>
      <c r="I987" s="65" t="str">
        <f ca="1">CONCATENATE(IF(AND(LEN(I986)&gt;=1,I986&lt;&gt;".",COUNTIF(I$73:I88,"*榮*")&gt;0),".",""),IF(I88="榮",$A987,""),IF(AND(LEN(I88)&gt;=2,ISNUMBER(SEARCH("榮",I88))),$A987&amp;"("&amp;SUBSTITUTE(REPLACE(I88,1,SEARCH("榮",I88)-1,""),"榮","")&amp;""&amp;")",""))</f>
        <v/>
      </c>
      <c r="J987" s="65" t="str">
        <f ca="1">CONCATENATE(IF(AND(LEN(J986)&gt;=1,J986&lt;&gt;".",COUNTIF(J$73:J88,"*榮*")&gt;0),".",""),IF(J88="榮",$A987,""),IF(AND(LEN(J88)&gt;=2,ISNUMBER(SEARCH("榮",J88))),$A987&amp;"("&amp;SUBSTITUTE(REPLACE(J88,1,SEARCH("榮",J88)-1,""),"榮","")&amp;""&amp;")",""))</f>
        <v/>
      </c>
      <c r="K987" s="65" t="str">
        <f ca="1">CONCATENATE(IF(AND(LEN(K986)&gt;=1,K986&lt;&gt;".",COUNTIF(K$73:K88,"*榮*")&gt;0),".",""),IF(K88="榮",$A987,""),IF(AND(LEN(K88)&gt;=2,ISNUMBER(SEARCH("榮",K88))),$A987&amp;"("&amp;SUBSTITUTE(REPLACE(K88,1,SEARCH("榮",K88)-1,""),"榮","")&amp;""&amp;")",""))</f>
        <v/>
      </c>
      <c r="L987" s="65" t="str">
        <f ca="1">CONCATENATE(IF(AND(LEN(L986)&gt;=1,L986&lt;&gt;".",COUNTIF(L$73:L88,"*榮*")&gt;0),".",""),IF(L88="榮",$A987,""),IF(AND(LEN(L88)&gt;=2,ISNUMBER(SEARCH("榮",L88))),$A987&amp;"("&amp;SUBSTITUTE(REPLACE(L88,1,SEARCH("榮",L88)-1,""),"榮","")&amp;""&amp;")",""))</f>
        <v/>
      </c>
      <c r="M987" s="65" t="str">
        <f ca="1">CONCATENATE(IF(AND(LEN(M986)&gt;=1,M986&lt;&gt;".",COUNTIF(M$73:M88,"*榮*")&gt;0),".",""),IF(M88="榮",$A987,""),IF(AND(LEN(M88)&gt;=2,ISNUMBER(SEARCH("榮",M88))),$A987&amp;"("&amp;SUBSTITUTE(REPLACE(M88,1,SEARCH("榮",M88)-1,""),"榮","")&amp;""&amp;")",""))</f>
        <v/>
      </c>
      <c r="N987" s="65" t="str">
        <f ca="1">CONCATENATE(IF(AND(LEN(N986)&gt;=1,N986&lt;&gt;".",COUNTIF(N$73:N88,"*榮*")&gt;0),".",""),IF(N88="榮",$A987,""),IF(AND(LEN(N88)&gt;=2,ISNUMBER(SEARCH("榮",N88))),$A987&amp;"("&amp;SUBSTITUTE(REPLACE(N88,1,SEARCH("榮",N88)-1,""),"榮","")&amp;""&amp;")",""))</f>
        <v/>
      </c>
      <c r="O987" s="65" t="str">
        <f ca="1">CONCATENATE(IF(AND(LEN(O986)&gt;=1,O986&lt;&gt;".",COUNTIF(O$73:O88,"*榮*")&gt;0),".",""),IF(O88="榮",$A987,""),IF(AND(LEN(O88)&gt;=2,ISNUMBER(SEARCH("榮",O88))),$A987&amp;"("&amp;SUBSTITUTE(REPLACE(O88,1,SEARCH("榮",O88)-1,""),"榮","")&amp;""&amp;")",""))</f>
        <v/>
      </c>
      <c r="P987" s="65" t="str">
        <f ca="1">CONCATENATE(IF(AND(LEN(P986)&gt;=1,P986&lt;&gt;".",COUNTIF(P$73:P88,"*榮*")&gt;0),".",""),IF(P88="榮",$A987,""),IF(AND(LEN(P88)&gt;=2,ISNUMBER(SEARCH("榮",P88))),$A987&amp;"("&amp;SUBSTITUTE(REPLACE(P88,1,SEARCH("榮",P88)-1,""),"榮","")&amp;""&amp;")",""))</f>
        <v/>
      </c>
      <c r="Q987" s="65" t="str">
        <f ca="1">CONCATENATE(IF(AND(LEN(Q986)&gt;=1,Q986&lt;&gt;".",COUNTIF(Q$73:Q88,"*榮*")&gt;0),".",""),IF(Q88="榮",$A987,""),IF(AND(LEN(Q88)&gt;=2,ISNUMBER(SEARCH("榮",Q88))),$A987&amp;"("&amp;SUBSTITUTE(REPLACE(Q88,1,SEARCH("榮",Q88)-1,""),"榮","")&amp;""&amp;")",""))</f>
        <v/>
      </c>
      <c r="R987" s="65" t="str">
        <f ca="1">CONCATENATE(IF(AND(LEN(R986)&gt;=1,R986&lt;&gt;".",COUNTIF(R$73:R88,"*榮*")&gt;0),".",""),IF(R88="榮",$A987,""),IF(AND(LEN(R88)&gt;=2,ISNUMBER(SEARCH("榮",R88))),$A987&amp;"("&amp;SUBSTITUTE(REPLACE(R88,1,SEARCH("榮",R88)-1,""),"榮","")&amp;""&amp;")",""))</f>
        <v/>
      </c>
      <c r="S987" s="65" t="str">
        <f ca="1">CONCATENATE(IF(AND(LEN(S986)&gt;=1,S986&lt;&gt;".",COUNTIF(S$73:S88,"*榮*")&gt;0),".",""),IF(S88="榮",$A987,""),IF(AND(LEN(S88)&gt;=2,ISNUMBER(SEARCH("榮",S88))),$A987&amp;"("&amp;SUBSTITUTE(REPLACE(S88,1,SEARCH("榮",S88)-1,""),"榮","")&amp;""&amp;")",""))</f>
        <v/>
      </c>
      <c r="T987" s="65" t="str">
        <f ca="1">CONCATENATE(IF(AND(LEN(T986)&gt;=1,T986&lt;&gt;".",COUNTIF(T$73:T88,"*榮*")&gt;0),".",""),IF(T88="榮",$A987,""),IF(AND(LEN(T88)&gt;=2,ISNUMBER(SEARCH("榮",T88))),$A987&amp;"("&amp;SUBSTITUTE(REPLACE(T88,1,SEARCH("榮",T88)-1,""),"榮","")&amp;""&amp;")",""))</f>
        <v/>
      </c>
      <c r="U987" s="65" t="str">
        <f ca="1">CONCATENATE(IF(AND(LEN(U986)&gt;=1,U986&lt;&gt;".",COUNTIF(U$73:U88,"*榮*")&gt;0),".",""),IF(U88="榮",$A987,""),IF(AND(LEN(U88)&gt;=2,ISNUMBER(SEARCH("榮",U88))),$A987&amp;"("&amp;SUBSTITUTE(REPLACE(U88,1,SEARCH("榮",U88)-1,""),"榮","")&amp;""&amp;")",""))</f>
        <v/>
      </c>
      <c r="V987" s="65" t="str">
        <f ca="1">CONCATENATE(IF(AND(LEN(V986)&gt;=1,V986&lt;&gt;".",COUNTIF(V$73:V88,"*榮*")&gt;0),".",""),IF(V88="榮",$A987,""),IF(AND(LEN(V88)&gt;=2,ISNUMBER(SEARCH("榮",V88))),$A987&amp;"("&amp;SUBSTITUTE(REPLACE(V88,1,SEARCH("榮",V88)-1,""),"榮","")&amp;""&amp;")",""))</f>
        <v/>
      </c>
      <c r="W987" s="65" t="str">
        <f ca="1">CONCATENATE(IF(AND(LEN(W986)&gt;=1,W986&lt;&gt;".",COUNTIF(W$73:W88,"*榮*")&gt;0),".",""),IF(W88="榮",$A987,""),IF(AND(LEN(W88)&gt;=2,ISNUMBER(SEARCH("榮",W88))),$A987&amp;"("&amp;SUBSTITUTE(REPLACE(W88,1,SEARCH("榮",W88)-1,""),"榮","")&amp;""&amp;")",""))</f>
        <v/>
      </c>
      <c r="X987" s="65" t="str">
        <f ca="1">CONCATENATE(IF(AND(LEN(X986)&gt;=1,X986&lt;&gt;".",COUNTIF(X$73:X88,"*榮*")&gt;0),".",""),IF(X88="榮",$A987,""),IF(AND(LEN(X88)&gt;=2,ISNUMBER(SEARCH("榮",X88))),$A987&amp;"("&amp;SUBSTITUTE(REPLACE(X88,1,SEARCH("榮",X88)-1,""),"榮","")&amp;""&amp;")",""))</f>
        <v/>
      </c>
      <c r="Y987" s="65" t="str">
        <f ca="1">CONCATENATE(IF(AND(LEN(Y986)&gt;=1,Y986&lt;&gt;".",COUNTIF(Y$73:Y88,"*榮*")&gt;0),".",""),IF(Y88="榮",$A987,""),IF(AND(LEN(Y88)&gt;=2,ISNUMBER(SEARCH("榮",Y88))),$A987&amp;"("&amp;SUBSTITUTE(REPLACE(Y88,1,SEARCH("榮",Y88)-1,""),"榮","")&amp;""&amp;")",""))</f>
        <v/>
      </c>
      <c r="Z987" s="65" t="str">
        <f ca="1">CONCATENATE(IF(AND(LEN(Z986)&gt;=1,Z986&lt;&gt;".",COUNTIF(Z$73:Z88,"*榮*")&gt;0),".",""),IF(Z88="榮",$A987,""),IF(AND(LEN(Z88)&gt;=2,ISNUMBER(SEARCH("榮",Z88))),$A987&amp;"("&amp;SUBSTITUTE(REPLACE(Z88,1,SEARCH("榮",Z88)-1,""),"榮","")&amp;""&amp;")",""))</f>
        <v/>
      </c>
      <c r="AA987" s="65" t="str">
        <f ca="1">CONCATENATE(IF(AND(LEN(AA986)&gt;=1,AA986&lt;&gt;".",COUNTIF(AA$73:AA88,"*榮*")&gt;0),".",""),IF(AA88="榮",$A987,""),IF(AND(LEN(AA88)&gt;=2,ISNUMBER(SEARCH("榮",AA88))),$A987&amp;"("&amp;SUBSTITUTE(REPLACE(AA88,1,SEARCH("榮",AA88)-1,""),"榮","")&amp;""&amp;")",""))</f>
        <v/>
      </c>
      <c r="AB987" s="65" t="str">
        <f ca="1">CONCATENATE(IF(AND(LEN(AB986)&gt;=1,AB986&lt;&gt;".",COUNTIF(AB$73:AB88,"*榮*")&gt;0),".",""),IF(AB88="榮",$A987,""),IF(AND(LEN(AB88)&gt;=2,ISNUMBER(SEARCH("榮",AB88))),$A987&amp;"("&amp;SUBSTITUTE(REPLACE(AB88,1,SEARCH("榮",AB88)-1,""),"榮","")&amp;""&amp;")",""))</f>
        <v/>
      </c>
      <c r="AC987" s="65" t="str">
        <f ca="1">CONCATENATE(IF(AND(LEN(AC986)&gt;=1,AC986&lt;&gt;".",COUNTIF(AC$73:AC88,"*榮*")&gt;0),".",""),IF(AC88="榮",$A987,""),IF(AND(LEN(AC88)&gt;=2,ISNUMBER(SEARCH("榮",AC88))),$A987&amp;"("&amp;SUBSTITUTE(REPLACE(AC88,1,SEARCH("榮",AC88)-1,""),"榮","")&amp;""&amp;")",""))</f>
        <v/>
      </c>
      <c r="AD987" s="65" t="str">
        <f ca="1">CONCATENATE(IF(AND(LEN(AD986)&gt;=1,AD986&lt;&gt;".",COUNTIF(AD$73:AD88,"*榮*")&gt;0),".",""),IF(AD88="榮",$A987,""),IF(AND(LEN(AD88)&gt;=2,ISNUMBER(SEARCH("榮",AD88))),$A987&amp;"("&amp;SUBSTITUTE(REPLACE(AD88,1,SEARCH("榮",AD88)-1,""),"榮","")&amp;""&amp;")",""))</f>
        <v/>
      </c>
      <c r="AE987" s="65" t="str">
        <f ca="1">CONCATENATE(IF(AND(LEN(AE986)&gt;=1,AE986&lt;&gt;".",COUNTIF(AE$73:AE88,"*榮*")&gt;0),".",""),IF(AE88="榮",$A987,""),IF(AND(LEN(AE88)&gt;=2,ISNUMBER(SEARCH("榮",AE88))),$A987&amp;"("&amp;SUBSTITUTE(REPLACE(AE88,1,SEARCH("榮",AE88)-1,""),"榮","")&amp;""&amp;")",""))</f>
        <v/>
      </c>
      <c r="AF987" s="65" t="str">
        <f ca="1">CONCATENATE(IF(AND(LEN(AF986)&gt;=1,AF986&lt;&gt;".",COUNTIF(AF$73:AF88,"*榮*")&gt;0),".",""),IF(AF88="榮",$A987,""),IF(AND(LEN(AF88)&gt;=2,ISNUMBER(SEARCH("榮",AF88))),$A987&amp;"("&amp;SUBSTITUTE(REPLACE(AF88,1,SEARCH("榮",AF88)-1,""),"榮","")&amp;""&amp;")",""))</f>
        <v/>
      </c>
      <c r="AG987" s="65" t="str">
        <f ca="1">CONCATENATE(IF(AND(LEN(AG986)&gt;=1,AG986&lt;&gt;".",COUNTIF(AG$73:AG88,"*榮*")&gt;0),".",""),IF(AG88="榮",$A987,""),IF(AND(LEN(AG88)&gt;=2,ISNUMBER(SEARCH("榮",AG88))),$A987&amp;"("&amp;SUBSTITUTE(REPLACE(AG88,1,SEARCH("榮",AG88)-1,""),"榮","")&amp;""&amp;")",""))</f>
        <v/>
      </c>
      <c r="AH987" s="65"/>
      <c r="AI987" s="65"/>
      <c r="AJ987" s="65"/>
    </row>
    <row r="988" spans="1:36">
      <c r="A988" s="65"/>
      <c r="B988" s="65"/>
      <c r="C988" s="65" t="str">
        <f ca="1">CONCATENATE(IF(AND(LEN(C987)&gt;=1,C987&lt;&gt;".",COUNTIF(C$73:C89,"*榮*")&gt;0),".",""),IF(C89="榮",$A988,""),IF(AND(LEN(C89)&gt;=2,ISNUMBER(SEARCH("榮",C89))),$A988&amp;"("&amp;SUBSTITUTE(REPLACE(C89,1,SEARCH("榮",C89)-1,""),"榮","")&amp;""&amp;")",""))</f>
        <v/>
      </c>
      <c r="D988" s="65" t="str">
        <f ca="1">CONCATENATE(IF(AND(LEN(D987)&gt;=1,D987&lt;&gt;".",COUNTIF(D$73:D89,"*榮*")&gt;0),".",""),IF(D89="榮",$A988,""),IF(AND(LEN(D89)&gt;=2,ISNUMBER(SEARCH("榮",D89))),$A988&amp;"("&amp;SUBSTITUTE(REPLACE(D89,1,SEARCH("榮",D89)-1,""),"榮","")&amp;""&amp;")",""))</f>
        <v/>
      </c>
      <c r="E988" s="65" t="str">
        <f ca="1">CONCATENATE(IF(AND(LEN(E987)&gt;=1,E987&lt;&gt;".",COUNTIF(E$73:E89,"*榮*")&gt;0),".",""),IF(E89="榮",$A988,""),IF(AND(LEN(E89)&gt;=2,ISNUMBER(SEARCH("榮",E89))),$A988&amp;"("&amp;SUBSTITUTE(REPLACE(E89,1,SEARCH("榮",E89)-1,""),"榮","")&amp;""&amp;")",""))</f>
        <v/>
      </c>
      <c r="F988" s="65" t="str">
        <f ca="1">CONCATENATE(IF(AND(LEN(F987)&gt;=1,F987&lt;&gt;".",COUNTIF(F$73:F89,"*榮*")&gt;0),".",""),IF(F89="榮",$A988,""),IF(AND(LEN(F89)&gt;=2,ISNUMBER(SEARCH("榮",F89))),$A988&amp;"("&amp;SUBSTITUTE(REPLACE(F89,1,SEARCH("榮",F89)-1,""),"榮","")&amp;""&amp;")",""))</f>
        <v/>
      </c>
      <c r="G988" s="65" t="str">
        <f ca="1">CONCATENATE(IF(AND(LEN(G987)&gt;=1,G987&lt;&gt;".",COUNTIF(G$73:G89,"*榮*")&gt;0),".",""),IF(G89="榮",$A988,""),IF(AND(LEN(G89)&gt;=2,ISNUMBER(SEARCH("榮",G89))),$A988&amp;"("&amp;SUBSTITUTE(REPLACE(G89,1,SEARCH("榮",G89)-1,""),"榮","")&amp;""&amp;")",""))</f>
        <v/>
      </c>
      <c r="H988" s="65" t="str">
        <f ca="1">CONCATENATE(IF(AND(LEN(H987)&gt;=1,H987&lt;&gt;".",COUNTIF(H$73:H89,"*榮*")&gt;0),".",""),IF(H89="榮",$A988,""),IF(AND(LEN(H89)&gt;=2,ISNUMBER(SEARCH("榮",H89))),$A988&amp;"("&amp;SUBSTITUTE(REPLACE(H89,1,SEARCH("榮",H89)-1,""),"榮","")&amp;""&amp;")",""))</f>
        <v/>
      </c>
      <c r="I988" s="65" t="str">
        <f ca="1">CONCATENATE(IF(AND(LEN(I987)&gt;=1,I987&lt;&gt;".",COUNTIF(I$73:I89,"*榮*")&gt;0),".",""),IF(I89="榮",$A988,""),IF(AND(LEN(I89)&gt;=2,ISNUMBER(SEARCH("榮",I89))),$A988&amp;"("&amp;SUBSTITUTE(REPLACE(I89,1,SEARCH("榮",I89)-1,""),"榮","")&amp;""&amp;")",""))</f>
        <v/>
      </c>
      <c r="J988" s="65" t="str">
        <f ca="1">CONCATENATE(IF(AND(LEN(J987)&gt;=1,J987&lt;&gt;".",COUNTIF(J$73:J89,"*榮*")&gt;0),".",""),IF(J89="榮",$A988,""),IF(AND(LEN(J89)&gt;=2,ISNUMBER(SEARCH("榮",J89))),$A988&amp;"("&amp;SUBSTITUTE(REPLACE(J89,1,SEARCH("榮",J89)-1,""),"榮","")&amp;""&amp;")",""))</f>
        <v/>
      </c>
      <c r="K988" s="65" t="str">
        <f ca="1">CONCATENATE(IF(AND(LEN(K987)&gt;=1,K987&lt;&gt;".",COUNTIF(K$73:K89,"*榮*")&gt;0),".",""),IF(K89="榮",$A988,""),IF(AND(LEN(K89)&gt;=2,ISNUMBER(SEARCH("榮",K89))),$A988&amp;"("&amp;SUBSTITUTE(REPLACE(K89,1,SEARCH("榮",K89)-1,""),"榮","")&amp;""&amp;")",""))</f>
        <v/>
      </c>
      <c r="L988" s="65" t="str">
        <f ca="1">CONCATENATE(IF(AND(LEN(L987)&gt;=1,L987&lt;&gt;".",COUNTIF(L$73:L89,"*榮*")&gt;0),".",""),IF(L89="榮",$A988,""),IF(AND(LEN(L89)&gt;=2,ISNUMBER(SEARCH("榮",L89))),$A988&amp;"("&amp;SUBSTITUTE(REPLACE(L89,1,SEARCH("榮",L89)-1,""),"榮","")&amp;""&amp;")",""))</f>
        <v/>
      </c>
      <c r="M988" s="65" t="str">
        <f ca="1">CONCATENATE(IF(AND(LEN(M987)&gt;=1,M987&lt;&gt;".",COUNTIF(M$73:M89,"*榮*")&gt;0),".",""),IF(M89="榮",$A988,""),IF(AND(LEN(M89)&gt;=2,ISNUMBER(SEARCH("榮",M89))),$A988&amp;"("&amp;SUBSTITUTE(REPLACE(M89,1,SEARCH("榮",M89)-1,""),"榮","")&amp;""&amp;")",""))</f>
        <v/>
      </c>
      <c r="N988" s="65" t="str">
        <f ca="1">CONCATENATE(IF(AND(LEN(N987)&gt;=1,N987&lt;&gt;".",COUNTIF(N$73:N89,"*榮*")&gt;0),".",""),IF(N89="榮",$A988,""),IF(AND(LEN(N89)&gt;=2,ISNUMBER(SEARCH("榮",N89))),$A988&amp;"("&amp;SUBSTITUTE(REPLACE(N89,1,SEARCH("榮",N89)-1,""),"榮","")&amp;""&amp;")",""))</f>
        <v/>
      </c>
      <c r="O988" s="65" t="str">
        <f ca="1">CONCATENATE(IF(AND(LEN(O987)&gt;=1,O987&lt;&gt;".",COUNTIF(O$73:O89,"*榮*")&gt;0),".",""),IF(O89="榮",$A988,""),IF(AND(LEN(O89)&gt;=2,ISNUMBER(SEARCH("榮",O89))),$A988&amp;"("&amp;SUBSTITUTE(REPLACE(O89,1,SEARCH("榮",O89)-1,""),"榮","")&amp;""&amp;")",""))</f>
        <v/>
      </c>
      <c r="P988" s="65" t="str">
        <f ca="1">CONCATENATE(IF(AND(LEN(P987)&gt;=1,P987&lt;&gt;".",COUNTIF(P$73:P89,"*榮*")&gt;0),".",""),IF(P89="榮",$A988,""),IF(AND(LEN(P89)&gt;=2,ISNUMBER(SEARCH("榮",P89))),$A988&amp;"("&amp;SUBSTITUTE(REPLACE(P89,1,SEARCH("榮",P89)-1,""),"榮","")&amp;""&amp;")",""))</f>
        <v/>
      </c>
      <c r="Q988" s="65" t="str">
        <f ca="1">CONCATENATE(IF(AND(LEN(Q987)&gt;=1,Q987&lt;&gt;".",COUNTIF(Q$73:Q89,"*榮*")&gt;0),".",""),IF(Q89="榮",$A988,""),IF(AND(LEN(Q89)&gt;=2,ISNUMBER(SEARCH("榮",Q89))),$A988&amp;"("&amp;SUBSTITUTE(REPLACE(Q89,1,SEARCH("榮",Q89)-1,""),"榮","")&amp;""&amp;")",""))</f>
        <v/>
      </c>
      <c r="R988" s="65" t="str">
        <f ca="1">CONCATENATE(IF(AND(LEN(R987)&gt;=1,R987&lt;&gt;".",COUNTIF(R$73:R89,"*榮*")&gt;0),".",""),IF(R89="榮",$A988,""),IF(AND(LEN(R89)&gt;=2,ISNUMBER(SEARCH("榮",R89))),$A988&amp;"("&amp;SUBSTITUTE(REPLACE(R89,1,SEARCH("榮",R89)-1,""),"榮","")&amp;""&amp;")",""))</f>
        <v/>
      </c>
      <c r="S988" s="65" t="str">
        <f ca="1">CONCATENATE(IF(AND(LEN(S987)&gt;=1,S987&lt;&gt;".",COUNTIF(S$73:S89,"*榮*")&gt;0),".",""),IF(S89="榮",$A988,""),IF(AND(LEN(S89)&gt;=2,ISNUMBER(SEARCH("榮",S89))),$A988&amp;"("&amp;SUBSTITUTE(REPLACE(S89,1,SEARCH("榮",S89)-1,""),"榮","")&amp;""&amp;")",""))</f>
        <v/>
      </c>
      <c r="T988" s="65" t="str">
        <f ca="1">CONCATENATE(IF(AND(LEN(T987)&gt;=1,T987&lt;&gt;".",COUNTIF(T$73:T89,"*榮*")&gt;0),".",""),IF(T89="榮",$A988,""),IF(AND(LEN(T89)&gt;=2,ISNUMBER(SEARCH("榮",T89))),$A988&amp;"("&amp;SUBSTITUTE(REPLACE(T89,1,SEARCH("榮",T89)-1,""),"榮","")&amp;""&amp;")",""))</f>
        <v/>
      </c>
      <c r="U988" s="65" t="str">
        <f ca="1">CONCATENATE(IF(AND(LEN(U987)&gt;=1,U987&lt;&gt;".",COUNTIF(U$73:U89,"*榮*")&gt;0),".",""),IF(U89="榮",$A988,""),IF(AND(LEN(U89)&gt;=2,ISNUMBER(SEARCH("榮",U89))),$A988&amp;"("&amp;SUBSTITUTE(REPLACE(U89,1,SEARCH("榮",U89)-1,""),"榮","")&amp;""&amp;")",""))</f>
        <v/>
      </c>
      <c r="V988" s="65" t="str">
        <f ca="1">CONCATENATE(IF(AND(LEN(V987)&gt;=1,V987&lt;&gt;".",COUNTIF(V$73:V89,"*榮*")&gt;0),".",""),IF(V89="榮",$A988,""),IF(AND(LEN(V89)&gt;=2,ISNUMBER(SEARCH("榮",V89))),$A988&amp;"("&amp;SUBSTITUTE(REPLACE(V89,1,SEARCH("榮",V89)-1,""),"榮","")&amp;""&amp;")",""))</f>
        <v/>
      </c>
      <c r="W988" s="65" t="str">
        <f ca="1">CONCATENATE(IF(AND(LEN(W987)&gt;=1,W987&lt;&gt;".",COUNTIF(W$73:W89,"*榮*")&gt;0),".",""),IF(W89="榮",$A988,""),IF(AND(LEN(W89)&gt;=2,ISNUMBER(SEARCH("榮",W89))),$A988&amp;"("&amp;SUBSTITUTE(REPLACE(W89,1,SEARCH("榮",W89)-1,""),"榮","")&amp;""&amp;")",""))</f>
        <v/>
      </c>
      <c r="X988" s="65" t="str">
        <f ca="1">CONCATENATE(IF(AND(LEN(X987)&gt;=1,X987&lt;&gt;".",COUNTIF(X$73:X89,"*榮*")&gt;0),".",""),IF(X89="榮",$A988,""),IF(AND(LEN(X89)&gt;=2,ISNUMBER(SEARCH("榮",X89))),$A988&amp;"("&amp;SUBSTITUTE(REPLACE(X89,1,SEARCH("榮",X89)-1,""),"榮","")&amp;""&amp;")",""))</f>
        <v/>
      </c>
      <c r="Y988" s="65" t="str">
        <f ca="1">CONCATENATE(IF(AND(LEN(Y987)&gt;=1,Y987&lt;&gt;".",COUNTIF(Y$73:Y89,"*榮*")&gt;0),".",""),IF(Y89="榮",$A988,""),IF(AND(LEN(Y89)&gt;=2,ISNUMBER(SEARCH("榮",Y89))),$A988&amp;"("&amp;SUBSTITUTE(REPLACE(Y89,1,SEARCH("榮",Y89)-1,""),"榮","")&amp;""&amp;")",""))</f>
        <v/>
      </c>
      <c r="Z988" s="65" t="str">
        <f ca="1">CONCATENATE(IF(AND(LEN(Z987)&gt;=1,Z987&lt;&gt;".",COUNTIF(Z$73:Z89,"*榮*")&gt;0),".",""),IF(Z89="榮",$A988,""),IF(AND(LEN(Z89)&gt;=2,ISNUMBER(SEARCH("榮",Z89))),$A988&amp;"("&amp;SUBSTITUTE(REPLACE(Z89,1,SEARCH("榮",Z89)-1,""),"榮","")&amp;""&amp;")",""))</f>
        <v/>
      </c>
      <c r="AA988" s="65" t="str">
        <f ca="1">CONCATENATE(IF(AND(LEN(AA987)&gt;=1,AA987&lt;&gt;".",COUNTIF(AA$73:AA89,"*榮*")&gt;0),".",""),IF(AA89="榮",$A988,""),IF(AND(LEN(AA89)&gt;=2,ISNUMBER(SEARCH("榮",AA89))),$A988&amp;"("&amp;SUBSTITUTE(REPLACE(AA89,1,SEARCH("榮",AA89)-1,""),"榮","")&amp;""&amp;")",""))</f>
        <v/>
      </c>
      <c r="AB988" s="65" t="str">
        <f ca="1">CONCATENATE(IF(AND(LEN(AB987)&gt;=1,AB987&lt;&gt;".",COUNTIF(AB$73:AB89,"*榮*")&gt;0),".",""),IF(AB89="榮",$A988,""),IF(AND(LEN(AB89)&gt;=2,ISNUMBER(SEARCH("榮",AB89))),$A988&amp;"("&amp;SUBSTITUTE(REPLACE(AB89,1,SEARCH("榮",AB89)-1,""),"榮","")&amp;""&amp;")",""))</f>
        <v/>
      </c>
      <c r="AC988" s="65" t="str">
        <f ca="1">CONCATENATE(IF(AND(LEN(AC987)&gt;=1,AC987&lt;&gt;".",COUNTIF(AC$73:AC89,"*榮*")&gt;0),".",""),IF(AC89="榮",$A988,""),IF(AND(LEN(AC89)&gt;=2,ISNUMBER(SEARCH("榮",AC89))),$A988&amp;"("&amp;SUBSTITUTE(REPLACE(AC89,1,SEARCH("榮",AC89)-1,""),"榮","")&amp;""&amp;")",""))</f>
        <v/>
      </c>
      <c r="AD988" s="65" t="str">
        <f ca="1">CONCATENATE(IF(AND(LEN(AD987)&gt;=1,AD987&lt;&gt;".",COUNTIF(AD$73:AD89,"*榮*")&gt;0),".",""),IF(AD89="榮",$A988,""),IF(AND(LEN(AD89)&gt;=2,ISNUMBER(SEARCH("榮",AD89))),$A988&amp;"("&amp;SUBSTITUTE(REPLACE(AD89,1,SEARCH("榮",AD89)-1,""),"榮","")&amp;""&amp;")",""))</f>
        <v/>
      </c>
      <c r="AE988" s="65" t="str">
        <f ca="1">CONCATENATE(IF(AND(LEN(AE987)&gt;=1,AE987&lt;&gt;".",COUNTIF(AE$73:AE89,"*榮*")&gt;0),".",""),IF(AE89="榮",$A988,""),IF(AND(LEN(AE89)&gt;=2,ISNUMBER(SEARCH("榮",AE89))),$A988&amp;"("&amp;SUBSTITUTE(REPLACE(AE89,1,SEARCH("榮",AE89)-1,""),"榮","")&amp;""&amp;")",""))</f>
        <v/>
      </c>
      <c r="AF988" s="65" t="str">
        <f ca="1">CONCATENATE(IF(AND(LEN(AF987)&gt;=1,AF987&lt;&gt;".",COUNTIF(AF$73:AF89,"*榮*")&gt;0),".",""),IF(AF89="榮",$A988,""),IF(AND(LEN(AF89)&gt;=2,ISNUMBER(SEARCH("榮",AF89))),$A988&amp;"("&amp;SUBSTITUTE(REPLACE(AF89,1,SEARCH("榮",AF89)-1,""),"榮","")&amp;""&amp;")",""))</f>
        <v/>
      </c>
      <c r="AG988" s="65" t="str">
        <f ca="1">CONCATENATE(IF(AND(LEN(AG987)&gt;=1,AG987&lt;&gt;".",COUNTIF(AG$73:AG89,"*榮*")&gt;0),".",""),IF(AG89="榮",$A988,""),IF(AND(LEN(AG89)&gt;=2,ISNUMBER(SEARCH("榮",AG89))),$A988&amp;"("&amp;SUBSTITUTE(REPLACE(AG89,1,SEARCH("榮",AG89)-1,""),"榮","")&amp;""&amp;")",""))</f>
        <v/>
      </c>
      <c r="AH988" s="65"/>
      <c r="AI988" s="65"/>
      <c r="AJ988" s="65"/>
    </row>
    <row r="989" spans="1:36">
      <c r="A989" s="65"/>
      <c r="B989" s="65"/>
      <c r="C989" s="65" t="str">
        <f ca="1">CONCATENATE(IF(AND(LEN(C988)&gt;=1,C988&lt;&gt;".",COUNTIF(C$73:C90,"*榮*")&gt;0),".",""),IF(C90="榮",$A989,""),IF(AND(LEN(C90)&gt;=2,ISNUMBER(SEARCH("榮",C90))),$A989&amp;"("&amp;SUBSTITUTE(REPLACE(C90,1,SEARCH("榮",C90)-1,""),"榮","")&amp;""&amp;")",""))</f>
        <v/>
      </c>
      <c r="D989" s="65" t="str">
        <f ca="1">CONCATENATE(IF(AND(LEN(D988)&gt;=1,D988&lt;&gt;".",COUNTIF(D$73:D90,"*榮*")&gt;0),".",""),IF(D90="榮",$A989,""),IF(AND(LEN(D90)&gt;=2,ISNUMBER(SEARCH("榮",D90))),$A989&amp;"("&amp;SUBSTITUTE(REPLACE(D90,1,SEARCH("榮",D90)-1,""),"榮","")&amp;""&amp;")",""))</f>
        <v/>
      </c>
      <c r="E989" s="65" t="str">
        <f ca="1">CONCATENATE(IF(AND(LEN(E988)&gt;=1,E988&lt;&gt;".",COUNTIF(E$73:E90,"*榮*")&gt;0),".",""),IF(E90="榮",$A989,""),IF(AND(LEN(E90)&gt;=2,ISNUMBER(SEARCH("榮",E90))),$A989&amp;"("&amp;SUBSTITUTE(REPLACE(E90,1,SEARCH("榮",E90)-1,""),"榮","")&amp;""&amp;")",""))</f>
        <v/>
      </c>
      <c r="F989" s="65" t="str">
        <f ca="1">CONCATENATE(IF(AND(LEN(F988)&gt;=1,F988&lt;&gt;".",COUNTIF(F$73:F90,"*榮*")&gt;0),".",""),IF(F90="榮",$A989,""),IF(AND(LEN(F90)&gt;=2,ISNUMBER(SEARCH("榮",F90))),$A989&amp;"("&amp;SUBSTITUTE(REPLACE(F90,1,SEARCH("榮",F90)-1,""),"榮","")&amp;""&amp;")",""))</f>
        <v/>
      </c>
      <c r="G989" s="65" t="str">
        <f ca="1">CONCATENATE(IF(AND(LEN(G988)&gt;=1,G988&lt;&gt;".",COUNTIF(G$73:G90,"*榮*")&gt;0),".",""),IF(G90="榮",$A989,""),IF(AND(LEN(G90)&gt;=2,ISNUMBER(SEARCH("榮",G90))),$A989&amp;"("&amp;SUBSTITUTE(REPLACE(G90,1,SEARCH("榮",G90)-1,""),"榮","")&amp;""&amp;")",""))</f>
        <v/>
      </c>
      <c r="H989" s="65" t="str">
        <f ca="1">CONCATENATE(IF(AND(LEN(H988)&gt;=1,H988&lt;&gt;".",COUNTIF(H$73:H90,"*榮*")&gt;0),".",""),IF(H90="榮",$A989,""),IF(AND(LEN(H90)&gt;=2,ISNUMBER(SEARCH("榮",H90))),$A989&amp;"("&amp;SUBSTITUTE(REPLACE(H90,1,SEARCH("榮",H90)-1,""),"榮","")&amp;""&amp;")",""))</f>
        <v/>
      </c>
      <c r="I989" s="65" t="str">
        <f ca="1">CONCATENATE(IF(AND(LEN(I988)&gt;=1,I988&lt;&gt;".",COUNTIF(I$73:I90,"*榮*")&gt;0),".",""),IF(I90="榮",$A989,""),IF(AND(LEN(I90)&gt;=2,ISNUMBER(SEARCH("榮",I90))),$A989&amp;"("&amp;SUBSTITUTE(REPLACE(I90,1,SEARCH("榮",I90)-1,""),"榮","")&amp;""&amp;")",""))</f>
        <v/>
      </c>
      <c r="J989" s="65" t="str">
        <f ca="1">CONCATENATE(IF(AND(LEN(J988)&gt;=1,J988&lt;&gt;".",COUNTIF(J$73:J90,"*榮*")&gt;0),".",""),IF(J90="榮",$A989,""),IF(AND(LEN(J90)&gt;=2,ISNUMBER(SEARCH("榮",J90))),$A989&amp;"("&amp;SUBSTITUTE(REPLACE(J90,1,SEARCH("榮",J90)-1,""),"榮","")&amp;""&amp;")",""))</f>
        <v/>
      </c>
      <c r="K989" s="65" t="str">
        <f ca="1">CONCATENATE(IF(AND(LEN(K988)&gt;=1,K988&lt;&gt;".",COUNTIF(K$73:K90,"*榮*")&gt;0),".",""),IF(K90="榮",$A989,""),IF(AND(LEN(K90)&gt;=2,ISNUMBER(SEARCH("榮",K90))),$A989&amp;"("&amp;SUBSTITUTE(REPLACE(K90,1,SEARCH("榮",K90)-1,""),"榮","")&amp;""&amp;")",""))</f>
        <v/>
      </c>
      <c r="L989" s="65" t="str">
        <f ca="1">CONCATENATE(IF(AND(LEN(L988)&gt;=1,L988&lt;&gt;".",COUNTIF(L$73:L90,"*榮*")&gt;0),".",""),IF(L90="榮",$A989,""),IF(AND(LEN(L90)&gt;=2,ISNUMBER(SEARCH("榮",L90))),$A989&amp;"("&amp;SUBSTITUTE(REPLACE(L90,1,SEARCH("榮",L90)-1,""),"榮","")&amp;""&amp;")",""))</f>
        <v/>
      </c>
      <c r="M989" s="65" t="str">
        <f ca="1">CONCATENATE(IF(AND(LEN(M988)&gt;=1,M988&lt;&gt;".",COUNTIF(M$73:M90,"*榮*")&gt;0),".",""),IF(M90="榮",$A989,""),IF(AND(LEN(M90)&gt;=2,ISNUMBER(SEARCH("榮",M90))),$A989&amp;"("&amp;SUBSTITUTE(REPLACE(M90,1,SEARCH("榮",M90)-1,""),"榮","")&amp;""&amp;")",""))</f>
        <v/>
      </c>
      <c r="N989" s="65" t="str">
        <f ca="1">CONCATENATE(IF(AND(LEN(N988)&gt;=1,N988&lt;&gt;".",COUNTIF(N$73:N90,"*榮*")&gt;0),".",""),IF(N90="榮",$A989,""),IF(AND(LEN(N90)&gt;=2,ISNUMBER(SEARCH("榮",N90))),$A989&amp;"("&amp;SUBSTITUTE(REPLACE(N90,1,SEARCH("榮",N90)-1,""),"榮","")&amp;""&amp;")",""))</f>
        <v/>
      </c>
      <c r="O989" s="65" t="str">
        <f ca="1">CONCATENATE(IF(AND(LEN(O988)&gt;=1,O988&lt;&gt;".",COUNTIF(O$73:O90,"*榮*")&gt;0),".",""),IF(O90="榮",$A989,""),IF(AND(LEN(O90)&gt;=2,ISNUMBER(SEARCH("榮",O90))),$A989&amp;"("&amp;SUBSTITUTE(REPLACE(O90,1,SEARCH("榮",O90)-1,""),"榮","")&amp;""&amp;")",""))</f>
        <v/>
      </c>
      <c r="P989" s="65" t="str">
        <f ca="1">CONCATENATE(IF(AND(LEN(P988)&gt;=1,P988&lt;&gt;".",COUNTIF(P$73:P90,"*榮*")&gt;0),".",""),IF(P90="榮",$A989,""),IF(AND(LEN(P90)&gt;=2,ISNUMBER(SEARCH("榮",P90))),$A989&amp;"("&amp;SUBSTITUTE(REPLACE(P90,1,SEARCH("榮",P90)-1,""),"榮","")&amp;""&amp;")",""))</f>
        <v/>
      </c>
      <c r="Q989" s="65" t="str">
        <f ca="1">CONCATENATE(IF(AND(LEN(Q988)&gt;=1,Q988&lt;&gt;".",COUNTIF(Q$73:Q90,"*榮*")&gt;0),".",""),IF(Q90="榮",$A989,""),IF(AND(LEN(Q90)&gt;=2,ISNUMBER(SEARCH("榮",Q90))),$A989&amp;"("&amp;SUBSTITUTE(REPLACE(Q90,1,SEARCH("榮",Q90)-1,""),"榮","")&amp;""&amp;")",""))</f>
        <v/>
      </c>
      <c r="R989" s="65" t="str">
        <f ca="1">CONCATENATE(IF(AND(LEN(R988)&gt;=1,R988&lt;&gt;".",COUNTIF(R$73:R90,"*榮*")&gt;0),".",""),IF(R90="榮",$A989,""),IF(AND(LEN(R90)&gt;=2,ISNUMBER(SEARCH("榮",R90))),$A989&amp;"("&amp;SUBSTITUTE(REPLACE(R90,1,SEARCH("榮",R90)-1,""),"榮","")&amp;""&amp;")",""))</f>
        <v/>
      </c>
      <c r="S989" s="65" t="str">
        <f ca="1">CONCATENATE(IF(AND(LEN(S988)&gt;=1,S988&lt;&gt;".",COUNTIF(S$73:S90,"*榮*")&gt;0),".",""),IF(S90="榮",$A989,""),IF(AND(LEN(S90)&gt;=2,ISNUMBER(SEARCH("榮",S90))),$A989&amp;"("&amp;SUBSTITUTE(REPLACE(S90,1,SEARCH("榮",S90)-1,""),"榮","")&amp;""&amp;")",""))</f>
        <v/>
      </c>
      <c r="T989" s="65" t="str">
        <f ca="1">CONCATENATE(IF(AND(LEN(T988)&gt;=1,T988&lt;&gt;".",COUNTIF(T$73:T90,"*榮*")&gt;0),".",""),IF(T90="榮",$A989,""),IF(AND(LEN(T90)&gt;=2,ISNUMBER(SEARCH("榮",T90))),$A989&amp;"("&amp;SUBSTITUTE(REPLACE(T90,1,SEARCH("榮",T90)-1,""),"榮","")&amp;""&amp;")",""))</f>
        <v/>
      </c>
      <c r="U989" s="65" t="str">
        <f ca="1">CONCATENATE(IF(AND(LEN(U988)&gt;=1,U988&lt;&gt;".",COUNTIF(U$73:U90,"*榮*")&gt;0),".",""),IF(U90="榮",$A989,""),IF(AND(LEN(U90)&gt;=2,ISNUMBER(SEARCH("榮",U90))),$A989&amp;"("&amp;SUBSTITUTE(REPLACE(U90,1,SEARCH("榮",U90)-1,""),"榮","")&amp;""&amp;")",""))</f>
        <v/>
      </c>
      <c r="V989" s="65" t="str">
        <f ca="1">CONCATENATE(IF(AND(LEN(V988)&gt;=1,V988&lt;&gt;".",COUNTIF(V$73:V90,"*榮*")&gt;0),".",""),IF(V90="榮",$A989,""),IF(AND(LEN(V90)&gt;=2,ISNUMBER(SEARCH("榮",V90))),$A989&amp;"("&amp;SUBSTITUTE(REPLACE(V90,1,SEARCH("榮",V90)-1,""),"榮","")&amp;""&amp;")",""))</f>
        <v/>
      </c>
      <c r="W989" s="65" t="str">
        <f ca="1">CONCATENATE(IF(AND(LEN(W988)&gt;=1,W988&lt;&gt;".",COUNTIF(W$73:W90,"*榮*")&gt;0),".",""),IF(W90="榮",$A989,""),IF(AND(LEN(W90)&gt;=2,ISNUMBER(SEARCH("榮",W90))),$A989&amp;"("&amp;SUBSTITUTE(REPLACE(W90,1,SEARCH("榮",W90)-1,""),"榮","")&amp;""&amp;")",""))</f>
        <v/>
      </c>
      <c r="X989" s="65" t="str">
        <f ca="1">CONCATENATE(IF(AND(LEN(X988)&gt;=1,X988&lt;&gt;".",COUNTIF(X$73:X90,"*榮*")&gt;0),".",""),IF(X90="榮",$A989,""),IF(AND(LEN(X90)&gt;=2,ISNUMBER(SEARCH("榮",X90))),$A989&amp;"("&amp;SUBSTITUTE(REPLACE(X90,1,SEARCH("榮",X90)-1,""),"榮","")&amp;""&amp;")",""))</f>
        <v/>
      </c>
      <c r="Y989" s="65" t="str">
        <f ca="1">CONCATENATE(IF(AND(LEN(Y988)&gt;=1,Y988&lt;&gt;".",COUNTIF(Y$73:Y90,"*榮*")&gt;0),".",""),IF(Y90="榮",$A989,""),IF(AND(LEN(Y90)&gt;=2,ISNUMBER(SEARCH("榮",Y90))),$A989&amp;"("&amp;SUBSTITUTE(REPLACE(Y90,1,SEARCH("榮",Y90)-1,""),"榮","")&amp;""&amp;")",""))</f>
        <v/>
      </c>
      <c r="Z989" s="65" t="str">
        <f ca="1">CONCATENATE(IF(AND(LEN(Z988)&gt;=1,Z988&lt;&gt;".",COUNTIF(Z$73:Z90,"*榮*")&gt;0),".",""),IF(Z90="榮",$A989,""),IF(AND(LEN(Z90)&gt;=2,ISNUMBER(SEARCH("榮",Z90))),$A989&amp;"("&amp;SUBSTITUTE(REPLACE(Z90,1,SEARCH("榮",Z90)-1,""),"榮","")&amp;""&amp;")",""))</f>
        <v/>
      </c>
      <c r="AA989" s="65" t="str">
        <f ca="1">CONCATENATE(IF(AND(LEN(AA988)&gt;=1,AA988&lt;&gt;".",COUNTIF(AA$73:AA90,"*榮*")&gt;0),".",""),IF(AA90="榮",$A989,""),IF(AND(LEN(AA90)&gt;=2,ISNUMBER(SEARCH("榮",AA90))),$A989&amp;"("&amp;SUBSTITUTE(REPLACE(AA90,1,SEARCH("榮",AA90)-1,""),"榮","")&amp;""&amp;")",""))</f>
        <v/>
      </c>
      <c r="AB989" s="65" t="str">
        <f ca="1">CONCATENATE(IF(AND(LEN(AB988)&gt;=1,AB988&lt;&gt;".",COUNTIF(AB$73:AB90,"*榮*")&gt;0),".",""),IF(AB90="榮",$A989,""),IF(AND(LEN(AB90)&gt;=2,ISNUMBER(SEARCH("榮",AB90))),$A989&amp;"("&amp;SUBSTITUTE(REPLACE(AB90,1,SEARCH("榮",AB90)-1,""),"榮","")&amp;""&amp;")",""))</f>
        <v/>
      </c>
      <c r="AC989" s="65" t="str">
        <f ca="1">CONCATENATE(IF(AND(LEN(AC988)&gt;=1,AC988&lt;&gt;".",COUNTIF(AC$73:AC90,"*榮*")&gt;0),".",""),IF(AC90="榮",$A989,""),IF(AND(LEN(AC90)&gt;=2,ISNUMBER(SEARCH("榮",AC90))),$A989&amp;"("&amp;SUBSTITUTE(REPLACE(AC90,1,SEARCH("榮",AC90)-1,""),"榮","")&amp;""&amp;")",""))</f>
        <v/>
      </c>
      <c r="AD989" s="65" t="str">
        <f ca="1">CONCATENATE(IF(AND(LEN(AD988)&gt;=1,AD988&lt;&gt;".",COUNTIF(AD$73:AD90,"*榮*")&gt;0),".",""),IF(AD90="榮",$A989,""),IF(AND(LEN(AD90)&gt;=2,ISNUMBER(SEARCH("榮",AD90))),$A989&amp;"("&amp;SUBSTITUTE(REPLACE(AD90,1,SEARCH("榮",AD90)-1,""),"榮","")&amp;""&amp;")",""))</f>
        <v/>
      </c>
      <c r="AE989" s="65" t="str">
        <f ca="1">CONCATENATE(IF(AND(LEN(AE988)&gt;=1,AE988&lt;&gt;".",COUNTIF(AE$73:AE90,"*榮*")&gt;0),".",""),IF(AE90="榮",$A989,""),IF(AND(LEN(AE90)&gt;=2,ISNUMBER(SEARCH("榮",AE90))),$A989&amp;"("&amp;SUBSTITUTE(REPLACE(AE90,1,SEARCH("榮",AE90)-1,""),"榮","")&amp;""&amp;")",""))</f>
        <v/>
      </c>
      <c r="AF989" s="65" t="str">
        <f ca="1">CONCATENATE(IF(AND(LEN(AF988)&gt;=1,AF988&lt;&gt;".",COUNTIF(AF$73:AF90,"*榮*")&gt;0),".",""),IF(AF90="榮",$A989,""),IF(AND(LEN(AF90)&gt;=2,ISNUMBER(SEARCH("榮",AF90))),$A989&amp;"("&amp;SUBSTITUTE(REPLACE(AF90,1,SEARCH("榮",AF90)-1,""),"榮","")&amp;""&amp;")",""))</f>
        <v/>
      </c>
      <c r="AG989" s="65" t="str">
        <f ca="1">CONCATENATE(IF(AND(LEN(AG988)&gt;=1,AG988&lt;&gt;".",COUNTIF(AG$73:AG90,"*榮*")&gt;0),".",""),IF(AG90="榮",$A989,""),IF(AND(LEN(AG90)&gt;=2,ISNUMBER(SEARCH("榮",AG90))),$A989&amp;"("&amp;SUBSTITUTE(REPLACE(AG90,1,SEARCH("榮",AG90)-1,""),"榮","")&amp;""&amp;")",""))</f>
        <v/>
      </c>
      <c r="AH989" s="65"/>
      <c r="AI989" s="65"/>
      <c r="AJ989" s="65"/>
    </row>
    <row r="990" spans="1:36">
      <c r="A990" s="65"/>
      <c r="B990" s="65"/>
      <c r="C990" s="65" t="str">
        <f ca="1">CONCATENATE(IF(AND(LEN(C989)&gt;=1,C989&lt;&gt;".",COUNTIF(C$73:C91,"*榮*")&gt;0),".",""),IF(C91="榮",$A990,""),IF(AND(LEN(C91)&gt;=2,ISNUMBER(SEARCH("榮",C91))),$A990&amp;"("&amp;SUBSTITUTE(REPLACE(C91,1,SEARCH("榮",C91)-1,""),"榮","")&amp;""&amp;")",""))</f>
        <v/>
      </c>
      <c r="D990" s="65" t="str">
        <f ca="1">CONCATENATE(IF(AND(LEN(D989)&gt;=1,D989&lt;&gt;".",COUNTIF(D$73:D91,"*榮*")&gt;0),".",""),IF(D91="榮",$A990,""),IF(AND(LEN(D91)&gt;=2,ISNUMBER(SEARCH("榮",D91))),$A990&amp;"("&amp;SUBSTITUTE(REPLACE(D91,1,SEARCH("榮",D91)-1,""),"榮","")&amp;""&amp;")",""))</f>
        <v/>
      </c>
      <c r="E990" s="65" t="str">
        <f ca="1">CONCATENATE(IF(AND(LEN(E989)&gt;=1,E989&lt;&gt;".",COUNTIF(E$73:E91,"*榮*")&gt;0),".",""),IF(E91="榮",$A990,""),IF(AND(LEN(E91)&gt;=2,ISNUMBER(SEARCH("榮",E91))),$A990&amp;"("&amp;SUBSTITUTE(REPLACE(E91,1,SEARCH("榮",E91)-1,""),"榮","")&amp;""&amp;")",""))</f>
        <v/>
      </c>
      <c r="F990" s="65" t="str">
        <f ca="1">CONCATENATE(IF(AND(LEN(F989)&gt;=1,F989&lt;&gt;".",COUNTIF(F$73:F91,"*榮*")&gt;0),".",""),IF(F91="榮",$A990,""),IF(AND(LEN(F91)&gt;=2,ISNUMBER(SEARCH("榮",F91))),$A990&amp;"("&amp;SUBSTITUTE(REPLACE(F91,1,SEARCH("榮",F91)-1,""),"榮","")&amp;""&amp;")",""))</f>
        <v/>
      </c>
      <c r="G990" s="65" t="str">
        <f ca="1">CONCATENATE(IF(AND(LEN(G989)&gt;=1,G989&lt;&gt;".",COUNTIF(G$73:G91,"*榮*")&gt;0),".",""),IF(G91="榮",$A990,""),IF(AND(LEN(G91)&gt;=2,ISNUMBER(SEARCH("榮",G91))),$A990&amp;"("&amp;SUBSTITUTE(REPLACE(G91,1,SEARCH("榮",G91)-1,""),"榮","")&amp;""&amp;")",""))</f>
        <v/>
      </c>
      <c r="H990" s="65" t="str">
        <f ca="1">CONCATENATE(IF(AND(LEN(H989)&gt;=1,H989&lt;&gt;".",COUNTIF(H$73:H91,"*榮*")&gt;0),".",""),IF(H91="榮",$A990,""),IF(AND(LEN(H91)&gt;=2,ISNUMBER(SEARCH("榮",H91))),$A990&amp;"("&amp;SUBSTITUTE(REPLACE(H91,1,SEARCH("榮",H91)-1,""),"榮","")&amp;""&amp;")",""))</f>
        <v/>
      </c>
      <c r="I990" s="65" t="str">
        <f ca="1">CONCATENATE(IF(AND(LEN(I989)&gt;=1,I989&lt;&gt;".",COUNTIF(I$73:I91,"*榮*")&gt;0),".",""),IF(I91="榮",$A990,""),IF(AND(LEN(I91)&gt;=2,ISNUMBER(SEARCH("榮",I91))),$A990&amp;"("&amp;SUBSTITUTE(REPLACE(I91,1,SEARCH("榮",I91)-1,""),"榮","")&amp;""&amp;")",""))</f>
        <v/>
      </c>
      <c r="J990" s="65" t="str">
        <f ca="1">CONCATENATE(IF(AND(LEN(J989)&gt;=1,J989&lt;&gt;".",COUNTIF(J$73:J91,"*榮*")&gt;0),".",""),IF(J91="榮",$A990,""),IF(AND(LEN(J91)&gt;=2,ISNUMBER(SEARCH("榮",J91))),$A990&amp;"("&amp;SUBSTITUTE(REPLACE(J91,1,SEARCH("榮",J91)-1,""),"榮","")&amp;""&amp;")",""))</f>
        <v/>
      </c>
      <c r="K990" s="65" t="str">
        <f ca="1">CONCATENATE(IF(AND(LEN(K989)&gt;=1,K989&lt;&gt;".",COUNTIF(K$73:K91,"*榮*")&gt;0),".",""),IF(K91="榮",$A990,""),IF(AND(LEN(K91)&gt;=2,ISNUMBER(SEARCH("榮",K91))),$A990&amp;"("&amp;SUBSTITUTE(REPLACE(K91,1,SEARCH("榮",K91)-1,""),"榮","")&amp;""&amp;")",""))</f>
        <v/>
      </c>
      <c r="L990" s="65" t="str">
        <f ca="1">CONCATENATE(IF(AND(LEN(L989)&gt;=1,L989&lt;&gt;".",COUNTIF(L$73:L91,"*榮*")&gt;0),".",""),IF(L91="榮",$A990,""),IF(AND(LEN(L91)&gt;=2,ISNUMBER(SEARCH("榮",L91))),$A990&amp;"("&amp;SUBSTITUTE(REPLACE(L91,1,SEARCH("榮",L91)-1,""),"榮","")&amp;""&amp;")",""))</f>
        <v/>
      </c>
      <c r="M990" s="65" t="str">
        <f ca="1">CONCATENATE(IF(AND(LEN(M989)&gt;=1,M989&lt;&gt;".",COUNTIF(M$73:M91,"*榮*")&gt;0),".",""),IF(M91="榮",$A990,""),IF(AND(LEN(M91)&gt;=2,ISNUMBER(SEARCH("榮",M91))),$A990&amp;"("&amp;SUBSTITUTE(REPLACE(M91,1,SEARCH("榮",M91)-1,""),"榮","")&amp;""&amp;")",""))</f>
        <v/>
      </c>
      <c r="N990" s="65" t="str">
        <f ca="1">CONCATENATE(IF(AND(LEN(N989)&gt;=1,N989&lt;&gt;".",COUNTIF(N$73:N91,"*榮*")&gt;0),".",""),IF(N91="榮",$A990,""),IF(AND(LEN(N91)&gt;=2,ISNUMBER(SEARCH("榮",N91))),$A990&amp;"("&amp;SUBSTITUTE(REPLACE(N91,1,SEARCH("榮",N91)-1,""),"榮","")&amp;""&amp;")",""))</f>
        <v/>
      </c>
      <c r="O990" s="65" t="str">
        <f ca="1">CONCATENATE(IF(AND(LEN(O989)&gt;=1,O989&lt;&gt;".",COUNTIF(O$73:O91,"*榮*")&gt;0),".",""),IF(O91="榮",$A990,""),IF(AND(LEN(O91)&gt;=2,ISNUMBER(SEARCH("榮",O91))),$A990&amp;"("&amp;SUBSTITUTE(REPLACE(O91,1,SEARCH("榮",O91)-1,""),"榮","")&amp;""&amp;")",""))</f>
        <v/>
      </c>
      <c r="P990" s="65" t="str">
        <f ca="1">CONCATENATE(IF(AND(LEN(P989)&gt;=1,P989&lt;&gt;".",COUNTIF(P$73:P91,"*榮*")&gt;0),".",""),IF(P91="榮",$A990,""),IF(AND(LEN(P91)&gt;=2,ISNUMBER(SEARCH("榮",P91))),$A990&amp;"("&amp;SUBSTITUTE(REPLACE(P91,1,SEARCH("榮",P91)-1,""),"榮","")&amp;""&amp;")",""))</f>
        <v/>
      </c>
      <c r="Q990" s="65" t="str">
        <f ca="1">CONCATENATE(IF(AND(LEN(Q989)&gt;=1,Q989&lt;&gt;".",COUNTIF(Q$73:Q91,"*榮*")&gt;0),".",""),IF(Q91="榮",$A990,""),IF(AND(LEN(Q91)&gt;=2,ISNUMBER(SEARCH("榮",Q91))),$A990&amp;"("&amp;SUBSTITUTE(REPLACE(Q91,1,SEARCH("榮",Q91)-1,""),"榮","")&amp;""&amp;")",""))</f>
        <v/>
      </c>
      <c r="R990" s="65" t="str">
        <f ca="1">CONCATENATE(IF(AND(LEN(R989)&gt;=1,R989&lt;&gt;".",COUNTIF(R$73:R91,"*榮*")&gt;0),".",""),IF(R91="榮",$A990,""),IF(AND(LEN(R91)&gt;=2,ISNUMBER(SEARCH("榮",R91))),$A990&amp;"("&amp;SUBSTITUTE(REPLACE(R91,1,SEARCH("榮",R91)-1,""),"榮","")&amp;""&amp;")",""))</f>
        <v/>
      </c>
      <c r="S990" s="65" t="str">
        <f ca="1">CONCATENATE(IF(AND(LEN(S989)&gt;=1,S989&lt;&gt;".",COUNTIF(S$73:S91,"*榮*")&gt;0),".",""),IF(S91="榮",$A990,""),IF(AND(LEN(S91)&gt;=2,ISNUMBER(SEARCH("榮",S91))),$A990&amp;"("&amp;SUBSTITUTE(REPLACE(S91,1,SEARCH("榮",S91)-1,""),"榮","")&amp;""&amp;")",""))</f>
        <v/>
      </c>
      <c r="T990" s="65" t="str">
        <f ca="1">CONCATENATE(IF(AND(LEN(T989)&gt;=1,T989&lt;&gt;".",COUNTIF(T$73:T91,"*榮*")&gt;0),".",""),IF(T91="榮",$A990,""),IF(AND(LEN(T91)&gt;=2,ISNUMBER(SEARCH("榮",T91))),$A990&amp;"("&amp;SUBSTITUTE(REPLACE(T91,1,SEARCH("榮",T91)-1,""),"榮","")&amp;""&amp;")",""))</f>
        <v/>
      </c>
      <c r="U990" s="65" t="str">
        <f ca="1">CONCATENATE(IF(AND(LEN(U989)&gt;=1,U989&lt;&gt;".",COUNTIF(U$73:U91,"*榮*")&gt;0),".",""),IF(U91="榮",$A990,""),IF(AND(LEN(U91)&gt;=2,ISNUMBER(SEARCH("榮",U91))),$A990&amp;"("&amp;SUBSTITUTE(REPLACE(U91,1,SEARCH("榮",U91)-1,""),"榮","")&amp;""&amp;")",""))</f>
        <v/>
      </c>
      <c r="V990" s="65" t="str">
        <f ca="1">CONCATENATE(IF(AND(LEN(V989)&gt;=1,V989&lt;&gt;".",COUNTIF(V$73:V91,"*榮*")&gt;0),".",""),IF(V91="榮",$A990,""),IF(AND(LEN(V91)&gt;=2,ISNUMBER(SEARCH("榮",V91))),$A990&amp;"("&amp;SUBSTITUTE(REPLACE(V91,1,SEARCH("榮",V91)-1,""),"榮","")&amp;""&amp;")",""))</f>
        <v/>
      </c>
      <c r="W990" s="65" t="str">
        <f ca="1">CONCATENATE(IF(AND(LEN(W989)&gt;=1,W989&lt;&gt;".",COUNTIF(W$73:W91,"*榮*")&gt;0),".",""),IF(W91="榮",$A990,""),IF(AND(LEN(W91)&gt;=2,ISNUMBER(SEARCH("榮",W91))),$A990&amp;"("&amp;SUBSTITUTE(REPLACE(W91,1,SEARCH("榮",W91)-1,""),"榮","")&amp;""&amp;")",""))</f>
        <v/>
      </c>
      <c r="X990" s="65" t="str">
        <f ca="1">CONCATENATE(IF(AND(LEN(X989)&gt;=1,X989&lt;&gt;".",COUNTIF(X$73:X91,"*榮*")&gt;0),".",""),IF(X91="榮",$A990,""),IF(AND(LEN(X91)&gt;=2,ISNUMBER(SEARCH("榮",X91))),$A990&amp;"("&amp;SUBSTITUTE(REPLACE(X91,1,SEARCH("榮",X91)-1,""),"榮","")&amp;""&amp;")",""))</f>
        <v/>
      </c>
      <c r="Y990" s="65" t="str">
        <f ca="1">CONCATENATE(IF(AND(LEN(Y989)&gt;=1,Y989&lt;&gt;".",COUNTIF(Y$73:Y91,"*榮*")&gt;0),".",""),IF(Y91="榮",$A990,""),IF(AND(LEN(Y91)&gt;=2,ISNUMBER(SEARCH("榮",Y91))),$A990&amp;"("&amp;SUBSTITUTE(REPLACE(Y91,1,SEARCH("榮",Y91)-1,""),"榮","")&amp;""&amp;")",""))</f>
        <v/>
      </c>
      <c r="Z990" s="65" t="str">
        <f ca="1">CONCATENATE(IF(AND(LEN(Z989)&gt;=1,Z989&lt;&gt;".",COUNTIF(Z$73:Z91,"*榮*")&gt;0),".",""),IF(Z91="榮",$A990,""),IF(AND(LEN(Z91)&gt;=2,ISNUMBER(SEARCH("榮",Z91))),$A990&amp;"("&amp;SUBSTITUTE(REPLACE(Z91,1,SEARCH("榮",Z91)-1,""),"榮","")&amp;""&amp;")",""))</f>
        <v/>
      </c>
      <c r="AA990" s="65" t="str">
        <f ca="1">CONCATENATE(IF(AND(LEN(AA989)&gt;=1,AA989&lt;&gt;".",COUNTIF(AA$73:AA91,"*榮*")&gt;0),".",""),IF(AA91="榮",$A990,""),IF(AND(LEN(AA91)&gt;=2,ISNUMBER(SEARCH("榮",AA91))),$A990&amp;"("&amp;SUBSTITUTE(REPLACE(AA91,1,SEARCH("榮",AA91)-1,""),"榮","")&amp;""&amp;")",""))</f>
        <v/>
      </c>
      <c r="AB990" s="65" t="str">
        <f ca="1">CONCATENATE(IF(AND(LEN(AB989)&gt;=1,AB989&lt;&gt;".",COUNTIF(AB$73:AB91,"*榮*")&gt;0),".",""),IF(AB91="榮",$A990,""),IF(AND(LEN(AB91)&gt;=2,ISNUMBER(SEARCH("榮",AB91))),$A990&amp;"("&amp;SUBSTITUTE(REPLACE(AB91,1,SEARCH("榮",AB91)-1,""),"榮","")&amp;""&amp;")",""))</f>
        <v/>
      </c>
      <c r="AC990" s="65" t="str">
        <f ca="1">CONCATENATE(IF(AND(LEN(AC989)&gt;=1,AC989&lt;&gt;".",COUNTIF(AC$73:AC91,"*榮*")&gt;0),".",""),IF(AC91="榮",$A990,""),IF(AND(LEN(AC91)&gt;=2,ISNUMBER(SEARCH("榮",AC91))),$A990&amp;"("&amp;SUBSTITUTE(REPLACE(AC91,1,SEARCH("榮",AC91)-1,""),"榮","")&amp;""&amp;")",""))</f>
        <v/>
      </c>
      <c r="AD990" s="65" t="str">
        <f ca="1">CONCATENATE(IF(AND(LEN(AD989)&gt;=1,AD989&lt;&gt;".",COUNTIF(AD$73:AD91,"*榮*")&gt;0),".",""),IF(AD91="榮",$A990,""),IF(AND(LEN(AD91)&gt;=2,ISNUMBER(SEARCH("榮",AD91))),$A990&amp;"("&amp;SUBSTITUTE(REPLACE(AD91,1,SEARCH("榮",AD91)-1,""),"榮","")&amp;""&amp;")",""))</f>
        <v/>
      </c>
      <c r="AE990" s="65" t="str">
        <f ca="1">CONCATENATE(IF(AND(LEN(AE989)&gt;=1,AE989&lt;&gt;".",COUNTIF(AE$73:AE91,"*榮*")&gt;0),".",""),IF(AE91="榮",$A990,""),IF(AND(LEN(AE91)&gt;=2,ISNUMBER(SEARCH("榮",AE91))),$A990&amp;"("&amp;SUBSTITUTE(REPLACE(AE91,1,SEARCH("榮",AE91)-1,""),"榮","")&amp;""&amp;")",""))</f>
        <v/>
      </c>
      <c r="AF990" s="65" t="str">
        <f ca="1">CONCATENATE(IF(AND(LEN(AF989)&gt;=1,AF989&lt;&gt;".",COUNTIF(AF$73:AF91,"*榮*")&gt;0),".",""),IF(AF91="榮",$A990,""),IF(AND(LEN(AF91)&gt;=2,ISNUMBER(SEARCH("榮",AF91))),$A990&amp;"("&amp;SUBSTITUTE(REPLACE(AF91,1,SEARCH("榮",AF91)-1,""),"榮","")&amp;""&amp;")",""))</f>
        <v/>
      </c>
      <c r="AG990" s="65" t="str">
        <f ca="1">CONCATENATE(IF(AND(LEN(AG989)&gt;=1,AG989&lt;&gt;".",COUNTIF(AG$73:AG91,"*榮*")&gt;0),".",""),IF(AG91="榮",$A990,""),IF(AND(LEN(AG91)&gt;=2,ISNUMBER(SEARCH("榮",AG91))),$A990&amp;"("&amp;SUBSTITUTE(REPLACE(AG91,1,SEARCH("榮",AG91)-1,""),"榮","")&amp;""&amp;")",""))</f>
        <v/>
      </c>
      <c r="AH990" s="65"/>
      <c r="AI990" s="65"/>
      <c r="AJ990" s="65"/>
    </row>
    <row r="991" spans="1:36">
      <c r="A991" s="65"/>
      <c r="B991" s="65"/>
      <c r="C991" s="65" t="str">
        <f t="shared" ref="C991:AG991" ca="1" si="77">JoinText(C901:C990)</f>
        <v/>
      </c>
      <c r="D991" s="65" t="str">
        <f t="shared" ca="1" si="77"/>
        <v/>
      </c>
      <c r="E991" s="65" t="str">
        <f t="shared" ca="1" si="77"/>
        <v/>
      </c>
      <c r="F991" s="65" t="str">
        <f t="shared" ca="1" si="77"/>
        <v>59(14-18)</v>
      </c>
      <c r="G991" s="65" t="str">
        <f t="shared" ca="1" si="77"/>
        <v/>
      </c>
      <c r="H991" s="65" t="str">
        <f t="shared" ca="1" si="77"/>
        <v>59(18-22)</v>
      </c>
      <c r="I991" s="65" t="str">
        <f t="shared" ca="1" si="77"/>
        <v/>
      </c>
      <c r="J991" s="65" t="str">
        <f t="shared" ca="1" si="77"/>
        <v>54(14-18)</v>
      </c>
      <c r="K991" s="65" t="str">
        <f t="shared" ca="1" si="77"/>
        <v>40(14-18).65(18-22)</v>
      </c>
      <c r="L991" s="65" t="str">
        <f t="shared" ca="1" si="77"/>
        <v>59(14-18)</v>
      </c>
      <c r="M991" s="65" t="str">
        <f t="shared" ca="1" si="77"/>
        <v/>
      </c>
      <c r="N991" s="65" t="str">
        <f t="shared" ca="1" si="77"/>
        <v>59(18-22).63(18-22)</v>
      </c>
      <c r="O991" s="65" t="str">
        <f t="shared" ca="1" si="77"/>
        <v/>
      </c>
      <c r="P991" s="65" t="str">
        <f t="shared" ca="1" si="77"/>
        <v>43(18-22).53(18-22)</v>
      </c>
      <c r="Q991" s="65" t="str">
        <f t="shared" ca="1" si="77"/>
        <v/>
      </c>
      <c r="R991" s="65" t="str">
        <f t="shared" ca="1" si="77"/>
        <v/>
      </c>
      <c r="S991" s="65" t="str">
        <f t="shared" ca="1" si="77"/>
        <v>59(14-18).65(18-22)</v>
      </c>
      <c r="T991" s="65" t="str">
        <f t="shared" ca="1" si="77"/>
        <v/>
      </c>
      <c r="U991" s="65" t="str">
        <f t="shared" ca="1" si="77"/>
        <v>59(18-22).61(18-20日13).62(18-22)</v>
      </c>
      <c r="V991" s="65" t="str">
        <f t="shared" ca="1" si="77"/>
        <v>61(19日18-20日13病13-17)</v>
      </c>
      <c r="W991" s="65" t="str">
        <f t="shared" ca="1" si="77"/>
        <v>56(14-18)</v>
      </c>
      <c r="X991" s="65" t="str">
        <f t="shared" ca="1" si="77"/>
        <v/>
      </c>
      <c r="Y991" s="65" t="str">
        <f t="shared" ca="1" si="77"/>
        <v/>
      </c>
      <c r="Z991" s="65" t="str">
        <f t="shared" ca="1" si="77"/>
        <v>65(14-18).66(12-18)</v>
      </c>
      <c r="AA991" s="65" t="str">
        <f t="shared" ca="1" si="77"/>
        <v>65(18-22)</v>
      </c>
      <c r="AB991" s="65" t="str">
        <f t="shared" ca="1" si="77"/>
        <v>59(18-22).63(18-22)</v>
      </c>
      <c r="AC991" s="65" t="str">
        <f t="shared" ca="1" si="77"/>
        <v>34(18-22).60(18-22)</v>
      </c>
      <c r="AD991" s="65" t="str">
        <f t="shared" ca="1" si="77"/>
        <v/>
      </c>
      <c r="AE991" s="65" t="str">
        <f t="shared" ca="1" si="77"/>
        <v>56(14-18).65(14-18)</v>
      </c>
      <c r="AF991" s="65" t="str">
        <f t="shared" ca="1" si="77"/>
        <v/>
      </c>
      <c r="AG991" s="65" t="str">
        <f t="shared" ca="1" si="77"/>
        <v/>
      </c>
      <c r="AH991" s="65"/>
      <c r="AI991" s="65"/>
      <c r="AJ991" s="65"/>
    </row>
    <row r="998" spans="1:55" s="201" customFormat="1">
      <c r="AP998" s="204"/>
      <c r="AU998" s="204"/>
      <c r="AV998" s="204"/>
      <c r="AY998" s="204"/>
      <c r="AZ998" s="204"/>
      <c r="BA998" s="204"/>
      <c r="BB998" s="204"/>
      <c r="BC998" s="204"/>
    </row>
    <row r="999" spans="1:55">
      <c r="A999" s="201" t="s">
        <v>133</v>
      </c>
    </row>
    <row r="1000" spans="1:55">
      <c r="A1000" s="65" t="str">
        <f t="shared" ref="A1000:AG1000" si="78">A900</f>
        <v>番號</v>
      </c>
      <c r="B1000" s="65" t="str">
        <f t="shared" si="78"/>
        <v xml:space="preserve"> 姓名</v>
      </c>
      <c r="C1000" s="340">
        <f t="shared" ca="1" si="78"/>
        <v>44531</v>
      </c>
      <c r="D1000" s="340">
        <f t="shared" ca="1" si="78"/>
        <v>44532</v>
      </c>
      <c r="E1000" s="340">
        <f t="shared" ca="1" si="78"/>
        <v>44533</v>
      </c>
      <c r="F1000" s="340">
        <f t="shared" ca="1" si="78"/>
        <v>44534</v>
      </c>
      <c r="G1000" s="340">
        <f t="shared" ca="1" si="78"/>
        <v>44535</v>
      </c>
      <c r="H1000" s="340">
        <f t="shared" ca="1" si="78"/>
        <v>44536</v>
      </c>
      <c r="I1000" s="340">
        <f t="shared" ca="1" si="78"/>
        <v>44537</v>
      </c>
      <c r="J1000" s="340">
        <f t="shared" ca="1" si="78"/>
        <v>44538</v>
      </c>
      <c r="K1000" s="340">
        <f t="shared" ca="1" si="78"/>
        <v>44539</v>
      </c>
      <c r="L1000" s="340">
        <f t="shared" ca="1" si="78"/>
        <v>44540</v>
      </c>
      <c r="M1000" s="340">
        <f t="shared" ca="1" si="78"/>
        <v>44541</v>
      </c>
      <c r="N1000" s="340">
        <f t="shared" ca="1" si="78"/>
        <v>44542</v>
      </c>
      <c r="O1000" s="340">
        <f t="shared" ca="1" si="78"/>
        <v>44543</v>
      </c>
      <c r="P1000" s="340">
        <f t="shared" ca="1" si="78"/>
        <v>44544</v>
      </c>
      <c r="Q1000" s="340">
        <f t="shared" ca="1" si="78"/>
        <v>44545</v>
      </c>
      <c r="R1000" s="340">
        <f t="shared" ca="1" si="78"/>
        <v>44546</v>
      </c>
      <c r="S1000" s="340">
        <f t="shared" ca="1" si="78"/>
        <v>44547</v>
      </c>
      <c r="T1000" s="340">
        <f t="shared" ca="1" si="78"/>
        <v>44548</v>
      </c>
      <c r="U1000" s="340">
        <f t="shared" ca="1" si="78"/>
        <v>44549</v>
      </c>
      <c r="V1000" s="340">
        <f t="shared" ca="1" si="78"/>
        <v>44550</v>
      </c>
      <c r="W1000" s="340">
        <f t="shared" ca="1" si="78"/>
        <v>44551</v>
      </c>
      <c r="X1000" s="340">
        <f t="shared" ca="1" si="78"/>
        <v>44552</v>
      </c>
      <c r="Y1000" s="340">
        <f t="shared" ca="1" si="78"/>
        <v>44553</v>
      </c>
      <c r="Z1000" s="340">
        <f t="shared" ca="1" si="78"/>
        <v>44554</v>
      </c>
      <c r="AA1000" s="340">
        <f t="shared" ca="1" si="78"/>
        <v>44555</v>
      </c>
      <c r="AB1000" s="340">
        <f t="shared" ca="1" si="78"/>
        <v>44556</v>
      </c>
      <c r="AC1000" s="340">
        <f t="shared" ca="1" si="78"/>
        <v>44557</v>
      </c>
      <c r="AD1000" s="340">
        <f t="shared" ca="1" si="78"/>
        <v>44558</v>
      </c>
      <c r="AE1000" s="340">
        <f t="shared" ca="1" si="78"/>
        <v>44559</v>
      </c>
      <c r="AF1000" s="340">
        <f t="shared" ca="1" si="78"/>
        <v>44560</v>
      </c>
      <c r="AG1000" s="340">
        <f t="shared" ca="1" si="78"/>
        <v>44561</v>
      </c>
      <c r="AH1000" s="65"/>
      <c r="AI1000" s="65"/>
      <c r="AJ1000" s="65"/>
    </row>
    <row r="1001" spans="1:55">
      <c r="A1001" s="65">
        <f t="shared" ref="A1001:B1020" si="79">A901</f>
        <v>1</v>
      </c>
      <c r="B1001" s="65" t="str">
        <f t="shared" si="79"/>
        <v>呂浩維</v>
      </c>
      <c r="C1001" s="65" t="str">
        <f t="shared" ref="C1001:AG1001" ca="1" si="80">IF(    AND( C200="喪",  LEN(C1000)&gt;=2 ),        "" &amp; $A1001,    IF(         AND( C200="喪" ),       $A1001,        IF(  OR(  LEN(C1000)&gt;=2  ),  CONCATENATE(  "",  IF(  AND(  LEN(  INDEX(   $A$1:$AJ$39, MATCH($A1001,$A$1:$A$39,0),MATCH(  C$800,$A$1:$AP$1,0  )  )  )&gt;LEN(  SUBSTITUTE(  INDEX(   $A$1:$AJ$39, MATCH($A1001,$A$1:$A$39,0),MATCH(  C$800,$A$1:$AP$1,0  )  ),"喪","")  ),  LEN(  INDEX(   $A$1:$AJ$39, MATCH($A1001,$A$1:$A$39,0),MATCH(  C$800,$A$1:$AP$1,0  )  )  )&gt;LEN(  SUBSTITUTE(  INDEX(   $A$1:$AJ$39, MATCH($A1001,$A$1:$A$39,0),MATCH(  C$800,$A$1:$AP$1,0  )  ),"-","")  )  ),  CONCATENATE(  $A1001,"(",   SUBSTITUTE(   SUBSTITUTE(  SUBSTITUTE(  INDEX(   $A$1:$AJ$39, MATCH($A1001,$A$1:$A$39,0),MATCH(  C$800,$A$800:$AP$800,0  )  ),"喪",""),"x","")," ",""),"時",")"),  ""  )  ),  IF(  AND(  LEN(  INDEX(   $A$1:$AJ$39, MATCH($A1001,$A$1:$A$39,0),MATCH(  C$800,$A$1:$AP$1,0  )  )  )&gt;LEN(  SUBSTITUTE(  INDEX(   $A$1:$AJ$39, MATCH($A1001,$A$1:$A$39,0),MATCH(  C$800,$A$1:$AP$1,0  )  ),"喪","")  ),  LEN(  INDEX(   $A$1:$AJ$39, MATCH($A1001,$A$1:$A$39,0),MATCH(  C$800,$A$1:$AP$1,0  )  )  )&gt;LEN(  SUBSTITUTE(  INDEX(   $A$1:$AJ$39, MATCH($A1001,$A$1:$A$39,0),MATCH(  C$800,$A$1:$AP$1,0  )  ),"-","")  )  ),  CONCATENATE(  $A1001,"(",   SUBSTITUTE(   SUBSTITUTE(  SUBSTITUTE(  INDEX(   $A$1:$AJ$39, MATCH($A1001,$A$1:$A$39,0),MATCH(  C$800,$A$800:$AP$800,0  )  ),"喪",""),"x","")," ",""),"時",")"),  ""  )  )           ))</f>
        <v/>
      </c>
      <c r="D1001" s="65" t="str">
        <f t="shared" ca="1" si="80"/>
        <v/>
      </c>
      <c r="E1001" s="65" t="str">
        <f t="shared" ca="1" si="80"/>
        <v/>
      </c>
      <c r="F1001" s="65" t="str">
        <f t="shared" ca="1" si="80"/>
        <v/>
      </c>
      <c r="G1001" s="65" t="str">
        <f t="shared" ca="1" si="80"/>
        <v/>
      </c>
      <c r="H1001" s="65" t="str">
        <f t="shared" ca="1" si="80"/>
        <v/>
      </c>
      <c r="I1001" s="65" t="str">
        <f t="shared" ca="1" si="80"/>
        <v/>
      </c>
      <c r="J1001" s="65" t="str">
        <f t="shared" ca="1" si="80"/>
        <v/>
      </c>
      <c r="K1001" s="65" t="str">
        <f t="shared" ca="1" si="80"/>
        <v/>
      </c>
      <c r="L1001" s="65" t="str">
        <f t="shared" ca="1" si="80"/>
        <v/>
      </c>
      <c r="M1001" s="65" t="str">
        <f t="shared" ca="1" si="80"/>
        <v/>
      </c>
      <c r="N1001" s="65" t="str">
        <f t="shared" ca="1" si="80"/>
        <v/>
      </c>
      <c r="O1001" s="65" t="str">
        <f t="shared" ca="1" si="80"/>
        <v/>
      </c>
      <c r="P1001" s="65" t="str">
        <f t="shared" ca="1" si="80"/>
        <v/>
      </c>
      <c r="Q1001" s="65" t="str">
        <f t="shared" ca="1" si="80"/>
        <v/>
      </c>
      <c r="R1001" s="65" t="str">
        <f t="shared" ca="1" si="80"/>
        <v/>
      </c>
      <c r="S1001" s="65" t="str">
        <f t="shared" ca="1" si="80"/>
        <v/>
      </c>
      <c r="T1001" s="65" t="str">
        <f t="shared" ca="1" si="80"/>
        <v/>
      </c>
      <c r="U1001" s="65" t="str">
        <f t="shared" ca="1" si="80"/>
        <v/>
      </c>
      <c r="V1001" s="65" t="str">
        <f t="shared" ca="1" si="80"/>
        <v/>
      </c>
      <c r="W1001" s="65" t="str">
        <f t="shared" ca="1" si="80"/>
        <v/>
      </c>
      <c r="X1001" s="65" t="str">
        <f t="shared" ca="1" si="80"/>
        <v/>
      </c>
      <c r="Y1001" s="65" t="str">
        <f t="shared" ca="1" si="80"/>
        <v/>
      </c>
      <c r="Z1001" s="65" t="str">
        <f t="shared" ca="1" si="80"/>
        <v/>
      </c>
      <c r="AA1001" s="65" t="str">
        <f t="shared" ca="1" si="80"/>
        <v/>
      </c>
      <c r="AB1001" s="65" t="str">
        <f t="shared" ca="1" si="80"/>
        <v/>
      </c>
      <c r="AC1001" s="65" t="str">
        <f t="shared" ca="1" si="80"/>
        <v/>
      </c>
      <c r="AD1001" s="65" t="str">
        <f t="shared" ca="1" si="80"/>
        <v/>
      </c>
      <c r="AE1001" s="65" t="str">
        <f t="shared" ca="1" si="80"/>
        <v/>
      </c>
      <c r="AF1001" s="65" t="str">
        <f t="shared" ca="1" si="80"/>
        <v/>
      </c>
      <c r="AG1001" s="65" t="str">
        <f t="shared" ca="1" si="80"/>
        <v/>
      </c>
      <c r="AH1001" s="65"/>
      <c r="AI1001" s="65"/>
      <c r="AJ1001" s="65"/>
    </row>
    <row r="1002" spans="1:55">
      <c r="A1002" s="65">
        <f t="shared" si="79"/>
        <v>2</v>
      </c>
      <c r="B1002" s="65" t="str">
        <f t="shared" si="79"/>
        <v>謝禮全</v>
      </c>
      <c r="C1002" s="65" t="str">
        <f ca="1">CONCATENATE(IF(AND(LEN(C1001)&gt;=1,C1001&lt;&gt;".",COUNTIF(C3:C$73,"*喪*")&gt;0),".",""),IF(C3="喪",$A1002,""),IF(AND(LEN(C3)&gt;=2,ISNUMBER(SEARCH("喪",C3))),$A1002&amp;"("&amp;SUBSTITUTE(C3,"喪","")&amp;"時"&amp;")",""))</f>
        <v/>
      </c>
      <c r="D1002" s="65" t="str">
        <f ca="1">CONCATENATE(IF(AND(LEN(D1001)&gt;=1,D1001&lt;&gt;".",COUNTIF(D3:D$73,"*喪*")&gt;0),".",""),IF(D3="喪",$A1002,""),IF(AND(LEN(D3)&gt;=2,ISNUMBER(SEARCH("喪",D3))),$A1002&amp;"("&amp;SUBSTITUTE(D3,"喪","")&amp;"時"&amp;")",""))</f>
        <v/>
      </c>
      <c r="E1002" s="65" t="str">
        <f ca="1">CONCATENATE(IF(AND(LEN(E1001)&gt;=1,E1001&lt;&gt;".",COUNTIF(E3:E$73,"*喪*")&gt;0),".",""),IF(E3="喪",$A1002,""),IF(AND(LEN(E3)&gt;=2,ISNUMBER(SEARCH("喪",E3))),$A1002&amp;"("&amp;SUBSTITUTE(E3,"喪","")&amp;"時"&amp;")",""))</f>
        <v/>
      </c>
      <c r="F1002" s="65" t="str">
        <f ca="1">CONCATENATE(IF(AND(LEN(F1001)&gt;=1,F1001&lt;&gt;".",COUNTIF(F3:F$73,"*喪*")&gt;0),".",""),IF(F3="喪",$A1002,""),IF(AND(LEN(F3)&gt;=2,ISNUMBER(SEARCH("喪",F3))),$A1002&amp;"("&amp;SUBSTITUTE(F3,"喪","")&amp;"時"&amp;")",""))</f>
        <v/>
      </c>
      <c r="G1002" s="65" t="str">
        <f ca="1">CONCATENATE(IF(AND(LEN(G1001)&gt;=1,G1001&lt;&gt;".",COUNTIF(G3:G$73,"*喪*")&gt;0),".",""),IF(G3="喪",$A1002,""),IF(AND(LEN(G3)&gt;=2,ISNUMBER(SEARCH("喪",G3))),$A1002&amp;"("&amp;SUBSTITUTE(G3,"喪","")&amp;"時"&amp;")",""))</f>
        <v/>
      </c>
      <c r="H1002" s="65" t="str">
        <f ca="1">CONCATENATE(IF(AND(LEN(H1001)&gt;=1,H1001&lt;&gt;".",COUNTIF(H3:H$73,"*喪*")&gt;0),".",""),IF(H3="喪",$A1002,""),IF(AND(LEN(H3)&gt;=2,ISNUMBER(SEARCH("喪",H3))),$A1002&amp;"("&amp;SUBSTITUTE(H3,"喪","")&amp;"時"&amp;")",""))</f>
        <v/>
      </c>
      <c r="I1002" s="65" t="str">
        <f ca="1">CONCATENATE(IF(AND(LEN(I1001)&gt;=1,I1001&lt;&gt;".",COUNTIF(I3:I$73,"*喪*")&gt;0),".",""),IF(I3="喪",$A1002,""),IF(AND(LEN(I3)&gt;=2,ISNUMBER(SEARCH("喪",I3))),$A1002&amp;"("&amp;SUBSTITUTE(I3,"喪","")&amp;"時"&amp;")",""))</f>
        <v/>
      </c>
      <c r="J1002" s="65" t="str">
        <f ca="1">CONCATENATE(IF(AND(LEN(J1001)&gt;=1,J1001&lt;&gt;".",COUNTIF(J3:J$73,"*喪*")&gt;0),".",""),IF(J3="喪",$A1002,""),IF(AND(LEN(J3)&gt;=2,ISNUMBER(SEARCH("喪",J3))),$A1002&amp;"("&amp;SUBSTITUTE(J3,"喪","")&amp;"時"&amp;")",""))</f>
        <v/>
      </c>
      <c r="K1002" s="65" t="str">
        <f ca="1">CONCATENATE(IF(AND(LEN(K1001)&gt;=1,K1001&lt;&gt;".",COUNTIF(K3:K$73,"*喪*")&gt;0),".",""),IF(K3="喪",$A1002,""),IF(AND(LEN(K3)&gt;=2,ISNUMBER(SEARCH("喪",K3))),$A1002&amp;"("&amp;SUBSTITUTE(K3,"喪","")&amp;"時"&amp;")",""))</f>
        <v/>
      </c>
      <c r="L1002" s="65" t="str">
        <f ca="1">CONCATENATE(IF(AND(LEN(L1001)&gt;=1,L1001&lt;&gt;".",COUNTIF(L3:L$73,"*喪*")&gt;0),".",""),IF(L3="喪",$A1002,""),IF(AND(LEN(L3)&gt;=2,ISNUMBER(SEARCH("喪",L3))),$A1002&amp;"("&amp;SUBSTITUTE(L3,"喪","")&amp;"時"&amp;")",""))</f>
        <v/>
      </c>
      <c r="M1002" s="65" t="str">
        <f ca="1">CONCATENATE(IF(AND(LEN(M1001)&gt;=1,M1001&lt;&gt;".",COUNTIF(M3:M$73,"*喪*")&gt;0),".",""),IF(M3="喪",$A1002,""),IF(AND(LEN(M3)&gt;=2,ISNUMBER(SEARCH("喪",M3))),$A1002&amp;"("&amp;SUBSTITUTE(M3,"喪","")&amp;"時"&amp;")",""))</f>
        <v/>
      </c>
      <c r="N1002" s="65" t="str">
        <f ca="1">CONCATENATE(IF(AND(LEN(N1001)&gt;=1,N1001&lt;&gt;".",COUNTIF(N3:N$73,"*喪*")&gt;0),".",""),IF(N3="喪",$A1002,""),IF(AND(LEN(N3)&gt;=2,ISNUMBER(SEARCH("喪",N3))),$A1002&amp;"("&amp;SUBSTITUTE(N3,"喪","")&amp;"時"&amp;")",""))</f>
        <v/>
      </c>
      <c r="O1002" s="65" t="str">
        <f ca="1">CONCATENATE(IF(AND(LEN(O1001)&gt;=1,O1001&lt;&gt;".",COUNTIF(O3:O$73,"*喪*")&gt;0),".",""),IF(O3="喪",$A1002,""),IF(AND(LEN(O3)&gt;=2,ISNUMBER(SEARCH("喪",O3))),$A1002&amp;"("&amp;SUBSTITUTE(O3,"喪","")&amp;"時"&amp;")",""))</f>
        <v/>
      </c>
      <c r="P1002" s="65" t="str">
        <f ca="1">CONCATENATE(IF(AND(LEN(P1001)&gt;=1,P1001&lt;&gt;".",COUNTIF(P3:P$73,"*喪*")&gt;0),".",""),IF(P3="喪",$A1002,""),IF(AND(LEN(P3)&gt;=2,ISNUMBER(SEARCH("喪",P3))),$A1002&amp;"("&amp;SUBSTITUTE(P3,"喪","")&amp;"時"&amp;")",""))</f>
        <v/>
      </c>
      <c r="Q1002" s="65" t="str">
        <f ca="1">CONCATENATE(IF(AND(LEN(Q1001)&gt;=1,Q1001&lt;&gt;".",COUNTIF(Q3:Q$73,"*喪*")&gt;0),".",""),IF(Q3="喪",$A1002,""),IF(AND(LEN(Q3)&gt;=2,ISNUMBER(SEARCH("喪",Q3))),$A1002&amp;"("&amp;SUBSTITUTE(Q3,"喪","")&amp;"時"&amp;")",""))</f>
        <v/>
      </c>
      <c r="R1002" s="65" t="str">
        <f ca="1">CONCATENATE(IF(AND(LEN(R1001)&gt;=1,R1001&lt;&gt;".",COUNTIF(R3:R$73,"*喪*")&gt;0),".",""),IF(R3="喪",$A1002,""),IF(AND(LEN(R3)&gt;=2,ISNUMBER(SEARCH("喪",R3))),$A1002&amp;"("&amp;SUBSTITUTE(R3,"喪","")&amp;"時"&amp;")",""))</f>
        <v/>
      </c>
      <c r="S1002" s="65" t="str">
        <f ca="1">CONCATENATE(IF(AND(LEN(S1001)&gt;=1,S1001&lt;&gt;".",COUNTIF(S3:S$73,"*喪*")&gt;0),".",""),IF(S3="喪",$A1002,""),IF(AND(LEN(S3)&gt;=2,ISNUMBER(SEARCH("喪",S3))),$A1002&amp;"("&amp;SUBSTITUTE(S3,"喪","")&amp;"時"&amp;")",""))</f>
        <v/>
      </c>
      <c r="T1002" s="65" t="str">
        <f ca="1">CONCATENATE(IF(AND(LEN(T1001)&gt;=1,T1001&lt;&gt;".",COUNTIF(T3:T$73,"*喪*")&gt;0),".",""),IF(T3="喪",$A1002,""),IF(AND(LEN(T3)&gt;=2,ISNUMBER(SEARCH("喪",T3))),$A1002&amp;"("&amp;SUBSTITUTE(T3,"喪","")&amp;"時"&amp;")",""))</f>
        <v/>
      </c>
      <c r="U1002" s="65" t="str">
        <f ca="1">CONCATENATE(IF(AND(LEN(U1001)&gt;=1,U1001&lt;&gt;".",COUNTIF(U3:U$73,"*喪*")&gt;0),".",""),IF(U3="喪",$A1002,""),IF(AND(LEN(U3)&gt;=2,ISNUMBER(SEARCH("喪",U3))),$A1002&amp;"("&amp;SUBSTITUTE(U3,"喪","")&amp;"時"&amp;")",""))</f>
        <v/>
      </c>
      <c r="V1002" s="65" t="str">
        <f ca="1">CONCATENATE(IF(AND(LEN(V1001)&gt;=1,V1001&lt;&gt;".",COUNTIF(V3:V$73,"*喪*")&gt;0),".",""),IF(V3="喪",$A1002,""),IF(AND(LEN(V3)&gt;=2,ISNUMBER(SEARCH("喪",V3))),$A1002&amp;"("&amp;SUBSTITUTE(V3,"喪","")&amp;"時"&amp;")",""))</f>
        <v/>
      </c>
      <c r="W1002" s="65" t="str">
        <f ca="1">CONCATENATE(IF(AND(LEN(W1001)&gt;=1,W1001&lt;&gt;".",COUNTIF(W3:W$73,"*喪*")&gt;0),".",""),IF(W3="喪",$A1002,""),IF(AND(LEN(W3)&gt;=2,ISNUMBER(SEARCH("喪",W3))),$A1002&amp;"("&amp;SUBSTITUTE(W3,"喪","")&amp;"時"&amp;")",""))</f>
        <v/>
      </c>
      <c r="X1002" s="65" t="str">
        <f ca="1">CONCATENATE(IF(AND(LEN(X1001)&gt;=1,X1001&lt;&gt;".",COUNTIF(X3:X$73,"*喪*")&gt;0),".",""),IF(X3="喪",$A1002,""),IF(AND(LEN(X3)&gt;=2,ISNUMBER(SEARCH("喪",X3))),$A1002&amp;"("&amp;SUBSTITUTE(X3,"喪","")&amp;"時"&amp;")",""))</f>
        <v/>
      </c>
      <c r="Y1002" s="65" t="str">
        <f ca="1">CONCATENATE(IF(AND(LEN(Y1001)&gt;=1,Y1001&lt;&gt;".",COUNTIF(Y3:Y$73,"*喪*")&gt;0),".",""),IF(Y3="喪",$A1002,""),IF(AND(LEN(Y3)&gt;=2,ISNUMBER(SEARCH("喪",Y3))),$A1002&amp;"("&amp;SUBSTITUTE(Y3,"喪","")&amp;"時"&amp;")",""))</f>
        <v/>
      </c>
      <c r="Z1002" s="65" t="str">
        <f ca="1">CONCATENATE(IF(AND(LEN(Z1001)&gt;=1,Z1001&lt;&gt;".",COUNTIF(Z3:Z$73,"*喪*")&gt;0),".",""),IF(Z3="喪",$A1002,""),IF(AND(LEN(Z3)&gt;=2,ISNUMBER(SEARCH("喪",Z3))),$A1002&amp;"("&amp;SUBSTITUTE(Z3,"喪","")&amp;"時"&amp;")",""))</f>
        <v/>
      </c>
      <c r="AA1002" s="65" t="str">
        <f ca="1">CONCATENATE(IF(AND(LEN(AA1001)&gt;=1,AA1001&lt;&gt;".",COUNTIF(AA3:AA$73,"*喪*")&gt;0),".",""),IF(AA3="喪",$A1002,""),IF(AND(LEN(AA3)&gt;=2,ISNUMBER(SEARCH("喪",AA3))),$A1002&amp;"("&amp;SUBSTITUTE(AA3,"喪","")&amp;"時"&amp;")",""))</f>
        <v/>
      </c>
      <c r="AB1002" s="65" t="str">
        <f ca="1">CONCATENATE(IF(AND(LEN(AB1001)&gt;=1,AB1001&lt;&gt;".",COUNTIF(AB3:AB$73,"*喪*")&gt;0),".",""),IF(AB3="喪",$A1002,""),IF(AND(LEN(AB3)&gt;=2,ISNUMBER(SEARCH("喪",AB3))),$A1002&amp;"("&amp;SUBSTITUTE(AB3,"喪","")&amp;"時"&amp;")",""))</f>
        <v/>
      </c>
      <c r="AC1002" s="65" t="str">
        <f ca="1">CONCATENATE(IF(AND(LEN(AC1001)&gt;=1,AC1001&lt;&gt;".",COUNTIF(AC3:AC$73,"*喪*")&gt;0),".",""),IF(AC3="喪",$A1002,""),IF(AND(LEN(AC3)&gt;=2,ISNUMBER(SEARCH("喪",AC3))),$A1002&amp;"("&amp;SUBSTITUTE(AC3,"喪","")&amp;"時"&amp;")",""))</f>
        <v/>
      </c>
      <c r="AD1002" s="65" t="str">
        <f ca="1">CONCATENATE(IF(AND(LEN(AD1001)&gt;=1,AD1001&lt;&gt;".",COUNTIF(AD3:AD$73,"*喪*")&gt;0),".",""),IF(AD3="喪",$A1002,""),IF(AND(LEN(AD3)&gt;=2,ISNUMBER(SEARCH("喪",AD3))),$A1002&amp;"("&amp;SUBSTITUTE(AD3,"喪","")&amp;"時"&amp;")",""))</f>
        <v/>
      </c>
      <c r="AE1002" s="65" t="str">
        <f ca="1">CONCATENATE(IF(AND(LEN(AE1001)&gt;=1,AE1001&lt;&gt;".",COUNTIF(AE3:AE$73,"*喪*")&gt;0),".",""),IF(AE3="喪",$A1002,""),IF(AND(LEN(AE3)&gt;=2,ISNUMBER(SEARCH("喪",AE3))),$A1002&amp;"("&amp;SUBSTITUTE(AE3,"喪","")&amp;"時"&amp;")",""))</f>
        <v/>
      </c>
      <c r="AF1002" s="65" t="str">
        <f ca="1">CONCATENATE(IF(AND(LEN(AF1001)&gt;=1,AF1001&lt;&gt;".",COUNTIF(AF3:AF$73,"*喪*")&gt;0),".",""),IF(AF3="喪",$A1002,""),IF(AND(LEN(AF3)&gt;=2,ISNUMBER(SEARCH("喪",AF3))),$A1002&amp;"("&amp;SUBSTITUTE(AF3,"喪","")&amp;"時"&amp;")",""))</f>
        <v/>
      </c>
      <c r="AG1002" s="65" t="str">
        <f ca="1">CONCATENATE(IF(AND(LEN(AG1001)&gt;=1,AG1001&lt;&gt;".",COUNTIF(AG3:AG$73,"*喪*")&gt;0),".",""),IF(AG3="喪",$A1002,""),IF(AND(LEN(AG3)&gt;=2,ISNUMBER(SEARCH("喪",AG3))),$A1002&amp;"("&amp;SUBSTITUTE(AG3,"喪","")&amp;"時"&amp;")",""))</f>
        <v/>
      </c>
      <c r="AH1002" s="65"/>
      <c r="AI1002" s="65"/>
      <c r="AJ1002" s="65"/>
    </row>
    <row r="1003" spans="1:55">
      <c r="A1003" s="65">
        <f t="shared" si="79"/>
        <v>3</v>
      </c>
      <c r="B1003" s="65" t="str">
        <f t="shared" si="79"/>
        <v>彭揚凱</v>
      </c>
      <c r="C1003" s="65" t="str">
        <f ca="1">CONCATENATE(IF(AND(LEN(C1002)&gt;=1,C1002&lt;&gt;".",COUNTIF(C4:C$73,"*喪*")&gt;0),".",""),IF(C4="喪",$A1003,""),IF(AND(LEN(C4)&gt;=2,ISNUMBER(SEARCH("喪",C4))),$A1003&amp;"("&amp;SUBSTITUTE(C4,"喪","")&amp;"時"&amp;")",""))</f>
        <v/>
      </c>
      <c r="D1003" s="65" t="str">
        <f ca="1">CONCATENATE(IF(AND(LEN(D1002)&gt;=1,D1002&lt;&gt;".",COUNTIF(D4:D$73,"*喪*")&gt;0),".",""),IF(D4="喪",$A1003,""),IF(AND(LEN(D4)&gt;=2,ISNUMBER(SEARCH("喪",D4))),$A1003&amp;"("&amp;SUBSTITUTE(D4,"喪","")&amp;"時"&amp;")",""))</f>
        <v/>
      </c>
      <c r="E1003" s="65" t="str">
        <f ca="1">CONCATENATE(IF(AND(LEN(E1002)&gt;=1,E1002&lt;&gt;".",COUNTIF(E4:E$73,"*喪*")&gt;0),".",""),IF(E4="喪",$A1003,""),IF(AND(LEN(E4)&gt;=2,ISNUMBER(SEARCH("喪",E4))),$A1003&amp;"("&amp;SUBSTITUTE(E4,"喪","")&amp;"時"&amp;")",""))</f>
        <v/>
      </c>
      <c r="F1003" s="65" t="str">
        <f ca="1">CONCATENATE(IF(AND(LEN(F1002)&gt;=1,F1002&lt;&gt;".",COUNTIF(F4:F$73,"*喪*")&gt;0),".",""),IF(F4="喪",$A1003,""),IF(AND(LEN(F4)&gt;=2,ISNUMBER(SEARCH("喪",F4))),$A1003&amp;"("&amp;SUBSTITUTE(F4,"喪","")&amp;"時"&amp;")",""))</f>
        <v/>
      </c>
      <c r="G1003" s="65" t="str">
        <f ca="1">CONCATENATE(IF(AND(LEN(G1002)&gt;=1,G1002&lt;&gt;".",COUNTIF(G4:G$73,"*喪*")&gt;0),".",""),IF(G4="喪",$A1003,""),IF(AND(LEN(G4)&gt;=2,ISNUMBER(SEARCH("喪",G4))),$A1003&amp;"("&amp;SUBSTITUTE(G4,"喪","")&amp;"時"&amp;")",""))</f>
        <v/>
      </c>
      <c r="H1003" s="65" t="str">
        <f ca="1">CONCATENATE(IF(AND(LEN(H1002)&gt;=1,H1002&lt;&gt;".",COUNTIF(H4:H$73,"*喪*")&gt;0),".",""),IF(H4="喪",$A1003,""),IF(AND(LEN(H4)&gt;=2,ISNUMBER(SEARCH("喪",H4))),$A1003&amp;"("&amp;SUBSTITUTE(H4,"喪","")&amp;"時"&amp;")",""))</f>
        <v/>
      </c>
      <c r="I1003" s="65" t="str">
        <f ca="1">CONCATENATE(IF(AND(LEN(I1002)&gt;=1,I1002&lt;&gt;".",COUNTIF(I4:I$73,"*喪*")&gt;0),".",""),IF(I4="喪",$A1003,""),IF(AND(LEN(I4)&gt;=2,ISNUMBER(SEARCH("喪",I4))),$A1003&amp;"("&amp;SUBSTITUTE(I4,"喪","")&amp;"時"&amp;")",""))</f>
        <v/>
      </c>
      <c r="J1003" s="65" t="str">
        <f ca="1">CONCATENATE(IF(AND(LEN(J1002)&gt;=1,J1002&lt;&gt;".",COUNTIF(J4:J$73,"*喪*")&gt;0),".",""),IF(J4="喪",$A1003,""),IF(AND(LEN(J4)&gt;=2,ISNUMBER(SEARCH("喪",J4))),$A1003&amp;"("&amp;SUBSTITUTE(J4,"喪","")&amp;"時"&amp;")",""))</f>
        <v/>
      </c>
      <c r="K1003" s="65" t="str">
        <f ca="1">CONCATENATE(IF(AND(LEN(K1002)&gt;=1,K1002&lt;&gt;".",COUNTIF(K4:K$73,"*喪*")&gt;0),".",""),IF(K4="喪",$A1003,""),IF(AND(LEN(K4)&gt;=2,ISNUMBER(SEARCH("喪",K4))),$A1003&amp;"("&amp;SUBSTITUTE(K4,"喪","")&amp;"時"&amp;")",""))</f>
        <v/>
      </c>
      <c r="L1003" s="65" t="str">
        <f ca="1">CONCATENATE(IF(AND(LEN(L1002)&gt;=1,L1002&lt;&gt;".",COUNTIF(L4:L$73,"*喪*")&gt;0),".",""),IF(L4="喪",$A1003,""),IF(AND(LEN(L4)&gt;=2,ISNUMBER(SEARCH("喪",L4))),$A1003&amp;"("&amp;SUBSTITUTE(L4,"喪","")&amp;"時"&amp;")",""))</f>
        <v/>
      </c>
      <c r="M1003" s="65" t="str">
        <f ca="1">CONCATENATE(IF(AND(LEN(M1002)&gt;=1,M1002&lt;&gt;".",COUNTIF(M4:M$73,"*喪*")&gt;0),".",""),IF(M4="喪",$A1003,""),IF(AND(LEN(M4)&gt;=2,ISNUMBER(SEARCH("喪",M4))),$A1003&amp;"("&amp;SUBSTITUTE(M4,"喪","")&amp;"時"&amp;")",""))</f>
        <v/>
      </c>
      <c r="N1003" s="65" t="str">
        <f ca="1">CONCATENATE(IF(AND(LEN(N1002)&gt;=1,N1002&lt;&gt;".",COUNTIF(N4:N$73,"*喪*")&gt;0),".",""),IF(N4="喪",$A1003,""),IF(AND(LEN(N4)&gt;=2,ISNUMBER(SEARCH("喪",N4))),$A1003&amp;"("&amp;SUBSTITUTE(N4,"喪","")&amp;"時"&amp;")",""))</f>
        <v/>
      </c>
      <c r="O1003" s="65" t="str">
        <f ca="1">CONCATENATE(IF(AND(LEN(O1002)&gt;=1,O1002&lt;&gt;".",COUNTIF(O4:O$73,"*喪*")&gt;0),".",""),IF(O4="喪",$A1003,""),IF(AND(LEN(O4)&gt;=2,ISNUMBER(SEARCH("喪",O4))),$A1003&amp;"("&amp;SUBSTITUTE(O4,"喪","")&amp;"時"&amp;")",""))</f>
        <v/>
      </c>
      <c r="P1003" s="65" t="str">
        <f ca="1">CONCATENATE(IF(AND(LEN(P1002)&gt;=1,P1002&lt;&gt;".",COUNTIF(P4:P$73,"*喪*")&gt;0),".",""),IF(P4="喪",$A1003,""),IF(AND(LEN(P4)&gt;=2,ISNUMBER(SEARCH("喪",P4))),$A1003&amp;"("&amp;SUBSTITUTE(P4,"喪","")&amp;"時"&amp;")",""))</f>
        <v/>
      </c>
      <c r="Q1003" s="65" t="str">
        <f ca="1">CONCATENATE(IF(AND(LEN(Q1002)&gt;=1,Q1002&lt;&gt;".",COUNTIF(Q4:Q$73,"*喪*")&gt;0),".",""),IF(Q4="喪",$A1003,""),IF(AND(LEN(Q4)&gt;=2,ISNUMBER(SEARCH("喪",Q4))),$A1003&amp;"("&amp;SUBSTITUTE(Q4,"喪","")&amp;"時"&amp;")",""))</f>
        <v/>
      </c>
      <c r="R1003" s="65" t="str">
        <f ca="1">CONCATENATE(IF(AND(LEN(R1002)&gt;=1,R1002&lt;&gt;".",COUNTIF(R4:R$73,"*喪*")&gt;0),".",""),IF(R4="喪",$A1003,""),IF(AND(LEN(R4)&gt;=2,ISNUMBER(SEARCH("喪",R4))),$A1003&amp;"("&amp;SUBSTITUTE(R4,"喪","")&amp;"時"&amp;")",""))</f>
        <v/>
      </c>
      <c r="S1003" s="65" t="str">
        <f ca="1">CONCATENATE(IF(AND(LEN(S1002)&gt;=1,S1002&lt;&gt;".",COUNTIF(S4:S$73,"*喪*")&gt;0),".",""),IF(S4="喪",$A1003,""),IF(AND(LEN(S4)&gt;=2,ISNUMBER(SEARCH("喪",S4))),$A1003&amp;"("&amp;SUBSTITUTE(S4,"喪","")&amp;"時"&amp;")",""))</f>
        <v/>
      </c>
      <c r="T1003" s="65" t="str">
        <f ca="1">CONCATENATE(IF(AND(LEN(T1002)&gt;=1,T1002&lt;&gt;".",COUNTIF(T4:T$73,"*喪*")&gt;0),".",""),IF(T4="喪",$A1003,""),IF(AND(LEN(T4)&gt;=2,ISNUMBER(SEARCH("喪",T4))),$A1003&amp;"("&amp;SUBSTITUTE(T4,"喪","")&amp;"時"&amp;")",""))</f>
        <v/>
      </c>
      <c r="U1003" s="65" t="str">
        <f ca="1">CONCATENATE(IF(AND(LEN(U1002)&gt;=1,U1002&lt;&gt;".",COUNTIF(U4:U$73,"*喪*")&gt;0),".",""),IF(U4="喪",$A1003,""),IF(AND(LEN(U4)&gt;=2,ISNUMBER(SEARCH("喪",U4))),$A1003&amp;"("&amp;SUBSTITUTE(U4,"喪","")&amp;"時"&amp;")",""))</f>
        <v/>
      </c>
      <c r="V1003" s="65" t="str">
        <f ca="1">CONCATENATE(IF(AND(LEN(V1002)&gt;=1,V1002&lt;&gt;".",COUNTIF(V4:V$73,"*喪*")&gt;0),".",""),IF(V4="喪",$A1003,""),IF(AND(LEN(V4)&gt;=2,ISNUMBER(SEARCH("喪",V4))),$A1003&amp;"("&amp;SUBSTITUTE(V4,"喪","")&amp;"時"&amp;")",""))</f>
        <v/>
      </c>
      <c r="W1003" s="65" t="str">
        <f ca="1">CONCATENATE(IF(AND(LEN(W1002)&gt;=1,W1002&lt;&gt;".",COUNTIF(W4:W$73,"*喪*")&gt;0),".",""),IF(W4="喪",$A1003,""),IF(AND(LEN(W4)&gt;=2,ISNUMBER(SEARCH("喪",W4))),$A1003&amp;"("&amp;SUBSTITUTE(W4,"喪","")&amp;"時"&amp;")",""))</f>
        <v/>
      </c>
      <c r="X1003" s="65" t="str">
        <f ca="1">CONCATENATE(IF(AND(LEN(X1002)&gt;=1,X1002&lt;&gt;".",COUNTIF(X4:X$73,"*喪*")&gt;0),".",""),IF(X4="喪",$A1003,""),IF(AND(LEN(X4)&gt;=2,ISNUMBER(SEARCH("喪",X4))),$A1003&amp;"("&amp;SUBSTITUTE(X4,"喪","")&amp;"時"&amp;")",""))</f>
        <v/>
      </c>
      <c r="Y1003" s="65" t="str">
        <f ca="1">CONCATENATE(IF(AND(LEN(Y1002)&gt;=1,Y1002&lt;&gt;".",COUNTIF(Y4:Y$73,"*喪*")&gt;0),".",""),IF(Y4="喪",$A1003,""),IF(AND(LEN(Y4)&gt;=2,ISNUMBER(SEARCH("喪",Y4))),$A1003&amp;"("&amp;SUBSTITUTE(Y4,"喪","")&amp;"時"&amp;")",""))</f>
        <v/>
      </c>
      <c r="Z1003" s="65" t="str">
        <f ca="1">CONCATENATE(IF(AND(LEN(Z1002)&gt;=1,Z1002&lt;&gt;".",COUNTIF(Z4:Z$73,"*喪*")&gt;0),".",""),IF(Z4="喪",$A1003,""),IF(AND(LEN(Z4)&gt;=2,ISNUMBER(SEARCH("喪",Z4))),$A1003&amp;"("&amp;SUBSTITUTE(Z4,"喪","")&amp;"時"&amp;")",""))</f>
        <v/>
      </c>
      <c r="AA1003" s="65" t="str">
        <f ca="1">CONCATENATE(IF(AND(LEN(AA1002)&gt;=1,AA1002&lt;&gt;".",COUNTIF(AA4:AA$73,"*喪*")&gt;0),".",""),IF(AA4="喪",$A1003,""),IF(AND(LEN(AA4)&gt;=2,ISNUMBER(SEARCH("喪",AA4))),$A1003&amp;"("&amp;SUBSTITUTE(AA4,"喪","")&amp;"時"&amp;")",""))</f>
        <v/>
      </c>
      <c r="AB1003" s="65" t="str">
        <f ca="1">CONCATENATE(IF(AND(LEN(AB1002)&gt;=1,AB1002&lt;&gt;".",COUNTIF(AB4:AB$73,"*喪*")&gt;0),".",""),IF(AB4="喪",$A1003,""),IF(AND(LEN(AB4)&gt;=2,ISNUMBER(SEARCH("喪",AB4))),$A1003&amp;"("&amp;SUBSTITUTE(AB4,"喪","")&amp;"時"&amp;")",""))</f>
        <v/>
      </c>
      <c r="AC1003" s="65" t="str">
        <f ca="1">CONCATENATE(IF(AND(LEN(AC1002)&gt;=1,AC1002&lt;&gt;".",COUNTIF(AC4:AC$73,"*喪*")&gt;0),".",""),IF(AC4="喪",$A1003,""),IF(AND(LEN(AC4)&gt;=2,ISNUMBER(SEARCH("喪",AC4))),$A1003&amp;"("&amp;SUBSTITUTE(AC4,"喪","")&amp;"時"&amp;")",""))</f>
        <v/>
      </c>
      <c r="AD1003" s="65" t="str">
        <f ca="1">CONCATENATE(IF(AND(LEN(AD1002)&gt;=1,AD1002&lt;&gt;".",COUNTIF(AD4:AD$73,"*喪*")&gt;0),".",""),IF(AD4="喪",$A1003,""),IF(AND(LEN(AD4)&gt;=2,ISNUMBER(SEARCH("喪",AD4))),$A1003&amp;"("&amp;SUBSTITUTE(AD4,"喪","")&amp;"時"&amp;")",""))</f>
        <v/>
      </c>
      <c r="AE1003" s="65" t="str">
        <f ca="1">CONCATENATE(IF(AND(LEN(AE1002)&gt;=1,AE1002&lt;&gt;".",COUNTIF(AE4:AE$73,"*喪*")&gt;0),".",""),IF(AE4="喪",$A1003,""),IF(AND(LEN(AE4)&gt;=2,ISNUMBER(SEARCH("喪",AE4))),$A1003&amp;"("&amp;SUBSTITUTE(AE4,"喪","")&amp;"時"&amp;")",""))</f>
        <v/>
      </c>
      <c r="AF1003" s="65" t="str">
        <f ca="1">CONCATENATE(IF(AND(LEN(AF1002)&gt;=1,AF1002&lt;&gt;".",COUNTIF(AF4:AF$73,"*喪*")&gt;0),".",""),IF(AF4="喪",$A1003,""),IF(AND(LEN(AF4)&gt;=2,ISNUMBER(SEARCH("喪",AF4))),$A1003&amp;"("&amp;SUBSTITUTE(AF4,"喪","")&amp;"時"&amp;")",""))</f>
        <v/>
      </c>
      <c r="AG1003" s="65" t="str">
        <f ca="1">CONCATENATE(IF(AND(LEN(AG1002)&gt;=1,AG1002&lt;&gt;".",COUNTIF(AG4:AG$73,"*喪*")&gt;0),".",""),IF(AG4="喪",$A1003,""),IF(AND(LEN(AG4)&gt;=2,ISNUMBER(SEARCH("喪",AG4))),$A1003&amp;"("&amp;SUBSTITUTE(AG4,"喪","")&amp;"時"&amp;")",""))</f>
        <v/>
      </c>
      <c r="AH1003" s="65"/>
      <c r="AI1003" s="65"/>
      <c r="AJ1003" s="65"/>
    </row>
    <row r="1004" spans="1:55">
      <c r="A1004" s="65">
        <f t="shared" si="79"/>
        <v>4</v>
      </c>
      <c r="B1004" s="65" t="str">
        <f t="shared" si="79"/>
        <v>張顥</v>
      </c>
      <c r="C1004" s="65" t="str">
        <f ca="1">CONCATENATE(IF(AND(LEN(C1003)&gt;=1,C1003&lt;&gt;".",COUNTIF(C5:C$73,"*喪*")&gt;0),".",""),IF(C5="喪",$A1004,""),IF(AND(LEN(C5)&gt;=2,ISNUMBER(SEARCH("喪",C5))),$A1004&amp;"("&amp;SUBSTITUTE(C5,"喪","")&amp;"時"&amp;")",""))</f>
        <v/>
      </c>
      <c r="D1004" s="65" t="str">
        <f ca="1">CONCATENATE(IF(AND(LEN(D1003)&gt;=1,D1003&lt;&gt;".",COUNTIF(D5:D$73,"*喪*")&gt;0),".",""),IF(D5="喪",$A1004,""),IF(AND(LEN(D5)&gt;=2,ISNUMBER(SEARCH("喪",D5))),$A1004&amp;"("&amp;SUBSTITUTE(D5,"喪","")&amp;"時"&amp;")",""))</f>
        <v/>
      </c>
      <c r="E1004" s="65" t="str">
        <f ca="1">CONCATENATE(IF(AND(LEN(E1003)&gt;=1,E1003&lt;&gt;".",COUNTIF(E5:E$73,"*喪*")&gt;0),".",""),IF(E5="喪",$A1004,""),IF(AND(LEN(E5)&gt;=2,ISNUMBER(SEARCH("喪",E5))),$A1004&amp;"("&amp;SUBSTITUTE(E5,"喪","")&amp;"時"&amp;")",""))</f>
        <v/>
      </c>
      <c r="F1004" s="65" t="str">
        <f ca="1">CONCATENATE(IF(AND(LEN(F1003)&gt;=1,F1003&lt;&gt;".",COUNTIF(F5:F$73,"*喪*")&gt;0),".",""),IF(F5="喪",$A1004,""),IF(AND(LEN(F5)&gt;=2,ISNUMBER(SEARCH("喪",F5))),$A1004&amp;"("&amp;SUBSTITUTE(F5,"喪","")&amp;"時"&amp;")",""))</f>
        <v/>
      </c>
      <c r="G1004" s="65" t="str">
        <f ca="1">CONCATENATE(IF(AND(LEN(G1003)&gt;=1,G1003&lt;&gt;".",COUNTIF(G5:G$73,"*喪*")&gt;0),".",""),IF(G5="喪",$A1004,""),IF(AND(LEN(G5)&gt;=2,ISNUMBER(SEARCH("喪",G5))),$A1004&amp;"("&amp;SUBSTITUTE(G5,"喪","")&amp;"時"&amp;")",""))</f>
        <v/>
      </c>
      <c r="H1004" s="65" t="str">
        <f ca="1">CONCATENATE(IF(AND(LEN(H1003)&gt;=1,H1003&lt;&gt;".",COUNTIF(H5:H$73,"*喪*")&gt;0),".",""),IF(H5="喪",$A1004,""),IF(AND(LEN(H5)&gt;=2,ISNUMBER(SEARCH("喪",H5))),$A1004&amp;"("&amp;SUBSTITUTE(H5,"喪","")&amp;"時"&amp;")",""))</f>
        <v/>
      </c>
      <c r="I1004" s="65" t="str">
        <f ca="1">CONCATENATE(IF(AND(LEN(I1003)&gt;=1,I1003&lt;&gt;".",COUNTIF(I5:I$73,"*喪*")&gt;0),".",""),IF(I5="喪",$A1004,""),IF(AND(LEN(I5)&gt;=2,ISNUMBER(SEARCH("喪",I5))),$A1004&amp;"("&amp;SUBSTITUTE(I5,"喪","")&amp;"時"&amp;")",""))</f>
        <v/>
      </c>
      <c r="J1004" s="65" t="str">
        <f ca="1">CONCATENATE(IF(AND(LEN(J1003)&gt;=1,J1003&lt;&gt;".",COUNTIF(J5:J$73,"*喪*")&gt;0),".",""),IF(J5="喪",$A1004,""),IF(AND(LEN(J5)&gt;=2,ISNUMBER(SEARCH("喪",J5))),$A1004&amp;"("&amp;SUBSTITUTE(J5,"喪","")&amp;"時"&amp;")",""))</f>
        <v/>
      </c>
      <c r="K1004" s="65" t="str">
        <f ca="1">CONCATENATE(IF(AND(LEN(K1003)&gt;=1,K1003&lt;&gt;".",COUNTIF(K5:K$73,"*喪*")&gt;0),".",""),IF(K5="喪",$A1004,""),IF(AND(LEN(K5)&gt;=2,ISNUMBER(SEARCH("喪",K5))),$A1004&amp;"("&amp;SUBSTITUTE(K5,"喪","")&amp;"時"&amp;")",""))</f>
        <v/>
      </c>
      <c r="L1004" s="65" t="str">
        <f ca="1">CONCATENATE(IF(AND(LEN(L1003)&gt;=1,L1003&lt;&gt;".",COUNTIF(L5:L$73,"*喪*")&gt;0),".",""),IF(L5="喪",$A1004,""),IF(AND(LEN(L5)&gt;=2,ISNUMBER(SEARCH("喪",L5))),$A1004&amp;"("&amp;SUBSTITUTE(L5,"喪","")&amp;"時"&amp;")",""))</f>
        <v/>
      </c>
      <c r="M1004" s="65" t="str">
        <f ca="1">CONCATENATE(IF(AND(LEN(M1003)&gt;=1,M1003&lt;&gt;".",COUNTIF(M5:M$73,"*喪*")&gt;0),".",""),IF(M5="喪",$A1004,""),IF(AND(LEN(M5)&gt;=2,ISNUMBER(SEARCH("喪",M5))),$A1004&amp;"("&amp;SUBSTITUTE(M5,"喪","")&amp;"時"&amp;")",""))</f>
        <v/>
      </c>
      <c r="N1004" s="65" t="str">
        <f ca="1">CONCATENATE(IF(AND(LEN(N1003)&gt;=1,N1003&lt;&gt;".",COUNTIF(N5:N$73,"*喪*")&gt;0),".",""),IF(N5="喪",$A1004,""),IF(AND(LEN(N5)&gt;=2,ISNUMBER(SEARCH("喪",N5))),$A1004&amp;"("&amp;SUBSTITUTE(N5,"喪","")&amp;"時"&amp;")",""))</f>
        <v/>
      </c>
      <c r="O1004" s="65" t="str">
        <f ca="1">CONCATENATE(IF(AND(LEN(O1003)&gt;=1,O1003&lt;&gt;".",COUNTIF(O5:O$73,"*喪*")&gt;0),".",""),IF(O5="喪",$A1004,""),IF(AND(LEN(O5)&gt;=2,ISNUMBER(SEARCH("喪",O5))),$A1004&amp;"("&amp;SUBSTITUTE(O5,"喪","")&amp;"時"&amp;")",""))</f>
        <v/>
      </c>
      <c r="P1004" s="65" t="str">
        <f ca="1">CONCATENATE(IF(AND(LEN(P1003)&gt;=1,P1003&lt;&gt;".",COUNTIF(P5:P$73,"*喪*")&gt;0),".",""),IF(P5="喪",$A1004,""),IF(AND(LEN(P5)&gt;=2,ISNUMBER(SEARCH("喪",P5))),$A1004&amp;"("&amp;SUBSTITUTE(P5,"喪","")&amp;"時"&amp;")",""))</f>
        <v/>
      </c>
      <c r="Q1004" s="65" t="str">
        <f ca="1">CONCATENATE(IF(AND(LEN(Q1003)&gt;=1,Q1003&lt;&gt;".",COUNTIF(Q5:Q$73,"*喪*")&gt;0),".",""),IF(Q5="喪",$A1004,""),IF(AND(LEN(Q5)&gt;=2,ISNUMBER(SEARCH("喪",Q5))),$A1004&amp;"("&amp;SUBSTITUTE(Q5,"喪","")&amp;"時"&amp;")",""))</f>
        <v/>
      </c>
      <c r="R1004" s="65" t="str">
        <f ca="1">CONCATENATE(IF(AND(LEN(R1003)&gt;=1,R1003&lt;&gt;".",COUNTIF(R5:R$73,"*喪*")&gt;0),".",""),IF(R5="喪",$A1004,""),IF(AND(LEN(R5)&gt;=2,ISNUMBER(SEARCH("喪",R5))),$A1004&amp;"("&amp;SUBSTITUTE(R5,"喪","")&amp;"時"&amp;")",""))</f>
        <v/>
      </c>
      <c r="S1004" s="65" t="str">
        <f ca="1">CONCATENATE(IF(AND(LEN(S1003)&gt;=1,S1003&lt;&gt;".",COUNTIF(S5:S$73,"*喪*")&gt;0),".",""),IF(S5="喪",$A1004,""),IF(AND(LEN(S5)&gt;=2,ISNUMBER(SEARCH("喪",S5))),$A1004&amp;"("&amp;SUBSTITUTE(S5,"喪","")&amp;"時"&amp;")",""))</f>
        <v/>
      </c>
      <c r="T1004" s="65" t="str">
        <f ca="1">CONCATENATE(IF(AND(LEN(T1003)&gt;=1,T1003&lt;&gt;".",COUNTIF(T5:T$73,"*喪*")&gt;0),".",""),IF(T5="喪",$A1004,""),IF(AND(LEN(T5)&gt;=2,ISNUMBER(SEARCH("喪",T5))),$A1004&amp;"("&amp;SUBSTITUTE(T5,"喪","")&amp;"時"&amp;")",""))</f>
        <v/>
      </c>
      <c r="U1004" s="65" t="str">
        <f ca="1">CONCATENATE(IF(AND(LEN(U1003)&gt;=1,U1003&lt;&gt;".",COUNTIF(U5:U$73,"*喪*")&gt;0),".",""),IF(U5="喪",$A1004,""),IF(AND(LEN(U5)&gt;=2,ISNUMBER(SEARCH("喪",U5))),$A1004&amp;"("&amp;SUBSTITUTE(U5,"喪","")&amp;"時"&amp;")",""))</f>
        <v/>
      </c>
      <c r="V1004" s="65" t="str">
        <f ca="1">CONCATENATE(IF(AND(LEN(V1003)&gt;=1,V1003&lt;&gt;".",COUNTIF(V5:V$73,"*喪*")&gt;0),".",""),IF(V5="喪",$A1004,""),IF(AND(LEN(V5)&gt;=2,ISNUMBER(SEARCH("喪",V5))),$A1004&amp;"("&amp;SUBSTITUTE(V5,"喪","")&amp;"時"&amp;")",""))</f>
        <v/>
      </c>
      <c r="W1004" s="65" t="str">
        <f ca="1">CONCATENATE(IF(AND(LEN(W1003)&gt;=1,W1003&lt;&gt;".",COUNTIF(W5:W$73,"*喪*")&gt;0),".",""),IF(W5="喪",$A1004,""),IF(AND(LEN(W5)&gt;=2,ISNUMBER(SEARCH("喪",W5))),$A1004&amp;"("&amp;SUBSTITUTE(W5,"喪","")&amp;"時"&amp;")",""))</f>
        <v/>
      </c>
      <c r="X1004" s="65" t="str">
        <f ca="1">CONCATENATE(IF(AND(LEN(X1003)&gt;=1,X1003&lt;&gt;".",COUNTIF(X5:X$73,"*喪*")&gt;0),".",""),IF(X5="喪",$A1004,""),IF(AND(LEN(X5)&gt;=2,ISNUMBER(SEARCH("喪",X5))),$A1004&amp;"("&amp;SUBSTITUTE(X5,"喪","")&amp;"時"&amp;")",""))</f>
        <v/>
      </c>
      <c r="Y1004" s="65" t="str">
        <f ca="1">CONCATENATE(IF(AND(LEN(Y1003)&gt;=1,Y1003&lt;&gt;".",COUNTIF(Y5:Y$73,"*喪*")&gt;0),".",""),IF(Y5="喪",$A1004,""),IF(AND(LEN(Y5)&gt;=2,ISNUMBER(SEARCH("喪",Y5))),$A1004&amp;"("&amp;SUBSTITUTE(Y5,"喪","")&amp;"時"&amp;")",""))</f>
        <v/>
      </c>
      <c r="Z1004" s="65" t="str">
        <f ca="1">CONCATENATE(IF(AND(LEN(Z1003)&gt;=1,Z1003&lt;&gt;".",COUNTIF(Z5:Z$73,"*喪*")&gt;0),".",""),IF(Z5="喪",$A1004,""),IF(AND(LEN(Z5)&gt;=2,ISNUMBER(SEARCH("喪",Z5))),$A1004&amp;"("&amp;SUBSTITUTE(Z5,"喪","")&amp;"時"&amp;")",""))</f>
        <v/>
      </c>
      <c r="AA1004" s="65" t="str">
        <f ca="1">CONCATENATE(IF(AND(LEN(AA1003)&gt;=1,AA1003&lt;&gt;".",COUNTIF(AA5:AA$73,"*喪*")&gt;0),".",""),IF(AA5="喪",$A1004,""),IF(AND(LEN(AA5)&gt;=2,ISNUMBER(SEARCH("喪",AA5))),$A1004&amp;"("&amp;SUBSTITUTE(AA5,"喪","")&amp;"時"&amp;")",""))</f>
        <v/>
      </c>
      <c r="AB1004" s="65" t="str">
        <f ca="1">CONCATENATE(IF(AND(LEN(AB1003)&gt;=1,AB1003&lt;&gt;".",COUNTIF(AB5:AB$73,"*喪*")&gt;0),".",""),IF(AB5="喪",$A1004,""),IF(AND(LEN(AB5)&gt;=2,ISNUMBER(SEARCH("喪",AB5))),$A1004&amp;"("&amp;SUBSTITUTE(AB5,"喪","")&amp;"時"&amp;")",""))</f>
        <v/>
      </c>
      <c r="AC1004" s="65" t="str">
        <f ca="1">CONCATENATE(IF(AND(LEN(AC1003)&gt;=1,AC1003&lt;&gt;".",COUNTIF(AC5:AC$73,"*喪*")&gt;0),".",""),IF(AC5="喪",$A1004,""),IF(AND(LEN(AC5)&gt;=2,ISNUMBER(SEARCH("喪",AC5))),$A1004&amp;"("&amp;SUBSTITUTE(AC5,"喪","")&amp;"時"&amp;")",""))</f>
        <v/>
      </c>
      <c r="AD1004" s="65" t="str">
        <f ca="1">CONCATENATE(IF(AND(LEN(AD1003)&gt;=1,AD1003&lt;&gt;".",COUNTIF(AD5:AD$73,"*喪*")&gt;0),".",""),IF(AD5="喪",$A1004,""),IF(AND(LEN(AD5)&gt;=2,ISNUMBER(SEARCH("喪",AD5))),$A1004&amp;"("&amp;SUBSTITUTE(AD5,"喪","")&amp;"時"&amp;")",""))</f>
        <v/>
      </c>
      <c r="AE1004" s="65" t="str">
        <f ca="1">CONCATENATE(IF(AND(LEN(AE1003)&gt;=1,AE1003&lt;&gt;".",COUNTIF(AE5:AE$73,"*喪*")&gt;0),".",""),IF(AE5="喪",$A1004,""),IF(AND(LEN(AE5)&gt;=2,ISNUMBER(SEARCH("喪",AE5))),$A1004&amp;"("&amp;SUBSTITUTE(AE5,"喪","")&amp;"時"&amp;")",""))</f>
        <v/>
      </c>
      <c r="AF1004" s="65" t="str">
        <f ca="1">CONCATENATE(IF(AND(LEN(AF1003)&gt;=1,AF1003&lt;&gt;".",COUNTIF(AF5:AF$73,"*喪*")&gt;0),".",""),IF(AF5="喪",$A1004,""),IF(AND(LEN(AF5)&gt;=2,ISNUMBER(SEARCH("喪",AF5))),$A1004&amp;"("&amp;SUBSTITUTE(AF5,"喪","")&amp;"時"&amp;")",""))</f>
        <v/>
      </c>
      <c r="AG1004" s="65" t="str">
        <f ca="1">CONCATENATE(IF(AND(LEN(AG1003)&gt;=1,AG1003&lt;&gt;".",COUNTIF(AG5:AG$73,"*喪*")&gt;0),".",""),IF(AG5="喪",$A1004,""),IF(AND(LEN(AG5)&gt;=2,ISNUMBER(SEARCH("喪",AG5))),$A1004&amp;"("&amp;SUBSTITUTE(AG5,"喪","")&amp;"時"&amp;")",""))</f>
        <v/>
      </c>
      <c r="AH1004" s="65"/>
      <c r="AI1004" s="65"/>
      <c r="AJ1004" s="65"/>
    </row>
    <row r="1005" spans="1:55">
      <c r="A1005" s="65">
        <f t="shared" si="79"/>
        <v>5</v>
      </c>
      <c r="B1005" s="65" t="str">
        <f t="shared" si="79"/>
        <v>李沛諺</v>
      </c>
      <c r="C1005" s="65" t="str">
        <f ca="1">CONCATENATE(IF(AND(LEN(C1004)&gt;=1,C1004&lt;&gt;".",COUNTIF(C6:C$73,"*喪*")&gt;0),".",""),IF(C6="喪",$A1005,""),IF(AND(LEN(C6)&gt;=2,ISNUMBER(SEARCH("喪",C6))),$A1005&amp;"("&amp;SUBSTITUTE(C6,"喪","")&amp;"時"&amp;")",""))</f>
        <v/>
      </c>
      <c r="D1005" s="65" t="str">
        <f ca="1">CONCATENATE(IF(AND(LEN(D1004)&gt;=1,D1004&lt;&gt;".",COUNTIF(D6:D$73,"*喪*")&gt;0),".",""),IF(D6="喪",$A1005,""),IF(AND(LEN(D6)&gt;=2,ISNUMBER(SEARCH("喪",D6))),$A1005&amp;"("&amp;SUBSTITUTE(D6,"喪","")&amp;"時"&amp;")",""))</f>
        <v/>
      </c>
      <c r="E1005" s="65" t="str">
        <f ca="1">CONCATENATE(IF(AND(LEN(E1004)&gt;=1,E1004&lt;&gt;".",COUNTIF(E6:E$73,"*喪*")&gt;0),".",""),IF(E6="喪",$A1005,""),IF(AND(LEN(E6)&gt;=2,ISNUMBER(SEARCH("喪",E6))),$A1005&amp;"("&amp;SUBSTITUTE(E6,"喪","")&amp;"時"&amp;")",""))</f>
        <v/>
      </c>
      <c r="F1005" s="65" t="str">
        <f ca="1">CONCATENATE(IF(AND(LEN(F1004)&gt;=1,F1004&lt;&gt;".",COUNTIF(F6:F$73,"*喪*")&gt;0),".",""),IF(F6="喪",$A1005,""),IF(AND(LEN(F6)&gt;=2,ISNUMBER(SEARCH("喪",F6))),$A1005&amp;"("&amp;SUBSTITUTE(F6,"喪","")&amp;"時"&amp;")",""))</f>
        <v/>
      </c>
      <c r="G1005" s="65" t="str">
        <f ca="1">CONCATENATE(IF(AND(LEN(G1004)&gt;=1,G1004&lt;&gt;".",COUNTIF(G6:G$73,"*喪*")&gt;0),".",""),IF(G6="喪",$A1005,""),IF(AND(LEN(G6)&gt;=2,ISNUMBER(SEARCH("喪",G6))),$A1005&amp;"("&amp;SUBSTITUTE(G6,"喪","")&amp;"時"&amp;")",""))</f>
        <v/>
      </c>
      <c r="H1005" s="65" t="str">
        <f ca="1">CONCATENATE(IF(AND(LEN(H1004)&gt;=1,H1004&lt;&gt;".",COUNTIF(H6:H$73,"*喪*")&gt;0),".",""),IF(H6="喪",$A1005,""),IF(AND(LEN(H6)&gt;=2,ISNUMBER(SEARCH("喪",H6))),$A1005&amp;"("&amp;SUBSTITUTE(H6,"喪","")&amp;"時"&amp;")",""))</f>
        <v/>
      </c>
      <c r="I1005" s="65" t="str">
        <f ca="1">CONCATENATE(IF(AND(LEN(I1004)&gt;=1,I1004&lt;&gt;".",COUNTIF(I6:I$73,"*喪*")&gt;0),".",""),IF(I6="喪",$A1005,""),IF(AND(LEN(I6)&gt;=2,ISNUMBER(SEARCH("喪",I6))),$A1005&amp;"("&amp;SUBSTITUTE(I6,"喪","")&amp;"時"&amp;")",""))</f>
        <v/>
      </c>
      <c r="J1005" s="65" t="str">
        <f ca="1">CONCATENATE(IF(AND(LEN(J1004)&gt;=1,J1004&lt;&gt;".",COUNTIF(J6:J$73,"*喪*")&gt;0),".",""),IF(J6="喪",$A1005,""),IF(AND(LEN(J6)&gt;=2,ISNUMBER(SEARCH("喪",J6))),$A1005&amp;"("&amp;SUBSTITUTE(J6,"喪","")&amp;"時"&amp;")",""))</f>
        <v/>
      </c>
      <c r="K1005" s="65" t="str">
        <f ca="1">CONCATENATE(IF(AND(LEN(K1004)&gt;=1,K1004&lt;&gt;".",COUNTIF(K6:K$73,"*喪*")&gt;0),".",""),IF(K6="喪",$A1005,""),IF(AND(LEN(K6)&gt;=2,ISNUMBER(SEARCH("喪",K6))),$A1005&amp;"("&amp;SUBSTITUTE(K6,"喪","")&amp;"時"&amp;")",""))</f>
        <v/>
      </c>
      <c r="L1005" s="65" t="str">
        <f ca="1">CONCATENATE(IF(AND(LEN(L1004)&gt;=1,L1004&lt;&gt;".",COUNTIF(L6:L$73,"*喪*")&gt;0),".",""),IF(L6="喪",$A1005,""),IF(AND(LEN(L6)&gt;=2,ISNUMBER(SEARCH("喪",L6))),$A1005&amp;"("&amp;SUBSTITUTE(L6,"喪","")&amp;"時"&amp;")",""))</f>
        <v/>
      </c>
      <c r="M1005" s="65" t="str">
        <f ca="1">CONCATENATE(IF(AND(LEN(M1004)&gt;=1,M1004&lt;&gt;".",COUNTIF(M6:M$73,"*喪*")&gt;0),".",""),IF(M6="喪",$A1005,""),IF(AND(LEN(M6)&gt;=2,ISNUMBER(SEARCH("喪",M6))),$A1005&amp;"("&amp;SUBSTITUTE(M6,"喪","")&amp;"時"&amp;")",""))</f>
        <v/>
      </c>
      <c r="N1005" s="65" t="str">
        <f ca="1">CONCATENATE(IF(AND(LEN(N1004)&gt;=1,N1004&lt;&gt;".",COUNTIF(N6:N$73,"*喪*")&gt;0),".",""),IF(N6="喪",$A1005,""),IF(AND(LEN(N6)&gt;=2,ISNUMBER(SEARCH("喪",N6))),$A1005&amp;"("&amp;SUBSTITUTE(N6,"喪","")&amp;"時"&amp;")",""))</f>
        <v/>
      </c>
      <c r="O1005" s="65" t="str">
        <f ca="1">CONCATENATE(IF(AND(LEN(O1004)&gt;=1,O1004&lt;&gt;".",COUNTIF(O6:O$73,"*喪*")&gt;0),".",""),IF(O6="喪",$A1005,""),IF(AND(LEN(O6)&gt;=2,ISNUMBER(SEARCH("喪",O6))),$A1005&amp;"("&amp;SUBSTITUTE(O6,"喪","")&amp;"時"&amp;")",""))</f>
        <v/>
      </c>
      <c r="P1005" s="65" t="str">
        <f ca="1">CONCATENATE(IF(AND(LEN(P1004)&gt;=1,P1004&lt;&gt;".",COUNTIF(P6:P$73,"*喪*")&gt;0),".",""),IF(P6="喪",$A1005,""),IF(AND(LEN(P6)&gt;=2,ISNUMBER(SEARCH("喪",P6))),$A1005&amp;"("&amp;SUBSTITUTE(P6,"喪","")&amp;"時"&amp;")",""))</f>
        <v/>
      </c>
      <c r="Q1005" s="65" t="str">
        <f ca="1">CONCATENATE(IF(AND(LEN(Q1004)&gt;=1,Q1004&lt;&gt;".",COUNTIF(Q6:Q$73,"*喪*")&gt;0),".",""),IF(Q6="喪",$A1005,""),IF(AND(LEN(Q6)&gt;=2,ISNUMBER(SEARCH("喪",Q6))),$A1005&amp;"("&amp;SUBSTITUTE(Q6,"喪","")&amp;"時"&amp;")",""))</f>
        <v/>
      </c>
      <c r="R1005" s="65" t="str">
        <f ca="1">CONCATENATE(IF(AND(LEN(R1004)&gt;=1,R1004&lt;&gt;".",COUNTIF(R6:R$73,"*喪*")&gt;0),".",""),IF(R6="喪",$A1005,""),IF(AND(LEN(R6)&gt;=2,ISNUMBER(SEARCH("喪",R6))),$A1005&amp;"("&amp;SUBSTITUTE(R6,"喪","")&amp;"時"&amp;")",""))</f>
        <v/>
      </c>
      <c r="S1005" s="65" t="str">
        <f ca="1">CONCATENATE(IF(AND(LEN(S1004)&gt;=1,S1004&lt;&gt;".",COUNTIF(S6:S$73,"*喪*")&gt;0),".",""),IF(S6="喪",$A1005,""),IF(AND(LEN(S6)&gt;=2,ISNUMBER(SEARCH("喪",S6))),$A1005&amp;"("&amp;SUBSTITUTE(S6,"喪","")&amp;"時"&amp;")",""))</f>
        <v/>
      </c>
      <c r="T1005" s="65" t="str">
        <f ca="1">CONCATENATE(IF(AND(LEN(T1004)&gt;=1,T1004&lt;&gt;".",COUNTIF(T6:T$73,"*喪*")&gt;0),".",""),IF(T6="喪",$A1005,""),IF(AND(LEN(T6)&gt;=2,ISNUMBER(SEARCH("喪",T6))),$A1005&amp;"("&amp;SUBSTITUTE(T6,"喪","")&amp;"時"&amp;")",""))</f>
        <v/>
      </c>
      <c r="U1005" s="65" t="str">
        <f ca="1">CONCATENATE(IF(AND(LEN(U1004)&gt;=1,U1004&lt;&gt;".",COUNTIF(U6:U$73,"*喪*")&gt;0),".",""),IF(U6="喪",$A1005,""),IF(AND(LEN(U6)&gt;=2,ISNUMBER(SEARCH("喪",U6))),$A1005&amp;"("&amp;SUBSTITUTE(U6,"喪","")&amp;"時"&amp;")",""))</f>
        <v/>
      </c>
      <c r="V1005" s="65" t="str">
        <f ca="1">CONCATENATE(IF(AND(LEN(V1004)&gt;=1,V1004&lt;&gt;".",COUNTIF(V6:V$73,"*喪*")&gt;0),".",""),IF(V6="喪",$A1005,""),IF(AND(LEN(V6)&gt;=2,ISNUMBER(SEARCH("喪",V6))),$A1005&amp;"("&amp;SUBSTITUTE(V6,"喪","")&amp;"時"&amp;")",""))</f>
        <v/>
      </c>
      <c r="W1005" s="65" t="str">
        <f ca="1">CONCATENATE(IF(AND(LEN(W1004)&gt;=1,W1004&lt;&gt;".",COUNTIF(W6:W$73,"*喪*")&gt;0),".",""),IF(W6="喪",$A1005,""),IF(AND(LEN(W6)&gt;=2,ISNUMBER(SEARCH("喪",W6))),$A1005&amp;"("&amp;SUBSTITUTE(W6,"喪","")&amp;"時"&amp;")",""))</f>
        <v/>
      </c>
      <c r="X1005" s="65" t="str">
        <f ca="1">CONCATENATE(IF(AND(LEN(X1004)&gt;=1,X1004&lt;&gt;".",COUNTIF(X6:X$73,"*喪*")&gt;0),".",""),IF(X6="喪",$A1005,""),IF(AND(LEN(X6)&gt;=2,ISNUMBER(SEARCH("喪",X6))),$A1005&amp;"("&amp;SUBSTITUTE(X6,"喪","")&amp;"時"&amp;")",""))</f>
        <v/>
      </c>
      <c r="Y1005" s="65" t="str">
        <f ca="1">CONCATENATE(IF(AND(LEN(Y1004)&gt;=1,Y1004&lt;&gt;".",COUNTIF(Y6:Y$73,"*喪*")&gt;0),".",""),IF(Y6="喪",$A1005,""),IF(AND(LEN(Y6)&gt;=2,ISNUMBER(SEARCH("喪",Y6))),$A1005&amp;"("&amp;SUBSTITUTE(Y6,"喪","")&amp;"時"&amp;")",""))</f>
        <v/>
      </c>
      <c r="Z1005" s="65" t="str">
        <f ca="1">CONCATENATE(IF(AND(LEN(Z1004)&gt;=1,Z1004&lt;&gt;".",COUNTIF(Z6:Z$73,"*喪*")&gt;0),".",""),IF(Z6="喪",$A1005,""),IF(AND(LEN(Z6)&gt;=2,ISNUMBER(SEARCH("喪",Z6))),$A1005&amp;"("&amp;SUBSTITUTE(Z6,"喪","")&amp;"時"&amp;")",""))</f>
        <v/>
      </c>
      <c r="AA1005" s="65" t="str">
        <f ca="1">CONCATENATE(IF(AND(LEN(AA1004)&gt;=1,AA1004&lt;&gt;".",COUNTIF(AA6:AA$73,"*喪*")&gt;0),".",""),IF(AA6="喪",$A1005,""),IF(AND(LEN(AA6)&gt;=2,ISNUMBER(SEARCH("喪",AA6))),$A1005&amp;"("&amp;SUBSTITUTE(AA6,"喪","")&amp;"時"&amp;")",""))</f>
        <v/>
      </c>
      <c r="AB1005" s="65" t="str">
        <f ca="1">CONCATENATE(IF(AND(LEN(AB1004)&gt;=1,AB1004&lt;&gt;".",COUNTIF(AB6:AB$73,"*喪*")&gt;0),".",""),IF(AB6="喪",$A1005,""),IF(AND(LEN(AB6)&gt;=2,ISNUMBER(SEARCH("喪",AB6))),$A1005&amp;"("&amp;SUBSTITUTE(AB6,"喪","")&amp;"時"&amp;")",""))</f>
        <v/>
      </c>
      <c r="AC1005" s="65" t="str">
        <f ca="1">CONCATENATE(IF(AND(LEN(AC1004)&gt;=1,AC1004&lt;&gt;".",COUNTIF(AC6:AC$73,"*喪*")&gt;0),".",""),IF(AC6="喪",$A1005,""),IF(AND(LEN(AC6)&gt;=2,ISNUMBER(SEARCH("喪",AC6))),$A1005&amp;"("&amp;SUBSTITUTE(AC6,"喪","")&amp;"時"&amp;")",""))</f>
        <v/>
      </c>
      <c r="AD1005" s="65" t="str">
        <f ca="1">CONCATENATE(IF(AND(LEN(AD1004)&gt;=1,AD1004&lt;&gt;".",COUNTIF(AD6:AD$73,"*喪*")&gt;0),".",""),IF(AD6="喪",$A1005,""),IF(AND(LEN(AD6)&gt;=2,ISNUMBER(SEARCH("喪",AD6))),$A1005&amp;"("&amp;SUBSTITUTE(AD6,"喪","")&amp;"時"&amp;")",""))</f>
        <v/>
      </c>
      <c r="AE1005" s="65" t="str">
        <f ca="1">CONCATENATE(IF(AND(LEN(AE1004)&gt;=1,AE1004&lt;&gt;".",COUNTIF(AE6:AE$73,"*喪*")&gt;0),".",""),IF(AE6="喪",$A1005,""),IF(AND(LEN(AE6)&gt;=2,ISNUMBER(SEARCH("喪",AE6))),$A1005&amp;"("&amp;SUBSTITUTE(AE6,"喪","")&amp;"時"&amp;")",""))</f>
        <v/>
      </c>
      <c r="AF1005" s="65" t="str">
        <f ca="1">CONCATENATE(IF(AND(LEN(AF1004)&gt;=1,AF1004&lt;&gt;".",COUNTIF(AF6:AF$73,"*喪*")&gt;0),".",""),IF(AF6="喪",$A1005,""),IF(AND(LEN(AF6)&gt;=2,ISNUMBER(SEARCH("喪",AF6))),$A1005&amp;"("&amp;SUBSTITUTE(AF6,"喪","")&amp;"時"&amp;")",""))</f>
        <v/>
      </c>
      <c r="AG1005" s="65" t="str">
        <f ca="1">CONCATENATE(IF(AND(LEN(AG1004)&gt;=1,AG1004&lt;&gt;".",COUNTIF(AG6:AG$73,"*喪*")&gt;0),".",""),IF(AG6="喪",$A1005,""),IF(AND(LEN(AG6)&gt;=2,ISNUMBER(SEARCH("喪",AG6))),$A1005&amp;"("&amp;SUBSTITUTE(AG6,"喪","")&amp;"時"&amp;")",""))</f>
        <v/>
      </c>
      <c r="AH1005" s="65"/>
      <c r="AI1005" s="65"/>
      <c r="AJ1005" s="65"/>
    </row>
    <row r="1006" spans="1:55">
      <c r="A1006" s="65">
        <f t="shared" si="79"/>
        <v>6</v>
      </c>
      <c r="B1006" s="65" t="str">
        <f t="shared" si="79"/>
        <v>陳宣齊</v>
      </c>
      <c r="C1006" s="65" t="str">
        <f ca="1">CONCATENATE(IF(AND(LEN(C1005)&gt;=1,C1005&lt;&gt;".",COUNTIF(C7:C$73,"*喪*")&gt;0),".",""),IF(C7="喪",$A1006,""),IF(AND(LEN(C7)&gt;=2,ISNUMBER(SEARCH("喪",C7))),$A1006&amp;"("&amp;SUBSTITUTE(C7,"喪","")&amp;"時"&amp;")",""))</f>
        <v/>
      </c>
      <c r="D1006" s="65" t="str">
        <f ca="1">CONCATENATE(IF(AND(LEN(D1005)&gt;=1,D1005&lt;&gt;".",COUNTIF(D7:D$73,"*喪*")&gt;0),".",""),IF(D7="喪",$A1006,""),IF(AND(LEN(D7)&gt;=2,ISNUMBER(SEARCH("喪",D7))),$A1006&amp;"("&amp;SUBSTITUTE(D7,"喪","")&amp;"時"&amp;")",""))</f>
        <v/>
      </c>
      <c r="E1006" s="65" t="str">
        <f ca="1">CONCATENATE(IF(AND(LEN(E1005)&gt;=1,E1005&lt;&gt;".",COUNTIF(E7:E$73,"*喪*")&gt;0),".",""),IF(E7="喪",$A1006,""),IF(AND(LEN(E7)&gt;=2,ISNUMBER(SEARCH("喪",E7))),$A1006&amp;"("&amp;SUBSTITUTE(E7,"喪","")&amp;"時"&amp;")",""))</f>
        <v/>
      </c>
      <c r="F1006" s="65" t="str">
        <f ca="1">CONCATENATE(IF(AND(LEN(F1005)&gt;=1,F1005&lt;&gt;".",COUNTIF(F7:F$73,"*喪*")&gt;0),".",""),IF(F7="喪",$A1006,""),IF(AND(LEN(F7)&gt;=2,ISNUMBER(SEARCH("喪",F7))),$A1006&amp;"("&amp;SUBSTITUTE(F7,"喪","")&amp;"時"&amp;")",""))</f>
        <v/>
      </c>
      <c r="G1006" s="65" t="str">
        <f ca="1">CONCATENATE(IF(AND(LEN(G1005)&gt;=1,G1005&lt;&gt;".",COUNTIF(G7:G$73,"*喪*")&gt;0),".",""),IF(G7="喪",$A1006,""),IF(AND(LEN(G7)&gt;=2,ISNUMBER(SEARCH("喪",G7))),$A1006&amp;"("&amp;SUBSTITUTE(G7,"喪","")&amp;"時"&amp;")",""))</f>
        <v/>
      </c>
      <c r="H1006" s="65" t="str">
        <f ca="1">CONCATENATE(IF(AND(LEN(H1005)&gt;=1,H1005&lt;&gt;".",COUNTIF(H7:H$73,"*喪*")&gt;0),".",""),IF(H7="喪",$A1006,""),IF(AND(LEN(H7)&gt;=2,ISNUMBER(SEARCH("喪",H7))),$A1006&amp;"("&amp;SUBSTITUTE(H7,"喪","")&amp;"時"&amp;")",""))</f>
        <v/>
      </c>
      <c r="I1006" s="65" t="str">
        <f ca="1">CONCATENATE(IF(AND(LEN(I1005)&gt;=1,I1005&lt;&gt;".",COUNTIF(I7:I$73,"*喪*")&gt;0),".",""),IF(I7="喪",$A1006,""),IF(AND(LEN(I7)&gt;=2,ISNUMBER(SEARCH("喪",I7))),$A1006&amp;"("&amp;SUBSTITUTE(I7,"喪","")&amp;"時"&amp;")",""))</f>
        <v/>
      </c>
      <c r="J1006" s="65" t="str">
        <f ca="1">CONCATENATE(IF(AND(LEN(J1005)&gt;=1,J1005&lt;&gt;".",COUNTIF(J7:J$73,"*喪*")&gt;0),".",""),IF(J7="喪",$A1006,""),IF(AND(LEN(J7)&gt;=2,ISNUMBER(SEARCH("喪",J7))),$A1006&amp;"("&amp;SUBSTITUTE(J7,"喪","")&amp;"時"&amp;")",""))</f>
        <v/>
      </c>
      <c r="K1006" s="65" t="str">
        <f ca="1">CONCATENATE(IF(AND(LEN(K1005)&gt;=1,K1005&lt;&gt;".",COUNTIF(K7:K$73,"*喪*")&gt;0),".",""),IF(K7="喪",$A1006,""),IF(AND(LEN(K7)&gt;=2,ISNUMBER(SEARCH("喪",K7))),$A1006&amp;"("&amp;SUBSTITUTE(K7,"喪","")&amp;"時"&amp;")",""))</f>
        <v/>
      </c>
      <c r="L1006" s="65" t="str">
        <f ca="1">CONCATENATE(IF(AND(LEN(L1005)&gt;=1,L1005&lt;&gt;".",COUNTIF(L7:L$73,"*喪*")&gt;0),".",""),IF(L7="喪",$A1006,""),IF(AND(LEN(L7)&gt;=2,ISNUMBER(SEARCH("喪",L7))),$A1006&amp;"("&amp;SUBSTITUTE(L7,"喪","")&amp;"時"&amp;")",""))</f>
        <v/>
      </c>
      <c r="M1006" s="65" t="str">
        <f ca="1">CONCATENATE(IF(AND(LEN(M1005)&gt;=1,M1005&lt;&gt;".",COUNTIF(M7:M$73,"*喪*")&gt;0),".",""),IF(M7="喪",$A1006,""),IF(AND(LEN(M7)&gt;=2,ISNUMBER(SEARCH("喪",M7))),$A1006&amp;"("&amp;SUBSTITUTE(M7,"喪","")&amp;"時"&amp;")",""))</f>
        <v/>
      </c>
      <c r="N1006" s="65" t="str">
        <f ca="1">CONCATENATE(IF(AND(LEN(N1005)&gt;=1,N1005&lt;&gt;".",COUNTIF(N7:N$73,"*喪*")&gt;0),".",""),IF(N7="喪",$A1006,""),IF(AND(LEN(N7)&gt;=2,ISNUMBER(SEARCH("喪",N7))),$A1006&amp;"("&amp;SUBSTITUTE(N7,"喪","")&amp;"時"&amp;")",""))</f>
        <v/>
      </c>
      <c r="O1006" s="65" t="str">
        <f ca="1">CONCATENATE(IF(AND(LEN(O1005)&gt;=1,O1005&lt;&gt;".",COUNTIF(O7:O$73,"*喪*")&gt;0),".",""),IF(O7="喪",$A1006,""),IF(AND(LEN(O7)&gt;=2,ISNUMBER(SEARCH("喪",O7))),$A1006&amp;"("&amp;SUBSTITUTE(O7,"喪","")&amp;"時"&amp;")",""))</f>
        <v/>
      </c>
      <c r="P1006" s="65" t="str">
        <f ca="1">CONCATENATE(IF(AND(LEN(P1005)&gt;=1,P1005&lt;&gt;".",COUNTIF(P7:P$73,"*喪*")&gt;0),".",""),IF(P7="喪",$A1006,""),IF(AND(LEN(P7)&gt;=2,ISNUMBER(SEARCH("喪",P7))),$A1006&amp;"("&amp;SUBSTITUTE(P7,"喪","")&amp;"時"&amp;")",""))</f>
        <v/>
      </c>
      <c r="Q1006" s="65" t="str">
        <f ca="1">CONCATENATE(IF(AND(LEN(Q1005)&gt;=1,Q1005&lt;&gt;".",COUNTIF(Q7:Q$73,"*喪*")&gt;0),".",""),IF(Q7="喪",$A1006,""),IF(AND(LEN(Q7)&gt;=2,ISNUMBER(SEARCH("喪",Q7))),$A1006&amp;"("&amp;SUBSTITUTE(Q7,"喪","")&amp;"時"&amp;")",""))</f>
        <v/>
      </c>
      <c r="R1006" s="65" t="str">
        <f ca="1">CONCATENATE(IF(AND(LEN(R1005)&gt;=1,R1005&lt;&gt;".",COUNTIF(R7:R$73,"*喪*")&gt;0),".",""),IF(R7="喪",$A1006,""),IF(AND(LEN(R7)&gt;=2,ISNUMBER(SEARCH("喪",R7))),$A1006&amp;"("&amp;SUBSTITUTE(R7,"喪","")&amp;"時"&amp;")",""))</f>
        <v/>
      </c>
      <c r="S1006" s="65" t="str">
        <f ca="1">CONCATENATE(IF(AND(LEN(S1005)&gt;=1,S1005&lt;&gt;".",COUNTIF(S7:S$73,"*喪*")&gt;0),".",""),IF(S7="喪",$A1006,""),IF(AND(LEN(S7)&gt;=2,ISNUMBER(SEARCH("喪",S7))),$A1006&amp;"("&amp;SUBSTITUTE(S7,"喪","")&amp;"時"&amp;")",""))</f>
        <v/>
      </c>
      <c r="T1006" s="65" t="str">
        <f ca="1">CONCATENATE(IF(AND(LEN(T1005)&gt;=1,T1005&lt;&gt;".",COUNTIF(T7:T$73,"*喪*")&gt;0),".",""),IF(T7="喪",$A1006,""),IF(AND(LEN(T7)&gt;=2,ISNUMBER(SEARCH("喪",T7))),$A1006&amp;"("&amp;SUBSTITUTE(T7,"喪","")&amp;"時"&amp;")",""))</f>
        <v/>
      </c>
      <c r="U1006" s="65" t="str">
        <f ca="1">CONCATENATE(IF(AND(LEN(U1005)&gt;=1,U1005&lt;&gt;".",COUNTIF(U7:U$73,"*喪*")&gt;0),".",""),IF(U7="喪",$A1006,""),IF(AND(LEN(U7)&gt;=2,ISNUMBER(SEARCH("喪",U7))),$A1006&amp;"("&amp;SUBSTITUTE(U7,"喪","")&amp;"時"&amp;")",""))</f>
        <v/>
      </c>
      <c r="V1006" s="65" t="str">
        <f ca="1">CONCATENATE(IF(AND(LEN(V1005)&gt;=1,V1005&lt;&gt;".",COUNTIF(V7:V$73,"*喪*")&gt;0),".",""),IF(V7="喪",$A1006,""),IF(AND(LEN(V7)&gt;=2,ISNUMBER(SEARCH("喪",V7))),$A1006&amp;"("&amp;SUBSTITUTE(V7,"喪","")&amp;"時"&amp;")",""))</f>
        <v/>
      </c>
      <c r="W1006" s="65" t="str">
        <f ca="1">CONCATENATE(IF(AND(LEN(W1005)&gt;=1,W1005&lt;&gt;".",COUNTIF(W7:W$73,"*喪*")&gt;0),".",""),IF(W7="喪",$A1006,""),IF(AND(LEN(W7)&gt;=2,ISNUMBER(SEARCH("喪",W7))),$A1006&amp;"("&amp;SUBSTITUTE(W7,"喪","")&amp;"時"&amp;")",""))</f>
        <v/>
      </c>
      <c r="X1006" s="65" t="str">
        <f ca="1">CONCATENATE(IF(AND(LEN(X1005)&gt;=1,X1005&lt;&gt;".",COUNTIF(X7:X$73,"*喪*")&gt;0),".",""),IF(X7="喪",$A1006,""),IF(AND(LEN(X7)&gt;=2,ISNUMBER(SEARCH("喪",X7))),$A1006&amp;"("&amp;SUBSTITUTE(X7,"喪","")&amp;"時"&amp;")",""))</f>
        <v/>
      </c>
      <c r="Y1006" s="65" t="str">
        <f ca="1">CONCATENATE(IF(AND(LEN(Y1005)&gt;=1,Y1005&lt;&gt;".",COUNTIF(Y7:Y$73,"*喪*")&gt;0),".",""),IF(Y7="喪",$A1006,""),IF(AND(LEN(Y7)&gt;=2,ISNUMBER(SEARCH("喪",Y7))),$A1006&amp;"("&amp;SUBSTITUTE(Y7,"喪","")&amp;"時"&amp;")",""))</f>
        <v/>
      </c>
      <c r="Z1006" s="65" t="str">
        <f ca="1">CONCATENATE(IF(AND(LEN(Z1005)&gt;=1,Z1005&lt;&gt;".",COUNTIF(Z7:Z$73,"*喪*")&gt;0),".",""),IF(Z7="喪",$A1006,""),IF(AND(LEN(Z7)&gt;=2,ISNUMBER(SEARCH("喪",Z7))),$A1006&amp;"("&amp;SUBSTITUTE(Z7,"喪","")&amp;"時"&amp;")",""))</f>
        <v/>
      </c>
      <c r="AA1006" s="65" t="str">
        <f ca="1">CONCATENATE(IF(AND(LEN(AA1005)&gt;=1,AA1005&lt;&gt;".",COUNTIF(AA7:AA$73,"*喪*")&gt;0),".",""),IF(AA7="喪",$A1006,""),IF(AND(LEN(AA7)&gt;=2,ISNUMBER(SEARCH("喪",AA7))),$A1006&amp;"("&amp;SUBSTITUTE(AA7,"喪","")&amp;"時"&amp;")",""))</f>
        <v/>
      </c>
      <c r="AB1006" s="65" t="str">
        <f ca="1">CONCATENATE(IF(AND(LEN(AB1005)&gt;=1,AB1005&lt;&gt;".",COUNTIF(AB7:AB$73,"*喪*")&gt;0),".",""),IF(AB7="喪",$A1006,""),IF(AND(LEN(AB7)&gt;=2,ISNUMBER(SEARCH("喪",AB7))),$A1006&amp;"("&amp;SUBSTITUTE(AB7,"喪","")&amp;"時"&amp;")",""))</f>
        <v/>
      </c>
      <c r="AC1006" s="65" t="str">
        <f ca="1">CONCATENATE(IF(AND(LEN(AC1005)&gt;=1,AC1005&lt;&gt;".",COUNTIF(AC7:AC$73,"*喪*")&gt;0),".",""),IF(AC7="喪",$A1006,""),IF(AND(LEN(AC7)&gt;=2,ISNUMBER(SEARCH("喪",AC7))),$A1006&amp;"("&amp;SUBSTITUTE(AC7,"喪","")&amp;"時"&amp;")",""))</f>
        <v/>
      </c>
      <c r="AD1006" s="65" t="str">
        <f ca="1">CONCATENATE(IF(AND(LEN(AD1005)&gt;=1,AD1005&lt;&gt;".",COUNTIF(AD7:AD$73,"*喪*")&gt;0),".",""),IF(AD7="喪",$A1006,""),IF(AND(LEN(AD7)&gt;=2,ISNUMBER(SEARCH("喪",AD7))),$A1006&amp;"("&amp;SUBSTITUTE(AD7,"喪","")&amp;"時"&amp;")",""))</f>
        <v/>
      </c>
      <c r="AE1006" s="65" t="str">
        <f ca="1">CONCATENATE(IF(AND(LEN(AE1005)&gt;=1,AE1005&lt;&gt;".",COUNTIF(AE7:AE$73,"*喪*")&gt;0),".",""),IF(AE7="喪",$A1006,""),IF(AND(LEN(AE7)&gt;=2,ISNUMBER(SEARCH("喪",AE7))),$A1006&amp;"("&amp;SUBSTITUTE(AE7,"喪","")&amp;"時"&amp;")",""))</f>
        <v/>
      </c>
      <c r="AF1006" s="65" t="str">
        <f ca="1">CONCATENATE(IF(AND(LEN(AF1005)&gt;=1,AF1005&lt;&gt;".",COUNTIF(AF7:AF$73,"*喪*")&gt;0),".",""),IF(AF7="喪",$A1006,""),IF(AND(LEN(AF7)&gt;=2,ISNUMBER(SEARCH("喪",AF7))),$A1006&amp;"("&amp;SUBSTITUTE(AF7,"喪","")&amp;"時"&amp;")",""))</f>
        <v/>
      </c>
      <c r="AG1006" s="65" t="str">
        <f ca="1">CONCATENATE(IF(AND(LEN(AG1005)&gt;=1,AG1005&lt;&gt;".",COUNTIF(AG7:AG$73,"*喪*")&gt;0),".",""),IF(AG7="喪",$A1006,""),IF(AND(LEN(AG7)&gt;=2,ISNUMBER(SEARCH("喪",AG7))),$A1006&amp;"("&amp;SUBSTITUTE(AG7,"喪","")&amp;"時"&amp;")",""))</f>
        <v/>
      </c>
      <c r="AH1006" s="65"/>
      <c r="AI1006" s="65"/>
      <c r="AJ1006" s="65"/>
    </row>
    <row r="1007" spans="1:55">
      <c r="A1007" s="65">
        <f t="shared" si="79"/>
        <v>7</v>
      </c>
      <c r="B1007" s="65" t="str">
        <f t="shared" si="79"/>
        <v>鄭謙泰</v>
      </c>
      <c r="C1007" s="65" t="str">
        <f ca="1">CONCATENATE(IF(AND(LEN(C1006)&gt;=1,C1006&lt;&gt;".",COUNTIF(C8:C$73,"*喪*")&gt;0),".",""),IF(C8="喪",$A1007,""),IF(AND(LEN(C8)&gt;=2,ISNUMBER(SEARCH("喪",C8))),$A1007&amp;"("&amp;SUBSTITUTE(C8,"喪","")&amp;"時"&amp;")",""))</f>
        <v/>
      </c>
      <c r="D1007" s="65" t="str">
        <f ca="1">CONCATENATE(IF(AND(LEN(D1006)&gt;=1,D1006&lt;&gt;".",COUNTIF(D8:D$73,"*喪*")&gt;0),".",""),IF(D8="喪",$A1007,""),IF(AND(LEN(D8)&gt;=2,ISNUMBER(SEARCH("喪",D8))),$A1007&amp;"("&amp;SUBSTITUTE(D8,"喪","")&amp;"時"&amp;")",""))</f>
        <v/>
      </c>
      <c r="E1007" s="65" t="str">
        <f ca="1">CONCATENATE(IF(AND(LEN(E1006)&gt;=1,E1006&lt;&gt;".",COUNTIF(E8:E$73,"*喪*")&gt;0),".",""),IF(E8="喪",$A1007,""),IF(AND(LEN(E8)&gt;=2,ISNUMBER(SEARCH("喪",E8))),$A1007&amp;"("&amp;SUBSTITUTE(E8,"喪","")&amp;"時"&amp;")",""))</f>
        <v/>
      </c>
      <c r="F1007" s="65" t="str">
        <f ca="1">CONCATENATE(IF(AND(LEN(F1006)&gt;=1,F1006&lt;&gt;".",COUNTIF(F8:F$73,"*喪*")&gt;0),".",""),IF(F8="喪",$A1007,""),IF(AND(LEN(F8)&gt;=2,ISNUMBER(SEARCH("喪",F8))),$A1007&amp;"("&amp;SUBSTITUTE(F8,"喪","")&amp;"時"&amp;")",""))</f>
        <v/>
      </c>
      <c r="G1007" s="65" t="str">
        <f ca="1">CONCATENATE(IF(AND(LEN(G1006)&gt;=1,G1006&lt;&gt;".",COUNTIF(G8:G$73,"*喪*")&gt;0),".",""),IF(G8="喪",$A1007,""),IF(AND(LEN(G8)&gt;=2,ISNUMBER(SEARCH("喪",G8))),$A1007&amp;"("&amp;SUBSTITUTE(G8,"喪","")&amp;"時"&amp;")",""))</f>
        <v/>
      </c>
      <c r="H1007" s="65" t="str">
        <f ca="1">CONCATENATE(IF(AND(LEN(H1006)&gt;=1,H1006&lt;&gt;".",COUNTIF(H8:H$73,"*喪*")&gt;0),".",""),IF(H8="喪",$A1007,""),IF(AND(LEN(H8)&gt;=2,ISNUMBER(SEARCH("喪",H8))),$A1007&amp;"("&amp;SUBSTITUTE(H8,"喪","")&amp;"時"&amp;")",""))</f>
        <v/>
      </c>
      <c r="I1007" s="65" t="str">
        <f ca="1">CONCATENATE(IF(AND(LEN(I1006)&gt;=1,I1006&lt;&gt;".",COUNTIF(I8:I$73,"*喪*")&gt;0),".",""),IF(I8="喪",$A1007,""),IF(AND(LEN(I8)&gt;=2,ISNUMBER(SEARCH("喪",I8))),$A1007&amp;"("&amp;SUBSTITUTE(I8,"喪","")&amp;"時"&amp;")",""))</f>
        <v/>
      </c>
      <c r="J1007" s="65" t="str">
        <f ca="1">CONCATENATE(IF(AND(LEN(J1006)&gt;=1,J1006&lt;&gt;".",COUNTIF(J8:J$73,"*喪*")&gt;0),".",""),IF(J8="喪",$A1007,""),IF(AND(LEN(J8)&gt;=2,ISNUMBER(SEARCH("喪",J8))),$A1007&amp;"("&amp;SUBSTITUTE(J8,"喪","")&amp;"時"&amp;")",""))</f>
        <v/>
      </c>
      <c r="K1007" s="65" t="str">
        <f ca="1">CONCATENATE(IF(AND(LEN(K1006)&gt;=1,K1006&lt;&gt;".",COUNTIF(K8:K$73,"*喪*")&gt;0),".",""),IF(K8="喪",$A1007,""),IF(AND(LEN(K8)&gt;=2,ISNUMBER(SEARCH("喪",K8))),$A1007&amp;"("&amp;SUBSTITUTE(K8,"喪","")&amp;"時"&amp;")",""))</f>
        <v/>
      </c>
      <c r="L1007" s="65" t="str">
        <f ca="1">CONCATENATE(IF(AND(LEN(L1006)&gt;=1,L1006&lt;&gt;".",COUNTIF(L8:L$73,"*喪*")&gt;0),".",""),IF(L8="喪",$A1007,""),IF(AND(LEN(L8)&gt;=2,ISNUMBER(SEARCH("喪",L8))),$A1007&amp;"("&amp;SUBSTITUTE(L8,"喪","")&amp;"時"&amp;")",""))</f>
        <v/>
      </c>
      <c r="M1007" s="65" t="str">
        <f ca="1">CONCATENATE(IF(AND(LEN(M1006)&gt;=1,M1006&lt;&gt;".",COUNTIF(M8:M$73,"*喪*")&gt;0),".",""),IF(M8="喪",$A1007,""),IF(AND(LEN(M8)&gt;=2,ISNUMBER(SEARCH("喪",M8))),$A1007&amp;"("&amp;SUBSTITUTE(M8,"喪","")&amp;"時"&amp;")",""))</f>
        <v/>
      </c>
      <c r="N1007" s="65" t="str">
        <f ca="1">CONCATENATE(IF(AND(LEN(N1006)&gt;=1,N1006&lt;&gt;".",COUNTIF(N8:N$73,"*喪*")&gt;0),".",""),IF(N8="喪",$A1007,""),IF(AND(LEN(N8)&gt;=2,ISNUMBER(SEARCH("喪",N8))),$A1007&amp;"("&amp;SUBSTITUTE(N8,"喪","")&amp;"時"&amp;")",""))</f>
        <v/>
      </c>
      <c r="O1007" s="65" t="str">
        <f ca="1">CONCATENATE(IF(AND(LEN(O1006)&gt;=1,O1006&lt;&gt;".",COUNTIF(O8:O$73,"*喪*")&gt;0),".",""),IF(O8="喪",$A1007,""),IF(AND(LEN(O8)&gt;=2,ISNUMBER(SEARCH("喪",O8))),$A1007&amp;"("&amp;SUBSTITUTE(O8,"喪","")&amp;"時"&amp;")",""))</f>
        <v/>
      </c>
      <c r="P1007" s="65" t="str">
        <f ca="1">CONCATENATE(IF(AND(LEN(P1006)&gt;=1,P1006&lt;&gt;".",COUNTIF(P8:P$73,"*喪*")&gt;0),".",""),IF(P8="喪",$A1007,""),IF(AND(LEN(P8)&gt;=2,ISNUMBER(SEARCH("喪",P8))),$A1007&amp;"("&amp;SUBSTITUTE(P8,"喪","")&amp;"時"&amp;")",""))</f>
        <v/>
      </c>
      <c r="Q1007" s="65" t="str">
        <f ca="1">CONCATENATE(IF(AND(LEN(Q1006)&gt;=1,Q1006&lt;&gt;".",COUNTIF(Q8:Q$73,"*喪*")&gt;0),".",""),IF(Q8="喪",$A1007,""),IF(AND(LEN(Q8)&gt;=2,ISNUMBER(SEARCH("喪",Q8))),$A1007&amp;"("&amp;SUBSTITUTE(Q8,"喪","")&amp;"時"&amp;")",""))</f>
        <v/>
      </c>
      <c r="R1007" s="65" t="str">
        <f ca="1">CONCATENATE(IF(AND(LEN(R1006)&gt;=1,R1006&lt;&gt;".",COUNTIF(R8:R$73,"*喪*")&gt;0),".",""),IF(R8="喪",$A1007,""),IF(AND(LEN(R8)&gt;=2,ISNUMBER(SEARCH("喪",R8))),$A1007&amp;"("&amp;SUBSTITUTE(R8,"喪","")&amp;"時"&amp;")",""))</f>
        <v/>
      </c>
      <c r="S1007" s="65" t="str">
        <f ca="1">CONCATENATE(IF(AND(LEN(S1006)&gt;=1,S1006&lt;&gt;".",COUNTIF(S8:S$73,"*喪*")&gt;0),".",""),IF(S8="喪",$A1007,""),IF(AND(LEN(S8)&gt;=2,ISNUMBER(SEARCH("喪",S8))),$A1007&amp;"("&amp;SUBSTITUTE(S8,"喪","")&amp;"時"&amp;")",""))</f>
        <v/>
      </c>
      <c r="T1007" s="65" t="str">
        <f ca="1">CONCATENATE(IF(AND(LEN(T1006)&gt;=1,T1006&lt;&gt;".",COUNTIF(T8:T$73,"*喪*")&gt;0),".",""),IF(T8="喪",$A1007,""),IF(AND(LEN(T8)&gt;=2,ISNUMBER(SEARCH("喪",T8))),$A1007&amp;"("&amp;SUBSTITUTE(T8,"喪","")&amp;"時"&amp;")",""))</f>
        <v/>
      </c>
      <c r="U1007" s="65" t="str">
        <f ca="1">CONCATENATE(IF(AND(LEN(U1006)&gt;=1,U1006&lt;&gt;".",COUNTIF(U8:U$73,"*喪*")&gt;0),".",""),IF(U8="喪",$A1007,""),IF(AND(LEN(U8)&gt;=2,ISNUMBER(SEARCH("喪",U8))),$A1007&amp;"("&amp;SUBSTITUTE(U8,"喪","")&amp;"時"&amp;")",""))</f>
        <v/>
      </c>
      <c r="V1007" s="65" t="str">
        <f ca="1">CONCATENATE(IF(AND(LEN(V1006)&gt;=1,V1006&lt;&gt;".",COUNTIF(V8:V$73,"*喪*")&gt;0),".",""),IF(V8="喪",$A1007,""),IF(AND(LEN(V8)&gt;=2,ISNUMBER(SEARCH("喪",V8))),$A1007&amp;"("&amp;SUBSTITUTE(V8,"喪","")&amp;"時"&amp;")",""))</f>
        <v/>
      </c>
      <c r="W1007" s="65" t="str">
        <f ca="1">CONCATENATE(IF(AND(LEN(W1006)&gt;=1,W1006&lt;&gt;".",COUNTIF(W8:W$73,"*喪*")&gt;0),".",""),IF(W8="喪",$A1007,""),IF(AND(LEN(W8)&gt;=2,ISNUMBER(SEARCH("喪",W8))),$A1007&amp;"("&amp;SUBSTITUTE(W8,"喪","")&amp;"時"&amp;")",""))</f>
        <v/>
      </c>
      <c r="X1007" s="65" t="str">
        <f ca="1">CONCATENATE(IF(AND(LEN(X1006)&gt;=1,X1006&lt;&gt;".",COUNTIF(X8:X$73,"*喪*")&gt;0),".",""),IF(X8="喪",$A1007,""),IF(AND(LEN(X8)&gt;=2,ISNUMBER(SEARCH("喪",X8))),$A1007&amp;"("&amp;SUBSTITUTE(X8,"喪","")&amp;"時"&amp;")",""))</f>
        <v/>
      </c>
      <c r="Y1007" s="65" t="str">
        <f ca="1">CONCATENATE(IF(AND(LEN(Y1006)&gt;=1,Y1006&lt;&gt;".",COUNTIF(Y8:Y$73,"*喪*")&gt;0),".",""),IF(Y8="喪",$A1007,""),IF(AND(LEN(Y8)&gt;=2,ISNUMBER(SEARCH("喪",Y8))),$A1007&amp;"("&amp;SUBSTITUTE(Y8,"喪","")&amp;"時"&amp;")",""))</f>
        <v/>
      </c>
      <c r="Z1007" s="65" t="str">
        <f ca="1">CONCATENATE(IF(AND(LEN(Z1006)&gt;=1,Z1006&lt;&gt;".",COUNTIF(Z8:Z$73,"*喪*")&gt;0),".",""),IF(Z8="喪",$A1007,""),IF(AND(LEN(Z8)&gt;=2,ISNUMBER(SEARCH("喪",Z8))),$A1007&amp;"("&amp;SUBSTITUTE(Z8,"喪","")&amp;"時"&amp;")",""))</f>
        <v/>
      </c>
      <c r="AA1007" s="65" t="str">
        <f ca="1">CONCATENATE(IF(AND(LEN(AA1006)&gt;=1,AA1006&lt;&gt;".",COUNTIF(AA8:AA$73,"*喪*")&gt;0),".",""),IF(AA8="喪",$A1007,""),IF(AND(LEN(AA8)&gt;=2,ISNUMBER(SEARCH("喪",AA8))),$A1007&amp;"("&amp;SUBSTITUTE(AA8,"喪","")&amp;"時"&amp;")",""))</f>
        <v/>
      </c>
      <c r="AB1007" s="65" t="str">
        <f ca="1">CONCATENATE(IF(AND(LEN(AB1006)&gt;=1,AB1006&lt;&gt;".",COUNTIF(AB8:AB$73,"*喪*")&gt;0),".",""),IF(AB8="喪",$A1007,""),IF(AND(LEN(AB8)&gt;=2,ISNUMBER(SEARCH("喪",AB8))),$A1007&amp;"("&amp;SUBSTITUTE(AB8,"喪","")&amp;"時"&amp;")",""))</f>
        <v/>
      </c>
      <c r="AC1007" s="65" t="str">
        <f ca="1">CONCATENATE(IF(AND(LEN(AC1006)&gt;=1,AC1006&lt;&gt;".",COUNTIF(AC8:AC$73,"*喪*")&gt;0),".",""),IF(AC8="喪",$A1007,""),IF(AND(LEN(AC8)&gt;=2,ISNUMBER(SEARCH("喪",AC8))),$A1007&amp;"("&amp;SUBSTITUTE(AC8,"喪","")&amp;"時"&amp;")",""))</f>
        <v/>
      </c>
      <c r="AD1007" s="65" t="str">
        <f ca="1">CONCATENATE(IF(AND(LEN(AD1006)&gt;=1,AD1006&lt;&gt;".",COUNTIF(AD8:AD$73,"*喪*")&gt;0),".",""),IF(AD8="喪",$A1007,""),IF(AND(LEN(AD8)&gt;=2,ISNUMBER(SEARCH("喪",AD8))),$A1007&amp;"("&amp;SUBSTITUTE(AD8,"喪","")&amp;"時"&amp;")",""))</f>
        <v/>
      </c>
      <c r="AE1007" s="65" t="str">
        <f ca="1">CONCATENATE(IF(AND(LEN(AE1006)&gt;=1,AE1006&lt;&gt;".",COUNTIF(AE8:AE$73,"*喪*")&gt;0),".",""),IF(AE8="喪",$A1007,""),IF(AND(LEN(AE8)&gt;=2,ISNUMBER(SEARCH("喪",AE8))),$A1007&amp;"("&amp;SUBSTITUTE(AE8,"喪","")&amp;"時"&amp;")",""))</f>
        <v/>
      </c>
      <c r="AF1007" s="65" t="str">
        <f ca="1">CONCATENATE(IF(AND(LEN(AF1006)&gt;=1,AF1006&lt;&gt;".",COUNTIF(AF8:AF$73,"*喪*")&gt;0),".",""),IF(AF8="喪",$A1007,""),IF(AND(LEN(AF8)&gt;=2,ISNUMBER(SEARCH("喪",AF8))),$A1007&amp;"("&amp;SUBSTITUTE(AF8,"喪","")&amp;"時"&amp;")",""))</f>
        <v/>
      </c>
      <c r="AG1007" s="65" t="str">
        <f ca="1">CONCATENATE(IF(AND(LEN(AG1006)&gt;=1,AG1006&lt;&gt;".",COUNTIF(AG8:AG$73,"*喪*")&gt;0),".",""),IF(AG8="喪",$A1007,""),IF(AND(LEN(AG8)&gt;=2,ISNUMBER(SEARCH("喪",AG8))),$A1007&amp;"("&amp;SUBSTITUTE(AG8,"喪","")&amp;"時"&amp;")",""))</f>
        <v/>
      </c>
      <c r="AH1007" s="65"/>
      <c r="AI1007" s="65"/>
      <c r="AJ1007" s="65"/>
    </row>
    <row r="1008" spans="1:55">
      <c r="A1008" s="65">
        <f t="shared" si="79"/>
        <v>8</v>
      </c>
      <c r="B1008" s="65" t="str">
        <f t="shared" si="79"/>
        <v>徐意凱</v>
      </c>
      <c r="C1008" s="65" t="str">
        <f ca="1">CONCATENATE(IF(AND(LEN(C1007)&gt;=1,C1007&lt;&gt;".",COUNTIF(C9:C$73,"*喪*")&gt;0),".",""),IF(C9="喪",$A1008,""),IF(AND(LEN(C9)&gt;=2,ISNUMBER(SEARCH("喪",C9))),$A1008&amp;"("&amp;SUBSTITUTE(C9,"喪","")&amp;"時"&amp;")",""))</f>
        <v/>
      </c>
      <c r="D1008" s="65" t="str">
        <f ca="1">CONCATENATE(IF(AND(LEN(D1007)&gt;=1,D1007&lt;&gt;".",COUNTIF(D9:D$73,"*喪*")&gt;0),".",""),IF(D9="喪",$A1008,""),IF(AND(LEN(D9)&gt;=2,ISNUMBER(SEARCH("喪",D9))),$A1008&amp;"("&amp;SUBSTITUTE(D9,"喪","")&amp;"時"&amp;")",""))</f>
        <v/>
      </c>
      <c r="E1008" s="65" t="str">
        <f ca="1">CONCATENATE(IF(AND(LEN(E1007)&gt;=1,E1007&lt;&gt;".",COUNTIF(E9:E$73,"*喪*")&gt;0),".",""),IF(E9="喪",$A1008,""),IF(AND(LEN(E9)&gt;=2,ISNUMBER(SEARCH("喪",E9))),$A1008&amp;"("&amp;SUBSTITUTE(E9,"喪","")&amp;"時"&amp;")",""))</f>
        <v/>
      </c>
      <c r="F1008" s="65" t="str">
        <f ca="1">CONCATENATE(IF(AND(LEN(F1007)&gt;=1,F1007&lt;&gt;".",COUNTIF(F9:F$73,"*喪*")&gt;0),".",""),IF(F9="喪",$A1008,""),IF(AND(LEN(F9)&gt;=2,ISNUMBER(SEARCH("喪",F9))),$A1008&amp;"("&amp;SUBSTITUTE(F9,"喪","")&amp;"時"&amp;")",""))</f>
        <v/>
      </c>
      <c r="G1008" s="65" t="str">
        <f ca="1">CONCATENATE(IF(AND(LEN(G1007)&gt;=1,G1007&lt;&gt;".",COUNTIF(G9:G$73,"*喪*")&gt;0),".",""),IF(G9="喪",$A1008,""),IF(AND(LEN(G9)&gt;=2,ISNUMBER(SEARCH("喪",G9))),$A1008&amp;"("&amp;SUBSTITUTE(G9,"喪","")&amp;"時"&amp;")",""))</f>
        <v/>
      </c>
      <c r="H1008" s="65" t="str">
        <f ca="1">CONCATENATE(IF(AND(LEN(H1007)&gt;=1,H1007&lt;&gt;".",COUNTIF(H9:H$73,"*喪*")&gt;0),".",""),IF(H9="喪",$A1008,""),IF(AND(LEN(H9)&gt;=2,ISNUMBER(SEARCH("喪",H9))),$A1008&amp;"("&amp;SUBSTITUTE(H9,"喪","")&amp;"時"&amp;")",""))</f>
        <v/>
      </c>
      <c r="I1008" s="65" t="str">
        <f ca="1">CONCATENATE(IF(AND(LEN(I1007)&gt;=1,I1007&lt;&gt;".",COUNTIF(I9:I$73,"*喪*")&gt;0),".",""),IF(I9="喪",$A1008,""),IF(AND(LEN(I9)&gt;=2,ISNUMBER(SEARCH("喪",I9))),$A1008&amp;"("&amp;SUBSTITUTE(I9,"喪","")&amp;"時"&amp;")",""))</f>
        <v/>
      </c>
      <c r="J1008" s="65" t="str">
        <f ca="1">CONCATENATE(IF(AND(LEN(J1007)&gt;=1,J1007&lt;&gt;".",COUNTIF(J9:J$73,"*喪*")&gt;0),".",""),IF(J9="喪",$A1008,""),IF(AND(LEN(J9)&gt;=2,ISNUMBER(SEARCH("喪",J9))),$A1008&amp;"("&amp;SUBSTITUTE(J9,"喪","")&amp;"時"&amp;")",""))</f>
        <v/>
      </c>
      <c r="K1008" s="65" t="str">
        <f ca="1">CONCATENATE(IF(AND(LEN(K1007)&gt;=1,K1007&lt;&gt;".",COUNTIF(K9:K$73,"*喪*")&gt;0),".",""),IF(K9="喪",$A1008,""),IF(AND(LEN(K9)&gt;=2,ISNUMBER(SEARCH("喪",K9))),$A1008&amp;"("&amp;SUBSTITUTE(K9,"喪","")&amp;"時"&amp;")",""))</f>
        <v/>
      </c>
      <c r="L1008" s="65" t="str">
        <f ca="1">CONCATENATE(IF(AND(LEN(L1007)&gt;=1,L1007&lt;&gt;".",COUNTIF(L9:L$73,"*喪*")&gt;0),".",""),IF(L9="喪",$A1008,""),IF(AND(LEN(L9)&gt;=2,ISNUMBER(SEARCH("喪",L9))),$A1008&amp;"("&amp;SUBSTITUTE(L9,"喪","")&amp;"時"&amp;")",""))</f>
        <v/>
      </c>
      <c r="M1008" s="65" t="str">
        <f ca="1">CONCATENATE(IF(AND(LEN(M1007)&gt;=1,M1007&lt;&gt;".",COUNTIF(M9:M$73,"*喪*")&gt;0),".",""),IF(M9="喪",$A1008,""),IF(AND(LEN(M9)&gt;=2,ISNUMBER(SEARCH("喪",M9))),$A1008&amp;"("&amp;SUBSTITUTE(M9,"喪","")&amp;"時"&amp;")",""))</f>
        <v/>
      </c>
      <c r="N1008" s="65" t="str">
        <f ca="1">CONCATENATE(IF(AND(LEN(N1007)&gt;=1,N1007&lt;&gt;".",COUNTIF(N9:N$73,"*喪*")&gt;0),".",""),IF(N9="喪",$A1008,""),IF(AND(LEN(N9)&gt;=2,ISNUMBER(SEARCH("喪",N9))),$A1008&amp;"("&amp;SUBSTITUTE(N9,"喪","")&amp;"時"&amp;")",""))</f>
        <v/>
      </c>
      <c r="O1008" s="65" t="str">
        <f ca="1">CONCATENATE(IF(AND(LEN(O1007)&gt;=1,O1007&lt;&gt;".",COUNTIF(O9:O$73,"*喪*")&gt;0),".",""),IF(O9="喪",$A1008,""),IF(AND(LEN(O9)&gt;=2,ISNUMBER(SEARCH("喪",O9))),$A1008&amp;"("&amp;SUBSTITUTE(O9,"喪","")&amp;"時"&amp;")",""))</f>
        <v/>
      </c>
      <c r="P1008" s="65" t="str">
        <f ca="1">CONCATENATE(IF(AND(LEN(P1007)&gt;=1,P1007&lt;&gt;".",COUNTIF(P9:P$73,"*喪*")&gt;0),".",""),IF(P9="喪",$A1008,""),IF(AND(LEN(P9)&gt;=2,ISNUMBER(SEARCH("喪",P9))),$A1008&amp;"("&amp;SUBSTITUTE(P9,"喪","")&amp;"時"&amp;")",""))</f>
        <v/>
      </c>
      <c r="Q1008" s="65" t="str">
        <f ca="1">CONCATENATE(IF(AND(LEN(Q1007)&gt;=1,Q1007&lt;&gt;".",COUNTIF(Q9:Q$73,"*喪*")&gt;0),".",""),IF(Q9="喪",$A1008,""),IF(AND(LEN(Q9)&gt;=2,ISNUMBER(SEARCH("喪",Q9))),$A1008&amp;"("&amp;SUBSTITUTE(Q9,"喪","")&amp;"時"&amp;")",""))</f>
        <v/>
      </c>
      <c r="R1008" s="65" t="str">
        <f ca="1">CONCATENATE(IF(AND(LEN(R1007)&gt;=1,R1007&lt;&gt;".",COUNTIF(R9:R$73,"*喪*")&gt;0),".",""),IF(R9="喪",$A1008,""),IF(AND(LEN(R9)&gt;=2,ISNUMBER(SEARCH("喪",R9))),$A1008&amp;"("&amp;SUBSTITUTE(R9,"喪","")&amp;"時"&amp;")",""))</f>
        <v/>
      </c>
      <c r="S1008" s="65" t="str">
        <f ca="1">CONCATENATE(IF(AND(LEN(S1007)&gt;=1,S1007&lt;&gt;".",COUNTIF(S9:S$73,"*喪*")&gt;0),".",""),IF(S9="喪",$A1008,""),IF(AND(LEN(S9)&gt;=2,ISNUMBER(SEARCH("喪",S9))),$A1008&amp;"("&amp;SUBSTITUTE(S9,"喪","")&amp;"時"&amp;")",""))</f>
        <v/>
      </c>
      <c r="T1008" s="65" t="str">
        <f ca="1">CONCATENATE(IF(AND(LEN(T1007)&gt;=1,T1007&lt;&gt;".",COUNTIF(T9:T$73,"*喪*")&gt;0),".",""),IF(T9="喪",$A1008,""),IF(AND(LEN(T9)&gt;=2,ISNUMBER(SEARCH("喪",T9))),$A1008&amp;"("&amp;SUBSTITUTE(T9,"喪","")&amp;"時"&amp;")",""))</f>
        <v/>
      </c>
      <c r="U1008" s="65" t="str">
        <f ca="1">CONCATENATE(IF(AND(LEN(U1007)&gt;=1,U1007&lt;&gt;".",COUNTIF(U9:U$73,"*喪*")&gt;0),".",""),IF(U9="喪",$A1008,""),IF(AND(LEN(U9)&gt;=2,ISNUMBER(SEARCH("喪",U9))),$A1008&amp;"("&amp;SUBSTITUTE(U9,"喪","")&amp;"時"&amp;")",""))</f>
        <v/>
      </c>
      <c r="V1008" s="65" t="str">
        <f ca="1">CONCATENATE(IF(AND(LEN(V1007)&gt;=1,V1007&lt;&gt;".",COUNTIF(V9:V$73,"*喪*")&gt;0),".",""),IF(V9="喪",$A1008,""),IF(AND(LEN(V9)&gt;=2,ISNUMBER(SEARCH("喪",V9))),$A1008&amp;"("&amp;SUBSTITUTE(V9,"喪","")&amp;"時"&amp;")",""))</f>
        <v/>
      </c>
      <c r="W1008" s="65" t="str">
        <f ca="1">CONCATENATE(IF(AND(LEN(W1007)&gt;=1,W1007&lt;&gt;".",COUNTIF(W9:W$73,"*喪*")&gt;0),".",""),IF(W9="喪",$A1008,""),IF(AND(LEN(W9)&gt;=2,ISNUMBER(SEARCH("喪",W9))),$A1008&amp;"("&amp;SUBSTITUTE(W9,"喪","")&amp;"時"&amp;")",""))</f>
        <v/>
      </c>
      <c r="X1008" s="65" t="str">
        <f ca="1">CONCATENATE(IF(AND(LEN(X1007)&gt;=1,X1007&lt;&gt;".",COUNTIF(X9:X$73,"*喪*")&gt;0),".",""),IF(X9="喪",$A1008,""),IF(AND(LEN(X9)&gt;=2,ISNUMBER(SEARCH("喪",X9))),$A1008&amp;"("&amp;SUBSTITUTE(X9,"喪","")&amp;"時"&amp;")",""))</f>
        <v/>
      </c>
      <c r="Y1008" s="65" t="str">
        <f ca="1">CONCATENATE(IF(AND(LEN(Y1007)&gt;=1,Y1007&lt;&gt;".",COUNTIF(Y9:Y$73,"*喪*")&gt;0),".",""),IF(Y9="喪",$A1008,""),IF(AND(LEN(Y9)&gt;=2,ISNUMBER(SEARCH("喪",Y9))),$A1008&amp;"("&amp;SUBSTITUTE(Y9,"喪","")&amp;"時"&amp;")",""))</f>
        <v/>
      </c>
      <c r="Z1008" s="65" t="str">
        <f ca="1">CONCATENATE(IF(AND(LEN(Z1007)&gt;=1,Z1007&lt;&gt;".",COUNTIF(Z9:Z$73,"*喪*")&gt;0),".",""),IF(Z9="喪",$A1008,""),IF(AND(LEN(Z9)&gt;=2,ISNUMBER(SEARCH("喪",Z9))),$A1008&amp;"("&amp;SUBSTITUTE(Z9,"喪","")&amp;"時"&amp;")",""))</f>
        <v/>
      </c>
      <c r="AA1008" s="65" t="str">
        <f ca="1">CONCATENATE(IF(AND(LEN(AA1007)&gt;=1,AA1007&lt;&gt;".",COUNTIF(AA9:AA$73,"*喪*")&gt;0),".",""),IF(AA9="喪",$A1008,""),IF(AND(LEN(AA9)&gt;=2,ISNUMBER(SEARCH("喪",AA9))),$A1008&amp;"("&amp;SUBSTITUTE(AA9,"喪","")&amp;"時"&amp;")",""))</f>
        <v/>
      </c>
      <c r="AB1008" s="65" t="str">
        <f ca="1">CONCATENATE(IF(AND(LEN(AB1007)&gt;=1,AB1007&lt;&gt;".",COUNTIF(AB9:AB$73,"*喪*")&gt;0),".",""),IF(AB9="喪",$A1008,""),IF(AND(LEN(AB9)&gt;=2,ISNUMBER(SEARCH("喪",AB9))),$A1008&amp;"("&amp;SUBSTITUTE(AB9,"喪","")&amp;"時"&amp;")",""))</f>
        <v/>
      </c>
      <c r="AC1008" s="65" t="str">
        <f ca="1">CONCATENATE(IF(AND(LEN(AC1007)&gt;=1,AC1007&lt;&gt;".",COUNTIF(AC9:AC$73,"*喪*")&gt;0),".",""),IF(AC9="喪",$A1008,""),IF(AND(LEN(AC9)&gt;=2,ISNUMBER(SEARCH("喪",AC9))),$A1008&amp;"("&amp;SUBSTITUTE(AC9,"喪","")&amp;"時"&amp;")",""))</f>
        <v/>
      </c>
      <c r="AD1008" s="65" t="str">
        <f ca="1">CONCATENATE(IF(AND(LEN(AD1007)&gt;=1,AD1007&lt;&gt;".",COUNTIF(AD9:AD$73,"*喪*")&gt;0),".",""),IF(AD9="喪",$A1008,""),IF(AND(LEN(AD9)&gt;=2,ISNUMBER(SEARCH("喪",AD9))),$A1008&amp;"("&amp;SUBSTITUTE(AD9,"喪","")&amp;"時"&amp;")",""))</f>
        <v/>
      </c>
      <c r="AE1008" s="65" t="str">
        <f ca="1">CONCATENATE(IF(AND(LEN(AE1007)&gt;=1,AE1007&lt;&gt;".",COUNTIF(AE9:AE$73,"*喪*")&gt;0),".",""),IF(AE9="喪",$A1008,""),IF(AND(LEN(AE9)&gt;=2,ISNUMBER(SEARCH("喪",AE9))),$A1008&amp;"("&amp;SUBSTITUTE(AE9,"喪","")&amp;"時"&amp;")",""))</f>
        <v/>
      </c>
      <c r="AF1008" s="65" t="str">
        <f ca="1">CONCATENATE(IF(AND(LEN(AF1007)&gt;=1,AF1007&lt;&gt;".",COUNTIF(AF9:AF$73,"*喪*")&gt;0),".",""),IF(AF9="喪",$A1008,""),IF(AND(LEN(AF9)&gt;=2,ISNUMBER(SEARCH("喪",AF9))),$A1008&amp;"("&amp;SUBSTITUTE(AF9,"喪","")&amp;"時"&amp;")",""))</f>
        <v/>
      </c>
      <c r="AG1008" s="65" t="str">
        <f ca="1">CONCATENATE(IF(AND(LEN(AG1007)&gt;=1,AG1007&lt;&gt;".",COUNTIF(AG9:AG$73,"*喪*")&gt;0),".",""),IF(AG9="喪",$A1008,""),IF(AND(LEN(AG9)&gt;=2,ISNUMBER(SEARCH("喪",AG9))),$A1008&amp;"("&amp;SUBSTITUTE(AG9,"喪","")&amp;"時"&amp;")",""))</f>
        <v/>
      </c>
      <c r="AH1008" s="65"/>
      <c r="AI1008" s="65"/>
      <c r="AJ1008" s="65"/>
    </row>
    <row r="1009" spans="1:36">
      <c r="A1009" s="65">
        <f t="shared" si="79"/>
        <v>9</v>
      </c>
      <c r="B1009" s="65" t="str">
        <f t="shared" si="79"/>
        <v>黃聖淵</v>
      </c>
      <c r="C1009" s="65" t="str">
        <f ca="1">CONCATENATE(IF(AND(LEN(C1008)&gt;=1,C1008&lt;&gt;".",COUNTIF(C10:C$73,"*喪*")&gt;0),".",""),IF(C10="喪",$A1009,""),IF(AND(LEN(C10)&gt;=2,ISNUMBER(SEARCH("喪",C10))),$A1009&amp;"("&amp;SUBSTITUTE(C10,"喪","")&amp;"時"&amp;")",""))</f>
        <v/>
      </c>
      <c r="D1009" s="65" t="str">
        <f ca="1">CONCATENATE(IF(AND(LEN(D1008)&gt;=1,D1008&lt;&gt;".",COUNTIF(D10:D$73,"*喪*")&gt;0),".",""),IF(D10="喪",$A1009,""),IF(AND(LEN(D10)&gt;=2,ISNUMBER(SEARCH("喪",D10))),$A1009&amp;"("&amp;SUBSTITUTE(D10,"喪","")&amp;"時"&amp;")",""))</f>
        <v/>
      </c>
      <c r="E1009" s="65" t="str">
        <f ca="1">CONCATENATE(IF(AND(LEN(E1008)&gt;=1,E1008&lt;&gt;".",COUNTIF(E10:E$73,"*喪*")&gt;0),".",""),IF(E10="喪",$A1009,""),IF(AND(LEN(E10)&gt;=2,ISNUMBER(SEARCH("喪",E10))),$A1009&amp;"("&amp;SUBSTITUTE(E10,"喪","")&amp;"時"&amp;")",""))</f>
        <v/>
      </c>
      <c r="F1009" s="65" t="str">
        <f ca="1">CONCATENATE(IF(AND(LEN(F1008)&gt;=1,F1008&lt;&gt;".",COUNTIF(F10:F$73,"*喪*")&gt;0),".",""),IF(F10="喪",$A1009,""),IF(AND(LEN(F10)&gt;=2,ISNUMBER(SEARCH("喪",F10))),$A1009&amp;"("&amp;SUBSTITUTE(F10,"喪","")&amp;"時"&amp;")",""))</f>
        <v/>
      </c>
      <c r="G1009" s="65" t="str">
        <f ca="1">CONCATENATE(IF(AND(LEN(G1008)&gt;=1,G1008&lt;&gt;".",COUNTIF(G10:G$73,"*喪*")&gt;0),".",""),IF(G10="喪",$A1009,""),IF(AND(LEN(G10)&gt;=2,ISNUMBER(SEARCH("喪",G10))),$A1009&amp;"("&amp;SUBSTITUTE(G10,"喪","")&amp;"時"&amp;")",""))</f>
        <v/>
      </c>
      <c r="H1009" s="65" t="str">
        <f ca="1">CONCATENATE(IF(AND(LEN(H1008)&gt;=1,H1008&lt;&gt;".",COUNTIF(H10:H$73,"*喪*")&gt;0),".",""),IF(H10="喪",$A1009,""),IF(AND(LEN(H10)&gt;=2,ISNUMBER(SEARCH("喪",H10))),$A1009&amp;"("&amp;SUBSTITUTE(H10,"喪","")&amp;"時"&amp;")",""))</f>
        <v/>
      </c>
      <c r="I1009" s="65" t="str">
        <f ca="1">CONCATENATE(IF(AND(LEN(I1008)&gt;=1,I1008&lt;&gt;".",COUNTIF(I10:I$73,"*喪*")&gt;0),".",""),IF(I10="喪",$A1009,""),IF(AND(LEN(I10)&gt;=2,ISNUMBER(SEARCH("喪",I10))),$A1009&amp;"("&amp;SUBSTITUTE(I10,"喪","")&amp;"時"&amp;")",""))</f>
        <v/>
      </c>
      <c r="J1009" s="65" t="str">
        <f ca="1">CONCATENATE(IF(AND(LEN(J1008)&gt;=1,J1008&lt;&gt;".",COUNTIF(J10:J$73,"*喪*")&gt;0),".",""),IF(J10="喪",$A1009,""),IF(AND(LEN(J10)&gt;=2,ISNUMBER(SEARCH("喪",J10))),$A1009&amp;"("&amp;SUBSTITUTE(J10,"喪","")&amp;"時"&amp;")",""))</f>
        <v/>
      </c>
      <c r="K1009" s="65" t="str">
        <f ca="1">CONCATENATE(IF(AND(LEN(K1008)&gt;=1,K1008&lt;&gt;".",COUNTIF(K10:K$73,"*喪*")&gt;0),".",""),IF(K10="喪",$A1009,""),IF(AND(LEN(K10)&gt;=2,ISNUMBER(SEARCH("喪",K10))),$A1009&amp;"("&amp;SUBSTITUTE(K10,"喪","")&amp;"時"&amp;")",""))</f>
        <v/>
      </c>
      <c r="L1009" s="65" t="str">
        <f ca="1">CONCATENATE(IF(AND(LEN(L1008)&gt;=1,L1008&lt;&gt;".",COUNTIF(L10:L$73,"*喪*")&gt;0),".",""),IF(L10="喪",$A1009,""),IF(AND(LEN(L10)&gt;=2,ISNUMBER(SEARCH("喪",L10))),$A1009&amp;"("&amp;SUBSTITUTE(L10,"喪","")&amp;"時"&amp;")",""))</f>
        <v/>
      </c>
      <c r="M1009" s="65" t="str">
        <f ca="1">CONCATENATE(IF(AND(LEN(M1008)&gt;=1,M1008&lt;&gt;".",COUNTIF(M10:M$73,"*喪*")&gt;0),".",""),IF(M10="喪",$A1009,""),IF(AND(LEN(M10)&gt;=2,ISNUMBER(SEARCH("喪",M10))),$A1009&amp;"("&amp;SUBSTITUTE(M10,"喪","")&amp;"時"&amp;")",""))</f>
        <v/>
      </c>
      <c r="N1009" s="65" t="str">
        <f ca="1">CONCATENATE(IF(AND(LEN(N1008)&gt;=1,N1008&lt;&gt;".",COUNTIF(N10:N$73,"*喪*")&gt;0),".",""),IF(N10="喪",$A1009,""),IF(AND(LEN(N10)&gt;=2,ISNUMBER(SEARCH("喪",N10))),$A1009&amp;"("&amp;SUBSTITUTE(N10,"喪","")&amp;"時"&amp;")",""))</f>
        <v/>
      </c>
      <c r="O1009" s="65" t="str">
        <f ca="1">CONCATENATE(IF(AND(LEN(O1008)&gt;=1,O1008&lt;&gt;".",COUNTIF(O10:O$73,"*喪*")&gt;0),".",""),IF(O10="喪",$A1009,""),IF(AND(LEN(O10)&gt;=2,ISNUMBER(SEARCH("喪",O10))),$A1009&amp;"("&amp;SUBSTITUTE(O10,"喪","")&amp;"時"&amp;")",""))</f>
        <v/>
      </c>
      <c r="P1009" s="65" t="str">
        <f ca="1">CONCATENATE(IF(AND(LEN(P1008)&gt;=1,P1008&lt;&gt;".",COUNTIF(P10:P$73,"*喪*")&gt;0),".",""),IF(P10="喪",$A1009,""),IF(AND(LEN(P10)&gt;=2,ISNUMBER(SEARCH("喪",P10))),$A1009&amp;"("&amp;SUBSTITUTE(P10,"喪","")&amp;"時"&amp;")",""))</f>
        <v/>
      </c>
      <c r="Q1009" s="65" t="str">
        <f ca="1">CONCATENATE(IF(AND(LEN(Q1008)&gt;=1,Q1008&lt;&gt;".",COUNTIF(Q10:Q$73,"*喪*")&gt;0),".",""),IF(Q10="喪",$A1009,""),IF(AND(LEN(Q10)&gt;=2,ISNUMBER(SEARCH("喪",Q10))),$A1009&amp;"("&amp;SUBSTITUTE(Q10,"喪","")&amp;"時"&amp;")",""))</f>
        <v/>
      </c>
      <c r="R1009" s="65" t="str">
        <f ca="1">CONCATENATE(IF(AND(LEN(R1008)&gt;=1,R1008&lt;&gt;".",COUNTIF(R10:R$73,"*喪*")&gt;0),".",""),IF(R10="喪",$A1009,""),IF(AND(LEN(R10)&gt;=2,ISNUMBER(SEARCH("喪",R10))),$A1009&amp;"("&amp;SUBSTITUTE(R10,"喪","")&amp;"時"&amp;")",""))</f>
        <v/>
      </c>
      <c r="S1009" s="65" t="str">
        <f ca="1">CONCATENATE(IF(AND(LEN(S1008)&gt;=1,S1008&lt;&gt;".",COUNTIF(S10:S$73,"*喪*")&gt;0),".",""),IF(S10="喪",$A1009,""),IF(AND(LEN(S10)&gt;=2,ISNUMBER(SEARCH("喪",S10))),$A1009&amp;"("&amp;SUBSTITUTE(S10,"喪","")&amp;"時"&amp;")",""))</f>
        <v/>
      </c>
      <c r="T1009" s="65" t="str">
        <f ca="1">CONCATENATE(IF(AND(LEN(T1008)&gt;=1,T1008&lt;&gt;".",COUNTIF(T10:T$73,"*喪*")&gt;0),".",""),IF(T10="喪",$A1009,""),IF(AND(LEN(T10)&gt;=2,ISNUMBER(SEARCH("喪",T10))),$A1009&amp;"("&amp;SUBSTITUTE(T10,"喪","")&amp;"時"&amp;")",""))</f>
        <v/>
      </c>
      <c r="U1009" s="65" t="str">
        <f ca="1">CONCATENATE(IF(AND(LEN(U1008)&gt;=1,U1008&lt;&gt;".",COUNTIF(U10:U$73,"*喪*")&gt;0),".",""),IF(U10="喪",$A1009,""),IF(AND(LEN(U10)&gt;=2,ISNUMBER(SEARCH("喪",U10))),$A1009&amp;"("&amp;SUBSTITUTE(U10,"喪","")&amp;"時"&amp;")",""))</f>
        <v/>
      </c>
      <c r="V1009" s="65" t="str">
        <f ca="1">CONCATENATE(IF(AND(LEN(V1008)&gt;=1,V1008&lt;&gt;".",COUNTIF(V10:V$73,"*喪*")&gt;0),".",""),IF(V10="喪",$A1009,""),IF(AND(LEN(V10)&gt;=2,ISNUMBER(SEARCH("喪",V10))),$A1009&amp;"("&amp;SUBSTITUTE(V10,"喪","")&amp;"時"&amp;")",""))</f>
        <v/>
      </c>
      <c r="W1009" s="65" t="str">
        <f ca="1">CONCATENATE(IF(AND(LEN(W1008)&gt;=1,W1008&lt;&gt;".",COUNTIF(W10:W$73,"*喪*")&gt;0),".",""),IF(W10="喪",$A1009,""),IF(AND(LEN(W10)&gt;=2,ISNUMBER(SEARCH("喪",W10))),$A1009&amp;"("&amp;SUBSTITUTE(W10,"喪","")&amp;"時"&amp;")",""))</f>
        <v/>
      </c>
      <c r="X1009" s="65" t="str">
        <f ca="1">CONCATENATE(IF(AND(LEN(X1008)&gt;=1,X1008&lt;&gt;".",COUNTIF(X10:X$73,"*喪*")&gt;0),".",""),IF(X10="喪",$A1009,""),IF(AND(LEN(X10)&gt;=2,ISNUMBER(SEARCH("喪",X10))),$A1009&amp;"("&amp;SUBSTITUTE(X10,"喪","")&amp;"時"&amp;")",""))</f>
        <v/>
      </c>
      <c r="Y1009" s="65" t="str">
        <f ca="1">CONCATENATE(IF(AND(LEN(Y1008)&gt;=1,Y1008&lt;&gt;".",COUNTIF(Y10:Y$73,"*喪*")&gt;0),".",""),IF(Y10="喪",$A1009,""),IF(AND(LEN(Y10)&gt;=2,ISNUMBER(SEARCH("喪",Y10))),$A1009&amp;"("&amp;SUBSTITUTE(Y10,"喪","")&amp;"時"&amp;")",""))</f>
        <v/>
      </c>
      <c r="Z1009" s="65" t="str">
        <f ca="1">CONCATENATE(IF(AND(LEN(Z1008)&gt;=1,Z1008&lt;&gt;".",COUNTIF(Z10:Z$73,"*喪*")&gt;0),".",""),IF(Z10="喪",$A1009,""),IF(AND(LEN(Z10)&gt;=2,ISNUMBER(SEARCH("喪",Z10))),$A1009&amp;"("&amp;SUBSTITUTE(Z10,"喪","")&amp;"時"&amp;")",""))</f>
        <v/>
      </c>
      <c r="AA1009" s="65" t="str">
        <f ca="1">CONCATENATE(IF(AND(LEN(AA1008)&gt;=1,AA1008&lt;&gt;".",COUNTIF(AA10:AA$73,"*喪*")&gt;0),".",""),IF(AA10="喪",$A1009,""),IF(AND(LEN(AA10)&gt;=2,ISNUMBER(SEARCH("喪",AA10))),$A1009&amp;"("&amp;SUBSTITUTE(AA10,"喪","")&amp;"時"&amp;")",""))</f>
        <v/>
      </c>
      <c r="AB1009" s="65" t="str">
        <f ca="1">CONCATENATE(IF(AND(LEN(AB1008)&gt;=1,AB1008&lt;&gt;".",COUNTIF(AB10:AB$73,"*喪*")&gt;0),".",""),IF(AB10="喪",$A1009,""),IF(AND(LEN(AB10)&gt;=2,ISNUMBER(SEARCH("喪",AB10))),$A1009&amp;"("&amp;SUBSTITUTE(AB10,"喪","")&amp;"時"&amp;")",""))</f>
        <v/>
      </c>
      <c r="AC1009" s="65" t="str">
        <f ca="1">CONCATENATE(IF(AND(LEN(AC1008)&gt;=1,AC1008&lt;&gt;".",COUNTIF(AC10:AC$73,"*喪*")&gt;0),".",""),IF(AC10="喪",$A1009,""),IF(AND(LEN(AC10)&gt;=2,ISNUMBER(SEARCH("喪",AC10))),$A1009&amp;"("&amp;SUBSTITUTE(AC10,"喪","")&amp;"時"&amp;")",""))</f>
        <v/>
      </c>
      <c r="AD1009" s="65" t="str">
        <f ca="1">CONCATENATE(IF(AND(LEN(AD1008)&gt;=1,AD1008&lt;&gt;".",COUNTIF(AD10:AD$73,"*喪*")&gt;0),".",""),IF(AD10="喪",$A1009,""),IF(AND(LEN(AD10)&gt;=2,ISNUMBER(SEARCH("喪",AD10))),$A1009&amp;"("&amp;SUBSTITUTE(AD10,"喪","")&amp;"時"&amp;")",""))</f>
        <v/>
      </c>
      <c r="AE1009" s="65" t="str">
        <f ca="1">CONCATENATE(IF(AND(LEN(AE1008)&gt;=1,AE1008&lt;&gt;".",COUNTIF(AE10:AE$73,"*喪*")&gt;0),".",""),IF(AE10="喪",$A1009,""),IF(AND(LEN(AE10)&gt;=2,ISNUMBER(SEARCH("喪",AE10))),$A1009&amp;"("&amp;SUBSTITUTE(AE10,"喪","")&amp;"時"&amp;")",""))</f>
        <v/>
      </c>
      <c r="AF1009" s="65" t="str">
        <f ca="1">CONCATENATE(IF(AND(LEN(AF1008)&gt;=1,AF1008&lt;&gt;".",COUNTIF(AF10:AF$73,"*喪*")&gt;0),".",""),IF(AF10="喪",$A1009,""),IF(AND(LEN(AF10)&gt;=2,ISNUMBER(SEARCH("喪",AF10))),$A1009&amp;"("&amp;SUBSTITUTE(AF10,"喪","")&amp;"時"&amp;")",""))</f>
        <v/>
      </c>
      <c r="AG1009" s="65" t="str">
        <f ca="1">CONCATENATE(IF(AND(LEN(AG1008)&gt;=1,AG1008&lt;&gt;".",COUNTIF(AG10:AG$73,"*喪*")&gt;0),".",""),IF(AG10="喪",$A1009,""),IF(AND(LEN(AG10)&gt;=2,ISNUMBER(SEARCH("喪",AG10))),$A1009&amp;"("&amp;SUBSTITUTE(AG10,"喪","")&amp;"時"&amp;")",""))</f>
        <v/>
      </c>
      <c r="AH1009" s="65"/>
      <c r="AI1009" s="65"/>
      <c r="AJ1009" s="65"/>
    </row>
    <row r="1010" spans="1:36">
      <c r="A1010" s="65">
        <f t="shared" si="79"/>
        <v>10</v>
      </c>
      <c r="B1010" s="65" t="str">
        <f t="shared" si="79"/>
        <v>翁皓威</v>
      </c>
      <c r="C1010" s="65" t="str">
        <f ca="1">CONCATENATE(IF(AND(LEN(C1009)&gt;=1,C1009&lt;&gt;".",COUNTIF(C11:C$73,"*喪*")&gt;0),".",""),IF(C11="喪",$A1010,""),IF(AND(LEN(C11)&gt;=2,ISNUMBER(SEARCH("喪",C11))),$A1010&amp;"("&amp;SUBSTITUTE(C11,"喪","")&amp;"時"&amp;")",""))</f>
        <v/>
      </c>
      <c r="D1010" s="65" t="str">
        <f ca="1">CONCATENATE(IF(AND(LEN(D1009)&gt;=1,D1009&lt;&gt;".",COUNTIF(D11:D$73,"*喪*")&gt;0),".",""),IF(D11="喪",$A1010,""),IF(AND(LEN(D11)&gt;=2,ISNUMBER(SEARCH("喪",D11))),$A1010&amp;"("&amp;SUBSTITUTE(D11,"喪","")&amp;"時"&amp;")",""))</f>
        <v/>
      </c>
      <c r="E1010" s="65" t="str">
        <f ca="1">CONCATENATE(IF(AND(LEN(E1009)&gt;=1,E1009&lt;&gt;".",COUNTIF(E11:E$73,"*喪*")&gt;0),".",""),IF(E11="喪",$A1010,""),IF(AND(LEN(E11)&gt;=2,ISNUMBER(SEARCH("喪",E11))),$A1010&amp;"("&amp;SUBSTITUTE(E11,"喪","")&amp;"時"&amp;")",""))</f>
        <v/>
      </c>
      <c r="F1010" s="65" t="str">
        <f ca="1">CONCATENATE(IF(AND(LEN(F1009)&gt;=1,F1009&lt;&gt;".",COUNTIF(F11:F$73,"*喪*")&gt;0),".",""),IF(F11="喪",$A1010,""),IF(AND(LEN(F11)&gt;=2,ISNUMBER(SEARCH("喪",F11))),$A1010&amp;"("&amp;SUBSTITUTE(F11,"喪","")&amp;"時"&amp;")",""))</f>
        <v/>
      </c>
      <c r="G1010" s="65" t="str">
        <f ca="1">CONCATENATE(IF(AND(LEN(G1009)&gt;=1,G1009&lt;&gt;".",COUNTIF(G11:G$73,"*喪*")&gt;0),".",""),IF(G11="喪",$A1010,""),IF(AND(LEN(G11)&gt;=2,ISNUMBER(SEARCH("喪",G11))),$A1010&amp;"("&amp;SUBSTITUTE(G11,"喪","")&amp;"時"&amp;")",""))</f>
        <v/>
      </c>
      <c r="H1010" s="65" t="str">
        <f ca="1">CONCATENATE(IF(AND(LEN(H1009)&gt;=1,H1009&lt;&gt;".",COUNTIF(H11:H$73,"*喪*")&gt;0),".",""),IF(H11="喪",$A1010,""),IF(AND(LEN(H11)&gt;=2,ISNUMBER(SEARCH("喪",H11))),$A1010&amp;"("&amp;SUBSTITUTE(H11,"喪","")&amp;"時"&amp;")",""))</f>
        <v/>
      </c>
      <c r="I1010" s="65" t="str">
        <f ca="1">CONCATENATE(IF(AND(LEN(I1009)&gt;=1,I1009&lt;&gt;".",COUNTIF(I11:I$73,"*喪*")&gt;0),".",""),IF(I11="喪",$A1010,""),IF(AND(LEN(I11)&gt;=2,ISNUMBER(SEARCH("喪",I11))),$A1010&amp;"("&amp;SUBSTITUTE(I11,"喪","")&amp;"時"&amp;")",""))</f>
        <v/>
      </c>
      <c r="J1010" s="65" t="str">
        <f ca="1">CONCATENATE(IF(AND(LEN(J1009)&gt;=1,J1009&lt;&gt;".",COUNTIF(J11:J$73,"*喪*")&gt;0),".",""),IF(J11="喪",$A1010,""),IF(AND(LEN(J11)&gt;=2,ISNUMBER(SEARCH("喪",J11))),$A1010&amp;"("&amp;SUBSTITUTE(J11,"喪","")&amp;"時"&amp;")",""))</f>
        <v/>
      </c>
      <c r="K1010" s="65" t="str">
        <f ca="1">CONCATENATE(IF(AND(LEN(K1009)&gt;=1,K1009&lt;&gt;".",COUNTIF(K11:K$73,"*喪*")&gt;0),".",""),IF(K11="喪",$A1010,""),IF(AND(LEN(K11)&gt;=2,ISNUMBER(SEARCH("喪",K11))),$A1010&amp;"("&amp;SUBSTITUTE(K11,"喪","")&amp;"時"&amp;")",""))</f>
        <v/>
      </c>
      <c r="L1010" s="65" t="str">
        <f ca="1">CONCATENATE(IF(AND(LEN(L1009)&gt;=1,L1009&lt;&gt;".",COUNTIF(L11:L$73,"*喪*")&gt;0),".",""),IF(L11="喪",$A1010,""),IF(AND(LEN(L11)&gt;=2,ISNUMBER(SEARCH("喪",L11))),$A1010&amp;"("&amp;SUBSTITUTE(L11,"喪","")&amp;"時"&amp;")",""))</f>
        <v/>
      </c>
      <c r="M1010" s="65" t="str">
        <f ca="1">CONCATENATE(IF(AND(LEN(M1009)&gt;=1,M1009&lt;&gt;".",COUNTIF(M11:M$73,"*喪*")&gt;0),".",""),IF(M11="喪",$A1010,""),IF(AND(LEN(M11)&gt;=2,ISNUMBER(SEARCH("喪",M11))),$A1010&amp;"("&amp;SUBSTITUTE(M11,"喪","")&amp;"時"&amp;")",""))</f>
        <v/>
      </c>
      <c r="N1010" s="65" t="str">
        <f ca="1">CONCATENATE(IF(AND(LEN(N1009)&gt;=1,N1009&lt;&gt;".",COUNTIF(N11:N$73,"*喪*")&gt;0),".",""),IF(N11="喪",$A1010,""),IF(AND(LEN(N11)&gt;=2,ISNUMBER(SEARCH("喪",N11))),$A1010&amp;"("&amp;SUBSTITUTE(N11,"喪","")&amp;"時"&amp;")",""))</f>
        <v/>
      </c>
      <c r="O1010" s="65" t="str">
        <f ca="1">CONCATENATE(IF(AND(LEN(O1009)&gt;=1,O1009&lt;&gt;".",COUNTIF(O11:O$73,"*喪*")&gt;0),".",""),IF(O11="喪",$A1010,""),IF(AND(LEN(O11)&gt;=2,ISNUMBER(SEARCH("喪",O11))),$A1010&amp;"("&amp;SUBSTITUTE(O11,"喪","")&amp;"時"&amp;")",""))</f>
        <v/>
      </c>
      <c r="P1010" s="65" t="str">
        <f ca="1">CONCATENATE(IF(AND(LEN(P1009)&gt;=1,P1009&lt;&gt;".",COUNTIF(P11:P$73,"*喪*")&gt;0),".",""),IF(P11="喪",$A1010,""),IF(AND(LEN(P11)&gt;=2,ISNUMBER(SEARCH("喪",P11))),$A1010&amp;"("&amp;SUBSTITUTE(P11,"喪","")&amp;"時"&amp;")",""))</f>
        <v/>
      </c>
      <c r="Q1010" s="65" t="str">
        <f ca="1">CONCATENATE(IF(AND(LEN(Q1009)&gt;=1,Q1009&lt;&gt;".",COUNTIF(Q11:Q$73,"*喪*")&gt;0),".",""),IF(Q11="喪",$A1010,""),IF(AND(LEN(Q11)&gt;=2,ISNUMBER(SEARCH("喪",Q11))),$A1010&amp;"("&amp;SUBSTITUTE(Q11,"喪","")&amp;"時"&amp;")",""))</f>
        <v/>
      </c>
      <c r="R1010" s="65" t="str">
        <f ca="1">CONCATENATE(IF(AND(LEN(R1009)&gt;=1,R1009&lt;&gt;".",COUNTIF(R11:R$73,"*喪*")&gt;0),".",""),IF(R11="喪",$A1010,""),IF(AND(LEN(R11)&gt;=2,ISNUMBER(SEARCH("喪",R11))),$A1010&amp;"("&amp;SUBSTITUTE(R11,"喪","")&amp;"時"&amp;")",""))</f>
        <v/>
      </c>
      <c r="S1010" s="65" t="str">
        <f ca="1">CONCATENATE(IF(AND(LEN(S1009)&gt;=1,S1009&lt;&gt;".",COUNTIF(S11:S$73,"*喪*")&gt;0),".",""),IF(S11="喪",$A1010,""),IF(AND(LEN(S11)&gt;=2,ISNUMBER(SEARCH("喪",S11))),$A1010&amp;"("&amp;SUBSTITUTE(S11,"喪","")&amp;"時"&amp;")",""))</f>
        <v/>
      </c>
      <c r="T1010" s="65" t="str">
        <f ca="1">CONCATENATE(IF(AND(LEN(T1009)&gt;=1,T1009&lt;&gt;".",COUNTIF(T11:T$73,"*喪*")&gt;0),".",""),IF(T11="喪",$A1010,""),IF(AND(LEN(T11)&gt;=2,ISNUMBER(SEARCH("喪",T11))),$A1010&amp;"("&amp;SUBSTITUTE(T11,"喪","")&amp;"時"&amp;")",""))</f>
        <v/>
      </c>
      <c r="U1010" s="65" t="str">
        <f ca="1">CONCATENATE(IF(AND(LEN(U1009)&gt;=1,U1009&lt;&gt;".",COUNTIF(U11:U$73,"*喪*")&gt;0),".",""),IF(U11="喪",$A1010,""),IF(AND(LEN(U11)&gt;=2,ISNUMBER(SEARCH("喪",U11))),$A1010&amp;"("&amp;SUBSTITUTE(U11,"喪","")&amp;"時"&amp;")",""))</f>
        <v/>
      </c>
      <c r="V1010" s="65" t="str">
        <f ca="1">CONCATENATE(IF(AND(LEN(V1009)&gt;=1,V1009&lt;&gt;".",COUNTIF(V11:V$73,"*喪*")&gt;0),".",""),IF(V11="喪",$A1010,""),IF(AND(LEN(V11)&gt;=2,ISNUMBER(SEARCH("喪",V11))),$A1010&amp;"("&amp;SUBSTITUTE(V11,"喪","")&amp;"時"&amp;")",""))</f>
        <v/>
      </c>
      <c r="W1010" s="65" t="str">
        <f ca="1">CONCATENATE(IF(AND(LEN(W1009)&gt;=1,W1009&lt;&gt;".",COUNTIF(W11:W$73,"*喪*")&gt;0),".",""),IF(W11="喪",$A1010,""),IF(AND(LEN(W11)&gt;=2,ISNUMBER(SEARCH("喪",W11))),$A1010&amp;"("&amp;SUBSTITUTE(W11,"喪","")&amp;"時"&amp;")",""))</f>
        <v/>
      </c>
      <c r="X1010" s="65" t="str">
        <f ca="1">CONCATENATE(IF(AND(LEN(X1009)&gt;=1,X1009&lt;&gt;".",COUNTIF(X11:X$73,"*喪*")&gt;0),".",""),IF(X11="喪",$A1010,""),IF(AND(LEN(X11)&gt;=2,ISNUMBER(SEARCH("喪",X11))),$A1010&amp;"("&amp;SUBSTITUTE(X11,"喪","")&amp;"時"&amp;")",""))</f>
        <v/>
      </c>
      <c r="Y1010" s="65" t="str">
        <f ca="1">CONCATENATE(IF(AND(LEN(Y1009)&gt;=1,Y1009&lt;&gt;".",COUNTIF(Y11:Y$73,"*喪*")&gt;0),".",""),IF(Y11="喪",$A1010,""),IF(AND(LEN(Y11)&gt;=2,ISNUMBER(SEARCH("喪",Y11))),$A1010&amp;"("&amp;SUBSTITUTE(Y11,"喪","")&amp;"時"&amp;")",""))</f>
        <v/>
      </c>
      <c r="Z1010" s="65" t="str">
        <f ca="1">CONCATENATE(IF(AND(LEN(Z1009)&gt;=1,Z1009&lt;&gt;".",COUNTIF(Z11:Z$73,"*喪*")&gt;0),".",""),IF(Z11="喪",$A1010,""),IF(AND(LEN(Z11)&gt;=2,ISNUMBER(SEARCH("喪",Z11))),$A1010&amp;"("&amp;SUBSTITUTE(Z11,"喪","")&amp;"時"&amp;")",""))</f>
        <v/>
      </c>
      <c r="AA1010" s="65" t="str">
        <f ca="1">CONCATENATE(IF(AND(LEN(AA1009)&gt;=1,AA1009&lt;&gt;".",COUNTIF(AA11:AA$73,"*喪*")&gt;0),".",""),IF(AA11="喪",$A1010,""),IF(AND(LEN(AA11)&gt;=2,ISNUMBER(SEARCH("喪",AA11))),$A1010&amp;"("&amp;SUBSTITUTE(AA11,"喪","")&amp;"時"&amp;")",""))</f>
        <v/>
      </c>
      <c r="AB1010" s="65" t="str">
        <f ca="1">CONCATENATE(IF(AND(LEN(AB1009)&gt;=1,AB1009&lt;&gt;".",COUNTIF(AB11:AB$73,"*喪*")&gt;0),".",""),IF(AB11="喪",$A1010,""),IF(AND(LEN(AB11)&gt;=2,ISNUMBER(SEARCH("喪",AB11))),$A1010&amp;"("&amp;SUBSTITUTE(AB11,"喪","")&amp;"時"&amp;")",""))</f>
        <v/>
      </c>
      <c r="AC1010" s="65" t="str">
        <f ca="1">CONCATENATE(IF(AND(LEN(AC1009)&gt;=1,AC1009&lt;&gt;".",COUNTIF(AC11:AC$73,"*喪*")&gt;0),".",""),IF(AC11="喪",$A1010,""),IF(AND(LEN(AC11)&gt;=2,ISNUMBER(SEARCH("喪",AC11))),$A1010&amp;"("&amp;SUBSTITUTE(AC11,"喪","")&amp;"時"&amp;")",""))</f>
        <v/>
      </c>
      <c r="AD1010" s="65" t="str">
        <f ca="1">CONCATENATE(IF(AND(LEN(AD1009)&gt;=1,AD1009&lt;&gt;".",COUNTIF(AD11:AD$73,"*喪*")&gt;0),".",""),IF(AD11="喪",$A1010,""),IF(AND(LEN(AD11)&gt;=2,ISNUMBER(SEARCH("喪",AD11))),$A1010&amp;"("&amp;SUBSTITUTE(AD11,"喪","")&amp;"時"&amp;")",""))</f>
        <v/>
      </c>
      <c r="AE1010" s="65" t="str">
        <f ca="1">CONCATENATE(IF(AND(LEN(AE1009)&gt;=1,AE1009&lt;&gt;".",COUNTIF(AE11:AE$73,"*喪*")&gt;0),".",""),IF(AE11="喪",$A1010,""),IF(AND(LEN(AE11)&gt;=2,ISNUMBER(SEARCH("喪",AE11))),$A1010&amp;"("&amp;SUBSTITUTE(AE11,"喪","")&amp;"時"&amp;")",""))</f>
        <v/>
      </c>
      <c r="AF1010" s="65" t="str">
        <f ca="1">CONCATENATE(IF(AND(LEN(AF1009)&gt;=1,AF1009&lt;&gt;".",COUNTIF(AF11:AF$73,"*喪*")&gt;0),".",""),IF(AF11="喪",$A1010,""),IF(AND(LEN(AF11)&gt;=2,ISNUMBER(SEARCH("喪",AF11))),$A1010&amp;"("&amp;SUBSTITUTE(AF11,"喪","")&amp;"時"&amp;")",""))</f>
        <v/>
      </c>
      <c r="AG1010" s="65" t="str">
        <f ca="1">CONCATENATE(IF(AND(LEN(AG1009)&gt;=1,AG1009&lt;&gt;".",COUNTIF(AG11:AG$73,"*喪*")&gt;0),".",""),IF(AG11="喪",$A1010,""),IF(AND(LEN(AG11)&gt;=2,ISNUMBER(SEARCH("喪",AG11))),$A1010&amp;"("&amp;SUBSTITUTE(AG11,"喪","")&amp;"時"&amp;")",""))</f>
        <v/>
      </c>
      <c r="AH1010" s="65"/>
      <c r="AI1010" s="65"/>
      <c r="AJ1010" s="65"/>
    </row>
    <row r="1011" spans="1:36">
      <c r="A1011" s="65">
        <f t="shared" si="79"/>
        <v>11</v>
      </c>
      <c r="B1011" s="65" t="str">
        <f t="shared" si="79"/>
        <v>楊育鵬</v>
      </c>
      <c r="C1011" s="65" t="str">
        <f ca="1">CONCATENATE(IF(AND(LEN(C1010)&gt;=1,C1010&lt;&gt;".",COUNTIF(C12:C$73,"*喪*")&gt;0),".",""),IF(C12="喪",$A1011,""),IF(AND(LEN(C12)&gt;=2,ISNUMBER(SEARCH("喪",C12))),$A1011&amp;"("&amp;SUBSTITUTE(C12,"喪","")&amp;"時"&amp;")",""))</f>
        <v/>
      </c>
      <c r="D1011" s="65" t="str">
        <f ca="1">CONCATENATE(IF(AND(LEN(D1010)&gt;=1,D1010&lt;&gt;".",COUNTIF(D12:D$73,"*喪*")&gt;0),".",""),IF(D12="喪",$A1011,""),IF(AND(LEN(D12)&gt;=2,ISNUMBER(SEARCH("喪",D12))),$A1011&amp;"("&amp;SUBSTITUTE(D12,"喪","")&amp;"時"&amp;")",""))</f>
        <v/>
      </c>
      <c r="E1011" s="65" t="str">
        <f ca="1">CONCATENATE(IF(AND(LEN(E1010)&gt;=1,E1010&lt;&gt;".",COUNTIF(E12:E$73,"*喪*")&gt;0),".",""),IF(E12="喪",$A1011,""),IF(AND(LEN(E12)&gt;=2,ISNUMBER(SEARCH("喪",E12))),$A1011&amp;"("&amp;SUBSTITUTE(E12,"喪","")&amp;"時"&amp;")",""))</f>
        <v/>
      </c>
      <c r="F1011" s="65" t="str">
        <f ca="1">CONCATENATE(IF(AND(LEN(F1010)&gt;=1,F1010&lt;&gt;".",COUNTIF(F12:F$73,"*喪*")&gt;0),".",""),IF(F12="喪",$A1011,""),IF(AND(LEN(F12)&gt;=2,ISNUMBER(SEARCH("喪",F12))),$A1011&amp;"("&amp;SUBSTITUTE(F12,"喪","")&amp;"時"&amp;")",""))</f>
        <v/>
      </c>
      <c r="G1011" s="65" t="str">
        <f ca="1">CONCATENATE(IF(AND(LEN(G1010)&gt;=1,G1010&lt;&gt;".",COUNTIF(G12:G$73,"*喪*")&gt;0),".",""),IF(G12="喪",$A1011,""),IF(AND(LEN(G12)&gt;=2,ISNUMBER(SEARCH("喪",G12))),$A1011&amp;"("&amp;SUBSTITUTE(G12,"喪","")&amp;"時"&amp;")",""))</f>
        <v/>
      </c>
      <c r="H1011" s="65" t="str">
        <f ca="1">CONCATENATE(IF(AND(LEN(H1010)&gt;=1,H1010&lt;&gt;".",COUNTIF(H12:H$73,"*喪*")&gt;0),".",""),IF(H12="喪",$A1011,""),IF(AND(LEN(H12)&gt;=2,ISNUMBER(SEARCH("喪",H12))),$A1011&amp;"("&amp;SUBSTITUTE(H12,"喪","")&amp;"時"&amp;")",""))</f>
        <v/>
      </c>
      <c r="I1011" s="65" t="str">
        <f ca="1">CONCATENATE(IF(AND(LEN(I1010)&gt;=1,I1010&lt;&gt;".",COUNTIF(I12:I$73,"*喪*")&gt;0),".",""),IF(I12="喪",$A1011,""),IF(AND(LEN(I12)&gt;=2,ISNUMBER(SEARCH("喪",I12))),$A1011&amp;"("&amp;SUBSTITUTE(I12,"喪","")&amp;"時"&amp;")",""))</f>
        <v/>
      </c>
      <c r="J1011" s="65" t="str">
        <f ca="1">CONCATENATE(IF(AND(LEN(J1010)&gt;=1,J1010&lt;&gt;".",COUNTIF(J12:J$73,"*喪*")&gt;0),".",""),IF(J12="喪",$A1011,""),IF(AND(LEN(J12)&gt;=2,ISNUMBER(SEARCH("喪",J12))),$A1011&amp;"("&amp;SUBSTITUTE(J12,"喪","")&amp;"時"&amp;")",""))</f>
        <v/>
      </c>
      <c r="K1011" s="65" t="str">
        <f ca="1">CONCATENATE(IF(AND(LEN(K1010)&gt;=1,K1010&lt;&gt;".",COUNTIF(K12:K$73,"*喪*")&gt;0),".",""),IF(K12="喪",$A1011,""),IF(AND(LEN(K12)&gt;=2,ISNUMBER(SEARCH("喪",K12))),$A1011&amp;"("&amp;SUBSTITUTE(K12,"喪","")&amp;"時"&amp;")",""))</f>
        <v/>
      </c>
      <c r="L1011" s="65" t="str">
        <f ca="1">CONCATENATE(IF(AND(LEN(L1010)&gt;=1,L1010&lt;&gt;".",COUNTIF(L12:L$73,"*喪*")&gt;0),".",""),IF(L12="喪",$A1011,""),IF(AND(LEN(L12)&gt;=2,ISNUMBER(SEARCH("喪",L12))),$A1011&amp;"("&amp;SUBSTITUTE(L12,"喪","")&amp;"時"&amp;")",""))</f>
        <v/>
      </c>
      <c r="M1011" s="65" t="str">
        <f ca="1">CONCATENATE(IF(AND(LEN(M1010)&gt;=1,M1010&lt;&gt;".",COUNTIF(M12:M$73,"*喪*")&gt;0),".",""),IF(M12="喪",$A1011,""),IF(AND(LEN(M12)&gt;=2,ISNUMBER(SEARCH("喪",M12))),$A1011&amp;"("&amp;SUBSTITUTE(M12,"喪","")&amp;"時"&amp;")",""))</f>
        <v/>
      </c>
      <c r="N1011" s="65" t="str">
        <f ca="1">CONCATENATE(IF(AND(LEN(N1010)&gt;=1,N1010&lt;&gt;".",COUNTIF(N12:N$73,"*喪*")&gt;0),".",""),IF(N12="喪",$A1011,""),IF(AND(LEN(N12)&gt;=2,ISNUMBER(SEARCH("喪",N12))),$A1011&amp;"("&amp;SUBSTITUTE(N12,"喪","")&amp;"時"&amp;")",""))</f>
        <v/>
      </c>
      <c r="O1011" s="65" t="str">
        <f ca="1">CONCATENATE(IF(AND(LEN(O1010)&gt;=1,O1010&lt;&gt;".",COUNTIF(O12:O$73,"*喪*")&gt;0),".",""),IF(O12="喪",$A1011,""),IF(AND(LEN(O12)&gt;=2,ISNUMBER(SEARCH("喪",O12))),$A1011&amp;"("&amp;SUBSTITUTE(O12,"喪","")&amp;"時"&amp;")",""))</f>
        <v/>
      </c>
      <c r="P1011" s="65" t="str">
        <f ca="1">CONCATENATE(IF(AND(LEN(P1010)&gt;=1,P1010&lt;&gt;".",COUNTIF(P12:P$73,"*喪*")&gt;0),".",""),IF(P12="喪",$A1011,""),IF(AND(LEN(P12)&gt;=2,ISNUMBER(SEARCH("喪",P12))),$A1011&amp;"("&amp;SUBSTITUTE(P12,"喪","")&amp;"時"&amp;")",""))</f>
        <v/>
      </c>
      <c r="Q1011" s="65" t="str">
        <f ca="1">CONCATENATE(IF(AND(LEN(Q1010)&gt;=1,Q1010&lt;&gt;".",COUNTIF(Q12:Q$73,"*喪*")&gt;0),".",""),IF(Q12="喪",$A1011,""),IF(AND(LEN(Q12)&gt;=2,ISNUMBER(SEARCH("喪",Q12))),$A1011&amp;"("&amp;SUBSTITUTE(Q12,"喪","")&amp;"時"&amp;")",""))</f>
        <v/>
      </c>
      <c r="R1011" s="65" t="str">
        <f ca="1">CONCATENATE(IF(AND(LEN(R1010)&gt;=1,R1010&lt;&gt;".",COUNTIF(R12:R$73,"*喪*")&gt;0),".",""),IF(R12="喪",$A1011,""),IF(AND(LEN(R12)&gt;=2,ISNUMBER(SEARCH("喪",R12))),$A1011&amp;"("&amp;SUBSTITUTE(R12,"喪","")&amp;"時"&amp;")",""))</f>
        <v/>
      </c>
      <c r="S1011" s="65" t="str">
        <f ca="1">CONCATENATE(IF(AND(LEN(S1010)&gt;=1,S1010&lt;&gt;".",COUNTIF(S12:S$73,"*喪*")&gt;0),".",""),IF(S12="喪",$A1011,""),IF(AND(LEN(S12)&gt;=2,ISNUMBER(SEARCH("喪",S12))),$A1011&amp;"("&amp;SUBSTITUTE(S12,"喪","")&amp;"時"&amp;")",""))</f>
        <v/>
      </c>
      <c r="T1011" s="65" t="str">
        <f ca="1">CONCATENATE(IF(AND(LEN(T1010)&gt;=1,T1010&lt;&gt;".",COUNTIF(T12:T$73,"*喪*")&gt;0),".",""),IF(T12="喪",$A1011,""),IF(AND(LEN(T12)&gt;=2,ISNUMBER(SEARCH("喪",T12))),$A1011&amp;"("&amp;SUBSTITUTE(T12,"喪","")&amp;"時"&amp;")",""))</f>
        <v/>
      </c>
      <c r="U1011" s="65" t="str">
        <f ca="1">CONCATENATE(IF(AND(LEN(U1010)&gt;=1,U1010&lt;&gt;".",COUNTIF(U12:U$73,"*喪*")&gt;0),".",""),IF(U12="喪",$A1011,""),IF(AND(LEN(U12)&gt;=2,ISNUMBER(SEARCH("喪",U12))),$A1011&amp;"("&amp;SUBSTITUTE(U12,"喪","")&amp;"時"&amp;")",""))</f>
        <v/>
      </c>
      <c r="V1011" s="65" t="str">
        <f ca="1">CONCATENATE(IF(AND(LEN(V1010)&gt;=1,V1010&lt;&gt;".",COUNTIF(V12:V$73,"*喪*")&gt;0),".",""),IF(V12="喪",$A1011,""),IF(AND(LEN(V12)&gt;=2,ISNUMBER(SEARCH("喪",V12))),$A1011&amp;"("&amp;SUBSTITUTE(V12,"喪","")&amp;"時"&amp;")",""))</f>
        <v/>
      </c>
      <c r="W1011" s="65" t="str">
        <f ca="1">CONCATENATE(IF(AND(LEN(W1010)&gt;=1,W1010&lt;&gt;".",COUNTIF(W12:W$73,"*喪*")&gt;0),".",""),IF(W12="喪",$A1011,""),IF(AND(LEN(W12)&gt;=2,ISNUMBER(SEARCH("喪",W12))),$A1011&amp;"("&amp;SUBSTITUTE(W12,"喪","")&amp;"時"&amp;")",""))</f>
        <v/>
      </c>
      <c r="X1011" s="65" t="str">
        <f ca="1">CONCATENATE(IF(AND(LEN(X1010)&gt;=1,X1010&lt;&gt;".",COUNTIF(X12:X$73,"*喪*")&gt;0),".",""),IF(X12="喪",$A1011,""),IF(AND(LEN(X12)&gt;=2,ISNUMBER(SEARCH("喪",X12))),$A1011&amp;"("&amp;SUBSTITUTE(X12,"喪","")&amp;"時"&amp;")",""))</f>
        <v/>
      </c>
      <c r="Y1011" s="65" t="str">
        <f ca="1">CONCATENATE(IF(AND(LEN(Y1010)&gt;=1,Y1010&lt;&gt;".",COUNTIF(Y12:Y$73,"*喪*")&gt;0),".",""),IF(Y12="喪",$A1011,""),IF(AND(LEN(Y12)&gt;=2,ISNUMBER(SEARCH("喪",Y12))),$A1011&amp;"("&amp;SUBSTITUTE(Y12,"喪","")&amp;"時"&amp;")",""))</f>
        <v/>
      </c>
      <c r="Z1011" s="65" t="str">
        <f ca="1">CONCATENATE(IF(AND(LEN(Z1010)&gt;=1,Z1010&lt;&gt;".",COUNTIF(Z12:Z$73,"*喪*")&gt;0),".",""),IF(Z12="喪",$A1011,""),IF(AND(LEN(Z12)&gt;=2,ISNUMBER(SEARCH("喪",Z12))),$A1011&amp;"("&amp;SUBSTITUTE(Z12,"喪","")&amp;"時"&amp;")",""))</f>
        <v/>
      </c>
      <c r="AA1011" s="65" t="str">
        <f ca="1">CONCATENATE(IF(AND(LEN(AA1010)&gt;=1,AA1010&lt;&gt;".",COUNTIF(AA12:AA$73,"*喪*")&gt;0),".",""),IF(AA12="喪",$A1011,""),IF(AND(LEN(AA12)&gt;=2,ISNUMBER(SEARCH("喪",AA12))),$A1011&amp;"("&amp;SUBSTITUTE(AA12,"喪","")&amp;"時"&amp;")",""))</f>
        <v/>
      </c>
      <c r="AB1011" s="65" t="str">
        <f ca="1">CONCATENATE(IF(AND(LEN(AB1010)&gt;=1,AB1010&lt;&gt;".",COUNTIF(AB12:AB$73,"*喪*")&gt;0),".",""),IF(AB12="喪",$A1011,""),IF(AND(LEN(AB12)&gt;=2,ISNUMBER(SEARCH("喪",AB12))),$A1011&amp;"("&amp;SUBSTITUTE(AB12,"喪","")&amp;"時"&amp;")",""))</f>
        <v/>
      </c>
      <c r="AC1011" s="65" t="str">
        <f ca="1">CONCATENATE(IF(AND(LEN(AC1010)&gt;=1,AC1010&lt;&gt;".",COUNTIF(AC12:AC$73,"*喪*")&gt;0),".",""),IF(AC12="喪",$A1011,""),IF(AND(LEN(AC12)&gt;=2,ISNUMBER(SEARCH("喪",AC12))),$A1011&amp;"("&amp;SUBSTITUTE(AC12,"喪","")&amp;"時"&amp;")",""))</f>
        <v/>
      </c>
      <c r="AD1011" s="65" t="str">
        <f ca="1">CONCATENATE(IF(AND(LEN(AD1010)&gt;=1,AD1010&lt;&gt;".",COUNTIF(AD12:AD$73,"*喪*")&gt;0),".",""),IF(AD12="喪",$A1011,""),IF(AND(LEN(AD12)&gt;=2,ISNUMBER(SEARCH("喪",AD12))),$A1011&amp;"("&amp;SUBSTITUTE(AD12,"喪","")&amp;"時"&amp;")",""))</f>
        <v/>
      </c>
      <c r="AE1011" s="65" t="str">
        <f ca="1">CONCATENATE(IF(AND(LEN(AE1010)&gt;=1,AE1010&lt;&gt;".",COUNTIF(AE12:AE$73,"*喪*")&gt;0),".",""),IF(AE12="喪",$A1011,""),IF(AND(LEN(AE12)&gt;=2,ISNUMBER(SEARCH("喪",AE12))),$A1011&amp;"("&amp;SUBSTITUTE(AE12,"喪","")&amp;"時"&amp;")",""))</f>
        <v/>
      </c>
      <c r="AF1011" s="65" t="str">
        <f ca="1">CONCATENATE(IF(AND(LEN(AF1010)&gt;=1,AF1010&lt;&gt;".",COUNTIF(AF12:AF$73,"*喪*")&gt;0),".",""),IF(AF12="喪",$A1011,""),IF(AND(LEN(AF12)&gt;=2,ISNUMBER(SEARCH("喪",AF12))),$A1011&amp;"("&amp;SUBSTITUTE(AF12,"喪","")&amp;"時"&amp;")",""))</f>
        <v/>
      </c>
      <c r="AG1011" s="65" t="str">
        <f ca="1">CONCATENATE(IF(AND(LEN(AG1010)&gt;=1,AG1010&lt;&gt;".",COUNTIF(AG12:AG$73,"*喪*")&gt;0),".",""),IF(AG12="喪",$A1011,""),IF(AND(LEN(AG12)&gt;=2,ISNUMBER(SEARCH("喪",AG12))),$A1011&amp;"("&amp;SUBSTITUTE(AG12,"喪","")&amp;"時"&amp;")",""))</f>
        <v/>
      </c>
      <c r="AH1011" s="65"/>
      <c r="AI1011" s="65"/>
      <c r="AJ1011" s="65"/>
    </row>
    <row r="1012" spans="1:36">
      <c r="A1012" s="65">
        <f t="shared" si="79"/>
        <v>12</v>
      </c>
      <c r="B1012" s="65" t="str">
        <f t="shared" si="79"/>
        <v>張德富</v>
      </c>
      <c r="C1012" s="65" t="str">
        <f ca="1">CONCATENATE(IF(AND(LEN(C1011)&gt;=1,C1011&lt;&gt;".",COUNTIF(C13:C$73,"*喪*")&gt;0),".",""),IF(C13="喪",$A1012,""),IF(AND(LEN(C13)&gt;=2,ISNUMBER(SEARCH("喪",C13))),$A1012&amp;"("&amp;SUBSTITUTE(C13,"喪","")&amp;"時"&amp;")",""))</f>
        <v/>
      </c>
      <c r="D1012" s="65" t="str">
        <f ca="1">CONCATENATE(IF(AND(LEN(D1011)&gt;=1,D1011&lt;&gt;".",COUNTIF(D13:D$73,"*喪*")&gt;0),".",""),IF(D13="喪",$A1012,""),IF(AND(LEN(D13)&gt;=2,ISNUMBER(SEARCH("喪",D13))),$A1012&amp;"("&amp;SUBSTITUTE(D13,"喪","")&amp;"時"&amp;")",""))</f>
        <v/>
      </c>
      <c r="E1012" s="65" t="str">
        <f ca="1">CONCATENATE(IF(AND(LEN(E1011)&gt;=1,E1011&lt;&gt;".",COUNTIF(E13:E$73,"*喪*")&gt;0),".",""),IF(E13="喪",$A1012,""),IF(AND(LEN(E13)&gt;=2,ISNUMBER(SEARCH("喪",E13))),$A1012&amp;"("&amp;SUBSTITUTE(E13,"喪","")&amp;"時"&amp;")",""))</f>
        <v/>
      </c>
      <c r="F1012" s="65" t="str">
        <f ca="1">CONCATENATE(IF(AND(LEN(F1011)&gt;=1,F1011&lt;&gt;".",COUNTIF(F13:F$73,"*喪*")&gt;0),".",""),IF(F13="喪",$A1012,""),IF(AND(LEN(F13)&gt;=2,ISNUMBER(SEARCH("喪",F13))),$A1012&amp;"("&amp;SUBSTITUTE(F13,"喪","")&amp;"時"&amp;")",""))</f>
        <v/>
      </c>
      <c r="G1012" s="65" t="str">
        <f ca="1">CONCATENATE(IF(AND(LEN(G1011)&gt;=1,G1011&lt;&gt;".",COUNTIF(G13:G$73,"*喪*")&gt;0),".",""),IF(G13="喪",$A1012,""),IF(AND(LEN(G13)&gt;=2,ISNUMBER(SEARCH("喪",G13))),$A1012&amp;"("&amp;SUBSTITUTE(G13,"喪","")&amp;"時"&amp;")",""))</f>
        <v/>
      </c>
      <c r="H1012" s="65" t="str">
        <f ca="1">CONCATENATE(IF(AND(LEN(H1011)&gt;=1,H1011&lt;&gt;".",COUNTIF(H13:H$73,"*喪*")&gt;0),".",""),IF(H13="喪",$A1012,""),IF(AND(LEN(H13)&gt;=2,ISNUMBER(SEARCH("喪",H13))),$A1012&amp;"("&amp;SUBSTITUTE(H13,"喪","")&amp;"時"&amp;")",""))</f>
        <v/>
      </c>
      <c r="I1012" s="65" t="str">
        <f ca="1">CONCATENATE(IF(AND(LEN(I1011)&gt;=1,I1011&lt;&gt;".",COUNTIF(I13:I$73,"*喪*")&gt;0),".",""),IF(I13="喪",$A1012,""),IF(AND(LEN(I13)&gt;=2,ISNUMBER(SEARCH("喪",I13))),$A1012&amp;"("&amp;SUBSTITUTE(I13,"喪","")&amp;"時"&amp;")",""))</f>
        <v/>
      </c>
      <c r="J1012" s="65" t="str">
        <f ca="1">CONCATENATE(IF(AND(LEN(J1011)&gt;=1,J1011&lt;&gt;".",COUNTIF(J13:J$73,"*喪*")&gt;0),".",""),IF(J13="喪",$A1012,""),IF(AND(LEN(J13)&gt;=2,ISNUMBER(SEARCH("喪",J13))),$A1012&amp;"("&amp;SUBSTITUTE(J13,"喪","")&amp;"時"&amp;")",""))</f>
        <v/>
      </c>
      <c r="K1012" s="65" t="str">
        <f ca="1">CONCATENATE(IF(AND(LEN(K1011)&gt;=1,K1011&lt;&gt;".",COUNTIF(K13:K$73,"*喪*")&gt;0),".",""),IF(K13="喪",$A1012,""),IF(AND(LEN(K13)&gt;=2,ISNUMBER(SEARCH("喪",K13))),$A1012&amp;"("&amp;SUBSTITUTE(K13,"喪","")&amp;"時"&amp;")",""))</f>
        <v/>
      </c>
      <c r="L1012" s="65" t="str">
        <f ca="1">CONCATENATE(IF(AND(LEN(L1011)&gt;=1,L1011&lt;&gt;".",COUNTIF(L13:L$73,"*喪*")&gt;0),".",""),IF(L13="喪",$A1012,""),IF(AND(LEN(L13)&gt;=2,ISNUMBER(SEARCH("喪",L13))),$A1012&amp;"("&amp;SUBSTITUTE(L13,"喪","")&amp;"時"&amp;")",""))</f>
        <v/>
      </c>
      <c r="M1012" s="65" t="str">
        <f ca="1">CONCATENATE(IF(AND(LEN(M1011)&gt;=1,M1011&lt;&gt;".",COUNTIF(M13:M$73,"*喪*")&gt;0),".",""),IF(M13="喪",$A1012,""),IF(AND(LEN(M13)&gt;=2,ISNUMBER(SEARCH("喪",M13))),$A1012&amp;"("&amp;SUBSTITUTE(M13,"喪","")&amp;"時"&amp;")",""))</f>
        <v/>
      </c>
      <c r="N1012" s="65" t="str">
        <f ca="1">CONCATENATE(IF(AND(LEN(N1011)&gt;=1,N1011&lt;&gt;".",COUNTIF(N13:N$73,"*喪*")&gt;0),".",""),IF(N13="喪",$A1012,""),IF(AND(LEN(N13)&gt;=2,ISNUMBER(SEARCH("喪",N13))),$A1012&amp;"("&amp;SUBSTITUTE(N13,"喪","")&amp;"時"&amp;")",""))</f>
        <v/>
      </c>
      <c r="O1012" s="65" t="str">
        <f ca="1">CONCATENATE(IF(AND(LEN(O1011)&gt;=1,O1011&lt;&gt;".",COUNTIF(O13:O$73,"*喪*")&gt;0),".",""),IF(O13="喪",$A1012,""),IF(AND(LEN(O13)&gt;=2,ISNUMBER(SEARCH("喪",O13))),$A1012&amp;"("&amp;SUBSTITUTE(O13,"喪","")&amp;"時"&amp;")",""))</f>
        <v/>
      </c>
      <c r="P1012" s="65" t="str">
        <f ca="1">CONCATENATE(IF(AND(LEN(P1011)&gt;=1,P1011&lt;&gt;".",COUNTIF(P13:P$73,"*喪*")&gt;0),".",""),IF(P13="喪",$A1012,""),IF(AND(LEN(P13)&gt;=2,ISNUMBER(SEARCH("喪",P13))),$A1012&amp;"("&amp;SUBSTITUTE(P13,"喪","")&amp;"時"&amp;")",""))</f>
        <v/>
      </c>
      <c r="Q1012" s="65" t="str">
        <f ca="1">CONCATENATE(IF(AND(LEN(Q1011)&gt;=1,Q1011&lt;&gt;".",COUNTIF(Q13:Q$73,"*喪*")&gt;0),".",""),IF(Q13="喪",$A1012,""),IF(AND(LEN(Q13)&gt;=2,ISNUMBER(SEARCH("喪",Q13))),$A1012&amp;"("&amp;SUBSTITUTE(Q13,"喪","")&amp;"時"&amp;")",""))</f>
        <v/>
      </c>
      <c r="R1012" s="65" t="str">
        <f ca="1">CONCATENATE(IF(AND(LEN(R1011)&gt;=1,R1011&lt;&gt;".",COUNTIF(R13:R$73,"*喪*")&gt;0),".",""),IF(R13="喪",$A1012,""),IF(AND(LEN(R13)&gt;=2,ISNUMBER(SEARCH("喪",R13))),$A1012&amp;"("&amp;SUBSTITUTE(R13,"喪","")&amp;"時"&amp;")",""))</f>
        <v/>
      </c>
      <c r="S1012" s="65" t="str">
        <f ca="1">CONCATENATE(IF(AND(LEN(S1011)&gt;=1,S1011&lt;&gt;".",COUNTIF(S13:S$73,"*喪*")&gt;0),".",""),IF(S13="喪",$A1012,""),IF(AND(LEN(S13)&gt;=2,ISNUMBER(SEARCH("喪",S13))),$A1012&amp;"("&amp;SUBSTITUTE(S13,"喪","")&amp;"時"&amp;")",""))</f>
        <v/>
      </c>
      <c r="T1012" s="65" t="str">
        <f ca="1">CONCATENATE(IF(AND(LEN(T1011)&gt;=1,T1011&lt;&gt;".",COUNTIF(T13:T$73,"*喪*")&gt;0),".",""),IF(T13="喪",$A1012,""),IF(AND(LEN(T13)&gt;=2,ISNUMBER(SEARCH("喪",T13))),$A1012&amp;"("&amp;SUBSTITUTE(T13,"喪","")&amp;"時"&amp;")",""))</f>
        <v/>
      </c>
      <c r="U1012" s="65" t="str">
        <f ca="1">CONCATENATE(IF(AND(LEN(U1011)&gt;=1,U1011&lt;&gt;".",COUNTIF(U13:U$73,"*喪*")&gt;0),".",""),IF(U13="喪",$A1012,""),IF(AND(LEN(U13)&gt;=2,ISNUMBER(SEARCH("喪",U13))),$A1012&amp;"("&amp;SUBSTITUTE(U13,"喪","")&amp;"時"&amp;")",""))</f>
        <v/>
      </c>
      <c r="V1012" s="65" t="str">
        <f ca="1">CONCATENATE(IF(AND(LEN(V1011)&gt;=1,V1011&lt;&gt;".",COUNTIF(V13:V$73,"*喪*")&gt;0),".",""),IF(V13="喪",$A1012,""),IF(AND(LEN(V13)&gt;=2,ISNUMBER(SEARCH("喪",V13))),$A1012&amp;"("&amp;SUBSTITUTE(V13,"喪","")&amp;"時"&amp;")",""))</f>
        <v/>
      </c>
      <c r="W1012" s="65" t="str">
        <f ca="1">CONCATENATE(IF(AND(LEN(W1011)&gt;=1,W1011&lt;&gt;".",COUNTIF(W13:W$73,"*喪*")&gt;0),".",""),IF(W13="喪",$A1012,""),IF(AND(LEN(W13)&gt;=2,ISNUMBER(SEARCH("喪",W13))),$A1012&amp;"("&amp;SUBSTITUTE(W13,"喪","")&amp;"時"&amp;")",""))</f>
        <v/>
      </c>
      <c r="X1012" s="65" t="str">
        <f ca="1">CONCATENATE(IF(AND(LEN(X1011)&gt;=1,X1011&lt;&gt;".",COUNTIF(X13:X$73,"*喪*")&gt;0),".",""),IF(X13="喪",$A1012,""),IF(AND(LEN(X13)&gt;=2,ISNUMBER(SEARCH("喪",X13))),$A1012&amp;"("&amp;SUBSTITUTE(X13,"喪","")&amp;"時"&amp;")",""))</f>
        <v/>
      </c>
      <c r="Y1012" s="65" t="str">
        <f ca="1">CONCATENATE(IF(AND(LEN(Y1011)&gt;=1,Y1011&lt;&gt;".",COUNTIF(Y13:Y$73,"*喪*")&gt;0),".",""),IF(Y13="喪",$A1012,""),IF(AND(LEN(Y13)&gt;=2,ISNUMBER(SEARCH("喪",Y13))),$A1012&amp;"("&amp;SUBSTITUTE(Y13,"喪","")&amp;"時"&amp;")",""))</f>
        <v/>
      </c>
      <c r="Z1012" s="65" t="str">
        <f ca="1">CONCATENATE(IF(AND(LEN(Z1011)&gt;=1,Z1011&lt;&gt;".",COUNTIF(Z13:Z$73,"*喪*")&gt;0),".",""),IF(Z13="喪",$A1012,""),IF(AND(LEN(Z13)&gt;=2,ISNUMBER(SEARCH("喪",Z13))),$A1012&amp;"("&amp;SUBSTITUTE(Z13,"喪","")&amp;"時"&amp;")",""))</f>
        <v/>
      </c>
      <c r="AA1012" s="65" t="str">
        <f ca="1">CONCATENATE(IF(AND(LEN(AA1011)&gt;=1,AA1011&lt;&gt;".",COUNTIF(AA13:AA$73,"*喪*")&gt;0),".",""),IF(AA13="喪",$A1012,""),IF(AND(LEN(AA13)&gt;=2,ISNUMBER(SEARCH("喪",AA13))),$A1012&amp;"("&amp;SUBSTITUTE(AA13,"喪","")&amp;"時"&amp;")",""))</f>
        <v/>
      </c>
      <c r="AB1012" s="65" t="str">
        <f ca="1">CONCATENATE(IF(AND(LEN(AB1011)&gt;=1,AB1011&lt;&gt;".",COUNTIF(AB13:AB$73,"*喪*")&gt;0),".",""),IF(AB13="喪",$A1012,""),IF(AND(LEN(AB13)&gt;=2,ISNUMBER(SEARCH("喪",AB13))),$A1012&amp;"("&amp;SUBSTITUTE(AB13,"喪","")&amp;"時"&amp;")",""))</f>
        <v/>
      </c>
      <c r="AC1012" s="65" t="str">
        <f ca="1">CONCATENATE(IF(AND(LEN(AC1011)&gt;=1,AC1011&lt;&gt;".",COUNTIF(AC13:AC$73,"*喪*")&gt;0),".",""),IF(AC13="喪",$A1012,""),IF(AND(LEN(AC13)&gt;=2,ISNUMBER(SEARCH("喪",AC13))),$A1012&amp;"("&amp;SUBSTITUTE(AC13,"喪","")&amp;"時"&amp;")",""))</f>
        <v/>
      </c>
      <c r="AD1012" s="65" t="str">
        <f ca="1">CONCATENATE(IF(AND(LEN(AD1011)&gt;=1,AD1011&lt;&gt;".",COUNTIF(AD13:AD$73,"*喪*")&gt;0),".",""),IF(AD13="喪",$A1012,""),IF(AND(LEN(AD13)&gt;=2,ISNUMBER(SEARCH("喪",AD13))),$A1012&amp;"("&amp;SUBSTITUTE(AD13,"喪","")&amp;"時"&amp;")",""))</f>
        <v/>
      </c>
      <c r="AE1012" s="65" t="str">
        <f ca="1">CONCATENATE(IF(AND(LEN(AE1011)&gt;=1,AE1011&lt;&gt;".",COUNTIF(AE13:AE$73,"*喪*")&gt;0),".",""),IF(AE13="喪",$A1012,""),IF(AND(LEN(AE13)&gt;=2,ISNUMBER(SEARCH("喪",AE13))),$A1012&amp;"("&amp;SUBSTITUTE(AE13,"喪","")&amp;"時"&amp;")",""))</f>
        <v/>
      </c>
      <c r="AF1012" s="65" t="str">
        <f ca="1">CONCATENATE(IF(AND(LEN(AF1011)&gt;=1,AF1011&lt;&gt;".",COUNTIF(AF13:AF$73,"*喪*")&gt;0),".",""),IF(AF13="喪",$A1012,""),IF(AND(LEN(AF13)&gt;=2,ISNUMBER(SEARCH("喪",AF13))),$A1012&amp;"("&amp;SUBSTITUTE(AF13,"喪","")&amp;"時"&amp;")",""))</f>
        <v/>
      </c>
      <c r="AG1012" s="65" t="str">
        <f ca="1">CONCATENATE(IF(AND(LEN(AG1011)&gt;=1,AG1011&lt;&gt;".",COUNTIF(AG13:AG$73,"*喪*")&gt;0),".",""),IF(AG13="喪",$A1012,""),IF(AND(LEN(AG13)&gt;=2,ISNUMBER(SEARCH("喪",AG13))),$A1012&amp;"("&amp;SUBSTITUTE(AG13,"喪","")&amp;"時"&amp;")",""))</f>
        <v/>
      </c>
      <c r="AH1012" s="65"/>
      <c r="AI1012" s="65"/>
      <c r="AJ1012" s="65"/>
    </row>
    <row r="1013" spans="1:36">
      <c r="A1013" s="65">
        <f t="shared" si="79"/>
        <v>13</v>
      </c>
      <c r="B1013" s="65" t="str">
        <f t="shared" si="79"/>
        <v>柯俊亦</v>
      </c>
      <c r="C1013" s="65" t="str">
        <f ca="1">CONCATENATE(IF(AND(LEN(C1012)&gt;=1,C1012&lt;&gt;".",COUNTIF(C14:C$73,"*喪*")&gt;0),".",""),IF(C14="喪",$A1013,""),IF(AND(LEN(C14)&gt;=2,ISNUMBER(SEARCH("喪",C14))),$A1013&amp;"("&amp;SUBSTITUTE(C14,"喪","")&amp;"時"&amp;")",""))</f>
        <v/>
      </c>
      <c r="D1013" s="65" t="str">
        <f ca="1">CONCATENATE(IF(AND(LEN(D1012)&gt;=1,D1012&lt;&gt;".",COUNTIF(D14:D$73,"*喪*")&gt;0),".",""),IF(D14="喪",$A1013,""),IF(AND(LEN(D14)&gt;=2,ISNUMBER(SEARCH("喪",D14))),$A1013&amp;"("&amp;SUBSTITUTE(D14,"喪","")&amp;"時"&amp;")",""))</f>
        <v/>
      </c>
      <c r="E1013" s="65" t="str">
        <f ca="1">CONCATENATE(IF(AND(LEN(E1012)&gt;=1,E1012&lt;&gt;".",COUNTIF(E14:E$73,"*喪*")&gt;0),".",""),IF(E14="喪",$A1013,""),IF(AND(LEN(E14)&gt;=2,ISNUMBER(SEARCH("喪",E14))),$A1013&amp;"("&amp;SUBSTITUTE(E14,"喪","")&amp;"時"&amp;")",""))</f>
        <v/>
      </c>
      <c r="F1013" s="65" t="str">
        <f ca="1">CONCATENATE(IF(AND(LEN(F1012)&gt;=1,F1012&lt;&gt;".",COUNTIF(F14:F$73,"*喪*")&gt;0),".",""),IF(F14="喪",$A1013,""),IF(AND(LEN(F14)&gt;=2,ISNUMBER(SEARCH("喪",F14))),$A1013&amp;"("&amp;SUBSTITUTE(F14,"喪","")&amp;"時"&amp;")",""))</f>
        <v/>
      </c>
      <c r="G1013" s="65" t="str">
        <f ca="1">CONCATENATE(IF(AND(LEN(G1012)&gt;=1,G1012&lt;&gt;".",COUNTIF(G14:G$73,"*喪*")&gt;0),".",""),IF(G14="喪",$A1013,""),IF(AND(LEN(G14)&gt;=2,ISNUMBER(SEARCH("喪",G14))),$A1013&amp;"("&amp;SUBSTITUTE(G14,"喪","")&amp;"時"&amp;")",""))</f>
        <v/>
      </c>
      <c r="H1013" s="65" t="str">
        <f ca="1">CONCATENATE(IF(AND(LEN(H1012)&gt;=1,H1012&lt;&gt;".",COUNTIF(H14:H$73,"*喪*")&gt;0),".",""),IF(H14="喪",$A1013,""),IF(AND(LEN(H14)&gt;=2,ISNUMBER(SEARCH("喪",H14))),$A1013&amp;"("&amp;SUBSTITUTE(H14,"喪","")&amp;"時"&amp;")",""))</f>
        <v/>
      </c>
      <c r="I1013" s="65" t="str">
        <f ca="1">CONCATENATE(IF(AND(LEN(I1012)&gt;=1,I1012&lt;&gt;".",COUNTIF(I14:I$73,"*喪*")&gt;0),".",""),IF(I14="喪",$A1013,""),IF(AND(LEN(I14)&gt;=2,ISNUMBER(SEARCH("喪",I14))),$A1013&amp;"("&amp;SUBSTITUTE(I14,"喪","")&amp;"時"&amp;")",""))</f>
        <v/>
      </c>
      <c r="J1013" s="65" t="str">
        <f ca="1">CONCATENATE(IF(AND(LEN(J1012)&gt;=1,J1012&lt;&gt;".",COUNTIF(J14:J$73,"*喪*")&gt;0),".",""),IF(J14="喪",$A1013,""),IF(AND(LEN(J14)&gt;=2,ISNUMBER(SEARCH("喪",J14))),$A1013&amp;"("&amp;SUBSTITUTE(J14,"喪","")&amp;"時"&amp;")",""))</f>
        <v/>
      </c>
      <c r="K1013" s="65" t="str">
        <f ca="1">CONCATENATE(IF(AND(LEN(K1012)&gt;=1,K1012&lt;&gt;".",COUNTIF(K14:K$73,"*喪*")&gt;0),".",""),IF(K14="喪",$A1013,""),IF(AND(LEN(K14)&gt;=2,ISNUMBER(SEARCH("喪",K14))),$A1013&amp;"("&amp;SUBSTITUTE(K14,"喪","")&amp;"時"&amp;")",""))</f>
        <v/>
      </c>
      <c r="L1013" s="65" t="str">
        <f ca="1">CONCATENATE(IF(AND(LEN(L1012)&gt;=1,L1012&lt;&gt;".",COUNTIF(L14:L$73,"*喪*")&gt;0),".",""),IF(L14="喪",$A1013,""),IF(AND(LEN(L14)&gt;=2,ISNUMBER(SEARCH("喪",L14))),$A1013&amp;"("&amp;SUBSTITUTE(L14,"喪","")&amp;"時"&amp;")",""))</f>
        <v/>
      </c>
      <c r="M1013" s="65" t="str">
        <f ca="1">CONCATENATE(IF(AND(LEN(M1012)&gt;=1,M1012&lt;&gt;".",COUNTIF(M14:M$73,"*喪*")&gt;0),".",""),IF(M14="喪",$A1013,""),IF(AND(LEN(M14)&gt;=2,ISNUMBER(SEARCH("喪",M14))),$A1013&amp;"("&amp;SUBSTITUTE(M14,"喪","")&amp;"時"&amp;")",""))</f>
        <v/>
      </c>
      <c r="N1013" s="65" t="str">
        <f ca="1">CONCATENATE(IF(AND(LEN(N1012)&gt;=1,N1012&lt;&gt;".",COUNTIF(N14:N$73,"*喪*")&gt;0),".",""),IF(N14="喪",$A1013,""),IF(AND(LEN(N14)&gt;=2,ISNUMBER(SEARCH("喪",N14))),$A1013&amp;"("&amp;SUBSTITUTE(N14,"喪","")&amp;"時"&amp;")",""))</f>
        <v/>
      </c>
      <c r="O1013" s="65" t="str">
        <f ca="1">CONCATENATE(IF(AND(LEN(O1012)&gt;=1,O1012&lt;&gt;".",COUNTIF(O14:O$73,"*喪*")&gt;0),".",""),IF(O14="喪",$A1013,""),IF(AND(LEN(O14)&gt;=2,ISNUMBER(SEARCH("喪",O14))),$A1013&amp;"("&amp;SUBSTITUTE(O14,"喪","")&amp;"時"&amp;")",""))</f>
        <v/>
      </c>
      <c r="P1013" s="65" t="str">
        <f ca="1">CONCATENATE(IF(AND(LEN(P1012)&gt;=1,P1012&lt;&gt;".",COUNTIF(P14:P$73,"*喪*")&gt;0),".",""),IF(P14="喪",$A1013,""),IF(AND(LEN(P14)&gt;=2,ISNUMBER(SEARCH("喪",P14))),$A1013&amp;"("&amp;SUBSTITUTE(P14,"喪","")&amp;"時"&amp;")",""))</f>
        <v/>
      </c>
      <c r="Q1013" s="65" t="str">
        <f ca="1">CONCATENATE(IF(AND(LEN(Q1012)&gt;=1,Q1012&lt;&gt;".",COUNTIF(Q14:Q$73,"*喪*")&gt;0),".",""),IF(Q14="喪",$A1013,""),IF(AND(LEN(Q14)&gt;=2,ISNUMBER(SEARCH("喪",Q14))),$A1013&amp;"("&amp;SUBSTITUTE(Q14,"喪","")&amp;"時"&amp;")",""))</f>
        <v/>
      </c>
      <c r="R1013" s="65" t="str">
        <f ca="1">CONCATENATE(IF(AND(LEN(R1012)&gt;=1,R1012&lt;&gt;".",COUNTIF(R14:R$73,"*喪*")&gt;0),".",""),IF(R14="喪",$A1013,""),IF(AND(LEN(R14)&gt;=2,ISNUMBER(SEARCH("喪",R14))),$A1013&amp;"("&amp;SUBSTITUTE(R14,"喪","")&amp;"時"&amp;")",""))</f>
        <v/>
      </c>
      <c r="S1013" s="65" t="str">
        <f ca="1">CONCATENATE(IF(AND(LEN(S1012)&gt;=1,S1012&lt;&gt;".",COUNTIF(S14:S$73,"*喪*")&gt;0),".",""),IF(S14="喪",$A1013,""),IF(AND(LEN(S14)&gt;=2,ISNUMBER(SEARCH("喪",S14))),$A1013&amp;"("&amp;SUBSTITUTE(S14,"喪","")&amp;"時"&amp;")",""))</f>
        <v/>
      </c>
      <c r="T1013" s="65" t="str">
        <f ca="1">CONCATENATE(IF(AND(LEN(T1012)&gt;=1,T1012&lt;&gt;".",COUNTIF(T14:T$73,"*喪*")&gt;0),".",""),IF(T14="喪",$A1013,""),IF(AND(LEN(T14)&gt;=2,ISNUMBER(SEARCH("喪",T14))),$A1013&amp;"("&amp;SUBSTITUTE(T14,"喪","")&amp;"時"&amp;")",""))</f>
        <v/>
      </c>
      <c r="U1013" s="65" t="str">
        <f ca="1">CONCATENATE(IF(AND(LEN(U1012)&gt;=1,U1012&lt;&gt;".",COUNTIF(U14:U$73,"*喪*")&gt;0),".",""),IF(U14="喪",$A1013,""),IF(AND(LEN(U14)&gt;=2,ISNUMBER(SEARCH("喪",U14))),$A1013&amp;"("&amp;SUBSTITUTE(U14,"喪","")&amp;"時"&amp;")",""))</f>
        <v/>
      </c>
      <c r="V1013" s="65" t="str">
        <f ca="1">CONCATENATE(IF(AND(LEN(V1012)&gt;=1,V1012&lt;&gt;".",COUNTIF(V14:V$73,"*喪*")&gt;0),".",""),IF(V14="喪",$A1013,""),IF(AND(LEN(V14)&gt;=2,ISNUMBER(SEARCH("喪",V14))),$A1013&amp;"("&amp;SUBSTITUTE(V14,"喪","")&amp;"時"&amp;")",""))</f>
        <v/>
      </c>
      <c r="W1013" s="65" t="str">
        <f ca="1">CONCATENATE(IF(AND(LEN(W1012)&gt;=1,W1012&lt;&gt;".",COUNTIF(W14:W$73,"*喪*")&gt;0),".",""),IF(W14="喪",$A1013,""),IF(AND(LEN(W14)&gt;=2,ISNUMBER(SEARCH("喪",W14))),$A1013&amp;"("&amp;SUBSTITUTE(W14,"喪","")&amp;"時"&amp;")",""))</f>
        <v/>
      </c>
      <c r="X1013" s="65" t="str">
        <f ca="1">CONCATENATE(IF(AND(LEN(X1012)&gt;=1,X1012&lt;&gt;".",COUNTIF(X14:X$73,"*喪*")&gt;0),".",""),IF(X14="喪",$A1013,""),IF(AND(LEN(X14)&gt;=2,ISNUMBER(SEARCH("喪",X14))),$A1013&amp;"("&amp;SUBSTITUTE(X14,"喪","")&amp;"時"&amp;")",""))</f>
        <v/>
      </c>
      <c r="Y1013" s="65" t="str">
        <f ca="1">CONCATENATE(IF(AND(LEN(Y1012)&gt;=1,Y1012&lt;&gt;".",COUNTIF(Y14:Y$73,"*喪*")&gt;0),".",""),IF(Y14="喪",$A1013,""),IF(AND(LEN(Y14)&gt;=2,ISNUMBER(SEARCH("喪",Y14))),$A1013&amp;"("&amp;SUBSTITUTE(Y14,"喪","")&amp;"時"&amp;")",""))</f>
        <v/>
      </c>
      <c r="Z1013" s="65" t="str">
        <f ca="1">CONCATENATE(IF(AND(LEN(Z1012)&gt;=1,Z1012&lt;&gt;".",COUNTIF(Z14:Z$73,"*喪*")&gt;0),".",""),IF(Z14="喪",$A1013,""),IF(AND(LEN(Z14)&gt;=2,ISNUMBER(SEARCH("喪",Z14))),$A1013&amp;"("&amp;SUBSTITUTE(Z14,"喪","")&amp;"時"&amp;")",""))</f>
        <v/>
      </c>
      <c r="AA1013" s="65" t="str">
        <f ca="1">CONCATENATE(IF(AND(LEN(AA1012)&gt;=1,AA1012&lt;&gt;".",COUNTIF(AA14:AA$73,"*喪*")&gt;0),".",""),IF(AA14="喪",$A1013,""),IF(AND(LEN(AA14)&gt;=2,ISNUMBER(SEARCH("喪",AA14))),$A1013&amp;"("&amp;SUBSTITUTE(AA14,"喪","")&amp;"時"&amp;")",""))</f>
        <v/>
      </c>
      <c r="AB1013" s="65" t="str">
        <f ca="1">CONCATENATE(IF(AND(LEN(AB1012)&gt;=1,AB1012&lt;&gt;".",COUNTIF(AB14:AB$73,"*喪*")&gt;0),".",""),IF(AB14="喪",$A1013,""),IF(AND(LEN(AB14)&gt;=2,ISNUMBER(SEARCH("喪",AB14))),$A1013&amp;"("&amp;SUBSTITUTE(AB14,"喪","")&amp;"時"&amp;")",""))</f>
        <v/>
      </c>
      <c r="AC1013" s="65" t="str">
        <f ca="1">CONCATENATE(IF(AND(LEN(AC1012)&gt;=1,AC1012&lt;&gt;".",COUNTIF(AC14:AC$73,"*喪*")&gt;0),".",""),IF(AC14="喪",$A1013,""),IF(AND(LEN(AC14)&gt;=2,ISNUMBER(SEARCH("喪",AC14))),$A1013&amp;"("&amp;SUBSTITUTE(AC14,"喪","")&amp;"時"&amp;")",""))</f>
        <v/>
      </c>
      <c r="AD1013" s="65" t="str">
        <f ca="1">CONCATENATE(IF(AND(LEN(AD1012)&gt;=1,AD1012&lt;&gt;".",COUNTIF(AD14:AD$73,"*喪*")&gt;0),".",""),IF(AD14="喪",$A1013,""),IF(AND(LEN(AD14)&gt;=2,ISNUMBER(SEARCH("喪",AD14))),$A1013&amp;"("&amp;SUBSTITUTE(AD14,"喪","")&amp;"時"&amp;")",""))</f>
        <v/>
      </c>
      <c r="AE1013" s="65" t="str">
        <f ca="1">CONCATENATE(IF(AND(LEN(AE1012)&gt;=1,AE1012&lt;&gt;".",COUNTIF(AE14:AE$73,"*喪*")&gt;0),".",""),IF(AE14="喪",$A1013,""),IF(AND(LEN(AE14)&gt;=2,ISNUMBER(SEARCH("喪",AE14))),$A1013&amp;"("&amp;SUBSTITUTE(AE14,"喪","")&amp;"時"&amp;")",""))</f>
        <v/>
      </c>
      <c r="AF1013" s="65" t="str">
        <f ca="1">CONCATENATE(IF(AND(LEN(AF1012)&gt;=1,AF1012&lt;&gt;".",COUNTIF(AF14:AF$73,"*喪*")&gt;0),".",""),IF(AF14="喪",$A1013,""),IF(AND(LEN(AF14)&gt;=2,ISNUMBER(SEARCH("喪",AF14))),$A1013&amp;"("&amp;SUBSTITUTE(AF14,"喪","")&amp;"時"&amp;")",""))</f>
        <v/>
      </c>
      <c r="AG1013" s="65" t="str">
        <f ca="1">CONCATENATE(IF(AND(LEN(AG1012)&gt;=1,AG1012&lt;&gt;".",COUNTIF(AG14:AG$73,"*喪*")&gt;0),".",""),IF(AG14="喪",$A1013,""),IF(AND(LEN(AG14)&gt;=2,ISNUMBER(SEARCH("喪",AG14))),$A1013&amp;"("&amp;SUBSTITUTE(AG14,"喪","")&amp;"時"&amp;")",""))</f>
        <v/>
      </c>
      <c r="AH1013" s="65"/>
      <c r="AI1013" s="65"/>
      <c r="AJ1013" s="65"/>
    </row>
    <row r="1014" spans="1:36">
      <c r="A1014" s="65">
        <f t="shared" si="79"/>
        <v>14</v>
      </c>
      <c r="B1014" s="65" t="str">
        <f t="shared" si="79"/>
        <v>周季濓</v>
      </c>
      <c r="C1014" s="65" t="str">
        <f ca="1">CONCATENATE(IF(AND(LEN(C1013)&gt;=1,C1013&lt;&gt;".",COUNTIF(C15:C$73,"*喪*")&gt;0),".",""),IF(C15="喪",$A1014,""),IF(AND(LEN(C15)&gt;=2,ISNUMBER(SEARCH("喪",C15))),$A1014&amp;"("&amp;SUBSTITUTE(C15,"喪","")&amp;"時"&amp;")",""))</f>
        <v/>
      </c>
      <c r="D1014" s="65" t="str">
        <f ca="1">CONCATENATE(IF(AND(LEN(D1013)&gt;=1,D1013&lt;&gt;".",COUNTIF(D15:D$73,"*喪*")&gt;0),".",""),IF(D15="喪",$A1014,""),IF(AND(LEN(D15)&gt;=2,ISNUMBER(SEARCH("喪",D15))),$A1014&amp;"("&amp;SUBSTITUTE(D15,"喪","")&amp;"時"&amp;")",""))</f>
        <v/>
      </c>
      <c r="E1014" s="65" t="str">
        <f ca="1">CONCATENATE(IF(AND(LEN(E1013)&gt;=1,E1013&lt;&gt;".",COUNTIF(E15:E$73,"*喪*")&gt;0),".",""),IF(E15="喪",$A1014,""),IF(AND(LEN(E15)&gt;=2,ISNUMBER(SEARCH("喪",E15))),$A1014&amp;"("&amp;SUBSTITUTE(E15,"喪","")&amp;"時"&amp;")",""))</f>
        <v/>
      </c>
      <c r="F1014" s="65" t="str">
        <f ca="1">CONCATENATE(IF(AND(LEN(F1013)&gt;=1,F1013&lt;&gt;".",COUNTIF(F15:F$73,"*喪*")&gt;0),".",""),IF(F15="喪",$A1014,""),IF(AND(LEN(F15)&gt;=2,ISNUMBER(SEARCH("喪",F15))),$A1014&amp;"("&amp;SUBSTITUTE(F15,"喪","")&amp;"時"&amp;")",""))</f>
        <v/>
      </c>
      <c r="G1014" s="65" t="str">
        <f ca="1">CONCATENATE(IF(AND(LEN(G1013)&gt;=1,G1013&lt;&gt;".",COUNTIF(G15:G$73,"*喪*")&gt;0),".",""),IF(G15="喪",$A1014,""),IF(AND(LEN(G15)&gt;=2,ISNUMBER(SEARCH("喪",G15))),$A1014&amp;"("&amp;SUBSTITUTE(G15,"喪","")&amp;"時"&amp;")",""))</f>
        <v/>
      </c>
      <c r="H1014" s="65" t="str">
        <f ca="1">CONCATENATE(IF(AND(LEN(H1013)&gt;=1,H1013&lt;&gt;".",COUNTIF(H15:H$73,"*喪*")&gt;0),".",""),IF(H15="喪",$A1014,""),IF(AND(LEN(H15)&gt;=2,ISNUMBER(SEARCH("喪",H15))),$A1014&amp;"("&amp;SUBSTITUTE(H15,"喪","")&amp;"時"&amp;")",""))</f>
        <v/>
      </c>
      <c r="I1014" s="65" t="str">
        <f ca="1">CONCATENATE(IF(AND(LEN(I1013)&gt;=1,I1013&lt;&gt;".",COUNTIF(I15:I$73,"*喪*")&gt;0),".",""),IF(I15="喪",$A1014,""),IF(AND(LEN(I15)&gt;=2,ISNUMBER(SEARCH("喪",I15))),$A1014&amp;"("&amp;SUBSTITUTE(I15,"喪","")&amp;"時"&amp;")",""))</f>
        <v/>
      </c>
      <c r="J1014" s="65" t="str">
        <f ca="1">CONCATENATE(IF(AND(LEN(J1013)&gt;=1,J1013&lt;&gt;".",COUNTIF(J15:J$73,"*喪*")&gt;0),".",""),IF(J15="喪",$A1014,""),IF(AND(LEN(J15)&gt;=2,ISNUMBER(SEARCH("喪",J15))),$A1014&amp;"("&amp;SUBSTITUTE(J15,"喪","")&amp;"時"&amp;")",""))</f>
        <v/>
      </c>
      <c r="K1014" s="65" t="str">
        <f ca="1">CONCATENATE(IF(AND(LEN(K1013)&gt;=1,K1013&lt;&gt;".",COUNTIF(K15:K$73,"*喪*")&gt;0),".",""),IF(K15="喪",$A1014,""),IF(AND(LEN(K15)&gt;=2,ISNUMBER(SEARCH("喪",K15))),$A1014&amp;"("&amp;SUBSTITUTE(K15,"喪","")&amp;"時"&amp;")",""))</f>
        <v/>
      </c>
      <c r="L1014" s="65" t="str">
        <f ca="1">CONCATENATE(IF(AND(LEN(L1013)&gt;=1,L1013&lt;&gt;".",COUNTIF(L15:L$73,"*喪*")&gt;0),".",""),IF(L15="喪",$A1014,""),IF(AND(LEN(L15)&gt;=2,ISNUMBER(SEARCH("喪",L15))),$A1014&amp;"("&amp;SUBSTITUTE(L15,"喪","")&amp;"時"&amp;")",""))</f>
        <v/>
      </c>
      <c r="M1014" s="65" t="str">
        <f ca="1">CONCATENATE(IF(AND(LEN(M1013)&gt;=1,M1013&lt;&gt;".",COUNTIF(M15:M$73,"*喪*")&gt;0),".",""),IF(M15="喪",$A1014,""),IF(AND(LEN(M15)&gt;=2,ISNUMBER(SEARCH("喪",M15))),$A1014&amp;"("&amp;SUBSTITUTE(M15,"喪","")&amp;"時"&amp;")",""))</f>
        <v/>
      </c>
      <c r="N1014" s="65" t="str">
        <f ca="1">CONCATENATE(IF(AND(LEN(N1013)&gt;=1,N1013&lt;&gt;".",COUNTIF(N15:N$73,"*喪*")&gt;0),".",""),IF(N15="喪",$A1014,""),IF(AND(LEN(N15)&gt;=2,ISNUMBER(SEARCH("喪",N15))),$A1014&amp;"("&amp;SUBSTITUTE(N15,"喪","")&amp;"時"&amp;")",""))</f>
        <v/>
      </c>
      <c r="O1014" s="65" t="str">
        <f ca="1">CONCATENATE(IF(AND(LEN(O1013)&gt;=1,O1013&lt;&gt;".",COUNTIF(O15:O$73,"*喪*")&gt;0),".",""),IF(O15="喪",$A1014,""),IF(AND(LEN(O15)&gt;=2,ISNUMBER(SEARCH("喪",O15))),$A1014&amp;"("&amp;SUBSTITUTE(O15,"喪","")&amp;"時"&amp;")",""))</f>
        <v/>
      </c>
      <c r="P1014" s="65" t="str">
        <f ca="1">CONCATENATE(IF(AND(LEN(P1013)&gt;=1,P1013&lt;&gt;".",COUNTIF(P15:P$73,"*喪*")&gt;0),".",""),IF(P15="喪",$A1014,""),IF(AND(LEN(P15)&gt;=2,ISNUMBER(SEARCH("喪",P15))),$A1014&amp;"("&amp;SUBSTITUTE(P15,"喪","")&amp;"時"&amp;")",""))</f>
        <v/>
      </c>
      <c r="Q1014" s="65" t="str">
        <f ca="1">CONCATENATE(IF(AND(LEN(Q1013)&gt;=1,Q1013&lt;&gt;".",COUNTIF(Q15:Q$73,"*喪*")&gt;0),".",""),IF(Q15="喪",$A1014,""),IF(AND(LEN(Q15)&gt;=2,ISNUMBER(SEARCH("喪",Q15))),$A1014&amp;"("&amp;SUBSTITUTE(Q15,"喪","")&amp;"時"&amp;")",""))</f>
        <v/>
      </c>
      <c r="R1014" s="65" t="str">
        <f ca="1">CONCATENATE(IF(AND(LEN(R1013)&gt;=1,R1013&lt;&gt;".",COUNTIF(R15:R$73,"*喪*")&gt;0),".",""),IF(R15="喪",$A1014,""),IF(AND(LEN(R15)&gt;=2,ISNUMBER(SEARCH("喪",R15))),$A1014&amp;"("&amp;SUBSTITUTE(R15,"喪","")&amp;"時"&amp;")",""))</f>
        <v/>
      </c>
      <c r="S1014" s="65" t="str">
        <f ca="1">CONCATENATE(IF(AND(LEN(S1013)&gt;=1,S1013&lt;&gt;".",COUNTIF(S15:S$73,"*喪*")&gt;0),".",""),IF(S15="喪",$A1014,""),IF(AND(LEN(S15)&gt;=2,ISNUMBER(SEARCH("喪",S15))),$A1014&amp;"("&amp;SUBSTITUTE(S15,"喪","")&amp;"時"&amp;")",""))</f>
        <v/>
      </c>
      <c r="T1014" s="65" t="str">
        <f ca="1">CONCATENATE(IF(AND(LEN(T1013)&gt;=1,T1013&lt;&gt;".",COUNTIF(T15:T$73,"*喪*")&gt;0),".",""),IF(T15="喪",$A1014,""),IF(AND(LEN(T15)&gt;=2,ISNUMBER(SEARCH("喪",T15))),$A1014&amp;"("&amp;SUBSTITUTE(T15,"喪","")&amp;"時"&amp;")",""))</f>
        <v/>
      </c>
      <c r="U1014" s="65" t="str">
        <f ca="1">CONCATENATE(IF(AND(LEN(U1013)&gt;=1,U1013&lt;&gt;".",COUNTIF(U15:U$73,"*喪*")&gt;0),".",""),IF(U15="喪",$A1014,""),IF(AND(LEN(U15)&gt;=2,ISNUMBER(SEARCH("喪",U15))),$A1014&amp;"("&amp;SUBSTITUTE(U15,"喪","")&amp;"時"&amp;")",""))</f>
        <v/>
      </c>
      <c r="V1014" s="65" t="str">
        <f ca="1">CONCATENATE(IF(AND(LEN(V1013)&gt;=1,V1013&lt;&gt;".",COUNTIF(V15:V$73,"*喪*")&gt;0),".",""),IF(V15="喪",$A1014,""),IF(AND(LEN(V15)&gt;=2,ISNUMBER(SEARCH("喪",V15))),$A1014&amp;"("&amp;SUBSTITUTE(V15,"喪","")&amp;"時"&amp;")",""))</f>
        <v/>
      </c>
      <c r="W1014" s="65" t="str">
        <f ca="1">CONCATENATE(IF(AND(LEN(W1013)&gt;=1,W1013&lt;&gt;".",COUNTIF(W15:W$73,"*喪*")&gt;0),".",""),IF(W15="喪",$A1014,""),IF(AND(LEN(W15)&gt;=2,ISNUMBER(SEARCH("喪",W15))),$A1014&amp;"("&amp;SUBSTITUTE(W15,"喪","")&amp;"時"&amp;")",""))</f>
        <v/>
      </c>
      <c r="X1014" s="65" t="str">
        <f ca="1">CONCATENATE(IF(AND(LEN(X1013)&gt;=1,X1013&lt;&gt;".",COUNTIF(X15:X$73,"*喪*")&gt;0),".",""),IF(X15="喪",$A1014,""),IF(AND(LEN(X15)&gt;=2,ISNUMBER(SEARCH("喪",X15))),$A1014&amp;"("&amp;SUBSTITUTE(X15,"喪","")&amp;"時"&amp;")",""))</f>
        <v/>
      </c>
      <c r="Y1014" s="65" t="str">
        <f ca="1">CONCATENATE(IF(AND(LEN(Y1013)&gt;=1,Y1013&lt;&gt;".",COUNTIF(Y15:Y$73,"*喪*")&gt;0),".",""),IF(Y15="喪",$A1014,""),IF(AND(LEN(Y15)&gt;=2,ISNUMBER(SEARCH("喪",Y15))),$A1014&amp;"("&amp;SUBSTITUTE(Y15,"喪","")&amp;"時"&amp;")",""))</f>
        <v/>
      </c>
      <c r="Z1014" s="65" t="str">
        <f ca="1">CONCATENATE(IF(AND(LEN(Z1013)&gt;=1,Z1013&lt;&gt;".",COUNTIF(Z15:Z$73,"*喪*")&gt;0),".",""),IF(Z15="喪",$A1014,""),IF(AND(LEN(Z15)&gt;=2,ISNUMBER(SEARCH("喪",Z15))),$A1014&amp;"("&amp;SUBSTITUTE(Z15,"喪","")&amp;"時"&amp;")",""))</f>
        <v/>
      </c>
      <c r="AA1014" s="65" t="str">
        <f ca="1">CONCATENATE(IF(AND(LEN(AA1013)&gt;=1,AA1013&lt;&gt;".",COUNTIF(AA15:AA$73,"*喪*")&gt;0),".",""),IF(AA15="喪",$A1014,""),IF(AND(LEN(AA15)&gt;=2,ISNUMBER(SEARCH("喪",AA15))),$A1014&amp;"("&amp;SUBSTITUTE(AA15,"喪","")&amp;"時"&amp;")",""))</f>
        <v/>
      </c>
      <c r="AB1014" s="65" t="str">
        <f ca="1">CONCATENATE(IF(AND(LEN(AB1013)&gt;=1,AB1013&lt;&gt;".",COUNTIF(AB15:AB$73,"*喪*")&gt;0),".",""),IF(AB15="喪",$A1014,""),IF(AND(LEN(AB15)&gt;=2,ISNUMBER(SEARCH("喪",AB15))),$A1014&amp;"("&amp;SUBSTITUTE(AB15,"喪","")&amp;"時"&amp;")",""))</f>
        <v/>
      </c>
      <c r="AC1014" s="65" t="str">
        <f ca="1">CONCATENATE(IF(AND(LEN(AC1013)&gt;=1,AC1013&lt;&gt;".",COUNTIF(AC15:AC$73,"*喪*")&gt;0),".",""),IF(AC15="喪",$A1014,""),IF(AND(LEN(AC15)&gt;=2,ISNUMBER(SEARCH("喪",AC15))),$A1014&amp;"("&amp;SUBSTITUTE(AC15,"喪","")&amp;"時"&amp;")",""))</f>
        <v/>
      </c>
      <c r="AD1014" s="65" t="str">
        <f ca="1">CONCATENATE(IF(AND(LEN(AD1013)&gt;=1,AD1013&lt;&gt;".",COUNTIF(AD15:AD$73,"*喪*")&gt;0),".",""),IF(AD15="喪",$A1014,""),IF(AND(LEN(AD15)&gt;=2,ISNUMBER(SEARCH("喪",AD15))),$A1014&amp;"("&amp;SUBSTITUTE(AD15,"喪","")&amp;"時"&amp;")",""))</f>
        <v/>
      </c>
      <c r="AE1014" s="65" t="str">
        <f ca="1">CONCATENATE(IF(AND(LEN(AE1013)&gt;=1,AE1013&lt;&gt;".",COUNTIF(AE15:AE$73,"*喪*")&gt;0),".",""),IF(AE15="喪",$A1014,""),IF(AND(LEN(AE15)&gt;=2,ISNUMBER(SEARCH("喪",AE15))),$A1014&amp;"("&amp;SUBSTITUTE(AE15,"喪","")&amp;"時"&amp;")",""))</f>
        <v/>
      </c>
      <c r="AF1014" s="65" t="str">
        <f ca="1">CONCATENATE(IF(AND(LEN(AF1013)&gt;=1,AF1013&lt;&gt;".",COUNTIF(AF15:AF$73,"*喪*")&gt;0),".",""),IF(AF15="喪",$A1014,""),IF(AND(LEN(AF15)&gt;=2,ISNUMBER(SEARCH("喪",AF15))),$A1014&amp;"("&amp;SUBSTITUTE(AF15,"喪","")&amp;"時"&amp;")",""))</f>
        <v/>
      </c>
      <c r="AG1014" s="65" t="str">
        <f ca="1">CONCATENATE(IF(AND(LEN(AG1013)&gt;=1,AG1013&lt;&gt;".",COUNTIF(AG15:AG$73,"*喪*")&gt;0),".",""),IF(AG15="喪",$A1014,""),IF(AND(LEN(AG15)&gt;=2,ISNUMBER(SEARCH("喪",AG15))),$A1014&amp;"("&amp;SUBSTITUTE(AG15,"喪","")&amp;"時"&amp;")",""))</f>
        <v/>
      </c>
      <c r="AH1014" s="65"/>
      <c r="AI1014" s="65"/>
      <c r="AJ1014" s="65"/>
    </row>
    <row r="1015" spans="1:36">
      <c r="A1015" s="65">
        <f t="shared" si="79"/>
        <v>15</v>
      </c>
      <c r="B1015" s="65" t="str">
        <f t="shared" si="79"/>
        <v>許修銘</v>
      </c>
      <c r="C1015" s="65" t="str">
        <f ca="1">CONCATENATE(IF(AND(LEN(C1014)&gt;=1,C1014&lt;&gt;".",COUNTIF(C16:C$73,"*喪*")&gt;0),".",""),IF(C16="喪",$A1015,""),IF(AND(LEN(C16)&gt;=2,ISNUMBER(SEARCH("喪",C16))),$A1015&amp;"("&amp;SUBSTITUTE(C16,"喪","")&amp;"時"&amp;")",""))</f>
        <v/>
      </c>
      <c r="D1015" s="65" t="str">
        <f ca="1">CONCATENATE(IF(AND(LEN(D1014)&gt;=1,D1014&lt;&gt;".",COUNTIF(D16:D$73,"*喪*")&gt;0),".",""),IF(D16="喪",$A1015,""),IF(AND(LEN(D16)&gt;=2,ISNUMBER(SEARCH("喪",D16))),$A1015&amp;"("&amp;SUBSTITUTE(D16,"喪","")&amp;"時"&amp;")",""))</f>
        <v/>
      </c>
      <c r="E1015" s="65" t="str">
        <f ca="1">CONCATENATE(IF(AND(LEN(E1014)&gt;=1,E1014&lt;&gt;".",COUNTIF(E16:E$73,"*喪*")&gt;0),".",""),IF(E16="喪",$A1015,""),IF(AND(LEN(E16)&gt;=2,ISNUMBER(SEARCH("喪",E16))),$A1015&amp;"("&amp;SUBSTITUTE(E16,"喪","")&amp;"時"&amp;")",""))</f>
        <v/>
      </c>
      <c r="F1015" s="65" t="str">
        <f ca="1">CONCATENATE(IF(AND(LEN(F1014)&gt;=1,F1014&lt;&gt;".",COUNTIF(F16:F$73,"*喪*")&gt;0),".",""),IF(F16="喪",$A1015,""),IF(AND(LEN(F16)&gt;=2,ISNUMBER(SEARCH("喪",F16))),$A1015&amp;"("&amp;SUBSTITUTE(F16,"喪","")&amp;"時"&amp;")",""))</f>
        <v/>
      </c>
      <c r="G1015" s="65" t="str">
        <f ca="1">CONCATENATE(IF(AND(LEN(G1014)&gt;=1,G1014&lt;&gt;".",COUNTIF(G16:G$73,"*喪*")&gt;0),".",""),IF(G16="喪",$A1015,""),IF(AND(LEN(G16)&gt;=2,ISNUMBER(SEARCH("喪",G16))),$A1015&amp;"("&amp;SUBSTITUTE(G16,"喪","")&amp;"時"&amp;")",""))</f>
        <v/>
      </c>
      <c r="H1015" s="65" t="str">
        <f ca="1">CONCATENATE(IF(AND(LEN(H1014)&gt;=1,H1014&lt;&gt;".",COUNTIF(H16:H$73,"*喪*")&gt;0),".",""),IF(H16="喪",$A1015,""),IF(AND(LEN(H16)&gt;=2,ISNUMBER(SEARCH("喪",H16))),$A1015&amp;"("&amp;SUBSTITUTE(H16,"喪","")&amp;"時"&amp;")",""))</f>
        <v/>
      </c>
      <c r="I1015" s="65" t="str">
        <f ca="1">CONCATENATE(IF(AND(LEN(I1014)&gt;=1,I1014&lt;&gt;".",COUNTIF(I16:I$73,"*喪*")&gt;0),".",""),IF(I16="喪",$A1015,""),IF(AND(LEN(I16)&gt;=2,ISNUMBER(SEARCH("喪",I16))),$A1015&amp;"("&amp;SUBSTITUTE(I16,"喪","")&amp;"時"&amp;")",""))</f>
        <v/>
      </c>
      <c r="J1015" s="65" t="str">
        <f ca="1">CONCATENATE(IF(AND(LEN(J1014)&gt;=1,J1014&lt;&gt;".",COUNTIF(J16:J$73,"*喪*")&gt;0),".",""),IF(J16="喪",$A1015,""),IF(AND(LEN(J16)&gt;=2,ISNUMBER(SEARCH("喪",J16))),$A1015&amp;"("&amp;SUBSTITUTE(J16,"喪","")&amp;"時"&amp;")",""))</f>
        <v/>
      </c>
      <c r="K1015" s="65" t="str">
        <f ca="1">CONCATENATE(IF(AND(LEN(K1014)&gt;=1,K1014&lt;&gt;".",COUNTIF(K16:K$73,"*喪*")&gt;0),".",""),IF(K16="喪",$A1015,""),IF(AND(LEN(K16)&gt;=2,ISNUMBER(SEARCH("喪",K16))),$A1015&amp;"("&amp;SUBSTITUTE(K16,"喪","")&amp;"時"&amp;")",""))</f>
        <v/>
      </c>
      <c r="L1015" s="65" t="str">
        <f ca="1">CONCATENATE(IF(AND(LEN(L1014)&gt;=1,L1014&lt;&gt;".",COUNTIF(L16:L$73,"*喪*")&gt;0),".",""),IF(L16="喪",$A1015,""),IF(AND(LEN(L16)&gt;=2,ISNUMBER(SEARCH("喪",L16))),$A1015&amp;"("&amp;SUBSTITUTE(L16,"喪","")&amp;"時"&amp;")",""))</f>
        <v/>
      </c>
      <c r="M1015" s="65" t="str">
        <f ca="1">CONCATENATE(IF(AND(LEN(M1014)&gt;=1,M1014&lt;&gt;".",COUNTIF(M16:M$73,"*喪*")&gt;0),".",""),IF(M16="喪",$A1015,""),IF(AND(LEN(M16)&gt;=2,ISNUMBER(SEARCH("喪",M16))),$A1015&amp;"("&amp;SUBSTITUTE(M16,"喪","")&amp;"時"&amp;")",""))</f>
        <v/>
      </c>
      <c r="N1015" s="65" t="str">
        <f ca="1">CONCATENATE(IF(AND(LEN(N1014)&gt;=1,N1014&lt;&gt;".",COUNTIF(N16:N$73,"*喪*")&gt;0),".",""),IF(N16="喪",$A1015,""),IF(AND(LEN(N16)&gt;=2,ISNUMBER(SEARCH("喪",N16))),$A1015&amp;"("&amp;SUBSTITUTE(N16,"喪","")&amp;"時"&amp;")",""))</f>
        <v/>
      </c>
      <c r="O1015" s="65" t="str">
        <f ca="1">CONCATENATE(IF(AND(LEN(O1014)&gt;=1,O1014&lt;&gt;".",COUNTIF(O16:O$73,"*喪*")&gt;0),".",""),IF(O16="喪",$A1015,""),IF(AND(LEN(O16)&gt;=2,ISNUMBER(SEARCH("喪",O16))),$A1015&amp;"("&amp;SUBSTITUTE(O16,"喪","")&amp;"時"&amp;")",""))</f>
        <v/>
      </c>
      <c r="P1015" s="65" t="str">
        <f ca="1">CONCATENATE(IF(AND(LEN(P1014)&gt;=1,P1014&lt;&gt;".",COUNTIF(P16:P$73,"*喪*")&gt;0),".",""),IF(P16="喪",$A1015,""),IF(AND(LEN(P16)&gt;=2,ISNUMBER(SEARCH("喪",P16))),$A1015&amp;"("&amp;SUBSTITUTE(P16,"喪","")&amp;"時"&amp;")",""))</f>
        <v/>
      </c>
      <c r="Q1015" s="65" t="str">
        <f ca="1">CONCATENATE(IF(AND(LEN(Q1014)&gt;=1,Q1014&lt;&gt;".",COUNTIF(Q16:Q$73,"*喪*")&gt;0),".",""),IF(Q16="喪",$A1015,""),IF(AND(LEN(Q16)&gt;=2,ISNUMBER(SEARCH("喪",Q16))),$A1015&amp;"("&amp;SUBSTITUTE(Q16,"喪","")&amp;"時"&amp;")",""))</f>
        <v/>
      </c>
      <c r="R1015" s="65" t="str">
        <f ca="1">CONCATENATE(IF(AND(LEN(R1014)&gt;=1,R1014&lt;&gt;".",COUNTIF(R16:R$73,"*喪*")&gt;0),".",""),IF(R16="喪",$A1015,""),IF(AND(LEN(R16)&gt;=2,ISNUMBER(SEARCH("喪",R16))),$A1015&amp;"("&amp;SUBSTITUTE(R16,"喪","")&amp;"時"&amp;")",""))</f>
        <v/>
      </c>
      <c r="S1015" s="65" t="str">
        <f ca="1">CONCATENATE(IF(AND(LEN(S1014)&gt;=1,S1014&lt;&gt;".",COUNTIF(S16:S$73,"*喪*")&gt;0),".",""),IF(S16="喪",$A1015,""),IF(AND(LEN(S16)&gt;=2,ISNUMBER(SEARCH("喪",S16))),$A1015&amp;"("&amp;SUBSTITUTE(S16,"喪","")&amp;"時"&amp;")",""))</f>
        <v/>
      </c>
      <c r="T1015" s="65" t="str">
        <f ca="1">CONCATENATE(IF(AND(LEN(T1014)&gt;=1,T1014&lt;&gt;".",COUNTIF(T16:T$73,"*喪*")&gt;0),".",""),IF(T16="喪",$A1015,""),IF(AND(LEN(T16)&gt;=2,ISNUMBER(SEARCH("喪",T16))),$A1015&amp;"("&amp;SUBSTITUTE(T16,"喪","")&amp;"時"&amp;")",""))</f>
        <v/>
      </c>
      <c r="U1015" s="65" t="str">
        <f ca="1">CONCATENATE(IF(AND(LEN(U1014)&gt;=1,U1014&lt;&gt;".",COUNTIF(U16:U$73,"*喪*")&gt;0),".",""),IF(U16="喪",$A1015,""),IF(AND(LEN(U16)&gt;=2,ISNUMBER(SEARCH("喪",U16))),$A1015&amp;"("&amp;SUBSTITUTE(U16,"喪","")&amp;"時"&amp;")",""))</f>
        <v/>
      </c>
      <c r="V1015" s="65" t="str">
        <f ca="1">CONCATENATE(IF(AND(LEN(V1014)&gt;=1,V1014&lt;&gt;".",COUNTIF(V16:V$73,"*喪*")&gt;0),".",""),IF(V16="喪",$A1015,""),IF(AND(LEN(V16)&gt;=2,ISNUMBER(SEARCH("喪",V16))),$A1015&amp;"("&amp;SUBSTITUTE(V16,"喪","")&amp;"時"&amp;")",""))</f>
        <v/>
      </c>
      <c r="W1015" s="65" t="str">
        <f ca="1">CONCATENATE(IF(AND(LEN(W1014)&gt;=1,W1014&lt;&gt;".",COUNTIF(W16:W$73,"*喪*")&gt;0),".",""),IF(W16="喪",$A1015,""),IF(AND(LEN(W16)&gt;=2,ISNUMBER(SEARCH("喪",W16))),$A1015&amp;"("&amp;SUBSTITUTE(W16,"喪","")&amp;"時"&amp;")",""))</f>
        <v/>
      </c>
      <c r="X1015" s="65" t="str">
        <f ca="1">CONCATENATE(IF(AND(LEN(X1014)&gt;=1,X1014&lt;&gt;".",COUNTIF(X16:X$73,"*喪*")&gt;0),".",""),IF(X16="喪",$A1015,""),IF(AND(LEN(X16)&gt;=2,ISNUMBER(SEARCH("喪",X16))),$A1015&amp;"("&amp;SUBSTITUTE(X16,"喪","")&amp;"時"&amp;")",""))</f>
        <v/>
      </c>
      <c r="Y1015" s="65" t="str">
        <f ca="1">CONCATENATE(IF(AND(LEN(Y1014)&gt;=1,Y1014&lt;&gt;".",COUNTIF(Y16:Y$73,"*喪*")&gt;0),".",""),IF(Y16="喪",$A1015,""),IF(AND(LEN(Y16)&gt;=2,ISNUMBER(SEARCH("喪",Y16))),$A1015&amp;"("&amp;SUBSTITUTE(Y16,"喪","")&amp;"時"&amp;")",""))</f>
        <v/>
      </c>
      <c r="Z1015" s="65" t="str">
        <f ca="1">CONCATENATE(IF(AND(LEN(Z1014)&gt;=1,Z1014&lt;&gt;".",COUNTIF(Z16:Z$73,"*喪*")&gt;0),".",""),IF(Z16="喪",$A1015,""),IF(AND(LEN(Z16)&gt;=2,ISNUMBER(SEARCH("喪",Z16))),$A1015&amp;"("&amp;SUBSTITUTE(Z16,"喪","")&amp;"時"&amp;")",""))</f>
        <v/>
      </c>
      <c r="AA1015" s="65" t="str">
        <f ca="1">CONCATENATE(IF(AND(LEN(AA1014)&gt;=1,AA1014&lt;&gt;".",COUNTIF(AA16:AA$73,"*喪*")&gt;0),".",""),IF(AA16="喪",$A1015,""),IF(AND(LEN(AA16)&gt;=2,ISNUMBER(SEARCH("喪",AA16))),$A1015&amp;"("&amp;SUBSTITUTE(AA16,"喪","")&amp;"時"&amp;")",""))</f>
        <v/>
      </c>
      <c r="AB1015" s="65" t="str">
        <f ca="1">CONCATENATE(IF(AND(LEN(AB1014)&gt;=1,AB1014&lt;&gt;".",COUNTIF(AB16:AB$73,"*喪*")&gt;0),".",""),IF(AB16="喪",$A1015,""),IF(AND(LEN(AB16)&gt;=2,ISNUMBER(SEARCH("喪",AB16))),$A1015&amp;"("&amp;SUBSTITUTE(AB16,"喪","")&amp;"時"&amp;")",""))</f>
        <v/>
      </c>
      <c r="AC1015" s="65" t="str">
        <f ca="1">CONCATENATE(IF(AND(LEN(AC1014)&gt;=1,AC1014&lt;&gt;".",COUNTIF(AC16:AC$73,"*喪*")&gt;0),".",""),IF(AC16="喪",$A1015,""),IF(AND(LEN(AC16)&gt;=2,ISNUMBER(SEARCH("喪",AC16))),$A1015&amp;"("&amp;SUBSTITUTE(AC16,"喪","")&amp;"時"&amp;")",""))</f>
        <v/>
      </c>
      <c r="AD1015" s="65" t="str">
        <f ca="1">CONCATENATE(IF(AND(LEN(AD1014)&gt;=1,AD1014&lt;&gt;".",COUNTIF(AD16:AD$73,"*喪*")&gt;0),".",""),IF(AD16="喪",$A1015,""),IF(AND(LEN(AD16)&gt;=2,ISNUMBER(SEARCH("喪",AD16))),$A1015&amp;"("&amp;SUBSTITUTE(AD16,"喪","")&amp;"時"&amp;")",""))</f>
        <v/>
      </c>
      <c r="AE1015" s="65" t="str">
        <f ca="1">CONCATENATE(IF(AND(LEN(AE1014)&gt;=1,AE1014&lt;&gt;".",COUNTIF(AE16:AE$73,"*喪*")&gt;0),".",""),IF(AE16="喪",$A1015,""),IF(AND(LEN(AE16)&gt;=2,ISNUMBER(SEARCH("喪",AE16))),$A1015&amp;"("&amp;SUBSTITUTE(AE16,"喪","")&amp;"時"&amp;")",""))</f>
        <v/>
      </c>
      <c r="AF1015" s="65" t="str">
        <f ca="1">CONCATENATE(IF(AND(LEN(AF1014)&gt;=1,AF1014&lt;&gt;".",COUNTIF(AF16:AF$73,"*喪*")&gt;0),".",""),IF(AF16="喪",$A1015,""),IF(AND(LEN(AF16)&gt;=2,ISNUMBER(SEARCH("喪",AF16))),$A1015&amp;"("&amp;SUBSTITUTE(AF16,"喪","")&amp;"時"&amp;")",""))</f>
        <v/>
      </c>
      <c r="AG1015" s="65" t="str">
        <f ca="1">CONCATENATE(IF(AND(LEN(AG1014)&gt;=1,AG1014&lt;&gt;".",COUNTIF(AG16:AG$73,"*喪*")&gt;0),".",""),IF(AG16="喪",$A1015,""),IF(AND(LEN(AG16)&gt;=2,ISNUMBER(SEARCH("喪",AG16))),$A1015&amp;"("&amp;SUBSTITUTE(AG16,"喪","")&amp;"時"&amp;")",""))</f>
        <v/>
      </c>
      <c r="AH1015" s="65"/>
      <c r="AI1015" s="65"/>
      <c r="AJ1015" s="65"/>
    </row>
    <row r="1016" spans="1:36">
      <c r="A1016" s="65">
        <f t="shared" si="79"/>
        <v>16</v>
      </c>
      <c r="B1016" s="65" t="str">
        <f t="shared" si="79"/>
        <v>郭文凱</v>
      </c>
      <c r="C1016" s="65" t="str">
        <f ca="1">CONCATENATE(IF(AND(LEN(C1015)&gt;=1,C1015&lt;&gt;".",COUNTIF(C17:C$73,"*喪*")&gt;0),".",""),IF(C17="喪",$A1016,""),IF(AND(LEN(C17)&gt;=2,ISNUMBER(SEARCH("喪",C17))),$A1016&amp;"("&amp;SUBSTITUTE(C17,"喪","")&amp;"時"&amp;")",""))</f>
        <v/>
      </c>
      <c r="D1016" s="65" t="str">
        <f ca="1">CONCATENATE(IF(AND(LEN(D1015)&gt;=1,D1015&lt;&gt;".",COUNTIF(D17:D$73,"*喪*")&gt;0),".",""),IF(D17="喪",$A1016,""),IF(AND(LEN(D17)&gt;=2,ISNUMBER(SEARCH("喪",D17))),$A1016&amp;"("&amp;SUBSTITUTE(D17,"喪","")&amp;"時"&amp;")",""))</f>
        <v/>
      </c>
      <c r="E1016" s="65" t="str">
        <f ca="1">CONCATENATE(IF(AND(LEN(E1015)&gt;=1,E1015&lt;&gt;".",COUNTIF(E17:E$73,"*喪*")&gt;0),".",""),IF(E17="喪",$A1016,""),IF(AND(LEN(E17)&gt;=2,ISNUMBER(SEARCH("喪",E17))),$A1016&amp;"("&amp;SUBSTITUTE(E17,"喪","")&amp;"時"&amp;")",""))</f>
        <v/>
      </c>
      <c r="F1016" s="65" t="str">
        <f ca="1">CONCATENATE(IF(AND(LEN(F1015)&gt;=1,F1015&lt;&gt;".",COUNTIF(F17:F$73,"*喪*")&gt;0),".",""),IF(F17="喪",$A1016,""),IF(AND(LEN(F17)&gt;=2,ISNUMBER(SEARCH("喪",F17))),$A1016&amp;"("&amp;SUBSTITUTE(F17,"喪","")&amp;"時"&amp;")",""))</f>
        <v/>
      </c>
      <c r="G1016" s="65" t="str">
        <f ca="1">CONCATENATE(IF(AND(LEN(G1015)&gt;=1,G1015&lt;&gt;".",COUNTIF(G17:G$73,"*喪*")&gt;0),".",""),IF(G17="喪",$A1016,""),IF(AND(LEN(G17)&gt;=2,ISNUMBER(SEARCH("喪",G17))),$A1016&amp;"("&amp;SUBSTITUTE(G17,"喪","")&amp;"時"&amp;")",""))</f>
        <v/>
      </c>
      <c r="H1016" s="65" t="str">
        <f ca="1">CONCATENATE(IF(AND(LEN(H1015)&gt;=1,H1015&lt;&gt;".",COUNTIF(H17:H$73,"*喪*")&gt;0),".",""),IF(H17="喪",$A1016,""),IF(AND(LEN(H17)&gt;=2,ISNUMBER(SEARCH("喪",H17))),$A1016&amp;"("&amp;SUBSTITUTE(H17,"喪","")&amp;"時"&amp;")",""))</f>
        <v/>
      </c>
      <c r="I1016" s="65" t="str">
        <f ca="1">CONCATENATE(IF(AND(LEN(I1015)&gt;=1,I1015&lt;&gt;".",COUNTIF(I17:I$73,"*喪*")&gt;0),".",""),IF(I17="喪",$A1016,""),IF(AND(LEN(I17)&gt;=2,ISNUMBER(SEARCH("喪",I17))),$A1016&amp;"("&amp;SUBSTITUTE(I17,"喪","")&amp;"時"&amp;")",""))</f>
        <v/>
      </c>
      <c r="J1016" s="65" t="str">
        <f ca="1">CONCATENATE(IF(AND(LEN(J1015)&gt;=1,J1015&lt;&gt;".",COUNTIF(J17:J$73,"*喪*")&gt;0),".",""),IF(J17="喪",$A1016,""),IF(AND(LEN(J17)&gt;=2,ISNUMBER(SEARCH("喪",J17))),$A1016&amp;"("&amp;SUBSTITUTE(J17,"喪","")&amp;"時"&amp;")",""))</f>
        <v/>
      </c>
      <c r="K1016" s="65" t="str">
        <f ca="1">CONCATENATE(IF(AND(LEN(K1015)&gt;=1,K1015&lt;&gt;".",COUNTIF(K17:K$73,"*喪*")&gt;0),".",""),IF(K17="喪",$A1016,""),IF(AND(LEN(K17)&gt;=2,ISNUMBER(SEARCH("喪",K17))),$A1016&amp;"("&amp;SUBSTITUTE(K17,"喪","")&amp;"時"&amp;")",""))</f>
        <v/>
      </c>
      <c r="L1016" s="65" t="str">
        <f ca="1">CONCATENATE(IF(AND(LEN(L1015)&gt;=1,L1015&lt;&gt;".",COUNTIF(L17:L$73,"*喪*")&gt;0),".",""),IF(L17="喪",$A1016,""),IF(AND(LEN(L17)&gt;=2,ISNUMBER(SEARCH("喪",L17))),$A1016&amp;"("&amp;SUBSTITUTE(L17,"喪","")&amp;"時"&amp;")",""))</f>
        <v/>
      </c>
      <c r="M1016" s="65" t="str">
        <f ca="1">CONCATENATE(IF(AND(LEN(M1015)&gt;=1,M1015&lt;&gt;".",COUNTIF(M17:M$73,"*喪*")&gt;0),".",""),IF(M17="喪",$A1016,""),IF(AND(LEN(M17)&gt;=2,ISNUMBER(SEARCH("喪",M17))),$A1016&amp;"("&amp;SUBSTITUTE(M17,"喪","")&amp;"時"&amp;")",""))</f>
        <v/>
      </c>
      <c r="N1016" s="65" t="str">
        <f ca="1">CONCATENATE(IF(AND(LEN(N1015)&gt;=1,N1015&lt;&gt;".",COUNTIF(N17:N$73,"*喪*")&gt;0),".",""),IF(N17="喪",$A1016,""),IF(AND(LEN(N17)&gt;=2,ISNUMBER(SEARCH("喪",N17))),$A1016&amp;"("&amp;SUBSTITUTE(N17,"喪","")&amp;"時"&amp;")",""))</f>
        <v/>
      </c>
      <c r="O1016" s="65" t="str">
        <f ca="1">CONCATENATE(IF(AND(LEN(O1015)&gt;=1,O1015&lt;&gt;".",COUNTIF(O17:O$73,"*喪*")&gt;0),".",""),IF(O17="喪",$A1016,""),IF(AND(LEN(O17)&gt;=2,ISNUMBER(SEARCH("喪",O17))),$A1016&amp;"("&amp;SUBSTITUTE(O17,"喪","")&amp;"時"&amp;")",""))</f>
        <v/>
      </c>
      <c r="P1016" s="65" t="str">
        <f ca="1">CONCATENATE(IF(AND(LEN(P1015)&gt;=1,P1015&lt;&gt;".",COUNTIF(P17:P$73,"*喪*")&gt;0),".",""),IF(P17="喪",$A1016,""),IF(AND(LEN(P17)&gt;=2,ISNUMBER(SEARCH("喪",P17))),$A1016&amp;"("&amp;SUBSTITUTE(P17,"喪","")&amp;"時"&amp;")",""))</f>
        <v/>
      </c>
      <c r="Q1016" s="65" t="str">
        <f ca="1">CONCATENATE(IF(AND(LEN(Q1015)&gt;=1,Q1015&lt;&gt;".",COUNTIF(Q17:Q$73,"*喪*")&gt;0),".",""),IF(Q17="喪",$A1016,""),IF(AND(LEN(Q17)&gt;=2,ISNUMBER(SEARCH("喪",Q17))),$A1016&amp;"("&amp;SUBSTITUTE(Q17,"喪","")&amp;"時"&amp;")",""))</f>
        <v/>
      </c>
      <c r="R1016" s="65" t="str">
        <f ca="1">CONCATENATE(IF(AND(LEN(R1015)&gt;=1,R1015&lt;&gt;".",COUNTIF(R17:R$73,"*喪*")&gt;0),".",""),IF(R17="喪",$A1016,""),IF(AND(LEN(R17)&gt;=2,ISNUMBER(SEARCH("喪",R17))),$A1016&amp;"("&amp;SUBSTITUTE(R17,"喪","")&amp;"時"&amp;")",""))</f>
        <v/>
      </c>
      <c r="S1016" s="65" t="str">
        <f ca="1">CONCATENATE(IF(AND(LEN(S1015)&gt;=1,S1015&lt;&gt;".",COUNTIF(S17:S$73,"*喪*")&gt;0),".",""),IF(S17="喪",$A1016,""),IF(AND(LEN(S17)&gt;=2,ISNUMBER(SEARCH("喪",S17))),$A1016&amp;"("&amp;SUBSTITUTE(S17,"喪","")&amp;"時"&amp;")",""))</f>
        <v/>
      </c>
      <c r="T1016" s="65" t="str">
        <f ca="1">CONCATENATE(IF(AND(LEN(T1015)&gt;=1,T1015&lt;&gt;".",COUNTIF(T17:T$73,"*喪*")&gt;0),".",""),IF(T17="喪",$A1016,""),IF(AND(LEN(T17)&gt;=2,ISNUMBER(SEARCH("喪",T17))),$A1016&amp;"("&amp;SUBSTITUTE(T17,"喪","")&amp;"時"&amp;")",""))</f>
        <v/>
      </c>
      <c r="U1016" s="65" t="str">
        <f ca="1">CONCATENATE(IF(AND(LEN(U1015)&gt;=1,U1015&lt;&gt;".",COUNTIF(U17:U$73,"*喪*")&gt;0),".",""),IF(U17="喪",$A1016,""),IF(AND(LEN(U17)&gt;=2,ISNUMBER(SEARCH("喪",U17))),$A1016&amp;"("&amp;SUBSTITUTE(U17,"喪","")&amp;"時"&amp;")",""))</f>
        <v/>
      </c>
      <c r="V1016" s="65" t="str">
        <f ca="1">CONCATENATE(IF(AND(LEN(V1015)&gt;=1,V1015&lt;&gt;".",COUNTIF(V17:V$73,"*喪*")&gt;0),".",""),IF(V17="喪",$A1016,""),IF(AND(LEN(V17)&gt;=2,ISNUMBER(SEARCH("喪",V17))),$A1016&amp;"("&amp;SUBSTITUTE(V17,"喪","")&amp;"時"&amp;")",""))</f>
        <v/>
      </c>
      <c r="W1016" s="65" t="str">
        <f ca="1">CONCATENATE(IF(AND(LEN(W1015)&gt;=1,W1015&lt;&gt;".",COUNTIF(W17:W$73,"*喪*")&gt;0),".",""),IF(W17="喪",$A1016,""),IF(AND(LEN(W17)&gt;=2,ISNUMBER(SEARCH("喪",W17))),$A1016&amp;"("&amp;SUBSTITUTE(W17,"喪","")&amp;"時"&amp;")",""))</f>
        <v/>
      </c>
      <c r="X1016" s="65" t="str">
        <f ca="1">CONCATENATE(IF(AND(LEN(X1015)&gt;=1,X1015&lt;&gt;".",COUNTIF(X17:X$73,"*喪*")&gt;0),".",""),IF(X17="喪",$A1016,""),IF(AND(LEN(X17)&gt;=2,ISNUMBER(SEARCH("喪",X17))),$A1016&amp;"("&amp;SUBSTITUTE(X17,"喪","")&amp;"時"&amp;")",""))</f>
        <v/>
      </c>
      <c r="Y1016" s="65" t="str">
        <f ca="1">CONCATENATE(IF(AND(LEN(Y1015)&gt;=1,Y1015&lt;&gt;".",COUNTIF(Y17:Y$73,"*喪*")&gt;0),".",""),IF(Y17="喪",$A1016,""),IF(AND(LEN(Y17)&gt;=2,ISNUMBER(SEARCH("喪",Y17))),$A1016&amp;"("&amp;SUBSTITUTE(Y17,"喪","")&amp;"時"&amp;")",""))</f>
        <v/>
      </c>
      <c r="Z1016" s="65" t="str">
        <f ca="1">CONCATENATE(IF(AND(LEN(Z1015)&gt;=1,Z1015&lt;&gt;".",COUNTIF(Z17:Z$73,"*喪*")&gt;0),".",""),IF(Z17="喪",$A1016,""),IF(AND(LEN(Z17)&gt;=2,ISNUMBER(SEARCH("喪",Z17))),$A1016&amp;"("&amp;SUBSTITUTE(Z17,"喪","")&amp;"時"&amp;")",""))</f>
        <v/>
      </c>
      <c r="AA1016" s="65" t="str">
        <f ca="1">CONCATENATE(IF(AND(LEN(AA1015)&gt;=1,AA1015&lt;&gt;".",COUNTIF(AA17:AA$73,"*喪*")&gt;0),".",""),IF(AA17="喪",$A1016,""),IF(AND(LEN(AA17)&gt;=2,ISNUMBER(SEARCH("喪",AA17))),$A1016&amp;"("&amp;SUBSTITUTE(AA17,"喪","")&amp;"時"&amp;")",""))</f>
        <v/>
      </c>
      <c r="AB1016" s="65" t="str">
        <f ca="1">CONCATENATE(IF(AND(LEN(AB1015)&gt;=1,AB1015&lt;&gt;".",COUNTIF(AB17:AB$73,"*喪*")&gt;0),".",""),IF(AB17="喪",$A1016,""),IF(AND(LEN(AB17)&gt;=2,ISNUMBER(SEARCH("喪",AB17))),$A1016&amp;"("&amp;SUBSTITUTE(AB17,"喪","")&amp;"時"&amp;")",""))</f>
        <v/>
      </c>
      <c r="AC1016" s="65" t="str">
        <f ca="1">CONCATENATE(IF(AND(LEN(AC1015)&gt;=1,AC1015&lt;&gt;".",COUNTIF(AC17:AC$73,"*喪*")&gt;0),".",""),IF(AC17="喪",$A1016,""),IF(AND(LEN(AC17)&gt;=2,ISNUMBER(SEARCH("喪",AC17))),$A1016&amp;"("&amp;SUBSTITUTE(AC17,"喪","")&amp;"時"&amp;")",""))</f>
        <v/>
      </c>
      <c r="AD1016" s="65" t="str">
        <f ca="1">CONCATENATE(IF(AND(LEN(AD1015)&gt;=1,AD1015&lt;&gt;".",COUNTIF(AD17:AD$73,"*喪*")&gt;0),".",""),IF(AD17="喪",$A1016,""),IF(AND(LEN(AD17)&gt;=2,ISNUMBER(SEARCH("喪",AD17))),$A1016&amp;"("&amp;SUBSTITUTE(AD17,"喪","")&amp;"時"&amp;")",""))</f>
        <v/>
      </c>
      <c r="AE1016" s="65" t="str">
        <f ca="1">CONCATENATE(IF(AND(LEN(AE1015)&gt;=1,AE1015&lt;&gt;".",COUNTIF(AE17:AE$73,"*喪*")&gt;0),".",""),IF(AE17="喪",$A1016,""),IF(AND(LEN(AE17)&gt;=2,ISNUMBER(SEARCH("喪",AE17))),$A1016&amp;"("&amp;SUBSTITUTE(AE17,"喪","")&amp;"時"&amp;")",""))</f>
        <v/>
      </c>
      <c r="AF1016" s="65" t="str">
        <f ca="1">CONCATENATE(IF(AND(LEN(AF1015)&gt;=1,AF1015&lt;&gt;".",COUNTIF(AF17:AF$73,"*喪*")&gt;0),".",""),IF(AF17="喪",$A1016,""),IF(AND(LEN(AF17)&gt;=2,ISNUMBER(SEARCH("喪",AF17))),$A1016&amp;"("&amp;SUBSTITUTE(AF17,"喪","")&amp;"時"&amp;")",""))</f>
        <v/>
      </c>
      <c r="AG1016" s="65" t="str">
        <f ca="1">CONCATENATE(IF(AND(LEN(AG1015)&gt;=1,AG1015&lt;&gt;".",COUNTIF(AG17:AG$73,"*喪*")&gt;0),".",""),IF(AG17="喪",$A1016,""),IF(AND(LEN(AG17)&gt;=2,ISNUMBER(SEARCH("喪",AG17))),$A1016&amp;"("&amp;SUBSTITUTE(AG17,"喪","")&amp;"時"&amp;")",""))</f>
        <v/>
      </c>
      <c r="AH1016" s="65"/>
      <c r="AI1016" s="65"/>
      <c r="AJ1016" s="65"/>
    </row>
    <row r="1017" spans="1:36">
      <c r="A1017" s="65">
        <f t="shared" si="79"/>
        <v>17</v>
      </c>
      <c r="B1017" s="65" t="str">
        <f t="shared" si="79"/>
        <v>邱楷然</v>
      </c>
      <c r="C1017" s="65" t="str">
        <f ca="1">CONCATENATE(IF(AND(LEN(C1016)&gt;=1,C1016&lt;&gt;".",COUNTIF(C18:C$73,"*喪*")&gt;0),".",""),IF(C18="喪",$A1017,""),IF(AND(LEN(C18)&gt;=2,ISNUMBER(SEARCH("喪",C18))),$A1017&amp;"("&amp;SUBSTITUTE(C18,"喪","")&amp;"時"&amp;")",""))</f>
        <v/>
      </c>
      <c r="D1017" s="65" t="str">
        <f ca="1">CONCATENATE(IF(AND(LEN(D1016)&gt;=1,D1016&lt;&gt;".",COUNTIF(D18:D$73,"*喪*")&gt;0),".",""),IF(D18="喪",$A1017,""),IF(AND(LEN(D18)&gt;=2,ISNUMBER(SEARCH("喪",D18))),$A1017&amp;"("&amp;SUBSTITUTE(D18,"喪","")&amp;"時"&amp;")",""))</f>
        <v/>
      </c>
      <c r="E1017" s="65" t="str">
        <f ca="1">CONCATENATE(IF(AND(LEN(E1016)&gt;=1,E1016&lt;&gt;".",COUNTIF(E18:E$73,"*喪*")&gt;0),".",""),IF(E18="喪",$A1017,""),IF(AND(LEN(E18)&gt;=2,ISNUMBER(SEARCH("喪",E18))),$A1017&amp;"("&amp;SUBSTITUTE(E18,"喪","")&amp;"時"&amp;")",""))</f>
        <v/>
      </c>
      <c r="F1017" s="65" t="str">
        <f ca="1">CONCATENATE(IF(AND(LEN(F1016)&gt;=1,F1016&lt;&gt;".",COUNTIF(F18:F$73,"*喪*")&gt;0),".",""),IF(F18="喪",$A1017,""),IF(AND(LEN(F18)&gt;=2,ISNUMBER(SEARCH("喪",F18))),$A1017&amp;"("&amp;SUBSTITUTE(F18,"喪","")&amp;"時"&amp;")",""))</f>
        <v/>
      </c>
      <c r="G1017" s="65" t="str">
        <f ca="1">CONCATENATE(IF(AND(LEN(G1016)&gt;=1,G1016&lt;&gt;".",COUNTIF(G18:G$73,"*喪*")&gt;0),".",""),IF(G18="喪",$A1017,""),IF(AND(LEN(G18)&gt;=2,ISNUMBER(SEARCH("喪",G18))),$A1017&amp;"("&amp;SUBSTITUTE(G18,"喪","")&amp;"時"&amp;")",""))</f>
        <v/>
      </c>
      <c r="H1017" s="65" t="str">
        <f ca="1">CONCATENATE(IF(AND(LEN(H1016)&gt;=1,H1016&lt;&gt;".",COUNTIF(H18:H$73,"*喪*")&gt;0),".",""),IF(H18="喪",$A1017,""),IF(AND(LEN(H18)&gt;=2,ISNUMBER(SEARCH("喪",H18))),$A1017&amp;"("&amp;SUBSTITUTE(H18,"喪","")&amp;"時"&amp;")",""))</f>
        <v/>
      </c>
      <c r="I1017" s="65" t="str">
        <f ca="1">CONCATENATE(IF(AND(LEN(I1016)&gt;=1,I1016&lt;&gt;".",COUNTIF(I18:I$73,"*喪*")&gt;0),".",""),IF(I18="喪",$A1017,""),IF(AND(LEN(I18)&gt;=2,ISNUMBER(SEARCH("喪",I18))),$A1017&amp;"("&amp;SUBSTITUTE(I18,"喪","")&amp;"時"&amp;")",""))</f>
        <v/>
      </c>
      <c r="J1017" s="65" t="str">
        <f ca="1">CONCATENATE(IF(AND(LEN(J1016)&gt;=1,J1016&lt;&gt;".",COUNTIF(J18:J$73,"*喪*")&gt;0),".",""),IF(J18="喪",$A1017,""),IF(AND(LEN(J18)&gt;=2,ISNUMBER(SEARCH("喪",J18))),$A1017&amp;"("&amp;SUBSTITUTE(J18,"喪","")&amp;"時"&amp;")",""))</f>
        <v/>
      </c>
      <c r="K1017" s="65" t="str">
        <f ca="1">CONCATENATE(IF(AND(LEN(K1016)&gt;=1,K1016&lt;&gt;".",COUNTIF(K18:K$73,"*喪*")&gt;0),".",""),IF(K18="喪",$A1017,""),IF(AND(LEN(K18)&gt;=2,ISNUMBER(SEARCH("喪",K18))),$A1017&amp;"("&amp;SUBSTITUTE(K18,"喪","")&amp;"時"&amp;")",""))</f>
        <v/>
      </c>
      <c r="L1017" s="65" t="str">
        <f ca="1">CONCATENATE(IF(AND(LEN(L1016)&gt;=1,L1016&lt;&gt;".",COUNTIF(L18:L$73,"*喪*")&gt;0),".",""),IF(L18="喪",$A1017,""),IF(AND(LEN(L18)&gt;=2,ISNUMBER(SEARCH("喪",L18))),$A1017&amp;"("&amp;SUBSTITUTE(L18,"喪","")&amp;"時"&amp;")",""))</f>
        <v/>
      </c>
      <c r="M1017" s="65" t="str">
        <f ca="1">CONCATENATE(IF(AND(LEN(M1016)&gt;=1,M1016&lt;&gt;".",COUNTIF(M18:M$73,"*喪*")&gt;0),".",""),IF(M18="喪",$A1017,""),IF(AND(LEN(M18)&gt;=2,ISNUMBER(SEARCH("喪",M18))),$A1017&amp;"("&amp;SUBSTITUTE(M18,"喪","")&amp;"時"&amp;")",""))</f>
        <v/>
      </c>
      <c r="N1017" s="65" t="str">
        <f ca="1">CONCATENATE(IF(AND(LEN(N1016)&gt;=1,N1016&lt;&gt;".",COUNTIF(N18:N$73,"*喪*")&gt;0),".",""),IF(N18="喪",$A1017,""),IF(AND(LEN(N18)&gt;=2,ISNUMBER(SEARCH("喪",N18))),$A1017&amp;"("&amp;SUBSTITUTE(N18,"喪","")&amp;"時"&amp;")",""))</f>
        <v/>
      </c>
      <c r="O1017" s="65" t="str">
        <f ca="1">CONCATENATE(IF(AND(LEN(O1016)&gt;=1,O1016&lt;&gt;".",COUNTIF(O18:O$73,"*喪*")&gt;0),".",""),IF(O18="喪",$A1017,""),IF(AND(LEN(O18)&gt;=2,ISNUMBER(SEARCH("喪",O18))),$A1017&amp;"("&amp;SUBSTITUTE(O18,"喪","")&amp;"時"&amp;")",""))</f>
        <v/>
      </c>
      <c r="P1017" s="65" t="str">
        <f ca="1">CONCATENATE(IF(AND(LEN(P1016)&gt;=1,P1016&lt;&gt;".",COUNTIF(P18:P$73,"*喪*")&gt;0),".",""),IF(P18="喪",$A1017,""),IF(AND(LEN(P18)&gt;=2,ISNUMBER(SEARCH("喪",P18))),$A1017&amp;"("&amp;SUBSTITUTE(P18,"喪","")&amp;"時"&amp;")",""))</f>
        <v/>
      </c>
      <c r="Q1017" s="65" t="str">
        <f ca="1">CONCATENATE(IF(AND(LEN(Q1016)&gt;=1,Q1016&lt;&gt;".",COUNTIF(Q18:Q$73,"*喪*")&gt;0),".",""),IF(Q18="喪",$A1017,""),IF(AND(LEN(Q18)&gt;=2,ISNUMBER(SEARCH("喪",Q18))),$A1017&amp;"("&amp;SUBSTITUTE(Q18,"喪","")&amp;"時"&amp;")",""))</f>
        <v/>
      </c>
      <c r="R1017" s="65" t="str">
        <f ca="1">CONCATENATE(IF(AND(LEN(R1016)&gt;=1,R1016&lt;&gt;".",COUNTIF(R18:R$73,"*喪*")&gt;0),".",""),IF(R18="喪",$A1017,""),IF(AND(LEN(R18)&gt;=2,ISNUMBER(SEARCH("喪",R18))),$A1017&amp;"("&amp;SUBSTITUTE(R18,"喪","")&amp;"時"&amp;")",""))</f>
        <v/>
      </c>
      <c r="S1017" s="65" t="str">
        <f ca="1">CONCATENATE(IF(AND(LEN(S1016)&gt;=1,S1016&lt;&gt;".",COUNTIF(S18:S$73,"*喪*")&gt;0),".",""),IF(S18="喪",$A1017,""),IF(AND(LEN(S18)&gt;=2,ISNUMBER(SEARCH("喪",S18))),$A1017&amp;"("&amp;SUBSTITUTE(S18,"喪","")&amp;"時"&amp;")",""))</f>
        <v/>
      </c>
      <c r="T1017" s="65" t="str">
        <f ca="1">CONCATENATE(IF(AND(LEN(T1016)&gt;=1,T1016&lt;&gt;".",COUNTIF(T18:T$73,"*喪*")&gt;0),".",""),IF(T18="喪",$A1017,""),IF(AND(LEN(T18)&gt;=2,ISNUMBER(SEARCH("喪",T18))),$A1017&amp;"("&amp;SUBSTITUTE(T18,"喪","")&amp;"時"&amp;")",""))</f>
        <v/>
      </c>
      <c r="U1017" s="65" t="str">
        <f ca="1">CONCATENATE(IF(AND(LEN(U1016)&gt;=1,U1016&lt;&gt;".",COUNTIF(U18:U$73,"*喪*")&gt;0),".",""),IF(U18="喪",$A1017,""),IF(AND(LEN(U18)&gt;=2,ISNUMBER(SEARCH("喪",U18))),$A1017&amp;"("&amp;SUBSTITUTE(U18,"喪","")&amp;"時"&amp;")",""))</f>
        <v/>
      </c>
      <c r="V1017" s="65" t="str">
        <f ca="1">CONCATENATE(IF(AND(LEN(V1016)&gt;=1,V1016&lt;&gt;".",COUNTIF(V18:V$73,"*喪*")&gt;0),".",""),IF(V18="喪",$A1017,""),IF(AND(LEN(V18)&gt;=2,ISNUMBER(SEARCH("喪",V18))),$A1017&amp;"("&amp;SUBSTITUTE(V18,"喪","")&amp;"時"&amp;")",""))</f>
        <v/>
      </c>
      <c r="W1017" s="65" t="str">
        <f ca="1">CONCATENATE(IF(AND(LEN(W1016)&gt;=1,W1016&lt;&gt;".",COUNTIF(W18:W$73,"*喪*")&gt;0),".",""),IF(W18="喪",$A1017,""),IF(AND(LEN(W18)&gt;=2,ISNUMBER(SEARCH("喪",W18))),$A1017&amp;"("&amp;SUBSTITUTE(W18,"喪","")&amp;"時"&amp;")",""))</f>
        <v/>
      </c>
      <c r="X1017" s="65" t="str">
        <f ca="1">CONCATENATE(IF(AND(LEN(X1016)&gt;=1,X1016&lt;&gt;".",COUNTIF(X18:X$73,"*喪*")&gt;0),".",""),IF(X18="喪",$A1017,""),IF(AND(LEN(X18)&gt;=2,ISNUMBER(SEARCH("喪",X18))),$A1017&amp;"("&amp;SUBSTITUTE(X18,"喪","")&amp;"時"&amp;")",""))</f>
        <v/>
      </c>
      <c r="Y1017" s="65" t="str">
        <f ca="1">CONCATENATE(IF(AND(LEN(Y1016)&gt;=1,Y1016&lt;&gt;".",COUNTIF(Y18:Y$73,"*喪*")&gt;0),".",""),IF(Y18="喪",$A1017,""),IF(AND(LEN(Y18)&gt;=2,ISNUMBER(SEARCH("喪",Y18))),$A1017&amp;"("&amp;SUBSTITUTE(Y18,"喪","")&amp;"時"&amp;")",""))</f>
        <v/>
      </c>
      <c r="Z1017" s="65" t="str">
        <f ca="1">CONCATENATE(IF(AND(LEN(Z1016)&gt;=1,Z1016&lt;&gt;".",COUNTIF(Z18:Z$73,"*喪*")&gt;0),".",""),IF(Z18="喪",$A1017,""),IF(AND(LEN(Z18)&gt;=2,ISNUMBER(SEARCH("喪",Z18))),$A1017&amp;"("&amp;SUBSTITUTE(Z18,"喪","")&amp;"時"&amp;")",""))</f>
        <v/>
      </c>
      <c r="AA1017" s="65" t="str">
        <f ca="1">CONCATENATE(IF(AND(LEN(AA1016)&gt;=1,AA1016&lt;&gt;".",COUNTIF(AA18:AA$73,"*喪*")&gt;0),".",""),IF(AA18="喪",$A1017,""),IF(AND(LEN(AA18)&gt;=2,ISNUMBER(SEARCH("喪",AA18))),$A1017&amp;"("&amp;SUBSTITUTE(AA18,"喪","")&amp;"時"&amp;")",""))</f>
        <v/>
      </c>
      <c r="AB1017" s="65" t="str">
        <f ca="1">CONCATENATE(IF(AND(LEN(AB1016)&gt;=1,AB1016&lt;&gt;".",COUNTIF(AB18:AB$73,"*喪*")&gt;0),".",""),IF(AB18="喪",$A1017,""),IF(AND(LEN(AB18)&gt;=2,ISNUMBER(SEARCH("喪",AB18))),$A1017&amp;"("&amp;SUBSTITUTE(AB18,"喪","")&amp;"時"&amp;")",""))</f>
        <v/>
      </c>
      <c r="AC1017" s="65" t="str">
        <f ca="1">CONCATENATE(IF(AND(LEN(AC1016)&gt;=1,AC1016&lt;&gt;".",COUNTIF(AC18:AC$73,"*喪*")&gt;0),".",""),IF(AC18="喪",$A1017,""),IF(AND(LEN(AC18)&gt;=2,ISNUMBER(SEARCH("喪",AC18))),$A1017&amp;"("&amp;SUBSTITUTE(AC18,"喪","")&amp;"時"&amp;")",""))</f>
        <v/>
      </c>
      <c r="AD1017" s="65" t="str">
        <f ca="1">CONCATENATE(IF(AND(LEN(AD1016)&gt;=1,AD1016&lt;&gt;".",COUNTIF(AD18:AD$73,"*喪*")&gt;0),".",""),IF(AD18="喪",$A1017,""),IF(AND(LEN(AD18)&gt;=2,ISNUMBER(SEARCH("喪",AD18))),$A1017&amp;"("&amp;SUBSTITUTE(AD18,"喪","")&amp;"時"&amp;")",""))</f>
        <v/>
      </c>
      <c r="AE1017" s="65" t="str">
        <f ca="1">CONCATENATE(IF(AND(LEN(AE1016)&gt;=1,AE1016&lt;&gt;".",COUNTIF(AE18:AE$73,"*喪*")&gt;0),".",""),IF(AE18="喪",$A1017,""),IF(AND(LEN(AE18)&gt;=2,ISNUMBER(SEARCH("喪",AE18))),$A1017&amp;"("&amp;SUBSTITUTE(AE18,"喪","")&amp;"時"&amp;")",""))</f>
        <v/>
      </c>
      <c r="AF1017" s="65" t="str">
        <f ca="1">CONCATENATE(IF(AND(LEN(AF1016)&gt;=1,AF1016&lt;&gt;".",COUNTIF(AF18:AF$73,"*喪*")&gt;0),".",""),IF(AF18="喪",$A1017,""),IF(AND(LEN(AF18)&gt;=2,ISNUMBER(SEARCH("喪",AF18))),$A1017&amp;"("&amp;SUBSTITUTE(AF18,"喪","")&amp;"時"&amp;")",""))</f>
        <v/>
      </c>
      <c r="AG1017" s="65" t="str">
        <f ca="1">CONCATENATE(IF(AND(LEN(AG1016)&gt;=1,AG1016&lt;&gt;".",COUNTIF(AG18:AG$73,"*喪*")&gt;0),".",""),IF(AG18="喪",$A1017,""),IF(AND(LEN(AG18)&gt;=2,ISNUMBER(SEARCH("喪",AG18))),$A1017&amp;"("&amp;SUBSTITUTE(AG18,"喪","")&amp;"時"&amp;")",""))</f>
        <v/>
      </c>
      <c r="AH1017" s="65"/>
      <c r="AI1017" s="65"/>
      <c r="AJ1017" s="65"/>
    </row>
    <row r="1018" spans="1:36">
      <c r="A1018" s="65">
        <f t="shared" si="79"/>
        <v>18</v>
      </c>
      <c r="B1018" s="65" t="str">
        <f t="shared" si="79"/>
        <v>楊承澔</v>
      </c>
      <c r="C1018" s="65" t="str">
        <f ca="1">CONCATENATE(IF(AND(LEN(C1017)&gt;=1,C1017&lt;&gt;".",COUNTIF(C19:C$73,"*喪*")&gt;0),".",""),IF(C19="喪",$A1018,""),IF(AND(LEN(C19)&gt;=2,ISNUMBER(SEARCH("喪",C19))),$A1018&amp;"("&amp;SUBSTITUTE(C19,"喪","")&amp;"時"&amp;")",""))</f>
        <v/>
      </c>
      <c r="D1018" s="65" t="str">
        <f ca="1">CONCATENATE(IF(AND(LEN(D1017)&gt;=1,D1017&lt;&gt;".",COUNTIF(D19:D$73,"*喪*")&gt;0),".",""),IF(D19="喪",$A1018,""),IF(AND(LEN(D19)&gt;=2,ISNUMBER(SEARCH("喪",D19))),$A1018&amp;"("&amp;SUBSTITUTE(D19,"喪","")&amp;"時"&amp;")",""))</f>
        <v/>
      </c>
      <c r="E1018" s="65" t="str">
        <f ca="1">CONCATENATE(IF(AND(LEN(E1017)&gt;=1,E1017&lt;&gt;".",COUNTIF(E19:E$73,"*喪*")&gt;0),".",""),IF(E19="喪",$A1018,""),IF(AND(LEN(E19)&gt;=2,ISNUMBER(SEARCH("喪",E19))),$A1018&amp;"("&amp;SUBSTITUTE(E19,"喪","")&amp;"時"&amp;")",""))</f>
        <v/>
      </c>
      <c r="F1018" s="65" t="str">
        <f ca="1">CONCATENATE(IF(AND(LEN(F1017)&gt;=1,F1017&lt;&gt;".",COUNTIF(F19:F$73,"*喪*")&gt;0),".",""),IF(F19="喪",$A1018,""),IF(AND(LEN(F19)&gt;=2,ISNUMBER(SEARCH("喪",F19))),$A1018&amp;"("&amp;SUBSTITUTE(F19,"喪","")&amp;"時"&amp;")",""))</f>
        <v/>
      </c>
      <c r="G1018" s="65" t="str">
        <f ca="1">CONCATENATE(IF(AND(LEN(G1017)&gt;=1,G1017&lt;&gt;".",COUNTIF(G19:G$73,"*喪*")&gt;0),".",""),IF(G19="喪",$A1018,""),IF(AND(LEN(G19)&gt;=2,ISNUMBER(SEARCH("喪",G19))),$A1018&amp;"("&amp;SUBSTITUTE(G19,"喪","")&amp;"時"&amp;")",""))</f>
        <v/>
      </c>
      <c r="H1018" s="65" t="str">
        <f ca="1">CONCATENATE(IF(AND(LEN(H1017)&gt;=1,H1017&lt;&gt;".",COUNTIF(H19:H$73,"*喪*")&gt;0),".",""),IF(H19="喪",$A1018,""),IF(AND(LEN(H19)&gt;=2,ISNUMBER(SEARCH("喪",H19))),$A1018&amp;"("&amp;SUBSTITUTE(H19,"喪","")&amp;"時"&amp;")",""))</f>
        <v/>
      </c>
      <c r="I1018" s="65" t="str">
        <f ca="1">CONCATENATE(IF(AND(LEN(I1017)&gt;=1,I1017&lt;&gt;".",COUNTIF(I19:I$73,"*喪*")&gt;0),".",""),IF(I19="喪",$A1018,""),IF(AND(LEN(I19)&gt;=2,ISNUMBER(SEARCH("喪",I19))),$A1018&amp;"("&amp;SUBSTITUTE(I19,"喪","")&amp;"時"&amp;")",""))</f>
        <v/>
      </c>
      <c r="J1018" s="65" t="str">
        <f ca="1">CONCATENATE(IF(AND(LEN(J1017)&gt;=1,J1017&lt;&gt;".",COUNTIF(J19:J$73,"*喪*")&gt;0),".",""),IF(J19="喪",$A1018,""),IF(AND(LEN(J19)&gt;=2,ISNUMBER(SEARCH("喪",J19))),$A1018&amp;"("&amp;SUBSTITUTE(J19,"喪","")&amp;"時"&amp;")",""))</f>
        <v/>
      </c>
      <c r="K1018" s="65" t="str">
        <f ca="1">CONCATENATE(IF(AND(LEN(K1017)&gt;=1,K1017&lt;&gt;".",COUNTIF(K19:K$73,"*喪*")&gt;0),".",""),IF(K19="喪",$A1018,""),IF(AND(LEN(K19)&gt;=2,ISNUMBER(SEARCH("喪",K19))),$A1018&amp;"("&amp;SUBSTITUTE(K19,"喪","")&amp;"時"&amp;")",""))</f>
        <v/>
      </c>
      <c r="L1018" s="65" t="str">
        <f ca="1">CONCATENATE(IF(AND(LEN(L1017)&gt;=1,L1017&lt;&gt;".",COUNTIF(L19:L$73,"*喪*")&gt;0),".",""),IF(L19="喪",$A1018,""),IF(AND(LEN(L19)&gt;=2,ISNUMBER(SEARCH("喪",L19))),$A1018&amp;"("&amp;SUBSTITUTE(L19,"喪","")&amp;"時"&amp;")",""))</f>
        <v/>
      </c>
      <c r="M1018" s="65" t="str">
        <f ca="1">CONCATENATE(IF(AND(LEN(M1017)&gt;=1,M1017&lt;&gt;".",COUNTIF(M19:M$73,"*喪*")&gt;0),".",""),IF(M19="喪",$A1018,""),IF(AND(LEN(M19)&gt;=2,ISNUMBER(SEARCH("喪",M19))),$A1018&amp;"("&amp;SUBSTITUTE(M19,"喪","")&amp;"時"&amp;")",""))</f>
        <v/>
      </c>
      <c r="N1018" s="65" t="str">
        <f ca="1">CONCATENATE(IF(AND(LEN(N1017)&gt;=1,N1017&lt;&gt;".",COUNTIF(N19:N$73,"*喪*")&gt;0),".",""),IF(N19="喪",$A1018,""),IF(AND(LEN(N19)&gt;=2,ISNUMBER(SEARCH("喪",N19))),$A1018&amp;"("&amp;SUBSTITUTE(N19,"喪","")&amp;"時"&amp;")",""))</f>
        <v/>
      </c>
      <c r="O1018" s="65" t="str">
        <f ca="1">CONCATENATE(IF(AND(LEN(O1017)&gt;=1,O1017&lt;&gt;".",COUNTIF(O19:O$73,"*喪*")&gt;0),".",""),IF(O19="喪",$A1018,""),IF(AND(LEN(O19)&gt;=2,ISNUMBER(SEARCH("喪",O19))),$A1018&amp;"("&amp;SUBSTITUTE(O19,"喪","")&amp;"時"&amp;")",""))</f>
        <v/>
      </c>
      <c r="P1018" s="65" t="str">
        <f ca="1">CONCATENATE(IF(AND(LEN(P1017)&gt;=1,P1017&lt;&gt;".",COUNTIF(P19:P$73,"*喪*")&gt;0),".",""),IF(P19="喪",$A1018,""),IF(AND(LEN(P19)&gt;=2,ISNUMBER(SEARCH("喪",P19))),$A1018&amp;"("&amp;SUBSTITUTE(P19,"喪","")&amp;"時"&amp;")",""))</f>
        <v/>
      </c>
      <c r="Q1018" s="65" t="str">
        <f ca="1">CONCATENATE(IF(AND(LEN(Q1017)&gt;=1,Q1017&lt;&gt;".",COUNTIF(Q19:Q$73,"*喪*")&gt;0),".",""),IF(Q19="喪",$A1018,""),IF(AND(LEN(Q19)&gt;=2,ISNUMBER(SEARCH("喪",Q19))),$A1018&amp;"("&amp;SUBSTITUTE(Q19,"喪","")&amp;"時"&amp;")",""))</f>
        <v/>
      </c>
      <c r="R1018" s="65" t="str">
        <f ca="1">CONCATENATE(IF(AND(LEN(R1017)&gt;=1,R1017&lt;&gt;".",COUNTIF(R19:R$73,"*喪*")&gt;0),".",""),IF(R19="喪",$A1018,""),IF(AND(LEN(R19)&gt;=2,ISNUMBER(SEARCH("喪",R19))),$A1018&amp;"("&amp;SUBSTITUTE(R19,"喪","")&amp;"時"&amp;")",""))</f>
        <v/>
      </c>
      <c r="S1018" s="65" t="str">
        <f ca="1">CONCATENATE(IF(AND(LEN(S1017)&gt;=1,S1017&lt;&gt;".",COUNTIF(S19:S$73,"*喪*")&gt;0),".",""),IF(S19="喪",$A1018,""),IF(AND(LEN(S19)&gt;=2,ISNUMBER(SEARCH("喪",S19))),$A1018&amp;"("&amp;SUBSTITUTE(S19,"喪","")&amp;"時"&amp;")",""))</f>
        <v/>
      </c>
      <c r="T1018" s="65" t="str">
        <f ca="1">CONCATENATE(IF(AND(LEN(T1017)&gt;=1,T1017&lt;&gt;".",COUNTIF(T19:T$73,"*喪*")&gt;0),".",""),IF(T19="喪",$A1018,""),IF(AND(LEN(T19)&gt;=2,ISNUMBER(SEARCH("喪",T19))),$A1018&amp;"("&amp;SUBSTITUTE(T19,"喪","")&amp;"時"&amp;")",""))</f>
        <v/>
      </c>
      <c r="U1018" s="65" t="str">
        <f ca="1">CONCATENATE(IF(AND(LEN(U1017)&gt;=1,U1017&lt;&gt;".",COUNTIF(U19:U$73,"*喪*")&gt;0),".",""),IF(U19="喪",$A1018,""),IF(AND(LEN(U19)&gt;=2,ISNUMBER(SEARCH("喪",U19))),$A1018&amp;"("&amp;SUBSTITUTE(U19,"喪","")&amp;"時"&amp;")",""))</f>
        <v/>
      </c>
      <c r="V1018" s="65" t="str">
        <f ca="1">CONCATENATE(IF(AND(LEN(V1017)&gt;=1,V1017&lt;&gt;".",COUNTIF(V19:V$73,"*喪*")&gt;0),".",""),IF(V19="喪",$A1018,""),IF(AND(LEN(V19)&gt;=2,ISNUMBER(SEARCH("喪",V19))),$A1018&amp;"("&amp;SUBSTITUTE(V19,"喪","")&amp;"時"&amp;")",""))</f>
        <v/>
      </c>
      <c r="W1018" s="65" t="str">
        <f ca="1">CONCATENATE(IF(AND(LEN(W1017)&gt;=1,W1017&lt;&gt;".",COUNTIF(W19:W$73,"*喪*")&gt;0),".",""),IF(W19="喪",$A1018,""),IF(AND(LEN(W19)&gt;=2,ISNUMBER(SEARCH("喪",W19))),$A1018&amp;"("&amp;SUBSTITUTE(W19,"喪","")&amp;"時"&amp;")",""))</f>
        <v/>
      </c>
      <c r="X1018" s="65" t="str">
        <f ca="1">CONCATENATE(IF(AND(LEN(X1017)&gt;=1,X1017&lt;&gt;".",COUNTIF(X19:X$73,"*喪*")&gt;0),".",""),IF(X19="喪",$A1018,""),IF(AND(LEN(X19)&gt;=2,ISNUMBER(SEARCH("喪",X19))),$A1018&amp;"("&amp;SUBSTITUTE(X19,"喪","")&amp;"時"&amp;")",""))</f>
        <v/>
      </c>
      <c r="Y1018" s="65" t="str">
        <f ca="1">CONCATENATE(IF(AND(LEN(Y1017)&gt;=1,Y1017&lt;&gt;".",COUNTIF(Y19:Y$73,"*喪*")&gt;0),".",""),IF(Y19="喪",$A1018,""),IF(AND(LEN(Y19)&gt;=2,ISNUMBER(SEARCH("喪",Y19))),$A1018&amp;"("&amp;SUBSTITUTE(Y19,"喪","")&amp;"時"&amp;")",""))</f>
        <v/>
      </c>
      <c r="Z1018" s="65" t="str">
        <f ca="1">CONCATENATE(IF(AND(LEN(Z1017)&gt;=1,Z1017&lt;&gt;".",COUNTIF(Z19:Z$73,"*喪*")&gt;0),".",""),IF(Z19="喪",$A1018,""),IF(AND(LEN(Z19)&gt;=2,ISNUMBER(SEARCH("喪",Z19))),$A1018&amp;"("&amp;SUBSTITUTE(Z19,"喪","")&amp;"時"&amp;")",""))</f>
        <v/>
      </c>
      <c r="AA1018" s="65" t="str">
        <f ca="1">CONCATENATE(IF(AND(LEN(AA1017)&gt;=1,AA1017&lt;&gt;".",COUNTIF(AA19:AA$73,"*喪*")&gt;0),".",""),IF(AA19="喪",$A1018,""),IF(AND(LEN(AA19)&gt;=2,ISNUMBER(SEARCH("喪",AA19))),$A1018&amp;"("&amp;SUBSTITUTE(AA19,"喪","")&amp;"時"&amp;")",""))</f>
        <v/>
      </c>
      <c r="AB1018" s="65" t="str">
        <f ca="1">CONCATENATE(IF(AND(LEN(AB1017)&gt;=1,AB1017&lt;&gt;".",COUNTIF(AB19:AB$73,"*喪*")&gt;0),".",""),IF(AB19="喪",$A1018,""),IF(AND(LEN(AB19)&gt;=2,ISNUMBER(SEARCH("喪",AB19))),$A1018&amp;"("&amp;SUBSTITUTE(AB19,"喪","")&amp;"時"&amp;")",""))</f>
        <v/>
      </c>
      <c r="AC1018" s="65" t="str">
        <f ca="1">CONCATENATE(IF(AND(LEN(AC1017)&gt;=1,AC1017&lt;&gt;".",COUNTIF(AC19:AC$73,"*喪*")&gt;0),".",""),IF(AC19="喪",$A1018,""),IF(AND(LEN(AC19)&gt;=2,ISNUMBER(SEARCH("喪",AC19))),$A1018&amp;"("&amp;SUBSTITUTE(AC19,"喪","")&amp;"時"&amp;")",""))</f>
        <v/>
      </c>
      <c r="AD1018" s="65" t="str">
        <f ca="1">CONCATENATE(IF(AND(LEN(AD1017)&gt;=1,AD1017&lt;&gt;".",COUNTIF(AD19:AD$73,"*喪*")&gt;0),".",""),IF(AD19="喪",$A1018,""),IF(AND(LEN(AD19)&gt;=2,ISNUMBER(SEARCH("喪",AD19))),$A1018&amp;"("&amp;SUBSTITUTE(AD19,"喪","")&amp;"時"&amp;")",""))</f>
        <v/>
      </c>
      <c r="AE1018" s="65" t="str">
        <f ca="1">CONCATENATE(IF(AND(LEN(AE1017)&gt;=1,AE1017&lt;&gt;".",COUNTIF(AE19:AE$73,"*喪*")&gt;0),".",""),IF(AE19="喪",$A1018,""),IF(AND(LEN(AE19)&gt;=2,ISNUMBER(SEARCH("喪",AE19))),$A1018&amp;"("&amp;SUBSTITUTE(AE19,"喪","")&amp;"時"&amp;")",""))</f>
        <v/>
      </c>
      <c r="AF1018" s="65" t="str">
        <f ca="1">CONCATENATE(IF(AND(LEN(AF1017)&gt;=1,AF1017&lt;&gt;".",COUNTIF(AF19:AF$73,"*喪*")&gt;0),".",""),IF(AF19="喪",$A1018,""),IF(AND(LEN(AF19)&gt;=2,ISNUMBER(SEARCH("喪",AF19))),$A1018&amp;"("&amp;SUBSTITUTE(AF19,"喪","")&amp;"時"&amp;")",""))</f>
        <v/>
      </c>
      <c r="AG1018" s="65" t="str">
        <f ca="1">CONCATENATE(IF(AND(LEN(AG1017)&gt;=1,AG1017&lt;&gt;".",COUNTIF(AG19:AG$73,"*喪*")&gt;0),".",""),IF(AG19="喪",$A1018,""),IF(AND(LEN(AG19)&gt;=2,ISNUMBER(SEARCH("喪",AG19))),$A1018&amp;"("&amp;SUBSTITUTE(AG19,"喪","")&amp;"時"&amp;")",""))</f>
        <v/>
      </c>
      <c r="AH1018" s="65"/>
      <c r="AI1018" s="65"/>
      <c r="AJ1018" s="65"/>
    </row>
    <row r="1019" spans="1:36">
      <c r="A1019" s="65">
        <f t="shared" si="79"/>
        <v>19</v>
      </c>
      <c r="B1019" s="65" t="str">
        <f t="shared" si="79"/>
        <v>吳政銓</v>
      </c>
      <c r="C1019" s="65" t="str">
        <f ca="1">CONCATENATE(IF(AND(LEN(C1018)&gt;=1,C1018&lt;&gt;".",COUNTIF(C20:C$73,"*喪*")&gt;0),".",""),IF(C20="喪",$A1019,""),IF(AND(LEN(C20)&gt;=2,ISNUMBER(SEARCH("喪",C20))),$A1019&amp;"("&amp;SUBSTITUTE(C20,"喪","")&amp;"時"&amp;")",""))</f>
        <v/>
      </c>
      <c r="D1019" s="65" t="str">
        <f ca="1">CONCATENATE(IF(AND(LEN(D1018)&gt;=1,D1018&lt;&gt;".",COUNTIF(D20:D$73,"*喪*")&gt;0),".",""),IF(D20="喪",$A1019,""),IF(AND(LEN(D20)&gt;=2,ISNUMBER(SEARCH("喪",D20))),$A1019&amp;"("&amp;SUBSTITUTE(D20,"喪","")&amp;"時"&amp;")",""))</f>
        <v/>
      </c>
      <c r="E1019" s="65" t="str">
        <f ca="1">CONCATENATE(IF(AND(LEN(E1018)&gt;=1,E1018&lt;&gt;".",COUNTIF(E20:E$73,"*喪*")&gt;0),".",""),IF(E20="喪",$A1019,""),IF(AND(LEN(E20)&gt;=2,ISNUMBER(SEARCH("喪",E20))),$A1019&amp;"("&amp;SUBSTITUTE(E20,"喪","")&amp;"時"&amp;")",""))</f>
        <v/>
      </c>
      <c r="F1019" s="65" t="str">
        <f ca="1">CONCATENATE(IF(AND(LEN(F1018)&gt;=1,F1018&lt;&gt;".",COUNTIF(F20:F$73,"*喪*")&gt;0),".",""),IF(F20="喪",$A1019,""),IF(AND(LEN(F20)&gt;=2,ISNUMBER(SEARCH("喪",F20))),$A1019&amp;"("&amp;SUBSTITUTE(F20,"喪","")&amp;"時"&amp;")",""))</f>
        <v/>
      </c>
      <c r="G1019" s="65" t="str">
        <f ca="1">CONCATENATE(IF(AND(LEN(G1018)&gt;=1,G1018&lt;&gt;".",COUNTIF(G20:G$73,"*喪*")&gt;0),".",""),IF(G20="喪",$A1019,""),IF(AND(LEN(G20)&gt;=2,ISNUMBER(SEARCH("喪",G20))),$A1019&amp;"("&amp;SUBSTITUTE(G20,"喪","")&amp;"時"&amp;")",""))</f>
        <v/>
      </c>
      <c r="H1019" s="65" t="str">
        <f ca="1">CONCATENATE(IF(AND(LEN(H1018)&gt;=1,H1018&lt;&gt;".",COUNTIF(H20:H$73,"*喪*")&gt;0),".",""),IF(H20="喪",$A1019,""),IF(AND(LEN(H20)&gt;=2,ISNUMBER(SEARCH("喪",H20))),$A1019&amp;"("&amp;SUBSTITUTE(H20,"喪","")&amp;"時"&amp;")",""))</f>
        <v/>
      </c>
      <c r="I1019" s="65" t="str">
        <f ca="1">CONCATENATE(IF(AND(LEN(I1018)&gt;=1,I1018&lt;&gt;".",COUNTIF(I20:I$73,"*喪*")&gt;0),".",""),IF(I20="喪",$A1019,""),IF(AND(LEN(I20)&gt;=2,ISNUMBER(SEARCH("喪",I20))),$A1019&amp;"("&amp;SUBSTITUTE(I20,"喪","")&amp;"時"&amp;")",""))</f>
        <v/>
      </c>
      <c r="J1019" s="65" t="str">
        <f ca="1">CONCATENATE(IF(AND(LEN(J1018)&gt;=1,J1018&lt;&gt;".",COUNTIF(J20:J$73,"*喪*")&gt;0),".",""),IF(J20="喪",$A1019,""),IF(AND(LEN(J20)&gt;=2,ISNUMBER(SEARCH("喪",J20))),$A1019&amp;"("&amp;SUBSTITUTE(J20,"喪","")&amp;"時"&amp;")",""))</f>
        <v/>
      </c>
      <c r="K1019" s="65" t="str">
        <f ca="1">CONCATENATE(IF(AND(LEN(K1018)&gt;=1,K1018&lt;&gt;".",COUNTIF(K20:K$73,"*喪*")&gt;0),".",""),IF(K20="喪",$A1019,""),IF(AND(LEN(K20)&gt;=2,ISNUMBER(SEARCH("喪",K20))),$A1019&amp;"("&amp;SUBSTITUTE(K20,"喪","")&amp;"時"&amp;")",""))</f>
        <v/>
      </c>
      <c r="L1019" s="65" t="str">
        <f ca="1">CONCATENATE(IF(AND(LEN(L1018)&gt;=1,L1018&lt;&gt;".",COUNTIF(L20:L$73,"*喪*")&gt;0),".",""),IF(L20="喪",$A1019,""),IF(AND(LEN(L20)&gt;=2,ISNUMBER(SEARCH("喪",L20))),$A1019&amp;"("&amp;SUBSTITUTE(L20,"喪","")&amp;"時"&amp;")",""))</f>
        <v/>
      </c>
      <c r="M1019" s="65" t="str">
        <f ca="1">CONCATENATE(IF(AND(LEN(M1018)&gt;=1,M1018&lt;&gt;".",COUNTIF(M20:M$73,"*喪*")&gt;0),".",""),IF(M20="喪",$A1019,""),IF(AND(LEN(M20)&gt;=2,ISNUMBER(SEARCH("喪",M20))),$A1019&amp;"("&amp;SUBSTITUTE(M20,"喪","")&amp;"時"&amp;")",""))</f>
        <v/>
      </c>
      <c r="N1019" s="65" t="str">
        <f ca="1">CONCATENATE(IF(AND(LEN(N1018)&gt;=1,N1018&lt;&gt;".",COUNTIF(N20:N$73,"*喪*")&gt;0),".",""),IF(N20="喪",$A1019,""),IF(AND(LEN(N20)&gt;=2,ISNUMBER(SEARCH("喪",N20))),$A1019&amp;"("&amp;SUBSTITUTE(N20,"喪","")&amp;"時"&amp;")",""))</f>
        <v/>
      </c>
      <c r="O1019" s="65" t="str">
        <f ca="1">CONCATENATE(IF(AND(LEN(O1018)&gt;=1,O1018&lt;&gt;".",COUNTIF(O20:O$73,"*喪*")&gt;0),".",""),IF(O20="喪",$A1019,""),IF(AND(LEN(O20)&gt;=2,ISNUMBER(SEARCH("喪",O20))),$A1019&amp;"("&amp;SUBSTITUTE(O20,"喪","")&amp;"時"&amp;")",""))</f>
        <v/>
      </c>
      <c r="P1019" s="65" t="str">
        <f ca="1">CONCATENATE(IF(AND(LEN(P1018)&gt;=1,P1018&lt;&gt;".",COUNTIF(P20:P$73,"*喪*")&gt;0),".",""),IF(P20="喪",$A1019,""),IF(AND(LEN(P20)&gt;=2,ISNUMBER(SEARCH("喪",P20))),$A1019&amp;"("&amp;SUBSTITUTE(P20,"喪","")&amp;"時"&amp;")",""))</f>
        <v/>
      </c>
      <c r="Q1019" s="65" t="str">
        <f ca="1">CONCATENATE(IF(AND(LEN(Q1018)&gt;=1,Q1018&lt;&gt;".",COUNTIF(Q20:Q$73,"*喪*")&gt;0),".",""),IF(Q20="喪",$A1019,""),IF(AND(LEN(Q20)&gt;=2,ISNUMBER(SEARCH("喪",Q20))),$A1019&amp;"("&amp;SUBSTITUTE(Q20,"喪","")&amp;"時"&amp;")",""))</f>
        <v/>
      </c>
      <c r="R1019" s="65" t="str">
        <f ca="1">CONCATENATE(IF(AND(LEN(R1018)&gt;=1,R1018&lt;&gt;".",COUNTIF(R20:R$73,"*喪*")&gt;0),".",""),IF(R20="喪",$A1019,""),IF(AND(LEN(R20)&gt;=2,ISNUMBER(SEARCH("喪",R20))),$A1019&amp;"("&amp;SUBSTITUTE(R20,"喪","")&amp;"時"&amp;")",""))</f>
        <v/>
      </c>
      <c r="S1019" s="65" t="str">
        <f ca="1">CONCATENATE(IF(AND(LEN(S1018)&gt;=1,S1018&lt;&gt;".",COUNTIF(S20:S$73,"*喪*")&gt;0),".",""),IF(S20="喪",$A1019,""),IF(AND(LEN(S20)&gt;=2,ISNUMBER(SEARCH("喪",S20))),$A1019&amp;"("&amp;SUBSTITUTE(S20,"喪","")&amp;"時"&amp;")",""))</f>
        <v/>
      </c>
      <c r="T1019" s="65" t="str">
        <f ca="1">CONCATENATE(IF(AND(LEN(T1018)&gt;=1,T1018&lt;&gt;".",COUNTIF(T20:T$73,"*喪*")&gt;0),".",""),IF(T20="喪",$A1019,""),IF(AND(LEN(T20)&gt;=2,ISNUMBER(SEARCH("喪",T20))),$A1019&amp;"("&amp;SUBSTITUTE(T20,"喪","")&amp;"時"&amp;")",""))</f>
        <v/>
      </c>
      <c r="U1019" s="65" t="str">
        <f ca="1">CONCATENATE(IF(AND(LEN(U1018)&gt;=1,U1018&lt;&gt;".",COUNTIF(U20:U$73,"*喪*")&gt;0),".",""),IF(U20="喪",$A1019,""),IF(AND(LEN(U20)&gt;=2,ISNUMBER(SEARCH("喪",U20))),$A1019&amp;"("&amp;SUBSTITUTE(U20,"喪","")&amp;"時"&amp;")",""))</f>
        <v/>
      </c>
      <c r="V1019" s="65" t="str">
        <f ca="1">CONCATENATE(IF(AND(LEN(V1018)&gt;=1,V1018&lt;&gt;".",COUNTIF(V20:V$73,"*喪*")&gt;0),".",""),IF(V20="喪",$A1019,""),IF(AND(LEN(V20)&gt;=2,ISNUMBER(SEARCH("喪",V20))),$A1019&amp;"("&amp;SUBSTITUTE(V20,"喪","")&amp;"時"&amp;")",""))</f>
        <v/>
      </c>
      <c r="W1019" s="65" t="str">
        <f ca="1">CONCATENATE(IF(AND(LEN(W1018)&gt;=1,W1018&lt;&gt;".",COUNTIF(W20:W$73,"*喪*")&gt;0),".",""),IF(W20="喪",$A1019,""),IF(AND(LEN(W20)&gt;=2,ISNUMBER(SEARCH("喪",W20))),$A1019&amp;"("&amp;SUBSTITUTE(W20,"喪","")&amp;"時"&amp;")",""))</f>
        <v/>
      </c>
      <c r="X1019" s="65" t="str">
        <f ca="1">CONCATENATE(IF(AND(LEN(X1018)&gt;=1,X1018&lt;&gt;".",COUNTIF(X20:X$73,"*喪*")&gt;0),".",""),IF(X20="喪",$A1019,""),IF(AND(LEN(X20)&gt;=2,ISNUMBER(SEARCH("喪",X20))),$A1019&amp;"("&amp;SUBSTITUTE(X20,"喪","")&amp;"時"&amp;")",""))</f>
        <v/>
      </c>
      <c r="Y1019" s="65" t="str">
        <f ca="1">CONCATENATE(IF(AND(LEN(Y1018)&gt;=1,Y1018&lt;&gt;".",COUNTIF(Y20:Y$73,"*喪*")&gt;0),".",""),IF(Y20="喪",$A1019,""),IF(AND(LEN(Y20)&gt;=2,ISNUMBER(SEARCH("喪",Y20))),$A1019&amp;"("&amp;SUBSTITUTE(Y20,"喪","")&amp;"時"&amp;")",""))</f>
        <v/>
      </c>
      <c r="Z1019" s="65" t="str">
        <f ca="1">CONCATENATE(IF(AND(LEN(Z1018)&gt;=1,Z1018&lt;&gt;".",COUNTIF(Z20:Z$73,"*喪*")&gt;0),".",""),IF(Z20="喪",$A1019,""),IF(AND(LEN(Z20)&gt;=2,ISNUMBER(SEARCH("喪",Z20))),$A1019&amp;"("&amp;SUBSTITUTE(Z20,"喪","")&amp;"時"&amp;")",""))</f>
        <v/>
      </c>
      <c r="AA1019" s="65" t="str">
        <f ca="1">CONCATENATE(IF(AND(LEN(AA1018)&gt;=1,AA1018&lt;&gt;".",COUNTIF(AA20:AA$73,"*喪*")&gt;0),".",""),IF(AA20="喪",$A1019,""),IF(AND(LEN(AA20)&gt;=2,ISNUMBER(SEARCH("喪",AA20))),$A1019&amp;"("&amp;SUBSTITUTE(AA20,"喪","")&amp;"時"&amp;")",""))</f>
        <v/>
      </c>
      <c r="AB1019" s="65" t="str">
        <f ca="1">CONCATENATE(IF(AND(LEN(AB1018)&gt;=1,AB1018&lt;&gt;".",COUNTIF(AB20:AB$73,"*喪*")&gt;0),".",""),IF(AB20="喪",$A1019,""),IF(AND(LEN(AB20)&gt;=2,ISNUMBER(SEARCH("喪",AB20))),$A1019&amp;"("&amp;SUBSTITUTE(AB20,"喪","")&amp;"時"&amp;")",""))</f>
        <v/>
      </c>
      <c r="AC1019" s="65" t="str">
        <f ca="1">CONCATENATE(IF(AND(LEN(AC1018)&gt;=1,AC1018&lt;&gt;".",COUNTIF(AC20:AC$73,"*喪*")&gt;0),".",""),IF(AC20="喪",$A1019,""),IF(AND(LEN(AC20)&gt;=2,ISNUMBER(SEARCH("喪",AC20))),$A1019&amp;"("&amp;SUBSTITUTE(AC20,"喪","")&amp;"時"&amp;")",""))</f>
        <v/>
      </c>
      <c r="AD1019" s="65" t="str">
        <f ca="1">CONCATENATE(IF(AND(LEN(AD1018)&gt;=1,AD1018&lt;&gt;".",COUNTIF(AD20:AD$73,"*喪*")&gt;0),".",""),IF(AD20="喪",$A1019,""),IF(AND(LEN(AD20)&gt;=2,ISNUMBER(SEARCH("喪",AD20))),$A1019&amp;"("&amp;SUBSTITUTE(AD20,"喪","")&amp;"時"&amp;")",""))</f>
        <v/>
      </c>
      <c r="AE1019" s="65" t="str">
        <f ca="1">CONCATENATE(IF(AND(LEN(AE1018)&gt;=1,AE1018&lt;&gt;".",COUNTIF(AE20:AE$73,"*喪*")&gt;0),".",""),IF(AE20="喪",$A1019,""),IF(AND(LEN(AE20)&gt;=2,ISNUMBER(SEARCH("喪",AE20))),$A1019&amp;"("&amp;SUBSTITUTE(AE20,"喪","")&amp;"時"&amp;")",""))</f>
        <v/>
      </c>
      <c r="AF1019" s="65" t="str">
        <f ca="1">CONCATENATE(IF(AND(LEN(AF1018)&gt;=1,AF1018&lt;&gt;".",COUNTIF(AF20:AF$73,"*喪*")&gt;0),".",""),IF(AF20="喪",$A1019,""),IF(AND(LEN(AF20)&gt;=2,ISNUMBER(SEARCH("喪",AF20))),$A1019&amp;"("&amp;SUBSTITUTE(AF20,"喪","")&amp;"時"&amp;")",""))</f>
        <v/>
      </c>
      <c r="AG1019" s="65" t="str">
        <f ca="1">CONCATENATE(IF(AND(LEN(AG1018)&gt;=1,AG1018&lt;&gt;".",COUNTIF(AG20:AG$73,"*喪*")&gt;0),".",""),IF(AG20="喪",$A1019,""),IF(AND(LEN(AG20)&gt;=2,ISNUMBER(SEARCH("喪",AG20))),$A1019&amp;"("&amp;SUBSTITUTE(AG20,"喪","")&amp;"時"&amp;")",""))</f>
        <v/>
      </c>
      <c r="AH1019" s="65"/>
      <c r="AI1019" s="65"/>
      <c r="AJ1019" s="65"/>
    </row>
    <row r="1020" spans="1:36">
      <c r="A1020" s="65">
        <f t="shared" si="79"/>
        <v>20</v>
      </c>
      <c r="B1020" s="65" t="str">
        <f t="shared" si="79"/>
        <v>呂承翰</v>
      </c>
      <c r="C1020" s="65" t="str">
        <f ca="1">CONCATENATE(IF(AND(LEN(C1019)&gt;=1,C1019&lt;&gt;".",COUNTIF(C21:C$73,"*喪*")&gt;0),".",""),IF(C21="喪",$A1020,""),IF(AND(LEN(C21)&gt;=2,ISNUMBER(SEARCH("喪",C21))),$A1020&amp;"("&amp;SUBSTITUTE(C21,"喪","")&amp;"時"&amp;")",""))</f>
        <v/>
      </c>
      <c r="D1020" s="65" t="str">
        <f ca="1">CONCATENATE(IF(AND(LEN(D1019)&gt;=1,D1019&lt;&gt;".",COUNTIF(D21:D$73,"*喪*")&gt;0),".",""),IF(D21="喪",$A1020,""),IF(AND(LEN(D21)&gt;=2,ISNUMBER(SEARCH("喪",D21))),$A1020&amp;"("&amp;SUBSTITUTE(D21,"喪","")&amp;"時"&amp;")",""))</f>
        <v/>
      </c>
      <c r="E1020" s="65" t="str">
        <f ca="1">CONCATENATE(IF(AND(LEN(E1019)&gt;=1,E1019&lt;&gt;".",COUNTIF(E21:E$73,"*喪*")&gt;0),".",""),IF(E21="喪",$A1020,""),IF(AND(LEN(E21)&gt;=2,ISNUMBER(SEARCH("喪",E21))),$A1020&amp;"("&amp;SUBSTITUTE(E21,"喪","")&amp;"時"&amp;")",""))</f>
        <v/>
      </c>
      <c r="F1020" s="65" t="str">
        <f ca="1">CONCATENATE(IF(AND(LEN(F1019)&gt;=1,F1019&lt;&gt;".",COUNTIF(F21:F$73,"*喪*")&gt;0),".",""),IF(F21="喪",$A1020,""),IF(AND(LEN(F21)&gt;=2,ISNUMBER(SEARCH("喪",F21))),$A1020&amp;"("&amp;SUBSTITUTE(F21,"喪","")&amp;"時"&amp;")",""))</f>
        <v/>
      </c>
      <c r="G1020" s="65" t="str">
        <f ca="1">CONCATENATE(IF(AND(LEN(G1019)&gt;=1,G1019&lt;&gt;".",COUNTIF(G21:G$73,"*喪*")&gt;0),".",""),IF(G21="喪",$A1020,""),IF(AND(LEN(G21)&gt;=2,ISNUMBER(SEARCH("喪",G21))),$A1020&amp;"("&amp;SUBSTITUTE(G21,"喪","")&amp;"時"&amp;")",""))</f>
        <v/>
      </c>
      <c r="H1020" s="65" t="str">
        <f ca="1">CONCATENATE(IF(AND(LEN(H1019)&gt;=1,H1019&lt;&gt;".",COUNTIF(H21:H$73,"*喪*")&gt;0),".",""),IF(H21="喪",$A1020,""),IF(AND(LEN(H21)&gt;=2,ISNUMBER(SEARCH("喪",H21))),$A1020&amp;"("&amp;SUBSTITUTE(H21,"喪","")&amp;"時"&amp;")",""))</f>
        <v/>
      </c>
      <c r="I1020" s="65" t="str">
        <f ca="1">CONCATENATE(IF(AND(LEN(I1019)&gt;=1,I1019&lt;&gt;".",COUNTIF(I21:I$73,"*喪*")&gt;0),".",""),IF(I21="喪",$A1020,""),IF(AND(LEN(I21)&gt;=2,ISNUMBER(SEARCH("喪",I21))),$A1020&amp;"("&amp;SUBSTITUTE(I21,"喪","")&amp;"時"&amp;")",""))</f>
        <v/>
      </c>
      <c r="J1020" s="65" t="str">
        <f ca="1">CONCATENATE(IF(AND(LEN(J1019)&gt;=1,J1019&lt;&gt;".",COUNTIF(J21:J$73,"*喪*")&gt;0),".",""),IF(J21="喪",$A1020,""),IF(AND(LEN(J21)&gt;=2,ISNUMBER(SEARCH("喪",J21))),$A1020&amp;"("&amp;SUBSTITUTE(J21,"喪","")&amp;"時"&amp;")",""))</f>
        <v/>
      </c>
      <c r="K1020" s="65" t="str">
        <f ca="1">CONCATENATE(IF(AND(LEN(K1019)&gt;=1,K1019&lt;&gt;".",COUNTIF(K21:K$73,"*喪*")&gt;0),".",""),IF(K21="喪",$A1020,""),IF(AND(LEN(K21)&gt;=2,ISNUMBER(SEARCH("喪",K21))),$A1020&amp;"("&amp;SUBSTITUTE(K21,"喪","")&amp;"時"&amp;")",""))</f>
        <v/>
      </c>
      <c r="L1020" s="65" t="str">
        <f ca="1">CONCATENATE(IF(AND(LEN(L1019)&gt;=1,L1019&lt;&gt;".",COUNTIF(L21:L$73,"*喪*")&gt;0),".",""),IF(L21="喪",$A1020,""),IF(AND(LEN(L21)&gt;=2,ISNUMBER(SEARCH("喪",L21))),$A1020&amp;"("&amp;SUBSTITUTE(L21,"喪","")&amp;"時"&amp;")",""))</f>
        <v/>
      </c>
      <c r="M1020" s="65" t="str">
        <f ca="1">CONCATENATE(IF(AND(LEN(M1019)&gt;=1,M1019&lt;&gt;".",COUNTIF(M21:M$73,"*喪*")&gt;0),".",""),IF(M21="喪",$A1020,""),IF(AND(LEN(M21)&gt;=2,ISNUMBER(SEARCH("喪",M21))),$A1020&amp;"("&amp;SUBSTITUTE(M21,"喪","")&amp;"時"&amp;")",""))</f>
        <v/>
      </c>
      <c r="N1020" s="65" t="str">
        <f ca="1">CONCATENATE(IF(AND(LEN(N1019)&gt;=1,N1019&lt;&gt;".",COUNTIF(N21:N$73,"*喪*")&gt;0),".",""),IF(N21="喪",$A1020,""),IF(AND(LEN(N21)&gt;=2,ISNUMBER(SEARCH("喪",N21))),$A1020&amp;"("&amp;SUBSTITUTE(N21,"喪","")&amp;"時"&amp;")",""))</f>
        <v/>
      </c>
      <c r="O1020" s="65" t="str">
        <f ca="1">CONCATENATE(IF(AND(LEN(O1019)&gt;=1,O1019&lt;&gt;".",COUNTIF(O21:O$73,"*喪*")&gt;0),".",""),IF(O21="喪",$A1020,""),IF(AND(LEN(O21)&gt;=2,ISNUMBER(SEARCH("喪",O21))),$A1020&amp;"("&amp;SUBSTITUTE(O21,"喪","")&amp;"時"&amp;")",""))</f>
        <v/>
      </c>
      <c r="P1020" s="65" t="str">
        <f ca="1">CONCATENATE(IF(AND(LEN(P1019)&gt;=1,P1019&lt;&gt;".",COUNTIF(P21:P$73,"*喪*")&gt;0),".",""),IF(P21="喪",$A1020,""),IF(AND(LEN(P21)&gt;=2,ISNUMBER(SEARCH("喪",P21))),$A1020&amp;"("&amp;SUBSTITUTE(P21,"喪","")&amp;"時"&amp;")",""))</f>
        <v/>
      </c>
      <c r="Q1020" s="65" t="str">
        <f ca="1">CONCATENATE(IF(AND(LEN(Q1019)&gt;=1,Q1019&lt;&gt;".",COUNTIF(Q21:Q$73,"*喪*")&gt;0),".",""),IF(Q21="喪",$A1020,""),IF(AND(LEN(Q21)&gt;=2,ISNUMBER(SEARCH("喪",Q21))),$A1020&amp;"("&amp;SUBSTITUTE(Q21,"喪","")&amp;"時"&amp;")",""))</f>
        <v/>
      </c>
      <c r="R1020" s="65" t="str">
        <f ca="1">CONCATENATE(IF(AND(LEN(R1019)&gt;=1,R1019&lt;&gt;".",COUNTIF(R21:R$73,"*喪*")&gt;0),".",""),IF(R21="喪",$A1020,""),IF(AND(LEN(R21)&gt;=2,ISNUMBER(SEARCH("喪",R21))),$A1020&amp;"("&amp;SUBSTITUTE(R21,"喪","")&amp;"時"&amp;")",""))</f>
        <v/>
      </c>
      <c r="S1020" s="65" t="str">
        <f ca="1">CONCATENATE(IF(AND(LEN(S1019)&gt;=1,S1019&lt;&gt;".",COUNTIF(S21:S$73,"*喪*")&gt;0),".",""),IF(S21="喪",$A1020,""),IF(AND(LEN(S21)&gt;=2,ISNUMBER(SEARCH("喪",S21))),$A1020&amp;"("&amp;SUBSTITUTE(S21,"喪","")&amp;"時"&amp;")",""))</f>
        <v/>
      </c>
      <c r="T1020" s="65" t="str">
        <f ca="1">CONCATENATE(IF(AND(LEN(T1019)&gt;=1,T1019&lt;&gt;".",COUNTIF(T21:T$73,"*喪*")&gt;0),".",""),IF(T21="喪",$A1020,""),IF(AND(LEN(T21)&gt;=2,ISNUMBER(SEARCH("喪",T21))),$A1020&amp;"("&amp;SUBSTITUTE(T21,"喪","")&amp;"時"&amp;")",""))</f>
        <v/>
      </c>
      <c r="U1020" s="65" t="str">
        <f ca="1">CONCATENATE(IF(AND(LEN(U1019)&gt;=1,U1019&lt;&gt;".",COUNTIF(U21:U$73,"*喪*")&gt;0),".",""),IF(U21="喪",$A1020,""),IF(AND(LEN(U21)&gt;=2,ISNUMBER(SEARCH("喪",U21))),$A1020&amp;"("&amp;SUBSTITUTE(U21,"喪","")&amp;"時"&amp;")",""))</f>
        <v/>
      </c>
      <c r="V1020" s="65" t="str">
        <f ca="1">CONCATENATE(IF(AND(LEN(V1019)&gt;=1,V1019&lt;&gt;".",COUNTIF(V21:V$73,"*喪*")&gt;0),".",""),IF(V21="喪",$A1020,""),IF(AND(LEN(V21)&gt;=2,ISNUMBER(SEARCH("喪",V21))),$A1020&amp;"("&amp;SUBSTITUTE(V21,"喪","")&amp;"時"&amp;")",""))</f>
        <v/>
      </c>
      <c r="W1020" s="65" t="str">
        <f ca="1">CONCATENATE(IF(AND(LEN(W1019)&gt;=1,W1019&lt;&gt;".",COUNTIF(W21:W$73,"*喪*")&gt;0),".",""),IF(W21="喪",$A1020,""),IF(AND(LEN(W21)&gt;=2,ISNUMBER(SEARCH("喪",W21))),$A1020&amp;"("&amp;SUBSTITUTE(W21,"喪","")&amp;"時"&amp;")",""))</f>
        <v/>
      </c>
      <c r="X1020" s="65" t="str">
        <f ca="1">CONCATENATE(IF(AND(LEN(X1019)&gt;=1,X1019&lt;&gt;".",COUNTIF(X21:X$73,"*喪*")&gt;0),".",""),IF(X21="喪",$A1020,""),IF(AND(LEN(X21)&gt;=2,ISNUMBER(SEARCH("喪",X21))),$A1020&amp;"("&amp;SUBSTITUTE(X21,"喪","")&amp;"時"&amp;")",""))</f>
        <v/>
      </c>
      <c r="Y1020" s="65" t="str">
        <f ca="1">CONCATENATE(IF(AND(LEN(Y1019)&gt;=1,Y1019&lt;&gt;".",COUNTIF(Y21:Y$73,"*喪*")&gt;0),".",""),IF(Y21="喪",$A1020,""),IF(AND(LEN(Y21)&gt;=2,ISNUMBER(SEARCH("喪",Y21))),$A1020&amp;"("&amp;SUBSTITUTE(Y21,"喪","")&amp;"時"&amp;")",""))</f>
        <v/>
      </c>
      <c r="Z1020" s="65" t="str">
        <f ca="1">CONCATENATE(IF(AND(LEN(Z1019)&gt;=1,Z1019&lt;&gt;".",COUNTIF(Z21:Z$73,"*喪*")&gt;0),".",""),IF(Z21="喪",$A1020,""),IF(AND(LEN(Z21)&gt;=2,ISNUMBER(SEARCH("喪",Z21))),$A1020&amp;"("&amp;SUBSTITUTE(Z21,"喪","")&amp;"時"&amp;")",""))</f>
        <v/>
      </c>
      <c r="AA1020" s="65" t="str">
        <f ca="1">CONCATENATE(IF(AND(LEN(AA1019)&gt;=1,AA1019&lt;&gt;".",COUNTIF(AA21:AA$73,"*喪*")&gt;0),".",""),IF(AA21="喪",$A1020,""),IF(AND(LEN(AA21)&gt;=2,ISNUMBER(SEARCH("喪",AA21))),$A1020&amp;"("&amp;SUBSTITUTE(AA21,"喪","")&amp;"時"&amp;")",""))</f>
        <v/>
      </c>
      <c r="AB1020" s="65" t="str">
        <f ca="1">CONCATENATE(IF(AND(LEN(AB1019)&gt;=1,AB1019&lt;&gt;".",COUNTIF(AB21:AB$73,"*喪*")&gt;0),".",""),IF(AB21="喪",$A1020,""),IF(AND(LEN(AB21)&gt;=2,ISNUMBER(SEARCH("喪",AB21))),$A1020&amp;"("&amp;SUBSTITUTE(AB21,"喪","")&amp;"時"&amp;")",""))</f>
        <v/>
      </c>
      <c r="AC1020" s="65" t="str">
        <f ca="1">CONCATENATE(IF(AND(LEN(AC1019)&gt;=1,AC1019&lt;&gt;".",COUNTIF(AC21:AC$73,"*喪*")&gt;0),".",""),IF(AC21="喪",$A1020,""),IF(AND(LEN(AC21)&gt;=2,ISNUMBER(SEARCH("喪",AC21))),$A1020&amp;"("&amp;SUBSTITUTE(AC21,"喪","")&amp;"時"&amp;")",""))</f>
        <v/>
      </c>
      <c r="AD1020" s="65" t="str">
        <f ca="1">CONCATENATE(IF(AND(LEN(AD1019)&gt;=1,AD1019&lt;&gt;".",COUNTIF(AD21:AD$73,"*喪*")&gt;0),".",""),IF(AD21="喪",$A1020,""),IF(AND(LEN(AD21)&gt;=2,ISNUMBER(SEARCH("喪",AD21))),$A1020&amp;"("&amp;SUBSTITUTE(AD21,"喪","")&amp;"時"&amp;")",""))</f>
        <v/>
      </c>
      <c r="AE1020" s="65" t="str">
        <f ca="1">CONCATENATE(IF(AND(LEN(AE1019)&gt;=1,AE1019&lt;&gt;".",COUNTIF(AE21:AE$73,"*喪*")&gt;0),".",""),IF(AE21="喪",$A1020,""),IF(AND(LEN(AE21)&gt;=2,ISNUMBER(SEARCH("喪",AE21))),$A1020&amp;"("&amp;SUBSTITUTE(AE21,"喪","")&amp;"時"&amp;")",""))</f>
        <v/>
      </c>
      <c r="AF1020" s="65" t="str">
        <f ca="1">CONCATENATE(IF(AND(LEN(AF1019)&gt;=1,AF1019&lt;&gt;".",COUNTIF(AF21:AF$73,"*喪*")&gt;0),".",""),IF(AF21="喪",$A1020,""),IF(AND(LEN(AF21)&gt;=2,ISNUMBER(SEARCH("喪",AF21))),$A1020&amp;"("&amp;SUBSTITUTE(AF21,"喪","")&amp;"時"&amp;")",""))</f>
        <v/>
      </c>
      <c r="AG1020" s="65" t="str">
        <f ca="1">CONCATENATE(IF(AND(LEN(AG1019)&gt;=1,AG1019&lt;&gt;".",COUNTIF(AG21:AG$73,"*喪*")&gt;0),".",""),IF(AG21="喪",$A1020,""),IF(AND(LEN(AG21)&gt;=2,ISNUMBER(SEARCH("喪",AG21))),$A1020&amp;"("&amp;SUBSTITUTE(AG21,"喪","")&amp;"時"&amp;")",""))</f>
        <v/>
      </c>
      <c r="AH1020" s="65"/>
      <c r="AI1020" s="65"/>
      <c r="AJ1020" s="65"/>
    </row>
    <row r="1021" spans="1:36">
      <c r="A1021" s="65">
        <f t="shared" ref="A1021:B1040" si="81">A921</f>
        <v>21</v>
      </c>
      <c r="B1021" s="65" t="str">
        <f t="shared" si="81"/>
        <v>王治皓</v>
      </c>
      <c r="C1021" s="65" t="str">
        <f ca="1">CONCATENATE(IF(AND(LEN(C1020)&gt;=1,C1020&lt;&gt;".",COUNTIF(C22:C$73,"*喪*")&gt;0),".",""),IF(C22="喪",$A1021,""),IF(AND(LEN(C22)&gt;=2,ISNUMBER(SEARCH("喪",C22))),$A1021&amp;"("&amp;SUBSTITUTE(C22,"喪","")&amp;"時"&amp;")",""))</f>
        <v/>
      </c>
      <c r="D1021" s="65" t="str">
        <f ca="1">CONCATENATE(IF(AND(LEN(D1020)&gt;=1,D1020&lt;&gt;".",COUNTIF(D22:D$73,"*喪*")&gt;0),".",""),IF(D22="喪",$A1021,""),IF(AND(LEN(D22)&gt;=2,ISNUMBER(SEARCH("喪",D22))),$A1021&amp;"("&amp;SUBSTITUTE(D22,"喪","")&amp;"時"&amp;")",""))</f>
        <v/>
      </c>
      <c r="E1021" s="65" t="str">
        <f ca="1">CONCATENATE(IF(AND(LEN(E1020)&gt;=1,E1020&lt;&gt;".",COUNTIF(E22:E$73,"*喪*")&gt;0),".",""),IF(E22="喪",$A1021,""),IF(AND(LEN(E22)&gt;=2,ISNUMBER(SEARCH("喪",E22))),$A1021&amp;"("&amp;SUBSTITUTE(E22,"喪","")&amp;"時"&amp;")",""))</f>
        <v/>
      </c>
      <c r="F1021" s="65" t="str">
        <f ca="1">CONCATENATE(IF(AND(LEN(F1020)&gt;=1,F1020&lt;&gt;".",COUNTIF(F22:F$73,"*喪*")&gt;0),".",""),IF(F22="喪",$A1021,""),IF(AND(LEN(F22)&gt;=2,ISNUMBER(SEARCH("喪",F22))),$A1021&amp;"("&amp;SUBSTITUTE(F22,"喪","")&amp;"時"&amp;")",""))</f>
        <v/>
      </c>
      <c r="G1021" s="65" t="str">
        <f ca="1">CONCATENATE(IF(AND(LEN(G1020)&gt;=1,G1020&lt;&gt;".",COUNTIF(G22:G$73,"*喪*")&gt;0),".",""),IF(G22="喪",$A1021,""),IF(AND(LEN(G22)&gt;=2,ISNUMBER(SEARCH("喪",G22))),$A1021&amp;"("&amp;SUBSTITUTE(G22,"喪","")&amp;"時"&amp;")",""))</f>
        <v/>
      </c>
      <c r="H1021" s="65" t="str">
        <f ca="1">CONCATENATE(IF(AND(LEN(H1020)&gt;=1,H1020&lt;&gt;".",COUNTIF(H22:H$73,"*喪*")&gt;0),".",""),IF(H22="喪",$A1021,""),IF(AND(LEN(H22)&gt;=2,ISNUMBER(SEARCH("喪",H22))),$A1021&amp;"("&amp;SUBSTITUTE(H22,"喪","")&amp;"時"&amp;")",""))</f>
        <v/>
      </c>
      <c r="I1021" s="65" t="str">
        <f ca="1">CONCATENATE(IF(AND(LEN(I1020)&gt;=1,I1020&lt;&gt;".",COUNTIF(I22:I$73,"*喪*")&gt;0),".",""),IF(I22="喪",$A1021,""),IF(AND(LEN(I22)&gt;=2,ISNUMBER(SEARCH("喪",I22))),$A1021&amp;"("&amp;SUBSTITUTE(I22,"喪","")&amp;"時"&amp;")",""))</f>
        <v/>
      </c>
      <c r="J1021" s="65" t="str">
        <f ca="1">CONCATENATE(IF(AND(LEN(J1020)&gt;=1,J1020&lt;&gt;".",COUNTIF(J22:J$73,"*喪*")&gt;0),".",""),IF(J22="喪",$A1021,""),IF(AND(LEN(J22)&gt;=2,ISNUMBER(SEARCH("喪",J22))),$A1021&amp;"("&amp;SUBSTITUTE(J22,"喪","")&amp;"時"&amp;")",""))</f>
        <v/>
      </c>
      <c r="K1021" s="65" t="str">
        <f ca="1">CONCATENATE(IF(AND(LEN(K1020)&gt;=1,K1020&lt;&gt;".",COUNTIF(K22:K$73,"*喪*")&gt;0),".",""),IF(K22="喪",$A1021,""),IF(AND(LEN(K22)&gt;=2,ISNUMBER(SEARCH("喪",K22))),$A1021&amp;"("&amp;SUBSTITUTE(K22,"喪","")&amp;"時"&amp;")",""))</f>
        <v/>
      </c>
      <c r="L1021" s="65" t="str">
        <f ca="1">CONCATENATE(IF(AND(LEN(L1020)&gt;=1,L1020&lt;&gt;".",COUNTIF(L22:L$73,"*喪*")&gt;0),".",""),IF(L22="喪",$A1021,""),IF(AND(LEN(L22)&gt;=2,ISNUMBER(SEARCH("喪",L22))),$A1021&amp;"("&amp;SUBSTITUTE(L22,"喪","")&amp;"時"&amp;")",""))</f>
        <v/>
      </c>
      <c r="M1021" s="65" t="str">
        <f ca="1">CONCATENATE(IF(AND(LEN(M1020)&gt;=1,M1020&lt;&gt;".",COUNTIF(M22:M$73,"*喪*")&gt;0),".",""),IF(M22="喪",$A1021,""),IF(AND(LEN(M22)&gt;=2,ISNUMBER(SEARCH("喪",M22))),$A1021&amp;"("&amp;SUBSTITUTE(M22,"喪","")&amp;"時"&amp;")",""))</f>
        <v/>
      </c>
      <c r="N1021" s="65" t="str">
        <f ca="1">CONCATENATE(IF(AND(LEN(N1020)&gt;=1,N1020&lt;&gt;".",COUNTIF(N22:N$73,"*喪*")&gt;0),".",""),IF(N22="喪",$A1021,""),IF(AND(LEN(N22)&gt;=2,ISNUMBER(SEARCH("喪",N22))),$A1021&amp;"("&amp;SUBSTITUTE(N22,"喪","")&amp;"時"&amp;")",""))</f>
        <v/>
      </c>
      <c r="O1021" s="65" t="str">
        <f ca="1">CONCATENATE(IF(AND(LEN(O1020)&gt;=1,O1020&lt;&gt;".",COUNTIF(O22:O$73,"*喪*")&gt;0),".",""),IF(O22="喪",$A1021,""),IF(AND(LEN(O22)&gt;=2,ISNUMBER(SEARCH("喪",O22))),$A1021&amp;"("&amp;SUBSTITUTE(O22,"喪","")&amp;"時"&amp;")",""))</f>
        <v/>
      </c>
      <c r="P1021" s="65" t="str">
        <f ca="1">CONCATENATE(IF(AND(LEN(P1020)&gt;=1,P1020&lt;&gt;".",COUNTIF(P22:P$73,"*喪*")&gt;0),".",""),IF(P22="喪",$A1021,""),IF(AND(LEN(P22)&gt;=2,ISNUMBER(SEARCH("喪",P22))),$A1021&amp;"("&amp;SUBSTITUTE(P22,"喪","")&amp;"時"&amp;")",""))</f>
        <v/>
      </c>
      <c r="Q1021" s="65" t="str">
        <f ca="1">CONCATENATE(IF(AND(LEN(Q1020)&gt;=1,Q1020&lt;&gt;".",COUNTIF(Q22:Q$73,"*喪*")&gt;0),".",""),IF(Q22="喪",$A1021,""),IF(AND(LEN(Q22)&gt;=2,ISNUMBER(SEARCH("喪",Q22))),$A1021&amp;"("&amp;SUBSTITUTE(Q22,"喪","")&amp;"時"&amp;")",""))</f>
        <v/>
      </c>
      <c r="R1021" s="65" t="str">
        <f ca="1">CONCATENATE(IF(AND(LEN(R1020)&gt;=1,R1020&lt;&gt;".",COUNTIF(R22:R$73,"*喪*")&gt;0),".",""),IF(R22="喪",$A1021,""),IF(AND(LEN(R22)&gt;=2,ISNUMBER(SEARCH("喪",R22))),$A1021&amp;"("&amp;SUBSTITUTE(R22,"喪","")&amp;"時"&amp;")",""))</f>
        <v/>
      </c>
      <c r="S1021" s="65" t="str">
        <f ca="1">CONCATENATE(IF(AND(LEN(S1020)&gt;=1,S1020&lt;&gt;".",COUNTIF(S22:S$73,"*喪*")&gt;0),".",""),IF(S22="喪",$A1021,""),IF(AND(LEN(S22)&gt;=2,ISNUMBER(SEARCH("喪",S22))),$A1021&amp;"("&amp;SUBSTITUTE(S22,"喪","")&amp;"時"&amp;")",""))</f>
        <v/>
      </c>
      <c r="T1021" s="65" t="str">
        <f ca="1">CONCATENATE(IF(AND(LEN(T1020)&gt;=1,T1020&lt;&gt;".",COUNTIF(T22:T$73,"*喪*")&gt;0),".",""),IF(T22="喪",$A1021,""),IF(AND(LEN(T22)&gt;=2,ISNUMBER(SEARCH("喪",T22))),$A1021&amp;"("&amp;SUBSTITUTE(T22,"喪","")&amp;"時"&amp;")",""))</f>
        <v/>
      </c>
      <c r="U1021" s="65" t="str">
        <f ca="1">CONCATENATE(IF(AND(LEN(U1020)&gt;=1,U1020&lt;&gt;".",COUNTIF(U22:U$73,"*喪*")&gt;0),".",""),IF(U22="喪",$A1021,""),IF(AND(LEN(U22)&gt;=2,ISNUMBER(SEARCH("喪",U22))),$A1021&amp;"("&amp;SUBSTITUTE(U22,"喪","")&amp;"時"&amp;")",""))</f>
        <v/>
      </c>
      <c r="V1021" s="65" t="str">
        <f ca="1">CONCATENATE(IF(AND(LEN(V1020)&gt;=1,V1020&lt;&gt;".",COUNTIF(V22:V$73,"*喪*")&gt;0),".",""),IF(V22="喪",$A1021,""),IF(AND(LEN(V22)&gt;=2,ISNUMBER(SEARCH("喪",V22))),$A1021&amp;"("&amp;SUBSTITUTE(V22,"喪","")&amp;"時"&amp;")",""))</f>
        <v/>
      </c>
      <c r="W1021" s="65" t="str">
        <f ca="1">CONCATENATE(IF(AND(LEN(W1020)&gt;=1,W1020&lt;&gt;".",COUNTIF(W22:W$73,"*喪*")&gt;0),".",""),IF(W22="喪",$A1021,""),IF(AND(LEN(W22)&gt;=2,ISNUMBER(SEARCH("喪",W22))),$A1021&amp;"("&amp;SUBSTITUTE(W22,"喪","")&amp;"時"&amp;")",""))</f>
        <v/>
      </c>
      <c r="X1021" s="65" t="str">
        <f ca="1">CONCATENATE(IF(AND(LEN(X1020)&gt;=1,X1020&lt;&gt;".",COUNTIF(X22:X$73,"*喪*")&gt;0),".",""),IF(X22="喪",$A1021,""),IF(AND(LEN(X22)&gt;=2,ISNUMBER(SEARCH("喪",X22))),$A1021&amp;"("&amp;SUBSTITUTE(X22,"喪","")&amp;"時"&amp;")",""))</f>
        <v/>
      </c>
      <c r="Y1021" s="65" t="str">
        <f ca="1">CONCATENATE(IF(AND(LEN(Y1020)&gt;=1,Y1020&lt;&gt;".",COUNTIF(Y22:Y$73,"*喪*")&gt;0),".",""),IF(Y22="喪",$A1021,""),IF(AND(LEN(Y22)&gt;=2,ISNUMBER(SEARCH("喪",Y22))),$A1021&amp;"("&amp;SUBSTITUTE(Y22,"喪","")&amp;"時"&amp;")",""))</f>
        <v/>
      </c>
      <c r="Z1021" s="65" t="str">
        <f ca="1">CONCATENATE(IF(AND(LEN(Z1020)&gt;=1,Z1020&lt;&gt;".",COUNTIF(Z22:Z$73,"*喪*")&gt;0),".",""),IF(Z22="喪",$A1021,""),IF(AND(LEN(Z22)&gt;=2,ISNUMBER(SEARCH("喪",Z22))),$A1021&amp;"("&amp;SUBSTITUTE(Z22,"喪","")&amp;"時"&amp;")",""))</f>
        <v/>
      </c>
      <c r="AA1021" s="65" t="str">
        <f ca="1">CONCATENATE(IF(AND(LEN(AA1020)&gt;=1,AA1020&lt;&gt;".",COUNTIF(AA22:AA$73,"*喪*")&gt;0),".",""),IF(AA22="喪",$A1021,""),IF(AND(LEN(AA22)&gt;=2,ISNUMBER(SEARCH("喪",AA22))),$A1021&amp;"("&amp;SUBSTITUTE(AA22,"喪","")&amp;"時"&amp;")",""))</f>
        <v/>
      </c>
      <c r="AB1021" s="65" t="str">
        <f ca="1">CONCATENATE(IF(AND(LEN(AB1020)&gt;=1,AB1020&lt;&gt;".",COUNTIF(AB22:AB$73,"*喪*")&gt;0),".",""),IF(AB22="喪",$A1021,""),IF(AND(LEN(AB22)&gt;=2,ISNUMBER(SEARCH("喪",AB22))),$A1021&amp;"("&amp;SUBSTITUTE(AB22,"喪","")&amp;"時"&amp;")",""))</f>
        <v/>
      </c>
      <c r="AC1021" s="65" t="str">
        <f ca="1">CONCATENATE(IF(AND(LEN(AC1020)&gt;=1,AC1020&lt;&gt;".",COUNTIF(AC22:AC$73,"*喪*")&gt;0),".",""),IF(AC22="喪",$A1021,""),IF(AND(LEN(AC22)&gt;=2,ISNUMBER(SEARCH("喪",AC22))),$A1021&amp;"("&amp;SUBSTITUTE(AC22,"喪","")&amp;"時"&amp;")",""))</f>
        <v/>
      </c>
      <c r="AD1021" s="65" t="str">
        <f ca="1">CONCATENATE(IF(AND(LEN(AD1020)&gt;=1,AD1020&lt;&gt;".",COUNTIF(AD22:AD$73,"*喪*")&gt;0),".",""),IF(AD22="喪",$A1021,""),IF(AND(LEN(AD22)&gt;=2,ISNUMBER(SEARCH("喪",AD22))),$A1021&amp;"("&amp;SUBSTITUTE(AD22,"喪","")&amp;"時"&amp;")",""))</f>
        <v/>
      </c>
      <c r="AE1021" s="65" t="str">
        <f ca="1">CONCATENATE(IF(AND(LEN(AE1020)&gt;=1,AE1020&lt;&gt;".",COUNTIF(AE22:AE$73,"*喪*")&gt;0),".",""),IF(AE22="喪",$A1021,""),IF(AND(LEN(AE22)&gt;=2,ISNUMBER(SEARCH("喪",AE22))),$A1021&amp;"("&amp;SUBSTITUTE(AE22,"喪","")&amp;"時"&amp;")",""))</f>
        <v/>
      </c>
      <c r="AF1021" s="65" t="str">
        <f ca="1">CONCATENATE(IF(AND(LEN(AF1020)&gt;=1,AF1020&lt;&gt;".",COUNTIF(AF22:AF$73,"*喪*")&gt;0),".",""),IF(AF22="喪",$A1021,""),IF(AND(LEN(AF22)&gt;=2,ISNUMBER(SEARCH("喪",AF22))),$A1021&amp;"("&amp;SUBSTITUTE(AF22,"喪","")&amp;"時"&amp;")",""))</f>
        <v/>
      </c>
      <c r="AG1021" s="65" t="str">
        <f ca="1">CONCATENATE(IF(AND(LEN(AG1020)&gt;=1,AG1020&lt;&gt;".",COUNTIF(AG22:AG$73,"*喪*")&gt;0),".",""),IF(AG22="喪",$A1021,""),IF(AND(LEN(AG22)&gt;=2,ISNUMBER(SEARCH("喪",AG22))),$A1021&amp;"("&amp;SUBSTITUTE(AG22,"喪","")&amp;"時"&amp;")",""))</f>
        <v/>
      </c>
      <c r="AH1021" s="65"/>
      <c r="AI1021" s="65"/>
      <c r="AJ1021" s="65"/>
    </row>
    <row r="1022" spans="1:36">
      <c r="A1022" s="65">
        <f t="shared" si="81"/>
        <v>22</v>
      </c>
      <c r="B1022" s="65" t="str">
        <f t="shared" si="81"/>
        <v>曾宏瑜</v>
      </c>
      <c r="C1022" s="65" t="str">
        <f ca="1">CONCATENATE(IF(AND(LEN(C1021)&gt;=1,C1021&lt;&gt;".",COUNTIF(C23:C$73,"*喪*")&gt;0),".",""),IF(C23="喪",$A1022,""),IF(AND(LEN(C23)&gt;=2,ISNUMBER(SEARCH("喪",C23))),$A1022&amp;"("&amp;SUBSTITUTE(C23,"喪","")&amp;"時"&amp;")",""))</f>
        <v/>
      </c>
      <c r="D1022" s="65" t="str">
        <f ca="1">CONCATENATE(IF(AND(LEN(D1021)&gt;=1,D1021&lt;&gt;".",COUNTIF(D23:D$73,"*喪*")&gt;0),".",""),IF(D23="喪",$A1022,""),IF(AND(LEN(D23)&gt;=2,ISNUMBER(SEARCH("喪",D23))),$A1022&amp;"("&amp;SUBSTITUTE(D23,"喪","")&amp;"時"&amp;")",""))</f>
        <v/>
      </c>
      <c r="E1022" s="65" t="str">
        <f ca="1">CONCATENATE(IF(AND(LEN(E1021)&gt;=1,E1021&lt;&gt;".",COUNTIF(E23:E$73,"*喪*")&gt;0),".",""),IF(E23="喪",$A1022,""),IF(AND(LEN(E23)&gt;=2,ISNUMBER(SEARCH("喪",E23))),$A1022&amp;"("&amp;SUBSTITUTE(E23,"喪","")&amp;"時"&amp;")",""))</f>
        <v/>
      </c>
      <c r="F1022" s="65" t="str">
        <f ca="1">CONCATENATE(IF(AND(LEN(F1021)&gt;=1,F1021&lt;&gt;".",COUNTIF(F23:F$73,"*喪*")&gt;0),".",""),IF(F23="喪",$A1022,""),IF(AND(LEN(F23)&gt;=2,ISNUMBER(SEARCH("喪",F23))),$A1022&amp;"("&amp;SUBSTITUTE(F23,"喪","")&amp;"時"&amp;")",""))</f>
        <v/>
      </c>
      <c r="G1022" s="65" t="str">
        <f ca="1">CONCATENATE(IF(AND(LEN(G1021)&gt;=1,G1021&lt;&gt;".",COUNTIF(G23:G$73,"*喪*")&gt;0),".",""),IF(G23="喪",$A1022,""),IF(AND(LEN(G23)&gt;=2,ISNUMBER(SEARCH("喪",G23))),$A1022&amp;"("&amp;SUBSTITUTE(G23,"喪","")&amp;"時"&amp;")",""))</f>
        <v/>
      </c>
      <c r="H1022" s="65" t="str">
        <f ca="1">CONCATENATE(IF(AND(LEN(H1021)&gt;=1,H1021&lt;&gt;".",COUNTIF(H23:H$73,"*喪*")&gt;0),".",""),IF(H23="喪",$A1022,""),IF(AND(LEN(H23)&gt;=2,ISNUMBER(SEARCH("喪",H23))),$A1022&amp;"("&amp;SUBSTITUTE(H23,"喪","")&amp;"時"&amp;")",""))</f>
        <v/>
      </c>
      <c r="I1022" s="65" t="str">
        <f ca="1">CONCATENATE(IF(AND(LEN(I1021)&gt;=1,I1021&lt;&gt;".",COUNTIF(I23:I$73,"*喪*")&gt;0),".",""),IF(I23="喪",$A1022,""),IF(AND(LEN(I23)&gt;=2,ISNUMBER(SEARCH("喪",I23))),$A1022&amp;"("&amp;SUBSTITUTE(I23,"喪","")&amp;"時"&amp;")",""))</f>
        <v/>
      </c>
      <c r="J1022" s="65" t="str">
        <f ca="1">CONCATENATE(IF(AND(LEN(J1021)&gt;=1,J1021&lt;&gt;".",COUNTIF(J23:J$73,"*喪*")&gt;0),".",""),IF(J23="喪",$A1022,""),IF(AND(LEN(J23)&gt;=2,ISNUMBER(SEARCH("喪",J23))),$A1022&amp;"("&amp;SUBSTITUTE(J23,"喪","")&amp;"時"&amp;")",""))</f>
        <v/>
      </c>
      <c r="K1022" s="65" t="str">
        <f ca="1">CONCATENATE(IF(AND(LEN(K1021)&gt;=1,K1021&lt;&gt;".",COUNTIF(K23:K$73,"*喪*")&gt;0),".",""),IF(K23="喪",$A1022,""),IF(AND(LEN(K23)&gt;=2,ISNUMBER(SEARCH("喪",K23))),$A1022&amp;"("&amp;SUBSTITUTE(K23,"喪","")&amp;"時"&amp;")",""))</f>
        <v/>
      </c>
      <c r="L1022" s="65" t="str">
        <f ca="1">CONCATENATE(IF(AND(LEN(L1021)&gt;=1,L1021&lt;&gt;".",COUNTIF(L23:L$73,"*喪*")&gt;0),".",""),IF(L23="喪",$A1022,""),IF(AND(LEN(L23)&gt;=2,ISNUMBER(SEARCH("喪",L23))),$A1022&amp;"("&amp;SUBSTITUTE(L23,"喪","")&amp;"時"&amp;")",""))</f>
        <v/>
      </c>
      <c r="M1022" s="65" t="str">
        <f ca="1">CONCATENATE(IF(AND(LEN(M1021)&gt;=1,M1021&lt;&gt;".",COUNTIF(M23:M$73,"*喪*")&gt;0),".",""),IF(M23="喪",$A1022,""),IF(AND(LEN(M23)&gt;=2,ISNUMBER(SEARCH("喪",M23))),$A1022&amp;"("&amp;SUBSTITUTE(M23,"喪","")&amp;"時"&amp;")",""))</f>
        <v/>
      </c>
      <c r="N1022" s="65" t="str">
        <f ca="1">CONCATENATE(IF(AND(LEN(N1021)&gt;=1,N1021&lt;&gt;".",COUNTIF(N23:N$73,"*喪*")&gt;0),".",""),IF(N23="喪",$A1022,""),IF(AND(LEN(N23)&gt;=2,ISNUMBER(SEARCH("喪",N23))),$A1022&amp;"("&amp;SUBSTITUTE(N23,"喪","")&amp;"時"&amp;")",""))</f>
        <v/>
      </c>
      <c r="O1022" s="65" t="str">
        <f ca="1">CONCATENATE(IF(AND(LEN(O1021)&gt;=1,O1021&lt;&gt;".",COUNTIF(O23:O$73,"*喪*")&gt;0),".",""),IF(O23="喪",$A1022,""),IF(AND(LEN(O23)&gt;=2,ISNUMBER(SEARCH("喪",O23))),$A1022&amp;"("&amp;SUBSTITUTE(O23,"喪","")&amp;"時"&amp;")",""))</f>
        <v/>
      </c>
      <c r="P1022" s="65" t="str">
        <f ca="1">CONCATENATE(IF(AND(LEN(P1021)&gt;=1,P1021&lt;&gt;".",COUNTIF(P23:P$73,"*喪*")&gt;0),".",""),IF(P23="喪",$A1022,""),IF(AND(LEN(P23)&gt;=2,ISNUMBER(SEARCH("喪",P23))),$A1022&amp;"("&amp;SUBSTITUTE(P23,"喪","")&amp;"時"&amp;")",""))</f>
        <v/>
      </c>
      <c r="Q1022" s="65" t="str">
        <f ca="1">CONCATENATE(IF(AND(LEN(Q1021)&gt;=1,Q1021&lt;&gt;".",COUNTIF(Q23:Q$73,"*喪*")&gt;0),".",""),IF(Q23="喪",$A1022,""),IF(AND(LEN(Q23)&gt;=2,ISNUMBER(SEARCH("喪",Q23))),$A1022&amp;"("&amp;SUBSTITUTE(Q23,"喪","")&amp;"時"&amp;")",""))</f>
        <v/>
      </c>
      <c r="R1022" s="65" t="str">
        <f ca="1">CONCATENATE(IF(AND(LEN(R1021)&gt;=1,R1021&lt;&gt;".",COUNTIF(R23:R$73,"*喪*")&gt;0),".",""),IF(R23="喪",$A1022,""),IF(AND(LEN(R23)&gt;=2,ISNUMBER(SEARCH("喪",R23))),$A1022&amp;"("&amp;SUBSTITUTE(R23,"喪","")&amp;"時"&amp;")",""))</f>
        <v/>
      </c>
      <c r="S1022" s="65" t="str">
        <f ca="1">CONCATENATE(IF(AND(LEN(S1021)&gt;=1,S1021&lt;&gt;".",COUNTIF(S23:S$73,"*喪*")&gt;0),".",""),IF(S23="喪",$A1022,""),IF(AND(LEN(S23)&gt;=2,ISNUMBER(SEARCH("喪",S23))),$A1022&amp;"("&amp;SUBSTITUTE(S23,"喪","")&amp;"時"&amp;")",""))</f>
        <v/>
      </c>
      <c r="T1022" s="65" t="str">
        <f ca="1">CONCATENATE(IF(AND(LEN(T1021)&gt;=1,T1021&lt;&gt;".",COUNTIF(T23:T$73,"*喪*")&gt;0),".",""),IF(T23="喪",$A1022,""),IF(AND(LEN(T23)&gt;=2,ISNUMBER(SEARCH("喪",T23))),$A1022&amp;"("&amp;SUBSTITUTE(T23,"喪","")&amp;"時"&amp;")",""))</f>
        <v/>
      </c>
      <c r="U1022" s="65" t="str">
        <f ca="1">CONCATENATE(IF(AND(LEN(U1021)&gt;=1,U1021&lt;&gt;".",COUNTIF(U23:U$73,"*喪*")&gt;0),".",""),IF(U23="喪",$A1022,""),IF(AND(LEN(U23)&gt;=2,ISNUMBER(SEARCH("喪",U23))),$A1022&amp;"("&amp;SUBSTITUTE(U23,"喪","")&amp;"時"&amp;")",""))</f>
        <v/>
      </c>
      <c r="V1022" s="65" t="str">
        <f ca="1">CONCATENATE(IF(AND(LEN(V1021)&gt;=1,V1021&lt;&gt;".",COUNTIF(V23:V$73,"*喪*")&gt;0),".",""),IF(V23="喪",$A1022,""),IF(AND(LEN(V23)&gt;=2,ISNUMBER(SEARCH("喪",V23))),$A1022&amp;"("&amp;SUBSTITUTE(V23,"喪","")&amp;"時"&amp;")",""))</f>
        <v/>
      </c>
      <c r="W1022" s="65" t="str">
        <f ca="1">CONCATENATE(IF(AND(LEN(W1021)&gt;=1,W1021&lt;&gt;".",COUNTIF(W23:W$73,"*喪*")&gt;0),".",""),IF(W23="喪",$A1022,""),IF(AND(LEN(W23)&gt;=2,ISNUMBER(SEARCH("喪",W23))),$A1022&amp;"("&amp;SUBSTITUTE(W23,"喪","")&amp;"時"&amp;")",""))</f>
        <v/>
      </c>
      <c r="X1022" s="65" t="str">
        <f ca="1">CONCATENATE(IF(AND(LEN(X1021)&gt;=1,X1021&lt;&gt;".",COUNTIF(X23:X$73,"*喪*")&gt;0),".",""),IF(X23="喪",$A1022,""),IF(AND(LEN(X23)&gt;=2,ISNUMBER(SEARCH("喪",X23))),$A1022&amp;"("&amp;SUBSTITUTE(X23,"喪","")&amp;"時"&amp;")",""))</f>
        <v/>
      </c>
      <c r="Y1022" s="65" t="str">
        <f ca="1">CONCATENATE(IF(AND(LEN(Y1021)&gt;=1,Y1021&lt;&gt;".",COUNTIF(Y23:Y$73,"*喪*")&gt;0),".",""),IF(Y23="喪",$A1022,""),IF(AND(LEN(Y23)&gt;=2,ISNUMBER(SEARCH("喪",Y23))),$A1022&amp;"("&amp;SUBSTITUTE(Y23,"喪","")&amp;"時"&amp;")",""))</f>
        <v/>
      </c>
      <c r="Z1022" s="65" t="str">
        <f ca="1">CONCATENATE(IF(AND(LEN(Z1021)&gt;=1,Z1021&lt;&gt;".",COUNTIF(Z23:Z$73,"*喪*")&gt;0),".",""),IF(Z23="喪",$A1022,""),IF(AND(LEN(Z23)&gt;=2,ISNUMBER(SEARCH("喪",Z23))),$A1022&amp;"("&amp;SUBSTITUTE(Z23,"喪","")&amp;"時"&amp;")",""))</f>
        <v/>
      </c>
      <c r="AA1022" s="65" t="str">
        <f ca="1">CONCATENATE(IF(AND(LEN(AA1021)&gt;=1,AA1021&lt;&gt;".",COUNTIF(AA23:AA$73,"*喪*")&gt;0),".",""),IF(AA23="喪",$A1022,""),IF(AND(LEN(AA23)&gt;=2,ISNUMBER(SEARCH("喪",AA23))),$A1022&amp;"("&amp;SUBSTITUTE(AA23,"喪","")&amp;"時"&amp;")",""))</f>
        <v/>
      </c>
      <c r="AB1022" s="65" t="str">
        <f ca="1">CONCATENATE(IF(AND(LEN(AB1021)&gt;=1,AB1021&lt;&gt;".",COUNTIF(AB23:AB$73,"*喪*")&gt;0),".",""),IF(AB23="喪",$A1022,""),IF(AND(LEN(AB23)&gt;=2,ISNUMBER(SEARCH("喪",AB23))),$A1022&amp;"("&amp;SUBSTITUTE(AB23,"喪","")&amp;"時"&amp;")",""))</f>
        <v/>
      </c>
      <c r="AC1022" s="65" t="str">
        <f ca="1">CONCATENATE(IF(AND(LEN(AC1021)&gt;=1,AC1021&lt;&gt;".",COUNTIF(AC23:AC$73,"*喪*")&gt;0),".",""),IF(AC23="喪",$A1022,""),IF(AND(LEN(AC23)&gt;=2,ISNUMBER(SEARCH("喪",AC23))),$A1022&amp;"("&amp;SUBSTITUTE(AC23,"喪","")&amp;"時"&amp;")",""))</f>
        <v/>
      </c>
      <c r="AD1022" s="65" t="str">
        <f ca="1">CONCATENATE(IF(AND(LEN(AD1021)&gt;=1,AD1021&lt;&gt;".",COUNTIF(AD23:AD$73,"*喪*")&gt;0),".",""),IF(AD23="喪",$A1022,""),IF(AND(LEN(AD23)&gt;=2,ISNUMBER(SEARCH("喪",AD23))),$A1022&amp;"("&amp;SUBSTITUTE(AD23,"喪","")&amp;"時"&amp;")",""))</f>
        <v/>
      </c>
      <c r="AE1022" s="65" t="str">
        <f ca="1">CONCATENATE(IF(AND(LEN(AE1021)&gt;=1,AE1021&lt;&gt;".",COUNTIF(AE23:AE$73,"*喪*")&gt;0),".",""),IF(AE23="喪",$A1022,""),IF(AND(LEN(AE23)&gt;=2,ISNUMBER(SEARCH("喪",AE23))),$A1022&amp;"("&amp;SUBSTITUTE(AE23,"喪","")&amp;"時"&amp;")",""))</f>
        <v/>
      </c>
      <c r="AF1022" s="65" t="str">
        <f ca="1">CONCATENATE(IF(AND(LEN(AF1021)&gt;=1,AF1021&lt;&gt;".",COUNTIF(AF23:AF$73,"*喪*")&gt;0),".",""),IF(AF23="喪",$A1022,""),IF(AND(LEN(AF23)&gt;=2,ISNUMBER(SEARCH("喪",AF23))),$A1022&amp;"("&amp;SUBSTITUTE(AF23,"喪","")&amp;"時"&amp;")",""))</f>
        <v/>
      </c>
      <c r="AG1022" s="65" t="str">
        <f ca="1">CONCATENATE(IF(AND(LEN(AG1021)&gt;=1,AG1021&lt;&gt;".",COUNTIF(AG23:AG$73,"*喪*")&gt;0),".",""),IF(AG23="喪",$A1022,""),IF(AND(LEN(AG23)&gt;=2,ISNUMBER(SEARCH("喪",AG23))),$A1022&amp;"("&amp;SUBSTITUTE(AG23,"喪","")&amp;"時"&amp;")",""))</f>
        <v/>
      </c>
      <c r="AH1022" s="65"/>
      <c r="AI1022" s="65"/>
      <c r="AJ1022" s="65"/>
    </row>
    <row r="1023" spans="1:36">
      <c r="A1023" s="65">
        <f t="shared" si="81"/>
        <v>23</v>
      </c>
      <c r="B1023" s="65" t="str">
        <f t="shared" si="81"/>
        <v>林宏曄</v>
      </c>
      <c r="C1023" s="65" t="str">
        <f ca="1">CONCATENATE(IF(AND(LEN(C1022)&gt;=1,C1022&lt;&gt;".",COUNTIF(C24:C$73,"*喪*")&gt;0),".",""),IF(C24="喪",$A1023,""),IF(AND(LEN(C24)&gt;=2,ISNUMBER(SEARCH("喪",C24))),$A1023&amp;"("&amp;SUBSTITUTE(C24,"喪","")&amp;"時"&amp;")",""))</f>
        <v/>
      </c>
      <c r="D1023" s="65" t="str">
        <f ca="1">CONCATENATE(IF(AND(LEN(D1022)&gt;=1,D1022&lt;&gt;".",COUNTIF(D24:D$73,"*喪*")&gt;0),".",""),IF(D24="喪",$A1023,""),IF(AND(LEN(D24)&gt;=2,ISNUMBER(SEARCH("喪",D24))),$A1023&amp;"("&amp;SUBSTITUTE(D24,"喪","")&amp;"時"&amp;")",""))</f>
        <v/>
      </c>
      <c r="E1023" s="65" t="str">
        <f ca="1">CONCATENATE(IF(AND(LEN(E1022)&gt;=1,E1022&lt;&gt;".",COUNTIF(E24:E$73,"*喪*")&gt;0),".",""),IF(E24="喪",$A1023,""),IF(AND(LEN(E24)&gt;=2,ISNUMBER(SEARCH("喪",E24))),$A1023&amp;"("&amp;SUBSTITUTE(E24,"喪","")&amp;"時"&amp;")",""))</f>
        <v/>
      </c>
      <c r="F1023" s="65" t="str">
        <f ca="1">CONCATENATE(IF(AND(LEN(F1022)&gt;=1,F1022&lt;&gt;".",COUNTIF(F24:F$73,"*喪*")&gt;0),".",""),IF(F24="喪",$A1023,""),IF(AND(LEN(F24)&gt;=2,ISNUMBER(SEARCH("喪",F24))),$A1023&amp;"("&amp;SUBSTITUTE(F24,"喪","")&amp;"時"&amp;")",""))</f>
        <v/>
      </c>
      <c r="G1023" s="65" t="str">
        <f ca="1">CONCATENATE(IF(AND(LEN(G1022)&gt;=1,G1022&lt;&gt;".",COUNTIF(G24:G$73,"*喪*")&gt;0),".",""),IF(G24="喪",$A1023,""),IF(AND(LEN(G24)&gt;=2,ISNUMBER(SEARCH("喪",G24))),$A1023&amp;"("&amp;SUBSTITUTE(G24,"喪","")&amp;"時"&amp;")",""))</f>
        <v/>
      </c>
      <c r="H1023" s="65" t="str">
        <f ca="1">CONCATENATE(IF(AND(LEN(H1022)&gt;=1,H1022&lt;&gt;".",COUNTIF(H24:H$73,"*喪*")&gt;0),".",""),IF(H24="喪",$A1023,""),IF(AND(LEN(H24)&gt;=2,ISNUMBER(SEARCH("喪",H24))),$A1023&amp;"("&amp;SUBSTITUTE(H24,"喪","")&amp;"時"&amp;")",""))</f>
        <v/>
      </c>
      <c r="I1023" s="65" t="str">
        <f ca="1">CONCATENATE(IF(AND(LEN(I1022)&gt;=1,I1022&lt;&gt;".",COUNTIF(I24:I$73,"*喪*")&gt;0),".",""),IF(I24="喪",$A1023,""),IF(AND(LEN(I24)&gt;=2,ISNUMBER(SEARCH("喪",I24))),$A1023&amp;"("&amp;SUBSTITUTE(I24,"喪","")&amp;"時"&amp;")",""))</f>
        <v/>
      </c>
      <c r="J1023" s="65" t="str">
        <f ca="1">CONCATENATE(IF(AND(LEN(J1022)&gt;=1,J1022&lt;&gt;".",COUNTIF(J24:J$73,"*喪*")&gt;0),".",""),IF(J24="喪",$A1023,""),IF(AND(LEN(J24)&gt;=2,ISNUMBER(SEARCH("喪",J24))),$A1023&amp;"("&amp;SUBSTITUTE(J24,"喪","")&amp;"時"&amp;")",""))</f>
        <v/>
      </c>
      <c r="K1023" s="65" t="str">
        <f ca="1">CONCATENATE(IF(AND(LEN(K1022)&gt;=1,K1022&lt;&gt;".",COUNTIF(K24:K$73,"*喪*")&gt;0),".",""),IF(K24="喪",$A1023,""),IF(AND(LEN(K24)&gt;=2,ISNUMBER(SEARCH("喪",K24))),$A1023&amp;"("&amp;SUBSTITUTE(K24,"喪","")&amp;"時"&amp;")",""))</f>
        <v/>
      </c>
      <c r="L1023" s="65" t="str">
        <f ca="1">CONCATENATE(IF(AND(LEN(L1022)&gt;=1,L1022&lt;&gt;".",COUNTIF(L24:L$73,"*喪*")&gt;0),".",""),IF(L24="喪",$A1023,""),IF(AND(LEN(L24)&gt;=2,ISNUMBER(SEARCH("喪",L24))),$A1023&amp;"("&amp;SUBSTITUTE(L24,"喪","")&amp;"時"&amp;")",""))</f>
        <v/>
      </c>
      <c r="M1023" s="65" t="str">
        <f ca="1">CONCATENATE(IF(AND(LEN(M1022)&gt;=1,M1022&lt;&gt;".",COUNTIF(M24:M$73,"*喪*")&gt;0),".",""),IF(M24="喪",$A1023,""),IF(AND(LEN(M24)&gt;=2,ISNUMBER(SEARCH("喪",M24))),$A1023&amp;"("&amp;SUBSTITUTE(M24,"喪","")&amp;"時"&amp;")",""))</f>
        <v/>
      </c>
      <c r="N1023" s="65" t="str">
        <f ca="1">CONCATENATE(IF(AND(LEN(N1022)&gt;=1,N1022&lt;&gt;".",COUNTIF(N24:N$73,"*喪*")&gt;0),".",""),IF(N24="喪",$A1023,""),IF(AND(LEN(N24)&gt;=2,ISNUMBER(SEARCH("喪",N24))),$A1023&amp;"("&amp;SUBSTITUTE(N24,"喪","")&amp;"時"&amp;")",""))</f>
        <v/>
      </c>
      <c r="O1023" s="65" t="str">
        <f ca="1">CONCATENATE(IF(AND(LEN(O1022)&gt;=1,O1022&lt;&gt;".",COUNTIF(O24:O$73,"*喪*")&gt;0),".",""),IF(O24="喪",$A1023,""),IF(AND(LEN(O24)&gt;=2,ISNUMBER(SEARCH("喪",O24))),$A1023&amp;"("&amp;SUBSTITUTE(O24,"喪","")&amp;"時"&amp;")",""))</f>
        <v/>
      </c>
      <c r="P1023" s="65" t="str">
        <f ca="1">CONCATENATE(IF(AND(LEN(P1022)&gt;=1,P1022&lt;&gt;".",COUNTIF(P24:P$73,"*喪*")&gt;0),".",""),IF(P24="喪",$A1023,""),IF(AND(LEN(P24)&gt;=2,ISNUMBER(SEARCH("喪",P24))),$A1023&amp;"("&amp;SUBSTITUTE(P24,"喪","")&amp;"時"&amp;")",""))</f>
        <v/>
      </c>
      <c r="Q1023" s="65" t="str">
        <f ca="1">CONCATENATE(IF(AND(LEN(Q1022)&gt;=1,Q1022&lt;&gt;".",COUNTIF(Q24:Q$73,"*喪*")&gt;0),".",""),IF(Q24="喪",$A1023,""),IF(AND(LEN(Q24)&gt;=2,ISNUMBER(SEARCH("喪",Q24))),$A1023&amp;"("&amp;SUBSTITUTE(Q24,"喪","")&amp;"時"&amp;")",""))</f>
        <v/>
      </c>
      <c r="R1023" s="65" t="str">
        <f ca="1">CONCATENATE(IF(AND(LEN(R1022)&gt;=1,R1022&lt;&gt;".",COUNTIF(R24:R$73,"*喪*")&gt;0),".",""),IF(R24="喪",$A1023,""),IF(AND(LEN(R24)&gt;=2,ISNUMBER(SEARCH("喪",R24))),$A1023&amp;"("&amp;SUBSTITUTE(R24,"喪","")&amp;"時"&amp;")",""))</f>
        <v/>
      </c>
      <c r="S1023" s="65" t="str">
        <f ca="1">CONCATENATE(IF(AND(LEN(S1022)&gt;=1,S1022&lt;&gt;".",COUNTIF(S24:S$73,"*喪*")&gt;0),".",""),IF(S24="喪",$A1023,""),IF(AND(LEN(S24)&gt;=2,ISNUMBER(SEARCH("喪",S24))),$A1023&amp;"("&amp;SUBSTITUTE(S24,"喪","")&amp;"時"&amp;")",""))</f>
        <v/>
      </c>
      <c r="T1023" s="65" t="str">
        <f ca="1">CONCATENATE(IF(AND(LEN(T1022)&gt;=1,T1022&lt;&gt;".",COUNTIF(T24:T$73,"*喪*")&gt;0),".",""),IF(T24="喪",$A1023,""),IF(AND(LEN(T24)&gt;=2,ISNUMBER(SEARCH("喪",T24))),$A1023&amp;"("&amp;SUBSTITUTE(T24,"喪","")&amp;"時"&amp;")",""))</f>
        <v/>
      </c>
      <c r="U1023" s="65" t="str">
        <f ca="1">CONCATENATE(IF(AND(LEN(U1022)&gt;=1,U1022&lt;&gt;".",COUNTIF(U24:U$73,"*喪*")&gt;0),".",""),IF(U24="喪",$A1023,""),IF(AND(LEN(U24)&gt;=2,ISNUMBER(SEARCH("喪",U24))),$A1023&amp;"("&amp;SUBSTITUTE(U24,"喪","")&amp;"時"&amp;")",""))</f>
        <v/>
      </c>
      <c r="V1023" s="65" t="str">
        <f ca="1">CONCATENATE(IF(AND(LEN(V1022)&gt;=1,V1022&lt;&gt;".",COUNTIF(V24:V$73,"*喪*")&gt;0),".",""),IF(V24="喪",$A1023,""),IF(AND(LEN(V24)&gt;=2,ISNUMBER(SEARCH("喪",V24))),$A1023&amp;"("&amp;SUBSTITUTE(V24,"喪","")&amp;"時"&amp;")",""))</f>
        <v/>
      </c>
      <c r="W1023" s="65" t="str">
        <f ca="1">CONCATENATE(IF(AND(LEN(W1022)&gt;=1,W1022&lt;&gt;".",COUNTIF(W24:W$73,"*喪*")&gt;0),".",""),IF(W24="喪",$A1023,""),IF(AND(LEN(W24)&gt;=2,ISNUMBER(SEARCH("喪",W24))),$A1023&amp;"("&amp;SUBSTITUTE(W24,"喪","")&amp;"時"&amp;")",""))</f>
        <v/>
      </c>
      <c r="X1023" s="65" t="str">
        <f ca="1">CONCATENATE(IF(AND(LEN(X1022)&gt;=1,X1022&lt;&gt;".",COUNTIF(X24:X$73,"*喪*")&gt;0),".",""),IF(X24="喪",$A1023,""),IF(AND(LEN(X24)&gt;=2,ISNUMBER(SEARCH("喪",X24))),$A1023&amp;"("&amp;SUBSTITUTE(X24,"喪","")&amp;"時"&amp;")",""))</f>
        <v/>
      </c>
      <c r="Y1023" s="65" t="str">
        <f ca="1">CONCATENATE(IF(AND(LEN(Y1022)&gt;=1,Y1022&lt;&gt;".",COUNTIF(Y24:Y$73,"*喪*")&gt;0),".",""),IF(Y24="喪",$A1023,""),IF(AND(LEN(Y24)&gt;=2,ISNUMBER(SEARCH("喪",Y24))),$A1023&amp;"("&amp;SUBSTITUTE(Y24,"喪","")&amp;"時"&amp;")",""))</f>
        <v/>
      </c>
      <c r="Z1023" s="65" t="str">
        <f ca="1">CONCATENATE(IF(AND(LEN(Z1022)&gt;=1,Z1022&lt;&gt;".",COUNTIF(Z24:Z$73,"*喪*")&gt;0),".",""),IF(Z24="喪",$A1023,""),IF(AND(LEN(Z24)&gt;=2,ISNUMBER(SEARCH("喪",Z24))),$A1023&amp;"("&amp;SUBSTITUTE(Z24,"喪","")&amp;"時"&amp;")",""))</f>
        <v/>
      </c>
      <c r="AA1023" s="65" t="str">
        <f ca="1">CONCATENATE(IF(AND(LEN(AA1022)&gt;=1,AA1022&lt;&gt;".",COUNTIF(AA24:AA$73,"*喪*")&gt;0),".",""),IF(AA24="喪",$A1023,""),IF(AND(LEN(AA24)&gt;=2,ISNUMBER(SEARCH("喪",AA24))),$A1023&amp;"("&amp;SUBSTITUTE(AA24,"喪","")&amp;"時"&amp;")",""))</f>
        <v/>
      </c>
      <c r="AB1023" s="65" t="str">
        <f ca="1">CONCATENATE(IF(AND(LEN(AB1022)&gt;=1,AB1022&lt;&gt;".",COUNTIF(AB24:AB$73,"*喪*")&gt;0),".",""),IF(AB24="喪",$A1023,""),IF(AND(LEN(AB24)&gt;=2,ISNUMBER(SEARCH("喪",AB24))),$A1023&amp;"("&amp;SUBSTITUTE(AB24,"喪","")&amp;"時"&amp;")",""))</f>
        <v/>
      </c>
      <c r="AC1023" s="65" t="str">
        <f ca="1">CONCATENATE(IF(AND(LEN(AC1022)&gt;=1,AC1022&lt;&gt;".",COUNTIF(AC24:AC$73,"*喪*")&gt;0),".",""),IF(AC24="喪",$A1023,""),IF(AND(LEN(AC24)&gt;=2,ISNUMBER(SEARCH("喪",AC24))),$A1023&amp;"("&amp;SUBSTITUTE(AC24,"喪","")&amp;"時"&amp;")",""))</f>
        <v/>
      </c>
      <c r="AD1023" s="65" t="str">
        <f ca="1">CONCATENATE(IF(AND(LEN(AD1022)&gt;=1,AD1022&lt;&gt;".",COUNTIF(AD24:AD$73,"*喪*")&gt;0),".",""),IF(AD24="喪",$A1023,""),IF(AND(LEN(AD24)&gt;=2,ISNUMBER(SEARCH("喪",AD24))),$A1023&amp;"("&amp;SUBSTITUTE(AD24,"喪","")&amp;"時"&amp;")",""))</f>
        <v/>
      </c>
      <c r="AE1023" s="65" t="str">
        <f ca="1">CONCATENATE(IF(AND(LEN(AE1022)&gt;=1,AE1022&lt;&gt;".",COUNTIF(AE24:AE$73,"*喪*")&gt;0),".",""),IF(AE24="喪",$A1023,""),IF(AND(LEN(AE24)&gt;=2,ISNUMBER(SEARCH("喪",AE24))),$A1023&amp;"("&amp;SUBSTITUTE(AE24,"喪","")&amp;"時"&amp;")",""))</f>
        <v/>
      </c>
      <c r="AF1023" s="65" t="str">
        <f ca="1">CONCATENATE(IF(AND(LEN(AF1022)&gt;=1,AF1022&lt;&gt;".",COUNTIF(AF24:AF$73,"*喪*")&gt;0),".",""),IF(AF24="喪",$A1023,""),IF(AND(LEN(AF24)&gt;=2,ISNUMBER(SEARCH("喪",AF24))),$A1023&amp;"("&amp;SUBSTITUTE(AF24,"喪","")&amp;"時"&amp;")",""))</f>
        <v/>
      </c>
      <c r="AG1023" s="65" t="str">
        <f ca="1">CONCATENATE(IF(AND(LEN(AG1022)&gt;=1,AG1022&lt;&gt;".",COUNTIF(AG24:AG$73,"*喪*")&gt;0),".",""),IF(AG24="喪",$A1023,""),IF(AND(LEN(AG24)&gt;=2,ISNUMBER(SEARCH("喪",AG24))),$A1023&amp;"("&amp;SUBSTITUTE(AG24,"喪","")&amp;"時"&amp;")",""))</f>
        <v/>
      </c>
      <c r="AH1023" s="65"/>
      <c r="AI1023" s="65"/>
      <c r="AJ1023" s="65"/>
    </row>
    <row r="1024" spans="1:36">
      <c r="A1024" s="65">
        <f t="shared" si="81"/>
        <v>24</v>
      </c>
      <c r="B1024" s="65" t="str">
        <f t="shared" si="81"/>
        <v>陳柏庾</v>
      </c>
      <c r="C1024" s="65" t="str">
        <f ca="1">CONCATENATE(IF(AND(LEN(C1023)&gt;=1,C1023&lt;&gt;".",COUNTIF(C25:C$73,"*喪*")&gt;0),".",""),IF(C25="喪",$A1024,""),IF(AND(LEN(C25)&gt;=2,ISNUMBER(SEARCH("喪",C25))),$A1024&amp;"("&amp;SUBSTITUTE(C25,"喪","")&amp;"時"&amp;")",""))</f>
        <v/>
      </c>
      <c r="D1024" s="65" t="str">
        <f ca="1">CONCATENATE(IF(AND(LEN(D1023)&gt;=1,D1023&lt;&gt;".",COUNTIF(D25:D$73,"*喪*")&gt;0),".",""),IF(D25="喪",$A1024,""),IF(AND(LEN(D25)&gt;=2,ISNUMBER(SEARCH("喪",D25))),$A1024&amp;"("&amp;SUBSTITUTE(D25,"喪","")&amp;"時"&amp;")",""))</f>
        <v/>
      </c>
      <c r="E1024" s="65" t="str">
        <f ca="1">CONCATENATE(IF(AND(LEN(E1023)&gt;=1,E1023&lt;&gt;".",COUNTIF(E25:E$73,"*喪*")&gt;0),".",""),IF(E25="喪",$A1024,""),IF(AND(LEN(E25)&gt;=2,ISNUMBER(SEARCH("喪",E25))),$A1024&amp;"("&amp;SUBSTITUTE(E25,"喪","")&amp;"時"&amp;")",""))</f>
        <v/>
      </c>
      <c r="F1024" s="65" t="str">
        <f ca="1">CONCATENATE(IF(AND(LEN(F1023)&gt;=1,F1023&lt;&gt;".",COUNTIF(F25:F$73,"*喪*")&gt;0),".",""),IF(F25="喪",$A1024,""),IF(AND(LEN(F25)&gt;=2,ISNUMBER(SEARCH("喪",F25))),$A1024&amp;"("&amp;SUBSTITUTE(F25,"喪","")&amp;"時"&amp;")",""))</f>
        <v/>
      </c>
      <c r="G1024" s="65" t="str">
        <f ca="1">CONCATENATE(IF(AND(LEN(G1023)&gt;=1,G1023&lt;&gt;".",COUNTIF(G25:G$73,"*喪*")&gt;0),".",""),IF(G25="喪",$A1024,""),IF(AND(LEN(G25)&gt;=2,ISNUMBER(SEARCH("喪",G25))),$A1024&amp;"("&amp;SUBSTITUTE(G25,"喪","")&amp;"時"&amp;")",""))</f>
        <v/>
      </c>
      <c r="H1024" s="65" t="str">
        <f ca="1">CONCATENATE(IF(AND(LEN(H1023)&gt;=1,H1023&lt;&gt;".",COUNTIF(H25:H$73,"*喪*")&gt;0),".",""),IF(H25="喪",$A1024,""),IF(AND(LEN(H25)&gt;=2,ISNUMBER(SEARCH("喪",H25))),$A1024&amp;"("&amp;SUBSTITUTE(H25,"喪","")&amp;"時"&amp;")",""))</f>
        <v/>
      </c>
      <c r="I1024" s="65" t="str">
        <f ca="1">CONCATENATE(IF(AND(LEN(I1023)&gt;=1,I1023&lt;&gt;".",COUNTIF(I25:I$73,"*喪*")&gt;0),".",""),IF(I25="喪",$A1024,""),IF(AND(LEN(I25)&gt;=2,ISNUMBER(SEARCH("喪",I25))),$A1024&amp;"("&amp;SUBSTITUTE(I25,"喪","")&amp;"時"&amp;")",""))</f>
        <v/>
      </c>
      <c r="J1024" s="65" t="str">
        <f ca="1">CONCATENATE(IF(AND(LEN(J1023)&gt;=1,J1023&lt;&gt;".",COUNTIF(J25:J$73,"*喪*")&gt;0),".",""),IF(J25="喪",$A1024,""),IF(AND(LEN(J25)&gt;=2,ISNUMBER(SEARCH("喪",J25))),$A1024&amp;"("&amp;SUBSTITUTE(J25,"喪","")&amp;"時"&amp;")",""))</f>
        <v/>
      </c>
      <c r="K1024" s="65" t="str">
        <f ca="1">CONCATENATE(IF(AND(LEN(K1023)&gt;=1,K1023&lt;&gt;".",COUNTIF(K25:K$73,"*喪*")&gt;0),".",""),IF(K25="喪",$A1024,""),IF(AND(LEN(K25)&gt;=2,ISNUMBER(SEARCH("喪",K25))),$A1024&amp;"("&amp;SUBSTITUTE(K25,"喪","")&amp;"時"&amp;")",""))</f>
        <v/>
      </c>
      <c r="L1024" s="65" t="str">
        <f ca="1">CONCATENATE(IF(AND(LEN(L1023)&gt;=1,L1023&lt;&gt;".",COUNTIF(L25:L$73,"*喪*")&gt;0),".",""),IF(L25="喪",$A1024,""),IF(AND(LEN(L25)&gt;=2,ISNUMBER(SEARCH("喪",L25))),$A1024&amp;"("&amp;SUBSTITUTE(L25,"喪","")&amp;"時"&amp;")",""))</f>
        <v/>
      </c>
      <c r="M1024" s="65" t="str">
        <f ca="1">CONCATENATE(IF(AND(LEN(M1023)&gt;=1,M1023&lt;&gt;".",COUNTIF(M25:M$73,"*喪*")&gt;0),".",""),IF(M25="喪",$A1024,""),IF(AND(LEN(M25)&gt;=2,ISNUMBER(SEARCH("喪",M25))),$A1024&amp;"("&amp;SUBSTITUTE(M25,"喪","")&amp;"時"&amp;")",""))</f>
        <v/>
      </c>
      <c r="N1024" s="65" t="str">
        <f ca="1">CONCATENATE(IF(AND(LEN(N1023)&gt;=1,N1023&lt;&gt;".",COUNTIF(N25:N$73,"*喪*")&gt;0),".",""),IF(N25="喪",$A1024,""),IF(AND(LEN(N25)&gt;=2,ISNUMBER(SEARCH("喪",N25))),$A1024&amp;"("&amp;SUBSTITUTE(N25,"喪","")&amp;"時"&amp;")",""))</f>
        <v/>
      </c>
      <c r="O1024" s="65" t="str">
        <f ca="1">CONCATENATE(IF(AND(LEN(O1023)&gt;=1,O1023&lt;&gt;".",COUNTIF(O25:O$73,"*喪*")&gt;0),".",""),IF(O25="喪",$A1024,""),IF(AND(LEN(O25)&gt;=2,ISNUMBER(SEARCH("喪",O25))),$A1024&amp;"("&amp;SUBSTITUTE(O25,"喪","")&amp;"時"&amp;")",""))</f>
        <v/>
      </c>
      <c r="P1024" s="65" t="str">
        <f ca="1">CONCATENATE(IF(AND(LEN(P1023)&gt;=1,P1023&lt;&gt;".",COUNTIF(P25:P$73,"*喪*")&gt;0),".",""),IF(P25="喪",$A1024,""),IF(AND(LEN(P25)&gt;=2,ISNUMBER(SEARCH("喪",P25))),$A1024&amp;"("&amp;SUBSTITUTE(P25,"喪","")&amp;"時"&amp;")",""))</f>
        <v/>
      </c>
      <c r="Q1024" s="65" t="str">
        <f ca="1">CONCATENATE(IF(AND(LEN(Q1023)&gt;=1,Q1023&lt;&gt;".",COUNTIF(Q25:Q$73,"*喪*")&gt;0),".",""),IF(Q25="喪",$A1024,""),IF(AND(LEN(Q25)&gt;=2,ISNUMBER(SEARCH("喪",Q25))),$A1024&amp;"("&amp;SUBSTITUTE(Q25,"喪","")&amp;"時"&amp;")",""))</f>
        <v/>
      </c>
      <c r="R1024" s="65" t="str">
        <f ca="1">CONCATENATE(IF(AND(LEN(R1023)&gt;=1,R1023&lt;&gt;".",COUNTIF(R25:R$73,"*喪*")&gt;0),".",""),IF(R25="喪",$A1024,""),IF(AND(LEN(R25)&gt;=2,ISNUMBER(SEARCH("喪",R25))),$A1024&amp;"("&amp;SUBSTITUTE(R25,"喪","")&amp;"時"&amp;")",""))</f>
        <v/>
      </c>
      <c r="S1024" s="65" t="str">
        <f ca="1">CONCATENATE(IF(AND(LEN(S1023)&gt;=1,S1023&lt;&gt;".",COUNTIF(S25:S$73,"*喪*")&gt;0),".",""),IF(S25="喪",$A1024,""),IF(AND(LEN(S25)&gt;=2,ISNUMBER(SEARCH("喪",S25))),$A1024&amp;"("&amp;SUBSTITUTE(S25,"喪","")&amp;"時"&amp;")",""))</f>
        <v/>
      </c>
      <c r="T1024" s="65" t="str">
        <f ca="1">CONCATENATE(IF(AND(LEN(T1023)&gt;=1,T1023&lt;&gt;".",COUNTIF(T25:T$73,"*喪*")&gt;0),".",""),IF(T25="喪",$A1024,""),IF(AND(LEN(T25)&gt;=2,ISNUMBER(SEARCH("喪",T25))),$A1024&amp;"("&amp;SUBSTITUTE(T25,"喪","")&amp;"時"&amp;")",""))</f>
        <v/>
      </c>
      <c r="U1024" s="65" t="str">
        <f ca="1">CONCATENATE(IF(AND(LEN(U1023)&gt;=1,U1023&lt;&gt;".",COUNTIF(U25:U$73,"*喪*")&gt;0),".",""),IF(U25="喪",$A1024,""),IF(AND(LEN(U25)&gt;=2,ISNUMBER(SEARCH("喪",U25))),$A1024&amp;"("&amp;SUBSTITUTE(U25,"喪","")&amp;"時"&amp;")",""))</f>
        <v/>
      </c>
      <c r="V1024" s="65" t="str">
        <f ca="1">CONCATENATE(IF(AND(LEN(V1023)&gt;=1,V1023&lt;&gt;".",COUNTIF(V25:V$73,"*喪*")&gt;0),".",""),IF(V25="喪",$A1024,""),IF(AND(LEN(V25)&gt;=2,ISNUMBER(SEARCH("喪",V25))),$A1024&amp;"("&amp;SUBSTITUTE(V25,"喪","")&amp;"時"&amp;")",""))</f>
        <v/>
      </c>
      <c r="W1024" s="65" t="str">
        <f ca="1">CONCATENATE(IF(AND(LEN(W1023)&gt;=1,W1023&lt;&gt;".",COUNTIF(W25:W$73,"*喪*")&gt;0),".",""),IF(W25="喪",$A1024,""),IF(AND(LEN(W25)&gt;=2,ISNUMBER(SEARCH("喪",W25))),$A1024&amp;"("&amp;SUBSTITUTE(W25,"喪","")&amp;"時"&amp;")",""))</f>
        <v/>
      </c>
      <c r="X1024" s="65" t="str">
        <f ca="1">CONCATENATE(IF(AND(LEN(X1023)&gt;=1,X1023&lt;&gt;".",COUNTIF(X25:X$73,"*喪*")&gt;0),".",""),IF(X25="喪",$A1024,""),IF(AND(LEN(X25)&gt;=2,ISNUMBER(SEARCH("喪",X25))),$A1024&amp;"("&amp;SUBSTITUTE(X25,"喪","")&amp;"時"&amp;")",""))</f>
        <v/>
      </c>
      <c r="Y1024" s="65" t="str">
        <f ca="1">CONCATENATE(IF(AND(LEN(Y1023)&gt;=1,Y1023&lt;&gt;".",COUNTIF(Y25:Y$73,"*喪*")&gt;0),".",""),IF(Y25="喪",$A1024,""),IF(AND(LEN(Y25)&gt;=2,ISNUMBER(SEARCH("喪",Y25))),$A1024&amp;"("&amp;SUBSTITUTE(Y25,"喪","")&amp;"時"&amp;")",""))</f>
        <v/>
      </c>
      <c r="Z1024" s="65" t="str">
        <f ca="1">CONCATENATE(IF(AND(LEN(Z1023)&gt;=1,Z1023&lt;&gt;".",COUNTIF(Z25:Z$73,"*喪*")&gt;0),".",""),IF(Z25="喪",$A1024,""),IF(AND(LEN(Z25)&gt;=2,ISNUMBER(SEARCH("喪",Z25))),$A1024&amp;"("&amp;SUBSTITUTE(Z25,"喪","")&amp;"時"&amp;")",""))</f>
        <v/>
      </c>
      <c r="AA1024" s="65" t="str">
        <f ca="1">CONCATENATE(IF(AND(LEN(AA1023)&gt;=1,AA1023&lt;&gt;".",COUNTIF(AA25:AA$73,"*喪*")&gt;0),".",""),IF(AA25="喪",$A1024,""),IF(AND(LEN(AA25)&gt;=2,ISNUMBER(SEARCH("喪",AA25))),$A1024&amp;"("&amp;SUBSTITUTE(AA25,"喪","")&amp;"時"&amp;")",""))</f>
        <v/>
      </c>
      <c r="AB1024" s="65" t="str">
        <f ca="1">CONCATENATE(IF(AND(LEN(AB1023)&gt;=1,AB1023&lt;&gt;".",COUNTIF(AB25:AB$73,"*喪*")&gt;0),".",""),IF(AB25="喪",$A1024,""),IF(AND(LEN(AB25)&gt;=2,ISNUMBER(SEARCH("喪",AB25))),$A1024&amp;"("&amp;SUBSTITUTE(AB25,"喪","")&amp;"時"&amp;")",""))</f>
        <v/>
      </c>
      <c r="AC1024" s="65" t="str">
        <f ca="1">CONCATENATE(IF(AND(LEN(AC1023)&gt;=1,AC1023&lt;&gt;".",COUNTIF(AC25:AC$73,"*喪*")&gt;0),".",""),IF(AC25="喪",$A1024,""),IF(AND(LEN(AC25)&gt;=2,ISNUMBER(SEARCH("喪",AC25))),$A1024&amp;"("&amp;SUBSTITUTE(AC25,"喪","")&amp;"時"&amp;")",""))</f>
        <v/>
      </c>
      <c r="AD1024" s="65" t="str">
        <f ca="1">CONCATENATE(IF(AND(LEN(AD1023)&gt;=1,AD1023&lt;&gt;".",COUNTIF(AD25:AD$73,"*喪*")&gt;0),".",""),IF(AD25="喪",$A1024,""),IF(AND(LEN(AD25)&gt;=2,ISNUMBER(SEARCH("喪",AD25))),$A1024&amp;"("&amp;SUBSTITUTE(AD25,"喪","")&amp;"時"&amp;")",""))</f>
        <v/>
      </c>
      <c r="AE1024" s="65" t="str">
        <f ca="1">CONCATENATE(IF(AND(LEN(AE1023)&gt;=1,AE1023&lt;&gt;".",COUNTIF(AE25:AE$73,"*喪*")&gt;0),".",""),IF(AE25="喪",$A1024,""),IF(AND(LEN(AE25)&gt;=2,ISNUMBER(SEARCH("喪",AE25))),$A1024&amp;"("&amp;SUBSTITUTE(AE25,"喪","")&amp;"時"&amp;")",""))</f>
        <v/>
      </c>
      <c r="AF1024" s="65" t="str">
        <f ca="1">CONCATENATE(IF(AND(LEN(AF1023)&gt;=1,AF1023&lt;&gt;".",COUNTIF(AF25:AF$73,"*喪*")&gt;0),".",""),IF(AF25="喪",$A1024,""),IF(AND(LEN(AF25)&gt;=2,ISNUMBER(SEARCH("喪",AF25))),$A1024&amp;"("&amp;SUBSTITUTE(AF25,"喪","")&amp;"時"&amp;")",""))</f>
        <v/>
      </c>
      <c r="AG1024" s="65" t="str">
        <f ca="1">CONCATENATE(IF(AND(LEN(AG1023)&gt;=1,AG1023&lt;&gt;".",COUNTIF(AG25:AG$73,"*喪*")&gt;0),".",""),IF(AG25="喪",$A1024,""),IF(AND(LEN(AG25)&gt;=2,ISNUMBER(SEARCH("喪",AG25))),$A1024&amp;"("&amp;SUBSTITUTE(AG25,"喪","")&amp;"時"&amp;")",""))</f>
        <v/>
      </c>
      <c r="AH1024" s="65"/>
      <c r="AI1024" s="65"/>
      <c r="AJ1024" s="65"/>
    </row>
    <row r="1025" spans="1:36">
      <c r="A1025" s="65">
        <f t="shared" si="81"/>
        <v>25</v>
      </c>
      <c r="B1025" s="65" t="str">
        <f t="shared" si="81"/>
        <v>鄭楚平</v>
      </c>
      <c r="C1025" s="65" t="str">
        <f ca="1">CONCATENATE(IF(AND(LEN(C1024)&gt;=1,C1024&lt;&gt;".",COUNTIF(C26:C$73,"*喪*")&gt;0),".",""),IF(C26="喪",$A1025,""),IF(AND(LEN(C26)&gt;=2,ISNUMBER(SEARCH("喪",C26))),$A1025&amp;"("&amp;SUBSTITUTE(C26,"喪","")&amp;"時"&amp;")",""))</f>
        <v/>
      </c>
      <c r="D1025" s="65" t="str">
        <f ca="1">CONCATENATE(IF(AND(LEN(D1024)&gt;=1,D1024&lt;&gt;".",COUNTIF(D26:D$73,"*喪*")&gt;0),".",""),IF(D26="喪",$A1025,""),IF(AND(LEN(D26)&gt;=2,ISNUMBER(SEARCH("喪",D26))),$A1025&amp;"("&amp;SUBSTITUTE(D26,"喪","")&amp;"時"&amp;")",""))</f>
        <v/>
      </c>
      <c r="E1025" s="65" t="str">
        <f ca="1">CONCATENATE(IF(AND(LEN(E1024)&gt;=1,E1024&lt;&gt;".",COUNTIF(E26:E$73,"*喪*")&gt;0),".",""),IF(E26="喪",$A1025,""),IF(AND(LEN(E26)&gt;=2,ISNUMBER(SEARCH("喪",E26))),$A1025&amp;"("&amp;SUBSTITUTE(E26,"喪","")&amp;"時"&amp;")",""))</f>
        <v/>
      </c>
      <c r="F1025" s="65" t="str">
        <f ca="1">CONCATENATE(IF(AND(LEN(F1024)&gt;=1,F1024&lt;&gt;".",COUNTIF(F26:F$73,"*喪*")&gt;0),".",""),IF(F26="喪",$A1025,""),IF(AND(LEN(F26)&gt;=2,ISNUMBER(SEARCH("喪",F26))),$A1025&amp;"("&amp;SUBSTITUTE(F26,"喪","")&amp;"時"&amp;")",""))</f>
        <v/>
      </c>
      <c r="G1025" s="65" t="str">
        <f ca="1">CONCATENATE(IF(AND(LEN(G1024)&gt;=1,G1024&lt;&gt;".",COUNTIF(G26:G$73,"*喪*")&gt;0),".",""),IF(G26="喪",$A1025,""),IF(AND(LEN(G26)&gt;=2,ISNUMBER(SEARCH("喪",G26))),$A1025&amp;"("&amp;SUBSTITUTE(G26,"喪","")&amp;"時"&amp;")",""))</f>
        <v/>
      </c>
      <c r="H1025" s="65" t="str">
        <f ca="1">CONCATENATE(IF(AND(LEN(H1024)&gt;=1,H1024&lt;&gt;".",COUNTIF(H26:H$73,"*喪*")&gt;0),".",""),IF(H26="喪",$A1025,""),IF(AND(LEN(H26)&gt;=2,ISNUMBER(SEARCH("喪",H26))),$A1025&amp;"("&amp;SUBSTITUTE(H26,"喪","")&amp;"時"&amp;")",""))</f>
        <v/>
      </c>
      <c r="I1025" s="65" t="str">
        <f ca="1">CONCATENATE(IF(AND(LEN(I1024)&gt;=1,I1024&lt;&gt;".",COUNTIF(I26:I$73,"*喪*")&gt;0),".",""),IF(I26="喪",$A1025,""),IF(AND(LEN(I26)&gt;=2,ISNUMBER(SEARCH("喪",I26))),$A1025&amp;"("&amp;SUBSTITUTE(I26,"喪","")&amp;"時"&amp;")",""))</f>
        <v/>
      </c>
      <c r="J1025" s="65" t="str">
        <f ca="1">CONCATENATE(IF(AND(LEN(J1024)&gt;=1,J1024&lt;&gt;".",COUNTIF(J26:J$73,"*喪*")&gt;0),".",""),IF(J26="喪",$A1025,""),IF(AND(LEN(J26)&gt;=2,ISNUMBER(SEARCH("喪",J26))),$A1025&amp;"("&amp;SUBSTITUTE(J26,"喪","")&amp;"時"&amp;")",""))</f>
        <v/>
      </c>
      <c r="K1025" s="65" t="str">
        <f ca="1">CONCATENATE(IF(AND(LEN(K1024)&gt;=1,K1024&lt;&gt;".",COUNTIF(K26:K$73,"*喪*")&gt;0),".",""),IF(K26="喪",$A1025,""),IF(AND(LEN(K26)&gt;=2,ISNUMBER(SEARCH("喪",K26))),$A1025&amp;"("&amp;SUBSTITUTE(K26,"喪","")&amp;"時"&amp;")",""))</f>
        <v/>
      </c>
      <c r="L1025" s="65" t="str">
        <f ca="1">CONCATENATE(IF(AND(LEN(L1024)&gt;=1,L1024&lt;&gt;".",COUNTIF(L26:L$73,"*喪*")&gt;0),".",""),IF(L26="喪",$A1025,""),IF(AND(LEN(L26)&gt;=2,ISNUMBER(SEARCH("喪",L26))),$A1025&amp;"("&amp;SUBSTITUTE(L26,"喪","")&amp;"時"&amp;")",""))</f>
        <v/>
      </c>
      <c r="M1025" s="65" t="str">
        <f ca="1">CONCATENATE(IF(AND(LEN(M1024)&gt;=1,M1024&lt;&gt;".",COUNTIF(M26:M$73,"*喪*")&gt;0),".",""),IF(M26="喪",$A1025,""),IF(AND(LEN(M26)&gt;=2,ISNUMBER(SEARCH("喪",M26))),$A1025&amp;"("&amp;SUBSTITUTE(M26,"喪","")&amp;"時"&amp;")",""))</f>
        <v/>
      </c>
      <c r="N1025" s="65" t="str">
        <f ca="1">CONCATENATE(IF(AND(LEN(N1024)&gt;=1,N1024&lt;&gt;".",COUNTIF(N26:N$73,"*喪*")&gt;0),".",""),IF(N26="喪",$A1025,""),IF(AND(LEN(N26)&gt;=2,ISNUMBER(SEARCH("喪",N26))),$A1025&amp;"("&amp;SUBSTITUTE(N26,"喪","")&amp;"時"&amp;")",""))</f>
        <v/>
      </c>
      <c r="O1025" s="65" t="str">
        <f ca="1">CONCATENATE(IF(AND(LEN(O1024)&gt;=1,O1024&lt;&gt;".",COUNTIF(O26:O$73,"*喪*")&gt;0),".",""),IF(O26="喪",$A1025,""),IF(AND(LEN(O26)&gt;=2,ISNUMBER(SEARCH("喪",O26))),$A1025&amp;"("&amp;SUBSTITUTE(O26,"喪","")&amp;"時"&amp;")",""))</f>
        <v/>
      </c>
      <c r="P1025" s="65" t="str">
        <f ca="1">CONCATENATE(IF(AND(LEN(P1024)&gt;=1,P1024&lt;&gt;".",COUNTIF(P26:P$73,"*喪*")&gt;0),".",""),IF(P26="喪",$A1025,""),IF(AND(LEN(P26)&gt;=2,ISNUMBER(SEARCH("喪",P26))),$A1025&amp;"("&amp;SUBSTITUTE(P26,"喪","")&amp;"時"&amp;")",""))</f>
        <v/>
      </c>
      <c r="Q1025" s="65" t="str">
        <f ca="1">CONCATENATE(IF(AND(LEN(Q1024)&gt;=1,Q1024&lt;&gt;".",COUNTIF(Q26:Q$73,"*喪*")&gt;0),".",""),IF(Q26="喪",$A1025,""),IF(AND(LEN(Q26)&gt;=2,ISNUMBER(SEARCH("喪",Q26))),$A1025&amp;"("&amp;SUBSTITUTE(Q26,"喪","")&amp;"時"&amp;")",""))</f>
        <v/>
      </c>
      <c r="R1025" s="65" t="str">
        <f ca="1">CONCATENATE(IF(AND(LEN(R1024)&gt;=1,R1024&lt;&gt;".",COUNTIF(R26:R$73,"*喪*")&gt;0),".",""),IF(R26="喪",$A1025,""),IF(AND(LEN(R26)&gt;=2,ISNUMBER(SEARCH("喪",R26))),$A1025&amp;"("&amp;SUBSTITUTE(R26,"喪","")&amp;"時"&amp;")",""))</f>
        <v/>
      </c>
      <c r="S1025" s="65" t="str">
        <f ca="1">CONCATENATE(IF(AND(LEN(S1024)&gt;=1,S1024&lt;&gt;".",COUNTIF(S26:S$73,"*喪*")&gt;0),".",""),IF(S26="喪",$A1025,""),IF(AND(LEN(S26)&gt;=2,ISNUMBER(SEARCH("喪",S26))),$A1025&amp;"("&amp;SUBSTITUTE(S26,"喪","")&amp;"時"&amp;")",""))</f>
        <v/>
      </c>
      <c r="T1025" s="65" t="str">
        <f ca="1">CONCATENATE(IF(AND(LEN(T1024)&gt;=1,T1024&lt;&gt;".",COUNTIF(T26:T$73,"*喪*")&gt;0),".",""),IF(T26="喪",$A1025,""),IF(AND(LEN(T26)&gt;=2,ISNUMBER(SEARCH("喪",T26))),$A1025&amp;"("&amp;SUBSTITUTE(T26,"喪","")&amp;"時"&amp;")",""))</f>
        <v/>
      </c>
      <c r="U1025" s="65" t="str">
        <f ca="1">CONCATENATE(IF(AND(LEN(U1024)&gt;=1,U1024&lt;&gt;".",COUNTIF(U26:U$73,"*喪*")&gt;0),".",""),IF(U26="喪",$A1025,""),IF(AND(LEN(U26)&gt;=2,ISNUMBER(SEARCH("喪",U26))),$A1025&amp;"("&amp;SUBSTITUTE(U26,"喪","")&amp;"時"&amp;")",""))</f>
        <v/>
      </c>
      <c r="V1025" s="65" t="str">
        <f ca="1">CONCATENATE(IF(AND(LEN(V1024)&gt;=1,V1024&lt;&gt;".",COUNTIF(V26:V$73,"*喪*")&gt;0),".",""),IF(V26="喪",$A1025,""),IF(AND(LEN(V26)&gt;=2,ISNUMBER(SEARCH("喪",V26))),$A1025&amp;"("&amp;SUBSTITUTE(V26,"喪","")&amp;"時"&amp;")",""))</f>
        <v/>
      </c>
      <c r="W1025" s="65" t="str">
        <f ca="1">CONCATENATE(IF(AND(LEN(W1024)&gt;=1,W1024&lt;&gt;".",COUNTIF(W26:W$73,"*喪*")&gt;0),".",""),IF(W26="喪",$A1025,""),IF(AND(LEN(W26)&gt;=2,ISNUMBER(SEARCH("喪",W26))),$A1025&amp;"("&amp;SUBSTITUTE(W26,"喪","")&amp;"時"&amp;")",""))</f>
        <v/>
      </c>
      <c r="X1025" s="65" t="str">
        <f ca="1">CONCATENATE(IF(AND(LEN(X1024)&gt;=1,X1024&lt;&gt;".",COUNTIF(X26:X$73,"*喪*")&gt;0),".",""),IF(X26="喪",$A1025,""),IF(AND(LEN(X26)&gt;=2,ISNUMBER(SEARCH("喪",X26))),$A1025&amp;"("&amp;SUBSTITUTE(X26,"喪","")&amp;"時"&amp;")",""))</f>
        <v/>
      </c>
      <c r="Y1025" s="65" t="str">
        <f ca="1">CONCATENATE(IF(AND(LEN(Y1024)&gt;=1,Y1024&lt;&gt;".",COUNTIF(Y26:Y$73,"*喪*")&gt;0),".",""),IF(Y26="喪",$A1025,""),IF(AND(LEN(Y26)&gt;=2,ISNUMBER(SEARCH("喪",Y26))),$A1025&amp;"("&amp;SUBSTITUTE(Y26,"喪","")&amp;"時"&amp;")",""))</f>
        <v/>
      </c>
      <c r="Z1025" s="65" t="str">
        <f ca="1">CONCATENATE(IF(AND(LEN(Z1024)&gt;=1,Z1024&lt;&gt;".",COUNTIF(Z26:Z$73,"*喪*")&gt;0),".",""),IF(Z26="喪",$A1025,""),IF(AND(LEN(Z26)&gt;=2,ISNUMBER(SEARCH("喪",Z26))),$A1025&amp;"("&amp;SUBSTITUTE(Z26,"喪","")&amp;"時"&amp;")",""))</f>
        <v/>
      </c>
      <c r="AA1025" s="65" t="str">
        <f ca="1">CONCATENATE(IF(AND(LEN(AA1024)&gt;=1,AA1024&lt;&gt;".",COUNTIF(AA26:AA$73,"*喪*")&gt;0),".",""),IF(AA26="喪",$A1025,""),IF(AND(LEN(AA26)&gt;=2,ISNUMBER(SEARCH("喪",AA26))),$A1025&amp;"("&amp;SUBSTITUTE(AA26,"喪","")&amp;"時"&amp;")",""))</f>
        <v/>
      </c>
      <c r="AB1025" s="65" t="str">
        <f ca="1">CONCATENATE(IF(AND(LEN(AB1024)&gt;=1,AB1024&lt;&gt;".",COUNTIF(AB26:AB$73,"*喪*")&gt;0),".",""),IF(AB26="喪",$A1025,""),IF(AND(LEN(AB26)&gt;=2,ISNUMBER(SEARCH("喪",AB26))),$A1025&amp;"("&amp;SUBSTITUTE(AB26,"喪","")&amp;"時"&amp;")",""))</f>
        <v/>
      </c>
      <c r="AC1025" s="65" t="str">
        <f ca="1">CONCATENATE(IF(AND(LEN(AC1024)&gt;=1,AC1024&lt;&gt;".",COUNTIF(AC26:AC$73,"*喪*")&gt;0),".",""),IF(AC26="喪",$A1025,""),IF(AND(LEN(AC26)&gt;=2,ISNUMBER(SEARCH("喪",AC26))),$A1025&amp;"("&amp;SUBSTITUTE(AC26,"喪","")&amp;"時"&amp;")",""))</f>
        <v/>
      </c>
      <c r="AD1025" s="65" t="str">
        <f ca="1">CONCATENATE(IF(AND(LEN(AD1024)&gt;=1,AD1024&lt;&gt;".",COUNTIF(AD26:AD$73,"*喪*")&gt;0),".",""),IF(AD26="喪",$A1025,""),IF(AND(LEN(AD26)&gt;=2,ISNUMBER(SEARCH("喪",AD26))),$A1025&amp;"("&amp;SUBSTITUTE(AD26,"喪","")&amp;"時"&amp;")",""))</f>
        <v/>
      </c>
      <c r="AE1025" s="65" t="str">
        <f ca="1">CONCATENATE(IF(AND(LEN(AE1024)&gt;=1,AE1024&lt;&gt;".",COUNTIF(AE26:AE$73,"*喪*")&gt;0),".",""),IF(AE26="喪",$A1025,""),IF(AND(LEN(AE26)&gt;=2,ISNUMBER(SEARCH("喪",AE26))),$A1025&amp;"("&amp;SUBSTITUTE(AE26,"喪","")&amp;"時"&amp;")",""))</f>
        <v/>
      </c>
      <c r="AF1025" s="65" t="str">
        <f ca="1">CONCATENATE(IF(AND(LEN(AF1024)&gt;=1,AF1024&lt;&gt;".",COUNTIF(AF26:AF$73,"*喪*")&gt;0),".",""),IF(AF26="喪",$A1025,""),IF(AND(LEN(AF26)&gt;=2,ISNUMBER(SEARCH("喪",AF26))),$A1025&amp;"("&amp;SUBSTITUTE(AF26,"喪","")&amp;"時"&amp;")",""))</f>
        <v/>
      </c>
      <c r="AG1025" s="65" t="str">
        <f ca="1">CONCATENATE(IF(AND(LEN(AG1024)&gt;=1,AG1024&lt;&gt;".",COUNTIF(AG26:AG$73,"*喪*")&gt;0),".",""),IF(AG26="喪",$A1025,""),IF(AND(LEN(AG26)&gt;=2,ISNUMBER(SEARCH("喪",AG26))),$A1025&amp;"("&amp;SUBSTITUTE(AG26,"喪","")&amp;"時"&amp;")",""))</f>
        <v/>
      </c>
      <c r="AH1025" s="65"/>
      <c r="AI1025" s="65"/>
      <c r="AJ1025" s="65"/>
    </row>
    <row r="1026" spans="1:36">
      <c r="A1026" s="65">
        <f t="shared" si="81"/>
        <v>26</v>
      </c>
      <c r="B1026" s="65" t="str">
        <f t="shared" si="81"/>
        <v>陳澤銓</v>
      </c>
      <c r="C1026" s="65" t="str">
        <f ca="1">CONCATENATE(IF(AND(LEN(C1025)&gt;=1,C1025&lt;&gt;".",COUNTIF(C27:C$73,"*喪*")&gt;0),".",""),IF(C27="喪",$A1026,""),IF(AND(LEN(C27)&gt;=2,ISNUMBER(SEARCH("喪",C27))),$A1026&amp;"("&amp;SUBSTITUTE(C27,"喪","")&amp;"時"&amp;")",""))</f>
        <v/>
      </c>
      <c r="D1026" s="65" t="str">
        <f ca="1">CONCATENATE(IF(AND(LEN(D1025)&gt;=1,D1025&lt;&gt;".",COUNTIF(D27:D$73,"*喪*")&gt;0),".",""),IF(D27="喪",$A1026,""),IF(AND(LEN(D27)&gt;=2,ISNUMBER(SEARCH("喪",D27))),$A1026&amp;"("&amp;SUBSTITUTE(D27,"喪","")&amp;"時"&amp;")",""))</f>
        <v/>
      </c>
      <c r="E1026" s="65" t="str">
        <f ca="1">CONCATENATE(IF(AND(LEN(E1025)&gt;=1,E1025&lt;&gt;".",COUNTIF(E27:E$73,"*喪*")&gt;0),".",""),IF(E27="喪",$A1026,""),IF(AND(LEN(E27)&gt;=2,ISNUMBER(SEARCH("喪",E27))),$A1026&amp;"("&amp;SUBSTITUTE(E27,"喪","")&amp;"時"&amp;")",""))</f>
        <v/>
      </c>
      <c r="F1026" s="65" t="str">
        <f ca="1">CONCATENATE(IF(AND(LEN(F1025)&gt;=1,F1025&lt;&gt;".",COUNTIF(F27:F$73,"*喪*")&gt;0),".",""),IF(F27="喪",$A1026,""),IF(AND(LEN(F27)&gt;=2,ISNUMBER(SEARCH("喪",F27))),$A1026&amp;"("&amp;SUBSTITUTE(F27,"喪","")&amp;"時"&amp;")",""))</f>
        <v/>
      </c>
      <c r="G1026" s="65" t="str">
        <f ca="1">CONCATENATE(IF(AND(LEN(G1025)&gt;=1,G1025&lt;&gt;".",COUNTIF(G27:G$73,"*喪*")&gt;0),".",""),IF(G27="喪",$A1026,""),IF(AND(LEN(G27)&gt;=2,ISNUMBER(SEARCH("喪",G27))),$A1026&amp;"("&amp;SUBSTITUTE(G27,"喪","")&amp;"時"&amp;")",""))</f>
        <v/>
      </c>
      <c r="H1026" s="65" t="str">
        <f ca="1">CONCATENATE(IF(AND(LEN(H1025)&gt;=1,H1025&lt;&gt;".",COUNTIF(H27:H$73,"*喪*")&gt;0),".",""),IF(H27="喪",$A1026,""),IF(AND(LEN(H27)&gt;=2,ISNUMBER(SEARCH("喪",H27))),$A1026&amp;"("&amp;SUBSTITUTE(H27,"喪","")&amp;"時"&amp;")",""))</f>
        <v/>
      </c>
      <c r="I1026" s="65" t="str">
        <f ca="1">CONCATENATE(IF(AND(LEN(I1025)&gt;=1,I1025&lt;&gt;".",COUNTIF(I27:I$73,"*喪*")&gt;0),".",""),IF(I27="喪",$A1026,""),IF(AND(LEN(I27)&gt;=2,ISNUMBER(SEARCH("喪",I27))),$A1026&amp;"("&amp;SUBSTITUTE(I27,"喪","")&amp;"時"&amp;")",""))</f>
        <v/>
      </c>
      <c r="J1026" s="65" t="str">
        <f ca="1">CONCATENATE(IF(AND(LEN(J1025)&gt;=1,J1025&lt;&gt;".",COUNTIF(J27:J$73,"*喪*")&gt;0),".",""),IF(J27="喪",$A1026,""),IF(AND(LEN(J27)&gt;=2,ISNUMBER(SEARCH("喪",J27))),$A1026&amp;"("&amp;SUBSTITUTE(J27,"喪","")&amp;"時"&amp;")",""))</f>
        <v/>
      </c>
      <c r="K1026" s="65" t="str">
        <f ca="1">CONCATENATE(IF(AND(LEN(K1025)&gt;=1,K1025&lt;&gt;".",COUNTIF(K27:K$73,"*喪*")&gt;0),".",""),IF(K27="喪",$A1026,""),IF(AND(LEN(K27)&gt;=2,ISNUMBER(SEARCH("喪",K27))),$A1026&amp;"("&amp;SUBSTITUTE(K27,"喪","")&amp;"時"&amp;")",""))</f>
        <v/>
      </c>
      <c r="L1026" s="65" t="str">
        <f ca="1">CONCATENATE(IF(AND(LEN(L1025)&gt;=1,L1025&lt;&gt;".",COUNTIF(L27:L$73,"*喪*")&gt;0),".",""),IF(L27="喪",$A1026,""),IF(AND(LEN(L27)&gt;=2,ISNUMBER(SEARCH("喪",L27))),$A1026&amp;"("&amp;SUBSTITUTE(L27,"喪","")&amp;"時"&amp;")",""))</f>
        <v/>
      </c>
      <c r="M1026" s="65" t="str">
        <f ca="1">CONCATENATE(IF(AND(LEN(M1025)&gt;=1,M1025&lt;&gt;".",COUNTIF(M27:M$73,"*喪*")&gt;0),".",""),IF(M27="喪",$A1026,""),IF(AND(LEN(M27)&gt;=2,ISNUMBER(SEARCH("喪",M27))),$A1026&amp;"("&amp;SUBSTITUTE(M27,"喪","")&amp;"時"&amp;")",""))</f>
        <v/>
      </c>
      <c r="N1026" s="65" t="str">
        <f ca="1">CONCATENATE(IF(AND(LEN(N1025)&gt;=1,N1025&lt;&gt;".",COUNTIF(N27:N$73,"*喪*")&gt;0),".",""),IF(N27="喪",$A1026,""),IF(AND(LEN(N27)&gt;=2,ISNUMBER(SEARCH("喪",N27))),$A1026&amp;"("&amp;SUBSTITUTE(N27,"喪","")&amp;"時"&amp;")",""))</f>
        <v/>
      </c>
      <c r="O1026" s="65" t="str">
        <f ca="1">CONCATENATE(IF(AND(LEN(O1025)&gt;=1,O1025&lt;&gt;".",COUNTIF(O27:O$73,"*喪*")&gt;0),".",""),IF(O27="喪",$A1026,""),IF(AND(LEN(O27)&gt;=2,ISNUMBER(SEARCH("喪",O27))),$A1026&amp;"("&amp;SUBSTITUTE(O27,"喪","")&amp;"時"&amp;")",""))</f>
        <v/>
      </c>
      <c r="P1026" s="65" t="str">
        <f ca="1">CONCATENATE(IF(AND(LEN(P1025)&gt;=1,P1025&lt;&gt;".",COUNTIF(P27:P$73,"*喪*")&gt;0),".",""),IF(P27="喪",$A1026,""),IF(AND(LEN(P27)&gt;=2,ISNUMBER(SEARCH("喪",P27))),$A1026&amp;"("&amp;SUBSTITUTE(P27,"喪","")&amp;"時"&amp;")",""))</f>
        <v/>
      </c>
      <c r="Q1026" s="65" t="str">
        <f ca="1">CONCATENATE(IF(AND(LEN(Q1025)&gt;=1,Q1025&lt;&gt;".",COUNTIF(Q27:Q$73,"*喪*")&gt;0),".",""),IF(Q27="喪",$A1026,""),IF(AND(LEN(Q27)&gt;=2,ISNUMBER(SEARCH("喪",Q27))),$A1026&amp;"("&amp;SUBSTITUTE(Q27,"喪","")&amp;"時"&amp;")",""))</f>
        <v/>
      </c>
      <c r="R1026" s="65" t="str">
        <f ca="1">CONCATENATE(IF(AND(LEN(R1025)&gt;=1,R1025&lt;&gt;".",COUNTIF(R27:R$73,"*喪*")&gt;0),".",""),IF(R27="喪",$A1026,""),IF(AND(LEN(R27)&gt;=2,ISNUMBER(SEARCH("喪",R27))),$A1026&amp;"("&amp;SUBSTITUTE(R27,"喪","")&amp;"時"&amp;")",""))</f>
        <v/>
      </c>
      <c r="S1026" s="65" t="str">
        <f ca="1">CONCATENATE(IF(AND(LEN(S1025)&gt;=1,S1025&lt;&gt;".",COUNTIF(S27:S$73,"*喪*")&gt;0),".",""),IF(S27="喪",$A1026,""),IF(AND(LEN(S27)&gt;=2,ISNUMBER(SEARCH("喪",S27))),$A1026&amp;"("&amp;SUBSTITUTE(S27,"喪","")&amp;"時"&amp;")",""))</f>
        <v/>
      </c>
      <c r="T1026" s="65" t="str">
        <f ca="1">CONCATENATE(IF(AND(LEN(T1025)&gt;=1,T1025&lt;&gt;".",COUNTIF(T27:T$73,"*喪*")&gt;0),".",""),IF(T27="喪",$A1026,""),IF(AND(LEN(T27)&gt;=2,ISNUMBER(SEARCH("喪",T27))),$A1026&amp;"("&amp;SUBSTITUTE(T27,"喪","")&amp;"時"&amp;")",""))</f>
        <v/>
      </c>
      <c r="U1026" s="65" t="str">
        <f ca="1">CONCATENATE(IF(AND(LEN(U1025)&gt;=1,U1025&lt;&gt;".",COUNTIF(U27:U$73,"*喪*")&gt;0),".",""),IF(U27="喪",$A1026,""),IF(AND(LEN(U27)&gt;=2,ISNUMBER(SEARCH("喪",U27))),$A1026&amp;"("&amp;SUBSTITUTE(U27,"喪","")&amp;"時"&amp;")",""))</f>
        <v/>
      </c>
      <c r="V1026" s="65" t="str">
        <f ca="1">CONCATENATE(IF(AND(LEN(V1025)&gt;=1,V1025&lt;&gt;".",COUNTIF(V27:V$73,"*喪*")&gt;0),".",""),IF(V27="喪",$A1026,""),IF(AND(LEN(V27)&gt;=2,ISNUMBER(SEARCH("喪",V27))),$A1026&amp;"("&amp;SUBSTITUTE(V27,"喪","")&amp;"時"&amp;")",""))</f>
        <v/>
      </c>
      <c r="W1026" s="65" t="str">
        <f ca="1">CONCATENATE(IF(AND(LEN(W1025)&gt;=1,W1025&lt;&gt;".",COUNTIF(W27:W$73,"*喪*")&gt;0),".",""),IF(W27="喪",$A1026,""),IF(AND(LEN(W27)&gt;=2,ISNUMBER(SEARCH("喪",W27))),$A1026&amp;"("&amp;SUBSTITUTE(W27,"喪","")&amp;"時"&amp;")",""))</f>
        <v/>
      </c>
      <c r="X1026" s="65" t="str">
        <f ca="1">CONCATENATE(IF(AND(LEN(X1025)&gt;=1,X1025&lt;&gt;".",COUNTIF(X27:X$73,"*喪*")&gt;0),".",""),IF(X27="喪",$A1026,""),IF(AND(LEN(X27)&gt;=2,ISNUMBER(SEARCH("喪",X27))),$A1026&amp;"("&amp;SUBSTITUTE(X27,"喪","")&amp;"時"&amp;")",""))</f>
        <v/>
      </c>
      <c r="Y1026" s="65" t="str">
        <f ca="1">CONCATENATE(IF(AND(LEN(Y1025)&gt;=1,Y1025&lt;&gt;".",COUNTIF(Y27:Y$73,"*喪*")&gt;0),".",""),IF(Y27="喪",$A1026,""),IF(AND(LEN(Y27)&gt;=2,ISNUMBER(SEARCH("喪",Y27))),$A1026&amp;"("&amp;SUBSTITUTE(Y27,"喪","")&amp;"時"&amp;")",""))</f>
        <v/>
      </c>
      <c r="Z1026" s="65" t="str">
        <f ca="1">CONCATENATE(IF(AND(LEN(Z1025)&gt;=1,Z1025&lt;&gt;".",COUNTIF(Z27:Z$73,"*喪*")&gt;0),".",""),IF(Z27="喪",$A1026,""),IF(AND(LEN(Z27)&gt;=2,ISNUMBER(SEARCH("喪",Z27))),$A1026&amp;"("&amp;SUBSTITUTE(Z27,"喪","")&amp;"時"&amp;")",""))</f>
        <v/>
      </c>
      <c r="AA1026" s="65" t="str">
        <f ca="1">CONCATENATE(IF(AND(LEN(AA1025)&gt;=1,AA1025&lt;&gt;".",COUNTIF(AA27:AA$73,"*喪*")&gt;0),".",""),IF(AA27="喪",$A1026,""),IF(AND(LEN(AA27)&gt;=2,ISNUMBER(SEARCH("喪",AA27))),$A1026&amp;"("&amp;SUBSTITUTE(AA27,"喪","")&amp;"時"&amp;")",""))</f>
        <v/>
      </c>
      <c r="AB1026" s="65" t="str">
        <f ca="1">CONCATENATE(IF(AND(LEN(AB1025)&gt;=1,AB1025&lt;&gt;".",COUNTIF(AB27:AB$73,"*喪*")&gt;0),".",""),IF(AB27="喪",$A1026,""),IF(AND(LEN(AB27)&gt;=2,ISNUMBER(SEARCH("喪",AB27))),$A1026&amp;"("&amp;SUBSTITUTE(AB27,"喪","")&amp;"時"&amp;")",""))</f>
        <v/>
      </c>
      <c r="AC1026" s="65" t="str">
        <f ca="1">CONCATENATE(IF(AND(LEN(AC1025)&gt;=1,AC1025&lt;&gt;".",COUNTIF(AC27:AC$73,"*喪*")&gt;0),".",""),IF(AC27="喪",$A1026,""),IF(AND(LEN(AC27)&gt;=2,ISNUMBER(SEARCH("喪",AC27))),$A1026&amp;"("&amp;SUBSTITUTE(AC27,"喪","")&amp;"時"&amp;")",""))</f>
        <v/>
      </c>
      <c r="AD1026" s="65" t="str">
        <f ca="1">CONCATENATE(IF(AND(LEN(AD1025)&gt;=1,AD1025&lt;&gt;".",COUNTIF(AD27:AD$73,"*喪*")&gt;0),".",""),IF(AD27="喪",$A1026,""),IF(AND(LEN(AD27)&gt;=2,ISNUMBER(SEARCH("喪",AD27))),$A1026&amp;"("&amp;SUBSTITUTE(AD27,"喪","")&amp;"時"&amp;")",""))</f>
        <v/>
      </c>
      <c r="AE1026" s="65" t="str">
        <f ca="1">CONCATENATE(IF(AND(LEN(AE1025)&gt;=1,AE1025&lt;&gt;".",COUNTIF(AE27:AE$73,"*喪*")&gt;0),".",""),IF(AE27="喪",$A1026,""),IF(AND(LEN(AE27)&gt;=2,ISNUMBER(SEARCH("喪",AE27))),$A1026&amp;"("&amp;SUBSTITUTE(AE27,"喪","")&amp;"時"&amp;")",""))</f>
        <v/>
      </c>
      <c r="AF1026" s="65" t="str">
        <f ca="1">CONCATENATE(IF(AND(LEN(AF1025)&gt;=1,AF1025&lt;&gt;".",COUNTIF(AF27:AF$73,"*喪*")&gt;0),".",""),IF(AF27="喪",$A1026,""),IF(AND(LEN(AF27)&gt;=2,ISNUMBER(SEARCH("喪",AF27))),$A1026&amp;"("&amp;SUBSTITUTE(AF27,"喪","")&amp;"時"&amp;")",""))</f>
        <v/>
      </c>
      <c r="AG1026" s="65" t="str">
        <f ca="1">CONCATENATE(IF(AND(LEN(AG1025)&gt;=1,AG1025&lt;&gt;".",COUNTIF(AG27:AG$73,"*喪*")&gt;0),".",""),IF(AG27="喪",$A1026,""),IF(AND(LEN(AG27)&gt;=2,ISNUMBER(SEARCH("喪",AG27))),$A1026&amp;"("&amp;SUBSTITUTE(AG27,"喪","")&amp;"時"&amp;")",""))</f>
        <v/>
      </c>
      <c r="AH1026" s="65"/>
      <c r="AI1026" s="65"/>
      <c r="AJ1026" s="65"/>
    </row>
    <row r="1027" spans="1:36">
      <c r="A1027" s="65">
        <f t="shared" si="81"/>
        <v>27</v>
      </c>
      <c r="B1027" s="65" t="str">
        <f t="shared" si="81"/>
        <v>洪秉洋</v>
      </c>
      <c r="C1027" s="65" t="str">
        <f ca="1">CONCATENATE(IF(AND(LEN(C1026)&gt;=1,C1026&lt;&gt;".",COUNTIF(C28:C$73,"*喪*")&gt;0),".",""),IF(C28="喪",$A1027,""),IF(AND(LEN(C28)&gt;=2,ISNUMBER(SEARCH("喪",C28))),$A1027&amp;"("&amp;SUBSTITUTE(C28,"喪","")&amp;"時"&amp;")",""))</f>
        <v/>
      </c>
      <c r="D1027" s="65" t="str">
        <f ca="1">CONCATENATE(IF(AND(LEN(D1026)&gt;=1,D1026&lt;&gt;".",COUNTIF(D28:D$73,"*喪*")&gt;0),".",""),IF(D28="喪",$A1027,""),IF(AND(LEN(D28)&gt;=2,ISNUMBER(SEARCH("喪",D28))),$A1027&amp;"("&amp;SUBSTITUTE(D28,"喪","")&amp;"時"&amp;")",""))</f>
        <v/>
      </c>
      <c r="E1027" s="65" t="str">
        <f ca="1">CONCATENATE(IF(AND(LEN(E1026)&gt;=1,E1026&lt;&gt;".",COUNTIF(E28:E$73,"*喪*")&gt;0),".",""),IF(E28="喪",$A1027,""),IF(AND(LEN(E28)&gt;=2,ISNUMBER(SEARCH("喪",E28))),$A1027&amp;"("&amp;SUBSTITUTE(E28,"喪","")&amp;"時"&amp;")",""))</f>
        <v/>
      </c>
      <c r="F1027" s="65" t="str">
        <f ca="1">CONCATENATE(IF(AND(LEN(F1026)&gt;=1,F1026&lt;&gt;".",COUNTIF(F28:F$73,"*喪*")&gt;0),".",""),IF(F28="喪",$A1027,""),IF(AND(LEN(F28)&gt;=2,ISNUMBER(SEARCH("喪",F28))),$A1027&amp;"("&amp;SUBSTITUTE(F28,"喪","")&amp;"時"&amp;")",""))</f>
        <v/>
      </c>
      <c r="G1027" s="65" t="str">
        <f ca="1">CONCATENATE(IF(AND(LEN(G1026)&gt;=1,G1026&lt;&gt;".",COUNTIF(G28:G$73,"*喪*")&gt;0),".",""),IF(G28="喪",$A1027,""),IF(AND(LEN(G28)&gt;=2,ISNUMBER(SEARCH("喪",G28))),$A1027&amp;"("&amp;SUBSTITUTE(G28,"喪","")&amp;"時"&amp;")",""))</f>
        <v/>
      </c>
      <c r="H1027" s="65" t="str">
        <f ca="1">CONCATENATE(IF(AND(LEN(H1026)&gt;=1,H1026&lt;&gt;".",COUNTIF(H28:H$73,"*喪*")&gt;0),".",""),IF(H28="喪",$A1027,""),IF(AND(LEN(H28)&gt;=2,ISNUMBER(SEARCH("喪",H28))),$A1027&amp;"("&amp;SUBSTITUTE(H28,"喪","")&amp;"時"&amp;")",""))</f>
        <v/>
      </c>
      <c r="I1027" s="65" t="str">
        <f ca="1">CONCATENATE(IF(AND(LEN(I1026)&gt;=1,I1026&lt;&gt;".",COUNTIF(I28:I$73,"*喪*")&gt;0),".",""),IF(I28="喪",$A1027,""),IF(AND(LEN(I28)&gt;=2,ISNUMBER(SEARCH("喪",I28))),$A1027&amp;"("&amp;SUBSTITUTE(I28,"喪","")&amp;"時"&amp;")",""))</f>
        <v/>
      </c>
      <c r="J1027" s="65" t="str">
        <f ca="1">CONCATENATE(IF(AND(LEN(J1026)&gt;=1,J1026&lt;&gt;".",COUNTIF(J28:J$73,"*喪*")&gt;0),".",""),IF(J28="喪",$A1027,""),IF(AND(LEN(J28)&gt;=2,ISNUMBER(SEARCH("喪",J28))),$A1027&amp;"("&amp;SUBSTITUTE(J28,"喪","")&amp;"時"&amp;")",""))</f>
        <v/>
      </c>
      <c r="K1027" s="65" t="str">
        <f ca="1">CONCATENATE(IF(AND(LEN(K1026)&gt;=1,K1026&lt;&gt;".",COUNTIF(K28:K$73,"*喪*")&gt;0),".",""),IF(K28="喪",$A1027,""),IF(AND(LEN(K28)&gt;=2,ISNUMBER(SEARCH("喪",K28))),$A1027&amp;"("&amp;SUBSTITUTE(K28,"喪","")&amp;"時"&amp;")",""))</f>
        <v/>
      </c>
      <c r="L1027" s="65" t="str">
        <f ca="1">CONCATENATE(IF(AND(LEN(L1026)&gt;=1,L1026&lt;&gt;".",COUNTIF(L28:L$73,"*喪*")&gt;0),".",""),IF(L28="喪",$A1027,""),IF(AND(LEN(L28)&gt;=2,ISNUMBER(SEARCH("喪",L28))),$A1027&amp;"("&amp;SUBSTITUTE(L28,"喪","")&amp;"時"&amp;")",""))</f>
        <v/>
      </c>
      <c r="M1027" s="65" t="str">
        <f ca="1">CONCATENATE(IF(AND(LEN(M1026)&gt;=1,M1026&lt;&gt;".",COUNTIF(M28:M$73,"*喪*")&gt;0),".",""),IF(M28="喪",$A1027,""),IF(AND(LEN(M28)&gt;=2,ISNUMBER(SEARCH("喪",M28))),$A1027&amp;"("&amp;SUBSTITUTE(M28,"喪","")&amp;"時"&amp;")",""))</f>
        <v/>
      </c>
      <c r="N1027" s="65" t="str">
        <f ca="1">CONCATENATE(IF(AND(LEN(N1026)&gt;=1,N1026&lt;&gt;".",COUNTIF(N28:N$73,"*喪*")&gt;0),".",""),IF(N28="喪",$A1027,""),IF(AND(LEN(N28)&gt;=2,ISNUMBER(SEARCH("喪",N28))),$A1027&amp;"("&amp;SUBSTITUTE(N28,"喪","")&amp;"時"&amp;")",""))</f>
        <v/>
      </c>
      <c r="O1027" s="65" t="str">
        <f ca="1">CONCATENATE(IF(AND(LEN(O1026)&gt;=1,O1026&lt;&gt;".",COUNTIF(O28:O$73,"*喪*")&gt;0),".",""),IF(O28="喪",$A1027,""),IF(AND(LEN(O28)&gt;=2,ISNUMBER(SEARCH("喪",O28))),$A1027&amp;"("&amp;SUBSTITUTE(O28,"喪","")&amp;"時"&amp;")",""))</f>
        <v/>
      </c>
      <c r="P1027" s="65" t="str">
        <f ca="1">CONCATENATE(IF(AND(LEN(P1026)&gt;=1,P1026&lt;&gt;".",COUNTIF(P28:P$73,"*喪*")&gt;0),".",""),IF(P28="喪",$A1027,""),IF(AND(LEN(P28)&gt;=2,ISNUMBER(SEARCH("喪",P28))),$A1027&amp;"("&amp;SUBSTITUTE(P28,"喪","")&amp;"時"&amp;")",""))</f>
        <v/>
      </c>
      <c r="Q1027" s="65" t="str">
        <f ca="1">CONCATENATE(IF(AND(LEN(Q1026)&gt;=1,Q1026&lt;&gt;".",COUNTIF(Q28:Q$73,"*喪*")&gt;0),".",""),IF(Q28="喪",$A1027,""),IF(AND(LEN(Q28)&gt;=2,ISNUMBER(SEARCH("喪",Q28))),$A1027&amp;"("&amp;SUBSTITUTE(Q28,"喪","")&amp;"時"&amp;")",""))</f>
        <v/>
      </c>
      <c r="R1027" s="65" t="str">
        <f ca="1">CONCATENATE(IF(AND(LEN(R1026)&gt;=1,R1026&lt;&gt;".",COUNTIF(R28:R$73,"*喪*")&gt;0),".",""),IF(R28="喪",$A1027,""),IF(AND(LEN(R28)&gt;=2,ISNUMBER(SEARCH("喪",R28))),$A1027&amp;"("&amp;SUBSTITUTE(R28,"喪","")&amp;"時"&amp;")",""))</f>
        <v/>
      </c>
      <c r="S1027" s="65" t="str">
        <f ca="1">CONCATENATE(IF(AND(LEN(S1026)&gt;=1,S1026&lt;&gt;".",COUNTIF(S28:S$73,"*喪*")&gt;0),".",""),IF(S28="喪",$A1027,""),IF(AND(LEN(S28)&gt;=2,ISNUMBER(SEARCH("喪",S28))),$A1027&amp;"("&amp;SUBSTITUTE(S28,"喪","")&amp;"時"&amp;")",""))</f>
        <v/>
      </c>
      <c r="T1027" s="65" t="str">
        <f ca="1">CONCATENATE(IF(AND(LEN(T1026)&gt;=1,T1026&lt;&gt;".",COUNTIF(T28:T$73,"*喪*")&gt;0),".",""),IF(T28="喪",$A1027,""),IF(AND(LEN(T28)&gt;=2,ISNUMBER(SEARCH("喪",T28))),$A1027&amp;"("&amp;SUBSTITUTE(T28,"喪","")&amp;"時"&amp;")",""))</f>
        <v/>
      </c>
      <c r="U1027" s="65" t="str">
        <f ca="1">CONCATENATE(IF(AND(LEN(U1026)&gt;=1,U1026&lt;&gt;".",COUNTIF(U28:U$73,"*喪*")&gt;0),".",""),IF(U28="喪",$A1027,""),IF(AND(LEN(U28)&gt;=2,ISNUMBER(SEARCH("喪",U28))),$A1027&amp;"("&amp;SUBSTITUTE(U28,"喪","")&amp;"時"&amp;")",""))</f>
        <v/>
      </c>
      <c r="V1027" s="65" t="str">
        <f ca="1">CONCATENATE(IF(AND(LEN(V1026)&gt;=1,V1026&lt;&gt;".",COUNTIF(V28:V$73,"*喪*")&gt;0),".",""),IF(V28="喪",$A1027,""),IF(AND(LEN(V28)&gt;=2,ISNUMBER(SEARCH("喪",V28))),$A1027&amp;"("&amp;SUBSTITUTE(V28,"喪","")&amp;"時"&amp;")",""))</f>
        <v/>
      </c>
      <c r="W1027" s="65" t="str">
        <f ca="1">CONCATENATE(IF(AND(LEN(W1026)&gt;=1,W1026&lt;&gt;".",COUNTIF(W28:W$73,"*喪*")&gt;0),".",""),IF(W28="喪",$A1027,""),IF(AND(LEN(W28)&gt;=2,ISNUMBER(SEARCH("喪",W28))),$A1027&amp;"("&amp;SUBSTITUTE(W28,"喪","")&amp;"時"&amp;")",""))</f>
        <v/>
      </c>
      <c r="X1027" s="65" t="str">
        <f ca="1">CONCATENATE(IF(AND(LEN(X1026)&gt;=1,X1026&lt;&gt;".",COUNTIF(X28:X$73,"*喪*")&gt;0),".",""),IF(X28="喪",$A1027,""),IF(AND(LEN(X28)&gt;=2,ISNUMBER(SEARCH("喪",X28))),$A1027&amp;"("&amp;SUBSTITUTE(X28,"喪","")&amp;"時"&amp;")",""))</f>
        <v/>
      </c>
      <c r="Y1027" s="65" t="str">
        <f ca="1">CONCATENATE(IF(AND(LEN(Y1026)&gt;=1,Y1026&lt;&gt;".",COUNTIF(Y28:Y$73,"*喪*")&gt;0),".",""),IF(Y28="喪",$A1027,""),IF(AND(LEN(Y28)&gt;=2,ISNUMBER(SEARCH("喪",Y28))),$A1027&amp;"("&amp;SUBSTITUTE(Y28,"喪","")&amp;"時"&amp;")",""))</f>
        <v/>
      </c>
      <c r="Z1027" s="65" t="str">
        <f ca="1">CONCATENATE(IF(AND(LEN(Z1026)&gt;=1,Z1026&lt;&gt;".",COUNTIF(Z28:Z$73,"*喪*")&gt;0),".",""),IF(Z28="喪",$A1027,""),IF(AND(LEN(Z28)&gt;=2,ISNUMBER(SEARCH("喪",Z28))),$A1027&amp;"("&amp;SUBSTITUTE(Z28,"喪","")&amp;"時"&amp;")",""))</f>
        <v/>
      </c>
      <c r="AA1027" s="65" t="str">
        <f ca="1">CONCATENATE(IF(AND(LEN(AA1026)&gt;=1,AA1026&lt;&gt;".",COUNTIF(AA28:AA$73,"*喪*")&gt;0),".",""),IF(AA28="喪",$A1027,""),IF(AND(LEN(AA28)&gt;=2,ISNUMBER(SEARCH("喪",AA28))),$A1027&amp;"("&amp;SUBSTITUTE(AA28,"喪","")&amp;"時"&amp;")",""))</f>
        <v/>
      </c>
      <c r="AB1027" s="65" t="str">
        <f ca="1">CONCATENATE(IF(AND(LEN(AB1026)&gt;=1,AB1026&lt;&gt;".",COUNTIF(AB28:AB$73,"*喪*")&gt;0),".",""),IF(AB28="喪",$A1027,""),IF(AND(LEN(AB28)&gt;=2,ISNUMBER(SEARCH("喪",AB28))),$A1027&amp;"("&amp;SUBSTITUTE(AB28,"喪","")&amp;"時"&amp;")",""))</f>
        <v/>
      </c>
      <c r="AC1027" s="65" t="str">
        <f ca="1">CONCATENATE(IF(AND(LEN(AC1026)&gt;=1,AC1026&lt;&gt;".",COUNTIF(AC28:AC$73,"*喪*")&gt;0),".",""),IF(AC28="喪",$A1027,""),IF(AND(LEN(AC28)&gt;=2,ISNUMBER(SEARCH("喪",AC28))),$A1027&amp;"("&amp;SUBSTITUTE(AC28,"喪","")&amp;"時"&amp;")",""))</f>
        <v/>
      </c>
      <c r="AD1027" s="65" t="str">
        <f ca="1">CONCATENATE(IF(AND(LEN(AD1026)&gt;=1,AD1026&lt;&gt;".",COUNTIF(AD28:AD$73,"*喪*")&gt;0),".",""),IF(AD28="喪",$A1027,""),IF(AND(LEN(AD28)&gt;=2,ISNUMBER(SEARCH("喪",AD28))),$A1027&amp;"("&amp;SUBSTITUTE(AD28,"喪","")&amp;"時"&amp;")",""))</f>
        <v/>
      </c>
      <c r="AE1027" s="65" t="str">
        <f ca="1">CONCATENATE(IF(AND(LEN(AE1026)&gt;=1,AE1026&lt;&gt;".",COUNTIF(AE28:AE$73,"*喪*")&gt;0),".",""),IF(AE28="喪",$A1027,""),IF(AND(LEN(AE28)&gt;=2,ISNUMBER(SEARCH("喪",AE28))),$A1027&amp;"("&amp;SUBSTITUTE(AE28,"喪","")&amp;"時"&amp;")",""))</f>
        <v/>
      </c>
      <c r="AF1027" s="65" t="str">
        <f ca="1">CONCATENATE(IF(AND(LEN(AF1026)&gt;=1,AF1026&lt;&gt;".",COUNTIF(AF28:AF$73,"*喪*")&gt;0),".",""),IF(AF28="喪",$A1027,""),IF(AND(LEN(AF28)&gt;=2,ISNUMBER(SEARCH("喪",AF28))),$A1027&amp;"("&amp;SUBSTITUTE(AF28,"喪","")&amp;"時"&amp;")",""))</f>
        <v/>
      </c>
      <c r="AG1027" s="65" t="str">
        <f ca="1">CONCATENATE(IF(AND(LEN(AG1026)&gt;=1,AG1026&lt;&gt;".",COUNTIF(AG28:AG$73,"*喪*")&gt;0),".",""),IF(AG28="喪",$A1027,""),IF(AND(LEN(AG28)&gt;=2,ISNUMBER(SEARCH("喪",AG28))),$A1027&amp;"("&amp;SUBSTITUTE(AG28,"喪","")&amp;"時"&amp;")",""))</f>
        <v/>
      </c>
      <c r="AH1027" s="65"/>
      <c r="AI1027" s="65"/>
      <c r="AJ1027" s="65"/>
    </row>
    <row r="1028" spans="1:36">
      <c r="A1028" s="65">
        <f t="shared" si="81"/>
        <v>28</v>
      </c>
      <c r="B1028" s="65" t="str">
        <f t="shared" si="81"/>
        <v>朱鈞澤</v>
      </c>
      <c r="C1028" s="65" t="str">
        <f ca="1">CONCATENATE(IF(AND(LEN(C1027)&gt;=1,C1027&lt;&gt;".",COUNTIF(C29:C$73,"*喪*")&gt;0),".",""),IF(C29="喪",$A1028,""),IF(AND(LEN(C29)&gt;=2,ISNUMBER(SEARCH("喪",C29))),$A1028&amp;"("&amp;SUBSTITUTE(C29,"喪","")&amp;"時"&amp;")",""))</f>
        <v/>
      </c>
      <c r="D1028" s="65" t="str">
        <f ca="1">CONCATENATE(IF(AND(LEN(D1027)&gt;=1,D1027&lt;&gt;".",COUNTIF(D29:D$73,"*喪*")&gt;0),".",""),IF(D29="喪",$A1028,""),IF(AND(LEN(D29)&gt;=2,ISNUMBER(SEARCH("喪",D29))),$A1028&amp;"("&amp;SUBSTITUTE(D29,"喪","")&amp;"時"&amp;")",""))</f>
        <v/>
      </c>
      <c r="E1028" s="65" t="str">
        <f ca="1">CONCATENATE(IF(AND(LEN(E1027)&gt;=1,E1027&lt;&gt;".",COUNTIF(E29:E$73,"*喪*")&gt;0),".",""),IF(E29="喪",$A1028,""),IF(AND(LEN(E29)&gt;=2,ISNUMBER(SEARCH("喪",E29))),$A1028&amp;"("&amp;SUBSTITUTE(E29,"喪","")&amp;"時"&amp;")",""))</f>
        <v/>
      </c>
      <c r="F1028" s="65" t="str">
        <f ca="1">CONCATENATE(IF(AND(LEN(F1027)&gt;=1,F1027&lt;&gt;".",COUNTIF(F29:F$73,"*喪*")&gt;0),".",""),IF(F29="喪",$A1028,""),IF(AND(LEN(F29)&gt;=2,ISNUMBER(SEARCH("喪",F29))),$A1028&amp;"("&amp;SUBSTITUTE(F29,"喪","")&amp;"時"&amp;")",""))</f>
        <v/>
      </c>
      <c r="G1028" s="65" t="str">
        <f ca="1">CONCATENATE(IF(AND(LEN(G1027)&gt;=1,G1027&lt;&gt;".",COUNTIF(G29:G$73,"*喪*")&gt;0),".",""),IF(G29="喪",$A1028,""),IF(AND(LEN(G29)&gt;=2,ISNUMBER(SEARCH("喪",G29))),$A1028&amp;"("&amp;SUBSTITUTE(G29,"喪","")&amp;"時"&amp;")",""))</f>
        <v/>
      </c>
      <c r="H1028" s="65" t="str">
        <f ca="1">CONCATENATE(IF(AND(LEN(H1027)&gt;=1,H1027&lt;&gt;".",COUNTIF(H29:H$73,"*喪*")&gt;0),".",""),IF(H29="喪",$A1028,""),IF(AND(LEN(H29)&gt;=2,ISNUMBER(SEARCH("喪",H29))),$A1028&amp;"("&amp;SUBSTITUTE(H29,"喪","")&amp;"時"&amp;")",""))</f>
        <v/>
      </c>
      <c r="I1028" s="65" t="str">
        <f ca="1">CONCATENATE(IF(AND(LEN(I1027)&gt;=1,I1027&lt;&gt;".",COUNTIF(I29:I$73,"*喪*")&gt;0),".",""),IF(I29="喪",$A1028,""),IF(AND(LEN(I29)&gt;=2,ISNUMBER(SEARCH("喪",I29))),$A1028&amp;"("&amp;SUBSTITUTE(I29,"喪","")&amp;"時"&amp;")",""))</f>
        <v/>
      </c>
      <c r="J1028" s="65" t="str">
        <f ca="1">CONCATENATE(IF(AND(LEN(J1027)&gt;=1,J1027&lt;&gt;".",COUNTIF(J29:J$73,"*喪*")&gt;0),".",""),IF(J29="喪",$A1028,""),IF(AND(LEN(J29)&gt;=2,ISNUMBER(SEARCH("喪",J29))),$A1028&amp;"("&amp;SUBSTITUTE(J29,"喪","")&amp;"時"&amp;")",""))</f>
        <v/>
      </c>
      <c r="K1028" s="65" t="str">
        <f ca="1">CONCATENATE(IF(AND(LEN(K1027)&gt;=1,K1027&lt;&gt;".",COUNTIF(K29:K$73,"*喪*")&gt;0),".",""),IF(K29="喪",$A1028,""),IF(AND(LEN(K29)&gt;=2,ISNUMBER(SEARCH("喪",K29))),$A1028&amp;"("&amp;SUBSTITUTE(K29,"喪","")&amp;"時"&amp;")",""))</f>
        <v/>
      </c>
      <c r="L1028" s="65" t="str">
        <f ca="1">CONCATENATE(IF(AND(LEN(L1027)&gt;=1,L1027&lt;&gt;".",COUNTIF(L29:L$73,"*喪*")&gt;0),".",""),IF(L29="喪",$A1028,""),IF(AND(LEN(L29)&gt;=2,ISNUMBER(SEARCH("喪",L29))),$A1028&amp;"("&amp;SUBSTITUTE(L29,"喪","")&amp;"時"&amp;")",""))</f>
        <v/>
      </c>
      <c r="M1028" s="65" t="str">
        <f ca="1">CONCATENATE(IF(AND(LEN(M1027)&gt;=1,M1027&lt;&gt;".",COUNTIF(M29:M$73,"*喪*")&gt;0),".",""),IF(M29="喪",$A1028,""),IF(AND(LEN(M29)&gt;=2,ISNUMBER(SEARCH("喪",M29))),$A1028&amp;"("&amp;SUBSTITUTE(M29,"喪","")&amp;"時"&amp;")",""))</f>
        <v/>
      </c>
      <c r="N1028" s="65" t="str">
        <f ca="1">CONCATENATE(IF(AND(LEN(N1027)&gt;=1,N1027&lt;&gt;".",COUNTIF(N29:N$73,"*喪*")&gt;0),".",""),IF(N29="喪",$A1028,""),IF(AND(LEN(N29)&gt;=2,ISNUMBER(SEARCH("喪",N29))),$A1028&amp;"("&amp;SUBSTITUTE(N29,"喪","")&amp;"時"&amp;")",""))</f>
        <v/>
      </c>
      <c r="O1028" s="65" t="str">
        <f ca="1">CONCATENATE(IF(AND(LEN(O1027)&gt;=1,O1027&lt;&gt;".",COUNTIF(O29:O$73,"*喪*")&gt;0),".",""),IF(O29="喪",$A1028,""),IF(AND(LEN(O29)&gt;=2,ISNUMBER(SEARCH("喪",O29))),$A1028&amp;"("&amp;SUBSTITUTE(O29,"喪","")&amp;"時"&amp;")",""))</f>
        <v/>
      </c>
      <c r="P1028" s="65" t="str">
        <f ca="1">CONCATENATE(IF(AND(LEN(P1027)&gt;=1,P1027&lt;&gt;".",COUNTIF(P29:P$73,"*喪*")&gt;0),".",""),IF(P29="喪",$A1028,""),IF(AND(LEN(P29)&gt;=2,ISNUMBER(SEARCH("喪",P29))),$A1028&amp;"("&amp;SUBSTITUTE(P29,"喪","")&amp;"時"&amp;")",""))</f>
        <v/>
      </c>
      <c r="Q1028" s="65" t="str">
        <f ca="1">CONCATENATE(IF(AND(LEN(Q1027)&gt;=1,Q1027&lt;&gt;".",COUNTIF(Q29:Q$73,"*喪*")&gt;0),".",""),IF(Q29="喪",$A1028,""),IF(AND(LEN(Q29)&gt;=2,ISNUMBER(SEARCH("喪",Q29))),$A1028&amp;"("&amp;SUBSTITUTE(Q29,"喪","")&amp;"時"&amp;")",""))</f>
        <v/>
      </c>
      <c r="R1028" s="65" t="str">
        <f ca="1">CONCATENATE(IF(AND(LEN(R1027)&gt;=1,R1027&lt;&gt;".",COUNTIF(R29:R$73,"*喪*")&gt;0),".",""),IF(R29="喪",$A1028,""),IF(AND(LEN(R29)&gt;=2,ISNUMBER(SEARCH("喪",R29))),$A1028&amp;"("&amp;SUBSTITUTE(R29,"喪","")&amp;"時"&amp;")",""))</f>
        <v/>
      </c>
      <c r="S1028" s="65" t="str">
        <f ca="1">CONCATENATE(IF(AND(LEN(S1027)&gt;=1,S1027&lt;&gt;".",COUNTIF(S29:S$73,"*喪*")&gt;0),".",""),IF(S29="喪",$A1028,""),IF(AND(LEN(S29)&gt;=2,ISNUMBER(SEARCH("喪",S29))),$A1028&amp;"("&amp;SUBSTITUTE(S29,"喪","")&amp;"時"&amp;")",""))</f>
        <v/>
      </c>
      <c r="T1028" s="65" t="str">
        <f ca="1">CONCATENATE(IF(AND(LEN(T1027)&gt;=1,T1027&lt;&gt;".",COUNTIF(T29:T$73,"*喪*")&gt;0),".",""),IF(T29="喪",$A1028,""),IF(AND(LEN(T29)&gt;=2,ISNUMBER(SEARCH("喪",T29))),$A1028&amp;"("&amp;SUBSTITUTE(T29,"喪","")&amp;"時"&amp;")",""))</f>
        <v/>
      </c>
      <c r="U1028" s="65" t="str">
        <f ca="1">CONCATENATE(IF(AND(LEN(U1027)&gt;=1,U1027&lt;&gt;".",COUNTIF(U29:U$73,"*喪*")&gt;0),".",""),IF(U29="喪",$A1028,""),IF(AND(LEN(U29)&gt;=2,ISNUMBER(SEARCH("喪",U29))),$A1028&amp;"("&amp;SUBSTITUTE(U29,"喪","")&amp;"時"&amp;")",""))</f>
        <v/>
      </c>
      <c r="V1028" s="65" t="str">
        <f ca="1">CONCATENATE(IF(AND(LEN(V1027)&gt;=1,V1027&lt;&gt;".",COUNTIF(V29:V$73,"*喪*")&gt;0),".",""),IF(V29="喪",$A1028,""),IF(AND(LEN(V29)&gt;=2,ISNUMBER(SEARCH("喪",V29))),$A1028&amp;"("&amp;SUBSTITUTE(V29,"喪","")&amp;"時"&amp;")",""))</f>
        <v/>
      </c>
      <c r="W1028" s="65" t="str">
        <f ca="1">CONCATENATE(IF(AND(LEN(W1027)&gt;=1,W1027&lt;&gt;".",COUNTIF(W29:W$73,"*喪*")&gt;0),".",""),IF(W29="喪",$A1028,""),IF(AND(LEN(W29)&gt;=2,ISNUMBER(SEARCH("喪",W29))),$A1028&amp;"("&amp;SUBSTITUTE(W29,"喪","")&amp;"時"&amp;")",""))</f>
        <v/>
      </c>
      <c r="X1028" s="65" t="str">
        <f ca="1">CONCATENATE(IF(AND(LEN(X1027)&gt;=1,X1027&lt;&gt;".",COUNTIF(X29:X$73,"*喪*")&gt;0),".",""),IF(X29="喪",$A1028,""),IF(AND(LEN(X29)&gt;=2,ISNUMBER(SEARCH("喪",X29))),$A1028&amp;"("&amp;SUBSTITUTE(X29,"喪","")&amp;"時"&amp;")",""))</f>
        <v/>
      </c>
      <c r="Y1028" s="65" t="str">
        <f ca="1">CONCATENATE(IF(AND(LEN(Y1027)&gt;=1,Y1027&lt;&gt;".",COUNTIF(Y29:Y$73,"*喪*")&gt;0),".",""),IF(Y29="喪",$A1028,""),IF(AND(LEN(Y29)&gt;=2,ISNUMBER(SEARCH("喪",Y29))),$A1028&amp;"("&amp;SUBSTITUTE(Y29,"喪","")&amp;"時"&amp;")",""))</f>
        <v/>
      </c>
      <c r="Z1028" s="65" t="str">
        <f ca="1">CONCATENATE(IF(AND(LEN(Z1027)&gt;=1,Z1027&lt;&gt;".",COUNTIF(Z29:Z$73,"*喪*")&gt;0),".",""),IF(Z29="喪",$A1028,""),IF(AND(LEN(Z29)&gt;=2,ISNUMBER(SEARCH("喪",Z29))),$A1028&amp;"("&amp;SUBSTITUTE(Z29,"喪","")&amp;"時"&amp;")",""))</f>
        <v/>
      </c>
      <c r="AA1028" s="65" t="str">
        <f ca="1">CONCATENATE(IF(AND(LEN(AA1027)&gt;=1,AA1027&lt;&gt;".",COUNTIF(AA29:AA$73,"*喪*")&gt;0),".",""),IF(AA29="喪",$A1028,""),IF(AND(LEN(AA29)&gt;=2,ISNUMBER(SEARCH("喪",AA29))),$A1028&amp;"("&amp;SUBSTITUTE(AA29,"喪","")&amp;"時"&amp;")",""))</f>
        <v/>
      </c>
      <c r="AB1028" s="65" t="str">
        <f ca="1">CONCATENATE(IF(AND(LEN(AB1027)&gt;=1,AB1027&lt;&gt;".",COUNTIF(AB29:AB$73,"*喪*")&gt;0),".",""),IF(AB29="喪",$A1028,""),IF(AND(LEN(AB29)&gt;=2,ISNUMBER(SEARCH("喪",AB29))),$A1028&amp;"("&amp;SUBSTITUTE(AB29,"喪","")&amp;"時"&amp;")",""))</f>
        <v/>
      </c>
      <c r="AC1028" s="65" t="str">
        <f ca="1">CONCATENATE(IF(AND(LEN(AC1027)&gt;=1,AC1027&lt;&gt;".",COUNTIF(AC29:AC$73,"*喪*")&gt;0),".",""),IF(AC29="喪",$A1028,""),IF(AND(LEN(AC29)&gt;=2,ISNUMBER(SEARCH("喪",AC29))),$A1028&amp;"("&amp;SUBSTITUTE(AC29,"喪","")&amp;"時"&amp;")",""))</f>
        <v/>
      </c>
      <c r="AD1028" s="65" t="str">
        <f ca="1">CONCATENATE(IF(AND(LEN(AD1027)&gt;=1,AD1027&lt;&gt;".",COUNTIF(AD29:AD$73,"*喪*")&gt;0),".",""),IF(AD29="喪",$A1028,""),IF(AND(LEN(AD29)&gt;=2,ISNUMBER(SEARCH("喪",AD29))),$A1028&amp;"("&amp;SUBSTITUTE(AD29,"喪","")&amp;"時"&amp;")",""))</f>
        <v/>
      </c>
      <c r="AE1028" s="65" t="str">
        <f ca="1">CONCATENATE(IF(AND(LEN(AE1027)&gt;=1,AE1027&lt;&gt;".",COUNTIF(AE29:AE$73,"*喪*")&gt;0),".",""),IF(AE29="喪",$A1028,""),IF(AND(LEN(AE29)&gt;=2,ISNUMBER(SEARCH("喪",AE29))),$A1028&amp;"("&amp;SUBSTITUTE(AE29,"喪","")&amp;"時"&amp;")",""))</f>
        <v/>
      </c>
      <c r="AF1028" s="65" t="str">
        <f ca="1">CONCATENATE(IF(AND(LEN(AF1027)&gt;=1,AF1027&lt;&gt;".",COUNTIF(AF29:AF$73,"*喪*")&gt;0),".",""),IF(AF29="喪",$A1028,""),IF(AND(LEN(AF29)&gt;=2,ISNUMBER(SEARCH("喪",AF29))),$A1028&amp;"("&amp;SUBSTITUTE(AF29,"喪","")&amp;"時"&amp;")",""))</f>
        <v/>
      </c>
      <c r="AG1028" s="65" t="str">
        <f ca="1">CONCATENATE(IF(AND(LEN(AG1027)&gt;=1,AG1027&lt;&gt;".",COUNTIF(AG29:AG$73,"*喪*")&gt;0),".",""),IF(AG29="喪",$A1028,""),IF(AND(LEN(AG29)&gt;=2,ISNUMBER(SEARCH("喪",AG29))),$A1028&amp;"("&amp;SUBSTITUTE(AG29,"喪","")&amp;"時"&amp;")",""))</f>
        <v/>
      </c>
      <c r="AH1028" s="65"/>
      <c r="AI1028" s="65"/>
      <c r="AJ1028" s="65"/>
    </row>
    <row r="1029" spans="1:36">
      <c r="A1029" s="65">
        <f t="shared" si="81"/>
        <v>29</v>
      </c>
      <c r="B1029" s="65" t="str">
        <f t="shared" si="81"/>
        <v>馬宇廷</v>
      </c>
      <c r="C1029" s="65" t="str">
        <f ca="1">CONCATENATE(IF(AND(LEN(C1028)&gt;=1,C1028&lt;&gt;".",COUNTIF(C30:C$73,"*喪*")&gt;0),".",""),IF(C30="喪",$A1029,""),IF(AND(LEN(C30)&gt;=2,ISNUMBER(SEARCH("喪",C30))),$A1029&amp;"("&amp;SUBSTITUTE(C30,"喪","")&amp;"時"&amp;")",""))</f>
        <v/>
      </c>
      <c r="D1029" s="65" t="str">
        <f ca="1">CONCATENATE(IF(AND(LEN(D1028)&gt;=1,D1028&lt;&gt;".",COUNTIF(D30:D$73,"*喪*")&gt;0),".",""),IF(D30="喪",$A1029,""),IF(AND(LEN(D30)&gt;=2,ISNUMBER(SEARCH("喪",D30))),$A1029&amp;"("&amp;SUBSTITUTE(D30,"喪","")&amp;"時"&amp;")",""))</f>
        <v/>
      </c>
      <c r="E1029" s="65" t="str">
        <f ca="1">CONCATENATE(IF(AND(LEN(E1028)&gt;=1,E1028&lt;&gt;".",COUNTIF(E30:E$73,"*喪*")&gt;0),".",""),IF(E30="喪",$A1029,""),IF(AND(LEN(E30)&gt;=2,ISNUMBER(SEARCH("喪",E30))),$A1029&amp;"("&amp;SUBSTITUTE(E30,"喪","")&amp;"時"&amp;")",""))</f>
        <v/>
      </c>
      <c r="F1029" s="65" t="str">
        <f ca="1">CONCATENATE(IF(AND(LEN(F1028)&gt;=1,F1028&lt;&gt;".",COUNTIF(F30:F$73,"*喪*")&gt;0),".",""),IF(F30="喪",$A1029,""),IF(AND(LEN(F30)&gt;=2,ISNUMBER(SEARCH("喪",F30))),$A1029&amp;"("&amp;SUBSTITUTE(F30,"喪","")&amp;"時"&amp;")",""))</f>
        <v/>
      </c>
      <c r="G1029" s="65" t="str">
        <f ca="1">CONCATENATE(IF(AND(LEN(G1028)&gt;=1,G1028&lt;&gt;".",COUNTIF(G30:G$73,"*喪*")&gt;0),".",""),IF(G30="喪",$A1029,""),IF(AND(LEN(G30)&gt;=2,ISNUMBER(SEARCH("喪",G30))),$A1029&amp;"("&amp;SUBSTITUTE(G30,"喪","")&amp;"時"&amp;")",""))</f>
        <v/>
      </c>
      <c r="H1029" s="65" t="str">
        <f ca="1">CONCATENATE(IF(AND(LEN(H1028)&gt;=1,H1028&lt;&gt;".",COUNTIF(H30:H$73,"*喪*")&gt;0),".",""),IF(H30="喪",$A1029,""),IF(AND(LEN(H30)&gt;=2,ISNUMBER(SEARCH("喪",H30))),$A1029&amp;"("&amp;SUBSTITUTE(H30,"喪","")&amp;"時"&amp;")",""))</f>
        <v/>
      </c>
      <c r="I1029" s="65" t="str">
        <f ca="1">CONCATENATE(IF(AND(LEN(I1028)&gt;=1,I1028&lt;&gt;".",COUNTIF(I30:I$73,"*喪*")&gt;0),".",""),IF(I30="喪",$A1029,""),IF(AND(LEN(I30)&gt;=2,ISNUMBER(SEARCH("喪",I30))),$A1029&amp;"("&amp;SUBSTITUTE(I30,"喪","")&amp;"時"&amp;")",""))</f>
        <v/>
      </c>
      <c r="J1029" s="65" t="str">
        <f ca="1">CONCATENATE(IF(AND(LEN(J1028)&gt;=1,J1028&lt;&gt;".",COUNTIF(J30:J$73,"*喪*")&gt;0),".",""),IF(J30="喪",$A1029,""),IF(AND(LEN(J30)&gt;=2,ISNUMBER(SEARCH("喪",J30))),$A1029&amp;"("&amp;SUBSTITUTE(J30,"喪","")&amp;"時"&amp;")",""))</f>
        <v/>
      </c>
      <c r="K1029" s="65" t="str">
        <f ca="1">CONCATENATE(IF(AND(LEN(K1028)&gt;=1,K1028&lt;&gt;".",COUNTIF(K30:K$73,"*喪*")&gt;0),".",""),IF(K30="喪",$A1029,""),IF(AND(LEN(K30)&gt;=2,ISNUMBER(SEARCH("喪",K30))),$A1029&amp;"("&amp;SUBSTITUTE(K30,"喪","")&amp;"時"&amp;")",""))</f>
        <v/>
      </c>
      <c r="L1029" s="65" t="str">
        <f ca="1">CONCATENATE(IF(AND(LEN(L1028)&gt;=1,L1028&lt;&gt;".",COUNTIF(L30:L$73,"*喪*")&gt;0),".",""),IF(L30="喪",$A1029,""),IF(AND(LEN(L30)&gt;=2,ISNUMBER(SEARCH("喪",L30))),$A1029&amp;"("&amp;SUBSTITUTE(L30,"喪","")&amp;"時"&amp;")",""))</f>
        <v/>
      </c>
      <c r="M1029" s="65" t="str">
        <f ca="1">CONCATENATE(IF(AND(LEN(M1028)&gt;=1,M1028&lt;&gt;".",COUNTIF(M30:M$73,"*喪*")&gt;0),".",""),IF(M30="喪",$A1029,""),IF(AND(LEN(M30)&gt;=2,ISNUMBER(SEARCH("喪",M30))),$A1029&amp;"("&amp;SUBSTITUTE(M30,"喪","")&amp;"時"&amp;")",""))</f>
        <v/>
      </c>
      <c r="N1029" s="65" t="str">
        <f ca="1">CONCATENATE(IF(AND(LEN(N1028)&gt;=1,N1028&lt;&gt;".",COUNTIF(N30:N$73,"*喪*")&gt;0),".",""),IF(N30="喪",$A1029,""),IF(AND(LEN(N30)&gt;=2,ISNUMBER(SEARCH("喪",N30))),$A1029&amp;"("&amp;SUBSTITUTE(N30,"喪","")&amp;"時"&amp;")",""))</f>
        <v/>
      </c>
      <c r="O1029" s="65" t="str">
        <f ca="1">CONCATENATE(IF(AND(LEN(O1028)&gt;=1,O1028&lt;&gt;".",COUNTIF(O30:O$73,"*喪*")&gt;0),".",""),IF(O30="喪",$A1029,""),IF(AND(LEN(O30)&gt;=2,ISNUMBER(SEARCH("喪",O30))),$A1029&amp;"("&amp;SUBSTITUTE(O30,"喪","")&amp;"時"&amp;")",""))</f>
        <v/>
      </c>
      <c r="P1029" s="65" t="str">
        <f ca="1">CONCATENATE(IF(AND(LEN(P1028)&gt;=1,P1028&lt;&gt;".",COUNTIF(P30:P$73,"*喪*")&gt;0),".",""),IF(P30="喪",$A1029,""),IF(AND(LEN(P30)&gt;=2,ISNUMBER(SEARCH("喪",P30))),$A1029&amp;"("&amp;SUBSTITUTE(P30,"喪","")&amp;"時"&amp;")",""))</f>
        <v/>
      </c>
      <c r="Q1029" s="65" t="str">
        <f ca="1">CONCATENATE(IF(AND(LEN(Q1028)&gt;=1,Q1028&lt;&gt;".",COUNTIF(Q30:Q$73,"*喪*")&gt;0),".",""),IF(Q30="喪",$A1029,""),IF(AND(LEN(Q30)&gt;=2,ISNUMBER(SEARCH("喪",Q30))),$A1029&amp;"("&amp;SUBSTITUTE(Q30,"喪","")&amp;"時"&amp;")",""))</f>
        <v/>
      </c>
      <c r="R1029" s="65" t="str">
        <f ca="1">CONCATENATE(IF(AND(LEN(R1028)&gt;=1,R1028&lt;&gt;".",COUNTIF(R30:R$73,"*喪*")&gt;0),".",""),IF(R30="喪",$A1029,""),IF(AND(LEN(R30)&gt;=2,ISNUMBER(SEARCH("喪",R30))),$A1029&amp;"("&amp;SUBSTITUTE(R30,"喪","")&amp;"時"&amp;")",""))</f>
        <v/>
      </c>
      <c r="S1029" s="65" t="str">
        <f ca="1">CONCATENATE(IF(AND(LEN(S1028)&gt;=1,S1028&lt;&gt;".",COUNTIF(S30:S$73,"*喪*")&gt;0),".",""),IF(S30="喪",$A1029,""),IF(AND(LEN(S30)&gt;=2,ISNUMBER(SEARCH("喪",S30))),$A1029&amp;"("&amp;SUBSTITUTE(S30,"喪","")&amp;"時"&amp;")",""))</f>
        <v/>
      </c>
      <c r="T1029" s="65" t="str">
        <f ca="1">CONCATENATE(IF(AND(LEN(T1028)&gt;=1,T1028&lt;&gt;".",COUNTIF(T30:T$73,"*喪*")&gt;0),".",""),IF(T30="喪",$A1029,""),IF(AND(LEN(T30)&gt;=2,ISNUMBER(SEARCH("喪",T30))),$A1029&amp;"("&amp;SUBSTITUTE(T30,"喪","")&amp;"時"&amp;")",""))</f>
        <v/>
      </c>
      <c r="U1029" s="65" t="str">
        <f ca="1">CONCATENATE(IF(AND(LEN(U1028)&gt;=1,U1028&lt;&gt;".",COUNTIF(U30:U$73,"*喪*")&gt;0),".",""),IF(U30="喪",$A1029,""),IF(AND(LEN(U30)&gt;=2,ISNUMBER(SEARCH("喪",U30))),$A1029&amp;"("&amp;SUBSTITUTE(U30,"喪","")&amp;"時"&amp;")",""))</f>
        <v/>
      </c>
      <c r="V1029" s="65" t="str">
        <f ca="1">CONCATENATE(IF(AND(LEN(V1028)&gt;=1,V1028&lt;&gt;".",COUNTIF(V30:V$73,"*喪*")&gt;0),".",""),IF(V30="喪",$A1029,""),IF(AND(LEN(V30)&gt;=2,ISNUMBER(SEARCH("喪",V30))),$A1029&amp;"("&amp;SUBSTITUTE(V30,"喪","")&amp;"時"&amp;")",""))</f>
        <v/>
      </c>
      <c r="W1029" s="65" t="str">
        <f ca="1">CONCATENATE(IF(AND(LEN(W1028)&gt;=1,W1028&lt;&gt;".",COUNTIF(W30:W$73,"*喪*")&gt;0),".",""),IF(W30="喪",$A1029,""),IF(AND(LEN(W30)&gt;=2,ISNUMBER(SEARCH("喪",W30))),$A1029&amp;"("&amp;SUBSTITUTE(W30,"喪","")&amp;"時"&amp;")",""))</f>
        <v/>
      </c>
      <c r="X1029" s="65" t="str">
        <f ca="1">CONCATENATE(IF(AND(LEN(X1028)&gt;=1,X1028&lt;&gt;".",COUNTIF(X30:X$73,"*喪*")&gt;0),".",""),IF(X30="喪",$A1029,""),IF(AND(LEN(X30)&gt;=2,ISNUMBER(SEARCH("喪",X30))),$A1029&amp;"("&amp;SUBSTITUTE(X30,"喪","")&amp;"時"&amp;")",""))</f>
        <v/>
      </c>
      <c r="Y1029" s="65" t="str">
        <f ca="1">CONCATENATE(IF(AND(LEN(Y1028)&gt;=1,Y1028&lt;&gt;".",COUNTIF(Y30:Y$73,"*喪*")&gt;0),".",""),IF(Y30="喪",$A1029,""),IF(AND(LEN(Y30)&gt;=2,ISNUMBER(SEARCH("喪",Y30))),$A1029&amp;"("&amp;SUBSTITUTE(Y30,"喪","")&amp;"時"&amp;")",""))</f>
        <v/>
      </c>
      <c r="Z1029" s="65" t="str">
        <f ca="1">CONCATENATE(IF(AND(LEN(Z1028)&gt;=1,Z1028&lt;&gt;".",COUNTIF(Z30:Z$73,"*喪*")&gt;0),".",""),IF(Z30="喪",$A1029,""),IF(AND(LEN(Z30)&gt;=2,ISNUMBER(SEARCH("喪",Z30))),$A1029&amp;"("&amp;SUBSTITUTE(Z30,"喪","")&amp;"時"&amp;")",""))</f>
        <v/>
      </c>
      <c r="AA1029" s="65" t="str">
        <f ca="1">CONCATENATE(IF(AND(LEN(AA1028)&gt;=1,AA1028&lt;&gt;".",COUNTIF(AA30:AA$73,"*喪*")&gt;0),".",""),IF(AA30="喪",$A1029,""),IF(AND(LEN(AA30)&gt;=2,ISNUMBER(SEARCH("喪",AA30))),$A1029&amp;"("&amp;SUBSTITUTE(AA30,"喪","")&amp;"時"&amp;")",""))</f>
        <v/>
      </c>
      <c r="AB1029" s="65" t="str">
        <f ca="1">CONCATENATE(IF(AND(LEN(AB1028)&gt;=1,AB1028&lt;&gt;".",COUNTIF(AB30:AB$73,"*喪*")&gt;0),".",""),IF(AB30="喪",$A1029,""),IF(AND(LEN(AB30)&gt;=2,ISNUMBER(SEARCH("喪",AB30))),$A1029&amp;"("&amp;SUBSTITUTE(AB30,"喪","")&amp;"時"&amp;")",""))</f>
        <v/>
      </c>
      <c r="AC1029" s="65" t="str">
        <f ca="1">CONCATENATE(IF(AND(LEN(AC1028)&gt;=1,AC1028&lt;&gt;".",COUNTIF(AC30:AC$73,"*喪*")&gt;0),".",""),IF(AC30="喪",$A1029,""),IF(AND(LEN(AC30)&gt;=2,ISNUMBER(SEARCH("喪",AC30))),$A1029&amp;"("&amp;SUBSTITUTE(AC30,"喪","")&amp;"時"&amp;")",""))</f>
        <v/>
      </c>
      <c r="AD1029" s="65" t="str">
        <f ca="1">CONCATENATE(IF(AND(LEN(AD1028)&gt;=1,AD1028&lt;&gt;".",COUNTIF(AD30:AD$73,"*喪*")&gt;0),".",""),IF(AD30="喪",$A1029,""),IF(AND(LEN(AD30)&gt;=2,ISNUMBER(SEARCH("喪",AD30))),$A1029&amp;"("&amp;SUBSTITUTE(AD30,"喪","")&amp;"時"&amp;")",""))</f>
        <v/>
      </c>
      <c r="AE1029" s="65" t="str">
        <f ca="1">CONCATENATE(IF(AND(LEN(AE1028)&gt;=1,AE1028&lt;&gt;".",COUNTIF(AE30:AE$73,"*喪*")&gt;0),".",""),IF(AE30="喪",$A1029,""),IF(AND(LEN(AE30)&gt;=2,ISNUMBER(SEARCH("喪",AE30))),$A1029&amp;"("&amp;SUBSTITUTE(AE30,"喪","")&amp;"時"&amp;")",""))</f>
        <v/>
      </c>
      <c r="AF1029" s="65" t="str">
        <f ca="1">CONCATENATE(IF(AND(LEN(AF1028)&gt;=1,AF1028&lt;&gt;".",COUNTIF(AF30:AF$73,"*喪*")&gt;0),".",""),IF(AF30="喪",$A1029,""),IF(AND(LEN(AF30)&gt;=2,ISNUMBER(SEARCH("喪",AF30))),$A1029&amp;"("&amp;SUBSTITUTE(AF30,"喪","")&amp;"時"&amp;")",""))</f>
        <v/>
      </c>
      <c r="AG1029" s="65" t="str">
        <f ca="1">CONCATENATE(IF(AND(LEN(AG1028)&gt;=1,AG1028&lt;&gt;".",COUNTIF(AG30:AG$73,"*喪*")&gt;0),".",""),IF(AG30="喪",$A1029,""),IF(AND(LEN(AG30)&gt;=2,ISNUMBER(SEARCH("喪",AG30))),$A1029&amp;"("&amp;SUBSTITUTE(AG30,"喪","")&amp;"時"&amp;")",""))</f>
        <v/>
      </c>
      <c r="AH1029" s="65"/>
      <c r="AI1029" s="65"/>
      <c r="AJ1029" s="65"/>
    </row>
    <row r="1030" spans="1:36">
      <c r="A1030" s="65">
        <f t="shared" si="81"/>
        <v>30</v>
      </c>
      <c r="B1030" s="65" t="str">
        <f t="shared" si="81"/>
        <v>劉家禎</v>
      </c>
      <c r="C1030" s="65" t="str">
        <f ca="1">CONCATENATE(IF(AND(LEN(C1029)&gt;=1,C1029&lt;&gt;".",COUNTIF(C31:C$73,"*喪*")&gt;0),".",""),IF(C31="喪",$A1030,""),IF(AND(LEN(C31)&gt;=2,ISNUMBER(SEARCH("喪",C31))),$A1030&amp;"("&amp;SUBSTITUTE(C31,"喪","")&amp;"時"&amp;")",""))</f>
        <v/>
      </c>
      <c r="D1030" s="65" t="str">
        <f ca="1">CONCATENATE(IF(AND(LEN(D1029)&gt;=1,D1029&lt;&gt;".",COUNTIF(D31:D$73,"*喪*")&gt;0),".",""),IF(D31="喪",$A1030,""),IF(AND(LEN(D31)&gt;=2,ISNUMBER(SEARCH("喪",D31))),$A1030&amp;"("&amp;SUBSTITUTE(D31,"喪","")&amp;"時"&amp;")",""))</f>
        <v/>
      </c>
      <c r="E1030" s="65" t="str">
        <f ca="1">CONCATENATE(IF(AND(LEN(E1029)&gt;=1,E1029&lt;&gt;".",COUNTIF(E31:E$73,"*喪*")&gt;0),".",""),IF(E31="喪",$A1030,""),IF(AND(LEN(E31)&gt;=2,ISNUMBER(SEARCH("喪",E31))),$A1030&amp;"("&amp;SUBSTITUTE(E31,"喪","")&amp;"時"&amp;")",""))</f>
        <v/>
      </c>
      <c r="F1030" s="65" t="str">
        <f ca="1">CONCATENATE(IF(AND(LEN(F1029)&gt;=1,F1029&lt;&gt;".",COUNTIF(F31:F$73,"*喪*")&gt;0),".",""),IF(F31="喪",$A1030,""),IF(AND(LEN(F31)&gt;=2,ISNUMBER(SEARCH("喪",F31))),$A1030&amp;"("&amp;SUBSTITUTE(F31,"喪","")&amp;"時"&amp;")",""))</f>
        <v/>
      </c>
      <c r="G1030" s="65" t="str">
        <f ca="1">CONCATENATE(IF(AND(LEN(G1029)&gt;=1,G1029&lt;&gt;".",COUNTIF(G31:G$73,"*喪*")&gt;0),".",""),IF(G31="喪",$A1030,""),IF(AND(LEN(G31)&gt;=2,ISNUMBER(SEARCH("喪",G31))),$A1030&amp;"("&amp;SUBSTITUTE(G31,"喪","")&amp;"時"&amp;")",""))</f>
        <v/>
      </c>
      <c r="H1030" s="65" t="str">
        <f ca="1">CONCATENATE(IF(AND(LEN(H1029)&gt;=1,H1029&lt;&gt;".",COUNTIF(H31:H$73,"*喪*")&gt;0),".",""),IF(H31="喪",$A1030,""),IF(AND(LEN(H31)&gt;=2,ISNUMBER(SEARCH("喪",H31))),$A1030&amp;"("&amp;SUBSTITUTE(H31,"喪","")&amp;"時"&amp;")",""))</f>
        <v/>
      </c>
      <c r="I1030" s="65" t="str">
        <f ca="1">CONCATENATE(IF(AND(LEN(I1029)&gt;=1,I1029&lt;&gt;".",COUNTIF(I31:I$73,"*喪*")&gt;0),".",""),IF(I31="喪",$A1030,""),IF(AND(LEN(I31)&gt;=2,ISNUMBER(SEARCH("喪",I31))),$A1030&amp;"("&amp;SUBSTITUTE(I31,"喪","")&amp;"時"&amp;")",""))</f>
        <v/>
      </c>
      <c r="J1030" s="65" t="str">
        <f ca="1">CONCATENATE(IF(AND(LEN(J1029)&gt;=1,J1029&lt;&gt;".",COUNTIF(J31:J$73,"*喪*")&gt;0),".",""),IF(J31="喪",$A1030,""),IF(AND(LEN(J31)&gt;=2,ISNUMBER(SEARCH("喪",J31))),$A1030&amp;"("&amp;SUBSTITUTE(J31,"喪","")&amp;"時"&amp;")",""))</f>
        <v/>
      </c>
      <c r="K1030" s="65" t="str">
        <f ca="1">CONCATENATE(IF(AND(LEN(K1029)&gt;=1,K1029&lt;&gt;".",COUNTIF(K31:K$73,"*喪*")&gt;0),".",""),IF(K31="喪",$A1030,""),IF(AND(LEN(K31)&gt;=2,ISNUMBER(SEARCH("喪",K31))),$A1030&amp;"("&amp;SUBSTITUTE(K31,"喪","")&amp;"時"&amp;")",""))</f>
        <v/>
      </c>
      <c r="L1030" s="65" t="str">
        <f ca="1">CONCATENATE(IF(AND(LEN(L1029)&gt;=1,L1029&lt;&gt;".",COUNTIF(L31:L$73,"*喪*")&gt;0),".",""),IF(L31="喪",$A1030,""),IF(AND(LEN(L31)&gt;=2,ISNUMBER(SEARCH("喪",L31))),$A1030&amp;"("&amp;SUBSTITUTE(L31,"喪","")&amp;"時"&amp;")",""))</f>
        <v/>
      </c>
      <c r="M1030" s="65" t="str">
        <f ca="1">CONCATENATE(IF(AND(LEN(M1029)&gt;=1,M1029&lt;&gt;".",COUNTIF(M31:M$73,"*喪*")&gt;0),".",""),IF(M31="喪",$A1030,""),IF(AND(LEN(M31)&gt;=2,ISNUMBER(SEARCH("喪",M31))),$A1030&amp;"("&amp;SUBSTITUTE(M31,"喪","")&amp;"時"&amp;")",""))</f>
        <v/>
      </c>
      <c r="N1030" s="65" t="str">
        <f ca="1">CONCATENATE(IF(AND(LEN(N1029)&gt;=1,N1029&lt;&gt;".",COUNTIF(N31:N$73,"*喪*")&gt;0),".",""),IF(N31="喪",$A1030,""),IF(AND(LEN(N31)&gt;=2,ISNUMBER(SEARCH("喪",N31))),$A1030&amp;"("&amp;SUBSTITUTE(N31,"喪","")&amp;"時"&amp;")",""))</f>
        <v/>
      </c>
      <c r="O1030" s="65" t="str">
        <f ca="1">CONCATENATE(IF(AND(LEN(O1029)&gt;=1,O1029&lt;&gt;".",COUNTIF(O31:O$73,"*喪*")&gt;0),".",""),IF(O31="喪",$A1030,""),IF(AND(LEN(O31)&gt;=2,ISNUMBER(SEARCH("喪",O31))),$A1030&amp;"("&amp;SUBSTITUTE(O31,"喪","")&amp;"時"&amp;")",""))</f>
        <v/>
      </c>
      <c r="P1030" s="65" t="str">
        <f ca="1">CONCATENATE(IF(AND(LEN(P1029)&gt;=1,P1029&lt;&gt;".",COUNTIF(P31:P$73,"*喪*")&gt;0),".",""),IF(P31="喪",$A1030,""),IF(AND(LEN(P31)&gt;=2,ISNUMBER(SEARCH("喪",P31))),$A1030&amp;"("&amp;SUBSTITUTE(P31,"喪","")&amp;"時"&amp;")",""))</f>
        <v/>
      </c>
      <c r="Q1030" s="65" t="str">
        <f ca="1">CONCATENATE(IF(AND(LEN(Q1029)&gt;=1,Q1029&lt;&gt;".",COUNTIF(Q31:Q$73,"*喪*")&gt;0),".",""),IF(Q31="喪",$A1030,""),IF(AND(LEN(Q31)&gt;=2,ISNUMBER(SEARCH("喪",Q31))),$A1030&amp;"("&amp;SUBSTITUTE(Q31,"喪","")&amp;"時"&amp;")",""))</f>
        <v/>
      </c>
      <c r="R1030" s="65" t="str">
        <f ca="1">CONCATENATE(IF(AND(LEN(R1029)&gt;=1,R1029&lt;&gt;".",COUNTIF(R31:R$73,"*喪*")&gt;0),".",""),IF(R31="喪",$A1030,""),IF(AND(LEN(R31)&gt;=2,ISNUMBER(SEARCH("喪",R31))),$A1030&amp;"("&amp;SUBSTITUTE(R31,"喪","")&amp;"時"&amp;")",""))</f>
        <v/>
      </c>
      <c r="S1030" s="65" t="str">
        <f ca="1">CONCATENATE(IF(AND(LEN(S1029)&gt;=1,S1029&lt;&gt;".",COUNTIF(S31:S$73,"*喪*")&gt;0),".",""),IF(S31="喪",$A1030,""),IF(AND(LEN(S31)&gt;=2,ISNUMBER(SEARCH("喪",S31))),$A1030&amp;"("&amp;SUBSTITUTE(S31,"喪","")&amp;"時"&amp;")",""))</f>
        <v/>
      </c>
      <c r="T1030" s="65" t="str">
        <f ca="1">CONCATENATE(IF(AND(LEN(T1029)&gt;=1,T1029&lt;&gt;".",COUNTIF(T31:T$73,"*喪*")&gt;0),".",""),IF(T31="喪",$A1030,""),IF(AND(LEN(T31)&gt;=2,ISNUMBER(SEARCH("喪",T31))),$A1030&amp;"("&amp;SUBSTITUTE(T31,"喪","")&amp;"時"&amp;")",""))</f>
        <v/>
      </c>
      <c r="U1030" s="65" t="str">
        <f ca="1">CONCATENATE(IF(AND(LEN(U1029)&gt;=1,U1029&lt;&gt;".",COUNTIF(U31:U$73,"*喪*")&gt;0),".",""),IF(U31="喪",$A1030,""),IF(AND(LEN(U31)&gt;=2,ISNUMBER(SEARCH("喪",U31))),$A1030&amp;"("&amp;SUBSTITUTE(U31,"喪","")&amp;"時"&amp;")",""))</f>
        <v/>
      </c>
      <c r="V1030" s="65" t="str">
        <f ca="1">CONCATENATE(IF(AND(LEN(V1029)&gt;=1,V1029&lt;&gt;".",COUNTIF(V31:V$73,"*喪*")&gt;0),".",""),IF(V31="喪",$A1030,""),IF(AND(LEN(V31)&gt;=2,ISNUMBER(SEARCH("喪",V31))),$A1030&amp;"("&amp;SUBSTITUTE(V31,"喪","")&amp;"時"&amp;")",""))</f>
        <v/>
      </c>
      <c r="W1030" s="65" t="str">
        <f ca="1">CONCATENATE(IF(AND(LEN(W1029)&gt;=1,W1029&lt;&gt;".",COUNTIF(W31:W$73,"*喪*")&gt;0),".",""),IF(W31="喪",$A1030,""),IF(AND(LEN(W31)&gt;=2,ISNUMBER(SEARCH("喪",W31))),$A1030&amp;"("&amp;SUBSTITUTE(W31,"喪","")&amp;"時"&amp;")",""))</f>
        <v/>
      </c>
      <c r="X1030" s="65" t="str">
        <f ca="1">CONCATENATE(IF(AND(LEN(X1029)&gt;=1,X1029&lt;&gt;".",COUNTIF(X31:X$73,"*喪*")&gt;0),".",""),IF(X31="喪",$A1030,""),IF(AND(LEN(X31)&gt;=2,ISNUMBER(SEARCH("喪",X31))),$A1030&amp;"("&amp;SUBSTITUTE(X31,"喪","")&amp;"時"&amp;")",""))</f>
        <v/>
      </c>
      <c r="Y1030" s="65" t="str">
        <f ca="1">CONCATENATE(IF(AND(LEN(Y1029)&gt;=1,Y1029&lt;&gt;".",COUNTIF(Y31:Y$73,"*喪*")&gt;0),".",""),IF(Y31="喪",$A1030,""),IF(AND(LEN(Y31)&gt;=2,ISNUMBER(SEARCH("喪",Y31))),$A1030&amp;"("&amp;SUBSTITUTE(Y31,"喪","")&amp;"時"&amp;")",""))</f>
        <v/>
      </c>
      <c r="Z1030" s="65" t="str">
        <f ca="1">CONCATENATE(IF(AND(LEN(Z1029)&gt;=1,Z1029&lt;&gt;".",COUNTIF(Z31:Z$73,"*喪*")&gt;0),".",""),IF(Z31="喪",$A1030,""),IF(AND(LEN(Z31)&gt;=2,ISNUMBER(SEARCH("喪",Z31))),$A1030&amp;"("&amp;SUBSTITUTE(Z31,"喪","")&amp;"時"&amp;")",""))</f>
        <v/>
      </c>
      <c r="AA1030" s="65" t="str">
        <f ca="1">CONCATENATE(IF(AND(LEN(AA1029)&gt;=1,AA1029&lt;&gt;".",COUNTIF(AA31:AA$73,"*喪*")&gt;0),".",""),IF(AA31="喪",$A1030,""),IF(AND(LEN(AA31)&gt;=2,ISNUMBER(SEARCH("喪",AA31))),$A1030&amp;"("&amp;SUBSTITUTE(AA31,"喪","")&amp;"時"&amp;")",""))</f>
        <v/>
      </c>
      <c r="AB1030" s="65" t="str">
        <f ca="1">CONCATENATE(IF(AND(LEN(AB1029)&gt;=1,AB1029&lt;&gt;".",COUNTIF(AB31:AB$73,"*喪*")&gt;0),".",""),IF(AB31="喪",$A1030,""),IF(AND(LEN(AB31)&gt;=2,ISNUMBER(SEARCH("喪",AB31))),$A1030&amp;"("&amp;SUBSTITUTE(AB31,"喪","")&amp;"時"&amp;")",""))</f>
        <v/>
      </c>
      <c r="AC1030" s="65" t="str">
        <f ca="1">CONCATENATE(IF(AND(LEN(AC1029)&gt;=1,AC1029&lt;&gt;".",COUNTIF(AC31:AC$73,"*喪*")&gt;0),".",""),IF(AC31="喪",$A1030,""),IF(AND(LEN(AC31)&gt;=2,ISNUMBER(SEARCH("喪",AC31))),$A1030&amp;"("&amp;SUBSTITUTE(AC31,"喪","")&amp;"時"&amp;")",""))</f>
        <v/>
      </c>
      <c r="AD1030" s="65" t="str">
        <f ca="1">CONCATENATE(IF(AND(LEN(AD1029)&gt;=1,AD1029&lt;&gt;".",COUNTIF(AD31:AD$73,"*喪*")&gt;0),".",""),IF(AD31="喪",$A1030,""),IF(AND(LEN(AD31)&gt;=2,ISNUMBER(SEARCH("喪",AD31))),$A1030&amp;"("&amp;SUBSTITUTE(AD31,"喪","")&amp;"時"&amp;")",""))</f>
        <v/>
      </c>
      <c r="AE1030" s="65" t="str">
        <f ca="1">CONCATENATE(IF(AND(LEN(AE1029)&gt;=1,AE1029&lt;&gt;".",COUNTIF(AE31:AE$73,"*喪*")&gt;0),".",""),IF(AE31="喪",$A1030,""),IF(AND(LEN(AE31)&gt;=2,ISNUMBER(SEARCH("喪",AE31))),$A1030&amp;"("&amp;SUBSTITUTE(AE31,"喪","")&amp;"時"&amp;")",""))</f>
        <v/>
      </c>
      <c r="AF1030" s="65" t="str">
        <f ca="1">CONCATENATE(IF(AND(LEN(AF1029)&gt;=1,AF1029&lt;&gt;".",COUNTIF(AF31:AF$73,"*喪*")&gt;0),".",""),IF(AF31="喪",$A1030,""),IF(AND(LEN(AF31)&gt;=2,ISNUMBER(SEARCH("喪",AF31))),$A1030&amp;"("&amp;SUBSTITUTE(AF31,"喪","")&amp;"時"&amp;")",""))</f>
        <v/>
      </c>
      <c r="AG1030" s="65" t="str">
        <f ca="1">CONCATENATE(IF(AND(LEN(AG1029)&gt;=1,AG1029&lt;&gt;".",COUNTIF(AG31:AG$73,"*喪*")&gt;0),".",""),IF(AG31="喪",$A1030,""),IF(AND(LEN(AG31)&gt;=2,ISNUMBER(SEARCH("喪",AG31))),$A1030&amp;"("&amp;SUBSTITUTE(AG31,"喪","")&amp;"時"&amp;")",""))</f>
        <v/>
      </c>
      <c r="AH1030" s="65"/>
      <c r="AI1030" s="65"/>
      <c r="AJ1030" s="65"/>
    </row>
    <row r="1031" spans="1:36">
      <c r="A1031" s="65">
        <f t="shared" si="81"/>
        <v>31</v>
      </c>
      <c r="B1031" s="65" t="str">
        <f t="shared" si="81"/>
        <v>廖武頎</v>
      </c>
      <c r="C1031" s="65" t="str">
        <f ca="1">CONCATENATE(IF(AND(LEN(C1030)&gt;=1,C1030&lt;&gt;".",COUNTIF(C32:C$73,"*喪*")&gt;0),".",""),IF(C32="喪",$A1031,""),IF(AND(LEN(C32)&gt;=2,ISNUMBER(SEARCH("喪",C32))),$A1031&amp;"("&amp;SUBSTITUTE(C32,"喪","")&amp;"時"&amp;")",""))</f>
        <v/>
      </c>
      <c r="D1031" s="65" t="str">
        <f ca="1">CONCATENATE(IF(AND(LEN(D1030)&gt;=1,D1030&lt;&gt;".",COUNTIF(D32:D$73,"*喪*")&gt;0),".",""),IF(D32="喪",$A1031,""),IF(AND(LEN(D32)&gt;=2,ISNUMBER(SEARCH("喪",D32))),$A1031&amp;"("&amp;SUBSTITUTE(D32,"喪","")&amp;"時"&amp;")",""))</f>
        <v/>
      </c>
      <c r="E1031" s="65" t="str">
        <f ca="1">CONCATENATE(IF(AND(LEN(E1030)&gt;=1,E1030&lt;&gt;".",COUNTIF(E32:E$73,"*喪*")&gt;0),".",""),IF(E32="喪",$A1031,""),IF(AND(LEN(E32)&gt;=2,ISNUMBER(SEARCH("喪",E32))),$A1031&amp;"("&amp;SUBSTITUTE(E32,"喪","")&amp;"時"&amp;")",""))</f>
        <v/>
      </c>
      <c r="F1031" s="65" t="str">
        <f ca="1">CONCATENATE(IF(AND(LEN(F1030)&gt;=1,F1030&lt;&gt;".",COUNTIF(F32:F$73,"*喪*")&gt;0),".",""),IF(F32="喪",$A1031,""),IF(AND(LEN(F32)&gt;=2,ISNUMBER(SEARCH("喪",F32))),$A1031&amp;"("&amp;SUBSTITUTE(F32,"喪","")&amp;"時"&amp;")",""))</f>
        <v/>
      </c>
      <c r="G1031" s="65" t="str">
        <f ca="1">CONCATENATE(IF(AND(LEN(G1030)&gt;=1,G1030&lt;&gt;".",COUNTIF(G32:G$73,"*喪*")&gt;0),".",""),IF(G32="喪",$A1031,""),IF(AND(LEN(G32)&gt;=2,ISNUMBER(SEARCH("喪",G32))),$A1031&amp;"("&amp;SUBSTITUTE(G32,"喪","")&amp;"時"&amp;")",""))</f>
        <v/>
      </c>
      <c r="H1031" s="65" t="str">
        <f ca="1">CONCATENATE(IF(AND(LEN(H1030)&gt;=1,H1030&lt;&gt;".",COUNTIF(H32:H$73,"*喪*")&gt;0),".",""),IF(H32="喪",$A1031,""),IF(AND(LEN(H32)&gt;=2,ISNUMBER(SEARCH("喪",H32))),$A1031&amp;"("&amp;SUBSTITUTE(H32,"喪","")&amp;"時"&amp;")",""))</f>
        <v/>
      </c>
      <c r="I1031" s="65" t="str">
        <f ca="1">CONCATENATE(IF(AND(LEN(I1030)&gt;=1,I1030&lt;&gt;".",COUNTIF(I32:I$73,"*喪*")&gt;0),".",""),IF(I32="喪",$A1031,""),IF(AND(LEN(I32)&gt;=2,ISNUMBER(SEARCH("喪",I32))),$A1031&amp;"("&amp;SUBSTITUTE(I32,"喪","")&amp;"時"&amp;")",""))</f>
        <v/>
      </c>
      <c r="J1031" s="65" t="str">
        <f ca="1">CONCATENATE(IF(AND(LEN(J1030)&gt;=1,J1030&lt;&gt;".",COUNTIF(J32:J$73,"*喪*")&gt;0),".",""),IF(J32="喪",$A1031,""),IF(AND(LEN(J32)&gt;=2,ISNUMBER(SEARCH("喪",J32))),$A1031&amp;"("&amp;SUBSTITUTE(J32,"喪","")&amp;"時"&amp;")",""))</f>
        <v/>
      </c>
      <c r="K1031" s="65" t="str">
        <f ca="1">CONCATENATE(IF(AND(LEN(K1030)&gt;=1,K1030&lt;&gt;".",COUNTIF(K32:K$73,"*喪*")&gt;0),".",""),IF(K32="喪",$A1031,""),IF(AND(LEN(K32)&gt;=2,ISNUMBER(SEARCH("喪",K32))),$A1031&amp;"("&amp;SUBSTITUTE(K32,"喪","")&amp;"時"&amp;")",""))</f>
        <v/>
      </c>
      <c r="L1031" s="65" t="str">
        <f ca="1">CONCATENATE(IF(AND(LEN(L1030)&gt;=1,L1030&lt;&gt;".",COUNTIF(L32:L$73,"*喪*")&gt;0),".",""),IF(L32="喪",$A1031,""),IF(AND(LEN(L32)&gt;=2,ISNUMBER(SEARCH("喪",L32))),$A1031&amp;"("&amp;SUBSTITUTE(L32,"喪","")&amp;"時"&amp;")",""))</f>
        <v/>
      </c>
      <c r="M1031" s="65" t="str">
        <f ca="1">CONCATENATE(IF(AND(LEN(M1030)&gt;=1,M1030&lt;&gt;".",COUNTIF(M32:M$73,"*喪*")&gt;0),".",""),IF(M32="喪",$A1031,""),IF(AND(LEN(M32)&gt;=2,ISNUMBER(SEARCH("喪",M32))),$A1031&amp;"("&amp;SUBSTITUTE(M32,"喪","")&amp;"時"&amp;")",""))</f>
        <v/>
      </c>
      <c r="N1031" s="65" t="str">
        <f ca="1">CONCATENATE(IF(AND(LEN(N1030)&gt;=1,N1030&lt;&gt;".",COUNTIF(N32:N$73,"*喪*")&gt;0),".",""),IF(N32="喪",$A1031,""),IF(AND(LEN(N32)&gt;=2,ISNUMBER(SEARCH("喪",N32))),$A1031&amp;"("&amp;SUBSTITUTE(N32,"喪","")&amp;"時"&amp;")",""))</f>
        <v/>
      </c>
      <c r="O1031" s="65" t="str">
        <f ca="1">CONCATENATE(IF(AND(LEN(O1030)&gt;=1,O1030&lt;&gt;".",COUNTIF(O32:O$73,"*喪*")&gt;0),".",""),IF(O32="喪",$A1031,""),IF(AND(LEN(O32)&gt;=2,ISNUMBER(SEARCH("喪",O32))),$A1031&amp;"("&amp;SUBSTITUTE(O32,"喪","")&amp;"時"&amp;")",""))</f>
        <v/>
      </c>
      <c r="P1031" s="65" t="str">
        <f ca="1">CONCATENATE(IF(AND(LEN(P1030)&gt;=1,P1030&lt;&gt;".",COUNTIF(P32:P$73,"*喪*")&gt;0),".",""),IF(P32="喪",$A1031,""),IF(AND(LEN(P32)&gt;=2,ISNUMBER(SEARCH("喪",P32))),$A1031&amp;"("&amp;SUBSTITUTE(P32,"喪","")&amp;"時"&amp;")",""))</f>
        <v/>
      </c>
      <c r="Q1031" s="65" t="str">
        <f ca="1">CONCATENATE(IF(AND(LEN(Q1030)&gt;=1,Q1030&lt;&gt;".",COUNTIF(Q32:Q$73,"*喪*")&gt;0),".",""),IF(Q32="喪",$A1031,""),IF(AND(LEN(Q32)&gt;=2,ISNUMBER(SEARCH("喪",Q32))),$A1031&amp;"("&amp;SUBSTITUTE(Q32,"喪","")&amp;"時"&amp;")",""))</f>
        <v/>
      </c>
      <c r="R1031" s="65" t="str">
        <f ca="1">CONCATENATE(IF(AND(LEN(R1030)&gt;=1,R1030&lt;&gt;".",COUNTIF(R32:R$73,"*喪*")&gt;0),".",""),IF(R32="喪",$A1031,""),IF(AND(LEN(R32)&gt;=2,ISNUMBER(SEARCH("喪",R32))),$A1031&amp;"("&amp;SUBSTITUTE(R32,"喪","")&amp;"時"&amp;")",""))</f>
        <v/>
      </c>
      <c r="S1031" s="65" t="str">
        <f ca="1">CONCATENATE(IF(AND(LEN(S1030)&gt;=1,S1030&lt;&gt;".",COUNTIF(S32:S$73,"*喪*")&gt;0),".",""),IF(S32="喪",$A1031,""),IF(AND(LEN(S32)&gt;=2,ISNUMBER(SEARCH("喪",S32))),$A1031&amp;"("&amp;SUBSTITUTE(S32,"喪","")&amp;"時"&amp;")",""))</f>
        <v/>
      </c>
      <c r="T1031" s="65" t="str">
        <f ca="1">CONCATENATE(IF(AND(LEN(T1030)&gt;=1,T1030&lt;&gt;".",COUNTIF(T32:T$73,"*喪*")&gt;0),".",""),IF(T32="喪",$A1031,""),IF(AND(LEN(T32)&gt;=2,ISNUMBER(SEARCH("喪",T32))),$A1031&amp;"("&amp;SUBSTITUTE(T32,"喪","")&amp;"時"&amp;")",""))</f>
        <v/>
      </c>
      <c r="U1031" s="65" t="str">
        <f ca="1">CONCATENATE(IF(AND(LEN(U1030)&gt;=1,U1030&lt;&gt;".",COUNTIF(U32:U$73,"*喪*")&gt;0),".",""),IF(U32="喪",$A1031,""),IF(AND(LEN(U32)&gt;=2,ISNUMBER(SEARCH("喪",U32))),$A1031&amp;"("&amp;SUBSTITUTE(U32,"喪","")&amp;"時"&amp;")",""))</f>
        <v/>
      </c>
      <c r="V1031" s="65" t="str">
        <f ca="1">CONCATENATE(IF(AND(LEN(V1030)&gt;=1,V1030&lt;&gt;".",COUNTIF(V32:V$73,"*喪*")&gt;0),".",""),IF(V32="喪",$A1031,""),IF(AND(LEN(V32)&gt;=2,ISNUMBER(SEARCH("喪",V32))),$A1031&amp;"("&amp;SUBSTITUTE(V32,"喪","")&amp;"時"&amp;")",""))</f>
        <v/>
      </c>
      <c r="W1031" s="65" t="str">
        <f ca="1">CONCATENATE(IF(AND(LEN(W1030)&gt;=1,W1030&lt;&gt;".",COUNTIF(W32:W$73,"*喪*")&gt;0),".",""),IF(W32="喪",$A1031,""),IF(AND(LEN(W32)&gt;=2,ISNUMBER(SEARCH("喪",W32))),$A1031&amp;"("&amp;SUBSTITUTE(W32,"喪","")&amp;"時"&amp;")",""))</f>
        <v/>
      </c>
      <c r="X1031" s="65" t="str">
        <f ca="1">CONCATENATE(IF(AND(LEN(X1030)&gt;=1,X1030&lt;&gt;".",COUNTIF(X32:X$73,"*喪*")&gt;0),".",""),IF(X32="喪",$A1031,""),IF(AND(LEN(X32)&gt;=2,ISNUMBER(SEARCH("喪",X32))),$A1031&amp;"("&amp;SUBSTITUTE(X32,"喪","")&amp;"時"&amp;")",""))</f>
        <v/>
      </c>
      <c r="Y1031" s="65" t="str">
        <f ca="1">CONCATENATE(IF(AND(LEN(Y1030)&gt;=1,Y1030&lt;&gt;".",COUNTIF(Y32:Y$73,"*喪*")&gt;0),".",""),IF(Y32="喪",$A1031,""),IF(AND(LEN(Y32)&gt;=2,ISNUMBER(SEARCH("喪",Y32))),$A1031&amp;"("&amp;SUBSTITUTE(Y32,"喪","")&amp;"時"&amp;")",""))</f>
        <v/>
      </c>
      <c r="Z1031" s="65" t="str">
        <f ca="1">CONCATENATE(IF(AND(LEN(Z1030)&gt;=1,Z1030&lt;&gt;".",COUNTIF(Z32:Z$73,"*喪*")&gt;0),".",""),IF(Z32="喪",$A1031,""),IF(AND(LEN(Z32)&gt;=2,ISNUMBER(SEARCH("喪",Z32))),$A1031&amp;"("&amp;SUBSTITUTE(Z32,"喪","")&amp;"時"&amp;")",""))</f>
        <v/>
      </c>
      <c r="AA1031" s="65" t="str">
        <f ca="1">CONCATENATE(IF(AND(LEN(AA1030)&gt;=1,AA1030&lt;&gt;".",COUNTIF(AA32:AA$73,"*喪*")&gt;0),".",""),IF(AA32="喪",$A1031,""),IF(AND(LEN(AA32)&gt;=2,ISNUMBER(SEARCH("喪",AA32))),$A1031&amp;"("&amp;SUBSTITUTE(AA32,"喪","")&amp;"時"&amp;")",""))</f>
        <v/>
      </c>
      <c r="AB1031" s="65" t="str">
        <f ca="1">CONCATENATE(IF(AND(LEN(AB1030)&gt;=1,AB1030&lt;&gt;".",COUNTIF(AB32:AB$73,"*喪*")&gt;0),".",""),IF(AB32="喪",$A1031,""),IF(AND(LEN(AB32)&gt;=2,ISNUMBER(SEARCH("喪",AB32))),$A1031&amp;"("&amp;SUBSTITUTE(AB32,"喪","")&amp;"時"&amp;")",""))</f>
        <v/>
      </c>
      <c r="AC1031" s="65" t="str">
        <f ca="1">CONCATENATE(IF(AND(LEN(AC1030)&gt;=1,AC1030&lt;&gt;".",COUNTIF(AC32:AC$73,"*喪*")&gt;0),".",""),IF(AC32="喪",$A1031,""),IF(AND(LEN(AC32)&gt;=2,ISNUMBER(SEARCH("喪",AC32))),$A1031&amp;"("&amp;SUBSTITUTE(AC32,"喪","")&amp;"時"&amp;")",""))</f>
        <v/>
      </c>
      <c r="AD1031" s="65" t="str">
        <f ca="1">CONCATENATE(IF(AND(LEN(AD1030)&gt;=1,AD1030&lt;&gt;".",COUNTIF(AD32:AD$73,"*喪*")&gt;0),".",""),IF(AD32="喪",$A1031,""),IF(AND(LEN(AD32)&gt;=2,ISNUMBER(SEARCH("喪",AD32))),$A1031&amp;"("&amp;SUBSTITUTE(AD32,"喪","")&amp;"時"&amp;")",""))</f>
        <v/>
      </c>
      <c r="AE1031" s="65" t="str">
        <f ca="1">CONCATENATE(IF(AND(LEN(AE1030)&gt;=1,AE1030&lt;&gt;".",COUNTIF(AE32:AE$73,"*喪*")&gt;0),".",""),IF(AE32="喪",$A1031,""),IF(AND(LEN(AE32)&gt;=2,ISNUMBER(SEARCH("喪",AE32))),$A1031&amp;"("&amp;SUBSTITUTE(AE32,"喪","")&amp;"時"&amp;")",""))</f>
        <v/>
      </c>
      <c r="AF1031" s="65" t="str">
        <f ca="1">CONCATENATE(IF(AND(LEN(AF1030)&gt;=1,AF1030&lt;&gt;".",COUNTIF(AF32:AF$73,"*喪*")&gt;0),".",""),IF(AF32="喪",$A1031,""),IF(AND(LEN(AF32)&gt;=2,ISNUMBER(SEARCH("喪",AF32))),$A1031&amp;"("&amp;SUBSTITUTE(AF32,"喪","")&amp;"時"&amp;")",""))</f>
        <v/>
      </c>
      <c r="AG1031" s="65" t="str">
        <f ca="1">CONCATENATE(IF(AND(LEN(AG1030)&gt;=1,AG1030&lt;&gt;".",COUNTIF(AG32:AG$73,"*喪*")&gt;0),".",""),IF(AG32="喪",$A1031,""),IF(AND(LEN(AG32)&gt;=2,ISNUMBER(SEARCH("喪",AG32))),$A1031&amp;"("&amp;SUBSTITUTE(AG32,"喪","")&amp;"時"&amp;")",""))</f>
        <v/>
      </c>
      <c r="AH1031" s="65"/>
      <c r="AI1031" s="65"/>
      <c r="AJ1031" s="65"/>
    </row>
    <row r="1032" spans="1:36">
      <c r="A1032" s="65">
        <f t="shared" si="81"/>
        <v>32</v>
      </c>
      <c r="B1032" s="65" t="str">
        <f t="shared" si="81"/>
        <v>李璟霖</v>
      </c>
      <c r="C1032" s="65" t="str">
        <f ca="1">CONCATENATE(IF(AND(LEN(C1031)&gt;=1,C1031&lt;&gt;".",COUNTIF(C33:C$73,"*喪*")&gt;0),".",""),IF(C33="喪",$A1032,""),IF(AND(LEN(C33)&gt;=2,ISNUMBER(SEARCH("喪",C33))),$A1032&amp;"("&amp;SUBSTITUTE(C33,"喪","")&amp;"時"&amp;")",""))</f>
        <v/>
      </c>
      <c r="D1032" s="65" t="str">
        <f ca="1">CONCATENATE(IF(AND(LEN(D1031)&gt;=1,D1031&lt;&gt;".",COUNTIF(D33:D$73,"*喪*")&gt;0),".",""),IF(D33="喪",$A1032,""),IF(AND(LEN(D33)&gt;=2,ISNUMBER(SEARCH("喪",D33))),$A1032&amp;"("&amp;SUBSTITUTE(D33,"喪","")&amp;"時"&amp;")",""))</f>
        <v/>
      </c>
      <c r="E1032" s="65" t="str">
        <f ca="1">CONCATENATE(IF(AND(LEN(E1031)&gt;=1,E1031&lt;&gt;".",COUNTIF(E33:E$73,"*喪*")&gt;0),".",""),IF(E33="喪",$A1032,""),IF(AND(LEN(E33)&gt;=2,ISNUMBER(SEARCH("喪",E33))),$A1032&amp;"("&amp;SUBSTITUTE(E33,"喪","")&amp;"時"&amp;")",""))</f>
        <v/>
      </c>
      <c r="F1032" s="65" t="str">
        <f ca="1">CONCATENATE(IF(AND(LEN(F1031)&gt;=1,F1031&lt;&gt;".",COUNTIF(F33:F$73,"*喪*")&gt;0),".",""),IF(F33="喪",$A1032,""),IF(AND(LEN(F33)&gt;=2,ISNUMBER(SEARCH("喪",F33))),$A1032&amp;"("&amp;SUBSTITUTE(F33,"喪","")&amp;"時"&amp;")",""))</f>
        <v/>
      </c>
      <c r="G1032" s="65" t="str">
        <f ca="1">CONCATENATE(IF(AND(LEN(G1031)&gt;=1,G1031&lt;&gt;".",COUNTIF(G33:G$73,"*喪*")&gt;0),".",""),IF(G33="喪",$A1032,""),IF(AND(LEN(G33)&gt;=2,ISNUMBER(SEARCH("喪",G33))),$A1032&amp;"("&amp;SUBSTITUTE(G33,"喪","")&amp;"時"&amp;")",""))</f>
        <v/>
      </c>
      <c r="H1032" s="65" t="str">
        <f ca="1">CONCATENATE(IF(AND(LEN(H1031)&gt;=1,H1031&lt;&gt;".",COUNTIF(H33:H$73,"*喪*")&gt;0),".",""),IF(H33="喪",$A1032,""),IF(AND(LEN(H33)&gt;=2,ISNUMBER(SEARCH("喪",H33))),$A1032&amp;"("&amp;SUBSTITUTE(H33,"喪","")&amp;"時"&amp;")",""))</f>
        <v/>
      </c>
      <c r="I1032" s="65" t="str">
        <f ca="1">CONCATENATE(IF(AND(LEN(I1031)&gt;=1,I1031&lt;&gt;".",COUNTIF(I33:I$73,"*喪*")&gt;0),".",""),IF(I33="喪",$A1032,""),IF(AND(LEN(I33)&gt;=2,ISNUMBER(SEARCH("喪",I33))),$A1032&amp;"("&amp;SUBSTITUTE(I33,"喪","")&amp;"時"&amp;")",""))</f>
        <v/>
      </c>
      <c r="J1032" s="65" t="str">
        <f ca="1">CONCATENATE(IF(AND(LEN(J1031)&gt;=1,J1031&lt;&gt;".",COUNTIF(J33:J$73,"*喪*")&gt;0),".",""),IF(J33="喪",$A1032,""),IF(AND(LEN(J33)&gt;=2,ISNUMBER(SEARCH("喪",J33))),$A1032&amp;"("&amp;SUBSTITUTE(J33,"喪","")&amp;"時"&amp;")",""))</f>
        <v/>
      </c>
      <c r="K1032" s="65" t="str">
        <f ca="1">CONCATENATE(IF(AND(LEN(K1031)&gt;=1,K1031&lt;&gt;".",COUNTIF(K33:K$73,"*喪*")&gt;0),".",""),IF(K33="喪",$A1032,""),IF(AND(LEN(K33)&gt;=2,ISNUMBER(SEARCH("喪",K33))),$A1032&amp;"("&amp;SUBSTITUTE(K33,"喪","")&amp;"時"&amp;")",""))</f>
        <v/>
      </c>
      <c r="L1032" s="65" t="str">
        <f ca="1">CONCATENATE(IF(AND(LEN(L1031)&gt;=1,L1031&lt;&gt;".",COUNTIF(L33:L$73,"*喪*")&gt;0),".",""),IF(L33="喪",$A1032,""),IF(AND(LEN(L33)&gt;=2,ISNUMBER(SEARCH("喪",L33))),$A1032&amp;"("&amp;SUBSTITUTE(L33,"喪","")&amp;"時"&amp;")",""))</f>
        <v/>
      </c>
      <c r="M1032" s="65" t="str">
        <f ca="1">CONCATENATE(IF(AND(LEN(M1031)&gt;=1,M1031&lt;&gt;".",COUNTIF(M33:M$73,"*喪*")&gt;0),".",""),IF(M33="喪",$A1032,""),IF(AND(LEN(M33)&gt;=2,ISNUMBER(SEARCH("喪",M33))),$A1032&amp;"("&amp;SUBSTITUTE(M33,"喪","")&amp;"時"&amp;")",""))</f>
        <v/>
      </c>
      <c r="N1032" s="65" t="str">
        <f ca="1">CONCATENATE(IF(AND(LEN(N1031)&gt;=1,N1031&lt;&gt;".",COUNTIF(N33:N$73,"*喪*")&gt;0),".",""),IF(N33="喪",$A1032,""),IF(AND(LEN(N33)&gt;=2,ISNUMBER(SEARCH("喪",N33))),$A1032&amp;"("&amp;SUBSTITUTE(N33,"喪","")&amp;"時"&amp;")",""))</f>
        <v/>
      </c>
      <c r="O1032" s="65" t="str">
        <f ca="1">CONCATENATE(IF(AND(LEN(O1031)&gt;=1,O1031&lt;&gt;".",COUNTIF(O33:O$73,"*喪*")&gt;0),".",""),IF(O33="喪",$A1032,""),IF(AND(LEN(O33)&gt;=2,ISNUMBER(SEARCH("喪",O33))),$A1032&amp;"("&amp;SUBSTITUTE(O33,"喪","")&amp;"時"&amp;")",""))</f>
        <v/>
      </c>
      <c r="P1032" s="65" t="str">
        <f ca="1">CONCATENATE(IF(AND(LEN(P1031)&gt;=1,P1031&lt;&gt;".",COUNTIF(P33:P$73,"*喪*")&gt;0),".",""),IF(P33="喪",$A1032,""),IF(AND(LEN(P33)&gt;=2,ISNUMBER(SEARCH("喪",P33))),$A1032&amp;"("&amp;SUBSTITUTE(P33,"喪","")&amp;"時"&amp;")",""))</f>
        <v/>
      </c>
      <c r="Q1032" s="65" t="str">
        <f ca="1">CONCATENATE(IF(AND(LEN(Q1031)&gt;=1,Q1031&lt;&gt;".",COUNTIF(Q33:Q$73,"*喪*")&gt;0),".",""),IF(Q33="喪",$A1032,""),IF(AND(LEN(Q33)&gt;=2,ISNUMBER(SEARCH("喪",Q33))),$A1032&amp;"("&amp;SUBSTITUTE(Q33,"喪","")&amp;"時"&amp;")",""))</f>
        <v/>
      </c>
      <c r="R1032" s="65" t="str">
        <f ca="1">CONCATENATE(IF(AND(LEN(R1031)&gt;=1,R1031&lt;&gt;".",COUNTIF(R33:R$73,"*喪*")&gt;0),".",""),IF(R33="喪",$A1032,""),IF(AND(LEN(R33)&gt;=2,ISNUMBER(SEARCH("喪",R33))),$A1032&amp;"("&amp;SUBSTITUTE(R33,"喪","")&amp;"時"&amp;")",""))</f>
        <v/>
      </c>
      <c r="S1032" s="65" t="str">
        <f ca="1">CONCATENATE(IF(AND(LEN(S1031)&gt;=1,S1031&lt;&gt;".",COUNTIF(S33:S$73,"*喪*")&gt;0),".",""),IF(S33="喪",$A1032,""),IF(AND(LEN(S33)&gt;=2,ISNUMBER(SEARCH("喪",S33))),$A1032&amp;"("&amp;SUBSTITUTE(S33,"喪","")&amp;"時"&amp;")",""))</f>
        <v/>
      </c>
      <c r="T1032" s="65" t="str">
        <f ca="1">CONCATENATE(IF(AND(LEN(T1031)&gt;=1,T1031&lt;&gt;".",COUNTIF(T33:T$73,"*喪*")&gt;0),".",""),IF(T33="喪",$A1032,""),IF(AND(LEN(T33)&gt;=2,ISNUMBER(SEARCH("喪",T33))),$A1032&amp;"("&amp;SUBSTITUTE(T33,"喪","")&amp;"時"&amp;")",""))</f>
        <v/>
      </c>
      <c r="U1032" s="65" t="str">
        <f ca="1">CONCATENATE(IF(AND(LEN(U1031)&gt;=1,U1031&lt;&gt;".",COUNTIF(U33:U$73,"*喪*")&gt;0),".",""),IF(U33="喪",$A1032,""),IF(AND(LEN(U33)&gt;=2,ISNUMBER(SEARCH("喪",U33))),$A1032&amp;"("&amp;SUBSTITUTE(U33,"喪","")&amp;"時"&amp;")",""))</f>
        <v/>
      </c>
      <c r="V1032" s="65" t="str">
        <f ca="1">CONCATENATE(IF(AND(LEN(V1031)&gt;=1,V1031&lt;&gt;".",COUNTIF(V33:V$73,"*喪*")&gt;0),".",""),IF(V33="喪",$A1032,""),IF(AND(LEN(V33)&gt;=2,ISNUMBER(SEARCH("喪",V33))),$A1032&amp;"("&amp;SUBSTITUTE(V33,"喪","")&amp;"時"&amp;")",""))</f>
        <v/>
      </c>
      <c r="W1032" s="65" t="str">
        <f ca="1">CONCATENATE(IF(AND(LEN(W1031)&gt;=1,W1031&lt;&gt;".",COUNTIF(W33:W$73,"*喪*")&gt;0),".",""),IF(W33="喪",$A1032,""),IF(AND(LEN(W33)&gt;=2,ISNUMBER(SEARCH("喪",W33))),$A1032&amp;"("&amp;SUBSTITUTE(W33,"喪","")&amp;"時"&amp;")",""))</f>
        <v/>
      </c>
      <c r="X1032" s="65" t="str">
        <f ca="1">CONCATENATE(IF(AND(LEN(X1031)&gt;=1,X1031&lt;&gt;".",COUNTIF(X33:X$73,"*喪*")&gt;0),".",""),IF(X33="喪",$A1032,""),IF(AND(LEN(X33)&gt;=2,ISNUMBER(SEARCH("喪",X33))),$A1032&amp;"("&amp;SUBSTITUTE(X33,"喪","")&amp;"時"&amp;")",""))</f>
        <v/>
      </c>
      <c r="Y1032" s="65" t="str">
        <f ca="1">CONCATENATE(IF(AND(LEN(Y1031)&gt;=1,Y1031&lt;&gt;".",COUNTIF(Y33:Y$73,"*喪*")&gt;0),".",""),IF(Y33="喪",$A1032,""),IF(AND(LEN(Y33)&gt;=2,ISNUMBER(SEARCH("喪",Y33))),$A1032&amp;"("&amp;SUBSTITUTE(Y33,"喪","")&amp;"時"&amp;")",""))</f>
        <v/>
      </c>
      <c r="Z1032" s="65" t="str">
        <f ca="1">CONCATENATE(IF(AND(LEN(Z1031)&gt;=1,Z1031&lt;&gt;".",COUNTIF(Z33:Z$73,"*喪*")&gt;0),".",""),IF(Z33="喪",$A1032,""),IF(AND(LEN(Z33)&gt;=2,ISNUMBER(SEARCH("喪",Z33))),$A1032&amp;"("&amp;SUBSTITUTE(Z33,"喪","")&amp;"時"&amp;")",""))</f>
        <v/>
      </c>
      <c r="AA1032" s="65" t="str">
        <f ca="1">CONCATENATE(IF(AND(LEN(AA1031)&gt;=1,AA1031&lt;&gt;".",COUNTIF(AA33:AA$73,"*喪*")&gt;0),".",""),IF(AA33="喪",$A1032,""),IF(AND(LEN(AA33)&gt;=2,ISNUMBER(SEARCH("喪",AA33))),$A1032&amp;"("&amp;SUBSTITUTE(AA33,"喪","")&amp;"時"&amp;")",""))</f>
        <v/>
      </c>
      <c r="AB1032" s="65" t="str">
        <f ca="1">CONCATENATE(IF(AND(LEN(AB1031)&gt;=1,AB1031&lt;&gt;".",COUNTIF(AB33:AB$73,"*喪*")&gt;0),".",""),IF(AB33="喪",$A1032,""),IF(AND(LEN(AB33)&gt;=2,ISNUMBER(SEARCH("喪",AB33))),$A1032&amp;"("&amp;SUBSTITUTE(AB33,"喪","")&amp;"時"&amp;")",""))</f>
        <v/>
      </c>
      <c r="AC1032" s="65" t="str">
        <f ca="1">CONCATENATE(IF(AND(LEN(AC1031)&gt;=1,AC1031&lt;&gt;".",COUNTIF(AC33:AC$73,"*喪*")&gt;0),".",""),IF(AC33="喪",$A1032,""),IF(AND(LEN(AC33)&gt;=2,ISNUMBER(SEARCH("喪",AC33))),$A1032&amp;"("&amp;SUBSTITUTE(AC33,"喪","")&amp;"時"&amp;")",""))</f>
        <v/>
      </c>
      <c r="AD1032" s="65" t="str">
        <f ca="1">CONCATENATE(IF(AND(LEN(AD1031)&gt;=1,AD1031&lt;&gt;".",COUNTIF(AD33:AD$73,"*喪*")&gt;0),".",""),IF(AD33="喪",$A1032,""),IF(AND(LEN(AD33)&gt;=2,ISNUMBER(SEARCH("喪",AD33))),$A1032&amp;"("&amp;SUBSTITUTE(AD33,"喪","")&amp;"時"&amp;")",""))</f>
        <v/>
      </c>
      <c r="AE1032" s="65" t="str">
        <f ca="1">CONCATENATE(IF(AND(LEN(AE1031)&gt;=1,AE1031&lt;&gt;".",COUNTIF(AE33:AE$73,"*喪*")&gt;0),".",""),IF(AE33="喪",$A1032,""),IF(AND(LEN(AE33)&gt;=2,ISNUMBER(SEARCH("喪",AE33))),$A1032&amp;"("&amp;SUBSTITUTE(AE33,"喪","")&amp;"時"&amp;")",""))</f>
        <v/>
      </c>
      <c r="AF1032" s="65" t="str">
        <f ca="1">CONCATENATE(IF(AND(LEN(AF1031)&gt;=1,AF1031&lt;&gt;".",COUNTIF(AF33:AF$73,"*喪*")&gt;0),".",""),IF(AF33="喪",$A1032,""),IF(AND(LEN(AF33)&gt;=2,ISNUMBER(SEARCH("喪",AF33))),$A1032&amp;"("&amp;SUBSTITUTE(AF33,"喪","")&amp;"時"&amp;")",""))</f>
        <v/>
      </c>
      <c r="AG1032" s="65" t="str">
        <f ca="1">CONCATENATE(IF(AND(LEN(AG1031)&gt;=1,AG1031&lt;&gt;".",COUNTIF(AG33:AG$73,"*喪*")&gt;0),".",""),IF(AG33="喪",$A1032,""),IF(AND(LEN(AG33)&gt;=2,ISNUMBER(SEARCH("喪",AG33))),$A1032&amp;"("&amp;SUBSTITUTE(AG33,"喪","")&amp;"時"&amp;")",""))</f>
        <v/>
      </c>
      <c r="AH1032" s="65"/>
      <c r="AI1032" s="65"/>
      <c r="AJ1032" s="65"/>
    </row>
    <row r="1033" spans="1:36">
      <c r="A1033" s="65">
        <f t="shared" si="81"/>
        <v>33</v>
      </c>
      <c r="B1033" s="65" t="str">
        <f t="shared" si="81"/>
        <v>董勁亨</v>
      </c>
      <c r="C1033" s="65" t="str">
        <f ca="1">CONCATENATE(IF(AND(LEN(C1032)&gt;=1,C1032&lt;&gt;".",COUNTIF(C34:C$73,"*喪*")&gt;0),".",""),IF(C34="喪",$A1033,""),IF(AND(LEN(C34)&gt;=2,ISNUMBER(SEARCH("喪",C34))),$A1033&amp;"("&amp;SUBSTITUTE(C34,"喪","")&amp;"時"&amp;")",""))</f>
        <v/>
      </c>
      <c r="D1033" s="65" t="str">
        <f ca="1">CONCATENATE(IF(AND(LEN(D1032)&gt;=1,D1032&lt;&gt;".",COUNTIF(D34:D$73,"*喪*")&gt;0),".",""),IF(D34="喪",$A1033,""),IF(AND(LEN(D34)&gt;=2,ISNUMBER(SEARCH("喪",D34))),$A1033&amp;"("&amp;SUBSTITUTE(D34,"喪","")&amp;"時"&amp;")",""))</f>
        <v/>
      </c>
      <c r="E1033" s="65" t="str">
        <f ca="1">CONCATENATE(IF(AND(LEN(E1032)&gt;=1,E1032&lt;&gt;".",COUNTIF(E34:E$73,"*喪*")&gt;0),".",""),IF(E34="喪",$A1033,""),IF(AND(LEN(E34)&gt;=2,ISNUMBER(SEARCH("喪",E34))),$A1033&amp;"("&amp;SUBSTITUTE(E34,"喪","")&amp;"時"&amp;")",""))</f>
        <v/>
      </c>
      <c r="F1033" s="65" t="str">
        <f ca="1">CONCATENATE(IF(AND(LEN(F1032)&gt;=1,F1032&lt;&gt;".",COUNTIF(F34:F$73,"*喪*")&gt;0),".",""),IF(F34="喪",$A1033,""),IF(AND(LEN(F34)&gt;=2,ISNUMBER(SEARCH("喪",F34))),$A1033&amp;"("&amp;SUBSTITUTE(F34,"喪","")&amp;"時"&amp;")",""))</f>
        <v/>
      </c>
      <c r="G1033" s="65" t="str">
        <f ca="1">CONCATENATE(IF(AND(LEN(G1032)&gt;=1,G1032&lt;&gt;".",COUNTIF(G34:G$73,"*喪*")&gt;0),".",""),IF(G34="喪",$A1033,""),IF(AND(LEN(G34)&gt;=2,ISNUMBER(SEARCH("喪",G34))),$A1033&amp;"("&amp;SUBSTITUTE(G34,"喪","")&amp;"時"&amp;")",""))</f>
        <v/>
      </c>
      <c r="H1033" s="65" t="str">
        <f ca="1">CONCATENATE(IF(AND(LEN(H1032)&gt;=1,H1032&lt;&gt;".",COUNTIF(H34:H$73,"*喪*")&gt;0),".",""),IF(H34="喪",$A1033,""),IF(AND(LEN(H34)&gt;=2,ISNUMBER(SEARCH("喪",H34))),$A1033&amp;"("&amp;SUBSTITUTE(H34,"喪","")&amp;"時"&amp;")",""))</f>
        <v/>
      </c>
      <c r="I1033" s="65" t="str">
        <f ca="1">CONCATENATE(IF(AND(LEN(I1032)&gt;=1,I1032&lt;&gt;".",COUNTIF(I34:I$73,"*喪*")&gt;0),".",""),IF(I34="喪",$A1033,""),IF(AND(LEN(I34)&gt;=2,ISNUMBER(SEARCH("喪",I34))),$A1033&amp;"("&amp;SUBSTITUTE(I34,"喪","")&amp;"時"&amp;")",""))</f>
        <v/>
      </c>
      <c r="J1033" s="65" t="str">
        <f ca="1">CONCATENATE(IF(AND(LEN(J1032)&gt;=1,J1032&lt;&gt;".",COUNTIF(J34:J$73,"*喪*")&gt;0),".",""),IF(J34="喪",$A1033,""),IF(AND(LEN(J34)&gt;=2,ISNUMBER(SEARCH("喪",J34))),$A1033&amp;"("&amp;SUBSTITUTE(J34,"喪","")&amp;"時"&amp;")",""))</f>
        <v/>
      </c>
      <c r="K1033" s="65" t="str">
        <f ca="1">CONCATENATE(IF(AND(LEN(K1032)&gt;=1,K1032&lt;&gt;".",COUNTIF(K34:K$73,"*喪*")&gt;0),".",""),IF(K34="喪",$A1033,""),IF(AND(LEN(K34)&gt;=2,ISNUMBER(SEARCH("喪",K34))),$A1033&amp;"("&amp;SUBSTITUTE(K34,"喪","")&amp;"時"&amp;")",""))</f>
        <v/>
      </c>
      <c r="L1033" s="65" t="str">
        <f ca="1">CONCATENATE(IF(AND(LEN(L1032)&gt;=1,L1032&lt;&gt;".",COUNTIF(L34:L$73,"*喪*")&gt;0),".",""),IF(L34="喪",$A1033,""),IF(AND(LEN(L34)&gt;=2,ISNUMBER(SEARCH("喪",L34))),$A1033&amp;"("&amp;SUBSTITUTE(L34,"喪","")&amp;"時"&amp;")",""))</f>
        <v/>
      </c>
      <c r="M1033" s="65" t="str">
        <f ca="1">CONCATENATE(IF(AND(LEN(M1032)&gt;=1,M1032&lt;&gt;".",COUNTIF(M34:M$73,"*喪*")&gt;0),".",""),IF(M34="喪",$A1033,""),IF(AND(LEN(M34)&gt;=2,ISNUMBER(SEARCH("喪",M34))),$A1033&amp;"("&amp;SUBSTITUTE(M34,"喪","")&amp;"時"&amp;")",""))</f>
        <v/>
      </c>
      <c r="N1033" s="65" t="str">
        <f ca="1">CONCATENATE(IF(AND(LEN(N1032)&gt;=1,N1032&lt;&gt;".",COUNTIF(N34:N$73,"*喪*")&gt;0),".",""),IF(N34="喪",$A1033,""),IF(AND(LEN(N34)&gt;=2,ISNUMBER(SEARCH("喪",N34))),$A1033&amp;"("&amp;SUBSTITUTE(N34,"喪","")&amp;"時"&amp;")",""))</f>
        <v/>
      </c>
      <c r="O1033" s="65" t="str">
        <f ca="1">CONCATENATE(IF(AND(LEN(O1032)&gt;=1,O1032&lt;&gt;".",COUNTIF(O34:O$73,"*喪*")&gt;0),".",""),IF(O34="喪",$A1033,""),IF(AND(LEN(O34)&gt;=2,ISNUMBER(SEARCH("喪",O34))),$A1033&amp;"("&amp;SUBSTITUTE(O34,"喪","")&amp;"時"&amp;")",""))</f>
        <v/>
      </c>
      <c r="P1033" s="65" t="str">
        <f ca="1">CONCATENATE(IF(AND(LEN(P1032)&gt;=1,P1032&lt;&gt;".",COUNTIF(P34:P$73,"*喪*")&gt;0),".",""),IF(P34="喪",$A1033,""),IF(AND(LEN(P34)&gt;=2,ISNUMBER(SEARCH("喪",P34))),$A1033&amp;"("&amp;SUBSTITUTE(P34,"喪","")&amp;"時"&amp;")",""))</f>
        <v/>
      </c>
      <c r="Q1033" s="65" t="str">
        <f ca="1">CONCATENATE(IF(AND(LEN(Q1032)&gt;=1,Q1032&lt;&gt;".",COUNTIF(Q34:Q$73,"*喪*")&gt;0),".",""),IF(Q34="喪",$A1033,""),IF(AND(LEN(Q34)&gt;=2,ISNUMBER(SEARCH("喪",Q34))),$A1033&amp;"("&amp;SUBSTITUTE(Q34,"喪","")&amp;"時"&amp;")",""))</f>
        <v/>
      </c>
      <c r="R1033" s="65" t="str">
        <f ca="1">CONCATENATE(IF(AND(LEN(R1032)&gt;=1,R1032&lt;&gt;".",COUNTIF(R34:R$73,"*喪*")&gt;0),".",""),IF(R34="喪",$A1033,""),IF(AND(LEN(R34)&gt;=2,ISNUMBER(SEARCH("喪",R34))),$A1033&amp;"("&amp;SUBSTITUTE(R34,"喪","")&amp;"時"&amp;")",""))</f>
        <v/>
      </c>
      <c r="S1033" s="65" t="str">
        <f ca="1">CONCATENATE(IF(AND(LEN(S1032)&gt;=1,S1032&lt;&gt;".",COUNTIF(S34:S$73,"*喪*")&gt;0),".",""),IF(S34="喪",$A1033,""),IF(AND(LEN(S34)&gt;=2,ISNUMBER(SEARCH("喪",S34))),$A1033&amp;"("&amp;SUBSTITUTE(S34,"喪","")&amp;"時"&amp;")",""))</f>
        <v/>
      </c>
      <c r="T1033" s="65" t="str">
        <f ca="1">CONCATENATE(IF(AND(LEN(T1032)&gt;=1,T1032&lt;&gt;".",COUNTIF(T34:T$73,"*喪*")&gt;0),".",""),IF(T34="喪",$A1033,""),IF(AND(LEN(T34)&gt;=2,ISNUMBER(SEARCH("喪",T34))),$A1033&amp;"("&amp;SUBSTITUTE(T34,"喪","")&amp;"時"&amp;")",""))</f>
        <v/>
      </c>
      <c r="U1033" s="65" t="str">
        <f ca="1">CONCATENATE(IF(AND(LEN(U1032)&gt;=1,U1032&lt;&gt;".",COUNTIF(U34:U$73,"*喪*")&gt;0),".",""),IF(U34="喪",$A1033,""),IF(AND(LEN(U34)&gt;=2,ISNUMBER(SEARCH("喪",U34))),$A1033&amp;"("&amp;SUBSTITUTE(U34,"喪","")&amp;"時"&amp;")",""))</f>
        <v/>
      </c>
      <c r="V1033" s="65" t="str">
        <f ca="1">CONCATENATE(IF(AND(LEN(V1032)&gt;=1,V1032&lt;&gt;".",COUNTIF(V34:V$73,"*喪*")&gt;0),".",""),IF(V34="喪",$A1033,""),IF(AND(LEN(V34)&gt;=2,ISNUMBER(SEARCH("喪",V34))),$A1033&amp;"("&amp;SUBSTITUTE(V34,"喪","")&amp;"時"&amp;")",""))</f>
        <v/>
      </c>
      <c r="W1033" s="65" t="str">
        <f ca="1">CONCATENATE(IF(AND(LEN(W1032)&gt;=1,W1032&lt;&gt;".",COUNTIF(W34:W$73,"*喪*")&gt;0),".",""),IF(W34="喪",$A1033,""),IF(AND(LEN(W34)&gt;=2,ISNUMBER(SEARCH("喪",W34))),$A1033&amp;"("&amp;SUBSTITUTE(W34,"喪","")&amp;"時"&amp;")",""))</f>
        <v/>
      </c>
      <c r="X1033" s="65" t="str">
        <f ca="1">CONCATENATE(IF(AND(LEN(X1032)&gt;=1,X1032&lt;&gt;".",COUNTIF(X34:X$73,"*喪*")&gt;0),".",""),IF(X34="喪",$A1033,""),IF(AND(LEN(X34)&gt;=2,ISNUMBER(SEARCH("喪",X34))),$A1033&amp;"("&amp;SUBSTITUTE(X34,"喪","")&amp;"時"&amp;")",""))</f>
        <v/>
      </c>
      <c r="Y1033" s="65" t="str">
        <f ca="1">CONCATENATE(IF(AND(LEN(Y1032)&gt;=1,Y1032&lt;&gt;".",COUNTIF(Y34:Y$73,"*喪*")&gt;0),".",""),IF(Y34="喪",$A1033,""),IF(AND(LEN(Y34)&gt;=2,ISNUMBER(SEARCH("喪",Y34))),$A1033&amp;"("&amp;SUBSTITUTE(Y34,"喪","")&amp;"時"&amp;")",""))</f>
        <v/>
      </c>
      <c r="Z1033" s="65" t="str">
        <f ca="1">CONCATENATE(IF(AND(LEN(Z1032)&gt;=1,Z1032&lt;&gt;".",COUNTIF(Z34:Z$73,"*喪*")&gt;0),".",""),IF(Z34="喪",$A1033,""),IF(AND(LEN(Z34)&gt;=2,ISNUMBER(SEARCH("喪",Z34))),$A1033&amp;"("&amp;SUBSTITUTE(Z34,"喪","")&amp;"時"&amp;")",""))</f>
        <v/>
      </c>
      <c r="AA1033" s="65" t="str">
        <f ca="1">CONCATENATE(IF(AND(LEN(AA1032)&gt;=1,AA1032&lt;&gt;".",COUNTIF(AA34:AA$73,"*喪*")&gt;0),".",""),IF(AA34="喪",$A1033,""),IF(AND(LEN(AA34)&gt;=2,ISNUMBER(SEARCH("喪",AA34))),$A1033&amp;"("&amp;SUBSTITUTE(AA34,"喪","")&amp;"時"&amp;")",""))</f>
        <v/>
      </c>
      <c r="AB1033" s="65" t="str">
        <f ca="1">CONCATENATE(IF(AND(LEN(AB1032)&gt;=1,AB1032&lt;&gt;".",COUNTIF(AB34:AB$73,"*喪*")&gt;0),".",""),IF(AB34="喪",$A1033,""),IF(AND(LEN(AB34)&gt;=2,ISNUMBER(SEARCH("喪",AB34))),$A1033&amp;"("&amp;SUBSTITUTE(AB34,"喪","")&amp;"時"&amp;")",""))</f>
        <v/>
      </c>
      <c r="AC1033" s="65" t="str">
        <f ca="1">CONCATENATE(IF(AND(LEN(AC1032)&gt;=1,AC1032&lt;&gt;".",COUNTIF(AC34:AC$73,"*喪*")&gt;0),".",""),IF(AC34="喪",$A1033,""),IF(AND(LEN(AC34)&gt;=2,ISNUMBER(SEARCH("喪",AC34))),$A1033&amp;"("&amp;SUBSTITUTE(AC34,"喪","")&amp;"時"&amp;")",""))</f>
        <v/>
      </c>
      <c r="AD1033" s="65" t="str">
        <f ca="1">CONCATENATE(IF(AND(LEN(AD1032)&gt;=1,AD1032&lt;&gt;".",COUNTIF(AD34:AD$73,"*喪*")&gt;0),".",""),IF(AD34="喪",$A1033,""),IF(AND(LEN(AD34)&gt;=2,ISNUMBER(SEARCH("喪",AD34))),$A1033&amp;"("&amp;SUBSTITUTE(AD34,"喪","")&amp;"時"&amp;")",""))</f>
        <v/>
      </c>
      <c r="AE1033" s="65" t="str">
        <f ca="1">CONCATENATE(IF(AND(LEN(AE1032)&gt;=1,AE1032&lt;&gt;".",COUNTIF(AE34:AE$73,"*喪*")&gt;0),".",""),IF(AE34="喪",$A1033,""),IF(AND(LEN(AE34)&gt;=2,ISNUMBER(SEARCH("喪",AE34))),$A1033&amp;"("&amp;SUBSTITUTE(AE34,"喪","")&amp;"時"&amp;")",""))</f>
        <v/>
      </c>
      <c r="AF1033" s="65" t="str">
        <f ca="1">CONCATENATE(IF(AND(LEN(AF1032)&gt;=1,AF1032&lt;&gt;".",COUNTIF(AF34:AF$73,"*喪*")&gt;0),".",""),IF(AF34="喪",$A1033,""),IF(AND(LEN(AF34)&gt;=2,ISNUMBER(SEARCH("喪",AF34))),$A1033&amp;"("&amp;SUBSTITUTE(AF34,"喪","")&amp;"時"&amp;")",""))</f>
        <v/>
      </c>
      <c r="AG1033" s="65" t="str">
        <f ca="1">CONCATENATE(IF(AND(LEN(AG1032)&gt;=1,AG1032&lt;&gt;".",COUNTIF(AG34:AG$73,"*喪*")&gt;0),".",""),IF(AG34="喪",$A1033,""),IF(AND(LEN(AG34)&gt;=2,ISNUMBER(SEARCH("喪",AG34))),$A1033&amp;"("&amp;SUBSTITUTE(AG34,"喪","")&amp;"時"&amp;")",""))</f>
        <v/>
      </c>
      <c r="AH1033" s="65"/>
      <c r="AI1033" s="65"/>
      <c r="AJ1033" s="65"/>
    </row>
    <row r="1034" spans="1:36">
      <c r="A1034" s="65">
        <f t="shared" si="81"/>
        <v>34</v>
      </c>
      <c r="B1034" s="65" t="str">
        <f t="shared" si="81"/>
        <v>黃慕陽</v>
      </c>
      <c r="C1034" s="65" t="str">
        <f ca="1">CONCATENATE(IF(AND(LEN(C1033)&gt;=1,C1033&lt;&gt;".",COUNTIF(C35:C$73,"*喪*")&gt;0),".",""),IF(C35="喪",$A1034,""),IF(AND(LEN(C35)&gt;=2,ISNUMBER(SEARCH("喪",C35))),$A1034&amp;"("&amp;SUBSTITUTE(C35,"喪","")&amp;"時"&amp;")",""))</f>
        <v/>
      </c>
      <c r="D1034" s="65" t="str">
        <f ca="1">CONCATENATE(IF(AND(LEN(D1033)&gt;=1,D1033&lt;&gt;".",COUNTIF(D35:D$73,"*喪*")&gt;0),".",""),IF(D35="喪",$A1034,""),IF(AND(LEN(D35)&gt;=2,ISNUMBER(SEARCH("喪",D35))),$A1034&amp;"("&amp;SUBSTITUTE(D35,"喪","")&amp;"時"&amp;")",""))</f>
        <v/>
      </c>
      <c r="E1034" s="65" t="str">
        <f ca="1">CONCATENATE(IF(AND(LEN(E1033)&gt;=1,E1033&lt;&gt;".",COUNTIF(E35:E$73,"*喪*")&gt;0),".",""),IF(E35="喪",$A1034,""),IF(AND(LEN(E35)&gt;=2,ISNUMBER(SEARCH("喪",E35))),$A1034&amp;"("&amp;SUBSTITUTE(E35,"喪","")&amp;"時"&amp;")",""))</f>
        <v/>
      </c>
      <c r="F1034" s="65" t="str">
        <f ca="1">CONCATENATE(IF(AND(LEN(F1033)&gt;=1,F1033&lt;&gt;".",COUNTIF(F35:F$73,"*喪*")&gt;0),".",""),IF(F35="喪",$A1034,""),IF(AND(LEN(F35)&gt;=2,ISNUMBER(SEARCH("喪",F35))),$A1034&amp;"("&amp;SUBSTITUTE(F35,"喪","")&amp;"時"&amp;")",""))</f>
        <v/>
      </c>
      <c r="G1034" s="65" t="str">
        <f ca="1">CONCATENATE(IF(AND(LEN(G1033)&gt;=1,G1033&lt;&gt;".",COUNTIF(G35:G$73,"*喪*")&gt;0),".",""),IF(G35="喪",$A1034,""),IF(AND(LEN(G35)&gt;=2,ISNUMBER(SEARCH("喪",G35))),$A1034&amp;"("&amp;SUBSTITUTE(G35,"喪","")&amp;"時"&amp;")",""))</f>
        <v/>
      </c>
      <c r="H1034" s="65" t="str">
        <f ca="1">CONCATENATE(IF(AND(LEN(H1033)&gt;=1,H1033&lt;&gt;".",COUNTIF(H35:H$73,"*喪*")&gt;0),".",""),IF(H35="喪",$A1034,""),IF(AND(LEN(H35)&gt;=2,ISNUMBER(SEARCH("喪",H35))),$A1034&amp;"("&amp;SUBSTITUTE(H35,"喪","")&amp;"時"&amp;")",""))</f>
        <v/>
      </c>
      <c r="I1034" s="65" t="str">
        <f ca="1">CONCATENATE(IF(AND(LEN(I1033)&gt;=1,I1033&lt;&gt;".",COUNTIF(I35:I$73,"*喪*")&gt;0),".",""),IF(I35="喪",$A1034,""),IF(AND(LEN(I35)&gt;=2,ISNUMBER(SEARCH("喪",I35))),$A1034&amp;"("&amp;SUBSTITUTE(I35,"喪","")&amp;"時"&amp;")",""))</f>
        <v/>
      </c>
      <c r="J1034" s="65" t="str">
        <f ca="1">CONCATENATE(IF(AND(LEN(J1033)&gt;=1,J1033&lt;&gt;".",COUNTIF(J35:J$73,"*喪*")&gt;0),".",""),IF(J35="喪",$A1034,""),IF(AND(LEN(J35)&gt;=2,ISNUMBER(SEARCH("喪",J35))),$A1034&amp;"("&amp;SUBSTITUTE(J35,"喪","")&amp;"時"&amp;")",""))</f>
        <v/>
      </c>
      <c r="K1034" s="65" t="str">
        <f ca="1">CONCATENATE(IF(AND(LEN(K1033)&gt;=1,K1033&lt;&gt;".",COUNTIF(K35:K$73,"*喪*")&gt;0),".",""),IF(K35="喪",$A1034,""),IF(AND(LEN(K35)&gt;=2,ISNUMBER(SEARCH("喪",K35))),$A1034&amp;"("&amp;SUBSTITUTE(K35,"喪","")&amp;"時"&amp;")",""))</f>
        <v/>
      </c>
      <c r="L1034" s="65" t="str">
        <f ca="1">CONCATENATE(IF(AND(LEN(L1033)&gt;=1,L1033&lt;&gt;".",COUNTIF(L35:L$73,"*喪*")&gt;0),".",""),IF(L35="喪",$A1034,""),IF(AND(LEN(L35)&gt;=2,ISNUMBER(SEARCH("喪",L35))),$A1034&amp;"("&amp;SUBSTITUTE(L35,"喪","")&amp;"時"&amp;")",""))</f>
        <v/>
      </c>
      <c r="M1034" s="65" t="str">
        <f ca="1">CONCATENATE(IF(AND(LEN(M1033)&gt;=1,M1033&lt;&gt;".",COUNTIF(M35:M$73,"*喪*")&gt;0),".",""),IF(M35="喪",$A1034,""),IF(AND(LEN(M35)&gt;=2,ISNUMBER(SEARCH("喪",M35))),$A1034&amp;"("&amp;SUBSTITUTE(M35,"喪","")&amp;"時"&amp;")",""))</f>
        <v/>
      </c>
      <c r="N1034" s="65" t="str">
        <f ca="1">CONCATENATE(IF(AND(LEN(N1033)&gt;=1,N1033&lt;&gt;".",COUNTIF(N35:N$73,"*喪*")&gt;0),".",""),IF(N35="喪",$A1034,""),IF(AND(LEN(N35)&gt;=2,ISNUMBER(SEARCH("喪",N35))),$A1034&amp;"("&amp;SUBSTITUTE(N35,"喪","")&amp;"時"&amp;")",""))</f>
        <v/>
      </c>
      <c r="O1034" s="65" t="str">
        <f ca="1">CONCATENATE(IF(AND(LEN(O1033)&gt;=1,O1033&lt;&gt;".",COUNTIF(O35:O$73,"*喪*")&gt;0),".",""),IF(O35="喪",$A1034,""),IF(AND(LEN(O35)&gt;=2,ISNUMBER(SEARCH("喪",O35))),$A1034&amp;"("&amp;SUBSTITUTE(O35,"喪","")&amp;"時"&amp;")",""))</f>
        <v/>
      </c>
      <c r="P1034" s="65" t="str">
        <f ca="1">CONCATENATE(IF(AND(LEN(P1033)&gt;=1,P1033&lt;&gt;".",COUNTIF(P35:P$73,"*喪*")&gt;0),".",""),IF(P35="喪",$A1034,""),IF(AND(LEN(P35)&gt;=2,ISNUMBER(SEARCH("喪",P35))),$A1034&amp;"("&amp;SUBSTITUTE(P35,"喪","")&amp;"時"&amp;")",""))</f>
        <v/>
      </c>
      <c r="Q1034" s="65" t="str">
        <f ca="1">CONCATENATE(IF(AND(LEN(Q1033)&gt;=1,Q1033&lt;&gt;".",COUNTIF(Q35:Q$73,"*喪*")&gt;0),".",""),IF(Q35="喪",$A1034,""),IF(AND(LEN(Q35)&gt;=2,ISNUMBER(SEARCH("喪",Q35))),$A1034&amp;"("&amp;SUBSTITUTE(Q35,"喪","")&amp;"時"&amp;")",""))</f>
        <v/>
      </c>
      <c r="R1034" s="65" t="str">
        <f ca="1">CONCATENATE(IF(AND(LEN(R1033)&gt;=1,R1033&lt;&gt;".",COUNTIF(R35:R$73,"*喪*")&gt;0),".",""),IF(R35="喪",$A1034,""),IF(AND(LEN(R35)&gt;=2,ISNUMBER(SEARCH("喪",R35))),$A1034&amp;"("&amp;SUBSTITUTE(R35,"喪","")&amp;"時"&amp;")",""))</f>
        <v/>
      </c>
      <c r="S1034" s="65" t="str">
        <f ca="1">CONCATENATE(IF(AND(LEN(S1033)&gt;=1,S1033&lt;&gt;".",COUNTIF(S35:S$73,"*喪*")&gt;0),".",""),IF(S35="喪",$A1034,""),IF(AND(LEN(S35)&gt;=2,ISNUMBER(SEARCH("喪",S35))),$A1034&amp;"("&amp;SUBSTITUTE(S35,"喪","")&amp;"時"&amp;")",""))</f>
        <v/>
      </c>
      <c r="T1034" s="65" t="str">
        <f ca="1">CONCATENATE(IF(AND(LEN(T1033)&gt;=1,T1033&lt;&gt;".",COUNTIF(T35:T$73,"*喪*")&gt;0),".",""),IF(T35="喪",$A1034,""),IF(AND(LEN(T35)&gt;=2,ISNUMBER(SEARCH("喪",T35))),$A1034&amp;"("&amp;SUBSTITUTE(T35,"喪","")&amp;"時"&amp;")",""))</f>
        <v/>
      </c>
      <c r="U1034" s="65" t="str">
        <f ca="1">CONCATENATE(IF(AND(LEN(U1033)&gt;=1,U1033&lt;&gt;".",COUNTIF(U35:U$73,"*喪*")&gt;0),".",""),IF(U35="喪",$A1034,""),IF(AND(LEN(U35)&gt;=2,ISNUMBER(SEARCH("喪",U35))),$A1034&amp;"("&amp;SUBSTITUTE(U35,"喪","")&amp;"時"&amp;")",""))</f>
        <v/>
      </c>
      <c r="V1034" s="65" t="str">
        <f ca="1">CONCATENATE(IF(AND(LEN(V1033)&gt;=1,V1033&lt;&gt;".",COUNTIF(V35:V$73,"*喪*")&gt;0),".",""),IF(V35="喪",$A1034,""),IF(AND(LEN(V35)&gt;=2,ISNUMBER(SEARCH("喪",V35))),$A1034&amp;"("&amp;SUBSTITUTE(V35,"喪","")&amp;"時"&amp;")",""))</f>
        <v/>
      </c>
      <c r="W1034" s="65" t="str">
        <f ca="1">CONCATENATE(IF(AND(LEN(W1033)&gt;=1,W1033&lt;&gt;".",COUNTIF(W35:W$73,"*喪*")&gt;0),".",""),IF(W35="喪",$A1034,""),IF(AND(LEN(W35)&gt;=2,ISNUMBER(SEARCH("喪",W35))),$A1034&amp;"("&amp;SUBSTITUTE(W35,"喪","")&amp;"時"&amp;")",""))</f>
        <v/>
      </c>
      <c r="X1034" s="65" t="str">
        <f ca="1">CONCATENATE(IF(AND(LEN(X1033)&gt;=1,X1033&lt;&gt;".",COUNTIF(X35:X$73,"*喪*")&gt;0),".",""),IF(X35="喪",$A1034,""),IF(AND(LEN(X35)&gt;=2,ISNUMBER(SEARCH("喪",X35))),$A1034&amp;"("&amp;SUBSTITUTE(X35,"喪","")&amp;"時"&amp;")",""))</f>
        <v/>
      </c>
      <c r="Y1034" s="65" t="str">
        <f ca="1">CONCATENATE(IF(AND(LEN(Y1033)&gt;=1,Y1033&lt;&gt;".",COUNTIF(Y35:Y$73,"*喪*")&gt;0),".",""),IF(Y35="喪",$A1034,""),IF(AND(LEN(Y35)&gt;=2,ISNUMBER(SEARCH("喪",Y35))),$A1034&amp;"("&amp;SUBSTITUTE(Y35,"喪","")&amp;"時"&amp;")",""))</f>
        <v/>
      </c>
      <c r="Z1034" s="65" t="str">
        <f ca="1">CONCATENATE(IF(AND(LEN(Z1033)&gt;=1,Z1033&lt;&gt;".",COUNTIF(Z35:Z$73,"*喪*")&gt;0),".",""),IF(Z35="喪",$A1034,""),IF(AND(LEN(Z35)&gt;=2,ISNUMBER(SEARCH("喪",Z35))),$A1034&amp;"("&amp;SUBSTITUTE(Z35,"喪","")&amp;"時"&amp;")",""))</f>
        <v/>
      </c>
      <c r="AA1034" s="65" t="str">
        <f ca="1">CONCATENATE(IF(AND(LEN(AA1033)&gt;=1,AA1033&lt;&gt;".",COUNTIF(AA35:AA$73,"*喪*")&gt;0),".",""),IF(AA35="喪",$A1034,""),IF(AND(LEN(AA35)&gt;=2,ISNUMBER(SEARCH("喪",AA35))),$A1034&amp;"("&amp;SUBSTITUTE(AA35,"喪","")&amp;"時"&amp;")",""))</f>
        <v/>
      </c>
      <c r="AB1034" s="65" t="str">
        <f ca="1">CONCATENATE(IF(AND(LEN(AB1033)&gt;=1,AB1033&lt;&gt;".",COUNTIF(AB35:AB$73,"*喪*")&gt;0),".",""),IF(AB35="喪",$A1034,""),IF(AND(LEN(AB35)&gt;=2,ISNUMBER(SEARCH("喪",AB35))),$A1034&amp;"("&amp;SUBSTITUTE(AB35,"喪","")&amp;"時"&amp;")",""))</f>
        <v/>
      </c>
      <c r="AC1034" s="65" t="str">
        <f ca="1">CONCATENATE(IF(AND(LEN(AC1033)&gt;=1,AC1033&lt;&gt;".",COUNTIF(AC35:AC$73,"*喪*")&gt;0),".",""),IF(AC35="喪",$A1034,""),IF(AND(LEN(AC35)&gt;=2,ISNUMBER(SEARCH("喪",AC35))),$A1034&amp;"("&amp;SUBSTITUTE(AC35,"喪","")&amp;"時"&amp;")",""))</f>
        <v/>
      </c>
      <c r="AD1034" s="65" t="str">
        <f ca="1">CONCATENATE(IF(AND(LEN(AD1033)&gt;=1,AD1033&lt;&gt;".",COUNTIF(AD35:AD$73,"*喪*")&gt;0),".",""),IF(AD35="喪",$A1034,""),IF(AND(LEN(AD35)&gt;=2,ISNUMBER(SEARCH("喪",AD35))),$A1034&amp;"("&amp;SUBSTITUTE(AD35,"喪","")&amp;"時"&amp;")",""))</f>
        <v/>
      </c>
      <c r="AE1034" s="65" t="str">
        <f ca="1">CONCATENATE(IF(AND(LEN(AE1033)&gt;=1,AE1033&lt;&gt;".",COUNTIF(AE35:AE$73,"*喪*")&gt;0),".",""),IF(AE35="喪",$A1034,""),IF(AND(LEN(AE35)&gt;=2,ISNUMBER(SEARCH("喪",AE35))),$A1034&amp;"("&amp;SUBSTITUTE(AE35,"喪","")&amp;"時"&amp;")",""))</f>
        <v/>
      </c>
      <c r="AF1034" s="65" t="str">
        <f ca="1">CONCATENATE(IF(AND(LEN(AF1033)&gt;=1,AF1033&lt;&gt;".",COUNTIF(AF35:AF$73,"*喪*")&gt;0),".",""),IF(AF35="喪",$A1034,""),IF(AND(LEN(AF35)&gt;=2,ISNUMBER(SEARCH("喪",AF35))),$A1034&amp;"("&amp;SUBSTITUTE(AF35,"喪","")&amp;"時"&amp;")",""))</f>
        <v/>
      </c>
      <c r="AG1034" s="65" t="str">
        <f ca="1">CONCATENATE(IF(AND(LEN(AG1033)&gt;=1,AG1033&lt;&gt;".",COUNTIF(AG35:AG$73,"*喪*")&gt;0),".",""),IF(AG35="喪",$A1034,""),IF(AND(LEN(AG35)&gt;=2,ISNUMBER(SEARCH("喪",AG35))),$A1034&amp;"("&amp;SUBSTITUTE(AG35,"喪","")&amp;"時"&amp;")",""))</f>
        <v/>
      </c>
      <c r="AH1034" s="65"/>
      <c r="AI1034" s="65"/>
      <c r="AJ1034" s="65"/>
    </row>
    <row r="1035" spans="1:36">
      <c r="A1035" s="65">
        <f t="shared" si="81"/>
        <v>35</v>
      </c>
      <c r="B1035" s="65" t="str">
        <f t="shared" si="81"/>
        <v>楊昕翰</v>
      </c>
      <c r="C1035" s="65" t="str">
        <f ca="1">CONCATENATE(IF(AND(LEN(C1034)&gt;=1,C1034&lt;&gt;".",COUNTIF(C36:C$73,"*喪*")&gt;0),".",""),IF(C36="喪",$A1035,""),IF(AND(LEN(C36)&gt;=2,ISNUMBER(SEARCH("喪",C36))),$A1035&amp;"("&amp;SUBSTITUTE(C36,"喪","")&amp;"時"&amp;")",""))</f>
        <v/>
      </c>
      <c r="D1035" s="65" t="str">
        <f ca="1">CONCATENATE(IF(AND(LEN(D1034)&gt;=1,D1034&lt;&gt;".",COUNTIF(D36:D$73,"*喪*")&gt;0),".",""),IF(D36="喪",$A1035,""),IF(AND(LEN(D36)&gt;=2,ISNUMBER(SEARCH("喪",D36))),$A1035&amp;"("&amp;SUBSTITUTE(D36,"喪","")&amp;"時"&amp;")",""))</f>
        <v/>
      </c>
      <c r="E1035" s="65" t="str">
        <f ca="1">CONCATENATE(IF(AND(LEN(E1034)&gt;=1,E1034&lt;&gt;".",COUNTIF(E36:E$73,"*喪*")&gt;0),".",""),IF(E36="喪",$A1035,""),IF(AND(LEN(E36)&gt;=2,ISNUMBER(SEARCH("喪",E36))),$A1035&amp;"("&amp;SUBSTITUTE(E36,"喪","")&amp;"時"&amp;")",""))</f>
        <v/>
      </c>
      <c r="F1035" s="65" t="str">
        <f ca="1">CONCATENATE(IF(AND(LEN(F1034)&gt;=1,F1034&lt;&gt;".",COUNTIF(F36:F$73,"*喪*")&gt;0),".",""),IF(F36="喪",$A1035,""),IF(AND(LEN(F36)&gt;=2,ISNUMBER(SEARCH("喪",F36))),$A1035&amp;"("&amp;SUBSTITUTE(F36,"喪","")&amp;"時"&amp;")",""))</f>
        <v/>
      </c>
      <c r="G1035" s="65" t="str">
        <f ca="1">CONCATENATE(IF(AND(LEN(G1034)&gt;=1,G1034&lt;&gt;".",COUNTIF(G36:G$73,"*喪*")&gt;0),".",""),IF(G36="喪",$A1035,""),IF(AND(LEN(G36)&gt;=2,ISNUMBER(SEARCH("喪",G36))),$A1035&amp;"("&amp;SUBSTITUTE(G36,"喪","")&amp;"時"&amp;")",""))</f>
        <v/>
      </c>
      <c r="H1035" s="65" t="str">
        <f ca="1">CONCATENATE(IF(AND(LEN(H1034)&gt;=1,H1034&lt;&gt;".",COUNTIF(H36:H$73,"*喪*")&gt;0),".",""),IF(H36="喪",$A1035,""),IF(AND(LEN(H36)&gt;=2,ISNUMBER(SEARCH("喪",H36))),$A1035&amp;"("&amp;SUBSTITUTE(H36,"喪","")&amp;"時"&amp;")",""))</f>
        <v/>
      </c>
      <c r="I1035" s="65" t="str">
        <f ca="1">CONCATENATE(IF(AND(LEN(I1034)&gt;=1,I1034&lt;&gt;".",COUNTIF(I36:I$73,"*喪*")&gt;0),".",""),IF(I36="喪",$A1035,""),IF(AND(LEN(I36)&gt;=2,ISNUMBER(SEARCH("喪",I36))),$A1035&amp;"("&amp;SUBSTITUTE(I36,"喪","")&amp;"時"&amp;")",""))</f>
        <v/>
      </c>
      <c r="J1035" s="65" t="str">
        <f ca="1">CONCATENATE(IF(AND(LEN(J1034)&gt;=1,J1034&lt;&gt;".",COUNTIF(J36:J$73,"*喪*")&gt;0),".",""),IF(J36="喪",$A1035,""),IF(AND(LEN(J36)&gt;=2,ISNUMBER(SEARCH("喪",J36))),$A1035&amp;"("&amp;SUBSTITUTE(J36,"喪","")&amp;"時"&amp;")",""))</f>
        <v/>
      </c>
      <c r="K1035" s="65" t="str">
        <f ca="1">CONCATENATE(IF(AND(LEN(K1034)&gt;=1,K1034&lt;&gt;".",COUNTIF(K36:K$73,"*喪*")&gt;0),".",""),IF(K36="喪",$A1035,""),IF(AND(LEN(K36)&gt;=2,ISNUMBER(SEARCH("喪",K36))),$A1035&amp;"("&amp;SUBSTITUTE(K36,"喪","")&amp;"時"&amp;")",""))</f>
        <v/>
      </c>
      <c r="L1035" s="65" t="str">
        <f ca="1">CONCATENATE(IF(AND(LEN(L1034)&gt;=1,L1034&lt;&gt;".",COUNTIF(L36:L$73,"*喪*")&gt;0),".",""),IF(L36="喪",$A1035,""),IF(AND(LEN(L36)&gt;=2,ISNUMBER(SEARCH("喪",L36))),$A1035&amp;"("&amp;SUBSTITUTE(L36,"喪","")&amp;"時"&amp;")",""))</f>
        <v/>
      </c>
      <c r="M1035" s="65" t="str">
        <f ca="1">CONCATENATE(IF(AND(LEN(M1034)&gt;=1,M1034&lt;&gt;".",COUNTIF(M36:M$73,"*喪*")&gt;0),".",""),IF(M36="喪",$A1035,""),IF(AND(LEN(M36)&gt;=2,ISNUMBER(SEARCH("喪",M36))),$A1035&amp;"("&amp;SUBSTITUTE(M36,"喪","")&amp;"時"&amp;")",""))</f>
        <v/>
      </c>
      <c r="N1035" s="65" t="str">
        <f ca="1">CONCATENATE(IF(AND(LEN(N1034)&gt;=1,N1034&lt;&gt;".",COUNTIF(N36:N$73,"*喪*")&gt;0),".",""),IF(N36="喪",$A1035,""),IF(AND(LEN(N36)&gt;=2,ISNUMBER(SEARCH("喪",N36))),$A1035&amp;"("&amp;SUBSTITUTE(N36,"喪","")&amp;"時"&amp;")",""))</f>
        <v/>
      </c>
      <c r="O1035" s="65" t="str">
        <f ca="1">CONCATENATE(IF(AND(LEN(O1034)&gt;=1,O1034&lt;&gt;".",COUNTIF(O36:O$73,"*喪*")&gt;0),".",""),IF(O36="喪",$A1035,""),IF(AND(LEN(O36)&gt;=2,ISNUMBER(SEARCH("喪",O36))),$A1035&amp;"("&amp;SUBSTITUTE(O36,"喪","")&amp;"時"&amp;")",""))</f>
        <v/>
      </c>
      <c r="P1035" s="65" t="str">
        <f ca="1">CONCATENATE(IF(AND(LEN(P1034)&gt;=1,P1034&lt;&gt;".",COUNTIF(P36:P$73,"*喪*")&gt;0),".",""),IF(P36="喪",$A1035,""),IF(AND(LEN(P36)&gt;=2,ISNUMBER(SEARCH("喪",P36))),$A1035&amp;"("&amp;SUBSTITUTE(P36,"喪","")&amp;"時"&amp;")",""))</f>
        <v/>
      </c>
      <c r="Q1035" s="65" t="str">
        <f ca="1">CONCATENATE(IF(AND(LEN(Q1034)&gt;=1,Q1034&lt;&gt;".",COUNTIF(Q36:Q$73,"*喪*")&gt;0),".",""),IF(Q36="喪",$A1035,""),IF(AND(LEN(Q36)&gt;=2,ISNUMBER(SEARCH("喪",Q36))),$A1035&amp;"("&amp;SUBSTITUTE(Q36,"喪","")&amp;"時"&amp;")",""))</f>
        <v/>
      </c>
      <c r="R1035" s="65" t="str">
        <f ca="1">CONCATENATE(IF(AND(LEN(R1034)&gt;=1,R1034&lt;&gt;".",COUNTIF(R36:R$73,"*喪*")&gt;0),".",""),IF(R36="喪",$A1035,""),IF(AND(LEN(R36)&gt;=2,ISNUMBER(SEARCH("喪",R36))),$A1035&amp;"("&amp;SUBSTITUTE(R36,"喪","")&amp;"時"&amp;")",""))</f>
        <v/>
      </c>
      <c r="S1035" s="65" t="str">
        <f ca="1">CONCATENATE(IF(AND(LEN(S1034)&gt;=1,S1034&lt;&gt;".",COUNTIF(S36:S$73,"*喪*")&gt;0),".",""),IF(S36="喪",$A1035,""),IF(AND(LEN(S36)&gt;=2,ISNUMBER(SEARCH("喪",S36))),$A1035&amp;"("&amp;SUBSTITUTE(S36,"喪","")&amp;"時"&amp;")",""))</f>
        <v/>
      </c>
      <c r="T1035" s="65" t="str">
        <f ca="1">CONCATENATE(IF(AND(LEN(T1034)&gt;=1,T1034&lt;&gt;".",COUNTIF(T36:T$73,"*喪*")&gt;0),".",""),IF(T36="喪",$A1035,""),IF(AND(LEN(T36)&gt;=2,ISNUMBER(SEARCH("喪",T36))),$A1035&amp;"("&amp;SUBSTITUTE(T36,"喪","")&amp;"時"&amp;")",""))</f>
        <v/>
      </c>
      <c r="U1035" s="65" t="str">
        <f ca="1">CONCATENATE(IF(AND(LEN(U1034)&gt;=1,U1034&lt;&gt;".",COUNTIF(U36:U$73,"*喪*")&gt;0),".",""),IF(U36="喪",$A1035,""),IF(AND(LEN(U36)&gt;=2,ISNUMBER(SEARCH("喪",U36))),$A1035&amp;"("&amp;SUBSTITUTE(U36,"喪","")&amp;"時"&amp;")",""))</f>
        <v/>
      </c>
      <c r="V1035" s="65" t="str">
        <f ca="1">CONCATENATE(IF(AND(LEN(V1034)&gt;=1,V1034&lt;&gt;".",COUNTIF(V36:V$73,"*喪*")&gt;0),".",""),IF(V36="喪",$A1035,""),IF(AND(LEN(V36)&gt;=2,ISNUMBER(SEARCH("喪",V36))),$A1035&amp;"("&amp;SUBSTITUTE(V36,"喪","")&amp;"時"&amp;")",""))</f>
        <v/>
      </c>
      <c r="W1035" s="65" t="str">
        <f ca="1">CONCATENATE(IF(AND(LEN(W1034)&gt;=1,W1034&lt;&gt;".",COUNTIF(W36:W$73,"*喪*")&gt;0),".",""),IF(W36="喪",$A1035,""),IF(AND(LEN(W36)&gt;=2,ISNUMBER(SEARCH("喪",W36))),$A1035&amp;"("&amp;SUBSTITUTE(W36,"喪","")&amp;"時"&amp;")",""))</f>
        <v/>
      </c>
      <c r="X1035" s="65" t="str">
        <f ca="1">CONCATENATE(IF(AND(LEN(X1034)&gt;=1,X1034&lt;&gt;".",COUNTIF(X36:X$73,"*喪*")&gt;0),".",""),IF(X36="喪",$A1035,""),IF(AND(LEN(X36)&gt;=2,ISNUMBER(SEARCH("喪",X36))),$A1035&amp;"("&amp;SUBSTITUTE(X36,"喪","")&amp;"時"&amp;")",""))</f>
        <v/>
      </c>
      <c r="Y1035" s="65" t="str">
        <f ca="1">CONCATENATE(IF(AND(LEN(Y1034)&gt;=1,Y1034&lt;&gt;".",COUNTIF(Y36:Y$73,"*喪*")&gt;0),".",""),IF(Y36="喪",$A1035,""),IF(AND(LEN(Y36)&gt;=2,ISNUMBER(SEARCH("喪",Y36))),$A1035&amp;"("&amp;SUBSTITUTE(Y36,"喪","")&amp;"時"&amp;")",""))</f>
        <v/>
      </c>
      <c r="Z1035" s="65" t="str">
        <f ca="1">CONCATENATE(IF(AND(LEN(Z1034)&gt;=1,Z1034&lt;&gt;".",COUNTIF(Z36:Z$73,"*喪*")&gt;0),".",""),IF(Z36="喪",$A1035,""),IF(AND(LEN(Z36)&gt;=2,ISNUMBER(SEARCH("喪",Z36))),$A1035&amp;"("&amp;SUBSTITUTE(Z36,"喪","")&amp;"時"&amp;")",""))</f>
        <v/>
      </c>
      <c r="AA1035" s="65" t="str">
        <f ca="1">CONCATENATE(IF(AND(LEN(AA1034)&gt;=1,AA1034&lt;&gt;".",COUNTIF(AA36:AA$73,"*喪*")&gt;0),".",""),IF(AA36="喪",$A1035,""),IF(AND(LEN(AA36)&gt;=2,ISNUMBER(SEARCH("喪",AA36))),$A1035&amp;"("&amp;SUBSTITUTE(AA36,"喪","")&amp;"時"&amp;")",""))</f>
        <v/>
      </c>
      <c r="AB1035" s="65" t="str">
        <f ca="1">CONCATENATE(IF(AND(LEN(AB1034)&gt;=1,AB1034&lt;&gt;".",COUNTIF(AB36:AB$73,"*喪*")&gt;0),".",""),IF(AB36="喪",$A1035,""),IF(AND(LEN(AB36)&gt;=2,ISNUMBER(SEARCH("喪",AB36))),$A1035&amp;"("&amp;SUBSTITUTE(AB36,"喪","")&amp;"時"&amp;")",""))</f>
        <v/>
      </c>
      <c r="AC1035" s="65" t="str">
        <f ca="1">CONCATENATE(IF(AND(LEN(AC1034)&gt;=1,AC1034&lt;&gt;".",COUNTIF(AC36:AC$73,"*喪*")&gt;0),".",""),IF(AC36="喪",$A1035,""),IF(AND(LEN(AC36)&gt;=2,ISNUMBER(SEARCH("喪",AC36))),$A1035&amp;"("&amp;SUBSTITUTE(AC36,"喪","")&amp;"時"&amp;")",""))</f>
        <v/>
      </c>
      <c r="AD1035" s="65" t="str">
        <f ca="1">CONCATENATE(IF(AND(LEN(AD1034)&gt;=1,AD1034&lt;&gt;".",COUNTIF(AD36:AD$73,"*喪*")&gt;0),".",""),IF(AD36="喪",$A1035,""),IF(AND(LEN(AD36)&gt;=2,ISNUMBER(SEARCH("喪",AD36))),$A1035&amp;"("&amp;SUBSTITUTE(AD36,"喪","")&amp;"時"&amp;")",""))</f>
        <v/>
      </c>
      <c r="AE1035" s="65" t="str">
        <f ca="1">CONCATENATE(IF(AND(LEN(AE1034)&gt;=1,AE1034&lt;&gt;".",COUNTIF(AE36:AE$73,"*喪*")&gt;0),".",""),IF(AE36="喪",$A1035,""),IF(AND(LEN(AE36)&gt;=2,ISNUMBER(SEARCH("喪",AE36))),$A1035&amp;"("&amp;SUBSTITUTE(AE36,"喪","")&amp;"時"&amp;")",""))</f>
        <v/>
      </c>
      <c r="AF1035" s="65" t="str">
        <f ca="1">CONCATENATE(IF(AND(LEN(AF1034)&gt;=1,AF1034&lt;&gt;".",COUNTIF(AF36:AF$73,"*喪*")&gt;0),".",""),IF(AF36="喪",$A1035,""),IF(AND(LEN(AF36)&gt;=2,ISNUMBER(SEARCH("喪",AF36))),$A1035&amp;"("&amp;SUBSTITUTE(AF36,"喪","")&amp;"時"&amp;")",""))</f>
        <v/>
      </c>
      <c r="AG1035" s="65" t="str">
        <f ca="1">CONCATENATE(IF(AND(LEN(AG1034)&gt;=1,AG1034&lt;&gt;".",COUNTIF(AG36:AG$73,"*喪*")&gt;0),".",""),IF(AG36="喪",$A1035,""),IF(AND(LEN(AG36)&gt;=2,ISNUMBER(SEARCH("喪",AG36))),$A1035&amp;"("&amp;SUBSTITUTE(AG36,"喪","")&amp;"時"&amp;")",""))</f>
        <v/>
      </c>
      <c r="AH1035" s="65"/>
      <c r="AI1035" s="65"/>
      <c r="AJ1035" s="65"/>
    </row>
    <row r="1036" spans="1:36">
      <c r="A1036" s="65">
        <f t="shared" si="81"/>
        <v>36</v>
      </c>
      <c r="B1036" s="65" t="str">
        <f t="shared" si="81"/>
        <v>林廷翰</v>
      </c>
      <c r="C1036" s="65" t="str">
        <f ca="1">CONCATENATE(IF(AND(LEN(C1035)&gt;=1,C1035&lt;&gt;".",COUNTIF(C37:C$73,"*喪*")&gt;0),".",""),IF(C37="喪",$A1036,""),IF(AND(LEN(C37)&gt;=2,ISNUMBER(SEARCH("喪",C37))),$A1036&amp;"("&amp;SUBSTITUTE(C37,"喪","")&amp;"時"&amp;")",""))</f>
        <v/>
      </c>
      <c r="D1036" s="65" t="str">
        <f ca="1">CONCATENATE(IF(AND(LEN(D1035)&gt;=1,D1035&lt;&gt;".",COUNTIF(D37:D$73,"*喪*")&gt;0),".",""),IF(D37="喪",$A1036,""),IF(AND(LEN(D37)&gt;=2,ISNUMBER(SEARCH("喪",D37))),$A1036&amp;"("&amp;SUBSTITUTE(D37,"喪","")&amp;"時"&amp;")",""))</f>
        <v/>
      </c>
      <c r="E1036" s="65" t="str">
        <f ca="1">CONCATENATE(IF(AND(LEN(E1035)&gt;=1,E1035&lt;&gt;".",COUNTIF(E37:E$73,"*喪*")&gt;0),".",""),IF(E37="喪",$A1036,""),IF(AND(LEN(E37)&gt;=2,ISNUMBER(SEARCH("喪",E37))),$A1036&amp;"("&amp;SUBSTITUTE(E37,"喪","")&amp;"時"&amp;")",""))</f>
        <v/>
      </c>
      <c r="F1036" s="65" t="str">
        <f ca="1">CONCATENATE(IF(AND(LEN(F1035)&gt;=1,F1035&lt;&gt;".",COUNTIF(F37:F$73,"*喪*")&gt;0),".",""),IF(F37="喪",$A1036,""),IF(AND(LEN(F37)&gt;=2,ISNUMBER(SEARCH("喪",F37))),$A1036&amp;"("&amp;SUBSTITUTE(F37,"喪","")&amp;"時"&amp;")",""))</f>
        <v/>
      </c>
      <c r="G1036" s="65" t="str">
        <f ca="1">CONCATENATE(IF(AND(LEN(G1035)&gt;=1,G1035&lt;&gt;".",COUNTIF(G37:G$73,"*喪*")&gt;0),".",""),IF(G37="喪",$A1036,""),IF(AND(LEN(G37)&gt;=2,ISNUMBER(SEARCH("喪",G37))),$A1036&amp;"("&amp;SUBSTITUTE(G37,"喪","")&amp;"時"&amp;")",""))</f>
        <v/>
      </c>
      <c r="H1036" s="65" t="str">
        <f ca="1">CONCATENATE(IF(AND(LEN(H1035)&gt;=1,H1035&lt;&gt;".",COUNTIF(H37:H$73,"*喪*")&gt;0),".",""),IF(H37="喪",$A1036,""),IF(AND(LEN(H37)&gt;=2,ISNUMBER(SEARCH("喪",H37))),$A1036&amp;"("&amp;SUBSTITUTE(H37,"喪","")&amp;"時"&amp;")",""))</f>
        <v/>
      </c>
      <c r="I1036" s="65" t="str">
        <f ca="1">CONCATENATE(IF(AND(LEN(I1035)&gt;=1,I1035&lt;&gt;".",COUNTIF(I37:I$73,"*喪*")&gt;0),".",""),IF(I37="喪",$A1036,""),IF(AND(LEN(I37)&gt;=2,ISNUMBER(SEARCH("喪",I37))),$A1036&amp;"("&amp;SUBSTITUTE(I37,"喪","")&amp;"時"&amp;")",""))</f>
        <v/>
      </c>
      <c r="J1036" s="65" t="str">
        <f ca="1">CONCATENATE(IF(AND(LEN(J1035)&gt;=1,J1035&lt;&gt;".",COUNTIF(J37:J$73,"*喪*")&gt;0),".",""),IF(J37="喪",$A1036,""),IF(AND(LEN(J37)&gt;=2,ISNUMBER(SEARCH("喪",J37))),$A1036&amp;"("&amp;SUBSTITUTE(J37,"喪","")&amp;"時"&amp;")",""))</f>
        <v/>
      </c>
      <c r="K1036" s="65" t="str">
        <f ca="1">CONCATENATE(IF(AND(LEN(K1035)&gt;=1,K1035&lt;&gt;".",COUNTIF(K37:K$73,"*喪*")&gt;0),".",""),IF(K37="喪",$A1036,""),IF(AND(LEN(K37)&gt;=2,ISNUMBER(SEARCH("喪",K37))),$A1036&amp;"("&amp;SUBSTITUTE(K37,"喪","")&amp;"時"&amp;")",""))</f>
        <v/>
      </c>
      <c r="L1036" s="65" t="str">
        <f ca="1">CONCATENATE(IF(AND(LEN(L1035)&gt;=1,L1035&lt;&gt;".",COUNTIF(L37:L$73,"*喪*")&gt;0),".",""),IF(L37="喪",$A1036,""),IF(AND(LEN(L37)&gt;=2,ISNUMBER(SEARCH("喪",L37))),$A1036&amp;"("&amp;SUBSTITUTE(L37,"喪","")&amp;"時"&amp;")",""))</f>
        <v/>
      </c>
      <c r="M1036" s="65" t="str">
        <f ca="1">CONCATENATE(IF(AND(LEN(M1035)&gt;=1,M1035&lt;&gt;".",COUNTIF(M37:M$73,"*喪*")&gt;0),".",""),IF(M37="喪",$A1036,""),IF(AND(LEN(M37)&gt;=2,ISNUMBER(SEARCH("喪",M37))),$A1036&amp;"("&amp;SUBSTITUTE(M37,"喪","")&amp;"時"&amp;")",""))</f>
        <v/>
      </c>
      <c r="N1036" s="65" t="str">
        <f ca="1">CONCATENATE(IF(AND(LEN(N1035)&gt;=1,N1035&lt;&gt;".",COUNTIF(N37:N$73,"*喪*")&gt;0),".",""),IF(N37="喪",$A1036,""),IF(AND(LEN(N37)&gt;=2,ISNUMBER(SEARCH("喪",N37))),$A1036&amp;"("&amp;SUBSTITUTE(N37,"喪","")&amp;"時"&amp;")",""))</f>
        <v/>
      </c>
      <c r="O1036" s="65" t="str">
        <f ca="1">CONCATENATE(IF(AND(LEN(O1035)&gt;=1,O1035&lt;&gt;".",COUNTIF(O37:O$73,"*喪*")&gt;0),".",""),IF(O37="喪",$A1036,""),IF(AND(LEN(O37)&gt;=2,ISNUMBER(SEARCH("喪",O37))),$A1036&amp;"("&amp;SUBSTITUTE(O37,"喪","")&amp;"時"&amp;")",""))</f>
        <v/>
      </c>
      <c r="P1036" s="65" t="str">
        <f ca="1">CONCATENATE(IF(AND(LEN(P1035)&gt;=1,P1035&lt;&gt;".",COUNTIF(P37:P$73,"*喪*")&gt;0),".",""),IF(P37="喪",$A1036,""),IF(AND(LEN(P37)&gt;=2,ISNUMBER(SEARCH("喪",P37))),$A1036&amp;"("&amp;SUBSTITUTE(P37,"喪","")&amp;"時"&amp;")",""))</f>
        <v/>
      </c>
      <c r="Q1036" s="65" t="str">
        <f ca="1">CONCATENATE(IF(AND(LEN(Q1035)&gt;=1,Q1035&lt;&gt;".",COUNTIF(Q37:Q$73,"*喪*")&gt;0),".",""),IF(Q37="喪",$A1036,""),IF(AND(LEN(Q37)&gt;=2,ISNUMBER(SEARCH("喪",Q37))),$A1036&amp;"("&amp;SUBSTITUTE(Q37,"喪","")&amp;"時"&amp;")",""))</f>
        <v/>
      </c>
      <c r="R1036" s="65" t="str">
        <f ca="1">CONCATENATE(IF(AND(LEN(R1035)&gt;=1,R1035&lt;&gt;".",COUNTIF(R37:R$73,"*喪*")&gt;0),".",""),IF(R37="喪",$A1036,""),IF(AND(LEN(R37)&gt;=2,ISNUMBER(SEARCH("喪",R37))),$A1036&amp;"("&amp;SUBSTITUTE(R37,"喪","")&amp;"時"&amp;")",""))</f>
        <v/>
      </c>
      <c r="S1036" s="65" t="str">
        <f ca="1">CONCATENATE(IF(AND(LEN(S1035)&gt;=1,S1035&lt;&gt;".",COUNTIF(S37:S$73,"*喪*")&gt;0),".",""),IF(S37="喪",$A1036,""),IF(AND(LEN(S37)&gt;=2,ISNUMBER(SEARCH("喪",S37))),$A1036&amp;"("&amp;SUBSTITUTE(S37,"喪","")&amp;"時"&amp;")",""))</f>
        <v/>
      </c>
      <c r="T1036" s="65" t="str">
        <f ca="1">CONCATENATE(IF(AND(LEN(T1035)&gt;=1,T1035&lt;&gt;".",COUNTIF(T37:T$73,"*喪*")&gt;0),".",""),IF(T37="喪",$A1036,""),IF(AND(LEN(T37)&gt;=2,ISNUMBER(SEARCH("喪",T37))),$A1036&amp;"("&amp;SUBSTITUTE(T37,"喪","")&amp;"時"&amp;")",""))</f>
        <v/>
      </c>
      <c r="U1036" s="65" t="str">
        <f ca="1">CONCATENATE(IF(AND(LEN(U1035)&gt;=1,U1035&lt;&gt;".",COUNTIF(U37:U$73,"*喪*")&gt;0),".",""),IF(U37="喪",$A1036,""),IF(AND(LEN(U37)&gt;=2,ISNUMBER(SEARCH("喪",U37))),$A1036&amp;"("&amp;SUBSTITUTE(U37,"喪","")&amp;"時"&amp;")",""))</f>
        <v/>
      </c>
      <c r="V1036" s="65" t="str">
        <f ca="1">CONCATENATE(IF(AND(LEN(V1035)&gt;=1,V1035&lt;&gt;".",COUNTIF(V37:V$73,"*喪*")&gt;0),".",""),IF(V37="喪",$A1036,""),IF(AND(LEN(V37)&gt;=2,ISNUMBER(SEARCH("喪",V37))),$A1036&amp;"("&amp;SUBSTITUTE(V37,"喪","")&amp;"時"&amp;")",""))</f>
        <v/>
      </c>
      <c r="W1036" s="65" t="str">
        <f ca="1">CONCATENATE(IF(AND(LEN(W1035)&gt;=1,W1035&lt;&gt;".",COUNTIF(W37:W$73,"*喪*")&gt;0),".",""),IF(W37="喪",$A1036,""),IF(AND(LEN(W37)&gt;=2,ISNUMBER(SEARCH("喪",W37))),$A1036&amp;"("&amp;SUBSTITUTE(W37,"喪","")&amp;"時"&amp;")",""))</f>
        <v/>
      </c>
      <c r="X1036" s="65" t="str">
        <f ca="1">CONCATENATE(IF(AND(LEN(X1035)&gt;=1,X1035&lt;&gt;".",COUNTIF(X37:X$73,"*喪*")&gt;0),".",""),IF(X37="喪",$A1036,""),IF(AND(LEN(X37)&gt;=2,ISNUMBER(SEARCH("喪",X37))),$A1036&amp;"("&amp;SUBSTITUTE(X37,"喪","")&amp;"時"&amp;")",""))</f>
        <v/>
      </c>
      <c r="Y1036" s="65" t="str">
        <f ca="1">CONCATENATE(IF(AND(LEN(Y1035)&gt;=1,Y1035&lt;&gt;".",COUNTIF(Y37:Y$73,"*喪*")&gt;0),".",""),IF(Y37="喪",$A1036,""),IF(AND(LEN(Y37)&gt;=2,ISNUMBER(SEARCH("喪",Y37))),$A1036&amp;"("&amp;SUBSTITUTE(Y37,"喪","")&amp;"時"&amp;")",""))</f>
        <v/>
      </c>
      <c r="Z1036" s="65" t="str">
        <f ca="1">CONCATENATE(IF(AND(LEN(Z1035)&gt;=1,Z1035&lt;&gt;".",COUNTIF(Z37:Z$73,"*喪*")&gt;0),".",""),IF(Z37="喪",$A1036,""),IF(AND(LEN(Z37)&gt;=2,ISNUMBER(SEARCH("喪",Z37))),$A1036&amp;"("&amp;SUBSTITUTE(Z37,"喪","")&amp;"時"&amp;")",""))</f>
        <v/>
      </c>
      <c r="AA1036" s="65" t="str">
        <f ca="1">CONCATENATE(IF(AND(LEN(AA1035)&gt;=1,AA1035&lt;&gt;".",COUNTIF(AA37:AA$73,"*喪*")&gt;0),".",""),IF(AA37="喪",$A1036,""),IF(AND(LEN(AA37)&gt;=2,ISNUMBER(SEARCH("喪",AA37))),$A1036&amp;"("&amp;SUBSTITUTE(AA37,"喪","")&amp;"時"&amp;")",""))</f>
        <v/>
      </c>
      <c r="AB1036" s="65" t="str">
        <f ca="1">CONCATENATE(IF(AND(LEN(AB1035)&gt;=1,AB1035&lt;&gt;".",COUNTIF(AB37:AB$73,"*喪*")&gt;0),".",""),IF(AB37="喪",$A1036,""),IF(AND(LEN(AB37)&gt;=2,ISNUMBER(SEARCH("喪",AB37))),$A1036&amp;"("&amp;SUBSTITUTE(AB37,"喪","")&amp;"時"&amp;")",""))</f>
        <v/>
      </c>
      <c r="AC1036" s="65" t="str">
        <f ca="1">CONCATENATE(IF(AND(LEN(AC1035)&gt;=1,AC1035&lt;&gt;".",COUNTIF(AC37:AC$73,"*喪*")&gt;0),".",""),IF(AC37="喪",$A1036,""),IF(AND(LEN(AC37)&gt;=2,ISNUMBER(SEARCH("喪",AC37))),$A1036&amp;"("&amp;SUBSTITUTE(AC37,"喪","")&amp;"時"&amp;")",""))</f>
        <v/>
      </c>
      <c r="AD1036" s="65" t="str">
        <f ca="1">CONCATENATE(IF(AND(LEN(AD1035)&gt;=1,AD1035&lt;&gt;".",COUNTIF(AD37:AD$73,"*喪*")&gt;0),".",""),IF(AD37="喪",$A1036,""),IF(AND(LEN(AD37)&gt;=2,ISNUMBER(SEARCH("喪",AD37))),$A1036&amp;"("&amp;SUBSTITUTE(AD37,"喪","")&amp;"時"&amp;")",""))</f>
        <v/>
      </c>
      <c r="AE1036" s="65" t="str">
        <f ca="1">CONCATENATE(IF(AND(LEN(AE1035)&gt;=1,AE1035&lt;&gt;".",COUNTIF(AE37:AE$73,"*喪*")&gt;0),".",""),IF(AE37="喪",$A1036,""),IF(AND(LEN(AE37)&gt;=2,ISNUMBER(SEARCH("喪",AE37))),$A1036&amp;"("&amp;SUBSTITUTE(AE37,"喪","")&amp;"時"&amp;")",""))</f>
        <v/>
      </c>
      <c r="AF1036" s="65" t="str">
        <f ca="1">CONCATENATE(IF(AND(LEN(AF1035)&gt;=1,AF1035&lt;&gt;".",COUNTIF(AF37:AF$73,"*喪*")&gt;0),".",""),IF(AF37="喪",$A1036,""),IF(AND(LEN(AF37)&gt;=2,ISNUMBER(SEARCH("喪",AF37))),$A1036&amp;"("&amp;SUBSTITUTE(AF37,"喪","")&amp;"時"&amp;")",""))</f>
        <v/>
      </c>
      <c r="AG1036" s="65" t="str">
        <f ca="1">CONCATENATE(IF(AND(LEN(AG1035)&gt;=1,AG1035&lt;&gt;".",COUNTIF(AG37:AG$73,"*喪*")&gt;0),".",""),IF(AG37="喪",$A1036,""),IF(AND(LEN(AG37)&gt;=2,ISNUMBER(SEARCH("喪",AG37))),$A1036&amp;"("&amp;SUBSTITUTE(AG37,"喪","")&amp;"時"&amp;")",""))</f>
        <v/>
      </c>
      <c r="AH1036" s="65"/>
      <c r="AI1036" s="65"/>
      <c r="AJ1036" s="65"/>
    </row>
    <row r="1037" spans="1:36">
      <c r="A1037" s="65">
        <f t="shared" si="81"/>
        <v>37</v>
      </c>
      <c r="B1037" s="65" t="str">
        <f t="shared" si="81"/>
        <v>李冠億</v>
      </c>
      <c r="C1037" s="65" t="str">
        <f ca="1">CONCATENATE(IF(AND(LEN(C1036)&gt;=1,C1036&lt;&gt;".",COUNTIF(C38:C$73,"*喪*")&gt;0),".",""),IF(C38="喪",$A1037,""),IF(AND(LEN(C38)&gt;=2,ISNUMBER(SEARCH("喪",C38))),$A1037&amp;"("&amp;SUBSTITUTE(C38,"喪","")&amp;"時"&amp;")",""))</f>
        <v/>
      </c>
      <c r="D1037" s="65" t="str">
        <f ca="1">CONCATENATE(IF(AND(LEN(D1036)&gt;=1,D1036&lt;&gt;".",COUNTIF(D38:D$73,"*喪*")&gt;0),".",""),IF(D38="喪",$A1037,""),IF(AND(LEN(D38)&gt;=2,ISNUMBER(SEARCH("喪",D38))),$A1037&amp;"("&amp;SUBSTITUTE(D38,"喪","")&amp;"時"&amp;")",""))</f>
        <v/>
      </c>
      <c r="E1037" s="65" t="str">
        <f ca="1">CONCATENATE(IF(AND(LEN(E1036)&gt;=1,E1036&lt;&gt;".",COUNTIF(E38:E$73,"*喪*")&gt;0),".",""),IF(E38="喪",$A1037,""),IF(AND(LEN(E38)&gt;=2,ISNUMBER(SEARCH("喪",E38))),$A1037&amp;"("&amp;SUBSTITUTE(E38,"喪","")&amp;"時"&amp;")",""))</f>
        <v/>
      </c>
      <c r="F1037" s="65" t="str">
        <f ca="1">CONCATENATE(IF(AND(LEN(F1036)&gt;=1,F1036&lt;&gt;".",COUNTIF(F38:F$73,"*喪*")&gt;0),".",""),IF(F38="喪",$A1037,""),IF(AND(LEN(F38)&gt;=2,ISNUMBER(SEARCH("喪",F38))),$A1037&amp;"("&amp;SUBSTITUTE(F38,"喪","")&amp;"時"&amp;")",""))</f>
        <v/>
      </c>
      <c r="G1037" s="65" t="str">
        <f ca="1">CONCATENATE(IF(AND(LEN(G1036)&gt;=1,G1036&lt;&gt;".",COUNTIF(G38:G$73,"*喪*")&gt;0),".",""),IF(G38="喪",$A1037,""),IF(AND(LEN(G38)&gt;=2,ISNUMBER(SEARCH("喪",G38))),$A1037&amp;"("&amp;SUBSTITUTE(G38,"喪","")&amp;"時"&amp;")",""))</f>
        <v/>
      </c>
      <c r="H1037" s="65" t="str">
        <f ca="1">CONCATENATE(IF(AND(LEN(H1036)&gt;=1,H1036&lt;&gt;".",COUNTIF(H38:H$73,"*喪*")&gt;0),".",""),IF(H38="喪",$A1037,""),IF(AND(LEN(H38)&gt;=2,ISNUMBER(SEARCH("喪",H38))),$A1037&amp;"("&amp;SUBSTITUTE(H38,"喪","")&amp;"時"&amp;")",""))</f>
        <v/>
      </c>
      <c r="I1037" s="65" t="str">
        <f ca="1">CONCATENATE(IF(AND(LEN(I1036)&gt;=1,I1036&lt;&gt;".",COUNTIF(I38:I$73,"*喪*")&gt;0),".",""),IF(I38="喪",$A1037,""),IF(AND(LEN(I38)&gt;=2,ISNUMBER(SEARCH("喪",I38))),$A1037&amp;"("&amp;SUBSTITUTE(I38,"喪","")&amp;"時"&amp;")",""))</f>
        <v/>
      </c>
      <c r="J1037" s="65" t="str">
        <f ca="1">CONCATENATE(IF(AND(LEN(J1036)&gt;=1,J1036&lt;&gt;".",COUNTIF(J38:J$73,"*喪*")&gt;0),".",""),IF(J38="喪",$A1037,""),IF(AND(LEN(J38)&gt;=2,ISNUMBER(SEARCH("喪",J38))),$A1037&amp;"("&amp;SUBSTITUTE(J38,"喪","")&amp;"時"&amp;")",""))</f>
        <v/>
      </c>
      <c r="K1037" s="65" t="str">
        <f ca="1">CONCATENATE(IF(AND(LEN(K1036)&gt;=1,K1036&lt;&gt;".",COUNTIF(K38:K$73,"*喪*")&gt;0),".",""),IF(K38="喪",$A1037,""),IF(AND(LEN(K38)&gt;=2,ISNUMBER(SEARCH("喪",K38))),$A1037&amp;"("&amp;SUBSTITUTE(K38,"喪","")&amp;"時"&amp;")",""))</f>
        <v/>
      </c>
      <c r="L1037" s="65" t="str">
        <f ca="1">CONCATENATE(IF(AND(LEN(L1036)&gt;=1,L1036&lt;&gt;".",COUNTIF(L38:L$73,"*喪*")&gt;0),".",""),IF(L38="喪",$A1037,""),IF(AND(LEN(L38)&gt;=2,ISNUMBER(SEARCH("喪",L38))),$A1037&amp;"("&amp;SUBSTITUTE(L38,"喪","")&amp;"時"&amp;")",""))</f>
        <v/>
      </c>
      <c r="M1037" s="65" t="str">
        <f ca="1">CONCATENATE(IF(AND(LEN(M1036)&gt;=1,M1036&lt;&gt;".",COUNTIF(M38:M$73,"*喪*")&gt;0),".",""),IF(M38="喪",$A1037,""),IF(AND(LEN(M38)&gt;=2,ISNUMBER(SEARCH("喪",M38))),$A1037&amp;"("&amp;SUBSTITUTE(M38,"喪","")&amp;"時"&amp;")",""))</f>
        <v/>
      </c>
      <c r="N1037" s="65" t="str">
        <f ca="1">CONCATENATE(IF(AND(LEN(N1036)&gt;=1,N1036&lt;&gt;".",COUNTIF(N38:N$73,"*喪*")&gt;0),".",""),IF(N38="喪",$A1037,""),IF(AND(LEN(N38)&gt;=2,ISNUMBER(SEARCH("喪",N38))),$A1037&amp;"("&amp;SUBSTITUTE(N38,"喪","")&amp;"時"&amp;")",""))</f>
        <v/>
      </c>
      <c r="O1037" s="65" t="str">
        <f ca="1">CONCATENATE(IF(AND(LEN(O1036)&gt;=1,O1036&lt;&gt;".",COUNTIF(O38:O$73,"*喪*")&gt;0),".",""),IF(O38="喪",$A1037,""),IF(AND(LEN(O38)&gt;=2,ISNUMBER(SEARCH("喪",O38))),$A1037&amp;"("&amp;SUBSTITUTE(O38,"喪","")&amp;"時"&amp;")",""))</f>
        <v/>
      </c>
      <c r="P1037" s="65" t="str">
        <f ca="1">CONCATENATE(IF(AND(LEN(P1036)&gt;=1,P1036&lt;&gt;".",COUNTIF(P38:P$73,"*喪*")&gt;0),".",""),IF(P38="喪",$A1037,""),IF(AND(LEN(P38)&gt;=2,ISNUMBER(SEARCH("喪",P38))),$A1037&amp;"("&amp;SUBSTITUTE(P38,"喪","")&amp;"時"&amp;")",""))</f>
        <v/>
      </c>
      <c r="Q1037" s="65" t="str">
        <f ca="1">CONCATENATE(IF(AND(LEN(Q1036)&gt;=1,Q1036&lt;&gt;".",COUNTIF(Q38:Q$73,"*喪*")&gt;0),".",""),IF(Q38="喪",$A1037,""),IF(AND(LEN(Q38)&gt;=2,ISNUMBER(SEARCH("喪",Q38))),$A1037&amp;"("&amp;SUBSTITUTE(Q38,"喪","")&amp;"時"&amp;")",""))</f>
        <v/>
      </c>
      <c r="R1037" s="65" t="str">
        <f ca="1">CONCATENATE(IF(AND(LEN(R1036)&gt;=1,R1036&lt;&gt;".",COUNTIF(R38:R$73,"*喪*")&gt;0),".",""),IF(R38="喪",$A1037,""),IF(AND(LEN(R38)&gt;=2,ISNUMBER(SEARCH("喪",R38))),$A1037&amp;"("&amp;SUBSTITUTE(R38,"喪","")&amp;"時"&amp;")",""))</f>
        <v/>
      </c>
      <c r="S1037" s="65" t="str">
        <f ca="1">CONCATENATE(IF(AND(LEN(S1036)&gt;=1,S1036&lt;&gt;".",COUNTIF(S38:S$73,"*喪*")&gt;0),".",""),IF(S38="喪",$A1037,""),IF(AND(LEN(S38)&gt;=2,ISNUMBER(SEARCH("喪",S38))),$A1037&amp;"("&amp;SUBSTITUTE(S38,"喪","")&amp;"時"&amp;")",""))</f>
        <v/>
      </c>
      <c r="T1037" s="65" t="str">
        <f ca="1">CONCATENATE(IF(AND(LEN(T1036)&gt;=1,T1036&lt;&gt;".",COUNTIF(T38:T$73,"*喪*")&gt;0),".",""),IF(T38="喪",$A1037,""),IF(AND(LEN(T38)&gt;=2,ISNUMBER(SEARCH("喪",T38))),$A1037&amp;"("&amp;SUBSTITUTE(T38,"喪","")&amp;"時"&amp;")",""))</f>
        <v/>
      </c>
      <c r="U1037" s="65" t="str">
        <f ca="1">CONCATENATE(IF(AND(LEN(U1036)&gt;=1,U1036&lt;&gt;".",COUNTIF(U38:U$73,"*喪*")&gt;0),".",""),IF(U38="喪",$A1037,""),IF(AND(LEN(U38)&gt;=2,ISNUMBER(SEARCH("喪",U38))),$A1037&amp;"("&amp;SUBSTITUTE(U38,"喪","")&amp;"時"&amp;")",""))</f>
        <v/>
      </c>
      <c r="V1037" s="65" t="str">
        <f ca="1">CONCATENATE(IF(AND(LEN(V1036)&gt;=1,V1036&lt;&gt;".",COUNTIF(V38:V$73,"*喪*")&gt;0),".",""),IF(V38="喪",$A1037,""),IF(AND(LEN(V38)&gt;=2,ISNUMBER(SEARCH("喪",V38))),$A1037&amp;"("&amp;SUBSTITUTE(V38,"喪","")&amp;"時"&amp;")",""))</f>
        <v/>
      </c>
      <c r="W1037" s="65" t="str">
        <f ca="1">CONCATENATE(IF(AND(LEN(W1036)&gt;=1,W1036&lt;&gt;".",COUNTIF(W38:W$73,"*喪*")&gt;0),".",""),IF(W38="喪",$A1037,""),IF(AND(LEN(W38)&gt;=2,ISNUMBER(SEARCH("喪",W38))),$A1037&amp;"("&amp;SUBSTITUTE(W38,"喪","")&amp;"時"&amp;")",""))</f>
        <v/>
      </c>
      <c r="X1037" s="65" t="str">
        <f ca="1">CONCATENATE(IF(AND(LEN(X1036)&gt;=1,X1036&lt;&gt;".",COUNTIF(X38:X$73,"*喪*")&gt;0),".",""),IF(X38="喪",$A1037,""),IF(AND(LEN(X38)&gt;=2,ISNUMBER(SEARCH("喪",X38))),$A1037&amp;"("&amp;SUBSTITUTE(X38,"喪","")&amp;"時"&amp;")",""))</f>
        <v/>
      </c>
      <c r="Y1037" s="65" t="str">
        <f ca="1">CONCATENATE(IF(AND(LEN(Y1036)&gt;=1,Y1036&lt;&gt;".",COUNTIF(Y38:Y$73,"*喪*")&gt;0),".",""),IF(Y38="喪",$A1037,""),IF(AND(LEN(Y38)&gt;=2,ISNUMBER(SEARCH("喪",Y38))),$A1037&amp;"("&amp;SUBSTITUTE(Y38,"喪","")&amp;"時"&amp;")",""))</f>
        <v/>
      </c>
      <c r="Z1037" s="65" t="str">
        <f ca="1">CONCATENATE(IF(AND(LEN(Z1036)&gt;=1,Z1036&lt;&gt;".",COUNTIF(Z38:Z$73,"*喪*")&gt;0),".",""),IF(Z38="喪",$A1037,""),IF(AND(LEN(Z38)&gt;=2,ISNUMBER(SEARCH("喪",Z38))),$A1037&amp;"("&amp;SUBSTITUTE(Z38,"喪","")&amp;"時"&amp;")",""))</f>
        <v/>
      </c>
      <c r="AA1037" s="65" t="str">
        <f ca="1">CONCATENATE(IF(AND(LEN(AA1036)&gt;=1,AA1036&lt;&gt;".",COUNTIF(AA38:AA$73,"*喪*")&gt;0),".",""),IF(AA38="喪",$A1037,""),IF(AND(LEN(AA38)&gt;=2,ISNUMBER(SEARCH("喪",AA38))),$A1037&amp;"("&amp;SUBSTITUTE(AA38,"喪","")&amp;"時"&amp;")",""))</f>
        <v/>
      </c>
      <c r="AB1037" s="65" t="str">
        <f ca="1">CONCATENATE(IF(AND(LEN(AB1036)&gt;=1,AB1036&lt;&gt;".",COUNTIF(AB38:AB$73,"*喪*")&gt;0),".",""),IF(AB38="喪",$A1037,""),IF(AND(LEN(AB38)&gt;=2,ISNUMBER(SEARCH("喪",AB38))),$A1037&amp;"("&amp;SUBSTITUTE(AB38,"喪","")&amp;"時"&amp;")",""))</f>
        <v/>
      </c>
      <c r="AC1037" s="65" t="str">
        <f ca="1">CONCATENATE(IF(AND(LEN(AC1036)&gt;=1,AC1036&lt;&gt;".",COUNTIF(AC38:AC$73,"*喪*")&gt;0),".",""),IF(AC38="喪",$A1037,""),IF(AND(LEN(AC38)&gt;=2,ISNUMBER(SEARCH("喪",AC38))),$A1037&amp;"("&amp;SUBSTITUTE(AC38,"喪","")&amp;"時"&amp;")",""))</f>
        <v/>
      </c>
      <c r="AD1037" s="65" t="str">
        <f ca="1">CONCATENATE(IF(AND(LEN(AD1036)&gt;=1,AD1036&lt;&gt;".",COUNTIF(AD38:AD$73,"*喪*")&gt;0),".",""),IF(AD38="喪",$A1037,""),IF(AND(LEN(AD38)&gt;=2,ISNUMBER(SEARCH("喪",AD38))),$A1037&amp;"("&amp;SUBSTITUTE(AD38,"喪","")&amp;"時"&amp;")",""))</f>
        <v/>
      </c>
      <c r="AE1037" s="65" t="str">
        <f ca="1">CONCATENATE(IF(AND(LEN(AE1036)&gt;=1,AE1036&lt;&gt;".",COUNTIF(AE38:AE$73,"*喪*")&gt;0),".",""),IF(AE38="喪",$A1037,""),IF(AND(LEN(AE38)&gt;=2,ISNUMBER(SEARCH("喪",AE38))),$A1037&amp;"("&amp;SUBSTITUTE(AE38,"喪","")&amp;"時"&amp;")",""))</f>
        <v/>
      </c>
      <c r="AF1037" s="65" t="str">
        <f ca="1">CONCATENATE(IF(AND(LEN(AF1036)&gt;=1,AF1036&lt;&gt;".",COUNTIF(AF38:AF$73,"*喪*")&gt;0),".",""),IF(AF38="喪",$A1037,""),IF(AND(LEN(AF38)&gt;=2,ISNUMBER(SEARCH("喪",AF38))),$A1037&amp;"("&amp;SUBSTITUTE(AF38,"喪","")&amp;"時"&amp;")",""))</f>
        <v/>
      </c>
      <c r="AG1037" s="65" t="str">
        <f ca="1">CONCATENATE(IF(AND(LEN(AG1036)&gt;=1,AG1036&lt;&gt;".",COUNTIF(AG38:AG$73,"*喪*")&gt;0),".",""),IF(AG38="喪",$A1037,""),IF(AND(LEN(AG38)&gt;=2,ISNUMBER(SEARCH("喪",AG38))),$A1037&amp;"("&amp;SUBSTITUTE(AG38,"喪","")&amp;"時"&amp;")",""))</f>
        <v/>
      </c>
      <c r="AH1037" s="65"/>
      <c r="AI1037" s="65"/>
      <c r="AJ1037" s="65"/>
    </row>
    <row r="1038" spans="1:36">
      <c r="A1038" s="65">
        <f t="shared" si="81"/>
        <v>38</v>
      </c>
      <c r="B1038" s="65" t="str">
        <f t="shared" si="81"/>
        <v>佘尚恩</v>
      </c>
      <c r="C1038" s="65" t="str">
        <f ca="1">CONCATENATE(IF(AND(LEN(C1037)&gt;=1,C1037&lt;&gt;".",COUNTIF(C39:C$73,"*喪*")&gt;0),".",""),IF(C39="喪",$A1038,""),IF(AND(LEN(C39)&gt;=2,ISNUMBER(SEARCH("喪",C39))),$A1038&amp;"("&amp;SUBSTITUTE(C39,"喪","")&amp;"時"&amp;")",""))</f>
        <v/>
      </c>
      <c r="D1038" s="65" t="str">
        <f ca="1">CONCATENATE(IF(AND(LEN(D1037)&gt;=1,D1037&lt;&gt;".",COUNTIF(D39:D$73,"*喪*")&gt;0),".",""),IF(D39="喪",$A1038,""),IF(AND(LEN(D39)&gt;=2,ISNUMBER(SEARCH("喪",D39))),$A1038&amp;"("&amp;SUBSTITUTE(D39,"喪","")&amp;"時"&amp;")",""))</f>
        <v/>
      </c>
      <c r="E1038" s="65" t="str">
        <f ca="1">CONCATENATE(IF(AND(LEN(E1037)&gt;=1,E1037&lt;&gt;".",COUNTIF(E39:E$73,"*喪*")&gt;0),".",""),IF(E39="喪",$A1038,""),IF(AND(LEN(E39)&gt;=2,ISNUMBER(SEARCH("喪",E39))),$A1038&amp;"("&amp;SUBSTITUTE(E39,"喪","")&amp;"時"&amp;")",""))</f>
        <v/>
      </c>
      <c r="F1038" s="65" t="str">
        <f ca="1">CONCATENATE(IF(AND(LEN(F1037)&gt;=1,F1037&lt;&gt;".",COUNTIF(F39:F$73,"*喪*")&gt;0),".",""),IF(F39="喪",$A1038,""),IF(AND(LEN(F39)&gt;=2,ISNUMBER(SEARCH("喪",F39))),$A1038&amp;"("&amp;SUBSTITUTE(F39,"喪","")&amp;"時"&amp;")",""))</f>
        <v/>
      </c>
      <c r="G1038" s="65" t="str">
        <f ca="1">CONCATENATE(IF(AND(LEN(G1037)&gt;=1,G1037&lt;&gt;".",COUNTIF(G39:G$73,"*喪*")&gt;0),".",""),IF(G39="喪",$A1038,""),IF(AND(LEN(G39)&gt;=2,ISNUMBER(SEARCH("喪",G39))),$A1038&amp;"("&amp;SUBSTITUTE(G39,"喪","")&amp;"時"&amp;")",""))</f>
        <v/>
      </c>
      <c r="H1038" s="65" t="str">
        <f ca="1">CONCATENATE(IF(AND(LEN(H1037)&gt;=1,H1037&lt;&gt;".",COUNTIF(H39:H$73,"*喪*")&gt;0),".",""),IF(H39="喪",$A1038,""),IF(AND(LEN(H39)&gt;=2,ISNUMBER(SEARCH("喪",H39))),$A1038&amp;"("&amp;SUBSTITUTE(H39,"喪","")&amp;"時"&amp;")",""))</f>
        <v/>
      </c>
      <c r="I1038" s="65" t="str">
        <f ca="1">CONCATENATE(IF(AND(LEN(I1037)&gt;=1,I1037&lt;&gt;".",COUNTIF(I39:I$73,"*喪*")&gt;0),".",""),IF(I39="喪",$A1038,""),IF(AND(LEN(I39)&gt;=2,ISNUMBER(SEARCH("喪",I39))),$A1038&amp;"("&amp;SUBSTITUTE(I39,"喪","")&amp;"時"&amp;")",""))</f>
        <v/>
      </c>
      <c r="J1038" s="65" t="str">
        <f ca="1">CONCATENATE(IF(AND(LEN(J1037)&gt;=1,J1037&lt;&gt;".",COUNTIF(J39:J$73,"*喪*")&gt;0),".",""),IF(J39="喪",$A1038,""),IF(AND(LEN(J39)&gt;=2,ISNUMBER(SEARCH("喪",J39))),$A1038&amp;"("&amp;SUBSTITUTE(J39,"喪","")&amp;"時"&amp;")",""))</f>
        <v/>
      </c>
      <c r="K1038" s="65" t="str">
        <f ca="1">CONCATENATE(IF(AND(LEN(K1037)&gt;=1,K1037&lt;&gt;".",COUNTIF(K39:K$73,"*喪*")&gt;0),".",""),IF(K39="喪",$A1038,""),IF(AND(LEN(K39)&gt;=2,ISNUMBER(SEARCH("喪",K39))),$A1038&amp;"("&amp;SUBSTITUTE(K39,"喪","")&amp;"時"&amp;")",""))</f>
        <v/>
      </c>
      <c r="L1038" s="65" t="str">
        <f ca="1">CONCATENATE(IF(AND(LEN(L1037)&gt;=1,L1037&lt;&gt;".",COUNTIF(L39:L$73,"*喪*")&gt;0),".",""),IF(L39="喪",$A1038,""),IF(AND(LEN(L39)&gt;=2,ISNUMBER(SEARCH("喪",L39))),$A1038&amp;"("&amp;SUBSTITUTE(L39,"喪","")&amp;"時"&amp;")",""))</f>
        <v/>
      </c>
      <c r="M1038" s="65" t="str">
        <f ca="1">CONCATENATE(IF(AND(LEN(M1037)&gt;=1,M1037&lt;&gt;".",COUNTIF(M39:M$73,"*喪*")&gt;0),".",""),IF(M39="喪",$A1038,""),IF(AND(LEN(M39)&gt;=2,ISNUMBER(SEARCH("喪",M39))),$A1038&amp;"("&amp;SUBSTITUTE(M39,"喪","")&amp;"時"&amp;")",""))</f>
        <v/>
      </c>
      <c r="N1038" s="65" t="str">
        <f ca="1">CONCATENATE(IF(AND(LEN(N1037)&gt;=1,N1037&lt;&gt;".",COUNTIF(N39:N$73,"*喪*")&gt;0),".",""),IF(N39="喪",$A1038,""),IF(AND(LEN(N39)&gt;=2,ISNUMBER(SEARCH("喪",N39))),$A1038&amp;"("&amp;SUBSTITUTE(N39,"喪","")&amp;"時"&amp;")",""))</f>
        <v/>
      </c>
      <c r="O1038" s="65" t="str">
        <f ca="1">CONCATENATE(IF(AND(LEN(O1037)&gt;=1,O1037&lt;&gt;".",COUNTIF(O39:O$73,"*喪*")&gt;0),".",""),IF(O39="喪",$A1038,""),IF(AND(LEN(O39)&gt;=2,ISNUMBER(SEARCH("喪",O39))),$A1038&amp;"("&amp;SUBSTITUTE(O39,"喪","")&amp;"時"&amp;")",""))</f>
        <v/>
      </c>
      <c r="P1038" s="65" t="str">
        <f ca="1">CONCATENATE(IF(AND(LEN(P1037)&gt;=1,P1037&lt;&gt;".",COUNTIF(P39:P$73,"*喪*")&gt;0),".",""),IF(P39="喪",$A1038,""),IF(AND(LEN(P39)&gt;=2,ISNUMBER(SEARCH("喪",P39))),$A1038&amp;"("&amp;SUBSTITUTE(P39,"喪","")&amp;"時"&amp;")",""))</f>
        <v/>
      </c>
      <c r="Q1038" s="65" t="str">
        <f ca="1">CONCATENATE(IF(AND(LEN(Q1037)&gt;=1,Q1037&lt;&gt;".",COUNTIF(Q39:Q$73,"*喪*")&gt;0),".",""),IF(Q39="喪",$A1038,""),IF(AND(LEN(Q39)&gt;=2,ISNUMBER(SEARCH("喪",Q39))),$A1038&amp;"("&amp;SUBSTITUTE(Q39,"喪","")&amp;"時"&amp;")",""))</f>
        <v/>
      </c>
      <c r="R1038" s="65" t="str">
        <f ca="1">CONCATENATE(IF(AND(LEN(R1037)&gt;=1,R1037&lt;&gt;".",COUNTIF(R39:R$73,"*喪*")&gt;0),".",""),IF(R39="喪",$A1038,""),IF(AND(LEN(R39)&gt;=2,ISNUMBER(SEARCH("喪",R39))),$A1038&amp;"("&amp;SUBSTITUTE(R39,"喪","")&amp;"時"&amp;")",""))</f>
        <v/>
      </c>
      <c r="S1038" s="65" t="str">
        <f ca="1">CONCATENATE(IF(AND(LEN(S1037)&gt;=1,S1037&lt;&gt;".",COUNTIF(S39:S$73,"*喪*")&gt;0),".",""),IF(S39="喪",$A1038,""),IF(AND(LEN(S39)&gt;=2,ISNUMBER(SEARCH("喪",S39))),$A1038&amp;"("&amp;SUBSTITUTE(S39,"喪","")&amp;"時"&amp;")",""))</f>
        <v/>
      </c>
      <c r="T1038" s="65" t="str">
        <f ca="1">CONCATENATE(IF(AND(LEN(T1037)&gt;=1,T1037&lt;&gt;".",COUNTIF(T39:T$73,"*喪*")&gt;0),".",""),IF(T39="喪",$A1038,""),IF(AND(LEN(T39)&gt;=2,ISNUMBER(SEARCH("喪",T39))),$A1038&amp;"("&amp;SUBSTITUTE(T39,"喪","")&amp;"時"&amp;")",""))</f>
        <v/>
      </c>
      <c r="U1038" s="65" t="str">
        <f ca="1">CONCATENATE(IF(AND(LEN(U1037)&gt;=1,U1037&lt;&gt;".",COUNTIF(U39:U$73,"*喪*")&gt;0),".",""),IF(U39="喪",$A1038,""),IF(AND(LEN(U39)&gt;=2,ISNUMBER(SEARCH("喪",U39))),$A1038&amp;"("&amp;SUBSTITUTE(U39,"喪","")&amp;"時"&amp;")",""))</f>
        <v/>
      </c>
      <c r="V1038" s="65" t="str">
        <f ca="1">CONCATENATE(IF(AND(LEN(V1037)&gt;=1,V1037&lt;&gt;".",COUNTIF(V39:V$73,"*喪*")&gt;0),".",""),IF(V39="喪",$A1038,""),IF(AND(LEN(V39)&gt;=2,ISNUMBER(SEARCH("喪",V39))),$A1038&amp;"("&amp;SUBSTITUTE(V39,"喪","")&amp;"時"&amp;")",""))</f>
        <v/>
      </c>
      <c r="W1038" s="65" t="str">
        <f ca="1">CONCATENATE(IF(AND(LEN(W1037)&gt;=1,W1037&lt;&gt;".",COUNTIF(W39:W$73,"*喪*")&gt;0),".",""),IF(W39="喪",$A1038,""),IF(AND(LEN(W39)&gt;=2,ISNUMBER(SEARCH("喪",W39))),$A1038&amp;"("&amp;SUBSTITUTE(W39,"喪","")&amp;"時"&amp;")",""))</f>
        <v/>
      </c>
      <c r="X1038" s="65" t="str">
        <f ca="1">CONCATENATE(IF(AND(LEN(X1037)&gt;=1,X1037&lt;&gt;".",COUNTIF(X39:X$73,"*喪*")&gt;0),".",""),IF(X39="喪",$A1038,""),IF(AND(LEN(X39)&gt;=2,ISNUMBER(SEARCH("喪",X39))),$A1038&amp;"("&amp;SUBSTITUTE(X39,"喪","")&amp;"時"&amp;")",""))</f>
        <v/>
      </c>
      <c r="Y1038" s="65" t="str">
        <f ca="1">CONCATENATE(IF(AND(LEN(Y1037)&gt;=1,Y1037&lt;&gt;".",COUNTIF(Y39:Y$73,"*喪*")&gt;0),".",""),IF(Y39="喪",$A1038,""),IF(AND(LEN(Y39)&gt;=2,ISNUMBER(SEARCH("喪",Y39))),$A1038&amp;"("&amp;SUBSTITUTE(Y39,"喪","")&amp;"時"&amp;")",""))</f>
        <v/>
      </c>
      <c r="Z1038" s="65" t="str">
        <f ca="1">CONCATENATE(IF(AND(LEN(Z1037)&gt;=1,Z1037&lt;&gt;".",COUNTIF(Z39:Z$73,"*喪*")&gt;0),".",""),IF(Z39="喪",$A1038,""),IF(AND(LEN(Z39)&gt;=2,ISNUMBER(SEARCH("喪",Z39))),$A1038&amp;"("&amp;SUBSTITUTE(Z39,"喪","")&amp;"時"&amp;")",""))</f>
        <v/>
      </c>
      <c r="AA1038" s="65" t="str">
        <f ca="1">CONCATENATE(IF(AND(LEN(AA1037)&gt;=1,AA1037&lt;&gt;".",COUNTIF(AA39:AA$73,"*喪*")&gt;0),".",""),IF(AA39="喪",$A1038,""),IF(AND(LEN(AA39)&gt;=2,ISNUMBER(SEARCH("喪",AA39))),$A1038&amp;"("&amp;SUBSTITUTE(AA39,"喪","")&amp;"時"&amp;")",""))</f>
        <v/>
      </c>
      <c r="AB1038" s="65" t="str">
        <f ca="1">CONCATENATE(IF(AND(LEN(AB1037)&gt;=1,AB1037&lt;&gt;".",COUNTIF(AB39:AB$73,"*喪*")&gt;0),".",""),IF(AB39="喪",$A1038,""),IF(AND(LEN(AB39)&gt;=2,ISNUMBER(SEARCH("喪",AB39))),$A1038&amp;"("&amp;SUBSTITUTE(AB39,"喪","")&amp;"時"&amp;")",""))</f>
        <v/>
      </c>
      <c r="AC1038" s="65" t="str">
        <f ca="1">CONCATENATE(IF(AND(LEN(AC1037)&gt;=1,AC1037&lt;&gt;".",COUNTIF(AC39:AC$73,"*喪*")&gt;0),".",""),IF(AC39="喪",$A1038,""),IF(AND(LEN(AC39)&gt;=2,ISNUMBER(SEARCH("喪",AC39))),$A1038&amp;"("&amp;SUBSTITUTE(AC39,"喪","")&amp;"時"&amp;")",""))</f>
        <v/>
      </c>
      <c r="AD1038" s="65" t="str">
        <f ca="1">CONCATENATE(IF(AND(LEN(AD1037)&gt;=1,AD1037&lt;&gt;".",COUNTIF(AD39:AD$73,"*喪*")&gt;0),".",""),IF(AD39="喪",$A1038,""),IF(AND(LEN(AD39)&gt;=2,ISNUMBER(SEARCH("喪",AD39))),$A1038&amp;"("&amp;SUBSTITUTE(AD39,"喪","")&amp;"時"&amp;")",""))</f>
        <v/>
      </c>
      <c r="AE1038" s="65" t="str">
        <f ca="1">CONCATENATE(IF(AND(LEN(AE1037)&gt;=1,AE1037&lt;&gt;".",COUNTIF(AE39:AE$73,"*喪*")&gt;0),".",""),IF(AE39="喪",$A1038,""),IF(AND(LEN(AE39)&gt;=2,ISNUMBER(SEARCH("喪",AE39))),$A1038&amp;"("&amp;SUBSTITUTE(AE39,"喪","")&amp;"時"&amp;")",""))</f>
        <v/>
      </c>
      <c r="AF1038" s="65" t="str">
        <f ca="1">CONCATENATE(IF(AND(LEN(AF1037)&gt;=1,AF1037&lt;&gt;".",COUNTIF(AF39:AF$73,"*喪*")&gt;0),".",""),IF(AF39="喪",$A1038,""),IF(AND(LEN(AF39)&gt;=2,ISNUMBER(SEARCH("喪",AF39))),$A1038&amp;"("&amp;SUBSTITUTE(AF39,"喪","")&amp;"時"&amp;")",""))</f>
        <v/>
      </c>
      <c r="AG1038" s="65" t="str">
        <f ca="1">CONCATENATE(IF(AND(LEN(AG1037)&gt;=1,AG1037&lt;&gt;".",COUNTIF(AG39:AG$73,"*喪*")&gt;0),".",""),IF(AG39="喪",$A1038,""),IF(AND(LEN(AG39)&gt;=2,ISNUMBER(SEARCH("喪",AG39))),$A1038&amp;"("&amp;SUBSTITUTE(AG39,"喪","")&amp;"時"&amp;")",""))</f>
        <v/>
      </c>
      <c r="AH1038" s="65"/>
      <c r="AI1038" s="65"/>
      <c r="AJ1038" s="65"/>
    </row>
    <row r="1039" spans="1:36">
      <c r="A1039" s="65">
        <f t="shared" si="81"/>
        <v>39</v>
      </c>
      <c r="B1039" s="65" t="str">
        <f t="shared" si="81"/>
        <v>葉家豪</v>
      </c>
      <c r="C1039" s="65" t="str">
        <f ca="1">CONCATENATE(IF(AND(LEN(C1038)&gt;=1,C1038&lt;&gt;".",COUNTIF(C40:C$73,"*喪*")&gt;0),".",""),IF(C40="喪",$A1039,""),IF(AND(LEN(C40)&gt;=2,ISNUMBER(SEARCH("喪",C40))),$A1039&amp;"("&amp;SUBSTITUTE(C40,"喪","")&amp;"時"&amp;")",""))</f>
        <v/>
      </c>
      <c r="D1039" s="65" t="str">
        <f ca="1">CONCATENATE(IF(AND(LEN(D1038)&gt;=1,D1038&lt;&gt;".",COUNTIF(D40:D$73,"*喪*")&gt;0),".",""),IF(D40="喪",$A1039,""),IF(AND(LEN(D40)&gt;=2,ISNUMBER(SEARCH("喪",D40))),$A1039&amp;"("&amp;SUBSTITUTE(D40,"喪","")&amp;"時"&amp;")",""))</f>
        <v/>
      </c>
      <c r="E1039" s="65" t="str">
        <f ca="1">CONCATENATE(IF(AND(LEN(E1038)&gt;=1,E1038&lt;&gt;".",COUNTIF(E40:E$73,"*喪*")&gt;0),".",""),IF(E40="喪",$A1039,""),IF(AND(LEN(E40)&gt;=2,ISNUMBER(SEARCH("喪",E40))),$A1039&amp;"("&amp;SUBSTITUTE(E40,"喪","")&amp;"時"&amp;")",""))</f>
        <v/>
      </c>
      <c r="F1039" s="65" t="str">
        <f ca="1">CONCATENATE(IF(AND(LEN(F1038)&gt;=1,F1038&lt;&gt;".",COUNTIF(F40:F$73,"*喪*")&gt;0),".",""),IF(F40="喪",$A1039,""),IF(AND(LEN(F40)&gt;=2,ISNUMBER(SEARCH("喪",F40))),$A1039&amp;"("&amp;SUBSTITUTE(F40,"喪","")&amp;"時"&amp;")",""))</f>
        <v/>
      </c>
      <c r="G1039" s="65" t="str">
        <f ca="1">CONCATENATE(IF(AND(LEN(G1038)&gt;=1,G1038&lt;&gt;".",COUNTIF(G40:G$73,"*喪*")&gt;0),".",""),IF(G40="喪",$A1039,""),IF(AND(LEN(G40)&gt;=2,ISNUMBER(SEARCH("喪",G40))),$A1039&amp;"("&amp;SUBSTITUTE(G40,"喪","")&amp;"時"&amp;")",""))</f>
        <v/>
      </c>
      <c r="H1039" s="65" t="str">
        <f ca="1">CONCATENATE(IF(AND(LEN(H1038)&gt;=1,H1038&lt;&gt;".",COUNTIF(H40:H$73,"*喪*")&gt;0),".",""),IF(H40="喪",$A1039,""),IF(AND(LEN(H40)&gt;=2,ISNUMBER(SEARCH("喪",H40))),$A1039&amp;"("&amp;SUBSTITUTE(H40,"喪","")&amp;"時"&amp;")",""))</f>
        <v/>
      </c>
      <c r="I1039" s="65" t="str">
        <f ca="1">CONCATENATE(IF(AND(LEN(I1038)&gt;=1,I1038&lt;&gt;".",COUNTIF(I40:I$73,"*喪*")&gt;0),".",""),IF(I40="喪",$A1039,""),IF(AND(LEN(I40)&gt;=2,ISNUMBER(SEARCH("喪",I40))),$A1039&amp;"("&amp;SUBSTITUTE(I40,"喪","")&amp;"時"&amp;")",""))</f>
        <v/>
      </c>
      <c r="J1039" s="65" t="str">
        <f ca="1">CONCATENATE(IF(AND(LEN(J1038)&gt;=1,J1038&lt;&gt;".",COUNTIF(J40:J$73,"*喪*")&gt;0),".",""),IF(J40="喪",$A1039,""),IF(AND(LEN(J40)&gt;=2,ISNUMBER(SEARCH("喪",J40))),$A1039&amp;"("&amp;SUBSTITUTE(J40,"喪","")&amp;"時"&amp;")",""))</f>
        <v/>
      </c>
      <c r="K1039" s="65" t="str">
        <f ca="1">CONCATENATE(IF(AND(LEN(K1038)&gt;=1,K1038&lt;&gt;".",COUNTIF(K40:K$73,"*喪*")&gt;0),".",""),IF(K40="喪",$A1039,""),IF(AND(LEN(K40)&gt;=2,ISNUMBER(SEARCH("喪",K40))),$A1039&amp;"("&amp;SUBSTITUTE(K40,"喪","")&amp;"時"&amp;")",""))</f>
        <v/>
      </c>
      <c r="L1039" s="65" t="str">
        <f ca="1">CONCATENATE(IF(AND(LEN(L1038)&gt;=1,L1038&lt;&gt;".",COUNTIF(L40:L$73,"*喪*")&gt;0),".",""),IF(L40="喪",$A1039,""),IF(AND(LEN(L40)&gt;=2,ISNUMBER(SEARCH("喪",L40))),$A1039&amp;"("&amp;SUBSTITUTE(L40,"喪","")&amp;"時"&amp;")",""))</f>
        <v/>
      </c>
      <c r="M1039" s="65" t="str">
        <f ca="1">CONCATENATE(IF(AND(LEN(M1038)&gt;=1,M1038&lt;&gt;".",COUNTIF(M40:M$73,"*喪*")&gt;0),".",""),IF(M40="喪",$A1039,""),IF(AND(LEN(M40)&gt;=2,ISNUMBER(SEARCH("喪",M40))),$A1039&amp;"("&amp;SUBSTITUTE(M40,"喪","")&amp;"時"&amp;")",""))</f>
        <v/>
      </c>
      <c r="N1039" s="65" t="str">
        <f ca="1">CONCATENATE(IF(AND(LEN(N1038)&gt;=1,N1038&lt;&gt;".",COUNTIF(N40:N$73,"*喪*")&gt;0),".",""),IF(N40="喪",$A1039,""),IF(AND(LEN(N40)&gt;=2,ISNUMBER(SEARCH("喪",N40))),$A1039&amp;"("&amp;SUBSTITUTE(N40,"喪","")&amp;"時"&amp;")",""))</f>
        <v/>
      </c>
      <c r="O1039" s="65" t="str">
        <f ca="1">CONCATENATE(IF(AND(LEN(O1038)&gt;=1,O1038&lt;&gt;".",COUNTIF(O40:O$73,"*喪*")&gt;0),".",""),IF(O40="喪",$A1039,""),IF(AND(LEN(O40)&gt;=2,ISNUMBER(SEARCH("喪",O40))),$A1039&amp;"("&amp;SUBSTITUTE(O40,"喪","")&amp;"時"&amp;")",""))</f>
        <v/>
      </c>
      <c r="P1039" s="65" t="str">
        <f ca="1">CONCATENATE(IF(AND(LEN(P1038)&gt;=1,P1038&lt;&gt;".",COUNTIF(P40:P$73,"*喪*")&gt;0),".",""),IF(P40="喪",$A1039,""),IF(AND(LEN(P40)&gt;=2,ISNUMBER(SEARCH("喪",P40))),$A1039&amp;"("&amp;SUBSTITUTE(P40,"喪","")&amp;"時"&amp;")",""))</f>
        <v/>
      </c>
      <c r="Q1039" s="65" t="str">
        <f ca="1">CONCATENATE(IF(AND(LEN(Q1038)&gt;=1,Q1038&lt;&gt;".",COUNTIF(Q40:Q$73,"*喪*")&gt;0),".",""),IF(Q40="喪",$A1039,""),IF(AND(LEN(Q40)&gt;=2,ISNUMBER(SEARCH("喪",Q40))),$A1039&amp;"("&amp;SUBSTITUTE(Q40,"喪","")&amp;"時"&amp;")",""))</f>
        <v/>
      </c>
      <c r="R1039" s="65" t="str">
        <f ca="1">CONCATENATE(IF(AND(LEN(R1038)&gt;=1,R1038&lt;&gt;".",COUNTIF(R40:R$73,"*喪*")&gt;0),".",""),IF(R40="喪",$A1039,""),IF(AND(LEN(R40)&gt;=2,ISNUMBER(SEARCH("喪",R40))),$A1039&amp;"("&amp;SUBSTITUTE(R40,"喪","")&amp;"時"&amp;")",""))</f>
        <v/>
      </c>
      <c r="S1039" s="65" t="str">
        <f ca="1">CONCATENATE(IF(AND(LEN(S1038)&gt;=1,S1038&lt;&gt;".",COUNTIF(S40:S$73,"*喪*")&gt;0),".",""),IF(S40="喪",$A1039,""),IF(AND(LEN(S40)&gt;=2,ISNUMBER(SEARCH("喪",S40))),$A1039&amp;"("&amp;SUBSTITUTE(S40,"喪","")&amp;"時"&amp;")",""))</f>
        <v/>
      </c>
      <c r="T1039" s="65" t="str">
        <f ca="1">CONCATENATE(IF(AND(LEN(T1038)&gt;=1,T1038&lt;&gt;".",COUNTIF(T40:T$73,"*喪*")&gt;0),".",""),IF(T40="喪",$A1039,""),IF(AND(LEN(T40)&gt;=2,ISNUMBER(SEARCH("喪",T40))),$A1039&amp;"("&amp;SUBSTITUTE(T40,"喪","")&amp;"時"&amp;")",""))</f>
        <v/>
      </c>
      <c r="U1039" s="65" t="str">
        <f ca="1">CONCATENATE(IF(AND(LEN(U1038)&gt;=1,U1038&lt;&gt;".",COUNTIF(U40:U$73,"*喪*")&gt;0),".",""),IF(U40="喪",$A1039,""),IF(AND(LEN(U40)&gt;=2,ISNUMBER(SEARCH("喪",U40))),$A1039&amp;"("&amp;SUBSTITUTE(U40,"喪","")&amp;"時"&amp;")",""))</f>
        <v/>
      </c>
      <c r="V1039" s="65" t="str">
        <f ca="1">CONCATENATE(IF(AND(LEN(V1038)&gt;=1,V1038&lt;&gt;".",COUNTIF(V40:V$73,"*喪*")&gt;0),".",""),IF(V40="喪",$A1039,""),IF(AND(LEN(V40)&gt;=2,ISNUMBER(SEARCH("喪",V40))),$A1039&amp;"("&amp;SUBSTITUTE(V40,"喪","")&amp;"時"&amp;")",""))</f>
        <v/>
      </c>
      <c r="W1039" s="65" t="str">
        <f ca="1">CONCATENATE(IF(AND(LEN(W1038)&gt;=1,W1038&lt;&gt;".",COUNTIF(W40:W$73,"*喪*")&gt;0),".",""),IF(W40="喪",$A1039,""),IF(AND(LEN(W40)&gt;=2,ISNUMBER(SEARCH("喪",W40))),$A1039&amp;"("&amp;SUBSTITUTE(W40,"喪","")&amp;"時"&amp;")",""))</f>
        <v/>
      </c>
      <c r="X1039" s="65" t="str">
        <f ca="1">CONCATENATE(IF(AND(LEN(X1038)&gt;=1,X1038&lt;&gt;".",COUNTIF(X40:X$73,"*喪*")&gt;0),".",""),IF(X40="喪",$A1039,""),IF(AND(LEN(X40)&gt;=2,ISNUMBER(SEARCH("喪",X40))),$A1039&amp;"("&amp;SUBSTITUTE(X40,"喪","")&amp;"時"&amp;")",""))</f>
        <v/>
      </c>
      <c r="Y1039" s="65" t="str">
        <f ca="1">CONCATENATE(IF(AND(LEN(Y1038)&gt;=1,Y1038&lt;&gt;".",COUNTIF(Y40:Y$73,"*喪*")&gt;0),".",""),IF(Y40="喪",$A1039,""),IF(AND(LEN(Y40)&gt;=2,ISNUMBER(SEARCH("喪",Y40))),$A1039&amp;"("&amp;SUBSTITUTE(Y40,"喪","")&amp;"時"&amp;")",""))</f>
        <v/>
      </c>
      <c r="Z1039" s="65" t="str">
        <f ca="1">CONCATENATE(IF(AND(LEN(Z1038)&gt;=1,Z1038&lt;&gt;".",COUNTIF(Z40:Z$73,"*喪*")&gt;0),".",""),IF(Z40="喪",$A1039,""),IF(AND(LEN(Z40)&gt;=2,ISNUMBER(SEARCH("喪",Z40))),$A1039&amp;"("&amp;SUBSTITUTE(Z40,"喪","")&amp;"時"&amp;")",""))</f>
        <v/>
      </c>
      <c r="AA1039" s="65" t="str">
        <f ca="1">CONCATENATE(IF(AND(LEN(AA1038)&gt;=1,AA1038&lt;&gt;".",COUNTIF(AA40:AA$73,"*喪*")&gt;0),".",""),IF(AA40="喪",$A1039,""),IF(AND(LEN(AA40)&gt;=2,ISNUMBER(SEARCH("喪",AA40))),$A1039&amp;"("&amp;SUBSTITUTE(AA40,"喪","")&amp;"時"&amp;")",""))</f>
        <v/>
      </c>
      <c r="AB1039" s="65" t="str">
        <f ca="1">CONCATENATE(IF(AND(LEN(AB1038)&gt;=1,AB1038&lt;&gt;".",COUNTIF(AB40:AB$73,"*喪*")&gt;0),".",""),IF(AB40="喪",$A1039,""),IF(AND(LEN(AB40)&gt;=2,ISNUMBER(SEARCH("喪",AB40))),$A1039&amp;"("&amp;SUBSTITUTE(AB40,"喪","")&amp;"時"&amp;")",""))</f>
        <v/>
      </c>
      <c r="AC1039" s="65" t="str">
        <f ca="1">CONCATENATE(IF(AND(LEN(AC1038)&gt;=1,AC1038&lt;&gt;".",COUNTIF(AC40:AC$73,"*喪*")&gt;0),".",""),IF(AC40="喪",$A1039,""),IF(AND(LEN(AC40)&gt;=2,ISNUMBER(SEARCH("喪",AC40))),$A1039&amp;"("&amp;SUBSTITUTE(AC40,"喪","")&amp;"時"&amp;")",""))</f>
        <v/>
      </c>
      <c r="AD1039" s="65" t="str">
        <f ca="1">CONCATENATE(IF(AND(LEN(AD1038)&gt;=1,AD1038&lt;&gt;".",COUNTIF(AD40:AD$73,"*喪*")&gt;0),".",""),IF(AD40="喪",$A1039,""),IF(AND(LEN(AD40)&gt;=2,ISNUMBER(SEARCH("喪",AD40))),$A1039&amp;"("&amp;SUBSTITUTE(AD40,"喪","")&amp;"時"&amp;")",""))</f>
        <v/>
      </c>
      <c r="AE1039" s="65" t="str">
        <f ca="1">CONCATENATE(IF(AND(LEN(AE1038)&gt;=1,AE1038&lt;&gt;".",COUNTIF(AE40:AE$73,"*喪*")&gt;0),".",""),IF(AE40="喪",$A1039,""),IF(AND(LEN(AE40)&gt;=2,ISNUMBER(SEARCH("喪",AE40))),$A1039&amp;"("&amp;SUBSTITUTE(AE40,"喪","")&amp;"時"&amp;")",""))</f>
        <v/>
      </c>
      <c r="AF1039" s="65" t="str">
        <f ca="1">CONCATENATE(IF(AND(LEN(AF1038)&gt;=1,AF1038&lt;&gt;".",COUNTIF(AF40:AF$73,"*喪*")&gt;0),".",""),IF(AF40="喪",$A1039,""),IF(AND(LEN(AF40)&gt;=2,ISNUMBER(SEARCH("喪",AF40))),$A1039&amp;"("&amp;SUBSTITUTE(AF40,"喪","")&amp;"時"&amp;")",""))</f>
        <v/>
      </c>
      <c r="AG1039" s="65" t="str">
        <f ca="1">CONCATENATE(IF(AND(LEN(AG1038)&gt;=1,AG1038&lt;&gt;".",COUNTIF(AG40:AG$73,"*喪*")&gt;0),".",""),IF(AG40="喪",$A1039,""),IF(AND(LEN(AG40)&gt;=2,ISNUMBER(SEARCH("喪",AG40))),$A1039&amp;"("&amp;SUBSTITUTE(AG40,"喪","")&amp;"時"&amp;")",""))</f>
        <v/>
      </c>
      <c r="AH1039" s="65"/>
      <c r="AI1039" s="65"/>
      <c r="AJ1039" s="65"/>
    </row>
    <row r="1040" spans="1:36">
      <c r="A1040" s="65">
        <f t="shared" si="81"/>
        <v>40</v>
      </c>
      <c r="B1040" s="65" t="str">
        <f t="shared" si="81"/>
        <v>鄭智謙</v>
      </c>
      <c r="C1040" s="65" t="str">
        <f ca="1">CONCATENATE(IF(AND(LEN(C1039)&gt;=1,C1039&lt;&gt;".",COUNTIF(C41:C$73,"*喪*")&gt;0),".",""),IF(C41="喪",$A1040,""),IF(AND(LEN(C41)&gt;=2,ISNUMBER(SEARCH("喪",C41))),$A1040&amp;"("&amp;SUBSTITUTE(C41,"喪","")&amp;"時"&amp;")",""))</f>
        <v/>
      </c>
      <c r="D1040" s="65" t="str">
        <f ca="1">CONCATENATE(IF(AND(LEN(D1039)&gt;=1,D1039&lt;&gt;".",COUNTIF(D41:D$73,"*喪*")&gt;0),".",""),IF(D41="喪",$A1040,""),IF(AND(LEN(D41)&gt;=2,ISNUMBER(SEARCH("喪",D41))),$A1040&amp;"("&amp;SUBSTITUTE(D41,"喪","")&amp;"時"&amp;")",""))</f>
        <v/>
      </c>
      <c r="E1040" s="65" t="str">
        <f ca="1">CONCATENATE(IF(AND(LEN(E1039)&gt;=1,E1039&lt;&gt;".",COUNTIF(E41:E$73,"*喪*")&gt;0),".",""),IF(E41="喪",$A1040,""),IF(AND(LEN(E41)&gt;=2,ISNUMBER(SEARCH("喪",E41))),$A1040&amp;"("&amp;SUBSTITUTE(E41,"喪","")&amp;"時"&amp;")",""))</f>
        <v/>
      </c>
      <c r="F1040" s="65" t="str">
        <f ca="1">CONCATENATE(IF(AND(LEN(F1039)&gt;=1,F1039&lt;&gt;".",COUNTIF(F41:F$73,"*喪*")&gt;0),".",""),IF(F41="喪",$A1040,""),IF(AND(LEN(F41)&gt;=2,ISNUMBER(SEARCH("喪",F41))),$A1040&amp;"("&amp;SUBSTITUTE(F41,"喪","")&amp;"時"&amp;")",""))</f>
        <v/>
      </c>
      <c r="G1040" s="65" t="str">
        <f ca="1">CONCATENATE(IF(AND(LEN(G1039)&gt;=1,G1039&lt;&gt;".",COUNTIF(G41:G$73,"*喪*")&gt;0),".",""),IF(G41="喪",$A1040,""),IF(AND(LEN(G41)&gt;=2,ISNUMBER(SEARCH("喪",G41))),$A1040&amp;"("&amp;SUBSTITUTE(G41,"喪","")&amp;"時"&amp;")",""))</f>
        <v/>
      </c>
      <c r="H1040" s="65" t="str">
        <f ca="1">CONCATENATE(IF(AND(LEN(H1039)&gt;=1,H1039&lt;&gt;".",COUNTIF(H41:H$73,"*喪*")&gt;0),".",""),IF(H41="喪",$A1040,""),IF(AND(LEN(H41)&gt;=2,ISNUMBER(SEARCH("喪",H41))),$A1040&amp;"("&amp;SUBSTITUTE(H41,"喪","")&amp;"時"&amp;")",""))</f>
        <v/>
      </c>
      <c r="I1040" s="65" t="str">
        <f ca="1">CONCATENATE(IF(AND(LEN(I1039)&gt;=1,I1039&lt;&gt;".",COUNTIF(I41:I$73,"*喪*")&gt;0),".",""),IF(I41="喪",$A1040,""),IF(AND(LEN(I41)&gt;=2,ISNUMBER(SEARCH("喪",I41))),$A1040&amp;"("&amp;SUBSTITUTE(I41,"喪","")&amp;"時"&amp;")",""))</f>
        <v/>
      </c>
      <c r="J1040" s="65" t="str">
        <f ca="1">CONCATENATE(IF(AND(LEN(J1039)&gt;=1,J1039&lt;&gt;".",COUNTIF(J41:J$73,"*喪*")&gt;0),".",""),IF(J41="喪",$A1040,""),IF(AND(LEN(J41)&gt;=2,ISNUMBER(SEARCH("喪",J41))),$A1040&amp;"("&amp;SUBSTITUTE(J41,"喪","")&amp;"時"&amp;")",""))</f>
        <v/>
      </c>
      <c r="K1040" s="65" t="str">
        <f ca="1">CONCATENATE(IF(AND(LEN(K1039)&gt;=1,K1039&lt;&gt;".",COUNTIF(K41:K$73,"*喪*")&gt;0),".",""),IF(K41="喪",$A1040,""),IF(AND(LEN(K41)&gt;=2,ISNUMBER(SEARCH("喪",K41))),$A1040&amp;"("&amp;SUBSTITUTE(K41,"喪","")&amp;"時"&amp;")",""))</f>
        <v/>
      </c>
      <c r="L1040" s="65" t="str">
        <f ca="1">CONCATENATE(IF(AND(LEN(L1039)&gt;=1,L1039&lt;&gt;".",COUNTIF(L41:L$73,"*喪*")&gt;0),".",""),IF(L41="喪",$A1040,""),IF(AND(LEN(L41)&gt;=2,ISNUMBER(SEARCH("喪",L41))),$A1040&amp;"("&amp;SUBSTITUTE(L41,"喪","")&amp;"時"&amp;")",""))</f>
        <v/>
      </c>
      <c r="M1040" s="65" t="str">
        <f ca="1">CONCATENATE(IF(AND(LEN(M1039)&gt;=1,M1039&lt;&gt;".",COUNTIF(M41:M$73,"*喪*")&gt;0),".",""),IF(M41="喪",$A1040,""),IF(AND(LEN(M41)&gt;=2,ISNUMBER(SEARCH("喪",M41))),$A1040&amp;"("&amp;SUBSTITUTE(M41,"喪","")&amp;"時"&amp;")",""))</f>
        <v/>
      </c>
      <c r="N1040" s="65" t="str">
        <f ca="1">CONCATENATE(IF(AND(LEN(N1039)&gt;=1,N1039&lt;&gt;".",COUNTIF(N41:N$73,"*喪*")&gt;0),".",""),IF(N41="喪",$A1040,""),IF(AND(LEN(N41)&gt;=2,ISNUMBER(SEARCH("喪",N41))),$A1040&amp;"("&amp;SUBSTITUTE(N41,"喪","")&amp;"時"&amp;")",""))</f>
        <v/>
      </c>
      <c r="O1040" s="65" t="str">
        <f ca="1">CONCATENATE(IF(AND(LEN(O1039)&gt;=1,O1039&lt;&gt;".",COUNTIF(O41:O$73,"*喪*")&gt;0),".",""),IF(O41="喪",$A1040,""),IF(AND(LEN(O41)&gt;=2,ISNUMBER(SEARCH("喪",O41))),$A1040&amp;"("&amp;SUBSTITUTE(O41,"喪","")&amp;"時"&amp;")",""))</f>
        <v/>
      </c>
      <c r="P1040" s="65" t="str">
        <f ca="1">CONCATENATE(IF(AND(LEN(P1039)&gt;=1,P1039&lt;&gt;".",COUNTIF(P41:P$73,"*喪*")&gt;0),".",""),IF(P41="喪",$A1040,""),IF(AND(LEN(P41)&gt;=2,ISNUMBER(SEARCH("喪",P41))),$A1040&amp;"("&amp;SUBSTITUTE(P41,"喪","")&amp;"時"&amp;")",""))</f>
        <v/>
      </c>
      <c r="Q1040" s="65" t="str">
        <f ca="1">CONCATENATE(IF(AND(LEN(Q1039)&gt;=1,Q1039&lt;&gt;".",COUNTIF(Q41:Q$73,"*喪*")&gt;0),".",""),IF(Q41="喪",$A1040,""),IF(AND(LEN(Q41)&gt;=2,ISNUMBER(SEARCH("喪",Q41))),$A1040&amp;"("&amp;SUBSTITUTE(Q41,"喪","")&amp;"時"&amp;")",""))</f>
        <v/>
      </c>
      <c r="R1040" s="65" t="str">
        <f ca="1">CONCATENATE(IF(AND(LEN(R1039)&gt;=1,R1039&lt;&gt;".",COUNTIF(R41:R$73,"*喪*")&gt;0),".",""),IF(R41="喪",$A1040,""),IF(AND(LEN(R41)&gt;=2,ISNUMBER(SEARCH("喪",R41))),$A1040&amp;"("&amp;SUBSTITUTE(R41,"喪","")&amp;"時"&amp;")",""))</f>
        <v/>
      </c>
      <c r="S1040" s="65" t="str">
        <f ca="1">CONCATENATE(IF(AND(LEN(S1039)&gt;=1,S1039&lt;&gt;".",COUNTIF(S41:S$73,"*喪*")&gt;0),".",""),IF(S41="喪",$A1040,""),IF(AND(LEN(S41)&gt;=2,ISNUMBER(SEARCH("喪",S41))),$A1040&amp;"("&amp;SUBSTITUTE(S41,"喪","")&amp;"時"&amp;")",""))</f>
        <v/>
      </c>
      <c r="T1040" s="65" t="str">
        <f ca="1">CONCATENATE(IF(AND(LEN(T1039)&gt;=1,T1039&lt;&gt;".",COUNTIF(T41:T$73,"*喪*")&gt;0),".",""),IF(T41="喪",$A1040,""),IF(AND(LEN(T41)&gt;=2,ISNUMBER(SEARCH("喪",T41))),$A1040&amp;"("&amp;SUBSTITUTE(T41,"喪","")&amp;"時"&amp;")",""))</f>
        <v/>
      </c>
      <c r="U1040" s="65" t="str">
        <f ca="1">CONCATENATE(IF(AND(LEN(U1039)&gt;=1,U1039&lt;&gt;".",COUNTIF(U41:U$73,"*喪*")&gt;0),".",""),IF(U41="喪",$A1040,""),IF(AND(LEN(U41)&gt;=2,ISNUMBER(SEARCH("喪",U41))),$A1040&amp;"("&amp;SUBSTITUTE(U41,"喪","")&amp;"時"&amp;")",""))</f>
        <v/>
      </c>
      <c r="V1040" s="65" t="str">
        <f ca="1">CONCATENATE(IF(AND(LEN(V1039)&gt;=1,V1039&lt;&gt;".",COUNTIF(V41:V$73,"*喪*")&gt;0),".",""),IF(V41="喪",$A1040,""),IF(AND(LEN(V41)&gt;=2,ISNUMBER(SEARCH("喪",V41))),$A1040&amp;"("&amp;SUBSTITUTE(V41,"喪","")&amp;"時"&amp;")",""))</f>
        <v/>
      </c>
      <c r="W1040" s="65" t="str">
        <f ca="1">CONCATENATE(IF(AND(LEN(W1039)&gt;=1,W1039&lt;&gt;".",COUNTIF(W41:W$73,"*喪*")&gt;0),".",""),IF(W41="喪",$A1040,""),IF(AND(LEN(W41)&gt;=2,ISNUMBER(SEARCH("喪",W41))),$A1040&amp;"("&amp;SUBSTITUTE(W41,"喪","")&amp;"時"&amp;")",""))</f>
        <v/>
      </c>
      <c r="X1040" s="65" t="str">
        <f ca="1">CONCATENATE(IF(AND(LEN(X1039)&gt;=1,X1039&lt;&gt;".",COUNTIF(X41:X$73,"*喪*")&gt;0),".",""),IF(X41="喪",$A1040,""),IF(AND(LEN(X41)&gt;=2,ISNUMBER(SEARCH("喪",X41))),$A1040&amp;"("&amp;SUBSTITUTE(X41,"喪","")&amp;"時"&amp;")",""))</f>
        <v/>
      </c>
      <c r="Y1040" s="65" t="str">
        <f ca="1">CONCATENATE(IF(AND(LEN(Y1039)&gt;=1,Y1039&lt;&gt;".",COUNTIF(Y41:Y$73,"*喪*")&gt;0),".",""),IF(Y41="喪",$A1040,""),IF(AND(LEN(Y41)&gt;=2,ISNUMBER(SEARCH("喪",Y41))),$A1040&amp;"("&amp;SUBSTITUTE(Y41,"喪","")&amp;"時"&amp;")",""))</f>
        <v/>
      </c>
      <c r="Z1040" s="65" t="str">
        <f ca="1">CONCATENATE(IF(AND(LEN(Z1039)&gt;=1,Z1039&lt;&gt;".",COUNTIF(Z41:Z$73,"*喪*")&gt;0),".",""),IF(Z41="喪",$A1040,""),IF(AND(LEN(Z41)&gt;=2,ISNUMBER(SEARCH("喪",Z41))),$A1040&amp;"("&amp;SUBSTITUTE(Z41,"喪","")&amp;"時"&amp;")",""))</f>
        <v/>
      </c>
      <c r="AA1040" s="65" t="str">
        <f ca="1">CONCATENATE(IF(AND(LEN(AA1039)&gt;=1,AA1039&lt;&gt;".",COUNTIF(AA41:AA$73,"*喪*")&gt;0),".",""),IF(AA41="喪",$A1040,""),IF(AND(LEN(AA41)&gt;=2,ISNUMBER(SEARCH("喪",AA41))),$A1040&amp;"("&amp;SUBSTITUTE(AA41,"喪","")&amp;"時"&amp;")",""))</f>
        <v/>
      </c>
      <c r="AB1040" s="65" t="str">
        <f ca="1">CONCATENATE(IF(AND(LEN(AB1039)&gt;=1,AB1039&lt;&gt;".",COUNTIF(AB41:AB$73,"*喪*")&gt;0),".",""),IF(AB41="喪",$A1040,""),IF(AND(LEN(AB41)&gt;=2,ISNUMBER(SEARCH("喪",AB41))),$A1040&amp;"("&amp;SUBSTITUTE(AB41,"喪","")&amp;"時"&amp;")",""))</f>
        <v/>
      </c>
      <c r="AC1040" s="65" t="str">
        <f ca="1">CONCATENATE(IF(AND(LEN(AC1039)&gt;=1,AC1039&lt;&gt;".",COUNTIF(AC41:AC$73,"*喪*")&gt;0),".",""),IF(AC41="喪",$A1040,""),IF(AND(LEN(AC41)&gt;=2,ISNUMBER(SEARCH("喪",AC41))),$A1040&amp;"("&amp;SUBSTITUTE(AC41,"喪","")&amp;"時"&amp;")",""))</f>
        <v/>
      </c>
      <c r="AD1040" s="65" t="str">
        <f ca="1">CONCATENATE(IF(AND(LEN(AD1039)&gt;=1,AD1039&lt;&gt;".",COUNTIF(AD41:AD$73,"*喪*")&gt;0),".",""),IF(AD41="喪",$A1040,""),IF(AND(LEN(AD41)&gt;=2,ISNUMBER(SEARCH("喪",AD41))),$A1040&amp;"("&amp;SUBSTITUTE(AD41,"喪","")&amp;"時"&amp;")",""))</f>
        <v/>
      </c>
      <c r="AE1040" s="65" t="str">
        <f ca="1">CONCATENATE(IF(AND(LEN(AE1039)&gt;=1,AE1039&lt;&gt;".",COUNTIF(AE41:AE$73,"*喪*")&gt;0),".",""),IF(AE41="喪",$A1040,""),IF(AND(LEN(AE41)&gt;=2,ISNUMBER(SEARCH("喪",AE41))),$A1040&amp;"("&amp;SUBSTITUTE(AE41,"喪","")&amp;"時"&amp;")",""))</f>
        <v/>
      </c>
      <c r="AF1040" s="65" t="str">
        <f ca="1">CONCATENATE(IF(AND(LEN(AF1039)&gt;=1,AF1039&lt;&gt;".",COUNTIF(AF41:AF$73,"*喪*")&gt;0),".",""),IF(AF41="喪",$A1040,""),IF(AND(LEN(AF41)&gt;=2,ISNUMBER(SEARCH("喪",AF41))),$A1040&amp;"("&amp;SUBSTITUTE(AF41,"喪","")&amp;"時"&amp;")",""))</f>
        <v/>
      </c>
      <c r="AG1040" s="65" t="str">
        <f ca="1">CONCATENATE(IF(AND(LEN(AG1039)&gt;=1,AG1039&lt;&gt;".",COUNTIF(AG41:AG$73,"*喪*")&gt;0),".",""),IF(AG41="喪",$A1040,""),IF(AND(LEN(AG41)&gt;=2,ISNUMBER(SEARCH("喪",AG41))),$A1040&amp;"("&amp;SUBSTITUTE(AG41,"喪","")&amp;"時"&amp;")",""))</f>
        <v/>
      </c>
      <c r="AH1040" s="65"/>
      <c r="AI1040" s="65"/>
      <c r="AJ1040" s="65"/>
    </row>
    <row r="1041" spans="1:36">
      <c r="A1041" s="65">
        <f t="shared" ref="A1041:B1044" si="82">A941</f>
        <v>41</v>
      </c>
      <c r="B1041" s="65" t="str">
        <f t="shared" si="82"/>
        <v>王敍安</v>
      </c>
      <c r="C1041" s="65" t="str">
        <f ca="1">CONCATENATE(IF(AND(LEN(C1040)&gt;=1,C1040&lt;&gt;".",COUNTIF(C42:C$73,"*喪*")&gt;0),".",""),IF(C42="喪",$A1041,""),IF(AND(LEN(C42)&gt;=2,ISNUMBER(SEARCH("喪",C42))),$A1041&amp;"("&amp;SUBSTITUTE(C42,"喪","")&amp;"時"&amp;")",""))</f>
        <v/>
      </c>
      <c r="D1041" s="65" t="str">
        <f ca="1">CONCATENATE(IF(AND(LEN(D1040)&gt;=1,D1040&lt;&gt;".",COUNTIF(D42:D$73,"*喪*")&gt;0),".",""),IF(D42="喪",$A1041,""),IF(AND(LEN(D42)&gt;=2,ISNUMBER(SEARCH("喪",D42))),$A1041&amp;"("&amp;SUBSTITUTE(D42,"喪","")&amp;"時"&amp;")",""))</f>
        <v/>
      </c>
      <c r="E1041" s="65" t="str">
        <f ca="1">CONCATENATE(IF(AND(LEN(E1040)&gt;=1,E1040&lt;&gt;".",COUNTIF(E42:E$73,"*喪*")&gt;0),".",""),IF(E42="喪",$A1041,""),IF(AND(LEN(E42)&gt;=2,ISNUMBER(SEARCH("喪",E42))),$A1041&amp;"("&amp;SUBSTITUTE(E42,"喪","")&amp;"時"&amp;")",""))</f>
        <v/>
      </c>
      <c r="F1041" s="65" t="str">
        <f ca="1">CONCATENATE(IF(AND(LEN(F1040)&gt;=1,F1040&lt;&gt;".",COUNTIF(F42:F$73,"*喪*")&gt;0),".",""),IF(F42="喪",$A1041,""),IF(AND(LEN(F42)&gt;=2,ISNUMBER(SEARCH("喪",F42))),$A1041&amp;"("&amp;SUBSTITUTE(F42,"喪","")&amp;"時"&amp;")",""))</f>
        <v/>
      </c>
      <c r="G1041" s="65" t="str">
        <f ca="1">CONCATENATE(IF(AND(LEN(G1040)&gt;=1,G1040&lt;&gt;".",COUNTIF(G42:G$73,"*喪*")&gt;0),".",""),IF(G42="喪",$A1041,""),IF(AND(LEN(G42)&gt;=2,ISNUMBER(SEARCH("喪",G42))),$A1041&amp;"("&amp;SUBSTITUTE(G42,"喪","")&amp;"時"&amp;")",""))</f>
        <v/>
      </c>
      <c r="H1041" s="65" t="str">
        <f ca="1">CONCATENATE(IF(AND(LEN(H1040)&gt;=1,H1040&lt;&gt;".",COUNTIF(H42:H$73,"*喪*")&gt;0),".",""),IF(H42="喪",$A1041,""),IF(AND(LEN(H42)&gt;=2,ISNUMBER(SEARCH("喪",H42))),$A1041&amp;"("&amp;SUBSTITUTE(H42,"喪","")&amp;"時"&amp;")",""))</f>
        <v/>
      </c>
      <c r="I1041" s="65" t="str">
        <f ca="1">CONCATENATE(IF(AND(LEN(I1040)&gt;=1,I1040&lt;&gt;".",COUNTIF(I42:I$73,"*喪*")&gt;0),".",""),IF(I42="喪",$A1041,""),IF(AND(LEN(I42)&gt;=2,ISNUMBER(SEARCH("喪",I42))),$A1041&amp;"("&amp;SUBSTITUTE(I42,"喪","")&amp;"時"&amp;")",""))</f>
        <v/>
      </c>
      <c r="J1041" s="65" t="str">
        <f ca="1">CONCATENATE(IF(AND(LEN(J1040)&gt;=1,J1040&lt;&gt;".",COUNTIF(J42:J$73,"*喪*")&gt;0),".",""),IF(J42="喪",$A1041,""),IF(AND(LEN(J42)&gt;=2,ISNUMBER(SEARCH("喪",J42))),$A1041&amp;"("&amp;SUBSTITUTE(J42,"喪","")&amp;"時"&amp;")",""))</f>
        <v/>
      </c>
      <c r="K1041" s="65" t="str">
        <f ca="1">CONCATENATE(IF(AND(LEN(K1040)&gt;=1,K1040&lt;&gt;".",COUNTIF(K42:K$73,"*喪*")&gt;0),".",""),IF(K42="喪",$A1041,""),IF(AND(LEN(K42)&gt;=2,ISNUMBER(SEARCH("喪",K42))),$A1041&amp;"("&amp;SUBSTITUTE(K42,"喪","")&amp;"時"&amp;")",""))</f>
        <v/>
      </c>
      <c r="L1041" s="65" t="str">
        <f ca="1">CONCATENATE(IF(AND(LEN(L1040)&gt;=1,L1040&lt;&gt;".",COUNTIF(L42:L$73,"*喪*")&gt;0),".",""),IF(L42="喪",$A1041,""),IF(AND(LEN(L42)&gt;=2,ISNUMBER(SEARCH("喪",L42))),$A1041&amp;"("&amp;SUBSTITUTE(L42,"喪","")&amp;"時"&amp;")",""))</f>
        <v/>
      </c>
      <c r="M1041" s="65" t="str">
        <f ca="1">CONCATENATE(IF(AND(LEN(M1040)&gt;=1,M1040&lt;&gt;".",COUNTIF(M42:M$73,"*喪*")&gt;0),".",""),IF(M42="喪",$A1041,""),IF(AND(LEN(M42)&gt;=2,ISNUMBER(SEARCH("喪",M42))),$A1041&amp;"("&amp;SUBSTITUTE(M42,"喪","")&amp;"時"&amp;")",""))</f>
        <v/>
      </c>
      <c r="N1041" s="65" t="str">
        <f ca="1">CONCATENATE(IF(AND(LEN(N1040)&gt;=1,N1040&lt;&gt;".",COUNTIF(N42:N$73,"*喪*")&gt;0),".",""),IF(N42="喪",$A1041,""),IF(AND(LEN(N42)&gt;=2,ISNUMBER(SEARCH("喪",N42))),$A1041&amp;"("&amp;SUBSTITUTE(N42,"喪","")&amp;"時"&amp;")",""))</f>
        <v/>
      </c>
      <c r="O1041" s="65" t="str">
        <f ca="1">CONCATENATE(IF(AND(LEN(O1040)&gt;=1,O1040&lt;&gt;".",COUNTIF(O42:O$73,"*喪*")&gt;0),".",""),IF(O42="喪",$A1041,""),IF(AND(LEN(O42)&gt;=2,ISNUMBER(SEARCH("喪",O42))),$A1041&amp;"("&amp;SUBSTITUTE(O42,"喪","")&amp;"時"&amp;")",""))</f>
        <v/>
      </c>
      <c r="P1041" s="65" t="str">
        <f ca="1">CONCATENATE(IF(AND(LEN(P1040)&gt;=1,P1040&lt;&gt;".",COUNTIF(P42:P$73,"*喪*")&gt;0),".",""),IF(P42="喪",$A1041,""),IF(AND(LEN(P42)&gt;=2,ISNUMBER(SEARCH("喪",P42))),$A1041&amp;"("&amp;SUBSTITUTE(P42,"喪","")&amp;"時"&amp;")",""))</f>
        <v/>
      </c>
      <c r="Q1041" s="65" t="str">
        <f ca="1">CONCATENATE(IF(AND(LEN(Q1040)&gt;=1,Q1040&lt;&gt;".",COUNTIF(Q42:Q$73,"*喪*")&gt;0),".",""),IF(Q42="喪",$A1041,""),IF(AND(LEN(Q42)&gt;=2,ISNUMBER(SEARCH("喪",Q42))),$A1041&amp;"("&amp;SUBSTITUTE(Q42,"喪","")&amp;"時"&amp;")",""))</f>
        <v/>
      </c>
      <c r="R1041" s="65" t="str">
        <f ca="1">CONCATENATE(IF(AND(LEN(R1040)&gt;=1,R1040&lt;&gt;".",COUNTIF(R42:R$73,"*喪*")&gt;0),".",""),IF(R42="喪",$A1041,""),IF(AND(LEN(R42)&gt;=2,ISNUMBER(SEARCH("喪",R42))),$A1041&amp;"("&amp;SUBSTITUTE(R42,"喪","")&amp;"時"&amp;")",""))</f>
        <v/>
      </c>
      <c r="S1041" s="65" t="str">
        <f ca="1">CONCATENATE(IF(AND(LEN(S1040)&gt;=1,S1040&lt;&gt;".",COUNTIF(S42:S$73,"*喪*")&gt;0),".",""),IF(S42="喪",$A1041,""),IF(AND(LEN(S42)&gt;=2,ISNUMBER(SEARCH("喪",S42))),$A1041&amp;"("&amp;SUBSTITUTE(S42,"喪","")&amp;"時"&amp;")",""))</f>
        <v/>
      </c>
      <c r="T1041" s="65" t="str">
        <f ca="1">CONCATENATE(IF(AND(LEN(T1040)&gt;=1,T1040&lt;&gt;".",COUNTIF(T42:T$73,"*喪*")&gt;0),".",""),IF(T42="喪",$A1041,""),IF(AND(LEN(T42)&gt;=2,ISNUMBER(SEARCH("喪",T42))),$A1041&amp;"("&amp;SUBSTITUTE(T42,"喪","")&amp;"時"&amp;")",""))</f>
        <v/>
      </c>
      <c r="U1041" s="65" t="str">
        <f ca="1">CONCATENATE(IF(AND(LEN(U1040)&gt;=1,U1040&lt;&gt;".",COUNTIF(U42:U$73,"*喪*")&gt;0),".",""),IF(U42="喪",$A1041,""),IF(AND(LEN(U42)&gt;=2,ISNUMBER(SEARCH("喪",U42))),$A1041&amp;"("&amp;SUBSTITUTE(U42,"喪","")&amp;"時"&amp;")",""))</f>
        <v/>
      </c>
      <c r="V1041" s="65" t="str">
        <f ca="1">CONCATENATE(IF(AND(LEN(V1040)&gt;=1,V1040&lt;&gt;".",COUNTIF(V42:V$73,"*喪*")&gt;0),".",""),IF(V42="喪",$A1041,""),IF(AND(LEN(V42)&gt;=2,ISNUMBER(SEARCH("喪",V42))),$A1041&amp;"("&amp;SUBSTITUTE(V42,"喪","")&amp;"時"&amp;")",""))</f>
        <v/>
      </c>
      <c r="W1041" s="65" t="str">
        <f ca="1">CONCATENATE(IF(AND(LEN(W1040)&gt;=1,W1040&lt;&gt;".",COUNTIF(W42:W$73,"*喪*")&gt;0),".",""),IF(W42="喪",$A1041,""),IF(AND(LEN(W42)&gt;=2,ISNUMBER(SEARCH("喪",W42))),$A1041&amp;"("&amp;SUBSTITUTE(W42,"喪","")&amp;"時"&amp;")",""))</f>
        <v/>
      </c>
      <c r="X1041" s="65" t="str">
        <f ca="1">CONCATENATE(IF(AND(LEN(X1040)&gt;=1,X1040&lt;&gt;".",COUNTIF(X42:X$73,"*喪*")&gt;0),".",""),IF(X42="喪",$A1041,""),IF(AND(LEN(X42)&gt;=2,ISNUMBER(SEARCH("喪",X42))),$A1041&amp;"("&amp;SUBSTITUTE(X42,"喪","")&amp;"時"&amp;")",""))</f>
        <v/>
      </c>
      <c r="Y1041" s="65" t="str">
        <f ca="1">CONCATENATE(IF(AND(LEN(Y1040)&gt;=1,Y1040&lt;&gt;".",COUNTIF(Y42:Y$73,"*喪*")&gt;0),".",""),IF(Y42="喪",$A1041,""),IF(AND(LEN(Y42)&gt;=2,ISNUMBER(SEARCH("喪",Y42))),$A1041&amp;"("&amp;SUBSTITUTE(Y42,"喪","")&amp;"時"&amp;")",""))</f>
        <v/>
      </c>
      <c r="Z1041" s="65" t="str">
        <f ca="1">CONCATENATE(IF(AND(LEN(Z1040)&gt;=1,Z1040&lt;&gt;".",COUNTIF(Z42:Z$73,"*喪*")&gt;0),".",""),IF(Z42="喪",$A1041,""),IF(AND(LEN(Z42)&gt;=2,ISNUMBER(SEARCH("喪",Z42))),$A1041&amp;"("&amp;SUBSTITUTE(Z42,"喪","")&amp;"時"&amp;")",""))</f>
        <v/>
      </c>
      <c r="AA1041" s="65" t="str">
        <f ca="1">CONCATENATE(IF(AND(LEN(AA1040)&gt;=1,AA1040&lt;&gt;".",COUNTIF(AA42:AA$73,"*喪*")&gt;0),".",""),IF(AA42="喪",$A1041,""),IF(AND(LEN(AA42)&gt;=2,ISNUMBER(SEARCH("喪",AA42))),$A1041&amp;"("&amp;SUBSTITUTE(AA42,"喪","")&amp;"時"&amp;")",""))</f>
        <v/>
      </c>
      <c r="AB1041" s="65" t="str">
        <f ca="1">CONCATENATE(IF(AND(LEN(AB1040)&gt;=1,AB1040&lt;&gt;".",COUNTIF(AB42:AB$73,"*喪*")&gt;0),".",""),IF(AB42="喪",$A1041,""),IF(AND(LEN(AB42)&gt;=2,ISNUMBER(SEARCH("喪",AB42))),$A1041&amp;"("&amp;SUBSTITUTE(AB42,"喪","")&amp;"時"&amp;")",""))</f>
        <v/>
      </c>
      <c r="AC1041" s="65" t="str">
        <f ca="1">CONCATENATE(IF(AND(LEN(AC1040)&gt;=1,AC1040&lt;&gt;".",COUNTIF(AC42:AC$73,"*喪*")&gt;0),".",""),IF(AC42="喪",$A1041,""),IF(AND(LEN(AC42)&gt;=2,ISNUMBER(SEARCH("喪",AC42))),$A1041&amp;"("&amp;SUBSTITUTE(AC42,"喪","")&amp;"時"&amp;")",""))</f>
        <v/>
      </c>
      <c r="AD1041" s="65" t="str">
        <f ca="1">CONCATENATE(IF(AND(LEN(AD1040)&gt;=1,AD1040&lt;&gt;".",COUNTIF(AD42:AD$73,"*喪*")&gt;0),".",""),IF(AD42="喪",$A1041,""),IF(AND(LEN(AD42)&gt;=2,ISNUMBER(SEARCH("喪",AD42))),$A1041&amp;"("&amp;SUBSTITUTE(AD42,"喪","")&amp;"時"&amp;")",""))</f>
        <v/>
      </c>
      <c r="AE1041" s="65" t="str">
        <f ca="1">CONCATENATE(IF(AND(LEN(AE1040)&gt;=1,AE1040&lt;&gt;".",COUNTIF(AE42:AE$73,"*喪*")&gt;0),".",""),IF(AE42="喪",$A1041,""),IF(AND(LEN(AE42)&gt;=2,ISNUMBER(SEARCH("喪",AE42))),$A1041&amp;"("&amp;SUBSTITUTE(AE42,"喪","")&amp;"時"&amp;")",""))</f>
        <v/>
      </c>
      <c r="AF1041" s="65" t="str">
        <f ca="1">CONCATENATE(IF(AND(LEN(AF1040)&gt;=1,AF1040&lt;&gt;".",COUNTIF(AF42:AF$73,"*喪*")&gt;0),".",""),IF(AF42="喪",$A1041,""),IF(AND(LEN(AF42)&gt;=2,ISNUMBER(SEARCH("喪",AF42))),$A1041&amp;"("&amp;SUBSTITUTE(AF42,"喪","")&amp;"時"&amp;")",""))</f>
        <v/>
      </c>
      <c r="AG1041" s="65" t="str">
        <f ca="1">CONCATENATE(IF(AND(LEN(AG1040)&gt;=1,AG1040&lt;&gt;".",COUNTIF(AG42:AG$73,"*喪*")&gt;0),".",""),IF(AG42="喪",$A1041,""),IF(AND(LEN(AG42)&gt;=2,ISNUMBER(SEARCH("喪",AG42))),$A1041&amp;"("&amp;SUBSTITUTE(AG42,"喪","")&amp;"時"&amp;")",""))</f>
        <v/>
      </c>
      <c r="AH1041" s="65"/>
      <c r="AI1041" s="65"/>
      <c r="AJ1041" s="65"/>
    </row>
    <row r="1042" spans="1:36">
      <c r="A1042" s="65">
        <f t="shared" si="82"/>
        <v>42</v>
      </c>
      <c r="B1042" s="65" t="str">
        <f t="shared" si="82"/>
        <v>鄭凱文</v>
      </c>
      <c r="C1042" s="65" t="str">
        <f ca="1">CONCATENATE(IF(AND(LEN(C1041)&gt;=1,C1041&lt;&gt;".",COUNTIF(C43:C$73,"*喪*")&gt;0),".",""),IF(C43="喪",$A1042,""),IF(AND(LEN(C43)&gt;=2,ISNUMBER(SEARCH("喪",C43))),$A1042&amp;"("&amp;SUBSTITUTE(C43,"喪","")&amp;"時"&amp;")",""))</f>
        <v/>
      </c>
      <c r="D1042" s="65" t="str">
        <f ca="1">CONCATENATE(IF(AND(LEN(D1041)&gt;=1,D1041&lt;&gt;".",COUNTIF(D43:D$73,"*喪*")&gt;0),".",""),IF(D43="喪",$A1042,""),IF(AND(LEN(D43)&gt;=2,ISNUMBER(SEARCH("喪",D43))),$A1042&amp;"("&amp;SUBSTITUTE(D43,"喪","")&amp;"時"&amp;")",""))</f>
        <v/>
      </c>
      <c r="E1042" s="65" t="str">
        <f ca="1">CONCATENATE(IF(AND(LEN(E1041)&gt;=1,E1041&lt;&gt;".",COUNTIF(E43:E$73,"*喪*")&gt;0),".",""),IF(E43="喪",$A1042,""),IF(AND(LEN(E43)&gt;=2,ISNUMBER(SEARCH("喪",E43))),$A1042&amp;"("&amp;SUBSTITUTE(E43,"喪","")&amp;"時"&amp;")",""))</f>
        <v/>
      </c>
      <c r="F1042" s="65" t="str">
        <f ca="1">CONCATENATE(IF(AND(LEN(F1041)&gt;=1,F1041&lt;&gt;".",COUNTIF(F43:F$73,"*喪*")&gt;0),".",""),IF(F43="喪",$A1042,""),IF(AND(LEN(F43)&gt;=2,ISNUMBER(SEARCH("喪",F43))),$A1042&amp;"("&amp;SUBSTITUTE(F43,"喪","")&amp;"時"&amp;")",""))</f>
        <v/>
      </c>
      <c r="G1042" s="65" t="str">
        <f ca="1">CONCATENATE(IF(AND(LEN(G1041)&gt;=1,G1041&lt;&gt;".",COUNTIF(G43:G$73,"*喪*")&gt;0),".",""),IF(G43="喪",$A1042,""),IF(AND(LEN(G43)&gt;=2,ISNUMBER(SEARCH("喪",G43))),$A1042&amp;"("&amp;SUBSTITUTE(G43,"喪","")&amp;"時"&amp;")",""))</f>
        <v/>
      </c>
      <c r="H1042" s="65" t="str">
        <f ca="1">CONCATENATE(IF(AND(LEN(H1041)&gt;=1,H1041&lt;&gt;".",COUNTIF(H43:H$73,"*喪*")&gt;0),".",""),IF(H43="喪",$A1042,""),IF(AND(LEN(H43)&gt;=2,ISNUMBER(SEARCH("喪",H43))),$A1042&amp;"("&amp;SUBSTITUTE(H43,"喪","")&amp;"時"&amp;")",""))</f>
        <v/>
      </c>
      <c r="I1042" s="65" t="str">
        <f ca="1">CONCATENATE(IF(AND(LEN(I1041)&gt;=1,I1041&lt;&gt;".",COUNTIF(I43:I$73,"*喪*")&gt;0),".",""),IF(I43="喪",$A1042,""),IF(AND(LEN(I43)&gt;=2,ISNUMBER(SEARCH("喪",I43))),$A1042&amp;"("&amp;SUBSTITUTE(I43,"喪","")&amp;"時"&amp;")",""))</f>
        <v/>
      </c>
      <c r="J1042" s="65" t="str">
        <f ca="1">CONCATENATE(IF(AND(LEN(J1041)&gt;=1,J1041&lt;&gt;".",COUNTIF(J43:J$73,"*喪*")&gt;0),".",""),IF(J43="喪",$A1042,""),IF(AND(LEN(J43)&gt;=2,ISNUMBER(SEARCH("喪",J43))),$A1042&amp;"("&amp;SUBSTITUTE(J43,"喪","")&amp;"時"&amp;")",""))</f>
        <v/>
      </c>
      <c r="K1042" s="65" t="str">
        <f ca="1">CONCATENATE(IF(AND(LEN(K1041)&gt;=1,K1041&lt;&gt;".",COUNTIF(K43:K$73,"*喪*")&gt;0),".",""),IF(K43="喪",$A1042,""),IF(AND(LEN(K43)&gt;=2,ISNUMBER(SEARCH("喪",K43))),$A1042&amp;"("&amp;SUBSTITUTE(K43,"喪","")&amp;"時"&amp;")",""))</f>
        <v/>
      </c>
      <c r="L1042" s="65" t="str">
        <f ca="1">CONCATENATE(IF(AND(LEN(L1041)&gt;=1,L1041&lt;&gt;".",COUNTIF(L43:L$73,"*喪*")&gt;0),".",""),IF(L43="喪",$A1042,""),IF(AND(LEN(L43)&gt;=2,ISNUMBER(SEARCH("喪",L43))),$A1042&amp;"("&amp;SUBSTITUTE(L43,"喪","")&amp;"時"&amp;")",""))</f>
        <v/>
      </c>
      <c r="M1042" s="65" t="str">
        <f ca="1">CONCATENATE(IF(AND(LEN(M1041)&gt;=1,M1041&lt;&gt;".",COUNTIF(M43:M$73,"*喪*")&gt;0),".",""),IF(M43="喪",$A1042,""),IF(AND(LEN(M43)&gt;=2,ISNUMBER(SEARCH("喪",M43))),$A1042&amp;"("&amp;SUBSTITUTE(M43,"喪","")&amp;"時"&amp;")",""))</f>
        <v/>
      </c>
      <c r="N1042" s="65" t="str">
        <f ca="1">CONCATENATE(IF(AND(LEN(N1041)&gt;=1,N1041&lt;&gt;".",COUNTIF(N43:N$73,"*喪*")&gt;0),".",""),IF(N43="喪",$A1042,""),IF(AND(LEN(N43)&gt;=2,ISNUMBER(SEARCH("喪",N43))),$A1042&amp;"("&amp;SUBSTITUTE(N43,"喪","")&amp;"時"&amp;")",""))</f>
        <v/>
      </c>
      <c r="O1042" s="65" t="str">
        <f ca="1">CONCATENATE(IF(AND(LEN(O1041)&gt;=1,O1041&lt;&gt;".",COUNTIF(O43:O$73,"*喪*")&gt;0),".",""),IF(O43="喪",$A1042,""),IF(AND(LEN(O43)&gt;=2,ISNUMBER(SEARCH("喪",O43))),$A1042&amp;"("&amp;SUBSTITUTE(O43,"喪","")&amp;"時"&amp;")",""))</f>
        <v/>
      </c>
      <c r="P1042" s="65" t="str">
        <f ca="1">CONCATENATE(IF(AND(LEN(P1041)&gt;=1,P1041&lt;&gt;".",COUNTIF(P43:P$73,"*喪*")&gt;0),".",""),IF(P43="喪",$A1042,""),IF(AND(LEN(P43)&gt;=2,ISNUMBER(SEARCH("喪",P43))),$A1042&amp;"("&amp;SUBSTITUTE(P43,"喪","")&amp;"時"&amp;")",""))</f>
        <v/>
      </c>
      <c r="Q1042" s="65" t="str">
        <f ca="1">CONCATENATE(IF(AND(LEN(Q1041)&gt;=1,Q1041&lt;&gt;".",COUNTIF(Q43:Q$73,"*喪*")&gt;0),".",""),IF(Q43="喪",$A1042,""),IF(AND(LEN(Q43)&gt;=2,ISNUMBER(SEARCH("喪",Q43))),$A1042&amp;"("&amp;SUBSTITUTE(Q43,"喪","")&amp;"時"&amp;")",""))</f>
        <v/>
      </c>
      <c r="R1042" s="65" t="str">
        <f ca="1">CONCATENATE(IF(AND(LEN(R1041)&gt;=1,R1041&lt;&gt;".",COUNTIF(R43:R$73,"*喪*")&gt;0),".",""),IF(R43="喪",$A1042,""),IF(AND(LEN(R43)&gt;=2,ISNUMBER(SEARCH("喪",R43))),$A1042&amp;"("&amp;SUBSTITUTE(R43,"喪","")&amp;"時"&amp;")",""))</f>
        <v/>
      </c>
      <c r="S1042" s="65" t="str">
        <f ca="1">CONCATENATE(IF(AND(LEN(S1041)&gt;=1,S1041&lt;&gt;".",COUNTIF(S43:S$73,"*喪*")&gt;0),".",""),IF(S43="喪",$A1042,""),IF(AND(LEN(S43)&gt;=2,ISNUMBER(SEARCH("喪",S43))),$A1042&amp;"("&amp;SUBSTITUTE(S43,"喪","")&amp;"時"&amp;")",""))</f>
        <v/>
      </c>
      <c r="T1042" s="65" t="str">
        <f ca="1">CONCATENATE(IF(AND(LEN(T1041)&gt;=1,T1041&lt;&gt;".",COUNTIF(T43:T$73,"*喪*")&gt;0),".",""),IF(T43="喪",$A1042,""),IF(AND(LEN(T43)&gt;=2,ISNUMBER(SEARCH("喪",T43))),$A1042&amp;"("&amp;SUBSTITUTE(T43,"喪","")&amp;"時"&amp;")",""))</f>
        <v/>
      </c>
      <c r="U1042" s="65" t="str">
        <f ca="1">CONCATENATE(IF(AND(LEN(U1041)&gt;=1,U1041&lt;&gt;".",COUNTIF(U43:U$73,"*喪*")&gt;0),".",""),IF(U43="喪",$A1042,""),IF(AND(LEN(U43)&gt;=2,ISNUMBER(SEARCH("喪",U43))),$A1042&amp;"("&amp;SUBSTITUTE(U43,"喪","")&amp;"時"&amp;")",""))</f>
        <v/>
      </c>
      <c r="V1042" s="65" t="str">
        <f ca="1">CONCATENATE(IF(AND(LEN(V1041)&gt;=1,V1041&lt;&gt;".",COUNTIF(V43:V$73,"*喪*")&gt;0),".",""),IF(V43="喪",$A1042,""),IF(AND(LEN(V43)&gt;=2,ISNUMBER(SEARCH("喪",V43))),$A1042&amp;"("&amp;SUBSTITUTE(V43,"喪","")&amp;"時"&amp;")",""))</f>
        <v/>
      </c>
      <c r="W1042" s="65" t="str">
        <f ca="1">CONCATENATE(IF(AND(LEN(W1041)&gt;=1,W1041&lt;&gt;".",COUNTIF(W43:W$73,"*喪*")&gt;0),".",""),IF(W43="喪",$A1042,""),IF(AND(LEN(W43)&gt;=2,ISNUMBER(SEARCH("喪",W43))),$A1042&amp;"("&amp;SUBSTITUTE(W43,"喪","")&amp;"時"&amp;")",""))</f>
        <v/>
      </c>
      <c r="X1042" s="65" t="str">
        <f ca="1">CONCATENATE(IF(AND(LEN(X1041)&gt;=1,X1041&lt;&gt;".",COUNTIF(X43:X$73,"*喪*")&gt;0),".",""),IF(X43="喪",$A1042,""),IF(AND(LEN(X43)&gt;=2,ISNUMBER(SEARCH("喪",X43))),$A1042&amp;"("&amp;SUBSTITUTE(X43,"喪","")&amp;"時"&amp;")",""))</f>
        <v/>
      </c>
      <c r="Y1042" s="65" t="str">
        <f ca="1">CONCATENATE(IF(AND(LEN(Y1041)&gt;=1,Y1041&lt;&gt;".",COUNTIF(Y43:Y$73,"*喪*")&gt;0),".",""),IF(Y43="喪",$A1042,""),IF(AND(LEN(Y43)&gt;=2,ISNUMBER(SEARCH("喪",Y43))),$A1042&amp;"("&amp;SUBSTITUTE(Y43,"喪","")&amp;"時"&amp;")",""))</f>
        <v/>
      </c>
      <c r="Z1042" s="65" t="str">
        <f ca="1">CONCATENATE(IF(AND(LEN(Z1041)&gt;=1,Z1041&lt;&gt;".",COUNTIF(Z43:Z$73,"*喪*")&gt;0),".",""),IF(Z43="喪",$A1042,""),IF(AND(LEN(Z43)&gt;=2,ISNUMBER(SEARCH("喪",Z43))),$A1042&amp;"("&amp;SUBSTITUTE(Z43,"喪","")&amp;"時"&amp;")",""))</f>
        <v/>
      </c>
      <c r="AA1042" s="65" t="str">
        <f ca="1">CONCATENATE(IF(AND(LEN(AA1041)&gt;=1,AA1041&lt;&gt;".",COUNTIF(AA43:AA$73,"*喪*")&gt;0),".",""),IF(AA43="喪",$A1042,""),IF(AND(LEN(AA43)&gt;=2,ISNUMBER(SEARCH("喪",AA43))),$A1042&amp;"("&amp;SUBSTITUTE(AA43,"喪","")&amp;"時"&amp;")",""))</f>
        <v/>
      </c>
      <c r="AB1042" s="65" t="str">
        <f ca="1">CONCATENATE(IF(AND(LEN(AB1041)&gt;=1,AB1041&lt;&gt;".",COUNTIF(AB43:AB$73,"*喪*")&gt;0),".",""),IF(AB43="喪",$A1042,""),IF(AND(LEN(AB43)&gt;=2,ISNUMBER(SEARCH("喪",AB43))),$A1042&amp;"("&amp;SUBSTITUTE(AB43,"喪","")&amp;"時"&amp;")",""))</f>
        <v/>
      </c>
      <c r="AC1042" s="65" t="str">
        <f ca="1">CONCATENATE(IF(AND(LEN(AC1041)&gt;=1,AC1041&lt;&gt;".",COUNTIF(AC43:AC$73,"*喪*")&gt;0),".",""),IF(AC43="喪",$A1042,""),IF(AND(LEN(AC43)&gt;=2,ISNUMBER(SEARCH("喪",AC43))),$A1042&amp;"("&amp;SUBSTITUTE(AC43,"喪","")&amp;"時"&amp;")",""))</f>
        <v/>
      </c>
      <c r="AD1042" s="65" t="str">
        <f ca="1">CONCATENATE(IF(AND(LEN(AD1041)&gt;=1,AD1041&lt;&gt;".",COUNTIF(AD43:AD$73,"*喪*")&gt;0),".",""),IF(AD43="喪",$A1042,""),IF(AND(LEN(AD43)&gt;=2,ISNUMBER(SEARCH("喪",AD43))),$A1042&amp;"("&amp;SUBSTITUTE(AD43,"喪","")&amp;"時"&amp;")",""))</f>
        <v/>
      </c>
      <c r="AE1042" s="65" t="str">
        <f ca="1">CONCATENATE(IF(AND(LEN(AE1041)&gt;=1,AE1041&lt;&gt;".",COUNTIF(AE43:AE$73,"*喪*")&gt;0),".",""),IF(AE43="喪",$A1042,""),IF(AND(LEN(AE43)&gt;=2,ISNUMBER(SEARCH("喪",AE43))),$A1042&amp;"("&amp;SUBSTITUTE(AE43,"喪","")&amp;"時"&amp;")",""))</f>
        <v/>
      </c>
      <c r="AF1042" s="65" t="str">
        <f ca="1">CONCATENATE(IF(AND(LEN(AF1041)&gt;=1,AF1041&lt;&gt;".",COUNTIF(AF43:AF$73,"*喪*")&gt;0),".",""),IF(AF43="喪",$A1042,""),IF(AND(LEN(AF43)&gt;=2,ISNUMBER(SEARCH("喪",AF43))),$A1042&amp;"("&amp;SUBSTITUTE(AF43,"喪","")&amp;"時"&amp;")",""))</f>
        <v/>
      </c>
      <c r="AG1042" s="65" t="str">
        <f ca="1">CONCATENATE(IF(AND(LEN(AG1041)&gt;=1,AG1041&lt;&gt;".",COUNTIF(AG43:AG$73,"*喪*")&gt;0),".",""),IF(AG43="喪",$A1042,""),IF(AND(LEN(AG43)&gt;=2,ISNUMBER(SEARCH("喪",AG43))),$A1042&amp;"("&amp;SUBSTITUTE(AG43,"喪","")&amp;"時"&amp;")",""))</f>
        <v/>
      </c>
      <c r="AH1042" s="65"/>
      <c r="AI1042" s="65"/>
      <c r="AJ1042" s="65"/>
    </row>
    <row r="1043" spans="1:36">
      <c r="A1043" s="65">
        <f t="shared" si="82"/>
        <v>43</v>
      </c>
      <c r="B1043" s="65" t="str">
        <f t="shared" si="82"/>
        <v>蔡政倫</v>
      </c>
      <c r="C1043" s="65" t="str">
        <f ca="1">CONCATENATE(IF(AND(LEN(C1042)&gt;=1,C1042&lt;&gt;".",COUNTIF(C44:C$73,"*喪*")&gt;0),".",""),IF(C44="喪",$A1043,""),IF(AND(LEN(C44)&gt;=2,ISNUMBER(SEARCH("喪",C44))),$A1043&amp;"("&amp;SUBSTITUTE(C44,"喪","")&amp;"時"&amp;")",""))</f>
        <v/>
      </c>
      <c r="D1043" s="65" t="str">
        <f ca="1">CONCATENATE(IF(AND(LEN(D1042)&gt;=1,D1042&lt;&gt;".",COUNTIF(D44:D$73,"*喪*")&gt;0),".",""),IF(D44="喪",$A1043,""),IF(AND(LEN(D44)&gt;=2,ISNUMBER(SEARCH("喪",D44))),$A1043&amp;"("&amp;SUBSTITUTE(D44,"喪","")&amp;"時"&amp;")",""))</f>
        <v/>
      </c>
      <c r="E1043" s="65" t="str">
        <f ca="1">CONCATENATE(IF(AND(LEN(E1042)&gt;=1,E1042&lt;&gt;".",COUNTIF(E44:E$73,"*喪*")&gt;0),".",""),IF(E44="喪",$A1043,""),IF(AND(LEN(E44)&gt;=2,ISNUMBER(SEARCH("喪",E44))),$A1043&amp;"("&amp;SUBSTITUTE(E44,"喪","")&amp;"時"&amp;")",""))</f>
        <v/>
      </c>
      <c r="F1043" s="65" t="str">
        <f ca="1">CONCATENATE(IF(AND(LEN(F1042)&gt;=1,F1042&lt;&gt;".",COUNTIF(F44:F$73,"*喪*")&gt;0),".",""),IF(F44="喪",$A1043,""),IF(AND(LEN(F44)&gt;=2,ISNUMBER(SEARCH("喪",F44))),$A1043&amp;"("&amp;SUBSTITUTE(F44,"喪","")&amp;"時"&amp;")",""))</f>
        <v/>
      </c>
      <c r="G1043" s="65" t="str">
        <f ca="1">CONCATENATE(IF(AND(LEN(G1042)&gt;=1,G1042&lt;&gt;".",COUNTIF(G44:G$73,"*喪*")&gt;0),".",""),IF(G44="喪",$A1043,""),IF(AND(LEN(G44)&gt;=2,ISNUMBER(SEARCH("喪",G44))),$A1043&amp;"("&amp;SUBSTITUTE(G44,"喪","")&amp;"時"&amp;")",""))</f>
        <v/>
      </c>
      <c r="H1043" s="65" t="str">
        <f ca="1">CONCATENATE(IF(AND(LEN(H1042)&gt;=1,H1042&lt;&gt;".",COUNTIF(H44:H$73,"*喪*")&gt;0),".",""),IF(H44="喪",$A1043,""),IF(AND(LEN(H44)&gt;=2,ISNUMBER(SEARCH("喪",H44))),$A1043&amp;"("&amp;SUBSTITUTE(H44,"喪","")&amp;"時"&amp;")",""))</f>
        <v/>
      </c>
      <c r="I1043" s="65" t="str">
        <f ca="1">CONCATENATE(IF(AND(LEN(I1042)&gt;=1,I1042&lt;&gt;".",COUNTIF(I44:I$73,"*喪*")&gt;0),".",""),IF(I44="喪",$A1043,""),IF(AND(LEN(I44)&gt;=2,ISNUMBER(SEARCH("喪",I44))),$A1043&amp;"("&amp;SUBSTITUTE(I44,"喪","")&amp;"時"&amp;")",""))</f>
        <v/>
      </c>
      <c r="J1043" s="65" t="str">
        <f ca="1">CONCATENATE(IF(AND(LEN(J1042)&gt;=1,J1042&lt;&gt;".",COUNTIF(J44:J$73,"*喪*")&gt;0),".",""),IF(J44="喪",$A1043,""),IF(AND(LEN(J44)&gt;=2,ISNUMBER(SEARCH("喪",J44))),$A1043&amp;"("&amp;SUBSTITUTE(J44,"喪","")&amp;"時"&amp;")",""))</f>
        <v/>
      </c>
      <c r="K1043" s="65" t="str">
        <f ca="1">CONCATENATE(IF(AND(LEN(K1042)&gt;=1,K1042&lt;&gt;".",COUNTIF(K44:K$73,"*喪*")&gt;0),".",""),IF(K44="喪",$A1043,""),IF(AND(LEN(K44)&gt;=2,ISNUMBER(SEARCH("喪",K44))),$A1043&amp;"("&amp;SUBSTITUTE(K44,"喪","")&amp;"時"&amp;")",""))</f>
        <v/>
      </c>
      <c r="L1043" s="65" t="str">
        <f ca="1">CONCATENATE(IF(AND(LEN(L1042)&gt;=1,L1042&lt;&gt;".",COUNTIF(L44:L$73,"*喪*")&gt;0),".",""),IF(L44="喪",$A1043,""),IF(AND(LEN(L44)&gt;=2,ISNUMBER(SEARCH("喪",L44))),$A1043&amp;"("&amp;SUBSTITUTE(L44,"喪","")&amp;"時"&amp;")",""))</f>
        <v/>
      </c>
      <c r="M1043" s="65" t="str">
        <f ca="1">CONCATENATE(IF(AND(LEN(M1042)&gt;=1,M1042&lt;&gt;".",COUNTIF(M44:M$73,"*喪*")&gt;0),".",""),IF(M44="喪",$A1043,""),IF(AND(LEN(M44)&gt;=2,ISNUMBER(SEARCH("喪",M44))),$A1043&amp;"("&amp;SUBSTITUTE(M44,"喪","")&amp;"時"&amp;")",""))</f>
        <v/>
      </c>
      <c r="N1043" s="65" t="str">
        <f ca="1">CONCATENATE(IF(AND(LEN(N1042)&gt;=1,N1042&lt;&gt;".",COUNTIF(N44:N$73,"*喪*")&gt;0),".",""),IF(N44="喪",$A1043,""),IF(AND(LEN(N44)&gt;=2,ISNUMBER(SEARCH("喪",N44))),$A1043&amp;"("&amp;SUBSTITUTE(N44,"喪","")&amp;"時"&amp;")",""))</f>
        <v/>
      </c>
      <c r="O1043" s="65" t="str">
        <f ca="1">CONCATENATE(IF(AND(LEN(O1042)&gt;=1,O1042&lt;&gt;".",COUNTIF(O44:O$73,"*喪*")&gt;0),".",""),IF(O44="喪",$A1043,""),IF(AND(LEN(O44)&gt;=2,ISNUMBER(SEARCH("喪",O44))),$A1043&amp;"("&amp;SUBSTITUTE(O44,"喪","")&amp;"時"&amp;")",""))</f>
        <v/>
      </c>
      <c r="P1043" s="65" t="str">
        <f ca="1">CONCATENATE(IF(AND(LEN(P1042)&gt;=1,P1042&lt;&gt;".",COUNTIF(P44:P$73,"*喪*")&gt;0),".",""),IF(P44="喪",$A1043,""),IF(AND(LEN(P44)&gt;=2,ISNUMBER(SEARCH("喪",P44))),$A1043&amp;"("&amp;SUBSTITUTE(P44,"喪","")&amp;"時"&amp;")",""))</f>
        <v/>
      </c>
      <c r="Q1043" s="65" t="str">
        <f ca="1">CONCATENATE(IF(AND(LEN(Q1042)&gt;=1,Q1042&lt;&gt;".",COUNTIF(Q44:Q$73,"*喪*")&gt;0),".",""),IF(Q44="喪",$A1043,""),IF(AND(LEN(Q44)&gt;=2,ISNUMBER(SEARCH("喪",Q44))),$A1043&amp;"("&amp;SUBSTITUTE(Q44,"喪","")&amp;"時"&amp;")",""))</f>
        <v/>
      </c>
      <c r="R1043" s="65" t="str">
        <f ca="1">CONCATENATE(IF(AND(LEN(R1042)&gt;=1,R1042&lt;&gt;".",COUNTIF(R44:R$73,"*喪*")&gt;0),".",""),IF(R44="喪",$A1043,""),IF(AND(LEN(R44)&gt;=2,ISNUMBER(SEARCH("喪",R44))),$A1043&amp;"("&amp;SUBSTITUTE(R44,"喪","")&amp;"時"&amp;")",""))</f>
        <v/>
      </c>
      <c r="S1043" s="65" t="str">
        <f ca="1">CONCATENATE(IF(AND(LEN(S1042)&gt;=1,S1042&lt;&gt;".",COUNTIF(S44:S$73,"*喪*")&gt;0),".",""),IF(S44="喪",$A1043,""),IF(AND(LEN(S44)&gt;=2,ISNUMBER(SEARCH("喪",S44))),$A1043&amp;"("&amp;SUBSTITUTE(S44,"喪","")&amp;"時"&amp;")",""))</f>
        <v/>
      </c>
      <c r="T1043" s="65" t="str">
        <f ca="1">CONCATENATE(IF(AND(LEN(T1042)&gt;=1,T1042&lt;&gt;".",COUNTIF(T44:T$73,"*喪*")&gt;0),".",""),IF(T44="喪",$A1043,""),IF(AND(LEN(T44)&gt;=2,ISNUMBER(SEARCH("喪",T44))),$A1043&amp;"("&amp;SUBSTITUTE(T44,"喪","")&amp;"時"&amp;")",""))</f>
        <v/>
      </c>
      <c r="U1043" s="65" t="str">
        <f ca="1">CONCATENATE(IF(AND(LEN(U1042)&gt;=1,U1042&lt;&gt;".",COUNTIF(U44:U$73,"*喪*")&gt;0),".",""),IF(U44="喪",$A1043,""),IF(AND(LEN(U44)&gt;=2,ISNUMBER(SEARCH("喪",U44))),$A1043&amp;"("&amp;SUBSTITUTE(U44,"喪","")&amp;"時"&amp;")",""))</f>
        <v/>
      </c>
      <c r="V1043" s="65" t="str">
        <f ca="1">CONCATENATE(IF(AND(LEN(V1042)&gt;=1,V1042&lt;&gt;".",COUNTIF(V44:V$73,"*喪*")&gt;0),".",""),IF(V44="喪",$A1043,""),IF(AND(LEN(V44)&gt;=2,ISNUMBER(SEARCH("喪",V44))),$A1043&amp;"("&amp;SUBSTITUTE(V44,"喪","")&amp;"時"&amp;")",""))</f>
        <v/>
      </c>
      <c r="W1043" s="65" t="str">
        <f ca="1">CONCATENATE(IF(AND(LEN(W1042)&gt;=1,W1042&lt;&gt;".",COUNTIF(W44:W$73,"*喪*")&gt;0),".",""),IF(W44="喪",$A1043,""),IF(AND(LEN(W44)&gt;=2,ISNUMBER(SEARCH("喪",W44))),$A1043&amp;"("&amp;SUBSTITUTE(W44,"喪","")&amp;"時"&amp;")",""))</f>
        <v/>
      </c>
      <c r="X1043" s="65" t="str">
        <f ca="1">CONCATENATE(IF(AND(LEN(X1042)&gt;=1,X1042&lt;&gt;".",COUNTIF(X44:X$73,"*喪*")&gt;0),".",""),IF(X44="喪",$A1043,""),IF(AND(LEN(X44)&gt;=2,ISNUMBER(SEARCH("喪",X44))),$A1043&amp;"("&amp;SUBSTITUTE(X44,"喪","")&amp;"時"&amp;")",""))</f>
        <v/>
      </c>
      <c r="Y1043" s="65" t="str">
        <f ca="1">CONCATENATE(IF(AND(LEN(Y1042)&gt;=1,Y1042&lt;&gt;".",COUNTIF(Y44:Y$73,"*喪*")&gt;0),".",""),IF(Y44="喪",$A1043,""),IF(AND(LEN(Y44)&gt;=2,ISNUMBER(SEARCH("喪",Y44))),$A1043&amp;"("&amp;SUBSTITUTE(Y44,"喪","")&amp;"時"&amp;")",""))</f>
        <v/>
      </c>
      <c r="Z1043" s="65" t="str">
        <f ca="1">CONCATENATE(IF(AND(LEN(Z1042)&gt;=1,Z1042&lt;&gt;".",COUNTIF(Z44:Z$73,"*喪*")&gt;0),".",""),IF(Z44="喪",$A1043,""),IF(AND(LEN(Z44)&gt;=2,ISNUMBER(SEARCH("喪",Z44))),$A1043&amp;"("&amp;SUBSTITUTE(Z44,"喪","")&amp;"時"&amp;")",""))</f>
        <v/>
      </c>
      <c r="AA1043" s="65" t="str">
        <f ca="1">CONCATENATE(IF(AND(LEN(AA1042)&gt;=1,AA1042&lt;&gt;".",COUNTIF(AA44:AA$73,"*喪*")&gt;0),".",""),IF(AA44="喪",$A1043,""),IF(AND(LEN(AA44)&gt;=2,ISNUMBER(SEARCH("喪",AA44))),$A1043&amp;"("&amp;SUBSTITUTE(AA44,"喪","")&amp;"時"&amp;")",""))</f>
        <v/>
      </c>
      <c r="AB1043" s="65" t="str">
        <f ca="1">CONCATENATE(IF(AND(LEN(AB1042)&gt;=1,AB1042&lt;&gt;".",COUNTIF(AB44:AB$73,"*喪*")&gt;0),".",""),IF(AB44="喪",$A1043,""),IF(AND(LEN(AB44)&gt;=2,ISNUMBER(SEARCH("喪",AB44))),$A1043&amp;"("&amp;SUBSTITUTE(AB44,"喪","")&amp;"時"&amp;")",""))</f>
        <v/>
      </c>
      <c r="AC1043" s="65" t="str">
        <f ca="1">CONCATENATE(IF(AND(LEN(AC1042)&gt;=1,AC1042&lt;&gt;".",COUNTIF(AC44:AC$73,"*喪*")&gt;0),".",""),IF(AC44="喪",$A1043,""),IF(AND(LEN(AC44)&gt;=2,ISNUMBER(SEARCH("喪",AC44))),$A1043&amp;"("&amp;SUBSTITUTE(AC44,"喪","")&amp;"時"&amp;")",""))</f>
        <v/>
      </c>
      <c r="AD1043" s="65" t="str">
        <f ca="1">CONCATENATE(IF(AND(LEN(AD1042)&gt;=1,AD1042&lt;&gt;".",COUNTIF(AD44:AD$73,"*喪*")&gt;0),".",""),IF(AD44="喪",$A1043,""),IF(AND(LEN(AD44)&gt;=2,ISNUMBER(SEARCH("喪",AD44))),$A1043&amp;"("&amp;SUBSTITUTE(AD44,"喪","")&amp;"時"&amp;")",""))</f>
        <v/>
      </c>
      <c r="AE1043" s="65" t="str">
        <f ca="1">CONCATENATE(IF(AND(LEN(AE1042)&gt;=1,AE1042&lt;&gt;".",COUNTIF(AE44:AE$73,"*喪*")&gt;0),".",""),IF(AE44="喪",$A1043,""),IF(AND(LEN(AE44)&gt;=2,ISNUMBER(SEARCH("喪",AE44))),$A1043&amp;"("&amp;SUBSTITUTE(AE44,"喪","")&amp;"時"&amp;")",""))</f>
        <v/>
      </c>
      <c r="AF1043" s="65" t="str">
        <f ca="1">CONCATENATE(IF(AND(LEN(AF1042)&gt;=1,AF1042&lt;&gt;".",COUNTIF(AF44:AF$73,"*喪*")&gt;0),".",""),IF(AF44="喪",$A1043,""),IF(AND(LEN(AF44)&gt;=2,ISNUMBER(SEARCH("喪",AF44))),$A1043&amp;"("&amp;SUBSTITUTE(AF44,"喪","")&amp;"時"&amp;")",""))</f>
        <v/>
      </c>
      <c r="AG1043" s="65" t="str">
        <f ca="1">CONCATENATE(IF(AND(LEN(AG1042)&gt;=1,AG1042&lt;&gt;".",COUNTIF(AG44:AG$73,"*喪*")&gt;0),".",""),IF(AG44="喪",$A1043,""),IF(AND(LEN(AG44)&gt;=2,ISNUMBER(SEARCH("喪",AG44))),$A1043&amp;"("&amp;SUBSTITUTE(AG44,"喪","")&amp;"時"&amp;")",""))</f>
        <v/>
      </c>
      <c r="AH1043" s="65"/>
      <c r="AI1043" s="65"/>
      <c r="AJ1043" s="65"/>
    </row>
    <row r="1044" spans="1:36">
      <c r="A1044" s="65">
        <f t="shared" si="82"/>
        <v>44</v>
      </c>
      <c r="B1044" s="65" t="str">
        <f t="shared" si="82"/>
        <v>陳宏洋</v>
      </c>
      <c r="C1044" s="65" t="str">
        <f ca="1">CONCATENATE(IF(AND(LEN(C1043)&gt;=1,C1043&lt;&gt;".",COUNTIF(C45:C$73,"*喪*")&gt;0),".",""),IF(C45="喪",$A1044,""),IF(AND(LEN(C45)&gt;=2,ISNUMBER(SEARCH("喪",C45))),$A1044&amp;"("&amp;SUBSTITUTE(C45,"喪","")&amp;"時"&amp;")",""))</f>
        <v/>
      </c>
      <c r="D1044" s="65" t="str">
        <f ca="1">CONCATENATE(IF(AND(LEN(D1043)&gt;=1,D1043&lt;&gt;".",COUNTIF(D45:D$73,"*喪*")&gt;0),".",""),IF(D45="喪",$A1044,""),IF(AND(LEN(D45)&gt;=2,ISNUMBER(SEARCH("喪",D45))),$A1044&amp;"("&amp;SUBSTITUTE(D45,"喪","")&amp;"時"&amp;")",""))</f>
        <v/>
      </c>
      <c r="E1044" s="65" t="str">
        <f ca="1">CONCATENATE(IF(AND(LEN(E1043)&gt;=1,E1043&lt;&gt;".",COUNTIF(E45:E$73,"*喪*")&gt;0),".",""),IF(E45="喪",$A1044,""),IF(AND(LEN(E45)&gt;=2,ISNUMBER(SEARCH("喪",E45))),$A1044&amp;"("&amp;SUBSTITUTE(E45,"喪","")&amp;"時"&amp;")",""))</f>
        <v/>
      </c>
      <c r="F1044" s="65" t="str">
        <f ca="1">CONCATENATE(IF(AND(LEN(F1043)&gt;=1,F1043&lt;&gt;".",COUNTIF(F45:F$73,"*喪*")&gt;0),".",""),IF(F45="喪",$A1044,""),IF(AND(LEN(F45)&gt;=2,ISNUMBER(SEARCH("喪",F45))),$A1044&amp;"("&amp;SUBSTITUTE(F45,"喪","")&amp;"時"&amp;")",""))</f>
        <v/>
      </c>
      <c r="G1044" s="65" t="str">
        <f ca="1">CONCATENATE(IF(AND(LEN(G1043)&gt;=1,G1043&lt;&gt;".",COUNTIF(G45:G$73,"*喪*")&gt;0),".",""),IF(G45="喪",$A1044,""),IF(AND(LEN(G45)&gt;=2,ISNUMBER(SEARCH("喪",G45))),$A1044&amp;"("&amp;SUBSTITUTE(G45,"喪","")&amp;"時"&amp;")",""))</f>
        <v/>
      </c>
      <c r="H1044" s="65" t="str">
        <f ca="1">CONCATENATE(IF(AND(LEN(H1043)&gt;=1,H1043&lt;&gt;".",COUNTIF(H45:H$73,"*喪*")&gt;0),".",""),IF(H45="喪",$A1044,""),IF(AND(LEN(H45)&gt;=2,ISNUMBER(SEARCH("喪",H45))),$A1044&amp;"("&amp;SUBSTITUTE(H45,"喪","")&amp;"時"&amp;")",""))</f>
        <v/>
      </c>
      <c r="I1044" s="65" t="str">
        <f ca="1">CONCATENATE(IF(AND(LEN(I1043)&gt;=1,I1043&lt;&gt;".",COUNTIF(I45:I$73,"*喪*")&gt;0),".",""),IF(I45="喪",$A1044,""),IF(AND(LEN(I45)&gt;=2,ISNUMBER(SEARCH("喪",I45))),$A1044&amp;"("&amp;SUBSTITUTE(I45,"喪","")&amp;"時"&amp;")",""))</f>
        <v/>
      </c>
      <c r="J1044" s="65" t="str">
        <f ca="1">CONCATENATE(IF(AND(LEN(J1043)&gt;=1,J1043&lt;&gt;".",COUNTIF(J45:J$73,"*喪*")&gt;0),".",""),IF(J45="喪",$A1044,""),IF(AND(LEN(J45)&gt;=2,ISNUMBER(SEARCH("喪",J45))),$A1044&amp;"("&amp;SUBSTITUTE(J45,"喪","")&amp;"時"&amp;")",""))</f>
        <v/>
      </c>
      <c r="K1044" s="65" t="str">
        <f ca="1">CONCATENATE(IF(AND(LEN(K1043)&gt;=1,K1043&lt;&gt;".",COUNTIF(K45:K$73,"*喪*")&gt;0),".",""),IF(K45="喪",$A1044,""),IF(AND(LEN(K45)&gt;=2,ISNUMBER(SEARCH("喪",K45))),$A1044&amp;"("&amp;SUBSTITUTE(K45,"喪","")&amp;"時"&amp;")",""))</f>
        <v/>
      </c>
      <c r="L1044" s="65" t="str">
        <f ca="1">CONCATENATE(IF(AND(LEN(L1043)&gt;=1,L1043&lt;&gt;".",COUNTIF(L45:L$73,"*喪*")&gt;0),".",""),IF(L45="喪",$A1044,""),IF(AND(LEN(L45)&gt;=2,ISNUMBER(SEARCH("喪",L45))),$A1044&amp;"("&amp;SUBSTITUTE(L45,"喪","")&amp;"時"&amp;")",""))</f>
        <v/>
      </c>
      <c r="M1044" s="65" t="str">
        <f ca="1">CONCATENATE(IF(AND(LEN(M1043)&gt;=1,M1043&lt;&gt;".",COUNTIF(M45:M$73,"*喪*")&gt;0),".",""),IF(M45="喪",$A1044,""),IF(AND(LEN(M45)&gt;=2,ISNUMBER(SEARCH("喪",M45))),$A1044&amp;"("&amp;SUBSTITUTE(M45,"喪","")&amp;"時"&amp;")",""))</f>
        <v/>
      </c>
      <c r="N1044" s="65" t="str">
        <f ca="1">CONCATENATE(IF(AND(LEN(N1043)&gt;=1,N1043&lt;&gt;".",COUNTIF(N45:N$73,"*喪*")&gt;0),".",""),IF(N45="喪",$A1044,""),IF(AND(LEN(N45)&gt;=2,ISNUMBER(SEARCH("喪",N45))),$A1044&amp;"("&amp;SUBSTITUTE(N45,"喪","")&amp;"時"&amp;")",""))</f>
        <v/>
      </c>
      <c r="O1044" s="65" t="str">
        <f ca="1">CONCATENATE(IF(AND(LEN(O1043)&gt;=1,O1043&lt;&gt;".",COUNTIF(O45:O$73,"*喪*")&gt;0),".",""),IF(O45="喪",$A1044,""),IF(AND(LEN(O45)&gt;=2,ISNUMBER(SEARCH("喪",O45))),$A1044&amp;"("&amp;SUBSTITUTE(O45,"喪","")&amp;"時"&amp;")",""))</f>
        <v/>
      </c>
      <c r="P1044" s="65" t="str">
        <f ca="1">CONCATENATE(IF(AND(LEN(P1043)&gt;=1,P1043&lt;&gt;".",COUNTIF(P45:P$73,"*喪*")&gt;0),".",""),IF(P45="喪",$A1044,""),IF(AND(LEN(P45)&gt;=2,ISNUMBER(SEARCH("喪",P45))),$A1044&amp;"("&amp;SUBSTITUTE(P45,"喪","")&amp;"時"&amp;")",""))</f>
        <v/>
      </c>
      <c r="Q1044" s="65" t="str">
        <f ca="1">CONCATENATE(IF(AND(LEN(Q1043)&gt;=1,Q1043&lt;&gt;".",COUNTIF(Q45:Q$73,"*喪*")&gt;0),".",""),IF(Q45="喪",$A1044,""),IF(AND(LEN(Q45)&gt;=2,ISNUMBER(SEARCH("喪",Q45))),$A1044&amp;"("&amp;SUBSTITUTE(Q45,"喪","")&amp;"時"&amp;")",""))</f>
        <v/>
      </c>
      <c r="R1044" s="65" t="str">
        <f ca="1">CONCATENATE(IF(AND(LEN(R1043)&gt;=1,R1043&lt;&gt;".",COUNTIF(R45:R$73,"*喪*")&gt;0),".",""),IF(R45="喪",$A1044,""),IF(AND(LEN(R45)&gt;=2,ISNUMBER(SEARCH("喪",R45))),$A1044&amp;"("&amp;SUBSTITUTE(R45,"喪","")&amp;"時"&amp;")",""))</f>
        <v/>
      </c>
      <c r="S1044" s="65" t="str">
        <f ca="1">CONCATENATE(IF(AND(LEN(S1043)&gt;=1,S1043&lt;&gt;".",COUNTIF(S45:S$73,"*喪*")&gt;0),".",""),IF(S45="喪",$A1044,""),IF(AND(LEN(S45)&gt;=2,ISNUMBER(SEARCH("喪",S45))),$A1044&amp;"("&amp;SUBSTITUTE(S45,"喪","")&amp;"時"&amp;")",""))</f>
        <v/>
      </c>
      <c r="T1044" s="65" t="str">
        <f ca="1">CONCATENATE(IF(AND(LEN(T1043)&gt;=1,T1043&lt;&gt;".",COUNTIF(T45:T$73,"*喪*")&gt;0),".",""),IF(T45="喪",$A1044,""),IF(AND(LEN(T45)&gt;=2,ISNUMBER(SEARCH("喪",T45))),$A1044&amp;"("&amp;SUBSTITUTE(T45,"喪","")&amp;"時"&amp;")",""))</f>
        <v/>
      </c>
      <c r="U1044" s="65" t="str">
        <f ca="1">CONCATENATE(IF(AND(LEN(U1043)&gt;=1,U1043&lt;&gt;".",COUNTIF(U45:U$73,"*喪*")&gt;0),".",""),IF(U45="喪",$A1044,""),IF(AND(LEN(U45)&gt;=2,ISNUMBER(SEARCH("喪",U45))),$A1044&amp;"("&amp;SUBSTITUTE(U45,"喪","")&amp;"時"&amp;")",""))</f>
        <v/>
      </c>
      <c r="V1044" s="65" t="str">
        <f ca="1">CONCATENATE(IF(AND(LEN(V1043)&gt;=1,V1043&lt;&gt;".",COUNTIF(V45:V$73,"*喪*")&gt;0),".",""),IF(V45="喪",$A1044,""),IF(AND(LEN(V45)&gt;=2,ISNUMBER(SEARCH("喪",V45))),$A1044&amp;"("&amp;SUBSTITUTE(V45,"喪","")&amp;"時"&amp;")",""))</f>
        <v/>
      </c>
      <c r="W1044" s="65" t="str">
        <f ca="1">CONCATENATE(IF(AND(LEN(W1043)&gt;=1,W1043&lt;&gt;".",COUNTIF(W45:W$73,"*喪*")&gt;0),".",""),IF(W45="喪",$A1044,""),IF(AND(LEN(W45)&gt;=2,ISNUMBER(SEARCH("喪",W45))),$A1044&amp;"("&amp;SUBSTITUTE(W45,"喪","")&amp;"時"&amp;")",""))</f>
        <v/>
      </c>
      <c r="X1044" s="65" t="str">
        <f ca="1">CONCATENATE(IF(AND(LEN(X1043)&gt;=1,X1043&lt;&gt;".",COUNTIF(X45:X$73,"*喪*")&gt;0),".",""),IF(X45="喪",$A1044,""),IF(AND(LEN(X45)&gt;=2,ISNUMBER(SEARCH("喪",X45))),$A1044&amp;"("&amp;SUBSTITUTE(X45,"喪","")&amp;"時"&amp;")",""))</f>
        <v/>
      </c>
      <c r="Y1044" s="65" t="str">
        <f ca="1">CONCATENATE(IF(AND(LEN(Y1043)&gt;=1,Y1043&lt;&gt;".",COUNTIF(Y45:Y$73,"*喪*")&gt;0),".",""),IF(Y45="喪",$A1044,""),IF(AND(LEN(Y45)&gt;=2,ISNUMBER(SEARCH("喪",Y45))),$A1044&amp;"("&amp;SUBSTITUTE(Y45,"喪","")&amp;"時"&amp;")",""))</f>
        <v/>
      </c>
      <c r="Z1044" s="65" t="str">
        <f ca="1">CONCATENATE(IF(AND(LEN(Z1043)&gt;=1,Z1043&lt;&gt;".",COUNTIF(Z45:Z$73,"*喪*")&gt;0),".",""),IF(Z45="喪",$A1044,""),IF(AND(LEN(Z45)&gt;=2,ISNUMBER(SEARCH("喪",Z45))),$A1044&amp;"("&amp;SUBSTITUTE(Z45,"喪","")&amp;"時"&amp;")",""))</f>
        <v/>
      </c>
      <c r="AA1044" s="65" t="str">
        <f ca="1">CONCATENATE(IF(AND(LEN(AA1043)&gt;=1,AA1043&lt;&gt;".",COUNTIF(AA45:AA$73,"*喪*")&gt;0),".",""),IF(AA45="喪",$A1044,""),IF(AND(LEN(AA45)&gt;=2,ISNUMBER(SEARCH("喪",AA45))),$A1044&amp;"("&amp;SUBSTITUTE(AA45,"喪","")&amp;"時"&amp;")",""))</f>
        <v/>
      </c>
      <c r="AB1044" s="65" t="str">
        <f ca="1">CONCATENATE(IF(AND(LEN(AB1043)&gt;=1,AB1043&lt;&gt;".",COUNTIF(AB45:AB$73,"*喪*")&gt;0),".",""),IF(AB45="喪",$A1044,""),IF(AND(LEN(AB45)&gt;=2,ISNUMBER(SEARCH("喪",AB45))),$A1044&amp;"("&amp;SUBSTITUTE(AB45,"喪","")&amp;"時"&amp;")",""))</f>
        <v/>
      </c>
      <c r="AC1044" s="65" t="str">
        <f ca="1">CONCATENATE(IF(AND(LEN(AC1043)&gt;=1,AC1043&lt;&gt;".",COUNTIF(AC45:AC$73,"*喪*")&gt;0),".",""),IF(AC45="喪",$A1044,""),IF(AND(LEN(AC45)&gt;=2,ISNUMBER(SEARCH("喪",AC45))),$A1044&amp;"("&amp;SUBSTITUTE(AC45,"喪","")&amp;"時"&amp;")",""))</f>
        <v/>
      </c>
      <c r="AD1044" s="65" t="str">
        <f ca="1">CONCATENATE(IF(AND(LEN(AD1043)&gt;=1,AD1043&lt;&gt;".",COUNTIF(AD45:AD$73,"*喪*")&gt;0),".",""),IF(AD45="喪",$A1044,""),IF(AND(LEN(AD45)&gt;=2,ISNUMBER(SEARCH("喪",AD45))),$A1044&amp;"("&amp;SUBSTITUTE(AD45,"喪","")&amp;"時"&amp;")",""))</f>
        <v/>
      </c>
      <c r="AE1044" s="65" t="str">
        <f ca="1">CONCATENATE(IF(AND(LEN(AE1043)&gt;=1,AE1043&lt;&gt;".",COUNTIF(AE45:AE$73,"*喪*")&gt;0),".",""),IF(AE45="喪",$A1044,""),IF(AND(LEN(AE45)&gt;=2,ISNUMBER(SEARCH("喪",AE45))),$A1044&amp;"("&amp;SUBSTITUTE(AE45,"喪","")&amp;"時"&amp;")",""))</f>
        <v/>
      </c>
      <c r="AF1044" s="65" t="str">
        <f ca="1">CONCATENATE(IF(AND(LEN(AF1043)&gt;=1,AF1043&lt;&gt;".",COUNTIF(AF45:AF$73,"*喪*")&gt;0),".",""),IF(AF45="喪",$A1044,""),IF(AND(LEN(AF45)&gt;=2,ISNUMBER(SEARCH("喪",AF45))),$A1044&amp;"("&amp;SUBSTITUTE(AF45,"喪","")&amp;"時"&amp;")",""))</f>
        <v/>
      </c>
      <c r="AG1044" s="65" t="str">
        <f ca="1">CONCATENATE(IF(AND(LEN(AG1043)&gt;=1,AG1043&lt;&gt;".",COUNTIF(AG45:AG$73,"*喪*")&gt;0),".",""),IF(AG45="喪",$A1044,""),IF(AND(LEN(AG45)&gt;=2,ISNUMBER(SEARCH("喪",AG45))),$A1044&amp;"("&amp;SUBSTITUTE(AG45,"喪","")&amp;"時"&amp;")",""))</f>
        <v/>
      </c>
      <c r="AH1044" s="65"/>
      <c r="AI1044" s="65"/>
      <c r="AJ1044" s="65"/>
    </row>
    <row r="1045" spans="1:36">
      <c r="A1045" s="65">
        <f t="shared" ref="A1045:B1072" si="83">A945</f>
        <v>45</v>
      </c>
      <c r="B1045" s="65" t="str">
        <f t="shared" si="83"/>
        <v>邱昱銘</v>
      </c>
      <c r="C1045" s="65" t="str">
        <f ca="1">CONCATENATE(IF(AND(LEN(C1044)&gt;=1,C1044&lt;&gt;".",COUNTIF(C46:C$73,"*喪*")&gt;0),".",""),IF(C46="喪",$A1045,""),IF(AND(LEN(C46)&gt;=2,ISNUMBER(SEARCH("喪",C46))),$A1045&amp;"("&amp;SUBSTITUTE(C46,"喪","")&amp;"時"&amp;")",""))</f>
        <v/>
      </c>
      <c r="D1045" s="65" t="str">
        <f ca="1">CONCATENATE(IF(AND(LEN(D1044)&gt;=1,D1044&lt;&gt;".",COUNTIF(D46:D$73,"*喪*")&gt;0),".",""),IF(D46="喪",$A1045,""),IF(AND(LEN(D46)&gt;=2,ISNUMBER(SEARCH("喪",D46))),$A1045&amp;"("&amp;SUBSTITUTE(D46,"喪","")&amp;"時"&amp;")",""))</f>
        <v/>
      </c>
      <c r="E1045" s="65" t="str">
        <f ca="1">CONCATENATE(IF(AND(LEN(E1044)&gt;=1,E1044&lt;&gt;".",COUNTIF(E46:E$73,"*喪*")&gt;0),".",""),IF(E46="喪",$A1045,""),IF(AND(LEN(E46)&gt;=2,ISNUMBER(SEARCH("喪",E46))),$A1045&amp;"("&amp;SUBSTITUTE(E46,"喪","")&amp;"時"&amp;")",""))</f>
        <v/>
      </c>
      <c r="F1045" s="65" t="str">
        <f ca="1">CONCATENATE(IF(AND(LEN(F1044)&gt;=1,F1044&lt;&gt;".",COUNTIF(F46:F$73,"*喪*")&gt;0),".",""),IF(F46="喪",$A1045,""),IF(AND(LEN(F46)&gt;=2,ISNUMBER(SEARCH("喪",F46))),$A1045&amp;"("&amp;SUBSTITUTE(F46,"喪","")&amp;"時"&amp;")",""))</f>
        <v/>
      </c>
      <c r="G1045" s="65" t="str">
        <f ca="1">CONCATENATE(IF(AND(LEN(G1044)&gt;=1,G1044&lt;&gt;".",COUNTIF(G46:G$73,"*喪*")&gt;0),".",""),IF(G46="喪",$A1045,""),IF(AND(LEN(G46)&gt;=2,ISNUMBER(SEARCH("喪",G46))),$A1045&amp;"("&amp;SUBSTITUTE(G46,"喪","")&amp;"時"&amp;")",""))</f>
        <v/>
      </c>
      <c r="H1045" s="65" t="str">
        <f ca="1">CONCATENATE(IF(AND(LEN(H1044)&gt;=1,H1044&lt;&gt;".",COUNTIF(H46:H$73,"*喪*")&gt;0),".",""),IF(H46="喪",$A1045,""),IF(AND(LEN(H46)&gt;=2,ISNUMBER(SEARCH("喪",H46))),$A1045&amp;"("&amp;SUBSTITUTE(H46,"喪","")&amp;"時"&amp;")",""))</f>
        <v/>
      </c>
      <c r="I1045" s="65" t="str">
        <f ca="1">CONCATENATE(IF(AND(LEN(I1044)&gt;=1,I1044&lt;&gt;".",COUNTIF(I46:I$73,"*喪*")&gt;0),".",""),IF(I46="喪",$A1045,""),IF(AND(LEN(I46)&gt;=2,ISNUMBER(SEARCH("喪",I46))),$A1045&amp;"("&amp;SUBSTITUTE(I46,"喪","")&amp;"時"&amp;")",""))</f>
        <v/>
      </c>
      <c r="J1045" s="65" t="str">
        <f ca="1">CONCATENATE(IF(AND(LEN(J1044)&gt;=1,J1044&lt;&gt;".",COUNTIF(J46:J$73,"*喪*")&gt;0),".",""),IF(J46="喪",$A1045,""),IF(AND(LEN(J46)&gt;=2,ISNUMBER(SEARCH("喪",J46))),$A1045&amp;"("&amp;SUBSTITUTE(J46,"喪","")&amp;"時"&amp;")",""))</f>
        <v/>
      </c>
      <c r="K1045" s="65" t="str">
        <f ca="1">CONCATENATE(IF(AND(LEN(K1044)&gt;=1,K1044&lt;&gt;".",COUNTIF(K46:K$73,"*喪*")&gt;0),".",""),IF(K46="喪",$A1045,""),IF(AND(LEN(K46)&gt;=2,ISNUMBER(SEARCH("喪",K46))),$A1045&amp;"("&amp;SUBSTITUTE(K46,"喪","")&amp;"時"&amp;")",""))</f>
        <v/>
      </c>
      <c r="L1045" s="65" t="str">
        <f ca="1">CONCATENATE(IF(AND(LEN(L1044)&gt;=1,L1044&lt;&gt;".",COUNTIF(L46:L$73,"*喪*")&gt;0),".",""),IF(L46="喪",$A1045,""),IF(AND(LEN(L46)&gt;=2,ISNUMBER(SEARCH("喪",L46))),$A1045&amp;"("&amp;SUBSTITUTE(L46,"喪","")&amp;"時"&amp;")",""))</f>
        <v/>
      </c>
      <c r="M1045" s="65" t="str">
        <f ca="1">CONCATENATE(IF(AND(LEN(M1044)&gt;=1,M1044&lt;&gt;".",COUNTIF(M46:M$73,"*喪*")&gt;0),".",""),IF(M46="喪",$A1045,""),IF(AND(LEN(M46)&gt;=2,ISNUMBER(SEARCH("喪",M46))),$A1045&amp;"("&amp;SUBSTITUTE(M46,"喪","")&amp;"時"&amp;")",""))</f>
        <v/>
      </c>
      <c r="N1045" s="65" t="str">
        <f ca="1">CONCATENATE(IF(AND(LEN(N1044)&gt;=1,N1044&lt;&gt;".",COUNTIF(N46:N$73,"*喪*")&gt;0),".",""),IF(N46="喪",$A1045,""),IF(AND(LEN(N46)&gt;=2,ISNUMBER(SEARCH("喪",N46))),$A1045&amp;"("&amp;SUBSTITUTE(N46,"喪","")&amp;"時"&amp;")",""))</f>
        <v/>
      </c>
      <c r="O1045" s="65" t="str">
        <f ca="1">CONCATENATE(IF(AND(LEN(O1044)&gt;=1,O1044&lt;&gt;".",COUNTIF(O46:O$73,"*喪*")&gt;0),".",""),IF(O46="喪",$A1045,""),IF(AND(LEN(O46)&gt;=2,ISNUMBER(SEARCH("喪",O46))),$A1045&amp;"("&amp;SUBSTITUTE(O46,"喪","")&amp;"時"&amp;")",""))</f>
        <v/>
      </c>
      <c r="P1045" s="65" t="str">
        <f ca="1">CONCATENATE(IF(AND(LEN(P1044)&gt;=1,P1044&lt;&gt;".",COUNTIF(P46:P$73,"*喪*")&gt;0),".",""),IF(P46="喪",$A1045,""),IF(AND(LEN(P46)&gt;=2,ISNUMBER(SEARCH("喪",P46))),$A1045&amp;"("&amp;SUBSTITUTE(P46,"喪","")&amp;"時"&amp;")",""))</f>
        <v/>
      </c>
      <c r="Q1045" s="65" t="str">
        <f ca="1">CONCATENATE(IF(AND(LEN(Q1044)&gt;=1,Q1044&lt;&gt;".",COUNTIF(Q46:Q$73,"*喪*")&gt;0),".",""),IF(Q46="喪",$A1045,""),IF(AND(LEN(Q46)&gt;=2,ISNUMBER(SEARCH("喪",Q46))),$A1045&amp;"("&amp;SUBSTITUTE(Q46,"喪","")&amp;"時"&amp;")",""))</f>
        <v/>
      </c>
      <c r="R1045" s="65" t="str">
        <f ca="1">CONCATENATE(IF(AND(LEN(R1044)&gt;=1,R1044&lt;&gt;".",COUNTIF(R46:R$73,"*喪*")&gt;0),".",""),IF(R46="喪",$A1045,""),IF(AND(LEN(R46)&gt;=2,ISNUMBER(SEARCH("喪",R46))),$A1045&amp;"("&amp;SUBSTITUTE(R46,"喪","")&amp;"時"&amp;")",""))</f>
        <v/>
      </c>
      <c r="S1045" s="65" t="str">
        <f ca="1">CONCATENATE(IF(AND(LEN(S1044)&gt;=1,S1044&lt;&gt;".",COUNTIF(S46:S$73,"*喪*")&gt;0),".",""),IF(S46="喪",$A1045,""),IF(AND(LEN(S46)&gt;=2,ISNUMBER(SEARCH("喪",S46))),$A1045&amp;"("&amp;SUBSTITUTE(S46,"喪","")&amp;"時"&amp;")",""))</f>
        <v/>
      </c>
      <c r="T1045" s="65" t="str">
        <f ca="1">CONCATENATE(IF(AND(LEN(T1044)&gt;=1,T1044&lt;&gt;".",COUNTIF(T46:T$73,"*喪*")&gt;0),".",""),IF(T46="喪",$A1045,""),IF(AND(LEN(T46)&gt;=2,ISNUMBER(SEARCH("喪",T46))),$A1045&amp;"("&amp;SUBSTITUTE(T46,"喪","")&amp;"時"&amp;")",""))</f>
        <v/>
      </c>
      <c r="U1045" s="65" t="str">
        <f ca="1">CONCATENATE(IF(AND(LEN(U1044)&gt;=1,U1044&lt;&gt;".",COUNTIF(U46:U$73,"*喪*")&gt;0),".",""),IF(U46="喪",$A1045,""),IF(AND(LEN(U46)&gt;=2,ISNUMBER(SEARCH("喪",U46))),$A1045&amp;"("&amp;SUBSTITUTE(U46,"喪","")&amp;"時"&amp;")",""))</f>
        <v/>
      </c>
      <c r="V1045" s="65" t="str">
        <f ca="1">CONCATENATE(IF(AND(LEN(V1044)&gt;=1,V1044&lt;&gt;".",COUNTIF(V46:V$73,"*喪*")&gt;0),".",""),IF(V46="喪",$A1045,""),IF(AND(LEN(V46)&gt;=2,ISNUMBER(SEARCH("喪",V46))),$A1045&amp;"("&amp;SUBSTITUTE(V46,"喪","")&amp;"時"&amp;")",""))</f>
        <v/>
      </c>
      <c r="W1045" s="65" t="str">
        <f ca="1">CONCATENATE(IF(AND(LEN(W1044)&gt;=1,W1044&lt;&gt;".",COUNTIF(W46:W$73,"*喪*")&gt;0),".",""),IF(W46="喪",$A1045,""),IF(AND(LEN(W46)&gt;=2,ISNUMBER(SEARCH("喪",W46))),$A1045&amp;"("&amp;SUBSTITUTE(W46,"喪","")&amp;"時"&amp;")",""))</f>
        <v/>
      </c>
      <c r="X1045" s="65" t="str">
        <f ca="1">CONCATENATE(IF(AND(LEN(X1044)&gt;=1,X1044&lt;&gt;".",COUNTIF(X46:X$73,"*喪*")&gt;0),".",""),IF(X46="喪",$A1045,""),IF(AND(LEN(X46)&gt;=2,ISNUMBER(SEARCH("喪",X46))),$A1045&amp;"("&amp;SUBSTITUTE(X46,"喪","")&amp;"時"&amp;")",""))</f>
        <v/>
      </c>
      <c r="Y1045" s="65" t="str">
        <f ca="1">CONCATENATE(IF(AND(LEN(Y1044)&gt;=1,Y1044&lt;&gt;".",COUNTIF(Y46:Y$73,"*喪*")&gt;0),".",""),IF(Y46="喪",$A1045,""),IF(AND(LEN(Y46)&gt;=2,ISNUMBER(SEARCH("喪",Y46))),$A1045&amp;"("&amp;SUBSTITUTE(Y46,"喪","")&amp;"時"&amp;")",""))</f>
        <v/>
      </c>
      <c r="Z1045" s="65" t="str">
        <f ca="1">CONCATENATE(IF(AND(LEN(Z1044)&gt;=1,Z1044&lt;&gt;".",COUNTIF(Z46:Z$73,"*喪*")&gt;0),".",""),IF(Z46="喪",$A1045,""),IF(AND(LEN(Z46)&gt;=2,ISNUMBER(SEARCH("喪",Z46))),$A1045&amp;"("&amp;SUBSTITUTE(Z46,"喪","")&amp;"時"&amp;")",""))</f>
        <v/>
      </c>
      <c r="AA1045" s="65" t="str">
        <f ca="1">CONCATENATE(IF(AND(LEN(AA1044)&gt;=1,AA1044&lt;&gt;".",COUNTIF(AA46:AA$73,"*喪*")&gt;0),".",""),IF(AA46="喪",$A1045,""),IF(AND(LEN(AA46)&gt;=2,ISNUMBER(SEARCH("喪",AA46))),$A1045&amp;"("&amp;SUBSTITUTE(AA46,"喪","")&amp;"時"&amp;")",""))</f>
        <v/>
      </c>
      <c r="AB1045" s="65" t="str">
        <f ca="1">CONCATENATE(IF(AND(LEN(AB1044)&gt;=1,AB1044&lt;&gt;".",COUNTIF(AB46:AB$73,"*喪*")&gt;0),".",""),IF(AB46="喪",$A1045,""),IF(AND(LEN(AB46)&gt;=2,ISNUMBER(SEARCH("喪",AB46))),$A1045&amp;"("&amp;SUBSTITUTE(AB46,"喪","")&amp;"時"&amp;")",""))</f>
        <v/>
      </c>
      <c r="AC1045" s="65" t="str">
        <f ca="1">CONCATENATE(IF(AND(LEN(AC1044)&gt;=1,AC1044&lt;&gt;".",COUNTIF(AC46:AC$73,"*喪*")&gt;0),".",""),IF(AC46="喪",$A1045,""),IF(AND(LEN(AC46)&gt;=2,ISNUMBER(SEARCH("喪",AC46))),$A1045&amp;"("&amp;SUBSTITUTE(AC46,"喪","")&amp;"時"&amp;")",""))</f>
        <v/>
      </c>
      <c r="AD1045" s="65" t="str">
        <f ca="1">CONCATENATE(IF(AND(LEN(AD1044)&gt;=1,AD1044&lt;&gt;".",COUNTIF(AD46:AD$73,"*喪*")&gt;0),".",""),IF(AD46="喪",$A1045,""),IF(AND(LEN(AD46)&gt;=2,ISNUMBER(SEARCH("喪",AD46))),$A1045&amp;"("&amp;SUBSTITUTE(AD46,"喪","")&amp;"時"&amp;")",""))</f>
        <v/>
      </c>
      <c r="AE1045" s="65" t="str">
        <f ca="1">CONCATENATE(IF(AND(LEN(AE1044)&gt;=1,AE1044&lt;&gt;".",COUNTIF(AE46:AE$73,"*喪*")&gt;0),".",""),IF(AE46="喪",$A1045,""),IF(AND(LEN(AE46)&gt;=2,ISNUMBER(SEARCH("喪",AE46))),$A1045&amp;"("&amp;SUBSTITUTE(AE46,"喪","")&amp;"時"&amp;")",""))</f>
        <v/>
      </c>
      <c r="AF1045" s="65" t="str">
        <f ca="1">CONCATENATE(IF(AND(LEN(AF1044)&gt;=1,AF1044&lt;&gt;".",COUNTIF(AF46:AF$73,"*喪*")&gt;0),".",""),IF(AF46="喪",$A1045,""),IF(AND(LEN(AF46)&gt;=2,ISNUMBER(SEARCH("喪",AF46))),$A1045&amp;"("&amp;SUBSTITUTE(AF46,"喪","")&amp;"時"&amp;")",""))</f>
        <v/>
      </c>
      <c r="AG1045" s="65" t="str">
        <f ca="1">CONCATENATE(IF(AND(LEN(AG1044)&gt;=1,AG1044&lt;&gt;".",COUNTIF(AG46:AG$73,"*喪*")&gt;0),".",""),IF(AG46="喪",$A1045,""),IF(AND(LEN(AG46)&gt;=2,ISNUMBER(SEARCH("喪",AG46))),$A1045&amp;"("&amp;SUBSTITUTE(AG46,"喪","")&amp;"時"&amp;")",""))</f>
        <v/>
      </c>
      <c r="AH1045" s="65"/>
      <c r="AI1045" s="65"/>
      <c r="AJ1045" s="65"/>
    </row>
    <row r="1046" spans="1:36">
      <c r="A1046" s="65">
        <f t="shared" si="83"/>
        <v>46</v>
      </c>
      <c r="B1046" s="65" t="str">
        <f t="shared" si="83"/>
        <v>李政聰</v>
      </c>
      <c r="C1046" s="65" t="str">
        <f ca="1">CONCATENATE(IF(AND(LEN(C1045)&gt;=1,C1045&lt;&gt;".",COUNTIF(C47:C$73,"*喪*")&gt;0),".",""),IF(C47="喪",$A1046,""),IF(AND(LEN(C47)&gt;=2,ISNUMBER(SEARCH("喪",C47))),$A1046&amp;"("&amp;SUBSTITUTE(C47,"喪","")&amp;"時"&amp;")",""))</f>
        <v/>
      </c>
      <c r="D1046" s="65" t="str">
        <f ca="1">CONCATENATE(IF(AND(LEN(D1045)&gt;=1,D1045&lt;&gt;".",COUNTIF(D47:D$73,"*喪*")&gt;0),".",""),IF(D47="喪",$A1046,""),IF(AND(LEN(D47)&gt;=2,ISNUMBER(SEARCH("喪",D47))),$A1046&amp;"("&amp;SUBSTITUTE(D47,"喪","")&amp;"時"&amp;")",""))</f>
        <v/>
      </c>
      <c r="E1046" s="65" t="str">
        <f ca="1">CONCATENATE(IF(AND(LEN(E1045)&gt;=1,E1045&lt;&gt;".",COUNTIF(E47:E$73,"*喪*")&gt;0),".",""),IF(E47="喪",$A1046,""),IF(AND(LEN(E47)&gt;=2,ISNUMBER(SEARCH("喪",E47))),$A1046&amp;"("&amp;SUBSTITUTE(E47,"喪","")&amp;"時"&amp;")",""))</f>
        <v/>
      </c>
      <c r="F1046" s="65" t="str">
        <f ca="1">CONCATENATE(IF(AND(LEN(F1045)&gt;=1,F1045&lt;&gt;".",COUNTIF(F47:F$73,"*喪*")&gt;0),".",""),IF(F47="喪",$A1046,""),IF(AND(LEN(F47)&gt;=2,ISNUMBER(SEARCH("喪",F47))),$A1046&amp;"("&amp;SUBSTITUTE(F47,"喪","")&amp;"時"&amp;")",""))</f>
        <v/>
      </c>
      <c r="G1046" s="65" t="str">
        <f ca="1">CONCATENATE(IF(AND(LEN(G1045)&gt;=1,G1045&lt;&gt;".",COUNTIF(G47:G$73,"*喪*")&gt;0),".",""),IF(G47="喪",$A1046,""),IF(AND(LEN(G47)&gt;=2,ISNUMBER(SEARCH("喪",G47))),$A1046&amp;"("&amp;SUBSTITUTE(G47,"喪","")&amp;"時"&amp;")",""))</f>
        <v/>
      </c>
      <c r="H1046" s="65" t="str">
        <f ca="1">CONCATENATE(IF(AND(LEN(H1045)&gt;=1,H1045&lt;&gt;".",COUNTIF(H47:H$73,"*喪*")&gt;0),".",""),IF(H47="喪",$A1046,""),IF(AND(LEN(H47)&gt;=2,ISNUMBER(SEARCH("喪",H47))),$A1046&amp;"("&amp;SUBSTITUTE(H47,"喪","")&amp;"時"&amp;")",""))</f>
        <v/>
      </c>
      <c r="I1046" s="65" t="str">
        <f ca="1">CONCATENATE(IF(AND(LEN(I1045)&gt;=1,I1045&lt;&gt;".",COUNTIF(I47:I$73,"*喪*")&gt;0),".",""),IF(I47="喪",$A1046,""),IF(AND(LEN(I47)&gt;=2,ISNUMBER(SEARCH("喪",I47))),$A1046&amp;"("&amp;SUBSTITUTE(I47,"喪","")&amp;"時"&amp;")",""))</f>
        <v/>
      </c>
      <c r="J1046" s="65" t="str">
        <f ca="1">CONCATENATE(IF(AND(LEN(J1045)&gt;=1,J1045&lt;&gt;".",COUNTIF(J47:J$73,"*喪*")&gt;0),".",""),IF(J47="喪",$A1046,""),IF(AND(LEN(J47)&gt;=2,ISNUMBER(SEARCH("喪",J47))),$A1046&amp;"("&amp;SUBSTITUTE(J47,"喪","")&amp;"時"&amp;")",""))</f>
        <v/>
      </c>
      <c r="K1046" s="65" t="str">
        <f ca="1">CONCATENATE(IF(AND(LEN(K1045)&gt;=1,K1045&lt;&gt;".",COUNTIF(K47:K$73,"*喪*")&gt;0),".",""),IF(K47="喪",$A1046,""),IF(AND(LEN(K47)&gt;=2,ISNUMBER(SEARCH("喪",K47))),$A1046&amp;"("&amp;SUBSTITUTE(K47,"喪","")&amp;"時"&amp;")",""))</f>
        <v/>
      </c>
      <c r="L1046" s="65" t="str">
        <f ca="1">CONCATENATE(IF(AND(LEN(L1045)&gt;=1,L1045&lt;&gt;".",COUNTIF(L47:L$73,"*喪*")&gt;0),".",""),IF(L47="喪",$A1046,""),IF(AND(LEN(L47)&gt;=2,ISNUMBER(SEARCH("喪",L47))),$A1046&amp;"("&amp;SUBSTITUTE(L47,"喪","")&amp;"時"&amp;")",""))</f>
        <v/>
      </c>
      <c r="M1046" s="65" t="str">
        <f ca="1">CONCATENATE(IF(AND(LEN(M1045)&gt;=1,M1045&lt;&gt;".",COUNTIF(M47:M$73,"*喪*")&gt;0),".",""),IF(M47="喪",$A1046,""),IF(AND(LEN(M47)&gt;=2,ISNUMBER(SEARCH("喪",M47))),$A1046&amp;"("&amp;SUBSTITUTE(M47,"喪","")&amp;"時"&amp;")",""))</f>
        <v/>
      </c>
      <c r="N1046" s="65" t="str">
        <f ca="1">CONCATENATE(IF(AND(LEN(N1045)&gt;=1,N1045&lt;&gt;".",COUNTIF(N47:N$73,"*喪*")&gt;0),".",""),IF(N47="喪",$A1046,""),IF(AND(LEN(N47)&gt;=2,ISNUMBER(SEARCH("喪",N47))),$A1046&amp;"("&amp;SUBSTITUTE(N47,"喪","")&amp;"時"&amp;")",""))</f>
        <v/>
      </c>
      <c r="O1046" s="65" t="str">
        <f ca="1">CONCATENATE(IF(AND(LEN(O1045)&gt;=1,O1045&lt;&gt;".",COUNTIF(O47:O$73,"*喪*")&gt;0),".",""),IF(O47="喪",$A1046,""),IF(AND(LEN(O47)&gt;=2,ISNUMBER(SEARCH("喪",O47))),$A1046&amp;"("&amp;SUBSTITUTE(O47,"喪","")&amp;"時"&amp;")",""))</f>
        <v/>
      </c>
      <c r="P1046" s="65" t="str">
        <f ca="1">CONCATENATE(IF(AND(LEN(P1045)&gt;=1,P1045&lt;&gt;".",COUNTIF(P47:P$73,"*喪*")&gt;0),".",""),IF(P47="喪",$A1046,""),IF(AND(LEN(P47)&gt;=2,ISNUMBER(SEARCH("喪",P47))),$A1046&amp;"("&amp;SUBSTITUTE(P47,"喪","")&amp;"時"&amp;")",""))</f>
        <v/>
      </c>
      <c r="Q1046" s="65" t="str">
        <f ca="1">CONCATENATE(IF(AND(LEN(Q1045)&gt;=1,Q1045&lt;&gt;".",COUNTIF(Q47:Q$73,"*喪*")&gt;0),".",""),IF(Q47="喪",$A1046,""),IF(AND(LEN(Q47)&gt;=2,ISNUMBER(SEARCH("喪",Q47))),$A1046&amp;"("&amp;SUBSTITUTE(Q47,"喪","")&amp;"時"&amp;")",""))</f>
        <v/>
      </c>
      <c r="R1046" s="65" t="str">
        <f ca="1">CONCATENATE(IF(AND(LEN(R1045)&gt;=1,R1045&lt;&gt;".",COUNTIF(R47:R$73,"*喪*")&gt;0),".",""),IF(R47="喪",$A1046,""),IF(AND(LEN(R47)&gt;=2,ISNUMBER(SEARCH("喪",R47))),$A1046&amp;"("&amp;SUBSTITUTE(R47,"喪","")&amp;"時"&amp;")",""))</f>
        <v/>
      </c>
      <c r="S1046" s="65" t="str">
        <f ca="1">CONCATENATE(IF(AND(LEN(S1045)&gt;=1,S1045&lt;&gt;".",COUNTIF(S47:S$73,"*喪*")&gt;0),".",""),IF(S47="喪",$A1046,""),IF(AND(LEN(S47)&gt;=2,ISNUMBER(SEARCH("喪",S47))),$A1046&amp;"("&amp;SUBSTITUTE(S47,"喪","")&amp;"時"&amp;")",""))</f>
        <v/>
      </c>
      <c r="T1046" s="65" t="str">
        <f ca="1">CONCATENATE(IF(AND(LEN(T1045)&gt;=1,T1045&lt;&gt;".",COUNTIF(T47:T$73,"*喪*")&gt;0),".",""),IF(T47="喪",$A1046,""),IF(AND(LEN(T47)&gt;=2,ISNUMBER(SEARCH("喪",T47))),$A1046&amp;"("&amp;SUBSTITUTE(T47,"喪","")&amp;"時"&amp;")",""))</f>
        <v/>
      </c>
      <c r="U1046" s="65" t="str">
        <f ca="1">CONCATENATE(IF(AND(LEN(U1045)&gt;=1,U1045&lt;&gt;".",COUNTIF(U47:U$73,"*喪*")&gt;0),".",""),IF(U47="喪",$A1046,""),IF(AND(LEN(U47)&gt;=2,ISNUMBER(SEARCH("喪",U47))),$A1046&amp;"("&amp;SUBSTITUTE(U47,"喪","")&amp;"時"&amp;")",""))</f>
        <v/>
      </c>
      <c r="V1046" s="65" t="str">
        <f ca="1">CONCATENATE(IF(AND(LEN(V1045)&gt;=1,V1045&lt;&gt;".",COUNTIF(V47:V$73,"*喪*")&gt;0),".",""),IF(V47="喪",$A1046,""),IF(AND(LEN(V47)&gt;=2,ISNUMBER(SEARCH("喪",V47))),$A1046&amp;"("&amp;SUBSTITUTE(V47,"喪","")&amp;"時"&amp;")",""))</f>
        <v/>
      </c>
      <c r="W1046" s="65" t="str">
        <f ca="1">CONCATENATE(IF(AND(LEN(W1045)&gt;=1,W1045&lt;&gt;".",COUNTIF(W47:W$73,"*喪*")&gt;0),".",""),IF(W47="喪",$A1046,""),IF(AND(LEN(W47)&gt;=2,ISNUMBER(SEARCH("喪",W47))),$A1046&amp;"("&amp;SUBSTITUTE(W47,"喪","")&amp;"時"&amp;")",""))</f>
        <v/>
      </c>
      <c r="X1046" s="65" t="str">
        <f ca="1">CONCATENATE(IF(AND(LEN(X1045)&gt;=1,X1045&lt;&gt;".",COUNTIF(X47:X$73,"*喪*")&gt;0),".",""),IF(X47="喪",$A1046,""),IF(AND(LEN(X47)&gt;=2,ISNUMBER(SEARCH("喪",X47))),$A1046&amp;"("&amp;SUBSTITUTE(X47,"喪","")&amp;"時"&amp;")",""))</f>
        <v/>
      </c>
      <c r="Y1046" s="65" t="str">
        <f ca="1">CONCATENATE(IF(AND(LEN(Y1045)&gt;=1,Y1045&lt;&gt;".",COUNTIF(Y47:Y$73,"*喪*")&gt;0),".",""),IF(Y47="喪",$A1046,""),IF(AND(LEN(Y47)&gt;=2,ISNUMBER(SEARCH("喪",Y47))),$A1046&amp;"("&amp;SUBSTITUTE(Y47,"喪","")&amp;"時"&amp;")",""))</f>
        <v/>
      </c>
      <c r="Z1046" s="65" t="str">
        <f ca="1">CONCATENATE(IF(AND(LEN(Z1045)&gt;=1,Z1045&lt;&gt;".",COUNTIF(Z47:Z$73,"*喪*")&gt;0),".",""),IF(Z47="喪",$A1046,""),IF(AND(LEN(Z47)&gt;=2,ISNUMBER(SEARCH("喪",Z47))),$A1046&amp;"("&amp;SUBSTITUTE(Z47,"喪","")&amp;"時"&amp;")",""))</f>
        <v/>
      </c>
      <c r="AA1046" s="65" t="str">
        <f ca="1">CONCATENATE(IF(AND(LEN(AA1045)&gt;=1,AA1045&lt;&gt;".",COUNTIF(AA47:AA$73,"*喪*")&gt;0),".",""),IF(AA47="喪",$A1046,""),IF(AND(LEN(AA47)&gt;=2,ISNUMBER(SEARCH("喪",AA47))),$A1046&amp;"("&amp;SUBSTITUTE(AA47,"喪","")&amp;"時"&amp;")",""))</f>
        <v/>
      </c>
      <c r="AB1046" s="65" t="str">
        <f ca="1">CONCATENATE(IF(AND(LEN(AB1045)&gt;=1,AB1045&lt;&gt;".",COUNTIF(AB47:AB$73,"*喪*")&gt;0),".",""),IF(AB47="喪",$A1046,""),IF(AND(LEN(AB47)&gt;=2,ISNUMBER(SEARCH("喪",AB47))),$A1046&amp;"("&amp;SUBSTITUTE(AB47,"喪","")&amp;"時"&amp;")",""))</f>
        <v/>
      </c>
      <c r="AC1046" s="65" t="str">
        <f ca="1">CONCATENATE(IF(AND(LEN(AC1045)&gt;=1,AC1045&lt;&gt;".",COUNTIF(AC47:AC$73,"*喪*")&gt;0),".",""),IF(AC47="喪",$A1046,""),IF(AND(LEN(AC47)&gt;=2,ISNUMBER(SEARCH("喪",AC47))),$A1046&amp;"("&amp;SUBSTITUTE(AC47,"喪","")&amp;"時"&amp;")",""))</f>
        <v/>
      </c>
      <c r="AD1046" s="65" t="str">
        <f ca="1">CONCATENATE(IF(AND(LEN(AD1045)&gt;=1,AD1045&lt;&gt;".",COUNTIF(AD47:AD$73,"*喪*")&gt;0),".",""),IF(AD47="喪",$A1046,""),IF(AND(LEN(AD47)&gt;=2,ISNUMBER(SEARCH("喪",AD47))),$A1046&amp;"("&amp;SUBSTITUTE(AD47,"喪","")&amp;"時"&amp;")",""))</f>
        <v/>
      </c>
      <c r="AE1046" s="65" t="str">
        <f ca="1">CONCATENATE(IF(AND(LEN(AE1045)&gt;=1,AE1045&lt;&gt;".",COUNTIF(AE47:AE$73,"*喪*")&gt;0),".",""),IF(AE47="喪",$A1046,""),IF(AND(LEN(AE47)&gt;=2,ISNUMBER(SEARCH("喪",AE47))),$A1046&amp;"("&amp;SUBSTITUTE(AE47,"喪","")&amp;"時"&amp;")",""))</f>
        <v/>
      </c>
      <c r="AF1046" s="65" t="str">
        <f ca="1">CONCATENATE(IF(AND(LEN(AF1045)&gt;=1,AF1045&lt;&gt;".",COUNTIF(AF47:AF$73,"*喪*")&gt;0),".",""),IF(AF47="喪",$A1046,""),IF(AND(LEN(AF47)&gt;=2,ISNUMBER(SEARCH("喪",AF47))),$A1046&amp;"("&amp;SUBSTITUTE(AF47,"喪","")&amp;"時"&amp;")",""))</f>
        <v/>
      </c>
      <c r="AG1046" s="65" t="str">
        <f ca="1">CONCATENATE(IF(AND(LEN(AG1045)&gt;=1,AG1045&lt;&gt;".",COUNTIF(AG47:AG$73,"*喪*")&gt;0),".",""),IF(AG47="喪",$A1046,""),IF(AND(LEN(AG47)&gt;=2,ISNUMBER(SEARCH("喪",AG47))),$A1046&amp;"("&amp;SUBSTITUTE(AG47,"喪","")&amp;"時"&amp;")",""))</f>
        <v/>
      </c>
      <c r="AH1046" s="65"/>
      <c r="AI1046" s="65"/>
      <c r="AJ1046" s="65"/>
    </row>
    <row r="1047" spans="1:36">
      <c r="A1047" s="65">
        <f t="shared" si="83"/>
        <v>47</v>
      </c>
      <c r="B1047" s="65" t="str">
        <f t="shared" si="83"/>
        <v>何奕諠</v>
      </c>
      <c r="C1047" s="65" t="str">
        <f ca="1">CONCATENATE(IF(AND(LEN(C1046)&gt;=1,C1046&lt;&gt;".",COUNTIF(C48:C$73,"*喪*")&gt;0),".",""),IF(C48="喪",$A1047,""),IF(AND(LEN(C48)&gt;=2,ISNUMBER(SEARCH("喪",C48))),$A1047&amp;"("&amp;SUBSTITUTE(C48,"喪","")&amp;"時"&amp;")",""))</f>
        <v/>
      </c>
      <c r="D1047" s="65" t="str">
        <f ca="1">CONCATENATE(IF(AND(LEN(D1046)&gt;=1,D1046&lt;&gt;".",COUNTIF(D48:D$73,"*喪*")&gt;0),".",""),IF(D48="喪",$A1047,""),IF(AND(LEN(D48)&gt;=2,ISNUMBER(SEARCH("喪",D48))),$A1047&amp;"("&amp;SUBSTITUTE(D48,"喪","")&amp;"時"&amp;")",""))</f>
        <v/>
      </c>
      <c r="E1047" s="65" t="str">
        <f ca="1">CONCATENATE(IF(AND(LEN(E1046)&gt;=1,E1046&lt;&gt;".",COUNTIF(E48:E$73,"*喪*")&gt;0),".",""),IF(E48="喪",$A1047,""),IF(AND(LEN(E48)&gt;=2,ISNUMBER(SEARCH("喪",E48))),$A1047&amp;"("&amp;SUBSTITUTE(E48,"喪","")&amp;"時"&amp;")",""))</f>
        <v/>
      </c>
      <c r="F1047" s="65" t="str">
        <f ca="1">CONCATENATE(IF(AND(LEN(F1046)&gt;=1,F1046&lt;&gt;".",COUNTIF(F48:F$73,"*喪*")&gt;0),".",""),IF(F48="喪",$A1047,""),IF(AND(LEN(F48)&gt;=2,ISNUMBER(SEARCH("喪",F48))),$A1047&amp;"("&amp;SUBSTITUTE(F48,"喪","")&amp;"時"&amp;")",""))</f>
        <v/>
      </c>
      <c r="G1047" s="65" t="str">
        <f ca="1">CONCATENATE(IF(AND(LEN(G1046)&gt;=1,G1046&lt;&gt;".",COUNTIF(G48:G$73,"*喪*")&gt;0),".",""),IF(G48="喪",$A1047,""),IF(AND(LEN(G48)&gt;=2,ISNUMBER(SEARCH("喪",G48))),$A1047&amp;"("&amp;SUBSTITUTE(G48,"喪","")&amp;"時"&amp;")",""))</f>
        <v/>
      </c>
      <c r="H1047" s="65" t="str">
        <f ca="1">CONCATENATE(IF(AND(LEN(H1046)&gt;=1,H1046&lt;&gt;".",COUNTIF(H48:H$73,"*喪*")&gt;0),".",""),IF(H48="喪",$A1047,""),IF(AND(LEN(H48)&gt;=2,ISNUMBER(SEARCH("喪",H48))),$A1047&amp;"("&amp;SUBSTITUTE(H48,"喪","")&amp;"時"&amp;")",""))</f>
        <v/>
      </c>
      <c r="I1047" s="65" t="str">
        <f ca="1">CONCATENATE(IF(AND(LEN(I1046)&gt;=1,I1046&lt;&gt;".",COUNTIF(I48:I$73,"*喪*")&gt;0),".",""),IF(I48="喪",$A1047,""),IF(AND(LEN(I48)&gt;=2,ISNUMBER(SEARCH("喪",I48))),$A1047&amp;"("&amp;SUBSTITUTE(I48,"喪","")&amp;"時"&amp;")",""))</f>
        <v/>
      </c>
      <c r="J1047" s="65" t="str">
        <f ca="1">CONCATENATE(IF(AND(LEN(J1046)&gt;=1,J1046&lt;&gt;".",COUNTIF(J48:J$73,"*喪*")&gt;0),".",""),IF(J48="喪",$A1047,""),IF(AND(LEN(J48)&gt;=2,ISNUMBER(SEARCH("喪",J48))),$A1047&amp;"("&amp;SUBSTITUTE(J48,"喪","")&amp;"時"&amp;")",""))</f>
        <v/>
      </c>
      <c r="K1047" s="65" t="str">
        <f ca="1">CONCATENATE(IF(AND(LEN(K1046)&gt;=1,K1046&lt;&gt;".",COUNTIF(K48:K$73,"*喪*")&gt;0),".",""),IF(K48="喪",$A1047,""),IF(AND(LEN(K48)&gt;=2,ISNUMBER(SEARCH("喪",K48))),$A1047&amp;"("&amp;SUBSTITUTE(K48,"喪","")&amp;"時"&amp;")",""))</f>
        <v/>
      </c>
      <c r="L1047" s="65" t="str">
        <f ca="1">CONCATENATE(IF(AND(LEN(L1046)&gt;=1,L1046&lt;&gt;".",COUNTIF(L48:L$73,"*喪*")&gt;0),".",""),IF(L48="喪",$A1047,""),IF(AND(LEN(L48)&gt;=2,ISNUMBER(SEARCH("喪",L48))),$A1047&amp;"("&amp;SUBSTITUTE(L48,"喪","")&amp;"時"&amp;")",""))</f>
        <v/>
      </c>
      <c r="M1047" s="65" t="str">
        <f ca="1">CONCATENATE(IF(AND(LEN(M1046)&gt;=1,M1046&lt;&gt;".",COUNTIF(M48:M$73,"*喪*")&gt;0),".",""),IF(M48="喪",$A1047,""),IF(AND(LEN(M48)&gt;=2,ISNUMBER(SEARCH("喪",M48))),$A1047&amp;"("&amp;SUBSTITUTE(M48,"喪","")&amp;"時"&amp;")",""))</f>
        <v/>
      </c>
      <c r="N1047" s="65" t="str">
        <f ca="1">CONCATENATE(IF(AND(LEN(N1046)&gt;=1,N1046&lt;&gt;".",COUNTIF(N48:N$73,"*喪*")&gt;0),".",""),IF(N48="喪",$A1047,""),IF(AND(LEN(N48)&gt;=2,ISNUMBER(SEARCH("喪",N48))),$A1047&amp;"("&amp;SUBSTITUTE(N48,"喪","")&amp;"時"&amp;")",""))</f>
        <v/>
      </c>
      <c r="O1047" s="65" t="str">
        <f ca="1">CONCATENATE(IF(AND(LEN(O1046)&gt;=1,O1046&lt;&gt;".",COUNTIF(O48:O$73,"*喪*")&gt;0),".",""),IF(O48="喪",$A1047,""),IF(AND(LEN(O48)&gt;=2,ISNUMBER(SEARCH("喪",O48))),$A1047&amp;"("&amp;SUBSTITUTE(O48,"喪","")&amp;"時"&amp;")",""))</f>
        <v/>
      </c>
      <c r="P1047" s="65" t="str">
        <f ca="1">CONCATENATE(IF(AND(LEN(P1046)&gt;=1,P1046&lt;&gt;".",COUNTIF(P48:P$73,"*喪*")&gt;0),".",""),IF(P48="喪",$A1047,""),IF(AND(LEN(P48)&gt;=2,ISNUMBER(SEARCH("喪",P48))),$A1047&amp;"("&amp;SUBSTITUTE(P48,"喪","")&amp;"時"&amp;")",""))</f>
        <v/>
      </c>
      <c r="Q1047" s="65" t="str">
        <f ca="1">CONCATENATE(IF(AND(LEN(Q1046)&gt;=1,Q1046&lt;&gt;".",COUNTIF(Q48:Q$73,"*喪*")&gt;0),".",""),IF(Q48="喪",$A1047,""),IF(AND(LEN(Q48)&gt;=2,ISNUMBER(SEARCH("喪",Q48))),$A1047&amp;"("&amp;SUBSTITUTE(Q48,"喪","")&amp;"時"&amp;")",""))</f>
        <v/>
      </c>
      <c r="R1047" s="65" t="str">
        <f ca="1">CONCATENATE(IF(AND(LEN(R1046)&gt;=1,R1046&lt;&gt;".",COUNTIF(R48:R$73,"*喪*")&gt;0),".",""),IF(R48="喪",$A1047,""),IF(AND(LEN(R48)&gt;=2,ISNUMBER(SEARCH("喪",R48))),$A1047&amp;"("&amp;SUBSTITUTE(R48,"喪","")&amp;"時"&amp;")",""))</f>
        <v/>
      </c>
      <c r="S1047" s="65" t="str">
        <f ca="1">CONCATENATE(IF(AND(LEN(S1046)&gt;=1,S1046&lt;&gt;".",COUNTIF(S48:S$73,"*喪*")&gt;0),".",""),IF(S48="喪",$A1047,""),IF(AND(LEN(S48)&gt;=2,ISNUMBER(SEARCH("喪",S48))),$A1047&amp;"("&amp;SUBSTITUTE(S48,"喪","")&amp;"時"&amp;")",""))</f>
        <v/>
      </c>
      <c r="T1047" s="65" t="str">
        <f ca="1">CONCATENATE(IF(AND(LEN(T1046)&gt;=1,T1046&lt;&gt;".",COUNTIF(T48:T$73,"*喪*")&gt;0),".",""),IF(T48="喪",$A1047,""),IF(AND(LEN(T48)&gt;=2,ISNUMBER(SEARCH("喪",T48))),$A1047&amp;"("&amp;SUBSTITUTE(T48,"喪","")&amp;"時"&amp;")",""))</f>
        <v/>
      </c>
      <c r="U1047" s="65" t="str">
        <f ca="1">CONCATENATE(IF(AND(LEN(U1046)&gt;=1,U1046&lt;&gt;".",COUNTIF(U48:U$73,"*喪*")&gt;0),".",""),IF(U48="喪",$A1047,""),IF(AND(LEN(U48)&gt;=2,ISNUMBER(SEARCH("喪",U48))),$A1047&amp;"("&amp;SUBSTITUTE(U48,"喪","")&amp;"時"&amp;")",""))</f>
        <v/>
      </c>
      <c r="V1047" s="65" t="str">
        <f ca="1">CONCATENATE(IF(AND(LEN(V1046)&gt;=1,V1046&lt;&gt;".",COUNTIF(V48:V$73,"*喪*")&gt;0),".",""),IF(V48="喪",$A1047,""),IF(AND(LEN(V48)&gt;=2,ISNUMBER(SEARCH("喪",V48))),$A1047&amp;"("&amp;SUBSTITUTE(V48,"喪","")&amp;"時"&amp;")",""))</f>
        <v/>
      </c>
      <c r="W1047" s="65" t="str">
        <f ca="1">CONCATENATE(IF(AND(LEN(W1046)&gt;=1,W1046&lt;&gt;".",COUNTIF(W48:W$73,"*喪*")&gt;0),".",""),IF(W48="喪",$A1047,""),IF(AND(LEN(W48)&gt;=2,ISNUMBER(SEARCH("喪",W48))),$A1047&amp;"("&amp;SUBSTITUTE(W48,"喪","")&amp;"時"&amp;")",""))</f>
        <v/>
      </c>
      <c r="X1047" s="65" t="str">
        <f ca="1">CONCATENATE(IF(AND(LEN(X1046)&gt;=1,X1046&lt;&gt;".",COUNTIF(X48:X$73,"*喪*")&gt;0),".",""),IF(X48="喪",$A1047,""),IF(AND(LEN(X48)&gt;=2,ISNUMBER(SEARCH("喪",X48))),$A1047&amp;"("&amp;SUBSTITUTE(X48,"喪","")&amp;"時"&amp;")",""))</f>
        <v/>
      </c>
      <c r="Y1047" s="65" t="str">
        <f ca="1">CONCATENATE(IF(AND(LEN(Y1046)&gt;=1,Y1046&lt;&gt;".",COUNTIF(Y48:Y$73,"*喪*")&gt;0),".",""),IF(Y48="喪",$A1047,""),IF(AND(LEN(Y48)&gt;=2,ISNUMBER(SEARCH("喪",Y48))),$A1047&amp;"("&amp;SUBSTITUTE(Y48,"喪","")&amp;"時"&amp;")",""))</f>
        <v/>
      </c>
      <c r="Z1047" s="65" t="str">
        <f ca="1">CONCATENATE(IF(AND(LEN(Z1046)&gt;=1,Z1046&lt;&gt;".",COUNTIF(Z48:Z$73,"*喪*")&gt;0),".",""),IF(Z48="喪",$A1047,""),IF(AND(LEN(Z48)&gt;=2,ISNUMBER(SEARCH("喪",Z48))),$A1047&amp;"("&amp;SUBSTITUTE(Z48,"喪","")&amp;"時"&amp;")",""))</f>
        <v/>
      </c>
      <c r="AA1047" s="65" t="str">
        <f ca="1">CONCATENATE(IF(AND(LEN(AA1046)&gt;=1,AA1046&lt;&gt;".",COUNTIF(AA48:AA$73,"*喪*")&gt;0),".",""),IF(AA48="喪",$A1047,""),IF(AND(LEN(AA48)&gt;=2,ISNUMBER(SEARCH("喪",AA48))),$A1047&amp;"("&amp;SUBSTITUTE(AA48,"喪","")&amp;"時"&amp;")",""))</f>
        <v/>
      </c>
      <c r="AB1047" s="65" t="str">
        <f ca="1">CONCATENATE(IF(AND(LEN(AB1046)&gt;=1,AB1046&lt;&gt;".",COUNTIF(AB48:AB$73,"*喪*")&gt;0),".",""),IF(AB48="喪",$A1047,""),IF(AND(LEN(AB48)&gt;=2,ISNUMBER(SEARCH("喪",AB48))),$A1047&amp;"("&amp;SUBSTITUTE(AB48,"喪","")&amp;"時"&amp;")",""))</f>
        <v/>
      </c>
      <c r="AC1047" s="65" t="str">
        <f ca="1">CONCATENATE(IF(AND(LEN(AC1046)&gt;=1,AC1046&lt;&gt;".",COUNTIF(AC48:AC$73,"*喪*")&gt;0),".",""),IF(AC48="喪",$A1047,""),IF(AND(LEN(AC48)&gt;=2,ISNUMBER(SEARCH("喪",AC48))),$A1047&amp;"("&amp;SUBSTITUTE(AC48,"喪","")&amp;"時"&amp;")",""))</f>
        <v/>
      </c>
      <c r="AD1047" s="65" t="str">
        <f ca="1">CONCATENATE(IF(AND(LEN(AD1046)&gt;=1,AD1046&lt;&gt;".",COUNTIF(AD48:AD$73,"*喪*")&gt;0),".",""),IF(AD48="喪",$A1047,""),IF(AND(LEN(AD48)&gt;=2,ISNUMBER(SEARCH("喪",AD48))),$A1047&amp;"("&amp;SUBSTITUTE(AD48,"喪","")&amp;"時"&amp;")",""))</f>
        <v/>
      </c>
      <c r="AE1047" s="65" t="str">
        <f ca="1">CONCATENATE(IF(AND(LEN(AE1046)&gt;=1,AE1046&lt;&gt;".",COUNTIF(AE48:AE$73,"*喪*")&gt;0),".",""),IF(AE48="喪",$A1047,""),IF(AND(LEN(AE48)&gt;=2,ISNUMBER(SEARCH("喪",AE48))),$A1047&amp;"("&amp;SUBSTITUTE(AE48,"喪","")&amp;"時"&amp;")",""))</f>
        <v/>
      </c>
      <c r="AF1047" s="65" t="str">
        <f ca="1">CONCATENATE(IF(AND(LEN(AF1046)&gt;=1,AF1046&lt;&gt;".",COUNTIF(AF48:AF$73,"*喪*")&gt;0),".",""),IF(AF48="喪",$A1047,""),IF(AND(LEN(AF48)&gt;=2,ISNUMBER(SEARCH("喪",AF48))),$A1047&amp;"("&amp;SUBSTITUTE(AF48,"喪","")&amp;"時"&amp;")",""))</f>
        <v/>
      </c>
      <c r="AG1047" s="65" t="str">
        <f ca="1">CONCATENATE(IF(AND(LEN(AG1046)&gt;=1,AG1046&lt;&gt;".",COUNTIF(AG48:AG$73,"*喪*")&gt;0),".",""),IF(AG48="喪",$A1047,""),IF(AND(LEN(AG48)&gt;=2,ISNUMBER(SEARCH("喪",AG48))),$A1047&amp;"("&amp;SUBSTITUTE(AG48,"喪","")&amp;"時"&amp;")",""))</f>
        <v/>
      </c>
      <c r="AH1047" s="65"/>
      <c r="AI1047" s="65"/>
      <c r="AJ1047" s="65"/>
    </row>
    <row r="1048" spans="1:36">
      <c r="A1048" s="65">
        <f t="shared" si="83"/>
        <v>48</v>
      </c>
      <c r="B1048" s="65" t="str">
        <f t="shared" si="83"/>
        <v>洪長昇</v>
      </c>
      <c r="C1048" s="65" t="str">
        <f ca="1">CONCATENATE(IF(AND(LEN(C1047)&gt;=1,C1047&lt;&gt;".",COUNTIF(C49:C$73,"*喪*")&gt;0),".",""),IF(C49="喪",$A1048,""),IF(AND(LEN(C49)&gt;=2,ISNUMBER(SEARCH("喪",C49))),$A1048&amp;"("&amp;SUBSTITUTE(C49,"喪","")&amp;"時"&amp;")",""))</f>
        <v/>
      </c>
      <c r="D1048" s="65" t="str">
        <f ca="1">CONCATENATE(IF(AND(LEN(D1047)&gt;=1,D1047&lt;&gt;".",COUNTIF(D49:D$73,"*喪*")&gt;0),".",""),IF(D49="喪",$A1048,""),IF(AND(LEN(D49)&gt;=2,ISNUMBER(SEARCH("喪",D49))),$A1048&amp;"("&amp;SUBSTITUTE(D49,"喪","")&amp;"時"&amp;")",""))</f>
        <v/>
      </c>
      <c r="E1048" s="65" t="str">
        <f ca="1">CONCATENATE(IF(AND(LEN(E1047)&gt;=1,E1047&lt;&gt;".",COUNTIF(E49:E$73,"*喪*")&gt;0),".",""),IF(E49="喪",$A1048,""),IF(AND(LEN(E49)&gt;=2,ISNUMBER(SEARCH("喪",E49))),$A1048&amp;"("&amp;SUBSTITUTE(E49,"喪","")&amp;"時"&amp;")",""))</f>
        <v/>
      </c>
      <c r="F1048" s="65" t="str">
        <f ca="1">CONCATENATE(IF(AND(LEN(F1047)&gt;=1,F1047&lt;&gt;".",COUNTIF(F49:F$73,"*喪*")&gt;0),".",""),IF(F49="喪",$A1048,""),IF(AND(LEN(F49)&gt;=2,ISNUMBER(SEARCH("喪",F49))),$A1048&amp;"("&amp;SUBSTITUTE(F49,"喪","")&amp;"時"&amp;")",""))</f>
        <v/>
      </c>
      <c r="G1048" s="65" t="str">
        <f ca="1">CONCATENATE(IF(AND(LEN(G1047)&gt;=1,G1047&lt;&gt;".",COUNTIF(G49:G$73,"*喪*")&gt;0),".",""),IF(G49="喪",$A1048,""),IF(AND(LEN(G49)&gt;=2,ISNUMBER(SEARCH("喪",G49))),$A1048&amp;"("&amp;SUBSTITUTE(G49,"喪","")&amp;"時"&amp;")",""))</f>
        <v/>
      </c>
      <c r="H1048" s="65" t="str">
        <f ca="1">CONCATENATE(IF(AND(LEN(H1047)&gt;=1,H1047&lt;&gt;".",COUNTIF(H49:H$73,"*喪*")&gt;0),".",""),IF(H49="喪",$A1048,""),IF(AND(LEN(H49)&gt;=2,ISNUMBER(SEARCH("喪",H49))),$A1048&amp;"("&amp;SUBSTITUTE(H49,"喪","")&amp;"時"&amp;")",""))</f>
        <v/>
      </c>
      <c r="I1048" s="65" t="str">
        <f ca="1">CONCATENATE(IF(AND(LEN(I1047)&gt;=1,I1047&lt;&gt;".",COUNTIF(I49:I$73,"*喪*")&gt;0),".",""),IF(I49="喪",$A1048,""),IF(AND(LEN(I49)&gt;=2,ISNUMBER(SEARCH("喪",I49))),$A1048&amp;"("&amp;SUBSTITUTE(I49,"喪","")&amp;"時"&amp;")",""))</f>
        <v/>
      </c>
      <c r="J1048" s="65" t="str">
        <f ca="1">CONCATENATE(IF(AND(LEN(J1047)&gt;=1,J1047&lt;&gt;".",COUNTIF(J49:J$73,"*喪*")&gt;0),".",""),IF(J49="喪",$A1048,""),IF(AND(LEN(J49)&gt;=2,ISNUMBER(SEARCH("喪",J49))),$A1048&amp;"("&amp;SUBSTITUTE(J49,"喪","")&amp;"時"&amp;")",""))</f>
        <v/>
      </c>
      <c r="K1048" s="65" t="str">
        <f ca="1">CONCATENATE(IF(AND(LEN(K1047)&gt;=1,K1047&lt;&gt;".",COUNTIF(K49:K$73,"*喪*")&gt;0),".",""),IF(K49="喪",$A1048,""),IF(AND(LEN(K49)&gt;=2,ISNUMBER(SEARCH("喪",K49))),$A1048&amp;"("&amp;SUBSTITUTE(K49,"喪","")&amp;"時"&amp;")",""))</f>
        <v/>
      </c>
      <c r="L1048" s="65" t="str">
        <f ca="1">CONCATENATE(IF(AND(LEN(L1047)&gt;=1,L1047&lt;&gt;".",COUNTIF(L49:L$73,"*喪*")&gt;0),".",""),IF(L49="喪",$A1048,""),IF(AND(LEN(L49)&gt;=2,ISNUMBER(SEARCH("喪",L49))),$A1048&amp;"("&amp;SUBSTITUTE(L49,"喪","")&amp;"時"&amp;")",""))</f>
        <v/>
      </c>
      <c r="M1048" s="65" t="str">
        <f ca="1">CONCATENATE(IF(AND(LEN(M1047)&gt;=1,M1047&lt;&gt;".",COUNTIF(M49:M$73,"*喪*")&gt;0),".",""),IF(M49="喪",$A1048,""),IF(AND(LEN(M49)&gt;=2,ISNUMBER(SEARCH("喪",M49))),$A1048&amp;"("&amp;SUBSTITUTE(M49,"喪","")&amp;"時"&amp;")",""))</f>
        <v/>
      </c>
      <c r="N1048" s="65" t="str">
        <f ca="1">CONCATENATE(IF(AND(LEN(N1047)&gt;=1,N1047&lt;&gt;".",COUNTIF(N49:N$73,"*喪*")&gt;0),".",""),IF(N49="喪",$A1048,""),IF(AND(LEN(N49)&gt;=2,ISNUMBER(SEARCH("喪",N49))),$A1048&amp;"("&amp;SUBSTITUTE(N49,"喪","")&amp;"時"&amp;")",""))</f>
        <v/>
      </c>
      <c r="O1048" s="65" t="str">
        <f ca="1">CONCATENATE(IF(AND(LEN(O1047)&gt;=1,O1047&lt;&gt;".",COUNTIF(O49:O$73,"*喪*")&gt;0),".",""),IF(O49="喪",$A1048,""),IF(AND(LEN(O49)&gt;=2,ISNUMBER(SEARCH("喪",O49))),$A1048&amp;"("&amp;SUBSTITUTE(O49,"喪","")&amp;"時"&amp;")",""))</f>
        <v/>
      </c>
      <c r="P1048" s="65" t="str">
        <f ca="1">CONCATENATE(IF(AND(LEN(P1047)&gt;=1,P1047&lt;&gt;".",COUNTIF(P49:P$73,"*喪*")&gt;0),".",""),IF(P49="喪",$A1048,""),IF(AND(LEN(P49)&gt;=2,ISNUMBER(SEARCH("喪",P49))),$A1048&amp;"("&amp;SUBSTITUTE(P49,"喪","")&amp;"時"&amp;")",""))</f>
        <v/>
      </c>
      <c r="Q1048" s="65" t="str">
        <f ca="1">CONCATENATE(IF(AND(LEN(Q1047)&gt;=1,Q1047&lt;&gt;".",COUNTIF(Q49:Q$73,"*喪*")&gt;0),".",""),IF(Q49="喪",$A1048,""),IF(AND(LEN(Q49)&gt;=2,ISNUMBER(SEARCH("喪",Q49))),$A1048&amp;"("&amp;SUBSTITUTE(Q49,"喪","")&amp;"時"&amp;")",""))</f>
        <v/>
      </c>
      <c r="R1048" s="65" t="str">
        <f ca="1">CONCATENATE(IF(AND(LEN(R1047)&gt;=1,R1047&lt;&gt;".",COUNTIF(R49:R$73,"*喪*")&gt;0),".",""),IF(R49="喪",$A1048,""),IF(AND(LEN(R49)&gt;=2,ISNUMBER(SEARCH("喪",R49))),$A1048&amp;"("&amp;SUBSTITUTE(R49,"喪","")&amp;"時"&amp;")",""))</f>
        <v/>
      </c>
      <c r="S1048" s="65" t="str">
        <f ca="1">CONCATENATE(IF(AND(LEN(S1047)&gt;=1,S1047&lt;&gt;".",COUNTIF(S49:S$73,"*喪*")&gt;0),".",""),IF(S49="喪",$A1048,""),IF(AND(LEN(S49)&gt;=2,ISNUMBER(SEARCH("喪",S49))),$A1048&amp;"("&amp;SUBSTITUTE(S49,"喪","")&amp;"時"&amp;")",""))</f>
        <v/>
      </c>
      <c r="T1048" s="65" t="str">
        <f ca="1">CONCATENATE(IF(AND(LEN(T1047)&gt;=1,T1047&lt;&gt;".",COUNTIF(T49:T$73,"*喪*")&gt;0),".",""),IF(T49="喪",$A1048,""),IF(AND(LEN(T49)&gt;=2,ISNUMBER(SEARCH("喪",T49))),$A1048&amp;"("&amp;SUBSTITUTE(T49,"喪","")&amp;"時"&amp;")",""))</f>
        <v/>
      </c>
      <c r="U1048" s="65" t="str">
        <f ca="1">CONCATENATE(IF(AND(LEN(U1047)&gt;=1,U1047&lt;&gt;".",COUNTIF(U49:U$73,"*喪*")&gt;0),".",""),IF(U49="喪",$A1048,""),IF(AND(LEN(U49)&gt;=2,ISNUMBER(SEARCH("喪",U49))),$A1048&amp;"("&amp;SUBSTITUTE(U49,"喪","")&amp;"時"&amp;")",""))</f>
        <v/>
      </c>
      <c r="V1048" s="65" t="str">
        <f ca="1">CONCATENATE(IF(AND(LEN(V1047)&gt;=1,V1047&lt;&gt;".",COUNTIF(V49:V$73,"*喪*")&gt;0),".",""),IF(V49="喪",$A1048,""),IF(AND(LEN(V49)&gt;=2,ISNUMBER(SEARCH("喪",V49))),$A1048&amp;"("&amp;SUBSTITUTE(V49,"喪","")&amp;"時"&amp;")",""))</f>
        <v/>
      </c>
      <c r="W1048" s="65" t="str">
        <f ca="1">CONCATENATE(IF(AND(LEN(W1047)&gt;=1,W1047&lt;&gt;".",COUNTIF(W49:W$73,"*喪*")&gt;0),".",""),IF(W49="喪",$A1048,""),IF(AND(LEN(W49)&gt;=2,ISNUMBER(SEARCH("喪",W49))),$A1048&amp;"("&amp;SUBSTITUTE(W49,"喪","")&amp;"時"&amp;")",""))</f>
        <v/>
      </c>
      <c r="X1048" s="65" t="str">
        <f ca="1">CONCATENATE(IF(AND(LEN(X1047)&gt;=1,X1047&lt;&gt;".",COUNTIF(X49:X$73,"*喪*")&gt;0),".",""),IF(X49="喪",$A1048,""),IF(AND(LEN(X49)&gt;=2,ISNUMBER(SEARCH("喪",X49))),$A1048&amp;"("&amp;SUBSTITUTE(X49,"喪","")&amp;"時"&amp;")",""))</f>
        <v/>
      </c>
      <c r="Y1048" s="65" t="str">
        <f ca="1">CONCATENATE(IF(AND(LEN(Y1047)&gt;=1,Y1047&lt;&gt;".",COUNTIF(Y49:Y$73,"*喪*")&gt;0),".",""),IF(Y49="喪",$A1048,""),IF(AND(LEN(Y49)&gt;=2,ISNUMBER(SEARCH("喪",Y49))),$A1048&amp;"("&amp;SUBSTITUTE(Y49,"喪","")&amp;"時"&amp;")",""))</f>
        <v/>
      </c>
      <c r="Z1048" s="65" t="str">
        <f ca="1">CONCATENATE(IF(AND(LEN(Z1047)&gt;=1,Z1047&lt;&gt;".",COUNTIF(Z49:Z$73,"*喪*")&gt;0),".",""),IF(Z49="喪",$A1048,""),IF(AND(LEN(Z49)&gt;=2,ISNUMBER(SEARCH("喪",Z49))),$A1048&amp;"("&amp;SUBSTITUTE(Z49,"喪","")&amp;"時"&amp;")",""))</f>
        <v/>
      </c>
      <c r="AA1048" s="65" t="str">
        <f ca="1">CONCATENATE(IF(AND(LEN(AA1047)&gt;=1,AA1047&lt;&gt;".",COUNTIF(AA49:AA$73,"*喪*")&gt;0),".",""),IF(AA49="喪",$A1048,""),IF(AND(LEN(AA49)&gt;=2,ISNUMBER(SEARCH("喪",AA49))),$A1048&amp;"("&amp;SUBSTITUTE(AA49,"喪","")&amp;"時"&amp;")",""))</f>
        <v/>
      </c>
      <c r="AB1048" s="65" t="str">
        <f ca="1">CONCATENATE(IF(AND(LEN(AB1047)&gt;=1,AB1047&lt;&gt;".",COUNTIF(AB49:AB$73,"*喪*")&gt;0),".",""),IF(AB49="喪",$A1048,""),IF(AND(LEN(AB49)&gt;=2,ISNUMBER(SEARCH("喪",AB49))),$A1048&amp;"("&amp;SUBSTITUTE(AB49,"喪","")&amp;"時"&amp;")",""))</f>
        <v/>
      </c>
      <c r="AC1048" s="65" t="str">
        <f ca="1">CONCATENATE(IF(AND(LEN(AC1047)&gt;=1,AC1047&lt;&gt;".",COUNTIF(AC49:AC$73,"*喪*")&gt;0),".",""),IF(AC49="喪",$A1048,""),IF(AND(LEN(AC49)&gt;=2,ISNUMBER(SEARCH("喪",AC49))),$A1048&amp;"("&amp;SUBSTITUTE(AC49,"喪","")&amp;"時"&amp;")",""))</f>
        <v/>
      </c>
      <c r="AD1048" s="65" t="str">
        <f ca="1">CONCATENATE(IF(AND(LEN(AD1047)&gt;=1,AD1047&lt;&gt;".",COUNTIF(AD49:AD$73,"*喪*")&gt;0),".",""),IF(AD49="喪",$A1048,""),IF(AND(LEN(AD49)&gt;=2,ISNUMBER(SEARCH("喪",AD49))),$A1048&amp;"("&amp;SUBSTITUTE(AD49,"喪","")&amp;"時"&amp;")",""))</f>
        <v/>
      </c>
      <c r="AE1048" s="65" t="str">
        <f ca="1">CONCATENATE(IF(AND(LEN(AE1047)&gt;=1,AE1047&lt;&gt;".",COUNTIF(AE49:AE$73,"*喪*")&gt;0),".",""),IF(AE49="喪",$A1048,""),IF(AND(LEN(AE49)&gt;=2,ISNUMBER(SEARCH("喪",AE49))),$A1048&amp;"("&amp;SUBSTITUTE(AE49,"喪","")&amp;"時"&amp;")",""))</f>
        <v/>
      </c>
      <c r="AF1048" s="65" t="str">
        <f ca="1">CONCATENATE(IF(AND(LEN(AF1047)&gt;=1,AF1047&lt;&gt;".",COUNTIF(AF49:AF$73,"*喪*")&gt;0),".",""),IF(AF49="喪",$A1048,""),IF(AND(LEN(AF49)&gt;=2,ISNUMBER(SEARCH("喪",AF49))),$A1048&amp;"("&amp;SUBSTITUTE(AF49,"喪","")&amp;"時"&amp;")",""))</f>
        <v/>
      </c>
      <c r="AG1048" s="65" t="str">
        <f ca="1">CONCATENATE(IF(AND(LEN(AG1047)&gt;=1,AG1047&lt;&gt;".",COUNTIF(AG49:AG$73,"*喪*")&gt;0),".",""),IF(AG49="喪",$A1048,""),IF(AND(LEN(AG49)&gt;=2,ISNUMBER(SEARCH("喪",AG49))),$A1048&amp;"("&amp;SUBSTITUTE(AG49,"喪","")&amp;"時"&amp;")",""))</f>
        <v/>
      </c>
      <c r="AH1048" s="65"/>
      <c r="AI1048" s="65"/>
      <c r="AJ1048" s="65"/>
    </row>
    <row r="1049" spans="1:36">
      <c r="A1049" s="65">
        <f t="shared" si="83"/>
        <v>49</v>
      </c>
      <c r="B1049" s="65" t="str">
        <f t="shared" si="83"/>
        <v>劉威志</v>
      </c>
      <c r="C1049" s="65" t="str">
        <f ca="1">CONCATENATE(IF(AND(LEN(C1048)&gt;=1,C1048&lt;&gt;".",COUNTIF(C50:C$73,"*喪*")&gt;0),".",""),IF(C50="喪",$A1049,""),IF(AND(LEN(C50)&gt;=2,ISNUMBER(SEARCH("喪",C50))),$A1049&amp;"("&amp;SUBSTITUTE(C50,"喪","")&amp;"時"&amp;")",""))</f>
        <v/>
      </c>
      <c r="D1049" s="65" t="str">
        <f ca="1">CONCATENATE(IF(AND(LEN(D1048)&gt;=1,D1048&lt;&gt;".",COUNTIF(D50:D$73,"*喪*")&gt;0),".",""),IF(D50="喪",$A1049,""),IF(AND(LEN(D50)&gt;=2,ISNUMBER(SEARCH("喪",D50))),$A1049&amp;"("&amp;SUBSTITUTE(D50,"喪","")&amp;"時"&amp;")",""))</f>
        <v/>
      </c>
      <c r="E1049" s="65" t="str">
        <f ca="1">CONCATENATE(IF(AND(LEN(E1048)&gt;=1,E1048&lt;&gt;".",COUNTIF(E50:E$73,"*喪*")&gt;0),".",""),IF(E50="喪",$A1049,""),IF(AND(LEN(E50)&gt;=2,ISNUMBER(SEARCH("喪",E50))),$A1049&amp;"("&amp;SUBSTITUTE(E50,"喪","")&amp;"時"&amp;")",""))</f>
        <v/>
      </c>
      <c r="F1049" s="65" t="str">
        <f ca="1">CONCATENATE(IF(AND(LEN(F1048)&gt;=1,F1048&lt;&gt;".",COUNTIF(F50:F$73,"*喪*")&gt;0),".",""),IF(F50="喪",$A1049,""),IF(AND(LEN(F50)&gt;=2,ISNUMBER(SEARCH("喪",F50))),$A1049&amp;"("&amp;SUBSTITUTE(F50,"喪","")&amp;"時"&amp;")",""))</f>
        <v/>
      </c>
      <c r="G1049" s="65" t="str">
        <f ca="1">CONCATENATE(IF(AND(LEN(G1048)&gt;=1,G1048&lt;&gt;".",COUNTIF(G50:G$73,"*喪*")&gt;0),".",""),IF(G50="喪",$A1049,""),IF(AND(LEN(G50)&gt;=2,ISNUMBER(SEARCH("喪",G50))),$A1049&amp;"("&amp;SUBSTITUTE(G50,"喪","")&amp;"時"&amp;")",""))</f>
        <v/>
      </c>
      <c r="H1049" s="65" t="str">
        <f ca="1">CONCATENATE(IF(AND(LEN(H1048)&gt;=1,H1048&lt;&gt;".",COUNTIF(H50:H$73,"*喪*")&gt;0),".",""),IF(H50="喪",$A1049,""),IF(AND(LEN(H50)&gt;=2,ISNUMBER(SEARCH("喪",H50))),$A1049&amp;"("&amp;SUBSTITUTE(H50,"喪","")&amp;"時"&amp;")",""))</f>
        <v/>
      </c>
      <c r="I1049" s="65" t="str">
        <f ca="1">CONCATENATE(IF(AND(LEN(I1048)&gt;=1,I1048&lt;&gt;".",COUNTIF(I50:I$73,"*喪*")&gt;0),".",""),IF(I50="喪",$A1049,""),IF(AND(LEN(I50)&gt;=2,ISNUMBER(SEARCH("喪",I50))),$A1049&amp;"("&amp;SUBSTITUTE(I50,"喪","")&amp;"時"&amp;")",""))</f>
        <v/>
      </c>
      <c r="J1049" s="65" t="str">
        <f ca="1">CONCATENATE(IF(AND(LEN(J1048)&gt;=1,J1048&lt;&gt;".",COUNTIF(J50:J$73,"*喪*")&gt;0),".",""),IF(J50="喪",$A1049,""),IF(AND(LEN(J50)&gt;=2,ISNUMBER(SEARCH("喪",J50))),$A1049&amp;"("&amp;SUBSTITUTE(J50,"喪","")&amp;"時"&amp;")",""))</f>
        <v/>
      </c>
      <c r="K1049" s="65" t="str">
        <f ca="1">CONCATENATE(IF(AND(LEN(K1048)&gt;=1,K1048&lt;&gt;".",COUNTIF(K50:K$73,"*喪*")&gt;0),".",""),IF(K50="喪",$A1049,""),IF(AND(LEN(K50)&gt;=2,ISNUMBER(SEARCH("喪",K50))),$A1049&amp;"("&amp;SUBSTITUTE(K50,"喪","")&amp;"時"&amp;")",""))</f>
        <v/>
      </c>
      <c r="L1049" s="65" t="str">
        <f ca="1">CONCATENATE(IF(AND(LEN(L1048)&gt;=1,L1048&lt;&gt;".",COUNTIF(L50:L$73,"*喪*")&gt;0),".",""),IF(L50="喪",$A1049,""),IF(AND(LEN(L50)&gt;=2,ISNUMBER(SEARCH("喪",L50))),$A1049&amp;"("&amp;SUBSTITUTE(L50,"喪","")&amp;"時"&amp;")",""))</f>
        <v/>
      </c>
      <c r="M1049" s="65" t="str">
        <f ca="1">CONCATENATE(IF(AND(LEN(M1048)&gt;=1,M1048&lt;&gt;".",COUNTIF(M50:M$73,"*喪*")&gt;0),".",""),IF(M50="喪",$A1049,""),IF(AND(LEN(M50)&gt;=2,ISNUMBER(SEARCH("喪",M50))),$A1049&amp;"("&amp;SUBSTITUTE(M50,"喪","")&amp;"時"&amp;")",""))</f>
        <v/>
      </c>
      <c r="N1049" s="65" t="str">
        <f ca="1">CONCATENATE(IF(AND(LEN(N1048)&gt;=1,N1048&lt;&gt;".",COUNTIF(N50:N$73,"*喪*")&gt;0),".",""),IF(N50="喪",$A1049,""),IF(AND(LEN(N50)&gt;=2,ISNUMBER(SEARCH("喪",N50))),$A1049&amp;"("&amp;SUBSTITUTE(N50,"喪","")&amp;"時"&amp;")",""))</f>
        <v/>
      </c>
      <c r="O1049" s="65" t="str">
        <f ca="1">CONCATENATE(IF(AND(LEN(O1048)&gt;=1,O1048&lt;&gt;".",COUNTIF(O50:O$73,"*喪*")&gt;0),".",""),IF(O50="喪",$A1049,""),IF(AND(LEN(O50)&gt;=2,ISNUMBER(SEARCH("喪",O50))),$A1049&amp;"("&amp;SUBSTITUTE(O50,"喪","")&amp;"時"&amp;")",""))</f>
        <v/>
      </c>
      <c r="P1049" s="65" t="str">
        <f ca="1">CONCATENATE(IF(AND(LEN(P1048)&gt;=1,P1048&lt;&gt;".",COUNTIF(P50:P$73,"*喪*")&gt;0),".",""),IF(P50="喪",$A1049,""),IF(AND(LEN(P50)&gt;=2,ISNUMBER(SEARCH("喪",P50))),$A1049&amp;"("&amp;SUBSTITUTE(P50,"喪","")&amp;"時"&amp;")",""))</f>
        <v/>
      </c>
      <c r="Q1049" s="65" t="str">
        <f ca="1">CONCATENATE(IF(AND(LEN(Q1048)&gt;=1,Q1048&lt;&gt;".",COUNTIF(Q50:Q$73,"*喪*")&gt;0),".",""),IF(Q50="喪",$A1049,""),IF(AND(LEN(Q50)&gt;=2,ISNUMBER(SEARCH("喪",Q50))),$A1049&amp;"("&amp;SUBSTITUTE(Q50,"喪","")&amp;"時"&amp;")",""))</f>
        <v/>
      </c>
      <c r="R1049" s="65" t="str">
        <f ca="1">CONCATENATE(IF(AND(LEN(R1048)&gt;=1,R1048&lt;&gt;".",COUNTIF(R50:R$73,"*喪*")&gt;0),".",""),IF(R50="喪",$A1049,""),IF(AND(LEN(R50)&gt;=2,ISNUMBER(SEARCH("喪",R50))),$A1049&amp;"("&amp;SUBSTITUTE(R50,"喪","")&amp;"時"&amp;")",""))</f>
        <v/>
      </c>
      <c r="S1049" s="65" t="str">
        <f ca="1">CONCATENATE(IF(AND(LEN(S1048)&gt;=1,S1048&lt;&gt;".",COUNTIF(S50:S$73,"*喪*")&gt;0),".",""),IF(S50="喪",$A1049,""),IF(AND(LEN(S50)&gt;=2,ISNUMBER(SEARCH("喪",S50))),$A1049&amp;"("&amp;SUBSTITUTE(S50,"喪","")&amp;"時"&amp;")",""))</f>
        <v/>
      </c>
      <c r="T1049" s="65" t="str">
        <f ca="1">CONCATENATE(IF(AND(LEN(T1048)&gt;=1,T1048&lt;&gt;".",COUNTIF(T50:T$73,"*喪*")&gt;0),".",""),IF(T50="喪",$A1049,""),IF(AND(LEN(T50)&gt;=2,ISNUMBER(SEARCH("喪",T50))),$A1049&amp;"("&amp;SUBSTITUTE(T50,"喪","")&amp;"時"&amp;")",""))</f>
        <v/>
      </c>
      <c r="U1049" s="65" t="str">
        <f ca="1">CONCATENATE(IF(AND(LEN(U1048)&gt;=1,U1048&lt;&gt;".",COUNTIF(U50:U$73,"*喪*")&gt;0),".",""),IF(U50="喪",$A1049,""),IF(AND(LEN(U50)&gt;=2,ISNUMBER(SEARCH("喪",U50))),$A1049&amp;"("&amp;SUBSTITUTE(U50,"喪","")&amp;"時"&amp;")",""))</f>
        <v/>
      </c>
      <c r="V1049" s="65" t="str">
        <f ca="1">CONCATENATE(IF(AND(LEN(V1048)&gt;=1,V1048&lt;&gt;".",COUNTIF(V50:V$73,"*喪*")&gt;0),".",""),IF(V50="喪",$A1049,""),IF(AND(LEN(V50)&gt;=2,ISNUMBER(SEARCH("喪",V50))),$A1049&amp;"("&amp;SUBSTITUTE(V50,"喪","")&amp;"時"&amp;")",""))</f>
        <v/>
      </c>
      <c r="W1049" s="65" t="str">
        <f ca="1">CONCATENATE(IF(AND(LEN(W1048)&gt;=1,W1048&lt;&gt;".",COUNTIF(W50:W$73,"*喪*")&gt;0),".",""),IF(W50="喪",$A1049,""),IF(AND(LEN(W50)&gt;=2,ISNUMBER(SEARCH("喪",W50))),$A1049&amp;"("&amp;SUBSTITUTE(W50,"喪","")&amp;"時"&amp;")",""))</f>
        <v/>
      </c>
      <c r="X1049" s="65" t="str">
        <f ca="1">CONCATENATE(IF(AND(LEN(X1048)&gt;=1,X1048&lt;&gt;".",COUNTIF(X50:X$73,"*喪*")&gt;0),".",""),IF(X50="喪",$A1049,""),IF(AND(LEN(X50)&gt;=2,ISNUMBER(SEARCH("喪",X50))),$A1049&amp;"("&amp;SUBSTITUTE(X50,"喪","")&amp;"時"&amp;")",""))</f>
        <v/>
      </c>
      <c r="Y1049" s="65" t="str">
        <f ca="1">CONCATENATE(IF(AND(LEN(Y1048)&gt;=1,Y1048&lt;&gt;".",COUNTIF(Y50:Y$73,"*喪*")&gt;0),".",""),IF(Y50="喪",$A1049,""),IF(AND(LEN(Y50)&gt;=2,ISNUMBER(SEARCH("喪",Y50))),$A1049&amp;"("&amp;SUBSTITUTE(Y50,"喪","")&amp;"時"&amp;")",""))</f>
        <v/>
      </c>
      <c r="Z1049" s="65" t="str">
        <f ca="1">CONCATENATE(IF(AND(LEN(Z1048)&gt;=1,Z1048&lt;&gt;".",COUNTIF(Z50:Z$73,"*喪*")&gt;0),".",""),IF(Z50="喪",$A1049,""),IF(AND(LEN(Z50)&gt;=2,ISNUMBER(SEARCH("喪",Z50))),$A1049&amp;"("&amp;SUBSTITUTE(Z50,"喪","")&amp;"時"&amp;")",""))</f>
        <v/>
      </c>
      <c r="AA1049" s="65" t="str">
        <f ca="1">CONCATENATE(IF(AND(LEN(AA1048)&gt;=1,AA1048&lt;&gt;".",COUNTIF(AA50:AA$73,"*喪*")&gt;0),".",""),IF(AA50="喪",$A1049,""),IF(AND(LEN(AA50)&gt;=2,ISNUMBER(SEARCH("喪",AA50))),$A1049&amp;"("&amp;SUBSTITUTE(AA50,"喪","")&amp;"時"&amp;")",""))</f>
        <v/>
      </c>
      <c r="AB1049" s="65" t="str">
        <f ca="1">CONCATENATE(IF(AND(LEN(AB1048)&gt;=1,AB1048&lt;&gt;".",COUNTIF(AB50:AB$73,"*喪*")&gt;0),".",""),IF(AB50="喪",$A1049,""),IF(AND(LEN(AB50)&gt;=2,ISNUMBER(SEARCH("喪",AB50))),$A1049&amp;"("&amp;SUBSTITUTE(AB50,"喪","")&amp;"時"&amp;")",""))</f>
        <v/>
      </c>
      <c r="AC1049" s="65" t="str">
        <f ca="1">CONCATENATE(IF(AND(LEN(AC1048)&gt;=1,AC1048&lt;&gt;".",COUNTIF(AC50:AC$73,"*喪*")&gt;0),".",""),IF(AC50="喪",$A1049,""),IF(AND(LEN(AC50)&gt;=2,ISNUMBER(SEARCH("喪",AC50))),$A1049&amp;"("&amp;SUBSTITUTE(AC50,"喪","")&amp;"時"&amp;")",""))</f>
        <v/>
      </c>
      <c r="AD1049" s="65" t="str">
        <f ca="1">CONCATENATE(IF(AND(LEN(AD1048)&gt;=1,AD1048&lt;&gt;".",COUNTIF(AD50:AD$73,"*喪*")&gt;0),".",""),IF(AD50="喪",$A1049,""),IF(AND(LEN(AD50)&gt;=2,ISNUMBER(SEARCH("喪",AD50))),$A1049&amp;"("&amp;SUBSTITUTE(AD50,"喪","")&amp;"時"&amp;")",""))</f>
        <v/>
      </c>
      <c r="AE1049" s="65" t="str">
        <f ca="1">CONCATENATE(IF(AND(LEN(AE1048)&gt;=1,AE1048&lt;&gt;".",COUNTIF(AE50:AE$73,"*喪*")&gt;0),".",""),IF(AE50="喪",$A1049,""),IF(AND(LEN(AE50)&gt;=2,ISNUMBER(SEARCH("喪",AE50))),$A1049&amp;"("&amp;SUBSTITUTE(AE50,"喪","")&amp;"時"&amp;")",""))</f>
        <v/>
      </c>
      <c r="AF1049" s="65" t="str">
        <f ca="1">CONCATENATE(IF(AND(LEN(AF1048)&gt;=1,AF1048&lt;&gt;".",COUNTIF(AF50:AF$73,"*喪*")&gt;0),".",""),IF(AF50="喪",$A1049,""),IF(AND(LEN(AF50)&gt;=2,ISNUMBER(SEARCH("喪",AF50))),$A1049&amp;"("&amp;SUBSTITUTE(AF50,"喪","")&amp;"時"&amp;")",""))</f>
        <v/>
      </c>
      <c r="AG1049" s="65" t="str">
        <f ca="1">CONCATENATE(IF(AND(LEN(AG1048)&gt;=1,AG1048&lt;&gt;".",COUNTIF(AG50:AG$73,"*喪*")&gt;0),".",""),IF(AG50="喪",$A1049,""),IF(AND(LEN(AG50)&gt;=2,ISNUMBER(SEARCH("喪",AG50))),$A1049&amp;"("&amp;SUBSTITUTE(AG50,"喪","")&amp;"時"&amp;")",""))</f>
        <v/>
      </c>
      <c r="AH1049" s="65"/>
      <c r="AI1049" s="65"/>
      <c r="AJ1049" s="65"/>
    </row>
    <row r="1050" spans="1:36">
      <c r="A1050" s="65">
        <f t="shared" si="83"/>
        <v>50</v>
      </c>
      <c r="B1050" s="65" t="str">
        <f t="shared" si="83"/>
        <v>梁展碩</v>
      </c>
      <c r="C1050" s="65" t="str">
        <f ca="1">CONCATENATE(IF(AND(LEN(C1049)&gt;=1,C1049&lt;&gt;".",COUNTIF(C51:C$73,"*喪*")&gt;0),".",""),IF(C51="喪",$A1050,""),IF(AND(LEN(C51)&gt;=2,ISNUMBER(SEARCH("喪",C51))),$A1050&amp;"("&amp;SUBSTITUTE(C51,"喪","")&amp;"時"&amp;")",""))</f>
        <v/>
      </c>
      <c r="D1050" s="65" t="str">
        <f ca="1">CONCATENATE(IF(AND(LEN(D1049)&gt;=1,D1049&lt;&gt;".",COUNTIF(D51:D$73,"*喪*")&gt;0),".",""),IF(D51="喪",$A1050,""),IF(AND(LEN(D51)&gt;=2,ISNUMBER(SEARCH("喪",D51))),$A1050&amp;"("&amp;SUBSTITUTE(D51,"喪","")&amp;"時"&amp;")",""))</f>
        <v/>
      </c>
      <c r="E1050" s="65" t="str">
        <f ca="1">CONCATENATE(IF(AND(LEN(E1049)&gt;=1,E1049&lt;&gt;".",COUNTIF(E51:E$73,"*喪*")&gt;0),".",""),IF(E51="喪",$A1050,""),IF(AND(LEN(E51)&gt;=2,ISNUMBER(SEARCH("喪",E51))),$A1050&amp;"("&amp;SUBSTITUTE(E51,"喪","")&amp;"時"&amp;")",""))</f>
        <v/>
      </c>
      <c r="F1050" s="65" t="str">
        <f ca="1">CONCATENATE(IF(AND(LEN(F1049)&gt;=1,F1049&lt;&gt;".",COUNTIF(F51:F$73,"*喪*")&gt;0),".",""),IF(F51="喪",$A1050,""),IF(AND(LEN(F51)&gt;=2,ISNUMBER(SEARCH("喪",F51))),$A1050&amp;"("&amp;SUBSTITUTE(F51,"喪","")&amp;"時"&amp;")",""))</f>
        <v/>
      </c>
      <c r="G1050" s="65" t="str">
        <f ca="1">CONCATENATE(IF(AND(LEN(G1049)&gt;=1,G1049&lt;&gt;".",COUNTIF(G51:G$73,"*喪*")&gt;0),".",""),IF(G51="喪",$A1050,""),IF(AND(LEN(G51)&gt;=2,ISNUMBER(SEARCH("喪",G51))),$A1050&amp;"("&amp;SUBSTITUTE(G51,"喪","")&amp;"時"&amp;")",""))</f>
        <v/>
      </c>
      <c r="H1050" s="65" t="str">
        <f ca="1">CONCATENATE(IF(AND(LEN(H1049)&gt;=1,H1049&lt;&gt;".",COUNTIF(H51:H$73,"*喪*")&gt;0),".",""),IF(H51="喪",$A1050,""),IF(AND(LEN(H51)&gt;=2,ISNUMBER(SEARCH("喪",H51))),$A1050&amp;"("&amp;SUBSTITUTE(H51,"喪","")&amp;"時"&amp;")",""))</f>
        <v/>
      </c>
      <c r="I1050" s="65" t="str">
        <f ca="1">CONCATENATE(IF(AND(LEN(I1049)&gt;=1,I1049&lt;&gt;".",COUNTIF(I51:I$73,"*喪*")&gt;0),".",""),IF(I51="喪",$A1050,""),IF(AND(LEN(I51)&gt;=2,ISNUMBER(SEARCH("喪",I51))),$A1050&amp;"("&amp;SUBSTITUTE(I51,"喪","")&amp;"時"&amp;")",""))</f>
        <v/>
      </c>
      <c r="J1050" s="65" t="str">
        <f ca="1">CONCATENATE(IF(AND(LEN(J1049)&gt;=1,J1049&lt;&gt;".",COUNTIF(J51:J$73,"*喪*")&gt;0),".",""),IF(J51="喪",$A1050,""),IF(AND(LEN(J51)&gt;=2,ISNUMBER(SEARCH("喪",J51))),$A1050&amp;"("&amp;SUBSTITUTE(J51,"喪","")&amp;"時"&amp;")",""))</f>
        <v/>
      </c>
      <c r="K1050" s="65" t="str">
        <f ca="1">CONCATENATE(IF(AND(LEN(K1049)&gt;=1,K1049&lt;&gt;".",COUNTIF(K51:K$73,"*喪*")&gt;0),".",""),IF(K51="喪",$A1050,""),IF(AND(LEN(K51)&gt;=2,ISNUMBER(SEARCH("喪",K51))),$A1050&amp;"("&amp;SUBSTITUTE(K51,"喪","")&amp;"時"&amp;")",""))</f>
        <v/>
      </c>
      <c r="L1050" s="65" t="str">
        <f ca="1">CONCATENATE(IF(AND(LEN(L1049)&gt;=1,L1049&lt;&gt;".",COUNTIF(L51:L$73,"*喪*")&gt;0),".",""),IF(L51="喪",$A1050,""),IF(AND(LEN(L51)&gt;=2,ISNUMBER(SEARCH("喪",L51))),$A1050&amp;"("&amp;SUBSTITUTE(L51,"喪","")&amp;"時"&amp;")",""))</f>
        <v/>
      </c>
      <c r="M1050" s="65" t="str">
        <f ca="1">CONCATENATE(IF(AND(LEN(M1049)&gt;=1,M1049&lt;&gt;".",COUNTIF(M51:M$73,"*喪*")&gt;0),".",""),IF(M51="喪",$A1050,""),IF(AND(LEN(M51)&gt;=2,ISNUMBER(SEARCH("喪",M51))),$A1050&amp;"("&amp;SUBSTITUTE(M51,"喪","")&amp;"時"&amp;")",""))</f>
        <v/>
      </c>
      <c r="N1050" s="65" t="str">
        <f ca="1">CONCATENATE(IF(AND(LEN(N1049)&gt;=1,N1049&lt;&gt;".",COUNTIF(N51:N$73,"*喪*")&gt;0),".",""),IF(N51="喪",$A1050,""),IF(AND(LEN(N51)&gt;=2,ISNUMBER(SEARCH("喪",N51))),$A1050&amp;"("&amp;SUBSTITUTE(N51,"喪","")&amp;"時"&amp;")",""))</f>
        <v/>
      </c>
      <c r="O1050" s="65" t="str">
        <f ca="1">CONCATENATE(IF(AND(LEN(O1049)&gt;=1,O1049&lt;&gt;".",COUNTIF(O51:O$73,"*喪*")&gt;0),".",""),IF(O51="喪",$A1050,""),IF(AND(LEN(O51)&gt;=2,ISNUMBER(SEARCH("喪",O51))),$A1050&amp;"("&amp;SUBSTITUTE(O51,"喪","")&amp;"時"&amp;")",""))</f>
        <v/>
      </c>
      <c r="P1050" s="65" t="str">
        <f ca="1">CONCATENATE(IF(AND(LEN(P1049)&gt;=1,P1049&lt;&gt;".",COUNTIF(P51:P$73,"*喪*")&gt;0),".",""),IF(P51="喪",$A1050,""),IF(AND(LEN(P51)&gt;=2,ISNUMBER(SEARCH("喪",P51))),$A1050&amp;"("&amp;SUBSTITUTE(P51,"喪","")&amp;"時"&amp;")",""))</f>
        <v/>
      </c>
      <c r="Q1050" s="65" t="str">
        <f ca="1">CONCATENATE(IF(AND(LEN(Q1049)&gt;=1,Q1049&lt;&gt;".",COUNTIF(Q51:Q$73,"*喪*")&gt;0),".",""),IF(Q51="喪",$A1050,""),IF(AND(LEN(Q51)&gt;=2,ISNUMBER(SEARCH("喪",Q51))),$A1050&amp;"("&amp;SUBSTITUTE(Q51,"喪","")&amp;"時"&amp;")",""))</f>
        <v/>
      </c>
      <c r="R1050" s="65" t="str">
        <f ca="1">CONCATENATE(IF(AND(LEN(R1049)&gt;=1,R1049&lt;&gt;".",COUNTIF(R51:R$73,"*喪*")&gt;0),".",""),IF(R51="喪",$A1050,""),IF(AND(LEN(R51)&gt;=2,ISNUMBER(SEARCH("喪",R51))),$A1050&amp;"("&amp;SUBSTITUTE(R51,"喪","")&amp;"時"&amp;")",""))</f>
        <v/>
      </c>
      <c r="S1050" s="65" t="str">
        <f ca="1">CONCATENATE(IF(AND(LEN(S1049)&gt;=1,S1049&lt;&gt;".",COUNTIF(S51:S$73,"*喪*")&gt;0),".",""),IF(S51="喪",$A1050,""),IF(AND(LEN(S51)&gt;=2,ISNUMBER(SEARCH("喪",S51))),$A1050&amp;"("&amp;SUBSTITUTE(S51,"喪","")&amp;"時"&amp;")",""))</f>
        <v/>
      </c>
      <c r="T1050" s="65" t="str">
        <f ca="1">CONCATENATE(IF(AND(LEN(T1049)&gt;=1,T1049&lt;&gt;".",COUNTIF(T51:T$73,"*喪*")&gt;0),".",""),IF(T51="喪",$A1050,""),IF(AND(LEN(T51)&gt;=2,ISNUMBER(SEARCH("喪",T51))),$A1050&amp;"("&amp;SUBSTITUTE(T51,"喪","")&amp;"時"&amp;")",""))</f>
        <v/>
      </c>
      <c r="U1050" s="65" t="str">
        <f ca="1">CONCATENATE(IF(AND(LEN(U1049)&gt;=1,U1049&lt;&gt;".",COUNTIF(U51:U$73,"*喪*")&gt;0),".",""),IF(U51="喪",$A1050,""),IF(AND(LEN(U51)&gt;=2,ISNUMBER(SEARCH("喪",U51))),$A1050&amp;"("&amp;SUBSTITUTE(U51,"喪","")&amp;"時"&amp;")",""))</f>
        <v/>
      </c>
      <c r="V1050" s="65" t="str">
        <f ca="1">CONCATENATE(IF(AND(LEN(V1049)&gt;=1,V1049&lt;&gt;".",COUNTIF(V51:V$73,"*喪*")&gt;0),".",""),IF(V51="喪",$A1050,""),IF(AND(LEN(V51)&gt;=2,ISNUMBER(SEARCH("喪",V51))),$A1050&amp;"("&amp;SUBSTITUTE(V51,"喪","")&amp;"時"&amp;")",""))</f>
        <v/>
      </c>
      <c r="W1050" s="65" t="str">
        <f ca="1">CONCATENATE(IF(AND(LEN(W1049)&gt;=1,W1049&lt;&gt;".",COUNTIF(W51:W$73,"*喪*")&gt;0),".",""),IF(W51="喪",$A1050,""),IF(AND(LEN(W51)&gt;=2,ISNUMBER(SEARCH("喪",W51))),$A1050&amp;"("&amp;SUBSTITUTE(W51,"喪","")&amp;"時"&amp;")",""))</f>
        <v/>
      </c>
      <c r="X1050" s="65" t="str">
        <f ca="1">CONCATENATE(IF(AND(LEN(X1049)&gt;=1,X1049&lt;&gt;".",COUNTIF(X51:X$73,"*喪*")&gt;0),".",""),IF(X51="喪",$A1050,""),IF(AND(LEN(X51)&gt;=2,ISNUMBER(SEARCH("喪",X51))),$A1050&amp;"("&amp;SUBSTITUTE(X51,"喪","")&amp;"時"&amp;")",""))</f>
        <v/>
      </c>
      <c r="Y1050" s="65" t="str">
        <f ca="1">CONCATENATE(IF(AND(LEN(Y1049)&gt;=1,Y1049&lt;&gt;".",COUNTIF(Y51:Y$73,"*喪*")&gt;0),".",""),IF(Y51="喪",$A1050,""),IF(AND(LEN(Y51)&gt;=2,ISNUMBER(SEARCH("喪",Y51))),$A1050&amp;"("&amp;SUBSTITUTE(Y51,"喪","")&amp;"時"&amp;")",""))</f>
        <v/>
      </c>
      <c r="Z1050" s="65" t="str">
        <f ca="1">CONCATENATE(IF(AND(LEN(Z1049)&gt;=1,Z1049&lt;&gt;".",COUNTIF(Z51:Z$73,"*喪*")&gt;0),".",""),IF(Z51="喪",$A1050,""),IF(AND(LEN(Z51)&gt;=2,ISNUMBER(SEARCH("喪",Z51))),$A1050&amp;"("&amp;SUBSTITUTE(Z51,"喪","")&amp;"時"&amp;")",""))</f>
        <v/>
      </c>
      <c r="AA1050" s="65" t="str">
        <f ca="1">CONCATENATE(IF(AND(LEN(AA1049)&gt;=1,AA1049&lt;&gt;".",COUNTIF(AA51:AA$73,"*喪*")&gt;0),".",""),IF(AA51="喪",$A1050,""),IF(AND(LEN(AA51)&gt;=2,ISNUMBER(SEARCH("喪",AA51))),$A1050&amp;"("&amp;SUBSTITUTE(AA51,"喪","")&amp;"時"&amp;")",""))</f>
        <v/>
      </c>
      <c r="AB1050" s="65" t="str">
        <f ca="1">CONCATENATE(IF(AND(LEN(AB1049)&gt;=1,AB1049&lt;&gt;".",COUNTIF(AB51:AB$73,"*喪*")&gt;0),".",""),IF(AB51="喪",$A1050,""),IF(AND(LEN(AB51)&gt;=2,ISNUMBER(SEARCH("喪",AB51))),$A1050&amp;"("&amp;SUBSTITUTE(AB51,"喪","")&amp;"時"&amp;")",""))</f>
        <v/>
      </c>
      <c r="AC1050" s="65" t="str">
        <f ca="1">CONCATENATE(IF(AND(LEN(AC1049)&gt;=1,AC1049&lt;&gt;".",COUNTIF(AC51:AC$73,"*喪*")&gt;0),".",""),IF(AC51="喪",$A1050,""),IF(AND(LEN(AC51)&gt;=2,ISNUMBER(SEARCH("喪",AC51))),$A1050&amp;"("&amp;SUBSTITUTE(AC51,"喪","")&amp;"時"&amp;")",""))</f>
        <v/>
      </c>
      <c r="AD1050" s="65" t="str">
        <f ca="1">CONCATENATE(IF(AND(LEN(AD1049)&gt;=1,AD1049&lt;&gt;".",COUNTIF(AD51:AD$73,"*喪*")&gt;0),".",""),IF(AD51="喪",$A1050,""),IF(AND(LEN(AD51)&gt;=2,ISNUMBER(SEARCH("喪",AD51))),$A1050&amp;"("&amp;SUBSTITUTE(AD51,"喪","")&amp;"時"&amp;")",""))</f>
        <v/>
      </c>
      <c r="AE1050" s="65" t="str">
        <f ca="1">CONCATENATE(IF(AND(LEN(AE1049)&gt;=1,AE1049&lt;&gt;".",COUNTIF(AE51:AE$73,"*喪*")&gt;0),".",""),IF(AE51="喪",$A1050,""),IF(AND(LEN(AE51)&gt;=2,ISNUMBER(SEARCH("喪",AE51))),$A1050&amp;"("&amp;SUBSTITUTE(AE51,"喪","")&amp;"時"&amp;")",""))</f>
        <v/>
      </c>
      <c r="AF1050" s="65" t="str">
        <f ca="1">CONCATENATE(IF(AND(LEN(AF1049)&gt;=1,AF1049&lt;&gt;".",COUNTIF(AF51:AF$73,"*喪*")&gt;0),".",""),IF(AF51="喪",$A1050,""),IF(AND(LEN(AF51)&gt;=2,ISNUMBER(SEARCH("喪",AF51))),$A1050&amp;"("&amp;SUBSTITUTE(AF51,"喪","")&amp;"時"&amp;")",""))</f>
        <v/>
      </c>
      <c r="AG1050" s="65" t="str">
        <f ca="1">CONCATENATE(IF(AND(LEN(AG1049)&gt;=1,AG1049&lt;&gt;".",COUNTIF(AG51:AG$73,"*喪*")&gt;0),".",""),IF(AG51="喪",$A1050,""),IF(AND(LEN(AG51)&gt;=2,ISNUMBER(SEARCH("喪",AG51))),$A1050&amp;"("&amp;SUBSTITUTE(AG51,"喪","")&amp;"時"&amp;")",""))</f>
        <v/>
      </c>
      <c r="AH1050" s="65"/>
      <c r="AI1050" s="65"/>
      <c r="AJ1050" s="65"/>
    </row>
    <row r="1051" spans="1:36">
      <c r="A1051" s="65">
        <f t="shared" si="83"/>
        <v>51</v>
      </c>
      <c r="B1051" s="65" t="str">
        <f t="shared" si="83"/>
        <v>楊瑞麟</v>
      </c>
      <c r="C1051" s="65" t="str">
        <f ca="1">CONCATENATE(IF(AND(LEN(C1050)&gt;=1,C1050&lt;&gt;".",COUNTIF(C52:C$73,"*喪*")&gt;0),".",""),IF(C52="喪",$A1051,""),IF(AND(LEN(C52)&gt;=2,ISNUMBER(SEARCH("喪",C52))),$A1051&amp;"("&amp;SUBSTITUTE(C52,"喪","")&amp;"時"&amp;")",""))</f>
        <v/>
      </c>
      <c r="D1051" s="65" t="str">
        <f ca="1">CONCATENATE(IF(AND(LEN(D1050)&gt;=1,D1050&lt;&gt;".",COUNTIF(D52:D$73,"*喪*")&gt;0),".",""),IF(D52="喪",$A1051,""),IF(AND(LEN(D52)&gt;=2,ISNUMBER(SEARCH("喪",D52))),$A1051&amp;"("&amp;SUBSTITUTE(D52,"喪","")&amp;"時"&amp;")",""))</f>
        <v/>
      </c>
      <c r="E1051" s="65" t="str">
        <f ca="1">CONCATENATE(IF(AND(LEN(E1050)&gt;=1,E1050&lt;&gt;".",COUNTIF(E52:E$73,"*喪*")&gt;0),".",""),IF(E52="喪",$A1051,""),IF(AND(LEN(E52)&gt;=2,ISNUMBER(SEARCH("喪",E52))),$A1051&amp;"("&amp;SUBSTITUTE(E52,"喪","")&amp;"時"&amp;")",""))</f>
        <v/>
      </c>
      <c r="F1051" s="65" t="str">
        <f ca="1">CONCATENATE(IF(AND(LEN(F1050)&gt;=1,F1050&lt;&gt;".",COUNTIF(F52:F$73,"*喪*")&gt;0),".",""),IF(F52="喪",$A1051,""),IF(AND(LEN(F52)&gt;=2,ISNUMBER(SEARCH("喪",F52))),$A1051&amp;"("&amp;SUBSTITUTE(F52,"喪","")&amp;"時"&amp;")",""))</f>
        <v/>
      </c>
      <c r="G1051" s="65" t="str">
        <f ca="1">CONCATENATE(IF(AND(LEN(G1050)&gt;=1,G1050&lt;&gt;".",COUNTIF(G52:G$73,"*喪*")&gt;0),".",""),IF(G52="喪",$A1051,""),IF(AND(LEN(G52)&gt;=2,ISNUMBER(SEARCH("喪",G52))),$A1051&amp;"("&amp;SUBSTITUTE(G52,"喪","")&amp;"時"&amp;")",""))</f>
        <v/>
      </c>
      <c r="H1051" s="65" t="str">
        <f ca="1">CONCATENATE(IF(AND(LEN(H1050)&gt;=1,H1050&lt;&gt;".",COUNTIF(H52:H$73,"*喪*")&gt;0),".",""),IF(H52="喪",$A1051,""),IF(AND(LEN(H52)&gt;=2,ISNUMBER(SEARCH("喪",H52))),$A1051&amp;"("&amp;SUBSTITUTE(H52,"喪","")&amp;"時"&amp;")",""))</f>
        <v/>
      </c>
      <c r="I1051" s="65" t="str">
        <f ca="1">CONCATENATE(IF(AND(LEN(I1050)&gt;=1,I1050&lt;&gt;".",COUNTIF(I52:I$73,"*喪*")&gt;0),".",""),IF(I52="喪",$A1051,""),IF(AND(LEN(I52)&gt;=2,ISNUMBER(SEARCH("喪",I52))),$A1051&amp;"("&amp;SUBSTITUTE(I52,"喪","")&amp;"時"&amp;")",""))</f>
        <v/>
      </c>
      <c r="J1051" s="65" t="str">
        <f ca="1">CONCATENATE(IF(AND(LEN(J1050)&gt;=1,J1050&lt;&gt;".",COUNTIF(J52:J$73,"*喪*")&gt;0),".",""),IF(J52="喪",$A1051,""),IF(AND(LEN(J52)&gt;=2,ISNUMBER(SEARCH("喪",J52))),$A1051&amp;"("&amp;SUBSTITUTE(J52,"喪","")&amp;"時"&amp;")",""))</f>
        <v/>
      </c>
      <c r="K1051" s="65" t="str">
        <f ca="1">CONCATENATE(IF(AND(LEN(K1050)&gt;=1,K1050&lt;&gt;".",COUNTIF(K52:K$73,"*喪*")&gt;0),".",""),IF(K52="喪",$A1051,""),IF(AND(LEN(K52)&gt;=2,ISNUMBER(SEARCH("喪",K52))),$A1051&amp;"("&amp;SUBSTITUTE(K52,"喪","")&amp;"時"&amp;")",""))</f>
        <v/>
      </c>
      <c r="L1051" s="65" t="str">
        <f ca="1">CONCATENATE(IF(AND(LEN(L1050)&gt;=1,L1050&lt;&gt;".",COUNTIF(L52:L$73,"*喪*")&gt;0),".",""),IF(L52="喪",$A1051,""),IF(AND(LEN(L52)&gt;=2,ISNUMBER(SEARCH("喪",L52))),$A1051&amp;"("&amp;SUBSTITUTE(L52,"喪","")&amp;"時"&amp;")",""))</f>
        <v/>
      </c>
      <c r="M1051" s="65" t="str">
        <f ca="1">CONCATENATE(IF(AND(LEN(M1050)&gt;=1,M1050&lt;&gt;".",COUNTIF(M52:M$73,"*喪*")&gt;0),".",""),IF(M52="喪",$A1051,""),IF(AND(LEN(M52)&gt;=2,ISNUMBER(SEARCH("喪",M52))),$A1051&amp;"("&amp;SUBSTITUTE(M52,"喪","")&amp;"時"&amp;")",""))</f>
        <v/>
      </c>
      <c r="N1051" s="65" t="str">
        <f ca="1">CONCATENATE(IF(AND(LEN(N1050)&gt;=1,N1050&lt;&gt;".",COUNTIF(N52:N$73,"*喪*")&gt;0),".",""),IF(N52="喪",$A1051,""),IF(AND(LEN(N52)&gt;=2,ISNUMBER(SEARCH("喪",N52))),$A1051&amp;"("&amp;SUBSTITUTE(N52,"喪","")&amp;"時"&amp;")",""))</f>
        <v/>
      </c>
      <c r="O1051" s="65" t="str">
        <f ca="1">CONCATENATE(IF(AND(LEN(O1050)&gt;=1,O1050&lt;&gt;".",COUNTIF(O52:O$73,"*喪*")&gt;0),".",""),IF(O52="喪",$A1051,""),IF(AND(LEN(O52)&gt;=2,ISNUMBER(SEARCH("喪",O52))),$A1051&amp;"("&amp;SUBSTITUTE(O52,"喪","")&amp;"時"&amp;")",""))</f>
        <v/>
      </c>
      <c r="P1051" s="65" t="str">
        <f ca="1">CONCATENATE(IF(AND(LEN(P1050)&gt;=1,P1050&lt;&gt;".",COUNTIF(P52:P$73,"*喪*")&gt;0),".",""),IF(P52="喪",$A1051,""),IF(AND(LEN(P52)&gt;=2,ISNUMBER(SEARCH("喪",P52))),$A1051&amp;"("&amp;SUBSTITUTE(P52,"喪","")&amp;"時"&amp;")",""))</f>
        <v/>
      </c>
      <c r="Q1051" s="65" t="str">
        <f ca="1">CONCATENATE(IF(AND(LEN(Q1050)&gt;=1,Q1050&lt;&gt;".",COUNTIF(Q52:Q$73,"*喪*")&gt;0),".",""),IF(Q52="喪",$A1051,""),IF(AND(LEN(Q52)&gt;=2,ISNUMBER(SEARCH("喪",Q52))),$A1051&amp;"("&amp;SUBSTITUTE(Q52,"喪","")&amp;"時"&amp;")",""))</f>
        <v/>
      </c>
      <c r="R1051" s="65" t="str">
        <f ca="1">CONCATENATE(IF(AND(LEN(R1050)&gt;=1,R1050&lt;&gt;".",COUNTIF(R52:R$73,"*喪*")&gt;0),".",""),IF(R52="喪",$A1051,""),IF(AND(LEN(R52)&gt;=2,ISNUMBER(SEARCH("喪",R52))),$A1051&amp;"("&amp;SUBSTITUTE(R52,"喪","")&amp;"時"&amp;")",""))</f>
        <v/>
      </c>
      <c r="S1051" s="65" t="str">
        <f ca="1">CONCATENATE(IF(AND(LEN(S1050)&gt;=1,S1050&lt;&gt;".",COUNTIF(S52:S$73,"*喪*")&gt;0),".",""),IF(S52="喪",$A1051,""),IF(AND(LEN(S52)&gt;=2,ISNUMBER(SEARCH("喪",S52))),$A1051&amp;"("&amp;SUBSTITUTE(S52,"喪","")&amp;"時"&amp;")",""))</f>
        <v/>
      </c>
      <c r="T1051" s="65" t="str">
        <f ca="1">CONCATENATE(IF(AND(LEN(T1050)&gt;=1,T1050&lt;&gt;".",COUNTIF(T52:T$73,"*喪*")&gt;0),".",""),IF(T52="喪",$A1051,""),IF(AND(LEN(T52)&gt;=2,ISNUMBER(SEARCH("喪",T52))),$A1051&amp;"("&amp;SUBSTITUTE(T52,"喪","")&amp;"時"&amp;")",""))</f>
        <v/>
      </c>
      <c r="U1051" s="65" t="str">
        <f ca="1">CONCATENATE(IF(AND(LEN(U1050)&gt;=1,U1050&lt;&gt;".",COUNTIF(U52:U$73,"*喪*")&gt;0),".",""),IF(U52="喪",$A1051,""),IF(AND(LEN(U52)&gt;=2,ISNUMBER(SEARCH("喪",U52))),$A1051&amp;"("&amp;SUBSTITUTE(U52,"喪","")&amp;"時"&amp;")",""))</f>
        <v/>
      </c>
      <c r="V1051" s="65" t="str">
        <f ca="1">CONCATENATE(IF(AND(LEN(V1050)&gt;=1,V1050&lt;&gt;".",COUNTIF(V52:V$73,"*喪*")&gt;0),".",""),IF(V52="喪",$A1051,""),IF(AND(LEN(V52)&gt;=2,ISNUMBER(SEARCH("喪",V52))),$A1051&amp;"("&amp;SUBSTITUTE(V52,"喪","")&amp;"時"&amp;")",""))</f>
        <v/>
      </c>
      <c r="W1051" s="65" t="str">
        <f ca="1">CONCATENATE(IF(AND(LEN(W1050)&gt;=1,W1050&lt;&gt;".",COUNTIF(W52:W$73,"*喪*")&gt;0),".",""),IF(W52="喪",$A1051,""),IF(AND(LEN(W52)&gt;=2,ISNUMBER(SEARCH("喪",W52))),$A1051&amp;"("&amp;SUBSTITUTE(W52,"喪","")&amp;"時"&amp;")",""))</f>
        <v/>
      </c>
      <c r="X1051" s="65" t="str">
        <f ca="1">CONCATENATE(IF(AND(LEN(X1050)&gt;=1,X1050&lt;&gt;".",COUNTIF(X52:X$73,"*喪*")&gt;0),".",""),IF(X52="喪",$A1051,""),IF(AND(LEN(X52)&gt;=2,ISNUMBER(SEARCH("喪",X52))),$A1051&amp;"("&amp;SUBSTITUTE(X52,"喪","")&amp;"時"&amp;")",""))</f>
        <v/>
      </c>
      <c r="Y1051" s="65" t="str">
        <f ca="1">CONCATENATE(IF(AND(LEN(Y1050)&gt;=1,Y1050&lt;&gt;".",COUNTIF(Y52:Y$73,"*喪*")&gt;0),".",""),IF(Y52="喪",$A1051,""),IF(AND(LEN(Y52)&gt;=2,ISNUMBER(SEARCH("喪",Y52))),$A1051&amp;"("&amp;SUBSTITUTE(Y52,"喪","")&amp;"時"&amp;")",""))</f>
        <v/>
      </c>
      <c r="Z1051" s="65" t="str">
        <f ca="1">CONCATENATE(IF(AND(LEN(Z1050)&gt;=1,Z1050&lt;&gt;".",COUNTIF(Z52:Z$73,"*喪*")&gt;0),".",""),IF(Z52="喪",$A1051,""),IF(AND(LEN(Z52)&gt;=2,ISNUMBER(SEARCH("喪",Z52))),$A1051&amp;"("&amp;SUBSTITUTE(Z52,"喪","")&amp;"時"&amp;")",""))</f>
        <v/>
      </c>
      <c r="AA1051" s="65" t="str">
        <f ca="1">CONCATENATE(IF(AND(LEN(AA1050)&gt;=1,AA1050&lt;&gt;".",COUNTIF(AA52:AA$73,"*喪*")&gt;0),".",""),IF(AA52="喪",$A1051,""),IF(AND(LEN(AA52)&gt;=2,ISNUMBER(SEARCH("喪",AA52))),$A1051&amp;"("&amp;SUBSTITUTE(AA52,"喪","")&amp;"時"&amp;")",""))</f>
        <v/>
      </c>
      <c r="AB1051" s="65" t="str">
        <f ca="1">CONCATENATE(IF(AND(LEN(AB1050)&gt;=1,AB1050&lt;&gt;".",COUNTIF(AB52:AB$73,"*喪*")&gt;0),".",""),IF(AB52="喪",$A1051,""),IF(AND(LEN(AB52)&gt;=2,ISNUMBER(SEARCH("喪",AB52))),$A1051&amp;"("&amp;SUBSTITUTE(AB52,"喪","")&amp;"時"&amp;")",""))</f>
        <v/>
      </c>
      <c r="AC1051" s="65" t="str">
        <f ca="1">CONCATENATE(IF(AND(LEN(AC1050)&gt;=1,AC1050&lt;&gt;".",COUNTIF(AC52:AC$73,"*喪*")&gt;0),".",""),IF(AC52="喪",$A1051,""),IF(AND(LEN(AC52)&gt;=2,ISNUMBER(SEARCH("喪",AC52))),$A1051&amp;"("&amp;SUBSTITUTE(AC52,"喪","")&amp;"時"&amp;")",""))</f>
        <v/>
      </c>
      <c r="AD1051" s="65" t="str">
        <f ca="1">CONCATENATE(IF(AND(LEN(AD1050)&gt;=1,AD1050&lt;&gt;".",COUNTIF(AD52:AD$73,"*喪*")&gt;0),".",""),IF(AD52="喪",$A1051,""),IF(AND(LEN(AD52)&gt;=2,ISNUMBER(SEARCH("喪",AD52))),$A1051&amp;"("&amp;SUBSTITUTE(AD52,"喪","")&amp;"時"&amp;")",""))</f>
        <v/>
      </c>
      <c r="AE1051" s="65" t="str">
        <f ca="1">CONCATENATE(IF(AND(LEN(AE1050)&gt;=1,AE1050&lt;&gt;".",COUNTIF(AE52:AE$73,"*喪*")&gt;0),".",""),IF(AE52="喪",$A1051,""),IF(AND(LEN(AE52)&gt;=2,ISNUMBER(SEARCH("喪",AE52))),$A1051&amp;"("&amp;SUBSTITUTE(AE52,"喪","")&amp;"時"&amp;")",""))</f>
        <v/>
      </c>
      <c r="AF1051" s="65" t="str">
        <f ca="1">CONCATENATE(IF(AND(LEN(AF1050)&gt;=1,AF1050&lt;&gt;".",COUNTIF(AF52:AF$73,"*喪*")&gt;0),".",""),IF(AF52="喪",$A1051,""),IF(AND(LEN(AF52)&gt;=2,ISNUMBER(SEARCH("喪",AF52))),$A1051&amp;"("&amp;SUBSTITUTE(AF52,"喪","")&amp;"時"&amp;")",""))</f>
        <v/>
      </c>
      <c r="AG1051" s="65" t="str">
        <f ca="1">CONCATENATE(IF(AND(LEN(AG1050)&gt;=1,AG1050&lt;&gt;".",COUNTIF(AG52:AG$73,"*喪*")&gt;0),".",""),IF(AG52="喪",$A1051,""),IF(AND(LEN(AG52)&gt;=2,ISNUMBER(SEARCH("喪",AG52))),$A1051&amp;"("&amp;SUBSTITUTE(AG52,"喪","")&amp;"時"&amp;")",""))</f>
        <v/>
      </c>
      <c r="AH1051" s="65"/>
      <c r="AI1051" s="65"/>
      <c r="AJ1051" s="65"/>
    </row>
    <row r="1052" spans="1:36">
      <c r="A1052" s="65">
        <f t="shared" si="83"/>
        <v>52</v>
      </c>
      <c r="B1052" s="65" t="str">
        <f t="shared" si="83"/>
        <v>林晉弘</v>
      </c>
      <c r="C1052" s="65" t="str">
        <f ca="1">CONCATENATE(IF(AND(LEN(C1051)&gt;=1,C1051&lt;&gt;".",COUNTIF(C53:C$73,"*喪*")&gt;0),".",""),IF(C53="喪",$A1052,""),IF(AND(LEN(C53)&gt;=2,ISNUMBER(SEARCH("喪",C53))),$A1052&amp;"("&amp;SUBSTITUTE(C53,"喪","")&amp;"時"&amp;")",""))</f>
        <v/>
      </c>
      <c r="D1052" s="65" t="str">
        <f ca="1">CONCATENATE(IF(AND(LEN(D1051)&gt;=1,D1051&lt;&gt;".",COUNTIF(D53:D$73,"*喪*")&gt;0),".",""),IF(D53="喪",$A1052,""),IF(AND(LEN(D53)&gt;=2,ISNUMBER(SEARCH("喪",D53))),$A1052&amp;"("&amp;SUBSTITUTE(D53,"喪","")&amp;"時"&amp;")",""))</f>
        <v/>
      </c>
      <c r="E1052" s="65" t="str">
        <f ca="1">CONCATENATE(IF(AND(LEN(E1051)&gt;=1,E1051&lt;&gt;".",COUNTIF(E53:E$73,"*喪*")&gt;0),".",""),IF(E53="喪",$A1052,""),IF(AND(LEN(E53)&gt;=2,ISNUMBER(SEARCH("喪",E53))),$A1052&amp;"("&amp;SUBSTITUTE(E53,"喪","")&amp;"時"&amp;")",""))</f>
        <v/>
      </c>
      <c r="F1052" s="65" t="str">
        <f ca="1">CONCATENATE(IF(AND(LEN(F1051)&gt;=1,F1051&lt;&gt;".",COUNTIF(F53:F$73,"*喪*")&gt;0),".",""),IF(F53="喪",$A1052,""),IF(AND(LEN(F53)&gt;=2,ISNUMBER(SEARCH("喪",F53))),$A1052&amp;"("&amp;SUBSTITUTE(F53,"喪","")&amp;"時"&amp;")",""))</f>
        <v/>
      </c>
      <c r="G1052" s="65" t="str">
        <f ca="1">CONCATENATE(IF(AND(LEN(G1051)&gt;=1,G1051&lt;&gt;".",COUNTIF(G53:G$73,"*喪*")&gt;0),".",""),IF(G53="喪",$A1052,""),IF(AND(LEN(G53)&gt;=2,ISNUMBER(SEARCH("喪",G53))),$A1052&amp;"("&amp;SUBSTITUTE(G53,"喪","")&amp;"時"&amp;")",""))</f>
        <v/>
      </c>
      <c r="H1052" s="65" t="str">
        <f ca="1">CONCATENATE(IF(AND(LEN(H1051)&gt;=1,H1051&lt;&gt;".",COUNTIF(H53:H$73,"*喪*")&gt;0),".",""),IF(H53="喪",$A1052,""),IF(AND(LEN(H53)&gt;=2,ISNUMBER(SEARCH("喪",H53))),$A1052&amp;"("&amp;SUBSTITUTE(H53,"喪","")&amp;"時"&amp;")",""))</f>
        <v/>
      </c>
      <c r="I1052" s="65" t="str">
        <f ca="1">CONCATENATE(IF(AND(LEN(I1051)&gt;=1,I1051&lt;&gt;".",COUNTIF(I53:I$73,"*喪*")&gt;0),".",""),IF(I53="喪",$A1052,""),IF(AND(LEN(I53)&gt;=2,ISNUMBER(SEARCH("喪",I53))),$A1052&amp;"("&amp;SUBSTITUTE(I53,"喪","")&amp;"時"&amp;")",""))</f>
        <v/>
      </c>
      <c r="J1052" s="65" t="str">
        <f ca="1">CONCATENATE(IF(AND(LEN(J1051)&gt;=1,J1051&lt;&gt;".",COUNTIF(J53:J$73,"*喪*")&gt;0),".",""),IF(J53="喪",$A1052,""),IF(AND(LEN(J53)&gt;=2,ISNUMBER(SEARCH("喪",J53))),$A1052&amp;"("&amp;SUBSTITUTE(J53,"喪","")&amp;"時"&amp;")",""))</f>
        <v/>
      </c>
      <c r="K1052" s="65" t="str">
        <f ca="1">CONCATENATE(IF(AND(LEN(K1051)&gt;=1,K1051&lt;&gt;".",COUNTIF(K53:K$73,"*喪*")&gt;0),".",""),IF(K53="喪",$A1052,""),IF(AND(LEN(K53)&gt;=2,ISNUMBER(SEARCH("喪",K53))),$A1052&amp;"("&amp;SUBSTITUTE(K53,"喪","")&amp;"時"&amp;")",""))</f>
        <v/>
      </c>
      <c r="L1052" s="65" t="str">
        <f ca="1">CONCATENATE(IF(AND(LEN(L1051)&gt;=1,L1051&lt;&gt;".",COUNTIF(L53:L$73,"*喪*")&gt;0),".",""),IF(L53="喪",$A1052,""),IF(AND(LEN(L53)&gt;=2,ISNUMBER(SEARCH("喪",L53))),$A1052&amp;"("&amp;SUBSTITUTE(L53,"喪","")&amp;"時"&amp;")",""))</f>
        <v/>
      </c>
      <c r="M1052" s="65" t="str">
        <f ca="1">CONCATENATE(IF(AND(LEN(M1051)&gt;=1,M1051&lt;&gt;".",COUNTIF(M53:M$73,"*喪*")&gt;0),".",""),IF(M53="喪",$A1052,""),IF(AND(LEN(M53)&gt;=2,ISNUMBER(SEARCH("喪",M53))),$A1052&amp;"("&amp;SUBSTITUTE(M53,"喪","")&amp;"時"&amp;")",""))</f>
        <v/>
      </c>
      <c r="N1052" s="65" t="str">
        <f ca="1">CONCATENATE(IF(AND(LEN(N1051)&gt;=1,N1051&lt;&gt;".",COUNTIF(N53:N$73,"*喪*")&gt;0),".",""),IF(N53="喪",$A1052,""),IF(AND(LEN(N53)&gt;=2,ISNUMBER(SEARCH("喪",N53))),$A1052&amp;"("&amp;SUBSTITUTE(N53,"喪","")&amp;"時"&amp;")",""))</f>
        <v/>
      </c>
      <c r="O1052" s="65" t="str">
        <f ca="1">CONCATENATE(IF(AND(LEN(O1051)&gt;=1,O1051&lt;&gt;".",COUNTIF(O53:O$73,"*喪*")&gt;0),".",""),IF(O53="喪",$A1052,""),IF(AND(LEN(O53)&gt;=2,ISNUMBER(SEARCH("喪",O53))),$A1052&amp;"("&amp;SUBSTITUTE(O53,"喪","")&amp;"時"&amp;")",""))</f>
        <v/>
      </c>
      <c r="P1052" s="65" t="str">
        <f ca="1">CONCATENATE(IF(AND(LEN(P1051)&gt;=1,P1051&lt;&gt;".",COUNTIF(P53:P$73,"*喪*")&gt;0),".",""),IF(P53="喪",$A1052,""),IF(AND(LEN(P53)&gt;=2,ISNUMBER(SEARCH("喪",P53))),$A1052&amp;"("&amp;SUBSTITUTE(P53,"喪","")&amp;"時"&amp;")",""))</f>
        <v/>
      </c>
      <c r="Q1052" s="65" t="str">
        <f ca="1">CONCATENATE(IF(AND(LEN(Q1051)&gt;=1,Q1051&lt;&gt;".",COUNTIF(Q53:Q$73,"*喪*")&gt;0),".",""),IF(Q53="喪",$A1052,""),IF(AND(LEN(Q53)&gt;=2,ISNUMBER(SEARCH("喪",Q53))),$A1052&amp;"("&amp;SUBSTITUTE(Q53,"喪","")&amp;"時"&amp;")",""))</f>
        <v/>
      </c>
      <c r="R1052" s="65" t="str">
        <f ca="1">CONCATENATE(IF(AND(LEN(R1051)&gt;=1,R1051&lt;&gt;".",COUNTIF(R53:R$73,"*喪*")&gt;0),".",""),IF(R53="喪",$A1052,""),IF(AND(LEN(R53)&gt;=2,ISNUMBER(SEARCH("喪",R53))),$A1052&amp;"("&amp;SUBSTITUTE(R53,"喪","")&amp;"時"&amp;")",""))</f>
        <v/>
      </c>
      <c r="S1052" s="65" t="str">
        <f ca="1">CONCATENATE(IF(AND(LEN(S1051)&gt;=1,S1051&lt;&gt;".",COUNTIF(S53:S$73,"*喪*")&gt;0),".",""),IF(S53="喪",$A1052,""),IF(AND(LEN(S53)&gt;=2,ISNUMBER(SEARCH("喪",S53))),$A1052&amp;"("&amp;SUBSTITUTE(S53,"喪","")&amp;"時"&amp;")",""))</f>
        <v/>
      </c>
      <c r="T1052" s="65" t="str">
        <f ca="1">CONCATENATE(IF(AND(LEN(T1051)&gt;=1,T1051&lt;&gt;".",COUNTIF(T53:T$73,"*喪*")&gt;0),".",""),IF(T53="喪",$A1052,""),IF(AND(LEN(T53)&gt;=2,ISNUMBER(SEARCH("喪",T53))),$A1052&amp;"("&amp;SUBSTITUTE(T53,"喪","")&amp;"時"&amp;")",""))</f>
        <v/>
      </c>
      <c r="U1052" s="65" t="str">
        <f ca="1">CONCATENATE(IF(AND(LEN(U1051)&gt;=1,U1051&lt;&gt;".",COUNTIF(U53:U$73,"*喪*")&gt;0),".",""),IF(U53="喪",$A1052,""),IF(AND(LEN(U53)&gt;=2,ISNUMBER(SEARCH("喪",U53))),$A1052&amp;"("&amp;SUBSTITUTE(U53,"喪","")&amp;"時"&amp;")",""))</f>
        <v/>
      </c>
      <c r="V1052" s="65" t="str">
        <f ca="1">CONCATENATE(IF(AND(LEN(V1051)&gt;=1,V1051&lt;&gt;".",COUNTIF(V53:V$73,"*喪*")&gt;0),".",""),IF(V53="喪",$A1052,""),IF(AND(LEN(V53)&gt;=2,ISNUMBER(SEARCH("喪",V53))),$A1052&amp;"("&amp;SUBSTITUTE(V53,"喪","")&amp;"時"&amp;")",""))</f>
        <v/>
      </c>
      <c r="W1052" s="65" t="str">
        <f ca="1">CONCATENATE(IF(AND(LEN(W1051)&gt;=1,W1051&lt;&gt;".",COUNTIF(W53:W$73,"*喪*")&gt;0),".",""),IF(W53="喪",$A1052,""),IF(AND(LEN(W53)&gt;=2,ISNUMBER(SEARCH("喪",W53))),$A1052&amp;"("&amp;SUBSTITUTE(W53,"喪","")&amp;"時"&amp;")",""))</f>
        <v/>
      </c>
      <c r="X1052" s="65" t="str">
        <f ca="1">CONCATENATE(IF(AND(LEN(X1051)&gt;=1,X1051&lt;&gt;".",COUNTIF(X53:X$73,"*喪*")&gt;0),".",""),IF(X53="喪",$A1052,""),IF(AND(LEN(X53)&gt;=2,ISNUMBER(SEARCH("喪",X53))),$A1052&amp;"("&amp;SUBSTITUTE(X53,"喪","")&amp;"時"&amp;")",""))</f>
        <v/>
      </c>
      <c r="Y1052" s="65" t="str">
        <f ca="1">CONCATENATE(IF(AND(LEN(Y1051)&gt;=1,Y1051&lt;&gt;".",COUNTIF(Y53:Y$73,"*喪*")&gt;0),".",""),IF(Y53="喪",$A1052,""),IF(AND(LEN(Y53)&gt;=2,ISNUMBER(SEARCH("喪",Y53))),$A1052&amp;"("&amp;SUBSTITUTE(Y53,"喪","")&amp;"時"&amp;")",""))</f>
        <v/>
      </c>
      <c r="Z1052" s="65" t="str">
        <f ca="1">CONCATENATE(IF(AND(LEN(Z1051)&gt;=1,Z1051&lt;&gt;".",COUNTIF(Z53:Z$73,"*喪*")&gt;0),".",""),IF(Z53="喪",$A1052,""),IF(AND(LEN(Z53)&gt;=2,ISNUMBER(SEARCH("喪",Z53))),$A1052&amp;"("&amp;SUBSTITUTE(Z53,"喪","")&amp;"時"&amp;")",""))</f>
        <v/>
      </c>
      <c r="AA1052" s="65" t="str">
        <f ca="1">CONCATENATE(IF(AND(LEN(AA1051)&gt;=1,AA1051&lt;&gt;".",COUNTIF(AA53:AA$73,"*喪*")&gt;0),".",""),IF(AA53="喪",$A1052,""),IF(AND(LEN(AA53)&gt;=2,ISNUMBER(SEARCH("喪",AA53))),$A1052&amp;"("&amp;SUBSTITUTE(AA53,"喪","")&amp;"時"&amp;")",""))</f>
        <v/>
      </c>
      <c r="AB1052" s="65" t="str">
        <f ca="1">CONCATENATE(IF(AND(LEN(AB1051)&gt;=1,AB1051&lt;&gt;".",COUNTIF(AB53:AB$73,"*喪*")&gt;0),".",""),IF(AB53="喪",$A1052,""),IF(AND(LEN(AB53)&gt;=2,ISNUMBER(SEARCH("喪",AB53))),$A1052&amp;"("&amp;SUBSTITUTE(AB53,"喪","")&amp;"時"&amp;")",""))</f>
        <v/>
      </c>
      <c r="AC1052" s="65" t="str">
        <f ca="1">CONCATENATE(IF(AND(LEN(AC1051)&gt;=1,AC1051&lt;&gt;".",COUNTIF(AC53:AC$73,"*喪*")&gt;0),".",""),IF(AC53="喪",$A1052,""),IF(AND(LEN(AC53)&gt;=2,ISNUMBER(SEARCH("喪",AC53))),$A1052&amp;"("&amp;SUBSTITUTE(AC53,"喪","")&amp;"時"&amp;")",""))</f>
        <v/>
      </c>
      <c r="AD1052" s="65" t="str">
        <f ca="1">CONCATENATE(IF(AND(LEN(AD1051)&gt;=1,AD1051&lt;&gt;".",COUNTIF(AD53:AD$73,"*喪*")&gt;0),".",""),IF(AD53="喪",$A1052,""),IF(AND(LEN(AD53)&gt;=2,ISNUMBER(SEARCH("喪",AD53))),$A1052&amp;"("&amp;SUBSTITUTE(AD53,"喪","")&amp;"時"&amp;")",""))</f>
        <v/>
      </c>
      <c r="AE1052" s="65" t="str">
        <f ca="1">CONCATENATE(IF(AND(LEN(AE1051)&gt;=1,AE1051&lt;&gt;".",COUNTIF(AE53:AE$73,"*喪*")&gt;0),".",""),IF(AE53="喪",$A1052,""),IF(AND(LEN(AE53)&gt;=2,ISNUMBER(SEARCH("喪",AE53))),$A1052&amp;"("&amp;SUBSTITUTE(AE53,"喪","")&amp;"時"&amp;")",""))</f>
        <v/>
      </c>
      <c r="AF1052" s="65" t="str">
        <f ca="1">CONCATENATE(IF(AND(LEN(AF1051)&gt;=1,AF1051&lt;&gt;".",COUNTIF(AF53:AF$73,"*喪*")&gt;0),".",""),IF(AF53="喪",$A1052,""),IF(AND(LEN(AF53)&gt;=2,ISNUMBER(SEARCH("喪",AF53))),$A1052&amp;"("&amp;SUBSTITUTE(AF53,"喪","")&amp;"時"&amp;")",""))</f>
        <v/>
      </c>
      <c r="AG1052" s="65" t="str">
        <f ca="1">CONCATENATE(IF(AND(LEN(AG1051)&gt;=1,AG1051&lt;&gt;".",COUNTIF(AG53:AG$73,"*喪*")&gt;0),".",""),IF(AG53="喪",$A1052,""),IF(AND(LEN(AG53)&gt;=2,ISNUMBER(SEARCH("喪",AG53))),$A1052&amp;"("&amp;SUBSTITUTE(AG53,"喪","")&amp;"時"&amp;")",""))</f>
        <v/>
      </c>
      <c r="AH1052" s="65"/>
      <c r="AI1052" s="65"/>
      <c r="AJ1052" s="65"/>
    </row>
    <row r="1053" spans="1:36">
      <c r="A1053" s="65">
        <f t="shared" si="83"/>
        <v>53</v>
      </c>
      <c r="B1053" s="65" t="str">
        <f t="shared" si="83"/>
        <v>蔡政倫</v>
      </c>
      <c r="C1053" s="65" t="str">
        <f ca="1">CONCATENATE(IF(AND(LEN(C1052)&gt;=1,C1052&lt;&gt;".",COUNTIF(C54:C$73,"*喪*")&gt;0),".",""),IF(C54="喪",$A1053,""),IF(AND(LEN(C54)&gt;=2,ISNUMBER(SEARCH("喪",C54))),$A1053&amp;"("&amp;SUBSTITUTE(C54,"喪","")&amp;"時"&amp;")",""))</f>
        <v/>
      </c>
      <c r="D1053" s="65" t="str">
        <f ca="1">CONCATENATE(IF(AND(LEN(D1052)&gt;=1,D1052&lt;&gt;".",COUNTIF(D54:D$73,"*喪*")&gt;0),".",""),IF(D54="喪",$A1053,""),IF(AND(LEN(D54)&gt;=2,ISNUMBER(SEARCH("喪",D54))),$A1053&amp;"("&amp;SUBSTITUTE(D54,"喪","")&amp;"時"&amp;")",""))</f>
        <v/>
      </c>
      <c r="E1053" s="65" t="str">
        <f ca="1">CONCATENATE(IF(AND(LEN(E1052)&gt;=1,E1052&lt;&gt;".",COUNTIF(E54:E$73,"*喪*")&gt;0),".",""),IF(E54="喪",$A1053,""),IF(AND(LEN(E54)&gt;=2,ISNUMBER(SEARCH("喪",E54))),$A1053&amp;"("&amp;SUBSTITUTE(E54,"喪","")&amp;"時"&amp;")",""))</f>
        <v/>
      </c>
      <c r="F1053" s="65" t="str">
        <f ca="1">CONCATENATE(IF(AND(LEN(F1052)&gt;=1,F1052&lt;&gt;".",COUNTIF(F54:F$73,"*喪*")&gt;0),".",""),IF(F54="喪",$A1053,""),IF(AND(LEN(F54)&gt;=2,ISNUMBER(SEARCH("喪",F54))),$A1053&amp;"("&amp;SUBSTITUTE(F54,"喪","")&amp;"時"&amp;")",""))</f>
        <v/>
      </c>
      <c r="G1053" s="65" t="str">
        <f ca="1">CONCATENATE(IF(AND(LEN(G1052)&gt;=1,G1052&lt;&gt;".",COUNTIF(G54:G$73,"*喪*")&gt;0),".",""),IF(G54="喪",$A1053,""),IF(AND(LEN(G54)&gt;=2,ISNUMBER(SEARCH("喪",G54))),$A1053&amp;"("&amp;SUBSTITUTE(G54,"喪","")&amp;"時"&amp;")",""))</f>
        <v/>
      </c>
      <c r="H1053" s="65" t="str">
        <f ca="1">CONCATENATE(IF(AND(LEN(H1052)&gt;=1,H1052&lt;&gt;".",COUNTIF(H54:H$73,"*喪*")&gt;0),".",""),IF(H54="喪",$A1053,""),IF(AND(LEN(H54)&gt;=2,ISNUMBER(SEARCH("喪",H54))),$A1053&amp;"("&amp;SUBSTITUTE(H54,"喪","")&amp;"時"&amp;")",""))</f>
        <v/>
      </c>
      <c r="I1053" s="65" t="str">
        <f ca="1">CONCATENATE(IF(AND(LEN(I1052)&gt;=1,I1052&lt;&gt;".",COUNTIF(I54:I$73,"*喪*")&gt;0),".",""),IF(I54="喪",$A1053,""),IF(AND(LEN(I54)&gt;=2,ISNUMBER(SEARCH("喪",I54))),$A1053&amp;"("&amp;SUBSTITUTE(I54,"喪","")&amp;"時"&amp;")",""))</f>
        <v/>
      </c>
      <c r="J1053" s="65" t="str">
        <f ca="1">CONCATENATE(IF(AND(LEN(J1052)&gt;=1,J1052&lt;&gt;".",COUNTIF(J54:J$73,"*喪*")&gt;0),".",""),IF(J54="喪",$A1053,""),IF(AND(LEN(J54)&gt;=2,ISNUMBER(SEARCH("喪",J54))),$A1053&amp;"("&amp;SUBSTITUTE(J54,"喪","")&amp;"時"&amp;")",""))</f>
        <v/>
      </c>
      <c r="K1053" s="65" t="str">
        <f ca="1">CONCATENATE(IF(AND(LEN(K1052)&gt;=1,K1052&lt;&gt;".",COUNTIF(K54:K$73,"*喪*")&gt;0),".",""),IF(K54="喪",$A1053,""),IF(AND(LEN(K54)&gt;=2,ISNUMBER(SEARCH("喪",K54))),$A1053&amp;"("&amp;SUBSTITUTE(K54,"喪","")&amp;"時"&amp;")",""))</f>
        <v/>
      </c>
      <c r="L1053" s="65" t="str">
        <f ca="1">CONCATENATE(IF(AND(LEN(L1052)&gt;=1,L1052&lt;&gt;".",COUNTIF(L54:L$73,"*喪*")&gt;0),".",""),IF(L54="喪",$A1053,""),IF(AND(LEN(L54)&gt;=2,ISNUMBER(SEARCH("喪",L54))),$A1053&amp;"("&amp;SUBSTITUTE(L54,"喪","")&amp;"時"&amp;")",""))</f>
        <v/>
      </c>
      <c r="M1053" s="65" t="str">
        <f ca="1">CONCATENATE(IF(AND(LEN(M1052)&gt;=1,M1052&lt;&gt;".",COUNTIF(M54:M$73,"*喪*")&gt;0),".",""),IF(M54="喪",$A1053,""),IF(AND(LEN(M54)&gt;=2,ISNUMBER(SEARCH("喪",M54))),$A1053&amp;"("&amp;SUBSTITUTE(M54,"喪","")&amp;"時"&amp;")",""))</f>
        <v/>
      </c>
      <c r="N1053" s="65" t="str">
        <f ca="1">CONCATENATE(IF(AND(LEN(N1052)&gt;=1,N1052&lt;&gt;".",COUNTIF(N54:N$73,"*喪*")&gt;0),".",""),IF(N54="喪",$A1053,""),IF(AND(LEN(N54)&gt;=2,ISNUMBER(SEARCH("喪",N54))),$A1053&amp;"("&amp;SUBSTITUTE(N54,"喪","")&amp;"時"&amp;")",""))</f>
        <v/>
      </c>
      <c r="O1053" s="65" t="str">
        <f ca="1">CONCATENATE(IF(AND(LEN(O1052)&gt;=1,O1052&lt;&gt;".",COUNTIF(O54:O$73,"*喪*")&gt;0),".",""),IF(O54="喪",$A1053,""),IF(AND(LEN(O54)&gt;=2,ISNUMBER(SEARCH("喪",O54))),$A1053&amp;"("&amp;SUBSTITUTE(O54,"喪","")&amp;"時"&amp;")",""))</f>
        <v/>
      </c>
      <c r="P1053" s="65" t="str">
        <f ca="1">CONCATENATE(IF(AND(LEN(P1052)&gt;=1,P1052&lt;&gt;".",COUNTIF(P54:P$73,"*喪*")&gt;0),".",""),IF(P54="喪",$A1053,""),IF(AND(LEN(P54)&gt;=2,ISNUMBER(SEARCH("喪",P54))),$A1053&amp;"("&amp;SUBSTITUTE(P54,"喪","")&amp;"時"&amp;")",""))</f>
        <v/>
      </c>
      <c r="Q1053" s="65" t="str">
        <f ca="1">CONCATENATE(IF(AND(LEN(Q1052)&gt;=1,Q1052&lt;&gt;".",COUNTIF(Q54:Q$73,"*喪*")&gt;0),".",""),IF(Q54="喪",$A1053,""),IF(AND(LEN(Q54)&gt;=2,ISNUMBER(SEARCH("喪",Q54))),$A1053&amp;"("&amp;SUBSTITUTE(Q54,"喪","")&amp;"時"&amp;")",""))</f>
        <v/>
      </c>
      <c r="R1053" s="65" t="str">
        <f ca="1">CONCATENATE(IF(AND(LEN(R1052)&gt;=1,R1052&lt;&gt;".",COUNTIF(R54:R$73,"*喪*")&gt;0),".",""),IF(R54="喪",$A1053,""),IF(AND(LEN(R54)&gt;=2,ISNUMBER(SEARCH("喪",R54))),$A1053&amp;"("&amp;SUBSTITUTE(R54,"喪","")&amp;"時"&amp;")",""))</f>
        <v/>
      </c>
      <c r="S1053" s="65" t="str">
        <f ca="1">CONCATENATE(IF(AND(LEN(S1052)&gt;=1,S1052&lt;&gt;".",COUNTIF(S54:S$73,"*喪*")&gt;0),".",""),IF(S54="喪",$A1053,""),IF(AND(LEN(S54)&gt;=2,ISNUMBER(SEARCH("喪",S54))),$A1053&amp;"("&amp;SUBSTITUTE(S54,"喪","")&amp;"時"&amp;")",""))</f>
        <v/>
      </c>
      <c r="T1053" s="65" t="str">
        <f ca="1">CONCATENATE(IF(AND(LEN(T1052)&gt;=1,T1052&lt;&gt;".",COUNTIF(T54:T$73,"*喪*")&gt;0),".",""),IF(T54="喪",$A1053,""),IF(AND(LEN(T54)&gt;=2,ISNUMBER(SEARCH("喪",T54))),$A1053&amp;"("&amp;SUBSTITUTE(T54,"喪","")&amp;"時"&amp;")",""))</f>
        <v/>
      </c>
      <c r="U1053" s="65" t="str">
        <f ca="1">CONCATENATE(IF(AND(LEN(U1052)&gt;=1,U1052&lt;&gt;".",COUNTIF(U54:U$73,"*喪*")&gt;0),".",""),IF(U54="喪",$A1053,""),IF(AND(LEN(U54)&gt;=2,ISNUMBER(SEARCH("喪",U54))),$A1053&amp;"("&amp;SUBSTITUTE(U54,"喪","")&amp;"時"&amp;")",""))</f>
        <v/>
      </c>
      <c r="V1053" s="65" t="str">
        <f ca="1">CONCATENATE(IF(AND(LEN(V1052)&gt;=1,V1052&lt;&gt;".",COUNTIF(V54:V$73,"*喪*")&gt;0),".",""),IF(V54="喪",$A1053,""),IF(AND(LEN(V54)&gt;=2,ISNUMBER(SEARCH("喪",V54))),$A1053&amp;"("&amp;SUBSTITUTE(V54,"喪","")&amp;"時"&amp;")",""))</f>
        <v/>
      </c>
      <c r="W1053" s="65" t="str">
        <f ca="1">CONCATENATE(IF(AND(LEN(W1052)&gt;=1,W1052&lt;&gt;".",COUNTIF(W54:W$73,"*喪*")&gt;0),".",""),IF(W54="喪",$A1053,""),IF(AND(LEN(W54)&gt;=2,ISNUMBER(SEARCH("喪",W54))),$A1053&amp;"("&amp;SUBSTITUTE(W54,"喪","")&amp;"時"&amp;")",""))</f>
        <v/>
      </c>
      <c r="X1053" s="65" t="str">
        <f ca="1">CONCATENATE(IF(AND(LEN(X1052)&gt;=1,X1052&lt;&gt;".",COUNTIF(X54:X$73,"*喪*")&gt;0),".",""),IF(X54="喪",$A1053,""),IF(AND(LEN(X54)&gt;=2,ISNUMBER(SEARCH("喪",X54))),$A1053&amp;"("&amp;SUBSTITUTE(X54,"喪","")&amp;"時"&amp;")",""))</f>
        <v/>
      </c>
      <c r="Y1053" s="65" t="str">
        <f ca="1">CONCATENATE(IF(AND(LEN(Y1052)&gt;=1,Y1052&lt;&gt;".",COUNTIF(Y54:Y$73,"*喪*")&gt;0),".",""),IF(Y54="喪",$A1053,""),IF(AND(LEN(Y54)&gt;=2,ISNUMBER(SEARCH("喪",Y54))),$A1053&amp;"("&amp;SUBSTITUTE(Y54,"喪","")&amp;"時"&amp;")",""))</f>
        <v/>
      </c>
      <c r="Z1053" s="65" t="str">
        <f ca="1">CONCATENATE(IF(AND(LEN(Z1052)&gt;=1,Z1052&lt;&gt;".",COUNTIF(Z54:Z$73,"*喪*")&gt;0),".",""),IF(Z54="喪",$A1053,""),IF(AND(LEN(Z54)&gt;=2,ISNUMBER(SEARCH("喪",Z54))),$A1053&amp;"("&amp;SUBSTITUTE(Z54,"喪","")&amp;"時"&amp;")",""))</f>
        <v/>
      </c>
      <c r="AA1053" s="65" t="str">
        <f ca="1">CONCATENATE(IF(AND(LEN(AA1052)&gt;=1,AA1052&lt;&gt;".",COUNTIF(AA54:AA$73,"*喪*")&gt;0),".",""),IF(AA54="喪",$A1053,""),IF(AND(LEN(AA54)&gt;=2,ISNUMBER(SEARCH("喪",AA54))),$A1053&amp;"("&amp;SUBSTITUTE(AA54,"喪","")&amp;"時"&amp;")",""))</f>
        <v/>
      </c>
      <c r="AB1053" s="65" t="str">
        <f ca="1">CONCATENATE(IF(AND(LEN(AB1052)&gt;=1,AB1052&lt;&gt;".",COUNTIF(AB54:AB$73,"*喪*")&gt;0),".",""),IF(AB54="喪",$A1053,""),IF(AND(LEN(AB54)&gt;=2,ISNUMBER(SEARCH("喪",AB54))),$A1053&amp;"("&amp;SUBSTITUTE(AB54,"喪","")&amp;"時"&amp;")",""))</f>
        <v/>
      </c>
      <c r="AC1053" s="65" t="str">
        <f ca="1">CONCATENATE(IF(AND(LEN(AC1052)&gt;=1,AC1052&lt;&gt;".",COUNTIF(AC54:AC$73,"*喪*")&gt;0),".",""),IF(AC54="喪",$A1053,""),IF(AND(LEN(AC54)&gt;=2,ISNUMBER(SEARCH("喪",AC54))),$A1053&amp;"("&amp;SUBSTITUTE(AC54,"喪","")&amp;"時"&amp;")",""))</f>
        <v/>
      </c>
      <c r="AD1053" s="65" t="str">
        <f ca="1">CONCATENATE(IF(AND(LEN(AD1052)&gt;=1,AD1052&lt;&gt;".",COUNTIF(AD54:AD$73,"*喪*")&gt;0),".",""),IF(AD54="喪",$A1053,""),IF(AND(LEN(AD54)&gt;=2,ISNUMBER(SEARCH("喪",AD54))),$A1053&amp;"("&amp;SUBSTITUTE(AD54,"喪","")&amp;"時"&amp;")",""))</f>
        <v/>
      </c>
      <c r="AE1053" s="65" t="str">
        <f ca="1">CONCATENATE(IF(AND(LEN(AE1052)&gt;=1,AE1052&lt;&gt;".",COUNTIF(AE54:AE$73,"*喪*")&gt;0),".",""),IF(AE54="喪",$A1053,""),IF(AND(LEN(AE54)&gt;=2,ISNUMBER(SEARCH("喪",AE54))),$A1053&amp;"("&amp;SUBSTITUTE(AE54,"喪","")&amp;"時"&amp;")",""))</f>
        <v/>
      </c>
      <c r="AF1053" s="65" t="str">
        <f ca="1">CONCATENATE(IF(AND(LEN(AF1052)&gt;=1,AF1052&lt;&gt;".",COUNTIF(AF54:AF$73,"*喪*")&gt;0),".",""),IF(AF54="喪",$A1053,""),IF(AND(LEN(AF54)&gt;=2,ISNUMBER(SEARCH("喪",AF54))),$A1053&amp;"("&amp;SUBSTITUTE(AF54,"喪","")&amp;"時"&amp;")",""))</f>
        <v/>
      </c>
      <c r="AG1053" s="65" t="str">
        <f ca="1">CONCATENATE(IF(AND(LEN(AG1052)&gt;=1,AG1052&lt;&gt;".",COUNTIF(AG54:AG$73,"*喪*")&gt;0),".",""),IF(AG54="喪",$A1053,""),IF(AND(LEN(AG54)&gt;=2,ISNUMBER(SEARCH("喪",AG54))),$A1053&amp;"("&amp;SUBSTITUTE(AG54,"喪","")&amp;"時"&amp;")",""))</f>
        <v/>
      </c>
      <c r="AH1053" s="65"/>
      <c r="AI1053" s="65"/>
      <c r="AJ1053" s="65"/>
    </row>
    <row r="1054" spans="1:36">
      <c r="A1054" s="65">
        <f t="shared" si="83"/>
        <v>54</v>
      </c>
      <c r="B1054" s="65" t="str">
        <f t="shared" si="83"/>
        <v>鄭品豪</v>
      </c>
      <c r="C1054" s="65" t="str">
        <f ca="1">CONCATENATE(IF(AND(LEN(C1053)&gt;=1,C1053&lt;&gt;".",COUNTIF(C55:C$73,"*喪*")&gt;0),".",""),IF(C55="喪",$A1054,""),IF(AND(LEN(C55)&gt;=2,ISNUMBER(SEARCH("喪",C55))),$A1054&amp;"("&amp;SUBSTITUTE(C55,"喪","")&amp;"時"&amp;")",""))</f>
        <v/>
      </c>
      <c r="D1054" s="65" t="str">
        <f ca="1">CONCATENATE(IF(AND(LEN(D1053)&gt;=1,D1053&lt;&gt;".",COUNTIF(D55:D$73,"*喪*")&gt;0),".",""),IF(D55="喪",$A1054,""),IF(AND(LEN(D55)&gt;=2,ISNUMBER(SEARCH("喪",D55))),$A1054&amp;"("&amp;SUBSTITUTE(D55,"喪","")&amp;"時"&amp;")",""))</f>
        <v>54</v>
      </c>
      <c r="E1054" s="65" t="str">
        <f ca="1">CONCATENATE(IF(AND(LEN(E1053)&gt;=1,E1053&lt;&gt;".",COUNTIF(E55:E$73,"*喪*")&gt;0),".",""),IF(E55="喪",$A1054,""),IF(AND(LEN(E55)&gt;=2,ISNUMBER(SEARCH("喪",E55))),$A1054&amp;"("&amp;SUBSTITUTE(E55,"喪","")&amp;"時"&amp;")",""))</f>
        <v/>
      </c>
      <c r="F1054" s="65" t="str">
        <f ca="1">CONCATENATE(IF(AND(LEN(F1053)&gt;=1,F1053&lt;&gt;".",COUNTIF(F55:F$73,"*喪*")&gt;0),".",""),IF(F55="喪",$A1054,""),IF(AND(LEN(F55)&gt;=2,ISNUMBER(SEARCH("喪",F55))),$A1054&amp;"("&amp;SUBSTITUTE(F55,"喪","")&amp;"時"&amp;")",""))</f>
        <v/>
      </c>
      <c r="G1054" s="65" t="str">
        <f ca="1">CONCATENATE(IF(AND(LEN(G1053)&gt;=1,G1053&lt;&gt;".",COUNTIF(G55:G$73,"*喪*")&gt;0),".",""),IF(G55="喪",$A1054,""),IF(AND(LEN(G55)&gt;=2,ISNUMBER(SEARCH("喪",G55))),$A1054&amp;"("&amp;SUBSTITUTE(G55,"喪","")&amp;"時"&amp;")",""))</f>
        <v/>
      </c>
      <c r="H1054" s="65" t="str">
        <f ca="1">CONCATENATE(IF(AND(LEN(H1053)&gt;=1,H1053&lt;&gt;".",COUNTIF(H55:H$73,"*喪*")&gt;0),".",""),IF(H55="喪",$A1054,""),IF(AND(LEN(H55)&gt;=2,ISNUMBER(SEARCH("喪",H55))),$A1054&amp;"("&amp;SUBSTITUTE(H55,"喪","")&amp;"時"&amp;")",""))</f>
        <v/>
      </c>
      <c r="I1054" s="65" t="str">
        <f ca="1">CONCATENATE(IF(AND(LEN(I1053)&gt;=1,I1053&lt;&gt;".",COUNTIF(I55:I$73,"*喪*")&gt;0),".",""),IF(I55="喪",$A1054,""),IF(AND(LEN(I55)&gt;=2,ISNUMBER(SEARCH("喪",I55))),$A1054&amp;"("&amp;SUBSTITUTE(I55,"喪","")&amp;"時"&amp;")",""))</f>
        <v/>
      </c>
      <c r="J1054" s="65" t="str">
        <f ca="1">CONCATENATE(IF(AND(LEN(J1053)&gt;=1,J1053&lt;&gt;".",COUNTIF(J55:J$73,"*喪*")&gt;0),".",""),IF(J55="喪",$A1054,""),IF(AND(LEN(J55)&gt;=2,ISNUMBER(SEARCH("喪",J55))),$A1054&amp;"("&amp;SUBSTITUTE(J55,"喪","")&amp;"時"&amp;")",""))</f>
        <v/>
      </c>
      <c r="K1054" s="65" t="str">
        <f ca="1">CONCATENATE(IF(AND(LEN(K1053)&gt;=1,K1053&lt;&gt;".",COUNTIF(K55:K$73,"*喪*")&gt;0),".",""),IF(K55="喪",$A1054,""),IF(AND(LEN(K55)&gt;=2,ISNUMBER(SEARCH("喪",K55))),$A1054&amp;"("&amp;SUBSTITUTE(K55,"喪","")&amp;"時"&amp;")",""))</f>
        <v>54</v>
      </c>
      <c r="L1054" s="65" t="str">
        <f ca="1">CONCATENATE(IF(AND(LEN(L1053)&gt;=1,L1053&lt;&gt;".",COUNTIF(L55:L$73,"*喪*")&gt;0),".",""),IF(L55="喪",$A1054,""),IF(AND(LEN(L55)&gt;=2,ISNUMBER(SEARCH("喪",L55))),$A1054&amp;"("&amp;SUBSTITUTE(L55,"喪","")&amp;"時"&amp;")",""))</f>
        <v>54</v>
      </c>
      <c r="M1054" s="65" t="str">
        <f ca="1">CONCATENATE(IF(AND(LEN(M1053)&gt;=1,M1053&lt;&gt;".",COUNTIF(M55:M$73,"*喪*")&gt;0),".",""),IF(M55="喪",$A1054,""),IF(AND(LEN(M55)&gt;=2,ISNUMBER(SEARCH("喪",M55))),$A1054&amp;"("&amp;SUBSTITUTE(M55,"喪","")&amp;"時"&amp;")",""))</f>
        <v/>
      </c>
      <c r="N1054" s="65" t="str">
        <f ca="1">CONCATENATE(IF(AND(LEN(N1053)&gt;=1,N1053&lt;&gt;".",COUNTIF(N55:N$73,"*喪*")&gt;0),".",""),IF(N55="喪",$A1054,""),IF(AND(LEN(N55)&gt;=2,ISNUMBER(SEARCH("喪",N55))),$A1054&amp;"("&amp;SUBSTITUTE(N55,"喪","")&amp;"時"&amp;")",""))</f>
        <v/>
      </c>
      <c r="O1054" s="65" t="str">
        <f ca="1">CONCATENATE(IF(AND(LEN(O1053)&gt;=1,O1053&lt;&gt;".",COUNTIF(O55:O$73,"*喪*")&gt;0),".",""),IF(O55="喪",$A1054,""),IF(AND(LEN(O55)&gt;=2,ISNUMBER(SEARCH("喪",O55))),$A1054&amp;"("&amp;SUBSTITUTE(O55,"喪","")&amp;"時"&amp;")",""))</f>
        <v/>
      </c>
      <c r="P1054" s="65" t="str">
        <f ca="1">CONCATENATE(IF(AND(LEN(P1053)&gt;=1,P1053&lt;&gt;".",COUNTIF(P55:P$73,"*喪*")&gt;0),".",""),IF(P55="喪",$A1054,""),IF(AND(LEN(P55)&gt;=2,ISNUMBER(SEARCH("喪",P55))),$A1054&amp;"("&amp;SUBSTITUTE(P55,"喪","")&amp;"時"&amp;")",""))</f>
        <v/>
      </c>
      <c r="Q1054" s="65" t="str">
        <f ca="1">CONCATENATE(IF(AND(LEN(Q1053)&gt;=1,Q1053&lt;&gt;".",COUNTIF(Q55:Q$73,"*喪*")&gt;0),".",""),IF(Q55="喪",$A1054,""),IF(AND(LEN(Q55)&gt;=2,ISNUMBER(SEARCH("喪",Q55))),$A1054&amp;"("&amp;SUBSTITUTE(Q55,"喪","")&amp;"時"&amp;")",""))</f>
        <v/>
      </c>
      <c r="R1054" s="65" t="str">
        <f ca="1">CONCATENATE(IF(AND(LEN(R1053)&gt;=1,R1053&lt;&gt;".",COUNTIF(R55:R$73,"*喪*")&gt;0),".",""),IF(R55="喪",$A1054,""),IF(AND(LEN(R55)&gt;=2,ISNUMBER(SEARCH("喪",R55))),$A1054&amp;"("&amp;SUBSTITUTE(R55,"喪","")&amp;"時"&amp;")",""))</f>
        <v/>
      </c>
      <c r="S1054" s="65" t="str">
        <f ca="1">CONCATENATE(IF(AND(LEN(S1053)&gt;=1,S1053&lt;&gt;".",COUNTIF(S55:S$73,"*喪*")&gt;0),".",""),IF(S55="喪",$A1054,""),IF(AND(LEN(S55)&gt;=2,ISNUMBER(SEARCH("喪",S55))),$A1054&amp;"("&amp;SUBSTITUTE(S55,"喪","")&amp;"時"&amp;")",""))</f>
        <v/>
      </c>
      <c r="T1054" s="65" t="str">
        <f ca="1">CONCATENATE(IF(AND(LEN(T1053)&gt;=1,T1053&lt;&gt;".",COUNTIF(T55:T$73,"*喪*")&gt;0),".",""),IF(T55="喪",$A1054,""),IF(AND(LEN(T55)&gt;=2,ISNUMBER(SEARCH("喪",T55))),$A1054&amp;"("&amp;SUBSTITUTE(T55,"喪","")&amp;"時"&amp;")",""))</f>
        <v/>
      </c>
      <c r="U1054" s="65" t="str">
        <f ca="1">CONCATENATE(IF(AND(LEN(U1053)&gt;=1,U1053&lt;&gt;".",COUNTIF(U55:U$73,"*喪*")&gt;0),".",""),IF(U55="喪",$A1054,""),IF(AND(LEN(U55)&gt;=2,ISNUMBER(SEARCH("喪",U55))),$A1054&amp;"("&amp;SUBSTITUTE(U55,"喪","")&amp;"時"&amp;")",""))</f>
        <v/>
      </c>
      <c r="V1054" s="65" t="str">
        <f ca="1">CONCATENATE(IF(AND(LEN(V1053)&gt;=1,V1053&lt;&gt;".",COUNTIF(V55:V$73,"*喪*")&gt;0),".",""),IF(V55="喪",$A1054,""),IF(AND(LEN(V55)&gt;=2,ISNUMBER(SEARCH("喪",V55))),$A1054&amp;"("&amp;SUBSTITUTE(V55,"喪","")&amp;"時"&amp;")",""))</f>
        <v/>
      </c>
      <c r="W1054" s="65" t="str">
        <f ca="1">CONCATENATE(IF(AND(LEN(W1053)&gt;=1,W1053&lt;&gt;".",COUNTIF(W55:W$73,"*喪*")&gt;0),".",""),IF(W55="喪",$A1054,""),IF(AND(LEN(W55)&gt;=2,ISNUMBER(SEARCH("喪",W55))),$A1054&amp;"("&amp;SUBSTITUTE(W55,"喪","")&amp;"時"&amp;")",""))</f>
        <v/>
      </c>
      <c r="X1054" s="65" t="str">
        <f ca="1">CONCATENATE(IF(AND(LEN(X1053)&gt;=1,X1053&lt;&gt;".",COUNTIF(X55:X$73,"*喪*")&gt;0),".",""),IF(X55="喪",$A1054,""),IF(AND(LEN(X55)&gt;=2,ISNUMBER(SEARCH("喪",X55))),$A1054&amp;"("&amp;SUBSTITUTE(X55,"喪","")&amp;"時"&amp;")",""))</f>
        <v/>
      </c>
      <c r="Y1054" s="65" t="str">
        <f ca="1">CONCATENATE(IF(AND(LEN(Y1053)&gt;=1,Y1053&lt;&gt;".",COUNTIF(Y55:Y$73,"*喪*")&gt;0),".",""),IF(Y55="喪",$A1054,""),IF(AND(LEN(Y55)&gt;=2,ISNUMBER(SEARCH("喪",Y55))),$A1054&amp;"("&amp;SUBSTITUTE(Y55,"喪","")&amp;"時"&amp;")",""))</f>
        <v/>
      </c>
      <c r="Z1054" s="65" t="str">
        <f ca="1">CONCATENATE(IF(AND(LEN(Z1053)&gt;=1,Z1053&lt;&gt;".",COUNTIF(Z55:Z$73,"*喪*")&gt;0),".",""),IF(Z55="喪",$A1054,""),IF(AND(LEN(Z55)&gt;=2,ISNUMBER(SEARCH("喪",Z55))),$A1054&amp;"("&amp;SUBSTITUTE(Z55,"喪","")&amp;"時"&amp;")",""))</f>
        <v/>
      </c>
      <c r="AA1054" s="65" t="str">
        <f ca="1">CONCATENATE(IF(AND(LEN(AA1053)&gt;=1,AA1053&lt;&gt;".",COUNTIF(AA55:AA$73,"*喪*")&gt;0),".",""),IF(AA55="喪",$A1054,""),IF(AND(LEN(AA55)&gt;=2,ISNUMBER(SEARCH("喪",AA55))),$A1054&amp;"("&amp;SUBSTITUTE(AA55,"喪","")&amp;"時"&amp;")",""))</f>
        <v/>
      </c>
      <c r="AB1054" s="65" t="str">
        <f ca="1">CONCATENATE(IF(AND(LEN(AB1053)&gt;=1,AB1053&lt;&gt;".",COUNTIF(AB55:AB$73,"*喪*")&gt;0),".",""),IF(AB55="喪",$A1054,""),IF(AND(LEN(AB55)&gt;=2,ISNUMBER(SEARCH("喪",AB55))),$A1054&amp;"("&amp;SUBSTITUTE(AB55,"喪","")&amp;"時"&amp;")",""))</f>
        <v/>
      </c>
      <c r="AC1054" s="65" t="str">
        <f ca="1">CONCATENATE(IF(AND(LEN(AC1053)&gt;=1,AC1053&lt;&gt;".",COUNTIF(AC55:AC$73,"*喪*")&gt;0),".",""),IF(AC55="喪",$A1054,""),IF(AND(LEN(AC55)&gt;=2,ISNUMBER(SEARCH("喪",AC55))),$A1054&amp;"("&amp;SUBSTITUTE(AC55,"喪","")&amp;"時"&amp;")",""))</f>
        <v/>
      </c>
      <c r="AD1054" s="65" t="str">
        <f ca="1">CONCATENATE(IF(AND(LEN(AD1053)&gt;=1,AD1053&lt;&gt;".",COUNTIF(AD55:AD$73,"*喪*")&gt;0),".",""),IF(AD55="喪",$A1054,""),IF(AND(LEN(AD55)&gt;=2,ISNUMBER(SEARCH("喪",AD55))),$A1054&amp;"("&amp;SUBSTITUTE(AD55,"喪","")&amp;"時"&amp;")",""))</f>
        <v/>
      </c>
      <c r="AE1054" s="65" t="str">
        <f ca="1">CONCATENATE(IF(AND(LEN(AE1053)&gt;=1,AE1053&lt;&gt;".",COUNTIF(AE55:AE$73,"*喪*")&gt;0),".",""),IF(AE55="喪",$A1054,""),IF(AND(LEN(AE55)&gt;=2,ISNUMBER(SEARCH("喪",AE55))),$A1054&amp;"("&amp;SUBSTITUTE(AE55,"喪","")&amp;"時"&amp;")",""))</f>
        <v/>
      </c>
      <c r="AF1054" s="65" t="str">
        <f ca="1">CONCATENATE(IF(AND(LEN(AF1053)&gt;=1,AF1053&lt;&gt;".",COUNTIF(AF55:AF$73,"*喪*")&gt;0),".",""),IF(AF55="喪",$A1054,""),IF(AND(LEN(AF55)&gt;=2,ISNUMBER(SEARCH("喪",AF55))),$A1054&amp;"("&amp;SUBSTITUTE(AF55,"喪","")&amp;"時"&amp;")",""))</f>
        <v/>
      </c>
      <c r="AG1054" s="65" t="str">
        <f ca="1">CONCATENATE(IF(AND(LEN(AG1053)&gt;=1,AG1053&lt;&gt;".",COUNTIF(AG55:AG$73,"*喪*")&gt;0),".",""),IF(AG55="喪",$A1054,""),IF(AND(LEN(AG55)&gt;=2,ISNUMBER(SEARCH("喪",AG55))),$A1054&amp;"("&amp;SUBSTITUTE(AG55,"喪","")&amp;"時"&amp;")",""))</f>
        <v/>
      </c>
      <c r="AH1054" s="65"/>
      <c r="AI1054" s="65"/>
      <c r="AJ1054" s="65"/>
    </row>
    <row r="1055" spans="1:36">
      <c r="A1055" s="65">
        <f t="shared" si="83"/>
        <v>55</v>
      </c>
      <c r="B1055" s="65" t="str">
        <f t="shared" si="83"/>
        <v>張恩齊</v>
      </c>
      <c r="C1055" s="65" t="str">
        <f ca="1">CONCATENATE(IF(AND(LEN(C1054)&gt;=1,C1054&lt;&gt;".",COUNTIF(C56:C$73,"*喪*")&gt;0),".",""),IF(C56="喪",$A1055,""),IF(AND(LEN(C56)&gt;=2,ISNUMBER(SEARCH("喪",C56))),$A1055&amp;"("&amp;SUBSTITUTE(C56,"喪","")&amp;"時"&amp;")",""))</f>
        <v/>
      </c>
      <c r="D1055" s="65" t="str">
        <f ca="1">CONCATENATE(IF(AND(LEN(D1054)&gt;=1,D1054&lt;&gt;".",COUNTIF(D56:D$73,"*喪*")&gt;0),".",""),IF(D56="喪",$A1055,""),IF(AND(LEN(D56)&gt;=2,ISNUMBER(SEARCH("喪",D56))),$A1055&amp;"("&amp;SUBSTITUTE(D56,"喪","")&amp;"時"&amp;")",""))</f>
        <v/>
      </c>
      <c r="E1055" s="65" t="str">
        <f ca="1">CONCATENATE(IF(AND(LEN(E1054)&gt;=1,E1054&lt;&gt;".",COUNTIF(E56:E$73,"*喪*")&gt;0),".",""),IF(E56="喪",$A1055,""),IF(AND(LEN(E56)&gt;=2,ISNUMBER(SEARCH("喪",E56))),$A1055&amp;"("&amp;SUBSTITUTE(E56,"喪","")&amp;"時"&amp;")",""))</f>
        <v/>
      </c>
      <c r="F1055" s="65" t="str">
        <f ca="1">CONCATENATE(IF(AND(LEN(F1054)&gt;=1,F1054&lt;&gt;".",COUNTIF(F56:F$73,"*喪*")&gt;0),".",""),IF(F56="喪",$A1055,""),IF(AND(LEN(F56)&gt;=2,ISNUMBER(SEARCH("喪",F56))),$A1055&amp;"("&amp;SUBSTITUTE(F56,"喪","")&amp;"時"&amp;")",""))</f>
        <v/>
      </c>
      <c r="G1055" s="65" t="str">
        <f ca="1">CONCATENATE(IF(AND(LEN(G1054)&gt;=1,G1054&lt;&gt;".",COUNTIF(G56:G$73,"*喪*")&gt;0),".",""),IF(G56="喪",$A1055,""),IF(AND(LEN(G56)&gt;=2,ISNUMBER(SEARCH("喪",G56))),$A1055&amp;"("&amp;SUBSTITUTE(G56,"喪","")&amp;"時"&amp;")",""))</f>
        <v/>
      </c>
      <c r="H1055" s="65" t="str">
        <f ca="1">CONCATENATE(IF(AND(LEN(H1054)&gt;=1,H1054&lt;&gt;".",COUNTIF(H56:H$73,"*喪*")&gt;0),".",""),IF(H56="喪",$A1055,""),IF(AND(LEN(H56)&gt;=2,ISNUMBER(SEARCH("喪",H56))),$A1055&amp;"("&amp;SUBSTITUTE(H56,"喪","")&amp;"時"&amp;")",""))</f>
        <v/>
      </c>
      <c r="I1055" s="65" t="str">
        <f ca="1">CONCATENATE(IF(AND(LEN(I1054)&gt;=1,I1054&lt;&gt;".",COUNTIF(I56:I$73,"*喪*")&gt;0),".",""),IF(I56="喪",$A1055,""),IF(AND(LEN(I56)&gt;=2,ISNUMBER(SEARCH("喪",I56))),$A1055&amp;"("&amp;SUBSTITUTE(I56,"喪","")&amp;"時"&amp;")",""))</f>
        <v/>
      </c>
      <c r="J1055" s="65" t="str">
        <f ca="1">CONCATENATE(IF(AND(LEN(J1054)&gt;=1,J1054&lt;&gt;".",COUNTIF(J56:J$73,"*喪*")&gt;0),".",""),IF(J56="喪",$A1055,""),IF(AND(LEN(J56)&gt;=2,ISNUMBER(SEARCH("喪",J56))),$A1055&amp;"("&amp;SUBSTITUTE(J56,"喪","")&amp;"時"&amp;")",""))</f>
        <v/>
      </c>
      <c r="K1055" s="65" t="str">
        <f ca="1">CONCATENATE(IF(AND(LEN(K1054)&gt;=1,K1054&lt;&gt;".",COUNTIF(K56:K$73,"*喪*")&gt;0),".",""),IF(K56="喪",$A1055,""),IF(AND(LEN(K56)&gt;=2,ISNUMBER(SEARCH("喪",K56))),$A1055&amp;"("&amp;SUBSTITUTE(K56,"喪","")&amp;"時"&amp;")",""))</f>
        <v/>
      </c>
      <c r="L1055" s="65" t="str">
        <f ca="1">CONCATENATE(IF(AND(LEN(L1054)&gt;=1,L1054&lt;&gt;".",COUNTIF(L56:L$73,"*喪*")&gt;0),".",""),IF(L56="喪",$A1055,""),IF(AND(LEN(L56)&gt;=2,ISNUMBER(SEARCH("喪",L56))),$A1055&amp;"("&amp;SUBSTITUTE(L56,"喪","")&amp;"時"&amp;")",""))</f>
        <v/>
      </c>
      <c r="M1055" s="65" t="str">
        <f ca="1">CONCATENATE(IF(AND(LEN(M1054)&gt;=1,M1054&lt;&gt;".",COUNTIF(M56:M$73,"*喪*")&gt;0),".",""),IF(M56="喪",$A1055,""),IF(AND(LEN(M56)&gt;=2,ISNUMBER(SEARCH("喪",M56))),$A1055&amp;"("&amp;SUBSTITUTE(M56,"喪","")&amp;"時"&amp;")",""))</f>
        <v/>
      </c>
      <c r="N1055" s="65" t="str">
        <f ca="1">CONCATENATE(IF(AND(LEN(N1054)&gt;=1,N1054&lt;&gt;".",COUNTIF(N56:N$73,"*喪*")&gt;0),".",""),IF(N56="喪",$A1055,""),IF(AND(LEN(N56)&gt;=2,ISNUMBER(SEARCH("喪",N56))),$A1055&amp;"("&amp;SUBSTITUTE(N56,"喪","")&amp;"時"&amp;")",""))</f>
        <v/>
      </c>
      <c r="O1055" s="65" t="str">
        <f ca="1">CONCATENATE(IF(AND(LEN(O1054)&gt;=1,O1054&lt;&gt;".",COUNTIF(O56:O$73,"*喪*")&gt;0),".",""),IF(O56="喪",$A1055,""),IF(AND(LEN(O56)&gt;=2,ISNUMBER(SEARCH("喪",O56))),$A1055&amp;"("&amp;SUBSTITUTE(O56,"喪","")&amp;"時"&amp;")",""))</f>
        <v/>
      </c>
      <c r="P1055" s="65" t="str">
        <f ca="1">CONCATENATE(IF(AND(LEN(P1054)&gt;=1,P1054&lt;&gt;".",COUNTIF(P56:P$73,"*喪*")&gt;0),".",""),IF(P56="喪",$A1055,""),IF(AND(LEN(P56)&gt;=2,ISNUMBER(SEARCH("喪",P56))),$A1055&amp;"("&amp;SUBSTITUTE(P56,"喪","")&amp;"時"&amp;")",""))</f>
        <v/>
      </c>
      <c r="Q1055" s="65" t="str">
        <f ca="1">CONCATENATE(IF(AND(LEN(Q1054)&gt;=1,Q1054&lt;&gt;".",COUNTIF(Q56:Q$73,"*喪*")&gt;0),".",""),IF(Q56="喪",$A1055,""),IF(AND(LEN(Q56)&gt;=2,ISNUMBER(SEARCH("喪",Q56))),$A1055&amp;"("&amp;SUBSTITUTE(Q56,"喪","")&amp;"時"&amp;")",""))</f>
        <v/>
      </c>
      <c r="R1055" s="65" t="str">
        <f ca="1">CONCATENATE(IF(AND(LEN(R1054)&gt;=1,R1054&lt;&gt;".",COUNTIF(R56:R$73,"*喪*")&gt;0),".",""),IF(R56="喪",$A1055,""),IF(AND(LEN(R56)&gt;=2,ISNUMBER(SEARCH("喪",R56))),$A1055&amp;"("&amp;SUBSTITUTE(R56,"喪","")&amp;"時"&amp;")",""))</f>
        <v/>
      </c>
      <c r="S1055" s="65" t="str">
        <f ca="1">CONCATENATE(IF(AND(LEN(S1054)&gt;=1,S1054&lt;&gt;".",COUNTIF(S56:S$73,"*喪*")&gt;0),".",""),IF(S56="喪",$A1055,""),IF(AND(LEN(S56)&gt;=2,ISNUMBER(SEARCH("喪",S56))),$A1055&amp;"("&amp;SUBSTITUTE(S56,"喪","")&amp;"時"&amp;")",""))</f>
        <v/>
      </c>
      <c r="T1055" s="65" t="str">
        <f ca="1">CONCATENATE(IF(AND(LEN(T1054)&gt;=1,T1054&lt;&gt;".",COUNTIF(T56:T$73,"*喪*")&gt;0),".",""),IF(T56="喪",$A1055,""),IF(AND(LEN(T56)&gt;=2,ISNUMBER(SEARCH("喪",T56))),$A1055&amp;"("&amp;SUBSTITUTE(T56,"喪","")&amp;"時"&amp;")",""))</f>
        <v/>
      </c>
      <c r="U1055" s="65" t="str">
        <f ca="1">CONCATENATE(IF(AND(LEN(U1054)&gt;=1,U1054&lt;&gt;".",COUNTIF(U56:U$73,"*喪*")&gt;0),".",""),IF(U56="喪",$A1055,""),IF(AND(LEN(U56)&gt;=2,ISNUMBER(SEARCH("喪",U56))),$A1055&amp;"("&amp;SUBSTITUTE(U56,"喪","")&amp;"時"&amp;")",""))</f>
        <v/>
      </c>
      <c r="V1055" s="65" t="str">
        <f ca="1">CONCATENATE(IF(AND(LEN(V1054)&gt;=1,V1054&lt;&gt;".",COUNTIF(V56:V$73,"*喪*")&gt;0),".",""),IF(V56="喪",$A1055,""),IF(AND(LEN(V56)&gt;=2,ISNUMBER(SEARCH("喪",V56))),$A1055&amp;"("&amp;SUBSTITUTE(V56,"喪","")&amp;"時"&amp;")",""))</f>
        <v/>
      </c>
      <c r="W1055" s="65" t="str">
        <f ca="1">CONCATENATE(IF(AND(LEN(W1054)&gt;=1,W1054&lt;&gt;".",COUNTIF(W56:W$73,"*喪*")&gt;0),".",""),IF(W56="喪",$A1055,""),IF(AND(LEN(W56)&gt;=2,ISNUMBER(SEARCH("喪",W56))),$A1055&amp;"("&amp;SUBSTITUTE(W56,"喪","")&amp;"時"&amp;")",""))</f>
        <v/>
      </c>
      <c r="X1055" s="65" t="str">
        <f ca="1">CONCATENATE(IF(AND(LEN(X1054)&gt;=1,X1054&lt;&gt;".",COUNTIF(X56:X$73,"*喪*")&gt;0),".",""),IF(X56="喪",$A1055,""),IF(AND(LEN(X56)&gt;=2,ISNUMBER(SEARCH("喪",X56))),$A1055&amp;"("&amp;SUBSTITUTE(X56,"喪","")&amp;"時"&amp;")",""))</f>
        <v/>
      </c>
      <c r="Y1055" s="65" t="str">
        <f ca="1">CONCATENATE(IF(AND(LEN(Y1054)&gt;=1,Y1054&lt;&gt;".",COUNTIF(Y56:Y$73,"*喪*")&gt;0),".",""),IF(Y56="喪",$A1055,""),IF(AND(LEN(Y56)&gt;=2,ISNUMBER(SEARCH("喪",Y56))),$A1055&amp;"("&amp;SUBSTITUTE(Y56,"喪","")&amp;"時"&amp;")",""))</f>
        <v/>
      </c>
      <c r="Z1055" s="65" t="str">
        <f ca="1">CONCATENATE(IF(AND(LEN(Z1054)&gt;=1,Z1054&lt;&gt;".",COUNTIF(Z56:Z$73,"*喪*")&gt;0),".",""),IF(Z56="喪",$A1055,""),IF(AND(LEN(Z56)&gt;=2,ISNUMBER(SEARCH("喪",Z56))),$A1055&amp;"("&amp;SUBSTITUTE(Z56,"喪","")&amp;"時"&amp;")",""))</f>
        <v/>
      </c>
      <c r="AA1055" s="65" t="str">
        <f ca="1">CONCATENATE(IF(AND(LEN(AA1054)&gt;=1,AA1054&lt;&gt;".",COUNTIF(AA56:AA$73,"*喪*")&gt;0),".",""),IF(AA56="喪",$A1055,""),IF(AND(LEN(AA56)&gt;=2,ISNUMBER(SEARCH("喪",AA56))),$A1055&amp;"("&amp;SUBSTITUTE(AA56,"喪","")&amp;"時"&amp;")",""))</f>
        <v/>
      </c>
      <c r="AB1055" s="65" t="str">
        <f ca="1">CONCATENATE(IF(AND(LEN(AB1054)&gt;=1,AB1054&lt;&gt;".",COUNTIF(AB56:AB$73,"*喪*")&gt;0),".",""),IF(AB56="喪",$A1055,""),IF(AND(LEN(AB56)&gt;=2,ISNUMBER(SEARCH("喪",AB56))),$A1055&amp;"("&amp;SUBSTITUTE(AB56,"喪","")&amp;"時"&amp;")",""))</f>
        <v/>
      </c>
      <c r="AC1055" s="65" t="str">
        <f ca="1">CONCATENATE(IF(AND(LEN(AC1054)&gt;=1,AC1054&lt;&gt;".",COUNTIF(AC56:AC$73,"*喪*")&gt;0),".",""),IF(AC56="喪",$A1055,""),IF(AND(LEN(AC56)&gt;=2,ISNUMBER(SEARCH("喪",AC56))),$A1055&amp;"("&amp;SUBSTITUTE(AC56,"喪","")&amp;"時"&amp;")",""))</f>
        <v/>
      </c>
      <c r="AD1055" s="65" t="str">
        <f ca="1">CONCATENATE(IF(AND(LEN(AD1054)&gt;=1,AD1054&lt;&gt;".",COUNTIF(AD56:AD$73,"*喪*")&gt;0),".",""),IF(AD56="喪",$A1055,""),IF(AND(LEN(AD56)&gt;=2,ISNUMBER(SEARCH("喪",AD56))),$A1055&amp;"("&amp;SUBSTITUTE(AD56,"喪","")&amp;"時"&amp;")",""))</f>
        <v/>
      </c>
      <c r="AE1055" s="65" t="str">
        <f ca="1">CONCATENATE(IF(AND(LEN(AE1054)&gt;=1,AE1054&lt;&gt;".",COUNTIF(AE56:AE$73,"*喪*")&gt;0),".",""),IF(AE56="喪",$A1055,""),IF(AND(LEN(AE56)&gt;=2,ISNUMBER(SEARCH("喪",AE56))),$A1055&amp;"("&amp;SUBSTITUTE(AE56,"喪","")&amp;"時"&amp;")",""))</f>
        <v/>
      </c>
      <c r="AF1055" s="65" t="str">
        <f ca="1">CONCATENATE(IF(AND(LEN(AF1054)&gt;=1,AF1054&lt;&gt;".",COUNTIF(AF56:AF$73,"*喪*")&gt;0),".",""),IF(AF56="喪",$A1055,""),IF(AND(LEN(AF56)&gt;=2,ISNUMBER(SEARCH("喪",AF56))),$A1055&amp;"("&amp;SUBSTITUTE(AF56,"喪","")&amp;"時"&amp;")",""))</f>
        <v/>
      </c>
      <c r="AG1055" s="65" t="str">
        <f ca="1">CONCATENATE(IF(AND(LEN(AG1054)&gt;=1,AG1054&lt;&gt;".",COUNTIF(AG56:AG$73,"*喪*")&gt;0),".",""),IF(AG56="喪",$A1055,""),IF(AND(LEN(AG56)&gt;=2,ISNUMBER(SEARCH("喪",AG56))),$A1055&amp;"("&amp;SUBSTITUTE(AG56,"喪","")&amp;"時"&amp;")",""))</f>
        <v/>
      </c>
      <c r="AH1055" s="65"/>
      <c r="AI1055" s="65"/>
      <c r="AJ1055" s="65"/>
    </row>
    <row r="1056" spans="1:36">
      <c r="A1056" s="65">
        <f t="shared" si="83"/>
        <v>56</v>
      </c>
      <c r="B1056" s="65" t="str">
        <f t="shared" si="83"/>
        <v>許翊呈</v>
      </c>
      <c r="C1056" s="65" t="str">
        <f ca="1">CONCATENATE(IF(AND(LEN(C1055)&gt;=1,C1055&lt;&gt;".",COUNTIF(C57:C$73,"*喪*")&gt;0),".",""),IF(C57="喪",$A1056,""),IF(AND(LEN(C57)&gt;=2,ISNUMBER(SEARCH("喪",C57))),$A1056&amp;"("&amp;SUBSTITUTE(C57,"喪","")&amp;"時"&amp;")",""))</f>
        <v/>
      </c>
      <c r="D1056" s="65" t="str">
        <f ca="1">CONCATENATE(IF(AND(LEN(D1055)&gt;=1,D1055&lt;&gt;".",COUNTIF(D57:D$73,"*喪*")&gt;0),".",""),IF(D57="喪",$A1056,""),IF(AND(LEN(D57)&gt;=2,ISNUMBER(SEARCH("喪",D57))),$A1056&amp;"("&amp;SUBSTITUTE(D57,"喪","")&amp;"時"&amp;")",""))</f>
        <v/>
      </c>
      <c r="E1056" s="65" t="str">
        <f ca="1">CONCATENATE(IF(AND(LEN(E1055)&gt;=1,E1055&lt;&gt;".",COUNTIF(E57:E$73,"*喪*")&gt;0),".",""),IF(E57="喪",$A1056,""),IF(AND(LEN(E57)&gt;=2,ISNUMBER(SEARCH("喪",E57))),$A1056&amp;"("&amp;SUBSTITUTE(E57,"喪","")&amp;"時"&amp;")",""))</f>
        <v/>
      </c>
      <c r="F1056" s="65" t="str">
        <f ca="1">CONCATENATE(IF(AND(LEN(F1055)&gt;=1,F1055&lt;&gt;".",COUNTIF(F57:F$73,"*喪*")&gt;0),".",""),IF(F57="喪",$A1056,""),IF(AND(LEN(F57)&gt;=2,ISNUMBER(SEARCH("喪",F57))),$A1056&amp;"("&amp;SUBSTITUTE(F57,"喪","")&amp;"時"&amp;")",""))</f>
        <v/>
      </c>
      <c r="G1056" s="65" t="str">
        <f ca="1">CONCATENATE(IF(AND(LEN(G1055)&gt;=1,G1055&lt;&gt;".",COUNTIF(G57:G$73,"*喪*")&gt;0),".",""),IF(G57="喪",$A1056,""),IF(AND(LEN(G57)&gt;=2,ISNUMBER(SEARCH("喪",G57))),$A1056&amp;"("&amp;SUBSTITUTE(G57,"喪","")&amp;"時"&amp;")",""))</f>
        <v/>
      </c>
      <c r="H1056" s="65" t="str">
        <f ca="1">CONCATENATE(IF(AND(LEN(H1055)&gt;=1,H1055&lt;&gt;".",COUNTIF(H57:H$73,"*喪*")&gt;0),".",""),IF(H57="喪",$A1056,""),IF(AND(LEN(H57)&gt;=2,ISNUMBER(SEARCH("喪",H57))),$A1056&amp;"("&amp;SUBSTITUTE(H57,"喪","")&amp;"時"&amp;")",""))</f>
        <v/>
      </c>
      <c r="I1056" s="65" t="str">
        <f ca="1">CONCATENATE(IF(AND(LEN(I1055)&gt;=1,I1055&lt;&gt;".",COUNTIF(I57:I$73,"*喪*")&gt;0),".",""),IF(I57="喪",$A1056,""),IF(AND(LEN(I57)&gt;=2,ISNUMBER(SEARCH("喪",I57))),$A1056&amp;"("&amp;SUBSTITUTE(I57,"喪","")&amp;"時"&amp;")",""))</f>
        <v/>
      </c>
      <c r="J1056" s="65" t="str">
        <f ca="1">CONCATENATE(IF(AND(LEN(J1055)&gt;=1,J1055&lt;&gt;".",COUNTIF(J57:J$73,"*喪*")&gt;0),".",""),IF(J57="喪",$A1056,""),IF(AND(LEN(J57)&gt;=2,ISNUMBER(SEARCH("喪",J57))),$A1056&amp;"("&amp;SUBSTITUTE(J57,"喪","")&amp;"時"&amp;")",""))</f>
        <v/>
      </c>
      <c r="K1056" s="65" t="str">
        <f ca="1">CONCATENATE(IF(AND(LEN(K1055)&gt;=1,K1055&lt;&gt;".",COUNTIF(K57:K$73,"*喪*")&gt;0),".",""),IF(K57="喪",$A1056,""),IF(AND(LEN(K57)&gt;=2,ISNUMBER(SEARCH("喪",K57))),$A1056&amp;"("&amp;SUBSTITUTE(K57,"喪","")&amp;"時"&amp;")",""))</f>
        <v/>
      </c>
      <c r="L1056" s="65" t="str">
        <f ca="1">CONCATENATE(IF(AND(LEN(L1055)&gt;=1,L1055&lt;&gt;".",COUNTIF(L57:L$73,"*喪*")&gt;0),".",""),IF(L57="喪",$A1056,""),IF(AND(LEN(L57)&gt;=2,ISNUMBER(SEARCH("喪",L57))),$A1056&amp;"("&amp;SUBSTITUTE(L57,"喪","")&amp;"時"&amp;")",""))</f>
        <v/>
      </c>
      <c r="M1056" s="65" t="str">
        <f ca="1">CONCATENATE(IF(AND(LEN(M1055)&gt;=1,M1055&lt;&gt;".",COUNTIF(M57:M$73,"*喪*")&gt;0),".",""),IF(M57="喪",$A1056,""),IF(AND(LEN(M57)&gt;=2,ISNUMBER(SEARCH("喪",M57))),$A1056&amp;"("&amp;SUBSTITUTE(M57,"喪","")&amp;"時"&amp;")",""))</f>
        <v/>
      </c>
      <c r="N1056" s="65" t="str">
        <f ca="1">CONCATENATE(IF(AND(LEN(N1055)&gt;=1,N1055&lt;&gt;".",COUNTIF(N57:N$73,"*喪*")&gt;0),".",""),IF(N57="喪",$A1056,""),IF(AND(LEN(N57)&gt;=2,ISNUMBER(SEARCH("喪",N57))),$A1056&amp;"("&amp;SUBSTITUTE(N57,"喪","")&amp;"時"&amp;")",""))</f>
        <v/>
      </c>
      <c r="O1056" s="65" t="str">
        <f ca="1">CONCATENATE(IF(AND(LEN(O1055)&gt;=1,O1055&lt;&gt;".",COUNTIF(O57:O$73,"*喪*")&gt;0),".",""),IF(O57="喪",$A1056,""),IF(AND(LEN(O57)&gt;=2,ISNUMBER(SEARCH("喪",O57))),$A1056&amp;"("&amp;SUBSTITUTE(O57,"喪","")&amp;"時"&amp;")",""))</f>
        <v/>
      </c>
      <c r="P1056" s="65" t="str">
        <f ca="1">CONCATENATE(IF(AND(LEN(P1055)&gt;=1,P1055&lt;&gt;".",COUNTIF(P57:P$73,"*喪*")&gt;0),".",""),IF(P57="喪",$A1056,""),IF(AND(LEN(P57)&gt;=2,ISNUMBER(SEARCH("喪",P57))),$A1056&amp;"("&amp;SUBSTITUTE(P57,"喪","")&amp;"時"&amp;")",""))</f>
        <v/>
      </c>
      <c r="Q1056" s="65" t="str">
        <f ca="1">CONCATENATE(IF(AND(LEN(Q1055)&gt;=1,Q1055&lt;&gt;".",COUNTIF(Q57:Q$73,"*喪*")&gt;0),".",""),IF(Q57="喪",$A1056,""),IF(AND(LEN(Q57)&gt;=2,ISNUMBER(SEARCH("喪",Q57))),$A1056&amp;"("&amp;SUBSTITUTE(Q57,"喪","")&amp;"時"&amp;")",""))</f>
        <v/>
      </c>
      <c r="R1056" s="65" t="str">
        <f ca="1">CONCATENATE(IF(AND(LEN(R1055)&gt;=1,R1055&lt;&gt;".",COUNTIF(R57:R$73,"*喪*")&gt;0),".",""),IF(R57="喪",$A1056,""),IF(AND(LEN(R57)&gt;=2,ISNUMBER(SEARCH("喪",R57))),$A1056&amp;"("&amp;SUBSTITUTE(R57,"喪","")&amp;"時"&amp;")",""))</f>
        <v/>
      </c>
      <c r="S1056" s="65" t="str">
        <f ca="1">CONCATENATE(IF(AND(LEN(S1055)&gt;=1,S1055&lt;&gt;".",COUNTIF(S57:S$73,"*喪*")&gt;0),".",""),IF(S57="喪",$A1056,""),IF(AND(LEN(S57)&gt;=2,ISNUMBER(SEARCH("喪",S57))),$A1056&amp;"("&amp;SUBSTITUTE(S57,"喪","")&amp;"時"&amp;")",""))</f>
        <v/>
      </c>
      <c r="T1056" s="65" t="str">
        <f ca="1">CONCATENATE(IF(AND(LEN(T1055)&gt;=1,T1055&lt;&gt;".",COUNTIF(T57:T$73,"*喪*")&gt;0),".",""),IF(T57="喪",$A1056,""),IF(AND(LEN(T57)&gt;=2,ISNUMBER(SEARCH("喪",T57))),$A1056&amp;"("&amp;SUBSTITUTE(T57,"喪","")&amp;"時"&amp;")",""))</f>
        <v/>
      </c>
      <c r="U1056" s="65" t="str">
        <f ca="1">CONCATENATE(IF(AND(LEN(U1055)&gt;=1,U1055&lt;&gt;".",COUNTIF(U57:U$73,"*喪*")&gt;0),".",""),IF(U57="喪",$A1056,""),IF(AND(LEN(U57)&gt;=2,ISNUMBER(SEARCH("喪",U57))),$A1056&amp;"("&amp;SUBSTITUTE(U57,"喪","")&amp;"時"&amp;")",""))</f>
        <v/>
      </c>
      <c r="V1056" s="65" t="str">
        <f ca="1">CONCATENATE(IF(AND(LEN(V1055)&gt;=1,V1055&lt;&gt;".",COUNTIF(V57:V$73,"*喪*")&gt;0),".",""),IF(V57="喪",$A1056,""),IF(AND(LEN(V57)&gt;=2,ISNUMBER(SEARCH("喪",V57))),$A1056&amp;"("&amp;SUBSTITUTE(V57,"喪","")&amp;"時"&amp;")",""))</f>
        <v/>
      </c>
      <c r="W1056" s="65" t="str">
        <f ca="1">CONCATENATE(IF(AND(LEN(W1055)&gt;=1,W1055&lt;&gt;".",COUNTIF(W57:W$73,"*喪*")&gt;0),".",""),IF(W57="喪",$A1056,""),IF(AND(LEN(W57)&gt;=2,ISNUMBER(SEARCH("喪",W57))),$A1056&amp;"("&amp;SUBSTITUTE(W57,"喪","")&amp;"時"&amp;")",""))</f>
        <v/>
      </c>
      <c r="X1056" s="65" t="str">
        <f ca="1">CONCATENATE(IF(AND(LEN(X1055)&gt;=1,X1055&lt;&gt;".",COUNTIF(X57:X$73,"*喪*")&gt;0),".",""),IF(X57="喪",$A1056,""),IF(AND(LEN(X57)&gt;=2,ISNUMBER(SEARCH("喪",X57))),$A1056&amp;"("&amp;SUBSTITUTE(X57,"喪","")&amp;"時"&amp;")",""))</f>
        <v/>
      </c>
      <c r="Y1056" s="65" t="str">
        <f ca="1">CONCATENATE(IF(AND(LEN(Y1055)&gt;=1,Y1055&lt;&gt;".",COUNTIF(Y57:Y$73,"*喪*")&gt;0),".",""),IF(Y57="喪",$A1056,""),IF(AND(LEN(Y57)&gt;=2,ISNUMBER(SEARCH("喪",Y57))),$A1056&amp;"("&amp;SUBSTITUTE(Y57,"喪","")&amp;"時"&amp;")",""))</f>
        <v/>
      </c>
      <c r="Z1056" s="65" t="str">
        <f ca="1">CONCATENATE(IF(AND(LEN(Z1055)&gt;=1,Z1055&lt;&gt;".",COUNTIF(Z57:Z$73,"*喪*")&gt;0),".",""),IF(Z57="喪",$A1056,""),IF(AND(LEN(Z57)&gt;=2,ISNUMBER(SEARCH("喪",Z57))),$A1056&amp;"("&amp;SUBSTITUTE(Z57,"喪","")&amp;"時"&amp;")",""))</f>
        <v/>
      </c>
      <c r="AA1056" s="65" t="str">
        <f ca="1">CONCATENATE(IF(AND(LEN(AA1055)&gt;=1,AA1055&lt;&gt;".",COUNTIF(AA57:AA$73,"*喪*")&gt;0),".",""),IF(AA57="喪",$A1056,""),IF(AND(LEN(AA57)&gt;=2,ISNUMBER(SEARCH("喪",AA57))),$A1056&amp;"("&amp;SUBSTITUTE(AA57,"喪","")&amp;"時"&amp;")",""))</f>
        <v/>
      </c>
      <c r="AB1056" s="65" t="str">
        <f ca="1">CONCATENATE(IF(AND(LEN(AB1055)&gt;=1,AB1055&lt;&gt;".",COUNTIF(AB57:AB$73,"*喪*")&gt;0),".",""),IF(AB57="喪",$A1056,""),IF(AND(LEN(AB57)&gt;=2,ISNUMBER(SEARCH("喪",AB57))),$A1056&amp;"("&amp;SUBSTITUTE(AB57,"喪","")&amp;"時"&amp;")",""))</f>
        <v/>
      </c>
      <c r="AC1056" s="65" t="str">
        <f ca="1">CONCATENATE(IF(AND(LEN(AC1055)&gt;=1,AC1055&lt;&gt;".",COUNTIF(AC57:AC$73,"*喪*")&gt;0),".",""),IF(AC57="喪",$A1056,""),IF(AND(LEN(AC57)&gt;=2,ISNUMBER(SEARCH("喪",AC57))),$A1056&amp;"("&amp;SUBSTITUTE(AC57,"喪","")&amp;"時"&amp;")",""))</f>
        <v/>
      </c>
      <c r="AD1056" s="65" t="str">
        <f ca="1">CONCATENATE(IF(AND(LEN(AD1055)&gt;=1,AD1055&lt;&gt;".",COUNTIF(AD57:AD$73,"*喪*")&gt;0),".",""),IF(AD57="喪",$A1056,""),IF(AND(LEN(AD57)&gt;=2,ISNUMBER(SEARCH("喪",AD57))),$A1056&amp;"("&amp;SUBSTITUTE(AD57,"喪","")&amp;"時"&amp;")",""))</f>
        <v/>
      </c>
      <c r="AE1056" s="65" t="str">
        <f ca="1">CONCATENATE(IF(AND(LEN(AE1055)&gt;=1,AE1055&lt;&gt;".",COUNTIF(AE57:AE$73,"*喪*")&gt;0),".",""),IF(AE57="喪",$A1056,""),IF(AND(LEN(AE57)&gt;=2,ISNUMBER(SEARCH("喪",AE57))),$A1056&amp;"("&amp;SUBSTITUTE(AE57,"喪","")&amp;"時"&amp;")",""))</f>
        <v/>
      </c>
      <c r="AF1056" s="65" t="str">
        <f ca="1">CONCATENATE(IF(AND(LEN(AF1055)&gt;=1,AF1055&lt;&gt;".",COUNTIF(AF57:AF$73,"*喪*")&gt;0),".",""),IF(AF57="喪",$A1056,""),IF(AND(LEN(AF57)&gt;=2,ISNUMBER(SEARCH("喪",AF57))),$A1056&amp;"("&amp;SUBSTITUTE(AF57,"喪","")&amp;"時"&amp;")",""))</f>
        <v/>
      </c>
      <c r="AG1056" s="65" t="str">
        <f ca="1">CONCATENATE(IF(AND(LEN(AG1055)&gt;=1,AG1055&lt;&gt;".",COUNTIF(AG57:AG$73,"*喪*")&gt;0),".",""),IF(AG57="喪",$A1056,""),IF(AND(LEN(AG57)&gt;=2,ISNUMBER(SEARCH("喪",AG57))),$A1056&amp;"("&amp;SUBSTITUTE(AG57,"喪","")&amp;"時"&amp;")",""))</f>
        <v/>
      </c>
      <c r="AH1056" s="65"/>
      <c r="AI1056" s="65"/>
      <c r="AJ1056" s="65"/>
    </row>
    <row r="1057" spans="1:36">
      <c r="A1057" s="65">
        <f t="shared" si="83"/>
        <v>57</v>
      </c>
      <c r="B1057" s="65" t="str">
        <f t="shared" si="83"/>
        <v>周承澔</v>
      </c>
      <c r="C1057" s="65" t="str">
        <f ca="1">CONCATENATE(IF(AND(LEN(C1056)&gt;=1,C1056&lt;&gt;".",COUNTIF(C58:C$73,"*喪*")&gt;0),".",""),IF(C58="喪",$A1057,""),IF(AND(LEN(C58)&gt;=2,ISNUMBER(SEARCH("喪",C58))),$A1057&amp;"("&amp;SUBSTITUTE(C58,"喪","")&amp;"時"&amp;")",""))</f>
        <v/>
      </c>
      <c r="D1057" s="65" t="str">
        <f ca="1">CONCATENATE(IF(AND(LEN(D1056)&gt;=1,D1056&lt;&gt;".",COUNTIF(D58:D$73,"*喪*")&gt;0),".",""),IF(D58="喪",$A1057,""),IF(AND(LEN(D58)&gt;=2,ISNUMBER(SEARCH("喪",D58))),$A1057&amp;"("&amp;SUBSTITUTE(D58,"喪","")&amp;"時"&amp;")",""))</f>
        <v/>
      </c>
      <c r="E1057" s="65" t="str">
        <f ca="1">CONCATENATE(IF(AND(LEN(E1056)&gt;=1,E1056&lt;&gt;".",COUNTIF(E58:E$73,"*喪*")&gt;0),".",""),IF(E58="喪",$A1057,""),IF(AND(LEN(E58)&gt;=2,ISNUMBER(SEARCH("喪",E58))),$A1057&amp;"("&amp;SUBSTITUTE(E58,"喪","")&amp;"時"&amp;")",""))</f>
        <v/>
      </c>
      <c r="F1057" s="65" t="str">
        <f ca="1">CONCATENATE(IF(AND(LEN(F1056)&gt;=1,F1056&lt;&gt;".",COUNTIF(F58:F$73,"*喪*")&gt;0),".",""),IF(F58="喪",$A1057,""),IF(AND(LEN(F58)&gt;=2,ISNUMBER(SEARCH("喪",F58))),$A1057&amp;"("&amp;SUBSTITUTE(F58,"喪","")&amp;"時"&amp;")",""))</f>
        <v/>
      </c>
      <c r="G1057" s="65" t="str">
        <f ca="1">CONCATENATE(IF(AND(LEN(G1056)&gt;=1,G1056&lt;&gt;".",COUNTIF(G58:G$73,"*喪*")&gt;0),".",""),IF(G58="喪",$A1057,""),IF(AND(LEN(G58)&gt;=2,ISNUMBER(SEARCH("喪",G58))),$A1057&amp;"("&amp;SUBSTITUTE(G58,"喪","")&amp;"時"&amp;")",""))</f>
        <v/>
      </c>
      <c r="H1057" s="65" t="str">
        <f ca="1">CONCATENATE(IF(AND(LEN(H1056)&gt;=1,H1056&lt;&gt;".",COUNTIF(H58:H$73,"*喪*")&gt;0),".",""),IF(H58="喪",$A1057,""),IF(AND(LEN(H58)&gt;=2,ISNUMBER(SEARCH("喪",H58))),$A1057&amp;"("&amp;SUBSTITUTE(H58,"喪","")&amp;"時"&amp;")",""))</f>
        <v/>
      </c>
      <c r="I1057" s="65" t="str">
        <f ca="1">CONCATENATE(IF(AND(LEN(I1056)&gt;=1,I1056&lt;&gt;".",COUNTIF(I58:I$73,"*喪*")&gt;0),".",""),IF(I58="喪",$A1057,""),IF(AND(LEN(I58)&gt;=2,ISNUMBER(SEARCH("喪",I58))),$A1057&amp;"("&amp;SUBSTITUTE(I58,"喪","")&amp;"時"&amp;")",""))</f>
        <v/>
      </c>
      <c r="J1057" s="65" t="str">
        <f ca="1">CONCATENATE(IF(AND(LEN(J1056)&gt;=1,J1056&lt;&gt;".",COUNTIF(J58:J$73,"*喪*")&gt;0),".",""),IF(J58="喪",$A1057,""),IF(AND(LEN(J58)&gt;=2,ISNUMBER(SEARCH("喪",J58))),$A1057&amp;"("&amp;SUBSTITUTE(J58,"喪","")&amp;"時"&amp;")",""))</f>
        <v/>
      </c>
      <c r="K1057" s="65" t="str">
        <f ca="1">CONCATENATE(IF(AND(LEN(K1056)&gt;=1,K1056&lt;&gt;".",COUNTIF(K58:K$73,"*喪*")&gt;0),".",""),IF(K58="喪",$A1057,""),IF(AND(LEN(K58)&gt;=2,ISNUMBER(SEARCH("喪",K58))),$A1057&amp;"("&amp;SUBSTITUTE(K58,"喪","")&amp;"時"&amp;")",""))</f>
        <v/>
      </c>
      <c r="L1057" s="65" t="str">
        <f ca="1">CONCATENATE(IF(AND(LEN(L1056)&gt;=1,L1056&lt;&gt;".",COUNTIF(L58:L$73,"*喪*")&gt;0),".",""),IF(L58="喪",$A1057,""),IF(AND(LEN(L58)&gt;=2,ISNUMBER(SEARCH("喪",L58))),$A1057&amp;"("&amp;SUBSTITUTE(L58,"喪","")&amp;"時"&amp;")",""))</f>
        <v/>
      </c>
      <c r="M1057" s="65" t="str">
        <f ca="1">CONCATENATE(IF(AND(LEN(M1056)&gt;=1,M1056&lt;&gt;".",COUNTIF(M58:M$73,"*喪*")&gt;0),".",""),IF(M58="喪",$A1057,""),IF(AND(LEN(M58)&gt;=2,ISNUMBER(SEARCH("喪",M58))),$A1057&amp;"("&amp;SUBSTITUTE(M58,"喪","")&amp;"時"&amp;")",""))</f>
        <v/>
      </c>
      <c r="N1057" s="65" t="str">
        <f ca="1">CONCATENATE(IF(AND(LEN(N1056)&gt;=1,N1056&lt;&gt;".",COUNTIF(N58:N$73,"*喪*")&gt;0),".",""),IF(N58="喪",$A1057,""),IF(AND(LEN(N58)&gt;=2,ISNUMBER(SEARCH("喪",N58))),$A1057&amp;"("&amp;SUBSTITUTE(N58,"喪","")&amp;"時"&amp;")",""))</f>
        <v/>
      </c>
      <c r="O1057" s="65" t="str">
        <f ca="1">CONCATENATE(IF(AND(LEN(O1056)&gt;=1,O1056&lt;&gt;".",COUNTIF(O58:O$73,"*喪*")&gt;0),".",""),IF(O58="喪",$A1057,""),IF(AND(LEN(O58)&gt;=2,ISNUMBER(SEARCH("喪",O58))),$A1057&amp;"("&amp;SUBSTITUTE(O58,"喪","")&amp;"時"&amp;")",""))</f>
        <v/>
      </c>
      <c r="P1057" s="65" t="str">
        <f ca="1">CONCATENATE(IF(AND(LEN(P1056)&gt;=1,P1056&lt;&gt;".",COUNTIF(P58:P$73,"*喪*")&gt;0),".",""),IF(P58="喪",$A1057,""),IF(AND(LEN(P58)&gt;=2,ISNUMBER(SEARCH("喪",P58))),$A1057&amp;"("&amp;SUBSTITUTE(P58,"喪","")&amp;"時"&amp;")",""))</f>
        <v/>
      </c>
      <c r="Q1057" s="65" t="str">
        <f ca="1">CONCATENATE(IF(AND(LEN(Q1056)&gt;=1,Q1056&lt;&gt;".",COUNTIF(Q58:Q$73,"*喪*")&gt;0),".",""),IF(Q58="喪",$A1057,""),IF(AND(LEN(Q58)&gt;=2,ISNUMBER(SEARCH("喪",Q58))),$A1057&amp;"("&amp;SUBSTITUTE(Q58,"喪","")&amp;"時"&amp;")",""))</f>
        <v/>
      </c>
      <c r="R1057" s="65" t="str">
        <f ca="1">CONCATENATE(IF(AND(LEN(R1056)&gt;=1,R1056&lt;&gt;".",COUNTIF(R58:R$73,"*喪*")&gt;0),".",""),IF(R58="喪",$A1057,""),IF(AND(LEN(R58)&gt;=2,ISNUMBER(SEARCH("喪",R58))),$A1057&amp;"("&amp;SUBSTITUTE(R58,"喪","")&amp;"時"&amp;")",""))</f>
        <v/>
      </c>
      <c r="S1057" s="65" t="str">
        <f ca="1">CONCATENATE(IF(AND(LEN(S1056)&gt;=1,S1056&lt;&gt;".",COUNTIF(S58:S$73,"*喪*")&gt;0),".",""),IF(S58="喪",$A1057,""),IF(AND(LEN(S58)&gt;=2,ISNUMBER(SEARCH("喪",S58))),$A1057&amp;"("&amp;SUBSTITUTE(S58,"喪","")&amp;"時"&amp;")",""))</f>
        <v/>
      </c>
      <c r="T1057" s="65" t="str">
        <f ca="1">CONCATENATE(IF(AND(LEN(T1056)&gt;=1,T1056&lt;&gt;".",COUNTIF(T58:T$73,"*喪*")&gt;0),".",""),IF(T58="喪",$A1057,""),IF(AND(LEN(T58)&gt;=2,ISNUMBER(SEARCH("喪",T58))),$A1057&amp;"("&amp;SUBSTITUTE(T58,"喪","")&amp;"時"&amp;")",""))</f>
        <v/>
      </c>
      <c r="U1057" s="65" t="str">
        <f ca="1">CONCATENATE(IF(AND(LEN(U1056)&gt;=1,U1056&lt;&gt;".",COUNTIF(U58:U$73,"*喪*")&gt;0),".",""),IF(U58="喪",$A1057,""),IF(AND(LEN(U58)&gt;=2,ISNUMBER(SEARCH("喪",U58))),$A1057&amp;"("&amp;SUBSTITUTE(U58,"喪","")&amp;"時"&amp;")",""))</f>
        <v/>
      </c>
      <c r="V1057" s="65" t="str">
        <f ca="1">CONCATENATE(IF(AND(LEN(V1056)&gt;=1,V1056&lt;&gt;".",COUNTIF(V58:V$73,"*喪*")&gt;0),".",""),IF(V58="喪",$A1057,""),IF(AND(LEN(V58)&gt;=2,ISNUMBER(SEARCH("喪",V58))),$A1057&amp;"("&amp;SUBSTITUTE(V58,"喪","")&amp;"時"&amp;")",""))</f>
        <v/>
      </c>
      <c r="W1057" s="65" t="str">
        <f ca="1">CONCATENATE(IF(AND(LEN(W1056)&gt;=1,W1056&lt;&gt;".",COUNTIF(W58:W$73,"*喪*")&gt;0),".",""),IF(W58="喪",$A1057,""),IF(AND(LEN(W58)&gt;=2,ISNUMBER(SEARCH("喪",W58))),$A1057&amp;"("&amp;SUBSTITUTE(W58,"喪","")&amp;"時"&amp;")",""))</f>
        <v/>
      </c>
      <c r="X1057" s="65" t="str">
        <f ca="1">CONCATENATE(IF(AND(LEN(X1056)&gt;=1,X1056&lt;&gt;".",COUNTIF(X58:X$73,"*喪*")&gt;0),".",""),IF(X58="喪",$A1057,""),IF(AND(LEN(X58)&gt;=2,ISNUMBER(SEARCH("喪",X58))),$A1057&amp;"("&amp;SUBSTITUTE(X58,"喪","")&amp;"時"&amp;")",""))</f>
        <v/>
      </c>
      <c r="Y1057" s="65" t="str">
        <f ca="1">CONCATENATE(IF(AND(LEN(Y1056)&gt;=1,Y1056&lt;&gt;".",COUNTIF(Y58:Y$73,"*喪*")&gt;0),".",""),IF(Y58="喪",$A1057,""),IF(AND(LEN(Y58)&gt;=2,ISNUMBER(SEARCH("喪",Y58))),$A1057&amp;"("&amp;SUBSTITUTE(Y58,"喪","")&amp;"時"&amp;")",""))</f>
        <v/>
      </c>
      <c r="Z1057" s="65" t="str">
        <f ca="1">CONCATENATE(IF(AND(LEN(Z1056)&gt;=1,Z1056&lt;&gt;".",COUNTIF(Z58:Z$73,"*喪*")&gt;0),".",""),IF(Z58="喪",$A1057,""),IF(AND(LEN(Z58)&gt;=2,ISNUMBER(SEARCH("喪",Z58))),$A1057&amp;"("&amp;SUBSTITUTE(Z58,"喪","")&amp;"時"&amp;")",""))</f>
        <v/>
      </c>
      <c r="AA1057" s="65" t="str">
        <f ca="1">CONCATENATE(IF(AND(LEN(AA1056)&gt;=1,AA1056&lt;&gt;".",COUNTIF(AA58:AA$73,"*喪*")&gt;0),".",""),IF(AA58="喪",$A1057,""),IF(AND(LEN(AA58)&gt;=2,ISNUMBER(SEARCH("喪",AA58))),$A1057&amp;"("&amp;SUBSTITUTE(AA58,"喪","")&amp;"時"&amp;")",""))</f>
        <v/>
      </c>
      <c r="AB1057" s="65" t="str">
        <f ca="1">CONCATENATE(IF(AND(LEN(AB1056)&gt;=1,AB1056&lt;&gt;".",COUNTIF(AB58:AB$73,"*喪*")&gt;0),".",""),IF(AB58="喪",$A1057,""),IF(AND(LEN(AB58)&gt;=2,ISNUMBER(SEARCH("喪",AB58))),$A1057&amp;"("&amp;SUBSTITUTE(AB58,"喪","")&amp;"時"&amp;")",""))</f>
        <v/>
      </c>
      <c r="AC1057" s="65" t="str">
        <f ca="1">CONCATENATE(IF(AND(LEN(AC1056)&gt;=1,AC1056&lt;&gt;".",COUNTIF(AC58:AC$73,"*喪*")&gt;0),".",""),IF(AC58="喪",$A1057,""),IF(AND(LEN(AC58)&gt;=2,ISNUMBER(SEARCH("喪",AC58))),$A1057&amp;"("&amp;SUBSTITUTE(AC58,"喪","")&amp;"時"&amp;")",""))</f>
        <v/>
      </c>
      <c r="AD1057" s="65" t="str">
        <f ca="1">CONCATENATE(IF(AND(LEN(AD1056)&gt;=1,AD1056&lt;&gt;".",COUNTIF(AD58:AD$73,"*喪*")&gt;0),".",""),IF(AD58="喪",$A1057,""),IF(AND(LEN(AD58)&gt;=2,ISNUMBER(SEARCH("喪",AD58))),$A1057&amp;"("&amp;SUBSTITUTE(AD58,"喪","")&amp;"時"&amp;")",""))</f>
        <v/>
      </c>
      <c r="AE1057" s="65" t="str">
        <f ca="1">CONCATENATE(IF(AND(LEN(AE1056)&gt;=1,AE1056&lt;&gt;".",COUNTIF(AE58:AE$73,"*喪*")&gt;0),".",""),IF(AE58="喪",$A1057,""),IF(AND(LEN(AE58)&gt;=2,ISNUMBER(SEARCH("喪",AE58))),$A1057&amp;"("&amp;SUBSTITUTE(AE58,"喪","")&amp;"時"&amp;")",""))</f>
        <v/>
      </c>
      <c r="AF1057" s="65" t="str">
        <f ca="1">CONCATENATE(IF(AND(LEN(AF1056)&gt;=1,AF1056&lt;&gt;".",COUNTIF(AF58:AF$73,"*喪*")&gt;0),".",""),IF(AF58="喪",$A1057,""),IF(AND(LEN(AF58)&gt;=2,ISNUMBER(SEARCH("喪",AF58))),$A1057&amp;"("&amp;SUBSTITUTE(AF58,"喪","")&amp;"時"&amp;")",""))</f>
        <v/>
      </c>
      <c r="AG1057" s="65" t="str">
        <f ca="1">CONCATENATE(IF(AND(LEN(AG1056)&gt;=1,AG1056&lt;&gt;".",COUNTIF(AG58:AG$73,"*喪*")&gt;0),".",""),IF(AG58="喪",$A1057,""),IF(AND(LEN(AG58)&gt;=2,ISNUMBER(SEARCH("喪",AG58))),$A1057&amp;"("&amp;SUBSTITUTE(AG58,"喪","")&amp;"時"&amp;")",""))</f>
        <v/>
      </c>
      <c r="AH1057" s="65"/>
      <c r="AI1057" s="65"/>
      <c r="AJ1057" s="65"/>
    </row>
    <row r="1058" spans="1:36">
      <c r="A1058" s="65">
        <f t="shared" si="83"/>
        <v>58</v>
      </c>
      <c r="B1058" s="65" t="str">
        <f t="shared" si="83"/>
        <v>蕭敬哲</v>
      </c>
      <c r="C1058" s="65" t="str">
        <f ca="1">CONCATENATE(IF(AND(LEN(C1057)&gt;=1,C1057&lt;&gt;".",COUNTIF(C59:C$73,"*喪*")&gt;0),".",""),IF(C59="喪",$A1058,""),IF(AND(LEN(C59)&gt;=2,ISNUMBER(SEARCH("喪",C59))),$A1058&amp;"("&amp;SUBSTITUTE(C59,"喪","")&amp;"時"&amp;")",""))</f>
        <v/>
      </c>
      <c r="D1058" s="65" t="str">
        <f ca="1">CONCATENATE(IF(AND(LEN(D1057)&gt;=1,D1057&lt;&gt;".",COUNTIF(D59:D$73,"*喪*")&gt;0),".",""),IF(D59="喪",$A1058,""),IF(AND(LEN(D59)&gt;=2,ISNUMBER(SEARCH("喪",D59))),$A1058&amp;"("&amp;SUBSTITUTE(D59,"喪","")&amp;"時"&amp;")",""))</f>
        <v/>
      </c>
      <c r="E1058" s="65" t="str">
        <f ca="1">CONCATENATE(IF(AND(LEN(E1057)&gt;=1,E1057&lt;&gt;".",COUNTIF(E59:E$73,"*喪*")&gt;0),".",""),IF(E59="喪",$A1058,""),IF(AND(LEN(E59)&gt;=2,ISNUMBER(SEARCH("喪",E59))),$A1058&amp;"("&amp;SUBSTITUTE(E59,"喪","")&amp;"時"&amp;")",""))</f>
        <v/>
      </c>
      <c r="F1058" s="65" t="str">
        <f ca="1">CONCATENATE(IF(AND(LEN(F1057)&gt;=1,F1057&lt;&gt;".",COUNTIF(F59:F$73,"*喪*")&gt;0),".",""),IF(F59="喪",$A1058,""),IF(AND(LEN(F59)&gt;=2,ISNUMBER(SEARCH("喪",F59))),$A1058&amp;"("&amp;SUBSTITUTE(F59,"喪","")&amp;"時"&amp;")",""))</f>
        <v/>
      </c>
      <c r="G1058" s="65" t="str">
        <f ca="1">CONCATENATE(IF(AND(LEN(G1057)&gt;=1,G1057&lt;&gt;".",COUNTIF(G59:G$73,"*喪*")&gt;0),".",""),IF(G59="喪",$A1058,""),IF(AND(LEN(G59)&gt;=2,ISNUMBER(SEARCH("喪",G59))),$A1058&amp;"("&amp;SUBSTITUTE(G59,"喪","")&amp;"時"&amp;")",""))</f>
        <v/>
      </c>
      <c r="H1058" s="65" t="str">
        <f ca="1">CONCATENATE(IF(AND(LEN(H1057)&gt;=1,H1057&lt;&gt;".",COUNTIF(H59:H$73,"*喪*")&gt;0),".",""),IF(H59="喪",$A1058,""),IF(AND(LEN(H59)&gt;=2,ISNUMBER(SEARCH("喪",H59))),$A1058&amp;"("&amp;SUBSTITUTE(H59,"喪","")&amp;"時"&amp;")",""))</f>
        <v/>
      </c>
      <c r="I1058" s="65" t="str">
        <f ca="1">CONCATENATE(IF(AND(LEN(I1057)&gt;=1,I1057&lt;&gt;".",COUNTIF(I59:I$73,"*喪*")&gt;0),".",""),IF(I59="喪",$A1058,""),IF(AND(LEN(I59)&gt;=2,ISNUMBER(SEARCH("喪",I59))),$A1058&amp;"("&amp;SUBSTITUTE(I59,"喪","")&amp;"時"&amp;")",""))</f>
        <v/>
      </c>
      <c r="J1058" s="65" t="str">
        <f ca="1">CONCATENATE(IF(AND(LEN(J1057)&gt;=1,J1057&lt;&gt;".",COUNTIF(J59:J$73,"*喪*")&gt;0),".",""),IF(J59="喪",$A1058,""),IF(AND(LEN(J59)&gt;=2,ISNUMBER(SEARCH("喪",J59))),$A1058&amp;"("&amp;SUBSTITUTE(J59,"喪","")&amp;"時"&amp;")",""))</f>
        <v/>
      </c>
      <c r="K1058" s="65" t="str">
        <f ca="1">CONCATENATE(IF(AND(LEN(K1057)&gt;=1,K1057&lt;&gt;".",COUNTIF(K59:K$73,"*喪*")&gt;0),".",""),IF(K59="喪",$A1058,""),IF(AND(LEN(K59)&gt;=2,ISNUMBER(SEARCH("喪",K59))),$A1058&amp;"("&amp;SUBSTITUTE(K59,"喪","")&amp;"時"&amp;")",""))</f>
        <v/>
      </c>
      <c r="L1058" s="65" t="str">
        <f ca="1">CONCATENATE(IF(AND(LEN(L1057)&gt;=1,L1057&lt;&gt;".",COUNTIF(L59:L$73,"*喪*")&gt;0),".",""),IF(L59="喪",$A1058,""),IF(AND(LEN(L59)&gt;=2,ISNUMBER(SEARCH("喪",L59))),$A1058&amp;"("&amp;SUBSTITUTE(L59,"喪","")&amp;"時"&amp;")",""))</f>
        <v/>
      </c>
      <c r="M1058" s="65" t="str">
        <f ca="1">CONCATENATE(IF(AND(LEN(M1057)&gt;=1,M1057&lt;&gt;".",COUNTIF(M59:M$73,"*喪*")&gt;0),".",""),IF(M59="喪",$A1058,""),IF(AND(LEN(M59)&gt;=2,ISNUMBER(SEARCH("喪",M59))),$A1058&amp;"("&amp;SUBSTITUTE(M59,"喪","")&amp;"時"&amp;")",""))</f>
        <v/>
      </c>
      <c r="N1058" s="65" t="str">
        <f ca="1">CONCATENATE(IF(AND(LEN(N1057)&gt;=1,N1057&lt;&gt;".",COUNTIF(N59:N$73,"*喪*")&gt;0),".",""),IF(N59="喪",$A1058,""),IF(AND(LEN(N59)&gt;=2,ISNUMBER(SEARCH("喪",N59))),$A1058&amp;"("&amp;SUBSTITUTE(N59,"喪","")&amp;"時"&amp;")",""))</f>
        <v/>
      </c>
      <c r="O1058" s="65" t="str">
        <f ca="1">CONCATENATE(IF(AND(LEN(O1057)&gt;=1,O1057&lt;&gt;".",COUNTIF(O59:O$73,"*喪*")&gt;0),".",""),IF(O59="喪",$A1058,""),IF(AND(LEN(O59)&gt;=2,ISNUMBER(SEARCH("喪",O59))),$A1058&amp;"("&amp;SUBSTITUTE(O59,"喪","")&amp;"時"&amp;")",""))</f>
        <v/>
      </c>
      <c r="P1058" s="65" t="str">
        <f ca="1">CONCATENATE(IF(AND(LEN(P1057)&gt;=1,P1057&lt;&gt;".",COUNTIF(P59:P$73,"*喪*")&gt;0),".",""),IF(P59="喪",$A1058,""),IF(AND(LEN(P59)&gt;=2,ISNUMBER(SEARCH("喪",P59))),$A1058&amp;"("&amp;SUBSTITUTE(P59,"喪","")&amp;"時"&amp;")",""))</f>
        <v/>
      </c>
      <c r="Q1058" s="65" t="str">
        <f ca="1">CONCATENATE(IF(AND(LEN(Q1057)&gt;=1,Q1057&lt;&gt;".",COUNTIF(Q59:Q$73,"*喪*")&gt;0),".",""),IF(Q59="喪",$A1058,""),IF(AND(LEN(Q59)&gt;=2,ISNUMBER(SEARCH("喪",Q59))),$A1058&amp;"("&amp;SUBSTITUTE(Q59,"喪","")&amp;"時"&amp;")",""))</f>
        <v/>
      </c>
      <c r="R1058" s="65" t="str">
        <f ca="1">CONCATENATE(IF(AND(LEN(R1057)&gt;=1,R1057&lt;&gt;".",COUNTIF(R59:R$73,"*喪*")&gt;0),".",""),IF(R59="喪",$A1058,""),IF(AND(LEN(R59)&gt;=2,ISNUMBER(SEARCH("喪",R59))),$A1058&amp;"("&amp;SUBSTITUTE(R59,"喪","")&amp;"時"&amp;")",""))</f>
        <v/>
      </c>
      <c r="S1058" s="65" t="str">
        <f ca="1">CONCATENATE(IF(AND(LEN(S1057)&gt;=1,S1057&lt;&gt;".",COUNTIF(S59:S$73,"*喪*")&gt;0),".",""),IF(S59="喪",$A1058,""),IF(AND(LEN(S59)&gt;=2,ISNUMBER(SEARCH("喪",S59))),$A1058&amp;"("&amp;SUBSTITUTE(S59,"喪","")&amp;"時"&amp;")",""))</f>
        <v/>
      </c>
      <c r="T1058" s="65" t="str">
        <f ca="1">CONCATENATE(IF(AND(LEN(T1057)&gt;=1,T1057&lt;&gt;".",COUNTIF(T59:T$73,"*喪*")&gt;0),".",""),IF(T59="喪",$A1058,""),IF(AND(LEN(T59)&gt;=2,ISNUMBER(SEARCH("喪",T59))),$A1058&amp;"("&amp;SUBSTITUTE(T59,"喪","")&amp;"時"&amp;")",""))</f>
        <v/>
      </c>
      <c r="U1058" s="65" t="str">
        <f ca="1">CONCATENATE(IF(AND(LEN(U1057)&gt;=1,U1057&lt;&gt;".",COUNTIF(U59:U$73,"*喪*")&gt;0),".",""),IF(U59="喪",$A1058,""),IF(AND(LEN(U59)&gt;=2,ISNUMBER(SEARCH("喪",U59))),$A1058&amp;"("&amp;SUBSTITUTE(U59,"喪","")&amp;"時"&amp;")",""))</f>
        <v/>
      </c>
      <c r="V1058" s="65" t="str">
        <f ca="1">CONCATENATE(IF(AND(LEN(V1057)&gt;=1,V1057&lt;&gt;".",COUNTIF(V59:V$73,"*喪*")&gt;0),".",""),IF(V59="喪",$A1058,""),IF(AND(LEN(V59)&gt;=2,ISNUMBER(SEARCH("喪",V59))),$A1058&amp;"("&amp;SUBSTITUTE(V59,"喪","")&amp;"時"&amp;")",""))</f>
        <v/>
      </c>
      <c r="W1058" s="65" t="str">
        <f ca="1">CONCATENATE(IF(AND(LEN(W1057)&gt;=1,W1057&lt;&gt;".",COUNTIF(W59:W$73,"*喪*")&gt;0),".",""),IF(W59="喪",$A1058,""),IF(AND(LEN(W59)&gt;=2,ISNUMBER(SEARCH("喪",W59))),$A1058&amp;"("&amp;SUBSTITUTE(W59,"喪","")&amp;"時"&amp;")",""))</f>
        <v/>
      </c>
      <c r="X1058" s="65" t="str">
        <f ca="1">CONCATENATE(IF(AND(LEN(X1057)&gt;=1,X1057&lt;&gt;".",COUNTIF(X59:X$73,"*喪*")&gt;0),".",""),IF(X59="喪",$A1058,""),IF(AND(LEN(X59)&gt;=2,ISNUMBER(SEARCH("喪",X59))),$A1058&amp;"("&amp;SUBSTITUTE(X59,"喪","")&amp;"時"&amp;")",""))</f>
        <v/>
      </c>
      <c r="Y1058" s="65" t="str">
        <f ca="1">CONCATENATE(IF(AND(LEN(Y1057)&gt;=1,Y1057&lt;&gt;".",COUNTIF(Y59:Y$73,"*喪*")&gt;0),".",""),IF(Y59="喪",$A1058,""),IF(AND(LEN(Y59)&gt;=2,ISNUMBER(SEARCH("喪",Y59))),$A1058&amp;"("&amp;SUBSTITUTE(Y59,"喪","")&amp;"時"&amp;")",""))</f>
        <v/>
      </c>
      <c r="Z1058" s="65" t="str">
        <f ca="1">CONCATENATE(IF(AND(LEN(Z1057)&gt;=1,Z1057&lt;&gt;".",COUNTIF(Z59:Z$73,"*喪*")&gt;0),".",""),IF(Z59="喪",$A1058,""),IF(AND(LEN(Z59)&gt;=2,ISNUMBER(SEARCH("喪",Z59))),$A1058&amp;"("&amp;SUBSTITUTE(Z59,"喪","")&amp;"時"&amp;")",""))</f>
        <v/>
      </c>
      <c r="AA1058" s="65" t="str">
        <f ca="1">CONCATENATE(IF(AND(LEN(AA1057)&gt;=1,AA1057&lt;&gt;".",COUNTIF(AA59:AA$73,"*喪*")&gt;0),".",""),IF(AA59="喪",$A1058,""),IF(AND(LEN(AA59)&gt;=2,ISNUMBER(SEARCH("喪",AA59))),$A1058&amp;"("&amp;SUBSTITUTE(AA59,"喪","")&amp;"時"&amp;")",""))</f>
        <v/>
      </c>
      <c r="AB1058" s="65" t="str">
        <f ca="1">CONCATENATE(IF(AND(LEN(AB1057)&gt;=1,AB1057&lt;&gt;".",COUNTIF(AB59:AB$73,"*喪*")&gt;0),".",""),IF(AB59="喪",$A1058,""),IF(AND(LEN(AB59)&gt;=2,ISNUMBER(SEARCH("喪",AB59))),$A1058&amp;"("&amp;SUBSTITUTE(AB59,"喪","")&amp;"時"&amp;")",""))</f>
        <v/>
      </c>
      <c r="AC1058" s="65" t="str">
        <f ca="1">CONCATENATE(IF(AND(LEN(AC1057)&gt;=1,AC1057&lt;&gt;".",COUNTIF(AC59:AC$73,"*喪*")&gt;0),".",""),IF(AC59="喪",$A1058,""),IF(AND(LEN(AC59)&gt;=2,ISNUMBER(SEARCH("喪",AC59))),$A1058&amp;"("&amp;SUBSTITUTE(AC59,"喪","")&amp;"時"&amp;")",""))</f>
        <v/>
      </c>
      <c r="AD1058" s="65" t="str">
        <f ca="1">CONCATENATE(IF(AND(LEN(AD1057)&gt;=1,AD1057&lt;&gt;".",COUNTIF(AD59:AD$73,"*喪*")&gt;0),".",""),IF(AD59="喪",$A1058,""),IF(AND(LEN(AD59)&gt;=2,ISNUMBER(SEARCH("喪",AD59))),$A1058&amp;"("&amp;SUBSTITUTE(AD59,"喪","")&amp;"時"&amp;")",""))</f>
        <v/>
      </c>
      <c r="AE1058" s="65" t="str">
        <f ca="1">CONCATENATE(IF(AND(LEN(AE1057)&gt;=1,AE1057&lt;&gt;".",COUNTIF(AE59:AE$73,"*喪*")&gt;0),".",""),IF(AE59="喪",$A1058,""),IF(AND(LEN(AE59)&gt;=2,ISNUMBER(SEARCH("喪",AE59))),$A1058&amp;"("&amp;SUBSTITUTE(AE59,"喪","")&amp;"時"&amp;")",""))</f>
        <v/>
      </c>
      <c r="AF1058" s="65" t="str">
        <f ca="1">CONCATENATE(IF(AND(LEN(AF1057)&gt;=1,AF1057&lt;&gt;".",COUNTIF(AF59:AF$73,"*喪*")&gt;0),".",""),IF(AF59="喪",$A1058,""),IF(AND(LEN(AF59)&gt;=2,ISNUMBER(SEARCH("喪",AF59))),$A1058&amp;"("&amp;SUBSTITUTE(AF59,"喪","")&amp;"時"&amp;")",""))</f>
        <v/>
      </c>
      <c r="AG1058" s="65" t="str">
        <f ca="1">CONCATENATE(IF(AND(LEN(AG1057)&gt;=1,AG1057&lt;&gt;".",COUNTIF(AG59:AG$73,"*喪*")&gt;0),".",""),IF(AG59="喪",$A1058,""),IF(AND(LEN(AG59)&gt;=2,ISNUMBER(SEARCH("喪",AG59))),$A1058&amp;"("&amp;SUBSTITUTE(AG59,"喪","")&amp;"時"&amp;")",""))</f>
        <v/>
      </c>
      <c r="AH1058" s="65"/>
      <c r="AI1058" s="65"/>
      <c r="AJ1058" s="65"/>
    </row>
    <row r="1059" spans="1:36">
      <c r="A1059" s="65">
        <f t="shared" si="83"/>
        <v>59</v>
      </c>
      <c r="B1059" s="65" t="str">
        <f t="shared" si="83"/>
        <v>陳奕欣</v>
      </c>
      <c r="C1059" s="65" t="str">
        <f ca="1">CONCATENATE(IF(AND(LEN(C1058)&gt;=1,C1058&lt;&gt;".",COUNTIF(C60:C$73,"*喪*")&gt;0),".",""),IF(C60="喪",$A1059,""),IF(AND(LEN(C60)&gt;=2,ISNUMBER(SEARCH("喪",C60))),$A1059&amp;"("&amp;SUBSTITUTE(C60,"喪","")&amp;"時"&amp;")",""))</f>
        <v/>
      </c>
      <c r="D1059" s="65" t="str">
        <f ca="1">CONCATENATE(IF(AND(LEN(D1058)&gt;=1,D1058&lt;&gt;".",COUNTIF(D60:D$73,"*喪*")&gt;0),".",""),IF(D60="喪",$A1059,""),IF(AND(LEN(D60)&gt;=2,ISNUMBER(SEARCH("喪",D60))),$A1059&amp;"("&amp;SUBSTITUTE(D60,"喪","")&amp;"時"&amp;")",""))</f>
        <v/>
      </c>
      <c r="E1059" s="65" t="str">
        <f ca="1">CONCATENATE(IF(AND(LEN(E1058)&gt;=1,E1058&lt;&gt;".",COUNTIF(E60:E$73,"*喪*")&gt;0),".",""),IF(E60="喪",$A1059,""),IF(AND(LEN(E60)&gt;=2,ISNUMBER(SEARCH("喪",E60))),$A1059&amp;"("&amp;SUBSTITUTE(E60,"喪","")&amp;"時"&amp;")",""))</f>
        <v/>
      </c>
      <c r="F1059" s="65" t="str">
        <f ca="1">CONCATENATE(IF(AND(LEN(F1058)&gt;=1,F1058&lt;&gt;".",COUNTIF(F60:F$73,"*喪*")&gt;0),".",""),IF(F60="喪",$A1059,""),IF(AND(LEN(F60)&gt;=2,ISNUMBER(SEARCH("喪",F60))),$A1059&amp;"("&amp;SUBSTITUTE(F60,"喪","")&amp;"時"&amp;")",""))</f>
        <v/>
      </c>
      <c r="G1059" s="65" t="str">
        <f ca="1">CONCATENATE(IF(AND(LEN(G1058)&gt;=1,G1058&lt;&gt;".",COUNTIF(G60:G$73,"*喪*")&gt;0),".",""),IF(G60="喪",$A1059,""),IF(AND(LEN(G60)&gt;=2,ISNUMBER(SEARCH("喪",G60))),$A1059&amp;"("&amp;SUBSTITUTE(G60,"喪","")&amp;"時"&amp;")",""))</f>
        <v/>
      </c>
      <c r="H1059" s="65" t="str">
        <f ca="1">CONCATENATE(IF(AND(LEN(H1058)&gt;=1,H1058&lt;&gt;".",COUNTIF(H60:H$73,"*喪*")&gt;0),".",""),IF(H60="喪",$A1059,""),IF(AND(LEN(H60)&gt;=2,ISNUMBER(SEARCH("喪",H60))),$A1059&amp;"("&amp;SUBSTITUTE(H60,"喪","")&amp;"時"&amp;")",""))</f>
        <v/>
      </c>
      <c r="I1059" s="65" t="str">
        <f ca="1">CONCATENATE(IF(AND(LEN(I1058)&gt;=1,I1058&lt;&gt;".",COUNTIF(I60:I$73,"*喪*")&gt;0),".",""),IF(I60="喪",$A1059,""),IF(AND(LEN(I60)&gt;=2,ISNUMBER(SEARCH("喪",I60))),$A1059&amp;"("&amp;SUBSTITUTE(I60,"喪","")&amp;"時"&amp;")",""))</f>
        <v/>
      </c>
      <c r="J1059" s="65" t="str">
        <f ca="1">CONCATENATE(IF(AND(LEN(J1058)&gt;=1,J1058&lt;&gt;".",COUNTIF(J60:J$73,"*喪*")&gt;0),".",""),IF(J60="喪",$A1059,""),IF(AND(LEN(J60)&gt;=2,ISNUMBER(SEARCH("喪",J60))),$A1059&amp;"("&amp;SUBSTITUTE(J60,"喪","")&amp;"時"&amp;")",""))</f>
        <v/>
      </c>
      <c r="K1059" s="65" t="str">
        <f ca="1">CONCATENATE(IF(AND(LEN(K1058)&gt;=1,K1058&lt;&gt;".",COUNTIF(K60:K$73,"*喪*")&gt;0),".",""),IF(K60="喪",$A1059,""),IF(AND(LEN(K60)&gt;=2,ISNUMBER(SEARCH("喪",K60))),$A1059&amp;"("&amp;SUBSTITUTE(K60,"喪","")&amp;"時"&amp;")",""))</f>
        <v/>
      </c>
      <c r="L1059" s="65" t="str">
        <f ca="1">CONCATENATE(IF(AND(LEN(L1058)&gt;=1,L1058&lt;&gt;".",COUNTIF(L60:L$73,"*喪*")&gt;0),".",""),IF(L60="喪",$A1059,""),IF(AND(LEN(L60)&gt;=2,ISNUMBER(SEARCH("喪",L60))),$A1059&amp;"("&amp;SUBSTITUTE(L60,"喪","")&amp;"時"&amp;")",""))</f>
        <v/>
      </c>
      <c r="M1059" s="65" t="str">
        <f ca="1">CONCATENATE(IF(AND(LEN(M1058)&gt;=1,M1058&lt;&gt;".",COUNTIF(M60:M$73,"*喪*")&gt;0),".",""),IF(M60="喪",$A1059,""),IF(AND(LEN(M60)&gt;=2,ISNUMBER(SEARCH("喪",M60))),$A1059&amp;"("&amp;SUBSTITUTE(M60,"喪","")&amp;"時"&amp;")",""))</f>
        <v/>
      </c>
      <c r="N1059" s="65" t="str">
        <f ca="1">CONCATENATE(IF(AND(LEN(N1058)&gt;=1,N1058&lt;&gt;".",COUNTIF(N60:N$73,"*喪*")&gt;0),".",""),IF(N60="喪",$A1059,""),IF(AND(LEN(N60)&gt;=2,ISNUMBER(SEARCH("喪",N60))),$A1059&amp;"("&amp;SUBSTITUTE(N60,"喪","")&amp;"時"&amp;")",""))</f>
        <v/>
      </c>
      <c r="O1059" s="65" t="str">
        <f ca="1">CONCATENATE(IF(AND(LEN(O1058)&gt;=1,O1058&lt;&gt;".",COUNTIF(O60:O$73,"*喪*")&gt;0),".",""),IF(O60="喪",$A1059,""),IF(AND(LEN(O60)&gt;=2,ISNUMBER(SEARCH("喪",O60))),$A1059&amp;"("&amp;SUBSTITUTE(O60,"喪","")&amp;"時"&amp;")",""))</f>
        <v/>
      </c>
      <c r="P1059" s="65" t="str">
        <f ca="1">CONCATENATE(IF(AND(LEN(P1058)&gt;=1,P1058&lt;&gt;".",COUNTIF(P60:P$73,"*喪*")&gt;0),".",""),IF(P60="喪",$A1059,""),IF(AND(LEN(P60)&gt;=2,ISNUMBER(SEARCH("喪",P60))),$A1059&amp;"("&amp;SUBSTITUTE(P60,"喪","")&amp;"時"&amp;")",""))</f>
        <v/>
      </c>
      <c r="Q1059" s="65" t="str">
        <f ca="1">CONCATENATE(IF(AND(LEN(Q1058)&gt;=1,Q1058&lt;&gt;".",COUNTIF(Q60:Q$73,"*喪*")&gt;0),".",""),IF(Q60="喪",$A1059,""),IF(AND(LEN(Q60)&gt;=2,ISNUMBER(SEARCH("喪",Q60))),$A1059&amp;"("&amp;SUBSTITUTE(Q60,"喪","")&amp;"時"&amp;")",""))</f>
        <v/>
      </c>
      <c r="R1059" s="65" t="str">
        <f ca="1">CONCATENATE(IF(AND(LEN(R1058)&gt;=1,R1058&lt;&gt;".",COUNTIF(R60:R$73,"*喪*")&gt;0),".",""),IF(R60="喪",$A1059,""),IF(AND(LEN(R60)&gt;=2,ISNUMBER(SEARCH("喪",R60))),$A1059&amp;"("&amp;SUBSTITUTE(R60,"喪","")&amp;"時"&amp;")",""))</f>
        <v/>
      </c>
      <c r="S1059" s="65" t="str">
        <f ca="1">CONCATENATE(IF(AND(LEN(S1058)&gt;=1,S1058&lt;&gt;".",COUNTIF(S60:S$73,"*喪*")&gt;0),".",""),IF(S60="喪",$A1059,""),IF(AND(LEN(S60)&gt;=2,ISNUMBER(SEARCH("喪",S60))),$A1059&amp;"("&amp;SUBSTITUTE(S60,"喪","")&amp;"時"&amp;")",""))</f>
        <v/>
      </c>
      <c r="T1059" s="65" t="str">
        <f ca="1">CONCATENATE(IF(AND(LEN(T1058)&gt;=1,T1058&lt;&gt;".",COUNTIF(T60:T$73,"*喪*")&gt;0),".",""),IF(T60="喪",$A1059,""),IF(AND(LEN(T60)&gt;=2,ISNUMBER(SEARCH("喪",T60))),$A1059&amp;"("&amp;SUBSTITUTE(T60,"喪","")&amp;"時"&amp;")",""))</f>
        <v/>
      </c>
      <c r="U1059" s="65" t="str">
        <f ca="1">CONCATENATE(IF(AND(LEN(U1058)&gt;=1,U1058&lt;&gt;".",COUNTIF(U60:U$73,"*喪*")&gt;0),".",""),IF(U60="喪",$A1059,""),IF(AND(LEN(U60)&gt;=2,ISNUMBER(SEARCH("喪",U60))),$A1059&amp;"("&amp;SUBSTITUTE(U60,"喪","")&amp;"時"&amp;")",""))</f>
        <v/>
      </c>
      <c r="V1059" s="65" t="str">
        <f ca="1">CONCATENATE(IF(AND(LEN(V1058)&gt;=1,V1058&lt;&gt;".",COUNTIF(V60:V$73,"*喪*")&gt;0),".",""),IF(V60="喪",$A1059,""),IF(AND(LEN(V60)&gt;=2,ISNUMBER(SEARCH("喪",V60))),$A1059&amp;"("&amp;SUBSTITUTE(V60,"喪","")&amp;"時"&amp;")",""))</f>
        <v/>
      </c>
      <c r="W1059" s="65" t="str">
        <f ca="1">CONCATENATE(IF(AND(LEN(W1058)&gt;=1,W1058&lt;&gt;".",COUNTIF(W60:W$73,"*喪*")&gt;0),".",""),IF(W60="喪",$A1059,""),IF(AND(LEN(W60)&gt;=2,ISNUMBER(SEARCH("喪",W60))),$A1059&amp;"("&amp;SUBSTITUTE(W60,"喪","")&amp;"時"&amp;")",""))</f>
        <v/>
      </c>
      <c r="X1059" s="65" t="str">
        <f ca="1">CONCATENATE(IF(AND(LEN(X1058)&gt;=1,X1058&lt;&gt;".",COUNTIF(X60:X$73,"*喪*")&gt;0),".",""),IF(X60="喪",$A1059,""),IF(AND(LEN(X60)&gt;=2,ISNUMBER(SEARCH("喪",X60))),$A1059&amp;"("&amp;SUBSTITUTE(X60,"喪","")&amp;"時"&amp;")",""))</f>
        <v/>
      </c>
      <c r="Y1059" s="65" t="str">
        <f ca="1">CONCATENATE(IF(AND(LEN(Y1058)&gt;=1,Y1058&lt;&gt;".",COUNTIF(Y60:Y$73,"*喪*")&gt;0),".",""),IF(Y60="喪",$A1059,""),IF(AND(LEN(Y60)&gt;=2,ISNUMBER(SEARCH("喪",Y60))),$A1059&amp;"("&amp;SUBSTITUTE(Y60,"喪","")&amp;"時"&amp;")",""))</f>
        <v/>
      </c>
      <c r="Z1059" s="65" t="str">
        <f ca="1">CONCATENATE(IF(AND(LEN(Z1058)&gt;=1,Z1058&lt;&gt;".",COUNTIF(Z60:Z$73,"*喪*")&gt;0),".",""),IF(Z60="喪",$A1059,""),IF(AND(LEN(Z60)&gt;=2,ISNUMBER(SEARCH("喪",Z60))),$A1059&amp;"("&amp;SUBSTITUTE(Z60,"喪","")&amp;"時"&amp;")",""))</f>
        <v/>
      </c>
      <c r="AA1059" s="65" t="str">
        <f ca="1">CONCATENATE(IF(AND(LEN(AA1058)&gt;=1,AA1058&lt;&gt;".",COUNTIF(AA60:AA$73,"*喪*")&gt;0),".",""),IF(AA60="喪",$A1059,""),IF(AND(LEN(AA60)&gt;=2,ISNUMBER(SEARCH("喪",AA60))),$A1059&amp;"("&amp;SUBSTITUTE(AA60,"喪","")&amp;"時"&amp;")",""))</f>
        <v/>
      </c>
      <c r="AB1059" s="65" t="str">
        <f ca="1">CONCATENATE(IF(AND(LEN(AB1058)&gt;=1,AB1058&lt;&gt;".",COUNTIF(AB60:AB$73,"*喪*")&gt;0),".",""),IF(AB60="喪",$A1059,""),IF(AND(LEN(AB60)&gt;=2,ISNUMBER(SEARCH("喪",AB60))),$A1059&amp;"("&amp;SUBSTITUTE(AB60,"喪","")&amp;"時"&amp;")",""))</f>
        <v/>
      </c>
      <c r="AC1059" s="65" t="str">
        <f ca="1">CONCATENATE(IF(AND(LEN(AC1058)&gt;=1,AC1058&lt;&gt;".",COUNTIF(AC60:AC$73,"*喪*")&gt;0),".",""),IF(AC60="喪",$A1059,""),IF(AND(LEN(AC60)&gt;=2,ISNUMBER(SEARCH("喪",AC60))),$A1059&amp;"("&amp;SUBSTITUTE(AC60,"喪","")&amp;"時"&amp;")",""))</f>
        <v/>
      </c>
      <c r="AD1059" s="65" t="str">
        <f ca="1">CONCATENATE(IF(AND(LEN(AD1058)&gt;=1,AD1058&lt;&gt;".",COUNTIF(AD60:AD$73,"*喪*")&gt;0),".",""),IF(AD60="喪",$A1059,""),IF(AND(LEN(AD60)&gt;=2,ISNUMBER(SEARCH("喪",AD60))),$A1059&amp;"("&amp;SUBSTITUTE(AD60,"喪","")&amp;"時"&amp;")",""))</f>
        <v/>
      </c>
      <c r="AE1059" s="65" t="str">
        <f ca="1">CONCATENATE(IF(AND(LEN(AE1058)&gt;=1,AE1058&lt;&gt;".",COUNTIF(AE60:AE$73,"*喪*")&gt;0),".",""),IF(AE60="喪",$A1059,""),IF(AND(LEN(AE60)&gt;=2,ISNUMBER(SEARCH("喪",AE60))),$A1059&amp;"("&amp;SUBSTITUTE(AE60,"喪","")&amp;"時"&amp;")",""))</f>
        <v/>
      </c>
      <c r="AF1059" s="65" t="str">
        <f ca="1">CONCATENATE(IF(AND(LEN(AF1058)&gt;=1,AF1058&lt;&gt;".",COUNTIF(AF60:AF$73,"*喪*")&gt;0),".",""),IF(AF60="喪",$A1059,""),IF(AND(LEN(AF60)&gt;=2,ISNUMBER(SEARCH("喪",AF60))),$A1059&amp;"("&amp;SUBSTITUTE(AF60,"喪","")&amp;"時"&amp;")",""))</f>
        <v/>
      </c>
      <c r="AG1059" s="65" t="str">
        <f ca="1">CONCATENATE(IF(AND(LEN(AG1058)&gt;=1,AG1058&lt;&gt;".",COUNTIF(AG60:AG$73,"*喪*")&gt;0),".",""),IF(AG60="喪",$A1059,""),IF(AND(LEN(AG60)&gt;=2,ISNUMBER(SEARCH("喪",AG60))),$A1059&amp;"("&amp;SUBSTITUTE(AG60,"喪","")&amp;"時"&amp;")",""))</f>
        <v/>
      </c>
      <c r="AH1059" s="65"/>
      <c r="AI1059" s="65"/>
      <c r="AJ1059" s="65"/>
    </row>
    <row r="1060" spans="1:36">
      <c r="A1060" s="65">
        <f t="shared" si="83"/>
        <v>60</v>
      </c>
      <c r="B1060" s="65" t="str">
        <f t="shared" si="83"/>
        <v>阮成山</v>
      </c>
      <c r="C1060" s="65" t="str">
        <f ca="1">CONCATENATE(IF(AND(LEN(C1059)&gt;=1,C1059&lt;&gt;".",COUNTIF(C61:C$73,"*喪*")&gt;0),".",""),IF(C61="喪",$A1060,""),IF(AND(LEN(C61)&gt;=2,ISNUMBER(SEARCH("喪",C61))),$A1060&amp;"("&amp;SUBSTITUTE(C61,"喪","")&amp;"時"&amp;")",""))</f>
        <v/>
      </c>
      <c r="D1060" s="65" t="str">
        <f ca="1">CONCATENATE(IF(AND(LEN(D1059)&gt;=1,D1059&lt;&gt;".",COUNTIF(D61:D$73,"*喪*")&gt;0),".",""),IF(D61="喪",$A1060,""),IF(AND(LEN(D61)&gt;=2,ISNUMBER(SEARCH("喪",D61))),$A1060&amp;"("&amp;SUBSTITUTE(D61,"喪","")&amp;"時"&amp;")",""))</f>
        <v/>
      </c>
      <c r="E1060" s="65" t="str">
        <f ca="1">CONCATENATE(IF(AND(LEN(E1059)&gt;=1,E1059&lt;&gt;".",COUNTIF(E61:E$73,"*喪*")&gt;0),".",""),IF(E61="喪",$A1060,""),IF(AND(LEN(E61)&gt;=2,ISNUMBER(SEARCH("喪",E61))),$A1060&amp;"("&amp;SUBSTITUTE(E61,"喪","")&amp;"時"&amp;")",""))</f>
        <v/>
      </c>
      <c r="F1060" s="65" t="str">
        <f ca="1">CONCATENATE(IF(AND(LEN(F1059)&gt;=1,F1059&lt;&gt;".",COUNTIF(F61:F$73,"*喪*")&gt;0),".",""),IF(F61="喪",$A1060,""),IF(AND(LEN(F61)&gt;=2,ISNUMBER(SEARCH("喪",F61))),$A1060&amp;"("&amp;SUBSTITUTE(F61,"喪","")&amp;"時"&amp;")",""))</f>
        <v/>
      </c>
      <c r="G1060" s="65" t="str">
        <f ca="1">CONCATENATE(IF(AND(LEN(G1059)&gt;=1,G1059&lt;&gt;".",COUNTIF(G61:G$73,"*喪*")&gt;0),".",""),IF(G61="喪",$A1060,""),IF(AND(LEN(G61)&gt;=2,ISNUMBER(SEARCH("喪",G61))),$A1060&amp;"("&amp;SUBSTITUTE(G61,"喪","")&amp;"時"&amp;")",""))</f>
        <v/>
      </c>
      <c r="H1060" s="65" t="str">
        <f ca="1">CONCATENATE(IF(AND(LEN(H1059)&gt;=1,H1059&lt;&gt;".",COUNTIF(H61:H$73,"*喪*")&gt;0),".",""),IF(H61="喪",$A1060,""),IF(AND(LEN(H61)&gt;=2,ISNUMBER(SEARCH("喪",H61))),$A1060&amp;"("&amp;SUBSTITUTE(H61,"喪","")&amp;"時"&amp;")",""))</f>
        <v/>
      </c>
      <c r="I1060" s="65" t="str">
        <f ca="1">CONCATENATE(IF(AND(LEN(I1059)&gt;=1,I1059&lt;&gt;".",COUNTIF(I61:I$73,"*喪*")&gt;0),".",""),IF(I61="喪",$A1060,""),IF(AND(LEN(I61)&gt;=2,ISNUMBER(SEARCH("喪",I61))),$A1060&amp;"("&amp;SUBSTITUTE(I61,"喪","")&amp;"時"&amp;")",""))</f>
        <v/>
      </c>
      <c r="J1060" s="65" t="str">
        <f ca="1">CONCATENATE(IF(AND(LEN(J1059)&gt;=1,J1059&lt;&gt;".",COUNTIF(J61:J$73,"*喪*")&gt;0),".",""),IF(J61="喪",$A1060,""),IF(AND(LEN(J61)&gt;=2,ISNUMBER(SEARCH("喪",J61))),$A1060&amp;"("&amp;SUBSTITUTE(J61,"喪","")&amp;"時"&amp;")",""))</f>
        <v/>
      </c>
      <c r="K1060" s="65" t="str">
        <f ca="1">CONCATENATE(IF(AND(LEN(K1059)&gt;=1,K1059&lt;&gt;".",COUNTIF(K61:K$73,"*喪*")&gt;0),".",""),IF(K61="喪",$A1060,""),IF(AND(LEN(K61)&gt;=2,ISNUMBER(SEARCH("喪",K61))),$A1060&amp;"("&amp;SUBSTITUTE(K61,"喪","")&amp;"時"&amp;")",""))</f>
        <v/>
      </c>
      <c r="L1060" s="65" t="str">
        <f ca="1">CONCATENATE(IF(AND(LEN(L1059)&gt;=1,L1059&lt;&gt;".",COUNTIF(L61:L$73,"*喪*")&gt;0),".",""),IF(L61="喪",$A1060,""),IF(AND(LEN(L61)&gt;=2,ISNUMBER(SEARCH("喪",L61))),$A1060&amp;"("&amp;SUBSTITUTE(L61,"喪","")&amp;"時"&amp;")",""))</f>
        <v/>
      </c>
      <c r="M1060" s="65" t="str">
        <f ca="1">CONCATENATE(IF(AND(LEN(M1059)&gt;=1,M1059&lt;&gt;".",COUNTIF(M61:M$73,"*喪*")&gt;0),".",""),IF(M61="喪",$A1060,""),IF(AND(LEN(M61)&gt;=2,ISNUMBER(SEARCH("喪",M61))),$A1060&amp;"("&amp;SUBSTITUTE(M61,"喪","")&amp;"時"&amp;")",""))</f>
        <v/>
      </c>
      <c r="N1060" s="65" t="str">
        <f ca="1">CONCATENATE(IF(AND(LEN(N1059)&gt;=1,N1059&lt;&gt;".",COUNTIF(N61:N$73,"*喪*")&gt;0),".",""),IF(N61="喪",$A1060,""),IF(AND(LEN(N61)&gt;=2,ISNUMBER(SEARCH("喪",N61))),$A1060&amp;"("&amp;SUBSTITUTE(N61,"喪","")&amp;"時"&amp;")",""))</f>
        <v/>
      </c>
      <c r="O1060" s="65" t="str">
        <f ca="1">CONCATENATE(IF(AND(LEN(O1059)&gt;=1,O1059&lt;&gt;".",COUNTIF(O61:O$73,"*喪*")&gt;0),".",""),IF(O61="喪",$A1060,""),IF(AND(LEN(O61)&gt;=2,ISNUMBER(SEARCH("喪",O61))),$A1060&amp;"("&amp;SUBSTITUTE(O61,"喪","")&amp;"時"&amp;")",""))</f>
        <v/>
      </c>
      <c r="P1060" s="65" t="str">
        <f ca="1">CONCATENATE(IF(AND(LEN(P1059)&gt;=1,P1059&lt;&gt;".",COUNTIF(P61:P$73,"*喪*")&gt;0),".",""),IF(P61="喪",$A1060,""),IF(AND(LEN(P61)&gt;=2,ISNUMBER(SEARCH("喪",P61))),$A1060&amp;"("&amp;SUBSTITUTE(P61,"喪","")&amp;"時"&amp;")",""))</f>
        <v/>
      </c>
      <c r="Q1060" s="65" t="str">
        <f ca="1">CONCATENATE(IF(AND(LEN(Q1059)&gt;=1,Q1059&lt;&gt;".",COUNTIF(Q61:Q$73,"*喪*")&gt;0),".",""),IF(Q61="喪",$A1060,""),IF(AND(LEN(Q61)&gt;=2,ISNUMBER(SEARCH("喪",Q61))),$A1060&amp;"("&amp;SUBSTITUTE(Q61,"喪","")&amp;"時"&amp;")",""))</f>
        <v/>
      </c>
      <c r="R1060" s="65" t="str">
        <f ca="1">CONCATENATE(IF(AND(LEN(R1059)&gt;=1,R1059&lt;&gt;".",COUNTIF(R61:R$73,"*喪*")&gt;0),".",""),IF(R61="喪",$A1060,""),IF(AND(LEN(R61)&gt;=2,ISNUMBER(SEARCH("喪",R61))),$A1060&amp;"("&amp;SUBSTITUTE(R61,"喪","")&amp;"時"&amp;")",""))</f>
        <v/>
      </c>
      <c r="S1060" s="65" t="str">
        <f ca="1">CONCATENATE(IF(AND(LEN(S1059)&gt;=1,S1059&lt;&gt;".",COUNTIF(S61:S$73,"*喪*")&gt;0),".",""),IF(S61="喪",$A1060,""),IF(AND(LEN(S61)&gt;=2,ISNUMBER(SEARCH("喪",S61))),$A1060&amp;"("&amp;SUBSTITUTE(S61,"喪","")&amp;"時"&amp;")",""))</f>
        <v/>
      </c>
      <c r="T1060" s="65" t="str">
        <f ca="1">CONCATENATE(IF(AND(LEN(T1059)&gt;=1,T1059&lt;&gt;".",COUNTIF(T61:T$73,"*喪*")&gt;0),".",""),IF(T61="喪",$A1060,""),IF(AND(LEN(T61)&gt;=2,ISNUMBER(SEARCH("喪",T61))),$A1060&amp;"("&amp;SUBSTITUTE(T61,"喪","")&amp;"時"&amp;")",""))</f>
        <v/>
      </c>
      <c r="U1060" s="65" t="str">
        <f ca="1">CONCATENATE(IF(AND(LEN(U1059)&gt;=1,U1059&lt;&gt;".",COUNTIF(U61:U$73,"*喪*")&gt;0),".",""),IF(U61="喪",$A1060,""),IF(AND(LEN(U61)&gt;=2,ISNUMBER(SEARCH("喪",U61))),$A1060&amp;"("&amp;SUBSTITUTE(U61,"喪","")&amp;"時"&amp;")",""))</f>
        <v/>
      </c>
      <c r="V1060" s="65" t="str">
        <f ca="1">CONCATENATE(IF(AND(LEN(V1059)&gt;=1,V1059&lt;&gt;".",COUNTIF(V61:V$73,"*喪*")&gt;0),".",""),IF(V61="喪",$A1060,""),IF(AND(LEN(V61)&gt;=2,ISNUMBER(SEARCH("喪",V61))),$A1060&amp;"("&amp;SUBSTITUTE(V61,"喪","")&amp;"時"&amp;")",""))</f>
        <v/>
      </c>
      <c r="W1060" s="65" t="str">
        <f ca="1">CONCATENATE(IF(AND(LEN(W1059)&gt;=1,W1059&lt;&gt;".",COUNTIF(W61:W$73,"*喪*")&gt;0),".",""),IF(W61="喪",$A1060,""),IF(AND(LEN(W61)&gt;=2,ISNUMBER(SEARCH("喪",W61))),$A1060&amp;"("&amp;SUBSTITUTE(W61,"喪","")&amp;"時"&amp;")",""))</f>
        <v/>
      </c>
      <c r="X1060" s="65" t="str">
        <f ca="1">CONCATENATE(IF(AND(LEN(X1059)&gt;=1,X1059&lt;&gt;".",COUNTIF(X61:X$73,"*喪*")&gt;0),".",""),IF(X61="喪",$A1060,""),IF(AND(LEN(X61)&gt;=2,ISNUMBER(SEARCH("喪",X61))),$A1060&amp;"("&amp;SUBSTITUTE(X61,"喪","")&amp;"時"&amp;")",""))</f>
        <v/>
      </c>
      <c r="Y1060" s="65" t="str">
        <f ca="1">CONCATENATE(IF(AND(LEN(Y1059)&gt;=1,Y1059&lt;&gt;".",COUNTIF(Y61:Y$73,"*喪*")&gt;0),".",""),IF(Y61="喪",$A1060,""),IF(AND(LEN(Y61)&gt;=2,ISNUMBER(SEARCH("喪",Y61))),$A1060&amp;"("&amp;SUBSTITUTE(Y61,"喪","")&amp;"時"&amp;")",""))</f>
        <v/>
      </c>
      <c r="Z1060" s="65" t="str">
        <f ca="1">CONCATENATE(IF(AND(LEN(Z1059)&gt;=1,Z1059&lt;&gt;".",COUNTIF(Z61:Z$73,"*喪*")&gt;0),".",""),IF(Z61="喪",$A1060,""),IF(AND(LEN(Z61)&gt;=2,ISNUMBER(SEARCH("喪",Z61))),$A1060&amp;"("&amp;SUBSTITUTE(Z61,"喪","")&amp;"時"&amp;")",""))</f>
        <v/>
      </c>
      <c r="AA1060" s="65" t="str">
        <f ca="1">CONCATENATE(IF(AND(LEN(AA1059)&gt;=1,AA1059&lt;&gt;".",COUNTIF(AA61:AA$73,"*喪*")&gt;0),".",""),IF(AA61="喪",$A1060,""),IF(AND(LEN(AA61)&gt;=2,ISNUMBER(SEARCH("喪",AA61))),$A1060&amp;"("&amp;SUBSTITUTE(AA61,"喪","")&amp;"時"&amp;")",""))</f>
        <v/>
      </c>
      <c r="AB1060" s="65" t="str">
        <f ca="1">CONCATENATE(IF(AND(LEN(AB1059)&gt;=1,AB1059&lt;&gt;".",COUNTIF(AB61:AB$73,"*喪*")&gt;0),".",""),IF(AB61="喪",$A1060,""),IF(AND(LEN(AB61)&gt;=2,ISNUMBER(SEARCH("喪",AB61))),$A1060&amp;"("&amp;SUBSTITUTE(AB61,"喪","")&amp;"時"&amp;")",""))</f>
        <v/>
      </c>
      <c r="AC1060" s="65" t="str">
        <f ca="1">CONCATENATE(IF(AND(LEN(AC1059)&gt;=1,AC1059&lt;&gt;".",COUNTIF(AC61:AC$73,"*喪*")&gt;0),".",""),IF(AC61="喪",$A1060,""),IF(AND(LEN(AC61)&gt;=2,ISNUMBER(SEARCH("喪",AC61))),$A1060&amp;"("&amp;SUBSTITUTE(AC61,"喪","")&amp;"時"&amp;")",""))</f>
        <v/>
      </c>
      <c r="AD1060" s="65" t="str">
        <f ca="1">CONCATENATE(IF(AND(LEN(AD1059)&gt;=1,AD1059&lt;&gt;".",COUNTIF(AD61:AD$73,"*喪*")&gt;0),".",""),IF(AD61="喪",$A1060,""),IF(AND(LEN(AD61)&gt;=2,ISNUMBER(SEARCH("喪",AD61))),$A1060&amp;"("&amp;SUBSTITUTE(AD61,"喪","")&amp;"時"&amp;")",""))</f>
        <v/>
      </c>
      <c r="AE1060" s="65" t="str">
        <f ca="1">CONCATENATE(IF(AND(LEN(AE1059)&gt;=1,AE1059&lt;&gt;".",COUNTIF(AE61:AE$73,"*喪*")&gt;0),".",""),IF(AE61="喪",$A1060,""),IF(AND(LEN(AE61)&gt;=2,ISNUMBER(SEARCH("喪",AE61))),$A1060&amp;"("&amp;SUBSTITUTE(AE61,"喪","")&amp;"時"&amp;")",""))</f>
        <v/>
      </c>
      <c r="AF1060" s="65" t="str">
        <f ca="1">CONCATENATE(IF(AND(LEN(AF1059)&gt;=1,AF1059&lt;&gt;".",COUNTIF(AF61:AF$73,"*喪*")&gt;0),".",""),IF(AF61="喪",$A1060,""),IF(AND(LEN(AF61)&gt;=2,ISNUMBER(SEARCH("喪",AF61))),$A1060&amp;"("&amp;SUBSTITUTE(AF61,"喪","")&amp;"時"&amp;")",""))</f>
        <v/>
      </c>
      <c r="AG1060" s="65" t="str">
        <f ca="1">CONCATENATE(IF(AND(LEN(AG1059)&gt;=1,AG1059&lt;&gt;".",COUNTIF(AG61:AG$73,"*喪*")&gt;0),".",""),IF(AG61="喪",$A1060,""),IF(AND(LEN(AG61)&gt;=2,ISNUMBER(SEARCH("喪",AG61))),$A1060&amp;"("&amp;SUBSTITUTE(AG61,"喪","")&amp;"時"&amp;")",""))</f>
        <v/>
      </c>
      <c r="AH1060" s="65"/>
      <c r="AI1060" s="65"/>
      <c r="AJ1060" s="65"/>
    </row>
    <row r="1061" spans="1:36">
      <c r="A1061" s="65">
        <f t="shared" si="83"/>
        <v>61</v>
      </c>
      <c r="B1061" s="65" t="str">
        <f t="shared" si="83"/>
        <v>唐正瑋</v>
      </c>
      <c r="C1061" s="65" t="str">
        <f ca="1">CONCATENATE(IF(AND(LEN(C1060)&gt;=1,C1060&lt;&gt;".",COUNTIF(C62:C$73,"*喪*")&gt;0),".",""),IF(C62="喪",$A1061,""),IF(AND(LEN(C62)&gt;=2,ISNUMBER(SEARCH("喪",C62))),$A1061&amp;"("&amp;SUBSTITUTE(C62,"喪","")&amp;"時"&amp;")",""))</f>
        <v/>
      </c>
      <c r="D1061" s="65" t="str">
        <f ca="1">CONCATENATE(IF(AND(LEN(D1060)&gt;=1,D1060&lt;&gt;".",COUNTIF(D62:D$73,"*喪*")&gt;0),".",""),IF(D62="喪",$A1061,""),IF(AND(LEN(D62)&gt;=2,ISNUMBER(SEARCH("喪",D62))),$A1061&amp;"("&amp;SUBSTITUTE(D62,"喪","")&amp;"時"&amp;")",""))</f>
        <v/>
      </c>
      <c r="E1061" s="65" t="str">
        <f ca="1">CONCATENATE(IF(AND(LEN(E1060)&gt;=1,E1060&lt;&gt;".",COUNTIF(E62:E$73,"*喪*")&gt;0),".",""),IF(E62="喪",$A1061,""),IF(AND(LEN(E62)&gt;=2,ISNUMBER(SEARCH("喪",E62))),$A1061&amp;"("&amp;SUBSTITUTE(E62,"喪","")&amp;"時"&amp;")",""))</f>
        <v/>
      </c>
      <c r="F1061" s="65" t="str">
        <f ca="1">CONCATENATE(IF(AND(LEN(F1060)&gt;=1,F1060&lt;&gt;".",COUNTIF(F62:F$73,"*喪*")&gt;0),".",""),IF(F62="喪",$A1061,""),IF(AND(LEN(F62)&gt;=2,ISNUMBER(SEARCH("喪",F62))),$A1061&amp;"("&amp;SUBSTITUTE(F62,"喪","")&amp;"時"&amp;")",""))</f>
        <v/>
      </c>
      <c r="G1061" s="65" t="str">
        <f ca="1">CONCATENATE(IF(AND(LEN(G1060)&gt;=1,G1060&lt;&gt;".",COUNTIF(G62:G$73,"*喪*")&gt;0),".",""),IF(G62="喪",$A1061,""),IF(AND(LEN(G62)&gt;=2,ISNUMBER(SEARCH("喪",G62))),$A1061&amp;"("&amp;SUBSTITUTE(G62,"喪","")&amp;"時"&amp;")",""))</f>
        <v/>
      </c>
      <c r="H1061" s="65" t="str">
        <f ca="1">CONCATENATE(IF(AND(LEN(H1060)&gt;=1,H1060&lt;&gt;".",COUNTIF(H62:H$73,"*喪*")&gt;0),".",""),IF(H62="喪",$A1061,""),IF(AND(LEN(H62)&gt;=2,ISNUMBER(SEARCH("喪",H62))),$A1061&amp;"("&amp;SUBSTITUTE(H62,"喪","")&amp;"時"&amp;")",""))</f>
        <v/>
      </c>
      <c r="I1061" s="65" t="str">
        <f ca="1">CONCATENATE(IF(AND(LEN(I1060)&gt;=1,I1060&lt;&gt;".",COUNTIF(I62:I$73,"*喪*")&gt;0),".",""),IF(I62="喪",$A1061,""),IF(AND(LEN(I62)&gt;=2,ISNUMBER(SEARCH("喪",I62))),$A1061&amp;"("&amp;SUBSTITUTE(I62,"喪","")&amp;"時"&amp;")",""))</f>
        <v/>
      </c>
      <c r="J1061" s="65" t="str">
        <f ca="1">CONCATENATE(IF(AND(LEN(J1060)&gt;=1,J1060&lt;&gt;".",COUNTIF(J62:J$73,"*喪*")&gt;0),".",""),IF(J62="喪",$A1061,""),IF(AND(LEN(J62)&gt;=2,ISNUMBER(SEARCH("喪",J62))),$A1061&amp;"("&amp;SUBSTITUTE(J62,"喪","")&amp;"時"&amp;")",""))</f>
        <v/>
      </c>
      <c r="K1061" s="65" t="str">
        <f ca="1">CONCATENATE(IF(AND(LEN(K1060)&gt;=1,K1060&lt;&gt;".",COUNTIF(K62:K$73,"*喪*")&gt;0),".",""),IF(K62="喪",$A1061,""),IF(AND(LEN(K62)&gt;=2,ISNUMBER(SEARCH("喪",K62))),$A1061&amp;"("&amp;SUBSTITUTE(K62,"喪","")&amp;"時"&amp;")",""))</f>
        <v/>
      </c>
      <c r="L1061" s="65" t="str">
        <f ca="1">CONCATENATE(IF(AND(LEN(L1060)&gt;=1,L1060&lt;&gt;".",COUNTIF(L62:L$73,"*喪*")&gt;0),".",""),IF(L62="喪",$A1061,""),IF(AND(LEN(L62)&gt;=2,ISNUMBER(SEARCH("喪",L62))),$A1061&amp;"("&amp;SUBSTITUTE(L62,"喪","")&amp;"時"&amp;")",""))</f>
        <v/>
      </c>
      <c r="M1061" s="65" t="str">
        <f ca="1">CONCATENATE(IF(AND(LEN(M1060)&gt;=1,M1060&lt;&gt;".",COUNTIF(M62:M$73,"*喪*")&gt;0),".",""),IF(M62="喪",$A1061,""),IF(AND(LEN(M62)&gt;=2,ISNUMBER(SEARCH("喪",M62))),$A1061&amp;"("&amp;SUBSTITUTE(M62,"喪","")&amp;"時"&amp;")",""))</f>
        <v/>
      </c>
      <c r="N1061" s="65" t="str">
        <f ca="1">CONCATENATE(IF(AND(LEN(N1060)&gt;=1,N1060&lt;&gt;".",COUNTIF(N62:N$73,"*喪*")&gt;0),".",""),IF(N62="喪",$A1061,""),IF(AND(LEN(N62)&gt;=2,ISNUMBER(SEARCH("喪",N62))),$A1061&amp;"("&amp;SUBSTITUTE(N62,"喪","")&amp;"時"&amp;")",""))</f>
        <v/>
      </c>
      <c r="O1061" s="65" t="str">
        <f ca="1">CONCATENATE(IF(AND(LEN(O1060)&gt;=1,O1060&lt;&gt;".",COUNTIF(O62:O$73,"*喪*")&gt;0),".",""),IF(O62="喪",$A1061,""),IF(AND(LEN(O62)&gt;=2,ISNUMBER(SEARCH("喪",O62))),$A1061&amp;"("&amp;SUBSTITUTE(O62,"喪","")&amp;"時"&amp;")",""))</f>
        <v/>
      </c>
      <c r="P1061" s="65" t="str">
        <f ca="1">CONCATENATE(IF(AND(LEN(P1060)&gt;=1,P1060&lt;&gt;".",COUNTIF(P62:P$73,"*喪*")&gt;0),".",""),IF(P62="喪",$A1061,""),IF(AND(LEN(P62)&gt;=2,ISNUMBER(SEARCH("喪",P62))),$A1061&amp;"("&amp;SUBSTITUTE(P62,"喪","")&amp;"時"&amp;")",""))</f>
        <v/>
      </c>
      <c r="Q1061" s="65" t="str">
        <f ca="1">CONCATENATE(IF(AND(LEN(Q1060)&gt;=1,Q1060&lt;&gt;".",COUNTIF(Q62:Q$73,"*喪*")&gt;0),".",""),IF(Q62="喪",$A1061,""),IF(AND(LEN(Q62)&gt;=2,ISNUMBER(SEARCH("喪",Q62))),$A1061&amp;"("&amp;SUBSTITUTE(Q62,"喪","")&amp;"時"&amp;")",""))</f>
        <v/>
      </c>
      <c r="R1061" s="65" t="str">
        <f ca="1">CONCATENATE(IF(AND(LEN(R1060)&gt;=1,R1060&lt;&gt;".",COUNTIF(R62:R$73,"*喪*")&gt;0),".",""),IF(R62="喪",$A1061,""),IF(AND(LEN(R62)&gt;=2,ISNUMBER(SEARCH("喪",R62))),$A1061&amp;"("&amp;SUBSTITUTE(R62,"喪","")&amp;"時"&amp;")",""))</f>
        <v/>
      </c>
      <c r="S1061" s="65" t="str">
        <f ca="1">CONCATENATE(IF(AND(LEN(S1060)&gt;=1,S1060&lt;&gt;".",COUNTIF(S62:S$73,"*喪*")&gt;0),".",""),IF(S62="喪",$A1061,""),IF(AND(LEN(S62)&gt;=2,ISNUMBER(SEARCH("喪",S62))),$A1061&amp;"("&amp;SUBSTITUTE(S62,"喪","")&amp;"時"&amp;")",""))</f>
        <v/>
      </c>
      <c r="T1061" s="65" t="str">
        <f ca="1">CONCATENATE(IF(AND(LEN(T1060)&gt;=1,T1060&lt;&gt;".",COUNTIF(T62:T$73,"*喪*")&gt;0),".",""),IF(T62="喪",$A1061,""),IF(AND(LEN(T62)&gt;=2,ISNUMBER(SEARCH("喪",T62))),$A1061&amp;"("&amp;SUBSTITUTE(T62,"喪","")&amp;"時"&amp;")",""))</f>
        <v/>
      </c>
      <c r="U1061" s="65" t="str">
        <f ca="1">CONCATENATE(IF(AND(LEN(U1060)&gt;=1,U1060&lt;&gt;".",COUNTIF(U62:U$73,"*喪*")&gt;0),".",""),IF(U62="喪",$A1061,""),IF(AND(LEN(U62)&gt;=2,ISNUMBER(SEARCH("喪",U62))),$A1061&amp;"("&amp;SUBSTITUTE(U62,"喪","")&amp;"時"&amp;")",""))</f>
        <v/>
      </c>
      <c r="V1061" s="65" t="str">
        <f ca="1">CONCATENATE(IF(AND(LEN(V1060)&gt;=1,V1060&lt;&gt;".",COUNTIF(V62:V$73,"*喪*")&gt;0),".",""),IF(V62="喪",$A1061,""),IF(AND(LEN(V62)&gt;=2,ISNUMBER(SEARCH("喪",V62))),$A1061&amp;"("&amp;SUBSTITUTE(V62,"喪","")&amp;"時"&amp;")",""))</f>
        <v/>
      </c>
      <c r="W1061" s="65" t="str">
        <f ca="1">CONCATENATE(IF(AND(LEN(W1060)&gt;=1,W1060&lt;&gt;".",COUNTIF(W62:W$73,"*喪*")&gt;0),".",""),IF(W62="喪",$A1061,""),IF(AND(LEN(W62)&gt;=2,ISNUMBER(SEARCH("喪",W62))),$A1061&amp;"("&amp;SUBSTITUTE(W62,"喪","")&amp;"時"&amp;")",""))</f>
        <v/>
      </c>
      <c r="X1061" s="65" t="str">
        <f ca="1">CONCATENATE(IF(AND(LEN(X1060)&gt;=1,X1060&lt;&gt;".",COUNTIF(X62:X$73,"*喪*")&gt;0),".",""),IF(X62="喪",$A1061,""),IF(AND(LEN(X62)&gt;=2,ISNUMBER(SEARCH("喪",X62))),$A1061&amp;"("&amp;SUBSTITUTE(X62,"喪","")&amp;"時"&amp;")",""))</f>
        <v/>
      </c>
      <c r="Y1061" s="65" t="str">
        <f ca="1">CONCATENATE(IF(AND(LEN(Y1060)&gt;=1,Y1060&lt;&gt;".",COUNTIF(Y62:Y$73,"*喪*")&gt;0),".",""),IF(Y62="喪",$A1061,""),IF(AND(LEN(Y62)&gt;=2,ISNUMBER(SEARCH("喪",Y62))),$A1061&amp;"("&amp;SUBSTITUTE(Y62,"喪","")&amp;"時"&amp;")",""))</f>
        <v/>
      </c>
      <c r="Z1061" s="65" t="str">
        <f ca="1">CONCATENATE(IF(AND(LEN(Z1060)&gt;=1,Z1060&lt;&gt;".",COUNTIF(Z62:Z$73,"*喪*")&gt;0),".",""),IF(Z62="喪",$A1061,""),IF(AND(LEN(Z62)&gt;=2,ISNUMBER(SEARCH("喪",Z62))),$A1061&amp;"("&amp;SUBSTITUTE(Z62,"喪","")&amp;"時"&amp;")",""))</f>
        <v/>
      </c>
      <c r="AA1061" s="65" t="str">
        <f ca="1">CONCATENATE(IF(AND(LEN(AA1060)&gt;=1,AA1060&lt;&gt;".",COUNTIF(AA62:AA$73,"*喪*")&gt;0),".",""),IF(AA62="喪",$A1061,""),IF(AND(LEN(AA62)&gt;=2,ISNUMBER(SEARCH("喪",AA62))),$A1061&amp;"("&amp;SUBSTITUTE(AA62,"喪","")&amp;"時"&amp;")",""))</f>
        <v/>
      </c>
      <c r="AB1061" s="65" t="str">
        <f ca="1">CONCATENATE(IF(AND(LEN(AB1060)&gt;=1,AB1060&lt;&gt;".",COUNTIF(AB62:AB$73,"*喪*")&gt;0),".",""),IF(AB62="喪",$A1061,""),IF(AND(LEN(AB62)&gt;=2,ISNUMBER(SEARCH("喪",AB62))),$A1061&amp;"("&amp;SUBSTITUTE(AB62,"喪","")&amp;"時"&amp;")",""))</f>
        <v/>
      </c>
      <c r="AC1061" s="65" t="str">
        <f ca="1">CONCATENATE(IF(AND(LEN(AC1060)&gt;=1,AC1060&lt;&gt;".",COUNTIF(AC62:AC$73,"*喪*")&gt;0),".",""),IF(AC62="喪",$A1061,""),IF(AND(LEN(AC62)&gt;=2,ISNUMBER(SEARCH("喪",AC62))),$A1061&amp;"("&amp;SUBSTITUTE(AC62,"喪","")&amp;"時"&amp;")",""))</f>
        <v/>
      </c>
      <c r="AD1061" s="65" t="str">
        <f ca="1">CONCATENATE(IF(AND(LEN(AD1060)&gt;=1,AD1060&lt;&gt;".",COUNTIF(AD62:AD$73,"*喪*")&gt;0),".",""),IF(AD62="喪",$A1061,""),IF(AND(LEN(AD62)&gt;=2,ISNUMBER(SEARCH("喪",AD62))),$A1061&amp;"("&amp;SUBSTITUTE(AD62,"喪","")&amp;"時"&amp;")",""))</f>
        <v/>
      </c>
      <c r="AE1061" s="65" t="str">
        <f ca="1">CONCATENATE(IF(AND(LEN(AE1060)&gt;=1,AE1060&lt;&gt;".",COUNTIF(AE62:AE$73,"*喪*")&gt;0),".",""),IF(AE62="喪",$A1061,""),IF(AND(LEN(AE62)&gt;=2,ISNUMBER(SEARCH("喪",AE62))),$A1061&amp;"("&amp;SUBSTITUTE(AE62,"喪","")&amp;"時"&amp;")",""))</f>
        <v/>
      </c>
      <c r="AF1061" s="65" t="str">
        <f ca="1">CONCATENATE(IF(AND(LEN(AF1060)&gt;=1,AF1060&lt;&gt;".",COUNTIF(AF62:AF$73,"*喪*")&gt;0),".",""),IF(AF62="喪",$A1061,""),IF(AND(LEN(AF62)&gt;=2,ISNUMBER(SEARCH("喪",AF62))),$A1061&amp;"("&amp;SUBSTITUTE(AF62,"喪","")&amp;"時"&amp;")",""))</f>
        <v/>
      </c>
      <c r="AG1061" s="65" t="str">
        <f ca="1">CONCATENATE(IF(AND(LEN(AG1060)&gt;=1,AG1060&lt;&gt;".",COUNTIF(AG62:AG$73,"*喪*")&gt;0),".",""),IF(AG62="喪",$A1061,""),IF(AND(LEN(AG62)&gt;=2,ISNUMBER(SEARCH("喪",AG62))),$A1061&amp;"("&amp;SUBSTITUTE(AG62,"喪","")&amp;"時"&amp;")",""))</f>
        <v/>
      </c>
      <c r="AH1061" s="65"/>
      <c r="AI1061" s="65"/>
      <c r="AJ1061" s="65"/>
    </row>
    <row r="1062" spans="1:36">
      <c r="A1062" s="65">
        <f t="shared" si="83"/>
        <v>62</v>
      </c>
      <c r="B1062" s="65" t="str">
        <f t="shared" si="83"/>
        <v>曾慶鈞</v>
      </c>
      <c r="C1062" s="65" t="str">
        <f ca="1">CONCATENATE(IF(AND(LEN(C1061)&gt;=1,C1061&lt;&gt;".",COUNTIF(C63:C$73,"*喪*")&gt;0),".",""),IF(C63="喪",$A1062,""),IF(AND(LEN(C63)&gt;=2,ISNUMBER(SEARCH("喪",C63))),$A1062&amp;"("&amp;SUBSTITUTE(C63,"喪","")&amp;"時"&amp;")",""))</f>
        <v/>
      </c>
      <c r="D1062" s="65" t="str">
        <f ca="1">CONCATENATE(IF(AND(LEN(D1061)&gt;=1,D1061&lt;&gt;".",COUNTIF(D63:D$73,"*喪*")&gt;0),".",""),IF(D63="喪",$A1062,""),IF(AND(LEN(D63)&gt;=2,ISNUMBER(SEARCH("喪",D63))),$A1062&amp;"("&amp;SUBSTITUTE(D63,"喪","")&amp;"時"&amp;")",""))</f>
        <v/>
      </c>
      <c r="E1062" s="65" t="str">
        <f ca="1">CONCATENATE(IF(AND(LEN(E1061)&gt;=1,E1061&lt;&gt;".",COUNTIF(E63:E$73,"*喪*")&gt;0),".",""),IF(E63="喪",$A1062,""),IF(AND(LEN(E63)&gt;=2,ISNUMBER(SEARCH("喪",E63))),$A1062&amp;"("&amp;SUBSTITUTE(E63,"喪","")&amp;"時"&amp;")",""))</f>
        <v/>
      </c>
      <c r="F1062" s="65" t="str">
        <f ca="1">CONCATENATE(IF(AND(LEN(F1061)&gt;=1,F1061&lt;&gt;".",COUNTIF(F63:F$73,"*喪*")&gt;0),".",""),IF(F63="喪",$A1062,""),IF(AND(LEN(F63)&gt;=2,ISNUMBER(SEARCH("喪",F63))),$A1062&amp;"("&amp;SUBSTITUTE(F63,"喪","")&amp;"時"&amp;")",""))</f>
        <v/>
      </c>
      <c r="G1062" s="65" t="str">
        <f ca="1">CONCATENATE(IF(AND(LEN(G1061)&gt;=1,G1061&lt;&gt;".",COUNTIF(G63:G$73,"*喪*")&gt;0),".",""),IF(G63="喪",$A1062,""),IF(AND(LEN(G63)&gt;=2,ISNUMBER(SEARCH("喪",G63))),$A1062&amp;"("&amp;SUBSTITUTE(G63,"喪","")&amp;"時"&amp;")",""))</f>
        <v/>
      </c>
      <c r="H1062" s="65" t="str">
        <f ca="1">CONCATENATE(IF(AND(LEN(H1061)&gt;=1,H1061&lt;&gt;".",COUNTIF(H63:H$73,"*喪*")&gt;0),".",""),IF(H63="喪",$A1062,""),IF(AND(LEN(H63)&gt;=2,ISNUMBER(SEARCH("喪",H63))),$A1062&amp;"("&amp;SUBSTITUTE(H63,"喪","")&amp;"時"&amp;")",""))</f>
        <v/>
      </c>
      <c r="I1062" s="65" t="str">
        <f ca="1">CONCATENATE(IF(AND(LEN(I1061)&gt;=1,I1061&lt;&gt;".",COUNTIF(I63:I$73,"*喪*")&gt;0),".",""),IF(I63="喪",$A1062,""),IF(AND(LEN(I63)&gt;=2,ISNUMBER(SEARCH("喪",I63))),$A1062&amp;"("&amp;SUBSTITUTE(I63,"喪","")&amp;"時"&amp;")",""))</f>
        <v/>
      </c>
      <c r="J1062" s="65" t="str">
        <f ca="1">CONCATENATE(IF(AND(LEN(J1061)&gt;=1,J1061&lt;&gt;".",COUNTIF(J63:J$73,"*喪*")&gt;0),".",""),IF(J63="喪",$A1062,""),IF(AND(LEN(J63)&gt;=2,ISNUMBER(SEARCH("喪",J63))),$A1062&amp;"("&amp;SUBSTITUTE(J63,"喪","")&amp;"時"&amp;")",""))</f>
        <v/>
      </c>
      <c r="K1062" s="65" t="str">
        <f ca="1">CONCATENATE(IF(AND(LEN(K1061)&gt;=1,K1061&lt;&gt;".",COUNTIF(K63:K$73,"*喪*")&gt;0),".",""),IF(K63="喪",$A1062,""),IF(AND(LEN(K63)&gt;=2,ISNUMBER(SEARCH("喪",K63))),$A1062&amp;"("&amp;SUBSTITUTE(K63,"喪","")&amp;"時"&amp;")",""))</f>
        <v/>
      </c>
      <c r="L1062" s="65" t="str">
        <f ca="1">CONCATENATE(IF(AND(LEN(L1061)&gt;=1,L1061&lt;&gt;".",COUNTIF(L63:L$73,"*喪*")&gt;0),".",""),IF(L63="喪",$A1062,""),IF(AND(LEN(L63)&gt;=2,ISNUMBER(SEARCH("喪",L63))),$A1062&amp;"("&amp;SUBSTITUTE(L63,"喪","")&amp;"時"&amp;")",""))</f>
        <v/>
      </c>
      <c r="M1062" s="65" t="str">
        <f ca="1">CONCATENATE(IF(AND(LEN(M1061)&gt;=1,M1061&lt;&gt;".",COUNTIF(M63:M$73,"*喪*")&gt;0),".",""),IF(M63="喪",$A1062,""),IF(AND(LEN(M63)&gt;=2,ISNUMBER(SEARCH("喪",M63))),$A1062&amp;"("&amp;SUBSTITUTE(M63,"喪","")&amp;"時"&amp;")",""))</f>
        <v/>
      </c>
      <c r="N1062" s="65" t="str">
        <f ca="1">CONCATENATE(IF(AND(LEN(N1061)&gt;=1,N1061&lt;&gt;".",COUNTIF(N63:N$73,"*喪*")&gt;0),".",""),IF(N63="喪",$A1062,""),IF(AND(LEN(N63)&gt;=2,ISNUMBER(SEARCH("喪",N63))),$A1062&amp;"("&amp;SUBSTITUTE(N63,"喪","")&amp;"時"&amp;")",""))</f>
        <v/>
      </c>
      <c r="O1062" s="65" t="str">
        <f ca="1">CONCATENATE(IF(AND(LEN(O1061)&gt;=1,O1061&lt;&gt;".",COUNTIF(O63:O$73,"*喪*")&gt;0),".",""),IF(O63="喪",$A1062,""),IF(AND(LEN(O63)&gt;=2,ISNUMBER(SEARCH("喪",O63))),$A1062&amp;"("&amp;SUBSTITUTE(O63,"喪","")&amp;"時"&amp;")",""))</f>
        <v/>
      </c>
      <c r="P1062" s="65" t="str">
        <f ca="1">CONCATENATE(IF(AND(LEN(P1061)&gt;=1,P1061&lt;&gt;".",COUNTIF(P63:P$73,"*喪*")&gt;0),".",""),IF(P63="喪",$A1062,""),IF(AND(LEN(P63)&gt;=2,ISNUMBER(SEARCH("喪",P63))),$A1062&amp;"("&amp;SUBSTITUTE(P63,"喪","")&amp;"時"&amp;")",""))</f>
        <v/>
      </c>
      <c r="Q1062" s="65" t="str">
        <f ca="1">CONCATENATE(IF(AND(LEN(Q1061)&gt;=1,Q1061&lt;&gt;".",COUNTIF(Q63:Q$73,"*喪*")&gt;0),".",""),IF(Q63="喪",$A1062,""),IF(AND(LEN(Q63)&gt;=2,ISNUMBER(SEARCH("喪",Q63))),$A1062&amp;"("&amp;SUBSTITUTE(Q63,"喪","")&amp;"時"&amp;")",""))</f>
        <v/>
      </c>
      <c r="R1062" s="65" t="str">
        <f ca="1">CONCATENATE(IF(AND(LEN(R1061)&gt;=1,R1061&lt;&gt;".",COUNTIF(R63:R$73,"*喪*")&gt;0),".",""),IF(R63="喪",$A1062,""),IF(AND(LEN(R63)&gt;=2,ISNUMBER(SEARCH("喪",R63))),$A1062&amp;"("&amp;SUBSTITUTE(R63,"喪","")&amp;"時"&amp;")",""))</f>
        <v/>
      </c>
      <c r="S1062" s="65" t="str">
        <f ca="1">CONCATENATE(IF(AND(LEN(S1061)&gt;=1,S1061&lt;&gt;".",COUNTIF(S63:S$73,"*喪*")&gt;0),".",""),IF(S63="喪",$A1062,""),IF(AND(LEN(S63)&gt;=2,ISNUMBER(SEARCH("喪",S63))),$A1062&amp;"("&amp;SUBSTITUTE(S63,"喪","")&amp;"時"&amp;")",""))</f>
        <v/>
      </c>
      <c r="T1062" s="65" t="str">
        <f ca="1">CONCATENATE(IF(AND(LEN(T1061)&gt;=1,T1061&lt;&gt;".",COUNTIF(T63:T$73,"*喪*")&gt;0),".",""),IF(T63="喪",$A1062,""),IF(AND(LEN(T63)&gt;=2,ISNUMBER(SEARCH("喪",T63))),$A1062&amp;"("&amp;SUBSTITUTE(T63,"喪","")&amp;"時"&amp;")",""))</f>
        <v/>
      </c>
      <c r="U1062" s="65" t="str">
        <f ca="1">CONCATENATE(IF(AND(LEN(U1061)&gt;=1,U1061&lt;&gt;".",COUNTIF(U63:U$73,"*喪*")&gt;0),".",""),IF(U63="喪",$A1062,""),IF(AND(LEN(U63)&gt;=2,ISNUMBER(SEARCH("喪",U63))),$A1062&amp;"("&amp;SUBSTITUTE(U63,"喪","")&amp;"時"&amp;")",""))</f>
        <v/>
      </c>
      <c r="V1062" s="65" t="str">
        <f ca="1">CONCATENATE(IF(AND(LEN(V1061)&gt;=1,V1061&lt;&gt;".",COUNTIF(V63:V$73,"*喪*")&gt;0),".",""),IF(V63="喪",$A1062,""),IF(AND(LEN(V63)&gt;=2,ISNUMBER(SEARCH("喪",V63))),$A1062&amp;"("&amp;SUBSTITUTE(V63,"喪","")&amp;"時"&amp;")",""))</f>
        <v/>
      </c>
      <c r="W1062" s="65" t="str">
        <f ca="1">CONCATENATE(IF(AND(LEN(W1061)&gt;=1,W1061&lt;&gt;".",COUNTIF(W63:W$73,"*喪*")&gt;0),".",""),IF(W63="喪",$A1062,""),IF(AND(LEN(W63)&gt;=2,ISNUMBER(SEARCH("喪",W63))),$A1062&amp;"("&amp;SUBSTITUTE(W63,"喪","")&amp;"時"&amp;")",""))</f>
        <v/>
      </c>
      <c r="X1062" s="65" t="str">
        <f ca="1">CONCATENATE(IF(AND(LEN(X1061)&gt;=1,X1061&lt;&gt;".",COUNTIF(X63:X$73,"*喪*")&gt;0),".",""),IF(X63="喪",$A1062,""),IF(AND(LEN(X63)&gt;=2,ISNUMBER(SEARCH("喪",X63))),$A1062&amp;"("&amp;SUBSTITUTE(X63,"喪","")&amp;"時"&amp;")",""))</f>
        <v/>
      </c>
      <c r="Y1062" s="65" t="str">
        <f ca="1">CONCATENATE(IF(AND(LEN(Y1061)&gt;=1,Y1061&lt;&gt;".",COUNTIF(Y63:Y$73,"*喪*")&gt;0),".",""),IF(Y63="喪",$A1062,""),IF(AND(LEN(Y63)&gt;=2,ISNUMBER(SEARCH("喪",Y63))),$A1062&amp;"("&amp;SUBSTITUTE(Y63,"喪","")&amp;"時"&amp;")",""))</f>
        <v/>
      </c>
      <c r="Z1062" s="65" t="str">
        <f ca="1">CONCATENATE(IF(AND(LEN(Z1061)&gt;=1,Z1061&lt;&gt;".",COUNTIF(Z63:Z$73,"*喪*")&gt;0),".",""),IF(Z63="喪",$A1062,""),IF(AND(LEN(Z63)&gt;=2,ISNUMBER(SEARCH("喪",Z63))),$A1062&amp;"("&amp;SUBSTITUTE(Z63,"喪","")&amp;"時"&amp;")",""))</f>
        <v/>
      </c>
      <c r="AA1062" s="65" t="str">
        <f ca="1">CONCATENATE(IF(AND(LEN(AA1061)&gt;=1,AA1061&lt;&gt;".",COUNTIF(AA63:AA$73,"*喪*")&gt;0),".",""),IF(AA63="喪",$A1062,""),IF(AND(LEN(AA63)&gt;=2,ISNUMBER(SEARCH("喪",AA63))),$A1062&amp;"("&amp;SUBSTITUTE(AA63,"喪","")&amp;"時"&amp;")",""))</f>
        <v/>
      </c>
      <c r="AB1062" s="65" t="str">
        <f ca="1">CONCATENATE(IF(AND(LEN(AB1061)&gt;=1,AB1061&lt;&gt;".",COUNTIF(AB63:AB$73,"*喪*")&gt;0),".",""),IF(AB63="喪",$A1062,""),IF(AND(LEN(AB63)&gt;=2,ISNUMBER(SEARCH("喪",AB63))),$A1062&amp;"("&amp;SUBSTITUTE(AB63,"喪","")&amp;"時"&amp;")",""))</f>
        <v/>
      </c>
      <c r="AC1062" s="65" t="str">
        <f ca="1">CONCATENATE(IF(AND(LEN(AC1061)&gt;=1,AC1061&lt;&gt;".",COUNTIF(AC63:AC$73,"*喪*")&gt;0),".",""),IF(AC63="喪",$A1062,""),IF(AND(LEN(AC63)&gt;=2,ISNUMBER(SEARCH("喪",AC63))),$A1062&amp;"("&amp;SUBSTITUTE(AC63,"喪","")&amp;"時"&amp;")",""))</f>
        <v/>
      </c>
      <c r="AD1062" s="65" t="str">
        <f ca="1">CONCATENATE(IF(AND(LEN(AD1061)&gt;=1,AD1061&lt;&gt;".",COUNTIF(AD63:AD$73,"*喪*")&gt;0),".",""),IF(AD63="喪",$A1062,""),IF(AND(LEN(AD63)&gt;=2,ISNUMBER(SEARCH("喪",AD63))),$A1062&amp;"("&amp;SUBSTITUTE(AD63,"喪","")&amp;"時"&amp;")",""))</f>
        <v/>
      </c>
      <c r="AE1062" s="65" t="str">
        <f ca="1">CONCATENATE(IF(AND(LEN(AE1061)&gt;=1,AE1061&lt;&gt;".",COUNTIF(AE63:AE$73,"*喪*")&gt;0),".",""),IF(AE63="喪",$A1062,""),IF(AND(LEN(AE63)&gt;=2,ISNUMBER(SEARCH("喪",AE63))),$A1062&amp;"("&amp;SUBSTITUTE(AE63,"喪","")&amp;"時"&amp;")",""))</f>
        <v/>
      </c>
      <c r="AF1062" s="65" t="str">
        <f ca="1">CONCATENATE(IF(AND(LEN(AF1061)&gt;=1,AF1061&lt;&gt;".",COUNTIF(AF63:AF$73,"*喪*")&gt;0),".",""),IF(AF63="喪",$A1062,""),IF(AND(LEN(AF63)&gt;=2,ISNUMBER(SEARCH("喪",AF63))),$A1062&amp;"("&amp;SUBSTITUTE(AF63,"喪","")&amp;"時"&amp;")",""))</f>
        <v/>
      </c>
      <c r="AG1062" s="65" t="str">
        <f ca="1">CONCATENATE(IF(AND(LEN(AG1061)&gt;=1,AG1061&lt;&gt;".",COUNTIF(AG63:AG$73,"*喪*")&gt;0),".",""),IF(AG63="喪",$A1062,""),IF(AND(LEN(AG63)&gt;=2,ISNUMBER(SEARCH("喪",AG63))),$A1062&amp;"("&amp;SUBSTITUTE(AG63,"喪","")&amp;"時"&amp;")",""))</f>
        <v/>
      </c>
      <c r="AH1062" s="65"/>
      <c r="AI1062" s="65"/>
      <c r="AJ1062" s="65"/>
    </row>
    <row r="1063" spans="1:36">
      <c r="A1063" s="65">
        <f t="shared" si="83"/>
        <v>63</v>
      </c>
      <c r="B1063" s="65" t="str">
        <f t="shared" si="83"/>
        <v>楊鈞翔</v>
      </c>
      <c r="C1063" s="65" t="str">
        <f ca="1">CONCATENATE(IF(AND(LEN(C1062)&gt;=1,C1062&lt;&gt;".",COUNTIF(C64:C$73,"*喪*")&gt;0),".",""),IF(C64="喪",$A1063,""),IF(AND(LEN(C64)&gt;=2,ISNUMBER(SEARCH("喪",C64))),$A1063&amp;"("&amp;SUBSTITUTE(C64,"喪","")&amp;"時"&amp;")",""))</f>
        <v/>
      </c>
      <c r="D1063" s="65" t="str">
        <f ca="1">CONCATENATE(IF(AND(LEN(D1062)&gt;=1,D1062&lt;&gt;".",COUNTIF(D64:D$73,"*喪*")&gt;0),".",""),IF(D64="喪",$A1063,""),IF(AND(LEN(D64)&gt;=2,ISNUMBER(SEARCH("喪",D64))),$A1063&amp;"("&amp;SUBSTITUTE(D64,"喪","")&amp;"時"&amp;")",""))</f>
        <v/>
      </c>
      <c r="E1063" s="65" t="str">
        <f ca="1">CONCATENATE(IF(AND(LEN(E1062)&gt;=1,E1062&lt;&gt;".",COUNTIF(E64:E$73,"*喪*")&gt;0),".",""),IF(E64="喪",$A1063,""),IF(AND(LEN(E64)&gt;=2,ISNUMBER(SEARCH("喪",E64))),$A1063&amp;"("&amp;SUBSTITUTE(E64,"喪","")&amp;"時"&amp;")",""))</f>
        <v/>
      </c>
      <c r="F1063" s="65" t="str">
        <f ca="1">CONCATENATE(IF(AND(LEN(F1062)&gt;=1,F1062&lt;&gt;".",COUNTIF(F64:F$73,"*喪*")&gt;0),".",""),IF(F64="喪",$A1063,""),IF(AND(LEN(F64)&gt;=2,ISNUMBER(SEARCH("喪",F64))),$A1063&amp;"("&amp;SUBSTITUTE(F64,"喪","")&amp;"時"&amp;")",""))</f>
        <v/>
      </c>
      <c r="G1063" s="65" t="str">
        <f ca="1">CONCATENATE(IF(AND(LEN(G1062)&gt;=1,G1062&lt;&gt;".",COUNTIF(G64:G$73,"*喪*")&gt;0),".",""),IF(G64="喪",$A1063,""),IF(AND(LEN(G64)&gt;=2,ISNUMBER(SEARCH("喪",G64))),$A1063&amp;"("&amp;SUBSTITUTE(G64,"喪","")&amp;"時"&amp;")",""))</f>
        <v/>
      </c>
      <c r="H1063" s="65" t="str">
        <f ca="1">CONCATENATE(IF(AND(LEN(H1062)&gt;=1,H1062&lt;&gt;".",COUNTIF(H64:H$73,"*喪*")&gt;0),".",""),IF(H64="喪",$A1063,""),IF(AND(LEN(H64)&gt;=2,ISNUMBER(SEARCH("喪",H64))),$A1063&amp;"("&amp;SUBSTITUTE(H64,"喪","")&amp;"時"&amp;")",""))</f>
        <v/>
      </c>
      <c r="I1063" s="65" t="str">
        <f ca="1">CONCATENATE(IF(AND(LEN(I1062)&gt;=1,I1062&lt;&gt;".",COUNTIF(I64:I$73,"*喪*")&gt;0),".",""),IF(I64="喪",$A1063,""),IF(AND(LEN(I64)&gt;=2,ISNUMBER(SEARCH("喪",I64))),$A1063&amp;"("&amp;SUBSTITUTE(I64,"喪","")&amp;"時"&amp;")",""))</f>
        <v/>
      </c>
      <c r="J1063" s="65" t="str">
        <f ca="1">CONCATENATE(IF(AND(LEN(J1062)&gt;=1,J1062&lt;&gt;".",COUNTIF(J64:J$73,"*喪*")&gt;0),".",""),IF(J64="喪",$A1063,""),IF(AND(LEN(J64)&gt;=2,ISNUMBER(SEARCH("喪",J64))),$A1063&amp;"("&amp;SUBSTITUTE(J64,"喪","")&amp;"時"&amp;")",""))</f>
        <v/>
      </c>
      <c r="K1063" s="65" t="str">
        <f ca="1">CONCATENATE(IF(AND(LEN(K1062)&gt;=1,K1062&lt;&gt;".",COUNTIF(K64:K$73,"*喪*")&gt;0),".",""),IF(K64="喪",$A1063,""),IF(AND(LEN(K64)&gt;=2,ISNUMBER(SEARCH("喪",K64))),$A1063&amp;"("&amp;SUBSTITUTE(K64,"喪","")&amp;"時"&amp;")",""))</f>
        <v/>
      </c>
      <c r="L1063" s="65" t="str">
        <f ca="1">CONCATENATE(IF(AND(LEN(L1062)&gt;=1,L1062&lt;&gt;".",COUNTIF(L64:L$73,"*喪*")&gt;0),".",""),IF(L64="喪",$A1063,""),IF(AND(LEN(L64)&gt;=2,ISNUMBER(SEARCH("喪",L64))),$A1063&amp;"("&amp;SUBSTITUTE(L64,"喪","")&amp;"時"&amp;")",""))</f>
        <v/>
      </c>
      <c r="M1063" s="65" t="str">
        <f ca="1">CONCATENATE(IF(AND(LEN(M1062)&gt;=1,M1062&lt;&gt;".",COUNTIF(M64:M$73,"*喪*")&gt;0),".",""),IF(M64="喪",$A1063,""),IF(AND(LEN(M64)&gt;=2,ISNUMBER(SEARCH("喪",M64))),$A1063&amp;"("&amp;SUBSTITUTE(M64,"喪","")&amp;"時"&amp;")",""))</f>
        <v/>
      </c>
      <c r="N1063" s="65" t="str">
        <f ca="1">CONCATENATE(IF(AND(LEN(N1062)&gt;=1,N1062&lt;&gt;".",COUNTIF(N64:N$73,"*喪*")&gt;0),".",""),IF(N64="喪",$A1063,""),IF(AND(LEN(N64)&gt;=2,ISNUMBER(SEARCH("喪",N64))),$A1063&amp;"("&amp;SUBSTITUTE(N64,"喪","")&amp;"時"&amp;")",""))</f>
        <v/>
      </c>
      <c r="O1063" s="65" t="str">
        <f ca="1">CONCATENATE(IF(AND(LEN(O1062)&gt;=1,O1062&lt;&gt;".",COUNTIF(O64:O$73,"*喪*")&gt;0),".",""),IF(O64="喪",$A1063,""),IF(AND(LEN(O64)&gt;=2,ISNUMBER(SEARCH("喪",O64))),$A1063&amp;"("&amp;SUBSTITUTE(O64,"喪","")&amp;"時"&amp;")",""))</f>
        <v/>
      </c>
      <c r="P1063" s="65" t="str">
        <f ca="1">CONCATENATE(IF(AND(LEN(P1062)&gt;=1,P1062&lt;&gt;".",COUNTIF(P64:P$73,"*喪*")&gt;0),".",""),IF(P64="喪",$A1063,""),IF(AND(LEN(P64)&gt;=2,ISNUMBER(SEARCH("喪",P64))),$A1063&amp;"("&amp;SUBSTITUTE(P64,"喪","")&amp;"時"&amp;")",""))</f>
        <v/>
      </c>
      <c r="Q1063" s="65" t="str">
        <f ca="1">CONCATENATE(IF(AND(LEN(Q1062)&gt;=1,Q1062&lt;&gt;".",COUNTIF(Q64:Q$73,"*喪*")&gt;0),".",""),IF(Q64="喪",$A1063,""),IF(AND(LEN(Q64)&gt;=2,ISNUMBER(SEARCH("喪",Q64))),$A1063&amp;"("&amp;SUBSTITUTE(Q64,"喪","")&amp;"時"&amp;")",""))</f>
        <v/>
      </c>
      <c r="R1063" s="65" t="str">
        <f ca="1">CONCATENATE(IF(AND(LEN(R1062)&gt;=1,R1062&lt;&gt;".",COUNTIF(R64:R$73,"*喪*")&gt;0),".",""),IF(R64="喪",$A1063,""),IF(AND(LEN(R64)&gt;=2,ISNUMBER(SEARCH("喪",R64))),$A1063&amp;"("&amp;SUBSTITUTE(R64,"喪","")&amp;"時"&amp;")",""))</f>
        <v/>
      </c>
      <c r="S1063" s="65" t="str">
        <f ca="1">CONCATENATE(IF(AND(LEN(S1062)&gt;=1,S1062&lt;&gt;".",COUNTIF(S64:S$73,"*喪*")&gt;0),".",""),IF(S64="喪",$A1063,""),IF(AND(LEN(S64)&gt;=2,ISNUMBER(SEARCH("喪",S64))),$A1063&amp;"("&amp;SUBSTITUTE(S64,"喪","")&amp;"時"&amp;")",""))</f>
        <v/>
      </c>
      <c r="T1063" s="65" t="str">
        <f ca="1">CONCATENATE(IF(AND(LEN(T1062)&gt;=1,T1062&lt;&gt;".",COUNTIF(T64:T$73,"*喪*")&gt;0),".",""),IF(T64="喪",$A1063,""),IF(AND(LEN(T64)&gt;=2,ISNUMBER(SEARCH("喪",T64))),$A1063&amp;"("&amp;SUBSTITUTE(T64,"喪","")&amp;"時"&amp;")",""))</f>
        <v/>
      </c>
      <c r="U1063" s="65" t="str">
        <f ca="1">CONCATENATE(IF(AND(LEN(U1062)&gt;=1,U1062&lt;&gt;".",COUNTIF(U64:U$73,"*喪*")&gt;0),".",""),IF(U64="喪",$A1063,""),IF(AND(LEN(U64)&gt;=2,ISNUMBER(SEARCH("喪",U64))),$A1063&amp;"("&amp;SUBSTITUTE(U64,"喪","")&amp;"時"&amp;")",""))</f>
        <v/>
      </c>
      <c r="V1063" s="65" t="str">
        <f ca="1">CONCATENATE(IF(AND(LEN(V1062)&gt;=1,V1062&lt;&gt;".",COUNTIF(V64:V$73,"*喪*")&gt;0),".",""),IF(V64="喪",$A1063,""),IF(AND(LEN(V64)&gt;=2,ISNUMBER(SEARCH("喪",V64))),$A1063&amp;"("&amp;SUBSTITUTE(V64,"喪","")&amp;"時"&amp;")",""))</f>
        <v/>
      </c>
      <c r="W1063" s="65" t="str">
        <f ca="1">CONCATENATE(IF(AND(LEN(W1062)&gt;=1,W1062&lt;&gt;".",COUNTIF(W64:W$73,"*喪*")&gt;0),".",""),IF(W64="喪",$A1063,""),IF(AND(LEN(W64)&gt;=2,ISNUMBER(SEARCH("喪",W64))),$A1063&amp;"("&amp;SUBSTITUTE(W64,"喪","")&amp;"時"&amp;")",""))</f>
        <v/>
      </c>
      <c r="X1063" s="65" t="str">
        <f ca="1">CONCATENATE(IF(AND(LEN(X1062)&gt;=1,X1062&lt;&gt;".",COUNTIF(X64:X$73,"*喪*")&gt;0),".",""),IF(X64="喪",$A1063,""),IF(AND(LEN(X64)&gt;=2,ISNUMBER(SEARCH("喪",X64))),$A1063&amp;"("&amp;SUBSTITUTE(X64,"喪","")&amp;"時"&amp;")",""))</f>
        <v/>
      </c>
      <c r="Y1063" s="65" t="str">
        <f ca="1">CONCATENATE(IF(AND(LEN(Y1062)&gt;=1,Y1062&lt;&gt;".",COUNTIF(Y64:Y$73,"*喪*")&gt;0),".",""),IF(Y64="喪",$A1063,""),IF(AND(LEN(Y64)&gt;=2,ISNUMBER(SEARCH("喪",Y64))),$A1063&amp;"("&amp;SUBSTITUTE(Y64,"喪","")&amp;"時"&amp;")",""))</f>
        <v/>
      </c>
      <c r="Z1063" s="65" t="str">
        <f ca="1">CONCATENATE(IF(AND(LEN(Z1062)&gt;=1,Z1062&lt;&gt;".",COUNTIF(Z64:Z$73,"*喪*")&gt;0),".",""),IF(Z64="喪",$A1063,""),IF(AND(LEN(Z64)&gt;=2,ISNUMBER(SEARCH("喪",Z64))),$A1063&amp;"("&amp;SUBSTITUTE(Z64,"喪","")&amp;"時"&amp;")",""))</f>
        <v/>
      </c>
      <c r="AA1063" s="65" t="str">
        <f ca="1">CONCATENATE(IF(AND(LEN(AA1062)&gt;=1,AA1062&lt;&gt;".",COUNTIF(AA64:AA$73,"*喪*")&gt;0),".",""),IF(AA64="喪",$A1063,""),IF(AND(LEN(AA64)&gt;=2,ISNUMBER(SEARCH("喪",AA64))),$A1063&amp;"("&amp;SUBSTITUTE(AA64,"喪","")&amp;"時"&amp;")",""))</f>
        <v/>
      </c>
      <c r="AB1063" s="65" t="str">
        <f ca="1">CONCATENATE(IF(AND(LEN(AB1062)&gt;=1,AB1062&lt;&gt;".",COUNTIF(AB64:AB$73,"*喪*")&gt;0),".",""),IF(AB64="喪",$A1063,""),IF(AND(LEN(AB64)&gt;=2,ISNUMBER(SEARCH("喪",AB64))),$A1063&amp;"("&amp;SUBSTITUTE(AB64,"喪","")&amp;"時"&amp;")",""))</f>
        <v/>
      </c>
      <c r="AC1063" s="65" t="str">
        <f ca="1">CONCATENATE(IF(AND(LEN(AC1062)&gt;=1,AC1062&lt;&gt;".",COUNTIF(AC64:AC$73,"*喪*")&gt;0),".",""),IF(AC64="喪",$A1063,""),IF(AND(LEN(AC64)&gt;=2,ISNUMBER(SEARCH("喪",AC64))),$A1063&amp;"("&amp;SUBSTITUTE(AC64,"喪","")&amp;"時"&amp;")",""))</f>
        <v/>
      </c>
      <c r="AD1063" s="65" t="str">
        <f ca="1">CONCATENATE(IF(AND(LEN(AD1062)&gt;=1,AD1062&lt;&gt;".",COUNTIF(AD64:AD$73,"*喪*")&gt;0),".",""),IF(AD64="喪",$A1063,""),IF(AND(LEN(AD64)&gt;=2,ISNUMBER(SEARCH("喪",AD64))),$A1063&amp;"("&amp;SUBSTITUTE(AD64,"喪","")&amp;"時"&amp;")",""))</f>
        <v/>
      </c>
      <c r="AE1063" s="65" t="str">
        <f ca="1">CONCATENATE(IF(AND(LEN(AE1062)&gt;=1,AE1062&lt;&gt;".",COUNTIF(AE64:AE$73,"*喪*")&gt;0),".",""),IF(AE64="喪",$A1063,""),IF(AND(LEN(AE64)&gt;=2,ISNUMBER(SEARCH("喪",AE64))),$A1063&amp;"("&amp;SUBSTITUTE(AE64,"喪","")&amp;"時"&amp;")",""))</f>
        <v/>
      </c>
      <c r="AF1063" s="65" t="str">
        <f ca="1">CONCATENATE(IF(AND(LEN(AF1062)&gt;=1,AF1062&lt;&gt;".",COUNTIF(AF64:AF$73,"*喪*")&gt;0),".",""),IF(AF64="喪",$A1063,""),IF(AND(LEN(AF64)&gt;=2,ISNUMBER(SEARCH("喪",AF64))),$A1063&amp;"("&amp;SUBSTITUTE(AF64,"喪","")&amp;"時"&amp;")",""))</f>
        <v/>
      </c>
      <c r="AG1063" s="65" t="str">
        <f ca="1">CONCATENATE(IF(AND(LEN(AG1062)&gt;=1,AG1062&lt;&gt;".",COUNTIF(AG64:AG$73,"*喪*")&gt;0),".",""),IF(AG64="喪",$A1063,""),IF(AND(LEN(AG64)&gt;=2,ISNUMBER(SEARCH("喪",AG64))),$A1063&amp;"("&amp;SUBSTITUTE(AG64,"喪","")&amp;"時"&amp;")",""))</f>
        <v/>
      </c>
      <c r="AH1063" s="65"/>
      <c r="AI1063" s="65"/>
      <c r="AJ1063" s="65"/>
    </row>
    <row r="1064" spans="1:36">
      <c r="A1064" s="65">
        <f t="shared" si="83"/>
        <v>64</v>
      </c>
      <c r="B1064" s="65" t="str">
        <f t="shared" si="83"/>
        <v>邱俊閎</v>
      </c>
      <c r="C1064" s="65" t="str">
        <f ca="1">CONCATENATE(IF(AND(LEN(C1063)&gt;=1,C1063&lt;&gt;".",COUNTIF(C65:C$73,"*喪*")&gt;0),".",""),IF(C65="喪",$A1064,""),IF(AND(LEN(C65)&gt;=2,ISNUMBER(SEARCH("喪",C65))),$A1064&amp;"("&amp;SUBSTITUTE(C65,"喪","")&amp;"時"&amp;")",""))</f>
        <v/>
      </c>
      <c r="D1064" s="65" t="str">
        <f ca="1">CONCATENATE(IF(AND(LEN(D1063)&gt;=1,D1063&lt;&gt;".",COUNTIF(D65:D$73,"*喪*")&gt;0),".",""),IF(D65="喪",$A1064,""),IF(AND(LEN(D65)&gt;=2,ISNUMBER(SEARCH("喪",D65))),$A1064&amp;"("&amp;SUBSTITUTE(D65,"喪","")&amp;"時"&amp;")",""))</f>
        <v/>
      </c>
      <c r="E1064" s="65" t="str">
        <f ca="1">CONCATENATE(IF(AND(LEN(E1063)&gt;=1,E1063&lt;&gt;".",COUNTIF(E65:E$73,"*喪*")&gt;0),".",""),IF(E65="喪",$A1064,""),IF(AND(LEN(E65)&gt;=2,ISNUMBER(SEARCH("喪",E65))),$A1064&amp;"("&amp;SUBSTITUTE(E65,"喪","")&amp;"時"&amp;")",""))</f>
        <v/>
      </c>
      <c r="F1064" s="65" t="str">
        <f ca="1">CONCATENATE(IF(AND(LEN(F1063)&gt;=1,F1063&lt;&gt;".",COUNTIF(F65:F$73,"*喪*")&gt;0),".",""),IF(F65="喪",$A1064,""),IF(AND(LEN(F65)&gt;=2,ISNUMBER(SEARCH("喪",F65))),$A1064&amp;"("&amp;SUBSTITUTE(F65,"喪","")&amp;"時"&amp;")",""))</f>
        <v/>
      </c>
      <c r="G1064" s="65" t="str">
        <f ca="1">CONCATENATE(IF(AND(LEN(G1063)&gt;=1,G1063&lt;&gt;".",COUNTIF(G65:G$73,"*喪*")&gt;0),".",""),IF(G65="喪",$A1064,""),IF(AND(LEN(G65)&gt;=2,ISNUMBER(SEARCH("喪",G65))),$A1064&amp;"("&amp;SUBSTITUTE(G65,"喪","")&amp;"時"&amp;")",""))</f>
        <v/>
      </c>
      <c r="H1064" s="65" t="str">
        <f ca="1">CONCATENATE(IF(AND(LEN(H1063)&gt;=1,H1063&lt;&gt;".",COUNTIF(H65:H$73,"*喪*")&gt;0),".",""),IF(H65="喪",$A1064,""),IF(AND(LEN(H65)&gt;=2,ISNUMBER(SEARCH("喪",H65))),$A1064&amp;"("&amp;SUBSTITUTE(H65,"喪","")&amp;"時"&amp;")",""))</f>
        <v/>
      </c>
      <c r="I1064" s="65" t="str">
        <f ca="1">CONCATENATE(IF(AND(LEN(I1063)&gt;=1,I1063&lt;&gt;".",COUNTIF(I65:I$73,"*喪*")&gt;0),".",""),IF(I65="喪",$A1064,""),IF(AND(LEN(I65)&gt;=2,ISNUMBER(SEARCH("喪",I65))),$A1064&amp;"("&amp;SUBSTITUTE(I65,"喪","")&amp;"時"&amp;")",""))</f>
        <v/>
      </c>
      <c r="J1064" s="65" t="str">
        <f ca="1">CONCATENATE(IF(AND(LEN(J1063)&gt;=1,J1063&lt;&gt;".",COUNTIF(J65:J$73,"*喪*")&gt;0),".",""),IF(J65="喪",$A1064,""),IF(AND(LEN(J65)&gt;=2,ISNUMBER(SEARCH("喪",J65))),$A1064&amp;"("&amp;SUBSTITUTE(J65,"喪","")&amp;"時"&amp;")",""))</f>
        <v/>
      </c>
      <c r="K1064" s="65" t="str">
        <f ca="1">CONCATENATE(IF(AND(LEN(K1063)&gt;=1,K1063&lt;&gt;".",COUNTIF(K65:K$73,"*喪*")&gt;0),".",""),IF(K65="喪",$A1064,""),IF(AND(LEN(K65)&gt;=2,ISNUMBER(SEARCH("喪",K65))),$A1064&amp;"("&amp;SUBSTITUTE(K65,"喪","")&amp;"時"&amp;")",""))</f>
        <v/>
      </c>
      <c r="L1064" s="65" t="str">
        <f ca="1">CONCATENATE(IF(AND(LEN(L1063)&gt;=1,L1063&lt;&gt;".",COUNTIF(L65:L$73,"*喪*")&gt;0),".",""),IF(L65="喪",$A1064,""),IF(AND(LEN(L65)&gt;=2,ISNUMBER(SEARCH("喪",L65))),$A1064&amp;"("&amp;SUBSTITUTE(L65,"喪","")&amp;"時"&amp;")",""))</f>
        <v/>
      </c>
      <c r="M1064" s="65" t="str">
        <f ca="1">CONCATENATE(IF(AND(LEN(M1063)&gt;=1,M1063&lt;&gt;".",COUNTIF(M65:M$73,"*喪*")&gt;0),".",""),IF(M65="喪",$A1064,""),IF(AND(LEN(M65)&gt;=2,ISNUMBER(SEARCH("喪",M65))),$A1064&amp;"("&amp;SUBSTITUTE(M65,"喪","")&amp;"時"&amp;")",""))</f>
        <v/>
      </c>
      <c r="N1064" s="65" t="str">
        <f ca="1">CONCATENATE(IF(AND(LEN(N1063)&gt;=1,N1063&lt;&gt;".",COUNTIF(N65:N$73,"*喪*")&gt;0),".",""),IF(N65="喪",$A1064,""),IF(AND(LEN(N65)&gt;=2,ISNUMBER(SEARCH("喪",N65))),$A1064&amp;"("&amp;SUBSTITUTE(N65,"喪","")&amp;"時"&amp;")",""))</f>
        <v/>
      </c>
      <c r="O1064" s="65" t="str">
        <f ca="1">CONCATENATE(IF(AND(LEN(O1063)&gt;=1,O1063&lt;&gt;".",COUNTIF(O65:O$73,"*喪*")&gt;0),".",""),IF(O65="喪",$A1064,""),IF(AND(LEN(O65)&gt;=2,ISNUMBER(SEARCH("喪",O65))),$A1064&amp;"("&amp;SUBSTITUTE(O65,"喪","")&amp;"時"&amp;")",""))</f>
        <v/>
      </c>
      <c r="P1064" s="65" t="str">
        <f ca="1">CONCATENATE(IF(AND(LEN(P1063)&gt;=1,P1063&lt;&gt;".",COUNTIF(P65:P$73,"*喪*")&gt;0),".",""),IF(P65="喪",$A1064,""),IF(AND(LEN(P65)&gt;=2,ISNUMBER(SEARCH("喪",P65))),$A1064&amp;"("&amp;SUBSTITUTE(P65,"喪","")&amp;"時"&amp;")",""))</f>
        <v/>
      </c>
      <c r="Q1064" s="65" t="str">
        <f ca="1">CONCATENATE(IF(AND(LEN(Q1063)&gt;=1,Q1063&lt;&gt;".",COUNTIF(Q65:Q$73,"*喪*")&gt;0),".",""),IF(Q65="喪",$A1064,""),IF(AND(LEN(Q65)&gt;=2,ISNUMBER(SEARCH("喪",Q65))),$A1064&amp;"("&amp;SUBSTITUTE(Q65,"喪","")&amp;"時"&amp;")",""))</f>
        <v/>
      </c>
      <c r="R1064" s="65" t="str">
        <f ca="1">CONCATENATE(IF(AND(LEN(R1063)&gt;=1,R1063&lt;&gt;".",COUNTIF(R65:R$73,"*喪*")&gt;0),".",""),IF(R65="喪",$A1064,""),IF(AND(LEN(R65)&gt;=2,ISNUMBER(SEARCH("喪",R65))),$A1064&amp;"("&amp;SUBSTITUTE(R65,"喪","")&amp;"時"&amp;")",""))</f>
        <v/>
      </c>
      <c r="S1064" s="65" t="str">
        <f ca="1">CONCATENATE(IF(AND(LEN(S1063)&gt;=1,S1063&lt;&gt;".",COUNTIF(S65:S$73,"*喪*")&gt;0),".",""),IF(S65="喪",$A1064,""),IF(AND(LEN(S65)&gt;=2,ISNUMBER(SEARCH("喪",S65))),$A1064&amp;"("&amp;SUBSTITUTE(S65,"喪","")&amp;"時"&amp;")",""))</f>
        <v/>
      </c>
      <c r="T1064" s="65" t="str">
        <f ca="1">CONCATENATE(IF(AND(LEN(T1063)&gt;=1,T1063&lt;&gt;".",COUNTIF(T65:T$73,"*喪*")&gt;0),".",""),IF(T65="喪",$A1064,""),IF(AND(LEN(T65)&gt;=2,ISNUMBER(SEARCH("喪",T65))),$A1064&amp;"("&amp;SUBSTITUTE(T65,"喪","")&amp;"時"&amp;")",""))</f>
        <v/>
      </c>
      <c r="U1064" s="65" t="str">
        <f ca="1">CONCATENATE(IF(AND(LEN(U1063)&gt;=1,U1063&lt;&gt;".",COUNTIF(U65:U$73,"*喪*")&gt;0),".",""),IF(U65="喪",$A1064,""),IF(AND(LEN(U65)&gt;=2,ISNUMBER(SEARCH("喪",U65))),$A1064&amp;"("&amp;SUBSTITUTE(U65,"喪","")&amp;"時"&amp;")",""))</f>
        <v/>
      </c>
      <c r="V1064" s="65" t="str">
        <f ca="1">CONCATENATE(IF(AND(LEN(V1063)&gt;=1,V1063&lt;&gt;".",COUNTIF(V65:V$73,"*喪*")&gt;0),".",""),IF(V65="喪",$A1064,""),IF(AND(LEN(V65)&gt;=2,ISNUMBER(SEARCH("喪",V65))),$A1064&amp;"("&amp;SUBSTITUTE(V65,"喪","")&amp;"時"&amp;")",""))</f>
        <v/>
      </c>
      <c r="W1064" s="65" t="str">
        <f ca="1">CONCATENATE(IF(AND(LEN(W1063)&gt;=1,W1063&lt;&gt;".",COUNTIF(W65:W$73,"*喪*")&gt;0),".",""),IF(W65="喪",$A1064,""),IF(AND(LEN(W65)&gt;=2,ISNUMBER(SEARCH("喪",W65))),$A1064&amp;"("&amp;SUBSTITUTE(W65,"喪","")&amp;"時"&amp;")",""))</f>
        <v/>
      </c>
      <c r="X1064" s="65" t="str">
        <f ca="1">CONCATENATE(IF(AND(LEN(X1063)&gt;=1,X1063&lt;&gt;".",COUNTIF(X65:X$73,"*喪*")&gt;0),".",""),IF(X65="喪",$A1064,""),IF(AND(LEN(X65)&gt;=2,ISNUMBER(SEARCH("喪",X65))),$A1064&amp;"("&amp;SUBSTITUTE(X65,"喪","")&amp;"時"&amp;")",""))</f>
        <v/>
      </c>
      <c r="Y1064" s="65" t="str">
        <f ca="1">CONCATENATE(IF(AND(LEN(Y1063)&gt;=1,Y1063&lt;&gt;".",COUNTIF(Y65:Y$73,"*喪*")&gt;0),".",""),IF(Y65="喪",$A1064,""),IF(AND(LEN(Y65)&gt;=2,ISNUMBER(SEARCH("喪",Y65))),$A1064&amp;"("&amp;SUBSTITUTE(Y65,"喪","")&amp;"時"&amp;")",""))</f>
        <v/>
      </c>
      <c r="Z1064" s="65" t="str">
        <f ca="1">CONCATENATE(IF(AND(LEN(Z1063)&gt;=1,Z1063&lt;&gt;".",COUNTIF(Z65:Z$73,"*喪*")&gt;0),".",""),IF(Z65="喪",$A1064,""),IF(AND(LEN(Z65)&gt;=2,ISNUMBER(SEARCH("喪",Z65))),$A1064&amp;"("&amp;SUBSTITUTE(Z65,"喪","")&amp;"時"&amp;")",""))</f>
        <v/>
      </c>
      <c r="AA1064" s="65" t="str">
        <f ca="1">CONCATENATE(IF(AND(LEN(AA1063)&gt;=1,AA1063&lt;&gt;".",COUNTIF(AA65:AA$73,"*喪*")&gt;0),".",""),IF(AA65="喪",$A1064,""),IF(AND(LEN(AA65)&gt;=2,ISNUMBER(SEARCH("喪",AA65))),$A1064&amp;"("&amp;SUBSTITUTE(AA65,"喪","")&amp;"時"&amp;")",""))</f>
        <v/>
      </c>
      <c r="AB1064" s="65" t="str">
        <f ca="1">CONCATENATE(IF(AND(LEN(AB1063)&gt;=1,AB1063&lt;&gt;".",COUNTIF(AB65:AB$73,"*喪*")&gt;0),".",""),IF(AB65="喪",$A1064,""),IF(AND(LEN(AB65)&gt;=2,ISNUMBER(SEARCH("喪",AB65))),$A1064&amp;"("&amp;SUBSTITUTE(AB65,"喪","")&amp;"時"&amp;")",""))</f>
        <v/>
      </c>
      <c r="AC1064" s="65" t="str">
        <f ca="1">CONCATENATE(IF(AND(LEN(AC1063)&gt;=1,AC1063&lt;&gt;".",COUNTIF(AC65:AC$73,"*喪*")&gt;0),".",""),IF(AC65="喪",$A1064,""),IF(AND(LEN(AC65)&gt;=2,ISNUMBER(SEARCH("喪",AC65))),$A1064&amp;"("&amp;SUBSTITUTE(AC65,"喪","")&amp;"時"&amp;")",""))</f>
        <v/>
      </c>
      <c r="AD1064" s="65" t="str">
        <f ca="1">CONCATENATE(IF(AND(LEN(AD1063)&gt;=1,AD1063&lt;&gt;".",COUNTIF(AD65:AD$73,"*喪*")&gt;0),".",""),IF(AD65="喪",$A1064,""),IF(AND(LEN(AD65)&gt;=2,ISNUMBER(SEARCH("喪",AD65))),$A1064&amp;"("&amp;SUBSTITUTE(AD65,"喪","")&amp;"時"&amp;")",""))</f>
        <v/>
      </c>
      <c r="AE1064" s="65" t="str">
        <f ca="1">CONCATENATE(IF(AND(LEN(AE1063)&gt;=1,AE1063&lt;&gt;".",COUNTIF(AE65:AE$73,"*喪*")&gt;0),".",""),IF(AE65="喪",$A1064,""),IF(AND(LEN(AE65)&gt;=2,ISNUMBER(SEARCH("喪",AE65))),$A1064&amp;"("&amp;SUBSTITUTE(AE65,"喪","")&amp;"時"&amp;")",""))</f>
        <v/>
      </c>
      <c r="AF1064" s="65" t="str">
        <f ca="1">CONCATENATE(IF(AND(LEN(AF1063)&gt;=1,AF1063&lt;&gt;".",COUNTIF(AF65:AF$73,"*喪*")&gt;0),".",""),IF(AF65="喪",$A1064,""),IF(AND(LEN(AF65)&gt;=2,ISNUMBER(SEARCH("喪",AF65))),$A1064&amp;"("&amp;SUBSTITUTE(AF65,"喪","")&amp;"時"&amp;")",""))</f>
        <v/>
      </c>
      <c r="AG1064" s="65" t="str">
        <f ca="1">CONCATENATE(IF(AND(LEN(AG1063)&gt;=1,AG1063&lt;&gt;".",COUNTIF(AG65:AG$73,"*喪*")&gt;0),".",""),IF(AG65="喪",$A1064,""),IF(AND(LEN(AG65)&gt;=2,ISNUMBER(SEARCH("喪",AG65))),$A1064&amp;"("&amp;SUBSTITUTE(AG65,"喪","")&amp;"時"&amp;")",""))</f>
        <v/>
      </c>
      <c r="AH1064" s="65"/>
      <c r="AI1064" s="65"/>
      <c r="AJ1064" s="65"/>
    </row>
    <row r="1065" spans="1:36">
      <c r="A1065" s="65">
        <f t="shared" si="83"/>
        <v>65</v>
      </c>
      <c r="B1065" s="65" t="str">
        <f t="shared" si="83"/>
        <v>黃品傑</v>
      </c>
      <c r="C1065" s="65" t="str">
        <f ca="1">CONCATENATE(IF(AND(LEN(C1064)&gt;=1,C1064&lt;&gt;".",COUNTIF(C66:C$73,"*喪*")&gt;0),".",""),IF(C66="喪",$A1065,""),IF(AND(LEN(C66)&gt;=2,ISNUMBER(SEARCH("喪",C66))),$A1065&amp;"("&amp;SUBSTITUTE(C66,"喪","")&amp;"時"&amp;")",""))</f>
        <v/>
      </c>
      <c r="D1065" s="65" t="str">
        <f ca="1">CONCATENATE(IF(AND(LEN(D1064)&gt;=1,D1064&lt;&gt;".",COUNTIF(D66:D$73,"*喪*")&gt;0),".",""),IF(D66="喪",$A1065,""),IF(AND(LEN(D66)&gt;=2,ISNUMBER(SEARCH("喪",D66))),$A1065&amp;"("&amp;SUBSTITUTE(D66,"喪","")&amp;"時"&amp;")",""))</f>
        <v/>
      </c>
      <c r="E1065" s="65" t="str">
        <f ca="1">CONCATENATE(IF(AND(LEN(E1064)&gt;=1,E1064&lt;&gt;".",COUNTIF(E66:E$73,"*喪*")&gt;0),".",""),IF(E66="喪",$A1065,""),IF(AND(LEN(E66)&gt;=2,ISNUMBER(SEARCH("喪",E66))),$A1065&amp;"("&amp;SUBSTITUTE(E66,"喪","")&amp;"時"&amp;")",""))</f>
        <v/>
      </c>
      <c r="F1065" s="65" t="str">
        <f ca="1">CONCATENATE(IF(AND(LEN(F1064)&gt;=1,F1064&lt;&gt;".",COUNTIF(F66:F$73,"*喪*")&gt;0),".",""),IF(F66="喪",$A1065,""),IF(AND(LEN(F66)&gt;=2,ISNUMBER(SEARCH("喪",F66))),$A1065&amp;"("&amp;SUBSTITUTE(F66,"喪","")&amp;"時"&amp;")",""))</f>
        <v/>
      </c>
      <c r="G1065" s="65" t="str">
        <f ca="1">CONCATENATE(IF(AND(LEN(G1064)&gt;=1,G1064&lt;&gt;".",COUNTIF(G66:G$73,"*喪*")&gt;0),".",""),IF(G66="喪",$A1065,""),IF(AND(LEN(G66)&gt;=2,ISNUMBER(SEARCH("喪",G66))),$A1065&amp;"("&amp;SUBSTITUTE(G66,"喪","")&amp;"時"&amp;")",""))</f>
        <v/>
      </c>
      <c r="H1065" s="65" t="str">
        <f ca="1">CONCATENATE(IF(AND(LEN(H1064)&gt;=1,H1064&lt;&gt;".",COUNTIF(H66:H$73,"*喪*")&gt;0),".",""),IF(H66="喪",$A1065,""),IF(AND(LEN(H66)&gt;=2,ISNUMBER(SEARCH("喪",H66))),$A1065&amp;"("&amp;SUBSTITUTE(H66,"喪","")&amp;"時"&amp;")",""))</f>
        <v/>
      </c>
      <c r="I1065" s="65" t="str">
        <f ca="1">CONCATENATE(IF(AND(LEN(I1064)&gt;=1,I1064&lt;&gt;".",COUNTIF(I66:I$73,"*喪*")&gt;0),".",""),IF(I66="喪",$A1065,""),IF(AND(LEN(I66)&gt;=2,ISNUMBER(SEARCH("喪",I66))),$A1065&amp;"("&amp;SUBSTITUTE(I66,"喪","")&amp;"時"&amp;")",""))</f>
        <v/>
      </c>
      <c r="J1065" s="65" t="str">
        <f ca="1">CONCATENATE(IF(AND(LEN(J1064)&gt;=1,J1064&lt;&gt;".",COUNTIF(J66:J$73,"*喪*")&gt;0),".",""),IF(J66="喪",$A1065,""),IF(AND(LEN(J66)&gt;=2,ISNUMBER(SEARCH("喪",J66))),$A1065&amp;"("&amp;SUBSTITUTE(J66,"喪","")&amp;"時"&amp;")",""))</f>
        <v/>
      </c>
      <c r="K1065" s="65" t="str">
        <f ca="1">CONCATENATE(IF(AND(LEN(K1064)&gt;=1,K1064&lt;&gt;".",COUNTIF(K66:K$73,"*喪*")&gt;0),".",""),IF(K66="喪",$A1065,""),IF(AND(LEN(K66)&gt;=2,ISNUMBER(SEARCH("喪",K66))),$A1065&amp;"("&amp;SUBSTITUTE(K66,"喪","")&amp;"時"&amp;")",""))</f>
        <v/>
      </c>
      <c r="L1065" s="65" t="str">
        <f ca="1">CONCATENATE(IF(AND(LEN(L1064)&gt;=1,L1064&lt;&gt;".",COUNTIF(L66:L$73,"*喪*")&gt;0),".",""),IF(L66="喪",$A1065,""),IF(AND(LEN(L66)&gt;=2,ISNUMBER(SEARCH("喪",L66))),$A1065&amp;"("&amp;SUBSTITUTE(L66,"喪","")&amp;"時"&amp;")",""))</f>
        <v/>
      </c>
      <c r="M1065" s="65" t="str">
        <f ca="1">CONCATENATE(IF(AND(LEN(M1064)&gt;=1,M1064&lt;&gt;".",COUNTIF(M66:M$73,"*喪*")&gt;0),".",""),IF(M66="喪",$A1065,""),IF(AND(LEN(M66)&gt;=2,ISNUMBER(SEARCH("喪",M66))),$A1065&amp;"("&amp;SUBSTITUTE(M66,"喪","")&amp;"時"&amp;")",""))</f>
        <v/>
      </c>
      <c r="N1065" s="65" t="str">
        <f ca="1">CONCATENATE(IF(AND(LEN(N1064)&gt;=1,N1064&lt;&gt;".",COUNTIF(N66:N$73,"*喪*")&gt;0),".",""),IF(N66="喪",$A1065,""),IF(AND(LEN(N66)&gt;=2,ISNUMBER(SEARCH("喪",N66))),$A1065&amp;"("&amp;SUBSTITUTE(N66,"喪","")&amp;"時"&amp;")",""))</f>
        <v/>
      </c>
      <c r="O1065" s="65" t="str">
        <f ca="1">CONCATENATE(IF(AND(LEN(O1064)&gt;=1,O1064&lt;&gt;".",COUNTIF(O66:O$73,"*喪*")&gt;0),".",""),IF(O66="喪",$A1065,""),IF(AND(LEN(O66)&gt;=2,ISNUMBER(SEARCH("喪",O66))),$A1065&amp;"("&amp;SUBSTITUTE(O66,"喪","")&amp;"時"&amp;")",""))</f>
        <v/>
      </c>
      <c r="P1065" s="65" t="str">
        <f ca="1">CONCATENATE(IF(AND(LEN(P1064)&gt;=1,P1064&lt;&gt;".",COUNTIF(P66:P$73,"*喪*")&gt;0),".",""),IF(P66="喪",$A1065,""),IF(AND(LEN(P66)&gt;=2,ISNUMBER(SEARCH("喪",P66))),$A1065&amp;"("&amp;SUBSTITUTE(P66,"喪","")&amp;"時"&amp;")",""))</f>
        <v/>
      </c>
      <c r="Q1065" s="65" t="str">
        <f ca="1">CONCATENATE(IF(AND(LEN(Q1064)&gt;=1,Q1064&lt;&gt;".",COUNTIF(Q66:Q$73,"*喪*")&gt;0),".",""),IF(Q66="喪",$A1065,""),IF(AND(LEN(Q66)&gt;=2,ISNUMBER(SEARCH("喪",Q66))),$A1065&amp;"("&amp;SUBSTITUTE(Q66,"喪","")&amp;"時"&amp;")",""))</f>
        <v/>
      </c>
      <c r="R1065" s="65" t="str">
        <f ca="1">CONCATENATE(IF(AND(LEN(R1064)&gt;=1,R1064&lt;&gt;".",COUNTIF(R66:R$73,"*喪*")&gt;0),".",""),IF(R66="喪",$A1065,""),IF(AND(LEN(R66)&gt;=2,ISNUMBER(SEARCH("喪",R66))),$A1065&amp;"("&amp;SUBSTITUTE(R66,"喪","")&amp;"時"&amp;")",""))</f>
        <v/>
      </c>
      <c r="S1065" s="65" t="str">
        <f ca="1">CONCATENATE(IF(AND(LEN(S1064)&gt;=1,S1064&lt;&gt;".",COUNTIF(S66:S$73,"*喪*")&gt;0),".",""),IF(S66="喪",$A1065,""),IF(AND(LEN(S66)&gt;=2,ISNUMBER(SEARCH("喪",S66))),$A1065&amp;"("&amp;SUBSTITUTE(S66,"喪","")&amp;"時"&amp;")",""))</f>
        <v/>
      </c>
      <c r="T1065" s="65" t="str">
        <f ca="1">CONCATENATE(IF(AND(LEN(T1064)&gt;=1,T1064&lt;&gt;".",COUNTIF(T66:T$73,"*喪*")&gt;0),".",""),IF(T66="喪",$A1065,""),IF(AND(LEN(T66)&gt;=2,ISNUMBER(SEARCH("喪",T66))),$A1065&amp;"("&amp;SUBSTITUTE(T66,"喪","")&amp;"時"&amp;")",""))</f>
        <v/>
      </c>
      <c r="U1065" s="65" t="str">
        <f ca="1">CONCATENATE(IF(AND(LEN(U1064)&gt;=1,U1064&lt;&gt;".",COUNTIF(U66:U$73,"*喪*")&gt;0),".",""),IF(U66="喪",$A1065,""),IF(AND(LEN(U66)&gt;=2,ISNUMBER(SEARCH("喪",U66))),$A1065&amp;"("&amp;SUBSTITUTE(U66,"喪","")&amp;"時"&amp;")",""))</f>
        <v/>
      </c>
      <c r="V1065" s="65" t="str">
        <f ca="1">CONCATENATE(IF(AND(LEN(V1064)&gt;=1,V1064&lt;&gt;".",COUNTIF(V66:V$73,"*喪*")&gt;0),".",""),IF(V66="喪",$A1065,""),IF(AND(LEN(V66)&gt;=2,ISNUMBER(SEARCH("喪",V66))),$A1065&amp;"("&amp;SUBSTITUTE(V66,"喪","")&amp;"時"&amp;")",""))</f>
        <v/>
      </c>
      <c r="W1065" s="65" t="str">
        <f ca="1">CONCATENATE(IF(AND(LEN(W1064)&gt;=1,W1064&lt;&gt;".",COUNTIF(W66:W$73,"*喪*")&gt;0),".",""),IF(W66="喪",$A1065,""),IF(AND(LEN(W66)&gt;=2,ISNUMBER(SEARCH("喪",W66))),$A1065&amp;"("&amp;SUBSTITUTE(W66,"喪","")&amp;"時"&amp;")",""))</f>
        <v/>
      </c>
      <c r="X1065" s="65" t="str">
        <f ca="1">CONCATENATE(IF(AND(LEN(X1064)&gt;=1,X1064&lt;&gt;".",COUNTIF(X66:X$73,"*喪*")&gt;0),".",""),IF(X66="喪",$A1065,""),IF(AND(LEN(X66)&gt;=2,ISNUMBER(SEARCH("喪",X66))),$A1065&amp;"("&amp;SUBSTITUTE(X66,"喪","")&amp;"時"&amp;")",""))</f>
        <v/>
      </c>
      <c r="Y1065" s="65" t="str">
        <f ca="1">CONCATENATE(IF(AND(LEN(Y1064)&gt;=1,Y1064&lt;&gt;".",COUNTIF(Y66:Y$73,"*喪*")&gt;0),".",""),IF(Y66="喪",$A1065,""),IF(AND(LEN(Y66)&gt;=2,ISNUMBER(SEARCH("喪",Y66))),$A1065&amp;"("&amp;SUBSTITUTE(Y66,"喪","")&amp;"時"&amp;")",""))</f>
        <v/>
      </c>
      <c r="Z1065" s="65" t="str">
        <f ca="1">CONCATENATE(IF(AND(LEN(Z1064)&gt;=1,Z1064&lt;&gt;".",COUNTIF(Z66:Z$73,"*喪*")&gt;0),".",""),IF(Z66="喪",$A1065,""),IF(AND(LEN(Z66)&gt;=2,ISNUMBER(SEARCH("喪",Z66))),$A1065&amp;"("&amp;SUBSTITUTE(Z66,"喪","")&amp;"時"&amp;")",""))</f>
        <v/>
      </c>
      <c r="AA1065" s="65" t="str">
        <f ca="1">CONCATENATE(IF(AND(LEN(AA1064)&gt;=1,AA1064&lt;&gt;".",COUNTIF(AA66:AA$73,"*喪*")&gt;0),".",""),IF(AA66="喪",$A1065,""),IF(AND(LEN(AA66)&gt;=2,ISNUMBER(SEARCH("喪",AA66))),$A1065&amp;"("&amp;SUBSTITUTE(AA66,"喪","")&amp;"時"&amp;")",""))</f>
        <v/>
      </c>
      <c r="AB1065" s="65" t="str">
        <f ca="1">CONCATENATE(IF(AND(LEN(AB1064)&gt;=1,AB1064&lt;&gt;".",COUNTIF(AB66:AB$73,"*喪*")&gt;0),".",""),IF(AB66="喪",$A1065,""),IF(AND(LEN(AB66)&gt;=2,ISNUMBER(SEARCH("喪",AB66))),$A1065&amp;"("&amp;SUBSTITUTE(AB66,"喪","")&amp;"時"&amp;")",""))</f>
        <v/>
      </c>
      <c r="AC1065" s="65" t="str">
        <f ca="1">CONCATENATE(IF(AND(LEN(AC1064)&gt;=1,AC1064&lt;&gt;".",COUNTIF(AC66:AC$73,"*喪*")&gt;0),".",""),IF(AC66="喪",$A1065,""),IF(AND(LEN(AC66)&gt;=2,ISNUMBER(SEARCH("喪",AC66))),$A1065&amp;"("&amp;SUBSTITUTE(AC66,"喪","")&amp;"時"&amp;")",""))</f>
        <v/>
      </c>
      <c r="AD1065" s="65" t="str">
        <f ca="1">CONCATENATE(IF(AND(LEN(AD1064)&gt;=1,AD1064&lt;&gt;".",COUNTIF(AD66:AD$73,"*喪*")&gt;0),".",""),IF(AD66="喪",$A1065,""),IF(AND(LEN(AD66)&gt;=2,ISNUMBER(SEARCH("喪",AD66))),$A1065&amp;"("&amp;SUBSTITUTE(AD66,"喪","")&amp;"時"&amp;")",""))</f>
        <v/>
      </c>
      <c r="AE1065" s="65" t="str">
        <f ca="1">CONCATENATE(IF(AND(LEN(AE1064)&gt;=1,AE1064&lt;&gt;".",COUNTIF(AE66:AE$73,"*喪*")&gt;0),".",""),IF(AE66="喪",$A1065,""),IF(AND(LEN(AE66)&gt;=2,ISNUMBER(SEARCH("喪",AE66))),$A1065&amp;"("&amp;SUBSTITUTE(AE66,"喪","")&amp;"時"&amp;")",""))</f>
        <v/>
      </c>
      <c r="AF1065" s="65" t="str">
        <f ca="1">CONCATENATE(IF(AND(LEN(AF1064)&gt;=1,AF1064&lt;&gt;".",COUNTIF(AF66:AF$73,"*喪*")&gt;0),".",""),IF(AF66="喪",$A1065,""),IF(AND(LEN(AF66)&gt;=2,ISNUMBER(SEARCH("喪",AF66))),$A1065&amp;"("&amp;SUBSTITUTE(AF66,"喪","")&amp;"時"&amp;")",""))</f>
        <v/>
      </c>
      <c r="AG1065" s="65" t="str">
        <f ca="1">CONCATENATE(IF(AND(LEN(AG1064)&gt;=1,AG1064&lt;&gt;".",COUNTIF(AG66:AG$73,"*喪*")&gt;0),".",""),IF(AG66="喪",$A1065,""),IF(AND(LEN(AG66)&gt;=2,ISNUMBER(SEARCH("喪",AG66))),$A1065&amp;"("&amp;SUBSTITUTE(AG66,"喪","")&amp;"時"&amp;")",""))</f>
        <v/>
      </c>
      <c r="AH1065" s="65"/>
      <c r="AI1065" s="65"/>
      <c r="AJ1065" s="65"/>
    </row>
    <row r="1066" spans="1:36">
      <c r="A1066" s="65">
        <f t="shared" si="83"/>
        <v>66</v>
      </c>
      <c r="B1066" s="65" t="str">
        <f t="shared" si="83"/>
        <v>張曙霖</v>
      </c>
      <c r="C1066" s="65" t="str">
        <f ca="1">CONCATENATE(IF(AND(LEN(C1065)&gt;=1,C1065&lt;&gt;".",COUNTIF(C67:C$73,"*喪*")&gt;0),".",""),IF(C67="喪",$A1066,""),IF(AND(LEN(C67)&gt;=2,ISNUMBER(SEARCH("喪",C67))),$A1066&amp;"("&amp;SUBSTITUTE(C67,"喪","")&amp;"時"&amp;")",""))</f>
        <v/>
      </c>
      <c r="D1066" s="65" t="str">
        <f ca="1">CONCATENATE(IF(AND(LEN(D1065)&gt;=1,D1065&lt;&gt;".",COUNTIF(D67:D$73,"*喪*")&gt;0),".",""),IF(D67="喪",$A1066,""),IF(AND(LEN(D67)&gt;=2,ISNUMBER(SEARCH("喪",D67))),$A1066&amp;"("&amp;SUBSTITUTE(D67,"喪","")&amp;"時"&amp;")",""))</f>
        <v/>
      </c>
      <c r="E1066" s="65" t="str">
        <f ca="1">CONCATENATE(IF(AND(LEN(E1065)&gt;=1,E1065&lt;&gt;".",COUNTIF(E67:E$73,"*喪*")&gt;0),".",""),IF(E67="喪",$A1066,""),IF(AND(LEN(E67)&gt;=2,ISNUMBER(SEARCH("喪",E67))),$A1066&amp;"("&amp;SUBSTITUTE(E67,"喪","")&amp;"時"&amp;")",""))</f>
        <v/>
      </c>
      <c r="F1066" s="65" t="str">
        <f ca="1">CONCATENATE(IF(AND(LEN(F1065)&gt;=1,F1065&lt;&gt;".",COUNTIF(F67:F$73,"*喪*")&gt;0),".",""),IF(F67="喪",$A1066,""),IF(AND(LEN(F67)&gt;=2,ISNUMBER(SEARCH("喪",F67))),$A1066&amp;"("&amp;SUBSTITUTE(F67,"喪","")&amp;"時"&amp;")",""))</f>
        <v/>
      </c>
      <c r="G1066" s="65" t="str">
        <f ca="1">CONCATENATE(IF(AND(LEN(G1065)&gt;=1,G1065&lt;&gt;".",COUNTIF(G67:G$73,"*喪*")&gt;0),".",""),IF(G67="喪",$A1066,""),IF(AND(LEN(G67)&gt;=2,ISNUMBER(SEARCH("喪",G67))),$A1066&amp;"("&amp;SUBSTITUTE(G67,"喪","")&amp;"時"&amp;")",""))</f>
        <v/>
      </c>
      <c r="H1066" s="65" t="str">
        <f ca="1">CONCATENATE(IF(AND(LEN(H1065)&gt;=1,H1065&lt;&gt;".",COUNTIF(H67:H$73,"*喪*")&gt;0),".",""),IF(H67="喪",$A1066,""),IF(AND(LEN(H67)&gt;=2,ISNUMBER(SEARCH("喪",H67))),$A1066&amp;"("&amp;SUBSTITUTE(H67,"喪","")&amp;"時"&amp;")",""))</f>
        <v/>
      </c>
      <c r="I1066" s="65" t="str">
        <f ca="1">CONCATENATE(IF(AND(LEN(I1065)&gt;=1,I1065&lt;&gt;".",COUNTIF(I67:I$73,"*喪*")&gt;0),".",""),IF(I67="喪",$A1066,""),IF(AND(LEN(I67)&gt;=2,ISNUMBER(SEARCH("喪",I67))),$A1066&amp;"("&amp;SUBSTITUTE(I67,"喪","")&amp;"時"&amp;")",""))</f>
        <v/>
      </c>
      <c r="J1066" s="65" t="str">
        <f ca="1">CONCATENATE(IF(AND(LEN(J1065)&gt;=1,J1065&lt;&gt;".",COUNTIF(J67:J$73,"*喪*")&gt;0),".",""),IF(J67="喪",$A1066,""),IF(AND(LEN(J67)&gt;=2,ISNUMBER(SEARCH("喪",J67))),$A1066&amp;"("&amp;SUBSTITUTE(J67,"喪","")&amp;"時"&amp;")",""))</f>
        <v/>
      </c>
      <c r="K1066" s="65" t="str">
        <f ca="1">CONCATENATE(IF(AND(LEN(K1065)&gt;=1,K1065&lt;&gt;".",COUNTIF(K67:K$73,"*喪*")&gt;0),".",""),IF(K67="喪",$A1066,""),IF(AND(LEN(K67)&gt;=2,ISNUMBER(SEARCH("喪",K67))),$A1066&amp;"("&amp;SUBSTITUTE(K67,"喪","")&amp;"時"&amp;")",""))</f>
        <v/>
      </c>
      <c r="L1066" s="65" t="str">
        <f ca="1">CONCATENATE(IF(AND(LEN(L1065)&gt;=1,L1065&lt;&gt;".",COUNTIF(L67:L$73,"*喪*")&gt;0),".",""),IF(L67="喪",$A1066,""),IF(AND(LEN(L67)&gt;=2,ISNUMBER(SEARCH("喪",L67))),$A1066&amp;"("&amp;SUBSTITUTE(L67,"喪","")&amp;"時"&amp;")",""))</f>
        <v/>
      </c>
      <c r="M1066" s="65" t="str">
        <f ca="1">CONCATENATE(IF(AND(LEN(M1065)&gt;=1,M1065&lt;&gt;".",COUNTIF(M67:M$73,"*喪*")&gt;0),".",""),IF(M67="喪",$A1066,""),IF(AND(LEN(M67)&gt;=2,ISNUMBER(SEARCH("喪",M67))),$A1066&amp;"("&amp;SUBSTITUTE(M67,"喪","")&amp;"時"&amp;")",""))</f>
        <v/>
      </c>
      <c r="N1066" s="65" t="str">
        <f ca="1">CONCATENATE(IF(AND(LEN(N1065)&gt;=1,N1065&lt;&gt;".",COUNTIF(N67:N$73,"*喪*")&gt;0),".",""),IF(N67="喪",$A1066,""),IF(AND(LEN(N67)&gt;=2,ISNUMBER(SEARCH("喪",N67))),$A1066&amp;"("&amp;SUBSTITUTE(N67,"喪","")&amp;"時"&amp;")",""))</f>
        <v/>
      </c>
      <c r="O1066" s="65" t="str">
        <f ca="1">CONCATENATE(IF(AND(LEN(O1065)&gt;=1,O1065&lt;&gt;".",COUNTIF(O67:O$73,"*喪*")&gt;0),".",""),IF(O67="喪",$A1066,""),IF(AND(LEN(O67)&gt;=2,ISNUMBER(SEARCH("喪",O67))),$A1066&amp;"("&amp;SUBSTITUTE(O67,"喪","")&amp;"時"&amp;")",""))</f>
        <v/>
      </c>
      <c r="P1066" s="65" t="str">
        <f ca="1">CONCATENATE(IF(AND(LEN(P1065)&gt;=1,P1065&lt;&gt;".",COUNTIF(P67:P$73,"*喪*")&gt;0),".",""),IF(P67="喪",$A1066,""),IF(AND(LEN(P67)&gt;=2,ISNUMBER(SEARCH("喪",P67))),$A1066&amp;"("&amp;SUBSTITUTE(P67,"喪","")&amp;"時"&amp;")",""))</f>
        <v/>
      </c>
      <c r="Q1066" s="65" t="str">
        <f ca="1">CONCATENATE(IF(AND(LEN(Q1065)&gt;=1,Q1065&lt;&gt;".",COUNTIF(Q67:Q$73,"*喪*")&gt;0),".",""),IF(Q67="喪",$A1066,""),IF(AND(LEN(Q67)&gt;=2,ISNUMBER(SEARCH("喪",Q67))),$A1066&amp;"("&amp;SUBSTITUTE(Q67,"喪","")&amp;"時"&amp;")",""))</f>
        <v/>
      </c>
      <c r="R1066" s="65" t="str">
        <f ca="1">CONCATENATE(IF(AND(LEN(R1065)&gt;=1,R1065&lt;&gt;".",COUNTIF(R67:R$73,"*喪*")&gt;0),".",""),IF(R67="喪",$A1066,""),IF(AND(LEN(R67)&gt;=2,ISNUMBER(SEARCH("喪",R67))),$A1066&amp;"("&amp;SUBSTITUTE(R67,"喪","")&amp;"時"&amp;")",""))</f>
        <v/>
      </c>
      <c r="S1066" s="65" t="str">
        <f ca="1">CONCATENATE(IF(AND(LEN(S1065)&gt;=1,S1065&lt;&gt;".",COUNTIF(S67:S$73,"*喪*")&gt;0),".",""),IF(S67="喪",$A1066,""),IF(AND(LEN(S67)&gt;=2,ISNUMBER(SEARCH("喪",S67))),$A1066&amp;"("&amp;SUBSTITUTE(S67,"喪","")&amp;"時"&amp;")",""))</f>
        <v/>
      </c>
      <c r="T1066" s="65" t="str">
        <f ca="1">CONCATENATE(IF(AND(LEN(T1065)&gt;=1,T1065&lt;&gt;".",COUNTIF(T67:T$73,"*喪*")&gt;0),".",""),IF(T67="喪",$A1066,""),IF(AND(LEN(T67)&gt;=2,ISNUMBER(SEARCH("喪",T67))),$A1066&amp;"("&amp;SUBSTITUTE(T67,"喪","")&amp;"時"&amp;")",""))</f>
        <v/>
      </c>
      <c r="U1066" s="65" t="str">
        <f ca="1">CONCATENATE(IF(AND(LEN(U1065)&gt;=1,U1065&lt;&gt;".",COUNTIF(U67:U$73,"*喪*")&gt;0),".",""),IF(U67="喪",$A1066,""),IF(AND(LEN(U67)&gt;=2,ISNUMBER(SEARCH("喪",U67))),$A1066&amp;"("&amp;SUBSTITUTE(U67,"喪","")&amp;"時"&amp;")",""))</f>
        <v/>
      </c>
      <c r="V1066" s="65" t="str">
        <f ca="1">CONCATENATE(IF(AND(LEN(V1065)&gt;=1,V1065&lt;&gt;".",COUNTIF(V67:V$73,"*喪*")&gt;0),".",""),IF(V67="喪",$A1066,""),IF(AND(LEN(V67)&gt;=2,ISNUMBER(SEARCH("喪",V67))),$A1066&amp;"("&amp;SUBSTITUTE(V67,"喪","")&amp;"時"&amp;")",""))</f>
        <v/>
      </c>
      <c r="W1066" s="65" t="str">
        <f ca="1">CONCATENATE(IF(AND(LEN(W1065)&gt;=1,W1065&lt;&gt;".",COUNTIF(W67:W$73,"*喪*")&gt;0),".",""),IF(W67="喪",$A1066,""),IF(AND(LEN(W67)&gt;=2,ISNUMBER(SEARCH("喪",W67))),$A1066&amp;"("&amp;SUBSTITUTE(W67,"喪","")&amp;"時"&amp;")",""))</f>
        <v/>
      </c>
      <c r="X1066" s="65" t="str">
        <f ca="1">CONCATENATE(IF(AND(LEN(X1065)&gt;=1,X1065&lt;&gt;".",COUNTIF(X67:X$73,"*喪*")&gt;0),".",""),IF(X67="喪",$A1066,""),IF(AND(LEN(X67)&gt;=2,ISNUMBER(SEARCH("喪",X67))),$A1066&amp;"("&amp;SUBSTITUTE(X67,"喪","")&amp;"時"&amp;")",""))</f>
        <v/>
      </c>
      <c r="Y1066" s="65" t="str">
        <f ca="1">CONCATENATE(IF(AND(LEN(Y1065)&gt;=1,Y1065&lt;&gt;".",COUNTIF(Y67:Y$73,"*喪*")&gt;0),".",""),IF(Y67="喪",$A1066,""),IF(AND(LEN(Y67)&gt;=2,ISNUMBER(SEARCH("喪",Y67))),$A1066&amp;"("&amp;SUBSTITUTE(Y67,"喪","")&amp;"時"&amp;")",""))</f>
        <v/>
      </c>
      <c r="Z1066" s="65" t="str">
        <f ca="1">CONCATENATE(IF(AND(LEN(Z1065)&gt;=1,Z1065&lt;&gt;".",COUNTIF(Z67:Z$73,"*喪*")&gt;0),".",""),IF(Z67="喪",$A1066,""),IF(AND(LEN(Z67)&gt;=2,ISNUMBER(SEARCH("喪",Z67))),$A1066&amp;"("&amp;SUBSTITUTE(Z67,"喪","")&amp;"時"&amp;")",""))</f>
        <v/>
      </c>
      <c r="AA1066" s="65" t="str">
        <f ca="1">CONCATENATE(IF(AND(LEN(AA1065)&gt;=1,AA1065&lt;&gt;".",COUNTIF(AA67:AA$73,"*喪*")&gt;0),".",""),IF(AA67="喪",$A1066,""),IF(AND(LEN(AA67)&gt;=2,ISNUMBER(SEARCH("喪",AA67))),$A1066&amp;"("&amp;SUBSTITUTE(AA67,"喪","")&amp;"時"&amp;")",""))</f>
        <v/>
      </c>
      <c r="AB1066" s="65" t="str">
        <f ca="1">CONCATENATE(IF(AND(LEN(AB1065)&gt;=1,AB1065&lt;&gt;".",COUNTIF(AB67:AB$73,"*喪*")&gt;0),".",""),IF(AB67="喪",$A1066,""),IF(AND(LEN(AB67)&gt;=2,ISNUMBER(SEARCH("喪",AB67))),$A1066&amp;"("&amp;SUBSTITUTE(AB67,"喪","")&amp;"時"&amp;")",""))</f>
        <v/>
      </c>
      <c r="AC1066" s="65" t="str">
        <f ca="1">CONCATENATE(IF(AND(LEN(AC1065)&gt;=1,AC1065&lt;&gt;".",COUNTIF(AC67:AC$73,"*喪*")&gt;0),".",""),IF(AC67="喪",$A1066,""),IF(AND(LEN(AC67)&gt;=2,ISNUMBER(SEARCH("喪",AC67))),$A1066&amp;"("&amp;SUBSTITUTE(AC67,"喪","")&amp;"時"&amp;")",""))</f>
        <v/>
      </c>
      <c r="AD1066" s="65" t="str">
        <f ca="1">CONCATENATE(IF(AND(LEN(AD1065)&gt;=1,AD1065&lt;&gt;".",COUNTIF(AD67:AD$73,"*喪*")&gt;0),".",""),IF(AD67="喪",$A1066,""),IF(AND(LEN(AD67)&gt;=2,ISNUMBER(SEARCH("喪",AD67))),$A1066&amp;"("&amp;SUBSTITUTE(AD67,"喪","")&amp;"時"&amp;")",""))</f>
        <v/>
      </c>
      <c r="AE1066" s="65" t="str">
        <f ca="1">CONCATENATE(IF(AND(LEN(AE1065)&gt;=1,AE1065&lt;&gt;".",COUNTIF(AE67:AE$73,"*喪*")&gt;0),".",""),IF(AE67="喪",$A1066,""),IF(AND(LEN(AE67)&gt;=2,ISNUMBER(SEARCH("喪",AE67))),$A1066&amp;"("&amp;SUBSTITUTE(AE67,"喪","")&amp;"時"&amp;")",""))</f>
        <v/>
      </c>
      <c r="AF1066" s="65" t="str">
        <f ca="1">CONCATENATE(IF(AND(LEN(AF1065)&gt;=1,AF1065&lt;&gt;".",COUNTIF(AF67:AF$73,"*喪*")&gt;0),".",""),IF(AF67="喪",$A1066,""),IF(AND(LEN(AF67)&gt;=2,ISNUMBER(SEARCH("喪",AF67))),$A1066&amp;"("&amp;SUBSTITUTE(AF67,"喪","")&amp;"時"&amp;")",""))</f>
        <v/>
      </c>
      <c r="AG1066" s="65" t="str">
        <f ca="1">CONCATENATE(IF(AND(LEN(AG1065)&gt;=1,AG1065&lt;&gt;".",COUNTIF(AG67:AG$73,"*喪*")&gt;0),".",""),IF(AG67="喪",$A1066,""),IF(AND(LEN(AG67)&gt;=2,ISNUMBER(SEARCH("喪",AG67))),$A1066&amp;"("&amp;SUBSTITUTE(AG67,"喪","")&amp;"時"&amp;")",""))</f>
        <v/>
      </c>
      <c r="AH1066" s="65"/>
      <c r="AI1066" s="65"/>
      <c r="AJ1066" s="65"/>
    </row>
    <row r="1067" spans="1:36">
      <c r="A1067" s="65">
        <f t="shared" si="83"/>
        <v>67</v>
      </c>
      <c r="B1067" s="65" t="str">
        <f t="shared" si="83"/>
        <v/>
      </c>
      <c r="C1067" s="65" t="str">
        <f ca="1">CONCATENATE(IF(AND(LEN(C1066)&gt;=1,C1066&lt;&gt;".",COUNTIF(C68:C$73,"*喪*")&gt;0),".",""),IF(C68="喪",$A1067,""),IF(AND(LEN(C68)&gt;=2,ISNUMBER(SEARCH("喪",C68))),$A1067&amp;"("&amp;SUBSTITUTE(C68,"喪","")&amp;"時"&amp;")",""))</f>
        <v/>
      </c>
      <c r="D1067" s="65" t="str">
        <f ca="1">CONCATENATE(IF(AND(LEN(D1066)&gt;=1,D1066&lt;&gt;".",COUNTIF(D68:D$73,"*喪*")&gt;0),".",""),IF(D68="喪",$A1067,""),IF(AND(LEN(D68)&gt;=2,ISNUMBER(SEARCH("喪",D68))),$A1067&amp;"("&amp;SUBSTITUTE(D68,"喪","")&amp;"時"&amp;")",""))</f>
        <v/>
      </c>
      <c r="E1067" s="65" t="str">
        <f ca="1">CONCATENATE(IF(AND(LEN(E1066)&gt;=1,E1066&lt;&gt;".",COUNTIF(E68:E$73,"*喪*")&gt;0),".",""),IF(E68="喪",$A1067,""),IF(AND(LEN(E68)&gt;=2,ISNUMBER(SEARCH("喪",E68))),$A1067&amp;"("&amp;SUBSTITUTE(E68,"喪","")&amp;"時"&amp;")",""))</f>
        <v/>
      </c>
      <c r="F1067" s="65" t="str">
        <f ca="1">CONCATENATE(IF(AND(LEN(F1066)&gt;=1,F1066&lt;&gt;".",COUNTIF(F68:F$73,"*喪*")&gt;0),".",""),IF(F68="喪",$A1067,""),IF(AND(LEN(F68)&gt;=2,ISNUMBER(SEARCH("喪",F68))),$A1067&amp;"("&amp;SUBSTITUTE(F68,"喪","")&amp;"時"&amp;")",""))</f>
        <v/>
      </c>
      <c r="G1067" s="65" t="str">
        <f ca="1">CONCATENATE(IF(AND(LEN(G1066)&gt;=1,G1066&lt;&gt;".",COUNTIF(G68:G$73,"*喪*")&gt;0),".",""),IF(G68="喪",$A1067,""),IF(AND(LEN(G68)&gt;=2,ISNUMBER(SEARCH("喪",G68))),$A1067&amp;"("&amp;SUBSTITUTE(G68,"喪","")&amp;"時"&amp;")",""))</f>
        <v/>
      </c>
      <c r="H1067" s="65" t="str">
        <f ca="1">CONCATENATE(IF(AND(LEN(H1066)&gt;=1,H1066&lt;&gt;".",COUNTIF(H68:H$73,"*喪*")&gt;0),".",""),IF(H68="喪",$A1067,""),IF(AND(LEN(H68)&gt;=2,ISNUMBER(SEARCH("喪",H68))),$A1067&amp;"("&amp;SUBSTITUTE(H68,"喪","")&amp;"時"&amp;")",""))</f>
        <v/>
      </c>
      <c r="I1067" s="65" t="str">
        <f ca="1">CONCATENATE(IF(AND(LEN(I1066)&gt;=1,I1066&lt;&gt;".",COUNTIF(I68:I$73,"*喪*")&gt;0),".",""),IF(I68="喪",$A1067,""),IF(AND(LEN(I68)&gt;=2,ISNUMBER(SEARCH("喪",I68))),$A1067&amp;"("&amp;SUBSTITUTE(I68,"喪","")&amp;"時"&amp;")",""))</f>
        <v/>
      </c>
      <c r="J1067" s="65" t="str">
        <f ca="1">CONCATENATE(IF(AND(LEN(J1066)&gt;=1,J1066&lt;&gt;".",COUNTIF(J68:J$73,"*喪*")&gt;0),".",""),IF(J68="喪",$A1067,""),IF(AND(LEN(J68)&gt;=2,ISNUMBER(SEARCH("喪",J68))),$A1067&amp;"("&amp;SUBSTITUTE(J68,"喪","")&amp;"時"&amp;")",""))</f>
        <v/>
      </c>
      <c r="K1067" s="65" t="str">
        <f ca="1">CONCATENATE(IF(AND(LEN(K1066)&gt;=1,K1066&lt;&gt;".",COUNTIF(K68:K$73,"*喪*")&gt;0),".",""),IF(K68="喪",$A1067,""),IF(AND(LEN(K68)&gt;=2,ISNUMBER(SEARCH("喪",K68))),$A1067&amp;"("&amp;SUBSTITUTE(K68,"喪","")&amp;"時"&amp;")",""))</f>
        <v/>
      </c>
      <c r="L1067" s="65" t="str">
        <f ca="1">CONCATENATE(IF(AND(LEN(L1066)&gt;=1,L1066&lt;&gt;".",COUNTIF(L68:L$73,"*喪*")&gt;0),".",""),IF(L68="喪",$A1067,""),IF(AND(LEN(L68)&gt;=2,ISNUMBER(SEARCH("喪",L68))),$A1067&amp;"("&amp;SUBSTITUTE(L68,"喪","")&amp;"時"&amp;")",""))</f>
        <v/>
      </c>
      <c r="M1067" s="65" t="str">
        <f ca="1">CONCATENATE(IF(AND(LEN(M1066)&gt;=1,M1066&lt;&gt;".",COUNTIF(M68:M$73,"*喪*")&gt;0),".",""),IF(M68="喪",$A1067,""),IF(AND(LEN(M68)&gt;=2,ISNUMBER(SEARCH("喪",M68))),$A1067&amp;"("&amp;SUBSTITUTE(M68,"喪","")&amp;"時"&amp;")",""))</f>
        <v/>
      </c>
      <c r="N1067" s="65" t="str">
        <f ca="1">CONCATENATE(IF(AND(LEN(N1066)&gt;=1,N1066&lt;&gt;".",COUNTIF(N68:N$73,"*喪*")&gt;0),".",""),IF(N68="喪",$A1067,""),IF(AND(LEN(N68)&gt;=2,ISNUMBER(SEARCH("喪",N68))),$A1067&amp;"("&amp;SUBSTITUTE(N68,"喪","")&amp;"時"&amp;")",""))</f>
        <v/>
      </c>
      <c r="O1067" s="65" t="str">
        <f ca="1">CONCATENATE(IF(AND(LEN(O1066)&gt;=1,O1066&lt;&gt;".",COUNTIF(O68:O$73,"*喪*")&gt;0),".",""),IF(O68="喪",$A1067,""),IF(AND(LEN(O68)&gt;=2,ISNUMBER(SEARCH("喪",O68))),$A1067&amp;"("&amp;SUBSTITUTE(O68,"喪","")&amp;"時"&amp;")",""))</f>
        <v/>
      </c>
      <c r="P1067" s="65" t="str">
        <f ca="1">CONCATENATE(IF(AND(LEN(P1066)&gt;=1,P1066&lt;&gt;".",COUNTIF(P68:P$73,"*喪*")&gt;0),".",""),IF(P68="喪",$A1067,""),IF(AND(LEN(P68)&gt;=2,ISNUMBER(SEARCH("喪",P68))),$A1067&amp;"("&amp;SUBSTITUTE(P68,"喪","")&amp;"時"&amp;")",""))</f>
        <v/>
      </c>
      <c r="Q1067" s="65" t="str">
        <f ca="1">CONCATENATE(IF(AND(LEN(Q1066)&gt;=1,Q1066&lt;&gt;".",COUNTIF(Q68:Q$73,"*喪*")&gt;0),".",""),IF(Q68="喪",$A1067,""),IF(AND(LEN(Q68)&gt;=2,ISNUMBER(SEARCH("喪",Q68))),$A1067&amp;"("&amp;SUBSTITUTE(Q68,"喪","")&amp;"時"&amp;")",""))</f>
        <v/>
      </c>
      <c r="R1067" s="65" t="str">
        <f ca="1">CONCATENATE(IF(AND(LEN(R1066)&gt;=1,R1066&lt;&gt;".",COUNTIF(R68:R$73,"*喪*")&gt;0),".",""),IF(R68="喪",$A1067,""),IF(AND(LEN(R68)&gt;=2,ISNUMBER(SEARCH("喪",R68))),$A1067&amp;"("&amp;SUBSTITUTE(R68,"喪","")&amp;"時"&amp;")",""))</f>
        <v/>
      </c>
      <c r="S1067" s="65" t="str">
        <f ca="1">CONCATENATE(IF(AND(LEN(S1066)&gt;=1,S1066&lt;&gt;".",COUNTIF(S68:S$73,"*喪*")&gt;0),".",""),IF(S68="喪",$A1067,""),IF(AND(LEN(S68)&gt;=2,ISNUMBER(SEARCH("喪",S68))),$A1067&amp;"("&amp;SUBSTITUTE(S68,"喪","")&amp;"時"&amp;")",""))</f>
        <v/>
      </c>
      <c r="T1067" s="65" t="str">
        <f ca="1">CONCATENATE(IF(AND(LEN(T1066)&gt;=1,T1066&lt;&gt;".",COUNTIF(T68:T$73,"*喪*")&gt;0),".",""),IF(T68="喪",$A1067,""),IF(AND(LEN(T68)&gt;=2,ISNUMBER(SEARCH("喪",T68))),$A1067&amp;"("&amp;SUBSTITUTE(T68,"喪","")&amp;"時"&amp;")",""))</f>
        <v/>
      </c>
      <c r="U1067" s="65" t="str">
        <f ca="1">CONCATENATE(IF(AND(LEN(U1066)&gt;=1,U1066&lt;&gt;".",COUNTIF(U68:U$73,"*喪*")&gt;0),".",""),IF(U68="喪",$A1067,""),IF(AND(LEN(U68)&gt;=2,ISNUMBER(SEARCH("喪",U68))),$A1067&amp;"("&amp;SUBSTITUTE(U68,"喪","")&amp;"時"&amp;")",""))</f>
        <v/>
      </c>
      <c r="V1067" s="65" t="str">
        <f ca="1">CONCATENATE(IF(AND(LEN(V1066)&gt;=1,V1066&lt;&gt;".",COUNTIF(V68:V$73,"*喪*")&gt;0),".",""),IF(V68="喪",$A1067,""),IF(AND(LEN(V68)&gt;=2,ISNUMBER(SEARCH("喪",V68))),$A1067&amp;"("&amp;SUBSTITUTE(V68,"喪","")&amp;"時"&amp;")",""))</f>
        <v/>
      </c>
      <c r="W1067" s="65" t="str">
        <f ca="1">CONCATENATE(IF(AND(LEN(W1066)&gt;=1,W1066&lt;&gt;".",COUNTIF(W68:W$73,"*喪*")&gt;0),".",""),IF(W68="喪",$A1067,""),IF(AND(LEN(W68)&gt;=2,ISNUMBER(SEARCH("喪",W68))),$A1067&amp;"("&amp;SUBSTITUTE(W68,"喪","")&amp;"時"&amp;")",""))</f>
        <v/>
      </c>
      <c r="X1067" s="65" t="str">
        <f ca="1">CONCATENATE(IF(AND(LEN(X1066)&gt;=1,X1066&lt;&gt;".",COUNTIF(X68:X$73,"*喪*")&gt;0),".",""),IF(X68="喪",$A1067,""),IF(AND(LEN(X68)&gt;=2,ISNUMBER(SEARCH("喪",X68))),$A1067&amp;"("&amp;SUBSTITUTE(X68,"喪","")&amp;"時"&amp;")",""))</f>
        <v/>
      </c>
      <c r="Y1067" s="65" t="str">
        <f ca="1">CONCATENATE(IF(AND(LEN(Y1066)&gt;=1,Y1066&lt;&gt;".",COUNTIF(Y68:Y$73,"*喪*")&gt;0),".",""),IF(Y68="喪",$A1067,""),IF(AND(LEN(Y68)&gt;=2,ISNUMBER(SEARCH("喪",Y68))),$A1067&amp;"("&amp;SUBSTITUTE(Y68,"喪","")&amp;"時"&amp;")",""))</f>
        <v/>
      </c>
      <c r="Z1067" s="65" t="str">
        <f ca="1">CONCATENATE(IF(AND(LEN(Z1066)&gt;=1,Z1066&lt;&gt;".",COUNTIF(Z68:Z$73,"*喪*")&gt;0),".",""),IF(Z68="喪",$A1067,""),IF(AND(LEN(Z68)&gt;=2,ISNUMBER(SEARCH("喪",Z68))),$A1067&amp;"("&amp;SUBSTITUTE(Z68,"喪","")&amp;"時"&amp;")",""))</f>
        <v/>
      </c>
      <c r="AA1067" s="65" t="str">
        <f ca="1">CONCATENATE(IF(AND(LEN(AA1066)&gt;=1,AA1066&lt;&gt;".",COUNTIF(AA68:AA$73,"*喪*")&gt;0),".",""),IF(AA68="喪",$A1067,""),IF(AND(LEN(AA68)&gt;=2,ISNUMBER(SEARCH("喪",AA68))),$A1067&amp;"("&amp;SUBSTITUTE(AA68,"喪","")&amp;"時"&amp;")",""))</f>
        <v/>
      </c>
      <c r="AB1067" s="65" t="str">
        <f ca="1">CONCATENATE(IF(AND(LEN(AB1066)&gt;=1,AB1066&lt;&gt;".",COUNTIF(AB68:AB$73,"*喪*")&gt;0),".",""),IF(AB68="喪",$A1067,""),IF(AND(LEN(AB68)&gt;=2,ISNUMBER(SEARCH("喪",AB68))),$A1067&amp;"("&amp;SUBSTITUTE(AB68,"喪","")&amp;"時"&amp;")",""))</f>
        <v/>
      </c>
      <c r="AC1067" s="65" t="str">
        <f ca="1">CONCATENATE(IF(AND(LEN(AC1066)&gt;=1,AC1066&lt;&gt;".",COUNTIF(AC68:AC$73,"*喪*")&gt;0),".",""),IF(AC68="喪",$A1067,""),IF(AND(LEN(AC68)&gt;=2,ISNUMBER(SEARCH("喪",AC68))),$A1067&amp;"("&amp;SUBSTITUTE(AC68,"喪","")&amp;"時"&amp;")",""))</f>
        <v/>
      </c>
      <c r="AD1067" s="65" t="str">
        <f ca="1">CONCATENATE(IF(AND(LEN(AD1066)&gt;=1,AD1066&lt;&gt;".",COUNTIF(AD68:AD$73,"*喪*")&gt;0),".",""),IF(AD68="喪",$A1067,""),IF(AND(LEN(AD68)&gt;=2,ISNUMBER(SEARCH("喪",AD68))),$A1067&amp;"("&amp;SUBSTITUTE(AD68,"喪","")&amp;"時"&amp;")",""))</f>
        <v/>
      </c>
      <c r="AE1067" s="65" t="str">
        <f ca="1">CONCATENATE(IF(AND(LEN(AE1066)&gt;=1,AE1066&lt;&gt;".",COUNTIF(AE68:AE$73,"*喪*")&gt;0),".",""),IF(AE68="喪",$A1067,""),IF(AND(LEN(AE68)&gt;=2,ISNUMBER(SEARCH("喪",AE68))),$A1067&amp;"("&amp;SUBSTITUTE(AE68,"喪","")&amp;"時"&amp;")",""))</f>
        <v/>
      </c>
      <c r="AF1067" s="65" t="str">
        <f ca="1">CONCATENATE(IF(AND(LEN(AF1066)&gt;=1,AF1066&lt;&gt;".",COUNTIF(AF68:AF$73,"*喪*")&gt;0),".",""),IF(AF68="喪",$A1067,""),IF(AND(LEN(AF68)&gt;=2,ISNUMBER(SEARCH("喪",AF68))),$A1067&amp;"("&amp;SUBSTITUTE(AF68,"喪","")&amp;"時"&amp;")",""))</f>
        <v/>
      </c>
      <c r="AG1067" s="65" t="str">
        <f ca="1">CONCATENATE(IF(AND(LEN(AG1066)&gt;=1,AG1066&lt;&gt;".",COUNTIF(AG68:AG$73,"*喪*")&gt;0),".",""),IF(AG68="喪",$A1067,""),IF(AND(LEN(AG68)&gt;=2,ISNUMBER(SEARCH("喪",AG68))),$A1067&amp;"("&amp;SUBSTITUTE(AG68,"喪","")&amp;"時"&amp;")",""))</f>
        <v/>
      </c>
      <c r="AH1067" s="65"/>
      <c r="AI1067" s="65"/>
      <c r="AJ1067" s="65"/>
    </row>
    <row r="1068" spans="1:36">
      <c r="A1068" s="65">
        <f t="shared" si="83"/>
        <v>68</v>
      </c>
      <c r="B1068" s="65" t="str">
        <f t="shared" si="83"/>
        <v/>
      </c>
      <c r="C1068" s="65" t="str">
        <f ca="1">CONCATENATE(IF(AND(LEN(C1067)&gt;=1,C1067&lt;&gt;".",COUNTIF(C69:C$73,"*喪*")&gt;0),".",""),IF(C69="喪",$A1068,""),IF(AND(LEN(C69)&gt;=2,ISNUMBER(SEARCH("喪",C69))),$A1068&amp;"("&amp;SUBSTITUTE(C69,"喪","")&amp;"時"&amp;")",""))</f>
        <v/>
      </c>
      <c r="D1068" s="65" t="str">
        <f ca="1">CONCATENATE(IF(AND(LEN(D1067)&gt;=1,D1067&lt;&gt;".",COUNTIF(D69:D$73,"*喪*")&gt;0),".",""),IF(D69="喪",$A1068,""),IF(AND(LEN(D69)&gt;=2,ISNUMBER(SEARCH("喪",D69))),$A1068&amp;"("&amp;SUBSTITUTE(D69,"喪","")&amp;"時"&amp;")",""))</f>
        <v/>
      </c>
      <c r="E1068" s="65" t="str">
        <f ca="1">CONCATENATE(IF(AND(LEN(E1067)&gt;=1,E1067&lt;&gt;".",COUNTIF(E69:E$73,"*喪*")&gt;0),".",""),IF(E69="喪",$A1068,""),IF(AND(LEN(E69)&gt;=2,ISNUMBER(SEARCH("喪",E69))),$A1068&amp;"("&amp;SUBSTITUTE(E69,"喪","")&amp;"時"&amp;")",""))</f>
        <v/>
      </c>
      <c r="F1068" s="65" t="str">
        <f ca="1">CONCATENATE(IF(AND(LEN(F1067)&gt;=1,F1067&lt;&gt;".",COUNTIF(F69:F$73,"*喪*")&gt;0),".",""),IF(F69="喪",$A1068,""),IF(AND(LEN(F69)&gt;=2,ISNUMBER(SEARCH("喪",F69))),$A1068&amp;"("&amp;SUBSTITUTE(F69,"喪","")&amp;"時"&amp;")",""))</f>
        <v/>
      </c>
      <c r="G1068" s="65" t="str">
        <f ca="1">CONCATENATE(IF(AND(LEN(G1067)&gt;=1,G1067&lt;&gt;".",COUNTIF(G69:G$73,"*喪*")&gt;0),".",""),IF(G69="喪",$A1068,""),IF(AND(LEN(G69)&gt;=2,ISNUMBER(SEARCH("喪",G69))),$A1068&amp;"("&amp;SUBSTITUTE(G69,"喪","")&amp;"時"&amp;")",""))</f>
        <v/>
      </c>
      <c r="H1068" s="65" t="str">
        <f ca="1">CONCATENATE(IF(AND(LEN(H1067)&gt;=1,H1067&lt;&gt;".",COUNTIF(H69:H$73,"*喪*")&gt;0),".",""),IF(H69="喪",$A1068,""),IF(AND(LEN(H69)&gt;=2,ISNUMBER(SEARCH("喪",H69))),$A1068&amp;"("&amp;SUBSTITUTE(H69,"喪","")&amp;"時"&amp;")",""))</f>
        <v/>
      </c>
      <c r="I1068" s="65" t="str">
        <f ca="1">CONCATENATE(IF(AND(LEN(I1067)&gt;=1,I1067&lt;&gt;".",COUNTIF(I69:I$73,"*喪*")&gt;0),".",""),IF(I69="喪",$A1068,""),IF(AND(LEN(I69)&gt;=2,ISNUMBER(SEARCH("喪",I69))),$A1068&amp;"("&amp;SUBSTITUTE(I69,"喪","")&amp;"時"&amp;")",""))</f>
        <v/>
      </c>
      <c r="J1068" s="65" t="str">
        <f ca="1">CONCATENATE(IF(AND(LEN(J1067)&gt;=1,J1067&lt;&gt;".",COUNTIF(J69:J$73,"*喪*")&gt;0),".",""),IF(J69="喪",$A1068,""),IF(AND(LEN(J69)&gt;=2,ISNUMBER(SEARCH("喪",J69))),$A1068&amp;"("&amp;SUBSTITUTE(J69,"喪","")&amp;"時"&amp;")",""))</f>
        <v/>
      </c>
      <c r="K1068" s="65" t="str">
        <f ca="1">CONCATENATE(IF(AND(LEN(K1067)&gt;=1,K1067&lt;&gt;".",COUNTIF(K69:K$73,"*喪*")&gt;0),".",""),IF(K69="喪",$A1068,""),IF(AND(LEN(K69)&gt;=2,ISNUMBER(SEARCH("喪",K69))),$A1068&amp;"("&amp;SUBSTITUTE(K69,"喪","")&amp;"時"&amp;")",""))</f>
        <v/>
      </c>
      <c r="L1068" s="65" t="str">
        <f ca="1">CONCATENATE(IF(AND(LEN(L1067)&gt;=1,L1067&lt;&gt;".",COUNTIF(L69:L$73,"*喪*")&gt;0),".",""),IF(L69="喪",$A1068,""),IF(AND(LEN(L69)&gt;=2,ISNUMBER(SEARCH("喪",L69))),$A1068&amp;"("&amp;SUBSTITUTE(L69,"喪","")&amp;"時"&amp;")",""))</f>
        <v/>
      </c>
      <c r="M1068" s="65" t="str">
        <f ca="1">CONCATENATE(IF(AND(LEN(M1067)&gt;=1,M1067&lt;&gt;".",COUNTIF(M69:M$73,"*喪*")&gt;0),".",""),IF(M69="喪",$A1068,""),IF(AND(LEN(M69)&gt;=2,ISNUMBER(SEARCH("喪",M69))),$A1068&amp;"("&amp;SUBSTITUTE(M69,"喪","")&amp;"時"&amp;")",""))</f>
        <v/>
      </c>
      <c r="N1068" s="65" t="str">
        <f ca="1">CONCATENATE(IF(AND(LEN(N1067)&gt;=1,N1067&lt;&gt;".",COUNTIF(N69:N$73,"*喪*")&gt;0),".",""),IF(N69="喪",$A1068,""),IF(AND(LEN(N69)&gt;=2,ISNUMBER(SEARCH("喪",N69))),$A1068&amp;"("&amp;SUBSTITUTE(N69,"喪","")&amp;"時"&amp;")",""))</f>
        <v/>
      </c>
      <c r="O1068" s="65" t="str">
        <f ca="1">CONCATENATE(IF(AND(LEN(O1067)&gt;=1,O1067&lt;&gt;".",COUNTIF(O69:O$73,"*喪*")&gt;0),".",""),IF(O69="喪",$A1068,""),IF(AND(LEN(O69)&gt;=2,ISNUMBER(SEARCH("喪",O69))),$A1068&amp;"("&amp;SUBSTITUTE(O69,"喪","")&amp;"時"&amp;")",""))</f>
        <v/>
      </c>
      <c r="P1068" s="65" t="str">
        <f ca="1">CONCATENATE(IF(AND(LEN(P1067)&gt;=1,P1067&lt;&gt;".",COUNTIF(P69:P$73,"*喪*")&gt;0),".",""),IF(P69="喪",$A1068,""),IF(AND(LEN(P69)&gt;=2,ISNUMBER(SEARCH("喪",P69))),$A1068&amp;"("&amp;SUBSTITUTE(P69,"喪","")&amp;"時"&amp;")",""))</f>
        <v/>
      </c>
      <c r="Q1068" s="65" t="str">
        <f ca="1">CONCATENATE(IF(AND(LEN(Q1067)&gt;=1,Q1067&lt;&gt;".",COUNTIF(Q69:Q$73,"*喪*")&gt;0),".",""),IF(Q69="喪",$A1068,""),IF(AND(LEN(Q69)&gt;=2,ISNUMBER(SEARCH("喪",Q69))),$A1068&amp;"("&amp;SUBSTITUTE(Q69,"喪","")&amp;"時"&amp;")",""))</f>
        <v/>
      </c>
      <c r="R1068" s="65" t="str">
        <f ca="1">CONCATENATE(IF(AND(LEN(R1067)&gt;=1,R1067&lt;&gt;".",COUNTIF(R69:R$73,"*喪*")&gt;0),".",""),IF(R69="喪",$A1068,""),IF(AND(LEN(R69)&gt;=2,ISNUMBER(SEARCH("喪",R69))),$A1068&amp;"("&amp;SUBSTITUTE(R69,"喪","")&amp;"時"&amp;")",""))</f>
        <v/>
      </c>
      <c r="S1068" s="65" t="str">
        <f ca="1">CONCATENATE(IF(AND(LEN(S1067)&gt;=1,S1067&lt;&gt;".",COUNTIF(S69:S$73,"*喪*")&gt;0),".",""),IF(S69="喪",$A1068,""),IF(AND(LEN(S69)&gt;=2,ISNUMBER(SEARCH("喪",S69))),$A1068&amp;"("&amp;SUBSTITUTE(S69,"喪","")&amp;"時"&amp;")",""))</f>
        <v/>
      </c>
      <c r="T1068" s="65" t="str">
        <f ca="1">CONCATENATE(IF(AND(LEN(T1067)&gt;=1,T1067&lt;&gt;".",COUNTIF(T69:T$73,"*喪*")&gt;0),".",""),IF(T69="喪",$A1068,""),IF(AND(LEN(T69)&gt;=2,ISNUMBER(SEARCH("喪",T69))),$A1068&amp;"("&amp;SUBSTITUTE(T69,"喪","")&amp;"時"&amp;")",""))</f>
        <v/>
      </c>
      <c r="U1068" s="65" t="str">
        <f ca="1">CONCATENATE(IF(AND(LEN(U1067)&gt;=1,U1067&lt;&gt;".",COUNTIF(U69:U$73,"*喪*")&gt;0),".",""),IF(U69="喪",$A1068,""),IF(AND(LEN(U69)&gt;=2,ISNUMBER(SEARCH("喪",U69))),$A1068&amp;"("&amp;SUBSTITUTE(U69,"喪","")&amp;"時"&amp;")",""))</f>
        <v/>
      </c>
      <c r="V1068" s="65" t="str">
        <f ca="1">CONCATENATE(IF(AND(LEN(V1067)&gt;=1,V1067&lt;&gt;".",COUNTIF(V69:V$73,"*喪*")&gt;0),".",""),IF(V69="喪",$A1068,""),IF(AND(LEN(V69)&gt;=2,ISNUMBER(SEARCH("喪",V69))),$A1068&amp;"("&amp;SUBSTITUTE(V69,"喪","")&amp;"時"&amp;")",""))</f>
        <v/>
      </c>
      <c r="W1068" s="65" t="str">
        <f ca="1">CONCATENATE(IF(AND(LEN(W1067)&gt;=1,W1067&lt;&gt;".",COUNTIF(W69:W$73,"*喪*")&gt;0),".",""),IF(W69="喪",$A1068,""),IF(AND(LEN(W69)&gt;=2,ISNUMBER(SEARCH("喪",W69))),$A1068&amp;"("&amp;SUBSTITUTE(W69,"喪","")&amp;"時"&amp;")",""))</f>
        <v/>
      </c>
      <c r="X1068" s="65" t="str">
        <f ca="1">CONCATENATE(IF(AND(LEN(X1067)&gt;=1,X1067&lt;&gt;".",COUNTIF(X69:X$73,"*喪*")&gt;0),".",""),IF(X69="喪",$A1068,""),IF(AND(LEN(X69)&gt;=2,ISNUMBER(SEARCH("喪",X69))),$A1068&amp;"("&amp;SUBSTITUTE(X69,"喪","")&amp;"時"&amp;")",""))</f>
        <v/>
      </c>
      <c r="Y1068" s="65" t="str">
        <f ca="1">CONCATENATE(IF(AND(LEN(Y1067)&gt;=1,Y1067&lt;&gt;".",COUNTIF(Y69:Y$73,"*喪*")&gt;0),".",""),IF(Y69="喪",$A1068,""),IF(AND(LEN(Y69)&gt;=2,ISNUMBER(SEARCH("喪",Y69))),$A1068&amp;"("&amp;SUBSTITUTE(Y69,"喪","")&amp;"時"&amp;")",""))</f>
        <v/>
      </c>
      <c r="Z1068" s="65" t="str">
        <f ca="1">CONCATENATE(IF(AND(LEN(Z1067)&gt;=1,Z1067&lt;&gt;".",COUNTIF(Z69:Z$73,"*喪*")&gt;0),".",""),IF(Z69="喪",$A1068,""),IF(AND(LEN(Z69)&gt;=2,ISNUMBER(SEARCH("喪",Z69))),$A1068&amp;"("&amp;SUBSTITUTE(Z69,"喪","")&amp;"時"&amp;")",""))</f>
        <v/>
      </c>
      <c r="AA1068" s="65" t="str">
        <f ca="1">CONCATENATE(IF(AND(LEN(AA1067)&gt;=1,AA1067&lt;&gt;".",COUNTIF(AA69:AA$73,"*喪*")&gt;0),".",""),IF(AA69="喪",$A1068,""),IF(AND(LEN(AA69)&gt;=2,ISNUMBER(SEARCH("喪",AA69))),$A1068&amp;"("&amp;SUBSTITUTE(AA69,"喪","")&amp;"時"&amp;")",""))</f>
        <v/>
      </c>
      <c r="AB1068" s="65" t="str">
        <f ca="1">CONCATENATE(IF(AND(LEN(AB1067)&gt;=1,AB1067&lt;&gt;".",COUNTIF(AB69:AB$73,"*喪*")&gt;0),".",""),IF(AB69="喪",$A1068,""),IF(AND(LEN(AB69)&gt;=2,ISNUMBER(SEARCH("喪",AB69))),$A1068&amp;"("&amp;SUBSTITUTE(AB69,"喪","")&amp;"時"&amp;")",""))</f>
        <v/>
      </c>
      <c r="AC1068" s="65" t="str">
        <f ca="1">CONCATENATE(IF(AND(LEN(AC1067)&gt;=1,AC1067&lt;&gt;".",COUNTIF(AC69:AC$73,"*喪*")&gt;0),".",""),IF(AC69="喪",$A1068,""),IF(AND(LEN(AC69)&gt;=2,ISNUMBER(SEARCH("喪",AC69))),$A1068&amp;"("&amp;SUBSTITUTE(AC69,"喪","")&amp;"時"&amp;")",""))</f>
        <v/>
      </c>
      <c r="AD1068" s="65" t="str">
        <f ca="1">CONCATENATE(IF(AND(LEN(AD1067)&gt;=1,AD1067&lt;&gt;".",COUNTIF(AD69:AD$73,"*喪*")&gt;0),".",""),IF(AD69="喪",$A1068,""),IF(AND(LEN(AD69)&gt;=2,ISNUMBER(SEARCH("喪",AD69))),$A1068&amp;"("&amp;SUBSTITUTE(AD69,"喪","")&amp;"時"&amp;")",""))</f>
        <v/>
      </c>
      <c r="AE1068" s="65" t="str">
        <f ca="1">CONCATENATE(IF(AND(LEN(AE1067)&gt;=1,AE1067&lt;&gt;".",COUNTIF(AE69:AE$73,"*喪*")&gt;0),".",""),IF(AE69="喪",$A1068,""),IF(AND(LEN(AE69)&gt;=2,ISNUMBER(SEARCH("喪",AE69))),$A1068&amp;"("&amp;SUBSTITUTE(AE69,"喪","")&amp;"時"&amp;")",""))</f>
        <v/>
      </c>
      <c r="AF1068" s="65" t="str">
        <f ca="1">CONCATENATE(IF(AND(LEN(AF1067)&gt;=1,AF1067&lt;&gt;".",COUNTIF(AF69:AF$73,"*喪*")&gt;0),".",""),IF(AF69="喪",$A1068,""),IF(AND(LEN(AF69)&gt;=2,ISNUMBER(SEARCH("喪",AF69))),$A1068&amp;"("&amp;SUBSTITUTE(AF69,"喪","")&amp;"時"&amp;")",""))</f>
        <v/>
      </c>
      <c r="AG1068" s="65" t="str">
        <f ca="1">CONCATENATE(IF(AND(LEN(AG1067)&gt;=1,AG1067&lt;&gt;".",COUNTIF(AG69:AG$73,"*喪*")&gt;0),".",""),IF(AG69="喪",$A1068,""),IF(AND(LEN(AG69)&gt;=2,ISNUMBER(SEARCH("喪",AG69))),$A1068&amp;"("&amp;SUBSTITUTE(AG69,"喪","")&amp;"時"&amp;")",""))</f>
        <v/>
      </c>
      <c r="AH1068" s="65"/>
      <c r="AI1068" s="65"/>
      <c r="AJ1068" s="65"/>
    </row>
    <row r="1069" spans="1:36">
      <c r="A1069" s="65">
        <f t="shared" si="83"/>
        <v>69</v>
      </c>
      <c r="B1069" s="65" t="str">
        <f t="shared" si="83"/>
        <v/>
      </c>
      <c r="C1069" s="65" t="str">
        <f ca="1">CONCATENATE(IF(AND(LEN(C1068)&gt;=1,C1068&lt;&gt;".",COUNTIF(C70:C$73,"*喪*")&gt;0),".",""),IF(C70="喪",$A1069,""),IF(AND(LEN(C70)&gt;=2,ISNUMBER(SEARCH("喪",C70))),$A1069&amp;"("&amp;SUBSTITUTE(C70,"喪","")&amp;"時"&amp;")",""))</f>
        <v/>
      </c>
      <c r="D1069" s="65" t="str">
        <f ca="1">CONCATENATE(IF(AND(LEN(D1068)&gt;=1,D1068&lt;&gt;".",COUNTIF(D70:D$73,"*喪*")&gt;0),".",""),IF(D70="喪",$A1069,""),IF(AND(LEN(D70)&gt;=2,ISNUMBER(SEARCH("喪",D70))),$A1069&amp;"("&amp;SUBSTITUTE(D70,"喪","")&amp;"時"&amp;")",""))</f>
        <v/>
      </c>
      <c r="E1069" s="65" t="str">
        <f ca="1">CONCATENATE(IF(AND(LEN(E1068)&gt;=1,E1068&lt;&gt;".",COUNTIF(E70:E$73,"*喪*")&gt;0),".",""),IF(E70="喪",$A1069,""),IF(AND(LEN(E70)&gt;=2,ISNUMBER(SEARCH("喪",E70))),$A1069&amp;"("&amp;SUBSTITUTE(E70,"喪","")&amp;"時"&amp;")",""))</f>
        <v/>
      </c>
      <c r="F1069" s="65" t="str">
        <f ca="1">CONCATENATE(IF(AND(LEN(F1068)&gt;=1,F1068&lt;&gt;".",COUNTIF(F70:F$73,"*喪*")&gt;0),".",""),IF(F70="喪",$A1069,""),IF(AND(LEN(F70)&gt;=2,ISNUMBER(SEARCH("喪",F70))),$A1069&amp;"("&amp;SUBSTITUTE(F70,"喪","")&amp;"時"&amp;")",""))</f>
        <v/>
      </c>
      <c r="G1069" s="65" t="str">
        <f ca="1">CONCATENATE(IF(AND(LEN(G1068)&gt;=1,G1068&lt;&gt;".",COUNTIF(G70:G$73,"*喪*")&gt;0),".",""),IF(G70="喪",$A1069,""),IF(AND(LEN(G70)&gt;=2,ISNUMBER(SEARCH("喪",G70))),$A1069&amp;"("&amp;SUBSTITUTE(G70,"喪","")&amp;"時"&amp;")",""))</f>
        <v/>
      </c>
      <c r="H1069" s="65" t="str">
        <f ca="1">CONCATENATE(IF(AND(LEN(H1068)&gt;=1,H1068&lt;&gt;".",COUNTIF(H70:H$73,"*喪*")&gt;0),".",""),IF(H70="喪",$A1069,""),IF(AND(LEN(H70)&gt;=2,ISNUMBER(SEARCH("喪",H70))),$A1069&amp;"("&amp;SUBSTITUTE(H70,"喪","")&amp;"時"&amp;")",""))</f>
        <v/>
      </c>
      <c r="I1069" s="65" t="str">
        <f ca="1">CONCATENATE(IF(AND(LEN(I1068)&gt;=1,I1068&lt;&gt;".",COUNTIF(I70:I$73,"*喪*")&gt;0),".",""),IF(I70="喪",$A1069,""),IF(AND(LEN(I70)&gt;=2,ISNUMBER(SEARCH("喪",I70))),$A1069&amp;"("&amp;SUBSTITUTE(I70,"喪","")&amp;"時"&amp;")",""))</f>
        <v/>
      </c>
      <c r="J1069" s="65" t="str">
        <f ca="1">CONCATENATE(IF(AND(LEN(J1068)&gt;=1,J1068&lt;&gt;".",COUNTIF(J70:J$73,"*喪*")&gt;0),".",""),IF(J70="喪",$A1069,""),IF(AND(LEN(J70)&gt;=2,ISNUMBER(SEARCH("喪",J70))),$A1069&amp;"("&amp;SUBSTITUTE(J70,"喪","")&amp;"時"&amp;")",""))</f>
        <v/>
      </c>
      <c r="K1069" s="65" t="str">
        <f ca="1">CONCATENATE(IF(AND(LEN(K1068)&gt;=1,K1068&lt;&gt;".",COUNTIF(K70:K$73,"*喪*")&gt;0),".",""),IF(K70="喪",$A1069,""),IF(AND(LEN(K70)&gt;=2,ISNUMBER(SEARCH("喪",K70))),$A1069&amp;"("&amp;SUBSTITUTE(K70,"喪","")&amp;"時"&amp;")",""))</f>
        <v/>
      </c>
      <c r="L1069" s="65" t="str">
        <f ca="1">CONCATENATE(IF(AND(LEN(L1068)&gt;=1,L1068&lt;&gt;".",COUNTIF(L70:L$73,"*喪*")&gt;0),".",""),IF(L70="喪",$A1069,""),IF(AND(LEN(L70)&gt;=2,ISNUMBER(SEARCH("喪",L70))),$A1069&amp;"("&amp;SUBSTITUTE(L70,"喪","")&amp;"時"&amp;")",""))</f>
        <v/>
      </c>
      <c r="M1069" s="65" t="str">
        <f ca="1">CONCATENATE(IF(AND(LEN(M1068)&gt;=1,M1068&lt;&gt;".",COUNTIF(M70:M$73,"*喪*")&gt;0),".",""),IF(M70="喪",$A1069,""),IF(AND(LEN(M70)&gt;=2,ISNUMBER(SEARCH("喪",M70))),$A1069&amp;"("&amp;SUBSTITUTE(M70,"喪","")&amp;"時"&amp;")",""))</f>
        <v/>
      </c>
      <c r="N1069" s="65" t="str">
        <f ca="1">CONCATENATE(IF(AND(LEN(N1068)&gt;=1,N1068&lt;&gt;".",COUNTIF(N70:N$73,"*喪*")&gt;0),".",""),IF(N70="喪",$A1069,""),IF(AND(LEN(N70)&gt;=2,ISNUMBER(SEARCH("喪",N70))),$A1069&amp;"("&amp;SUBSTITUTE(N70,"喪","")&amp;"時"&amp;")",""))</f>
        <v/>
      </c>
      <c r="O1069" s="65" t="str">
        <f ca="1">CONCATENATE(IF(AND(LEN(O1068)&gt;=1,O1068&lt;&gt;".",COUNTIF(O70:O$73,"*喪*")&gt;0),".",""),IF(O70="喪",$A1069,""),IF(AND(LEN(O70)&gt;=2,ISNUMBER(SEARCH("喪",O70))),$A1069&amp;"("&amp;SUBSTITUTE(O70,"喪","")&amp;"時"&amp;")",""))</f>
        <v/>
      </c>
      <c r="P1069" s="65" t="str">
        <f ca="1">CONCATENATE(IF(AND(LEN(P1068)&gt;=1,P1068&lt;&gt;".",COUNTIF(P70:P$73,"*喪*")&gt;0),".",""),IF(P70="喪",$A1069,""),IF(AND(LEN(P70)&gt;=2,ISNUMBER(SEARCH("喪",P70))),$A1069&amp;"("&amp;SUBSTITUTE(P70,"喪","")&amp;"時"&amp;")",""))</f>
        <v/>
      </c>
      <c r="Q1069" s="65" t="str">
        <f ca="1">CONCATENATE(IF(AND(LEN(Q1068)&gt;=1,Q1068&lt;&gt;".",COUNTIF(Q70:Q$73,"*喪*")&gt;0),".",""),IF(Q70="喪",$A1069,""),IF(AND(LEN(Q70)&gt;=2,ISNUMBER(SEARCH("喪",Q70))),$A1069&amp;"("&amp;SUBSTITUTE(Q70,"喪","")&amp;"時"&amp;")",""))</f>
        <v/>
      </c>
      <c r="R1069" s="65" t="str">
        <f ca="1">CONCATENATE(IF(AND(LEN(R1068)&gt;=1,R1068&lt;&gt;".",COUNTIF(R70:R$73,"*喪*")&gt;0),".",""),IF(R70="喪",$A1069,""),IF(AND(LEN(R70)&gt;=2,ISNUMBER(SEARCH("喪",R70))),$A1069&amp;"("&amp;SUBSTITUTE(R70,"喪","")&amp;"時"&amp;")",""))</f>
        <v/>
      </c>
      <c r="S1069" s="65" t="str">
        <f ca="1">CONCATENATE(IF(AND(LEN(S1068)&gt;=1,S1068&lt;&gt;".",COUNTIF(S70:S$73,"*喪*")&gt;0),".",""),IF(S70="喪",$A1069,""),IF(AND(LEN(S70)&gt;=2,ISNUMBER(SEARCH("喪",S70))),$A1069&amp;"("&amp;SUBSTITUTE(S70,"喪","")&amp;"時"&amp;")",""))</f>
        <v/>
      </c>
      <c r="T1069" s="65" t="str">
        <f ca="1">CONCATENATE(IF(AND(LEN(T1068)&gt;=1,T1068&lt;&gt;".",COUNTIF(T70:T$73,"*喪*")&gt;0),".",""),IF(T70="喪",$A1069,""),IF(AND(LEN(T70)&gt;=2,ISNUMBER(SEARCH("喪",T70))),$A1069&amp;"("&amp;SUBSTITUTE(T70,"喪","")&amp;"時"&amp;")",""))</f>
        <v/>
      </c>
      <c r="U1069" s="65" t="str">
        <f ca="1">CONCATENATE(IF(AND(LEN(U1068)&gt;=1,U1068&lt;&gt;".",COUNTIF(U70:U$73,"*喪*")&gt;0),".",""),IF(U70="喪",$A1069,""),IF(AND(LEN(U70)&gt;=2,ISNUMBER(SEARCH("喪",U70))),$A1069&amp;"("&amp;SUBSTITUTE(U70,"喪","")&amp;"時"&amp;")",""))</f>
        <v/>
      </c>
      <c r="V1069" s="65" t="str">
        <f ca="1">CONCATENATE(IF(AND(LEN(V1068)&gt;=1,V1068&lt;&gt;".",COUNTIF(V70:V$73,"*喪*")&gt;0),".",""),IF(V70="喪",$A1069,""),IF(AND(LEN(V70)&gt;=2,ISNUMBER(SEARCH("喪",V70))),$A1069&amp;"("&amp;SUBSTITUTE(V70,"喪","")&amp;"時"&amp;")",""))</f>
        <v/>
      </c>
      <c r="W1069" s="65" t="str">
        <f ca="1">CONCATENATE(IF(AND(LEN(W1068)&gt;=1,W1068&lt;&gt;".",COUNTIF(W70:W$73,"*喪*")&gt;0),".",""),IF(W70="喪",$A1069,""),IF(AND(LEN(W70)&gt;=2,ISNUMBER(SEARCH("喪",W70))),$A1069&amp;"("&amp;SUBSTITUTE(W70,"喪","")&amp;"時"&amp;")",""))</f>
        <v/>
      </c>
      <c r="X1069" s="65" t="str">
        <f ca="1">CONCATENATE(IF(AND(LEN(X1068)&gt;=1,X1068&lt;&gt;".",COUNTIF(X70:X$73,"*喪*")&gt;0),".",""),IF(X70="喪",$A1069,""),IF(AND(LEN(X70)&gt;=2,ISNUMBER(SEARCH("喪",X70))),$A1069&amp;"("&amp;SUBSTITUTE(X70,"喪","")&amp;"時"&amp;")",""))</f>
        <v/>
      </c>
      <c r="Y1069" s="65" t="str">
        <f ca="1">CONCATENATE(IF(AND(LEN(Y1068)&gt;=1,Y1068&lt;&gt;".",COUNTIF(Y70:Y$73,"*喪*")&gt;0),".",""),IF(Y70="喪",$A1069,""),IF(AND(LEN(Y70)&gt;=2,ISNUMBER(SEARCH("喪",Y70))),$A1069&amp;"("&amp;SUBSTITUTE(Y70,"喪","")&amp;"時"&amp;")",""))</f>
        <v/>
      </c>
      <c r="Z1069" s="65" t="str">
        <f ca="1">CONCATENATE(IF(AND(LEN(Z1068)&gt;=1,Z1068&lt;&gt;".",COUNTIF(Z70:Z$73,"*喪*")&gt;0),".",""),IF(Z70="喪",$A1069,""),IF(AND(LEN(Z70)&gt;=2,ISNUMBER(SEARCH("喪",Z70))),$A1069&amp;"("&amp;SUBSTITUTE(Z70,"喪","")&amp;"時"&amp;")",""))</f>
        <v/>
      </c>
      <c r="AA1069" s="65" t="str">
        <f ca="1">CONCATENATE(IF(AND(LEN(AA1068)&gt;=1,AA1068&lt;&gt;".",COUNTIF(AA70:AA$73,"*喪*")&gt;0),".",""),IF(AA70="喪",$A1069,""),IF(AND(LEN(AA70)&gt;=2,ISNUMBER(SEARCH("喪",AA70))),$A1069&amp;"("&amp;SUBSTITUTE(AA70,"喪","")&amp;"時"&amp;")",""))</f>
        <v/>
      </c>
      <c r="AB1069" s="65" t="str">
        <f ca="1">CONCATENATE(IF(AND(LEN(AB1068)&gt;=1,AB1068&lt;&gt;".",COUNTIF(AB70:AB$73,"*喪*")&gt;0),".",""),IF(AB70="喪",$A1069,""),IF(AND(LEN(AB70)&gt;=2,ISNUMBER(SEARCH("喪",AB70))),$A1069&amp;"("&amp;SUBSTITUTE(AB70,"喪","")&amp;"時"&amp;")",""))</f>
        <v/>
      </c>
      <c r="AC1069" s="65" t="str">
        <f ca="1">CONCATENATE(IF(AND(LEN(AC1068)&gt;=1,AC1068&lt;&gt;".",COUNTIF(AC70:AC$73,"*喪*")&gt;0),".",""),IF(AC70="喪",$A1069,""),IF(AND(LEN(AC70)&gt;=2,ISNUMBER(SEARCH("喪",AC70))),$A1069&amp;"("&amp;SUBSTITUTE(AC70,"喪","")&amp;"時"&amp;")",""))</f>
        <v/>
      </c>
      <c r="AD1069" s="65" t="str">
        <f ca="1">CONCATENATE(IF(AND(LEN(AD1068)&gt;=1,AD1068&lt;&gt;".",COUNTIF(AD70:AD$73,"*喪*")&gt;0),".",""),IF(AD70="喪",$A1069,""),IF(AND(LEN(AD70)&gt;=2,ISNUMBER(SEARCH("喪",AD70))),$A1069&amp;"("&amp;SUBSTITUTE(AD70,"喪","")&amp;"時"&amp;")",""))</f>
        <v/>
      </c>
      <c r="AE1069" s="65" t="str">
        <f ca="1">CONCATENATE(IF(AND(LEN(AE1068)&gt;=1,AE1068&lt;&gt;".",COUNTIF(AE70:AE$73,"*喪*")&gt;0),".",""),IF(AE70="喪",$A1069,""),IF(AND(LEN(AE70)&gt;=2,ISNUMBER(SEARCH("喪",AE70))),$A1069&amp;"("&amp;SUBSTITUTE(AE70,"喪","")&amp;"時"&amp;")",""))</f>
        <v/>
      </c>
      <c r="AF1069" s="65" t="str">
        <f ca="1">CONCATENATE(IF(AND(LEN(AF1068)&gt;=1,AF1068&lt;&gt;".",COUNTIF(AF70:AF$73,"*喪*")&gt;0),".",""),IF(AF70="喪",$A1069,""),IF(AND(LEN(AF70)&gt;=2,ISNUMBER(SEARCH("喪",AF70))),$A1069&amp;"("&amp;SUBSTITUTE(AF70,"喪","")&amp;"時"&amp;")",""))</f>
        <v/>
      </c>
      <c r="AG1069" s="65" t="str">
        <f ca="1">CONCATENATE(IF(AND(LEN(AG1068)&gt;=1,AG1068&lt;&gt;".",COUNTIF(AG70:AG$73,"*喪*")&gt;0),".",""),IF(AG70="喪",$A1069,""),IF(AND(LEN(AG70)&gt;=2,ISNUMBER(SEARCH("喪",AG70))),$A1069&amp;"("&amp;SUBSTITUTE(AG70,"喪","")&amp;"時"&amp;")",""))</f>
        <v/>
      </c>
      <c r="AH1069" s="65"/>
      <c r="AI1069" s="65"/>
      <c r="AJ1069" s="65"/>
    </row>
    <row r="1070" spans="1:36">
      <c r="A1070" s="65">
        <f t="shared" si="83"/>
        <v>70</v>
      </c>
      <c r="B1070" s="65" t="str">
        <f t="shared" si="83"/>
        <v/>
      </c>
      <c r="C1070" s="65" t="str">
        <f ca="1">CONCATENATE(IF(AND(LEN(C1069)&gt;=1,C1069&lt;&gt;".",COUNTIF(C71:C$73,"*喪*")&gt;0),".",""),IF(C71="喪",$A1070,""),IF(AND(LEN(C71)&gt;=2,ISNUMBER(SEARCH("喪",C71))),$A1070&amp;"("&amp;SUBSTITUTE(C71,"喪","")&amp;"時"&amp;")",""))</f>
        <v/>
      </c>
      <c r="D1070" s="65" t="str">
        <f ca="1">CONCATENATE(IF(AND(LEN(D1069)&gt;=1,D1069&lt;&gt;".",COUNTIF(D71:D$73,"*喪*")&gt;0),".",""),IF(D71="喪",$A1070,""),IF(AND(LEN(D71)&gt;=2,ISNUMBER(SEARCH("喪",D71))),$A1070&amp;"("&amp;SUBSTITUTE(D71,"喪","")&amp;"時"&amp;")",""))</f>
        <v/>
      </c>
      <c r="E1070" s="65" t="str">
        <f ca="1">CONCATENATE(IF(AND(LEN(E1069)&gt;=1,E1069&lt;&gt;".",COUNTIF(E71:E$73,"*喪*")&gt;0),".",""),IF(E71="喪",$A1070,""),IF(AND(LEN(E71)&gt;=2,ISNUMBER(SEARCH("喪",E71))),$A1070&amp;"("&amp;SUBSTITUTE(E71,"喪","")&amp;"時"&amp;")",""))</f>
        <v/>
      </c>
      <c r="F1070" s="65" t="str">
        <f ca="1">CONCATENATE(IF(AND(LEN(F1069)&gt;=1,F1069&lt;&gt;".",COUNTIF(F71:F$73,"*喪*")&gt;0),".",""),IF(F71="喪",$A1070,""),IF(AND(LEN(F71)&gt;=2,ISNUMBER(SEARCH("喪",F71))),$A1070&amp;"("&amp;SUBSTITUTE(F71,"喪","")&amp;"時"&amp;")",""))</f>
        <v/>
      </c>
      <c r="G1070" s="65" t="str">
        <f ca="1">CONCATENATE(IF(AND(LEN(G1069)&gt;=1,G1069&lt;&gt;".",COUNTIF(G71:G$73,"*喪*")&gt;0),".",""),IF(G71="喪",$A1070,""),IF(AND(LEN(G71)&gt;=2,ISNUMBER(SEARCH("喪",G71))),$A1070&amp;"("&amp;SUBSTITUTE(G71,"喪","")&amp;"時"&amp;")",""))</f>
        <v/>
      </c>
      <c r="H1070" s="65" t="str">
        <f ca="1">CONCATENATE(IF(AND(LEN(H1069)&gt;=1,H1069&lt;&gt;".",COUNTIF(H71:H$73,"*喪*")&gt;0),".",""),IF(H71="喪",$A1070,""),IF(AND(LEN(H71)&gt;=2,ISNUMBER(SEARCH("喪",H71))),$A1070&amp;"("&amp;SUBSTITUTE(H71,"喪","")&amp;"時"&amp;")",""))</f>
        <v/>
      </c>
      <c r="I1070" s="65" t="str">
        <f ca="1">CONCATENATE(IF(AND(LEN(I1069)&gt;=1,I1069&lt;&gt;".",COUNTIF(I71:I$73,"*喪*")&gt;0),".",""),IF(I71="喪",$A1070,""),IF(AND(LEN(I71)&gt;=2,ISNUMBER(SEARCH("喪",I71))),$A1070&amp;"("&amp;SUBSTITUTE(I71,"喪","")&amp;"時"&amp;")",""))</f>
        <v/>
      </c>
      <c r="J1070" s="65" t="str">
        <f ca="1">CONCATENATE(IF(AND(LEN(J1069)&gt;=1,J1069&lt;&gt;".",COUNTIF(J71:J$73,"*喪*")&gt;0),".",""),IF(J71="喪",$A1070,""),IF(AND(LEN(J71)&gt;=2,ISNUMBER(SEARCH("喪",J71))),$A1070&amp;"("&amp;SUBSTITUTE(J71,"喪","")&amp;"時"&amp;")",""))</f>
        <v/>
      </c>
      <c r="K1070" s="65" t="str">
        <f ca="1">CONCATENATE(IF(AND(LEN(K1069)&gt;=1,K1069&lt;&gt;".",COUNTIF(K71:K$73,"*喪*")&gt;0),".",""),IF(K71="喪",$A1070,""),IF(AND(LEN(K71)&gt;=2,ISNUMBER(SEARCH("喪",K71))),$A1070&amp;"("&amp;SUBSTITUTE(K71,"喪","")&amp;"時"&amp;")",""))</f>
        <v/>
      </c>
      <c r="L1070" s="65" t="str">
        <f ca="1">CONCATENATE(IF(AND(LEN(L1069)&gt;=1,L1069&lt;&gt;".",COUNTIF(L71:L$73,"*喪*")&gt;0),".",""),IF(L71="喪",$A1070,""),IF(AND(LEN(L71)&gt;=2,ISNUMBER(SEARCH("喪",L71))),$A1070&amp;"("&amp;SUBSTITUTE(L71,"喪","")&amp;"時"&amp;")",""))</f>
        <v/>
      </c>
      <c r="M1070" s="65" t="str">
        <f ca="1">CONCATENATE(IF(AND(LEN(M1069)&gt;=1,M1069&lt;&gt;".",COUNTIF(M71:M$73,"*喪*")&gt;0),".",""),IF(M71="喪",$A1070,""),IF(AND(LEN(M71)&gt;=2,ISNUMBER(SEARCH("喪",M71))),$A1070&amp;"("&amp;SUBSTITUTE(M71,"喪","")&amp;"時"&amp;")",""))</f>
        <v/>
      </c>
      <c r="N1070" s="65" t="str">
        <f ca="1">CONCATENATE(IF(AND(LEN(N1069)&gt;=1,N1069&lt;&gt;".",COUNTIF(N71:N$73,"*喪*")&gt;0),".",""),IF(N71="喪",$A1070,""),IF(AND(LEN(N71)&gt;=2,ISNUMBER(SEARCH("喪",N71))),$A1070&amp;"("&amp;SUBSTITUTE(N71,"喪","")&amp;"時"&amp;")",""))</f>
        <v/>
      </c>
      <c r="O1070" s="65" t="str">
        <f ca="1">CONCATENATE(IF(AND(LEN(O1069)&gt;=1,O1069&lt;&gt;".",COUNTIF(O71:O$73,"*喪*")&gt;0),".",""),IF(O71="喪",$A1070,""),IF(AND(LEN(O71)&gt;=2,ISNUMBER(SEARCH("喪",O71))),$A1070&amp;"("&amp;SUBSTITUTE(O71,"喪","")&amp;"時"&amp;")",""))</f>
        <v/>
      </c>
      <c r="P1070" s="65" t="str">
        <f ca="1">CONCATENATE(IF(AND(LEN(P1069)&gt;=1,P1069&lt;&gt;".",COUNTIF(P71:P$73,"*喪*")&gt;0),".",""),IF(P71="喪",$A1070,""),IF(AND(LEN(P71)&gt;=2,ISNUMBER(SEARCH("喪",P71))),$A1070&amp;"("&amp;SUBSTITUTE(P71,"喪","")&amp;"時"&amp;")",""))</f>
        <v/>
      </c>
      <c r="Q1070" s="65" t="str">
        <f ca="1">CONCATENATE(IF(AND(LEN(Q1069)&gt;=1,Q1069&lt;&gt;".",COUNTIF(Q71:Q$73,"*喪*")&gt;0),".",""),IF(Q71="喪",$A1070,""),IF(AND(LEN(Q71)&gt;=2,ISNUMBER(SEARCH("喪",Q71))),$A1070&amp;"("&amp;SUBSTITUTE(Q71,"喪","")&amp;"時"&amp;")",""))</f>
        <v/>
      </c>
      <c r="R1070" s="65" t="str">
        <f ca="1">CONCATENATE(IF(AND(LEN(R1069)&gt;=1,R1069&lt;&gt;".",COUNTIF(R71:R$73,"*喪*")&gt;0),".",""),IF(R71="喪",$A1070,""),IF(AND(LEN(R71)&gt;=2,ISNUMBER(SEARCH("喪",R71))),$A1070&amp;"("&amp;SUBSTITUTE(R71,"喪","")&amp;"時"&amp;")",""))</f>
        <v/>
      </c>
      <c r="S1070" s="65" t="str">
        <f ca="1">CONCATENATE(IF(AND(LEN(S1069)&gt;=1,S1069&lt;&gt;".",COUNTIF(S71:S$73,"*喪*")&gt;0),".",""),IF(S71="喪",$A1070,""),IF(AND(LEN(S71)&gt;=2,ISNUMBER(SEARCH("喪",S71))),$A1070&amp;"("&amp;SUBSTITUTE(S71,"喪","")&amp;"時"&amp;")",""))</f>
        <v/>
      </c>
      <c r="T1070" s="65" t="str">
        <f ca="1">CONCATENATE(IF(AND(LEN(T1069)&gt;=1,T1069&lt;&gt;".",COUNTIF(T71:T$73,"*喪*")&gt;0),".",""),IF(T71="喪",$A1070,""),IF(AND(LEN(T71)&gt;=2,ISNUMBER(SEARCH("喪",T71))),$A1070&amp;"("&amp;SUBSTITUTE(T71,"喪","")&amp;"時"&amp;")",""))</f>
        <v/>
      </c>
      <c r="U1070" s="65" t="str">
        <f ca="1">CONCATENATE(IF(AND(LEN(U1069)&gt;=1,U1069&lt;&gt;".",COUNTIF(U71:U$73,"*喪*")&gt;0),".",""),IF(U71="喪",$A1070,""),IF(AND(LEN(U71)&gt;=2,ISNUMBER(SEARCH("喪",U71))),$A1070&amp;"("&amp;SUBSTITUTE(U71,"喪","")&amp;"時"&amp;")",""))</f>
        <v/>
      </c>
      <c r="V1070" s="65" t="str">
        <f ca="1">CONCATENATE(IF(AND(LEN(V1069)&gt;=1,V1069&lt;&gt;".",COUNTIF(V71:V$73,"*喪*")&gt;0),".",""),IF(V71="喪",$A1070,""),IF(AND(LEN(V71)&gt;=2,ISNUMBER(SEARCH("喪",V71))),$A1070&amp;"("&amp;SUBSTITUTE(V71,"喪","")&amp;"時"&amp;")",""))</f>
        <v/>
      </c>
      <c r="W1070" s="65" t="str">
        <f ca="1">CONCATENATE(IF(AND(LEN(W1069)&gt;=1,W1069&lt;&gt;".",COUNTIF(W71:W$73,"*喪*")&gt;0),".",""),IF(W71="喪",$A1070,""),IF(AND(LEN(W71)&gt;=2,ISNUMBER(SEARCH("喪",W71))),$A1070&amp;"("&amp;SUBSTITUTE(W71,"喪","")&amp;"時"&amp;")",""))</f>
        <v/>
      </c>
      <c r="X1070" s="65" t="str">
        <f ca="1">CONCATENATE(IF(AND(LEN(X1069)&gt;=1,X1069&lt;&gt;".",COUNTIF(X71:X$73,"*喪*")&gt;0),".",""),IF(X71="喪",$A1070,""),IF(AND(LEN(X71)&gt;=2,ISNUMBER(SEARCH("喪",X71))),$A1070&amp;"("&amp;SUBSTITUTE(X71,"喪","")&amp;"時"&amp;")",""))</f>
        <v/>
      </c>
      <c r="Y1070" s="65" t="str">
        <f ca="1">CONCATENATE(IF(AND(LEN(Y1069)&gt;=1,Y1069&lt;&gt;".",COUNTIF(Y71:Y$73,"*喪*")&gt;0),".",""),IF(Y71="喪",$A1070,""),IF(AND(LEN(Y71)&gt;=2,ISNUMBER(SEARCH("喪",Y71))),$A1070&amp;"("&amp;SUBSTITUTE(Y71,"喪","")&amp;"時"&amp;")",""))</f>
        <v/>
      </c>
      <c r="Z1070" s="65" t="str">
        <f ca="1">CONCATENATE(IF(AND(LEN(Z1069)&gt;=1,Z1069&lt;&gt;".",COUNTIF(Z71:Z$73,"*喪*")&gt;0),".",""),IF(Z71="喪",$A1070,""),IF(AND(LEN(Z71)&gt;=2,ISNUMBER(SEARCH("喪",Z71))),$A1070&amp;"("&amp;SUBSTITUTE(Z71,"喪","")&amp;"時"&amp;")",""))</f>
        <v/>
      </c>
      <c r="AA1070" s="65" t="str">
        <f ca="1">CONCATENATE(IF(AND(LEN(AA1069)&gt;=1,AA1069&lt;&gt;".",COUNTIF(AA71:AA$73,"*喪*")&gt;0),".",""),IF(AA71="喪",$A1070,""),IF(AND(LEN(AA71)&gt;=2,ISNUMBER(SEARCH("喪",AA71))),$A1070&amp;"("&amp;SUBSTITUTE(AA71,"喪","")&amp;"時"&amp;")",""))</f>
        <v/>
      </c>
      <c r="AB1070" s="65" t="str">
        <f ca="1">CONCATENATE(IF(AND(LEN(AB1069)&gt;=1,AB1069&lt;&gt;".",COUNTIF(AB71:AB$73,"*喪*")&gt;0),".",""),IF(AB71="喪",$A1070,""),IF(AND(LEN(AB71)&gt;=2,ISNUMBER(SEARCH("喪",AB71))),$A1070&amp;"("&amp;SUBSTITUTE(AB71,"喪","")&amp;"時"&amp;")",""))</f>
        <v/>
      </c>
      <c r="AC1070" s="65" t="str">
        <f ca="1">CONCATENATE(IF(AND(LEN(AC1069)&gt;=1,AC1069&lt;&gt;".",COUNTIF(AC71:AC$73,"*喪*")&gt;0),".",""),IF(AC71="喪",$A1070,""),IF(AND(LEN(AC71)&gt;=2,ISNUMBER(SEARCH("喪",AC71))),$A1070&amp;"("&amp;SUBSTITUTE(AC71,"喪","")&amp;"時"&amp;")",""))</f>
        <v/>
      </c>
      <c r="AD1070" s="65" t="str">
        <f ca="1">CONCATENATE(IF(AND(LEN(AD1069)&gt;=1,AD1069&lt;&gt;".",COUNTIF(AD71:AD$73,"*喪*")&gt;0),".",""),IF(AD71="喪",$A1070,""),IF(AND(LEN(AD71)&gt;=2,ISNUMBER(SEARCH("喪",AD71))),$A1070&amp;"("&amp;SUBSTITUTE(AD71,"喪","")&amp;"時"&amp;")",""))</f>
        <v/>
      </c>
      <c r="AE1070" s="65" t="str">
        <f ca="1">CONCATENATE(IF(AND(LEN(AE1069)&gt;=1,AE1069&lt;&gt;".",COUNTIF(AE71:AE$73,"*喪*")&gt;0),".",""),IF(AE71="喪",$A1070,""),IF(AND(LEN(AE71)&gt;=2,ISNUMBER(SEARCH("喪",AE71))),$A1070&amp;"("&amp;SUBSTITUTE(AE71,"喪","")&amp;"時"&amp;")",""))</f>
        <v/>
      </c>
      <c r="AF1070" s="65" t="str">
        <f ca="1">CONCATENATE(IF(AND(LEN(AF1069)&gt;=1,AF1069&lt;&gt;".",COUNTIF(AF71:AF$73,"*喪*")&gt;0),".",""),IF(AF71="喪",$A1070,""),IF(AND(LEN(AF71)&gt;=2,ISNUMBER(SEARCH("喪",AF71))),$A1070&amp;"("&amp;SUBSTITUTE(AF71,"喪","")&amp;"時"&amp;")",""))</f>
        <v/>
      </c>
      <c r="AG1070" s="65" t="str">
        <f ca="1">CONCATENATE(IF(AND(LEN(AG1069)&gt;=1,AG1069&lt;&gt;".",COUNTIF(AG71:AG$73,"*喪*")&gt;0),".",""),IF(AG71="喪",$A1070,""),IF(AND(LEN(AG71)&gt;=2,ISNUMBER(SEARCH("喪",AG71))),$A1070&amp;"("&amp;SUBSTITUTE(AG71,"喪","")&amp;"時"&amp;")",""))</f>
        <v/>
      </c>
      <c r="AH1070" s="65"/>
      <c r="AI1070" s="65"/>
      <c r="AJ1070" s="65"/>
    </row>
    <row r="1071" spans="1:36">
      <c r="A1071" s="65">
        <f t="shared" si="83"/>
        <v>71</v>
      </c>
      <c r="B1071" s="65" t="str">
        <f t="shared" si="83"/>
        <v/>
      </c>
      <c r="C1071" s="65" t="str">
        <f ca="1">CONCATENATE(IF(AND(LEN(C1070)&gt;=1,C1070&lt;&gt;".",COUNTIF(C72:C$73,"*喪*")&gt;0),".",""),IF(C72="喪",$A1071,""),IF(AND(LEN(C72)&gt;=2,ISNUMBER(SEARCH("喪",C72))),$A1071&amp;"("&amp;SUBSTITUTE(C72,"喪","")&amp;"時"&amp;")",""))</f>
        <v/>
      </c>
      <c r="D1071" s="65" t="str">
        <f ca="1">CONCATENATE(IF(AND(LEN(D1070)&gt;=1,D1070&lt;&gt;".",COUNTIF(D72:D$73,"*喪*")&gt;0),".",""),IF(D72="喪",$A1071,""),IF(AND(LEN(D72)&gt;=2,ISNUMBER(SEARCH("喪",D72))),$A1071&amp;"("&amp;SUBSTITUTE(D72,"喪","")&amp;"時"&amp;")",""))</f>
        <v/>
      </c>
      <c r="E1071" s="65" t="str">
        <f ca="1">CONCATENATE(IF(AND(LEN(E1070)&gt;=1,E1070&lt;&gt;".",COUNTIF(E72:E$73,"*喪*")&gt;0),".",""),IF(E72="喪",$A1071,""),IF(AND(LEN(E72)&gt;=2,ISNUMBER(SEARCH("喪",E72))),$A1071&amp;"("&amp;SUBSTITUTE(E72,"喪","")&amp;"時"&amp;")",""))</f>
        <v/>
      </c>
      <c r="F1071" s="65" t="str">
        <f ca="1">CONCATENATE(IF(AND(LEN(F1070)&gt;=1,F1070&lt;&gt;".",COUNTIF(F72:F$73,"*喪*")&gt;0),".",""),IF(F72="喪",$A1071,""),IF(AND(LEN(F72)&gt;=2,ISNUMBER(SEARCH("喪",F72))),$A1071&amp;"("&amp;SUBSTITUTE(F72,"喪","")&amp;"時"&amp;")",""))</f>
        <v/>
      </c>
      <c r="G1071" s="65" t="str">
        <f ca="1">CONCATENATE(IF(AND(LEN(G1070)&gt;=1,G1070&lt;&gt;".",COUNTIF(G72:G$73,"*喪*")&gt;0),".",""),IF(G72="喪",$A1071,""),IF(AND(LEN(G72)&gt;=2,ISNUMBER(SEARCH("喪",G72))),$A1071&amp;"("&amp;SUBSTITUTE(G72,"喪","")&amp;"時"&amp;")",""))</f>
        <v/>
      </c>
      <c r="H1071" s="65" t="str">
        <f ca="1">CONCATENATE(IF(AND(LEN(H1070)&gt;=1,H1070&lt;&gt;".",COUNTIF(H72:H$73,"*喪*")&gt;0),".",""),IF(H72="喪",$A1071,""),IF(AND(LEN(H72)&gt;=2,ISNUMBER(SEARCH("喪",H72))),$A1071&amp;"("&amp;SUBSTITUTE(H72,"喪","")&amp;"時"&amp;")",""))</f>
        <v/>
      </c>
      <c r="I1071" s="65" t="str">
        <f ca="1">CONCATENATE(IF(AND(LEN(I1070)&gt;=1,I1070&lt;&gt;".",COUNTIF(I72:I$73,"*喪*")&gt;0),".",""),IF(I72="喪",$A1071,""),IF(AND(LEN(I72)&gt;=2,ISNUMBER(SEARCH("喪",I72))),$A1071&amp;"("&amp;SUBSTITUTE(I72,"喪","")&amp;"時"&amp;")",""))</f>
        <v/>
      </c>
      <c r="J1071" s="65" t="str">
        <f ca="1">CONCATENATE(IF(AND(LEN(J1070)&gt;=1,J1070&lt;&gt;".",COUNTIF(J72:J$73,"*喪*")&gt;0),".",""),IF(J72="喪",$A1071,""),IF(AND(LEN(J72)&gt;=2,ISNUMBER(SEARCH("喪",J72))),$A1071&amp;"("&amp;SUBSTITUTE(J72,"喪","")&amp;"時"&amp;")",""))</f>
        <v/>
      </c>
      <c r="K1071" s="65" t="str">
        <f ca="1">CONCATENATE(IF(AND(LEN(K1070)&gt;=1,K1070&lt;&gt;".",COUNTIF(K72:K$73,"*喪*")&gt;0),".",""),IF(K72="喪",$A1071,""),IF(AND(LEN(K72)&gt;=2,ISNUMBER(SEARCH("喪",K72))),$A1071&amp;"("&amp;SUBSTITUTE(K72,"喪","")&amp;"時"&amp;")",""))</f>
        <v/>
      </c>
      <c r="L1071" s="65" t="str">
        <f ca="1">CONCATENATE(IF(AND(LEN(L1070)&gt;=1,L1070&lt;&gt;".",COUNTIF(L72:L$73,"*喪*")&gt;0),".",""),IF(L72="喪",$A1071,""),IF(AND(LEN(L72)&gt;=2,ISNUMBER(SEARCH("喪",L72))),$A1071&amp;"("&amp;SUBSTITUTE(L72,"喪","")&amp;"時"&amp;")",""))</f>
        <v/>
      </c>
      <c r="M1071" s="65" t="str">
        <f ca="1">CONCATENATE(IF(AND(LEN(M1070)&gt;=1,M1070&lt;&gt;".",COUNTIF(M72:M$73,"*喪*")&gt;0),".",""),IF(M72="喪",$A1071,""),IF(AND(LEN(M72)&gt;=2,ISNUMBER(SEARCH("喪",M72))),$A1071&amp;"("&amp;SUBSTITUTE(M72,"喪","")&amp;"時"&amp;")",""))</f>
        <v/>
      </c>
      <c r="N1071" s="65" t="str">
        <f ca="1">CONCATENATE(IF(AND(LEN(N1070)&gt;=1,N1070&lt;&gt;".",COUNTIF(N72:N$73,"*喪*")&gt;0),".",""),IF(N72="喪",$A1071,""),IF(AND(LEN(N72)&gt;=2,ISNUMBER(SEARCH("喪",N72))),$A1071&amp;"("&amp;SUBSTITUTE(N72,"喪","")&amp;"時"&amp;")",""))</f>
        <v/>
      </c>
      <c r="O1071" s="65" t="str">
        <f ca="1">CONCATENATE(IF(AND(LEN(O1070)&gt;=1,O1070&lt;&gt;".",COUNTIF(O72:O$73,"*喪*")&gt;0),".",""),IF(O72="喪",$A1071,""),IF(AND(LEN(O72)&gt;=2,ISNUMBER(SEARCH("喪",O72))),$A1071&amp;"("&amp;SUBSTITUTE(O72,"喪","")&amp;"時"&amp;")",""))</f>
        <v/>
      </c>
      <c r="P1071" s="65" t="str">
        <f ca="1">CONCATENATE(IF(AND(LEN(P1070)&gt;=1,P1070&lt;&gt;".",COUNTIF(P72:P$73,"*喪*")&gt;0),".",""),IF(P72="喪",$A1071,""),IF(AND(LEN(P72)&gt;=2,ISNUMBER(SEARCH("喪",P72))),$A1071&amp;"("&amp;SUBSTITUTE(P72,"喪","")&amp;"時"&amp;")",""))</f>
        <v/>
      </c>
      <c r="Q1071" s="65" t="str">
        <f ca="1">CONCATENATE(IF(AND(LEN(Q1070)&gt;=1,Q1070&lt;&gt;".",COUNTIF(Q72:Q$73,"*喪*")&gt;0),".",""),IF(Q72="喪",$A1071,""),IF(AND(LEN(Q72)&gt;=2,ISNUMBER(SEARCH("喪",Q72))),$A1071&amp;"("&amp;SUBSTITUTE(Q72,"喪","")&amp;"時"&amp;")",""))</f>
        <v/>
      </c>
      <c r="R1071" s="65" t="str">
        <f ca="1">CONCATENATE(IF(AND(LEN(R1070)&gt;=1,R1070&lt;&gt;".",COUNTIF(R72:R$73,"*喪*")&gt;0),".",""),IF(R72="喪",$A1071,""),IF(AND(LEN(R72)&gt;=2,ISNUMBER(SEARCH("喪",R72))),$A1071&amp;"("&amp;SUBSTITUTE(R72,"喪","")&amp;"時"&amp;")",""))</f>
        <v/>
      </c>
      <c r="S1071" s="65" t="str">
        <f ca="1">CONCATENATE(IF(AND(LEN(S1070)&gt;=1,S1070&lt;&gt;".",COUNTIF(S72:S$73,"*喪*")&gt;0),".",""),IF(S72="喪",$A1071,""),IF(AND(LEN(S72)&gt;=2,ISNUMBER(SEARCH("喪",S72))),$A1071&amp;"("&amp;SUBSTITUTE(S72,"喪","")&amp;"時"&amp;")",""))</f>
        <v/>
      </c>
      <c r="T1071" s="65" t="str">
        <f ca="1">CONCATENATE(IF(AND(LEN(T1070)&gt;=1,T1070&lt;&gt;".",COUNTIF(T72:T$73,"*喪*")&gt;0),".",""),IF(T72="喪",$A1071,""),IF(AND(LEN(T72)&gt;=2,ISNUMBER(SEARCH("喪",T72))),$A1071&amp;"("&amp;SUBSTITUTE(T72,"喪","")&amp;"時"&amp;")",""))</f>
        <v/>
      </c>
      <c r="U1071" s="65" t="str">
        <f ca="1">CONCATENATE(IF(AND(LEN(U1070)&gt;=1,U1070&lt;&gt;".",COUNTIF(U72:U$73,"*喪*")&gt;0),".",""),IF(U72="喪",$A1071,""),IF(AND(LEN(U72)&gt;=2,ISNUMBER(SEARCH("喪",U72))),$A1071&amp;"("&amp;SUBSTITUTE(U72,"喪","")&amp;"時"&amp;")",""))</f>
        <v/>
      </c>
      <c r="V1071" s="65" t="str">
        <f ca="1">CONCATENATE(IF(AND(LEN(V1070)&gt;=1,V1070&lt;&gt;".",COUNTIF(V72:V$73,"*喪*")&gt;0),".",""),IF(V72="喪",$A1071,""),IF(AND(LEN(V72)&gt;=2,ISNUMBER(SEARCH("喪",V72))),$A1071&amp;"("&amp;SUBSTITUTE(V72,"喪","")&amp;"時"&amp;")",""))</f>
        <v/>
      </c>
      <c r="W1071" s="65" t="str">
        <f ca="1">CONCATENATE(IF(AND(LEN(W1070)&gt;=1,W1070&lt;&gt;".",COUNTIF(W72:W$73,"*喪*")&gt;0),".",""),IF(W72="喪",$A1071,""),IF(AND(LEN(W72)&gt;=2,ISNUMBER(SEARCH("喪",W72))),$A1071&amp;"("&amp;SUBSTITUTE(W72,"喪","")&amp;"時"&amp;")",""))</f>
        <v/>
      </c>
      <c r="X1071" s="65" t="str">
        <f ca="1">CONCATENATE(IF(AND(LEN(X1070)&gt;=1,X1070&lt;&gt;".",COUNTIF(X72:X$73,"*喪*")&gt;0),".",""),IF(X72="喪",$A1071,""),IF(AND(LEN(X72)&gt;=2,ISNUMBER(SEARCH("喪",X72))),$A1071&amp;"("&amp;SUBSTITUTE(X72,"喪","")&amp;"時"&amp;")",""))</f>
        <v/>
      </c>
      <c r="Y1071" s="65" t="str">
        <f ca="1">CONCATENATE(IF(AND(LEN(Y1070)&gt;=1,Y1070&lt;&gt;".",COUNTIF(Y72:Y$73,"*喪*")&gt;0),".",""),IF(Y72="喪",$A1071,""),IF(AND(LEN(Y72)&gt;=2,ISNUMBER(SEARCH("喪",Y72))),$A1071&amp;"("&amp;SUBSTITUTE(Y72,"喪","")&amp;"時"&amp;")",""))</f>
        <v/>
      </c>
      <c r="Z1071" s="65" t="str">
        <f ca="1">CONCATENATE(IF(AND(LEN(Z1070)&gt;=1,Z1070&lt;&gt;".",COUNTIF(Z72:Z$73,"*喪*")&gt;0),".",""),IF(Z72="喪",$A1071,""),IF(AND(LEN(Z72)&gt;=2,ISNUMBER(SEARCH("喪",Z72))),$A1071&amp;"("&amp;SUBSTITUTE(Z72,"喪","")&amp;"時"&amp;")",""))</f>
        <v/>
      </c>
      <c r="AA1071" s="65" t="str">
        <f ca="1">CONCATENATE(IF(AND(LEN(AA1070)&gt;=1,AA1070&lt;&gt;".",COUNTIF(AA72:AA$73,"*喪*")&gt;0),".",""),IF(AA72="喪",$A1071,""),IF(AND(LEN(AA72)&gt;=2,ISNUMBER(SEARCH("喪",AA72))),$A1071&amp;"("&amp;SUBSTITUTE(AA72,"喪","")&amp;"時"&amp;")",""))</f>
        <v/>
      </c>
      <c r="AB1071" s="65" t="str">
        <f ca="1">CONCATENATE(IF(AND(LEN(AB1070)&gt;=1,AB1070&lt;&gt;".",COUNTIF(AB72:AB$73,"*喪*")&gt;0),".",""),IF(AB72="喪",$A1071,""),IF(AND(LEN(AB72)&gt;=2,ISNUMBER(SEARCH("喪",AB72))),$A1071&amp;"("&amp;SUBSTITUTE(AB72,"喪","")&amp;"時"&amp;")",""))</f>
        <v/>
      </c>
      <c r="AC1071" s="65" t="str">
        <f ca="1">CONCATENATE(IF(AND(LEN(AC1070)&gt;=1,AC1070&lt;&gt;".",COUNTIF(AC72:AC$73,"*喪*")&gt;0),".",""),IF(AC72="喪",$A1071,""),IF(AND(LEN(AC72)&gt;=2,ISNUMBER(SEARCH("喪",AC72))),$A1071&amp;"("&amp;SUBSTITUTE(AC72,"喪","")&amp;"時"&amp;")",""))</f>
        <v/>
      </c>
      <c r="AD1071" s="65" t="str">
        <f ca="1">CONCATENATE(IF(AND(LEN(AD1070)&gt;=1,AD1070&lt;&gt;".",COUNTIF(AD72:AD$73,"*喪*")&gt;0),".",""),IF(AD72="喪",$A1071,""),IF(AND(LEN(AD72)&gt;=2,ISNUMBER(SEARCH("喪",AD72))),$A1071&amp;"("&amp;SUBSTITUTE(AD72,"喪","")&amp;"時"&amp;")",""))</f>
        <v/>
      </c>
      <c r="AE1071" s="65" t="str">
        <f ca="1">CONCATENATE(IF(AND(LEN(AE1070)&gt;=1,AE1070&lt;&gt;".",COUNTIF(AE72:AE$73,"*喪*")&gt;0),".",""),IF(AE72="喪",$A1071,""),IF(AND(LEN(AE72)&gt;=2,ISNUMBER(SEARCH("喪",AE72))),$A1071&amp;"("&amp;SUBSTITUTE(AE72,"喪","")&amp;"時"&amp;")",""))</f>
        <v/>
      </c>
      <c r="AF1071" s="65" t="str">
        <f ca="1">CONCATENATE(IF(AND(LEN(AF1070)&gt;=1,AF1070&lt;&gt;".",COUNTIF(AF72:AF$73,"*喪*")&gt;0),".",""),IF(AF72="喪",$A1071,""),IF(AND(LEN(AF72)&gt;=2,ISNUMBER(SEARCH("喪",AF72))),$A1071&amp;"("&amp;SUBSTITUTE(AF72,"喪","")&amp;"時"&amp;")",""))</f>
        <v/>
      </c>
      <c r="AG1071" s="65" t="str">
        <f ca="1">CONCATENATE(IF(AND(LEN(AG1070)&gt;=1,AG1070&lt;&gt;".",COUNTIF(AG72:AG$73,"*喪*")&gt;0),".",""),IF(AG72="喪",$A1071,""),IF(AND(LEN(AG72)&gt;=2,ISNUMBER(SEARCH("喪",AG72))),$A1071&amp;"("&amp;SUBSTITUTE(AG72,"喪","")&amp;"時"&amp;")",""))</f>
        <v/>
      </c>
      <c r="AH1071" s="65"/>
      <c r="AI1071" s="65"/>
      <c r="AJ1071" s="65"/>
    </row>
    <row r="1072" spans="1:36">
      <c r="A1072" s="65">
        <f t="shared" si="83"/>
        <v>72</v>
      </c>
      <c r="B1072" s="65" t="str">
        <f t="shared" si="83"/>
        <v/>
      </c>
      <c r="C1072" s="65" t="str">
        <f ca="1">CONCATENATE(IF(AND(LEN(C1071)&gt;=1,C1071&lt;&gt;".",COUNTIF(C73:C$73,"*喪*")&gt;0),".",""),IF(C73="喪",$A1072,""),IF(AND(LEN(C73)&gt;=2,ISNUMBER(SEARCH("喪",C73))),$A1072&amp;"("&amp;SUBSTITUTE(C73,"喪","")&amp;"時"&amp;")",""))</f>
        <v/>
      </c>
      <c r="D1072" s="65" t="str">
        <f ca="1">CONCATENATE(IF(AND(LEN(D1071)&gt;=1,D1071&lt;&gt;".",COUNTIF(D73:D$73,"*喪*")&gt;0),".",""),IF(D73="喪",$A1072,""),IF(AND(LEN(D73)&gt;=2,ISNUMBER(SEARCH("喪",D73))),$A1072&amp;"("&amp;SUBSTITUTE(D73,"喪","")&amp;"時"&amp;")",""))</f>
        <v/>
      </c>
      <c r="E1072" s="65" t="str">
        <f ca="1">CONCATENATE(IF(AND(LEN(E1071)&gt;=1,E1071&lt;&gt;".",COUNTIF(E73:E$73,"*喪*")&gt;0),".",""),IF(E73="喪",$A1072,""),IF(AND(LEN(E73)&gt;=2,ISNUMBER(SEARCH("喪",E73))),$A1072&amp;"("&amp;SUBSTITUTE(E73,"喪","")&amp;"時"&amp;")",""))</f>
        <v/>
      </c>
      <c r="F1072" s="65" t="str">
        <f ca="1">CONCATENATE(IF(AND(LEN(F1071)&gt;=1,F1071&lt;&gt;".",COUNTIF(F73:F$73,"*喪*")&gt;0),".",""),IF(F73="喪",$A1072,""),IF(AND(LEN(F73)&gt;=2,ISNUMBER(SEARCH("喪",F73))),$A1072&amp;"("&amp;SUBSTITUTE(F73,"喪","")&amp;"時"&amp;")",""))</f>
        <v/>
      </c>
      <c r="G1072" s="65" t="str">
        <f ca="1">CONCATENATE(IF(AND(LEN(G1071)&gt;=1,G1071&lt;&gt;".",COUNTIF(G73:G$73,"*喪*")&gt;0),".",""),IF(G73="喪",$A1072,""),IF(AND(LEN(G73)&gt;=2,ISNUMBER(SEARCH("喪",G73))),$A1072&amp;"("&amp;SUBSTITUTE(G73,"喪","")&amp;"時"&amp;")",""))</f>
        <v/>
      </c>
      <c r="H1072" s="65" t="str">
        <f ca="1">CONCATENATE(IF(AND(LEN(H1071)&gt;=1,H1071&lt;&gt;".",COUNTIF(H73:H$73,"*喪*")&gt;0),".",""),IF(H73="喪",$A1072,""),IF(AND(LEN(H73)&gt;=2,ISNUMBER(SEARCH("喪",H73))),$A1072&amp;"("&amp;SUBSTITUTE(H73,"喪","")&amp;"時"&amp;")",""))</f>
        <v/>
      </c>
      <c r="I1072" s="65" t="str">
        <f ca="1">CONCATENATE(IF(AND(LEN(I1071)&gt;=1,I1071&lt;&gt;".",COUNTIF(I73:I$73,"*喪*")&gt;0),".",""),IF(I73="喪",$A1072,""),IF(AND(LEN(I73)&gt;=2,ISNUMBER(SEARCH("喪",I73))),$A1072&amp;"("&amp;SUBSTITUTE(I73,"喪","")&amp;"時"&amp;")",""))</f>
        <v/>
      </c>
      <c r="J1072" s="65" t="str">
        <f ca="1">CONCATENATE(IF(AND(LEN(J1071)&gt;=1,J1071&lt;&gt;".",COUNTIF(J73:J$73,"*喪*")&gt;0),".",""),IF(J73="喪",$A1072,""),IF(AND(LEN(J73)&gt;=2,ISNUMBER(SEARCH("喪",J73))),$A1072&amp;"("&amp;SUBSTITUTE(J73,"喪","")&amp;"時"&amp;")",""))</f>
        <v/>
      </c>
      <c r="K1072" s="65" t="str">
        <f ca="1">CONCATENATE(IF(AND(LEN(K1071)&gt;=1,K1071&lt;&gt;".",COUNTIF(K73:K$73,"*喪*")&gt;0),".",""),IF(K73="喪",$A1072,""),IF(AND(LEN(K73)&gt;=2,ISNUMBER(SEARCH("喪",K73))),$A1072&amp;"("&amp;SUBSTITUTE(K73,"喪","")&amp;"時"&amp;")",""))</f>
        <v/>
      </c>
      <c r="L1072" s="65" t="str">
        <f ca="1">CONCATENATE(IF(AND(LEN(L1071)&gt;=1,L1071&lt;&gt;".",COUNTIF(L73:L$73,"*喪*")&gt;0),".",""),IF(L73="喪",$A1072,""),IF(AND(LEN(L73)&gt;=2,ISNUMBER(SEARCH("喪",L73))),$A1072&amp;"("&amp;SUBSTITUTE(L73,"喪","")&amp;"時"&amp;")",""))</f>
        <v/>
      </c>
      <c r="M1072" s="65" t="str">
        <f ca="1">CONCATENATE(IF(AND(LEN(M1071)&gt;=1,M1071&lt;&gt;".",COUNTIF(M73:M$73,"*喪*")&gt;0),".",""),IF(M73="喪",$A1072,""),IF(AND(LEN(M73)&gt;=2,ISNUMBER(SEARCH("喪",M73))),$A1072&amp;"("&amp;SUBSTITUTE(M73,"喪","")&amp;"時"&amp;")",""))</f>
        <v/>
      </c>
      <c r="N1072" s="65" t="str">
        <f ca="1">CONCATENATE(IF(AND(LEN(N1071)&gt;=1,N1071&lt;&gt;".",COUNTIF(N73:N$73,"*喪*")&gt;0),".",""),IF(N73="喪",$A1072,""),IF(AND(LEN(N73)&gt;=2,ISNUMBER(SEARCH("喪",N73))),$A1072&amp;"("&amp;SUBSTITUTE(N73,"喪","")&amp;"時"&amp;")",""))</f>
        <v/>
      </c>
      <c r="O1072" s="65" t="str">
        <f ca="1">CONCATENATE(IF(AND(LEN(O1071)&gt;=1,O1071&lt;&gt;".",COUNTIF(O73:O$73,"*喪*")&gt;0),".",""),IF(O73="喪",$A1072,""),IF(AND(LEN(O73)&gt;=2,ISNUMBER(SEARCH("喪",O73))),$A1072&amp;"("&amp;SUBSTITUTE(O73,"喪","")&amp;"時"&amp;")",""))</f>
        <v/>
      </c>
      <c r="P1072" s="65" t="str">
        <f ca="1">CONCATENATE(IF(AND(LEN(P1071)&gt;=1,P1071&lt;&gt;".",COUNTIF(P73:P$73,"*喪*")&gt;0),".",""),IF(P73="喪",$A1072,""),IF(AND(LEN(P73)&gt;=2,ISNUMBER(SEARCH("喪",P73))),$A1072&amp;"("&amp;SUBSTITUTE(P73,"喪","")&amp;"時"&amp;")",""))</f>
        <v/>
      </c>
      <c r="Q1072" s="65" t="str">
        <f ca="1">CONCATENATE(IF(AND(LEN(Q1071)&gt;=1,Q1071&lt;&gt;".",COUNTIF(Q73:Q$73,"*喪*")&gt;0),".",""),IF(Q73="喪",$A1072,""),IF(AND(LEN(Q73)&gt;=2,ISNUMBER(SEARCH("喪",Q73))),$A1072&amp;"("&amp;SUBSTITUTE(Q73,"喪","")&amp;"時"&amp;")",""))</f>
        <v/>
      </c>
      <c r="R1072" s="65" t="str">
        <f ca="1">CONCATENATE(IF(AND(LEN(R1071)&gt;=1,R1071&lt;&gt;".",COUNTIF(R73:R$73,"*喪*")&gt;0),".",""),IF(R73="喪",$A1072,""),IF(AND(LEN(R73)&gt;=2,ISNUMBER(SEARCH("喪",R73))),$A1072&amp;"("&amp;SUBSTITUTE(R73,"喪","")&amp;"時"&amp;")",""))</f>
        <v/>
      </c>
      <c r="S1072" s="65" t="str">
        <f ca="1">CONCATENATE(IF(AND(LEN(S1071)&gt;=1,S1071&lt;&gt;".",COUNTIF(S73:S$73,"*喪*")&gt;0),".",""),IF(S73="喪",$A1072,""),IF(AND(LEN(S73)&gt;=2,ISNUMBER(SEARCH("喪",S73))),$A1072&amp;"("&amp;SUBSTITUTE(S73,"喪","")&amp;"時"&amp;")",""))</f>
        <v/>
      </c>
      <c r="T1072" s="65" t="str">
        <f ca="1">CONCATENATE(IF(AND(LEN(T1071)&gt;=1,T1071&lt;&gt;".",COUNTIF(T73:T$73,"*喪*")&gt;0),".",""),IF(T73="喪",$A1072,""),IF(AND(LEN(T73)&gt;=2,ISNUMBER(SEARCH("喪",T73))),$A1072&amp;"("&amp;SUBSTITUTE(T73,"喪","")&amp;"時"&amp;")",""))</f>
        <v/>
      </c>
      <c r="U1072" s="65" t="str">
        <f ca="1">CONCATENATE(IF(AND(LEN(U1071)&gt;=1,U1071&lt;&gt;".",COUNTIF(U73:U$73,"*喪*")&gt;0),".",""),IF(U73="喪",$A1072,""),IF(AND(LEN(U73)&gt;=2,ISNUMBER(SEARCH("喪",U73))),$A1072&amp;"("&amp;SUBSTITUTE(U73,"喪","")&amp;"時"&amp;")",""))</f>
        <v/>
      </c>
      <c r="V1072" s="65" t="str">
        <f ca="1">CONCATENATE(IF(AND(LEN(V1071)&gt;=1,V1071&lt;&gt;".",COUNTIF(V73:V$73,"*喪*")&gt;0),".",""),IF(V73="喪",$A1072,""),IF(AND(LEN(V73)&gt;=2,ISNUMBER(SEARCH("喪",V73))),$A1072&amp;"("&amp;SUBSTITUTE(V73,"喪","")&amp;"時"&amp;")",""))</f>
        <v/>
      </c>
      <c r="W1072" s="65" t="str">
        <f ca="1">CONCATENATE(IF(AND(LEN(W1071)&gt;=1,W1071&lt;&gt;".",COUNTIF(W73:W$73,"*喪*")&gt;0),".",""),IF(W73="喪",$A1072,""),IF(AND(LEN(W73)&gt;=2,ISNUMBER(SEARCH("喪",W73))),$A1072&amp;"("&amp;SUBSTITUTE(W73,"喪","")&amp;"時"&amp;")",""))</f>
        <v/>
      </c>
      <c r="X1072" s="65" t="str">
        <f ca="1">CONCATENATE(IF(AND(LEN(X1071)&gt;=1,X1071&lt;&gt;".",COUNTIF(X73:X$73,"*喪*")&gt;0),".",""),IF(X73="喪",$A1072,""),IF(AND(LEN(X73)&gt;=2,ISNUMBER(SEARCH("喪",X73))),$A1072&amp;"("&amp;SUBSTITUTE(X73,"喪","")&amp;"時"&amp;")",""))</f>
        <v/>
      </c>
      <c r="Y1072" s="65" t="str">
        <f ca="1">CONCATENATE(IF(AND(LEN(Y1071)&gt;=1,Y1071&lt;&gt;".",COUNTIF(Y73:Y$73,"*喪*")&gt;0),".",""),IF(Y73="喪",$A1072,""),IF(AND(LEN(Y73)&gt;=2,ISNUMBER(SEARCH("喪",Y73))),$A1072&amp;"("&amp;SUBSTITUTE(Y73,"喪","")&amp;"時"&amp;")",""))</f>
        <v/>
      </c>
      <c r="Z1072" s="65" t="str">
        <f ca="1">CONCATENATE(IF(AND(LEN(Z1071)&gt;=1,Z1071&lt;&gt;".",COUNTIF(Z73:Z$73,"*喪*")&gt;0),".",""),IF(Z73="喪",$A1072,""),IF(AND(LEN(Z73)&gt;=2,ISNUMBER(SEARCH("喪",Z73))),$A1072&amp;"("&amp;SUBSTITUTE(Z73,"喪","")&amp;"時"&amp;")",""))</f>
        <v/>
      </c>
      <c r="AA1072" s="65" t="str">
        <f ca="1">CONCATENATE(IF(AND(LEN(AA1071)&gt;=1,AA1071&lt;&gt;".",COUNTIF(AA73:AA$73,"*喪*")&gt;0),".",""),IF(AA73="喪",$A1072,""),IF(AND(LEN(AA73)&gt;=2,ISNUMBER(SEARCH("喪",AA73))),$A1072&amp;"("&amp;SUBSTITUTE(AA73,"喪","")&amp;"時"&amp;")",""))</f>
        <v/>
      </c>
      <c r="AB1072" s="65" t="str">
        <f ca="1">CONCATENATE(IF(AND(LEN(AB1071)&gt;=1,AB1071&lt;&gt;".",COUNTIF(AB73:AB$73,"*喪*")&gt;0),".",""),IF(AB73="喪",$A1072,""),IF(AND(LEN(AB73)&gt;=2,ISNUMBER(SEARCH("喪",AB73))),$A1072&amp;"("&amp;SUBSTITUTE(AB73,"喪","")&amp;"時"&amp;")",""))</f>
        <v/>
      </c>
      <c r="AC1072" s="65" t="str">
        <f ca="1">CONCATENATE(IF(AND(LEN(AC1071)&gt;=1,AC1071&lt;&gt;".",COUNTIF(AC73:AC$73,"*喪*")&gt;0),".",""),IF(AC73="喪",$A1072,""),IF(AND(LEN(AC73)&gt;=2,ISNUMBER(SEARCH("喪",AC73))),$A1072&amp;"("&amp;SUBSTITUTE(AC73,"喪","")&amp;"時"&amp;")",""))</f>
        <v/>
      </c>
      <c r="AD1072" s="65" t="str">
        <f ca="1">CONCATENATE(IF(AND(LEN(AD1071)&gt;=1,AD1071&lt;&gt;".",COUNTIF(AD73:AD$73,"*喪*")&gt;0),".",""),IF(AD73="喪",$A1072,""),IF(AND(LEN(AD73)&gt;=2,ISNUMBER(SEARCH("喪",AD73))),$A1072&amp;"("&amp;SUBSTITUTE(AD73,"喪","")&amp;"時"&amp;")",""))</f>
        <v/>
      </c>
      <c r="AE1072" s="65" t="str">
        <f ca="1">CONCATENATE(IF(AND(LEN(AE1071)&gt;=1,AE1071&lt;&gt;".",COUNTIF(AE73:AE$73,"*喪*")&gt;0),".",""),IF(AE73="喪",$A1072,""),IF(AND(LEN(AE73)&gt;=2,ISNUMBER(SEARCH("喪",AE73))),$A1072&amp;"("&amp;SUBSTITUTE(AE73,"喪","")&amp;"時"&amp;")",""))</f>
        <v/>
      </c>
      <c r="AF1072" s="65" t="str">
        <f ca="1">CONCATENATE(IF(AND(LEN(AF1071)&gt;=1,AF1071&lt;&gt;".",COUNTIF(AF73:AF$73,"*喪*")&gt;0),".",""),IF(AF73="喪",$A1072,""),IF(AND(LEN(AF73)&gt;=2,ISNUMBER(SEARCH("喪",AF73))),$A1072&amp;"("&amp;SUBSTITUTE(AF73,"喪","")&amp;"時"&amp;")",""))</f>
        <v/>
      </c>
      <c r="AG1072" s="65" t="str">
        <f ca="1">CONCATENATE(IF(AND(LEN(AG1071)&gt;=1,AG1071&lt;&gt;".",COUNTIF(AG73:AG$73,"*喪*")&gt;0),".",""),IF(AG73="喪",$A1072,""),IF(AND(LEN(AG73)&gt;=2,ISNUMBER(SEARCH("喪",AG73))),$A1072&amp;"("&amp;SUBSTITUTE(AG73,"喪","")&amp;"時"&amp;")",""))</f>
        <v/>
      </c>
      <c r="AH1072" s="65"/>
      <c r="AI1072" s="65"/>
      <c r="AJ1072" s="65"/>
    </row>
    <row r="1073" spans="1:36">
      <c r="A1073" s="65"/>
      <c r="B1073" s="65"/>
      <c r="C1073" s="65" t="str">
        <f ca="1">CONCATENATE(IF(AND(LEN(C1072)&gt;=1,C1072&lt;&gt;".",COUNTIF(C$50:C74,"*喪*")&gt;0),".",""),IF(C74="喪",$A1073,""),IF(AND(LEN(C74)&gt;=2,ISNUMBER(SEARCH("喪",C74))),$A1073&amp;"("&amp;SUBSTITUTE(C74,"喪","")&amp;"時"&amp;")",""))</f>
        <v/>
      </c>
      <c r="D1073" s="65" t="str">
        <f ca="1">CONCATENATE(IF(AND(LEN(D1072)&gt;=1,D1072&lt;&gt;".",COUNTIF(D$50:D74,"*喪*")&gt;0),".",""),IF(D74="喪",$A1073,""),IF(AND(LEN(D74)&gt;=2,ISNUMBER(SEARCH("喪",D74))),$A1073&amp;"("&amp;SUBSTITUTE(D74,"喪","")&amp;"時"&amp;")",""))</f>
        <v/>
      </c>
      <c r="E1073" s="65" t="str">
        <f ca="1">CONCATENATE(IF(AND(LEN(E1072)&gt;=1,E1072&lt;&gt;".",COUNTIF(E$50:E74,"*喪*")&gt;0),".",""),IF(E74="喪",$A1073,""),IF(AND(LEN(E74)&gt;=2,ISNUMBER(SEARCH("喪",E74))),$A1073&amp;"("&amp;SUBSTITUTE(E74,"喪","")&amp;"時"&amp;")",""))</f>
        <v/>
      </c>
      <c r="F1073" s="65" t="str">
        <f ca="1">CONCATENATE(IF(AND(LEN(F1072)&gt;=1,F1072&lt;&gt;".",COUNTIF(F$50:F74,"*喪*")&gt;0),".",""),IF(F74="喪",$A1073,""),IF(AND(LEN(F74)&gt;=2,ISNUMBER(SEARCH("喪",F74))),$A1073&amp;"("&amp;SUBSTITUTE(F74,"喪","")&amp;"時"&amp;")",""))</f>
        <v/>
      </c>
      <c r="G1073" s="65" t="str">
        <f ca="1">CONCATENATE(IF(AND(LEN(G1072)&gt;=1,G1072&lt;&gt;".",COUNTIF(G$50:G74,"*喪*")&gt;0),".",""),IF(G74="喪",$A1073,""),IF(AND(LEN(G74)&gt;=2,ISNUMBER(SEARCH("喪",G74))),$A1073&amp;"("&amp;SUBSTITUTE(G74,"喪","")&amp;"時"&amp;")",""))</f>
        <v/>
      </c>
      <c r="H1073" s="65" t="str">
        <f ca="1">CONCATENATE(IF(AND(LEN(H1072)&gt;=1,H1072&lt;&gt;".",COUNTIF(H$50:H74,"*喪*")&gt;0),".",""),IF(H74="喪",$A1073,""),IF(AND(LEN(H74)&gt;=2,ISNUMBER(SEARCH("喪",H74))),$A1073&amp;"("&amp;SUBSTITUTE(H74,"喪","")&amp;"時"&amp;")",""))</f>
        <v/>
      </c>
      <c r="I1073" s="65" t="str">
        <f ca="1">CONCATENATE(IF(AND(LEN(I1072)&gt;=1,I1072&lt;&gt;".",COUNTIF(I$50:I74,"*喪*")&gt;0),".",""),IF(I74="喪",$A1073,""),IF(AND(LEN(I74)&gt;=2,ISNUMBER(SEARCH("喪",I74))),$A1073&amp;"("&amp;SUBSTITUTE(I74,"喪","")&amp;"時"&amp;")",""))</f>
        <v/>
      </c>
      <c r="J1073" s="65" t="str">
        <f ca="1">CONCATENATE(IF(AND(LEN(J1072)&gt;=1,J1072&lt;&gt;".",COUNTIF(J$50:J74,"*喪*")&gt;0),".",""),IF(J74="喪",$A1073,""),IF(AND(LEN(J74)&gt;=2,ISNUMBER(SEARCH("喪",J74))),$A1073&amp;"("&amp;SUBSTITUTE(J74,"喪","")&amp;"時"&amp;")",""))</f>
        <v/>
      </c>
      <c r="K1073" s="65" t="str">
        <f ca="1">CONCATENATE(IF(AND(LEN(K1072)&gt;=1,K1072&lt;&gt;".",COUNTIF(K$50:K74,"*喪*")&gt;0),".",""),IF(K74="喪",$A1073,""),IF(AND(LEN(K74)&gt;=2,ISNUMBER(SEARCH("喪",K74))),$A1073&amp;"("&amp;SUBSTITUTE(K74,"喪","")&amp;"時"&amp;")",""))</f>
        <v/>
      </c>
      <c r="L1073" s="65" t="str">
        <f ca="1">CONCATENATE(IF(AND(LEN(L1072)&gt;=1,L1072&lt;&gt;".",COUNTIF(L$50:L74,"*喪*")&gt;0),".",""),IF(L74="喪",$A1073,""),IF(AND(LEN(L74)&gt;=2,ISNUMBER(SEARCH("喪",L74))),$A1073&amp;"("&amp;SUBSTITUTE(L74,"喪","")&amp;"時"&amp;")",""))</f>
        <v/>
      </c>
      <c r="M1073" s="65" t="str">
        <f ca="1">CONCATENATE(IF(AND(LEN(M1072)&gt;=1,M1072&lt;&gt;".",COUNTIF(M$50:M74,"*喪*")&gt;0),".",""),IF(M74="喪",$A1073,""),IF(AND(LEN(M74)&gt;=2,ISNUMBER(SEARCH("喪",M74))),$A1073&amp;"("&amp;SUBSTITUTE(M74,"喪","")&amp;"時"&amp;")",""))</f>
        <v/>
      </c>
      <c r="N1073" s="65" t="str">
        <f ca="1">CONCATENATE(IF(AND(LEN(N1072)&gt;=1,N1072&lt;&gt;".",COUNTIF(N$50:N74,"*喪*")&gt;0),".",""),IF(N74="喪",$A1073,""),IF(AND(LEN(N74)&gt;=2,ISNUMBER(SEARCH("喪",N74))),$A1073&amp;"("&amp;SUBSTITUTE(N74,"喪","")&amp;"時"&amp;")",""))</f>
        <v/>
      </c>
      <c r="O1073" s="65" t="str">
        <f ca="1">CONCATENATE(IF(AND(LEN(O1072)&gt;=1,O1072&lt;&gt;".",COUNTIF(O$50:O74,"*喪*")&gt;0),".",""),IF(O74="喪",$A1073,""),IF(AND(LEN(O74)&gt;=2,ISNUMBER(SEARCH("喪",O74))),$A1073&amp;"("&amp;SUBSTITUTE(O74,"喪","")&amp;"時"&amp;")",""))</f>
        <v/>
      </c>
      <c r="P1073" s="65" t="str">
        <f ca="1">CONCATENATE(IF(AND(LEN(P1072)&gt;=1,P1072&lt;&gt;".",COUNTIF(P$50:P74,"*喪*")&gt;0),".",""),IF(P74="喪",$A1073,""),IF(AND(LEN(P74)&gt;=2,ISNUMBER(SEARCH("喪",P74))),$A1073&amp;"("&amp;SUBSTITUTE(P74,"喪","")&amp;"時"&amp;")",""))</f>
        <v/>
      </c>
      <c r="Q1073" s="65" t="str">
        <f ca="1">CONCATENATE(IF(AND(LEN(Q1072)&gt;=1,Q1072&lt;&gt;".",COUNTIF(Q$50:Q74,"*喪*")&gt;0),".",""),IF(Q74="喪",$A1073,""),IF(AND(LEN(Q74)&gt;=2,ISNUMBER(SEARCH("喪",Q74))),$A1073&amp;"("&amp;SUBSTITUTE(Q74,"喪","")&amp;"時"&amp;")",""))</f>
        <v/>
      </c>
      <c r="R1073" s="65" t="str">
        <f ca="1">CONCATENATE(IF(AND(LEN(R1072)&gt;=1,R1072&lt;&gt;".",COUNTIF(R$50:R74,"*喪*")&gt;0),".",""),IF(R74="喪",$A1073,""),IF(AND(LEN(R74)&gt;=2,ISNUMBER(SEARCH("喪",R74))),$A1073&amp;"("&amp;SUBSTITUTE(R74,"喪","")&amp;"時"&amp;")",""))</f>
        <v/>
      </c>
      <c r="S1073" s="65" t="str">
        <f ca="1">CONCATENATE(IF(AND(LEN(S1072)&gt;=1,S1072&lt;&gt;".",COUNTIF(S$50:S74,"*喪*")&gt;0),".",""),IF(S74="喪",$A1073,""),IF(AND(LEN(S74)&gt;=2,ISNUMBER(SEARCH("喪",S74))),$A1073&amp;"("&amp;SUBSTITUTE(S74,"喪","")&amp;"時"&amp;")",""))</f>
        <v/>
      </c>
      <c r="T1073" s="65" t="str">
        <f ca="1">CONCATENATE(IF(AND(LEN(T1072)&gt;=1,T1072&lt;&gt;".",COUNTIF(T$50:T74,"*喪*")&gt;0),".",""),IF(T74="喪",$A1073,""),IF(AND(LEN(T74)&gt;=2,ISNUMBER(SEARCH("喪",T74))),$A1073&amp;"("&amp;SUBSTITUTE(T74,"喪","")&amp;"時"&amp;")",""))</f>
        <v/>
      </c>
      <c r="U1073" s="65" t="str">
        <f ca="1">CONCATENATE(IF(AND(LEN(U1072)&gt;=1,U1072&lt;&gt;".",COUNTIF(U$50:U74,"*喪*")&gt;0),".",""),IF(U74="喪",$A1073,""),IF(AND(LEN(U74)&gt;=2,ISNUMBER(SEARCH("喪",U74))),$A1073&amp;"("&amp;SUBSTITUTE(U74,"喪","")&amp;"時"&amp;")",""))</f>
        <v/>
      </c>
      <c r="V1073" s="65" t="str">
        <f ca="1">CONCATENATE(IF(AND(LEN(V1072)&gt;=1,V1072&lt;&gt;".",COUNTIF(V$50:V74,"*喪*")&gt;0),".",""),IF(V74="喪",$A1073,""),IF(AND(LEN(V74)&gt;=2,ISNUMBER(SEARCH("喪",V74))),$A1073&amp;"("&amp;SUBSTITUTE(V74,"喪","")&amp;"時"&amp;")",""))</f>
        <v/>
      </c>
      <c r="W1073" s="65" t="str">
        <f ca="1">CONCATENATE(IF(AND(LEN(W1072)&gt;=1,W1072&lt;&gt;".",COUNTIF(W$50:W74,"*喪*")&gt;0),".",""),IF(W74="喪",$A1073,""),IF(AND(LEN(W74)&gt;=2,ISNUMBER(SEARCH("喪",W74))),$A1073&amp;"("&amp;SUBSTITUTE(W74,"喪","")&amp;"時"&amp;")",""))</f>
        <v/>
      </c>
      <c r="X1073" s="65" t="str">
        <f ca="1">CONCATENATE(IF(AND(LEN(X1072)&gt;=1,X1072&lt;&gt;".",COUNTIF(X$50:X74,"*喪*")&gt;0),".",""),IF(X74="喪",$A1073,""),IF(AND(LEN(X74)&gt;=2,ISNUMBER(SEARCH("喪",X74))),$A1073&amp;"("&amp;SUBSTITUTE(X74,"喪","")&amp;"時"&amp;")",""))</f>
        <v/>
      </c>
      <c r="Y1073" s="65" t="str">
        <f ca="1">CONCATENATE(IF(AND(LEN(Y1072)&gt;=1,Y1072&lt;&gt;".",COUNTIF(Y$50:Y74,"*喪*")&gt;0),".",""),IF(Y74="喪",$A1073,""),IF(AND(LEN(Y74)&gt;=2,ISNUMBER(SEARCH("喪",Y74))),$A1073&amp;"("&amp;SUBSTITUTE(Y74,"喪","")&amp;"時"&amp;")",""))</f>
        <v/>
      </c>
      <c r="Z1073" s="65" t="str">
        <f ca="1">CONCATENATE(IF(AND(LEN(Z1072)&gt;=1,Z1072&lt;&gt;".",COUNTIF(Z$50:Z74,"*喪*")&gt;0),".",""),IF(Z74="喪",$A1073,""),IF(AND(LEN(Z74)&gt;=2,ISNUMBER(SEARCH("喪",Z74))),$A1073&amp;"("&amp;SUBSTITUTE(Z74,"喪","")&amp;"時"&amp;")",""))</f>
        <v/>
      </c>
      <c r="AA1073" s="65" t="str">
        <f ca="1">CONCATENATE(IF(AND(LEN(AA1072)&gt;=1,AA1072&lt;&gt;".",COUNTIF(AA$50:AA74,"*喪*")&gt;0),".",""),IF(AA74="喪",$A1073,""),IF(AND(LEN(AA74)&gt;=2,ISNUMBER(SEARCH("喪",AA74))),$A1073&amp;"("&amp;SUBSTITUTE(AA74,"喪","")&amp;"時"&amp;")",""))</f>
        <v/>
      </c>
      <c r="AB1073" s="65" t="str">
        <f ca="1">CONCATENATE(IF(AND(LEN(AB1072)&gt;=1,AB1072&lt;&gt;".",COUNTIF(AB$50:AB74,"*喪*")&gt;0),".",""),IF(AB74="喪",$A1073,""),IF(AND(LEN(AB74)&gt;=2,ISNUMBER(SEARCH("喪",AB74))),$A1073&amp;"("&amp;SUBSTITUTE(AB74,"喪","")&amp;"時"&amp;")",""))</f>
        <v/>
      </c>
      <c r="AC1073" s="65" t="str">
        <f ca="1">CONCATENATE(IF(AND(LEN(AC1072)&gt;=1,AC1072&lt;&gt;".",COUNTIF(AC$50:AC74,"*喪*")&gt;0),".",""),IF(AC74="喪",$A1073,""),IF(AND(LEN(AC74)&gt;=2,ISNUMBER(SEARCH("喪",AC74))),$A1073&amp;"("&amp;SUBSTITUTE(AC74,"喪","")&amp;"時"&amp;")",""))</f>
        <v/>
      </c>
      <c r="AD1073" s="65" t="str">
        <f ca="1">CONCATENATE(IF(AND(LEN(AD1072)&gt;=1,AD1072&lt;&gt;".",COUNTIF(AD$50:AD74,"*喪*")&gt;0),".",""),IF(AD74="喪",$A1073,""),IF(AND(LEN(AD74)&gt;=2,ISNUMBER(SEARCH("喪",AD74))),$A1073&amp;"("&amp;SUBSTITUTE(AD74,"喪","")&amp;"時"&amp;")",""))</f>
        <v/>
      </c>
      <c r="AE1073" s="65" t="str">
        <f ca="1">CONCATENATE(IF(AND(LEN(AE1072)&gt;=1,AE1072&lt;&gt;".",COUNTIF(AE$50:AE74,"*喪*")&gt;0),".",""),IF(AE74="喪",$A1073,""),IF(AND(LEN(AE74)&gt;=2,ISNUMBER(SEARCH("喪",AE74))),$A1073&amp;"("&amp;SUBSTITUTE(AE74,"喪","")&amp;"時"&amp;")",""))</f>
        <v/>
      </c>
      <c r="AF1073" s="65" t="str">
        <f ca="1">CONCATENATE(IF(AND(LEN(AF1072)&gt;=1,AF1072&lt;&gt;".",COUNTIF(AF$50:AF74,"*喪*")&gt;0),".",""),IF(AF74="喪",$A1073,""),IF(AND(LEN(AF74)&gt;=2,ISNUMBER(SEARCH("喪",AF74))),$A1073&amp;"("&amp;SUBSTITUTE(AF74,"喪","")&amp;"時"&amp;")",""))</f>
        <v/>
      </c>
      <c r="AG1073" s="65" t="str">
        <f ca="1">CONCATENATE(IF(AND(LEN(AG1072)&gt;=1,AG1072&lt;&gt;".",COUNTIF(AG$50:AG74,"*喪*")&gt;0),".",""),IF(AG74="喪",$A1073,""),IF(AND(LEN(AG74)&gt;=2,ISNUMBER(SEARCH("喪",AG74))),$A1073&amp;"("&amp;SUBSTITUTE(AG74,"喪","")&amp;"時"&amp;")",""))</f>
        <v/>
      </c>
      <c r="AH1073" s="65"/>
      <c r="AI1073" s="65"/>
      <c r="AJ1073" s="65"/>
    </row>
    <row r="1074" spans="1:36">
      <c r="A1074" s="65"/>
      <c r="B1074" s="65"/>
      <c r="C1074" s="65" t="str">
        <f ca="1">CONCATENATE(IF(AND(LEN(C1073)&gt;=1,C1073&lt;&gt;".",COUNTIF(C$50:C75,"*喪*")&gt;0),".",""),IF(C75="喪",$A1074,""),IF(AND(LEN(C75)&gt;=2,ISNUMBER(SEARCH("喪",C75))),$A1074&amp;"("&amp;SUBSTITUTE(C75,"喪","")&amp;"時"&amp;")",""))</f>
        <v/>
      </c>
      <c r="D1074" s="65" t="str">
        <f ca="1">CONCATENATE(IF(AND(LEN(D1073)&gt;=1,D1073&lt;&gt;".",COUNTIF(D$50:D75,"*喪*")&gt;0),".",""),IF(D75="喪",$A1074,""),IF(AND(LEN(D75)&gt;=2,ISNUMBER(SEARCH("喪",D75))),$A1074&amp;"("&amp;SUBSTITUTE(D75,"喪","")&amp;"時"&amp;")",""))</f>
        <v/>
      </c>
      <c r="E1074" s="65" t="str">
        <f ca="1">CONCATENATE(IF(AND(LEN(E1073)&gt;=1,E1073&lt;&gt;".",COUNTIF(E$50:E75,"*喪*")&gt;0),".",""),IF(E75="喪",$A1074,""),IF(AND(LEN(E75)&gt;=2,ISNUMBER(SEARCH("喪",E75))),$A1074&amp;"("&amp;SUBSTITUTE(E75,"喪","")&amp;"時"&amp;")",""))</f>
        <v/>
      </c>
      <c r="F1074" s="65" t="str">
        <f ca="1">CONCATENATE(IF(AND(LEN(F1073)&gt;=1,F1073&lt;&gt;".",COUNTIF(F$50:F75,"*喪*")&gt;0),".",""),IF(F75="喪",$A1074,""),IF(AND(LEN(F75)&gt;=2,ISNUMBER(SEARCH("喪",F75))),$A1074&amp;"("&amp;SUBSTITUTE(F75,"喪","")&amp;"時"&amp;")",""))</f>
        <v/>
      </c>
      <c r="G1074" s="65" t="str">
        <f ca="1">CONCATENATE(IF(AND(LEN(G1073)&gt;=1,G1073&lt;&gt;".",COUNTIF(G$50:G75,"*喪*")&gt;0),".",""),IF(G75="喪",$A1074,""),IF(AND(LEN(G75)&gt;=2,ISNUMBER(SEARCH("喪",G75))),$A1074&amp;"("&amp;SUBSTITUTE(G75,"喪","")&amp;"時"&amp;")",""))</f>
        <v/>
      </c>
      <c r="H1074" s="65" t="str">
        <f ca="1">CONCATENATE(IF(AND(LEN(H1073)&gt;=1,H1073&lt;&gt;".",COUNTIF(H$50:H75,"*喪*")&gt;0),".",""),IF(H75="喪",$A1074,""),IF(AND(LEN(H75)&gt;=2,ISNUMBER(SEARCH("喪",H75))),$A1074&amp;"("&amp;SUBSTITUTE(H75,"喪","")&amp;"時"&amp;")",""))</f>
        <v/>
      </c>
      <c r="I1074" s="65" t="str">
        <f ca="1">CONCATENATE(IF(AND(LEN(I1073)&gt;=1,I1073&lt;&gt;".",COUNTIF(I$50:I75,"*喪*")&gt;0),".",""),IF(I75="喪",$A1074,""),IF(AND(LEN(I75)&gt;=2,ISNUMBER(SEARCH("喪",I75))),$A1074&amp;"("&amp;SUBSTITUTE(I75,"喪","")&amp;"時"&amp;")",""))</f>
        <v/>
      </c>
      <c r="J1074" s="65" t="str">
        <f ca="1">CONCATENATE(IF(AND(LEN(J1073)&gt;=1,J1073&lt;&gt;".",COUNTIF(J$50:J75,"*喪*")&gt;0),".",""),IF(J75="喪",$A1074,""),IF(AND(LEN(J75)&gt;=2,ISNUMBER(SEARCH("喪",J75))),$A1074&amp;"("&amp;SUBSTITUTE(J75,"喪","")&amp;"時"&amp;")",""))</f>
        <v/>
      </c>
      <c r="K1074" s="65" t="str">
        <f ca="1">CONCATENATE(IF(AND(LEN(K1073)&gt;=1,K1073&lt;&gt;".",COUNTIF(K$50:K75,"*喪*")&gt;0),".",""),IF(K75="喪",$A1074,""),IF(AND(LEN(K75)&gt;=2,ISNUMBER(SEARCH("喪",K75))),$A1074&amp;"("&amp;SUBSTITUTE(K75,"喪","")&amp;"時"&amp;")",""))</f>
        <v/>
      </c>
      <c r="L1074" s="65" t="str">
        <f ca="1">CONCATENATE(IF(AND(LEN(L1073)&gt;=1,L1073&lt;&gt;".",COUNTIF(L$50:L75,"*喪*")&gt;0),".",""),IF(L75="喪",$A1074,""),IF(AND(LEN(L75)&gt;=2,ISNUMBER(SEARCH("喪",L75))),$A1074&amp;"("&amp;SUBSTITUTE(L75,"喪","")&amp;"時"&amp;")",""))</f>
        <v/>
      </c>
      <c r="M1074" s="65" t="str">
        <f ca="1">CONCATENATE(IF(AND(LEN(M1073)&gt;=1,M1073&lt;&gt;".",COUNTIF(M$50:M75,"*喪*")&gt;0),".",""),IF(M75="喪",$A1074,""),IF(AND(LEN(M75)&gt;=2,ISNUMBER(SEARCH("喪",M75))),$A1074&amp;"("&amp;SUBSTITUTE(M75,"喪","")&amp;"時"&amp;")",""))</f>
        <v/>
      </c>
      <c r="N1074" s="65" t="str">
        <f ca="1">CONCATENATE(IF(AND(LEN(N1073)&gt;=1,N1073&lt;&gt;".",COUNTIF(N$50:N75,"*喪*")&gt;0),".",""),IF(N75="喪",$A1074,""),IF(AND(LEN(N75)&gt;=2,ISNUMBER(SEARCH("喪",N75))),$A1074&amp;"("&amp;SUBSTITUTE(N75,"喪","")&amp;"時"&amp;")",""))</f>
        <v/>
      </c>
      <c r="O1074" s="65" t="str">
        <f ca="1">CONCATENATE(IF(AND(LEN(O1073)&gt;=1,O1073&lt;&gt;".",COUNTIF(O$50:O75,"*喪*")&gt;0),".",""),IF(O75="喪",$A1074,""),IF(AND(LEN(O75)&gt;=2,ISNUMBER(SEARCH("喪",O75))),$A1074&amp;"("&amp;SUBSTITUTE(O75,"喪","")&amp;"時"&amp;")",""))</f>
        <v/>
      </c>
      <c r="P1074" s="65" t="str">
        <f ca="1">CONCATENATE(IF(AND(LEN(P1073)&gt;=1,P1073&lt;&gt;".",COUNTIF(P$50:P75,"*喪*")&gt;0),".",""),IF(P75="喪",$A1074,""),IF(AND(LEN(P75)&gt;=2,ISNUMBER(SEARCH("喪",P75))),$A1074&amp;"("&amp;SUBSTITUTE(P75,"喪","")&amp;"時"&amp;")",""))</f>
        <v/>
      </c>
      <c r="Q1074" s="65" t="str">
        <f ca="1">CONCATENATE(IF(AND(LEN(Q1073)&gt;=1,Q1073&lt;&gt;".",COUNTIF(Q$50:Q75,"*喪*")&gt;0),".",""),IF(Q75="喪",$A1074,""),IF(AND(LEN(Q75)&gt;=2,ISNUMBER(SEARCH("喪",Q75))),$A1074&amp;"("&amp;SUBSTITUTE(Q75,"喪","")&amp;"時"&amp;")",""))</f>
        <v/>
      </c>
      <c r="R1074" s="65" t="str">
        <f ca="1">CONCATENATE(IF(AND(LEN(R1073)&gt;=1,R1073&lt;&gt;".",COUNTIF(R$50:R75,"*喪*")&gt;0),".",""),IF(R75="喪",$A1074,""),IF(AND(LEN(R75)&gt;=2,ISNUMBER(SEARCH("喪",R75))),$A1074&amp;"("&amp;SUBSTITUTE(R75,"喪","")&amp;"時"&amp;")",""))</f>
        <v/>
      </c>
      <c r="S1074" s="65" t="str">
        <f ca="1">CONCATENATE(IF(AND(LEN(S1073)&gt;=1,S1073&lt;&gt;".",COUNTIF(S$50:S75,"*喪*")&gt;0),".",""),IF(S75="喪",$A1074,""),IF(AND(LEN(S75)&gt;=2,ISNUMBER(SEARCH("喪",S75))),$A1074&amp;"("&amp;SUBSTITUTE(S75,"喪","")&amp;"時"&amp;")",""))</f>
        <v/>
      </c>
      <c r="T1074" s="65" t="str">
        <f ca="1">CONCATENATE(IF(AND(LEN(T1073)&gt;=1,T1073&lt;&gt;".",COUNTIF(T$50:T75,"*喪*")&gt;0),".",""),IF(T75="喪",$A1074,""),IF(AND(LEN(T75)&gt;=2,ISNUMBER(SEARCH("喪",T75))),$A1074&amp;"("&amp;SUBSTITUTE(T75,"喪","")&amp;"時"&amp;")",""))</f>
        <v/>
      </c>
      <c r="U1074" s="65" t="str">
        <f ca="1">CONCATENATE(IF(AND(LEN(U1073)&gt;=1,U1073&lt;&gt;".",COUNTIF(U$50:U75,"*喪*")&gt;0),".",""),IF(U75="喪",$A1074,""),IF(AND(LEN(U75)&gt;=2,ISNUMBER(SEARCH("喪",U75))),$A1074&amp;"("&amp;SUBSTITUTE(U75,"喪","")&amp;"時"&amp;")",""))</f>
        <v/>
      </c>
      <c r="V1074" s="65" t="str">
        <f ca="1">CONCATENATE(IF(AND(LEN(V1073)&gt;=1,V1073&lt;&gt;".",COUNTIF(V$50:V75,"*喪*")&gt;0),".",""),IF(V75="喪",$A1074,""),IF(AND(LEN(V75)&gt;=2,ISNUMBER(SEARCH("喪",V75))),$A1074&amp;"("&amp;SUBSTITUTE(V75,"喪","")&amp;"時"&amp;")",""))</f>
        <v/>
      </c>
      <c r="W1074" s="65" t="str">
        <f ca="1">CONCATENATE(IF(AND(LEN(W1073)&gt;=1,W1073&lt;&gt;".",COUNTIF(W$50:W75,"*喪*")&gt;0),".",""),IF(W75="喪",$A1074,""),IF(AND(LEN(W75)&gt;=2,ISNUMBER(SEARCH("喪",W75))),$A1074&amp;"("&amp;SUBSTITUTE(W75,"喪","")&amp;"時"&amp;")",""))</f>
        <v/>
      </c>
      <c r="X1074" s="65" t="str">
        <f ca="1">CONCATENATE(IF(AND(LEN(X1073)&gt;=1,X1073&lt;&gt;".",COUNTIF(X$50:X75,"*喪*")&gt;0),".",""),IF(X75="喪",$A1074,""),IF(AND(LEN(X75)&gt;=2,ISNUMBER(SEARCH("喪",X75))),$A1074&amp;"("&amp;SUBSTITUTE(X75,"喪","")&amp;"時"&amp;")",""))</f>
        <v/>
      </c>
      <c r="Y1074" s="65" t="str">
        <f ca="1">CONCATENATE(IF(AND(LEN(Y1073)&gt;=1,Y1073&lt;&gt;".",COUNTIF(Y$50:Y75,"*喪*")&gt;0),".",""),IF(Y75="喪",$A1074,""),IF(AND(LEN(Y75)&gt;=2,ISNUMBER(SEARCH("喪",Y75))),$A1074&amp;"("&amp;SUBSTITUTE(Y75,"喪","")&amp;"時"&amp;")",""))</f>
        <v/>
      </c>
      <c r="Z1074" s="65" t="str">
        <f ca="1">CONCATENATE(IF(AND(LEN(Z1073)&gt;=1,Z1073&lt;&gt;".",COUNTIF(Z$50:Z75,"*喪*")&gt;0),".",""),IF(Z75="喪",$A1074,""),IF(AND(LEN(Z75)&gt;=2,ISNUMBER(SEARCH("喪",Z75))),$A1074&amp;"("&amp;SUBSTITUTE(Z75,"喪","")&amp;"時"&amp;")",""))</f>
        <v/>
      </c>
      <c r="AA1074" s="65" t="str">
        <f ca="1">CONCATENATE(IF(AND(LEN(AA1073)&gt;=1,AA1073&lt;&gt;".",COUNTIF(AA$50:AA75,"*喪*")&gt;0),".",""),IF(AA75="喪",$A1074,""),IF(AND(LEN(AA75)&gt;=2,ISNUMBER(SEARCH("喪",AA75))),$A1074&amp;"("&amp;SUBSTITUTE(AA75,"喪","")&amp;"時"&amp;")",""))</f>
        <v/>
      </c>
      <c r="AB1074" s="65" t="str">
        <f ca="1">CONCATENATE(IF(AND(LEN(AB1073)&gt;=1,AB1073&lt;&gt;".",COUNTIF(AB$50:AB75,"*喪*")&gt;0),".",""),IF(AB75="喪",$A1074,""),IF(AND(LEN(AB75)&gt;=2,ISNUMBER(SEARCH("喪",AB75))),$A1074&amp;"("&amp;SUBSTITUTE(AB75,"喪","")&amp;"時"&amp;")",""))</f>
        <v/>
      </c>
      <c r="AC1074" s="65" t="str">
        <f ca="1">CONCATENATE(IF(AND(LEN(AC1073)&gt;=1,AC1073&lt;&gt;".",COUNTIF(AC$50:AC75,"*喪*")&gt;0),".",""),IF(AC75="喪",$A1074,""),IF(AND(LEN(AC75)&gt;=2,ISNUMBER(SEARCH("喪",AC75))),$A1074&amp;"("&amp;SUBSTITUTE(AC75,"喪","")&amp;"時"&amp;")",""))</f>
        <v/>
      </c>
      <c r="AD1074" s="65" t="str">
        <f ca="1">CONCATENATE(IF(AND(LEN(AD1073)&gt;=1,AD1073&lt;&gt;".",COUNTIF(AD$50:AD75,"*喪*")&gt;0),".",""),IF(AD75="喪",$A1074,""),IF(AND(LEN(AD75)&gt;=2,ISNUMBER(SEARCH("喪",AD75))),$A1074&amp;"("&amp;SUBSTITUTE(AD75,"喪","")&amp;"時"&amp;")",""))</f>
        <v/>
      </c>
      <c r="AE1074" s="65" t="str">
        <f ca="1">CONCATENATE(IF(AND(LEN(AE1073)&gt;=1,AE1073&lt;&gt;".",COUNTIF(AE$50:AE75,"*喪*")&gt;0),".",""),IF(AE75="喪",$A1074,""),IF(AND(LEN(AE75)&gt;=2,ISNUMBER(SEARCH("喪",AE75))),$A1074&amp;"("&amp;SUBSTITUTE(AE75,"喪","")&amp;"時"&amp;")",""))</f>
        <v/>
      </c>
      <c r="AF1074" s="65" t="str">
        <f ca="1">CONCATENATE(IF(AND(LEN(AF1073)&gt;=1,AF1073&lt;&gt;".",COUNTIF(AF$50:AF75,"*喪*")&gt;0),".",""),IF(AF75="喪",$A1074,""),IF(AND(LEN(AF75)&gt;=2,ISNUMBER(SEARCH("喪",AF75))),$A1074&amp;"("&amp;SUBSTITUTE(AF75,"喪","")&amp;"時"&amp;")",""))</f>
        <v/>
      </c>
      <c r="AG1074" s="65" t="str">
        <f ca="1">CONCATENATE(IF(AND(LEN(AG1073)&gt;=1,AG1073&lt;&gt;".",COUNTIF(AG$50:AG75,"*喪*")&gt;0),".",""),IF(AG75="喪",$A1074,""),IF(AND(LEN(AG75)&gt;=2,ISNUMBER(SEARCH("喪",AG75))),$A1074&amp;"("&amp;SUBSTITUTE(AG75,"喪","")&amp;"時"&amp;")",""))</f>
        <v/>
      </c>
      <c r="AH1074" s="65"/>
      <c r="AI1074" s="65"/>
      <c r="AJ1074" s="65"/>
    </row>
    <row r="1075" spans="1:36">
      <c r="A1075" s="65"/>
      <c r="B1075" s="65"/>
      <c r="C1075" s="65" t="str">
        <f ca="1">CONCATENATE(IF(AND(LEN(C1074)&gt;=1,C1074&lt;&gt;".",COUNTIF(C$50:C76,"*喪*")&gt;0),".",""),IF(C76="喪",$A1075,""),IF(AND(LEN(C76)&gt;=2,ISNUMBER(SEARCH("喪",C76))),$A1075&amp;"("&amp;SUBSTITUTE(C76,"喪","")&amp;"時"&amp;")",""))</f>
        <v/>
      </c>
      <c r="D1075" s="65" t="str">
        <f ca="1">CONCATENATE(IF(AND(LEN(D1074)&gt;=1,D1074&lt;&gt;".",COUNTIF(D$50:D76,"*喪*")&gt;0),".",""),IF(D76="喪",$A1075,""),IF(AND(LEN(D76)&gt;=2,ISNUMBER(SEARCH("喪",D76))),$A1075&amp;"("&amp;SUBSTITUTE(D76,"喪","")&amp;"時"&amp;")",""))</f>
        <v/>
      </c>
      <c r="E1075" s="65" t="str">
        <f ca="1">CONCATENATE(IF(AND(LEN(E1074)&gt;=1,E1074&lt;&gt;".",COUNTIF(E$50:E76,"*喪*")&gt;0),".",""),IF(E76="喪",$A1075,""),IF(AND(LEN(E76)&gt;=2,ISNUMBER(SEARCH("喪",E76))),$A1075&amp;"("&amp;SUBSTITUTE(E76,"喪","")&amp;"時"&amp;")",""))</f>
        <v/>
      </c>
      <c r="F1075" s="65" t="str">
        <f ca="1">CONCATENATE(IF(AND(LEN(F1074)&gt;=1,F1074&lt;&gt;".",COUNTIF(F$50:F76,"*喪*")&gt;0),".",""),IF(F76="喪",$A1075,""),IF(AND(LEN(F76)&gt;=2,ISNUMBER(SEARCH("喪",F76))),$A1075&amp;"("&amp;SUBSTITUTE(F76,"喪","")&amp;"時"&amp;")",""))</f>
        <v/>
      </c>
      <c r="G1075" s="65" t="str">
        <f ca="1">CONCATENATE(IF(AND(LEN(G1074)&gt;=1,G1074&lt;&gt;".",COUNTIF(G$50:G76,"*喪*")&gt;0),".",""),IF(G76="喪",$A1075,""),IF(AND(LEN(G76)&gt;=2,ISNUMBER(SEARCH("喪",G76))),$A1075&amp;"("&amp;SUBSTITUTE(G76,"喪","")&amp;"時"&amp;")",""))</f>
        <v/>
      </c>
      <c r="H1075" s="65" t="str">
        <f ca="1">CONCATENATE(IF(AND(LEN(H1074)&gt;=1,H1074&lt;&gt;".",COUNTIF(H$50:H76,"*喪*")&gt;0),".",""),IF(H76="喪",$A1075,""),IF(AND(LEN(H76)&gt;=2,ISNUMBER(SEARCH("喪",H76))),$A1075&amp;"("&amp;SUBSTITUTE(H76,"喪","")&amp;"時"&amp;")",""))</f>
        <v/>
      </c>
      <c r="I1075" s="65" t="str">
        <f ca="1">CONCATENATE(IF(AND(LEN(I1074)&gt;=1,I1074&lt;&gt;".",COUNTIF(I$50:I76,"*喪*")&gt;0),".",""),IF(I76="喪",$A1075,""),IF(AND(LEN(I76)&gt;=2,ISNUMBER(SEARCH("喪",I76))),$A1075&amp;"("&amp;SUBSTITUTE(I76,"喪","")&amp;"時"&amp;")",""))</f>
        <v/>
      </c>
      <c r="J1075" s="65" t="str">
        <f ca="1">CONCATENATE(IF(AND(LEN(J1074)&gt;=1,J1074&lt;&gt;".",COUNTIF(J$50:J76,"*喪*")&gt;0),".",""),IF(J76="喪",$A1075,""),IF(AND(LEN(J76)&gt;=2,ISNUMBER(SEARCH("喪",J76))),$A1075&amp;"("&amp;SUBSTITUTE(J76,"喪","")&amp;"時"&amp;")",""))</f>
        <v/>
      </c>
      <c r="K1075" s="65" t="str">
        <f ca="1">CONCATENATE(IF(AND(LEN(K1074)&gt;=1,K1074&lt;&gt;".",COUNTIF(K$50:K76,"*喪*")&gt;0),".",""),IF(K76="喪",$A1075,""),IF(AND(LEN(K76)&gt;=2,ISNUMBER(SEARCH("喪",K76))),$A1075&amp;"("&amp;SUBSTITUTE(K76,"喪","")&amp;"時"&amp;")",""))</f>
        <v/>
      </c>
      <c r="L1075" s="65" t="str">
        <f ca="1">CONCATENATE(IF(AND(LEN(L1074)&gt;=1,L1074&lt;&gt;".",COUNTIF(L$50:L76,"*喪*")&gt;0),".",""),IF(L76="喪",$A1075,""),IF(AND(LEN(L76)&gt;=2,ISNUMBER(SEARCH("喪",L76))),$A1075&amp;"("&amp;SUBSTITUTE(L76,"喪","")&amp;"時"&amp;")",""))</f>
        <v/>
      </c>
      <c r="M1075" s="65" t="str">
        <f ca="1">CONCATENATE(IF(AND(LEN(M1074)&gt;=1,M1074&lt;&gt;".",COUNTIF(M$50:M76,"*喪*")&gt;0),".",""),IF(M76="喪",$A1075,""),IF(AND(LEN(M76)&gt;=2,ISNUMBER(SEARCH("喪",M76))),$A1075&amp;"("&amp;SUBSTITUTE(M76,"喪","")&amp;"時"&amp;")",""))</f>
        <v/>
      </c>
      <c r="N1075" s="65" t="str">
        <f ca="1">CONCATENATE(IF(AND(LEN(N1074)&gt;=1,N1074&lt;&gt;".",COUNTIF(N$50:N76,"*喪*")&gt;0),".",""),IF(N76="喪",$A1075,""),IF(AND(LEN(N76)&gt;=2,ISNUMBER(SEARCH("喪",N76))),$A1075&amp;"("&amp;SUBSTITUTE(N76,"喪","")&amp;"時"&amp;")",""))</f>
        <v/>
      </c>
      <c r="O1075" s="65" t="str">
        <f ca="1">CONCATENATE(IF(AND(LEN(O1074)&gt;=1,O1074&lt;&gt;".",COUNTIF(O$50:O76,"*喪*")&gt;0),".",""),IF(O76="喪",$A1075,""),IF(AND(LEN(O76)&gt;=2,ISNUMBER(SEARCH("喪",O76))),$A1075&amp;"("&amp;SUBSTITUTE(O76,"喪","")&amp;"時"&amp;")",""))</f>
        <v/>
      </c>
      <c r="P1075" s="65" t="str">
        <f ca="1">CONCATENATE(IF(AND(LEN(P1074)&gt;=1,P1074&lt;&gt;".",COUNTIF(P$50:P76,"*喪*")&gt;0),".",""),IF(P76="喪",$A1075,""),IF(AND(LEN(P76)&gt;=2,ISNUMBER(SEARCH("喪",P76))),$A1075&amp;"("&amp;SUBSTITUTE(P76,"喪","")&amp;"時"&amp;")",""))</f>
        <v/>
      </c>
      <c r="Q1075" s="65" t="str">
        <f ca="1">CONCATENATE(IF(AND(LEN(Q1074)&gt;=1,Q1074&lt;&gt;".",COUNTIF(Q$50:Q76,"*喪*")&gt;0),".",""),IF(Q76="喪",$A1075,""),IF(AND(LEN(Q76)&gt;=2,ISNUMBER(SEARCH("喪",Q76))),$A1075&amp;"("&amp;SUBSTITUTE(Q76,"喪","")&amp;"時"&amp;")",""))</f>
        <v/>
      </c>
      <c r="R1075" s="65" t="str">
        <f ca="1">CONCATENATE(IF(AND(LEN(R1074)&gt;=1,R1074&lt;&gt;".",COUNTIF(R$50:R76,"*喪*")&gt;0),".",""),IF(R76="喪",$A1075,""),IF(AND(LEN(R76)&gt;=2,ISNUMBER(SEARCH("喪",R76))),$A1075&amp;"("&amp;SUBSTITUTE(R76,"喪","")&amp;"時"&amp;")",""))</f>
        <v/>
      </c>
      <c r="S1075" s="65" t="str">
        <f ca="1">CONCATENATE(IF(AND(LEN(S1074)&gt;=1,S1074&lt;&gt;".",COUNTIF(S$50:S76,"*喪*")&gt;0),".",""),IF(S76="喪",$A1075,""),IF(AND(LEN(S76)&gt;=2,ISNUMBER(SEARCH("喪",S76))),$A1075&amp;"("&amp;SUBSTITUTE(S76,"喪","")&amp;"時"&amp;")",""))</f>
        <v/>
      </c>
      <c r="T1075" s="65" t="str">
        <f ca="1">CONCATENATE(IF(AND(LEN(T1074)&gt;=1,T1074&lt;&gt;".",COUNTIF(T$50:T76,"*喪*")&gt;0),".",""),IF(T76="喪",$A1075,""),IF(AND(LEN(T76)&gt;=2,ISNUMBER(SEARCH("喪",T76))),$A1075&amp;"("&amp;SUBSTITUTE(T76,"喪","")&amp;"時"&amp;")",""))</f>
        <v/>
      </c>
      <c r="U1075" s="65" t="str">
        <f ca="1">CONCATENATE(IF(AND(LEN(U1074)&gt;=1,U1074&lt;&gt;".",COUNTIF(U$50:U76,"*喪*")&gt;0),".",""),IF(U76="喪",$A1075,""),IF(AND(LEN(U76)&gt;=2,ISNUMBER(SEARCH("喪",U76))),$A1075&amp;"("&amp;SUBSTITUTE(U76,"喪","")&amp;"時"&amp;")",""))</f>
        <v/>
      </c>
      <c r="V1075" s="65" t="str">
        <f ca="1">CONCATENATE(IF(AND(LEN(V1074)&gt;=1,V1074&lt;&gt;".",COUNTIF(V$50:V76,"*喪*")&gt;0),".",""),IF(V76="喪",$A1075,""),IF(AND(LEN(V76)&gt;=2,ISNUMBER(SEARCH("喪",V76))),$A1075&amp;"("&amp;SUBSTITUTE(V76,"喪","")&amp;"時"&amp;")",""))</f>
        <v/>
      </c>
      <c r="W1075" s="65" t="str">
        <f ca="1">CONCATENATE(IF(AND(LEN(W1074)&gt;=1,W1074&lt;&gt;".",COUNTIF(W$50:W76,"*喪*")&gt;0),".",""),IF(W76="喪",$A1075,""),IF(AND(LEN(W76)&gt;=2,ISNUMBER(SEARCH("喪",W76))),$A1075&amp;"("&amp;SUBSTITUTE(W76,"喪","")&amp;"時"&amp;")",""))</f>
        <v/>
      </c>
      <c r="X1075" s="65" t="str">
        <f ca="1">CONCATENATE(IF(AND(LEN(X1074)&gt;=1,X1074&lt;&gt;".",COUNTIF(X$50:X76,"*喪*")&gt;0),".",""),IF(X76="喪",$A1075,""),IF(AND(LEN(X76)&gt;=2,ISNUMBER(SEARCH("喪",X76))),$A1075&amp;"("&amp;SUBSTITUTE(X76,"喪","")&amp;"時"&amp;")",""))</f>
        <v/>
      </c>
      <c r="Y1075" s="65" t="str">
        <f ca="1">CONCATENATE(IF(AND(LEN(Y1074)&gt;=1,Y1074&lt;&gt;".",COUNTIF(Y$50:Y76,"*喪*")&gt;0),".",""),IF(Y76="喪",$A1075,""),IF(AND(LEN(Y76)&gt;=2,ISNUMBER(SEARCH("喪",Y76))),$A1075&amp;"("&amp;SUBSTITUTE(Y76,"喪","")&amp;"時"&amp;")",""))</f>
        <v/>
      </c>
      <c r="Z1075" s="65" t="str">
        <f ca="1">CONCATENATE(IF(AND(LEN(Z1074)&gt;=1,Z1074&lt;&gt;".",COUNTIF(Z$50:Z76,"*喪*")&gt;0),".",""),IF(Z76="喪",$A1075,""),IF(AND(LEN(Z76)&gt;=2,ISNUMBER(SEARCH("喪",Z76))),$A1075&amp;"("&amp;SUBSTITUTE(Z76,"喪","")&amp;"時"&amp;")",""))</f>
        <v/>
      </c>
      <c r="AA1075" s="65" t="str">
        <f ca="1">CONCATENATE(IF(AND(LEN(AA1074)&gt;=1,AA1074&lt;&gt;".",COUNTIF(AA$50:AA76,"*喪*")&gt;0),".",""),IF(AA76="喪",$A1075,""),IF(AND(LEN(AA76)&gt;=2,ISNUMBER(SEARCH("喪",AA76))),$A1075&amp;"("&amp;SUBSTITUTE(AA76,"喪","")&amp;"時"&amp;")",""))</f>
        <v/>
      </c>
      <c r="AB1075" s="65" t="str">
        <f ca="1">CONCATENATE(IF(AND(LEN(AB1074)&gt;=1,AB1074&lt;&gt;".",COUNTIF(AB$50:AB76,"*喪*")&gt;0),".",""),IF(AB76="喪",$A1075,""),IF(AND(LEN(AB76)&gt;=2,ISNUMBER(SEARCH("喪",AB76))),$A1075&amp;"("&amp;SUBSTITUTE(AB76,"喪","")&amp;"時"&amp;")",""))</f>
        <v/>
      </c>
      <c r="AC1075" s="65" t="str">
        <f ca="1">CONCATENATE(IF(AND(LEN(AC1074)&gt;=1,AC1074&lt;&gt;".",COUNTIF(AC$50:AC76,"*喪*")&gt;0),".",""),IF(AC76="喪",$A1075,""),IF(AND(LEN(AC76)&gt;=2,ISNUMBER(SEARCH("喪",AC76))),$A1075&amp;"("&amp;SUBSTITUTE(AC76,"喪","")&amp;"時"&amp;")",""))</f>
        <v/>
      </c>
      <c r="AD1075" s="65" t="str">
        <f ca="1">CONCATENATE(IF(AND(LEN(AD1074)&gt;=1,AD1074&lt;&gt;".",COUNTIF(AD$50:AD76,"*喪*")&gt;0),".",""),IF(AD76="喪",$A1075,""),IF(AND(LEN(AD76)&gt;=2,ISNUMBER(SEARCH("喪",AD76))),$A1075&amp;"("&amp;SUBSTITUTE(AD76,"喪","")&amp;"時"&amp;")",""))</f>
        <v/>
      </c>
      <c r="AE1075" s="65" t="str">
        <f ca="1">CONCATENATE(IF(AND(LEN(AE1074)&gt;=1,AE1074&lt;&gt;".",COUNTIF(AE$50:AE76,"*喪*")&gt;0),".",""),IF(AE76="喪",$A1075,""),IF(AND(LEN(AE76)&gt;=2,ISNUMBER(SEARCH("喪",AE76))),$A1075&amp;"("&amp;SUBSTITUTE(AE76,"喪","")&amp;"時"&amp;")",""))</f>
        <v/>
      </c>
      <c r="AF1075" s="65" t="str">
        <f ca="1">CONCATENATE(IF(AND(LEN(AF1074)&gt;=1,AF1074&lt;&gt;".",COUNTIF(AF$50:AF76,"*喪*")&gt;0),".",""),IF(AF76="喪",$A1075,""),IF(AND(LEN(AF76)&gt;=2,ISNUMBER(SEARCH("喪",AF76))),$A1075&amp;"("&amp;SUBSTITUTE(AF76,"喪","")&amp;"時"&amp;")",""))</f>
        <v/>
      </c>
      <c r="AG1075" s="65" t="str">
        <f ca="1">CONCATENATE(IF(AND(LEN(AG1074)&gt;=1,AG1074&lt;&gt;".",COUNTIF(AG$50:AG76,"*喪*")&gt;0),".",""),IF(AG76="喪",$A1075,""),IF(AND(LEN(AG76)&gt;=2,ISNUMBER(SEARCH("喪",AG76))),$A1075&amp;"("&amp;SUBSTITUTE(AG76,"喪","")&amp;"時"&amp;")",""))</f>
        <v/>
      </c>
      <c r="AH1075" s="65"/>
      <c r="AI1075" s="65"/>
      <c r="AJ1075" s="65"/>
    </row>
    <row r="1076" spans="1:36">
      <c r="A1076" s="65"/>
      <c r="B1076" s="65"/>
      <c r="C1076" s="65" t="str">
        <f ca="1">CONCATENATE(IF(AND(LEN(C1075)&gt;=1,C1075&lt;&gt;".",COUNTIF(C$50:C77,"*喪*")&gt;0),".",""),IF(C77="喪",$A1076,""),IF(AND(LEN(C77)&gt;=2,ISNUMBER(SEARCH("喪",C77))),$A1076&amp;"("&amp;SUBSTITUTE(C77,"喪","")&amp;"時"&amp;")",""))</f>
        <v/>
      </c>
      <c r="D1076" s="65" t="str">
        <f ca="1">CONCATENATE(IF(AND(LEN(D1075)&gt;=1,D1075&lt;&gt;".",COUNTIF(D$50:D77,"*喪*")&gt;0),".",""),IF(D77="喪",$A1076,""),IF(AND(LEN(D77)&gt;=2,ISNUMBER(SEARCH("喪",D77))),$A1076&amp;"("&amp;SUBSTITUTE(D77,"喪","")&amp;"時"&amp;")",""))</f>
        <v/>
      </c>
      <c r="E1076" s="65" t="str">
        <f ca="1">CONCATENATE(IF(AND(LEN(E1075)&gt;=1,E1075&lt;&gt;".",COUNTIF(E$50:E77,"*喪*")&gt;0),".",""),IF(E77="喪",$A1076,""),IF(AND(LEN(E77)&gt;=2,ISNUMBER(SEARCH("喪",E77))),$A1076&amp;"("&amp;SUBSTITUTE(E77,"喪","")&amp;"時"&amp;")",""))</f>
        <v/>
      </c>
      <c r="F1076" s="65" t="str">
        <f ca="1">CONCATENATE(IF(AND(LEN(F1075)&gt;=1,F1075&lt;&gt;".",COUNTIF(F$50:F77,"*喪*")&gt;0),".",""),IF(F77="喪",$A1076,""),IF(AND(LEN(F77)&gt;=2,ISNUMBER(SEARCH("喪",F77))),$A1076&amp;"("&amp;SUBSTITUTE(F77,"喪","")&amp;"時"&amp;")",""))</f>
        <v/>
      </c>
      <c r="G1076" s="65" t="str">
        <f ca="1">CONCATENATE(IF(AND(LEN(G1075)&gt;=1,G1075&lt;&gt;".",COUNTIF(G$50:G77,"*喪*")&gt;0),".",""),IF(G77="喪",$A1076,""),IF(AND(LEN(G77)&gt;=2,ISNUMBER(SEARCH("喪",G77))),$A1076&amp;"("&amp;SUBSTITUTE(G77,"喪","")&amp;"時"&amp;")",""))</f>
        <v/>
      </c>
      <c r="H1076" s="65" t="str">
        <f ca="1">CONCATENATE(IF(AND(LEN(H1075)&gt;=1,H1075&lt;&gt;".",COUNTIF(H$50:H77,"*喪*")&gt;0),".",""),IF(H77="喪",$A1076,""),IF(AND(LEN(H77)&gt;=2,ISNUMBER(SEARCH("喪",H77))),$A1076&amp;"("&amp;SUBSTITUTE(H77,"喪","")&amp;"時"&amp;")",""))</f>
        <v/>
      </c>
      <c r="I1076" s="65" t="str">
        <f ca="1">CONCATENATE(IF(AND(LEN(I1075)&gt;=1,I1075&lt;&gt;".",COUNTIF(I$50:I77,"*喪*")&gt;0),".",""),IF(I77="喪",$A1076,""),IF(AND(LEN(I77)&gt;=2,ISNUMBER(SEARCH("喪",I77))),$A1076&amp;"("&amp;SUBSTITUTE(I77,"喪","")&amp;"時"&amp;")",""))</f>
        <v/>
      </c>
      <c r="J1076" s="65" t="str">
        <f ca="1">CONCATENATE(IF(AND(LEN(J1075)&gt;=1,J1075&lt;&gt;".",COUNTIF(J$50:J77,"*喪*")&gt;0),".",""),IF(J77="喪",$A1076,""),IF(AND(LEN(J77)&gt;=2,ISNUMBER(SEARCH("喪",J77))),$A1076&amp;"("&amp;SUBSTITUTE(J77,"喪","")&amp;"時"&amp;")",""))</f>
        <v/>
      </c>
      <c r="K1076" s="65" t="str">
        <f ca="1">CONCATENATE(IF(AND(LEN(K1075)&gt;=1,K1075&lt;&gt;".",COUNTIF(K$50:K77,"*喪*")&gt;0),".",""),IF(K77="喪",$A1076,""),IF(AND(LEN(K77)&gt;=2,ISNUMBER(SEARCH("喪",K77))),$A1076&amp;"("&amp;SUBSTITUTE(K77,"喪","")&amp;"時"&amp;")",""))</f>
        <v/>
      </c>
      <c r="L1076" s="65" t="str">
        <f ca="1">CONCATENATE(IF(AND(LEN(L1075)&gt;=1,L1075&lt;&gt;".",COUNTIF(L$50:L77,"*喪*")&gt;0),".",""),IF(L77="喪",$A1076,""),IF(AND(LEN(L77)&gt;=2,ISNUMBER(SEARCH("喪",L77))),$A1076&amp;"("&amp;SUBSTITUTE(L77,"喪","")&amp;"時"&amp;")",""))</f>
        <v/>
      </c>
      <c r="M1076" s="65" t="str">
        <f ca="1">CONCATENATE(IF(AND(LEN(M1075)&gt;=1,M1075&lt;&gt;".",COUNTIF(M$50:M77,"*喪*")&gt;0),".",""),IF(M77="喪",$A1076,""),IF(AND(LEN(M77)&gt;=2,ISNUMBER(SEARCH("喪",M77))),$A1076&amp;"("&amp;SUBSTITUTE(M77,"喪","")&amp;"時"&amp;")",""))</f>
        <v/>
      </c>
      <c r="N1076" s="65" t="str">
        <f ca="1">CONCATENATE(IF(AND(LEN(N1075)&gt;=1,N1075&lt;&gt;".",COUNTIF(N$50:N77,"*喪*")&gt;0),".",""),IF(N77="喪",$A1076,""),IF(AND(LEN(N77)&gt;=2,ISNUMBER(SEARCH("喪",N77))),$A1076&amp;"("&amp;SUBSTITUTE(N77,"喪","")&amp;"時"&amp;")",""))</f>
        <v/>
      </c>
      <c r="O1076" s="65" t="str">
        <f ca="1">CONCATENATE(IF(AND(LEN(O1075)&gt;=1,O1075&lt;&gt;".",COUNTIF(O$50:O77,"*喪*")&gt;0),".",""),IF(O77="喪",$A1076,""),IF(AND(LEN(O77)&gt;=2,ISNUMBER(SEARCH("喪",O77))),$A1076&amp;"("&amp;SUBSTITUTE(O77,"喪","")&amp;"時"&amp;")",""))</f>
        <v/>
      </c>
      <c r="P1076" s="65" t="str">
        <f ca="1">CONCATENATE(IF(AND(LEN(P1075)&gt;=1,P1075&lt;&gt;".",COUNTIF(P$50:P77,"*喪*")&gt;0),".",""),IF(P77="喪",$A1076,""),IF(AND(LEN(P77)&gt;=2,ISNUMBER(SEARCH("喪",P77))),$A1076&amp;"("&amp;SUBSTITUTE(P77,"喪","")&amp;"時"&amp;")",""))</f>
        <v/>
      </c>
      <c r="Q1076" s="65" t="str">
        <f ca="1">CONCATENATE(IF(AND(LEN(Q1075)&gt;=1,Q1075&lt;&gt;".",COUNTIF(Q$50:Q77,"*喪*")&gt;0),".",""),IF(Q77="喪",$A1076,""),IF(AND(LEN(Q77)&gt;=2,ISNUMBER(SEARCH("喪",Q77))),$A1076&amp;"("&amp;SUBSTITUTE(Q77,"喪","")&amp;"時"&amp;")",""))</f>
        <v/>
      </c>
      <c r="R1076" s="65" t="str">
        <f ca="1">CONCATENATE(IF(AND(LEN(R1075)&gt;=1,R1075&lt;&gt;".",COUNTIF(R$50:R77,"*喪*")&gt;0),".",""),IF(R77="喪",$A1076,""),IF(AND(LEN(R77)&gt;=2,ISNUMBER(SEARCH("喪",R77))),$A1076&amp;"("&amp;SUBSTITUTE(R77,"喪","")&amp;"時"&amp;")",""))</f>
        <v/>
      </c>
      <c r="S1076" s="65" t="str">
        <f ca="1">CONCATENATE(IF(AND(LEN(S1075)&gt;=1,S1075&lt;&gt;".",COUNTIF(S$50:S77,"*喪*")&gt;0),".",""),IF(S77="喪",$A1076,""),IF(AND(LEN(S77)&gt;=2,ISNUMBER(SEARCH("喪",S77))),$A1076&amp;"("&amp;SUBSTITUTE(S77,"喪","")&amp;"時"&amp;")",""))</f>
        <v/>
      </c>
      <c r="T1076" s="65" t="str">
        <f ca="1">CONCATENATE(IF(AND(LEN(T1075)&gt;=1,T1075&lt;&gt;".",COUNTIF(T$50:T77,"*喪*")&gt;0),".",""),IF(T77="喪",$A1076,""),IF(AND(LEN(T77)&gt;=2,ISNUMBER(SEARCH("喪",T77))),$A1076&amp;"("&amp;SUBSTITUTE(T77,"喪","")&amp;"時"&amp;")",""))</f>
        <v/>
      </c>
      <c r="U1076" s="65" t="str">
        <f ca="1">CONCATENATE(IF(AND(LEN(U1075)&gt;=1,U1075&lt;&gt;".",COUNTIF(U$50:U77,"*喪*")&gt;0),".",""),IF(U77="喪",$A1076,""),IF(AND(LEN(U77)&gt;=2,ISNUMBER(SEARCH("喪",U77))),$A1076&amp;"("&amp;SUBSTITUTE(U77,"喪","")&amp;"時"&amp;")",""))</f>
        <v/>
      </c>
      <c r="V1076" s="65" t="str">
        <f ca="1">CONCATENATE(IF(AND(LEN(V1075)&gt;=1,V1075&lt;&gt;".",COUNTIF(V$50:V77,"*喪*")&gt;0),".",""),IF(V77="喪",$A1076,""),IF(AND(LEN(V77)&gt;=2,ISNUMBER(SEARCH("喪",V77))),$A1076&amp;"("&amp;SUBSTITUTE(V77,"喪","")&amp;"時"&amp;")",""))</f>
        <v/>
      </c>
      <c r="W1076" s="65" t="str">
        <f ca="1">CONCATENATE(IF(AND(LEN(W1075)&gt;=1,W1075&lt;&gt;".",COUNTIF(W$50:W77,"*喪*")&gt;0),".",""),IF(W77="喪",$A1076,""),IF(AND(LEN(W77)&gt;=2,ISNUMBER(SEARCH("喪",W77))),$A1076&amp;"("&amp;SUBSTITUTE(W77,"喪","")&amp;"時"&amp;")",""))</f>
        <v/>
      </c>
      <c r="X1076" s="65" t="str">
        <f ca="1">CONCATENATE(IF(AND(LEN(X1075)&gt;=1,X1075&lt;&gt;".",COUNTIF(X$50:X77,"*喪*")&gt;0),".",""),IF(X77="喪",$A1076,""),IF(AND(LEN(X77)&gt;=2,ISNUMBER(SEARCH("喪",X77))),$A1076&amp;"("&amp;SUBSTITUTE(X77,"喪","")&amp;"時"&amp;")",""))</f>
        <v/>
      </c>
      <c r="Y1076" s="65" t="str">
        <f ca="1">CONCATENATE(IF(AND(LEN(Y1075)&gt;=1,Y1075&lt;&gt;".",COUNTIF(Y$50:Y77,"*喪*")&gt;0),".",""),IF(Y77="喪",$A1076,""),IF(AND(LEN(Y77)&gt;=2,ISNUMBER(SEARCH("喪",Y77))),$A1076&amp;"("&amp;SUBSTITUTE(Y77,"喪","")&amp;"時"&amp;")",""))</f>
        <v/>
      </c>
      <c r="Z1076" s="65" t="str">
        <f ca="1">CONCATENATE(IF(AND(LEN(Z1075)&gt;=1,Z1075&lt;&gt;".",COUNTIF(Z$50:Z77,"*喪*")&gt;0),".",""),IF(Z77="喪",$A1076,""),IF(AND(LEN(Z77)&gt;=2,ISNUMBER(SEARCH("喪",Z77))),$A1076&amp;"("&amp;SUBSTITUTE(Z77,"喪","")&amp;"時"&amp;")",""))</f>
        <v/>
      </c>
      <c r="AA1076" s="65" t="str">
        <f ca="1">CONCATENATE(IF(AND(LEN(AA1075)&gt;=1,AA1075&lt;&gt;".",COUNTIF(AA$50:AA77,"*喪*")&gt;0),".",""),IF(AA77="喪",$A1076,""),IF(AND(LEN(AA77)&gt;=2,ISNUMBER(SEARCH("喪",AA77))),$A1076&amp;"("&amp;SUBSTITUTE(AA77,"喪","")&amp;"時"&amp;")",""))</f>
        <v/>
      </c>
      <c r="AB1076" s="65" t="str">
        <f ca="1">CONCATENATE(IF(AND(LEN(AB1075)&gt;=1,AB1075&lt;&gt;".",COUNTIF(AB$50:AB77,"*喪*")&gt;0),".",""),IF(AB77="喪",$A1076,""),IF(AND(LEN(AB77)&gt;=2,ISNUMBER(SEARCH("喪",AB77))),$A1076&amp;"("&amp;SUBSTITUTE(AB77,"喪","")&amp;"時"&amp;")",""))</f>
        <v/>
      </c>
      <c r="AC1076" s="65" t="str">
        <f ca="1">CONCATENATE(IF(AND(LEN(AC1075)&gt;=1,AC1075&lt;&gt;".",COUNTIF(AC$50:AC77,"*喪*")&gt;0),".",""),IF(AC77="喪",$A1076,""),IF(AND(LEN(AC77)&gt;=2,ISNUMBER(SEARCH("喪",AC77))),$A1076&amp;"("&amp;SUBSTITUTE(AC77,"喪","")&amp;"時"&amp;")",""))</f>
        <v/>
      </c>
      <c r="AD1076" s="65" t="str">
        <f ca="1">CONCATENATE(IF(AND(LEN(AD1075)&gt;=1,AD1075&lt;&gt;".",COUNTIF(AD$50:AD77,"*喪*")&gt;0),".",""),IF(AD77="喪",$A1076,""),IF(AND(LEN(AD77)&gt;=2,ISNUMBER(SEARCH("喪",AD77))),$A1076&amp;"("&amp;SUBSTITUTE(AD77,"喪","")&amp;"時"&amp;")",""))</f>
        <v/>
      </c>
      <c r="AE1076" s="65" t="str">
        <f ca="1">CONCATENATE(IF(AND(LEN(AE1075)&gt;=1,AE1075&lt;&gt;".",COUNTIF(AE$50:AE77,"*喪*")&gt;0),".",""),IF(AE77="喪",$A1076,""),IF(AND(LEN(AE77)&gt;=2,ISNUMBER(SEARCH("喪",AE77))),$A1076&amp;"("&amp;SUBSTITUTE(AE77,"喪","")&amp;"時"&amp;")",""))</f>
        <v/>
      </c>
      <c r="AF1076" s="65" t="str">
        <f ca="1">CONCATENATE(IF(AND(LEN(AF1075)&gt;=1,AF1075&lt;&gt;".",COUNTIF(AF$50:AF77,"*喪*")&gt;0),".",""),IF(AF77="喪",$A1076,""),IF(AND(LEN(AF77)&gt;=2,ISNUMBER(SEARCH("喪",AF77))),$A1076&amp;"("&amp;SUBSTITUTE(AF77,"喪","")&amp;"時"&amp;")",""))</f>
        <v/>
      </c>
      <c r="AG1076" s="65" t="str">
        <f ca="1">CONCATENATE(IF(AND(LEN(AG1075)&gt;=1,AG1075&lt;&gt;".",COUNTIF(AG$50:AG77,"*喪*")&gt;0),".",""),IF(AG77="喪",$A1076,""),IF(AND(LEN(AG77)&gt;=2,ISNUMBER(SEARCH("喪",AG77))),$A1076&amp;"("&amp;SUBSTITUTE(AG77,"喪","")&amp;"時"&amp;")",""))</f>
        <v/>
      </c>
      <c r="AH1076" s="65"/>
      <c r="AI1076" s="65"/>
      <c r="AJ1076" s="65"/>
    </row>
    <row r="1077" spans="1:36">
      <c r="A1077" s="65"/>
      <c r="B1077" s="65"/>
      <c r="C1077" s="65" t="str">
        <f ca="1">CONCATENATE(IF(AND(LEN(C1076)&gt;=1,C1076&lt;&gt;".",COUNTIF(C$50:C78,"*喪*")&gt;0),".",""),IF(C78="喪",$A1077,""),IF(AND(LEN(C78)&gt;=2,ISNUMBER(SEARCH("喪",C78))),$A1077&amp;"("&amp;SUBSTITUTE(C78,"喪","")&amp;"時"&amp;")",""))</f>
        <v/>
      </c>
      <c r="D1077" s="65" t="str">
        <f ca="1">CONCATENATE(IF(AND(LEN(D1076)&gt;=1,D1076&lt;&gt;".",COUNTIF(D$50:D78,"*喪*")&gt;0),".",""),IF(D78="喪",$A1077,""),IF(AND(LEN(D78)&gt;=2,ISNUMBER(SEARCH("喪",D78))),$A1077&amp;"("&amp;SUBSTITUTE(D78,"喪","")&amp;"時"&amp;")",""))</f>
        <v/>
      </c>
      <c r="E1077" s="65" t="str">
        <f ca="1">CONCATENATE(IF(AND(LEN(E1076)&gt;=1,E1076&lt;&gt;".",COUNTIF(E$50:E78,"*喪*")&gt;0),".",""),IF(E78="喪",$A1077,""),IF(AND(LEN(E78)&gt;=2,ISNUMBER(SEARCH("喪",E78))),$A1077&amp;"("&amp;SUBSTITUTE(E78,"喪","")&amp;"時"&amp;")",""))</f>
        <v/>
      </c>
      <c r="F1077" s="65" t="str">
        <f ca="1">CONCATENATE(IF(AND(LEN(F1076)&gt;=1,F1076&lt;&gt;".",COUNTIF(F$50:F78,"*喪*")&gt;0),".",""),IF(F78="喪",$A1077,""),IF(AND(LEN(F78)&gt;=2,ISNUMBER(SEARCH("喪",F78))),$A1077&amp;"("&amp;SUBSTITUTE(F78,"喪","")&amp;"時"&amp;")",""))</f>
        <v/>
      </c>
      <c r="G1077" s="65" t="str">
        <f ca="1">CONCATENATE(IF(AND(LEN(G1076)&gt;=1,G1076&lt;&gt;".",COUNTIF(G$50:G78,"*喪*")&gt;0),".",""),IF(G78="喪",$A1077,""),IF(AND(LEN(G78)&gt;=2,ISNUMBER(SEARCH("喪",G78))),$A1077&amp;"("&amp;SUBSTITUTE(G78,"喪","")&amp;"時"&amp;")",""))</f>
        <v/>
      </c>
      <c r="H1077" s="65" t="str">
        <f ca="1">CONCATENATE(IF(AND(LEN(H1076)&gt;=1,H1076&lt;&gt;".",COUNTIF(H$50:H78,"*喪*")&gt;0),".",""),IF(H78="喪",$A1077,""),IF(AND(LEN(H78)&gt;=2,ISNUMBER(SEARCH("喪",H78))),$A1077&amp;"("&amp;SUBSTITUTE(H78,"喪","")&amp;"時"&amp;")",""))</f>
        <v/>
      </c>
      <c r="I1077" s="65" t="str">
        <f ca="1">CONCATENATE(IF(AND(LEN(I1076)&gt;=1,I1076&lt;&gt;".",COUNTIF(I$50:I78,"*喪*")&gt;0),".",""),IF(I78="喪",$A1077,""),IF(AND(LEN(I78)&gt;=2,ISNUMBER(SEARCH("喪",I78))),$A1077&amp;"("&amp;SUBSTITUTE(I78,"喪","")&amp;"時"&amp;")",""))</f>
        <v/>
      </c>
      <c r="J1077" s="65" t="str">
        <f ca="1">CONCATENATE(IF(AND(LEN(J1076)&gt;=1,J1076&lt;&gt;".",COUNTIF(J$50:J78,"*喪*")&gt;0),".",""),IF(J78="喪",$A1077,""),IF(AND(LEN(J78)&gt;=2,ISNUMBER(SEARCH("喪",J78))),$A1077&amp;"("&amp;SUBSTITUTE(J78,"喪","")&amp;"時"&amp;")",""))</f>
        <v/>
      </c>
      <c r="K1077" s="65" t="str">
        <f ca="1">CONCATENATE(IF(AND(LEN(K1076)&gt;=1,K1076&lt;&gt;".",COUNTIF(K$50:K78,"*喪*")&gt;0),".",""),IF(K78="喪",$A1077,""),IF(AND(LEN(K78)&gt;=2,ISNUMBER(SEARCH("喪",K78))),$A1077&amp;"("&amp;SUBSTITUTE(K78,"喪","")&amp;"時"&amp;")",""))</f>
        <v/>
      </c>
      <c r="L1077" s="65" t="str">
        <f ca="1">CONCATENATE(IF(AND(LEN(L1076)&gt;=1,L1076&lt;&gt;".",COUNTIF(L$50:L78,"*喪*")&gt;0),".",""),IF(L78="喪",$A1077,""),IF(AND(LEN(L78)&gt;=2,ISNUMBER(SEARCH("喪",L78))),$A1077&amp;"("&amp;SUBSTITUTE(L78,"喪","")&amp;"時"&amp;")",""))</f>
        <v/>
      </c>
      <c r="M1077" s="65" t="str">
        <f ca="1">CONCATENATE(IF(AND(LEN(M1076)&gt;=1,M1076&lt;&gt;".",COUNTIF(M$50:M78,"*喪*")&gt;0),".",""),IF(M78="喪",$A1077,""),IF(AND(LEN(M78)&gt;=2,ISNUMBER(SEARCH("喪",M78))),$A1077&amp;"("&amp;SUBSTITUTE(M78,"喪","")&amp;"時"&amp;")",""))</f>
        <v/>
      </c>
      <c r="N1077" s="65" t="str">
        <f ca="1">CONCATENATE(IF(AND(LEN(N1076)&gt;=1,N1076&lt;&gt;".",COUNTIF(N$50:N78,"*喪*")&gt;0),".",""),IF(N78="喪",$A1077,""),IF(AND(LEN(N78)&gt;=2,ISNUMBER(SEARCH("喪",N78))),$A1077&amp;"("&amp;SUBSTITUTE(N78,"喪","")&amp;"時"&amp;")",""))</f>
        <v/>
      </c>
      <c r="O1077" s="65" t="str">
        <f ca="1">CONCATENATE(IF(AND(LEN(O1076)&gt;=1,O1076&lt;&gt;".",COUNTIF(O$50:O78,"*喪*")&gt;0),".",""),IF(O78="喪",$A1077,""),IF(AND(LEN(O78)&gt;=2,ISNUMBER(SEARCH("喪",O78))),$A1077&amp;"("&amp;SUBSTITUTE(O78,"喪","")&amp;"時"&amp;")",""))</f>
        <v/>
      </c>
      <c r="P1077" s="65" t="str">
        <f ca="1">CONCATENATE(IF(AND(LEN(P1076)&gt;=1,P1076&lt;&gt;".",COUNTIF(P$50:P78,"*喪*")&gt;0),".",""),IF(P78="喪",$A1077,""),IF(AND(LEN(P78)&gt;=2,ISNUMBER(SEARCH("喪",P78))),$A1077&amp;"("&amp;SUBSTITUTE(P78,"喪","")&amp;"時"&amp;")",""))</f>
        <v/>
      </c>
      <c r="Q1077" s="65" t="str">
        <f ca="1">CONCATENATE(IF(AND(LEN(Q1076)&gt;=1,Q1076&lt;&gt;".",COUNTIF(Q$50:Q78,"*喪*")&gt;0),".",""),IF(Q78="喪",$A1077,""),IF(AND(LEN(Q78)&gt;=2,ISNUMBER(SEARCH("喪",Q78))),$A1077&amp;"("&amp;SUBSTITUTE(Q78,"喪","")&amp;"時"&amp;")",""))</f>
        <v/>
      </c>
      <c r="R1077" s="65" t="str">
        <f ca="1">CONCATENATE(IF(AND(LEN(R1076)&gt;=1,R1076&lt;&gt;".",COUNTIF(R$50:R78,"*喪*")&gt;0),".",""),IF(R78="喪",$A1077,""),IF(AND(LEN(R78)&gt;=2,ISNUMBER(SEARCH("喪",R78))),$A1077&amp;"("&amp;SUBSTITUTE(R78,"喪","")&amp;"時"&amp;")",""))</f>
        <v/>
      </c>
      <c r="S1077" s="65" t="str">
        <f ca="1">CONCATENATE(IF(AND(LEN(S1076)&gt;=1,S1076&lt;&gt;".",COUNTIF(S$50:S78,"*喪*")&gt;0),".",""),IF(S78="喪",$A1077,""),IF(AND(LEN(S78)&gt;=2,ISNUMBER(SEARCH("喪",S78))),$A1077&amp;"("&amp;SUBSTITUTE(S78,"喪","")&amp;"時"&amp;")",""))</f>
        <v/>
      </c>
      <c r="T1077" s="65" t="str">
        <f ca="1">CONCATENATE(IF(AND(LEN(T1076)&gt;=1,T1076&lt;&gt;".",COUNTIF(T$50:T78,"*喪*")&gt;0),".",""),IF(T78="喪",$A1077,""),IF(AND(LEN(T78)&gt;=2,ISNUMBER(SEARCH("喪",T78))),$A1077&amp;"("&amp;SUBSTITUTE(T78,"喪","")&amp;"時"&amp;")",""))</f>
        <v/>
      </c>
      <c r="U1077" s="65" t="str">
        <f ca="1">CONCATENATE(IF(AND(LEN(U1076)&gt;=1,U1076&lt;&gt;".",COUNTIF(U$50:U78,"*喪*")&gt;0),".",""),IF(U78="喪",$A1077,""),IF(AND(LEN(U78)&gt;=2,ISNUMBER(SEARCH("喪",U78))),$A1077&amp;"("&amp;SUBSTITUTE(U78,"喪","")&amp;"時"&amp;")",""))</f>
        <v/>
      </c>
      <c r="V1077" s="65" t="str">
        <f ca="1">CONCATENATE(IF(AND(LEN(V1076)&gt;=1,V1076&lt;&gt;".",COUNTIF(V$50:V78,"*喪*")&gt;0),".",""),IF(V78="喪",$A1077,""),IF(AND(LEN(V78)&gt;=2,ISNUMBER(SEARCH("喪",V78))),$A1077&amp;"("&amp;SUBSTITUTE(V78,"喪","")&amp;"時"&amp;")",""))</f>
        <v/>
      </c>
      <c r="W1077" s="65" t="str">
        <f ca="1">CONCATENATE(IF(AND(LEN(W1076)&gt;=1,W1076&lt;&gt;".",COUNTIF(W$50:W78,"*喪*")&gt;0),".",""),IF(W78="喪",$A1077,""),IF(AND(LEN(W78)&gt;=2,ISNUMBER(SEARCH("喪",W78))),$A1077&amp;"("&amp;SUBSTITUTE(W78,"喪","")&amp;"時"&amp;")",""))</f>
        <v/>
      </c>
      <c r="X1077" s="65" t="str">
        <f ca="1">CONCATENATE(IF(AND(LEN(X1076)&gt;=1,X1076&lt;&gt;".",COUNTIF(X$50:X78,"*喪*")&gt;0),".",""),IF(X78="喪",$A1077,""),IF(AND(LEN(X78)&gt;=2,ISNUMBER(SEARCH("喪",X78))),$A1077&amp;"("&amp;SUBSTITUTE(X78,"喪","")&amp;"時"&amp;")",""))</f>
        <v/>
      </c>
      <c r="Y1077" s="65" t="str">
        <f ca="1">CONCATENATE(IF(AND(LEN(Y1076)&gt;=1,Y1076&lt;&gt;".",COUNTIF(Y$50:Y78,"*喪*")&gt;0),".",""),IF(Y78="喪",$A1077,""),IF(AND(LEN(Y78)&gt;=2,ISNUMBER(SEARCH("喪",Y78))),$A1077&amp;"("&amp;SUBSTITUTE(Y78,"喪","")&amp;"時"&amp;")",""))</f>
        <v/>
      </c>
      <c r="Z1077" s="65" t="str">
        <f ca="1">CONCATENATE(IF(AND(LEN(Z1076)&gt;=1,Z1076&lt;&gt;".",COUNTIF(Z$50:Z78,"*喪*")&gt;0),".",""),IF(Z78="喪",$A1077,""),IF(AND(LEN(Z78)&gt;=2,ISNUMBER(SEARCH("喪",Z78))),$A1077&amp;"("&amp;SUBSTITUTE(Z78,"喪","")&amp;"時"&amp;")",""))</f>
        <v/>
      </c>
      <c r="AA1077" s="65" t="str">
        <f ca="1">CONCATENATE(IF(AND(LEN(AA1076)&gt;=1,AA1076&lt;&gt;".",COUNTIF(AA$50:AA78,"*喪*")&gt;0),".",""),IF(AA78="喪",$A1077,""),IF(AND(LEN(AA78)&gt;=2,ISNUMBER(SEARCH("喪",AA78))),$A1077&amp;"("&amp;SUBSTITUTE(AA78,"喪","")&amp;"時"&amp;")",""))</f>
        <v/>
      </c>
      <c r="AB1077" s="65" t="str">
        <f ca="1">CONCATENATE(IF(AND(LEN(AB1076)&gt;=1,AB1076&lt;&gt;".",COUNTIF(AB$50:AB78,"*喪*")&gt;0),".",""),IF(AB78="喪",$A1077,""),IF(AND(LEN(AB78)&gt;=2,ISNUMBER(SEARCH("喪",AB78))),$A1077&amp;"("&amp;SUBSTITUTE(AB78,"喪","")&amp;"時"&amp;")",""))</f>
        <v/>
      </c>
      <c r="AC1077" s="65" t="str">
        <f ca="1">CONCATENATE(IF(AND(LEN(AC1076)&gt;=1,AC1076&lt;&gt;".",COUNTIF(AC$50:AC78,"*喪*")&gt;0),".",""),IF(AC78="喪",$A1077,""),IF(AND(LEN(AC78)&gt;=2,ISNUMBER(SEARCH("喪",AC78))),$A1077&amp;"("&amp;SUBSTITUTE(AC78,"喪","")&amp;"時"&amp;")",""))</f>
        <v/>
      </c>
      <c r="AD1077" s="65" t="str">
        <f ca="1">CONCATENATE(IF(AND(LEN(AD1076)&gt;=1,AD1076&lt;&gt;".",COUNTIF(AD$50:AD78,"*喪*")&gt;0),".",""),IF(AD78="喪",$A1077,""),IF(AND(LEN(AD78)&gt;=2,ISNUMBER(SEARCH("喪",AD78))),$A1077&amp;"("&amp;SUBSTITUTE(AD78,"喪","")&amp;"時"&amp;")",""))</f>
        <v/>
      </c>
      <c r="AE1077" s="65" t="str">
        <f ca="1">CONCATENATE(IF(AND(LEN(AE1076)&gt;=1,AE1076&lt;&gt;".",COUNTIF(AE$50:AE78,"*喪*")&gt;0),".",""),IF(AE78="喪",$A1077,""),IF(AND(LEN(AE78)&gt;=2,ISNUMBER(SEARCH("喪",AE78))),$A1077&amp;"("&amp;SUBSTITUTE(AE78,"喪","")&amp;"時"&amp;")",""))</f>
        <v/>
      </c>
      <c r="AF1077" s="65" t="str">
        <f ca="1">CONCATENATE(IF(AND(LEN(AF1076)&gt;=1,AF1076&lt;&gt;".",COUNTIF(AF$50:AF78,"*喪*")&gt;0),".",""),IF(AF78="喪",$A1077,""),IF(AND(LEN(AF78)&gt;=2,ISNUMBER(SEARCH("喪",AF78))),$A1077&amp;"("&amp;SUBSTITUTE(AF78,"喪","")&amp;"時"&amp;")",""))</f>
        <v/>
      </c>
      <c r="AG1077" s="65" t="str">
        <f ca="1">CONCATENATE(IF(AND(LEN(AG1076)&gt;=1,AG1076&lt;&gt;".",COUNTIF(AG$50:AG78,"*喪*")&gt;0),".",""),IF(AG78="喪",$A1077,""),IF(AND(LEN(AG78)&gt;=2,ISNUMBER(SEARCH("喪",AG78))),$A1077&amp;"("&amp;SUBSTITUTE(AG78,"喪","")&amp;"時"&amp;")",""))</f>
        <v/>
      </c>
      <c r="AH1077" s="65"/>
      <c r="AI1077" s="65"/>
      <c r="AJ1077" s="65"/>
    </row>
    <row r="1078" spans="1:36">
      <c r="A1078" s="65"/>
      <c r="B1078" s="65"/>
      <c r="C1078" s="65" t="str">
        <f ca="1">CONCATENATE(IF(AND(LEN(C1077)&gt;=1,C1077&lt;&gt;".",COUNTIF(C$50:C79,"*喪*")&gt;0),".",""),IF(C79="喪",$A1078,""),IF(AND(LEN(C79)&gt;=2,ISNUMBER(SEARCH("喪",C79))),$A1078&amp;"("&amp;SUBSTITUTE(C79,"喪","")&amp;"時"&amp;")",""))</f>
        <v/>
      </c>
      <c r="D1078" s="65" t="str">
        <f ca="1">CONCATENATE(IF(AND(LEN(D1077)&gt;=1,D1077&lt;&gt;".",COUNTIF(D$50:D79,"*喪*")&gt;0),".",""),IF(D79="喪",$A1078,""),IF(AND(LEN(D79)&gt;=2,ISNUMBER(SEARCH("喪",D79))),$A1078&amp;"("&amp;SUBSTITUTE(D79,"喪","")&amp;"時"&amp;")",""))</f>
        <v/>
      </c>
      <c r="E1078" s="65" t="str">
        <f ca="1">CONCATENATE(IF(AND(LEN(E1077)&gt;=1,E1077&lt;&gt;".",COUNTIF(E$50:E79,"*喪*")&gt;0),".",""),IF(E79="喪",$A1078,""),IF(AND(LEN(E79)&gt;=2,ISNUMBER(SEARCH("喪",E79))),$A1078&amp;"("&amp;SUBSTITUTE(E79,"喪","")&amp;"時"&amp;")",""))</f>
        <v/>
      </c>
      <c r="F1078" s="65" t="str">
        <f ca="1">CONCATENATE(IF(AND(LEN(F1077)&gt;=1,F1077&lt;&gt;".",COUNTIF(F$50:F79,"*喪*")&gt;0),".",""),IF(F79="喪",$A1078,""),IF(AND(LEN(F79)&gt;=2,ISNUMBER(SEARCH("喪",F79))),$A1078&amp;"("&amp;SUBSTITUTE(F79,"喪","")&amp;"時"&amp;")",""))</f>
        <v/>
      </c>
      <c r="G1078" s="65" t="str">
        <f ca="1">CONCATENATE(IF(AND(LEN(G1077)&gt;=1,G1077&lt;&gt;".",COUNTIF(G$50:G79,"*喪*")&gt;0),".",""),IF(G79="喪",$A1078,""),IF(AND(LEN(G79)&gt;=2,ISNUMBER(SEARCH("喪",G79))),$A1078&amp;"("&amp;SUBSTITUTE(G79,"喪","")&amp;"時"&amp;")",""))</f>
        <v/>
      </c>
      <c r="H1078" s="65" t="str">
        <f ca="1">CONCATENATE(IF(AND(LEN(H1077)&gt;=1,H1077&lt;&gt;".",COUNTIF(H$50:H79,"*喪*")&gt;0),".",""),IF(H79="喪",$A1078,""),IF(AND(LEN(H79)&gt;=2,ISNUMBER(SEARCH("喪",H79))),$A1078&amp;"("&amp;SUBSTITUTE(H79,"喪","")&amp;"時"&amp;")",""))</f>
        <v/>
      </c>
      <c r="I1078" s="65" t="str">
        <f ca="1">CONCATENATE(IF(AND(LEN(I1077)&gt;=1,I1077&lt;&gt;".",COUNTIF(I$50:I79,"*喪*")&gt;0),".",""),IF(I79="喪",$A1078,""),IF(AND(LEN(I79)&gt;=2,ISNUMBER(SEARCH("喪",I79))),$A1078&amp;"("&amp;SUBSTITUTE(I79,"喪","")&amp;"時"&amp;")",""))</f>
        <v/>
      </c>
      <c r="J1078" s="65" t="str">
        <f ca="1">CONCATENATE(IF(AND(LEN(J1077)&gt;=1,J1077&lt;&gt;".",COUNTIF(J$50:J79,"*喪*")&gt;0),".",""),IF(J79="喪",$A1078,""),IF(AND(LEN(J79)&gt;=2,ISNUMBER(SEARCH("喪",J79))),$A1078&amp;"("&amp;SUBSTITUTE(J79,"喪","")&amp;"時"&amp;")",""))</f>
        <v/>
      </c>
      <c r="K1078" s="65" t="str">
        <f ca="1">CONCATENATE(IF(AND(LEN(K1077)&gt;=1,K1077&lt;&gt;".",COUNTIF(K$50:K79,"*喪*")&gt;0),".",""),IF(K79="喪",$A1078,""),IF(AND(LEN(K79)&gt;=2,ISNUMBER(SEARCH("喪",K79))),$A1078&amp;"("&amp;SUBSTITUTE(K79,"喪","")&amp;"時"&amp;")",""))</f>
        <v/>
      </c>
      <c r="L1078" s="65" t="str">
        <f ca="1">CONCATENATE(IF(AND(LEN(L1077)&gt;=1,L1077&lt;&gt;".",COUNTIF(L$50:L79,"*喪*")&gt;0),".",""),IF(L79="喪",$A1078,""),IF(AND(LEN(L79)&gt;=2,ISNUMBER(SEARCH("喪",L79))),$A1078&amp;"("&amp;SUBSTITUTE(L79,"喪","")&amp;"時"&amp;")",""))</f>
        <v/>
      </c>
      <c r="M1078" s="65" t="str">
        <f ca="1">CONCATENATE(IF(AND(LEN(M1077)&gt;=1,M1077&lt;&gt;".",COUNTIF(M$50:M79,"*喪*")&gt;0),".",""),IF(M79="喪",$A1078,""),IF(AND(LEN(M79)&gt;=2,ISNUMBER(SEARCH("喪",M79))),$A1078&amp;"("&amp;SUBSTITUTE(M79,"喪","")&amp;"時"&amp;")",""))</f>
        <v/>
      </c>
      <c r="N1078" s="65" t="str">
        <f ca="1">CONCATENATE(IF(AND(LEN(N1077)&gt;=1,N1077&lt;&gt;".",COUNTIF(N$50:N79,"*喪*")&gt;0),".",""),IF(N79="喪",$A1078,""),IF(AND(LEN(N79)&gt;=2,ISNUMBER(SEARCH("喪",N79))),$A1078&amp;"("&amp;SUBSTITUTE(N79,"喪","")&amp;"時"&amp;")",""))</f>
        <v/>
      </c>
      <c r="O1078" s="65" t="str">
        <f ca="1">CONCATENATE(IF(AND(LEN(O1077)&gt;=1,O1077&lt;&gt;".",COUNTIF(O$50:O79,"*喪*")&gt;0),".",""),IF(O79="喪",$A1078,""),IF(AND(LEN(O79)&gt;=2,ISNUMBER(SEARCH("喪",O79))),$A1078&amp;"("&amp;SUBSTITUTE(O79,"喪","")&amp;"時"&amp;")",""))</f>
        <v/>
      </c>
      <c r="P1078" s="65" t="str">
        <f ca="1">CONCATENATE(IF(AND(LEN(P1077)&gt;=1,P1077&lt;&gt;".",COUNTIF(P$50:P79,"*喪*")&gt;0),".",""),IF(P79="喪",$A1078,""),IF(AND(LEN(P79)&gt;=2,ISNUMBER(SEARCH("喪",P79))),$A1078&amp;"("&amp;SUBSTITUTE(P79,"喪","")&amp;"時"&amp;")",""))</f>
        <v/>
      </c>
      <c r="Q1078" s="65" t="str">
        <f ca="1">CONCATENATE(IF(AND(LEN(Q1077)&gt;=1,Q1077&lt;&gt;".",COUNTIF(Q$50:Q79,"*喪*")&gt;0),".",""),IF(Q79="喪",$A1078,""),IF(AND(LEN(Q79)&gt;=2,ISNUMBER(SEARCH("喪",Q79))),$A1078&amp;"("&amp;SUBSTITUTE(Q79,"喪","")&amp;"時"&amp;")",""))</f>
        <v/>
      </c>
      <c r="R1078" s="65" t="str">
        <f ca="1">CONCATENATE(IF(AND(LEN(R1077)&gt;=1,R1077&lt;&gt;".",COUNTIF(R$50:R79,"*喪*")&gt;0),".",""),IF(R79="喪",$A1078,""),IF(AND(LEN(R79)&gt;=2,ISNUMBER(SEARCH("喪",R79))),$A1078&amp;"("&amp;SUBSTITUTE(R79,"喪","")&amp;"時"&amp;")",""))</f>
        <v/>
      </c>
      <c r="S1078" s="65" t="str">
        <f ca="1">CONCATENATE(IF(AND(LEN(S1077)&gt;=1,S1077&lt;&gt;".",COUNTIF(S$50:S79,"*喪*")&gt;0),".",""),IF(S79="喪",$A1078,""),IF(AND(LEN(S79)&gt;=2,ISNUMBER(SEARCH("喪",S79))),$A1078&amp;"("&amp;SUBSTITUTE(S79,"喪","")&amp;"時"&amp;")",""))</f>
        <v/>
      </c>
      <c r="T1078" s="65" t="str">
        <f ca="1">CONCATENATE(IF(AND(LEN(T1077)&gt;=1,T1077&lt;&gt;".",COUNTIF(T$50:T79,"*喪*")&gt;0),".",""),IF(T79="喪",$A1078,""),IF(AND(LEN(T79)&gt;=2,ISNUMBER(SEARCH("喪",T79))),$A1078&amp;"("&amp;SUBSTITUTE(T79,"喪","")&amp;"時"&amp;")",""))</f>
        <v/>
      </c>
      <c r="U1078" s="65" t="str">
        <f ca="1">CONCATENATE(IF(AND(LEN(U1077)&gt;=1,U1077&lt;&gt;".",COUNTIF(U$50:U79,"*喪*")&gt;0),".",""),IF(U79="喪",$A1078,""),IF(AND(LEN(U79)&gt;=2,ISNUMBER(SEARCH("喪",U79))),$A1078&amp;"("&amp;SUBSTITUTE(U79,"喪","")&amp;"時"&amp;")",""))</f>
        <v/>
      </c>
      <c r="V1078" s="65" t="str">
        <f ca="1">CONCATENATE(IF(AND(LEN(V1077)&gt;=1,V1077&lt;&gt;".",COUNTIF(V$50:V79,"*喪*")&gt;0),".",""),IF(V79="喪",$A1078,""),IF(AND(LEN(V79)&gt;=2,ISNUMBER(SEARCH("喪",V79))),$A1078&amp;"("&amp;SUBSTITUTE(V79,"喪","")&amp;"時"&amp;")",""))</f>
        <v/>
      </c>
      <c r="W1078" s="65" t="str">
        <f ca="1">CONCATENATE(IF(AND(LEN(W1077)&gt;=1,W1077&lt;&gt;".",COUNTIF(W$50:W79,"*喪*")&gt;0),".",""),IF(W79="喪",$A1078,""),IF(AND(LEN(W79)&gt;=2,ISNUMBER(SEARCH("喪",W79))),$A1078&amp;"("&amp;SUBSTITUTE(W79,"喪","")&amp;"時"&amp;")",""))</f>
        <v/>
      </c>
      <c r="X1078" s="65" t="str">
        <f ca="1">CONCATENATE(IF(AND(LEN(X1077)&gt;=1,X1077&lt;&gt;".",COUNTIF(X$50:X79,"*喪*")&gt;0),".",""),IF(X79="喪",$A1078,""),IF(AND(LEN(X79)&gt;=2,ISNUMBER(SEARCH("喪",X79))),$A1078&amp;"("&amp;SUBSTITUTE(X79,"喪","")&amp;"時"&amp;")",""))</f>
        <v/>
      </c>
      <c r="Y1078" s="65" t="str">
        <f ca="1">CONCATENATE(IF(AND(LEN(Y1077)&gt;=1,Y1077&lt;&gt;".",COUNTIF(Y$50:Y79,"*喪*")&gt;0),".",""),IF(Y79="喪",$A1078,""),IF(AND(LEN(Y79)&gt;=2,ISNUMBER(SEARCH("喪",Y79))),$A1078&amp;"("&amp;SUBSTITUTE(Y79,"喪","")&amp;"時"&amp;")",""))</f>
        <v/>
      </c>
      <c r="Z1078" s="65" t="str">
        <f ca="1">CONCATENATE(IF(AND(LEN(Z1077)&gt;=1,Z1077&lt;&gt;".",COUNTIF(Z$50:Z79,"*喪*")&gt;0),".",""),IF(Z79="喪",$A1078,""),IF(AND(LEN(Z79)&gt;=2,ISNUMBER(SEARCH("喪",Z79))),$A1078&amp;"("&amp;SUBSTITUTE(Z79,"喪","")&amp;"時"&amp;")",""))</f>
        <v/>
      </c>
      <c r="AA1078" s="65" t="str">
        <f ca="1">CONCATENATE(IF(AND(LEN(AA1077)&gt;=1,AA1077&lt;&gt;".",COUNTIF(AA$50:AA79,"*喪*")&gt;0),".",""),IF(AA79="喪",$A1078,""),IF(AND(LEN(AA79)&gt;=2,ISNUMBER(SEARCH("喪",AA79))),$A1078&amp;"("&amp;SUBSTITUTE(AA79,"喪","")&amp;"時"&amp;")",""))</f>
        <v/>
      </c>
      <c r="AB1078" s="65" t="str">
        <f ca="1">CONCATENATE(IF(AND(LEN(AB1077)&gt;=1,AB1077&lt;&gt;".",COUNTIF(AB$50:AB79,"*喪*")&gt;0),".",""),IF(AB79="喪",$A1078,""),IF(AND(LEN(AB79)&gt;=2,ISNUMBER(SEARCH("喪",AB79))),$A1078&amp;"("&amp;SUBSTITUTE(AB79,"喪","")&amp;"時"&amp;")",""))</f>
        <v/>
      </c>
      <c r="AC1078" s="65" t="str">
        <f ca="1">CONCATENATE(IF(AND(LEN(AC1077)&gt;=1,AC1077&lt;&gt;".",COUNTIF(AC$50:AC79,"*喪*")&gt;0),".",""),IF(AC79="喪",$A1078,""),IF(AND(LEN(AC79)&gt;=2,ISNUMBER(SEARCH("喪",AC79))),$A1078&amp;"("&amp;SUBSTITUTE(AC79,"喪","")&amp;"時"&amp;")",""))</f>
        <v/>
      </c>
      <c r="AD1078" s="65" t="str">
        <f ca="1">CONCATENATE(IF(AND(LEN(AD1077)&gt;=1,AD1077&lt;&gt;".",COUNTIF(AD$50:AD79,"*喪*")&gt;0),".",""),IF(AD79="喪",$A1078,""),IF(AND(LEN(AD79)&gt;=2,ISNUMBER(SEARCH("喪",AD79))),$A1078&amp;"("&amp;SUBSTITUTE(AD79,"喪","")&amp;"時"&amp;")",""))</f>
        <v/>
      </c>
      <c r="AE1078" s="65" t="str">
        <f ca="1">CONCATENATE(IF(AND(LEN(AE1077)&gt;=1,AE1077&lt;&gt;".",COUNTIF(AE$50:AE79,"*喪*")&gt;0),".",""),IF(AE79="喪",$A1078,""),IF(AND(LEN(AE79)&gt;=2,ISNUMBER(SEARCH("喪",AE79))),$A1078&amp;"("&amp;SUBSTITUTE(AE79,"喪","")&amp;"時"&amp;")",""))</f>
        <v/>
      </c>
      <c r="AF1078" s="65" t="str">
        <f ca="1">CONCATENATE(IF(AND(LEN(AF1077)&gt;=1,AF1077&lt;&gt;".",COUNTIF(AF$50:AF79,"*喪*")&gt;0),".",""),IF(AF79="喪",$A1078,""),IF(AND(LEN(AF79)&gt;=2,ISNUMBER(SEARCH("喪",AF79))),$A1078&amp;"("&amp;SUBSTITUTE(AF79,"喪","")&amp;"時"&amp;")",""))</f>
        <v/>
      </c>
      <c r="AG1078" s="65" t="str">
        <f ca="1">CONCATENATE(IF(AND(LEN(AG1077)&gt;=1,AG1077&lt;&gt;".",COUNTIF(AG$50:AG79,"*喪*")&gt;0),".",""),IF(AG79="喪",$A1078,""),IF(AND(LEN(AG79)&gt;=2,ISNUMBER(SEARCH("喪",AG79))),$A1078&amp;"("&amp;SUBSTITUTE(AG79,"喪","")&amp;"時"&amp;")",""))</f>
        <v/>
      </c>
      <c r="AH1078" s="65"/>
      <c r="AI1078" s="65"/>
      <c r="AJ1078" s="65"/>
    </row>
    <row r="1079" spans="1:36">
      <c r="A1079" s="65"/>
      <c r="B1079" s="65"/>
      <c r="C1079" s="65" t="str">
        <f ca="1">CONCATENATE(IF(AND(LEN(C1078)&gt;=1,C1078&lt;&gt;".",COUNTIF(C$50:C80,"*喪*")&gt;0),".",""),IF(C80="喪",$A1079,""),IF(AND(LEN(C80)&gt;=2,ISNUMBER(SEARCH("喪",C80))),$A1079&amp;"("&amp;SUBSTITUTE(C80,"喪","")&amp;"時"&amp;")",""))</f>
        <v/>
      </c>
      <c r="D1079" s="65" t="str">
        <f ca="1">CONCATENATE(IF(AND(LEN(D1078)&gt;=1,D1078&lt;&gt;".",COUNTIF(D$50:D80,"*喪*")&gt;0),".",""),IF(D80="喪",$A1079,""),IF(AND(LEN(D80)&gt;=2,ISNUMBER(SEARCH("喪",D80))),$A1079&amp;"("&amp;SUBSTITUTE(D80,"喪","")&amp;"時"&amp;")",""))</f>
        <v/>
      </c>
      <c r="E1079" s="65" t="str">
        <f ca="1">CONCATENATE(IF(AND(LEN(E1078)&gt;=1,E1078&lt;&gt;".",COUNTIF(E$50:E80,"*喪*")&gt;0),".",""),IF(E80="喪",$A1079,""),IF(AND(LEN(E80)&gt;=2,ISNUMBER(SEARCH("喪",E80))),$A1079&amp;"("&amp;SUBSTITUTE(E80,"喪","")&amp;"時"&amp;")",""))</f>
        <v/>
      </c>
      <c r="F1079" s="65" t="str">
        <f ca="1">CONCATENATE(IF(AND(LEN(F1078)&gt;=1,F1078&lt;&gt;".",COUNTIF(F$50:F80,"*喪*")&gt;0),".",""),IF(F80="喪",$A1079,""),IF(AND(LEN(F80)&gt;=2,ISNUMBER(SEARCH("喪",F80))),$A1079&amp;"("&amp;SUBSTITUTE(F80,"喪","")&amp;"時"&amp;")",""))</f>
        <v/>
      </c>
      <c r="G1079" s="65" t="str">
        <f ca="1">CONCATENATE(IF(AND(LEN(G1078)&gt;=1,G1078&lt;&gt;".",COUNTIF(G$50:G80,"*喪*")&gt;0),".",""),IF(G80="喪",$A1079,""),IF(AND(LEN(G80)&gt;=2,ISNUMBER(SEARCH("喪",G80))),$A1079&amp;"("&amp;SUBSTITUTE(G80,"喪","")&amp;"時"&amp;")",""))</f>
        <v/>
      </c>
      <c r="H1079" s="65" t="str">
        <f ca="1">CONCATENATE(IF(AND(LEN(H1078)&gt;=1,H1078&lt;&gt;".",COUNTIF(H$50:H80,"*喪*")&gt;0),".",""),IF(H80="喪",$A1079,""),IF(AND(LEN(H80)&gt;=2,ISNUMBER(SEARCH("喪",H80))),$A1079&amp;"("&amp;SUBSTITUTE(H80,"喪","")&amp;"時"&amp;")",""))</f>
        <v/>
      </c>
      <c r="I1079" s="65" t="str">
        <f ca="1">CONCATENATE(IF(AND(LEN(I1078)&gt;=1,I1078&lt;&gt;".",COUNTIF(I$50:I80,"*喪*")&gt;0),".",""),IF(I80="喪",$A1079,""),IF(AND(LEN(I80)&gt;=2,ISNUMBER(SEARCH("喪",I80))),$A1079&amp;"("&amp;SUBSTITUTE(I80,"喪","")&amp;"時"&amp;")",""))</f>
        <v/>
      </c>
      <c r="J1079" s="65" t="str">
        <f ca="1">CONCATENATE(IF(AND(LEN(J1078)&gt;=1,J1078&lt;&gt;".",COUNTIF(J$50:J80,"*喪*")&gt;0),".",""),IF(J80="喪",$A1079,""),IF(AND(LEN(J80)&gt;=2,ISNUMBER(SEARCH("喪",J80))),$A1079&amp;"("&amp;SUBSTITUTE(J80,"喪","")&amp;"時"&amp;")",""))</f>
        <v/>
      </c>
      <c r="K1079" s="65" t="str">
        <f ca="1">CONCATENATE(IF(AND(LEN(K1078)&gt;=1,K1078&lt;&gt;".",COUNTIF(K$50:K80,"*喪*")&gt;0),".",""),IF(K80="喪",$A1079,""),IF(AND(LEN(K80)&gt;=2,ISNUMBER(SEARCH("喪",K80))),$A1079&amp;"("&amp;SUBSTITUTE(K80,"喪","")&amp;"時"&amp;")",""))</f>
        <v/>
      </c>
      <c r="L1079" s="65" t="str">
        <f ca="1">CONCATENATE(IF(AND(LEN(L1078)&gt;=1,L1078&lt;&gt;".",COUNTIF(L$50:L80,"*喪*")&gt;0),".",""),IF(L80="喪",$A1079,""),IF(AND(LEN(L80)&gt;=2,ISNUMBER(SEARCH("喪",L80))),$A1079&amp;"("&amp;SUBSTITUTE(L80,"喪","")&amp;"時"&amp;")",""))</f>
        <v/>
      </c>
      <c r="M1079" s="65" t="str">
        <f ca="1">CONCATENATE(IF(AND(LEN(M1078)&gt;=1,M1078&lt;&gt;".",COUNTIF(M$50:M80,"*喪*")&gt;0),".",""),IF(M80="喪",$A1079,""),IF(AND(LEN(M80)&gt;=2,ISNUMBER(SEARCH("喪",M80))),$A1079&amp;"("&amp;SUBSTITUTE(M80,"喪","")&amp;"時"&amp;")",""))</f>
        <v/>
      </c>
      <c r="N1079" s="65" t="str">
        <f ca="1">CONCATENATE(IF(AND(LEN(N1078)&gt;=1,N1078&lt;&gt;".",COUNTIF(N$50:N80,"*喪*")&gt;0),".",""),IF(N80="喪",$A1079,""),IF(AND(LEN(N80)&gt;=2,ISNUMBER(SEARCH("喪",N80))),$A1079&amp;"("&amp;SUBSTITUTE(N80,"喪","")&amp;"時"&amp;")",""))</f>
        <v/>
      </c>
      <c r="O1079" s="65" t="str">
        <f ca="1">CONCATENATE(IF(AND(LEN(O1078)&gt;=1,O1078&lt;&gt;".",COUNTIF(O$50:O80,"*喪*")&gt;0),".",""),IF(O80="喪",$A1079,""),IF(AND(LEN(O80)&gt;=2,ISNUMBER(SEARCH("喪",O80))),$A1079&amp;"("&amp;SUBSTITUTE(O80,"喪","")&amp;"時"&amp;")",""))</f>
        <v/>
      </c>
      <c r="P1079" s="65" t="str">
        <f ca="1">CONCATENATE(IF(AND(LEN(P1078)&gt;=1,P1078&lt;&gt;".",COUNTIF(P$50:P80,"*喪*")&gt;0),".",""),IF(P80="喪",$A1079,""),IF(AND(LEN(P80)&gt;=2,ISNUMBER(SEARCH("喪",P80))),$A1079&amp;"("&amp;SUBSTITUTE(P80,"喪","")&amp;"時"&amp;")",""))</f>
        <v/>
      </c>
      <c r="Q1079" s="65" t="str">
        <f ca="1">CONCATENATE(IF(AND(LEN(Q1078)&gt;=1,Q1078&lt;&gt;".",COUNTIF(Q$50:Q80,"*喪*")&gt;0),".",""),IF(Q80="喪",$A1079,""),IF(AND(LEN(Q80)&gt;=2,ISNUMBER(SEARCH("喪",Q80))),$A1079&amp;"("&amp;SUBSTITUTE(Q80,"喪","")&amp;"時"&amp;")",""))</f>
        <v/>
      </c>
      <c r="R1079" s="65" t="str">
        <f ca="1">CONCATENATE(IF(AND(LEN(R1078)&gt;=1,R1078&lt;&gt;".",COUNTIF(R$50:R80,"*喪*")&gt;0),".",""),IF(R80="喪",$A1079,""),IF(AND(LEN(R80)&gt;=2,ISNUMBER(SEARCH("喪",R80))),$A1079&amp;"("&amp;SUBSTITUTE(R80,"喪","")&amp;"時"&amp;")",""))</f>
        <v/>
      </c>
      <c r="S1079" s="65" t="str">
        <f ca="1">CONCATENATE(IF(AND(LEN(S1078)&gt;=1,S1078&lt;&gt;".",COUNTIF(S$50:S80,"*喪*")&gt;0),".",""),IF(S80="喪",$A1079,""),IF(AND(LEN(S80)&gt;=2,ISNUMBER(SEARCH("喪",S80))),$A1079&amp;"("&amp;SUBSTITUTE(S80,"喪","")&amp;"時"&amp;")",""))</f>
        <v/>
      </c>
      <c r="T1079" s="65" t="str">
        <f ca="1">CONCATENATE(IF(AND(LEN(T1078)&gt;=1,T1078&lt;&gt;".",COUNTIF(T$50:T80,"*喪*")&gt;0),".",""),IF(T80="喪",$A1079,""),IF(AND(LEN(T80)&gt;=2,ISNUMBER(SEARCH("喪",T80))),$A1079&amp;"("&amp;SUBSTITUTE(T80,"喪","")&amp;"時"&amp;")",""))</f>
        <v/>
      </c>
      <c r="U1079" s="65" t="str">
        <f ca="1">CONCATENATE(IF(AND(LEN(U1078)&gt;=1,U1078&lt;&gt;".",COUNTIF(U$50:U80,"*喪*")&gt;0),".",""),IF(U80="喪",$A1079,""),IF(AND(LEN(U80)&gt;=2,ISNUMBER(SEARCH("喪",U80))),$A1079&amp;"("&amp;SUBSTITUTE(U80,"喪","")&amp;"時"&amp;")",""))</f>
        <v/>
      </c>
      <c r="V1079" s="65" t="str">
        <f ca="1">CONCATENATE(IF(AND(LEN(V1078)&gt;=1,V1078&lt;&gt;".",COUNTIF(V$50:V80,"*喪*")&gt;0),".",""),IF(V80="喪",$A1079,""),IF(AND(LEN(V80)&gt;=2,ISNUMBER(SEARCH("喪",V80))),$A1079&amp;"("&amp;SUBSTITUTE(V80,"喪","")&amp;"時"&amp;")",""))</f>
        <v/>
      </c>
      <c r="W1079" s="65" t="str">
        <f ca="1">CONCATENATE(IF(AND(LEN(W1078)&gt;=1,W1078&lt;&gt;".",COUNTIF(W$50:W80,"*喪*")&gt;0),".",""),IF(W80="喪",$A1079,""),IF(AND(LEN(W80)&gt;=2,ISNUMBER(SEARCH("喪",W80))),$A1079&amp;"("&amp;SUBSTITUTE(W80,"喪","")&amp;"時"&amp;")",""))</f>
        <v/>
      </c>
      <c r="X1079" s="65" t="str">
        <f ca="1">CONCATENATE(IF(AND(LEN(X1078)&gt;=1,X1078&lt;&gt;".",COUNTIF(X$50:X80,"*喪*")&gt;0),".",""),IF(X80="喪",$A1079,""),IF(AND(LEN(X80)&gt;=2,ISNUMBER(SEARCH("喪",X80))),$A1079&amp;"("&amp;SUBSTITUTE(X80,"喪","")&amp;"時"&amp;")",""))</f>
        <v/>
      </c>
      <c r="Y1079" s="65" t="str">
        <f ca="1">CONCATENATE(IF(AND(LEN(Y1078)&gt;=1,Y1078&lt;&gt;".",COUNTIF(Y$50:Y80,"*喪*")&gt;0),".",""),IF(Y80="喪",$A1079,""),IF(AND(LEN(Y80)&gt;=2,ISNUMBER(SEARCH("喪",Y80))),$A1079&amp;"("&amp;SUBSTITUTE(Y80,"喪","")&amp;"時"&amp;")",""))</f>
        <v/>
      </c>
      <c r="Z1079" s="65" t="str">
        <f ca="1">CONCATENATE(IF(AND(LEN(Z1078)&gt;=1,Z1078&lt;&gt;".",COUNTIF(Z$50:Z80,"*喪*")&gt;0),".",""),IF(Z80="喪",$A1079,""),IF(AND(LEN(Z80)&gt;=2,ISNUMBER(SEARCH("喪",Z80))),$A1079&amp;"("&amp;SUBSTITUTE(Z80,"喪","")&amp;"時"&amp;")",""))</f>
        <v/>
      </c>
      <c r="AA1079" s="65" t="str">
        <f ca="1">CONCATENATE(IF(AND(LEN(AA1078)&gt;=1,AA1078&lt;&gt;".",COUNTIF(AA$50:AA80,"*喪*")&gt;0),".",""),IF(AA80="喪",$A1079,""),IF(AND(LEN(AA80)&gt;=2,ISNUMBER(SEARCH("喪",AA80))),$A1079&amp;"("&amp;SUBSTITUTE(AA80,"喪","")&amp;"時"&amp;")",""))</f>
        <v/>
      </c>
      <c r="AB1079" s="65" t="str">
        <f ca="1">CONCATENATE(IF(AND(LEN(AB1078)&gt;=1,AB1078&lt;&gt;".",COUNTIF(AB$50:AB80,"*喪*")&gt;0),".",""),IF(AB80="喪",$A1079,""),IF(AND(LEN(AB80)&gt;=2,ISNUMBER(SEARCH("喪",AB80))),$A1079&amp;"("&amp;SUBSTITUTE(AB80,"喪","")&amp;"時"&amp;")",""))</f>
        <v/>
      </c>
      <c r="AC1079" s="65" t="str">
        <f ca="1">CONCATENATE(IF(AND(LEN(AC1078)&gt;=1,AC1078&lt;&gt;".",COUNTIF(AC$50:AC80,"*喪*")&gt;0),".",""),IF(AC80="喪",$A1079,""),IF(AND(LEN(AC80)&gt;=2,ISNUMBER(SEARCH("喪",AC80))),$A1079&amp;"("&amp;SUBSTITUTE(AC80,"喪","")&amp;"時"&amp;")",""))</f>
        <v/>
      </c>
      <c r="AD1079" s="65" t="str">
        <f ca="1">CONCATENATE(IF(AND(LEN(AD1078)&gt;=1,AD1078&lt;&gt;".",COUNTIF(AD$50:AD80,"*喪*")&gt;0),".",""),IF(AD80="喪",$A1079,""),IF(AND(LEN(AD80)&gt;=2,ISNUMBER(SEARCH("喪",AD80))),$A1079&amp;"("&amp;SUBSTITUTE(AD80,"喪","")&amp;"時"&amp;")",""))</f>
        <v/>
      </c>
      <c r="AE1079" s="65" t="str">
        <f ca="1">CONCATENATE(IF(AND(LEN(AE1078)&gt;=1,AE1078&lt;&gt;".",COUNTIF(AE$50:AE80,"*喪*")&gt;0),".",""),IF(AE80="喪",$A1079,""),IF(AND(LEN(AE80)&gt;=2,ISNUMBER(SEARCH("喪",AE80))),$A1079&amp;"("&amp;SUBSTITUTE(AE80,"喪","")&amp;"時"&amp;")",""))</f>
        <v/>
      </c>
      <c r="AF1079" s="65" t="str">
        <f ca="1">CONCATENATE(IF(AND(LEN(AF1078)&gt;=1,AF1078&lt;&gt;".",COUNTIF(AF$50:AF80,"*喪*")&gt;0),".",""),IF(AF80="喪",$A1079,""),IF(AND(LEN(AF80)&gt;=2,ISNUMBER(SEARCH("喪",AF80))),$A1079&amp;"("&amp;SUBSTITUTE(AF80,"喪","")&amp;"時"&amp;")",""))</f>
        <v/>
      </c>
      <c r="AG1079" s="65" t="str">
        <f ca="1">CONCATENATE(IF(AND(LEN(AG1078)&gt;=1,AG1078&lt;&gt;".",COUNTIF(AG$50:AG80,"*喪*")&gt;0),".",""),IF(AG80="喪",$A1079,""),IF(AND(LEN(AG80)&gt;=2,ISNUMBER(SEARCH("喪",AG80))),$A1079&amp;"("&amp;SUBSTITUTE(AG80,"喪","")&amp;"時"&amp;")",""))</f>
        <v/>
      </c>
      <c r="AH1079" s="65"/>
      <c r="AI1079" s="65"/>
      <c r="AJ1079" s="65"/>
    </row>
    <row r="1080" spans="1:36">
      <c r="A1080" s="65"/>
      <c r="B1080" s="65"/>
      <c r="C1080" s="65" t="str">
        <f ca="1">CONCATENATE(IF(AND(LEN(C1079)&gt;=1,C1079&lt;&gt;".",COUNTIF(C$50:C81,"*喪*")&gt;0),".",""),IF(C81="喪",$A1080,""),IF(AND(LEN(C81)&gt;=2,ISNUMBER(SEARCH("喪",C81))),$A1080&amp;"("&amp;SUBSTITUTE(C81,"喪","")&amp;"時"&amp;")",""))</f>
        <v/>
      </c>
      <c r="D1080" s="65" t="str">
        <f ca="1">CONCATENATE(IF(AND(LEN(D1079)&gt;=1,D1079&lt;&gt;".",COUNTIF(D$50:D81,"*喪*")&gt;0),".",""),IF(D81="喪",$A1080,""),IF(AND(LEN(D81)&gt;=2,ISNUMBER(SEARCH("喪",D81))),$A1080&amp;"("&amp;SUBSTITUTE(D81,"喪","")&amp;"時"&amp;")",""))</f>
        <v/>
      </c>
      <c r="E1080" s="65" t="str">
        <f ca="1">CONCATENATE(IF(AND(LEN(E1079)&gt;=1,E1079&lt;&gt;".",COUNTIF(E$50:E81,"*喪*")&gt;0),".",""),IF(E81="喪",$A1080,""),IF(AND(LEN(E81)&gt;=2,ISNUMBER(SEARCH("喪",E81))),$A1080&amp;"("&amp;SUBSTITUTE(E81,"喪","")&amp;"時"&amp;")",""))</f>
        <v/>
      </c>
      <c r="F1080" s="65" t="str">
        <f ca="1">CONCATENATE(IF(AND(LEN(F1079)&gt;=1,F1079&lt;&gt;".",COUNTIF(F$50:F81,"*喪*")&gt;0),".",""),IF(F81="喪",$A1080,""),IF(AND(LEN(F81)&gt;=2,ISNUMBER(SEARCH("喪",F81))),$A1080&amp;"("&amp;SUBSTITUTE(F81,"喪","")&amp;"時"&amp;")",""))</f>
        <v/>
      </c>
      <c r="G1080" s="65" t="str">
        <f ca="1">CONCATENATE(IF(AND(LEN(G1079)&gt;=1,G1079&lt;&gt;".",COUNTIF(G$50:G81,"*喪*")&gt;0),".",""),IF(G81="喪",$A1080,""),IF(AND(LEN(G81)&gt;=2,ISNUMBER(SEARCH("喪",G81))),$A1080&amp;"("&amp;SUBSTITUTE(G81,"喪","")&amp;"時"&amp;")",""))</f>
        <v/>
      </c>
      <c r="H1080" s="65" t="str">
        <f ca="1">CONCATENATE(IF(AND(LEN(H1079)&gt;=1,H1079&lt;&gt;".",COUNTIF(H$50:H81,"*喪*")&gt;0),".",""),IF(H81="喪",$A1080,""),IF(AND(LEN(H81)&gt;=2,ISNUMBER(SEARCH("喪",H81))),$A1080&amp;"("&amp;SUBSTITUTE(H81,"喪","")&amp;"時"&amp;")",""))</f>
        <v/>
      </c>
      <c r="I1080" s="65" t="str">
        <f ca="1">CONCATENATE(IF(AND(LEN(I1079)&gt;=1,I1079&lt;&gt;".",COUNTIF(I$50:I81,"*喪*")&gt;0),".",""),IF(I81="喪",$A1080,""),IF(AND(LEN(I81)&gt;=2,ISNUMBER(SEARCH("喪",I81))),$A1080&amp;"("&amp;SUBSTITUTE(I81,"喪","")&amp;"時"&amp;")",""))</f>
        <v/>
      </c>
      <c r="J1080" s="65" t="str">
        <f ca="1">CONCATENATE(IF(AND(LEN(J1079)&gt;=1,J1079&lt;&gt;".",COUNTIF(J$50:J81,"*喪*")&gt;0),".",""),IF(J81="喪",$A1080,""),IF(AND(LEN(J81)&gt;=2,ISNUMBER(SEARCH("喪",J81))),$A1080&amp;"("&amp;SUBSTITUTE(J81,"喪","")&amp;"時"&amp;")",""))</f>
        <v/>
      </c>
      <c r="K1080" s="65" t="str">
        <f ca="1">CONCATENATE(IF(AND(LEN(K1079)&gt;=1,K1079&lt;&gt;".",COUNTIF(K$50:K81,"*喪*")&gt;0),".",""),IF(K81="喪",$A1080,""),IF(AND(LEN(K81)&gt;=2,ISNUMBER(SEARCH("喪",K81))),$A1080&amp;"("&amp;SUBSTITUTE(K81,"喪","")&amp;"時"&amp;")",""))</f>
        <v/>
      </c>
      <c r="L1080" s="65" t="str">
        <f ca="1">CONCATENATE(IF(AND(LEN(L1079)&gt;=1,L1079&lt;&gt;".",COUNTIF(L$50:L81,"*喪*")&gt;0),".",""),IF(L81="喪",$A1080,""),IF(AND(LEN(L81)&gt;=2,ISNUMBER(SEARCH("喪",L81))),$A1080&amp;"("&amp;SUBSTITUTE(L81,"喪","")&amp;"時"&amp;")",""))</f>
        <v/>
      </c>
      <c r="M1080" s="65" t="str">
        <f ca="1">CONCATENATE(IF(AND(LEN(M1079)&gt;=1,M1079&lt;&gt;".",COUNTIF(M$50:M81,"*喪*")&gt;0),".",""),IF(M81="喪",$A1080,""),IF(AND(LEN(M81)&gt;=2,ISNUMBER(SEARCH("喪",M81))),$A1080&amp;"("&amp;SUBSTITUTE(M81,"喪","")&amp;"時"&amp;")",""))</f>
        <v/>
      </c>
      <c r="N1080" s="65" t="str">
        <f ca="1">CONCATENATE(IF(AND(LEN(N1079)&gt;=1,N1079&lt;&gt;".",COUNTIF(N$50:N81,"*喪*")&gt;0),".",""),IF(N81="喪",$A1080,""),IF(AND(LEN(N81)&gt;=2,ISNUMBER(SEARCH("喪",N81))),$A1080&amp;"("&amp;SUBSTITUTE(N81,"喪","")&amp;"時"&amp;")",""))</f>
        <v/>
      </c>
      <c r="O1080" s="65" t="str">
        <f ca="1">CONCATENATE(IF(AND(LEN(O1079)&gt;=1,O1079&lt;&gt;".",COUNTIF(O$50:O81,"*喪*")&gt;0),".",""),IF(O81="喪",$A1080,""),IF(AND(LEN(O81)&gt;=2,ISNUMBER(SEARCH("喪",O81))),$A1080&amp;"("&amp;SUBSTITUTE(O81,"喪","")&amp;"時"&amp;")",""))</f>
        <v/>
      </c>
      <c r="P1080" s="65" t="str">
        <f ca="1">CONCATENATE(IF(AND(LEN(P1079)&gt;=1,P1079&lt;&gt;".",COUNTIF(P$50:P81,"*喪*")&gt;0),".",""),IF(P81="喪",$A1080,""),IF(AND(LEN(P81)&gt;=2,ISNUMBER(SEARCH("喪",P81))),$A1080&amp;"("&amp;SUBSTITUTE(P81,"喪","")&amp;"時"&amp;")",""))</f>
        <v/>
      </c>
      <c r="Q1080" s="65" t="str">
        <f ca="1">CONCATENATE(IF(AND(LEN(Q1079)&gt;=1,Q1079&lt;&gt;".",COUNTIF(Q$50:Q81,"*喪*")&gt;0),".",""),IF(Q81="喪",$A1080,""),IF(AND(LEN(Q81)&gt;=2,ISNUMBER(SEARCH("喪",Q81))),$A1080&amp;"("&amp;SUBSTITUTE(Q81,"喪","")&amp;"時"&amp;")",""))</f>
        <v/>
      </c>
      <c r="R1080" s="65" t="str">
        <f ca="1">CONCATENATE(IF(AND(LEN(R1079)&gt;=1,R1079&lt;&gt;".",COUNTIF(R$50:R81,"*喪*")&gt;0),".",""),IF(R81="喪",$A1080,""),IF(AND(LEN(R81)&gt;=2,ISNUMBER(SEARCH("喪",R81))),$A1080&amp;"("&amp;SUBSTITUTE(R81,"喪","")&amp;"時"&amp;")",""))</f>
        <v/>
      </c>
      <c r="S1080" s="65" t="str">
        <f ca="1">CONCATENATE(IF(AND(LEN(S1079)&gt;=1,S1079&lt;&gt;".",COUNTIF(S$50:S81,"*喪*")&gt;0),".",""),IF(S81="喪",$A1080,""),IF(AND(LEN(S81)&gt;=2,ISNUMBER(SEARCH("喪",S81))),$A1080&amp;"("&amp;SUBSTITUTE(S81,"喪","")&amp;"時"&amp;")",""))</f>
        <v/>
      </c>
      <c r="T1080" s="65" t="str">
        <f ca="1">CONCATENATE(IF(AND(LEN(T1079)&gt;=1,T1079&lt;&gt;".",COUNTIF(T$50:T81,"*喪*")&gt;0),".",""),IF(T81="喪",$A1080,""),IF(AND(LEN(T81)&gt;=2,ISNUMBER(SEARCH("喪",T81))),$A1080&amp;"("&amp;SUBSTITUTE(T81,"喪","")&amp;"時"&amp;")",""))</f>
        <v/>
      </c>
      <c r="U1080" s="65" t="str">
        <f ca="1">CONCATENATE(IF(AND(LEN(U1079)&gt;=1,U1079&lt;&gt;".",COUNTIF(U$50:U81,"*喪*")&gt;0),".",""),IF(U81="喪",$A1080,""),IF(AND(LEN(U81)&gt;=2,ISNUMBER(SEARCH("喪",U81))),$A1080&amp;"("&amp;SUBSTITUTE(U81,"喪","")&amp;"時"&amp;")",""))</f>
        <v/>
      </c>
      <c r="V1080" s="65" t="str">
        <f ca="1">CONCATENATE(IF(AND(LEN(V1079)&gt;=1,V1079&lt;&gt;".",COUNTIF(V$50:V81,"*喪*")&gt;0),".",""),IF(V81="喪",$A1080,""),IF(AND(LEN(V81)&gt;=2,ISNUMBER(SEARCH("喪",V81))),$A1080&amp;"("&amp;SUBSTITUTE(V81,"喪","")&amp;"時"&amp;")",""))</f>
        <v/>
      </c>
      <c r="W1080" s="65" t="str">
        <f ca="1">CONCATENATE(IF(AND(LEN(W1079)&gt;=1,W1079&lt;&gt;".",COUNTIF(W$50:W81,"*喪*")&gt;0),".",""),IF(W81="喪",$A1080,""),IF(AND(LEN(W81)&gt;=2,ISNUMBER(SEARCH("喪",W81))),$A1080&amp;"("&amp;SUBSTITUTE(W81,"喪","")&amp;"時"&amp;")",""))</f>
        <v/>
      </c>
      <c r="X1080" s="65" t="str">
        <f ca="1">CONCATENATE(IF(AND(LEN(X1079)&gt;=1,X1079&lt;&gt;".",COUNTIF(X$50:X81,"*喪*")&gt;0),".",""),IF(X81="喪",$A1080,""),IF(AND(LEN(X81)&gt;=2,ISNUMBER(SEARCH("喪",X81))),$A1080&amp;"("&amp;SUBSTITUTE(X81,"喪","")&amp;"時"&amp;")",""))</f>
        <v/>
      </c>
      <c r="Y1080" s="65" t="str">
        <f ca="1">CONCATENATE(IF(AND(LEN(Y1079)&gt;=1,Y1079&lt;&gt;".",COUNTIF(Y$50:Y81,"*喪*")&gt;0),".",""),IF(Y81="喪",$A1080,""),IF(AND(LEN(Y81)&gt;=2,ISNUMBER(SEARCH("喪",Y81))),$A1080&amp;"("&amp;SUBSTITUTE(Y81,"喪","")&amp;"時"&amp;")",""))</f>
        <v/>
      </c>
      <c r="Z1080" s="65" t="str">
        <f ca="1">CONCATENATE(IF(AND(LEN(Z1079)&gt;=1,Z1079&lt;&gt;".",COUNTIF(Z$50:Z81,"*喪*")&gt;0),".",""),IF(Z81="喪",$A1080,""),IF(AND(LEN(Z81)&gt;=2,ISNUMBER(SEARCH("喪",Z81))),$A1080&amp;"("&amp;SUBSTITUTE(Z81,"喪","")&amp;"時"&amp;")",""))</f>
        <v/>
      </c>
      <c r="AA1080" s="65" t="str">
        <f ca="1">CONCATENATE(IF(AND(LEN(AA1079)&gt;=1,AA1079&lt;&gt;".",COUNTIF(AA$50:AA81,"*喪*")&gt;0),".",""),IF(AA81="喪",$A1080,""),IF(AND(LEN(AA81)&gt;=2,ISNUMBER(SEARCH("喪",AA81))),$A1080&amp;"("&amp;SUBSTITUTE(AA81,"喪","")&amp;"時"&amp;")",""))</f>
        <v/>
      </c>
      <c r="AB1080" s="65" t="str">
        <f ca="1">CONCATENATE(IF(AND(LEN(AB1079)&gt;=1,AB1079&lt;&gt;".",COUNTIF(AB$50:AB81,"*喪*")&gt;0),".",""),IF(AB81="喪",$A1080,""),IF(AND(LEN(AB81)&gt;=2,ISNUMBER(SEARCH("喪",AB81))),$A1080&amp;"("&amp;SUBSTITUTE(AB81,"喪","")&amp;"時"&amp;")",""))</f>
        <v/>
      </c>
      <c r="AC1080" s="65" t="str">
        <f ca="1">CONCATENATE(IF(AND(LEN(AC1079)&gt;=1,AC1079&lt;&gt;".",COUNTIF(AC$50:AC81,"*喪*")&gt;0),".",""),IF(AC81="喪",$A1080,""),IF(AND(LEN(AC81)&gt;=2,ISNUMBER(SEARCH("喪",AC81))),$A1080&amp;"("&amp;SUBSTITUTE(AC81,"喪","")&amp;"時"&amp;")",""))</f>
        <v/>
      </c>
      <c r="AD1080" s="65" t="str">
        <f ca="1">CONCATENATE(IF(AND(LEN(AD1079)&gt;=1,AD1079&lt;&gt;".",COUNTIF(AD$50:AD81,"*喪*")&gt;0),".",""),IF(AD81="喪",$A1080,""),IF(AND(LEN(AD81)&gt;=2,ISNUMBER(SEARCH("喪",AD81))),$A1080&amp;"("&amp;SUBSTITUTE(AD81,"喪","")&amp;"時"&amp;")",""))</f>
        <v/>
      </c>
      <c r="AE1080" s="65" t="str">
        <f ca="1">CONCATENATE(IF(AND(LEN(AE1079)&gt;=1,AE1079&lt;&gt;".",COUNTIF(AE$50:AE81,"*喪*")&gt;0),".",""),IF(AE81="喪",$A1080,""),IF(AND(LEN(AE81)&gt;=2,ISNUMBER(SEARCH("喪",AE81))),$A1080&amp;"("&amp;SUBSTITUTE(AE81,"喪","")&amp;"時"&amp;")",""))</f>
        <v/>
      </c>
      <c r="AF1080" s="65" t="str">
        <f ca="1">CONCATENATE(IF(AND(LEN(AF1079)&gt;=1,AF1079&lt;&gt;".",COUNTIF(AF$50:AF81,"*喪*")&gt;0),".",""),IF(AF81="喪",$A1080,""),IF(AND(LEN(AF81)&gt;=2,ISNUMBER(SEARCH("喪",AF81))),$A1080&amp;"("&amp;SUBSTITUTE(AF81,"喪","")&amp;"時"&amp;")",""))</f>
        <v/>
      </c>
      <c r="AG1080" s="65" t="str">
        <f ca="1">CONCATENATE(IF(AND(LEN(AG1079)&gt;=1,AG1079&lt;&gt;".",COUNTIF(AG$50:AG81,"*喪*")&gt;0),".",""),IF(AG81="喪",$A1080,""),IF(AND(LEN(AG81)&gt;=2,ISNUMBER(SEARCH("喪",AG81))),$A1080&amp;"("&amp;SUBSTITUTE(AG81,"喪","")&amp;"時"&amp;")",""))</f>
        <v/>
      </c>
      <c r="AH1080" s="65"/>
      <c r="AI1080" s="65"/>
      <c r="AJ1080" s="65"/>
    </row>
    <row r="1081" spans="1:36">
      <c r="A1081" s="65"/>
      <c r="B1081" s="65"/>
      <c r="C1081" s="65" t="str">
        <f ca="1">CONCATENATE(IF(AND(LEN(C1080)&gt;=1,C1080&lt;&gt;".",COUNTIF(C$50:C82,"*喪*")&gt;0),".",""),IF(C82="喪",$A1081,""),IF(AND(LEN(C82)&gt;=2,ISNUMBER(SEARCH("喪",C82))),$A1081&amp;"("&amp;SUBSTITUTE(C82,"喪","")&amp;"時"&amp;")",""))</f>
        <v/>
      </c>
      <c r="D1081" s="65" t="str">
        <f ca="1">CONCATENATE(IF(AND(LEN(D1080)&gt;=1,D1080&lt;&gt;".",COUNTIF(D$50:D82,"*喪*")&gt;0),".",""),IF(D82="喪",$A1081,""),IF(AND(LEN(D82)&gt;=2,ISNUMBER(SEARCH("喪",D82))),$A1081&amp;"("&amp;SUBSTITUTE(D82,"喪","")&amp;"時"&amp;")",""))</f>
        <v/>
      </c>
      <c r="E1081" s="65" t="str">
        <f ca="1">CONCATENATE(IF(AND(LEN(E1080)&gt;=1,E1080&lt;&gt;".",COUNTIF(E$50:E82,"*喪*")&gt;0),".",""),IF(E82="喪",$A1081,""),IF(AND(LEN(E82)&gt;=2,ISNUMBER(SEARCH("喪",E82))),$A1081&amp;"("&amp;SUBSTITUTE(E82,"喪","")&amp;"時"&amp;")",""))</f>
        <v/>
      </c>
      <c r="F1081" s="65" t="str">
        <f ca="1">CONCATENATE(IF(AND(LEN(F1080)&gt;=1,F1080&lt;&gt;".",COUNTIF(F$50:F82,"*喪*")&gt;0),".",""),IF(F82="喪",$A1081,""),IF(AND(LEN(F82)&gt;=2,ISNUMBER(SEARCH("喪",F82))),$A1081&amp;"("&amp;SUBSTITUTE(F82,"喪","")&amp;"時"&amp;")",""))</f>
        <v/>
      </c>
      <c r="G1081" s="65" t="str">
        <f ca="1">CONCATENATE(IF(AND(LEN(G1080)&gt;=1,G1080&lt;&gt;".",COUNTIF(G$50:G82,"*喪*")&gt;0),".",""),IF(G82="喪",$A1081,""),IF(AND(LEN(G82)&gt;=2,ISNUMBER(SEARCH("喪",G82))),$A1081&amp;"("&amp;SUBSTITUTE(G82,"喪","")&amp;"時"&amp;")",""))</f>
        <v/>
      </c>
      <c r="H1081" s="65" t="str">
        <f ca="1">CONCATENATE(IF(AND(LEN(H1080)&gt;=1,H1080&lt;&gt;".",COUNTIF(H$50:H82,"*喪*")&gt;0),".",""),IF(H82="喪",$A1081,""),IF(AND(LEN(H82)&gt;=2,ISNUMBER(SEARCH("喪",H82))),$A1081&amp;"("&amp;SUBSTITUTE(H82,"喪","")&amp;"時"&amp;")",""))</f>
        <v/>
      </c>
      <c r="I1081" s="65" t="str">
        <f ca="1">CONCATENATE(IF(AND(LEN(I1080)&gt;=1,I1080&lt;&gt;".",COUNTIF(I$50:I82,"*喪*")&gt;0),".",""),IF(I82="喪",$A1081,""),IF(AND(LEN(I82)&gt;=2,ISNUMBER(SEARCH("喪",I82))),$A1081&amp;"("&amp;SUBSTITUTE(I82,"喪","")&amp;"時"&amp;")",""))</f>
        <v/>
      </c>
      <c r="J1081" s="65" t="str">
        <f ca="1">CONCATENATE(IF(AND(LEN(J1080)&gt;=1,J1080&lt;&gt;".",COUNTIF(J$50:J82,"*喪*")&gt;0),".",""),IF(J82="喪",$A1081,""),IF(AND(LEN(J82)&gt;=2,ISNUMBER(SEARCH("喪",J82))),$A1081&amp;"("&amp;SUBSTITUTE(J82,"喪","")&amp;"時"&amp;")",""))</f>
        <v/>
      </c>
      <c r="K1081" s="65" t="str">
        <f ca="1">CONCATENATE(IF(AND(LEN(K1080)&gt;=1,K1080&lt;&gt;".",COUNTIF(K$50:K82,"*喪*")&gt;0),".",""),IF(K82="喪",$A1081,""),IF(AND(LEN(K82)&gt;=2,ISNUMBER(SEARCH("喪",K82))),$A1081&amp;"("&amp;SUBSTITUTE(K82,"喪","")&amp;"時"&amp;")",""))</f>
        <v/>
      </c>
      <c r="L1081" s="65" t="str">
        <f ca="1">CONCATENATE(IF(AND(LEN(L1080)&gt;=1,L1080&lt;&gt;".",COUNTIF(L$50:L82,"*喪*")&gt;0),".",""),IF(L82="喪",$A1081,""),IF(AND(LEN(L82)&gt;=2,ISNUMBER(SEARCH("喪",L82))),$A1081&amp;"("&amp;SUBSTITUTE(L82,"喪","")&amp;"時"&amp;")",""))</f>
        <v/>
      </c>
      <c r="M1081" s="65" t="str">
        <f ca="1">CONCATENATE(IF(AND(LEN(M1080)&gt;=1,M1080&lt;&gt;".",COUNTIF(M$50:M82,"*喪*")&gt;0),".",""),IF(M82="喪",$A1081,""),IF(AND(LEN(M82)&gt;=2,ISNUMBER(SEARCH("喪",M82))),$A1081&amp;"("&amp;SUBSTITUTE(M82,"喪","")&amp;"時"&amp;")",""))</f>
        <v/>
      </c>
      <c r="N1081" s="65" t="str">
        <f ca="1">CONCATENATE(IF(AND(LEN(N1080)&gt;=1,N1080&lt;&gt;".",COUNTIF(N$50:N82,"*喪*")&gt;0),".",""),IF(N82="喪",$A1081,""),IF(AND(LEN(N82)&gt;=2,ISNUMBER(SEARCH("喪",N82))),$A1081&amp;"("&amp;SUBSTITUTE(N82,"喪","")&amp;"時"&amp;")",""))</f>
        <v/>
      </c>
      <c r="O1081" s="65" t="str">
        <f ca="1">CONCATENATE(IF(AND(LEN(O1080)&gt;=1,O1080&lt;&gt;".",COUNTIF(O$50:O82,"*喪*")&gt;0),".",""),IF(O82="喪",$A1081,""),IF(AND(LEN(O82)&gt;=2,ISNUMBER(SEARCH("喪",O82))),$A1081&amp;"("&amp;SUBSTITUTE(O82,"喪","")&amp;"時"&amp;")",""))</f>
        <v/>
      </c>
      <c r="P1081" s="65" t="str">
        <f ca="1">CONCATENATE(IF(AND(LEN(P1080)&gt;=1,P1080&lt;&gt;".",COUNTIF(P$50:P82,"*喪*")&gt;0),".",""),IF(P82="喪",$A1081,""),IF(AND(LEN(P82)&gt;=2,ISNUMBER(SEARCH("喪",P82))),$A1081&amp;"("&amp;SUBSTITUTE(P82,"喪","")&amp;"時"&amp;")",""))</f>
        <v/>
      </c>
      <c r="Q1081" s="65" t="str">
        <f ca="1">CONCATENATE(IF(AND(LEN(Q1080)&gt;=1,Q1080&lt;&gt;".",COUNTIF(Q$50:Q82,"*喪*")&gt;0),".",""),IF(Q82="喪",$A1081,""),IF(AND(LEN(Q82)&gt;=2,ISNUMBER(SEARCH("喪",Q82))),$A1081&amp;"("&amp;SUBSTITUTE(Q82,"喪","")&amp;"時"&amp;")",""))</f>
        <v/>
      </c>
      <c r="R1081" s="65" t="str">
        <f ca="1">CONCATENATE(IF(AND(LEN(R1080)&gt;=1,R1080&lt;&gt;".",COUNTIF(R$50:R82,"*喪*")&gt;0),".",""),IF(R82="喪",$A1081,""),IF(AND(LEN(R82)&gt;=2,ISNUMBER(SEARCH("喪",R82))),$A1081&amp;"("&amp;SUBSTITUTE(R82,"喪","")&amp;"時"&amp;")",""))</f>
        <v/>
      </c>
      <c r="S1081" s="65" t="str">
        <f ca="1">CONCATENATE(IF(AND(LEN(S1080)&gt;=1,S1080&lt;&gt;".",COUNTIF(S$50:S82,"*喪*")&gt;0),".",""),IF(S82="喪",$A1081,""),IF(AND(LEN(S82)&gt;=2,ISNUMBER(SEARCH("喪",S82))),$A1081&amp;"("&amp;SUBSTITUTE(S82,"喪","")&amp;"時"&amp;")",""))</f>
        <v/>
      </c>
      <c r="T1081" s="65" t="str">
        <f ca="1">CONCATENATE(IF(AND(LEN(T1080)&gt;=1,T1080&lt;&gt;".",COUNTIF(T$50:T82,"*喪*")&gt;0),".",""),IF(T82="喪",$A1081,""),IF(AND(LEN(T82)&gt;=2,ISNUMBER(SEARCH("喪",T82))),$A1081&amp;"("&amp;SUBSTITUTE(T82,"喪","")&amp;"時"&amp;")",""))</f>
        <v/>
      </c>
      <c r="U1081" s="65" t="str">
        <f ca="1">CONCATENATE(IF(AND(LEN(U1080)&gt;=1,U1080&lt;&gt;".",COUNTIF(U$50:U82,"*喪*")&gt;0),".",""),IF(U82="喪",$A1081,""),IF(AND(LEN(U82)&gt;=2,ISNUMBER(SEARCH("喪",U82))),$A1081&amp;"("&amp;SUBSTITUTE(U82,"喪","")&amp;"時"&amp;")",""))</f>
        <v/>
      </c>
      <c r="V1081" s="65" t="str">
        <f ca="1">CONCATENATE(IF(AND(LEN(V1080)&gt;=1,V1080&lt;&gt;".",COUNTIF(V$50:V82,"*喪*")&gt;0),".",""),IF(V82="喪",$A1081,""),IF(AND(LEN(V82)&gt;=2,ISNUMBER(SEARCH("喪",V82))),$A1081&amp;"("&amp;SUBSTITUTE(V82,"喪","")&amp;"時"&amp;")",""))</f>
        <v/>
      </c>
      <c r="W1081" s="65" t="str">
        <f ca="1">CONCATENATE(IF(AND(LEN(W1080)&gt;=1,W1080&lt;&gt;".",COUNTIF(W$50:W82,"*喪*")&gt;0),".",""),IF(W82="喪",$A1081,""),IF(AND(LEN(W82)&gt;=2,ISNUMBER(SEARCH("喪",W82))),$A1081&amp;"("&amp;SUBSTITUTE(W82,"喪","")&amp;"時"&amp;")",""))</f>
        <v/>
      </c>
      <c r="X1081" s="65" t="str">
        <f ca="1">CONCATENATE(IF(AND(LEN(X1080)&gt;=1,X1080&lt;&gt;".",COUNTIF(X$50:X82,"*喪*")&gt;0),".",""),IF(X82="喪",$A1081,""),IF(AND(LEN(X82)&gt;=2,ISNUMBER(SEARCH("喪",X82))),$A1081&amp;"("&amp;SUBSTITUTE(X82,"喪","")&amp;"時"&amp;")",""))</f>
        <v/>
      </c>
      <c r="Y1081" s="65" t="str">
        <f ca="1">CONCATENATE(IF(AND(LEN(Y1080)&gt;=1,Y1080&lt;&gt;".",COUNTIF(Y$50:Y82,"*喪*")&gt;0),".",""),IF(Y82="喪",$A1081,""),IF(AND(LEN(Y82)&gt;=2,ISNUMBER(SEARCH("喪",Y82))),$A1081&amp;"("&amp;SUBSTITUTE(Y82,"喪","")&amp;"時"&amp;")",""))</f>
        <v/>
      </c>
      <c r="Z1081" s="65" t="str">
        <f ca="1">CONCATENATE(IF(AND(LEN(Z1080)&gt;=1,Z1080&lt;&gt;".",COUNTIF(Z$50:Z82,"*喪*")&gt;0),".",""),IF(Z82="喪",$A1081,""),IF(AND(LEN(Z82)&gt;=2,ISNUMBER(SEARCH("喪",Z82))),$A1081&amp;"("&amp;SUBSTITUTE(Z82,"喪","")&amp;"時"&amp;")",""))</f>
        <v/>
      </c>
      <c r="AA1081" s="65" t="str">
        <f ca="1">CONCATENATE(IF(AND(LEN(AA1080)&gt;=1,AA1080&lt;&gt;".",COUNTIF(AA$50:AA82,"*喪*")&gt;0),".",""),IF(AA82="喪",$A1081,""),IF(AND(LEN(AA82)&gt;=2,ISNUMBER(SEARCH("喪",AA82))),$A1081&amp;"("&amp;SUBSTITUTE(AA82,"喪","")&amp;"時"&amp;")",""))</f>
        <v/>
      </c>
      <c r="AB1081" s="65" t="str">
        <f ca="1">CONCATENATE(IF(AND(LEN(AB1080)&gt;=1,AB1080&lt;&gt;".",COUNTIF(AB$50:AB82,"*喪*")&gt;0),".",""),IF(AB82="喪",$A1081,""),IF(AND(LEN(AB82)&gt;=2,ISNUMBER(SEARCH("喪",AB82))),$A1081&amp;"("&amp;SUBSTITUTE(AB82,"喪","")&amp;"時"&amp;")",""))</f>
        <v/>
      </c>
      <c r="AC1081" s="65" t="str">
        <f ca="1">CONCATENATE(IF(AND(LEN(AC1080)&gt;=1,AC1080&lt;&gt;".",COUNTIF(AC$50:AC82,"*喪*")&gt;0),".",""),IF(AC82="喪",$A1081,""),IF(AND(LEN(AC82)&gt;=2,ISNUMBER(SEARCH("喪",AC82))),$A1081&amp;"("&amp;SUBSTITUTE(AC82,"喪","")&amp;"時"&amp;")",""))</f>
        <v/>
      </c>
      <c r="AD1081" s="65" t="str">
        <f ca="1">CONCATENATE(IF(AND(LEN(AD1080)&gt;=1,AD1080&lt;&gt;".",COUNTIF(AD$50:AD82,"*喪*")&gt;0),".",""),IF(AD82="喪",$A1081,""),IF(AND(LEN(AD82)&gt;=2,ISNUMBER(SEARCH("喪",AD82))),$A1081&amp;"("&amp;SUBSTITUTE(AD82,"喪","")&amp;"時"&amp;")",""))</f>
        <v/>
      </c>
      <c r="AE1081" s="65" t="str">
        <f ca="1">CONCATENATE(IF(AND(LEN(AE1080)&gt;=1,AE1080&lt;&gt;".",COUNTIF(AE$50:AE82,"*喪*")&gt;0),".",""),IF(AE82="喪",$A1081,""),IF(AND(LEN(AE82)&gt;=2,ISNUMBER(SEARCH("喪",AE82))),$A1081&amp;"("&amp;SUBSTITUTE(AE82,"喪","")&amp;"時"&amp;")",""))</f>
        <v/>
      </c>
      <c r="AF1081" s="65" t="str">
        <f ca="1">CONCATENATE(IF(AND(LEN(AF1080)&gt;=1,AF1080&lt;&gt;".",COUNTIF(AF$50:AF82,"*喪*")&gt;0),".",""),IF(AF82="喪",$A1081,""),IF(AND(LEN(AF82)&gt;=2,ISNUMBER(SEARCH("喪",AF82))),$A1081&amp;"("&amp;SUBSTITUTE(AF82,"喪","")&amp;"時"&amp;")",""))</f>
        <v/>
      </c>
      <c r="AG1081" s="65" t="str">
        <f ca="1">CONCATENATE(IF(AND(LEN(AG1080)&gt;=1,AG1080&lt;&gt;".",COUNTIF(AG$50:AG82,"*喪*")&gt;0),".",""),IF(AG82="喪",$A1081,""),IF(AND(LEN(AG82)&gt;=2,ISNUMBER(SEARCH("喪",AG82))),$A1081&amp;"("&amp;SUBSTITUTE(AG82,"喪","")&amp;"時"&amp;")",""))</f>
        <v/>
      </c>
      <c r="AH1081" s="65"/>
      <c r="AI1081" s="65"/>
      <c r="AJ1081" s="65"/>
    </row>
    <row r="1082" spans="1:36">
      <c r="A1082" s="65"/>
      <c r="B1082" s="65"/>
      <c r="C1082" s="65" t="str">
        <f ca="1">CONCATENATE(IF(AND(LEN(C1081)&gt;=1,C1081&lt;&gt;".",COUNTIF(C$50:C83,"*喪*")&gt;0),".",""),IF(C83="喪",$A1082,""),IF(AND(LEN(C83)&gt;=2,ISNUMBER(SEARCH("喪",C83))),$A1082&amp;"("&amp;SUBSTITUTE(C83,"喪","")&amp;"時"&amp;")",""))</f>
        <v/>
      </c>
      <c r="D1082" s="65" t="str">
        <f ca="1">CONCATENATE(IF(AND(LEN(D1081)&gt;=1,D1081&lt;&gt;".",COUNTIF(D$50:D83,"*喪*")&gt;0),".",""),IF(D83="喪",$A1082,""),IF(AND(LEN(D83)&gt;=2,ISNUMBER(SEARCH("喪",D83))),$A1082&amp;"("&amp;SUBSTITUTE(D83,"喪","")&amp;"時"&amp;")",""))</f>
        <v/>
      </c>
      <c r="E1082" s="65" t="str">
        <f ca="1">CONCATENATE(IF(AND(LEN(E1081)&gt;=1,E1081&lt;&gt;".",COUNTIF(E$50:E83,"*喪*")&gt;0),".",""),IF(E83="喪",$A1082,""),IF(AND(LEN(E83)&gt;=2,ISNUMBER(SEARCH("喪",E83))),$A1082&amp;"("&amp;SUBSTITUTE(E83,"喪","")&amp;"時"&amp;")",""))</f>
        <v/>
      </c>
      <c r="F1082" s="65" t="str">
        <f ca="1">CONCATENATE(IF(AND(LEN(F1081)&gt;=1,F1081&lt;&gt;".",COUNTIF(F$50:F83,"*喪*")&gt;0),".",""),IF(F83="喪",$A1082,""),IF(AND(LEN(F83)&gt;=2,ISNUMBER(SEARCH("喪",F83))),$A1082&amp;"("&amp;SUBSTITUTE(F83,"喪","")&amp;"時"&amp;")",""))</f>
        <v/>
      </c>
      <c r="G1082" s="65" t="str">
        <f ca="1">CONCATENATE(IF(AND(LEN(G1081)&gt;=1,G1081&lt;&gt;".",COUNTIF(G$50:G83,"*喪*")&gt;0),".",""),IF(G83="喪",$A1082,""),IF(AND(LEN(G83)&gt;=2,ISNUMBER(SEARCH("喪",G83))),$A1082&amp;"("&amp;SUBSTITUTE(G83,"喪","")&amp;"時"&amp;")",""))</f>
        <v/>
      </c>
      <c r="H1082" s="65" t="str">
        <f ca="1">CONCATENATE(IF(AND(LEN(H1081)&gt;=1,H1081&lt;&gt;".",COUNTIF(H$50:H83,"*喪*")&gt;0),".",""),IF(H83="喪",$A1082,""),IF(AND(LEN(H83)&gt;=2,ISNUMBER(SEARCH("喪",H83))),$A1082&amp;"("&amp;SUBSTITUTE(H83,"喪","")&amp;"時"&amp;")",""))</f>
        <v/>
      </c>
      <c r="I1082" s="65" t="str">
        <f ca="1">CONCATENATE(IF(AND(LEN(I1081)&gt;=1,I1081&lt;&gt;".",COUNTIF(I$50:I83,"*喪*")&gt;0),".",""),IF(I83="喪",$A1082,""),IF(AND(LEN(I83)&gt;=2,ISNUMBER(SEARCH("喪",I83))),$A1082&amp;"("&amp;SUBSTITUTE(I83,"喪","")&amp;"時"&amp;")",""))</f>
        <v/>
      </c>
      <c r="J1082" s="65" t="str">
        <f ca="1">CONCATENATE(IF(AND(LEN(J1081)&gt;=1,J1081&lt;&gt;".",COUNTIF(J$50:J83,"*喪*")&gt;0),".",""),IF(J83="喪",$A1082,""),IF(AND(LEN(J83)&gt;=2,ISNUMBER(SEARCH("喪",J83))),$A1082&amp;"("&amp;SUBSTITUTE(J83,"喪","")&amp;"時"&amp;")",""))</f>
        <v/>
      </c>
      <c r="K1082" s="65" t="str">
        <f ca="1">CONCATENATE(IF(AND(LEN(K1081)&gt;=1,K1081&lt;&gt;".",COUNTIF(K$50:K83,"*喪*")&gt;0),".",""),IF(K83="喪",$A1082,""),IF(AND(LEN(K83)&gt;=2,ISNUMBER(SEARCH("喪",K83))),$A1082&amp;"("&amp;SUBSTITUTE(K83,"喪","")&amp;"時"&amp;")",""))</f>
        <v/>
      </c>
      <c r="L1082" s="65" t="str">
        <f ca="1">CONCATENATE(IF(AND(LEN(L1081)&gt;=1,L1081&lt;&gt;".",COUNTIF(L$50:L83,"*喪*")&gt;0),".",""),IF(L83="喪",$A1082,""),IF(AND(LEN(L83)&gt;=2,ISNUMBER(SEARCH("喪",L83))),$A1082&amp;"("&amp;SUBSTITUTE(L83,"喪","")&amp;"時"&amp;")",""))</f>
        <v/>
      </c>
      <c r="M1082" s="65" t="str">
        <f ca="1">CONCATENATE(IF(AND(LEN(M1081)&gt;=1,M1081&lt;&gt;".",COUNTIF(M$50:M83,"*喪*")&gt;0),".",""),IF(M83="喪",$A1082,""),IF(AND(LEN(M83)&gt;=2,ISNUMBER(SEARCH("喪",M83))),$A1082&amp;"("&amp;SUBSTITUTE(M83,"喪","")&amp;"時"&amp;")",""))</f>
        <v/>
      </c>
      <c r="N1082" s="65" t="str">
        <f ca="1">CONCATENATE(IF(AND(LEN(N1081)&gt;=1,N1081&lt;&gt;".",COUNTIF(N$50:N83,"*喪*")&gt;0),".",""),IF(N83="喪",$A1082,""),IF(AND(LEN(N83)&gt;=2,ISNUMBER(SEARCH("喪",N83))),$A1082&amp;"("&amp;SUBSTITUTE(N83,"喪","")&amp;"時"&amp;")",""))</f>
        <v/>
      </c>
      <c r="O1082" s="65" t="str">
        <f ca="1">CONCATENATE(IF(AND(LEN(O1081)&gt;=1,O1081&lt;&gt;".",COUNTIF(O$50:O83,"*喪*")&gt;0),".",""),IF(O83="喪",$A1082,""),IF(AND(LEN(O83)&gt;=2,ISNUMBER(SEARCH("喪",O83))),$A1082&amp;"("&amp;SUBSTITUTE(O83,"喪","")&amp;"時"&amp;")",""))</f>
        <v/>
      </c>
      <c r="P1082" s="65" t="str">
        <f ca="1">CONCATENATE(IF(AND(LEN(P1081)&gt;=1,P1081&lt;&gt;".",COUNTIF(P$50:P83,"*喪*")&gt;0),".",""),IF(P83="喪",$A1082,""),IF(AND(LEN(P83)&gt;=2,ISNUMBER(SEARCH("喪",P83))),$A1082&amp;"("&amp;SUBSTITUTE(P83,"喪","")&amp;"時"&amp;")",""))</f>
        <v/>
      </c>
      <c r="Q1082" s="65" t="str">
        <f ca="1">CONCATENATE(IF(AND(LEN(Q1081)&gt;=1,Q1081&lt;&gt;".",COUNTIF(Q$50:Q83,"*喪*")&gt;0),".",""),IF(Q83="喪",$A1082,""),IF(AND(LEN(Q83)&gt;=2,ISNUMBER(SEARCH("喪",Q83))),$A1082&amp;"("&amp;SUBSTITUTE(Q83,"喪","")&amp;"時"&amp;")",""))</f>
        <v/>
      </c>
      <c r="R1082" s="65" t="str">
        <f ca="1">CONCATENATE(IF(AND(LEN(R1081)&gt;=1,R1081&lt;&gt;".",COUNTIF(R$50:R83,"*喪*")&gt;0),".",""),IF(R83="喪",$A1082,""),IF(AND(LEN(R83)&gt;=2,ISNUMBER(SEARCH("喪",R83))),$A1082&amp;"("&amp;SUBSTITUTE(R83,"喪","")&amp;"時"&amp;")",""))</f>
        <v/>
      </c>
      <c r="S1082" s="65" t="str">
        <f ca="1">CONCATENATE(IF(AND(LEN(S1081)&gt;=1,S1081&lt;&gt;".",COUNTIF(S$50:S83,"*喪*")&gt;0),".",""),IF(S83="喪",$A1082,""),IF(AND(LEN(S83)&gt;=2,ISNUMBER(SEARCH("喪",S83))),$A1082&amp;"("&amp;SUBSTITUTE(S83,"喪","")&amp;"時"&amp;")",""))</f>
        <v/>
      </c>
      <c r="T1082" s="65" t="str">
        <f ca="1">CONCATENATE(IF(AND(LEN(T1081)&gt;=1,T1081&lt;&gt;".",COUNTIF(T$50:T83,"*喪*")&gt;0),".",""),IF(T83="喪",$A1082,""),IF(AND(LEN(T83)&gt;=2,ISNUMBER(SEARCH("喪",T83))),$A1082&amp;"("&amp;SUBSTITUTE(T83,"喪","")&amp;"時"&amp;")",""))</f>
        <v/>
      </c>
      <c r="U1082" s="65" t="str">
        <f ca="1">CONCATENATE(IF(AND(LEN(U1081)&gt;=1,U1081&lt;&gt;".",COUNTIF(U$50:U83,"*喪*")&gt;0),".",""),IF(U83="喪",$A1082,""),IF(AND(LEN(U83)&gt;=2,ISNUMBER(SEARCH("喪",U83))),$A1082&amp;"("&amp;SUBSTITUTE(U83,"喪","")&amp;"時"&amp;")",""))</f>
        <v/>
      </c>
      <c r="V1082" s="65" t="str">
        <f ca="1">CONCATENATE(IF(AND(LEN(V1081)&gt;=1,V1081&lt;&gt;".",COUNTIF(V$50:V83,"*喪*")&gt;0),".",""),IF(V83="喪",$A1082,""),IF(AND(LEN(V83)&gt;=2,ISNUMBER(SEARCH("喪",V83))),$A1082&amp;"("&amp;SUBSTITUTE(V83,"喪","")&amp;"時"&amp;")",""))</f>
        <v/>
      </c>
      <c r="W1082" s="65" t="str">
        <f ca="1">CONCATENATE(IF(AND(LEN(W1081)&gt;=1,W1081&lt;&gt;".",COUNTIF(W$50:W83,"*喪*")&gt;0),".",""),IF(W83="喪",$A1082,""),IF(AND(LEN(W83)&gt;=2,ISNUMBER(SEARCH("喪",W83))),$A1082&amp;"("&amp;SUBSTITUTE(W83,"喪","")&amp;"時"&amp;")",""))</f>
        <v/>
      </c>
      <c r="X1082" s="65" t="str">
        <f ca="1">CONCATENATE(IF(AND(LEN(X1081)&gt;=1,X1081&lt;&gt;".",COUNTIF(X$50:X83,"*喪*")&gt;0),".",""),IF(X83="喪",$A1082,""),IF(AND(LEN(X83)&gt;=2,ISNUMBER(SEARCH("喪",X83))),$A1082&amp;"("&amp;SUBSTITUTE(X83,"喪","")&amp;"時"&amp;")",""))</f>
        <v/>
      </c>
      <c r="Y1082" s="65" t="str">
        <f ca="1">CONCATENATE(IF(AND(LEN(Y1081)&gt;=1,Y1081&lt;&gt;".",COUNTIF(Y$50:Y83,"*喪*")&gt;0),".",""),IF(Y83="喪",$A1082,""),IF(AND(LEN(Y83)&gt;=2,ISNUMBER(SEARCH("喪",Y83))),$A1082&amp;"("&amp;SUBSTITUTE(Y83,"喪","")&amp;"時"&amp;")",""))</f>
        <v/>
      </c>
      <c r="Z1082" s="65" t="str">
        <f ca="1">CONCATENATE(IF(AND(LEN(Z1081)&gt;=1,Z1081&lt;&gt;".",COUNTIF(Z$50:Z83,"*喪*")&gt;0),".",""),IF(Z83="喪",$A1082,""),IF(AND(LEN(Z83)&gt;=2,ISNUMBER(SEARCH("喪",Z83))),$A1082&amp;"("&amp;SUBSTITUTE(Z83,"喪","")&amp;"時"&amp;")",""))</f>
        <v/>
      </c>
      <c r="AA1082" s="65" t="str">
        <f ca="1">CONCATENATE(IF(AND(LEN(AA1081)&gt;=1,AA1081&lt;&gt;".",COUNTIF(AA$50:AA83,"*喪*")&gt;0),".",""),IF(AA83="喪",$A1082,""),IF(AND(LEN(AA83)&gt;=2,ISNUMBER(SEARCH("喪",AA83))),$A1082&amp;"("&amp;SUBSTITUTE(AA83,"喪","")&amp;"時"&amp;")",""))</f>
        <v/>
      </c>
      <c r="AB1082" s="65" t="str">
        <f ca="1">CONCATENATE(IF(AND(LEN(AB1081)&gt;=1,AB1081&lt;&gt;".",COUNTIF(AB$50:AB83,"*喪*")&gt;0),".",""),IF(AB83="喪",$A1082,""),IF(AND(LEN(AB83)&gt;=2,ISNUMBER(SEARCH("喪",AB83))),$A1082&amp;"("&amp;SUBSTITUTE(AB83,"喪","")&amp;"時"&amp;")",""))</f>
        <v/>
      </c>
      <c r="AC1082" s="65" t="str">
        <f ca="1">CONCATENATE(IF(AND(LEN(AC1081)&gt;=1,AC1081&lt;&gt;".",COUNTIF(AC$50:AC83,"*喪*")&gt;0),".",""),IF(AC83="喪",$A1082,""),IF(AND(LEN(AC83)&gt;=2,ISNUMBER(SEARCH("喪",AC83))),$A1082&amp;"("&amp;SUBSTITUTE(AC83,"喪","")&amp;"時"&amp;")",""))</f>
        <v/>
      </c>
      <c r="AD1082" s="65" t="str">
        <f ca="1">CONCATENATE(IF(AND(LEN(AD1081)&gt;=1,AD1081&lt;&gt;".",COUNTIF(AD$50:AD83,"*喪*")&gt;0),".",""),IF(AD83="喪",$A1082,""),IF(AND(LEN(AD83)&gt;=2,ISNUMBER(SEARCH("喪",AD83))),$A1082&amp;"("&amp;SUBSTITUTE(AD83,"喪","")&amp;"時"&amp;")",""))</f>
        <v/>
      </c>
      <c r="AE1082" s="65" t="str">
        <f ca="1">CONCATENATE(IF(AND(LEN(AE1081)&gt;=1,AE1081&lt;&gt;".",COUNTIF(AE$50:AE83,"*喪*")&gt;0),".",""),IF(AE83="喪",$A1082,""),IF(AND(LEN(AE83)&gt;=2,ISNUMBER(SEARCH("喪",AE83))),$A1082&amp;"("&amp;SUBSTITUTE(AE83,"喪","")&amp;"時"&amp;")",""))</f>
        <v/>
      </c>
      <c r="AF1082" s="65" t="str">
        <f ca="1">CONCATENATE(IF(AND(LEN(AF1081)&gt;=1,AF1081&lt;&gt;".",COUNTIF(AF$50:AF83,"*喪*")&gt;0),".",""),IF(AF83="喪",$A1082,""),IF(AND(LEN(AF83)&gt;=2,ISNUMBER(SEARCH("喪",AF83))),$A1082&amp;"("&amp;SUBSTITUTE(AF83,"喪","")&amp;"時"&amp;")",""))</f>
        <v/>
      </c>
      <c r="AG1082" s="65" t="str">
        <f ca="1">CONCATENATE(IF(AND(LEN(AG1081)&gt;=1,AG1081&lt;&gt;".",COUNTIF(AG$50:AG83,"*喪*")&gt;0),".",""),IF(AG83="喪",$A1082,""),IF(AND(LEN(AG83)&gt;=2,ISNUMBER(SEARCH("喪",AG83))),$A1082&amp;"("&amp;SUBSTITUTE(AG83,"喪","")&amp;"時"&amp;")",""))</f>
        <v/>
      </c>
      <c r="AH1082" s="65"/>
      <c r="AI1082" s="65"/>
      <c r="AJ1082" s="65"/>
    </row>
    <row r="1083" spans="1:36">
      <c r="A1083" s="65"/>
      <c r="B1083" s="65"/>
      <c r="C1083" s="65" t="str">
        <f ca="1">CONCATENATE(IF(AND(LEN(C1082)&gt;=1,C1082&lt;&gt;".",COUNTIF(C$50:C84,"*喪*")&gt;0),".",""),IF(C84="喪",$A1083,""),IF(AND(LEN(C84)&gt;=2,ISNUMBER(SEARCH("喪",C84))),$A1083&amp;"("&amp;SUBSTITUTE(C84,"喪","")&amp;"時"&amp;")",""))</f>
        <v/>
      </c>
      <c r="D1083" s="65" t="str">
        <f ca="1">CONCATENATE(IF(AND(LEN(D1082)&gt;=1,D1082&lt;&gt;".",COUNTIF(D$50:D84,"*喪*")&gt;0),".",""),IF(D84="喪",$A1083,""),IF(AND(LEN(D84)&gt;=2,ISNUMBER(SEARCH("喪",D84))),$A1083&amp;"("&amp;SUBSTITUTE(D84,"喪","")&amp;"時"&amp;")",""))</f>
        <v/>
      </c>
      <c r="E1083" s="65" t="str">
        <f ca="1">CONCATENATE(IF(AND(LEN(E1082)&gt;=1,E1082&lt;&gt;".",COUNTIF(E$50:E84,"*喪*")&gt;0),".",""),IF(E84="喪",$A1083,""),IF(AND(LEN(E84)&gt;=2,ISNUMBER(SEARCH("喪",E84))),$A1083&amp;"("&amp;SUBSTITUTE(E84,"喪","")&amp;"時"&amp;")",""))</f>
        <v/>
      </c>
      <c r="F1083" s="65" t="str">
        <f ca="1">CONCATENATE(IF(AND(LEN(F1082)&gt;=1,F1082&lt;&gt;".",COUNTIF(F$50:F84,"*喪*")&gt;0),".",""),IF(F84="喪",$A1083,""),IF(AND(LEN(F84)&gt;=2,ISNUMBER(SEARCH("喪",F84))),$A1083&amp;"("&amp;SUBSTITUTE(F84,"喪","")&amp;"時"&amp;")",""))</f>
        <v/>
      </c>
      <c r="G1083" s="65" t="str">
        <f ca="1">CONCATENATE(IF(AND(LEN(G1082)&gt;=1,G1082&lt;&gt;".",COUNTIF(G$50:G84,"*喪*")&gt;0),".",""),IF(G84="喪",$A1083,""),IF(AND(LEN(G84)&gt;=2,ISNUMBER(SEARCH("喪",G84))),$A1083&amp;"("&amp;SUBSTITUTE(G84,"喪","")&amp;"時"&amp;")",""))</f>
        <v/>
      </c>
      <c r="H1083" s="65" t="str">
        <f ca="1">CONCATENATE(IF(AND(LEN(H1082)&gt;=1,H1082&lt;&gt;".",COUNTIF(H$50:H84,"*喪*")&gt;0),".",""),IF(H84="喪",$A1083,""),IF(AND(LEN(H84)&gt;=2,ISNUMBER(SEARCH("喪",H84))),$A1083&amp;"("&amp;SUBSTITUTE(H84,"喪","")&amp;"時"&amp;")",""))</f>
        <v/>
      </c>
      <c r="I1083" s="65" t="str">
        <f ca="1">CONCATENATE(IF(AND(LEN(I1082)&gt;=1,I1082&lt;&gt;".",COUNTIF(I$50:I84,"*喪*")&gt;0),".",""),IF(I84="喪",$A1083,""),IF(AND(LEN(I84)&gt;=2,ISNUMBER(SEARCH("喪",I84))),$A1083&amp;"("&amp;SUBSTITUTE(I84,"喪","")&amp;"時"&amp;")",""))</f>
        <v/>
      </c>
      <c r="J1083" s="65" t="str">
        <f ca="1">CONCATENATE(IF(AND(LEN(J1082)&gt;=1,J1082&lt;&gt;".",COUNTIF(J$50:J84,"*喪*")&gt;0),".",""),IF(J84="喪",$A1083,""),IF(AND(LEN(J84)&gt;=2,ISNUMBER(SEARCH("喪",J84))),$A1083&amp;"("&amp;SUBSTITUTE(J84,"喪","")&amp;"時"&amp;")",""))</f>
        <v/>
      </c>
      <c r="K1083" s="65" t="str">
        <f ca="1">CONCATENATE(IF(AND(LEN(K1082)&gt;=1,K1082&lt;&gt;".",COUNTIF(K$50:K84,"*喪*")&gt;0),".",""),IF(K84="喪",$A1083,""),IF(AND(LEN(K84)&gt;=2,ISNUMBER(SEARCH("喪",K84))),$A1083&amp;"("&amp;SUBSTITUTE(K84,"喪","")&amp;"時"&amp;")",""))</f>
        <v/>
      </c>
      <c r="L1083" s="65" t="str">
        <f ca="1">CONCATENATE(IF(AND(LEN(L1082)&gt;=1,L1082&lt;&gt;".",COUNTIF(L$50:L84,"*喪*")&gt;0),".",""),IF(L84="喪",$A1083,""),IF(AND(LEN(L84)&gt;=2,ISNUMBER(SEARCH("喪",L84))),$A1083&amp;"("&amp;SUBSTITUTE(L84,"喪","")&amp;"時"&amp;")",""))</f>
        <v/>
      </c>
      <c r="M1083" s="65" t="str">
        <f ca="1">CONCATENATE(IF(AND(LEN(M1082)&gt;=1,M1082&lt;&gt;".",COUNTIF(M$50:M84,"*喪*")&gt;0),".",""),IF(M84="喪",$A1083,""),IF(AND(LEN(M84)&gt;=2,ISNUMBER(SEARCH("喪",M84))),$A1083&amp;"("&amp;SUBSTITUTE(M84,"喪","")&amp;"時"&amp;")",""))</f>
        <v/>
      </c>
      <c r="N1083" s="65" t="str">
        <f ca="1">CONCATENATE(IF(AND(LEN(N1082)&gt;=1,N1082&lt;&gt;".",COUNTIF(N$50:N84,"*喪*")&gt;0),".",""),IF(N84="喪",$A1083,""),IF(AND(LEN(N84)&gt;=2,ISNUMBER(SEARCH("喪",N84))),$A1083&amp;"("&amp;SUBSTITUTE(N84,"喪","")&amp;"時"&amp;")",""))</f>
        <v/>
      </c>
      <c r="O1083" s="65" t="str">
        <f ca="1">CONCATENATE(IF(AND(LEN(O1082)&gt;=1,O1082&lt;&gt;".",COUNTIF(O$50:O84,"*喪*")&gt;0),".",""),IF(O84="喪",$A1083,""),IF(AND(LEN(O84)&gt;=2,ISNUMBER(SEARCH("喪",O84))),$A1083&amp;"("&amp;SUBSTITUTE(O84,"喪","")&amp;"時"&amp;")",""))</f>
        <v/>
      </c>
      <c r="P1083" s="65" t="str">
        <f ca="1">CONCATENATE(IF(AND(LEN(P1082)&gt;=1,P1082&lt;&gt;".",COUNTIF(P$50:P84,"*喪*")&gt;0),".",""),IF(P84="喪",$A1083,""),IF(AND(LEN(P84)&gt;=2,ISNUMBER(SEARCH("喪",P84))),$A1083&amp;"("&amp;SUBSTITUTE(P84,"喪","")&amp;"時"&amp;")",""))</f>
        <v/>
      </c>
      <c r="Q1083" s="65" t="str">
        <f ca="1">CONCATENATE(IF(AND(LEN(Q1082)&gt;=1,Q1082&lt;&gt;".",COUNTIF(Q$50:Q84,"*喪*")&gt;0),".",""),IF(Q84="喪",$A1083,""),IF(AND(LEN(Q84)&gt;=2,ISNUMBER(SEARCH("喪",Q84))),$A1083&amp;"("&amp;SUBSTITUTE(Q84,"喪","")&amp;"時"&amp;")",""))</f>
        <v/>
      </c>
      <c r="R1083" s="65" t="str">
        <f ca="1">CONCATENATE(IF(AND(LEN(R1082)&gt;=1,R1082&lt;&gt;".",COUNTIF(R$50:R84,"*喪*")&gt;0),".",""),IF(R84="喪",$A1083,""),IF(AND(LEN(R84)&gt;=2,ISNUMBER(SEARCH("喪",R84))),$A1083&amp;"("&amp;SUBSTITUTE(R84,"喪","")&amp;"時"&amp;")",""))</f>
        <v/>
      </c>
      <c r="S1083" s="65" t="str">
        <f ca="1">CONCATENATE(IF(AND(LEN(S1082)&gt;=1,S1082&lt;&gt;".",COUNTIF(S$50:S84,"*喪*")&gt;0),".",""),IF(S84="喪",$A1083,""),IF(AND(LEN(S84)&gt;=2,ISNUMBER(SEARCH("喪",S84))),$A1083&amp;"("&amp;SUBSTITUTE(S84,"喪","")&amp;"時"&amp;")",""))</f>
        <v/>
      </c>
      <c r="T1083" s="65" t="str">
        <f ca="1">CONCATENATE(IF(AND(LEN(T1082)&gt;=1,T1082&lt;&gt;".",COUNTIF(T$50:T84,"*喪*")&gt;0),".",""),IF(T84="喪",$A1083,""),IF(AND(LEN(T84)&gt;=2,ISNUMBER(SEARCH("喪",T84))),$A1083&amp;"("&amp;SUBSTITUTE(T84,"喪","")&amp;"時"&amp;")",""))</f>
        <v/>
      </c>
      <c r="U1083" s="65" t="str">
        <f ca="1">CONCATENATE(IF(AND(LEN(U1082)&gt;=1,U1082&lt;&gt;".",COUNTIF(U$50:U84,"*喪*")&gt;0),".",""),IF(U84="喪",$A1083,""),IF(AND(LEN(U84)&gt;=2,ISNUMBER(SEARCH("喪",U84))),$A1083&amp;"("&amp;SUBSTITUTE(U84,"喪","")&amp;"時"&amp;")",""))</f>
        <v/>
      </c>
      <c r="V1083" s="65" t="str">
        <f ca="1">CONCATENATE(IF(AND(LEN(V1082)&gt;=1,V1082&lt;&gt;".",COUNTIF(V$50:V84,"*喪*")&gt;0),".",""),IF(V84="喪",$A1083,""),IF(AND(LEN(V84)&gt;=2,ISNUMBER(SEARCH("喪",V84))),$A1083&amp;"("&amp;SUBSTITUTE(V84,"喪","")&amp;"時"&amp;")",""))</f>
        <v/>
      </c>
      <c r="W1083" s="65" t="str">
        <f ca="1">CONCATENATE(IF(AND(LEN(W1082)&gt;=1,W1082&lt;&gt;".",COUNTIF(W$50:W84,"*喪*")&gt;0),".",""),IF(W84="喪",$A1083,""),IF(AND(LEN(W84)&gt;=2,ISNUMBER(SEARCH("喪",W84))),$A1083&amp;"("&amp;SUBSTITUTE(W84,"喪","")&amp;"時"&amp;")",""))</f>
        <v/>
      </c>
      <c r="X1083" s="65" t="str">
        <f ca="1">CONCATENATE(IF(AND(LEN(X1082)&gt;=1,X1082&lt;&gt;".",COUNTIF(X$50:X84,"*喪*")&gt;0),".",""),IF(X84="喪",$A1083,""),IF(AND(LEN(X84)&gt;=2,ISNUMBER(SEARCH("喪",X84))),$A1083&amp;"("&amp;SUBSTITUTE(X84,"喪","")&amp;"時"&amp;")",""))</f>
        <v/>
      </c>
      <c r="Y1083" s="65" t="str">
        <f ca="1">CONCATENATE(IF(AND(LEN(Y1082)&gt;=1,Y1082&lt;&gt;".",COUNTIF(Y$50:Y84,"*喪*")&gt;0),".",""),IF(Y84="喪",$A1083,""),IF(AND(LEN(Y84)&gt;=2,ISNUMBER(SEARCH("喪",Y84))),$A1083&amp;"("&amp;SUBSTITUTE(Y84,"喪","")&amp;"時"&amp;")",""))</f>
        <v/>
      </c>
      <c r="Z1083" s="65" t="str">
        <f ca="1">CONCATENATE(IF(AND(LEN(Z1082)&gt;=1,Z1082&lt;&gt;".",COUNTIF(Z$50:Z84,"*喪*")&gt;0),".",""),IF(Z84="喪",$A1083,""),IF(AND(LEN(Z84)&gt;=2,ISNUMBER(SEARCH("喪",Z84))),$A1083&amp;"("&amp;SUBSTITUTE(Z84,"喪","")&amp;"時"&amp;")",""))</f>
        <v/>
      </c>
      <c r="AA1083" s="65" t="str">
        <f ca="1">CONCATENATE(IF(AND(LEN(AA1082)&gt;=1,AA1082&lt;&gt;".",COUNTIF(AA$50:AA84,"*喪*")&gt;0),".",""),IF(AA84="喪",$A1083,""),IF(AND(LEN(AA84)&gt;=2,ISNUMBER(SEARCH("喪",AA84))),$A1083&amp;"("&amp;SUBSTITUTE(AA84,"喪","")&amp;"時"&amp;")",""))</f>
        <v/>
      </c>
      <c r="AB1083" s="65" t="str">
        <f ca="1">CONCATENATE(IF(AND(LEN(AB1082)&gt;=1,AB1082&lt;&gt;".",COUNTIF(AB$50:AB84,"*喪*")&gt;0),".",""),IF(AB84="喪",$A1083,""),IF(AND(LEN(AB84)&gt;=2,ISNUMBER(SEARCH("喪",AB84))),$A1083&amp;"("&amp;SUBSTITUTE(AB84,"喪","")&amp;"時"&amp;")",""))</f>
        <v/>
      </c>
      <c r="AC1083" s="65" t="str">
        <f ca="1">CONCATENATE(IF(AND(LEN(AC1082)&gt;=1,AC1082&lt;&gt;".",COUNTIF(AC$50:AC84,"*喪*")&gt;0),".",""),IF(AC84="喪",$A1083,""),IF(AND(LEN(AC84)&gt;=2,ISNUMBER(SEARCH("喪",AC84))),$A1083&amp;"("&amp;SUBSTITUTE(AC84,"喪","")&amp;"時"&amp;")",""))</f>
        <v/>
      </c>
      <c r="AD1083" s="65" t="str">
        <f ca="1">CONCATENATE(IF(AND(LEN(AD1082)&gt;=1,AD1082&lt;&gt;".",COUNTIF(AD$50:AD84,"*喪*")&gt;0),".",""),IF(AD84="喪",$A1083,""),IF(AND(LEN(AD84)&gt;=2,ISNUMBER(SEARCH("喪",AD84))),$A1083&amp;"("&amp;SUBSTITUTE(AD84,"喪","")&amp;"時"&amp;")",""))</f>
        <v/>
      </c>
      <c r="AE1083" s="65" t="str">
        <f ca="1">CONCATENATE(IF(AND(LEN(AE1082)&gt;=1,AE1082&lt;&gt;".",COUNTIF(AE$50:AE84,"*喪*")&gt;0),".",""),IF(AE84="喪",$A1083,""),IF(AND(LEN(AE84)&gt;=2,ISNUMBER(SEARCH("喪",AE84))),$A1083&amp;"("&amp;SUBSTITUTE(AE84,"喪","")&amp;"時"&amp;")",""))</f>
        <v/>
      </c>
      <c r="AF1083" s="65" t="str">
        <f ca="1">CONCATENATE(IF(AND(LEN(AF1082)&gt;=1,AF1082&lt;&gt;".",COUNTIF(AF$50:AF84,"*喪*")&gt;0),".",""),IF(AF84="喪",$A1083,""),IF(AND(LEN(AF84)&gt;=2,ISNUMBER(SEARCH("喪",AF84))),$A1083&amp;"("&amp;SUBSTITUTE(AF84,"喪","")&amp;"時"&amp;")",""))</f>
        <v/>
      </c>
      <c r="AG1083" s="65" t="str">
        <f ca="1">CONCATENATE(IF(AND(LEN(AG1082)&gt;=1,AG1082&lt;&gt;".",COUNTIF(AG$50:AG84,"*喪*")&gt;0),".",""),IF(AG84="喪",$A1083,""),IF(AND(LEN(AG84)&gt;=2,ISNUMBER(SEARCH("喪",AG84))),$A1083&amp;"("&amp;SUBSTITUTE(AG84,"喪","")&amp;"時"&amp;")",""))</f>
        <v/>
      </c>
      <c r="AH1083" s="65"/>
      <c r="AI1083" s="65"/>
      <c r="AJ1083" s="65"/>
    </row>
    <row r="1084" spans="1:36">
      <c r="A1084" s="65"/>
      <c r="B1084" s="65"/>
      <c r="C1084" s="65" t="str">
        <f ca="1">CONCATENATE(IF(AND(LEN(C1083)&gt;=1,C1083&lt;&gt;".",COUNTIF(C$50:C85,"*喪*")&gt;0),".",""),IF(C85="喪",$A1084,""),IF(AND(LEN(C85)&gt;=2,ISNUMBER(SEARCH("喪",C85))),$A1084&amp;"("&amp;SUBSTITUTE(C85,"喪","")&amp;"時"&amp;")",""))</f>
        <v/>
      </c>
      <c r="D1084" s="65" t="str">
        <f ca="1">CONCATENATE(IF(AND(LEN(D1083)&gt;=1,D1083&lt;&gt;".",COUNTIF(D$50:D85,"*喪*")&gt;0),".",""),IF(D85="喪",$A1084,""),IF(AND(LEN(D85)&gt;=2,ISNUMBER(SEARCH("喪",D85))),$A1084&amp;"("&amp;SUBSTITUTE(D85,"喪","")&amp;"時"&amp;")",""))</f>
        <v/>
      </c>
      <c r="E1084" s="65" t="str">
        <f ca="1">CONCATENATE(IF(AND(LEN(E1083)&gt;=1,E1083&lt;&gt;".",COUNTIF(E$50:E85,"*喪*")&gt;0),".",""),IF(E85="喪",$A1084,""),IF(AND(LEN(E85)&gt;=2,ISNUMBER(SEARCH("喪",E85))),$A1084&amp;"("&amp;SUBSTITUTE(E85,"喪","")&amp;"時"&amp;")",""))</f>
        <v/>
      </c>
      <c r="F1084" s="65" t="str">
        <f ca="1">CONCATENATE(IF(AND(LEN(F1083)&gt;=1,F1083&lt;&gt;".",COUNTIF(F$50:F85,"*喪*")&gt;0),".",""),IF(F85="喪",$A1084,""),IF(AND(LEN(F85)&gt;=2,ISNUMBER(SEARCH("喪",F85))),$A1084&amp;"("&amp;SUBSTITUTE(F85,"喪","")&amp;"時"&amp;")",""))</f>
        <v/>
      </c>
      <c r="G1084" s="65" t="str">
        <f ca="1">CONCATENATE(IF(AND(LEN(G1083)&gt;=1,G1083&lt;&gt;".",COUNTIF(G$50:G85,"*喪*")&gt;0),".",""),IF(G85="喪",$A1084,""),IF(AND(LEN(G85)&gt;=2,ISNUMBER(SEARCH("喪",G85))),$A1084&amp;"("&amp;SUBSTITUTE(G85,"喪","")&amp;"時"&amp;")",""))</f>
        <v/>
      </c>
      <c r="H1084" s="65" t="str">
        <f ca="1">CONCATENATE(IF(AND(LEN(H1083)&gt;=1,H1083&lt;&gt;".",COUNTIF(H$50:H85,"*喪*")&gt;0),".",""),IF(H85="喪",$A1084,""),IF(AND(LEN(H85)&gt;=2,ISNUMBER(SEARCH("喪",H85))),$A1084&amp;"("&amp;SUBSTITUTE(H85,"喪","")&amp;"時"&amp;")",""))</f>
        <v/>
      </c>
      <c r="I1084" s="65" t="str">
        <f ca="1">CONCATENATE(IF(AND(LEN(I1083)&gt;=1,I1083&lt;&gt;".",COUNTIF(I$50:I85,"*喪*")&gt;0),".",""),IF(I85="喪",$A1084,""),IF(AND(LEN(I85)&gt;=2,ISNUMBER(SEARCH("喪",I85))),$A1084&amp;"("&amp;SUBSTITUTE(I85,"喪","")&amp;"時"&amp;")",""))</f>
        <v/>
      </c>
      <c r="J1084" s="65" t="str">
        <f ca="1">CONCATENATE(IF(AND(LEN(J1083)&gt;=1,J1083&lt;&gt;".",COUNTIF(J$50:J85,"*喪*")&gt;0),".",""),IF(J85="喪",$A1084,""),IF(AND(LEN(J85)&gt;=2,ISNUMBER(SEARCH("喪",J85))),$A1084&amp;"("&amp;SUBSTITUTE(J85,"喪","")&amp;"時"&amp;")",""))</f>
        <v/>
      </c>
      <c r="K1084" s="65" t="str">
        <f ca="1">CONCATENATE(IF(AND(LEN(K1083)&gt;=1,K1083&lt;&gt;".",COUNTIF(K$50:K85,"*喪*")&gt;0),".",""),IF(K85="喪",$A1084,""),IF(AND(LEN(K85)&gt;=2,ISNUMBER(SEARCH("喪",K85))),$A1084&amp;"("&amp;SUBSTITUTE(K85,"喪","")&amp;"時"&amp;")",""))</f>
        <v/>
      </c>
      <c r="L1084" s="65" t="str">
        <f ca="1">CONCATENATE(IF(AND(LEN(L1083)&gt;=1,L1083&lt;&gt;".",COUNTIF(L$50:L85,"*喪*")&gt;0),".",""),IF(L85="喪",$A1084,""),IF(AND(LEN(L85)&gt;=2,ISNUMBER(SEARCH("喪",L85))),$A1084&amp;"("&amp;SUBSTITUTE(L85,"喪","")&amp;"時"&amp;")",""))</f>
        <v/>
      </c>
      <c r="M1084" s="65" t="str">
        <f ca="1">CONCATENATE(IF(AND(LEN(M1083)&gt;=1,M1083&lt;&gt;".",COUNTIF(M$50:M85,"*喪*")&gt;0),".",""),IF(M85="喪",$A1084,""),IF(AND(LEN(M85)&gt;=2,ISNUMBER(SEARCH("喪",M85))),$A1084&amp;"("&amp;SUBSTITUTE(M85,"喪","")&amp;"時"&amp;")",""))</f>
        <v/>
      </c>
      <c r="N1084" s="65" t="str">
        <f ca="1">CONCATENATE(IF(AND(LEN(N1083)&gt;=1,N1083&lt;&gt;".",COUNTIF(N$50:N85,"*喪*")&gt;0),".",""),IF(N85="喪",$A1084,""),IF(AND(LEN(N85)&gt;=2,ISNUMBER(SEARCH("喪",N85))),$A1084&amp;"("&amp;SUBSTITUTE(N85,"喪","")&amp;"時"&amp;")",""))</f>
        <v/>
      </c>
      <c r="O1084" s="65" t="str">
        <f ca="1">CONCATENATE(IF(AND(LEN(O1083)&gt;=1,O1083&lt;&gt;".",COUNTIF(O$50:O85,"*喪*")&gt;0),".",""),IF(O85="喪",$A1084,""),IF(AND(LEN(O85)&gt;=2,ISNUMBER(SEARCH("喪",O85))),$A1084&amp;"("&amp;SUBSTITUTE(O85,"喪","")&amp;"時"&amp;")",""))</f>
        <v/>
      </c>
      <c r="P1084" s="65" t="str">
        <f ca="1">CONCATENATE(IF(AND(LEN(P1083)&gt;=1,P1083&lt;&gt;".",COUNTIF(P$50:P85,"*喪*")&gt;0),".",""),IF(P85="喪",$A1084,""),IF(AND(LEN(P85)&gt;=2,ISNUMBER(SEARCH("喪",P85))),$A1084&amp;"("&amp;SUBSTITUTE(P85,"喪","")&amp;"時"&amp;")",""))</f>
        <v/>
      </c>
      <c r="Q1084" s="65" t="str">
        <f ca="1">CONCATENATE(IF(AND(LEN(Q1083)&gt;=1,Q1083&lt;&gt;".",COUNTIF(Q$50:Q85,"*喪*")&gt;0),".",""),IF(Q85="喪",$A1084,""),IF(AND(LEN(Q85)&gt;=2,ISNUMBER(SEARCH("喪",Q85))),$A1084&amp;"("&amp;SUBSTITUTE(Q85,"喪","")&amp;"時"&amp;")",""))</f>
        <v/>
      </c>
      <c r="R1084" s="65" t="str">
        <f ca="1">CONCATENATE(IF(AND(LEN(R1083)&gt;=1,R1083&lt;&gt;".",COUNTIF(R$50:R85,"*喪*")&gt;0),".",""),IF(R85="喪",$A1084,""),IF(AND(LEN(R85)&gt;=2,ISNUMBER(SEARCH("喪",R85))),$A1084&amp;"("&amp;SUBSTITUTE(R85,"喪","")&amp;"時"&amp;")",""))</f>
        <v/>
      </c>
      <c r="S1084" s="65" t="str">
        <f ca="1">CONCATENATE(IF(AND(LEN(S1083)&gt;=1,S1083&lt;&gt;".",COUNTIF(S$50:S85,"*喪*")&gt;0),".",""),IF(S85="喪",$A1084,""),IF(AND(LEN(S85)&gt;=2,ISNUMBER(SEARCH("喪",S85))),$A1084&amp;"("&amp;SUBSTITUTE(S85,"喪","")&amp;"時"&amp;")",""))</f>
        <v/>
      </c>
      <c r="T1084" s="65" t="str">
        <f ca="1">CONCATENATE(IF(AND(LEN(T1083)&gt;=1,T1083&lt;&gt;".",COUNTIF(T$50:T85,"*喪*")&gt;0),".",""),IF(T85="喪",$A1084,""),IF(AND(LEN(T85)&gt;=2,ISNUMBER(SEARCH("喪",T85))),$A1084&amp;"("&amp;SUBSTITUTE(T85,"喪","")&amp;"時"&amp;")",""))</f>
        <v/>
      </c>
      <c r="U1084" s="65" t="str">
        <f ca="1">CONCATENATE(IF(AND(LEN(U1083)&gt;=1,U1083&lt;&gt;".",COUNTIF(U$50:U85,"*喪*")&gt;0),".",""),IF(U85="喪",$A1084,""),IF(AND(LEN(U85)&gt;=2,ISNUMBER(SEARCH("喪",U85))),$A1084&amp;"("&amp;SUBSTITUTE(U85,"喪","")&amp;"時"&amp;")",""))</f>
        <v/>
      </c>
      <c r="V1084" s="65" t="str">
        <f ca="1">CONCATENATE(IF(AND(LEN(V1083)&gt;=1,V1083&lt;&gt;".",COUNTIF(V$50:V85,"*喪*")&gt;0),".",""),IF(V85="喪",$A1084,""),IF(AND(LEN(V85)&gt;=2,ISNUMBER(SEARCH("喪",V85))),$A1084&amp;"("&amp;SUBSTITUTE(V85,"喪","")&amp;"時"&amp;")",""))</f>
        <v/>
      </c>
      <c r="W1084" s="65" t="str">
        <f ca="1">CONCATENATE(IF(AND(LEN(W1083)&gt;=1,W1083&lt;&gt;".",COUNTIF(W$50:W85,"*喪*")&gt;0),".",""),IF(W85="喪",$A1084,""),IF(AND(LEN(W85)&gt;=2,ISNUMBER(SEARCH("喪",W85))),$A1084&amp;"("&amp;SUBSTITUTE(W85,"喪","")&amp;"時"&amp;")",""))</f>
        <v/>
      </c>
      <c r="X1084" s="65" t="str">
        <f ca="1">CONCATENATE(IF(AND(LEN(X1083)&gt;=1,X1083&lt;&gt;".",COUNTIF(X$50:X85,"*喪*")&gt;0),".",""),IF(X85="喪",$A1084,""),IF(AND(LEN(X85)&gt;=2,ISNUMBER(SEARCH("喪",X85))),$A1084&amp;"("&amp;SUBSTITUTE(X85,"喪","")&amp;"時"&amp;")",""))</f>
        <v/>
      </c>
      <c r="Y1084" s="65" t="str">
        <f ca="1">CONCATENATE(IF(AND(LEN(Y1083)&gt;=1,Y1083&lt;&gt;".",COUNTIF(Y$50:Y85,"*喪*")&gt;0),".",""),IF(Y85="喪",$A1084,""),IF(AND(LEN(Y85)&gt;=2,ISNUMBER(SEARCH("喪",Y85))),$A1084&amp;"("&amp;SUBSTITUTE(Y85,"喪","")&amp;"時"&amp;")",""))</f>
        <v/>
      </c>
      <c r="Z1084" s="65" t="str">
        <f ca="1">CONCATENATE(IF(AND(LEN(Z1083)&gt;=1,Z1083&lt;&gt;".",COUNTIF(Z$50:Z85,"*喪*")&gt;0),".",""),IF(Z85="喪",$A1084,""),IF(AND(LEN(Z85)&gt;=2,ISNUMBER(SEARCH("喪",Z85))),$A1084&amp;"("&amp;SUBSTITUTE(Z85,"喪","")&amp;"時"&amp;")",""))</f>
        <v/>
      </c>
      <c r="AA1084" s="65" t="str">
        <f ca="1">CONCATENATE(IF(AND(LEN(AA1083)&gt;=1,AA1083&lt;&gt;".",COUNTIF(AA$50:AA85,"*喪*")&gt;0),".",""),IF(AA85="喪",$A1084,""),IF(AND(LEN(AA85)&gt;=2,ISNUMBER(SEARCH("喪",AA85))),$A1084&amp;"("&amp;SUBSTITUTE(AA85,"喪","")&amp;"時"&amp;")",""))</f>
        <v/>
      </c>
      <c r="AB1084" s="65" t="str">
        <f ca="1">CONCATENATE(IF(AND(LEN(AB1083)&gt;=1,AB1083&lt;&gt;".",COUNTIF(AB$50:AB85,"*喪*")&gt;0),".",""),IF(AB85="喪",$A1084,""),IF(AND(LEN(AB85)&gt;=2,ISNUMBER(SEARCH("喪",AB85))),$A1084&amp;"("&amp;SUBSTITUTE(AB85,"喪","")&amp;"時"&amp;")",""))</f>
        <v/>
      </c>
      <c r="AC1084" s="65" t="str">
        <f ca="1">CONCATENATE(IF(AND(LEN(AC1083)&gt;=1,AC1083&lt;&gt;".",COUNTIF(AC$50:AC85,"*喪*")&gt;0),".",""),IF(AC85="喪",$A1084,""),IF(AND(LEN(AC85)&gt;=2,ISNUMBER(SEARCH("喪",AC85))),$A1084&amp;"("&amp;SUBSTITUTE(AC85,"喪","")&amp;"時"&amp;")",""))</f>
        <v/>
      </c>
      <c r="AD1084" s="65" t="str">
        <f ca="1">CONCATENATE(IF(AND(LEN(AD1083)&gt;=1,AD1083&lt;&gt;".",COUNTIF(AD$50:AD85,"*喪*")&gt;0),".",""),IF(AD85="喪",$A1084,""),IF(AND(LEN(AD85)&gt;=2,ISNUMBER(SEARCH("喪",AD85))),$A1084&amp;"("&amp;SUBSTITUTE(AD85,"喪","")&amp;"時"&amp;")",""))</f>
        <v/>
      </c>
      <c r="AE1084" s="65" t="str">
        <f ca="1">CONCATENATE(IF(AND(LEN(AE1083)&gt;=1,AE1083&lt;&gt;".",COUNTIF(AE$50:AE85,"*喪*")&gt;0),".",""),IF(AE85="喪",$A1084,""),IF(AND(LEN(AE85)&gt;=2,ISNUMBER(SEARCH("喪",AE85))),$A1084&amp;"("&amp;SUBSTITUTE(AE85,"喪","")&amp;"時"&amp;")",""))</f>
        <v/>
      </c>
      <c r="AF1084" s="65" t="str">
        <f ca="1">CONCATENATE(IF(AND(LEN(AF1083)&gt;=1,AF1083&lt;&gt;".",COUNTIF(AF$50:AF85,"*喪*")&gt;0),".",""),IF(AF85="喪",$A1084,""),IF(AND(LEN(AF85)&gt;=2,ISNUMBER(SEARCH("喪",AF85))),$A1084&amp;"("&amp;SUBSTITUTE(AF85,"喪","")&amp;"時"&amp;")",""))</f>
        <v/>
      </c>
      <c r="AG1084" s="65" t="str">
        <f ca="1">CONCATENATE(IF(AND(LEN(AG1083)&gt;=1,AG1083&lt;&gt;".",COUNTIF(AG$50:AG85,"*喪*")&gt;0),".",""),IF(AG85="喪",$A1084,""),IF(AND(LEN(AG85)&gt;=2,ISNUMBER(SEARCH("喪",AG85))),$A1084&amp;"("&amp;SUBSTITUTE(AG85,"喪","")&amp;"時"&amp;")",""))</f>
        <v/>
      </c>
      <c r="AH1084" s="65"/>
      <c r="AI1084" s="65"/>
      <c r="AJ1084" s="65"/>
    </row>
    <row r="1085" spans="1:36">
      <c r="A1085" s="65"/>
      <c r="B1085" s="65"/>
      <c r="C1085" s="65" t="str">
        <f ca="1">CONCATENATE(IF(AND(LEN(C1084)&gt;=1,C1084&lt;&gt;".",COUNTIF(C$50:C86,"*喪*")&gt;0),".",""),IF(C86="喪",$A1085,""),IF(AND(LEN(C86)&gt;=2,ISNUMBER(SEARCH("喪",C86))),$A1085&amp;"("&amp;SUBSTITUTE(C86,"喪","")&amp;"時"&amp;")",""))</f>
        <v/>
      </c>
      <c r="D1085" s="65" t="str">
        <f ca="1">CONCATENATE(IF(AND(LEN(D1084)&gt;=1,D1084&lt;&gt;".",COUNTIF(D$50:D86,"*喪*")&gt;0),".",""),IF(D86="喪",$A1085,""),IF(AND(LEN(D86)&gt;=2,ISNUMBER(SEARCH("喪",D86))),$A1085&amp;"("&amp;SUBSTITUTE(D86,"喪","")&amp;"時"&amp;")",""))</f>
        <v/>
      </c>
      <c r="E1085" s="65" t="str">
        <f ca="1">CONCATENATE(IF(AND(LEN(E1084)&gt;=1,E1084&lt;&gt;".",COUNTIF(E$50:E86,"*喪*")&gt;0),".",""),IF(E86="喪",$A1085,""),IF(AND(LEN(E86)&gt;=2,ISNUMBER(SEARCH("喪",E86))),$A1085&amp;"("&amp;SUBSTITUTE(E86,"喪","")&amp;"時"&amp;")",""))</f>
        <v/>
      </c>
      <c r="F1085" s="65" t="str">
        <f ca="1">CONCATENATE(IF(AND(LEN(F1084)&gt;=1,F1084&lt;&gt;".",COUNTIF(F$50:F86,"*喪*")&gt;0),".",""),IF(F86="喪",$A1085,""),IF(AND(LEN(F86)&gt;=2,ISNUMBER(SEARCH("喪",F86))),$A1085&amp;"("&amp;SUBSTITUTE(F86,"喪","")&amp;"時"&amp;")",""))</f>
        <v/>
      </c>
      <c r="G1085" s="65" t="str">
        <f ca="1">CONCATENATE(IF(AND(LEN(G1084)&gt;=1,G1084&lt;&gt;".",COUNTIF(G$50:G86,"*喪*")&gt;0),".",""),IF(G86="喪",$A1085,""),IF(AND(LEN(G86)&gt;=2,ISNUMBER(SEARCH("喪",G86))),$A1085&amp;"("&amp;SUBSTITUTE(G86,"喪","")&amp;"時"&amp;")",""))</f>
        <v/>
      </c>
      <c r="H1085" s="65" t="str">
        <f ca="1">CONCATENATE(IF(AND(LEN(H1084)&gt;=1,H1084&lt;&gt;".",COUNTIF(H$50:H86,"*喪*")&gt;0),".",""),IF(H86="喪",$A1085,""),IF(AND(LEN(H86)&gt;=2,ISNUMBER(SEARCH("喪",H86))),$A1085&amp;"("&amp;SUBSTITUTE(H86,"喪","")&amp;"時"&amp;")",""))</f>
        <v/>
      </c>
      <c r="I1085" s="65" t="str">
        <f ca="1">CONCATENATE(IF(AND(LEN(I1084)&gt;=1,I1084&lt;&gt;".",COUNTIF(I$50:I86,"*喪*")&gt;0),".",""),IF(I86="喪",$A1085,""),IF(AND(LEN(I86)&gt;=2,ISNUMBER(SEARCH("喪",I86))),$A1085&amp;"("&amp;SUBSTITUTE(I86,"喪","")&amp;"時"&amp;")",""))</f>
        <v/>
      </c>
      <c r="J1085" s="65" t="str">
        <f ca="1">CONCATENATE(IF(AND(LEN(J1084)&gt;=1,J1084&lt;&gt;".",COUNTIF(J$50:J86,"*喪*")&gt;0),".",""),IF(J86="喪",$A1085,""),IF(AND(LEN(J86)&gt;=2,ISNUMBER(SEARCH("喪",J86))),$A1085&amp;"("&amp;SUBSTITUTE(J86,"喪","")&amp;"時"&amp;")",""))</f>
        <v/>
      </c>
      <c r="K1085" s="65" t="str">
        <f ca="1">CONCATENATE(IF(AND(LEN(K1084)&gt;=1,K1084&lt;&gt;".",COUNTIF(K$50:K86,"*喪*")&gt;0),".",""),IF(K86="喪",$A1085,""),IF(AND(LEN(K86)&gt;=2,ISNUMBER(SEARCH("喪",K86))),$A1085&amp;"("&amp;SUBSTITUTE(K86,"喪","")&amp;"時"&amp;")",""))</f>
        <v/>
      </c>
      <c r="L1085" s="65" t="str">
        <f ca="1">CONCATENATE(IF(AND(LEN(L1084)&gt;=1,L1084&lt;&gt;".",COUNTIF(L$50:L86,"*喪*")&gt;0),".",""),IF(L86="喪",$A1085,""),IF(AND(LEN(L86)&gt;=2,ISNUMBER(SEARCH("喪",L86))),$A1085&amp;"("&amp;SUBSTITUTE(L86,"喪","")&amp;"時"&amp;")",""))</f>
        <v/>
      </c>
      <c r="M1085" s="65" t="str">
        <f ca="1">CONCATENATE(IF(AND(LEN(M1084)&gt;=1,M1084&lt;&gt;".",COUNTIF(M$50:M86,"*喪*")&gt;0),".",""),IF(M86="喪",$A1085,""),IF(AND(LEN(M86)&gt;=2,ISNUMBER(SEARCH("喪",M86))),$A1085&amp;"("&amp;SUBSTITUTE(M86,"喪","")&amp;"時"&amp;")",""))</f>
        <v/>
      </c>
      <c r="N1085" s="65" t="str">
        <f ca="1">CONCATENATE(IF(AND(LEN(N1084)&gt;=1,N1084&lt;&gt;".",COUNTIF(N$50:N86,"*喪*")&gt;0),".",""),IF(N86="喪",$A1085,""),IF(AND(LEN(N86)&gt;=2,ISNUMBER(SEARCH("喪",N86))),$A1085&amp;"("&amp;SUBSTITUTE(N86,"喪","")&amp;"時"&amp;")",""))</f>
        <v/>
      </c>
      <c r="O1085" s="65" t="str">
        <f ca="1">CONCATENATE(IF(AND(LEN(O1084)&gt;=1,O1084&lt;&gt;".",COUNTIF(O$50:O86,"*喪*")&gt;0),".",""),IF(O86="喪",$A1085,""),IF(AND(LEN(O86)&gt;=2,ISNUMBER(SEARCH("喪",O86))),$A1085&amp;"("&amp;SUBSTITUTE(O86,"喪","")&amp;"時"&amp;")",""))</f>
        <v/>
      </c>
      <c r="P1085" s="65" t="str">
        <f ca="1">CONCATENATE(IF(AND(LEN(P1084)&gt;=1,P1084&lt;&gt;".",COUNTIF(P$50:P86,"*喪*")&gt;0),".",""),IF(P86="喪",$A1085,""),IF(AND(LEN(P86)&gt;=2,ISNUMBER(SEARCH("喪",P86))),$A1085&amp;"("&amp;SUBSTITUTE(P86,"喪","")&amp;"時"&amp;")",""))</f>
        <v/>
      </c>
      <c r="Q1085" s="65" t="str">
        <f ca="1">CONCATENATE(IF(AND(LEN(Q1084)&gt;=1,Q1084&lt;&gt;".",COUNTIF(Q$50:Q86,"*喪*")&gt;0),".",""),IF(Q86="喪",$A1085,""),IF(AND(LEN(Q86)&gt;=2,ISNUMBER(SEARCH("喪",Q86))),$A1085&amp;"("&amp;SUBSTITUTE(Q86,"喪","")&amp;"時"&amp;")",""))</f>
        <v/>
      </c>
      <c r="R1085" s="65" t="str">
        <f ca="1">CONCATENATE(IF(AND(LEN(R1084)&gt;=1,R1084&lt;&gt;".",COUNTIF(R$50:R86,"*喪*")&gt;0),".",""),IF(R86="喪",$A1085,""),IF(AND(LEN(R86)&gt;=2,ISNUMBER(SEARCH("喪",R86))),$A1085&amp;"("&amp;SUBSTITUTE(R86,"喪","")&amp;"時"&amp;")",""))</f>
        <v/>
      </c>
      <c r="S1085" s="65" t="str">
        <f ca="1">CONCATENATE(IF(AND(LEN(S1084)&gt;=1,S1084&lt;&gt;".",COUNTIF(S$50:S86,"*喪*")&gt;0),".",""),IF(S86="喪",$A1085,""),IF(AND(LEN(S86)&gt;=2,ISNUMBER(SEARCH("喪",S86))),$A1085&amp;"("&amp;SUBSTITUTE(S86,"喪","")&amp;"時"&amp;")",""))</f>
        <v/>
      </c>
      <c r="T1085" s="65" t="str">
        <f ca="1">CONCATENATE(IF(AND(LEN(T1084)&gt;=1,T1084&lt;&gt;".",COUNTIF(T$50:T86,"*喪*")&gt;0),".",""),IF(T86="喪",$A1085,""),IF(AND(LEN(T86)&gt;=2,ISNUMBER(SEARCH("喪",T86))),$A1085&amp;"("&amp;SUBSTITUTE(T86,"喪","")&amp;"時"&amp;")",""))</f>
        <v/>
      </c>
      <c r="U1085" s="65" t="str">
        <f ca="1">CONCATENATE(IF(AND(LEN(U1084)&gt;=1,U1084&lt;&gt;".",COUNTIF(U$50:U86,"*喪*")&gt;0),".",""),IF(U86="喪",$A1085,""),IF(AND(LEN(U86)&gt;=2,ISNUMBER(SEARCH("喪",U86))),$A1085&amp;"("&amp;SUBSTITUTE(U86,"喪","")&amp;"時"&amp;")",""))</f>
        <v/>
      </c>
      <c r="V1085" s="65" t="str">
        <f ca="1">CONCATENATE(IF(AND(LEN(V1084)&gt;=1,V1084&lt;&gt;".",COUNTIF(V$50:V86,"*喪*")&gt;0),".",""),IF(V86="喪",$A1085,""),IF(AND(LEN(V86)&gt;=2,ISNUMBER(SEARCH("喪",V86))),$A1085&amp;"("&amp;SUBSTITUTE(V86,"喪","")&amp;"時"&amp;")",""))</f>
        <v/>
      </c>
      <c r="W1085" s="65" t="str">
        <f ca="1">CONCATENATE(IF(AND(LEN(W1084)&gt;=1,W1084&lt;&gt;".",COUNTIF(W$50:W86,"*喪*")&gt;0),".",""),IF(W86="喪",$A1085,""),IF(AND(LEN(W86)&gt;=2,ISNUMBER(SEARCH("喪",W86))),$A1085&amp;"("&amp;SUBSTITUTE(W86,"喪","")&amp;"時"&amp;")",""))</f>
        <v/>
      </c>
      <c r="X1085" s="65" t="str">
        <f ca="1">CONCATENATE(IF(AND(LEN(X1084)&gt;=1,X1084&lt;&gt;".",COUNTIF(X$50:X86,"*喪*")&gt;0),".",""),IF(X86="喪",$A1085,""),IF(AND(LEN(X86)&gt;=2,ISNUMBER(SEARCH("喪",X86))),$A1085&amp;"("&amp;SUBSTITUTE(X86,"喪","")&amp;"時"&amp;")",""))</f>
        <v/>
      </c>
      <c r="Y1085" s="65" t="str">
        <f ca="1">CONCATENATE(IF(AND(LEN(Y1084)&gt;=1,Y1084&lt;&gt;".",COUNTIF(Y$50:Y86,"*喪*")&gt;0),".",""),IF(Y86="喪",$A1085,""),IF(AND(LEN(Y86)&gt;=2,ISNUMBER(SEARCH("喪",Y86))),$A1085&amp;"("&amp;SUBSTITUTE(Y86,"喪","")&amp;"時"&amp;")",""))</f>
        <v/>
      </c>
      <c r="Z1085" s="65" t="str">
        <f ca="1">CONCATENATE(IF(AND(LEN(Z1084)&gt;=1,Z1084&lt;&gt;".",COUNTIF(Z$50:Z86,"*喪*")&gt;0),".",""),IF(Z86="喪",$A1085,""),IF(AND(LEN(Z86)&gt;=2,ISNUMBER(SEARCH("喪",Z86))),$A1085&amp;"("&amp;SUBSTITUTE(Z86,"喪","")&amp;"時"&amp;")",""))</f>
        <v/>
      </c>
      <c r="AA1085" s="65" t="str">
        <f ca="1">CONCATENATE(IF(AND(LEN(AA1084)&gt;=1,AA1084&lt;&gt;".",COUNTIF(AA$50:AA86,"*喪*")&gt;0),".",""),IF(AA86="喪",$A1085,""),IF(AND(LEN(AA86)&gt;=2,ISNUMBER(SEARCH("喪",AA86))),$A1085&amp;"("&amp;SUBSTITUTE(AA86,"喪","")&amp;"時"&amp;")",""))</f>
        <v/>
      </c>
      <c r="AB1085" s="65" t="str">
        <f ca="1">CONCATENATE(IF(AND(LEN(AB1084)&gt;=1,AB1084&lt;&gt;".",COUNTIF(AB$50:AB86,"*喪*")&gt;0),".",""),IF(AB86="喪",$A1085,""),IF(AND(LEN(AB86)&gt;=2,ISNUMBER(SEARCH("喪",AB86))),$A1085&amp;"("&amp;SUBSTITUTE(AB86,"喪","")&amp;"時"&amp;")",""))</f>
        <v/>
      </c>
      <c r="AC1085" s="65" t="str">
        <f ca="1">CONCATENATE(IF(AND(LEN(AC1084)&gt;=1,AC1084&lt;&gt;".",COUNTIF(AC$50:AC86,"*喪*")&gt;0),".",""),IF(AC86="喪",$A1085,""),IF(AND(LEN(AC86)&gt;=2,ISNUMBER(SEARCH("喪",AC86))),$A1085&amp;"("&amp;SUBSTITUTE(AC86,"喪","")&amp;"時"&amp;")",""))</f>
        <v/>
      </c>
      <c r="AD1085" s="65" t="str">
        <f ca="1">CONCATENATE(IF(AND(LEN(AD1084)&gt;=1,AD1084&lt;&gt;".",COUNTIF(AD$50:AD86,"*喪*")&gt;0),".",""),IF(AD86="喪",$A1085,""),IF(AND(LEN(AD86)&gt;=2,ISNUMBER(SEARCH("喪",AD86))),$A1085&amp;"("&amp;SUBSTITUTE(AD86,"喪","")&amp;"時"&amp;")",""))</f>
        <v/>
      </c>
      <c r="AE1085" s="65" t="str">
        <f ca="1">CONCATENATE(IF(AND(LEN(AE1084)&gt;=1,AE1084&lt;&gt;".",COUNTIF(AE$50:AE86,"*喪*")&gt;0),".",""),IF(AE86="喪",$A1085,""),IF(AND(LEN(AE86)&gt;=2,ISNUMBER(SEARCH("喪",AE86))),$A1085&amp;"("&amp;SUBSTITUTE(AE86,"喪","")&amp;"時"&amp;")",""))</f>
        <v/>
      </c>
      <c r="AF1085" s="65" t="str">
        <f ca="1">CONCATENATE(IF(AND(LEN(AF1084)&gt;=1,AF1084&lt;&gt;".",COUNTIF(AF$50:AF86,"*喪*")&gt;0),".",""),IF(AF86="喪",$A1085,""),IF(AND(LEN(AF86)&gt;=2,ISNUMBER(SEARCH("喪",AF86))),$A1085&amp;"("&amp;SUBSTITUTE(AF86,"喪","")&amp;"時"&amp;")",""))</f>
        <v/>
      </c>
      <c r="AG1085" s="65" t="str">
        <f ca="1">CONCATENATE(IF(AND(LEN(AG1084)&gt;=1,AG1084&lt;&gt;".",COUNTIF(AG$50:AG86,"*喪*")&gt;0),".",""),IF(AG86="喪",$A1085,""),IF(AND(LEN(AG86)&gt;=2,ISNUMBER(SEARCH("喪",AG86))),$A1085&amp;"("&amp;SUBSTITUTE(AG86,"喪","")&amp;"時"&amp;")",""))</f>
        <v/>
      </c>
      <c r="AH1085" s="65"/>
      <c r="AI1085" s="65"/>
      <c r="AJ1085" s="65"/>
    </row>
    <row r="1086" spans="1:36">
      <c r="A1086" s="65"/>
      <c r="B1086" s="65"/>
      <c r="C1086" s="65" t="str">
        <f ca="1">CONCATENATE(IF(AND(LEN(C1085)&gt;=1,C1085&lt;&gt;".",COUNTIF(C$50:C87,"*喪*")&gt;0),".",""),IF(C87="喪",$A1086,""),IF(AND(LEN(C87)&gt;=2,ISNUMBER(SEARCH("喪",C87))),$A1086&amp;"("&amp;SUBSTITUTE(C87,"喪","")&amp;"時"&amp;")",""))</f>
        <v/>
      </c>
      <c r="D1086" s="65" t="str">
        <f ca="1">CONCATENATE(IF(AND(LEN(D1085)&gt;=1,D1085&lt;&gt;".",COUNTIF(D$50:D87,"*喪*")&gt;0),".",""),IF(D87="喪",$A1086,""),IF(AND(LEN(D87)&gt;=2,ISNUMBER(SEARCH("喪",D87))),$A1086&amp;"("&amp;SUBSTITUTE(D87,"喪","")&amp;"時"&amp;")",""))</f>
        <v/>
      </c>
      <c r="E1086" s="65" t="str">
        <f ca="1">CONCATENATE(IF(AND(LEN(E1085)&gt;=1,E1085&lt;&gt;".",COUNTIF(E$50:E87,"*喪*")&gt;0),".",""),IF(E87="喪",$A1086,""),IF(AND(LEN(E87)&gt;=2,ISNUMBER(SEARCH("喪",E87))),$A1086&amp;"("&amp;SUBSTITUTE(E87,"喪","")&amp;"時"&amp;")",""))</f>
        <v/>
      </c>
      <c r="F1086" s="65" t="str">
        <f ca="1">CONCATENATE(IF(AND(LEN(F1085)&gt;=1,F1085&lt;&gt;".",COUNTIF(F$50:F87,"*喪*")&gt;0),".",""),IF(F87="喪",$A1086,""),IF(AND(LEN(F87)&gt;=2,ISNUMBER(SEARCH("喪",F87))),$A1086&amp;"("&amp;SUBSTITUTE(F87,"喪","")&amp;"時"&amp;")",""))</f>
        <v/>
      </c>
      <c r="G1086" s="65" t="str">
        <f ca="1">CONCATENATE(IF(AND(LEN(G1085)&gt;=1,G1085&lt;&gt;".",COUNTIF(G$50:G87,"*喪*")&gt;0),".",""),IF(G87="喪",$A1086,""),IF(AND(LEN(G87)&gt;=2,ISNUMBER(SEARCH("喪",G87))),$A1086&amp;"("&amp;SUBSTITUTE(G87,"喪","")&amp;"時"&amp;")",""))</f>
        <v/>
      </c>
      <c r="H1086" s="65" t="str">
        <f ca="1">CONCATENATE(IF(AND(LEN(H1085)&gt;=1,H1085&lt;&gt;".",COUNTIF(H$50:H87,"*喪*")&gt;0),".",""),IF(H87="喪",$A1086,""),IF(AND(LEN(H87)&gt;=2,ISNUMBER(SEARCH("喪",H87))),$A1086&amp;"("&amp;SUBSTITUTE(H87,"喪","")&amp;"時"&amp;")",""))</f>
        <v/>
      </c>
      <c r="I1086" s="65" t="str">
        <f ca="1">CONCATENATE(IF(AND(LEN(I1085)&gt;=1,I1085&lt;&gt;".",COUNTIF(I$50:I87,"*喪*")&gt;0),".",""),IF(I87="喪",$A1086,""),IF(AND(LEN(I87)&gt;=2,ISNUMBER(SEARCH("喪",I87))),$A1086&amp;"("&amp;SUBSTITUTE(I87,"喪","")&amp;"時"&amp;")",""))</f>
        <v/>
      </c>
      <c r="J1086" s="65" t="str">
        <f ca="1">CONCATENATE(IF(AND(LEN(J1085)&gt;=1,J1085&lt;&gt;".",COUNTIF(J$50:J87,"*喪*")&gt;0),".",""),IF(J87="喪",$A1086,""),IF(AND(LEN(J87)&gt;=2,ISNUMBER(SEARCH("喪",J87))),$A1086&amp;"("&amp;SUBSTITUTE(J87,"喪","")&amp;"時"&amp;")",""))</f>
        <v/>
      </c>
      <c r="K1086" s="65" t="str">
        <f ca="1">CONCATENATE(IF(AND(LEN(K1085)&gt;=1,K1085&lt;&gt;".",COUNTIF(K$50:K87,"*喪*")&gt;0),".",""),IF(K87="喪",$A1086,""),IF(AND(LEN(K87)&gt;=2,ISNUMBER(SEARCH("喪",K87))),$A1086&amp;"("&amp;SUBSTITUTE(K87,"喪","")&amp;"時"&amp;")",""))</f>
        <v/>
      </c>
      <c r="L1086" s="65" t="str">
        <f ca="1">CONCATENATE(IF(AND(LEN(L1085)&gt;=1,L1085&lt;&gt;".",COUNTIF(L$50:L87,"*喪*")&gt;0),".",""),IF(L87="喪",$A1086,""),IF(AND(LEN(L87)&gt;=2,ISNUMBER(SEARCH("喪",L87))),$A1086&amp;"("&amp;SUBSTITUTE(L87,"喪","")&amp;"時"&amp;")",""))</f>
        <v/>
      </c>
      <c r="M1086" s="65" t="str">
        <f ca="1">CONCATENATE(IF(AND(LEN(M1085)&gt;=1,M1085&lt;&gt;".",COUNTIF(M$50:M87,"*喪*")&gt;0),".",""),IF(M87="喪",$A1086,""),IF(AND(LEN(M87)&gt;=2,ISNUMBER(SEARCH("喪",M87))),$A1086&amp;"("&amp;SUBSTITUTE(M87,"喪","")&amp;"時"&amp;")",""))</f>
        <v/>
      </c>
      <c r="N1086" s="65" t="str">
        <f ca="1">CONCATENATE(IF(AND(LEN(N1085)&gt;=1,N1085&lt;&gt;".",COUNTIF(N$50:N87,"*喪*")&gt;0),".",""),IF(N87="喪",$A1086,""),IF(AND(LEN(N87)&gt;=2,ISNUMBER(SEARCH("喪",N87))),$A1086&amp;"("&amp;SUBSTITUTE(N87,"喪","")&amp;"時"&amp;")",""))</f>
        <v/>
      </c>
      <c r="O1086" s="65" t="str">
        <f ca="1">CONCATENATE(IF(AND(LEN(O1085)&gt;=1,O1085&lt;&gt;".",COUNTIF(O$50:O87,"*喪*")&gt;0),".",""),IF(O87="喪",$A1086,""),IF(AND(LEN(O87)&gt;=2,ISNUMBER(SEARCH("喪",O87))),$A1086&amp;"("&amp;SUBSTITUTE(O87,"喪","")&amp;"時"&amp;")",""))</f>
        <v/>
      </c>
      <c r="P1086" s="65" t="str">
        <f ca="1">CONCATENATE(IF(AND(LEN(P1085)&gt;=1,P1085&lt;&gt;".",COUNTIF(P$50:P87,"*喪*")&gt;0),".",""),IF(P87="喪",$A1086,""),IF(AND(LEN(P87)&gt;=2,ISNUMBER(SEARCH("喪",P87))),$A1086&amp;"("&amp;SUBSTITUTE(P87,"喪","")&amp;"時"&amp;")",""))</f>
        <v/>
      </c>
      <c r="Q1086" s="65" t="str">
        <f ca="1">CONCATENATE(IF(AND(LEN(Q1085)&gt;=1,Q1085&lt;&gt;".",COUNTIF(Q$50:Q87,"*喪*")&gt;0),".",""),IF(Q87="喪",$A1086,""),IF(AND(LEN(Q87)&gt;=2,ISNUMBER(SEARCH("喪",Q87))),$A1086&amp;"("&amp;SUBSTITUTE(Q87,"喪","")&amp;"時"&amp;")",""))</f>
        <v/>
      </c>
      <c r="R1086" s="65" t="str">
        <f ca="1">CONCATENATE(IF(AND(LEN(R1085)&gt;=1,R1085&lt;&gt;".",COUNTIF(R$50:R87,"*喪*")&gt;0),".",""),IF(R87="喪",$A1086,""),IF(AND(LEN(R87)&gt;=2,ISNUMBER(SEARCH("喪",R87))),$A1086&amp;"("&amp;SUBSTITUTE(R87,"喪","")&amp;"時"&amp;")",""))</f>
        <v/>
      </c>
      <c r="S1086" s="65" t="str">
        <f ca="1">CONCATENATE(IF(AND(LEN(S1085)&gt;=1,S1085&lt;&gt;".",COUNTIF(S$50:S87,"*喪*")&gt;0),".",""),IF(S87="喪",$A1086,""),IF(AND(LEN(S87)&gt;=2,ISNUMBER(SEARCH("喪",S87))),$A1086&amp;"("&amp;SUBSTITUTE(S87,"喪","")&amp;"時"&amp;")",""))</f>
        <v/>
      </c>
      <c r="T1086" s="65" t="str">
        <f ca="1">CONCATENATE(IF(AND(LEN(T1085)&gt;=1,T1085&lt;&gt;".",COUNTIF(T$50:T87,"*喪*")&gt;0),".",""),IF(T87="喪",$A1086,""),IF(AND(LEN(T87)&gt;=2,ISNUMBER(SEARCH("喪",T87))),$A1086&amp;"("&amp;SUBSTITUTE(T87,"喪","")&amp;"時"&amp;")",""))</f>
        <v/>
      </c>
      <c r="U1086" s="65" t="str">
        <f ca="1">CONCATENATE(IF(AND(LEN(U1085)&gt;=1,U1085&lt;&gt;".",COUNTIF(U$50:U87,"*喪*")&gt;0),".",""),IF(U87="喪",$A1086,""),IF(AND(LEN(U87)&gt;=2,ISNUMBER(SEARCH("喪",U87))),$A1086&amp;"("&amp;SUBSTITUTE(U87,"喪","")&amp;"時"&amp;")",""))</f>
        <v/>
      </c>
      <c r="V1086" s="65" t="str">
        <f ca="1">CONCATENATE(IF(AND(LEN(V1085)&gt;=1,V1085&lt;&gt;".",COUNTIF(V$50:V87,"*喪*")&gt;0),".",""),IF(V87="喪",$A1086,""),IF(AND(LEN(V87)&gt;=2,ISNUMBER(SEARCH("喪",V87))),$A1086&amp;"("&amp;SUBSTITUTE(V87,"喪","")&amp;"時"&amp;")",""))</f>
        <v/>
      </c>
      <c r="W1086" s="65" t="str">
        <f ca="1">CONCATENATE(IF(AND(LEN(W1085)&gt;=1,W1085&lt;&gt;".",COUNTIF(W$50:W87,"*喪*")&gt;0),".",""),IF(W87="喪",$A1086,""),IF(AND(LEN(W87)&gt;=2,ISNUMBER(SEARCH("喪",W87))),$A1086&amp;"("&amp;SUBSTITUTE(W87,"喪","")&amp;"時"&amp;")",""))</f>
        <v/>
      </c>
      <c r="X1086" s="65" t="str">
        <f ca="1">CONCATENATE(IF(AND(LEN(X1085)&gt;=1,X1085&lt;&gt;".",COUNTIF(X$50:X87,"*喪*")&gt;0),".",""),IF(X87="喪",$A1086,""),IF(AND(LEN(X87)&gt;=2,ISNUMBER(SEARCH("喪",X87))),$A1086&amp;"("&amp;SUBSTITUTE(X87,"喪","")&amp;"時"&amp;")",""))</f>
        <v/>
      </c>
      <c r="Y1086" s="65" t="str">
        <f ca="1">CONCATENATE(IF(AND(LEN(Y1085)&gt;=1,Y1085&lt;&gt;".",COUNTIF(Y$50:Y87,"*喪*")&gt;0),".",""),IF(Y87="喪",$A1086,""),IF(AND(LEN(Y87)&gt;=2,ISNUMBER(SEARCH("喪",Y87))),$A1086&amp;"("&amp;SUBSTITUTE(Y87,"喪","")&amp;"時"&amp;")",""))</f>
        <v/>
      </c>
      <c r="Z1086" s="65" t="str">
        <f ca="1">CONCATENATE(IF(AND(LEN(Z1085)&gt;=1,Z1085&lt;&gt;".",COUNTIF(Z$50:Z87,"*喪*")&gt;0),".",""),IF(Z87="喪",$A1086,""),IF(AND(LEN(Z87)&gt;=2,ISNUMBER(SEARCH("喪",Z87))),$A1086&amp;"("&amp;SUBSTITUTE(Z87,"喪","")&amp;"時"&amp;")",""))</f>
        <v/>
      </c>
      <c r="AA1086" s="65" t="str">
        <f ca="1">CONCATENATE(IF(AND(LEN(AA1085)&gt;=1,AA1085&lt;&gt;".",COUNTIF(AA$50:AA87,"*喪*")&gt;0),".",""),IF(AA87="喪",$A1086,""),IF(AND(LEN(AA87)&gt;=2,ISNUMBER(SEARCH("喪",AA87))),$A1086&amp;"("&amp;SUBSTITUTE(AA87,"喪","")&amp;"時"&amp;")",""))</f>
        <v/>
      </c>
      <c r="AB1086" s="65" t="str">
        <f ca="1">CONCATENATE(IF(AND(LEN(AB1085)&gt;=1,AB1085&lt;&gt;".",COUNTIF(AB$50:AB87,"*喪*")&gt;0),".",""),IF(AB87="喪",$A1086,""),IF(AND(LEN(AB87)&gt;=2,ISNUMBER(SEARCH("喪",AB87))),$A1086&amp;"("&amp;SUBSTITUTE(AB87,"喪","")&amp;"時"&amp;")",""))</f>
        <v/>
      </c>
      <c r="AC1086" s="65" t="str">
        <f ca="1">CONCATENATE(IF(AND(LEN(AC1085)&gt;=1,AC1085&lt;&gt;".",COUNTIF(AC$50:AC87,"*喪*")&gt;0),".",""),IF(AC87="喪",$A1086,""),IF(AND(LEN(AC87)&gt;=2,ISNUMBER(SEARCH("喪",AC87))),$A1086&amp;"("&amp;SUBSTITUTE(AC87,"喪","")&amp;"時"&amp;")",""))</f>
        <v/>
      </c>
      <c r="AD1086" s="65" t="str">
        <f ca="1">CONCATENATE(IF(AND(LEN(AD1085)&gt;=1,AD1085&lt;&gt;".",COUNTIF(AD$50:AD87,"*喪*")&gt;0),".",""),IF(AD87="喪",$A1086,""),IF(AND(LEN(AD87)&gt;=2,ISNUMBER(SEARCH("喪",AD87))),$A1086&amp;"("&amp;SUBSTITUTE(AD87,"喪","")&amp;"時"&amp;")",""))</f>
        <v/>
      </c>
      <c r="AE1086" s="65" t="str">
        <f ca="1">CONCATENATE(IF(AND(LEN(AE1085)&gt;=1,AE1085&lt;&gt;".",COUNTIF(AE$50:AE87,"*喪*")&gt;0),".",""),IF(AE87="喪",$A1086,""),IF(AND(LEN(AE87)&gt;=2,ISNUMBER(SEARCH("喪",AE87))),$A1086&amp;"("&amp;SUBSTITUTE(AE87,"喪","")&amp;"時"&amp;")",""))</f>
        <v/>
      </c>
      <c r="AF1086" s="65" t="str">
        <f ca="1">CONCATENATE(IF(AND(LEN(AF1085)&gt;=1,AF1085&lt;&gt;".",COUNTIF(AF$50:AF87,"*喪*")&gt;0),".",""),IF(AF87="喪",$A1086,""),IF(AND(LEN(AF87)&gt;=2,ISNUMBER(SEARCH("喪",AF87))),$A1086&amp;"("&amp;SUBSTITUTE(AF87,"喪","")&amp;"時"&amp;")",""))</f>
        <v/>
      </c>
      <c r="AG1086" s="65" t="str">
        <f ca="1">CONCATENATE(IF(AND(LEN(AG1085)&gt;=1,AG1085&lt;&gt;".",COUNTIF(AG$50:AG87,"*喪*")&gt;0),".",""),IF(AG87="喪",$A1086,""),IF(AND(LEN(AG87)&gt;=2,ISNUMBER(SEARCH("喪",AG87))),$A1086&amp;"("&amp;SUBSTITUTE(AG87,"喪","")&amp;"時"&amp;")",""))</f>
        <v/>
      </c>
      <c r="AH1086" s="65"/>
      <c r="AI1086" s="65"/>
      <c r="AJ1086" s="65"/>
    </row>
    <row r="1087" spans="1:36">
      <c r="A1087" s="65"/>
      <c r="B1087" s="65"/>
      <c r="C1087" s="65" t="str">
        <f ca="1">CONCATENATE(IF(AND(LEN(C1086)&gt;=1,C1086&lt;&gt;".",COUNTIF(C$50:C88,"*喪*")&gt;0),".",""),IF(C88="喪",$A1087,""),IF(AND(LEN(C88)&gt;=2,ISNUMBER(SEARCH("喪",C88))),$A1087&amp;"("&amp;SUBSTITUTE(C88,"喪","")&amp;"時"&amp;")",""))</f>
        <v/>
      </c>
      <c r="D1087" s="65" t="str">
        <f ca="1">CONCATENATE(IF(AND(LEN(D1086)&gt;=1,D1086&lt;&gt;".",COUNTIF(D$50:D88,"*喪*")&gt;0),".",""),IF(D88="喪",$A1087,""),IF(AND(LEN(D88)&gt;=2,ISNUMBER(SEARCH("喪",D88))),$A1087&amp;"("&amp;SUBSTITUTE(D88,"喪","")&amp;"時"&amp;")",""))</f>
        <v/>
      </c>
      <c r="E1087" s="65" t="str">
        <f ca="1">CONCATENATE(IF(AND(LEN(E1086)&gt;=1,E1086&lt;&gt;".",COUNTIF(E$50:E88,"*喪*")&gt;0),".",""),IF(E88="喪",$A1087,""),IF(AND(LEN(E88)&gt;=2,ISNUMBER(SEARCH("喪",E88))),$A1087&amp;"("&amp;SUBSTITUTE(E88,"喪","")&amp;"時"&amp;")",""))</f>
        <v/>
      </c>
      <c r="F1087" s="65" t="str">
        <f ca="1">CONCATENATE(IF(AND(LEN(F1086)&gt;=1,F1086&lt;&gt;".",COUNTIF(F$50:F88,"*喪*")&gt;0),".",""),IF(F88="喪",$A1087,""),IF(AND(LEN(F88)&gt;=2,ISNUMBER(SEARCH("喪",F88))),$A1087&amp;"("&amp;SUBSTITUTE(F88,"喪","")&amp;"時"&amp;")",""))</f>
        <v/>
      </c>
      <c r="G1087" s="65" t="str">
        <f ca="1">CONCATENATE(IF(AND(LEN(G1086)&gt;=1,G1086&lt;&gt;".",COUNTIF(G$50:G88,"*喪*")&gt;0),".",""),IF(G88="喪",$A1087,""),IF(AND(LEN(G88)&gt;=2,ISNUMBER(SEARCH("喪",G88))),$A1087&amp;"("&amp;SUBSTITUTE(G88,"喪","")&amp;"時"&amp;")",""))</f>
        <v/>
      </c>
      <c r="H1087" s="65" t="str">
        <f ca="1">CONCATENATE(IF(AND(LEN(H1086)&gt;=1,H1086&lt;&gt;".",COUNTIF(H$50:H88,"*喪*")&gt;0),".",""),IF(H88="喪",$A1087,""),IF(AND(LEN(H88)&gt;=2,ISNUMBER(SEARCH("喪",H88))),$A1087&amp;"("&amp;SUBSTITUTE(H88,"喪","")&amp;"時"&amp;")",""))</f>
        <v/>
      </c>
      <c r="I1087" s="65" t="str">
        <f ca="1">CONCATENATE(IF(AND(LEN(I1086)&gt;=1,I1086&lt;&gt;".",COUNTIF(I$50:I88,"*喪*")&gt;0),".",""),IF(I88="喪",$A1087,""),IF(AND(LEN(I88)&gt;=2,ISNUMBER(SEARCH("喪",I88))),$A1087&amp;"("&amp;SUBSTITUTE(I88,"喪","")&amp;"時"&amp;")",""))</f>
        <v/>
      </c>
      <c r="J1087" s="65" t="str">
        <f ca="1">CONCATENATE(IF(AND(LEN(J1086)&gt;=1,J1086&lt;&gt;".",COUNTIF(J$50:J88,"*喪*")&gt;0),".",""),IF(J88="喪",$A1087,""),IF(AND(LEN(J88)&gt;=2,ISNUMBER(SEARCH("喪",J88))),$A1087&amp;"("&amp;SUBSTITUTE(J88,"喪","")&amp;"時"&amp;")",""))</f>
        <v/>
      </c>
      <c r="K1087" s="65" t="str">
        <f ca="1">CONCATENATE(IF(AND(LEN(K1086)&gt;=1,K1086&lt;&gt;".",COUNTIF(K$50:K88,"*喪*")&gt;0),".",""),IF(K88="喪",$A1087,""),IF(AND(LEN(K88)&gt;=2,ISNUMBER(SEARCH("喪",K88))),$A1087&amp;"("&amp;SUBSTITUTE(K88,"喪","")&amp;"時"&amp;")",""))</f>
        <v/>
      </c>
      <c r="L1087" s="65" t="str">
        <f ca="1">CONCATENATE(IF(AND(LEN(L1086)&gt;=1,L1086&lt;&gt;".",COUNTIF(L$50:L88,"*喪*")&gt;0),".",""),IF(L88="喪",$A1087,""),IF(AND(LEN(L88)&gt;=2,ISNUMBER(SEARCH("喪",L88))),$A1087&amp;"("&amp;SUBSTITUTE(L88,"喪","")&amp;"時"&amp;")",""))</f>
        <v/>
      </c>
      <c r="M1087" s="65" t="str">
        <f ca="1">CONCATENATE(IF(AND(LEN(M1086)&gt;=1,M1086&lt;&gt;".",COUNTIF(M$50:M88,"*喪*")&gt;0),".",""),IF(M88="喪",$A1087,""),IF(AND(LEN(M88)&gt;=2,ISNUMBER(SEARCH("喪",M88))),$A1087&amp;"("&amp;SUBSTITUTE(M88,"喪","")&amp;"時"&amp;")",""))</f>
        <v/>
      </c>
      <c r="N1087" s="65" t="str">
        <f ca="1">CONCATENATE(IF(AND(LEN(N1086)&gt;=1,N1086&lt;&gt;".",COUNTIF(N$50:N88,"*喪*")&gt;0),".",""),IF(N88="喪",$A1087,""),IF(AND(LEN(N88)&gt;=2,ISNUMBER(SEARCH("喪",N88))),$A1087&amp;"("&amp;SUBSTITUTE(N88,"喪","")&amp;"時"&amp;")",""))</f>
        <v/>
      </c>
      <c r="O1087" s="65" t="str">
        <f ca="1">CONCATENATE(IF(AND(LEN(O1086)&gt;=1,O1086&lt;&gt;".",COUNTIF(O$50:O88,"*喪*")&gt;0),".",""),IF(O88="喪",$A1087,""),IF(AND(LEN(O88)&gt;=2,ISNUMBER(SEARCH("喪",O88))),$A1087&amp;"("&amp;SUBSTITUTE(O88,"喪","")&amp;"時"&amp;")",""))</f>
        <v/>
      </c>
      <c r="P1087" s="65" t="str">
        <f ca="1">CONCATENATE(IF(AND(LEN(P1086)&gt;=1,P1086&lt;&gt;".",COUNTIF(P$50:P88,"*喪*")&gt;0),".",""),IF(P88="喪",$A1087,""),IF(AND(LEN(P88)&gt;=2,ISNUMBER(SEARCH("喪",P88))),$A1087&amp;"("&amp;SUBSTITUTE(P88,"喪","")&amp;"時"&amp;")",""))</f>
        <v/>
      </c>
      <c r="Q1087" s="65" t="str">
        <f ca="1">CONCATENATE(IF(AND(LEN(Q1086)&gt;=1,Q1086&lt;&gt;".",COUNTIF(Q$50:Q88,"*喪*")&gt;0),".",""),IF(Q88="喪",$A1087,""),IF(AND(LEN(Q88)&gt;=2,ISNUMBER(SEARCH("喪",Q88))),$A1087&amp;"("&amp;SUBSTITUTE(Q88,"喪","")&amp;"時"&amp;")",""))</f>
        <v/>
      </c>
      <c r="R1087" s="65" t="str">
        <f ca="1">CONCATENATE(IF(AND(LEN(R1086)&gt;=1,R1086&lt;&gt;".",COUNTIF(R$50:R88,"*喪*")&gt;0),".",""),IF(R88="喪",$A1087,""),IF(AND(LEN(R88)&gt;=2,ISNUMBER(SEARCH("喪",R88))),$A1087&amp;"("&amp;SUBSTITUTE(R88,"喪","")&amp;"時"&amp;")",""))</f>
        <v/>
      </c>
      <c r="S1087" s="65" t="str">
        <f ca="1">CONCATENATE(IF(AND(LEN(S1086)&gt;=1,S1086&lt;&gt;".",COUNTIF(S$50:S88,"*喪*")&gt;0),".",""),IF(S88="喪",$A1087,""),IF(AND(LEN(S88)&gt;=2,ISNUMBER(SEARCH("喪",S88))),$A1087&amp;"("&amp;SUBSTITUTE(S88,"喪","")&amp;"時"&amp;")",""))</f>
        <v/>
      </c>
      <c r="T1087" s="65" t="str">
        <f ca="1">CONCATENATE(IF(AND(LEN(T1086)&gt;=1,T1086&lt;&gt;".",COUNTIF(T$50:T88,"*喪*")&gt;0),".",""),IF(T88="喪",$A1087,""),IF(AND(LEN(T88)&gt;=2,ISNUMBER(SEARCH("喪",T88))),$A1087&amp;"("&amp;SUBSTITUTE(T88,"喪","")&amp;"時"&amp;")",""))</f>
        <v/>
      </c>
      <c r="U1087" s="65" t="str">
        <f ca="1">CONCATENATE(IF(AND(LEN(U1086)&gt;=1,U1086&lt;&gt;".",COUNTIF(U$50:U88,"*喪*")&gt;0),".",""),IF(U88="喪",$A1087,""),IF(AND(LEN(U88)&gt;=2,ISNUMBER(SEARCH("喪",U88))),$A1087&amp;"("&amp;SUBSTITUTE(U88,"喪","")&amp;"時"&amp;")",""))</f>
        <v/>
      </c>
      <c r="V1087" s="65" t="str">
        <f ca="1">CONCATENATE(IF(AND(LEN(V1086)&gt;=1,V1086&lt;&gt;".",COUNTIF(V$50:V88,"*喪*")&gt;0),".",""),IF(V88="喪",$A1087,""),IF(AND(LEN(V88)&gt;=2,ISNUMBER(SEARCH("喪",V88))),$A1087&amp;"("&amp;SUBSTITUTE(V88,"喪","")&amp;"時"&amp;")",""))</f>
        <v/>
      </c>
      <c r="W1087" s="65" t="str">
        <f ca="1">CONCATENATE(IF(AND(LEN(W1086)&gt;=1,W1086&lt;&gt;".",COUNTIF(W$50:W88,"*喪*")&gt;0),".",""),IF(W88="喪",$A1087,""),IF(AND(LEN(W88)&gt;=2,ISNUMBER(SEARCH("喪",W88))),$A1087&amp;"("&amp;SUBSTITUTE(W88,"喪","")&amp;"時"&amp;")",""))</f>
        <v/>
      </c>
      <c r="X1087" s="65" t="str">
        <f ca="1">CONCATENATE(IF(AND(LEN(X1086)&gt;=1,X1086&lt;&gt;".",COUNTIF(X$50:X88,"*喪*")&gt;0),".",""),IF(X88="喪",$A1087,""),IF(AND(LEN(X88)&gt;=2,ISNUMBER(SEARCH("喪",X88))),$A1087&amp;"("&amp;SUBSTITUTE(X88,"喪","")&amp;"時"&amp;")",""))</f>
        <v/>
      </c>
      <c r="Y1087" s="65" t="str">
        <f ca="1">CONCATENATE(IF(AND(LEN(Y1086)&gt;=1,Y1086&lt;&gt;".",COUNTIF(Y$50:Y88,"*喪*")&gt;0),".",""),IF(Y88="喪",$A1087,""),IF(AND(LEN(Y88)&gt;=2,ISNUMBER(SEARCH("喪",Y88))),$A1087&amp;"("&amp;SUBSTITUTE(Y88,"喪","")&amp;"時"&amp;")",""))</f>
        <v/>
      </c>
      <c r="Z1087" s="65" t="str">
        <f ca="1">CONCATENATE(IF(AND(LEN(Z1086)&gt;=1,Z1086&lt;&gt;".",COUNTIF(Z$50:Z88,"*喪*")&gt;0),".",""),IF(Z88="喪",$A1087,""),IF(AND(LEN(Z88)&gt;=2,ISNUMBER(SEARCH("喪",Z88))),$A1087&amp;"("&amp;SUBSTITUTE(Z88,"喪","")&amp;"時"&amp;")",""))</f>
        <v/>
      </c>
      <c r="AA1087" s="65" t="str">
        <f ca="1">CONCATENATE(IF(AND(LEN(AA1086)&gt;=1,AA1086&lt;&gt;".",COUNTIF(AA$50:AA88,"*喪*")&gt;0),".",""),IF(AA88="喪",$A1087,""),IF(AND(LEN(AA88)&gt;=2,ISNUMBER(SEARCH("喪",AA88))),$A1087&amp;"("&amp;SUBSTITUTE(AA88,"喪","")&amp;"時"&amp;")",""))</f>
        <v/>
      </c>
      <c r="AB1087" s="65" t="str">
        <f ca="1">CONCATENATE(IF(AND(LEN(AB1086)&gt;=1,AB1086&lt;&gt;".",COUNTIF(AB$50:AB88,"*喪*")&gt;0),".",""),IF(AB88="喪",$A1087,""),IF(AND(LEN(AB88)&gt;=2,ISNUMBER(SEARCH("喪",AB88))),$A1087&amp;"("&amp;SUBSTITUTE(AB88,"喪","")&amp;"時"&amp;")",""))</f>
        <v/>
      </c>
      <c r="AC1087" s="65" t="str">
        <f ca="1">CONCATENATE(IF(AND(LEN(AC1086)&gt;=1,AC1086&lt;&gt;".",COUNTIF(AC$50:AC88,"*喪*")&gt;0),".",""),IF(AC88="喪",$A1087,""),IF(AND(LEN(AC88)&gt;=2,ISNUMBER(SEARCH("喪",AC88))),$A1087&amp;"("&amp;SUBSTITUTE(AC88,"喪","")&amp;"時"&amp;")",""))</f>
        <v/>
      </c>
      <c r="AD1087" s="65" t="str">
        <f ca="1">CONCATENATE(IF(AND(LEN(AD1086)&gt;=1,AD1086&lt;&gt;".",COUNTIF(AD$50:AD88,"*喪*")&gt;0),".",""),IF(AD88="喪",$A1087,""),IF(AND(LEN(AD88)&gt;=2,ISNUMBER(SEARCH("喪",AD88))),$A1087&amp;"("&amp;SUBSTITUTE(AD88,"喪","")&amp;"時"&amp;")",""))</f>
        <v/>
      </c>
      <c r="AE1087" s="65" t="str">
        <f ca="1">CONCATENATE(IF(AND(LEN(AE1086)&gt;=1,AE1086&lt;&gt;".",COUNTIF(AE$50:AE88,"*喪*")&gt;0),".",""),IF(AE88="喪",$A1087,""),IF(AND(LEN(AE88)&gt;=2,ISNUMBER(SEARCH("喪",AE88))),$A1087&amp;"("&amp;SUBSTITUTE(AE88,"喪","")&amp;"時"&amp;")",""))</f>
        <v/>
      </c>
      <c r="AF1087" s="65" t="str">
        <f ca="1">CONCATENATE(IF(AND(LEN(AF1086)&gt;=1,AF1086&lt;&gt;".",COUNTIF(AF$50:AF88,"*喪*")&gt;0),".",""),IF(AF88="喪",$A1087,""),IF(AND(LEN(AF88)&gt;=2,ISNUMBER(SEARCH("喪",AF88))),$A1087&amp;"("&amp;SUBSTITUTE(AF88,"喪","")&amp;"時"&amp;")",""))</f>
        <v/>
      </c>
      <c r="AG1087" s="65" t="str">
        <f ca="1">CONCATENATE(IF(AND(LEN(AG1086)&gt;=1,AG1086&lt;&gt;".",COUNTIF(AG$50:AG88,"*喪*")&gt;0),".",""),IF(AG88="喪",$A1087,""),IF(AND(LEN(AG88)&gt;=2,ISNUMBER(SEARCH("喪",AG88))),$A1087&amp;"("&amp;SUBSTITUTE(AG88,"喪","")&amp;"時"&amp;")",""))</f>
        <v/>
      </c>
      <c r="AH1087" s="65"/>
      <c r="AI1087" s="65"/>
      <c r="AJ1087" s="65"/>
    </row>
    <row r="1088" spans="1:36">
      <c r="A1088" s="65"/>
      <c r="B1088" s="65"/>
      <c r="C1088" s="65" t="str">
        <f ca="1">CONCATENATE(IF(AND(LEN(C1087)&gt;=1,C1087&lt;&gt;".",COUNTIF(C$50:C89,"*喪*")&gt;0),".",""),IF(C89="喪",$A1088,""),IF(AND(LEN(C89)&gt;=2,ISNUMBER(SEARCH("喪",C89))),$A1088&amp;"("&amp;SUBSTITUTE(C89,"喪","")&amp;"時"&amp;")",""))</f>
        <v/>
      </c>
      <c r="D1088" s="65" t="str">
        <f ca="1">CONCATENATE(IF(AND(LEN(D1087)&gt;=1,D1087&lt;&gt;".",COUNTIF(D$50:D89,"*喪*")&gt;0),".",""),IF(D89="喪",$A1088,""),IF(AND(LEN(D89)&gt;=2,ISNUMBER(SEARCH("喪",D89))),$A1088&amp;"("&amp;SUBSTITUTE(D89,"喪","")&amp;"時"&amp;")",""))</f>
        <v/>
      </c>
      <c r="E1088" s="65" t="str">
        <f ca="1">CONCATENATE(IF(AND(LEN(E1087)&gt;=1,E1087&lt;&gt;".",COUNTIF(E$50:E89,"*喪*")&gt;0),".",""),IF(E89="喪",$A1088,""),IF(AND(LEN(E89)&gt;=2,ISNUMBER(SEARCH("喪",E89))),$A1088&amp;"("&amp;SUBSTITUTE(E89,"喪","")&amp;"時"&amp;")",""))</f>
        <v/>
      </c>
      <c r="F1088" s="65" t="str">
        <f ca="1">CONCATENATE(IF(AND(LEN(F1087)&gt;=1,F1087&lt;&gt;".",COUNTIF(F$50:F89,"*喪*")&gt;0),".",""),IF(F89="喪",$A1088,""),IF(AND(LEN(F89)&gt;=2,ISNUMBER(SEARCH("喪",F89))),$A1088&amp;"("&amp;SUBSTITUTE(F89,"喪","")&amp;"時"&amp;")",""))</f>
        <v/>
      </c>
      <c r="G1088" s="65" t="str">
        <f ca="1">CONCATENATE(IF(AND(LEN(G1087)&gt;=1,G1087&lt;&gt;".",COUNTIF(G$50:G89,"*喪*")&gt;0),".",""),IF(G89="喪",$A1088,""),IF(AND(LEN(G89)&gt;=2,ISNUMBER(SEARCH("喪",G89))),$A1088&amp;"("&amp;SUBSTITUTE(G89,"喪","")&amp;"時"&amp;")",""))</f>
        <v/>
      </c>
      <c r="H1088" s="65" t="str">
        <f ca="1">CONCATENATE(IF(AND(LEN(H1087)&gt;=1,H1087&lt;&gt;".",COUNTIF(H$50:H89,"*喪*")&gt;0),".",""),IF(H89="喪",$A1088,""),IF(AND(LEN(H89)&gt;=2,ISNUMBER(SEARCH("喪",H89))),$A1088&amp;"("&amp;SUBSTITUTE(H89,"喪","")&amp;"時"&amp;")",""))</f>
        <v/>
      </c>
      <c r="I1088" s="65" t="str">
        <f ca="1">CONCATENATE(IF(AND(LEN(I1087)&gt;=1,I1087&lt;&gt;".",COUNTIF(I$50:I89,"*喪*")&gt;0),".",""),IF(I89="喪",$A1088,""),IF(AND(LEN(I89)&gt;=2,ISNUMBER(SEARCH("喪",I89))),$A1088&amp;"("&amp;SUBSTITUTE(I89,"喪","")&amp;"時"&amp;")",""))</f>
        <v/>
      </c>
      <c r="J1088" s="65" t="str">
        <f ca="1">CONCATENATE(IF(AND(LEN(J1087)&gt;=1,J1087&lt;&gt;".",COUNTIF(J$50:J89,"*喪*")&gt;0),".",""),IF(J89="喪",$A1088,""),IF(AND(LEN(J89)&gt;=2,ISNUMBER(SEARCH("喪",J89))),$A1088&amp;"("&amp;SUBSTITUTE(J89,"喪","")&amp;"時"&amp;")",""))</f>
        <v/>
      </c>
      <c r="K1088" s="65" t="str">
        <f ca="1">CONCATENATE(IF(AND(LEN(K1087)&gt;=1,K1087&lt;&gt;".",COUNTIF(K$50:K89,"*喪*")&gt;0),".",""),IF(K89="喪",$A1088,""),IF(AND(LEN(K89)&gt;=2,ISNUMBER(SEARCH("喪",K89))),$A1088&amp;"("&amp;SUBSTITUTE(K89,"喪","")&amp;"時"&amp;")",""))</f>
        <v/>
      </c>
      <c r="L1088" s="65" t="str">
        <f ca="1">CONCATENATE(IF(AND(LEN(L1087)&gt;=1,L1087&lt;&gt;".",COUNTIF(L$50:L89,"*喪*")&gt;0),".",""),IF(L89="喪",$A1088,""),IF(AND(LEN(L89)&gt;=2,ISNUMBER(SEARCH("喪",L89))),$A1088&amp;"("&amp;SUBSTITUTE(L89,"喪","")&amp;"時"&amp;")",""))</f>
        <v/>
      </c>
      <c r="M1088" s="65" t="str">
        <f ca="1">CONCATENATE(IF(AND(LEN(M1087)&gt;=1,M1087&lt;&gt;".",COUNTIF(M$50:M89,"*喪*")&gt;0),".",""),IF(M89="喪",$A1088,""),IF(AND(LEN(M89)&gt;=2,ISNUMBER(SEARCH("喪",M89))),$A1088&amp;"("&amp;SUBSTITUTE(M89,"喪","")&amp;"時"&amp;")",""))</f>
        <v/>
      </c>
      <c r="N1088" s="65" t="str">
        <f ca="1">CONCATENATE(IF(AND(LEN(N1087)&gt;=1,N1087&lt;&gt;".",COUNTIF(N$50:N89,"*喪*")&gt;0),".",""),IF(N89="喪",$A1088,""),IF(AND(LEN(N89)&gt;=2,ISNUMBER(SEARCH("喪",N89))),$A1088&amp;"("&amp;SUBSTITUTE(N89,"喪","")&amp;"時"&amp;")",""))</f>
        <v/>
      </c>
      <c r="O1088" s="65" t="str">
        <f ca="1">CONCATENATE(IF(AND(LEN(O1087)&gt;=1,O1087&lt;&gt;".",COUNTIF(O$50:O89,"*喪*")&gt;0),".",""),IF(O89="喪",$A1088,""),IF(AND(LEN(O89)&gt;=2,ISNUMBER(SEARCH("喪",O89))),$A1088&amp;"("&amp;SUBSTITUTE(O89,"喪","")&amp;"時"&amp;")",""))</f>
        <v/>
      </c>
      <c r="P1088" s="65" t="str">
        <f ca="1">CONCATENATE(IF(AND(LEN(P1087)&gt;=1,P1087&lt;&gt;".",COUNTIF(P$50:P89,"*喪*")&gt;0),".",""),IF(P89="喪",$A1088,""),IF(AND(LEN(P89)&gt;=2,ISNUMBER(SEARCH("喪",P89))),$A1088&amp;"("&amp;SUBSTITUTE(P89,"喪","")&amp;"時"&amp;")",""))</f>
        <v/>
      </c>
      <c r="Q1088" s="65" t="str">
        <f ca="1">CONCATENATE(IF(AND(LEN(Q1087)&gt;=1,Q1087&lt;&gt;".",COUNTIF(Q$50:Q89,"*喪*")&gt;0),".",""),IF(Q89="喪",$A1088,""),IF(AND(LEN(Q89)&gt;=2,ISNUMBER(SEARCH("喪",Q89))),$A1088&amp;"("&amp;SUBSTITUTE(Q89,"喪","")&amp;"時"&amp;")",""))</f>
        <v/>
      </c>
      <c r="R1088" s="65" t="str">
        <f ca="1">CONCATENATE(IF(AND(LEN(R1087)&gt;=1,R1087&lt;&gt;".",COUNTIF(R$50:R89,"*喪*")&gt;0),".",""),IF(R89="喪",$A1088,""),IF(AND(LEN(R89)&gt;=2,ISNUMBER(SEARCH("喪",R89))),$A1088&amp;"("&amp;SUBSTITUTE(R89,"喪","")&amp;"時"&amp;")",""))</f>
        <v/>
      </c>
      <c r="S1088" s="65" t="str">
        <f ca="1">CONCATENATE(IF(AND(LEN(S1087)&gt;=1,S1087&lt;&gt;".",COUNTIF(S$50:S89,"*喪*")&gt;0),".",""),IF(S89="喪",$A1088,""),IF(AND(LEN(S89)&gt;=2,ISNUMBER(SEARCH("喪",S89))),$A1088&amp;"("&amp;SUBSTITUTE(S89,"喪","")&amp;"時"&amp;")",""))</f>
        <v/>
      </c>
      <c r="T1088" s="65" t="str">
        <f ca="1">CONCATENATE(IF(AND(LEN(T1087)&gt;=1,T1087&lt;&gt;".",COUNTIF(T$50:T89,"*喪*")&gt;0),".",""),IF(T89="喪",$A1088,""),IF(AND(LEN(T89)&gt;=2,ISNUMBER(SEARCH("喪",T89))),$A1088&amp;"("&amp;SUBSTITUTE(T89,"喪","")&amp;"時"&amp;")",""))</f>
        <v/>
      </c>
      <c r="U1088" s="65" t="str">
        <f ca="1">CONCATENATE(IF(AND(LEN(U1087)&gt;=1,U1087&lt;&gt;".",COUNTIF(U$50:U89,"*喪*")&gt;0),".",""),IF(U89="喪",$A1088,""),IF(AND(LEN(U89)&gt;=2,ISNUMBER(SEARCH("喪",U89))),$A1088&amp;"("&amp;SUBSTITUTE(U89,"喪","")&amp;"時"&amp;")",""))</f>
        <v/>
      </c>
      <c r="V1088" s="65" t="str">
        <f ca="1">CONCATENATE(IF(AND(LEN(V1087)&gt;=1,V1087&lt;&gt;".",COUNTIF(V$50:V89,"*喪*")&gt;0),".",""),IF(V89="喪",$A1088,""),IF(AND(LEN(V89)&gt;=2,ISNUMBER(SEARCH("喪",V89))),$A1088&amp;"("&amp;SUBSTITUTE(V89,"喪","")&amp;"時"&amp;")",""))</f>
        <v/>
      </c>
      <c r="W1088" s="65" t="str">
        <f ca="1">CONCATENATE(IF(AND(LEN(W1087)&gt;=1,W1087&lt;&gt;".",COUNTIF(W$50:W89,"*喪*")&gt;0),".",""),IF(W89="喪",$A1088,""),IF(AND(LEN(W89)&gt;=2,ISNUMBER(SEARCH("喪",W89))),$A1088&amp;"("&amp;SUBSTITUTE(W89,"喪","")&amp;"時"&amp;")",""))</f>
        <v/>
      </c>
      <c r="X1088" s="65" t="str">
        <f ca="1">CONCATENATE(IF(AND(LEN(X1087)&gt;=1,X1087&lt;&gt;".",COUNTIF(X$50:X89,"*喪*")&gt;0),".",""),IF(X89="喪",$A1088,""),IF(AND(LEN(X89)&gt;=2,ISNUMBER(SEARCH("喪",X89))),$A1088&amp;"("&amp;SUBSTITUTE(X89,"喪","")&amp;"時"&amp;")",""))</f>
        <v/>
      </c>
      <c r="Y1088" s="65" t="str">
        <f ca="1">CONCATENATE(IF(AND(LEN(Y1087)&gt;=1,Y1087&lt;&gt;".",COUNTIF(Y$50:Y89,"*喪*")&gt;0),".",""),IF(Y89="喪",$A1088,""),IF(AND(LEN(Y89)&gt;=2,ISNUMBER(SEARCH("喪",Y89))),$A1088&amp;"("&amp;SUBSTITUTE(Y89,"喪","")&amp;"時"&amp;")",""))</f>
        <v/>
      </c>
      <c r="Z1088" s="65" t="str">
        <f ca="1">CONCATENATE(IF(AND(LEN(Z1087)&gt;=1,Z1087&lt;&gt;".",COUNTIF(Z$50:Z89,"*喪*")&gt;0),".",""),IF(Z89="喪",$A1088,""),IF(AND(LEN(Z89)&gt;=2,ISNUMBER(SEARCH("喪",Z89))),$A1088&amp;"("&amp;SUBSTITUTE(Z89,"喪","")&amp;"時"&amp;")",""))</f>
        <v/>
      </c>
      <c r="AA1088" s="65" t="str">
        <f ca="1">CONCATENATE(IF(AND(LEN(AA1087)&gt;=1,AA1087&lt;&gt;".",COUNTIF(AA$50:AA89,"*喪*")&gt;0),".",""),IF(AA89="喪",$A1088,""),IF(AND(LEN(AA89)&gt;=2,ISNUMBER(SEARCH("喪",AA89))),$A1088&amp;"("&amp;SUBSTITUTE(AA89,"喪","")&amp;"時"&amp;")",""))</f>
        <v/>
      </c>
      <c r="AB1088" s="65" t="str">
        <f ca="1">CONCATENATE(IF(AND(LEN(AB1087)&gt;=1,AB1087&lt;&gt;".",COUNTIF(AB$50:AB89,"*喪*")&gt;0),".",""),IF(AB89="喪",$A1088,""),IF(AND(LEN(AB89)&gt;=2,ISNUMBER(SEARCH("喪",AB89))),$A1088&amp;"("&amp;SUBSTITUTE(AB89,"喪","")&amp;"時"&amp;")",""))</f>
        <v/>
      </c>
      <c r="AC1088" s="65" t="str">
        <f ca="1">CONCATENATE(IF(AND(LEN(AC1087)&gt;=1,AC1087&lt;&gt;".",COUNTIF(AC$50:AC89,"*喪*")&gt;0),".",""),IF(AC89="喪",$A1088,""),IF(AND(LEN(AC89)&gt;=2,ISNUMBER(SEARCH("喪",AC89))),$A1088&amp;"("&amp;SUBSTITUTE(AC89,"喪","")&amp;"時"&amp;")",""))</f>
        <v/>
      </c>
      <c r="AD1088" s="65" t="str">
        <f ca="1">CONCATENATE(IF(AND(LEN(AD1087)&gt;=1,AD1087&lt;&gt;".",COUNTIF(AD$50:AD89,"*喪*")&gt;0),".",""),IF(AD89="喪",$A1088,""),IF(AND(LEN(AD89)&gt;=2,ISNUMBER(SEARCH("喪",AD89))),$A1088&amp;"("&amp;SUBSTITUTE(AD89,"喪","")&amp;"時"&amp;")",""))</f>
        <v/>
      </c>
      <c r="AE1088" s="65" t="str">
        <f ca="1">CONCATENATE(IF(AND(LEN(AE1087)&gt;=1,AE1087&lt;&gt;".",COUNTIF(AE$50:AE89,"*喪*")&gt;0),".",""),IF(AE89="喪",$A1088,""),IF(AND(LEN(AE89)&gt;=2,ISNUMBER(SEARCH("喪",AE89))),$A1088&amp;"("&amp;SUBSTITUTE(AE89,"喪","")&amp;"時"&amp;")",""))</f>
        <v/>
      </c>
      <c r="AF1088" s="65" t="str">
        <f ca="1">CONCATENATE(IF(AND(LEN(AF1087)&gt;=1,AF1087&lt;&gt;".",COUNTIF(AF$50:AF89,"*喪*")&gt;0),".",""),IF(AF89="喪",$A1088,""),IF(AND(LEN(AF89)&gt;=2,ISNUMBER(SEARCH("喪",AF89))),$A1088&amp;"("&amp;SUBSTITUTE(AF89,"喪","")&amp;"時"&amp;")",""))</f>
        <v/>
      </c>
      <c r="AG1088" s="65" t="str">
        <f ca="1">CONCATENATE(IF(AND(LEN(AG1087)&gt;=1,AG1087&lt;&gt;".",COUNTIF(AG$50:AG89,"*喪*")&gt;0),".",""),IF(AG89="喪",$A1088,""),IF(AND(LEN(AG89)&gt;=2,ISNUMBER(SEARCH("喪",AG89))),$A1088&amp;"("&amp;SUBSTITUTE(AG89,"喪","")&amp;"時"&amp;")",""))</f>
        <v/>
      </c>
      <c r="AH1088" s="65"/>
      <c r="AI1088" s="65"/>
      <c r="AJ1088" s="65"/>
    </row>
    <row r="1089" spans="1:55">
      <c r="A1089" s="65"/>
      <c r="B1089" s="65"/>
      <c r="C1089" s="65" t="str">
        <f ca="1">CONCATENATE(IF(AND(LEN(C1088)&gt;=1,C1088&lt;&gt;".",COUNTIF(C$50:C90,"*喪*")&gt;0),".",""),IF(C90="喪",$A1089,""),IF(AND(LEN(C90)&gt;=2,ISNUMBER(SEARCH("喪",C90))),$A1089&amp;"("&amp;SUBSTITUTE(C90,"喪","")&amp;"時"&amp;")",""))</f>
        <v/>
      </c>
      <c r="D1089" s="65" t="str">
        <f ca="1">CONCATENATE(IF(AND(LEN(D1088)&gt;=1,D1088&lt;&gt;".",COUNTIF(D$50:D90,"*喪*")&gt;0),".",""),IF(D90="喪",$A1089,""),IF(AND(LEN(D90)&gt;=2,ISNUMBER(SEARCH("喪",D90))),$A1089&amp;"("&amp;SUBSTITUTE(D90,"喪","")&amp;"時"&amp;")",""))</f>
        <v/>
      </c>
      <c r="E1089" s="65" t="str">
        <f ca="1">CONCATENATE(IF(AND(LEN(E1088)&gt;=1,E1088&lt;&gt;".",COUNTIF(E$50:E90,"*喪*")&gt;0),".",""),IF(E90="喪",$A1089,""),IF(AND(LEN(E90)&gt;=2,ISNUMBER(SEARCH("喪",E90))),$A1089&amp;"("&amp;SUBSTITUTE(E90,"喪","")&amp;"時"&amp;")",""))</f>
        <v/>
      </c>
      <c r="F1089" s="65" t="str">
        <f ca="1">CONCATENATE(IF(AND(LEN(F1088)&gt;=1,F1088&lt;&gt;".",COUNTIF(F$50:F90,"*喪*")&gt;0),".",""),IF(F90="喪",$A1089,""),IF(AND(LEN(F90)&gt;=2,ISNUMBER(SEARCH("喪",F90))),$A1089&amp;"("&amp;SUBSTITUTE(F90,"喪","")&amp;"時"&amp;")",""))</f>
        <v/>
      </c>
      <c r="G1089" s="65" t="str">
        <f ca="1">CONCATENATE(IF(AND(LEN(G1088)&gt;=1,G1088&lt;&gt;".",COUNTIF(G$50:G90,"*喪*")&gt;0),".",""),IF(G90="喪",$A1089,""),IF(AND(LEN(G90)&gt;=2,ISNUMBER(SEARCH("喪",G90))),$A1089&amp;"("&amp;SUBSTITUTE(G90,"喪","")&amp;"時"&amp;")",""))</f>
        <v/>
      </c>
      <c r="H1089" s="65" t="str">
        <f ca="1">CONCATENATE(IF(AND(LEN(H1088)&gt;=1,H1088&lt;&gt;".",COUNTIF(H$50:H90,"*喪*")&gt;0),".",""),IF(H90="喪",$A1089,""),IF(AND(LEN(H90)&gt;=2,ISNUMBER(SEARCH("喪",H90))),$A1089&amp;"("&amp;SUBSTITUTE(H90,"喪","")&amp;"時"&amp;")",""))</f>
        <v/>
      </c>
      <c r="I1089" s="65" t="str">
        <f ca="1">CONCATENATE(IF(AND(LEN(I1088)&gt;=1,I1088&lt;&gt;".",COUNTIF(I$50:I90,"*喪*")&gt;0),".",""),IF(I90="喪",$A1089,""),IF(AND(LEN(I90)&gt;=2,ISNUMBER(SEARCH("喪",I90))),$A1089&amp;"("&amp;SUBSTITUTE(I90,"喪","")&amp;"時"&amp;")",""))</f>
        <v/>
      </c>
      <c r="J1089" s="65" t="str">
        <f ca="1">CONCATENATE(IF(AND(LEN(J1088)&gt;=1,J1088&lt;&gt;".",COUNTIF(J$50:J90,"*喪*")&gt;0),".",""),IF(J90="喪",$A1089,""),IF(AND(LEN(J90)&gt;=2,ISNUMBER(SEARCH("喪",J90))),$A1089&amp;"("&amp;SUBSTITUTE(J90,"喪","")&amp;"時"&amp;")",""))</f>
        <v/>
      </c>
      <c r="K1089" s="65" t="str">
        <f ca="1">CONCATENATE(IF(AND(LEN(K1088)&gt;=1,K1088&lt;&gt;".",COUNTIF(K$50:K90,"*喪*")&gt;0),".",""),IF(K90="喪",$A1089,""),IF(AND(LEN(K90)&gt;=2,ISNUMBER(SEARCH("喪",K90))),$A1089&amp;"("&amp;SUBSTITUTE(K90,"喪","")&amp;"時"&amp;")",""))</f>
        <v/>
      </c>
      <c r="L1089" s="65" t="str">
        <f ca="1">CONCATENATE(IF(AND(LEN(L1088)&gt;=1,L1088&lt;&gt;".",COUNTIF(L$50:L90,"*喪*")&gt;0),".",""),IF(L90="喪",$A1089,""),IF(AND(LEN(L90)&gt;=2,ISNUMBER(SEARCH("喪",L90))),$A1089&amp;"("&amp;SUBSTITUTE(L90,"喪","")&amp;"時"&amp;")",""))</f>
        <v/>
      </c>
      <c r="M1089" s="65" t="str">
        <f ca="1">CONCATENATE(IF(AND(LEN(M1088)&gt;=1,M1088&lt;&gt;".",COUNTIF(M$50:M90,"*喪*")&gt;0),".",""),IF(M90="喪",$A1089,""),IF(AND(LEN(M90)&gt;=2,ISNUMBER(SEARCH("喪",M90))),$A1089&amp;"("&amp;SUBSTITUTE(M90,"喪","")&amp;"時"&amp;")",""))</f>
        <v/>
      </c>
      <c r="N1089" s="65" t="str">
        <f ca="1">CONCATENATE(IF(AND(LEN(N1088)&gt;=1,N1088&lt;&gt;".",COUNTIF(N$50:N90,"*喪*")&gt;0),".",""),IF(N90="喪",$A1089,""),IF(AND(LEN(N90)&gt;=2,ISNUMBER(SEARCH("喪",N90))),$A1089&amp;"("&amp;SUBSTITUTE(N90,"喪","")&amp;"時"&amp;")",""))</f>
        <v/>
      </c>
      <c r="O1089" s="65" t="str">
        <f ca="1">CONCATENATE(IF(AND(LEN(O1088)&gt;=1,O1088&lt;&gt;".",COUNTIF(O$50:O90,"*喪*")&gt;0),".",""),IF(O90="喪",$A1089,""),IF(AND(LEN(O90)&gt;=2,ISNUMBER(SEARCH("喪",O90))),$A1089&amp;"("&amp;SUBSTITUTE(O90,"喪","")&amp;"時"&amp;")",""))</f>
        <v/>
      </c>
      <c r="P1089" s="65" t="str">
        <f ca="1">CONCATENATE(IF(AND(LEN(P1088)&gt;=1,P1088&lt;&gt;".",COUNTIF(P$50:P90,"*喪*")&gt;0),".",""),IF(P90="喪",$A1089,""),IF(AND(LEN(P90)&gt;=2,ISNUMBER(SEARCH("喪",P90))),$A1089&amp;"("&amp;SUBSTITUTE(P90,"喪","")&amp;"時"&amp;")",""))</f>
        <v/>
      </c>
      <c r="Q1089" s="65" t="str">
        <f ca="1">CONCATENATE(IF(AND(LEN(Q1088)&gt;=1,Q1088&lt;&gt;".",COUNTIF(Q$50:Q90,"*喪*")&gt;0),".",""),IF(Q90="喪",$A1089,""),IF(AND(LEN(Q90)&gt;=2,ISNUMBER(SEARCH("喪",Q90))),$A1089&amp;"("&amp;SUBSTITUTE(Q90,"喪","")&amp;"時"&amp;")",""))</f>
        <v/>
      </c>
      <c r="R1089" s="65" t="str">
        <f ca="1">CONCATENATE(IF(AND(LEN(R1088)&gt;=1,R1088&lt;&gt;".",COUNTIF(R$50:R90,"*喪*")&gt;0),".",""),IF(R90="喪",$A1089,""),IF(AND(LEN(R90)&gt;=2,ISNUMBER(SEARCH("喪",R90))),$A1089&amp;"("&amp;SUBSTITUTE(R90,"喪","")&amp;"時"&amp;")",""))</f>
        <v/>
      </c>
      <c r="S1089" s="65" t="str">
        <f ca="1">CONCATENATE(IF(AND(LEN(S1088)&gt;=1,S1088&lt;&gt;".",COUNTIF(S$50:S90,"*喪*")&gt;0),".",""),IF(S90="喪",$A1089,""),IF(AND(LEN(S90)&gt;=2,ISNUMBER(SEARCH("喪",S90))),$A1089&amp;"("&amp;SUBSTITUTE(S90,"喪","")&amp;"時"&amp;")",""))</f>
        <v/>
      </c>
      <c r="T1089" s="65" t="str">
        <f ca="1">CONCATENATE(IF(AND(LEN(T1088)&gt;=1,T1088&lt;&gt;".",COUNTIF(T$50:T90,"*喪*")&gt;0),".",""),IF(T90="喪",$A1089,""),IF(AND(LEN(T90)&gt;=2,ISNUMBER(SEARCH("喪",T90))),$A1089&amp;"("&amp;SUBSTITUTE(T90,"喪","")&amp;"時"&amp;")",""))</f>
        <v/>
      </c>
      <c r="U1089" s="65" t="str">
        <f ca="1">CONCATENATE(IF(AND(LEN(U1088)&gt;=1,U1088&lt;&gt;".",COUNTIF(U$50:U90,"*喪*")&gt;0),".",""),IF(U90="喪",$A1089,""),IF(AND(LEN(U90)&gt;=2,ISNUMBER(SEARCH("喪",U90))),$A1089&amp;"("&amp;SUBSTITUTE(U90,"喪","")&amp;"時"&amp;")",""))</f>
        <v/>
      </c>
      <c r="V1089" s="65" t="str">
        <f ca="1">CONCATENATE(IF(AND(LEN(V1088)&gt;=1,V1088&lt;&gt;".",COUNTIF(V$50:V90,"*喪*")&gt;0),".",""),IF(V90="喪",$A1089,""),IF(AND(LEN(V90)&gt;=2,ISNUMBER(SEARCH("喪",V90))),$A1089&amp;"("&amp;SUBSTITUTE(V90,"喪","")&amp;"時"&amp;")",""))</f>
        <v/>
      </c>
      <c r="W1089" s="65" t="str">
        <f ca="1">CONCATENATE(IF(AND(LEN(W1088)&gt;=1,W1088&lt;&gt;".",COUNTIF(W$50:W90,"*喪*")&gt;0),".",""),IF(W90="喪",$A1089,""),IF(AND(LEN(W90)&gt;=2,ISNUMBER(SEARCH("喪",W90))),$A1089&amp;"("&amp;SUBSTITUTE(W90,"喪","")&amp;"時"&amp;")",""))</f>
        <v/>
      </c>
      <c r="X1089" s="65" t="str">
        <f ca="1">CONCATENATE(IF(AND(LEN(X1088)&gt;=1,X1088&lt;&gt;".",COUNTIF(X$50:X90,"*喪*")&gt;0),".",""),IF(X90="喪",$A1089,""),IF(AND(LEN(X90)&gt;=2,ISNUMBER(SEARCH("喪",X90))),$A1089&amp;"("&amp;SUBSTITUTE(X90,"喪","")&amp;"時"&amp;")",""))</f>
        <v/>
      </c>
      <c r="Y1089" s="65" t="str">
        <f ca="1">CONCATENATE(IF(AND(LEN(Y1088)&gt;=1,Y1088&lt;&gt;".",COUNTIF(Y$50:Y90,"*喪*")&gt;0),".",""),IF(Y90="喪",$A1089,""),IF(AND(LEN(Y90)&gt;=2,ISNUMBER(SEARCH("喪",Y90))),$A1089&amp;"("&amp;SUBSTITUTE(Y90,"喪","")&amp;"時"&amp;")",""))</f>
        <v/>
      </c>
      <c r="Z1089" s="65" t="str">
        <f ca="1">CONCATENATE(IF(AND(LEN(Z1088)&gt;=1,Z1088&lt;&gt;".",COUNTIF(Z$50:Z90,"*喪*")&gt;0),".",""),IF(Z90="喪",$A1089,""),IF(AND(LEN(Z90)&gt;=2,ISNUMBER(SEARCH("喪",Z90))),$A1089&amp;"("&amp;SUBSTITUTE(Z90,"喪","")&amp;"時"&amp;")",""))</f>
        <v/>
      </c>
      <c r="AA1089" s="65" t="str">
        <f ca="1">CONCATENATE(IF(AND(LEN(AA1088)&gt;=1,AA1088&lt;&gt;".",COUNTIF(AA$50:AA90,"*喪*")&gt;0),".",""),IF(AA90="喪",$A1089,""),IF(AND(LEN(AA90)&gt;=2,ISNUMBER(SEARCH("喪",AA90))),$A1089&amp;"("&amp;SUBSTITUTE(AA90,"喪","")&amp;"時"&amp;")",""))</f>
        <v/>
      </c>
      <c r="AB1089" s="65" t="str">
        <f ca="1">CONCATENATE(IF(AND(LEN(AB1088)&gt;=1,AB1088&lt;&gt;".",COUNTIF(AB$50:AB90,"*喪*")&gt;0),".",""),IF(AB90="喪",$A1089,""),IF(AND(LEN(AB90)&gt;=2,ISNUMBER(SEARCH("喪",AB90))),$A1089&amp;"("&amp;SUBSTITUTE(AB90,"喪","")&amp;"時"&amp;")",""))</f>
        <v/>
      </c>
      <c r="AC1089" s="65" t="str">
        <f ca="1">CONCATENATE(IF(AND(LEN(AC1088)&gt;=1,AC1088&lt;&gt;".",COUNTIF(AC$50:AC90,"*喪*")&gt;0),".",""),IF(AC90="喪",$A1089,""),IF(AND(LEN(AC90)&gt;=2,ISNUMBER(SEARCH("喪",AC90))),$A1089&amp;"("&amp;SUBSTITUTE(AC90,"喪","")&amp;"時"&amp;")",""))</f>
        <v/>
      </c>
      <c r="AD1089" s="65" t="str">
        <f ca="1">CONCATENATE(IF(AND(LEN(AD1088)&gt;=1,AD1088&lt;&gt;".",COUNTIF(AD$50:AD90,"*喪*")&gt;0),".",""),IF(AD90="喪",$A1089,""),IF(AND(LEN(AD90)&gt;=2,ISNUMBER(SEARCH("喪",AD90))),$A1089&amp;"("&amp;SUBSTITUTE(AD90,"喪","")&amp;"時"&amp;")",""))</f>
        <v/>
      </c>
      <c r="AE1089" s="65" t="str">
        <f ca="1">CONCATENATE(IF(AND(LEN(AE1088)&gt;=1,AE1088&lt;&gt;".",COUNTIF(AE$50:AE90,"*喪*")&gt;0),".",""),IF(AE90="喪",$A1089,""),IF(AND(LEN(AE90)&gt;=2,ISNUMBER(SEARCH("喪",AE90))),$A1089&amp;"("&amp;SUBSTITUTE(AE90,"喪","")&amp;"時"&amp;")",""))</f>
        <v/>
      </c>
      <c r="AF1089" s="65" t="str">
        <f ca="1">CONCATENATE(IF(AND(LEN(AF1088)&gt;=1,AF1088&lt;&gt;".",COUNTIF(AF$50:AF90,"*喪*")&gt;0),".",""),IF(AF90="喪",$A1089,""),IF(AND(LEN(AF90)&gt;=2,ISNUMBER(SEARCH("喪",AF90))),$A1089&amp;"("&amp;SUBSTITUTE(AF90,"喪","")&amp;"時"&amp;")",""))</f>
        <v/>
      </c>
      <c r="AG1089" s="65" t="str">
        <f ca="1">CONCATENATE(IF(AND(LEN(AG1088)&gt;=1,AG1088&lt;&gt;".",COUNTIF(AG$50:AG90,"*喪*")&gt;0),".",""),IF(AG90="喪",$A1089,""),IF(AND(LEN(AG90)&gt;=2,ISNUMBER(SEARCH("喪",AG90))),$A1089&amp;"("&amp;SUBSTITUTE(AG90,"喪","")&amp;"時"&amp;")",""))</f>
        <v/>
      </c>
      <c r="AH1089" s="65"/>
      <c r="AI1089" s="65"/>
      <c r="AJ1089" s="65"/>
    </row>
    <row r="1090" spans="1:55">
      <c r="A1090" s="65"/>
      <c r="B1090" s="65"/>
      <c r="C1090" s="65" t="str">
        <f ca="1">CONCATENATE(IF(AND(LEN(C1089)&gt;=1,C1089&lt;&gt;".",COUNTIF(C$50:C91,"*喪*")&gt;0),".",""),IF(C91="喪",$A1090,""),IF(AND(LEN(C91)&gt;=2,ISNUMBER(SEARCH("喪",C91))),$A1090&amp;"("&amp;SUBSTITUTE(C91,"喪","")&amp;"時"&amp;")",""))</f>
        <v/>
      </c>
      <c r="D1090" s="65" t="str">
        <f ca="1">CONCATENATE(IF(AND(LEN(D1089)&gt;=1,D1089&lt;&gt;".",COUNTIF(D$50:D91,"*喪*")&gt;0),".",""),IF(D91="喪",$A1090,""),IF(AND(LEN(D91)&gt;=2,ISNUMBER(SEARCH("喪",D91))),$A1090&amp;"("&amp;SUBSTITUTE(D91,"喪","")&amp;"時"&amp;")",""))</f>
        <v/>
      </c>
      <c r="E1090" s="65" t="str">
        <f ca="1">CONCATENATE(IF(AND(LEN(E1089)&gt;=1,E1089&lt;&gt;".",COUNTIF(E$50:E91,"*喪*")&gt;0),".",""),IF(E91="喪",$A1090,""),IF(AND(LEN(E91)&gt;=2,ISNUMBER(SEARCH("喪",E91))),$A1090&amp;"("&amp;SUBSTITUTE(E91,"喪","")&amp;"時"&amp;")",""))</f>
        <v/>
      </c>
      <c r="F1090" s="65" t="str">
        <f ca="1">CONCATENATE(IF(AND(LEN(F1089)&gt;=1,F1089&lt;&gt;".",COUNTIF(F$50:F91,"*喪*")&gt;0),".",""),IF(F91="喪",$A1090,""),IF(AND(LEN(F91)&gt;=2,ISNUMBER(SEARCH("喪",F91))),$A1090&amp;"("&amp;SUBSTITUTE(F91,"喪","")&amp;"時"&amp;")",""))</f>
        <v/>
      </c>
      <c r="G1090" s="65" t="str">
        <f ca="1">CONCATENATE(IF(AND(LEN(G1089)&gt;=1,G1089&lt;&gt;".",COUNTIF(G$50:G91,"*喪*")&gt;0),".",""),IF(G91="喪",$A1090,""),IF(AND(LEN(G91)&gt;=2,ISNUMBER(SEARCH("喪",G91))),$A1090&amp;"("&amp;SUBSTITUTE(G91,"喪","")&amp;"時"&amp;")",""))</f>
        <v/>
      </c>
      <c r="H1090" s="65" t="str">
        <f ca="1">CONCATENATE(IF(AND(LEN(H1089)&gt;=1,H1089&lt;&gt;".",COUNTIF(H$50:H91,"*喪*")&gt;0),".",""),IF(H91="喪",$A1090,""),IF(AND(LEN(H91)&gt;=2,ISNUMBER(SEARCH("喪",H91))),$A1090&amp;"("&amp;SUBSTITUTE(H91,"喪","")&amp;"時"&amp;")",""))</f>
        <v/>
      </c>
      <c r="I1090" s="65" t="str">
        <f ca="1">CONCATENATE(IF(AND(LEN(I1089)&gt;=1,I1089&lt;&gt;".",COUNTIF(I$50:I91,"*喪*")&gt;0),".",""),IF(I91="喪",$A1090,""),IF(AND(LEN(I91)&gt;=2,ISNUMBER(SEARCH("喪",I91))),$A1090&amp;"("&amp;SUBSTITUTE(I91,"喪","")&amp;"時"&amp;")",""))</f>
        <v/>
      </c>
      <c r="J1090" s="65" t="str">
        <f ca="1">CONCATENATE(IF(AND(LEN(J1089)&gt;=1,J1089&lt;&gt;".",COUNTIF(J$50:J91,"*喪*")&gt;0),".",""),IF(J91="喪",$A1090,""),IF(AND(LEN(J91)&gt;=2,ISNUMBER(SEARCH("喪",J91))),$A1090&amp;"("&amp;SUBSTITUTE(J91,"喪","")&amp;"時"&amp;")",""))</f>
        <v/>
      </c>
      <c r="K1090" s="65" t="str">
        <f ca="1">CONCATENATE(IF(AND(LEN(K1089)&gt;=1,K1089&lt;&gt;".",COUNTIF(K$50:K91,"*喪*")&gt;0),".",""),IF(K91="喪",$A1090,""),IF(AND(LEN(K91)&gt;=2,ISNUMBER(SEARCH("喪",K91))),$A1090&amp;"("&amp;SUBSTITUTE(K91,"喪","")&amp;"時"&amp;")",""))</f>
        <v/>
      </c>
      <c r="L1090" s="65" t="str">
        <f ca="1">CONCATENATE(IF(AND(LEN(L1089)&gt;=1,L1089&lt;&gt;".",COUNTIF(L$50:L91,"*喪*")&gt;0),".",""),IF(L91="喪",$A1090,""),IF(AND(LEN(L91)&gt;=2,ISNUMBER(SEARCH("喪",L91))),$A1090&amp;"("&amp;SUBSTITUTE(L91,"喪","")&amp;"時"&amp;")",""))</f>
        <v/>
      </c>
      <c r="M1090" s="65" t="str">
        <f ca="1">CONCATENATE(IF(AND(LEN(M1089)&gt;=1,M1089&lt;&gt;".",COUNTIF(M$50:M91,"*喪*")&gt;0),".",""),IF(M91="喪",$A1090,""),IF(AND(LEN(M91)&gt;=2,ISNUMBER(SEARCH("喪",M91))),$A1090&amp;"("&amp;SUBSTITUTE(M91,"喪","")&amp;"時"&amp;")",""))</f>
        <v/>
      </c>
      <c r="N1090" s="65" t="str">
        <f ca="1">CONCATENATE(IF(AND(LEN(N1089)&gt;=1,N1089&lt;&gt;".",COUNTIF(N$50:N91,"*喪*")&gt;0),".",""),IF(N91="喪",$A1090,""),IF(AND(LEN(N91)&gt;=2,ISNUMBER(SEARCH("喪",N91))),$A1090&amp;"("&amp;SUBSTITUTE(N91,"喪","")&amp;"時"&amp;")",""))</f>
        <v/>
      </c>
      <c r="O1090" s="65" t="str">
        <f ca="1">CONCATENATE(IF(AND(LEN(O1089)&gt;=1,O1089&lt;&gt;".",COUNTIF(O$50:O91,"*喪*")&gt;0),".",""),IF(O91="喪",$A1090,""),IF(AND(LEN(O91)&gt;=2,ISNUMBER(SEARCH("喪",O91))),$A1090&amp;"("&amp;SUBSTITUTE(O91,"喪","")&amp;"時"&amp;")",""))</f>
        <v/>
      </c>
      <c r="P1090" s="65" t="str">
        <f ca="1">CONCATENATE(IF(AND(LEN(P1089)&gt;=1,P1089&lt;&gt;".",COUNTIF(P$50:P91,"*喪*")&gt;0),".",""),IF(P91="喪",$A1090,""),IF(AND(LEN(P91)&gt;=2,ISNUMBER(SEARCH("喪",P91))),$A1090&amp;"("&amp;SUBSTITUTE(P91,"喪","")&amp;"時"&amp;")",""))</f>
        <v/>
      </c>
      <c r="Q1090" s="65" t="str">
        <f ca="1">CONCATENATE(IF(AND(LEN(Q1089)&gt;=1,Q1089&lt;&gt;".",COUNTIF(Q$50:Q91,"*喪*")&gt;0),".",""),IF(Q91="喪",$A1090,""),IF(AND(LEN(Q91)&gt;=2,ISNUMBER(SEARCH("喪",Q91))),$A1090&amp;"("&amp;SUBSTITUTE(Q91,"喪","")&amp;"時"&amp;")",""))</f>
        <v/>
      </c>
      <c r="R1090" s="65" t="str">
        <f ca="1">CONCATENATE(IF(AND(LEN(R1089)&gt;=1,R1089&lt;&gt;".",COUNTIF(R$50:R91,"*喪*")&gt;0),".",""),IF(R91="喪",$A1090,""),IF(AND(LEN(R91)&gt;=2,ISNUMBER(SEARCH("喪",R91))),$A1090&amp;"("&amp;SUBSTITUTE(R91,"喪","")&amp;"時"&amp;")",""))</f>
        <v/>
      </c>
      <c r="S1090" s="65" t="str">
        <f ca="1">CONCATENATE(IF(AND(LEN(S1089)&gt;=1,S1089&lt;&gt;".",COUNTIF(S$50:S91,"*喪*")&gt;0),".",""),IF(S91="喪",$A1090,""),IF(AND(LEN(S91)&gt;=2,ISNUMBER(SEARCH("喪",S91))),$A1090&amp;"("&amp;SUBSTITUTE(S91,"喪","")&amp;"時"&amp;")",""))</f>
        <v/>
      </c>
      <c r="T1090" s="65" t="str">
        <f ca="1">CONCATENATE(IF(AND(LEN(T1089)&gt;=1,T1089&lt;&gt;".",COUNTIF(T$50:T91,"*喪*")&gt;0),".",""),IF(T91="喪",$A1090,""),IF(AND(LEN(T91)&gt;=2,ISNUMBER(SEARCH("喪",T91))),$A1090&amp;"("&amp;SUBSTITUTE(T91,"喪","")&amp;"時"&amp;")",""))</f>
        <v/>
      </c>
      <c r="U1090" s="65" t="str">
        <f ca="1">CONCATENATE(IF(AND(LEN(U1089)&gt;=1,U1089&lt;&gt;".",COUNTIF(U$50:U91,"*喪*")&gt;0),".",""),IF(U91="喪",$A1090,""),IF(AND(LEN(U91)&gt;=2,ISNUMBER(SEARCH("喪",U91))),$A1090&amp;"("&amp;SUBSTITUTE(U91,"喪","")&amp;"時"&amp;")",""))</f>
        <v/>
      </c>
      <c r="V1090" s="65" t="str">
        <f ca="1">CONCATENATE(IF(AND(LEN(V1089)&gt;=1,V1089&lt;&gt;".",COUNTIF(V$50:V91,"*喪*")&gt;0),".",""),IF(V91="喪",$A1090,""),IF(AND(LEN(V91)&gt;=2,ISNUMBER(SEARCH("喪",V91))),$A1090&amp;"("&amp;SUBSTITUTE(V91,"喪","")&amp;"時"&amp;")",""))</f>
        <v/>
      </c>
      <c r="W1090" s="65" t="str">
        <f ca="1">CONCATENATE(IF(AND(LEN(W1089)&gt;=1,W1089&lt;&gt;".",COUNTIF(W$50:W91,"*喪*")&gt;0),".",""),IF(W91="喪",$A1090,""),IF(AND(LEN(W91)&gt;=2,ISNUMBER(SEARCH("喪",W91))),$A1090&amp;"("&amp;SUBSTITUTE(W91,"喪","")&amp;"時"&amp;")",""))</f>
        <v/>
      </c>
      <c r="X1090" s="65" t="str">
        <f ca="1">CONCATENATE(IF(AND(LEN(X1089)&gt;=1,X1089&lt;&gt;".",COUNTIF(X$50:X91,"*喪*")&gt;0),".",""),IF(X91="喪",$A1090,""),IF(AND(LEN(X91)&gt;=2,ISNUMBER(SEARCH("喪",X91))),$A1090&amp;"("&amp;SUBSTITUTE(X91,"喪","")&amp;"時"&amp;")",""))</f>
        <v/>
      </c>
      <c r="Y1090" s="65" t="str">
        <f ca="1">CONCATENATE(IF(AND(LEN(Y1089)&gt;=1,Y1089&lt;&gt;".",COUNTIF(Y$50:Y91,"*喪*")&gt;0),".",""),IF(Y91="喪",$A1090,""),IF(AND(LEN(Y91)&gt;=2,ISNUMBER(SEARCH("喪",Y91))),$A1090&amp;"("&amp;SUBSTITUTE(Y91,"喪","")&amp;"時"&amp;")",""))</f>
        <v/>
      </c>
      <c r="Z1090" s="65" t="str">
        <f ca="1">CONCATENATE(IF(AND(LEN(Z1089)&gt;=1,Z1089&lt;&gt;".",COUNTIF(Z$50:Z91,"*喪*")&gt;0),".",""),IF(Z91="喪",$A1090,""),IF(AND(LEN(Z91)&gt;=2,ISNUMBER(SEARCH("喪",Z91))),$A1090&amp;"("&amp;SUBSTITUTE(Z91,"喪","")&amp;"時"&amp;")",""))</f>
        <v/>
      </c>
      <c r="AA1090" s="65" t="str">
        <f ca="1">CONCATENATE(IF(AND(LEN(AA1089)&gt;=1,AA1089&lt;&gt;".",COUNTIF(AA$50:AA91,"*喪*")&gt;0),".",""),IF(AA91="喪",$A1090,""),IF(AND(LEN(AA91)&gt;=2,ISNUMBER(SEARCH("喪",AA91))),$A1090&amp;"("&amp;SUBSTITUTE(AA91,"喪","")&amp;"時"&amp;")",""))</f>
        <v/>
      </c>
      <c r="AB1090" s="65" t="str">
        <f ca="1">CONCATENATE(IF(AND(LEN(AB1089)&gt;=1,AB1089&lt;&gt;".",COUNTIF(AB$50:AB91,"*喪*")&gt;0),".",""),IF(AB91="喪",$A1090,""),IF(AND(LEN(AB91)&gt;=2,ISNUMBER(SEARCH("喪",AB91))),$A1090&amp;"("&amp;SUBSTITUTE(AB91,"喪","")&amp;"時"&amp;")",""))</f>
        <v/>
      </c>
      <c r="AC1090" s="65" t="str">
        <f ca="1">CONCATENATE(IF(AND(LEN(AC1089)&gt;=1,AC1089&lt;&gt;".",COUNTIF(AC$50:AC91,"*喪*")&gt;0),".",""),IF(AC91="喪",$A1090,""),IF(AND(LEN(AC91)&gt;=2,ISNUMBER(SEARCH("喪",AC91))),$A1090&amp;"("&amp;SUBSTITUTE(AC91,"喪","")&amp;"時"&amp;")",""))</f>
        <v/>
      </c>
      <c r="AD1090" s="65" t="str">
        <f ca="1">CONCATENATE(IF(AND(LEN(AD1089)&gt;=1,AD1089&lt;&gt;".",COUNTIF(AD$50:AD91,"*喪*")&gt;0),".",""),IF(AD91="喪",$A1090,""),IF(AND(LEN(AD91)&gt;=2,ISNUMBER(SEARCH("喪",AD91))),$A1090&amp;"("&amp;SUBSTITUTE(AD91,"喪","")&amp;"時"&amp;")",""))</f>
        <v/>
      </c>
      <c r="AE1090" s="65" t="str">
        <f ca="1">CONCATENATE(IF(AND(LEN(AE1089)&gt;=1,AE1089&lt;&gt;".",COUNTIF(AE$50:AE91,"*喪*")&gt;0),".",""),IF(AE91="喪",$A1090,""),IF(AND(LEN(AE91)&gt;=2,ISNUMBER(SEARCH("喪",AE91))),$A1090&amp;"("&amp;SUBSTITUTE(AE91,"喪","")&amp;"時"&amp;")",""))</f>
        <v/>
      </c>
      <c r="AF1090" s="65" t="str">
        <f ca="1">CONCATENATE(IF(AND(LEN(AF1089)&gt;=1,AF1089&lt;&gt;".",COUNTIF(AF$50:AF91,"*喪*")&gt;0),".",""),IF(AF91="喪",$A1090,""),IF(AND(LEN(AF91)&gt;=2,ISNUMBER(SEARCH("喪",AF91))),$A1090&amp;"("&amp;SUBSTITUTE(AF91,"喪","")&amp;"時"&amp;")",""))</f>
        <v/>
      </c>
      <c r="AG1090" s="65" t="str">
        <f ca="1">CONCATENATE(IF(AND(LEN(AG1089)&gt;=1,AG1089&lt;&gt;".",COUNTIF(AG$50:AG91,"*喪*")&gt;0),".",""),IF(AG91="喪",$A1090,""),IF(AND(LEN(AG91)&gt;=2,ISNUMBER(SEARCH("喪",AG91))),$A1090&amp;"("&amp;SUBSTITUTE(AG91,"喪","")&amp;"時"&amp;")",""))</f>
        <v/>
      </c>
      <c r="AH1090" s="65"/>
      <c r="AI1090" s="65"/>
      <c r="AJ1090" s="65"/>
    </row>
    <row r="1091" spans="1:55">
      <c r="A1091" s="65"/>
      <c r="B1091" s="65"/>
      <c r="C1091" s="65" t="str">
        <f ca="1">JoinText(C1001:C1090)</f>
        <v/>
      </c>
      <c r="D1091" s="65" t="str">
        <f t="shared" ref="D1091:AG1091" ca="1" si="84">JoinText(D1001:D1090)</f>
        <v>54</v>
      </c>
      <c r="E1091" s="65" t="str">
        <f t="shared" ca="1" si="84"/>
        <v/>
      </c>
      <c r="F1091" s="65" t="str">
        <f t="shared" ca="1" si="84"/>
        <v/>
      </c>
      <c r="G1091" s="65" t="str">
        <f t="shared" ca="1" si="84"/>
        <v/>
      </c>
      <c r="H1091" s="65" t="str">
        <f t="shared" ca="1" si="84"/>
        <v/>
      </c>
      <c r="I1091" s="65" t="str">
        <f t="shared" ca="1" si="84"/>
        <v/>
      </c>
      <c r="J1091" s="65" t="str">
        <f t="shared" ca="1" si="84"/>
        <v/>
      </c>
      <c r="K1091" s="65" t="str">
        <f t="shared" ca="1" si="84"/>
        <v>54</v>
      </c>
      <c r="L1091" s="65" t="str">
        <f t="shared" ca="1" si="84"/>
        <v>54</v>
      </c>
      <c r="M1091" s="65" t="str">
        <f t="shared" ca="1" si="84"/>
        <v/>
      </c>
      <c r="N1091" s="65" t="str">
        <f t="shared" ca="1" si="84"/>
        <v/>
      </c>
      <c r="O1091" s="65" t="str">
        <f t="shared" ca="1" si="84"/>
        <v/>
      </c>
      <c r="P1091" s="65" t="str">
        <f t="shared" ca="1" si="84"/>
        <v/>
      </c>
      <c r="Q1091" s="65" t="str">
        <f t="shared" ca="1" si="84"/>
        <v/>
      </c>
      <c r="R1091" s="65" t="str">
        <f t="shared" ca="1" si="84"/>
        <v/>
      </c>
      <c r="S1091" s="65" t="str">
        <f t="shared" ca="1" si="84"/>
        <v/>
      </c>
      <c r="T1091" s="65" t="str">
        <f t="shared" ca="1" si="84"/>
        <v/>
      </c>
      <c r="U1091" s="65" t="str">
        <f t="shared" ca="1" si="84"/>
        <v/>
      </c>
      <c r="V1091" s="65" t="str">
        <f t="shared" ca="1" si="84"/>
        <v/>
      </c>
      <c r="W1091" s="65" t="str">
        <f t="shared" ca="1" si="84"/>
        <v/>
      </c>
      <c r="X1091" s="65" t="str">
        <f t="shared" ca="1" si="84"/>
        <v/>
      </c>
      <c r="Y1091" s="65" t="str">
        <f t="shared" ca="1" si="84"/>
        <v/>
      </c>
      <c r="Z1091" s="65" t="str">
        <f t="shared" ca="1" si="84"/>
        <v/>
      </c>
      <c r="AA1091" s="65" t="str">
        <f t="shared" ca="1" si="84"/>
        <v/>
      </c>
      <c r="AB1091" s="65" t="str">
        <f t="shared" ca="1" si="84"/>
        <v/>
      </c>
      <c r="AC1091" s="65" t="str">
        <f t="shared" ca="1" si="84"/>
        <v/>
      </c>
      <c r="AD1091" s="65" t="str">
        <f t="shared" ca="1" si="84"/>
        <v/>
      </c>
      <c r="AE1091" s="65" t="str">
        <f t="shared" ca="1" si="84"/>
        <v/>
      </c>
      <c r="AF1091" s="65" t="str">
        <f t="shared" ca="1" si="84"/>
        <v/>
      </c>
      <c r="AG1091" s="65" t="str">
        <f t="shared" ca="1" si="84"/>
        <v/>
      </c>
      <c r="AH1091" s="65"/>
      <c r="AI1091" s="65"/>
      <c r="AJ1091" s="65"/>
    </row>
    <row r="1098" spans="1:55" s="201" customFormat="1">
      <c r="AP1098" s="204"/>
      <c r="AU1098" s="204"/>
      <c r="AV1098" s="204"/>
      <c r="AY1098" s="204"/>
      <c r="AZ1098" s="204"/>
      <c r="BA1098" s="204"/>
      <c r="BB1098" s="204"/>
      <c r="BC1098" s="204"/>
    </row>
    <row r="1099" spans="1:55">
      <c r="A1099" s="201" t="s">
        <v>134</v>
      </c>
    </row>
    <row r="1100" spans="1:55">
      <c r="A1100" s="65" t="str">
        <f t="shared" ref="A1100:AG1100" si="85">A1000</f>
        <v>番號</v>
      </c>
      <c r="B1100" s="65" t="str">
        <f t="shared" si="85"/>
        <v xml:space="preserve"> 姓名</v>
      </c>
      <c r="C1100" s="340">
        <f t="shared" ca="1" si="85"/>
        <v>44531</v>
      </c>
      <c r="D1100" s="340">
        <f t="shared" ca="1" si="85"/>
        <v>44532</v>
      </c>
      <c r="E1100" s="340">
        <f t="shared" ca="1" si="85"/>
        <v>44533</v>
      </c>
      <c r="F1100" s="340">
        <f t="shared" ca="1" si="85"/>
        <v>44534</v>
      </c>
      <c r="G1100" s="340">
        <f t="shared" ca="1" si="85"/>
        <v>44535</v>
      </c>
      <c r="H1100" s="340">
        <f t="shared" ca="1" si="85"/>
        <v>44536</v>
      </c>
      <c r="I1100" s="340">
        <f t="shared" ca="1" si="85"/>
        <v>44537</v>
      </c>
      <c r="J1100" s="340">
        <f t="shared" ca="1" si="85"/>
        <v>44538</v>
      </c>
      <c r="K1100" s="340">
        <f t="shared" ca="1" si="85"/>
        <v>44539</v>
      </c>
      <c r="L1100" s="340">
        <f t="shared" ca="1" si="85"/>
        <v>44540</v>
      </c>
      <c r="M1100" s="340">
        <f t="shared" ca="1" si="85"/>
        <v>44541</v>
      </c>
      <c r="N1100" s="340">
        <f t="shared" ca="1" si="85"/>
        <v>44542</v>
      </c>
      <c r="O1100" s="340">
        <f t="shared" ca="1" si="85"/>
        <v>44543</v>
      </c>
      <c r="P1100" s="340">
        <f t="shared" ca="1" si="85"/>
        <v>44544</v>
      </c>
      <c r="Q1100" s="340">
        <f t="shared" ca="1" si="85"/>
        <v>44545</v>
      </c>
      <c r="R1100" s="340">
        <f t="shared" ca="1" si="85"/>
        <v>44546</v>
      </c>
      <c r="S1100" s="340">
        <f t="shared" ca="1" si="85"/>
        <v>44547</v>
      </c>
      <c r="T1100" s="340">
        <f t="shared" ca="1" si="85"/>
        <v>44548</v>
      </c>
      <c r="U1100" s="340">
        <f t="shared" ca="1" si="85"/>
        <v>44549</v>
      </c>
      <c r="V1100" s="340">
        <f t="shared" ca="1" si="85"/>
        <v>44550</v>
      </c>
      <c r="W1100" s="340">
        <f t="shared" ca="1" si="85"/>
        <v>44551</v>
      </c>
      <c r="X1100" s="340">
        <f t="shared" ca="1" si="85"/>
        <v>44552</v>
      </c>
      <c r="Y1100" s="340">
        <f t="shared" ca="1" si="85"/>
        <v>44553</v>
      </c>
      <c r="Z1100" s="340">
        <f t="shared" ca="1" si="85"/>
        <v>44554</v>
      </c>
      <c r="AA1100" s="340">
        <f t="shared" ca="1" si="85"/>
        <v>44555</v>
      </c>
      <c r="AB1100" s="340">
        <f t="shared" ca="1" si="85"/>
        <v>44556</v>
      </c>
      <c r="AC1100" s="340">
        <f t="shared" ca="1" si="85"/>
        <v>44557</v>
      </c>
      <c r="AD1100" s="340">
        <f t="shared" ca="1" si="85"/>
        <v>44558</v>
      </c>
      <c r="AE1100" s="340">
        <f t="shared" ca="1" si="85"/>
        <v>44559</v>
      </c>
      <c r="AF1100" s="340">
        <f t="shared" ca="1" si="85"/>
        <v>44560</v>
      </c>
      <c r="AG1100" s="340">
        <f t="shared" ca="1" si="85"/>
        <v>44561</v>
      </c>
      <c r="AH1100" s="65"/>
      <c r="AI1100" s="65"/>
      <c r="AJ1100" s="65"/>
    </row>
    <row r="1101" spans="1:55">
      <c r="A1101" s="65">
        <f t="shared" ref="A1101:B1120" si="86">A1001</f>
        <v>1</v>
      </c>
      <c r="B1101" s="65" t="str">
        <f t="shared" si="86"/>
        <v>呂浩維</v>
      </c>
      <c r="C1101" s="65" t="str">
        <f t="shared" ref="C1101:C1144" ca="1" si="87">IF(    AND( C2="公",  LEN(C1100)&gt;=2 ),        "" &amp; $A1101,    IF(         AND( C2="公" ),       $A1101,        IF(  OR(  LEN(C1100)&gt;=2  ),  CONCATENATE(  "",  IF(  AND(  LEN(  INDEX(   $A$1:$AJ$50, MATCH($A1101,$A$1:$A$50,0),MATCH(  C$1100,$A$1:$AP$1,0  )  )  )&gt;LEN(  SUBSTITUTE(  INDEX(   $A$1:$AJ$50, MATCH($A1101,$A$1:$A$50,0),MATCH(  C$1100,$A$1:$AP$1,0  )  ),"公","")  ),  LEN(  INDEX(   $A$1:$AJ$50, MATCH($A1101,$A$1:$A$50,0),MATCH(  C$1100,$A$1:$AP$1,0  )  )  )&gt;LEN(  SUBSTITUTE(  INDEX(   $A$1:$AJ$50, MATCH($A1101,$A$1:$A$50,0),MATCH(  C$1100,$A$1:$AP$1,0  )  ),"-","")  )  ),  CONCATENATE(  $A1101,"(",   SUBSTITUTE(   SUBSTITUTE(  SUBSTITUTE(  INDEX(   $A$1:$AJ$50, MATCH($A1101,$A$1:$A$50,0),MATCH(  C$1100,$A$1100:$AP$1100,0  )  ),"公",""),"x","")," ",""),"時",")"),  ""  )  ),  IF(  AND(  LEN(  INDEX(   $A$1:$AJ$50, MATCH($A1101,$A$1:$A$50,0),MATCH(  C$1100,$A$1:$AP$1,0  )  )  )&gt;LEN(  SUBSTITUTE(  INDEX(   $A$1:$AJ$50, MATCH($A1101,$A$1:$A$50,0),MATCH(  C$1100,$A$1:$AP$1,0  )  ),"公","")  ),  LEN(  INDEX(   $A$1:$AJ$50, MATCH($A1101,$A$1:$A$50,0),MATCH(  C$1100,$A$1:$AP$1,0  )  )  )&gt;LEN(  SUBSTITUTE(  INDEX(   $A$1:$AJ$50, MATCH($A1101,$A$1:$A$50,0),MATCH(  C$1100,$A$1:$AP$1,0  )  ),"-","")  )  ),  CONCATENATE(  $A1101,"(",   SUBSTITUTE(   SUBSTITUTE(  SUBSTITUTE(  INDEX(   $A$1:$AJ$50, MATCH($A1101,$A$1:$A$50,0),MATCH(  C$1100,$A$1100:$AP$1100,0  )  ),"公",""),"x","")," ",""),"時",")"),  ""  )  )           ))</f>
        <v/>
      </c>
      <c r="D1101" s="65" t="str">
        <f t="shared" ref="D1101:D1144" ca="1" si="88">IF(    AND( D2="公",  LEN(D1100)&gt;=2 ),        "" &amp; $A1101,    IF(         AND( D2="公" ),       $A1101,        IF(  OR(  LEN(D1100)&gt;=2  ),  CONCATENATE(  "",  IF(  AND(  LEN(  INDEX(   $A$1:$AJ$50, MATCH($A1101,$A$1:$A$50,0),MATCH(  D$1100,$A$1:$AP$1,0  )  )  )&gt;LEN(  SUBSTITUTE(  INDEX(   $A$1:$AJ$50, MATCH($A1101,$A$1:$A$50,0),MATCH(  D$1100,$A$1:$AP$1,0  )  ),"公","")  ),  LEN(  INDEX(   $A$1:$AJ$50, MATCH($A1101,$A$1:$A$50,0),MATCH(  D$1100,$A$1:$AP$1,0  )  )  )&gt;LEN(  SUBSTITUTE(  INDEX(   $A$1:$AJ$50, MATCH($A1101,$A$1:$A$50,0),MATCH(  D$1100,$A$1:$AP$1,0  )  ),"-","")  )  ),  CONCATENATE(  $A1101,"(",   SUBSTITUTE(   SUBSTITUTE(  SUBSTITUTE(  INDEX(   $A$1:$AJ$50, MATCH($A1101,$A$1:$A$50,0),MATCH(  D$1100,$A$1100:$AP$1100,0  )  ),"公",""),"x","")," ",""),"時",")"),  ""  )  ),  IF(  AND(  LEN(  INDEX(   $A$1:$AJ$50, MATCH($A1101,$A$1:$A$50,0),MATCH(  D$1100,$A$1:$AP$1,0  )  )  )&gt;LEN(  SUBSTITUTE(  INDEX(   $A$1:$AJ$50, MATCH($A1101,$A$1:$A$50,0),MATCH(  D$1100,$A$1:$AP$1,0  )  ),"公","")  ),  LEN(  INDEX(   $A$1:$AJ$50, MATCH($A1101,$A$1:$A$50,0),MATCH(  D$1100,$A$1:$AP$1,0  )  )  )&gt;LEN(  SUBSTITUTE(  INDEX(   $A$1:$AJ$50, MATCH($A1101,$A$1:$A$50,0),MATCH(  D$1100,$A$1:$AP$1,0  )  ),"-","")  )  ),  CONCATENATE(  $A1101,"(",   SUBSTITUTE(   SUBSTITUTE(  SUBSTITUTE(  INDEX(   $A$1:$AJ$50, MATCH($A1101,$A$1:$A$50,0),MATCH(  D$1100,$A$1100:$AP$1100,0  )  ),"公",""),"x","")," ",""),"時",")"),  ""  )  )           ))</f>
        <v/>
      </c>
      <c r="E1101" s="65" t="str">
        <f t="shared" ref="E1101:E1144" ca="1" si="89">IF(    AND( E2="公",  LEN(E1100)&gt;=2 ),        "" &amp; $A1101,    IF(         AND( E2="公" ),       $A1101,        IF(  OR(  LEN(E1100)&gt;=2  ),  CONCATENATE(  "",  IF(  AND(  LEN(  INDEX(   $A$1:$AJ$50, MATCH($A1101,$A$1:$A$50,0),MATCH(  E$1100,$A$1:$AP$1,0  )  )  )&gt;LEN(  SUBSTITUTE(  INDEX(   $A$1:$AJ$50, MATCH($A1101,$A$1:$A$50,0),MATCH(  E$1100,$A$1:$AP$1,0  )  ),"公","")  ),  LEN(  INDEX(   $A$1:$AJ$50, MATCH($A1101,$A$1:$A$50,0),MATCH(  E$1100,$A$1:$AP$1,0  )  )  )&gt;LEN(  SUBSTITUTE(  INDEX(   $A$1:$AJ$50, MATCH($A1101,$A$1:$A$50,0),MATCH(  E$1100,$A$1:$AP$1,0  )  ),"-","")  )  ),  CONCATENATE(  $A1101,"(",   SUBSTITUTE(   SUBSTITUTE(  SUBSTITUTE(  INDEX(   $A$1:$AJ$50, MATCH($A1101,$A$1:$A$50,0),MATCH(  E$1100,$A$1100:$AP$1100,0  )  ),"公",""),"x","")," ",""),"時",")"),  ""  )  ),  IF(  AND(  LEN(  INDEX(   $A$1:$AJ$50, MATCH($A1101,$A$1:$A$50,0),MATCH(  E$1100,$A$1:$AP$1,0  )  )  )&gt;LEN(  SUBSTITUTE(  INDEX(   $A$1:$AJ$50, MATCH($A1101,$A$1:$A$50,0),MATCH(  E$1100,$A$1:$AP$1,0  )  ),"公","")  ),  LEN(  INDEX(   $A$1:$AJ$50, MATCH($A1101,$A$1:$A$50,0),MATCH(  E$1100,$A$1:$AP$1,0  )  )  )&gt;LEN(  SUBSTITUTE(  INDEX(   $A$1:$AJ$50, MATCH($A1101,$A$1:$A$50,0),MATCH(  E$1100,$A$1:$AP$1,0  )  ),"-","")  )  ),  CONCATENATE(  $A1101,"(",   SUBSTITUTE(   SUBSTITUTE(  SUBSTITUTE(  INDEX(   $A$1:$AJ$50, MATCH($A1101,$A$1:$A$50,0),MATCH(  E$1100,$A$1100:$AP$1100,0  )  ),"公",""),"x","")," ",""),"時",")"),  ""  )  )           ))</f>
        <v/>
      </c>
      <c r="F1101" s="65" t="str">
        <f t="shared" ref="F1101:F1144" ca="1" si="90">IF(    AND( F2="公",  LEN(F1100)&gt;=2 ),        "" &amp; $A1101,    IF(         AND( F2="公" ),       $A1101,        IF(  OR(  LEN(F1100)&gt;=2  ),  CONCATENATE(  "",  IF(  AND(  LEN(  INDEX(   $A$1:$AJ$50, MATCH($A1101,$A$1:$A$50,0),MATCH(  F$1100,$A$1:$AP$1,0  )  )  )&gt;LEN(  SUBSTITUTE(  INDEX(   $A$1:$AJ$50, MATCH($A1101,$A$1:$A$50,0),MATCH(  F$1100,$A$1:$AP$1,0  )  ),"公","")  ),  LEN(  INDEX(   $A$1:$AJ$50, MATCH($A1101,$A$1:$A$50,0),MATCH(  F$1100,$A$1:$AP$1,0  )  )  )&gt;LEN(  SUBSTITUTE(  INDEX(   $A$1:$AJ$50, MATCH($A1101,$A$1:$A$50,0),MATCH(  F$1100,$A$1:$AP$1,0  )  ),"-","")  )  ),  CONCATENATE(  $A1101,"(",   SUBSTITUTE(   SUBSTITUTE(  SUBSTITUTE(  INDEX(   $A$1:$AJ$50, MATCH($A1101,$A$1:$A$50,0),MATCH(  F$1100,$A$1100:$AP$1100,0  )  ),"公",""),"x","")," ",""),"時",")"),  ""  )  ),  IF(  AND(  LEN(  INDEX(   $A$1:$AJ$50, MATCH($A1101,$A$1:$A$50,0),MATCH(  F$1100,$A$1:$AP$1,0  )  )  )&gt;LEN(  SUBSTITUTE(  INDEX(   $A$1:$AJ$50, MATCH($A1101,$A$1:$A$50,0),MATCH(  F$1100,$A$1:$AP$1,0  )  ),"公","")  ),  LEN(  INDEX(   $A$1:$AJ$50, MATCH($A1101,$A$1:$A$50,0),MATCH(  F$1100,$A$1:$AP$1,0  )  )  )&gt;LEN(  SUBSTITUTE(  INDEX(   $A$1:$AJ$50, MATCH($A1101,$A$1:$A$50,0),MATCH(  F$1100,$A$1:$AP$1,0  )  ),"-","")  )  ),  CONCATENATE(  $A1101,"(",   SUBSTITUTE(   SUBSTITUTE(  SUBSTITUTE(  INDEX(   $A$1:$AJ$50, MATCH($A1101,$A$1:$A$50,0),MATCH(  F$1100,$A$1100:$AP$1100,0  )  ),"公",""),"x","")," ",""),"時",")"),  ""  )  )           ))</f>
        <v/>
      </c>
      <c r="G1101" s="65" t="str">
        <f t="shared" ref="G1101:G1144" ca="1" si="91">IF(    AND( G2="公",  LEN(G1100)&gt;=2 ),        "" &amp; $A1101,    IF(         AND( G2="公" ),       $A1101,        IF(  OR(  LEN(G1100)&gt;=2  ),  CONCATENATE(  "",  IF(  AND(  LEN(  INDEX(   $A$1:$AJ$50, MATCH($A1101,$A$1:$A$50,0),MATCH(  G$1100,$A$1:$AP$1,0  )  )  )&gt;LEN(  SUBSTITUTE(  INDEX(   $A$1:$AJ$50, MATCH($A1101,$A$1:$A$50,0),MATCH(  G$1100,$A$1:$AP$1,0  )  ),"公","")  ),  LEN(  INDEX(   $A$1:$AJ$50, MATCH($A1101,$A$1:$A$50,0),MATCH(  G$1100,$A$1:$AP$1,0  )  )  )&gt;LEN(  SUBSTITUTE(  INDEX(   $A$1:$AJ$50, MATCH($A1101,$A$1:$A$50,0),MATCH(  G$1100,$A$1:$AP$1,0  )  ),"-","")  )  ),  CONCATENATE(  $A1101,"(",   SUBSTITUTE(   SUBSTITUTE(  SUBSTITUTE(  INDEX(   $A$1:$AJ$50, MATCH($A1101,$A$1:$A$50,0),MATCH(  G$1100,$A$1100:$AP$1100,0  )  ),"公",""),"x","")," ",""),"時",")"),  ""  )  ),  IF(  AND(  LEN(  INDEX(   $A$1:$AJ$50, MATCH($A1101,$A$1:$A$50,0),MATCH(  G$1100,$A$1:$AP$1,0  )  )  )&gt;LEN(  SUBSTITUTE(  INDEX(   $A$1:$AJ$50, MATCH($A1101,$A$1:$A$50,0),MATCH(  G$1100,$A$1:$AP$1,0  )  ),"公","")  ),  LEN(  INDEX(   $A$1:$AJ$50, MATCH($A1101,$A$1:$A$50,0),MATCH(  G$1100,$A$1:$AP$1,0  )  )  )&gt;LEN(  SUBSTITUTE(  INDEX(   $A$1:$AJ$50, MATCH($A1101,$A$1:$A$50,0),MATCH(  G$1100,$A$1:$AP$1,0  )  ),"-","")  )  ),  CONCATENATE(  $A1101,"(",   SUBSTITUTE(   SUBSTITUTE(  SUBSTITUTE(  INDEX(   $A$1:$AJ$50, MATCH($A1101,$A$1:$A$50,0),MATCH(  G$1100,$A$1100:$AP$1100,0  )  ),"公",""),"x","")," ",""),"時",")"),  ""  )  )           ))</f>
        <v/>
      </c>
      <c r="H1101" s="65" t="str">
        <f t="shared" ref="H1101:H1144" ca="1" si="92">IF(    AND( H2="公",  LEN(H1100)&gt;=2 ),        "" &amp; $A1101,    IF(         AND( H2="公" ),       $A1101,        IF(  OR(  LEN(H1100)&gt;=2  ),  CONCATENATE(  "",  IF(  AND(  LEN(  INDEX(   $A$1:$AJ$50, MATCH($A1101,$A$1:$A$50,0),MATCH(  H$1100,$A$1:$AP$1,0  )  )  )&gt;LEN(  SUBSTITUTE(  INDEX(   $A$1:$AJ$50, MATCH($A1101,$A$1:$A$50,0),MATCH(  H$1100,$A$1:$AP$1,0  )  ),"公","")  ),  LEN(  INDEX(   $A$1:$AJ$50, MATCH($A1101,$A$1:$A$50,0),MATCH(  H$1100,$A$1:$AP$1,0  )  )  )&gt;LEN(  SUBSTITUTE(  INDEX(   $A$1:$AJ$50, MATCH($A1101,$A$1:$A$50,0),MATCH(  H$1100,$A$1:$AP$1,0  )  ),"-","")  )  ),  CONCATENATE(  $A1101,"(",   SUBSTITUTE(   SUBSTITUTE(  SUBSTITUTE(  INDEX(   $A$1:$AJ$50, MATCH($A1101,$A$1:$A$50,0),MATCH(  H$1100,$A$1100:$AP$1100,0  )  ),"公",""),"x","")," ",""),"時",")"),  ""  )  ),  IF(  AND(  LEN(  INDEX(   $A$1:$AJ$50, MATCH($A1101,$A$1:$A$50,0),MATCH(  H$1100,$A$1:$AP$1,0  )  )  )&gt;LEN(  SUBSTITUTE(  INDEX(   $A$1:$AJ$50, MATCH($A1101,$A$1:$A$50,0),MATCH(  H$1100,$A$1:$AP$1,0  )  ),"公","")  ),  LEN(  INDEX(   $A$1:$AJ$50, MATCH($A1101,$A$1:$A$50,0),MATCH(  H$1100,$A$1:$AP$1,0  )  )  )&gt;LEN(  SUBSTITUTE(  INDEX(   $A$1:$AJ$50, MATCH($A1101,$A$1:$A$50,0),MATCH(  H$1100,$A$1:$AP$1,0  )  ),"-","")  )  ),  CONCATENATE(  $A1101,"(",   SUBSTITUTE(   SUBSTITUTE(  SUBSTITUTE(  INDEX(   $A$1:$AJ$50, MATCH($A1101,$A$1:$A$50,0),MATCH(  H$1100,$A$1100:$AP$1100,0  )  ),"公",""),"x","")," ",""),"時",")"),  ""  )  )           ))</f>
        <v/>
      </c>
      <c r="I1101" s="65" t="str">
        <f t="shared" ref="I1101:I1144" ca="1" si="93">IF(    AND( I2="公",  LEN(I1100)&gt;=2 ),        "" &amp; $A1101,    IF(         AND( I2="公" ),       $A1101,        IF(  OR(  LEN(I1100)&gt;=2  ),  CONCATENATE(  "",  IF(  AND(  LEN(  INDEX(   $A$1:$AJ$50, MATCH($A1101,$A$1:$A$50,0),MATCH(  I$1100,$A$1:$AP$1,0  )  )  )&gt;LEN(  SUBSTITUTE(  INDEX(   $A$1:$AJ$50, MATCH($A1101,$A$1:$A$50,0),MATCH(  I$1100,$A$1:$AP$1,0  )  ),"公","")  ),  LEN(  INDEX(   $A$1:$AJ$50, MATCH($A1101,$A$1:$A$50,0),MATCH(  I$1100,$A$1:$AP$1,0  )  )  )&gt;LEN(  SUBSTITUTE(  INDEX(   $A$1:$AJ$50, MATCH($A1101,$A$1:$A$50,0),MATCH(  I$1100,$A$1:$AP$1,0  )  ),"-","")  )  ),  CONCATENATE(  $A1101,"(",   SUBSTITUTE(   SUBSTITUTE(  SUBSTITUTE(  INDEX(   $A$1:$AJ$50, MATCH($A1101,$A$1:$A$50,0),MATCH(  I$1100,$A$1100:$AP$1100,0  )  ),"公",""),"x","")," ",""),"時",")"),  ""  )  ),  IF(  AND(  LEN(  INDEX(   $A$1:$AJ$50, MATCH($A1101,$A$1:$A$50,0),MATCH(  I$1100,$A$1:$AP$1,0  )  )  )&gt;LEN(  SUBSTITUTE(  INDEX(   $A$1:$AJ$50, MATCH($A1101,$A$1:$A$50,0),MATCH(  I$1100,$A$1:$AP$1,0  )  ),"公","")  ),  LEN(  INDEX(   $A$1:$AJ$50, MATCH($A1101,$A$1:$A$50,0),MATCH(  I$1100,$A$1:$AP$1,0  )  )  )&gt;LEN(  SUBSTITUTE(  INDEX(   $A$1:$AJ$50, MATCH($A1101,$A$1:$A$50,0),MATCH(  I$1100,$A$1:$AP$1,0  )  ),"-","")  )  ),  CONCATENATE(  $A1101,"(",   SUBSTITUTE(   SUBSTITUTE(  SUBSTITUTE(  INDEX(   $A$1:$AJ$50, MATCH($A1101,$A$1:$A$50,0),MATCH(  I$1100,$A$1100:$AP$1100,0  )  ),"公",""),"x","")," ",""),"時",")"),  ""  )  )           ))</f>
        <v/>
      </c>
      <c r="J1101" s="65" t="str">
        <f t="shared" ref="J1101:J1144" ca="1" si="94">IF(    AND( J2="公",  LEN(J1100)&gt;=2 ),        "" &amp; $A1101,    IF(         AND( J2="公" ),       $A1101,        IF(  OR(  LEN(J1100)&gt;=2  ),  CONCATENATE(  "",  IF(  AND(  LEN(  INDEX(   $A$1:$AJ$50, MATCH($A1101,$A$1:$A$50,0),MATCH(  J$1100,$A$1:$AP$1,0  )  )  )&gt;LEN(  SUBSTITUTE(  INDEX(   $A$1:$AJ$50, MATCH($A1101,$A$1:$A$50,0),MATCH(  J$1100,$A$1:$AP$1,0  )  ),"公","")  ),  LEN(  INDEX(   $A$1:$AJ$50, MATCH($A1101,$A$1:$A$50,0),MATCH(  J$1100,$A$1:$AP$1,0  )  )  )&gt;LEN(  SUBSTITUTE(  INDEX(   $A$1:$AJ$50, MATCH($A1101,$A$1:$A$50,0),MATCH(  J$1100,$A$1:$AP$1,0  )  ),"-","")  )  ),  CONCATENATE(  $A1101,"(",   SUBSTITUTE(   SUBSTITUTE(  SUBSTITUTE(  INDEX(   $A$1:$AJ$50, MATCH($A1101,$A$1:$A$50,0),MATCH(  J$1100,$A$1100:$AP$1100,0  )  ),"公",""),"x","")," ",""),"時",")"),  ""  )  ),  IF(  AND(  LEN(  INDEX(   $A$1:$AJ$50, MATCH($A1101,$A$1:$A$50,0),MATCH(  J$1100,$A$1:$AP$1,0  )  )  )&gt;LEN(  SUBSTITUTE(  INDEX(   $A$1:$AJ$50, MATCH($A1101,$A$1:$A$50,0),MATCH(  J$1100,$A$1:$AP$1,0  )  ),"公","")  ),  LEN(  INDEX(   $A$1:$AJ$50, MATCH($A1101,$A$1:$A$50,0),MATCH(  J$1100,$A$1:$AP$1,0  )  )  )&gt;LEN(  SUBSTITUTE(  INDEX(   $A$1:$AJ$50, MATCH($A1101,$A$1:$A$50,0),MATCH(  J$1100,$A$1:$AP$1,0  )  ),"-","")  )  ),  CONCATENATE(  $A1101,"(",   SUBSTITUTE(   SUBSTITUTE(  SUBSTITUTE(  INDEX(   $A$1:$AJ$50, MATCH($A1101,$A$1:$A$50,0),MATCH(  J$1100,$A$1100:$AP$1100,0  )  ),"公",""),"x","")," ",""),"時",")"),  ""  )  )           ))</f>
        <v/>
      </c>
      <c r="K1101" s="65" t="str">
        <f t="shared" ref="K1101:K1144" ca="1" si="95">IF(    AND( K2="公",  LEN(K1100)&gt;=2 ),        "" &amp; $A1101,    IF(         AND( K2="公" ),       $A1101,        IF(  OR(  LEN(K1100)&gt;=2  ),  CONCATENATE(  "",  IF(  AND(  LEN(  INDEX(   $A$1:$AJ$50, MATCH($A1101,$A$1:$A$50,0),MATCH(  K$1100,$A$1:$AP$1,0  )  )  )&gt;LEN(  SUBSTITUTE(  INDEX(   $A$1:$AJ$50, MATCH($A1101,$A$1:$A$50,0),MATCH(  K$1100,$A$1:$AP$1,0  )  ),"公","")  ),  LEN(  INDEX(   $A$1:$AJ$50, MATCH($A1101,$A$1:$A$50,0),MATCH(  K$1100,$A$1:$AP$1,0  )  )  )&gt;LEN(  SUBSTITUTE(  INDEX(   $A$1:$AJ$50, MATCH($A1101,$A$1:$A$50,0),MATCH(  K$1100,$A$1:$AP$1,0  )  ),"-","")  )  ),  CONCATENATE(  $A1101,"(",   SUBSTITUTE(   SUBSTITUTE(  SUBSTITUTE(  INDEX(   $A$1:$AJ$50, MATCH($A1101,$A$1:$A$50,0),MATCH(  K$1100,$A$1100:$AP$1100,0  )  ),"公",""),"x","")," ",""),"時",")"),  ""  )  ),  IF(  AND(  LEN(  INDEX(   $A$1:$AJ$50, MATCH($A1101,$A$1:$A$50,0),MATCH(  K$1100,$A$1:$AP$1,0  )  )  )&gt;LEN(  SUBSTITUTE(  INDEX(   $A$1:$AJ$50, MATCH($A1101,$A$1:$A$50,0),MATCH(  K$1100,$A$1:$AP$1,0  )  ),"公","")  ),  LEN(  INDEX(   $A$1:$AJ$50, MATCH($A1101,$A$1:$A$50,0),MATCH(  K$1100,$A$1:$AP$1,0  )  )  )&gt;LEN(  SUBSTITUTE(  INDEX(   $A$1:$AJ$50, MATCH($A1101,$A$1:$A$50,0),MATCH(  K$1100,$A$1:$AP$1,0  )  ),"-","")  )  ),  CONCATENATE(  $A1101,"(",   SUBSTITUTE(   SUBSTITUTE(  SUBSTITUTE(  INDEX(   $A$1:$AJ$50, MATCH($A1101,$A$1:$A$50,0),MATCH(  K$1100,$A$1100:$AP$1100,0  )  ),"公",""),"x","")," ",""),"時",")"),  ""  )  )           ))</f>
        <v/>
      </c>
      <c r="L1101" s="65" t="str">
        <f t="shared" ref="L1101:L1144" ca="1" si="96">IF(    AND( L2="公",  LEN(L1100)&gt;=2 ),        "" &amp; $A1101,    IF(         AND( L2="公" ),       $A1101,        IF(  OR(  LEN(L1100)&gt;=2  ),  CONCATENATE(  "",  IF(  AND(  LEN(  INDEX(   $A$1:$AJ$50, MATCH($A1101,$A$1:$A$50,0),MATCH(  L$1100,$A$1:$AP$1,0  )  )  )&gt;LEN(  SUBSTITUTE(  INDEX(   $A$1:$AJ$50, MATCH($A1101,$A$1:$A$50,0),MATCH(  L$1100,$A$1:$AP$1,0  )  ),"公","")  ),  LEN(  INDEX(   $A$1:$AJ$50, MATCH($A1101,$A$1:$A$50,0),MATCH(  L$1100,$A$1:$AP$1,0  )  )  )&gt;LEN(  SUBSTITUTE(  INDEX(   $A$1:$AJ$50, MATCH($A1101,$A$1:$A$50,0),MATCH(  L$1100,$A$1:$AP$1,0  )  ),"-","")  )  ),  CONCATENATE(  $A1101,"(",   SUBSTITUTE(   SUBSTITUTE(  SUBSTITUTE(  INDEX(   $A$1:$AJ$50, MATCH($A1101,$A$1:$A$50,0),MATCH(  L$1100,$A$1100:$AP$1100,0  )  ),"公",""),"x","")," ",""),"時",")"),  ""  )  ),  IF(  AND(  LEN(  INDEX(   $A$1:$AJ$50, MATCH($A1101,$A$1:$A$50,0),MATCH(  L$1100,$A$1:$AP$1,0  )  )  )&gt;LEN(  SUBSTITUTE(  INDEX(   $A$1:$AJ$50, MATCH($A1101,$A$1:$A$50,0),MATCH(  L$1100,$A$1:$AP$1,0  )  ),"公","")  ),  LEN(  INDEX(   $A$1:$AJ$50, MATCH($A1101,$A$1:$A$50,0),MATCH(  L$1100,$A$1:$AP$1,0  )  )  )&gt;LEN(  SUBSTITUTE(  INDEX(   $A$1:$AJ$50, MATCH($A1101,$A$1:$A$50,0),MATCH(  L$1100,$A$1:$AP$1,0  )  ),"-","")  )  ),  CONCATENATE(  $A1101,"(",   SUBSTITUTE(   SUBSTITUTE(  SUBSTITUTE(  INDEX(   $A$1:$AJ$50, MATCH($A1101,$A$1:$A$50,0),MATCH(  L$1100,$A$1100:$AP$1100,0  )  ),"公",""),"x","")," ",""),"時",")"),  ""  )  )           ))</f>
        <v/>
      </c>
      <c r="M1101" s="65" t="str">
        <f t="shared" ref="M1101:M1144" ca="1" si="97">IF(    AND( M2="公",  LEN(M1100)&gt;=2 ),        "" &amp; $A1101,    IF(         AND( M2="公" ),       $A1101,        IF(  OR(  LEN(M1100)&gt;=2  ),  CONCATENATE(  "",  IF(  AND(  LEN(  INDEX(   $A$1:$AJ$50, MATCH($A1101,$A$1:$A$50,0),MATCH(  M$1100,$A$1:$AP$1,0  )  )  )&gt;LEN(  SUBSTITUTE(  INDEX(   $A$1:$AJ$50, MATCH($A1101,$A$1:$A$50,0),MATCH(  M$1100,$A$1:$AP$1,0  )  ),"公","")  ),  LEN(  INDEX(   $A$1:$AJ$50, MATCH($A1101,$A$1:$A$50,0),MATCH(  M$1100,$A$1:$AP$1,0  )  )  )&gt;LEN(  SUBSTITUTE(  INDEX(   $A$1:$AJ$50, MATCH($A1101,$A$1:$A$50,0),MATCH(  M$1100,$A$1:$AP$1,0  )  ),"-","")  )  ),  CONCATENATE(  $A1101,"(",   SUBSTITUTE(   SUBSTITUTE(  SUBSTITUTE(  INDEX(   $A$1:$AJ$50, MATCH($A1101,$A$1:$A$50,0),MATCH(  M$1100,$A$1100:$AP$1100,0  )  ),"公",""),"x","")," ",""),"時",")"),  ""  )  ),  IF(  AND(  LEN(  INDEX(   $A$1:$AJ$50, MATCH($A1101,$A$1:$A$50,0),MATCH(  M$1100,$A$1:$AP$1,0  )  )  )&gt;LEN(  SUBSTITUTE(  INDEX(   $A$1:$AJ$50, MATCH($A1101,$A$1:$A$50,0),MATCH(  M$1100,$A$1:$AP$1,0  )  ),"公","")  ),  LEN(  INDEX(   $A$1:$AJ$50, MATCH($A1101,$A$1:$A$50,0),MATCH(  M$1100,$A$1:$AP$1,0  )  )  )&gt;LEN(  SUBSTITUTE(  INDEX(   $A$1:$AJ$50, MATCH($A1101,$A$1:$A$50,0),MATCH(  M$1100,$A$1:$AP$1,0  )  ),"-","")  )  ),  CONCATENATE(  $A1101,"(",   SUBSTITUTE(   SUBSTITUTE(  SUBSTITUTE(  INDEX(   $A$1:$AJ$50, MATCH($A1101,$A$1:$A$50,0),MATCH(  M$1100,$A$1100:$AP$1100,0  )  ),"公",""),"x","")," ",""),"時",")"),  ""  )  )           ))</f>
        <v/>
      </c>
      <c r="N1101" s="65" t="str">
        <f t="shared" ref="N1101:N1144" ca="1" si="98">IF(    AND( N2="公",  LEN(N1100)&gt;=2 ),        "" &amp; $A1101,    IF(         AND( N2="公" ),       $A1101,        IF(  OR(  LEN(N1100)&gt;=2  ),  CONCATENATE(  "",  IF(  AND(  LEN(  INDEX(   $A$1:$AJ$50, MATCH($A1101,$A$1:$A$50,0),MATCH(  N$1100,$A$1:$AP$1,0  )  )  )&gt;LEN(  SUBSTITUTE(  INDEX(   $A$1:$AJ$50, MATCH($A1101,$A$1:$A$50,0),MATCH(  N$1100,$A$1:$AP$1,0  )  ),"公","")  ),  LEN(  INDEX(   $A$1:$AJ$50, MATCH($A1101,$A$1:$A$50,0),MATCH(  N$1100,$A$1:$AP$1,0  )  )  )&gt;LEN(  SUBSTITUTE(  INDEX(   $A$1:$AJ$50, MATCH($A1101,$A$1:$A$50,0),MATCH(  N$1100,$A$1:$AP$1,0  )  ),"-","")  )  ),  CONCATENATE(  $A1101,"(",   SUBSTITUTE(   SUBSTITUTE(  SUBSTITUTE(  INDEX(   $A$1:$AJ$50, MATCH($A1101,$A$1:$A$50,0),MATCH(  N$1100,$A$1100:$AP$1100,0  )  ),"公",""),"x","")," ",""),"時",")"),  ""  )  ),  IF(  AND(  LEN(  INDEX(   $A$1:$AJ$50, MATCH($A1101,$A$1:$A$50,0),MATCH(  N$1100,$A$1:$AP$1,0  )  )  )&gt;LEN(  SUBSTITUTE(  INDEX(   $A$1:$AJ$50, MATCH($A1101,$A$1:$A$50,0),MATCH(  N$1100,$A$1:$AP$1,0  )  ),"公","")  ),  LEN(  INDEX(   $A$1:$AJ$50, MATCH($A1101,$A$1:$A$50,0),MATCH(  N$1100,$A$1:$AP$1,0  )  )  )&gt;LEN(  SUBSTITUTE(  INDEX(   $A$1:$AJ$50, MATCH($A1101,$A$1:$A$50,0),MATCH(  N$1100,$A$1:$AP$1,0  )  ),"-","")  )  ),  CONCATENATE(  $A1101,"(",   SUBSTITUTE(   SUBSTITUTE(  SUBSTITUTE(  INDEX(   $A$1:$AJ$50, MATCH($A1101,$A$1:$A$50,0),MATCH(  N$1100,$A$1100:$AP$1100,0  )  ),"公",""),"x","")," ",""),"時",")"),  ""  )  )           ))</f>
        <v/>
      </c>
      <c r="O1101" s="65" t="str">
        <f t="shared" ref="O1101:O1144" ca="1" si="99">IF(    AND( O2="公",  LEN(O1100)&gt;=2 ),        "" &amp; $A1101,    IF(         AND( O2="公" ),       $A1101,        IF(  OR(  LEN(O1100)&gt;=2  ),  CONCATENATE(  "",  IF(  AND(  LEN(  INDEX(   $A$1:$AJ$50, MATCH($A1101,$A$1:$A$50,0),MATCH(  O$1100,$A$1:$AP$1,0  )  )  )&gt;LEN(  SUBSTITUTE(  INDEX(   $A$1:$AJ$50, MATCH($A1101,$A$1:$A$50,0),MATCH(  O$1100,$A$1:$AP$1,0  )  ),"公","")  ),  LEN(  INDEX(   $A$1:$AJ$50, MATCH($A1101,$A$1:$A$50,0),MATCH(  O$1100,$A$1:$AP$1,0  )  )  )&gt;LEN(  SUBSTITUTE(  INDEX(   $A$1:$AJ$50, MATCH($A1101,$A$1:$A$50,0),MATCH(  O$1100,$A$1:$AP$1,0  )  ),"-","")  )  ),  CONCATENATE(  $A1101,"(",   SUBSTITUTE(   SUBSTITUTE(  SUBSTITUTE(  INDEX(   $A$1:$AJ$50, MATCH($A1101,$A$1:$A$50,0),MATCH(  O$1100,$A$1100:$AP$1100,0  )  ),"公",""),"x","")," ",""),"時",")"),  ""  )  ),  IF(  AND(  LEN(  INDEX(   $A$1:$AJ$50, MATCH($A1101,$A$1:$A$50,0),MATCH(  O$1100,$A$1:$AP$1,0  )  )  )&gt;LEN(  SUBSTITUTE(  INDEX(   $A$1:$AJ$50, MATCH($A1101,$A$1:$A$50,0),MATCH(  O$1100,$A$1:$AP$1,0  )  ),"公","")  ),  LEN(  INDEX(   $A$1:$AJ$50, MATCH($A1101,$A$1:$A$50,0),MATCH(  O$1100,$A$1:$AP$1,0  )  )  )&gt;LEN(  SUBSTITUTE(  INDEX(   $A$1:$AJ$50, MATCH($A1101,$A$1:$A$50,0),MATCH(  O$1100,$A$1:$AP$1,0  )  ),"-","")  )  ),  CONCATENATE(  $A1101,"(",   SUBSTITUTE(   SUBSTITUTE(  SUBSTITUTE(  INDEX(   $A$1:$AJ$50, MATCH($A1101,$A$1:$A$50,0),MATCH(  O$1100,$A$1100:$AP$1100,0  )  ),"公",""),"x","")," ",""),"時",")"),  ""  )  )           ))</f>
        <v/>
      </c>
      <c r="P1101" s="65" t="str">
        <f t="shared" ref="P1101:P1144" ca="1" si="100">IF(    AND( P2="公",  LEN(P1100)&gt;=2 ),        "" &amp; $A1101,    IF(         AND( P2="公" ),       $A1101,        IF(  OR(  LEN(P1100)&gt;=2  ),  CONCATENATE(  "",  IF(  AND(  LEN(  INDEX(   $A$1:$AJ$50, MATCH($A1101,$A$1:$A$50,0),MATCH(  P$1100,$A$1:$AP$1,0  )  )  )&gt;LEN(  SUBSTITUTE(  INDEX(   $A$1:$AJ$50, MATCH($A1101,$A$1:$A$50,0),MATCH(  P$1100,$A$1:$AP$1,0  )  ),"公","")  ),  LEN(  INDEX(   $A$1:$AJ$50, MATCH($A1101,$A$1:$A$50,0),MATCH(  P$1100,$A$1:$AP$1,0  )  )  )&gt;LEN(  SUBSTITUTE(  INDEX(   $A$1:$AJ$50, MATCH($A1101,$A$1:$A$50,0),MATCH(  P$1100,$A$1:$AP$1,0  )  ),"-","")  )  ),  CONCATENATE(  $A1101,"(",   SUBSTITUTE(   SUBSTITUTE(  SUBSTITUTE(  INDEX(   $A$1:$AJ$50, MATCH($A1101,$A$1:$A$50,0),MATCH(  P$1100,$A$1100:$AP$1100,0  )  ),"公",""),"x","")," ",""),"時",")"),  ""  )  ),  IF(  AND(  LEN(  INDEX(   $A$1:$AJ$50, MATCH($A1101,$A$1:$A$50,0),MATCH(  P$1100,$A$1:$AP$1,0  )  )  )&gt;LEN(  SUBSTITUTE(  INDEX(   $A$1:$AJ$50, MATCH($A1101,$A$1:$A$50,0),MATCH(  P$1100,$A$1:$AP$1,0  )  ),"公","")  ),  LEN(  INDEX(   $A$1:$AJ$50, MATCH($A1101,$A$1:$A$50,0),MATCH(  P$1100,$A$1:$AP$1,0  )  )  )&gt;LEN(  SUBSTITUTE(  INDEX(   $A$1:$AJ$50, MATCH($A1101,$A$1:$A$50,0),MATCH(  P$1100,$A$1:$AP$1,0  )  ),"-","")  )  ),  CONCATENATE(  $A1101,"(",   SUBSTITUTE(   SUBSTITUTE(  SUBSTITUTE(  INDEX(   $A$1:$AJ$50, MATCH($A1101,$A$1:$A$50,0),MATCH(  P$1100,$A$1100:$AP$1100,0  )  ),"公",""),"x","")," ",""),"時",")"),  ""  )  )           ))</f>
        <v/>
      </c>
      <c r="Q1101" s="65" t="str">
        <f t="shared" ref="Q1101:Q1144" ca="1" si="101">IF(    AND( Q2="公",  LEN(Q1100)&gt;=2 ),        "" &amp; $A1101,    IF(         AND( Q2="公" ),       $A1101,        IF(  OR(  LEN(Q1100)&gt;=2  ),  CONCATENATE(  "",  IF(  AND(  LEN(  INDEX(   $A$1:$AJ$50, MATCH($A1101,$A$1:$A$50,0),MATCH(  Q$1100,$A$1:$AP$1,0  )  )  )&gt;LEN(  SUBSTITUTE(  INDEX(   $A$1:$AJ$50, MATCH($A1101,$A$1:$A$50,0),MATCH(  Q$1100,$A$1:$AP$1,0  )  ),"公","")  ),  LEN(  INDEX(   $A$1:$AJ$50, MATCH($A1101,$A$1:$A$50,0),MATCH(  Q$1100,$A$1:$AP$1,0  )  )  )&gt;LEN(  SUBSTITUTE(  INDEX(   $A$1:$AJ$50, MATCH($A1101,$A$1:$A$50,0),MATCH(  Q$1100,$A$1:$AP$1,0  )  ),"-","")  )  ),  CONCATENATE(  $A1101,"(",   SUBSTITUTE(   SUBSTITUTE(  SUBSTITUTE(  INDEX(   $A$1:$AJ$50, MATCH($A1101,$A$1:$A$50,0),MATCH(  Q$1100,$A$1100:$AP$1100,0  )  ),"公",""),"x","")," ",""),"時",")"),  ""  )  ),  IF(  AND(  LEN(  INDEX(   $A$1:$AJ$50, MATCH($A1101,$A$1:$A$50,0),MATCH(  Q$1100,$A$1:$AP$1,0  )  )  )&gt;LEN(  SUBSTITUTE(  INDEX(   $A$1:$AJ$50, MATCH($A1101,$A$1:$A$50,0),MATCH(  Q$1100,$A$1:$AP$1,0  )  ),"公","")  ),  LEN(  INDEX(   $A$1:$AJ$50, MATCH($A1101,$A$1:$A$50,0),MATCH(  Q$1100,$A$1:$AP$1,0  )  )  )&gt;LEN(  SUBSTITUTE(  INDEX(   $A$1:$AJ$50, MATCH($A1101,$A$1:$A$50,0),MATCH(  Q$1100,$A$1:$AP$1,0  )  ),"-","")  )  ),  CONCATENATE(  $A1101,"(",   SUBSTITUTE(   SUBSTITUTE(  SUBSTITUTE(  INDEX(   $A$1:$AJ$50, MATCH($A1101,$A$1:$A$50,0),MATCH(  Q$1100,$A$1100:$AP$1100,0  )  ),"公",""),"x","")," ",""),"時",")"),  ""  )  )           ))</f>
        <v/>
      </c>
      <c r="R1101" s="65" t="str">
        <f t="shared" ref="R1101:R1144" ca="1" si="102">IF(    AND( R2="公",  LEN(R1100)&gt;=2 ),        "" &amp; $A1101,    IF(         AND( R2="公" ),       $A1101,        IF(  OR(  LEN(R1100)&gt;=2  ),  CONCATENATE(  "",  IF(  AND(  LEN(  INDEX(   $A$1:$AJ$50, MATCH($A1101,$A$1:$A$50,0),MATCH(  R$1100,$A$1:$AP$1,0  )  )  )&gt;LEN(  SUBSTITUTE(  INDEX(   $A$1:$AJ$50, MATCH($A1101,$A$1:$A$50,0),MATCH(  R$1100,$A$1:$AP$1,0  )  ),"公","")  ),  LEN(  INDEX(   $A$1:$AJ$50, MATCH($A1101,$A$1:$A$50,0),MATCH(  R$1100,$A$1:$AP$1,0  )  )  )&gt;LEN(  SUBSTITUTE(  INDEX(   $A$1:$AJ$50, MATCH($A1101,$A$1:$A$50,0),MATCH(  R$1100,$A$1:$AP$1,0  )  ),"-","")  )  ),  CONCATENATE(  $A1101,"(",   SUBSTITUTE(   SUBSTITUTE(  SUBSTITUTE(  INDEX(   $A$1:$AJ$50, MATCH($A1101,$A$1:$A$50,0),MATCH(  R$1100,$A$1100:$AP$1100,0  )  ),"公",""),"x","")," ",""),"時",")"),  ""  )  ),  IF(  AND(  LEN(  INDEX(   $A$1:$AJ$50, MATCH($A1101,$A$1:$A$50,0),MATCH(  R$1100,$A$1:$AP$1,0  )  )  )&gt;LEN(  SUBSTITUTE(  INDEX(   $A$1:$AJ$50, MATCH($A1101,$A$1:$A$50,0),MATCH(  R$1100,$A$1:$AP$1,0  )  ),"公","")  ),  LEN(  INDEX(   $A$1:$AJ$50, MATCH($A1101,$A$1:$A$50,0),MATCH(  R$1100,$A$1:$AP$1,0  )  )  )&gt;LEN(  SUBSTITUTE(  INDEX(   $A$1:$AJ$50, MATCH($A1101,$A$1:$A$50,0),MATCH(  R$1100,$A$1:$AP$1,0  )  ),"-","")  )  ),  CONCATENATE(  $A1101,"(",   SUBSTITUTE(   SUBSTITUTE(  SUBSTITUTE(  INDEX(   $A$1:$AJ$50, MATCH($A1101,$A$1:$A$50,0),MATCH(  R$1100,$A$1100:$AP$1100,0  )  ),"公",""),"x","")," ",""),"時",")"),  ""  )  )           ))</f>
        <v/>
      </c>
      <c r="S1101" s="65" t="str">
        <f t="shared" ref="S1101:S1144" ca="1" si="103">IF(    AND( S2="公",  LEN(S1100)&gt;=2 ),        "" &amp; $A1101,    IF(         AND( S2="公" ),       $A1101,        IF(  OR(  LEN(S1100)&gt;=2  ),  CONCATENATE(  "",  IF(  AND(  LEN(  INDEX(   $A$1:$AJ$50, MATCH($A1101,$A$1:$A$50,0),MATCH(  S$1100,$A$1:$AP$1,0  )  )  )&gt;LEN(  SUBSTITUTE(  INDEX(   $A$1:$AJ$50, MATCH($A1101,$A$1:$A$50,0),MATCH(  S$1100,$A$1:$AP$1,0  )  ),"公","")  ),  LEN(  INDEX(   $A$1:$AJ$50, MATCH($A1101,$A$1:$A$50,0),MATCH(  S$1100,$A$1:$AP$1,0  )  )  )&gt;LEN(  SUBSTITUTE(  INDEX(   $A$1:$AJ$50, MATCH($A1101,$A$1:$A$50,0),MATCH(  S$1100,$A$1:$AP$1,0  )  ),"-","")  )  ),  CONCATENATE(  $A1101,"(",   SUBSTITUTE(   SUBSTITUTE(  SUBSTITUTE(  INDEX(   $A$1:$AJ$50, MATCH($A1101,$A$1:$A$50,0),MATCH(  S$1100,$A$1100:$AP$1100,0  )  ),"公",""),"x","")," ",""),"時",")"),  ""  )  ),  IF(  AND(  LEN(  INDEX(   $A$1:$AJ$50, MATCH($A1101,$A$1:$A$50,0),MATCH(  S$1100,$A$1:$AP$1,0  )  )  )&gt;LEN(  SUBSTITUTE(  INDEX(   $A$1:$AJ$50, MATCH($A1101,$A$1:$A$50,0),MATCH(  S$1100,$A$1:$AP$1,0  )  ),"公","")  ),  LEN(  INDEX(   $A$1:$AJ$50, MATCH($A1101,$A$1:$A$50,0),MATCH(  S$1100,$A$1:$AP$1,0  )  )  )&gt;LEN(  SUBSTITUTE(  INDEX(   $A$1:$AJ$50, MATCH($A1101,$A$1:$A$50,0),MATCH(  S$1100,$A$1:$AP$1,0  )  ),"-","")  )  ),  CONCATENATE(  $A1101,"(",   SUBSTITUTE(   SUBSTITUTE(  SUBSTITUTE(  INDEX(   $A$1:$AJ$50, MATCH($A1101,$A$1:$A$50,0),MATCH(  S$1100,$A$1100:$AP$1100,0  )  ),"公",""),"x","")," ",""),"時",")"),  ""  )  )           ))</f>
        <v/>
      </c>
      <c r="T1101" s="65" t="str">
        <f t="shared" ref="T1101:T1144" ca="1" si="104">IF(    AND( T2="公",  LEN(T1100)&gt;=2 ),        "" &amp; $A1101,    IF(         AND( T2="公" ),       $A1101,        IF(  OR(  LEN(T1100)&gt;=2  ),  CONCATENATE(  "",  IF(  AND(  LEN(  INDEX(   $A$1:$AJ$50, MATCH($A1101,$A$1:$A$50,0),MATCH(  T$1100,$A$1:$AP$1,0  )  )  )&gt;LEN(  SUBSTITUTE(  INDEX(   $A$1:$AJ$50, MATCH($A1101,$A$1:$A$50,0),MATCH(  T$1100,$A$1:$AP$1,0  )  ),"公","")  ),  LEN(  INDEX(   $A$1:$AJ$50, MATCH($A1101,$A$1:$A$50,0),MATCH(  T$1100,$A$1:$AP$1,0  )  )  )&gt;LEN(  SUBSTITUTE(  INDEX(   $A$1:$AJ$50, MATCH($A1101,$A$1:$A$50,0),MATCH(  T$1100,$A$1:$AP$1,0  )  ),"-","")  )  ),  CONCATENATE(  $A1101,"(",   SUBSTITUTE(   SUBSTITUTE(  SUBSTITUTE(  INDEX(   $A$1:$AJ$50, MATCH($A1101,$A$1:$A$50,0),MATCH(  T$1100,$A$1100:$AP$1100,0  )  ),"公",""),"x","")," ",""),"時",")"),  ""  )  ),  IF(  AND(  LEN(  INDEX(   $A$1:$AJ$50, MATCH($A1101,$A$1:$A$50,0),MATCH(  T$1100,$A$1:$AP$1,0  )  )  )&gt;LEN(  SUBSTITUTE(  INDEX(   $A$1:$AJ$50, MATCH($A1101,$A$1:$A$50,0),MATCH(  T$1100,$A$1:$AP$1,0  )  ),"公","")  ),  LEN(  INDEX(   $A$1:$AJ$50, MATCH($A1101,$A$1:$A$50,0),MATCH(  T$1100,$A$1:$AP$1,0  )  )  )&gt;LEN(  SUBSTITUTE(  INDEX(   $A$1:$AJ$50, MATCH($A1101,$A$1:$A$50,0),MATCH(  T$1100,$A$1:$AP$1,0  )  ),"-","")  )  ),  CONCATENATE(  $A1101,"(",   SUBSTITUTE(   SUBSTITUTE(  SUBSTITUTE(  INDEX(   $A$1:$AJ$50, MATCH($A1101,$A$1:$A$50,0),MATCH(  T$1100,$A$1100:$AP$1100,0  )  ),"公",""),"x","")," ",""),"時",")"),  ""  )  )           ))</f>
        <v/>
      </c>
      <c r="U1101" s="65" t="str">
        <f t="shared" ref="U1101:U1144" ca="1" si="105">IF(    AND( U2="公",  LEN(U1100)&gt;=2 ),        "" &amp; $A1101,    IF(         AND( U2="公" ),       $A1101,        IF(  OR(  LEN(U1100)&gt;=2  ),  CONCATENATE(  "",  IF(  AND(  LEN(  INDEX(   $A$1:$AJ$50, MATCH($A1101,$A$1:$A$50,0),MATCH(  U$1100,$A$1:$AP$1,0  )  )  )&gt;LEN(  SUBSTITUTE(  INDEX(   $A$1:$AJ$50, MATCH($A1101,$A$1:$A$50,0),MATCH(  U$1100,$A$1:$AP$1,0  )  ),"公","")  ),  LEN(  INDEX(   $A$1:$AJ$50, MATCH($A1101,$A$1:$A$50,0),MATCH(  U$1100,$A$1:$AP$1,0  )  )  )&gt;LEN(  SUBSTITUTE(  INDEX(   $A$1:$AJ$50, MATCH($A1101,$A$1:$A$50,0),MATCH(  U$1100,$A$1:$AP$1,0  )  ),"-","")  )  ),  CONCATENATE(  $A1101,"(",   SUBSTITUTE(   SUBSTITUTE(  SUBSTITUTE(  INDEX(   $A$1:$AJ$50, MATCH($A1101,$A$1:$A$50,0),MATCH(  U$1100,$A$1100:$AP$1100,0  )  ),"公",""),"x","")," ",""),"時",")"),  ""  )  ),  IF(  AND(  LEN(  INDEX(   $A$1:$AJ$50, MATCH($A1101,$A$1:$A$50,0),MATCH(  U$1100,$A$1:$AP$1,0  )  )  )&gt;LEN(  SUBSTITUTE(  INDEX(   $A$1:$AJ$50, MATCH($A1101,$A$1:$A$50,0),MATCH(  U$1100,$A$1:$AP$1,0  )  ),"公","")  ),  LEN(  INDEX(   $A$1:$AJ$50, MATCH($A1101,$A$1:$A$50,0),MATCH(  U$1100,$A$1:$AP$1,0  )  )  )&gt;LEN(  SUBSTITUTE(  INDEX(   $A$1:$AJ$50, MATCH($A1101,$A$1:$A$50,0),MATCH(  U$1100,$A$1:$AP$1,0  )  ),"-","")  )  ),  CONCATENATE(  $A1101,"(",   SUBSTITUTE(   SUBSTITUTE(  SUBSTITUTE(  INDEX(   $A$1:$AJ$50, MATCH($A1101,$A$1:$A$50,0),MATCH(  U$1100,$A$1100:$AP$1100,0  )  ),"公",""),"x","")," ",""),"時",")"),  ""  )  )           ))</f>
        <v/>
      </c>
      <c r="V1101" s="65" t="str">
        <f t="shared" ref="V1101:V1144" ca="1" si="106">IF(    AND( V2="公",  LEN(V1100)&gt;=2 ),        "" &amp; $A1101,    IF(         AND( V2="公" ),       $A1101,        IF(  OR(  LEN(V1100)&gt;=2  ),  CONCATENATE(  "",  IF(  AND(  LEN(  INDEX(   $A$1:$AJ$50, MATCH($A1101,$A$1:$A$50,0),MATCH(  V$1100,$A$1:$AP$1,0  )  )  )&gt;LEN(  SUBSTITUTE(  INDEX(   $A$1:$AJ$50, MATCH($A1101,$A$1:$A$50,0),MATCH(  V$1100,$A$1:$AP$1,0  )  ),"公","")  ),  LEN(  INDEX(   $A$1:$AJ$50, MATCH($A1101,$A$1:$A$50,0),MATCH(  V$1100,$A$1:$AP$1,0  )  )  )&gt;LEN(  SUBSTITUTE(  INDEX(   $A$1:$AJ$50, MATCH($A1101,$A$1:$A$50,0),MATCH(  V$1100,$A$1:$AP$1,0  )  ),"-","")  )  ),  CONCATENATE(  $A1101,"(",   SUBSTITUTE(   SUBSTITUTE(  SUBSTITUTE(  INDEX(   $A$1:$AJ$50, MATCH($A1101,$A$1:$A$50,0),MATCH(  V$1100,$A$1100:$AP$1100,0  )  ),"公",""),"x","")," ",""),"時",")"),  ""  )  ),  IF(  AND(  LEN(  INDEX(   $A$1:$AJ$50, MATCH($A1101,$A$1:$A$50,0),MATCH(  V$1100,$A$1:$AP$1,0  )  )  )&gt;LEN(  SUBSTITUTE(  INDEX(   $A$1:$AJ$50, MATCH($A1101,$A$1:$A$50,0),MATCH(  V$1100,$A$1:$AP$1,0  )  ),"公","")  ),  LEN(  INDEX(   $A$1:$AJ$50, MATCH($A1101,$A$1:$A$50,0),MATCH(  V$1100,$A$1:$AP$1,0  )  )  )&gt;LEN(  SUBSTITUTE(  INDEX(   $A$1:$AJ$50, MATCH($A1101,$A$1:$A$50,0),MATCH(  V$1100,$A$1:$AP$1,0  )  ),"-","")  )  ),  CONCATENATE(  $A1101,"(",   SUBSTITUTE(   SUBSTITUTE(  SUBSTITUTE(  INDEX(   $A$1:$AJ$50, MATCH($A1101,$A$1:$A$50,0),MATCH(  V$1100,$A$1100:$AP$1100,0  )  ),"公",""),"x","")," ",""),"時",")"),  ""  )  )           ))</f>
        <v/>
      </c>
      <c r="W1101" s="65" t="str">
        <f t="shared" ref="W1101:W1144" ca="1" si="107">IF(    AND( W2="公",  LEN(W1100)&gt;=2 ),        "" &amp; $A1101,    IF(         AND( W2="公" ),       $A1101,        IF(  OR(  LEN(W1100)&gt;=2  ),  CONCATENATE(  "",  IF(  AND(  LEN(  INDEX(   $A$1:$AJ$50, MATCH($A1101,$A$1:$A$50,0),MATCH(  W$1100,$A$1:$AP$1,0  )  )  )&gt;LEN(  SUBSTITUTE(  INDEX(   $A$1:$AJ$50, MATCH($A1101,$A$1:$A$50,0),MATCH(  W$1100,$A$1:$AP$1,0  )  ),"公","")  ),  LEN(  INDEX(   $A$1:$AJ$50, MATCH($A1101,$A$1:$A$50,0),MATCH(  W$1100,$A$1:$AP$1,0  )  )  )&gt;LEN(  SUBSTITUTE(  INDEX(   $A$1:$AJ$50, MATCH($A1101,$A$1:$A$50,0),MATCH(  W$1100,$A$1:$AP$1,0  )  ),"-","")  )  ),  CONCATENATE(  $A1101,"(",   SUBSTITUTE(   SUBSTITUTE(  SUBSTITUTE(  INDEX(   $A$1:$AJ$50, MATCH($A1101,$A$1:$A$50,0),MATCH(  W$1100,$A$1100:$AP$1100,0  )  ),"公",""),"x","")," ",""),"時",")"),  ""  )  ),  IF(  AND(  LEN(  INDEX(   $A$1:$AJ$50, MATCH($A1101,$A$1:$A$50,0),MATCH(  W$1100,$A$1:$AP$1,0  )  )  )&gt;LEN(  SUBSTITUTE(  INDEX(   $A$1:$AJ$50, MATCH($A1101,$A$1:$A$50,0),MATCH(  W$1100,$A$1:$AP$1,0  )  ),"公","")  ),  LEN(  INDEX(   $A$1:$AJ$50, MATCH($A1101,$A$1:$A$50,0),MATCH(  W$1100,$A$1:$AP$1,0  )  )  )&gt;LEN(  SUBSTITUTE(  INDEX(   $A$1:$AJ$50, MATCH($A1101,$A$1:$A$50,0),MATCH(  W$1100,$A$1:$AP$1,0  )  ),"-","")  )  ),  CONCATENATE(  $A1101,"(",   SUBSTITUTE(   SUBSTITUTE(  SUBSTITUTE(  INDEX(   $A$1:$AJ$50, MATCH($A1101,$A$1:$A$50,0),MATCH(  W$1100,$A$1100:$AP$1100,0  )  ),"公",""),"x","")," ",""),"時",")"),  ""  )  )           ))</f>
        <v/>
      </c>
      <c r="X1101" s="65" t="str">
        <f t="shared" ref="X1101:X1144" ca="1" si="108">IF(    AND( X2="公",  LEN(X1100)&gt;=2 ),        "" &amp; $A1101,    IF(         AND( X2="公" ),       $A1101,        IF(  OR(  LEN(X1100)&gt;=2  ),  CONCATENATE(  "",  IF(  AND(  LEN(  INDEX(   $A$1:$AJ$50, MATCH($A1101,$A$1:$A$50,0),MATCH(  X$1100,$A$1:$AP$1,0  )  )  )&gt;LEN(  SUBSTITUTE(  INDEX(   $A$1:$AJ$50, MATCH($A1101,$A$1:$A$50,0),MATCH(  X$1100,$A$1:$AP$1,0  )  ),"公","")  ),  LEN(  INDEX(   $A$1:$AJ$50, MATCH($A1101,$A$1:$A$50,0),MATCH(  X$1100,$A$1:$AP$1,0  )  )  )&gt;LEN(  SUBSTITUTE(  INDEX(   $A$1:$AJ$50, MATCH($A1101,$A$1:$A$50,0),MATCH(  X$1100,$A$1:$AP$1,0  )  ),"-","")  )  ),  CONCATENATE(  $A1101,"(",   SUBSTITUTE(   SUBSTITUTE(  SUBSTITUTE(  INDEX(   $A$1:$AJ$50, MATCH($A1101,$A$1:$A$50,0),MATCH(  X$1100,$A$1100:$AP$1100,0  )  ),"公",""),"x","")," ",""),"時",")"),  ""  )  ),  IF(  AND(  LEN(  INDEX(   $A$1:$AJ$50, MATCH($A1101,$A$1:$A$50,0),MATCH(  X$1100,$A$1:$AP$1,0  )  )  )&gt;LEN(  SUBSTITUTE(  INDEX(   $A$1:$AJ$50, MATCH($A1101,$A$1:$A$50,0),MATCH(  X$1100,$A$1:$AP$1,0  )  ),"公","")  ),  LEN(  INDEX(   $A$1:$AJ$50, MATCH($A1101,$A$1:$A$50,0),MATCH(  X$1100,$A$1:$AP$1,0  )  )  )&gt;LEN(  SUBSTITUTE(  INDEX(   $A$1:$AJ$50, MATCH($A1101,$A$1:$A$50,0),MATCH(  X$1100,$A$1:$AP$1,0  )  ),"-","")  )  ),  CONCATENATE(  $A1101,"(",   SUBSTITUTE(   SUBSTITUTE(  SUBSTITUTE(  INDEX(   $A$1:$AJ$50, MATCH($A1101,$A$1:$A$50,0),MATCH(  X$1100,$A$1100:$AP$1100,0  )  ),"公",""),"x","")," ",""),"時",")"),  ""  )  )           ))</f>
        <v/>
      </c>
      <c r="Y1101" s="65" t="str">
        <f t="shared" ref="Y1101:Y1144" ca="1" si="109">IF(    AND( Y2="公",  LEN(Y1100)&gt;=2 ),        "" &amp; $A1101,    IF(         AND( Y2="公" ),       $A1101,        IF(  OR(  LEN(Y1100)&gt;=2  ),  CONCATENATE(  "",  IF(  AND(  LEN(  INDEX(   $A$1:$AJ$50, MATCH($A1101,$A$1:$A$50,0),MATCH(  Y$1100,$A$1:$AP$1,0  )  )  )&gt;LEN(  SUBSTITUTE(  INDEX(   $A$1:$AJ$50, MATCH($A1101,$A$1:$A$50,0),MATCH(  Y$1100,$A$1:$AP$1,0  )  ),"公","")  ),  LEN(  INDEX(   $A$1:$AJ$50, MATCH($A1101,$A$1:$A$50,0),MATCH(  Y$1100,$A$1:$AP$1,0  )  )  )&gt;LEN(  SUBSTITUTE(  INDEX(   $A$1:$AJ$50, MATCH($A1101,$A$1:$A$50,0),MATCH(  Y$1100,$A$1:$AP$1,0  )  ),"-","")  )  ),  CONCATENATE(  $A1101,"(",   SUBSTITUTE(   SUBSTITUTE(  SUBSTITUTE(  INDEX(   $A$1:$AJ$50, MATCH($A1101,$A$1:$A$50,0),MATCH(  Y$1100,$A$1100:$AP$1100,0  )  ),"公",""),"x","")," ",""),"時",")"),  ""  )  ),  IF(  AND(  LEN(  INDEX(   $A$1:$AJ$50, MATCH($A1101,$A$1:$A$50,0),MATCH(  Y$1100,$A$1:$AP$1,0  )  )  )&gt;LEN(  SUBSTITUTE(  INDEX(   $A$1:$AJ$50, MATCH($A1101,$A$1:$A$50,0),MATCH(  Y$1100,$A$1:$AP$1,0  )  ),"公","")  ),  LEN(  INDEX(   $A$1:$AJ$50, MATCH($A1101,$A$1:$A$50,0),MATCH(  Y$1100,$A$1:$AP$1,0  )  )  )&gt;LEN(  SUBSTITUTE(  INDEX(   $A$1:$AJ$50, MATCH($A1101,$A$1:$A$50,0),MATCH(  Y$1100,$A$1:$AP$1,0  )  ),"-","")  )  ),  CONCATENATE(  $A1101,"(",   SUBSTITUTE(   SUBSTITUTE(  SUBSTITUTE(  INDEX(   $A$1:$AJ$50, MATCH($A1101,$A$1:$A$50,0),MATCH(  Y$1100,$A$1100:$AP$1100,0  )  ),"公",""),"x","")," ",""),"時",")"),  ""  )  )           ))</f>
        <v/>
      </c>
      <c r="Z1101" s="65" t="str">
        <f t="shared" ref="Z1101:Z1144" ca="1" si="110">IF(    AND( Z2="公",  LEN(Z1100)&gt;=2 ),        "" &amp; $A1101,    IF(         AND( Z2="公" ),       $A1101,        IF(  OR(  LEN(Z1100)&gt;=2  ),  CONCATENATE(  "",  IF(  AND(  LEN(  INDEX(   $A$1:$AJ$50, MATCH($A1101,$A$1:$A$50,0),MATCH(  Z$1100,$A$1:$AP$1,0  )  )  )&gt;LEN(  SUBSTITUTE(  INDEX(   $A$1:$AJ$50, MATCH($A1101,$A$1:$A$50,0),MATCH(  Z$1100,$A$1:$AP$1,0  )  ),"公","")  ),  LEN(  INDEX(   $A$1:$AJ$50, MATCH($A1101,$A$1:$A$50,0),MATCH(  Z$1100,$A$1:$AP$1,0  )  )  )&gt;LEN(  SUBSTITUTE(  INDEX(   $A$1:$AJ$50, MATCH($A1101,$A$1:$A$50,0),MATCH(  Z$1100,$A$1:$AP$1,0  )  ),"-","")  )  ),  CONCATENATE(  $A1101,"(",   SUBSTITUTE(   SUBSTITUTE(  SUBSTITUTE(  INDEX(   $A$1:$AJ$50, MATCH($A1101,$A$1:$A$50,0),MATCH(  Z$1100,$A$1100:$AP$1100,0  )  ),"公",""),"x","")," ",""),"時",")"),  ""  )  ),  IF(  AND(  LEN(  INDEX(   $A$1:$AJ$50, MATCH($A1101,$A$1:$A$50,0),MATCH(  Z$1100,$A$1:$AP$1,0  )  )  )&gt;LEN(  SUBSTITUTE(  INDEX(   $A$1:$AJ$50, MATCH($A1101,$A$1:$A$50,0),MATCH(  Z$1100,$A$1:$AP$1,0  )  ),"公","")  ),  LEN(  INDEX(   $A$1:$AJ$50, MATCH($A1101,$A$1:$A$50,0),MATCH(  Z$1100,$A$1:$AP$1,0  )  )  )&gt;LEN(  SUBSTITUTE(  INDEX(   $A$1:$AJ$50, MATCH($A1101,$A$1:$A$50,0),MATCH(  Z$1100,$A$1:$AP$1,0  )  ),"-","")  )  ),  CONCATENATE(  $A1101,"(",   SUBSTITUTE(   SUBSTITUTE(  SUBSTITUTE(  INDEX(   $A$1:$AJ$50, MATCH($A1101,$A$1:$A$50,0),MATCH(  Z$1100,$A$1100:$AP$1100,0  )  ),"公",""),"x","")," ",""),"時",")"),  ""  )  )           ))</f>
        <v/>
      </c>
      <c r="AA1101" s="65" t="str">
        <f t="shared" ref="AA1101:AA1144" ca="1" si="111">IF(    AND( AA2="公",  LEN(AA1100)&gt;=2 ),        "" &amp; $A1101,    IF(         AND( AA2="公" ),       $A1101,        IF(  OR(  LEN(AA1100)&gt;=2  ),  CONCATENATE(  "",  IF(  AND(  LEN(  INDEX(   $A$1:$AJ$50, MATCH($A1101,$A$1:$A$50,0),MATCH(  AA$1100,$A$1:$AP$1,0  )  )  )&gt;LEN(  SUBSTITUTE(  INDEX(   $A$1:$AJ$50, MATCH($A1101,$A$1:$A$50,0),MATCH(  AA$1100,$A$1:$AP$1,0  )  ),"公","")  ),  LEN(  INDEX(   $A$1:$AJ$50, MATCH($A1101,$A$1:$A$50,0),MATCH(  AA$1100,$A$1:$AP$1,0  )  )  )&gt;LEN(  SUBSTITUTE(  INDEX(   $A$1:$AJ$50, MATCH($A1101,$A$1:$A$50,0),MATCH(  AA$1100,$A$1:$AP$1,0  )  ),"-","")  )  ),  CONCATENATE(  $A1101,"(",   SUBSTITUTE(   SUBSTITUTE(  SUBSTITUTE(  INDEX(   $A$1:$AJ$50, MATCH($A1101,$A$1:$A$50,0),MATCH(  AA$1100,$A$1100:$AP$1100,0  )  ),"公",""),"x","")," ",""),"時",")"),  ""  )  ),  IF(  AND(  LEN(  INDEX(   $A$1:$AJ$50, MATCH($A1101,$A$1:$A$50,0),MATCH(  AA$1100,$A$1:$AP$1,0  )  )  )&gt;LEN(  SUBSTITUTE(  INDEX(   $A$1:$AJ$50, MATCH($A1101,$A$1:$A$50,0),MATCH(  AA$1100,$A$1:$AP$1,0  )  ),"公","")  ),  LEN(  INDEX(   $A$1:$AJ$50, MATCH($A1101,$A$1:$A$50,0),MATCH(  AA$1100,$A$1:$AP$1,0  )  )  )&gt;LEN(  SUBSTITUTE(  INDEX(   $A$1:$AJ$50, MATCH($A1101,$A$1:$A$50,0),MATCH(  AA$1100,$A$1:$AP$1,0  )  ),"-","")  )  ),  CONCATENATE(  $A1101,"(",   SUBSTITUTE(   SUBSTITUTE(  SUBSTITUTE(  INDEX(   $A$1:$AJ$50, MATCH($A1101,$A$1:$A$50,0),MATCH(  AA$1100,$A$1100:$AP$1100,0  )  ),"公",""),"x","")," ",""),"時",")"),  ""  )  )           ))</f>
        <v/>
      </c>
      <c r="AB1101" s="65" t="str">
        <f t="shared" ref="AB1101:AB1144" ca="1" si="112">IF(    AND( AB2="公",  LEN(AB1100)&gt;=2 ),        "" &amp; $A1101,    IF(         AND( AB2="公" ),       $A1101,        IF(  OR(  LEN(AB1100)&gt;=2  ),  CONCATENATE(  "",  IF(  AND(  LEN(  INDEX(   $A$1:$AJ$50, MATCH($A1101,$A$1:$A$50,0),MATCH(  AB$1100,$A$1:$AP$1,0  )  )  )&gt;LEN(  SUBSTITUTE(  INDEX(   $A$1:$AJ$50, MATCH($A1101,$A$1:$A$50,0),MATCH(  AB$1100,$A$1:$AP$1,0  )  ),"公","")  ),  LEN(  INDEX(   $A$1:$AJ$50, MATCH($A1101,$A$1:$A$50,0),MATCH(  AB$1100,$A$1:$AP$1,0  )  )  )&gt;LEN(  SUBSTITUTE(  INDEX(   $A$1:$AJ$50, MATCH($A1101,$A$1:$A$50,0),MATCH(  AB$1100,$A$1:$AP$1,0  )  ),"-","")  )  ),  CONCATENATE(  $A1101,"(",   SUBSTITUTE(   SUBSTITUTE(  SUBSTITUTE(  INDEX(   $A$1:$AJ$50, MATCH($A1101,$A$1:$A$50,0),MATCH(  AB$1100,$A$1100:$AP$1100,0  )  ),"公",""),"x","")," ",""),"時",")"),  ""  )  ),  IF(  AND(  LEN(  INDEX(   $A$1:$AJ$50, MATCH($A1101,$A$1:$A$50,0),MATCH(  AB$1100,$A$1:$AP$1,0  )  )  )&gt;LEN(  SUBSTITUTE(  INDEX(   $A$1:$AJ$50, MATCH($A1101,$A$1:$A$50,0),MATCH(  AB$1100,$A$1:$AP$1,0  )  ),"公","")  ),  LEN(  INDEX(   $A$1:$AJ$50, MATCH($A1101,$A$1:$A$50,0),MATCH(  AB$1100,$A$1:$AP$1,0  )  )  )&gt;LEN(  SUBSTITUTE(  INDEX(   $A$1:$AJ$50, MATCH($A1101,$A$1:$A$50,0),MATCH(  AB$1100,$A$1:$AP$1,0  )  ),"-","")  )  ),  CONCATENATE(  $A1101,"(",   SUBSTITUTE(   SUBSTITUTE(  SUBSTITUTE(  INDEX(   $A$1:$AJ$50, MATCH($A1101,$A$1:$A$50,0),MATCH(  AB$1100,$A$1100:$AP$1100,0  )  ),"公",""),"x","")," ",""),"時",")"),  ""  )  )           ))</f>
        <v/>
      </c>
      <c r="AC1101" s="65" t="str">
        <f t="shared" ref="AC1101:AC1144" ca="1" si="113">IF(    AND( AC2="公",  LEN(AC1100)&gt;=2 ),        "" &amp; $A1101,    IF(         AND( AC2="公" ),       $A1101,        IF(  OR(  LEN(AC1100)&gt;=2  ),  CONCATENATE(  "",  IF(  AND(  LEN(  INDEX(   $A$1:$AJ$50, MATCH($A1101,$A$1:$A$50,0),MATCH(  AC$1100,$A$1:$AP$1,0  )  )  )&gt;LEN(  SUBSTITUTE(  INDEX(   $A$1:$AJ$50, MATCH($A1101,$A$1:$A$50,0),MATCH(  AC$1100,$A$1:$AP$1,0  )  ),"公","")  ),  LEN(  INDEX(   $A$1:$AJ$50, MATCH($A1101,$A$1:$A$50,0),MATCH(  AC$1100,$A$1:$AP$1,0  )  )  )&gt;LEN(  SUBSTITUTE(  INDEX(   $A$1:$AJ$50, MATCH($A1101,$A$1:$A$50,0),MATCH(  AC$1100,$A$1:$AP$1,0  )  ),"-","")  )  ),  CONCATENATE(  $A1101,"(",   SUBSTITUTE(   SUBSTITUTE(  SUBSTITUTE(  INDEX(   $A$1:$AJ$50, MATCH($A1101,$A$1:$A$50,0),MATCH(  AC$1100,$A$1100:$AP$1100,0  )  ),"公",""),"x","")," ",""),"時",")"),  ""  )  ),  IF(  AND(  LEN(  INDEX(   $A$1:$AJ$50, MATCH($A1101,$A$1:$A$50,0),MATCH(  AC$1100,$A$1:$AP$1,0  )  )  )&gt;LEN(  SUBSTITUTE(  INDEX(   $A$1:$AJ$50, MATCH($A1101,$A$1:$A$50,0),MATCH(  AC$1100,$A$1:$AP$1,0  )  ),"公","")  ),  LEN(  INDEX(   $A$1:$AJ$50, MATCH($A1101,$A$1:$A$50,0),MATCH(  AC$1100,$A$1:$AP$1,0  )  )  )&gt;LEN(  SUBSTITUTE(  INDEX(   $A$1:$AJ$50, MATCH($A1101,$A$1:$A$50,0),MATCH(  AC$1100,$A$1:$AP$1,0  )  ),"-","")  )  ),  CONCATENATE(  $A1101,"(",   SUBSTITUTE(   SUBSTITUTE(  SUBSTITUTE(  INDEX(   $A$1:$AJ$50, MATCH($A1101,$A$1:$A$50,0),MATCH(  AC$1100,$A$1100:$AP$1100,0  )  ),"公",""),"x","")," ",""),"時",")"),  ""  )  )           ))</f>
        <v/>
      </c>
      <c r="AD1101" s="65" t="str">
        <f t="shared" ref="AD1101:AD1144" ca="1" si="114">IF(    AND( AD2="公",  LEN(AD1100)&gt;=2 ),        "" &amp; $A1101,    IF(         AND( AD2="公" ),       $A1101,        IF(  OR(  LEN(AD1100)&gt;=2  ),  CONCATENATE(  "",  IF(  AND(  LEN(  INDEX(   $A$1:$AJ$50, MATCH($A1101,$A$1:$A$50,0),MATCH(  AD$1100,$A$1:$AP$1,0  )  )  )&gt;LEN(  SUBSTITUTE(  INDEX(   $A$1:$AJ$50, MATCH($A1101,$A$1:$A$50,0),MATCH(  AD$1100,$A$1:$AP$1,0  )  ),"公","")  ),  LEN(  INDEX(   $A$1:$AJ$50, MATCH($A1101,$A$1:$A$50,0),MATCH(  AD$1100,$A$1:$AP$1,0  )  )  )&gt;LEN(  SUBSTITUTE(  INDEX(   $A$1:$AJ$50, MATCH($A1101,$A$1:$A$50,0),MATCH(  AD$1100,$A$1:$AP$1,0  )  ),"-","")  )  ),  CONCATENATE(  $A1101,"(",   SUBSTITUTE(   SUBSTITUTE(  SUBSTITUTE(  INDEX(   $A$1:$AJ$50, MATCH($A1101,$A$1:$A$50,0),MATCH(  AD$1100,$A$1100:$AP$1100,0  )  ),"公",""),"x","")," ",""),"時",")"),  ""  )  ),  IF(  AND(  LEN(  INDEX(   $A$1:$AJ$50, MATCH($A1101,$A$1:$A$50,0),MATCH(  AD$1100,$A$1:$AP$1,0  )  )  )&gt;LEN(  SUBSTITUTE(  INDEX(   $A$1:$AJ$50, MATCH($A1101,$A$1:$A$50,0),MATCH(  AD$1100,$A$1:$AP$1,0  )  ),"公","")  ),  LEN(  INDEX(   $A$1:$AJ$50, MATCH($A1101,$A$1:$A$50,0),MATCH(  AD$1100,$A$1:$AP$1,0  )  )  )&gt;LEN(  SUBSTITUTE(  INDEX(   $A$1:$AJ$50, MATCH($A1101,$A$1:$A$50,0),MATCH(  AD$1100,$A$1:$AP$1,0  )  ),"-","")  )  ),  CONCATENATE(  $A1101,"(",   SUBSTITUTE(   SUBSTITUTE(  SUBSTITUTE(  INDEX(   $A$1:$AJ$50, MATCH($A1101,$A$1:$A$50,0),MATCH(  AD$1100,$A$1100:$AP$1100,0  )  ),"公",""),"x","")," ",""),"時",")"),  ""  )  )           ))</f>
        <v/>
      </c>
      <c r="AE1101" s="65" t="str">
        <f t="shared" ref="AE1101:AE1144" ca="1" si="115">IF(    AND( AE2="公",  LEN(AE1100)&gt;=2 ),        "" &amp; $A1101,    IF(         AND( AE2="公" ),       $A1101,        IF(  OR(  LEN(AE1100)&gt;=2  ),  CONCATENATE(  "",  IF(  AND(  LEN(  INDEX(   $A$1:$AJ$50, MATCH($A1101,$A$1:$A$50,0),MATCH(  AE$1100,$A$1:$AP$1,0  )  )  )&gt;LEN(  SUBSTITUTE(  INDEX(   $A$1:$AJ$50, MATCH($A1101,$A$1:$A$50,0),MATCH(  AE$1100,$A$1:$AP$1,0  )  ),"公","")  ),  LEN(  INDEX(   $A$1:$AJ$50, MATCH($A1101,$A$1:$A$50,0),MATCH(  AE$1100,$A$1:$AP$1,0  )  )  )&gt;LEN(  SUBSTITUTE(  INDEX(   $A$1:$AJ$50, MATCH($A1101,$A$1:$A$50,0),MATCH(  AE$1100,$A$1:$AP$1,0  )  ),"-","")  )  ),  CONCATENATE(  $A1101,"(",   SUBSTITUTE(   SUBSTITUTE(  SUBSTITUTE(  INDEX(   $A$1:$AJ$50, MATCH($A1101,$A$1:$A$50,0),MATCH(  AE$1100,$A$1100:$AP$1100,0  )  ),"公",""),"x","")," ",""),"時",")"),  ""  )  ),  IF(  AND(  LEN(  INDEX(   $A$1:$AJ$50, MATCH($A1101,$A$1:$A$50,0),MATCH(  AE$1100,$A$1:$AP$1,0  )  )  )&gt;LEN(  SUBSTITUTE(  INDEX(   $A$1:$AJ$50, MATCH($A1101,$A$1:$A$50,0),MATCH(  AE$1100,$A$1:$AP$1,0  )  ),"公","")  ),  LEN(  INDEX(   $A$1:$AJ$50, MATCH($A1101,$A$1:$A$50,0),MATCH(  AE$1100,$A$1:$AP$1,0  )  )  )&gt;LEN(  SUBSTITUTE(  INDEX(   $A$1:$AJ$50, MATCH($A1101,$A$1:$A$50,0),MATCH(  AE$1100,$A$1:$AP$1,0  )  ),"-","")  )  ),  CONCATENATE(  $A1101,"(",   SUBSTITUTE(   SUBSTITUTE(  SUBSTITUTE(  INDEX(   $A$1:$AJ$50, MATCH($A1101,$A$1:$A$50,0),MATCH(  AE$1100,$A$1100:$AP$1100,0  )  ),"公",""),"x","")," ",""),"時",")"),  ""  )  )           ))</f>
        <v/>
      </c>
      <c r="AF1101" s="65" t="str">
        <f t="shared" ref="AF1101:AF1144" ca="1" si="116">IF(    AND( AF2="公",  LEN(AF1100)&gt;=2 ),        "" &amp; $A1101,    IF(         AND( AF2="公" ),       $A1101,        IF(  OR(  LEN(AF1100)&gt;=2  ),  CONCATENATE(  "",  IF(  AND(  LEN(  INDEX(   $A$1:$AJ$50, MATCH($A1101,$A$1:$A$50,0),MATCH(  AF$1100,$A$1:$AP$1,0  )  )  )&gt;LEN(  SUBSTITUTE(  INDEX(   $A$1:$AJ$50, MATCH($A1101,$A$1:$A$50,0),MATCH(  AF$1100,$A$1:$AP$1,0  )  ),"公","")  ),  LEN(  INDEX(   $A$1:$AJ$50, MATCH($A1101,$A$1:$A$50,0),MATCH(  AF$1100,$A$1:$AP$1,0  )  )  )&gt;LEN(  SUBSTITUTE(  INDEX(   $A$1:$AJ$50, MATCH($A1101,$A$1:$A$50,0),MATCH(  AF$1100,$A$1:$AP$1,0  )  ),"-","")  )  ),  CONCATENATE(  $A1101,"(",   SUBSTITUTE(   SUBSTITUTE(  SUBSTITUTE(  INDEX(   $A$1:$AJ$50, MATCH($A1101,$A$1:$A$50,0),MATCH(  AF$1100,$A$1100:$AP$1100,0  )  ),"公",""),"x","")," ",""),"時",")"),  ""  )  ),  IF(  AND(  LEN(  INDEX(   $A$1:$AJ$50, MATCH($A1101,$A$1:$A$50,0),MATCH(  AF$1100,$A$1:$AP$1,0  )  )  )&gt;LEN(  SUBSTITUTE(  INDEX(   $A$1:$AJ$50, MATCH($A1101,$A$1:$A$50,0),MATCH(  AF$1100,$A$1:$AP$1,0  )  ),"公","")  ),  LEN(  INDEX(   $A$1:$AJ$50, MATCH($A1101,$A$1:$A$50,0),MATCH(  AF$1100,$A$1:$AP$1,0  )  )  )&gt;LEN(  SUBSTITUTE(  INDEX(   $A$1:$AJ$50, MATCH($A1101,$A$1:$A$50,0),MATCH(  AF$1100,$A$1:$AP$1,0  )  ),"-","")  )  ),  CONCATENATE(  $A1101,"(",   SUBSTITUTE(   SUBSTITUTE(  SUBSTITUTE(  INDEX(   $A$1:$AJ$50, MATCH($A1101,$A$1:$A$50,0),MATCH(  AF$1100,$A$1100:$AP$1100,0  )  ),"公",""),"x","")," ",""),"時",")"),  ""  )  )           ))</f>
        <v/>
      </c>
      <c r="AG1101" s="65" t="str">
        <f t="shared" ref="AG1101:AG1144" ca="1" si="117">IF(    AND( AG2="公",  LEN(AG1100)&gt;=2 ),        "" &amp; $A1101,    IF(         AND( AG2="公" ),       $A1101,        IF(  OR(  LEN(AG1100)&gt;=2  ),  CONCATENATE(  "",  IF(  AND(  LEN(  INDEX(   $A$1:$AJ$50, MATCH($A1101,$A$1:$A$50,0),MATCH(  AG$1100,$A$1:$AP$1,0  )  )  )&gt;LEN(  SUBSTITUTE(  INDEX(   $A$1:$AJ$50, MATCH($A1101,$A$1:$A$50,0),MATCH(  AG$1100,$A$1:$AP$1,0  )  ),"公","")  ),  LEN(  INDEX(   $A$1:$AJ$50, MATCH($A1101,$A$1:$A$50,0),MATCH(  AG$1100,$A$1:$AP$1,0  )  )  )&gt;LEN(  SUBSTITUTE(  INDEX(   $A$1:$AJ$50, MATCH($A1101,$A$1:$A$50,0),MATCH(  AG$1100,$A$1:$AP$1,0  )  ),"-","")  )  ),  CONCATENATE(  $A1101,"(",   SUBSTITUTE(   SUBSTITUTE(  SUBSTITUTE(  INDEX(   $A$1:$AJ$50, MATCH($A1101,$A$1:$A$50,0),MATCH(  AG$1100,$A$1100:$AP$1100,0  )  ),"公",""),"x","")," ",""),"時",")"),  ""  )  ),  IF(  AND(  LEN(  INDEX(   $A$1:$AJ$50, MATCH($A1101,$A$1:$A$50,0),MATCH(  AG$1100,$A$1:$AP$1,0  )  )  )&gt;LEN(  SUBSTITUTE(  INDEX(   $A$1:$AJ$50, MATCH($A1101,$A$1:$A$50,0),MATCH(  AG$1100,$A$1:$AP$1,0  )  ),"公","")  ),  LEN(  INDEX(   $A$1:$AJ$50, MATCH($A1101,$A$1:$A$50,0),MATCH(  AG$1100,$A$1:$AP$1,0  )  )  )&gt;LEN(  SUBSTITUTE(  INDEX(   $A$1:$AJ$50, MATCH($A1101,$A$1:$A$50,0),MATCH(  AG$1100,$A$1:$AP$1,0  )  ),"-","")  )  ),  CONCATENATE(  $A1101,"(",   SUBSTITUTE(   SUBSTITUTE(  SUBSTITUTE(  INDEX(   $A$1:$AJ$50, MATCH($A1101,$A$1:$A$50,0),MATCH(  AG$1100,$A$1100:$AP$1100,0  )  ),"公",""),"x","")," ",""),"時",")"),  ""  )  )           ))</f>
        <v/>
      </c>
      <c r="AH1101" s="65"/>
      <c r="AI1101" s="65"/>
      <c r="AJ1101" s="65"/>
    </row>
    <row r="1102" spans="1:55">
      <c r="A1102" s="65">
        <f t="shared" si="86"/>
        <v>2</v>
      </c>
      <c r="B1102" s="65" t="str">
        <f t="shared" si="86"/>
        <v>謝禮全</v>
      </c>
      <c r="C1102" s="65" t="str">
        <f t="shared" ca="1" si="87"/>
        <v/>
      </c>
      <c r="D1102" s="65" t="str">
        <f t="shared" ca="1" si="88"/>
        <v/>
      </c>
      <c r="E1102" s="65" t="str">
        <f t="shared" ca="1" si="89"/>
        <v/>
      </c>
      <c r="F1102" s="65" t="str">
        <f t="shared" ca="1" si="90"/>
        <v/>
      </c>
      <c r="G1102" s="65" t="str">
        <f t="shared" ca="1" si="91"/>
        <v/>
      </c>
      <c r="H1102" s="65" t="str">
        <f t="shared" ca="1" si="92"/>
        <v/>
      </c>
      <c r="I1102" s="65" t="str">
        <f t="shared" ca="1" si="93"/>
        <v/>
      </c>
      <c r="J1102" s="65" t="str">
        <f t="shared" ca="1" si="94"/>
        <v/>
      </c>
      <c r="K1102" s="65" t="str">
        <f t="shared" ca="1" si="95"/>
        <v/>
      </c>
      <c r="L1102" s="65" t="str">
        <f t="shared" ca="1" si="96"/>
        <v/>
      </c>
      <c r="M1102" s="65" t="str">
        <f t="shared" ca="1" si="97"/>
        <v/>
      </c>
      <c r="N1102" s="65" t="str">
        <f t="shared" ca="1" si="98"/>
        <v/>
      </c>
      <c r="O1102" s="65" t="str">
        <f t="shared" ca="1" si="99"/>
        <v/>
      </c>
      <c r="P1102" s="65" t="str">
        <f t="shared" ca="1" si="100"/>
        <v/>
      </c>
      <c r="Q1102" s="65" t="str">
        <f t="shared" ca="1" si="101"/>
        <v/>
      </c>
      <c r="R1102" s="65" t="str">
        <f t="shared" ca="1" si="102"/>
        <v/>
      </c>
      <c r="S1102" s="65" t="str">
        <f t="shared" ca="1" si="103"/>
        <v/>
      </c>
      <c r="T1102" s="65" t="str">
        <f t="shared" ca="1" si="104"/>
        <v/>
      </c>
      <c r="U1102" s="65" t="str">
        <f t="shared" ca="1" si="105"/>
        <v/>
      </c>
      <c r="V1102" s="65" t="str">
        <f t="shared" ca="1" si="106"/>
        <v/>
      </c>
      <c r="W1102" s="65" t="str">
        <f t="shared" ca="1" si="107"/>
        <v/>
      </c>
      <c r="X1102" s="65" t="str">
        <f t="shared" ca="1" si="108"/>
        <v/>
      </c>
      <c r="Y1102" s="65" t="str">
        <f t="shared" ca="1" si="109"/>
        <v/>
      </c>
      <c r="Z1102" s="65" t="str">
        <f t="shared" ca="1" si="110"/>
        <v/>
      </c>
      <c r="AA1102" s="65" t="str">
        <f t="shared" ca="1" si="111"/>
        <v/>
      </c>
      <c r="AB1102" s="65" t="str">
        <f t="shared" ca="1" si="112"/>
        <v/>
      </c>
      <c r="AC1102" s="65" t="str">
        <f t="shared" ca="1" si="113"/>
        <v/>
      </c>
      <c r="AD1102" s="65" t="str">
        <f t="shared" ca="1" si="114"/>
        <v/>
      </c>
      <c r="AE1102" s="65" t="str">
        <f t="shared" ca="1" si="115"/>
        <v/>
      </c>
      <c r="AF1102" s="65" t="str">
        <f t="shared" ca="1" si="116"/>
        <v/>
      </c>
      <c r="AG1102" s="65" t="str">
        <f t="shared" ca="1" si="117"/>
        <v/>
      </c>
      <c r="AH1102" s="65"/>
      <c r="AI1102" s="65"/>
      <c r="AJ1102" s="65"/>
    </row>
    <row r="1103" spans="1:55">
      <c r="A1103" s="65">
        <f t="shared" si="86"/>
        <v>3</v>
      </c>
      <c r="B1103" s="65" t="str">
        <f t="shared" si="86"/>
        <v>彭揚凱</v>
      </c>
      <c r="C1103" s="65" t="str">
        <f t="shared" ca="1" si="87"/>
        <v/>
      </c>
      <c r="D1103" s="65" t="str">
        <f t="shared" ca="1" si="88"/>
        <v/>
      </c>
      <c r="E1103" s="65" t="str">
        <f t="shared" ca="1" si="89"/>
        <v/>
      </c>
      <c r="F1103" s="65" t="str">
        <f t="shared" ca="1" si="90"/>
        <v/>
      </c>
      <c r="G1103" s="65" t="str">
        <f t="shared" ca="1" si="91"/>
        <v/>
      </c>
      <c r="H1103" s="65" t="str">
        <f t="shared" ca="1" si="92"/>
        <v/>
      </c>
      <c r="I1103" s="65" t="str">
        <f t="shared" ca="1" si="93"/>
        <v/>
      </c>
      <c r="J1103" s="65" t="str">
        <f t="shared" ca="1" si="94"/>
        <v/>
      </c>
      <c r="K1103" s="65" t="str">
        <f t="shared" ca="1" si="95"/>
        <v/>
      </c>
      <c r="L1103" s="65" t="str">
        <f t="shared" ca="1" si="96"/>
        <v/>
      </c>
      <c r="M1103" s="65" t="str">
        <f t="shared" ca="1" si="97"/>
        <v/>
      </c>
      <c r="N1103" s="65" t="str">
        <f t="shared" ca="1" si="98"/>
        <v/>
      </c>
      <c r="O1103" s="65" t="str">
        <f t="shared" ca="1" si="99"/>
        <v/>
      </c>
      <c r="P1103" s="65" t="str">
        <f t="shared" ca="1" si="100"/>
        <v/>
      </c>
      <c r="Q1103" s="65" t="str">
        <f t="shared" ca="1" si="101"/>
        <v/>
      </c>
      <c r="R1103" s="65" t="str">
        <f t="shared" ca="1" si="102"/>
        <v/>
      </c>
      <c r="S1103" s="65" t="str">
        <f t="shared" ca="1" si="103"/>
        <v/>
      </c>
      <c r="T1103" s="65" t="str">
        <f t="shared" ca="1" si="104"/>
        <v/>
      </c>
      <c r="U1103" s="65" t="str">
        <f t="shared" ca="1" si="105"/>
        <v/>
      </c>
      <c r="V1103" s="65" t="str">
        <f t="shared" ca="1" si="106"/>
        <v/>
      </c>
      <c r="W1103" s="65" t="str">
        <f t="shared" ca="1" si="107"/>
        <v/>
      </c>
      <c r="X1103" s="65" t="str">
        <f t="shared" ca="1" si="108"/>
        <v/>
      </c>
      <c r="Y1103" s="65" t="str">
        <f t="shared" ca="1" si="109"/>
        <v/>
      </c>
      <c r="Z1103" s="65" t="str">
        <f t="shared" ca="1" si="110"/>
        <v/>
      </c>
      <c r="AA1103" s="65" t="str">
        <f t="shared" ca="1" si="111"/>
        <v/>
      </c>
      <c r="AB1103" s="65" t="str">
        <f t="shared" ca="1" si="112"/>
        <v/>
      </c>
      <c r="AC1103" s="65" t="str">
        <f t="shared" ca="1" si="113"/>
        <v/>
      </c>
      <c r="AD1103" s="65" t="str">
        <f t="shared" ca="1" si="114"/>
        <v/>
      </c>
      <c r="AE1103" s="65" t="str">
        <f t="shared" ca="1" si="115"/>
        <v/>
      </c>
      <c r="AF1103" s="65" t="str">
        <f t="shared" ca="1" si="116"/>
        <v/>
      </c>
      <c r="AG1103" s="65" t="str">
        <f t="shared" ca="1" si="117"/>
        <v/>
      </c>
      <c r="AH1103" s="65"/>
      <c r="AI1103" s="65"/>
      <c r="AJ1103" s="65"/>
    </row>
    <row r="1104" spans="1:55">
      <c r="A1104" s="65">
        <f t="shared" si="86"/>
        <v>4</v>
      </c>
      <c r="B1104" s="65" t="str">
        <f t="shared" si="86"/>
        <v>張顥</v>
      </c>
      <c r="C1104" s="65" t="str">
        <f t="shared" ca="1" si="87"/>
        <v/>
      </c>
      <c r="D1104" s="65" t="str">
        <f t="shared" ca="1" si="88"/>
        <v/>
      </c>
      <c r="E1104" s="65" t="str">
        <f t="shared" ca="1" si="89"/>
        <v/>
      </c>
      <c r="F1104" s="65" t="str">
        <f t="shared" ca="1" si="90"/>
        <v/>
      </c>
      <c r="G1104" s="65" t="str">
        <f t="shared" ca="1" si="91"/>
        <v/>
      </c>
      <c r="H1104" s="65" t="str">
        <f t="shared" ca="1" si="92"/>
        <v/>
      </c>
      <c r="I1104" s="65" t="str">
        <f t="shared" ca="1" si="93"/>
        <v/>
      </c>
      <c r="J1104" s="65" t="str">
        <f t="shared" ca="1" si="94"/>
        <v/>
      </c>
      <c r="K1104" s="65" t="str">
        <f t="shared" ca="1" si="95"/>
        <v/>
      </c>
      <c r="L1104" s="65" t="str">
        <f t="shared" ca="1" si="96"/>
        <v/>
      </c>
      <c r="M1104" s="65" t="str">
        <f t="shared" ca="1" si="97"/>
        <v/>
      </c>
      <c r="N1104" s="65" t="str">
        <f t="shared" ca="1" si="98"/>
        <v/>
      </c>
      <c r="O1104" s="65" t="str">
        <f t="shared" ca="1" si="99"/>
        <v/>
      </c>
      <c r="P1104" s="65" t="str">
        <f t="shared" ca="1" si="100"/>
        <v/>
      </c>
      <c r="Q1104" s="65" t="str">
        <f t="shared" ca="1" si="101"/>
        <v/>
      </c>
      <c r="R1104" s="65" t="str">
        <f t="shared" ca="1" si="102"/>
        <v/>
      </c>
      <c r="S1104" s="65" t="str">
        <f t="shared" ca="1" si="103"/>
        <v/>
      </c>
      <c r="T1104" s="65" t="str">
        <f t="shared" ca="1" si="104"/>
        <v/>
      </c>
      <c r="U1104" s="65" t="str">
        <f t="shared" ca="1" si="105"/>
        <v/>
      </c>
      <c r="V1104" s="65" t="str">
        <f t="shared" ca="1" si="106"/>
        <v/>
      </c>
      <c r="W1104" s="65" t="str">
        <f t="shared" ca="1" si="107"/>
        <v/>
      </c>
      <c r="X1104" s="65" t="str">
        <f t="shared" ca="1" si="108"/>
        <v/>
      </c>
      <c r="Y1104" s="65" t="str">
        <f t="shared" ca="1" si="109"/>
        <v/>
      </c>
      <c r="Z1104" s="65" t="str">
        <f t="shared" ca="1" si="110"/>
        <v/>
      </c>
      <c r="AA1104" s="65" t="str">
        <f t="shared" ca="1" si="111"/>
        <v/>
      </c>
      <c r="AB1104" s="65" t="str">
        <f t="shared" ca="1" si="112"/>
        <v/>
      </c>
      <c r="AC1104" s="65" t="str">
        <f t="shared" ca="1" si="113"/>
        <v/>
      </c>
      <c r="AD1104" s="65" t="str">
        <f t="shared" ca="1" si="114"/>
        <v/>
      </c>
      <c r="AE1104" s="65" t="str">
        <f t="shared" ca="1" si="115"/>
        <v/>
      </c>
      <c r="AF1104" s="65" t="str">
        <f t="shared" ca="1" si="116"/>
        <v/>
      </c>
      <c r="AG1104" s="65" t="str">
        <f t="shared" ca="1" si="117"/>
        <v/>
      </c>
      <c r="AH1104" s="65"/>
      <c r="AI1104" s="65"/>
      <c r="AJ1104" s="65"/>
    </row>
    <row r="1105" spans="1:36">
      <c r="A1105" s="65">
        <f t="shared" si="86"/>
        <v>5</v>
      </c>
      <c r="B1105" s="65" t="str">
        <f t="shared" si="86"/>
        <v>李沛諺</v>
      </c>
      <c r="C1105" s="65" t="str">
        <f t="shared" ca="1" si="87"/>
        <v/>
      </c>
      <c r="D1105" s="65" t="str">
        <f t="shared" ca="1" si="88"/>
        <v/>
      </c>
      <c r="E1105" s="65" t="str">
        <f t="shared" ca="1" si="89"/>
        <v/>
      </c>
      <c r="F1105" s="65" t="str">
        <f t="shared" ca="1" si="90"/>
        <v/>
      </c>
      <c r="G1105" s="65" t="str">
        <f t="shared" ca="1" si="91"/>
        <v/>
      </c>
      <c r="H1105" s="65" t="str">
        <f t="shared" ca="1" si="92"/>
        <v/>
      </c>
      <c r="I1105" s="65" t="str">
        <f t="shared" ca="1" si="93"/>
        <v/>
      </c>
      <c r="J1105" s="65" t="str">
        <f t="shared" ca="1" si="94"/>
        <v/>
      </c>
      <c r="K1105" s="65" t="str">
        <f t="shared" ca="1" si="95"/>
        <v/>
      </c>
      <c r="L1105" s="65" t="str">
        <f t="shared" ca="1" si="96"/>
        <v/>
      </c>
      <c r="M1105" s="65" t="str">
        <f t="shared" ca="1" si="97"/>
        <v/>
      </c>
      <c r="N1105" s="65" t="str">
        <f t="shared" ca="1" si="98"/>
        <v/>
      </c>
      <c r="O1105" s="65" t="str">
        <f t="shared" ca="1" si="99"/>
        <v/>
      </c>
      <c r="P1105" s="65" t="str">
        <f t="shared" ca="1" si="100"/>
        <v/>
      </c>
      <c r="Q1105" s="65" t="str">
        <f t="shared" ca="1" si="101"/>
        <v/>
      </c>
      <c r="R1105" s="65" t="str">
        <f t="shared" ca="1" si="102"/>
        <v/>
      </c>
      <c r="S1105" s="65" t="str">
        <f t="shared" ca="1" si="103"/>
        <v/>
      </c>
      <c r="T1105" s="65" t="str">
        <f t="shared" ca="1" si="104"/>
        <v/>
      </c>
      <c r="U1105" s="65" t="str">
        <f t="shared" ca="1" si="105"/>
        <v/>
      </c>
      <c r="V1105" s="65" t="str">
        <f t="shared" ca="1" si="106"/>
        <v/>
      </c>
      <c r="W1105" s="65" t="str">
        <f t="shared" ca="1" si="107"/>
        <v/>
      </c>
      <c r="X1105" s="65" t="str">
        <f t="shared" ca="1" si="108"/>
        <v/>
      </c>
      <c r="Y1105" s="65" t="str">
        <f t="shared" ca="1" si="109"/>
        <v/>
      </c>
      <c r="Z1105" s="65" t="str">
        <f t="shared" ca="1" si="110"/>
        <v/>
      </c>
      <c r="AA1105" s="65" t="str">
        <f t="shared" ca="1" si="111"/>
        <v/>
      </c>
      <c r="AB1105" s="65" t="str">
        <f t="shared" ca="1" si="112"/>
        <v/>
      </c>
      <c r="AC1105" s="65" t="str">
        <f t="shared" ca="1" si="113"/>
        <v/>
      </c>
      <c r="AD1105" s="65" t="str">
        <f t="shared" ca="1" si="114"/>
        <v/>
      </c>
      <c r="AE1105" s="65" t="str">
        <f t="shared" ca="1" si="115"/>
        <v/>
      </c>
      <c r="AF1105" s="65" t="str">
        <f t="shared" ca="1" si="116"/>
        <v/>
      </c>
      <c r="AG1105" s="65" t="str">
        <f t="shared" ca="1" si="117"/>
        <v/>
      </c>
      <c r="AH1105" s="65"/>
      <c r="AI1105" s="65"/>
      <c r="AJ1105" s="65"/>
    </row>
    <row r="1106" spans="1:36">
      <c r="A1106" s="65">
        <f t="shared" si="86"/>
        <v>6</v>
      </c>
      <c r="B1106" s="65" t="str">
        <f t="shared" si="86"/>
        <v>陳宣齊</v>
      </c>
      <c r="C1106" s="65" t="str">
        <f t="shared" ca="1" si="87"/>
        <v/>
      </c>
      <c r="D1106" s="65" t="str">
        <f t="shared" ca="1" si="88"/>
        <v/>
      </c>
      <c r="E1106" s="65" t="str">
        <f t="shared" ca="1" si="89"/>
        <v/>
      </c>
      <c r="F1106" s="65" t="str">
        <f t="shared" ca="1" si="90"/>
        <v/>
      </c>
      <c r="G1106" s="65" t="str">
        <f t="shared" ca="1" si="91"/>
        <v/>
      </c>
      <c r="H1106" s="65" t="str">
        <f t="shared" ca="1" si="92"/>
        <v/>
      </c>
      <c r="I1106" s="65" t="str">
        <f t="shared" ca="1" si="93"/>
        <v/>
      </c>
      <c r="J1106" s="65" t="str">
        <f t="shared" ca="1" si="94"/>
        <v/>
      </c>
      <c r="K1106" s="65" t="str">
        <f t="shared" ca="1" si="95"/>
        <v/>
      </c>
      <c r="L1106" s="65" t="str">
        <f t="shared" ca="1" si="96"/>
        <v/>
      </c>
      <c r="M1106" s="65" t="str">
        <f t="shared" ca="1" si="97"/>
        <v/>
      </c>
      <c r="N1106" s="65" t="str">
        <f t="shared" ca="1" si="98"/>
        <v/>
      </c>
      <c r="O1106" s="65" t="str">
        <f t="shared" ca="1" si="99"/>
        <v/>
      </c>
      <c r="P1106" s="65" t="str">
        <f t="shared" ca="1" si="100"/>
        <v/>
      </c>
      <c r="Q1106" s="65" t="str">
        <f t="shared" ca="1" si="101"/>
        <v/>
      </c>
      <c r="R1106" s="65" t="str">
        <f t="shared" ca="1" si="102"/>
        <v/>
      </c>
      <c r="S1106" s="65" t="str">
        <f t="shared" ca="1" si="103"/>
        <v/>
      </c>
      <c r="T1106" s="65" t="str">
        <f t="shared" ca="1" si="104"/>
        <v/>
      </c>
      <c r="U1106" s="65" t="str">
        <f t="shared" ca="1" si="105"/>
        <v/>
      </c>
      <c r="V1106" s="65" t="str">
        <f t="shared" ca="1" si="106"/>
        <v/>
      </c>
      <c r="W1106" s="65" t="str">
        <f t="shared" ca="1" si="107"/>
        <v/>
      </c>
      <c r="X1106" s="65" t="str">
        <f t="shared" ca="1" si="108"/>
        <v/>
      </c>
      <c r="Y1106" s="65" t="str">
        <f t="shared" ca="1" si="109"/>
        <v/>
      </c>
      <c r="Z1106" s="65" t="str">
        <f t="shared" ca="1" si="110"/>
        <v/>
      </c>
      <c r="AA1106" s="65" t="str">
        <f t="shared" ca="1" si="111"/>
        <v/>
      </c>
      <c r="AB1106" s="65" t="str">
        <f t="shared" ca="1" si="112"/>
        <v/>
      </c>
      <c r="AC1106" s="65" t="str">
        <f t="shared" ca="1" si="113"/>
        <v/>
      </c>
      <c r="AD1106" s="65" t="str">
        <f t="shared" ca="1" si="114"/>
        <v/>
      </c>
      <c r="AE1106" s="65" t="str">
        <f t="shared" ca="1" si="115"/>
        <v/>
      </c>
      <c r="AF1106" s="65" t="str">
        <f t="shared" ca="1" si="116"/>
        <v/>
      </c>
      <c r="AG1106" s="65" t="str">
        <f t="shared" ca="1" si="117"/>
        <v/>
      </c>
      <c r="AH1106" s="65"/>
      <c r="AI1106" s="65"/>
      <c r="AJ1106" s="65"/>
    </row>
    <row r="1107" spans="1:36">
      <c r="A1107" s="65">
        <f t="shared" si="86"/>
        <v>7</v>
      </c>
      <c r="B1107" s="65" t="str">
        <f t="shared" si="86"/>
        <v>鄭謙泰</v>
      </c>
      <c r="C1107" s="65" t="str">
        <f t="shared" ca="1" si="87"/>
        <v/>
      </c>
      <c r="D1107" s="65" t="str">
        <f t="shared" ca="1" si="88"/>
        <v/>
      </c>
      <c r="E1107" s="65" t="str">
        <f t="shared" ca="1" si="89"/>
        <v/>
      </c>
      <c r="F1107" s="65" t="str">
        <f t="shared" ca="1" si="90"/>
        <v/>
      </c>
      <c r="G1107" s="65" t="str">
        <f t="shared" ca="1" si="91"/>
        <v/>
      </c>
      <c r="H1107" s="65" t="str">
        <f t="shared" ca="1" si="92"/>
        <v/>
      </c>
      <c r="I1107" s="65" t="str">
        <f t="shared" ca="1" si="93"/>
        <v/>
      </c>
      <c r="J1107" s="65" t="str">
        <f t="shared" ca="1" si="94"/>
        <v/>
      </c>
      <c r="K1107" s="65" t="str">
        <f t="shared" ca="1" si="95"/>
        <v/>
      </c>
      <c r="L1107" s="65" t="str">
        <f t="shared" ca="1" si="96"/>
        <v/>
      </c>
      <c r="M1107" s="65" t="str">
        <f t="shared" ca="1" si="97"/>
        <v/>
      </c>
      <c r="N1107" s="65" t="str">
        <f t="shared" ca="1" si="98"/>
        <v/>
      </c>
      <c r="O1107" s="65" t="str">
        <f t="shared" ca="1" si="99"/>
        <v/>
      </c>
      <c r="P1107" s="65" t="str">
        <f t="shared" ca="1" si="100"/>
        <v/>
      </c>
      <c r="Q1107" s="65" t="str">
        <f t="shared" ca="1" si="101"/>
        <v/>
      </c>
      <c r="R1107" s="65" t="str">
        <f t="shared" ca="1" si="102"/>
        <v/>
      </c>
      <c r="S1107" s="65" t="str">
        <f t="shared" ca="1" si="103"/>
        <v/>
      </c>
      <c r="T1107" s="65" t="str">
        <f t="shared" ca="1" si="104"/>
        <v/>
      </c>
      <c r="U1107" s="65" t="str">
        <f t="shared" ca="1" si="105"/>
        <v/>
      </c>
      <c r="V1107" s="65" t="str">
        <f t="shared" ca="1" si="106"/>
        <v/>
      </c>
      <c r="W1107" s="65" t="str">
        <f t="shared" ca="1" si="107"/>
        <v/>
      </c>
      <c r="X1107" s="65" t="str">
        <f t="shared" ca="1" si="108"/>
        <v/>
      </c>
      <c r="Y1107" s="65" t="str">
        <f t="shared" ca="1" si="109"/>
        <v/>
      </c>
      <c r="Z1107" s="65" t="str">
        <f t="shared" ca="1" si="110"/>
        <v/>
      </c>
      <c r="AA1107" s="65" t="str">
        <f t="shared" ca="1" si="111"/>
        <v/>
      </c>
      <c r="AB1107" s="65" t="str">
        <f t="shared" ca="1" si="112"/>
        <v/>
      </c>
      <c r="AC1107" s="65" t="str">
        <f t="shared" ca="1" si="113"/>
        <v/>
      </c>
      <c r="AD1107" s="65" t="str">
        <f t="shared" ca="1" si="114"/>
        <v/>
      </c>
      <c r="AE1107" s="65" t="str">
        <f t="shared" ca="1" si="115"/>
        <v/>
      </c>
      <c r="AF1107" s="65" t="str">
        <f t="shared" ca="1" si="116"/>
        <v/>
      </c>
      <c r="AG1107" s="65" t="str">
        <f t="shared" ca="1" si="117"/>
        <v/>
      </c>
      <c r="AH1107" s="65"/>
      <c r="AI1107" s="65"/>
      <c r="AJ1107" s="65"/>
    </row>
    <row r="1108" spans="1:36">
      <c r="A1108" s="65">
        <f t="shared" si="86"/>
        <v>8</v>
      </c>
      <c r="B1108" s="65" t="str">
        <f t="shared" si="86"/>
        <v>徐意凱</v>
      </c>
      <c r="C1108" s="65" t="str">
        <f t="shared" ca="1" si="87"/>
        <v/>
      </c>
      <c r="D1108" s="65" t="str">
        <f t="shared" ca="1" si="88"/>
        <v/>
      </c>
      <c r="E1108" s="65" t="str">
        <f t="shared" ca="1" si="89"/>
        <v/>
      </c>
      <c r="F1108" s="65" t="str">
        <f t="shared" ca="1" si="90"/>
        <v/>
      </c>
      <c r="G1108" s="65" t="str">
        <f t="shared" ca="1" si="91"/>
        <v/>
      </c>
      <c r="H1108" s="65" t="str">
        <f t="shared" ca="1" si="92"/>
        <v/>
      </c>
      <c r="I1108" s="65" t="str">
        <f t="shared" ca="1" si="93"/>
        <v/>
      </c>
      <c r="J1108" s="65" t="str">
        <f t="shared" ca="1" si="94"/>
        <v/>
      </c>
      <c r="K1108" s="65" t="str">
        <f t="shared" ca="1" si="95"/>
        <v/>
      </c>
      <c r="L1108" s="65" t="str">
        <f t="shared" ca="1" si="96"/>
        <v/>
      </c>
      <c r="M1108" s="65" t="str">
        <f t="shared" ca="1" si="97"/>
        <v/>
      </c>
      <c r="N1108" s="65" t="str">
        <f t="shared" ca="1" si="98"/>
        <v/>
      </c>
      <c r="O1108" s="65" t="str">
        <f t="shared" ca="1" si="99"/>
        <v/>
      </c>
      <c r="P1108" s="65" t="str">
        <f t="shared" ca="1" si="100"/>
        <v/>
      </c>
      <c r="Q1108" s="65" t="str">
        <f t="shared" ca="1" si="101"/>
        <v/>
      </c>
      <c r="R1108" s="65" t="str">
        <f t="shared" ca="1" si="102"/>
        <v/>
      </c>
      <c r="S1108" s="65" t="str">
        <f t="shared" ca="1" si="103"/>
        <v/>
      </c>
      <c r="T1108" s="65" t="str">
        <f t="shared" ca="1" si="104"/>
        <v/>
      </c>
      <c r="U1108" s="65" t="str">
        <f t="shared" ca="1" si="105"/>
        <v/>
      </c>
      <c r="V1108" s="65" t="str">
        <f t="shared" ca="1" si="106"/>
        <v/>
      </c>
      <c r="W1108" s="65" t="str">
        <f t="shared" ca="1" si="107"/>
        <v/>
      </c>
      <c r="X1108" s="65" t="str">
        <f t="shared" ca="1" si="108"/>
        <v/>
      </c>
      <c r="Y1108" s="65" t="str">
        <f t="shared" ca="1" si="109"/>
        <v/>
      </c>
      <c r="Z1108" s="65" t="str">
        <f t="shared" ca="1" si="110"/>
        <v/>
      </c>
      <c r="AA1108" s="65" t="str">
        <f t="shared" ca="1" si="111"/>
        <v/>
      </c>
      <c r="AB1108" s="65" t="str">
        <f t="shared" ca="1" si="112"/>
        <v/>
      </c>
      <c r="AC1108" s="65" t="str">
        <f t="shared" ca="1" si="113"/>
        <v/>
      </c>
      <c r="AD1108" s="65" t="str">
        <f t="shared" ca="1" si="114"/>
        <v/>
      </c>
      <c r="AE1108" s="65" t="str">
        <f t="shared" ca="1" si="115"/>
        <v/>
      </c>
      <c r="AF1108" s="65" t="str">
        <f t="shared" ca="1" si="116"/>
        <v/>
      </c>
      <c r="AG1108" s="65" t="str">
        <f t="shared" ca="1" si="117"/>
        <v/>
      </c>
      <c r="AH1108" s="65"/>
      <c r="AI1108" s="65"/>
      <c r="AJ1108" s="65"/>
    </row>
    <row r="1109" spans="1:36">
      <c r="A1109" s="65">
        <f t="shared" si="86"/>
        <v>9</v>
      </c>
      <c r="B1109" s="65" t="str">
        <f t="shared" si="86"/>
        <v>黃聖淵</v>
      </c>
      <c r="C1109" s="65" t="str">
        <f t="shared" ca="1" si="87"/>
        <v/>
      </c>
      <c r="D1109" s="65" t="str">
        <f t="shared" ca="1" si="88"/>
        <v/>
      </c>
      <c r="E1109" s="65" t="str">
        <f t="shared" ca="1" si="89"/>
        <v/>
      </c>
      <c r="F1109" s="65" t="str">
        <f t="shared" ca="1" si="90"/>
        <v/>
      </c>
      <c r="G1109" s="65" t="str">
        <f t="shared" ca="1" si="91"/>
        <v/>
      </c>
      <c r="H1109" s="65" t="str">
        <f t="shared" ca="1" si="92"/>
        <v/>
      </c>
      <c r="I1109" s="65" t="str">
        <f t="shared" ca="1" si="93"/>
        <v/>
      </c>
      <c r="J1109" s="65" t="str">
        <f t="shared" ca="1" si="94"/>
        <v/>
      </c>
      <c r="K1109" s="65" t="str">
        <f t="shared" ca="1" si="95"/>
        <v/>
      </c>
      <c r="L1109" s="65" t="str">
        <f t="shared" ca="1" si="96"/>
        <v/>
      </c>
      <c r="M1109" s="65" t="str">
        <f t="shared" ca="1" si="97"/>
        <v/>
      </c>
      <c r="N1109" s="65" t="str">
        <f t="shared" ca="1" si="98"/>
        <v/>
      </c>
      <c r="O1109" s="65" t="str">
        <f t="shared" ca="1" si="99"/>
        <v/>
      </c>
      <c r="P1109" s="65" t="str">
        <f t="shared" ca="1" si="100"/>
        <v/>
      </c>
      <c r="Q1109" s="65" t="str">
        <f t="shared" ca="1" si="101"/>
        <v/>
      </c>
      <c r="R1109" s="65" t="str">
        <f t="shared" ca="1" si="102"/>
        <v/>
      </c>
      <c r="S1109" s="65" t="str">
        <f t="shared" ca="1" si="103"/>
        <v/>
      </c>
      <c r="T1109" s="65" t="str">
        <f t="shared" ca="1" si="104"/>
        <v/>
      </c>
      <c r="U1109" s="65" t="str">
        <f t="shared" ca="1" si="105"/>
        <v/>
      </c>
      <c r="V1109" s="65" t="str">
        <f t="shared" ca="1" si="106"/>
        <v/>
      </c>
      <c r="W1109" s="65" t="str">
        <f t="shared" ca="1" si="107"/>
        <v/>
      </c>
      <c r="X1109" s="65" t="str">
        <f t="shared" ca="1" si="108"/>
        <v/>
      </c>
      <c r="Y1109" s="65" t="str">
        <f t="shared" ca="1" si="109"/>
        <v/>
      </c>
      <c r="Z1109" s="65" t="str">
        <f t="shared" ca="1" si="110"/>
        <v/>
      </c>
      <c r="AA1109" s="65" t="str">
        <f t="shared" ca="1" si="111"/>
        <v/>
      </c>
      <c r="AB1109" s="65" t="str">
        <f t="shared" ca="1" si="112"/>
        <v/>
      </c>
      <c r="AC1109" s="65" t="str">
        <f t="shared" ca="1" si="113"/>
        <v/>
      </c>
      <c r="AD1109" s="65" t="str">
        <f t="shared" ca="1" si="114"/>
        <v/>
      </c>
      <c r="AE1109" s="65" t="str">
        <f t="shared" ca="1" si="115"/>
        <v/>
      </c>
      <c r="AF1109" s="65" t="str">
        <f t="shared" ca="1" si="116"/>
        <v/>
      </c>
      <c r="AG1109" s="65" t="str">
        <f t="shared" ca="1" si="117"/>
        <v/>
      </c>
      <c r="AH1109" s="65"/>
      <c r="AI1109" s="65"/>
      <c r="AJ1109" s="65"/>
    </row>
    <row r="1110" spans="1:36">
      <c r="A1110" s="65">
        <f t="shared" si="86"/>
        <v>10</v>
      </c>
      <c r="B1110" s="65" t="str">
        <f t="shared" si="86"/>
        <v>翁皓威</v>
      </c>
      <c r="C1110" s="65" t="str">
        <f t="shared" ca="1" si="87"/>
        <v/>
      </c>
      <c r="D1110" s="65" t="str">
        <f t="shared" ca="1" si="88"/>
        <v/>
      </c>
      <c r="E1110" s="65" t="str">
        <f t="shared" ca="1" si="89"/>
        <v/>
      </c>
      <c r="F1110" s="65" t="str">
        <f t="shared" ca="1" si="90"/>
        <v/>
      </c>
      <c r="G1110" s="65" t="str">
        <f t="shared" ca="1" si="91"/>
        <v/>
      </c>
      <c r="H1110" s="65" t="str">
        <f t="shared" ca="1" si="92"/>
        <v/>
      </c>
      <c r="I1110" s="65" t="str">
        <f t="shared" ca="1" si="93"/>
        <v/>
      </c>
      <c r="J1110" s="65" t="str">
        <f t="shared" ca="1" si="94"/>
        <v/>
      </c>
      <c r="K1110" s="65" t="str">
        <f t="shared" ca="1" si="95"/>
        <v/>
      </c>
      <c r="L1110" s="65" t="str">
        <f t="shared" ca="1" si="96"/>
        <v/>
      </c>
      <c r="M1110" s="65" t="str">
        <f t="shared" ca="1" si="97"/>
        <v/>
      </c>
      <c r="N1110" s="65" t="str">
        <f t="shared" ca="1" si="98"/>
        <v/>
      </c>
      <c r="O1110" s="65" t="str">
        <f t="shared" ca="1" si="99"/>
        <v/>
      </c>
      <c r="P1110" s="65" t="str">
        <f t="shared" ca="1" si="100"/>
        <v/>
      </c>
      <c r="Q1110" s="65" t="str">
        <f t="shared" ca="1" si="101"/>
        <v/>
      </c>
      <c r="R1110" s="65" t="str">
        <f t="shared" ca="1" si="102"/>
        <v/>
      </c>
      <c r="S1110" s="65" t="str">
        <f t="shared" ca="1" si="103"/>
        <v/>
      </c>
      <c r="T1110" s="65" t="str">
        <f t="shared" ca="1" si="104"/>
        <v/>
      </c>
      <c r="U1110" s="65" t="str">
        <f t="shared" ca="1" si="105"/>
        <v/>
      </c>
      <c r="V1110" s="65" t="str">
        <f t="shared" ca="1" si="106"/>
        <v/>
      </c>
      <c r="W1110" s="65" t="str">
        <f t="shared" ca="1" si="107"/>
        <v/>
      </c>
      <c r="X1110" s="65" t="str">
        <f t="shared" ca="1" si="108"/>
        <v/>
      </c>
      <c r="Y1110" s="65" t="str">
        <f t="shared" ca="1" si="109"/>
        <v/>
      </c>
      <c r="Z1110" s="65" t="str">
        <f t="shared" ca="1" si="110"/>
        <v/>
      </c>
      <c r="AA1110" s="65" t="str">
        <f t="shared" ca="1" si="111"/>
        <v/>
      </c>
      <c r="AB1110" s="65" t="str">
        <f t="shared" ca="1" si="112"/>
        <v/>
      </c>
      <c r="AC1110" s="65" t="str">
        <f t="shared" ca="1" si="113"/>
        <v/>
      </c>
      <c r="AD1110" s="65" t="str">
        <f t="shared" ca="1" si="114"/>
        <v/>
      </c>
      <c r="AE1110" s="65" t="str">
        <f t="shared" ca="1" si="115"/>
        <v/>
      </c>
      <c r="AF1110" s="65" t="str">
        <f t="shared" ca="1" si="116"/>
        <v/>
      </c>
      <c r="AG1110" s="65" t="str">
        <f t="shared" ca="1" si="117"/>
        <v/>
      </c>
      <c r="AH1110" s="65"/>
      <c r="AI1110" s="65"/>
      <c r="AJ1110" s="65"/>
    </row>
    <row r="1111" spans="1:36">
      <c r="A1111" s="65">
        <f t="shared" si="86"/>
        <v>11</v>
      </c>
      <c r="B1111" s="65" t="str">
        <f t="shared" si="86"/>
        <v>楊育鵬</v>
      </c>
      <c r="C1111" s="65" t="str">
        <f t="shared" ca="1" si="87"/>
        <v/>
      </c>
      <c r="D1111" s="65" t="str">
        <f t="shared" ca="1" si="88"/>
        <v/>
      </c>
      <c r="E1111" s="65" t="str">
        <f t="shared" ca="1" si="89"/>
        <v/>
      </c>
      <c r="F1111" s="65" t="str">
        <f t="shared" ca="1" si="90"/>
        <v/>
      </c>
      <c r="G1111" s="65" t="str">
        <f t="shared" ca="1" si="91"/>
        <v/>
      </c>
      <c r="H1111" s="65" t="str">
        <f t="shared" ca="1" si="92"/>
        <v/>
      </c>
      <c r="I1111" s="65" t="str">
        <f t="shared" ca="1" si="93"/>
        <v/>
      </c>
      <c r="J1111" s="65" t="str">
        <f t="shared" ca="1" si="94"/>
        <v/>
      </c>
      <c r="K1111" s="65" t="str">
        <f t="shared" ca="1" si="95"/>
        <v/>
      </c>
      <c r="L1111" s="65" t="str">
        <f t="shared" ca="1" si="96"/>
        <v/>
      </c>
      <c r="M1111" s="65" t="str">
        <f t="shared" ca="1" si="97"/>
        <v/>
      </c>
      <c r="N1111" s="65" t="str">
        <f t="shared" ca="1" si="98"/>
        <v/>
      </c>
      <c r="O1111" s="65" t="str">
        <f t="shared" ca="1" si="99"/>
        <v/>
      </c>
      <c r="P1111" s="65" t="str">
        <f t="shared" ca="1" si="100"/>
        <v/>
      </c>
      <c r="Q1111" s="65" t="str">
        <f t="shared" ca="1" si="101"/>
        <v/>
      </c>
      <c r="R1111" s="65" t="str">
        <f t="shared" ca="1" si="102"/>
        <v/>
      </c>
      <c r="S1111" s="65" t="str">
        <f t="shared" ca="1" si="103"/>
        <v/>
      </c>
      <c r="T1111" s="65" t="str">
        <f t="shared" ca="1" si="104"/>
        <v/>
      </c>
      <c r="U1111" s="65" t="str">
        <f t="shared" ca="1" si="105"/>
        <v/>
      </c>
      <c r="V1111" s="65" t="str">
        <f t="shared" ca="1" si="106"/>
        <v/>
      </c>
      <c r="W1111" s="65" t="str">
        <f t="shared" ca="1" si="107"/>
        <v/>
      </c>
      <c r="X1111" s="65" t="str">
        <f t="shared" ca="1" si="108"/>
        <v/>
      </c>
      <c r="Y1111" s="65" t="str">
        <f t="shared" ca="1" si="109"/>
        <v/>
      </c>
      <c r="Z1111" s="65" t="str">
        <f t="shared" ca="1" si="110"/>
        <v/>
      </c>
      <c r="AA1111" s="65" t="str">
        <f t="shared" ca="1" si="111"/>
        <v/>
      </c>
      <c r="AB1111" s="65" t="str">
        <f t="shared" ca="1" si="112"/>
        <v/>
      </c>
      <c r="AC1111" s="65" t="str">
        <f t="shared" ca="1" si="113"/>
        <v/>
      </c>
      <c r="AD1111" s="65" t="str">
        <f t="shared" ca="1" si="114"/>
        <v/>
      </c>
      <c r="AE1111" s="65" t="str">
        <f t="shared" ca="1" si="115"/>
        <v/>
      </c>
      <c r="AF1111" s="65" t="str">
        <f t="shared" ca="1" si="116"/>
        <v/>
      </c>
      <c r="AG1111" s="65" t="str">
        <f t="shared" ca="1" si="117"/>
        <v/>
      </c>
      <c r="AH1111" s="65"/>
      <c r="AI1111" s="65"/>
      <c r="AJ1111" s="65"/>
    </row>
    <row r="1112" spans="1:36">
      <c r="A1112" s="65">
        <f t="shared" si="86"/>
        <v>12</v>
      </c>
      <c r="B1112" s="65" t="str">
        <f t="shared" si="86"/>
        <v>張德富</v>
      </c>
      <c r="C1112" s="65" t="str">
        <f t="shared" ca="1" si="87"/>
        <v/>
      </c>
      <c r="D1112" s="65" t="str">
        <f t="shared" ca="1" si="88"/>
        <v/>
      </c>
      <c r="E1112" s="65" t="str">
        <f t="shared" ca="1" si="89"/>
        <v/>
      </c>
      <c r="F1112" s="65" t="str">
        <f t="shared" ca="1" si="90"/>
        <v/>
      </c>
      <c r="G1112" s="65" t="str">
        <f t="shared" ca="1" si="91"/>
        <v/>
      </c>
      <c r="H1112" s="65" t="str">
        <f t="shared" ca="1" si="92"/>
        <v/>
      </c>
      <c r="I1112" s="65" t="str">
        <f t="shared" ca="1" si="93"/>
        <v/>
      </c>
      <c r="J1112" s="65" t="str">
        <f t="shared" ca="1" si="94"/>
        <v/>
      </c>
      <c r="K1112" s="65" t="str">
        <f t="shared" ca="1" si="95"/>
        <v/>
      </c>
      <c r="L1112" s="65" t="str">
        <f t="shared" ca="1" si="96"/>
        <v/>
      </c>
      <c r="M1112" s="65" t="str">
        <f t="shared" ca="1" si="97"/>
        <v/>
      </c>
      <c r="N1112" s="65" t="str">
        <f t="shared" ca="1" si="98"/>
        <v/>
      </c>
      <c r="O1112" s="65" t="str">
        <f t="shared" ca="1" si="99"/>
        <v/>
      </c>
      <c r="P1112" s="65" t="str">
        <f t="shared" ca="1" si="100"/>
        <v/>
      </c>
      <c r="Q1112" s="65" t="str">
        <f t="shared" ca="1" si="101"/>
        <v/>
      </c>
      <c r="R1112" s="65" t="str">
        <f t="shared" ca="1" si="102"/>
        <v/>
      </c>
      <c r="S1112" s="65" t="str">
        <f t="shared" ca="1" si="103"/>
        <v/>
      </c>
      <c r="T1112" s="65" t="str">
        <f t="shared" ca="1" si="104"/>
        <v/>
      </c>
      <c r="U1112" s="65" t="str">
        <f t="shared" ca="1" si="105"/>
        <v/>
      </c>
      <c r="V1112" s="65" t="str">
        <f t="shared" ca="1" si="106"/>
        <v/>
      </c>
      <c r="W1112" s="65" t="str">
        <f t="shared" ca="1" si="107"/>
        <v/>
      </c>
      <c r="X1112" s="65" t="str">
        <f t="shared" ca="1" si="108"/>
        <v/>
      </c>
      <c r="Y1112" s="65" t="str">
        <f t="shared" ca="1" si="109"/>
        <v/>
      </c>
      <c r="Z1112" s="65" t="str">
        <f t="shared" ca="1" si="110"/>
        <v/>
      </c>
      <c r="AA1112" s="65" t="str">
        <f t="shared" ca="1" si="111"/>
        <v/>
      </c>
      <c r="AB1112" s="65" t="str">
        <f t="shared" ca="1" si="112"/>
        <v/>
      </c>
      <c r="AC1112" s="65" t="str">
        <f t="shared" ca="1" si="113"/>
        <v/>
      </c>
      <c r="AD1112" s="65" t="str">
        <f t="shared" ca="1" si="114"/>
        <v/>
      </c>
      <c r="AE1112" s="65" t="str">
        <f t="shared" ca="1" si="115"/>
        <v/>
      </c>
      <c r="AF1112" s="65" t="str">
        <f t="shared" ca="1" si="116"/>
        <v/>
      </c>
      <c r="AG1112" s="65" t="str">
        <f t="shared" ca="1" si="117"/>
        <v/>
      </c>
      <c r="AH1112" s="65"/>
      <c r="AI1112" s="65"/>
      <c r="AJ1112" s="65"/>
    </row>
    <row r="1113" spans="1:36">
      <c r="A1113" s="65">
        <f t="shared" si="86"/>
        <v>13</v>
      </c>
      <c r="B1113" s="65" t="str">
        <f t="shared" si="86"/>
        <v>柯俊亦</v>
      </c>
      <c r="C1113" s="65" t="str">
        <f t="shared" ca="1" si="87"/>
        <v/>
      </c>
      <c r="D1113" s="65" t="str">
        <f t="shared" ca="1" si="88"/>
        <v/>
      </c>
      <c r="E1113" s="65" t="str">
        <f t="shared" ca="1" si="89"/>
        <v/>
      </c>
      <c r="F1113" s="65" t="str">
        <f t="shared" ca="1" si="90"/>
        <v/>
      </c>
      <c r="G1113" s="65" t="str">
        <f t="shared" ca="1" si="91"/>
        <v/>
      </c>
      <c r="H1113" s="65" t="str">
        <f t="shared" ca="1" si="92"/>
        <v/>
      </c>
      <c r="I1113" s="65" t="str">
        <f t="shared" ca="1" si="93"/>
        <v/>
      </c>
      <c r="J1113" s="65" t="str">
        <f t="shared" ca="1" si="94"/>
        <v/>
      </c>
      <c r="K1113" s="65" t="str">
        <f t="shared" ca="1" si="95"/>
        <v/>
      </c>
      <c r="L1113" s="65" t="str">
        <f t="shared" ca="1" si="96"/>
        <v/>
      </c>
      <c r="M1113" s="65" t="str">
        <f t="shared" ca="1" si="97"/>
        <v/>
      </c>
      <c r="N1113" s="65" t="str">
        <f t="shared" ca="1" si="98"/>
        <v/>
      </c>
      <c r="O1113" s="65" t="str">
        <f t="shared" ca="1" si="99"/>
        <v/>
      </c>
      <c r="P1113" s="65" t="str">
        <f t="shared" ca="1" si="100"/>
        <v/>
      </c>
      <c r="Q1113" s="65" t="str">
        <f t="shared" ca="1" si="101"/>
        <v/>
      </c>
      <c r="R1113" s="65" t="str">
        <f t="shared" ca="1" si="102"/>
        <v/>
      </c>
      <c r="S1113" s="65" t="str">
        <f t="shared" ca="1" si="103"/>
        <v/>
      </c>
      <c r="T1113" s="65" t="str">
        <f t="shared" ca="1" si="104"/>
        <v/>
      </c>
      <c r="U1113" s="65" t="str">
        <f t="shared" ca="1" si="105"/>
        <v/>
      </c>
      <c r="V1113" s="65" t="str">
        <f t="shared" ca="1" si="106"/>
        <v/>
      </c>
      <c r="W1113" s="65" t="str">
        <f t="shared" ca="1" si="107"/>
        <v/>
      </c>
      <c r="X1113" s="65" t="str">
        <f t="shared" ca="1" si="108"/>
        <v/>
      </c>
      <c r="Y1113" s="65" t="str">
        <f t="shared" ca="1" si="109"/>
        <v/>
      </c>
      <c r="Z1113" s="65" t="str">
        <f t="shared" ca="1" si="110"/>
        <v/>
      </c>
      <c r="AA1113" s="65" t="str">
        <f t="shared" ca="1" si="111"/>
        <v/>
      </c>
      <c r="AB1113" s="65" t="str">
        <f t="shared" ca="1" si="112"/>
        <v/>
      </c>
      <c r="AC1113" s="65" t="str">
        <f t="shared" ca="1" si="113"/>
        <v/>
      </c>
      <c r="AD1113" s="65" t="str">
        <f t="shared" ca="1" si="114"/>
        <v/>
      </c>
      <c r="AE1113" s="65" t="str">
        <f t="shared" ca="1" si="115"/>
        <v/>
      </c>
      <c r="AF1113" s="65" t="str">
        <f t="shared" ca="1" si="116"/>
        <v/>
      </c>
      <c r="AG1113" s="65" t="str">
        <f t="shared" ca="1" si="117"/>
        <v/>
      </c>
      <c r="AH1113" s="65"/>
      <c r="AI1113" s="65"/>
      <c r="AJ1113" s="65"/>
    </row>
    <row r="1114" spans="1:36">
      <c r="A1114" s="65">
        <f t="shared" si="86"/>
        <v>14</v>
      </c>
      <c r="B1114" s="65" t="str">
        <f t="shared" si="86"/>
        <v>周季濓</v>
      </c>
      <c r="C1114" s="65" t="str">
        <f t="shared" ca="1" si="87"/>
        <v/>
      </c>
      <c r="D1114" s="65" t="str">
        <f t="shared" ca="1" si="88"/>
        <v/>
      </c>
      <c r="E1114" s="65" t="str">
        <f t="shared" ca="1" si="89"/>
        <v/>
      </c>
      <c r="F1114" s="65" t="str">
        <f t="shared" ca="1" si="90"/>
        <v/>
      </c>
      <c r="G1114" s="65" t="str">
        <f t="shared" ca="1" si="91"/>
        <v/>
      </c>
      <c r="H1114" s="65" t="str">
        <f t="shared" ca="1" si="92"/>
        <v/>
      </c>
      <c r="I1114" s="65" t="str">
        <f t="shared" ca="1" si="93"/>
        <v/>
      </c>
      <c r="J1114" s="65" t="str">
        <f t="shared" ca="1" si="94"/>
        <v/>
      </c>
      <c r="K1114" s="65" t="str">
        <f t="shared" ca="1" si="95"/>
        <v/>
      </c>
      <c r="L1114" s="65" t="str">
        <f t="shared" ca="1" si="96"/>
        <v/>
      </c>
      <c r="M1114" s="65" t="str">
        <f t="shared" ca="1" si="97"/>
        <v/>
      </c>
      <c r="N1114" s="65" t="str">
        <f t="shared" ca="1" si="98"/>
        <v/>
      </c>
      <c r="O1114" s="65" t="str">
        <f t="shared" ca="1" si="99"/>
        <v/>
      </c>
      <c r="P1114" s="65" t="str">
        <f t="shared" ca="1" si="100"/>
        <v/>
      </c>
      <c r="Q1114" s="65" t="str">
        <f t="shared" ca="1" si="101"/>
        <v/>
      </c>
      <c r="R1114" s="65" t="str">
        <f t="shared" ca="1" si="102"/>
        <v/>
      </c>
      <c r="S1114" s="65" t="str">
        <f t="shared" ca="1" si="103"/>
        <v/>
      </c>
      <c r="T1114" s="65" t="str">
        <f t="shared" ca="1" si="104"/>
        <v/>
      </c>
      <c r="U1114" s="65" t="str">
        <f t="shared" ca="1" si="105"/>
        <v/>
      </c>
      <c r="V1114" s="65" t="str">
        <f t="shared" ca="1" si="106"/>
        <v/>
      </c>
      <c r="W1114" s="65" t="str">
        <f t="shared" ca="1" si="107"/>
        <v/>
      </c>
      <c r="X1114" s="65" t="str">
        <f t="shared" ca="1" si="108"/>
        <v/>
      </c>
      <c r="Y1114" s="65" t="str">
        <f t="shared" ca="1" si="109"/>
        <v/>
      </c>
      <c r="Z1114" s="65" t="str">
        <f t="shared" ca="1" si="110"/>
        <v/>
      </c>
      <c r="AA1114" s="65" t="str">
        <f t="shared" ca="1" si="111"/>
        <v/>
      </c>
      <c r="AB1114" s="65" t="str">
        <f t="shared" ca="1" si="112"/>
        <v/>
      </c>
      <c r="AC1114" s="65" t="str">
        <f t="shared" ca="1" si="113"/>
        <v/>
      </c>
      <c r="AD1114" s="65" t="str">
        <f t="shared" ca="1" si="114"/>
        <v/>
      </c>
      <c r="AE1114" s="65" t="str">
        <f t="shared" ca="1" si="115"/>
        <v/>
      </c>
      <c r="AF1114" s="65" t="str">
        <f t="shared" ca="1" si="116"/>
        <v/>
      </c>
      <c r="AG1114" s="65" t="str">
        <f t="shared" ca="1" si="117"/>
        <v/>
      </c>
      <c r="AH1114" s="65"/>
      <c r="AI1114" s="65"/>
      <c r="AJ1114" s="65"/>
    </row>
    <row r="1115" spans="1:36">
      <c r="A1115" s="65">
        <f t="shared" si="86"/>
        <v>15</v>
      </c>
      <c r="B1115" s="65" t="str">
        <f t="shared" si="86"/>
        <v>許修銘</v>
      </c>
      <c r="C1115" s="65" t="str">
        <f t="shared" ca="1" si="87"/>
        <v/>
      </c>
      <c r="D1115" s="65" t="str">
        <f t="shared" ca="1" si="88"/>
        <v/>
      </c>
      <c r="E1115" s="65" t="str">
        <f t="shared" ca="1" si="89"/>
        <v/>
      </c>
      <c r="F1115" s="65" t="str">
        <f t="shared" ca="1" si="90"/>
        <v/>
      </c>
      <c r="G1115" s="65" t="str">
        <f t="shared" ca="1" si="91"/>
        <v/>
      </c>
      <c r="H1115" s="65" t="str">
        <f t="shared" ca="1" si="92"/>
        <v/>
      </c>
      <c r="I1115" s="65" t="str">
        <f t="shared" ca="1" si="93"/>
        <v/>
      </c>
      <c r="J1115" s="65" t="str">
        <f t="shared" ca="1" si="94"/>
        <v/>
      </c>
      <c r="K1115" s="65" t="str">
        <f t="shared" ca="1" si="95"/>
        <v/>
      </c>
      <c r="L1115" s="65" t="str">
        <f t="shared" ca="1" si="96"/>
        <v/>
      </c>
      <c r="M1115" s="65" t="str">
        <f t="shared" ca="1" si="97"/>
        <v/>
      </c>
      <c r="N1115" s="65" t="str">
        <f t="shared" ca="1" si="98"/>
        <v/>
      </c>
      <c r="O1115" s="65" t="str">
        <f t="shared" ca="1" si="99"/>
        <v/>
      </c>
      <c r="P1115" s="65" t="str">
        <f t="shared" ca="1" si="100"/>
        <v/>
      </c>
      <c r="Q1115" s="65" t="str">
        <f t="shared" ca="1" si="101"/>
        <v/>
      </c>
      <c r="R1115" s="65" t="str">
        <f t="shared" ca="1" si="102"/>
        <v/>
      </c>
      <c r="S1115" s="65" t="str">
        <f t="shared" ca="1" si="103"/>
        <v/>
      </c>
      <c r="T1115" s="65" t="str">
        <f t="shared" ca="1" si="104"/>
        <v/>
      </c>
      <c r="U1115" s="65" t="str">
        <f t="shared" ca="1" si="105"/>
        <v/>
      </c>
      <c r="V1115" s="65" t="str">
        <f t="shared" ca="1" si="106"/>
        <v/>
      </c>
      <c r="W1115" s="65" t="str">
        <f t="shared" ca="1" si="107"/>
        <v/>
      </c>
      <c r="X1115" s="65" t="str">
        <f t="shared" ca="1" si="108"/>
        <v/>
      </c>
      <c r="Y1115" s="65" t="str">
        <f t="shared" ca="1" si="109"/>
        <v/>
      </c>
      <c r="Z1115" s="65" t="str">
        <f t="shared" ca="1" si="110"/>
        <v/>
      </c>
      <c r="AA1115" s="65" t="str">
        <f t="shared" ca="1" si="111"/>
        <v/>
      </c>
      <c r="AB1115" s="65" t="str">
        <f t="shared" ca="1" si="112"/>
        <v/>
      </c>
      <c r="AC1115" s="65" t="str">
        <f t="shared" ca="1" si="113"/>
        <v/>
      </c>
      <c r="AD1115" s="65" t="str">
        <f t="shared" ca="1" si="114"/>
        <v/>
      </c>
      <c r="AE1115" s="65" t="str">
        <f t="shared" ca="1" si="115"/>
        <v/>
      </c>
      <c r="AF1115" s="65" t="str">
        <f t="shared" ca="1" si="116"/>
        <v/>
      </c>
      <c r="AG1115" s="65" t="str">
        <f t="shared" ca="1" si="117"/>
        <v/>
      </c>
      <c r="AH1115" s="65"/>
      <c r="AI1115" s="65"/>
      <c r="AJ1115" s="65"/>
    </row>
    <row r="1116" spans="1:36">
      <c r="A1116" s="65">
        <f t="shared" si="86"/>
        <v>16</v>
      </c>
      <c r="B1116" s="65" t="str">
        <f t="shared" si="86"/>
        <v>郭文凱</v>
      </c>
      <c r="C1116" s="65" t="str">
        <f t="shared" ca="1" si="87"/>
        <v/>
      </c>
      <c r="D1116" s="65" t="str">
        <f t="shared" ca="1" si="88"/>
        <v/>
      </c>
      <c r="E1116" s="65" t="str">
        <f t="shared" ca="1" si="89"/>
        <v/>
      </c>
      <c r="F1116" s="65" t="str">
        <f t="shared" ca="1" si="90"/>
        <v/>
      </c>
      <c r="G1116" s="65" t="str">
        <f t="shared" ca="1" si="91"/>
        <v/>
      </c>
      <c r="H1116" s="65" t="str">
        <f t="shared" ca="1" si="92"/>
        <v/>
      </c>
      <c r="I1116" s="65" t="str">
        <f t="shared" ca="1" si="93"/>
        <v/>
      </c>
      <c r="J1116" s="65" t="str">
        <f t="shared" ca="1" si="94"/>
        <v/>
      </c>
      <c r="K1116" s="65" t="str">
        <f t="shared" ca="1" si="95"/>
        <v/>
      </c>
      <c r="L1116" s="65" t="str">
        <f t="shared" ca="1" si="96"/>
        <v/>
      </c>
      <c r="M1116" s="65" t="str">
        <f t="shared" ca="1" si="97"/>
        <v/>
      </c>
      <c r="N1116" s="65" t="str">
        <f t="shared" ca="1" si="98"/>
        <v/>
      </c>
      <c r="O1116" s="65" t="str">
        <f t="shared" ca="1" si="99"/>
        <v/>
      </c>
      <c r="P1116" s="65" t="str">
        <f t="shared" ca="1" si="100"/>
        <v/>
      </c>
      <c r="Q1116" s="65" t="str">
        <f t="shared" ca="1" si="101"/>
        <v/>
      </c>
      <c r="R1116" s="65" t="str">
        <f t="shared" ca="1" si="102"/>
        <v/>
      </c>
      <c r="S1116" s="65" t="str">
        <f t="shared" ca="1" si="103"/>
        <v/>
      </c>
      <c r="T1116" s="65" t="str">
        <f t="shared" ca="1" si="104"/>
        <v/>
      </c>
      <c r="U1116" s="65" t="str">
        <f t="shared" ca="1" si="105"/>
        <v/>
      </c>
      <c r="V1116" s="65" t="str">
        <f t="shared" ca="1" si="106"/>
        <v/>
      </c>
      <c r="W1116" s="65" t="str">
        <f t="shared" ca="1" si="107"/>
        <v/>
      </c>
      <c r="X1116" s="65" t="str">
        <f t="shared" ca="1" si="108"/>
        <v/>
      </c>
      <c r="Y1116" s="65" t="str">
        <f t="shared" ca="1" si="109"/>
        <v/>
      </c>
      <c r="Z1116" s="65" t="str">
        <f t="shared" ca="1" si="110"/>
        <v/>
      </c>
      <c r="AA1116" s="65" t="str">
        <f t="shared" ca="1" si="111"/>
        <v/>
      </c>
      <c r="AB1116" s="65" t="str">
        <f t="shared" ca="1" si="112"/>
        <v/>
      </c>
      <c r="AC1116" s="65" t="str">
        <f t="shared" ca="1" si="113"/>
        <v/>
      </c>
      <c r="AD1116" s="65" t="str">
        <f t="shared" ca="1" si="114"/>
        <v/>
      </c>
      <c r="AE1116" s="65" t="str">
        <f t="shared" ca="1" si="115"/>
        <v/>
      </c>
      <c r="AF1116" s="65" t="str">
        <f t="shared" ca="1" si="116"/>
        <v/>
      </c>
      <c r="AG1116" s="65" t="str">
        <f t="shared" ca="1" si="117"/>
        <v/>
      </c>
      <c r="AH1116" s="65"/>
      <c r="AI1116" s="65"/>
      <c r="AJ1116" s="65"/>
    </row>
    <row r="1117" spans="1:36">
      <c r="A1117" s="65">
        <f t="shared" si="86"/>
        <v>17</v>
      </c>
      <c r="B1117" s="65" t="str">
        <f t="shared" si="86"/>
        <v>邱楷然</v>
      </c>
      <c r="C1117" s="65" t="str">
        <f t="shared" ca="1" si="87"/>
        <v/>
      </c>
      <c r="D1117" s="65" t="str">
        <f t="shared" ca="1" si="88"/>
        <v/>
      </c>
      <c r="E1117" s="65" t="str">
        <f t="shared" ca="1" si="89"/>
        <v/>
      </c>
      <c r="F1117" s="65" t="str">
        <f t="shared" ca="1" si="90"/>
        <v/>
      </c>
      <c r="G1117" s="65" t="str">
        <f t="shared" ca="1" si="91"/>
        <v/>
      </c>
      <c r="H1117" s="65" t="str">
        <f t="shared" ca="1" si="92"/>
        <v/>
      </c>
      <c r="I1117" s="65" t="str">
        <f t="shared" ca="1" si="93"/>
        <v/>
      </c>
      <c r="J1117" s="65" t="str">
        <f t="shared" ca="1" si="94"/>
        <v/>
      </c>
      <c r="K1117" s="65" t="str">
        <f t="shared" ca="1" si="95"/>
        <v/>
      </c>
      <c r="L1117" s="65" t="str">
        <f t="shared" ca="1" si="96"/>
        <v/>
      </c>
      <c r="M1117" s="65" t="str">
        <f t="shared" ca="1" si="97"/>
        <v/>
      </c>
      <c r="N1117" s="65" t="str">
        <f t="shared" ca="1" si="98"/>
        <v/>
      </c>
      <c r="O1117" s="65" t="str">
        <f t="shared" ca="1" si="99"/>
        <v/>
      </c>
      <c r="P1117" s="65" t="str">
        <f t="shared" ca="1" si="100"/>
        <v/>
      </c>
      <c r="Q1117" s="65" t="str">
        <f t="shared" ca="1" si="101"/>
        <v/>
      </c>
      <c r="R1117" s="65" t="str">
        <f t="shared" ca="1" si="102"/>
        <v/>
      </c>
      <c r="S1117" s="65" t="str">
        <f t="shared" ca="1" si="103"/>
        <v/>
      </c>
      <c r="T1117" s="65" t="str">
        <f t="shared" ca="1" si="104"/>
        <v/>
      </c>
      <c r="U1117" s="65" t="str">
        <f t="shared" ca="1" si="105"/>
        <v/>
      </c>
      <c r="V1117" s="65" t="str">
        <f t="shared" ca="1" si="106"/>
        <v/>
      </c>
      <c r="W1117" s="65" t="str">
        <f t="shared" ca="1" si="107"/>
        <v/>
      </c>
      <c r="X1117" s="65" t="str">
        <f t="shared" ca="1" si="108"/>
        <v/>
      </c>
      <c r="Y1117" s="65" t="str">
        <f t="shared" ca="1" si="109"/>
        <v/>
      </c>
      <c r="Z1117" s="65" t="str">
        <f t="shared" ca="1" si="110"/>
        <v/>
      </c>
      <c r="AA1117" s="65" t="str">
        <f t="shared" ca="1" si="111"/>
        <v/>
      </c>
      <c r="AB1117" s="65" t="str">
        <f t="shared" ca="1" si="112"/>
        <v/>
      </c>
      <c r="AC1117" s="65" t="str">
        <f t="shared" ca="1" si="113"/>
        <v/>
      </c>
      <c r="AD1117" s="65" t="str">
        <f t="shared" ca="1" si="114"/>
        <v/>
      </c>
      <c r="AE1117" s="65" t="str">
        <f t="shared" ca="1" si="115"/>
        <v/>
      </c>
      <c r="AF1117" s="65" t="str">
        <f t="shared" ca="1" si="116"/>
        <v/>
      </c>
      <c r="AG1117" s="65" t="str">
        <f t="shared" ca="1" si="117"/>
        <v/>
      </c>
      <c r="AH1117" s="65"/>
      <c r="AI1117" s="65"/>
      <c r="AJ1117" s="65"/>
    </row>
    <row r="1118" spans="1:36">
      <c r="A1118" s="65">
        <f t="shared" si="86"/>
        <v>18</v>
      </c>
      <c r="B1118" s="65" t="str">
        <f t="shared" si="86"/>
        <v>楊承澔</v>
      </c>
      <c r="C1118" s="65" t="str">
        <f t="shared" ca="1" si="87"/>
        <v/>
      </c>
      <c r="D1118" s="65" t="str">
        <f t="shared" ca="1" si="88"/>
        <v/>
      </c>
      <c r="E1118" s="65" t="str">
        <f t="shared" ca="1" si="89"/>
        <v/>
      </c>
      <c r="F1118" s="65" t="str">
        <f t="shared" ca="1" si="90"/>
        <v/>
      </c>
      <c r="G1118" s="65" t="str">
        <f t="shared" ca="1" si="91"/>
        <v/>
      </c>
      <c r="H1118" s="65" t="str">
        <f t="shared" ca="1" si="92"/>
        <v/>
      </c>
      <c r="I1118" s="65" t="str">
        <f t="shared" ca="1" si="93"/>
        <v/>
      </c>
      <c r="J1118" s="65" t="str">
        <f t="shared" ca="1" si="94"/>
        <v/>
      </c>
      <c r="K1118" s="65" t="str">
        <f t="shared" ca="1" si="95"/>
        <v/>
      </c>
      <c r="L1118" s="65" t="str">
        <f t="shared" ca="1" si="96"/>
        <v/>
      </c>
      <c r="M1118" s="65" t="str">
        <f t="shared" ca="1" si="97"/>
        <v/>
      </c>
      <c r="N1118" s="65" t="str">
        <f t="shared" ca="1" si="98"/>
        <v/>
      </c>
      <c r="O1118" s="65" t="str">
        <f t="shared" ca="1" si="99"/>
        <v/>
      </c>
      <c r="P1118" s="65" t="str">
        <f t="shared" ca="1" si="100"/>
        <v/>
      </c>
      <c r="Q1118" s="65" t="str">
        <f t="shared" ca="1" si="101"/>
        <v/>
      </c>
      <c r="R1118" s="65" t="str">
        <f t="shared" ca="1" si="102"/>
        <v/>
      </c>
      <c r="S1118" s="65" t="str">
        <f t="shared" ca="1" si="103"/>
        <v/>
      </c>
      <c r="T1118" s="65" t="str">
        <f t="shared" ca="1" si="104"/>
        <v/>
      </c>
      <c r="U1118" s="65" t="str">
        <f t="shared" ca="1" si="105"/>
        <v/>
      </c>
      <c r="V1118" s="65" t="str">
        <f t="shared" ca="1" si="106"/>
        <v/>
      </c>
      <c r="W1118" s="65" t="str">
        <f t="shared" ca="1" si="107"/>
        <v/>
      </c>
      <c r="X1118" s="65" t="str">
        <f t="shared" ca="1" si="108"/>
        <v/>
      </c>
      <c r="Y1118" s="65" t="str">
        <f t="shared" ca="1" si="109"/>
        <v/>
      </c>
      <c r="Z1118" s="65" t="str">
        <f t="shared" ca="1" si="110"/>
        <v/>
      </c>
      <c r="AA1118" s="65" t="str">
        <f t="shared" ca="1" si="111"/>
        <v/>
      </c>
      <c r="AB1118" s="65" t="str">
        <f t="shared" ca="1" si="112"/>
        <v/>
      </c>
      <c r="AC1118" s="65" t="str">
        <f t="shared" ca="1" si="113"/>
        <v/>
      </c>
      <c r="AD1118" s="65" t="str">
        <f t="shared" ca="1" si="114"/>
        <v/>
      </c>
      <c r="AE1118" s="65" t="str">
        <f t="shared" ca="1" si="115"/>
        <v/>
      </c>
      <c r="AF1118" s="65" t="str">
        <f t="shared" ca="1" si="116"/>
        <v/>
      </c>
      <c r="AG1118" s="65" t="str">
        <f t="shared" ca="1" si="117"/>
        <v/>
      </c>
      <c r="AH1118" s="65"/>
      <c r="AI1118" s="65"/>
      <c r="AJ1118" s="65"/>
    </row>
    <row r="1119" spans="1:36">
      <c r="A1119" s="65">
        <f t="shared" si="86"/>
        <v>19</v>
      </c>
      <c r="B1119" s="65" t="str">
        <f t="shared" si="86"/>
        <v>吳政銓</v>
      </c>
      <c r="C1119" s="65" t="str">
        <f t="shared" ca="1" si="87"/>
        <v/>
      </c>
      <c r="D1119" s="65" t="str">
        <f t="shared" ca="1" si="88"/>
        <v/>
      </c>
      <c r="E1119" s="65" t="str">
        <f t="shared" ca="1" si="89"/>
        <v/>
      </c>
      <c r="F1119" s="65" t="str">
        <f t="shared" ca="1" si="90"/>
        <v/>
      </c>
      <c r="G1119" s="65" t="str">
        <f t="shared" ca="1" si="91"/>
        <v/>
      </c>
      <c r="H1119" s="65" t="str">
        <f t="shared" ca="1" si="92"/>
        <v/>
      </c>
      <c r="I1119" s="65" t="str">
        <f t="shared" ca="1" si="93"/>
        <v/>
      </c>
      <c r="J1119" s="65" t="str">
        <f t="shared" ca="1" si="94"/>
        <v/>
      </c>
      <c r="K1119" s="65" t="str">
        <f t="shared" ca="1" si="95"/>
        <v/>
      </c>
      <c r="L1119" s="65" t="str">
        <f t="shared" ca="1" si="96"/>
        <v/>
      </c>
      <c r="M1119" s="65" t="str">
        <f t="shared" ca="1" si="97"/>
        <v/>
      </c>
      <c r="N1119" s="65" t="str">
        <f t="shared" ca="1" si="98"/>
        <v/>
      </c>
      <c r="O1119" s="65" t="str">
        <f t="shared" ca="1" si="99"/>
        <v/>
      </c>
      <c r="P1119" s="65" t="str">
        <f t="shared" ca="1" si="100"/>
        <v/>
      </c>
      <c r="Q1119" s="65" t="str">
        <f t="shared" ca="1" si="101"/>
        <v/>
      </c>
      <c r="R1119" s="65" t="str">
        <f t="shared" ca="1" si="102"/>
        <v/>
      </c>
      <c r="S1119" s="65" t="str">
        <f t="shared" ca="1" si="103"/>
        <v/>
      </c>
      <c r="T1119" s="65" t="str">
        <f t="shared" ca="1" si="104"/>
        <v/>
      </c>
      <c r="U1119" s="65" t="str">
        <f t="shared" ca="1" si="105"/>
        <v/>
      </c>
      <c r="V1119" s="65" t="str">
        <f t="shared" ca="1" si="106"/>
        <v/>
      </c>
      <c r="W1119" s="65" t="str">
        <f t="shared" ca="1" si="107"/>
        <v/>
      </c>
      <c r="X1119" s="65" t="str">
        <f t="shared" ca="1" si="108"/>
        <v/>
      </c>
      <c r="Y1119" s="65" t="str">
        <f t="shared" ca="1" si="109"/>
        <v/>
      </c>
      <c r="Z1119" s="65" t="str">
        <f t="shared" ca="1" si="110"/>
        <v/>
      </c>
      <c r="AA1119" s="65" t="str">
        <f t="shared" ca="1" si="111"/>
        <v/>
      </c>
      <c r="AB1119" s="65" t="str">
        <f t="shared" ca="1" si="112"/>
        <v/>
      </c>
      <c r="AC1119" s="65" t="str">
        <f t="shared" ca="1" si="113"/>
        <v/>
      </c>
      <c r="AD1119" s="65" t="str">
        <f t="shared" ca="1" si="114"/>
        <v/>
      </c>
      <c r="AE1119" s="65" t="str">
        <f t="shared" ca="1" si="115"/>
        <v/>
      </c>
      <c r="AF1119" s="65" t="str">
        <f t="shared" ca="1" si="116"/>
        <v/>
      </c>
      <c r="AG1119" s="65" t="str">
        <f t="shared" ca="1" si="117"/>
        <v/>
      </c>
      <c r="AH1119" s="65"/>
      <c r="AI1119" s="65"/>
      <c r="AJ1119" s="65"/>
    </row>
    <row r="1120" spans="1:36">
      <c r="A1120" s="65">
        <f t="shared" si="86"/>
        <v>20</v>
      </c>
      <c r="B1120" s="65" t="str">
        <f t="shared" si="86"/>
        <v>呂承翰</v>
      </c>
      <c r="C1120" s="65" t="str">
        <f t="shared" ca="1" si="87"/>
        <v/>
      </c>
      <c r="D1120" s="65" t="str">
        <f t="shared" ca="1" si="88"/>
        <v/>
      </c>
      <c r="E1120" s="65" t="str">
        <f t="shared" ca="1" si="89"/>
        <v/>
      </c>
      <c r="F1120" s="65" t="str">
        <f t="shared" ca="1" si="90"/>
        <v/>
      </c>
      <c r="G1120" s="65" t="str">
        <f t="shared" ca="1" si="91"/>
        <v/>
      </c>
      <c r="H1120" s="65" t="str">
        <f t="shared" ca="1" si="92"/>
        <v/>
      </c>
      <c r="I1120" s="65" t="str">
        <f t="shared" ca="1" si="93"/>
        <v/>
      </c>
      <c r="J1120" s="65" t="str">
        <f t="shared" ca="1" si="94"/>
        <v/>
      </c>
      <c r="K1120" s="65" t="str">
        <f t="shared" ca="1" si="95"/>
        <v/>
      </c>
      <c r="L1120" s="65" t="str">
        <f t="shared" ca="1" si="96"/>
        <v/>
      </c>
      <c r="M1120" s="65" t="str">
        <f t="shared" ca="1" si="97"/>
        <v/>
      </c>
      <c r="N1120" s="65" t="str">
        <f t="shared" ca="1" si="98"/>
        <v/>
      </c>
      <c r="O1120" s="65" t="str">
        <f t="shared" ca="1" si="99"/>
        <v/>
      </c>
      <c r="P1120" s="65" t="str">
        <f t="shared" ca="1" si="100"/>
        <v/>
      </c>
      <c r="Q1120" s="65" t="str">
        <f t="shared" ca="1" si="101"/>
        <v/>
      </c>
      <c r="R1120" s="65" t="str">
        <f t="shared" ca="1" si="102"/>
        <v/>
      </c>
      <c r="S1120" s="65" t="str">
        <f t="shared" ca="1" si="103"/>
        <v/>
      </c>
      <c r="T1120" s="65" t="str">
        <f t="shared" ca="1" si="104"/>
        <v/>
      </c>
      <c r="U1120" s="65" t="str">
        <f t="shared" ca="1" si="105"/>
        <v/>
      </c>
      <c r="V1120" s="65" t="str">
        <f t="shared" ca="1" si="106"/>
        <v/>
      </c>
      <c r="W1120" s="65" t="str">
        <f t="shared" ca="1" si="107"/>
        <v/>
      </c>
      <c r="X1120" s="65" t="str">
        <f t="shared" ca="1" si="108"/>
        <v/>
      </c>
      <c r="Y1120" s="65" t="str">
        <f t="shared" ca="1" si="109"/>
        <v/>
      </c>
      <c r="Z1120" s="65" t="str">
        <f t="shared" ca="1" si="110"/>
        <v/>
      </c>
      <c r="AA1120" s="65" t="str">
        <f t="shared" ca="1" si="111"/>
        <v/>
      </c>
      <c r="AB1120" s="65" t="str">
        <f t="shared" ca="1" si="112"/>
        <v/>
      </c>
      <c r="AC1120" s="65" t="str">
        <f t="shared" ca="1" si="113"/>
        <v/>
      </c>
      <c r="AD1120" s="65" t="str">
        <f t="shared" ca="1" si="114"/>
        <v/>
      </c>
      <c r="AE1120" s="65" t="str">
        <f t="shared" ca="1" si="115"/>
        <v/>
      </c>
      <c r="AF1120" s="65" t="str">
        <f t="shared" ca="1" si="116"/>
        <v/>
      </c>
      <c r="AG1120" s="65" t="str">
        <f t="shared" ca="1" si="117"/>
        <v/>
      </c>
      <c r="AH1120" s="65"/>
      <c r="AI1120" s="65"/>
      <c r="AJ1120" s="65"/>
    </row>
    <row r="1121" spans="1:36">
      <c r="A1121" s="65">
        <f t="shared" ref="A1121:B1140" si="118">A1021</f>
        <v>21</v>
      </c>
      <c r="B1121" s="65" t="str">
        <f t="shared" si="118"/>
        <v>王治皓</v>
      </c>
      <c r="C1121" s="65" t="str">
        <f t="shared" ca="1" si="87"/>
        <v/>
      </c>
      <c r="D1121" s="65" t="str">
        <f t="shared" ca="1" si="88"/>
        <v/>
      </c>
      <c r="E1121" s="65" t="str">
        <f t="shared" ca="1" si="89"/>
        <v/>
      </c>
      <c r="F1121" s="65" t="str">
        <f t="shared" ca="1" si="90"/>
        <v/>
      </c>
      <c r="G1121" s="65" t="str">
        <f t="shared" ca="1" si="91"/>
        <v/>
      </c>
      <c r="H1121" s="65" t="str">
        <f t="shared" ca="1" si="92"/>
        <v/>
      </c>
      <c r="I1121" s="65" t="str">
        <f t="shared" ca="1" si="93"/>
        <v/>
      </c>
      <c r="J1121" s="65" t="str">
        <f t="shared" ca="1" si="94"/>
        <v/>
      </c>
      <c r="K1121" s="65" t="str">
        <f t="shared" ca="1" si="95"/>
        <v/>
      </c>
      <c r="L1121" s="65" t="str">
        <f t="shared" ca="1" si="96"/>
        <v/>
      </c>
      <c r="M1121" s="65" t="str">
        <f t="shared" ca="1" si="97"/>
        <v/>
      </c>
      <c r="N1121" s="65" t="str">
        <f t="shared" ca="1" si="98"/>
        <v/>
      </c>
      <c r="O1121" s="65" t="str">
        <f t="shared" ca="1" si="99"/>
        <v/>
      </c>
      <c r="P1121" s="65" t="str">
        <f t="shared" ca="1" si="100"/>
        <v/>
      </c>
      <c r="Q1121" s="65" t="str">
        <f t="shared" ca="1" si="101"/>
        <v/>
      </c>
      <c r="R1121" s="65" t="str">
        <f t="shared" ca="1" si="102"/>
        <v/>
      </c>
      <c r="S1121" s="65" t="str">
        <f t="shared" ca="1" si="103"/>
        <v/>
      </c>
      <c r="T1121" s="65" t="str">
        <f t="shared" ca="1" si="104"/>
        <v/>
      </c>
      <c r="U1121" s="65" t="str">
        <f t="shared" ca="1" si="105"/>
        <v/>
      </c>
      <c r="V1121" s="65" t="str">
        <f t="shared" ca="1" si="106"/>
        <v/>
      </c>
      <c r="W1121" s="65" t="str">
        <f t="shared" ca="1" si="107"/>
        <v/>
      </c>
      <c r="X1121" s="65" t="str">
        <f t="shared" ca="1" si="108"/>
        <v/>
      </c>
      <c r="Y1121" s="65" t="str">
        <f t="shared" ca="1" si="109"/>
        <v/>
      </c>
      <c r="Z1121" s="65" t="str">
        <f t="shared" ca="1" si="110"/>
        <v/>
      </c>
      <c r="AA1121" s="65" t="str">
        <f t="shared" ca="1" si="111"/>
        <v/>
      </c>
      <c r="AB1121" s="65" t="str">
        <f t="shared" ca="1" si="112"/>
        <v/>
      </c>
      <c r="AC1121" s="65" t="str">
        <f t="shared" ca="1" si="113"/>
        <v/>
      </c>
      <c r="AD1121" s="65" t="str">
        <f t="shared" ca="1" si="114"/>
        <v/>
      </c>
      <c r="AE1121" s="65" t="str">
        <f t="shared" ca="1" si="115"/>
        <v/>
      </c>
      <c r="AF1121" s="65" t="str">
        <f t="shared" ca="1" si="116"/>
        <v/>
      </c>
      <c r="AG1121" s="65" t="str">
        <f t="shared" ca="1" si="117"/>
        <v/>
      </c>
      <c r="AH1121" s="65"/>
      <c r="AI1121" s="65"/>
      <c r="AJ1121" s="65"/>
    </row>
    <row r="1122" spans="1:36">
      <c r="A1122" s="65">
        <f t="shared" si="118"/>
        <v>22</v>
      </c>
      <c r="B1122" s="65" t="str">
        <f t="shared" si="118"/>
        <v>曾宏瑜</v>
      </c>
      <c r="C1122" s="65" t="str">
        <f t="shared" ca="1" si="87"/>
        <v/>
      </c>
      <c r="D1122" s="65" t="str">
        <f t="shared" ca="1" si="88"/>
        <v/>
      </c>
      <c r="E1122" s="65" t="str">
        <f t="shared" ca="1" si="89"/>
        <v/>
      </c>
      <c r="F1122" s="65" t="str">
        <f t="shared" ca="1" si="90"/>
        <v/>
      </c>
      <c r="G1122" s="65" t="str">
        <f t="shared" ca="1" si="91"/>
        <v/>
      </c>
      <c r="H1122" s="65" t="str">
        <f t="shared" ca="1" si="92"/>
        <v/>
      </c>
      <c r="I1122" s="65" t="str">
        <f t="shared" ca="1" si="93"/>
        <v/>
      </c>
      <c r="J1122" s="65" t="str">
        <f t="shared" ca="1" si="94"/>
        <v/>
      </c>
      <c r="K1122" s="65" t="str">
        <f t="shared" ca="1" si="95"/>
        <v/>
      </c>
      <c r="L1122" s="65" t="str">
        <f t="shared" ca="1" si="96"/>
        <v/>
      </c>
      <c r="M1122" s="65" t="str">
        <f t="shared" ca="1" si="97"/>
        <v/>
      </c>
      <c r="N1122" s="65" t="str">
        <f t="shared" ca="1" si="98"/>
        <v/>
      </c>
      <c r="O1122" s="65" t="str">
        <f t="shared" ca="1" si="99"/>
        <v/>
      </c>
      <c r="P1122" s="65" t="str">
        <f t="shared" ca="1" si="100"/>
        <v/>
      </c>
      <c r="Q1122" s="65" t="str">
        <f t="shared" ca="1" si="101"/>
        <v/>
      </c>
      <c r="R1122" s="65" t="str">
        <f t="shared" ca="1" si="102"/>
        <v/>
      </c>
      <c r="S1122" s="65" t="str">
        <f t="shared" ca="1" si="103"/>
        <v/>
      </c>
      <c r="T1122" s="65" t="str">
        <f t="shared" ca="1" si="104"/>
        <v/>
      </c>
      <c r="U1122" s="65" t="str">
        <f t="shared" ca="1" si="105"/>
        <v/>
      </c>
      <c r="V1122" s="65" t="str">
        <f t="shared" ca="1" si="106"/>
        <v/>
      </c>
      <c r="W1122" s="65" t="str">
        <f t="shared" ca="1" si="107"/>
        <v/>
      </c>
      <c r="X1122" s="65" t="str">
        <f t="shared" ca="1" si="108"/>
        <v/>
      </c>
      <c r="Y1122" s="65" t="str">
        <f t="shared" ca="1" si="109"/>
        <v/>
      </c>
      <c r="Z1122" s="65" t="str">
        <f t="shared" ca="1" si="110"/>
        <v/>
      </c>
      <c r="AA1122" s="65" t="str">
        <f t="shared" ca="1" si="111"/>
        <v/>
      </c>
      <c r="AB1122" s="65" t="str">
        <f t="shared" ca="1" si="112"/>
        <v/>
      </c>
      <c r="AC1122" s="65" t="str">
        <f t="shared" ca="1" si="113"/>
        <v/>
      </c>
      <c r="AD1122" s="65" t="str">
        <f t="shared" ca="1" si="114"/>
        <v/>
      </c>
      <c r="AE1122" s="65" t="str">
        <f t="shared" ca="1" si="115"/>
        <v/>
      </c>
      <c r="AF1122" s="65" t="str">
        <f t="shared" ca="1" si="116"/>
        <v/>
      </c>
      <c r="AG1122" s="65" t="str">
        <f t="shared" ca="1" si="117"/>
        <v/>
      </c>
      <c r="AH1122" s="65"/>
      <c r="AI1122" s="65"/>
      <c r="AJ1122" s="65"/>
    </row>
    <row r="1123" spans="1:36">
      <c r="A1123" s="65">
        <f t="shared" si="118"/>
        <v>23</v>
      </c>
      <c r="B1123" s="65" t="str">
        <f t="shared" si="118"/>
        <v>林宏曄</v>
      </c>
      <c r="C1123" s="65" t="str">
        <f t="shared" ca="1" si="87"/>
        <v/>
      </c>
      <c r="D1123" s="65" t="str">
        <f t="shared" ca="1" si="88"/>
        <v/>
      </c>
      <c r="E1123" s="65" t="str">
        <f t="shared" ca="1" si="89"/>
        <v/>
      </c>
      <c r="F1123" s="65" t="str">
        <f t="shared" ca="1" si="90"/>
        <v/>
      </c>
      <c r="G1123" s="65" t="str">
        <f t="shared" ca="1" si="91"/>
        <v/>
      </c>
      <c r="H1123" s="65" t="str">
        <f t="shared" ca="1" si="92"/>
        <v/>
      </c>
      <c r="I1123" s="65" t="str">
        <f t="shared" ca="1" si="93"/>
        <v/>
      </c>
      <c r="J1123" s="65" t="str">
        <f t="shared" ca="1" si="94"/>
        <v/>
      </c>
      <c r="K1123" s="65" t="str">
        <f t="shared" ca="1" si="95"/>
        <v/>
      </c>
      <c r="L1123" s="65" t="str">
        <f t="shared" ca="1" si="96"/>
        <v/>
      </c>
      <c r="M1123" s="65" t="str">
        <f t="shared" ca="1" si="97"/>
        <v/>
      </c>
      <c r="N1123" s="65" t="str">
        <f t="shared" ca="1" si="98"/>
        <v/>
      </c>
      <c r="O1123" s="65" t="str">
        <f t="shared" ca="1" si="99"/>
        <v/>
      </c>
      <c r="P1123" s="65" t="str">
        <f t="shared" ca="1" si="100"/>
        <v/>
      </c>
      <c r="Q1123" s="65" t="str">
        <f t="shared" ca="1" si="101"/>
        <v/>
      </c>
      <c r="R1123" s="65" t="str">
        <f t="shared" ca="1" si="102"/>
        <v/>
      </c>
      <c r="S1123" s="65" t="str">
        <f t="shared" ca="1" si="103"/>
        <v/>
      </c>
      <c r="T1123" s="65" t="str">
        <f t="shared" ca="1" si="104"/>
        <v/>
      </c>
      <c r="U1123" s="65" t="str">
        <f t="shared" ca="1" si="105"/>
        <v/>
      </c>
      <c r="V1123" s="65" t="str">
        <f t="shared" ca="1" si="106"/>
        <v/>
      </c>
      <c r="W1123" s="65" t="str">
        <f t="shared" ca="1" si="107"/>
        <v/>
      </c>
      <c r="X1123" s="65" t="str">
        <f t="shared" ca="1" si="108"/>
        <v/>
      </c>
      <c r="Y1123" s="65" t="str">
        <f t="shared" ca="1" si="109"/>
        <v/>
      </c>
      <c r="Z1123" s="65" t="str">
        <f t="shared" ca="1" si="110"/>
        <v/>
      </c>
      <c r="AA1123" s="65" t="str">
        <f t="shared" ca="1" si="111"/>
        <v/>
      </c>
      <c r="AB1123" s="65" t="str">
        <f t="shared" ca="1" si="112"/>
        <v/>
      </c>
      <c r="AC1123" s="65" t="str">
        <f t="shared" ca="1" si="113"/>
        <v/>
      </c>
      <c r="AD1123" s="65" t="str">
        <f t="shared" ca="1" si="114"/>
        <v/>
      </c>
      <c r="AE1123" s="65" t="str">
        <f t="shared" ca="1" si="115"/>
        <v/>
      </c>
      <c r="AF1123" s="65" t="str">
        <f t="shared" ca="1" si="116"/>
        <v/>
      </c>
      <c r="AG1123" s="65" t="str">
        <f t="shared" ca="1" si="117"/>
        <v/>
      </c>
      <c r="AH1123" s="65"/>
      <c r="AI1123" s="65"/>
      <c r="AJ1123" s="65"/>
    </row>
    <row r="1124" spans="1:36">
      <c r="A1124" s="65">
        <f t="shared" si="118"/>
        <v>24</v>
      </c>
      <c r="B1124" s="65" t="str">
        <f t="shared" si="118"/>
        <v>陳柏庾</v>
      </c>
      <c r="C1124" s="65" t="str">
        <f t="shared" ca="1" si="87"/>
        <v/>
      </c>
      <c r="D1124" s="65" t="str">
        <f t="shared" ca="1" si="88"/>
        <v/>
      </c>
      <c r="E1124" s="65" t="str">
        <f t="shared" ca="1" si="89"/>
        <v/>
      </c>
      <c r="F1124" s="65" t="str">
        <f t="shared" ca="1" si="90"/>
        <v/>
      </c>
      <c r="G1124" s="65" t="str">
        <f t="shared" ca="1" si="91"/>
        <v/>
      </c>
      <c r="H1124" s="65" t="str">
        <f t="shared" ca="1" si="92"/>
        <v/>
      </c>
      <c r="I1124" s="65" t="str">
        <f t="shared" ca="1" si="93"/>
        <v/>
      </c>
      <c r="J1124" s="65" t="str">
        <f t="shared" ca="1" si="94"/>
        <v/>
      </c>
      <c r="K1124" s="65" t="str">
        <f t="shared" ca="1" si="95"/>
        <v/>
      </c>
      <c r="L1124" s="65" t="str">
        <f t="shared" ca="1" si="96"/>
        <v/>
      </c>
      <c r="M1124" s="65" t="str">
        <f t="shared" ca="1" si="97"/>
        <v/>
      </c>
      <c r="N1124" s="65" t="str">
        <f t="shared" ca="1" si="98"/>
        <v/>
      </c>
      <c r="O1124" s="65" t="str">
        <f t="shared" ca="1" si="99"/>
        <v/>
      </c>
      <c r="P1124" s="65" t="str">
        <f t="shared" ca="1" si="100"/>
        <v/>
      </c>
      <c r="Q1124" s="65" t="str">
        <f t="shared" ca="1" si="101"/>
        <v/>
      </c>
      <c r="R1124" s="65" t="str">
        <f t="shared" ca="1" si="102"/>
        <v/>
      </c>
      <c r="S1124" s="65" t="str">
        <f t="shared" ca="1" si="103"/>
        <v/>
      </c>
      <c r="T1124" s="65" t="str">
        <f t="shared" ca="1" si="104"/>
        <v/>
      </c>
      <c r="U1124" s="65" t="str">
        <f t="shared" ca="1" si="105"/>
        <v/>
      </c>
      <c r="V1124" s="65" t="str">
        <f t="shared" ca="1" si="106"/>
        <v/>
      </c>
      <c r="W1124" s="65" t="str">
        <f t="shared" ca="1" si="107"/>
        <v/>
      </c>
      <c r="X1124" s="65" t="str">
        <f t="shared" ca="1" si="108"/>
        <v/>
      </c>
      <c r="Y1124" s="65" t="str">
        <f t="shared" ca="1" si="109"/>
        <v/>
      </c>
      <c r="Z1124" s="65" t="str">
        <f t="shared" ca="1" si="110"/>
        <v/>
      </c>
      <c r="AA1124" s="65" t="str">
        <f t="shared" ca="1" si="111"/>
        <v/>
      </c>
      <c r="AB1124" s="65" t="str">
        <f t="shared" ca="1" si="112"/>
        <v/>
      </c>
      <c r="AC1124" s="65" t="str">
        <f t="shared" ca="1" si="113"/>
        <v/>
      </c>
      <c r="AD1124" s="65" t="str">
        <f t="shared" ca="1" si="114"/>
        <v/>
      </c>
      <c r="AE1124" s="65" t="str">
        <f t="shared" ca="1" si="115"/>
        <v/>
      </c>
      <c r="AF1124" s="65" t="str">
        <f t="shared" ca="1" si="116"/>
        <v/>
      </c>
      <c r="AG1124" s="65" t="str">
        <f t="shared" ca="1" si="117"/>
        <v/>
      </c>
      <c r="AH1124" s="65"/>
      <c r="AI1124" s="65"/>
      <c r="AJ1124" s="65"/>
    </row>
    <row r="1125" spans="1:36">
      <c r="A1125" s="65">
        <f t="shared" si="118"/>
        <v>25</v>
      </c>
      <c r="B1125" s="65" t="str">
        <f t="shared" si="118"/>
        <v>鄭楚平</v>
      </c>
      <c r="C1125" s="65" t="str">
        <f t="shared" ca="1" si="87"/>
        <v/>
      </c>
      <c r="D1125" s="65" t="str">
        <f t="shared" ca="1" si="88"/>
        <v/>
      </c>
      <c r="E1125" s="65" t="str">
        <f t="shared" ca="1" si="89"/>
        <v/>
      </c>
      <c r="F1125" s="65" t="str">
        <f t="shared" ca="1" si="90"/>
        <v/>
      </c>
      <c r="G1125" s="65" t="str">
        <f t="shared" ca="1" si="91"/>
        <v/>
      </c>
      <c r="H1125" s="65" t="str">
        <f t="shared" ca="1" si="92"/>
        <v/>
      </c>
      <c r="I1125" s="65" t="str">
        <f t="shared" ca="1" si="93"/>
        <v/>
      </c>
      <c r="J1125" s="65" t="str">
        <f t="shared" ca="1" si="94"/>
        <v/>
      </c>
      <c r="K1125" s="65" t="str">
        <f t="shared" ca="1" si="95"/>
        <v/>
      </c>
      <c r="L1125" s="65" t="str">
        <f t="shared" ca="1" si="96"/>
        <v/>
      </c>
      <c r="M1125" s="65" t="str">
        <f t="shared" ca="1" si="97"/>
        <v/>
      </c>
      <c r="N1125" s="65" t="str">
        <f t="shared" ca="1" si="98"/>
        <v/>
      </c>
      <c r="O1125" s="65" t="str">
        <f t="shared" ca="1" si="99"/>
        <v/>
      </c>
      <c r="P1125" s="65" t="str">
        <f t="shared" ca="1" si="100"/>
        <v/>
      </c>
      <c r="Q1125" s="65" t="str">
        <f t="shared" ca="1" si="101"/>
        <v/>
      </c>
      <c r="R1125" s="65" t="str">
        <f t="shared" ca="1" si="102"/>
        <v/>
      </c>
      <c r="S1125" s="65" t="str">
        <f t="shared" ca="1" si="103"/>
        <v/>
      </c>
      <c r="T1125" s="65" t="str">
        <f t="shared" ca="1" si="104"/>
        <v/>
      </c>
      <c r="U1125" s="65" t="str">
        <f t="shared" ca="1" si="105"/>
        <v/>
      </c>
      <c r="V1125" s="65" t="str">
        <f t="shared" ca="1" si="106"/>
        <v/>
      </c>
      <c r="W1125" s="65" t="str">
        <f t="shared" ca="1" si="107"/>
        <v/>
      </c>
      <c r="X1125" s="65" t="str">
        <f t="shared" ca="1" si="108"/>
        <v/>
      </c>
      <c r="Y1125" s="65" t="str">
        <f t="shared" ca="1" si="109"/>
        <v/>
      </c>
      <c r="Z1125" s="65" t="str">
        <f t="shared" ca="1" si="110"/>
        <v/>
      </c>
      <c r="AA1125" s="65" t="str">
        <f t="shared" ca="1" si="111"/>
        <v/>
      </c>
      <c r="AB1125" s="65" t="str">
        <f t="shared" ca="1" si="112"/>
        <v/>
      </c>
      <c r="AC1125" s="65" t="str">
        <f t="shared" ca="1" si="113"/>
        <v/>
      </c>
      <c r="AD1125" s="65" t="str">
        <f t="shared" ca="1" si="114"/>
        <v/>
      </c>
      <c r="AE1125" s="65" t="str">
        <f t="shared" ca="1" si="115"/>
        <v/>
      </c>
      <c r="AF1125" s="65" t="str">
        <f t="shared" ca="1" si="116"/>
        <v/>
      </c>
      <c r="AG1125" s="65" t="str">
        <f t="shared" ca="1" si="117"/>
        <v/>
      </c>
      <c r="AH1125" s="65"/>
      <c r="AI1125" s="65"/>
      <c r="AJ1125" s="65"/>
    </row>
    <row r="1126" spans="1:36">
      <c r="A1126" s="65">
        <f t="shared" si="118"/>
        <v>26</v>
      </c>
      <c r="B1126" s="65" t="str">
        <f t="shared" si="118"/>
        <v>陳澤銓</v>
      </c>
      <c r="C1126" s="65" t="str">
        <f t="shared" ca="1" si="87"/>
        <v/>
      </c>
      <c r="D1126" s="65" t="str">
        <f t="shared" ca="1" si="88"/>
        <v/>
      </c>
      <c r="E1126" s="65" t="str">
        <f t="shared" ca="1" si="89"/>
        <v/>
      </c>
      <c r="F1126" s="65" t="str">
        <f t="shared" ca="1" si="90"/>
        <v/>
      </c>
      <c r="G1126" s="65" t="str">
        <f t="shared" ca="1" si="91"/>
        <v/>
      </c>
      <c r="H1126" s="65" t="str">
        <f t="shared" ca="1" si="92"/>
        <v/>
      </c>
      <c r="I1126" s="65" t="str">
        <f t="shared" ca="1" si="93"/>
        <v/>
      </c>
      <c r="J1126" s="65" t="str">
        <f t="shared" ca="1" si="94"/>
        <v/>
      </c>
      <c r="K1126" s="65" t="str">
        <f t="shared" ca="1" si="95"/>
        <v/>
      </c>
      <c r="L1126" s="65" t="str">
        <f t="shared" ca="1" si="96"/>
        <v/>
      </c>
      <c r="M1126" s="65" t="str">
        <f t="shared" ca="1" si="97"/>
        <v/>
      </c>
      <c r="N1126" s="65" t="str">
        <f t="shared" ca="1" si="98"/>
        <v/>
      </c>
      <c r="O1126" s="65" t="str">
        <f t="shared" ca="1" si="99"/>
        <v/>
      </c>
      <c r="P1126" s="65" t="str">
        <f t="shared" ca="1" si="100"/>
        <v/>
      </c>
      <c r="Q1126" s="65" t="str">
        <f t="shared" ca="1" si="101"/>
        <v/>
      </c>
      <c r="R1126" s="65" t="str">
        <f t="shared" ca="1" si="102"/>
        <v/>
      </c>
      <c r="S1126" s="65" t="str">
        <f t="shared" ca="1" si="103"/>
        <v/>
      </c>
      <c r="T1126" s="65" t="str">
        <f t="shared" ca="1" si="104"/>
        <v/>
      </c>
      <c r="U1126" s="65" t="str">
        <f t="shared" ca="1" si="105"/>
        <v/>
      </c>
      <c r="V1126" s="65" t="str">
        <f t="shared" ca="1" si="106"/>
        <v/>
      </c>
      <c r="W1126" s="65" t="str">
        <f t="shared" ca="1" si="107"/>
        <v/>
      </c>
      <c r="X1126" s="65" t="str">
        <f t="shared" ca="1" si="108"/>
        <v/>
      </c>
      <c r="Y1126" s="65" t="str">
        <f t="shared" ca="1" si="109"/>
        <v/>
      </c>
      <c r="Z1126" s="65" t="str">
        <f t="shared" ca="1" si="110"/>
        <v/>
      </c>
      <c r="AA1126" s="65" t="str">
        <f t="shared" ca="1" si="111"/>
        <v/>
      </c>
      <c r="AB1126" s="65" t="str">
        <f t="shared" ca="1" si="112"/>
        <v/>
      </c>
      <c r="AC1126" s="65" t="str">
        <f t="shared" ca="1" si="113"/>
        <v/>
      </c>
      <c r="AD1126" s="65" t="str">
        <f t="shared" ca="1" si="114"/>
        <v/>
      </c>
      <c r="AE1126" s="65" t="str">
        <f t="shared" ca="1" si="115"/>
        <v/>
      </c>
      <c r="AF1126" s="65" t="str">
        <f t="shared" ca="1" si="116"/>
        <v/>
      </c>
      <c r="AG1126" s="65" t="str">
        <f t="shared" ca="1" si="117"/>
        <v/>
      </c>
      <c r="AH1126" s="65"/>
      <c r="AI1126" s="65"/>
      <c r="AJ1126" s="65"/>
    </row>
    <row r="1127" spans="1:36">
      <c r="A1127" s="65">
        <f t="shared" si="118"/>
        <v>27</v>
      </c>
      <c r="B1127" s="65" t="str">
        <f t="shared" si="118"/>
        <v>洪秉洋</v>
      </c>
      <c r="C1127" s="65" t="str">
        <f t="shared" ca="1" si="87"/>
        <v/>
      </c>
      <c r="D1127" s="65" t="str">
        <f t="shared" ca="1" si="88"/>
        <v/>
      </c>
      <c r="E1127" s="65" t="str">
        <f t="shared" ca="1" si="89"/>
        <v/>
      </c>
      <c r="F1127" s="65" t="str">
        <f t="shared" ca="1" si="90"/>
        <v/>
      </c>
      <c r="G1127" s="65" t="str">
        <f t="shared" ca="1" si="91"/>
        <v/>
      </c>
      <c r="H1127" s="65" t="str">
        <f t="shared" ca="1" si="92"/>
        <v/>
      </c>
      <c r="I1127" s="65" t="str">
        <f t="shared" ca="1" si="93"/>
        <v/>
      </c>
      <c r="J1127" s="65" t="str">
        <f t="shared" ca="1" si="94"/>
        <v/>
      </c>
      <c r="K1127" s="65" t="str">
        <f t="shared" ca="1" si="95"/>
        <v/>
      </c>
      <c r="L1127" s="65" t="str">
        <f t="shared" ca="1" si="96"/>
        <v/>
      </c>
      <c r="M1127" s="65" t="str">
        <f t="shared" ca="1" si="97"/>
        <v/>
      </c>
      <c r="N1127" s="65" t="str">
        <f t="shared" ca="1" si="98"/>
        <v/>
      </c>
      <c r="O1127" s="65" t="str">
        <f t="shared" ca="1" si="99"/>
        <v/>
      </c>
      <c r="P1127" s="65" t="str">
        <f t="shared" ca="1" si="100"/>
        <v/>
      </c>
      <c r="Q1127" s="65" t="str">
        <f t="shared" ca="1" si="101"/>
        <v/>
      </c>
      <c r="R1127" s="65" t="str">
        <f t="shared" ca="1" si="102"/>
        <v/>
      </c>
      <c r="S1127" s="65" t="str">
        <f t="shared" ca="1" si="103"/>
        <v/>
      </c>
      <c r="T1127" s="65" t="str">
        <f t="shared" ca="1" si="104"/>
        <v/>
      </c>
      <c r="U1127" s="65" t="str">
        <f t="shared" ca="1" si="105"/>
        <v/>
      </c>
      <c r="V1127" s="65" t="str">
        <f t="shared" ca="1" si="106"/>
        <v/>
      </c>
      <c r="W1127" s="65" t="str">
        <f t="shared" ca="1" si="107"/>
        <v/>
      </c>
      <c r="X1127" s="65" t="str">
        <f t="shared" ca="1" si="108"/>
        <v/>
      </c>
      <c r="Y1127" s="65" t="str">
        <f t="shared" ca="1" si="109"/>
        <v/>
      </c>
      <c r="Z1127" s="65" t="str">
        <f t="shared" ca="1" si="110"/>
        <v/>
      </c>
      <c r="AA1127" s="65" t="str">
        <f t="shared" ca="1" si="111"/>
        <v/>
      </c>
      <c r="AB1127" s="65" t="str">
        <f t="shared" ca="1" si="112"/>
        <v/>
      </c>
      <c r="AC1127" s="65" t="str">
        <f t="shared" ca="1" si="113"/>
        <v/>
      </c>
      <c r="AD1127" s="65" t="str">
        <f t="shared" ca="1" si="114"/>
        <v/>
      </c>
      <c r="AE1127" s="65" t="str">
        <f t="shared" ca="1" si="115"/>
        <v/>
      </c>
      <c r="AF1127" s="65" t="str">
        <f t="shared" ca="1" si="116"/>
        <v/>
      </c>
      <c r="AG1127" s="65" t="str">
        <f t="shared" ca="1" si="117"/>
        <v/>
      </c>
      <c r="AH1127" s="65"/>
      <c r="AI1127" s="65"/>
      <c r="AJ1127" s="65"/>
    </row>
    <row r="1128" spans="1:36">
      <c r="A1128" s="65">
        <f t="shared" si="118"/>
        <v>28</v>
      </c>
      <c r="B1128" s="65" t="str">
        <f t="shared" si="118"/>
        <v>朱鈞澤</v>
      </c>
      <c r="C1128" s="65" t="str">
        <f t="shared" ca="1" si="87"/>
        <v/>
      </c>
      <c r="D1128" s="65" t="str">
        <f t="shared" ca="1" si="88"/>
        <v/>
      </c>
      <c r="E1128" s="65" t="str">
        <f t="shared" ca="1" si="89"/>
        <v/>
      </c>
      <c r="F1128" s="65" t="str">
        <f t="shared" ca="1" si="90"/>
        <v/>
      </c>
      <c r="G1128" s="65" t="str">
        <f t="shared" ca="1" si="91"/>
        <v/>
      </c>
      <c r="H1128" s="65" t="str">
        <f t="shared" ca="1" si="92"/>
        <v/>
      </c>
      <c r="I1128" s="65" t="str">
        <f t="shared" ca="1" si="93"/>
        <v/>
      </c>
      <c r="J1128" s="65" t="str">
        <f t="shared" ca="1" si="94"/>
        <v/>
      </c>
      <c r="K1128" s="65" t="str">
        <f t="shared" ca="1" si="95"/>
        <v/>
      </c>
      <c r="L1128" s="65" t="str">
        <f t="shared" ca="1" si="96"/>
        <v/>
      </c>
      <c r="M1128" s="65" t="str">
        <f t="shared" ca="1" si="97"/>
        <v/>
      </c>
      <c r="N1128" s="65" t="str">
        <f t="shared" ca="1" si="98"/>
        <v/>
      </c>
      <c r="O1128" s="65" t="str">
        <f t="shared" ca="1" si="99"/>
        <v/>
      </c>
      <c r="P1128" s="65" t="str">
        <f t="shared" ca="1" si="100"/>
        <v/>
      </c>
      <c r="Q1128" s="65" t="str">
        <f t="shared" ca="1" si="101"/>
        <v/>
      </c>
      <c r="R1128" s="65" t="str">
        <f t="shared" ca="1" si="102"/>
        <v/>
      </c>
      <c r="S1128" s="65" t="str">
        <f t="shared" ca="1" si="103"/>
        <v/>
      </c>
      <c r="T1128" s="65" t="str">
        <f t="shared" ca="1" si="104"/>
        <v/>
      </c>
      <c r="U1128" s="65" t="str">
        <f t="shared" ca="1" si="105"/>
        <v/>
      </c>
      <c r="V1128" s="65" t="str">
        <f t="shared" ca="1" si="106"/>
        <v/>
      </c>
      <c r="W1128" s="65" t="str">
        <f t="shared" ca="1" si="107"/>
        <v/>
      </c>
      <c r="X1128" s="65" t="str">
        <f t="shared" ca="1" si="108"/>
        <v/>
      </c>
      <c r="Y1128" s="65" t="str">
        <f t="shared" ca="1" si="109"/>
        <v/>
      </c>
      <c r="Z1128" s="65" t="str">
        <f t="shared" ca="1" si="110"/>
        <v/>
      </c>
      <c r="AA1128" s="65" t="str">
        <f t="shared" ca="1" si="111"/>
        <v/>
      </c>
      <c r="AB1128" s="65" t="str">
        <f t="shared" ca="1" si="112"/>
        <v/>
      </c>
      <c r="AC1128" s="65" t="str">
        <f t="shared" ca="1" si="113"/>
        <v/>
      </c>
      <c r="AD1128" s="65" t="str">
        <f t="shared" ca="1" si="114"/>
        <v/>
      </c>
      <c r="AE1128" s="65" t="str">
        <f t="shared" ca="1" si="115"/>
        <v/>
      </c>
      <c r="AF1128" s="65" t="str">
        <f t="shared" ca="1" si="116"/>
        <v/>
      </c>
      <c r="AG1128" s="65" t="str">
        <f t="shared" ca="1" si="117"/>
        <v/>
      </c>
      <c r="AH1128" s="65"/>
      <c r="AI1128" s="65"/>
      <c r="AJ1128" s="65"/>
    </row>
    <row r="1129" spans="1:36">
      <c r="A1129" s="65">
        <f t="shared" si="118"/>
        <v>29</v>
      </c>
      <c r="B1129" s="65" t="str">
        <f t="shared" si="118"/>
        <v>馬宇廷</v>
      </c>
      <c r="C1129" s="65" t="str">
        <f t="shared" ca="1" si="87"/>
        <v/>
      </c>
      <c r="D1129" s="65" t="str">
        <f t="shared" ca="1" si="88"/>
        <v/>
      </c>
      <c r="E1129" s="65" t="str">
        <f t="shared" ca="1" si="89"/>
        <v/>
      </c>
      <c r="F1129" s="65" t="str">
        <f t="shared" ca="1" si="90"/>
        <v/>
      </c>
      <c r="G1129" s="65" t="str">
        <f t="shared" ca="1" si="91"/>
        <v/>
      </c>
      <c r="H1129" s="65" t="str">
        <f t="shared" ca="1" si="92"/>
        <v/>
      </c>
      <c r="I1129" s="65" t="str">
        <f t="shared" ca="1" si="93"/>
        <v/>
      </c>
      <c r="J1129" s="65" t="str">
        <f t="shared" ca="1" si="94"/>
        <v/>
      </c>
      <c r="K1129" s="65" t="str">
        <f t="shared" ca="1" si="95"/>
        <v/>
      </c>
      <c r="L1129" s="65" t="str">
        <f t="shared" ca="1" si="96"/>
        <v/>
      </c>
      <c r="M1129" s="65" t="str">
        <f t="shared" ca="1" si="97"/>
        <v/>
      </c>
      <c r="N1129" s="65" t="str">
        <f t="shared" ca="1" si="98"/>
        <v/>
      </c>
      <c r="O1129" s="65" t="str">
        <f t="shared" ca="1" si="99"/>
        <v/>
      </c>
      <c r="P1129" s="65" t="str">
        <f t="shared" ca="1" si="100"/>
        <v/>
      </c>
      <c r="Q1129" s="65" t="str">
        <f t="shared" ca="1" si="101"/>
        <v/>
      </c>
      <c r="R1129" s="65" t="str">
        <f t="shared" ca="1" si="102"/>
        <v/>
      </c>
      <c r="S1129" s="65" t="str">
        <f t="shared" ca="1" si="103"/>
        <v/>
      </c>
      <c r="T1129" s="65" t="str">
        <f t="shared" ca="1" si="104"/>
        <v/>
      </c>
      <c r="U1129" s="65" t="str">
        <f t="shared" ca="1" si="105"/>
        <v/>
      </c>
      <c r="V1129" s="65" t="str">
        <f t="shared" ca="1" si="106"/>
        <v/>
      </c>
      <c r="W1129" s="65" t="str">
        <f t="shared" ca="1" si="107"/>
        <v/>
      </c>
      <c r="X1129" s="65" t="str">
        <f t="shared" ca="1" si="108"/>
        <v/>
      </c>
      <c r="Y1129" s="65" t="str">
        <f t="shared" ca="1" si="109"/>
        <v/>
      </c>
      <c r="Z1129" s="65" t="str">
        <f t="shared" ca="1" si="110"/>
        <v/>
      </c>
      <c r="AA1129" s="65" t="str">
        <f t="shared" ca="1" si="111"/>
        <v/>
      </c>
      <c r="AB1129" s="65" t="str">
        <f t="shared" ca="1" si="112"/>
        <v/>
      </c>
      <c r="AC1129" s="65" t="str">
        <f t="shared" ca="1" si="113"/>
        <v/>
      </c>
      <c r="AD1129" s="65" t="str">
        <f t="shared" ca="1" si="114"/>
        <v/>
      </c>
      <c r="AE1129" s="65" t="str">
        <f t="shared" ca="1" si="115"/>
        <v/>
      </c>
      <c r="AF1129" s="65" t="str">
        <f t="shared" ca="1" si="116"/>
        <v/>
      </c>
      <c r="AG1129" s="65" t="str">
        <f t="shared" ca="1" si="117"/>
        <v/>
      </c>
      <c r="AH1129" s="65"/>
      <c r="AI1129" s="65"/>
      <c r="AJ1129" s="65"/>
    </row>
    <row r="1130" spans="1:36">
      <c r="A1130" s="65">
        <f t="shared" si="118"/>
        <v>30</v>
      </c>
      <c r="B1130" s="65" t="str">
        <f t="shared" si="118"/>
        <v>劉家禎</v>
      </c>
      <c r="C1130" s="65" t="str">
        <f t="shared" ca="1" si="87"/>
        <v/>
      </c>
      <c r="D1130" s="65" t="str">
        <f t="shared" ca="1" si="88"/>
        <v/>
      </c>
      <c r="E1130" s="65" t="str">
        <f t="shared" ca="1" si="89"/>
        <v/>
      </c>
      <c r="F1130" s="65" t="str">
        <f t="shared" ca="1" si="90"/>
        <v/>
      </c>
      <c r="G1130" s="65" t="str">
        <f t="shared" ca="1" si="91"/>
        <v/>
      </c>
      <c r="H1130" s="65" t="str">
        <f t="shared" ca="1" si="92"/>
        <v/>
      </c>
      <c r="I1130" s="65" t="str">
        <f t="shared" ca="1" si="93"/>
        <v/>
      </c>
      <c r="J1130" s="65" t="str">
        <f t="shared" ca="1" si="94"/>
        <v/>
      </c>
      <c r="K1130" s="65" t="str">
        <f t="shared" ca="1" si="95"/>
        <v/>
      </c>
      <c r="L1130" s="65" t="str">
        <f t="shared" ca="1" si="96"/>
        <v/>
      </c>
      <c r="M1130" s="65" t="str">
        <f t="shared" ca="1" si="97"/>
        <v/>
      </c>
      <c r="N1130" s="65" t="str">
        <f t="shared" ca="1" si="98"/>
        <v/>
      </c>
      <c r="O1130" s="65" t="str">
        <f t="shared" ca="1" si="99"/>
        <v/>
      </c>
      <c r="P1130" s="65" t="str">
        <f t="shared" ca="1" si="100"/>
        <v/>
      </c>
      <c r="Q1130" s="65" t="str">
        <f t="shared" ca="1" si="101"/>
        <v/>
      </c>
      <c r="R1130" s="65" t="str">
        <f t="shared" ca="1" si="102"/>
        <v/>
      </c>
      <c r="S1130" s="65" t="str">
        <f t="shared" ca="1" si="103"/>
        <v/>
      </c>
      <c r="T1130" s="65" t="str">
        <f t="shared" ca="1" si="104"/>
        <v/>
      </c>
      <c r="U1130" s="65" t="str">
        <f t="shared" ca="1" si="105"/>
        <v/>
      </c>
      <c r="V1130" s="65" t="str">
        <f t="shared" ca="1" si="106"/>
        <v/>
      </c>
      <c r="W1130" s="65" t="str">
        <f t="shared" ca="1" si="107"/>
        <v/>
      </c>
      <c r="X1130" s="65" t="str">
        <f t="shared" ca="1" si="108"/>
        <v/>
      </c>
      <c r="Y1130" s="65" t="str">
        <f t="shared" ca="1" si="109"/>
        <v/>
      </c>
      <c r="Z1130" s="65" t="str">
        <f t="shared" ca="1" si="110"/>
        <v/>
      </c>
      <c r="AA1130" s="65" t="str">
        <f t="shared" ca="1" si="111"/>
        <v/>
      </c>
      <c r="AB1130" s="65" t="str">
        <f t="shared" ca="1" si="112"/>
        <v/>
      </c>
      <c r="AC1130" s="65" t="str">
        <f t="shared" ca="1" si="113"/>
        <v/>
      </c>
      <c r="AD1130" s="65" t="str">
        <f t="shared" ca="1" si="114"/>
        <v/>
      </c>
      <c r="AE1130" s="65" t="str">
        <f t="shared" ca="1" si="115"/>
        <v/>
      </c>
      <c r="AF1130" s="65" t="str">
        <f t="shared" ca="1" si="116"/>
        <v/>
      </c>
      <c r="AG1130" s="65" t="str">
        <f t="shared" ca="1" si="117"/>
        <v/>
      </c>
      <c r="AH1130" s="65"/>
      <c r="AI1130" s="65"/>
      <c r="AJ1130" s="65"/>
    </row>
    <row r="1131" spans="1:36">
      <c r="A1131" s="65">
        <f t="shared" si="118"/>
        <v>31</v>
      </c>
      <c r="B1131" s="65" t="str">
        <f t="shared" si="118"/>
        <v>廖武頎</v>
      </c>
      <c r="C1131" s="65" t="str">
        <f t="shared" ca="1" si="87"/>
        <v/>
      </c>
      <c r="D1131" s="65" t="str">
        <f t="shared" ca="1" si="88"/>
        <v/>
      </c>
      <c r="E1131" s="65" t="str">
        <f t="shared" ca="1" si="89"/>
        <v/>
      </c>
      <c r="F1131" s="65" t="str">
        <f t="shared" ca="1" si="90"/>
        <v/>
      </c>
      <c r="G1131" s="65" t="str">
        <f t="shared" ca="1" si="91"/>
        <v/>
      </c>
      <c r="H1131" s="65" t="str">
        <f t="shared" ca="1" si="92"/>
        <v/>
      </c>
      <c r="I1131" s="65" t="str">
        <f t="shared" ca="1" si="93"/>
        <v/>
      </c>
      <c r="J1131" s="65" t="str">
        <f t="shared" ca="1" si="94"/>
        <v/>
      </c>
      <c r="K1131" s="65" t="str">
        <f t="shared" ca="1" si="95"/>
        <v/>
      </c>
      <c r="L1131" s="65" t="str">
        <f t="shared" ca="1" si="96"/>
        <v/>
      </c>
      <c r="M1131" s="65" t="str">
        <f t="shared" ca="1" si="97"/>
        <v/>
      </c>
      <c r="N1131" s="65" t="str">
        <f t="shared" ca="1" si="98"/>
        <v/>
      </c>
      <c r="O1131" s="65" t="str">
        <f t="shared" ca="1" si="99"/>
        <v/>
      </c>
      <c r="P1131" s="65" t="str">
        <f t="shared" ca="1" si="100"/>
        <v/>
      </c>
      <c r="Q1131" s="65" t="str">
        <f t="shared" ca="1" si="101"/>
        <v/>
      </c>
      <c r="R1131" s="65" t="str">
        <f t="shared" ca="1" si="102"/>
        <v/>
      </c>
      <c r="S1131" s="65" t="str">
        <f t="shared" ca="1" si="103"/>
        <v/>
      </c>
      <c r="T1131" s="65" t="str">
        <f t="shared" ca="1" si="104"/>
        <v/>
      </c>
      <c r="U1131" s="65" t="str">
        <f t="shared" ca="1" si="105"/>
        <v/>
      </c>
      <c r="V1131" s="65" t="str">
        <f t="shared" ca="1" si="106"/>
        <v/>
      </c>
      <c r="W1131" s="65" t="str">
        <f t="shared" ca="1" si="107"/>
        <v/>
      </c>
      <c r="X1131" s="65" t="str">
        <f t="shared" ca="1" si="108"/>
        <v/>
      </c>
      <c r="Y1131" s="65" t="str">
        <f t="shared" ca="1" si="109"/>
        <v/>
      </c>
      <c r="Z1131" s="65" t="str">
        <f t="shared" ca="1" si="110"/>
        <v/>
      </c>
      <c r="AA1131" s="65" t="str">
        <f t="shared" ca="1" si="111"/>
        <v/>
      </c>
      <c r="AB1131" s="65" t="str">
        <f t="shared" ca="1" si="112"/>
        <v/>
      </c>
      <c r="AC1131" s="65" t="str">
        <f t="shared" ca="1" si="113"/>
        <v/>
      </c>
      <c r="AD1131" s="65" t="str">
        <f t="shared" ca="1" si="114"/>
        <v/>
      </c>
      <c r="AE1131" s="65" t="str">
        <f t="shared" ca="1" si="115"/>
        <v/>
      </c>
      <c r="AF1131" s="65" t="str">
        <f t="shared" ca="1" si="116"/>
        <v/>
      </c>
      <c r="AG1131" s="65" t="str">
        <f t="shared" ca="1" si="117"/>
        <v/>
      </c>
      <c r="AH1131" s="65"/>
      <c r="AI1131" s="65"/>
      <c r="AJ1131" s="65"/>
    </row>
    <row r="1132" spans="1:36">
      <c r="A1132" s="65">
        <f t="shared" si="118"/>
        <v>32</v>
      </c>
      <c r="B1132" s="65" t="str">
        <f t="shared" si="118"/>
        <v>李璟霖</v>
      </c>
      <c r="C1132" s="65" t="str">
        <f t="shared" ca="1" si="87"/>
        <v/>
      </c>
      <c r="D1132" s="65" t="str">
        <f t="shared" ca="1" si="88"/>
        <v/>
      </c>
      <c r="E1132" s="65" t="str">
        <f t="shared" ca="1" si="89"/>
        <v/>
      </c>
      <c r="F1132" s="65" t="str">
        <f t="shared" ca="1" si="90"/>
        <v/>
      </c>
      <c r="G1132" s="65" t="str">
        <f t="shared" ca="1" si="91"/>
        <v/>
      </c>
      <c r="H1132" s="65" t="str">
        <f t="shared" ca="1" si="92"/>
        <v/>
      </c>
      <c r="I1132" s="65" t="str">
        <f t="shared" ca="1" si="93"/>
        <v/>
      </c>
      <c r="J1132" s="65" t="str">
        <f t="shared" ca="1" si="94"/>
        <v/>
      </c>
      <c r="K1132" s="65" t="str">
        <f t="shared" ca="1" si="95"/>
        <v/>
      </c>
      <c r="L1132" s="65" t="str">
        <f t="shared" ca="1" si="96"/>
        <v/>
      </c>
      <c r="M1132" s="65" t="str">
        <f t="shared" ca="1" si="97"/>
        <v/>
      </c>
      <c r="N1132" s="65" t="str">
        <f t="shared" ca="1" si="98"/>
        <v/>
      </c>
      <c r="O1132" s="65" t="str">
        <f t="shared" ca="1" si="99"/>
        <v/>
      </c>
      <c r="P1132" s="65" t="str">
        <f t="shared" ca="1" si="100"/>
        <v/>
      </c>
      <c r="Q1132" s="65" t="str">
        <f t="shared" ca="1" si="101"/>
        <v/>
      </c>
      <c r="R1132" s="65" t="str">
        <f t="shared" ca="1" si="102"/>
        <v/>
      </c>
      <c r="S1132" s="65" t="str">
        <f t="shared" ca="1" si="103"/>
        <v/>
      </c>
      <c r="T1132" s="65" t="str">
        <f t="shared" ca="1" si="104"/>
        <v/>
      </c>
      <c r="U1132" s="65" t="str">
        <f t="shared" ca="1" si="105"/>
        <v/>
      </c>
      <c r="V1132" s="65" t="str">
        <f t="shared" ca="1" si="106"/>
        <v/>
      </c>
      <c r="W1132" s="65" t="str">
        <f t="shared" ca="1" si="107"/>
        <v/>
      </c>
      <c r="X1132" s="65" t="str">
        <f t="shared" ca="1" si="108"/>
        <v/>
      </c>
      <c r="Y1132" s="65" t="str">
        <f t="shared" ca="1" si="109"/>
        <v/>
      </c>
      <c r="Z1132" s="65" t="str">
        <f t="shared" ca="1" si="110"/>
        <v/>
      </c>
      <c r="AA1132" s="65" t="str">
        <f t="shared" ca="1" si="111"/>
        <v/>
      </c>
      <c r="AB1132" s="65" t="str">
        <f t="shared" ca="1" si="112"/>
        <v/>
      </c>
      <c r="AC1132" s="65" t="str">
        <f t="shared" ca="1" si="113"/>
        <v/>
      </c>
      <c r="AD1132" s="65" t="str">
        <f t="shared" ca="1" si="114"/>
        <v/>
      </c>
      <c r="AE1132" s="65" t="str">
        <f t="shared" ca="1" si="115"/>
        <v/>
      </c>
      <c r="AF1132" s="65" t="str">
        <f t="shared" ca="1" si="116"/>
        <v/>
      </c>
      <c r="AG1132" s="65" t="str">
        <f t="shared" ca="1" si="117"/>
        <v/>
      </c>
      <c r="AH1132" s="65"/>
      <c r="AI1132" s="65"/>
      <c r="AJ1132" s="65"/>
    </row>
    <row r="1133" spans="1:36">
      <c r="A1133" s="65">
        <f t="shared" si="118"/>
        <v>33</v>
      </c>
      <c r="B1133" s="65" t="str">
        <f t="shared" si="118"/>
        <v>董勁亨</v>
      </c>
      <c r="C1133" s="65" t="str">
        <f t="shared" ca="1" si="87"/>
        <v/>
      </c>
      <c r="D1133" s="65" t="str">
        <f t="shared" ca="1" si="88"/>
        <v/>
      </c>
      <c r="E1133" s="65" t="str">
        <f t="shared" ca="1" si="89"/>
        <v/>
      </c>
      <c r="F1133" s="65" t="str">
        <f t="shared" ca="1" si="90"/>
        <v/>
      </c>
      <c r="G1133" s="65" t="str">
        <f t="shared" ca="1" si="91"/>
        <v/>
      </c>
      <c r="H1133" s="65" t="str">
        <f t="shared" ca="1" si="92"/>
        <v/>
      </c>
      <c r="I1133" s="65" t="str">
        <f t="shared" ca="1" si="93"/>
        <v/>
      </c>
      <c r="J1133" s="65" t="str">
        <f t="shared" ca="1" si="94"/>
        <v/>
      </c>
      <c r="K1133" s="65" t="str">
        <f t="shared" ca="1" si="95"/>
        <v/>
      </c>
      <c r="L1133" s="65" t="str">
        <f t="shared" ca="1" si="96"/>
        <v/>
      </c>
      <c r="M1133" s="65" t="str">
        <f t="shared" ca="1" si="97"/>
        <v/>
      </c>
      <c r="N1133" s="65" t="str">
        <f t="shared" ca="1" si="98"/>
        <v/>
      </c>
      <c r="O1133" s="65" t="str">
        <f t="shared" ca="1" si="99"/>
        <v/>
      </c>
      <c r="P1133" s="65" t="str">
        <f t="shared" ca="1" si="100"/>
        <v/>
      </c>
      <c r="Q1133" s="65" t="str">
        <f t="shared" ca="1" si="101"/>
        <v/>
      </c>
      <c r="R1133" s="65" t="str">
        <f t="shared" ca="1" si="102"/>
        <v/>
      </c>
      <c r="S1133" s="65" t="str">
        <f t="shared" ca="1" si="103"/>
        <v/>
      </c>
      <c r="T1133" s="65" t="str">
        <f t="shared" ca="1" si="104"/>
        <v/>
      </c>
      <c r="U1133" s="65" t="str">
        <f t="shared" ca="1" si="105"/>
        <v/>
      </c>
      <c r="V1133" s="65" t="str">
        <f t="shared" ca="1" si="106"/>
        <v/>
      </c>
      <c r="W1133" s="65" t="str">
        <f t="shared" ca="1" si="107"/>
        <v/>
      </c>
      <c r="X1133" s="65" t="str">
        <f t="shared" ca="1" si="108"/>
        <v/>
      </c>
      <c r="Y1133" s="65" t="str">
        <f t="shared" ca="1" si="109"/>
        <v/>
      </c>
      <c r="Z1133" s="65" t="str">
        <f t="shared" ca="1" si="110"/>
        <v/>
      </c>
      <c r="AA1133" s="65" t="str">
        <f t="shared" ca="1" si="111"/>
        <v/>
      </c>
      <c r="AB1133" s="65" t="str">
        <f t="shared" ca="1" si="112"/>
        <v/>
      </c>
      <c r="AC1133" s="65" t="str">
        <f t="shared" ca="1" si="113"/>
        <v/>
      </c>
      <c r="AD1133" s="65" t="str">
        <f t="shared" ca="1" si="114"/>
        <v/>
      </c>
      <c r="AE1133" s="65" t="str">
        <f t="shared" ca="1" si="115"/>
        <v/>
      </c>
      <c r="AF1133" s="65" t="str">
        <f t="shared" ca="1" si="116"/>
        <v/>
      </c>
      <c r="AG1133" s="65" t="str">
        <f t="shared" ca="1" si="117"/>
        <v/>
      </c>
      <c r="AH1133" s="65"/>
      <c r="AI1133" s="65"/>
      <c r="AJ1133" s="65"/>
    </row>
    <row r="1134" spans="1:36">
      <c r="A1134" s="65">
        <f t="shared" si="118"/>
        <v>34</v>
      </c>
      <c r="B1134" s="65" t="str">
        <f t="shared" si="118"/>
        <v>黃慕陽</v>
      </c>
      <c r="C1134" s="65" t="str">
        <f t="shared" ca="1" si="87"/>
        <v/>
      </c>
      <c r="D1134" s="65" t="str">
        <f t="shared" ca="1" si="88"/>
        <v/>
      </c>
      <c r="E1134" s="65" t="str">
        <f t="shared" ca="1" si="89"/>
        <v/>
      </c>
      <c r="F1134" s="65" t="str">
        <f t="shared" ca="1" si="90"/>
        <v/>
      </c>
      <c r="G1134" s="65" t="str">
        <f t="shared" ca="1" si="91"/>
        <v/>
      </c>
      <c r="H1134" s="65" t="str">
        <f t="shared" ca="1" si="92"/>
        <v/>
      </c>
      <c r="I1134" s="65" t="str">
        <f t="shared" ca="1" si="93"/>
        <v/>
      </c>
      <c r="J1134" s="65" t="str">
        <f t="shared" ca="1" si="94"/>
        <v/>
      </c>
      <c r="K1134" s="65" t="str">
        <f t="shared" ca="1" si="95"/>
        <v/>
      </c>
      <c r="L1134" s="65" t="str">
        <f t="shared" ca="1" si="96"/>
        <v/>
      </c>
      <c r="M1134" s="65" t="str">
        <f t="shared" ca="1" si="97"/>
        <v/>
      </c>
      <c r="N1134" s="65" t="str">
        <f t="shared" ca="1" si="98"/>
        <v/>
      </c>
      <c r="O1134" s="65" t="str">
        <f t="shared" ca="1" si="99"/>
        <v/>
      </c>
      <c r="P1134" s="65" t="str">
        <f t="shared" ca="1" si="100"/>
        <v/>
      </c>
      <c r="Q1134" s="65" t="str">
        <f t="shared" ca="1" si="101"/>
        <v/>
      </c>
      <c r="R1134" s="65" t="str">
        <f t="shared" ca="1" si="102"/>
        <v/>
      </c>
      <c r="S1134" s="65" t="str">
        <f t="shared" ca="1" si="103"/>
        <v/>
      </c>
      <c r="T1134" s="65" t="str">
        <f t="shared" ca="1" si="104"/>
        <v/>
      </c>
      <c r="U1134" s="65" t="str">
        <f t="shared" ca="1" si="105"/>
        <v/>
      </c>
      <c r="V1134" s="65" t="str">
        <f t="shared" ca="1" si="106"/>
        <v/>
      </c>
      <c r="W1134" s="65" t="str">
        <f t="shared" ca="1" si="107"/>
        <v/>
      </c>
      <c r="X1134" s="65" t="str">
        <f t="shared" ca="1" si="108"/>
        <v/>
      </c>
      <c r="Y1134" s="65" t="str">
        <f t="shared" ca="1" si="109"/>
        <v/>
      </c>
      <c r="Z1134" s="65" t="str">
        <f t="shared" ca="1" si="110"/>
        <v/>
      </c>
      <c r="AA1134" s="65" t="str">
        <f t="shared" ca="1" si="111"/>
        <v/>
      </c>
      <c r="AB1134" s="65" t="str">
        <f t="shared" ca="1" si="112"/>
        <v/>
      </c>
      <c r="AC1134" s="65" t="str">
        <f t="shared" ca="1" si="113"/>
        <v/>
      </c>
      <c r="AD1134" s="65" t="str">
        <f t="shared" ca="1" si="114"/>
        <v/>
      </c>
      <c r="AE1134" s="65" t="str">
        <f t="shared" ca="1" si="115"/>
        <v/>
      </c>
      <c r="AF1134" s="65" t="str">
        <f t="shared" ca="1" si="116"/>
        <v/>
      </c>
      <c r="AG1134" s="65" t="str">
        <f t="shared" ca="1" si="117"/>
        <v/>
      </c>
      <c r="AH1134" s="65"/>
      <c r="AI1134" s="65"/>
      <c r="AJ1134" s="65"/>
    </row>
    <row r="1135" spans="1:36">
      <c r="A1135" s="65">
        <f t="shared" si="118"/>
        <v>35</v>
      </c>
      <c r="B1135" s="65" t="str">
        <f t="shared" si="118"/>
        <v>楊昕翰</v>
      </c>
      <c r="C1135" s="65" t="str">
        <f t="shared" ca="1" si="87"/>
        <v/>
      </c>
      <c r="D1135" s="65" t="str">
        <f t="shared" ca="1" si="88"/>
        <v/>
      </c>
      <c r="E1135" s="65" t="str">
        <f t="shared" ca="1" si="89"/>
        <v/>
      </c>
      <c r="F1135" s="65" t="str">
        <f t="shared" ca="1" si="90"/>
        <v/>
      </c>
      <c r="G1135" s="65" t="str">
        <f t="shared" ca="1" si="91"/>
        <v/>
      </c>
      <c r="H1135" s="65" t="str">
        <f t="shared" ca="1" si="92"/>
        <v/>
      </c>
      <c r="I1135" s="65" t="str">
        <f t="shared" ca="1" si="93"/>
        <v/>
      </c>
      <c r="J1135" s="65" t="str">
        <f t="shared" ca="1" si="94"/>
        <v/>
      </c>
      <c r="K1135" s="65" t="str">
        <f t="shared" ca="1" si="95"/>
        <v/>
      </c>
      <c r="L1135" s="65" t="str">
        <f t="shared" ca="1" si="96"/>
        <v/>
      </c>
      <c r="M1135" s="65" t="str">
        <f t="shared" ca="1" si="97"/>
        <v/>
      </c>
      <c r="N1135" s="65" t="str">
        <f t="shared" ca="1" si="98"/>
        <v/>
      </c>
      <c r="O1135" s="65" t="str">
        <f t="shared" ca="1" si="99"/>
        <v/>
      </c>
      <c r="P1135" s="65" t="str">
        <f t="shared" ca="1" si="100"/>
        <v/>
      </c>
      <c r="Q1135" s="65" t="str">
        <f t="shared" ca="1" si="101"/>
        <v/>
      </c>
      <c r="R1135" s="65" t="str">
        <f t="shared" ca="1" si="102"/>
        <v/>
      </c>
      <c r="S1135" s="65" t="str">
        <f t="shared" ca="1" si="103"/>
        <v/>
      </c>
      <c r="T1135" s="65" t="str">
        <f t="shared" ca="1" si="104"/>
        <v/>
      </c>
      <c r="U1135" s="65" t="str">
        <f t="shared" ca="1" si="105"/>
        <v/>
      </c>
      <c r="V1135" s="65" t="str">
        <f t="shared" ca="1" si="106"/>
        <v/>
      </c>
      <c r="W1135" s="65" t="str">
        <f t="shared" ca="1" si="107"/>
        <v/>
      </c>
      <c r="X1135" s="65" t="str">
        <f t="shared" ca="1" si="108"/>
        <v/>
      </c>
      <c r="Y1135" s="65" t="str">
        <f t="shared" ca="1" si="109"/>
        <v/>
      </c>
      <c r="Z1135" s="65" t="str">
        <f t="shared" ca="1" si="110"/>
        <v/>
      </c>
      <c r="AA1135" s="65" t="str">
        <f t="shared" ca="1" si="111"/>
        <v/>
      </c>
      <c r="AB1135" s="65" t="str">
        <f t="shared" ca="1" si="112"/>
        <v/>
      </c>
      <c r="AC1135" s="65" t="str">
        <f t="shared" ca="1" si="113"/>
        <v/>
      </c>
      <c r="AD1135" s="65" t="str">
        <f t="shared" ca="1" si="114"/>
        <v/>
      </c>
      <c r="AE1135" s="65" t="str">
        <f t="shared" ca="1" si="115"/>
        <v/>
      </c>
      <c r="AF1135" s="65" t="str">
        <f t="shared" ca="1" si="116"/>
        <v/>
      </c>
      <c r="AG1135" s="65" t="str">
        <f t="shared" ca="1" si="117"/>
        <v/>
      </c>
      <c r="AH1135" s="65"/>
      <c r="AI1135" s="65"/>
      <c r="AJ1135" s="65"/>
    </row>
    <row r="1136" spans="1:36">
      <c r="A1136" s="65">
        <f t="shared" si="118"/>
        <v>36</v>
      </c>
      <c r="B1136" s="65" t="str">
        <f t="shared" si="118"/>
        <v>林廷翰</v>
      </c>
      <c r="C1136" s="65" t="str">
        <f t="shared" ca="1" si="87"/>
        <v/>
      </c>
      <c r="D1136" s="65" t="str">
        <f t="shared" ca="1" si="88"/>
        <v/>
      </c>
      <c r="E1136" s="65" t="str">
        <f t="shared" ca="1" si="89"/>
        <v/>
      </c>
      <c r="F1136" s="65" t="str">
        <f t="shared" ca="1" si="90"/>
        <v/>
      </c>
      <c r="G1136" s="65" t="str">
        <f t="shared" ca="1" si="91"/>
        <v/>
      </c>
      <c r="H1136" s="65" t="str">
        <f t="shared" ca="1" si="92"/>
        <v/>
      </c>
      <c r="I1136" s="65" t="str">
        <f t="shared" ca="1" si="93"/>
        <v/>
      </c>
      <c r="J1136" s="65" t="str">
        <f t="shared" ca="1" si="94"/>
        <v/>
      </c>
      <c r="K1136" s="65" t="str">
        <f t="shared" ca="1" si="95"/>
        <v/>
      </c>
      <c r="L1136" s="65" t="str">
        <f t="shared" ca="1" si="96"/>
        <v/>
      </c>
      <c r="M1136" s="65" t="str">
        <f t="shared" ca="1" si="97"/>
        <v/>
      </c>
      <c r="N1136" s="65" t="str">
        <f t="shared" ca="1" si="98"/>
        <v/>
      </c>
      <c r="O1136" s="65" t="str">
        <f t="shared" ca="1" si="99"/>
        <v/>
      </c>
      <c r="P1136" s="65" t="str">
        <f t="shared" ca="1" si="100"/>
        <v/>
      </c>
      <c r="Q1136" s="65" t="str">
        <f t="shared" ca="1" si="101"/>
        <v/>
      </c>
      <c r="R1136" s="65" t="str">
        <f t="shared" ca="1" si="102"/>
        <v/>
      </c>
      <c r="S1136" s="65" t="str">
        <f t="shared" ca="1" si="103"/>
        <v/>
      </c>
      <c r="T1136" s="65" t="str">
        <f t="shared" ca="1" si="104"/>
        <v/>
      </c>
      <c r="U1136" s="65" t="str">
        <f t="shared" ca="1" si="105"/>
        <v/>
      </c>
      <c r="V1136" s="65" t="str">
        <f t="shared" ca="1" si="106"/>
        <v/>
      </c>
      <c r="W1136" s="65" t="str">
        <f t="shared" ca="1" si="107"/>
        <v/>
      </c>
      <c r="X1136" s="65" t="str">
        <f t="shared" ca="1" si="108"/>
        <v/>
      </c>
      <c r="Y1136" s="65" t="str">
        <f t="shared" ca="1" si="109"/>
        <v/>
      </c>
      <c r="Z1136" s="65" t="str">
        <f t="shared" ca="1" si="110"/>
        <v/>
      </c>
      <c r="AA1136" s="65" t="str">
        <f t="shared" ca="1" si="111"/>
        <v/>
      </c>
      <c r="AB1136" s="65" t="str">
        <f t="shared" ca="1" si="112"/>
        <v/>
      </c>
      <c r="AC1136" s="65" t="str">
        <f t="shared" ca="1" si="113"/>
        <v/>
      </c>
      <c r="AD1136" s="65" t="str">
        <f t="shared" ca="1" si="114"/>
        <v/>
      </c>
      <c r="AE1136" s="65" t="str">
        <f t="shared" ca="1" si="115"/>
        <v/>
      </c>
      <c r="AF1136" s="65" t="str">
        <f t="shared" ca="1" si="116"/>
        <v/>
      </c>
      <c r="AG1136" s="65" t="str">
        <f t="shared" ca="1" si="117"/>
        <v/>
      </c>
      <c r="AH1136" s="65"/>
      <c r="AI1136" s="65"/>
      <c r="AJ1136" s="65"/>
    </row>
    <row r="1137" spans="1:36">
      <c r="A1137" s="65">
        <f t="shared" si="118"/>
        <v>37</v>
      </c>
      <c r="B1137" s="65" t="str">
        <f t="shared" si="118"/>
        <v>李冠億</v>
      </c>
      <c r="C1137" s="65" t="str">
        <f t="shared" ca="1" si="87"/>
        <v/>
      </c>
      <c r="D1137" s="65" t="str">
        <f t="shared" ca="1" si="88"/>
        <v/>
      </c>
      <c r="E1137" s="65" t="str">
        <f t="shared" ca="1" si="89"/>
        <v/>
      </c>
      <c r="F1137" s="65" t="str">
        <f t="shared" ca="1" si="90"/>
        <v/>
      </c>
      <c r="G1137" s="65" t="str">
        <f t="shared" ca="1" si="91"/>
        <v/>
      </c>
      <c r="H1137" s="65" t="str">
        <f t="shared" ca="1" si="92"/>
        <v/>
      </c>
      <c r="I1137" s="65" t="str">
        <f t="shared" ca="1" si="93"/>
        <v/>
      </c>
      <c r="J1137" s="65" t="str">
        <f t="shared" ca="1" si="94"/>
        <v/>
      </c>
      <c r="K1137" s="65" t="str">
        <f t="shared" ca="1" si="95"/>
        <v/>
      </c>
      <c r="L1137" s="65" t="str">
        <f t="shared" ca="1" si="96"/>
        <v/>
      </c>
      <c r="M1137" s="65" t="str">
        <f t="shared" ca="1" si="97"/>
        <v/>
      </c>
      <c r="N1137" s="65" t="str">
        <f t="shared" ca="1" si="98"/>
        <v/>
      </c>
      <c r="O1137" s="65" t="str">
        <f t="shared" ca="1" si="99"/>
        <v/>
      </c>
      <c r="P1137" s="65" t="str">
        <f t="shared" ca="1" si="100"/>
        <v/>
      </c>
      <c r="Q1137" s="65" t="str">
        <f t="shared" ca="1" si="101"/>
        <v/>
      </c>
      <c r="R1137" s="65" t="str">
        <f t="shared" ca="1" si="102"/>
        <v/>
      </c>
      <c r="S1137" s="65" t="str">
        <f t="shared" ca="1" si="103"/>
        <v/>
      </c>
      <c r="T1137" s="65" t="str">
        <f t="shared" ca="1" si="104"/>
        <v/>
      </c>
      <c r="U1137" s="65" t="str">
        <f t="shared" ca="1" si="105"/>
        <v/>
      </c>
      <c r="V1137" s="65" t="str">
        <f t="shared" ca="1" si="106"/>
        <v/>
      </c>
      <c r="W1137" s="65" t="str">
        <f t="shared" ca="1" si="107"/>
        <v/>
      </c>
      <c r="X1137" s="65" t="str">
        <f t="shared" ca="1" si="108"/>
        <v/>
      </c>
      <c r="Y1137" s="65" t="str">
        <f t="shared" ca="1" si="109"/>
        <v/>
      </c>
      <c r="Z1137" s="65" t="str">
        <f t="shared" ca="1" si="110"/>
        <v/>
      </c>
      <c r="AA1137" s="65" t="str">
        <f t="shared" ca="1" si="111"/>
        <v/>
      </c>
      <c r="AB1137" s="65" t="str">
        <f t="shared" ca="1" si="112"/>
        <v/>
      </c>
      <c r="AC1137" s="65" t="str">
        <f t="shared" ca="1" si="113"/>
        <v/>
      </c>
      <c r="AD1137" s="65" t="str">
        <f t="shared" ca="1" si="114"/>
        <v/>
      </c>
      <c r="AE1137" s="65" t="str">
        <f t="shared" ca="1" si="115"/>
        <v/>
      </c>
      <c r="AF1137" s="65" t="str">
        <f t="shared" ca="1" si="116"/>
        <v/>
      </c>
      <c r="AG1137" s="65" t="str">
        <f t="shared" ca="1" si="117"/>
        <v/>
      </c>
      <c r="AH1137" s="65"/>
      <c r="AI1137" s="65"/>
      <c r="AJ1137" s="65"/>
    </row>
    <row r="1138" spans="1:36">
      <c r="A1138" s="65">
        <f t="shared" si="118"/>
        <v>38</v>
      </c>
      <c r="B1138" s="65" t="str">
        <f t="shared" si="118"/>
        <v>佘尚恩</v>
      </c>
      <c r="C1138" s="65" t="str">
        <f t="shared" ca="1" si="87"/>
        <v/>
      </c>
      <c r="D1138" s="65" t="str">
        <f t="shared" ca="1" si="88"/>
        <v/>
      </c>
      <c r="E1138" s="65" t="str">
        <f t="shared" ca="1" si="89"/>
        <v/>
      </c>
      <c r="F1138" s="65" t="str">
        <f t="shared" ca="1" si="90"/>
        <v/>
      </c>
      <c r="G1138" s="65" t="str">
        <f t="shared" ca="1" si="91"/>
        <v/>
      </c>
      <c r="H1138" s="65" t="str">
        <f t="shared" ca="1" si="92"/>
        <v/>
      </c>
      <c r="I1138" s="65" t="str">
        <f t="shared" ca="1" si="93"/>
        <v/>
      </c>
      <c r="J1138" s="65" t="str">
        <f t="shared" ca="1" si="94"/>
        <v/>
      </c>
      <c r="K1138" s="65" t="str">
        <f t="shared" ca="1" si="95"/>
        <v/>
      </c>
      <c r="L1138" s="65" t="str">
        <f t="shared" ca="1" si="96"/>
        <v/>
      </c>
      <c r="M1138" s="65" t="str">
        <f t="shared" ca="1" si="97"/>
        <v/>
      </c>
      <c r="N1138" s="65" t="str">
        <f t="shared" ca="1" si="98"/>
        <v/>
      </c>
      <c r="O1138" s="65" t="str">
        <f t="shared" ca="1" si="99"/>
        <v/>
      </c>
      <c r="P1138" s="65" t="str">
        <f t="shared" ca="1" si="100"/>
        <v/>
      </c>
      <c r="Q1138" s="65" t="str">
        <f t="shared" ca="1" si="101"/>
        <v/>
      </c>
      <c r="R1138" s="65" t="str">
        <f t="shared" ca="1" si="102"/>
        <v/>
      </c>
      <c r="S1138" s="65" t="str">
        <f t="shared" ca="1" si="103"/>
        <v/>
      </c>
      <c r="T1138" s="65" t="str">
        <f t="shared" ca="1" si="104"/>
        <v/>
      </c>
      <c r="U1138" s="65" t="str">
        <f t="shared" ca="1" si="105"/>
        <v/>
      </c>
      <c r="V1138" s="65" t="str">
        <f t="shared" ca="1" si="106"/>
        <v/>
      </c>
      <c r="W1138" s="65" t="str">
        <f t="shared" ca="1" si="107"/>
        <v/>
      </c>
      <c r="X1138" s="65" t="str">
        <f t="shared" ca="1" si="108"/>
        <v/>
      </c>
      <c r="Y1138" s="65" t="str">
        <f t="shared" ca="1" si="109"/>
        <v/>
      </c>
      <c r="Z1138" s="65" t="str">
        <f t="shared" ca="1" si="110"/>
        <v/>
      </c>
      <c r="AA1138" s="65" t="str">
        <f t="shared" ca="1" si="111"/>
        <v/>
      </c>
      <c r="AB1138" s="65" t="str">
        <f t="shared" ca="1" si="112"/>
        <v/>
      </c>
      <c r="AC1138" s="65" t="str">
        <f t="shared" ca="1" si="113"/>
        <v/>
      </c>
      <c r="AD1138" s="65" t="str">
        <f t="shared" ca="1" si="114"/>
        <v/>
      </c>
      <c r="AE1138" s="65" t="str">
        <f t="shared" ca="1" si="115"/>
        <v/>
      </c>
      <c r="AF1138" s="65" t="str">
        <f t="shared" ca="1" si="116"/>
        <v/>
      </c>
      <c r="AG1138" s="65" t="str">
        <f t="shared" ca="1" si="117"/>
        <v/>
      </c>
      <c r="AH1138" s="65"/>
      <c r="AI1138" s="65"/>
      <c r="AJ1138" s="65"/>
    </row>
    <row r="1139" spans="1:36">
      <c r="A1139" s="65">
        <f t="shared" si="118"/>
        <v>39</v>
      </c>
      <c r="B1139" s="65" t="str">
        <f t="shared" si="118"/>
        <v>葉家豪</v>
      </c>
      <c r="C1139" s="65" t="str">
        <f t="shared" ca="1" si="87"/>
        <v/>
      </c>
      <c r="D1139" s="65" t="str">
        <f t="shared" ca="1" si="88"/>
        <v/>
      </c>
      <c r="E1139" s="65" t="str">
        <f t="shared" ca="1" si="89"/>
        <v/>
      </c>
      <c r="F1139" s="65" t="str">
        <f t="shared" ca="1" si="90"/>
        <v/>
      </c>
      <c r="G1139" s="65" t="str">
        <f t="shared" ca="1" si="91"/>
        <v/>
      </c>
      <c r="H1139" s="65" t="str">
        <f t="shared" ca="1" si="92"/>
        <v/>
      </c>
      <c r="I1139" s="65" t="str">
        <f t="shared" ca="1" si="93"/>
        <v/>
      </c>
      <c r="J1139" s="65" t="str">
        <f t="shared" ca="1" si="94"/>
        <v/>
      </c>
      <c r="K1139" s="65" t="str">
        <f t="shared" ca="1" si="95"/>
        <v/>
      </c>
      <c r="L1139" s="65" t="str">
        <f t="shared" ca="1" si="96"/>
        <v/>
      </c>
      <c r="M1139" s="65" t="str">
        <f t="shared" ca="1" si="97"/>
        <v/>
      </c>
      <c r="N1139" s="65" t="str">
        <f t="shared" ca="1" si="98"/>
        <v/>
      </c>
      <c r="O1139" s="65" t="str">
        <f t="shared" ca="1" si="99"/>
        <v/>
      </c>
      <c r="P1139" s="65" t="str">
        <f t="shared" ca="1" si="100"/>
        <v/>
      </c>
      <c r="Q1139" s="65" t="str">
        <f t="shared" ca="1" si="101"/>
        <v/>
      </c>
      <c r="R1139" s="65" t="str">
        <f t="shared" ca="1" si="102"/>
        <v/>
      </c>
      <c r="S1139" s="65" t="str">
        <f t="shared" ca="1" si="103"/>
        <v/>
      </c>
      <c r="T1139" s="65" t="str">
        <f t="shared" ca="1" si="104"/>
        <v/>
      </c>
      <c r="U1139" s="65" t="str">
        <f t="shared" ca="1" si="105"/>
        <v/>
      </c>
      <c r="V1139" s="65" t="str">
        <f t="shared" ca="1" si="106"/>
        <v/>
      </c>
      <c r="W1139" s="65" t="str">
        <f t="shared" ca="1" si="107"/>
        <v/>
      </c>
      <c r="X1139" s="65" t="str">
        <f t="shared" ca="1" si="108"/>
        <v/>
      </c>
      <c r="Y1139" s="65" t="str">
        <f t="shared" ca="1" si="109"/>
        <v/>
      </c>
      <c r="Z1139" s="65" t="str">
        <f t="shared" ca="1" si="110"/>
        <v/>
      </c>
      <c r="AA1139" s="65" t="str">
        <f t="shared" ca="1" si="111"/>
        <v/>
      </c>
      <c r="AB1139" s="65" t="str">
        <f t="shared" ca="1" si="112"/>
        <v/>
      </c>
      <c r="AC1139" s="65" t="str">
        <f t="shared" ca="1" si="113"/>
        <v/>
      </c>
      <c r="AD1139" s="65" t="str">
        <f t="shared" ca="1" si="114"/>
        <v/>
      </c>
      <c r="AE1139" s="65" t="str">
        <f t="shared" ca="1" si="115"/>
        <v/>
      </c>
      <c r="AF1139" s="65" t="str">
        <f t="shared" ca="1" si="116"/>
        <v/>
      </c>
      <c r="AG1139" s="65" t="str">
        <f t="shared" ca="1" si="117"/>
        <v/>
      </c>
      <c r="AH1139" s="65"/>
      <c r="AI1139" s="65"/>
      <c r="AJ1139" s="65"/>
    </row>
    <row r="1140" spans="1:36">
      <c r="A1140" s="65">
        <f t="shared" si="118"/>
        <v>40</v>
      </c>
      <c r="B1140" s="65" t="str">
        <f t="shared" si="118"/>
        <v>鄭智謙</v>
      </c>
      <c r="C1140" s="65" t="str">
        <f t="shared" ca="1" si="87"/>
        <v/>
      </c>
      <c r="D1140" s="65" t="str">
        <f t="shared" ca="1" si="88"/>
        <v/>
      </c>
      <c r="E1140" s="65" t="str">
        <f t="shared" ca="1" si="89"/>
        <v/>
      </c>
      <c r="F1140" s="65" t="str">
        <f t="shared" ca="1" si="90"/>
        <v/>
      </c>
      <c r="G1140" s="65" t="str">
        <f t="shared" ca="1" si="91"/>
        <v/>
      </c>
      <c r="H1140" s="65" t="str">
        <f t="shared" ca="1" si="92"/>
        <v/>
      </c>
      <c r="I1140" s="65" t="str">
        <f t="shared" ca="1" si="93"/>
        <v/>
      </c>
      <c r="J1140" s="65" t="str">
        <f t="shared" ca="1" si="94"/>
        <v/>
      </c>
      <c r="K1140" s="65" t="str">
        <f t="shared" ca="1" si="95"/>
        <v/>
      </c>
      <c r="L1140" s="65" t="str">
        <f t="shared" ca="1" si="96"/>
        <v/>
      </c>
      <c r="M1140" s="65" t="str">
        <f t="shared" ca="1" si="97"/>
        <v/>
      </c>
      <c r="N1140" s="65" t="str">
        <f t="shared" ca="1" si="98"/>
        <v/>
      </c>
      <c r="O1140" s="65" t="str">
        <f t="shared" ca="1" si="99"/>
        <v/>
      </c>
      <c r="P1140" s="65" t="str">
        <f t="shared" ca="1" si="100"/>
        <v/>
      </c>
      <c r="Q1140" s="65" t="str">
        <f t="shared" ca="1" si="101"/>
        <v/>
      </c>
      <c r="R1140" s="65" t="str">
        <f t="shared" ca="1" si="102"/>
        <v/>
      </c>
      <c r="S1140" s="65" t="str">
        <f t="shared" ca="1" si="103"/>
        <v/>
      </c>
      <c r="T1140" s="65" t="str">
        <f t="shared" ca="1" si="104"/>
        <v/>
      </c>
      <c r="U1140" s="65" t="str">
        <f t="shared" ca="1" si="105"/>
        <v/>
      </c>
      <c r="V1140" s="65" t="str">
        <f t="shared" ca="1" si="106"/>
        <v/>
      </c>
      <c r="W1140" s="65" t="str">
        <f t="shared" ca="1" si="107"/>
        <v/>
      </c>
      <c r="X1140" s="65" t="str">
        <f t="shared" ca="1" si="108"/>
        <v/>
      </c>
      <c r="Y1140" s="65" t="str">
        <f t="shared" ca="1" si="109"/>
        <v/>
      </c>
      <c r="Z1140" s="65" t="str">
        <f t="shared" ca="1" si="110"/>
        <v/>
      </c>
      <c r="AA1140" s="65" t="str">
        <f t="shared" ca="1" si="111"/>
        <v/>
      </c>
      <c r="AB1140" s="65" t="str">
        <f t="shared" ca="1" si="112"/>
        <v/>
      </c>
      <c r="AC1140" s="65" t="str">
        <f t="shared" ca="1" si="113"/>
        <v/>
      </c>
      <c r="AD1140" s="65" t="str">
        <f t="shared" ca="1" si="114"/>
        <v/>
      </c>
      <c r="AE1140" s="65" t="str">
        <f t="shared" ca="1" si="115"/>
        <v/>
      </c>
      <c r="AF1140" s="65" t="str">
        <f t="shared" ca="1" si="116"/>
        <v/>
      </c>
      <c r="AG1140" s="65" t="str">
        <f t="shared" ca="1" si="117"/>
        <v/>
      </c>
      <c r="AH1140" s="65"/>
      <c r="AI1140" s="65"/>
      <c r="AJ1140" s="65"/>
    </row>
    <row r="1141" spans="1:36">
      <c r="A1141" s="65">
        <f t="shared" ref="A1141:B1144" si="119">A1041</f>
        <v>41</v>
      </c>
      <c r="B1141" s="65" t="str">
        <f t="shared" si="119"/>
        <v>王敍安</v>
      </c>
      <c r="C1141" s="65" t="str">
        <f t="shared" ca="1" si="87"/>
        <v/>
      </c>
      <c r="D1141" s="65" t="str">
        <f t="shared" ca="1" si="88"/>
        <v/>
      </c>
      <c r="E1141" s="65" t="str">
        <f t="shared" ca="1" si="89"/>
        <v/>
      </c>
      <c r="F1141" s="65" t="str">
        <f t="shared" ca="1" si="90"/>
        <v/>
      </c>
      <c r="G1141" s="65" t="str">
        <f t="shared" ca="1" si="91"/>
        <v/>
      </c>
      <c r="H1141" s="65" t="str">
        <f t="shared" ca="1" si="92"/>
        <v/>
      </c>
      <c r="I1141" s="65" t="str">
        <f t="shared" ca="1" si="93"/>
        <v/>
      </c>
      <c r="J1141" s="65" t="str">
        <f t="shared" ca="1" si="94"/>
        <v/>
      </c>
      <c r="K1141" s="65" t="str">
        <f t="shared" ca="1" si="95"/>
        <v/>
      </c>
      <c r="L1141" s="65" t="str">
        <f t="shared" ca="1" si="96"/>
        <v/>
      </c>
      <c r="M1141" s="65" t="str">
        <f t="shared" ca="1" si="97"/>
        <v/>
      </c>
      <c r="N1141" s="65" t="str">
        <f t="shared" ca="1" si="98"/>
        <v/>
      </c>
      <c r="O1141" s="65" t="str">
        <f t="shared" ca="1" si="99"/>
        <v/>
      </c>
      <c r="P1141" s="65" t="str">
        <f t="shared" ca="1" si="100"/>
        <v/>
      </c>
      <c r="Q1141" s="65" t="str">
        <f t="shared" ca="1" si="101"/>
        <v/>
      </c>
      <c r="R1141" s="65" t="str">
        <f t="shared" ca="1" si="102"/>
        <v/>
      </c>
      <c r="S1141" s="65" t="str">
        <f t="shared" ca="1" si="103"/>
        <v/>
      </c>
      <c r="T1141" s="65" t="str">
        <f t="shared" ca="1" si="104"/>
        <v/>
      </c>
      <c r="U1141" s="65" t="str">
        <f t="shared" ca="1" si="105"/>
        <v/>
      </c>
      <c r="V1141" s="65" t="str">
        <f t="shared" ca="1" si="106"/>
        <v/>
      </c>
      <c r="W1141" s="65" t="str">
        <f t="shared" ca="1" si="107"/>
        <v/>
      </c>
      <c r="X1141" s="65" t="str">
        <f t="shared" ca="1" si="108"/>
        <v/>
      </c>
      <c r="Y1141" s="65" t="str">
        <f t="shared" ca="1" si="109"/>
        <v/>
      </c>
      <c r="Z1141" s="65" t="str">
        <f t="shared" ca="1" si="110"/>
        <v/>
      </c>
      <c r="AA1141" s="65" t="str">
        <f t="shared" ca="1" si="111"/>
        <v/>
      </c>
      <c r="AB1141" s="65" t="str">
        <f t="shared" ca="1" si="112"/>
        <v/>
      </c>
      <c r="AC1141" s="65" t="str">
        <f t="shared" ca="1" si="113"/>
        <v/>
      </c>
      <c r="AD1141" s="65" t="str">
        <f t="shared" ca="1" si="114"/>
        <v/>
      </c>
      <c r="AE1141" s="65" t="str">
        <f t="shared" ca="1" si="115"/>
        <v/>
      </c>
      <c r="AF1141" s="65" t="str">
        <f t="shared" ca="1" si="116"/>
        <v/>
      </c>
      <c r="AG1141" s="65" t="str">
        <f t="shared" ca="1" si="117"/>
        <v/>
      </c>
      <c r="AH1141" s="65"/>
      <c r="AI1141" s="65"/>
      <c r="AJ1141" s="65"/>
    </row>
    <row r="1142" spans="1:36">
      <c r="A1142" s="65">
        <f t="shared" si="119"/>
        <v>42</v>
      </c>
      <c r="B1142" s="65" t="str">
        <f t="shared" si="119"/>
        <v>鄭凱文</v>
      </c>
      <c r="C1142" s="65" t="str">
        <f t="shared" ca="1" si="87"/>
        <v/>
      </c>
      <c r="D1142" s="65" t="str">
        <f t="shared" ca="1" si="88"/>
        <v/>
      </c>
      <c r="E1142" s="65" t="str">
        <f t="shared" ca="1" si="89"/>
        <v/>
      </c>
      <c r="F1142" s="65" t="str">
        <f t="shared" ca="1" si="90"/>
        <v/>
      </c>
      <c r="G1142" s="65" t="str">
        <f t="shared" ca="1" si="91"/>
        <v/>
      </c>
      <c r="H1142" s="65" t="str">
        <f t="shared" ca="1" si="92"/>
        <v/>
      </c>
      <c r="I1142" s="65" t="str">
        <f t="shared" ca="1" si="93"/>
        <v/>
      </c>
      <c r="J1142" s="65" t="str">
        <f t="shared" ca="1" si="94"/>
        <v/>
      </c>
      <c r="K1142" s="65" t="str">
        <f t="shared" ca="1" si="95"/>
        <v/>
      </c>
      <c r="L1142" s="65" t="str">
        <f t="shared" ca="1" si="96"/>
        <v/>
      </c>
      <c r="M1142" s="65" t="str">
        <f t="shared" ca="1" si="97"/>
        <v/>
      </c>
      <c r="N1142" s="65" t="str">
        <f t="shared" ca="1" si="98"/>
        <v/>
      </c>
      <c r="O1142" s="65" t="str">
        <f t="shared" ca="1" si="99"/>
        <v/>
      </c>
      <c r="P1142" s="65" t="str">
        <f t="shared" ca="1" si="100"/>
        <v/>
      </c>
      <c r="Q1142" s="65" t="str">
        <f t="shared" ca="1" si="101"/>
        <v/>
      </c>
      <c r="R1142" s="65" t="str">
        <f t="shared" ca="1" si="102"/>
        <v/>
      </c>
      <c r="S1142" s="65" t="str">
        <f t="shared" ca="1" si="103"/>
        <v/>
      </c>
      <c r="T1142" s="65" t="str">
        <f t="shared" ca="1" si="104"/>
        <v/>
      </c>
      <c r="U1142" s="65" t="str">
        <f t="shared" ca="1" si="105"/>
        <v/>
      </c>
      <c r="V1142" s="65" t="str">
        <f t="shared" ca="1" si="106"/>
        <v/>
      </c>
      <c r="W1142" s="65" t="str">
        <f t="shared" ca="1" si="107"/>
        <v/>
      </c>
      <c r="X1142" s="65" t="str">
        <f t="shared" ca="1" si="108"/>
        <v/>
      </c>
      <c r="Y1142" s="65" t="str">
        <f t="shared" ca="1" si="109"/>
        <v/>
      </c>
      <c r="Z1142" s="65" t="str">
        <f t="shared" ca="1" si="110"/>
        <v/>
      </c>
      <c r="AA1142" s="65" t="str">
        <f t="shared" ca="1" si="111"/>
        <v/>
      </c>
      <c r="AB1142" s="65" t="str">
        <f t="shared" ca="1" si="112"/>
        <v/>
      </c>
      <c r="AC1142" s="65" t="str">
        <f t="shared" ca="1" si="113"/>
        <v/>
      </c>
      <c r="AD1142" s="65" t="str">
        <f t="shared" ca="1" si="114"/>
        <v/>
      </c>
      <c r="AE1142" s="65" t="str">
        <f t="shared" ca="1" si="115"/>
        <v/>
      </c>
      <c r="AF1142" s="65" t="str">
        <f t="shared" ca="1" si="116"/>
        <v/>
      </c>
      <c r="AG1142" s="65" t="str">
        <f t="shared" ca="1" si="117"/>
        <v/>
      </c>
      <c r="AH1142" s="65"/>
      <c r="AI1142" s="65"/>
      <c r="AJ1142" s="65"/>
    </row>
    <row r="1143" spans="1:36">
      <c r="A1143" s="65">
        <f t="shared" si="119"/>
        <v>43</v>
      </c>
      <c r="B1143" s="65" t="str">
        <f t="shared" si="119"/>
        <v>蔡政倫</v>
      </c>
      <c r="C1143" s="65" t="str">
        <f t="shared" ca="1" si="87"/>
        <v/>
      </c>
      <c r="D1143" s="65" t="str">
        <f t="shared" ca="1" si="88"/>
        <v/>
      </c>
      <c r="E1143" s="65" t="str">
        <f t="shared" ca="1" si="89"/>
        <v/>
      </c>
      <c r="F1143" s="65" t="str">
        <f t="shared" ca="1" si="90"/>
        <v/>
      </c>
      <c r="G1143" s="65" t="str">
        <f t="shared" ca="1" si="91"/>
        <v/>
      </c>
      <c r="H1143" s="65" t="str">
        <f t="shared" ca="1" si="92"/>
        <v/>
      </c>
      <c r="I1143" s="65" t="str">
        <f t="shared" ca="1" si="93"/>
        <v/>
      </c>
      <c r="J1143" s="65" t="str">
        <f t="shared" ca="1" si="94"/>
        <v/>
      </c>
      <c r="K1143" s="65" t="str">
        <f t="shared" ca="1" si="95"/>
        <v/>
      </c>
      <c r="L1143" s="65" t="str">
        <f t="shared" ca="1" si="96"/>
        <v/>
      </c>
      <c r="M1143" s="65" t="str">
        <f t="shared" ca="1" si="97"/>
        <v/>
      </c>
      <c r="N1143" s="65" t="str">
        <f t="shared" ca="1" si="98"/>
        <v/>
      </c>
      <c r="O1143" s="65" t="str">
        <f t="shared" ca="1" si="99"/>
        <v/>
      </c>
      <c r="P1143" s="65" t="str">
        <f t="shared" ca="1" si="100"/>
        <v/>
      </c>
      <c r="Q1143" s="65" t="str">
        <f t="shared" ca="1" si="101"/>
        <v/>
      </c>
      <c r="R1143" s="65" t="str">
        <f t="shared" ca="1" si="102"/>
        <v/>
      </c>
      <c r="S1143" s="65" t="str">
        <f t="shared" ca="1" si="103"/>
        <v/>
      </c>
      <c r="T1143" s="65" t="str">
        <f t="shared" ca="1" si="104"/>
        <v/>
      </c>
      <c r="U1143" s="65" t="str">
        <f t="shared" ca="1" si="105"/>
        <v/>
      </c>
      <c r="V1143" s="65" t="str">
        <f t="shared" ca="1" si="106"/>
        <v/>
      </c>
      <c r="W1143" s="65" t="str">
        <f t="shared" ca="1" si="107"/>
        <v/>
      </c>
      <c r="X1143" s="65" t="str">
        <f t="shared" ca="1" si="108"/>
        <v/>
      </c>
      <c r="Y1143" s="65" t="str">
        <f t="shared" ca="1" si="109"/>
        <v/>
      </c>
      <c r="Z1143" s="65" t="str">
        <f t="shared" ca="1" si="110"/>
        <v/>
      </c>
      <c r="AA1143" s="65" t="str">
        <f t="shared" ca="1" si="111"/>
        <v/>
      </c>
      <c r="AB1143" s="65" t="str">
        <f t="shared" ca="1" si="112"/>
        <v/>
      </c>
      <c r="AC1143" s="65" t="str">
        <f t="shared" ca="1" si="113"/>
        <v/>
      </c>
      <c r="AD1143" s="65" t="str">
        <f t="shared" ca="1" si="114"/>
        <v/>
      </c>
      <c r="AE1143" s="65" t="str">
        <f t="shared" ca="1" si="115"/>
        <v/>
      </c>
      <c r="AF1143" s="65" t="str">
        <f t="shared" ca="1" si="116"/>
        <v/>
      </c>
      <c r="AG1143" s="65" t="str">
        <f t="shared" ca="1" si="117"/>
        <v/>
      </c>
      <c r="AH1143" s="65"/>
      <c r="AI1143" s="65"/>
      <c r="AJ1143" s="65"/>
    </row>
    <row r="1144" spans="1:36">
      <c r="A1144" s="65">
        <f t="shared" si="119"/>
        <v>44</v>
      </c>
      <c r="B1144" s="65" t="str">
        <f t="shared" si="119"/>
        <v>陳宏洋</v>
      </c>
      <c r="C1144" s="65" t="str">
        <f t="shared" ca="1" si="87"/>
        <v/>
      </c>
      <c r="D1144" s="65" t="str">
        <f t="shared" ca="1" si="88"/>
        <v/>
      </c>
      <c r="E1144" s="65" t="str">
        <f t="shared" ca="1" si="89"/>
        <v/>
      </c>
      <c r="F1144" s="65" t="str">
        <f t="shared" ca="1" si="90"/>
        <v/>
      </c>
      <c r="G1144" s="65" t="str">
        <f t="shared" ca="1" si="91"/>
        <v/>
      </c>
      <c r="H1144" s="65" t="str">
        <f t="shared" ca="1" si="92"/>
        <v/>
      </c>
      <c r="I1144" s="65" t="str">
        <f t="shared" ca="1" si="93"/>
        <v/>
      </c>
      <c r="J1144" s="65" t="str">
        <f t="shared" ca="1" si="94"/>
        <v/>
      </c>
      <c r="K1144" s="65" t="str">
        <f t="shared" ca="1" si="95"/>
        <v/>
      </c>
      <c r="L1144" s="65" t="str">
        <f t="shared" ca="1" si="96"/>
        <v/>
      </c>
      <c r="M1144" s="65" t="str">
        <f t="shared" ca="1" si="97"/>
        <v/>
      </c>
      <c r="N1144" s="65" t="str">
        <f t="shared" ca="1" si="98"/>
        <v/>
      </c>
      <c r="O1144" s="65" t="str">
        <f t="shared" ca="1" si="99"/>
        <v/>
      </c>
      <c r="P1144" s="65" t="str">
        <f t="shared" ca="1" si="100"/>
        <v/>
      </c>
      <c r="Q1144" s="65" t="str">
        <f t="shared" ca="1" si="101"/>
        <v/>
      </c>
      <c r="R1144" s="65" t="str">
        <f t="shared" ca="1" si="102"/>
        <v/>
      </c>
      <c r="S1144" s="65" t="str">
        <f t="shared" ca="1" si="103"/>
        <v/>
      </c>
      <c r="T1144" s="65" t="str">
        <f t="shared" ca="1" si="104"/>
        <v/>
      </c>
      <c r="U1144" s="65" t="str">
        <f t="shared" ca="1" si="105"/>
        <v/>
      </c>
      <c r="V1144" s="65" t="str">
        <f t="shared" ca="1" si="106"/>
        <v/>
      </c>
      <c r="W1144" s="65" t="str">
        <f t="shared" ca="1" si="107"/>
        <v/>
      </c>
      <c r="X1144" s="65" t="str">
        <f t="shared" ca="1" si="108"/>
        <v/>
      </c>
      <c r="Y1144" s="65" t="str">
        <f t="shared" ca="1" si="109"/>
        <v/>
      </c>
      <c r="Z1144" s="65" t="str">
        <f t="shared" ca="1" si="110"/>
        <v/>
      </c>
      <c r="AA1144" s="65" t="str">
        <f t="shared" ca="1" si="111"/>
        <v/>
      </c>
      <c r="AB1144" s="65" t="str">
        <f t="shared" ca="1" si="112"/>
        <v/>
      </c>
      <c r="AC1144" s="65" t="str">
        <f t="shared" ca="1" si="113"/>
        <v/>
      </c>
      <c r="AD1144" s="65" t="str">
        <f t="shared" ca="1" si="114"/>
        <v/>
      </c>
      <c r="AE1144" s="65" t="str">
        <f t="shared" ca="1" si="115"/>
        <v/>
      </c>
      <c r="AF1144" s="65" t="str">
        <f t="shared" ca="1" si="116"/>
        <v/>
      </c>
      <c r="AG1144" s="65" t="str">
        <f t="shared" ca="1" si="117"/>
        <v/>
      </c>
      <c r="AH1144" s="65"/>
      <c r="AI1144" s="65"/>
      <c r="AJ1144" s="65"/>
    </row>
    <row r="1145" spans="1:36">
      <c r="A1145" s="65">
        <f t="shared" ref="A1145:B1172" si="120">A1045</f>
        <v>45</v>
      </c>
      <c r="B1145" s="65" t="str">
        <f t="shared" si="120"/>
        <v>邱昱銘</v>
      </c>
      <c r="C1145" s="65"/>
      <c r="D1145" s="65"/>
      <c r="E1145" s="65"/>
      <c r="F1145" s="65"/>
      <c r="G1145" s="65"/>
      <c r="H1145" s="65"/>
      <c r="I1145" s="65"/>
      <c r="J1145" s="65"/>
      <c r="K1145" s="65"/>
      <c r="L1145" s="65"/>
      <c r="M1145" s="65"/>
      <c r="N1145" s="65"/>
      <c r="O1145" s="65"/>
      <c r="P1145" s="65"/>
      <c r="Q1145" s="65"/>
      <c r="R1145" s="65"/>
      <c r="S1145" s="65"/>
      <c r="T1145" s="65"/>
      <c r="U1145" s="65"/>
      <c r="V1145" s="65"/>
      <c r="W1145" s="65"/>
      <c r="X1145" s="65"/>
      <c r="Y1145" s="65"/>
      <c r="Z1145" s="65"/>
      <c r="AA1145" s="65"/>
      <c r="AB1145" s="65"/>
      <c r="AC1145" s="65"/>
      <c r="AD1145" s="65"/>
      <c r="AE1145" s="65"/>
      <c r="AF1145" s="65"/>
      <c r="AG1145" s="65"/>
      <c r="AH1145" s="65"/>
      <c r="AI1145" s="65"/>
      <c r="AJ1145" s="65"/>
    </row>
    <row r="1146" spans="1:36">
      <c r="A1146" s="65">
        <f t="shared" si="120"/>
        <v>46</v>
      </c>
      <c r="B1146" s="65" t="str">
        <f t="shared" si="120"/>
        <v>李政聰</v>
      </c>
      <c r="C1146" s="65"/>
      <c r="D1146" s="65"/>
      <c r="E1146" s="65"/>
      <c r="F1146" s="65"/>
      <c r="G1146" s="65"/>
      <c r="H1146" s="65"/>
      <c r="I1146" s="65"/>
      <c r="J1146" s="65"/>
      <c r="K1146" s="65"/>
      <c r="L1146" s="65"/>
      <c r="M1146" s="65"/>
      <c r="N1146" s="65"/>
      <c r="O1146" s="65"/>
      <c r="P1146" s="65"/>
      <c r="Q1146" s="65"/>
      <c r="R1146" s="65"/>
      <c r="S1146" s="65"/>
      <c r="T1146" s="65"/>
      <c r="U1146" s="65"/>
      <c r="V1146" s="65"/>
      <c r="W1146" s="65"/>
      <c r="X1146" s="65"/>
      <c r="Y1146" s="65"/>
      <c r="Z1146" s="65"/>
      <c r="AA1146" s="65"/>
      <c r="AB1146" s="65"/>
      <c r="AC1146" s="65"/>
      <c r="AD1146" s="65"/>
      <c r="AE1146" s="65"/>
      <c r="AF1146" s="65"/>
      <c r="AG1146" s="65"/>
      <c r="AH1146" s="65"/>
      <c r="AI1146" s="65"/>
      <c r="AJ1146" s="65"/>
    </row>
    <row r="1147" spans="1:36">
      <c r="A1147" s="65">
        <f t="shared" si="120"/>
        <v>47</v>
      </c>
      <c r="B1147" s="65" t="str">
        <f t="shared" si="120"/>
        <v>何奕諠</v>
      </c>
      <c r="C1147" s="65"/>
      <c r="D1147" s="65"/>
      <c r="E1147" s="65"/>
      <c r="F1147" s="65"/>
      <c r="G1147" s="65"/>
      <c r="H1147" s="65"/>
      <c r="I1147" s="65"/>
      <c r="J1147" s="65"/>
      <c r="K1147" s="65"/>
      <c r="L1147" s="65"/>
      <c r="M1147" s="65"/>
      <c r="N1147" s="65"/>
      <c r="O1147" s="65"/>
      <c r="P1147" s="65"/>
      <c r="Q1147" s="65"/>
      <c r="R1147" s="65"/>
      <c r="S1147" s="65"/>
      <c r="T1147" s="65"/>
      <c r="U1147" s="65"/>
      <c r="V1147" s="65"/>
      <c r="W1147" s="65"/>
      <c r="X1147" s="65"/>
      <c r="Y1147" s="65"/>
      <c r="Z1147" s="65"/>
      <c r="AA1147" s="65"/>
      <c r="AB1147" s="65"/>
      <c r="AC1147" s="65"/>
      <c r="AD1147" s="65"/>
      <c r="AE1147" s="65"/>
      <c r="AF1147" s="65"/>
      <c r="AG1147" s="65"/>
      <c r="AH1147" s="65"/>
      <c r="AI1147" s="65"/>
      <c r="AJ1147" s="65"/>
    </row>
    <row r="1148" spans="1:36">
      <c r="A1148" s="65">
        <f t="shared" si="120"/>
        <v>48</v>
      </c>
      <c r="B1148" s="65" t="str">
        <f t="shared" si="120"/>
        <v>洪長昇</v>
      </c>
      <c r="C1148" s="65"/>
      <c r="D1148" s="65"/>
      <c r="E1148" s="65"/>
      <c r="F1148" s="65"/>
      <c r="G1148" s="65"/>
      <c r="H1148" s="65"/>
      <c r="I1148" s="65"/>
      <c r="J1148" s="65"/>
      <c r="K1148" s="65"/>
      <c r="L1148" s="65"/>
      <c r="M1148" s="65"/>
      <c r="N1148" s="65"/>
      <c r="O1148" s="65"/>
      <c r="P1148" s="65"/>
      <c r="Q1148" s="65"/>
      <c r="R1148" s="65"/>
      <c r="S1148" s="65"/>
      <c r="T1148" s="65"/>
      <c r="U1148" s="65"/>
      <c r="V1148" s="65"/>
      <c r="W1148" s="65"/>
      <c r="X1148" s="65"/>
      <c r="Y1148" s="65"/>
      <c r="Z1148" s="65"/>
      <c r="AA1148" s="65"/>
      <c r="AB1148" s="65"/>
      <c r="AC1148" s="65"/>
      <c r="AD1148" s="65"/>
      <c r="AE1148" s="65"/>
      <c r="AF1148" s="65"/>
      <c r="AG1148" s="65"/>
      <c r="AH1148" s="65"/>
      <c r="AI1148" s="65"/>
      <c r="AJ1148" s="65"/>
    </row>
    <row r="1149" spans="1:36">
      <c r="A1149" s="65">
        <f t="shared" si="120"/>
        <v>49</v>
      </c>
      <c r="B1149" s="65" t="str">
        <f t="shared" si="120"/>
        <v>劉威志</v>
      </c>
      <c r="C1149" s="65"/>
      <c r="D1149" s="65"/>
      <c r="E1149" s="65"/>
      <c r="F1149" s="65"/>
      <c r="G1149" s="65"/>
      <c r="H1149" s="65"/>
      <c r="I1149" s="65"/>
      <c r="J1149" s="65"/>
      <c r="K1149" s="65"/>
      <c r="L1149" s="65"/>
      <c r="M1149" s="65"/>
      <c r="N1149" s="65"/>
      <c r="O1149" s="65"/>
      <c r="P1149" s="65"/>
      <c r="Q1149" s="65"/>
      <c r="R1149" s="65"/>
      <c r="S1149" s="65"/>
      <c r="T1149" s="65"/>
      <c r="U1149" s="65"/>
      <c r="V1149" s="65"/>
      <c r="W1149" s="65"/>
      <c r="X1149" s="65"/>
      <c r="Y1149" s="65"/>
      <c r="Z1149" s="65"/>
      <c r="AA1149" s="65"/>
      <c r="AB1149" s="65"/>
      <c r="AC1149" s="65"/>
      <c r="AD1149" s="65"/>
      <c r="AE1149" s="65"/>
      <c r="AF1149" s="65"/>
      <c r="AG1149" s="65"/>
      <c r="AH1149" s="65"/>
      <c r="AI1149" s="65"/>
      <c r="AJ1149" s="65"/>
    </row>
    <row r="1150" spans="1:36">
      <c r="A1150" s="65">
        <f t="shared" si="120"/>
        <v>50</v>
      </c>
      <c r="B1150" s="65" t="str">
        <f t="shared" si="120"/>
        <v>梁展碩</v>
      </c>
      <c r="C1150" s="65"/>
      <c r="D1150" s="65"/>
      <c r="E1150" s="65"/>
      <c r="F1150" s="65"/>
      <c r="G1150" s="65"/>
      <c r="H1150" s="65"/>
      <c r="I1150" s="65"/>
      <c r="J1150" s="65"/>
      <c r="K1150" s="65"/>
      <c r="L1150" s="65"/>
      <c r="M1150" s="65"/>
      <c r="N1150" s="65"/>
      <c r="O1150" s="65"/>
      <c r="P1150" s="65"/>
      <c r="Q1150" s="65"/>
      <c r="R1150" s="65"/>
      <c r="S1150" s="65"/>
      <c r="T1150" s="65"/>
      <c r="U1150" s="65"/>
      <c r="V1150" s="65"/>
      <c r="W1150" s="65"/>
      <c r="X1150" s="65"/>
      <c r="Y1150" s="65"/>
      <c r="Z1150" s="65"/>
      <c r="AA1150" s="65"/>
      <c r="AB1150" s="65"/>
      <c r="AC1150" s="65"/>
      <c r="AD1150" s="65"/>
      <c r="AE1150" s="65"/>
      <c r="AF1150" s="65"/>
      <c r="AG1150" s="65"/>
      <c r="AH1150" s="65"/>
      <c r="AI1150" s="65"/>
      <c r="AJ1150" s="65"/>
    </row>
    <row r="1151" spans="1:36">
      <c r="A1151" s="65">
        <f t="shared" si="120"/>
        <v>51</v>
      </c>
      <c r="B1151" s="65" t="str">
        <f t="shared" si="120"/>
        <v>楊瑞麟</v>
      </c>
      <c r="C1151" s="65"/>
      <c r="D1151" s="65"/>
      <c r="E1151" s="65"/>
      <c r="F1151" s="65"/>
      <c r="G1151" s="65"/>
      <c r="H1151" s="65"/>
      <c r="I1151" s="65"/>
      <c r="J1151" s="65"/>
      <c r="K1151" s="65"/>
      <c r="L1151" s="65"/>
      <c r="M1151" s="65"/>
      <c r="N1151" s="65"/>
      <c r="O1151" s="65"/>
      <c r="P1151" s="65"/>
      <c r="Q1151" s="65"/>
      <c r="R1151" s="65"/>
      <c r="S1151" s="65"/>
      <c r="T1151" s="65"/>
      <c r="U1151" s="65"/>
      <c r="V1151" s="65"/>
      <c r="W1151" s="65"/>
      <c r="X1151" s="65"/>
      <c r="Y1151" s="65"/>
      <c r="Z1151" s="65"/>
      <c r="AA1151" s="65"/>
      <c r="AB1151" s="65"/>
      <c r="AC1151" s="65"/>
      <c r="AD1151" s="65"/>
      <c r="AE1151" s="65"/>
      <c r="AF1151" s="65"/>
      <c r="AG1151" s="65"/>
      <c r="AH1151" s="65"/>
      <c r="AI1151" s="65"/>
      <c r="AJ1151" s="65"/>
    </row>
    <row r="1152" spans="1:36">
      <c r="A1152" s="65">
        <f t="shared" si="120"/>
        <v>52</v>
      </c>
      <c r="B1152" s="65" t="str">
        <f t="shared" si="120"/>
        <v>林晉弘</v>
      </c>
      <c r="C1152" s="65"/>
      <c r="D1152" s="65"/>
      <c r="E1152" s="65"/>
      <c r="F1152" s="65"/>
      <c r="G1152" s="65"/>
      <c r="H1152" s="65"/>
      <c r="I1152" s="65"/>
      <c r="J1152" s="65"/>
      <c r="K1152" s="65"/>
      <c r="L1152" s="65"/>
      <c r="M1152" s="65"/>
      <c r="N1152" s="65"/>
      <c r="O1152" s="65"/>
      <c r="P1152" s="65"/>
      <c r="Q1152" s="65"/>
      <c r="R1152" s="65"/>
      <c r="S1152" s="65"/>
      <c r="T1152" s="65"/>
      <c r="U1152" s="65"/>
      <c r="V1152" s="65"/>
      <c r="W1152" s="65"/>
      <c r="X1152" s="65"/>
      <c r="Y1152" s="65"/>
      <c r="Z1152" s="65"/>
      <c r="AA1152" s="65"/>
      <c r="AB1152" s="65"/>
      <c r="AC1152" s="65"/>
      <c r="AD1152" s="65"/>
      <c r="AE1152" s="65"/>
      <c r="AF1152" s="65"/>
      <c r="AG1152" s="65"/>
      <c r="AH1152" s="65"/>
      <c r="AI1152" s="65"/>
      <c r="AJ1152" s="65"/>
    </row>
    <row r="1153" spans="1:36">
      <c r="A1153" s="65">
        <f t="shared" si="120"/>
        <v>53</v>
      </c>
      <c r="B1153" s="65" t="str">
        <f t="shared" si="120"/>
        <v>蔡政倫</v>
      </c>
      <c r="C1153" s="65"/>
      <c r="D1153" s="65"/>
      <c r="E1153" s="65"/>
      <c r="F1153" s="65"/>
      <c r="G1153" s="65"/>
      <c r="H1153" s="65"/>
      <c r="I1153" s="65"/>
      <c r="J1153" s="65"/>
      <c r="K1153" s="65"/>
      <c r="L1153" s="65"/>
      <c r="M1153" s="65"/>
      <c r="N1153" s="65"/>
      <c r="O1153" s="65"/>
      <c r="P1153" s="65"/>
      <c r="Q1153" s="65"/>
      <c r="R1153" s="65"/>
      <c r="S1153" s="65"/>
      <c r="T1153" s="65"/>
      <c r="U1153" s="65"/>
      <c r="V1153" s="65"/>
      <c r="W1153" s="65"/>
      <c r="X1153" s="65"/>
      <c r="Y1153" s="65"/>
      <c r="Z1153" s="65"/>
      <c r="AA1153" s="65"/>
      <c r="AB1153" s="65"/>
      <c r="AC1153" s="65"/>
      <c r="AD1153" s="65"/>
      <c r="AE1153" s="65"/>
      <c r="AF1153" s="65"/>
      <c r="AG1153" s="65"/>
      <c r="AH1153" s="65"/>
      <c r="AI1153" s="65"/>
      <c r="AJ1153" s="65"/>
    </row>
    <row r="1154" spans="1:36">
      <c r="A1154" s="65">
        <f t="shared" si="120"/>
        <v>54</v>
      </c>
      <c r="B1154" s="65" t="str">
        <f t="shared" si="120"/>
        <v>鄭品豪</v>
      </c>
      <c r="C1154" s="65"/>
      <c r="D1154" s="65"/>
      <c r="E1154" s="65"/>
      <c r="F1154" s="65"/>
      <c r="G1154" s="65"/>
      <c r="H1154" s="65"/>
      <c r="I1154" s="65"/>
      <c r="J1154" s="65"/>
      <c r="K1154" s="65"/>
      <c r="L1154" s="65"/>
      <c r="M1154" s="65"/>
      <c r="N1154" s="65"/>
      <c r="O1154" s="65"/>
      <c r="P1154" s="65"/>
      <c r="Q1154" s="65"/>
      <c r="R1154" s="65"/>
      <c r="S1154" s="65"/>
      <c r="T1154" s="65"/>
      <c r="U1154" s="65"/>
      <c r="V1154" s="65"/>
      <c r="W1154" s="65"/>
      <c r="X1154" s="65"/>
      <c r="Y1154" s="65"/>
      <c r="Z1154" s="65"/>
      <c r="AA1154" s="65"/>
      <c r="AB1154" s="65"/>
      <c r="AC1154" s="65"/>
      <c r="AD1154" s="65"/>
      <c r="AE1154" s="65"/>
      <c r="AF1154" s="65"/>
      <c r="AG1154" s="65"/>
      <c r="AH1154" s="65"/>
      <c r="AI1154" s="65"/>
      <c r="AJ1154" s="65"/>
    </row>
    <row r="1155" spans="1:36">
      <c r="A1155" s="65">
        <f t="shared" si="120"/>
        <v>55</v>
      </c>
      <c r="B1155" s="65" t="str">
        <f t="shared" si="120"/>
        <v>張恩齊</v>
      </c>
      <c r="C1155" s="65"/>
      <c r="D1155" s="65"/>
      <c r="E1155" s="65"/>
      <c r="F1155" s="65"/>
      <c r="G1155" s="65"/>
      <c r="H1155" s="65"/>
      <c r="I1155" s="65"/>
      <c r="J1155" s="65"/>
      <c r="K1155" s="65"/>
      <c r="L1155" s="65"/>
      <c r="M1155" s="65"/>
      <c r="N1155" s="65"/>
      <c r="O1155" s="65"/>
      <c r="P1155" s="65"/>
      <c r="Q1155" s="65"/>
      <c r="R1155" s="65"/>
      <c r="S1155" s="65"/>
      <c r="T1155" s="65"/>
      <c r="U1155" s="65"/>
      <c r="V1155" s="65"/>
      <c r="W1155" s="65"/>
      <c r="X1155" s="65"/>
      <c r="Y1155" s="65"/>
      <c r="Z1155" s="65"/>
      <c r="AA1155" s="65"/>
      <c r="AB1155" s="65"/>
      <c r="AC1155" s="65"/>
      <c r="AD1155" s="65"/>
      <c r="AE1155" s="65"/>
      <c r="AF1155" s="65"/>
      <c r="AG1155" s="65"/>
      <c r="AH1155" s="65"/>
      <c r="AI1155" s="65"/>
      <c r="AJ1155" s="65"/>
    </row>
    <row r="1156" spans="1:36">
      <c r="A1156" s="65">
        <f t="shared" si="120"/>
        <v>56</v>
      </c>
      <c r="B1156" s="65" t="str">
        <f t="shared" si="120"/>
        <v>許翊呈</v>
      </c>
      <c r="C1156" s="65"/>
      <c r="D1156" s="65"/>
      <c r="E1156" s="65"/>
      <c r="F1156" s="65"/>
      <c r="G1156" s="65"/>
      <c r="H1156" s="65"/>
      <c r="I1156" s="65"/>
      <c r="J1156" s="65"/>
      <c r="K1156" s="65"/>
      <c r="L1156" s="65"/>
      <c r="M1156" s="65"/>
      <c r="N1156" s="65"/>
      <c r="O1156" s="65"/>
      <c r="P1156" s="65"/>
      <c r="Q1156" s="65"/>
      <c r="R1156" s="65"/>
      <c r="S1156" s="65"/>
      <c r="T1156" s="65"/>
      <c r="U1156" s="65"/>
      <c r="V1156" s="65"/>
      <c r="W1156" s="65"/>
      <c r="X1156" s="65"/>
      <c r="Y1156" s="65"/>
      <c r="Z1156" s="65"/>
      <c r="AA1156" s="65"/>
      <c r="AB1156" s="65"/>
      <c r="AC1156" s="65"/>
      <c r="AD1156" s="65"/>
      <c r="AE1156" s="65"/>
      <c r="AF1156" s="65"/>
      <c r="AG1156" s="65"/>
      <c r="AH1156" s="65"/>
      <c r="AI1156" s="65"/>
      <c r="AJ1156" s="65"/>
    </row>
    <row r="1157" spans="1:36">
      <c r="A1157" s="65">
        <f t="shared" si="120"/>
        <v>57</v>
      </c>
      <c r="B1157" s="65" t="str">
        <f t="shared" si="120"/>
        <v>周承澔</v>
      </c>
      <c r="C1157" s="65"/>
      <c r="D1157" s="65"/>
      <c r="E1157" s="65"/>
      <c r="F1157" s="65"/>
      <c r="G1157" s="65"/>
      <c r="H1157" s="65"/>
      <c r="I1157" s="65"/>
      <c r="J1157" s="65"/>
      <c r="K1157" s="65"/>
      <c r="L1157" s="65"/>
      <c r="M1157" s="65"/>
      <c r="N1157" s="65"/>
      <c r="O1157" s="65"/>
      <c r="P1157" s="65"/>
      <c r="Q1157" s="65"/>
      <c r="R1157" s="65"/>
      <c r="S1157" s="65"/>
      <c r="T1157" s="65"/>
      <c r="U1157" s="65"/>
      <c r="V1157" s="65"/>
      <c r="W1157" s="65"/>
      <c r="X1157" s="65"/>
      <c r="Y1157" s="65"/>
      <c r="Z1157" s="65"/>
      <c r="AA1157" s="65"/>
      <c r="AB1157" s="65"/>
      <c r="AC1157" s="65"/>
      <c r="AD1157" s="65"/>
      <c r="AE1157" s="65"/>
      <c r="AF1157" s="65"/>
      <c r="AG1157" s="65"/>
      <c r="AH1157" s="65"/>
      <c r="AI1157" s="65"/>
      <c r="AJ1157" s="65"/>
    </row>
    <row r="1158" spans="1:36">
      <c r="A1158" s="65">
        <f t="shared" si="120"/>
        <v>58</v>
      </c>
      <c r="B1158" s="65" t="str">
        <f t="shared" si="120"/>
        <v>蕭敬哲</v>
      </c>
      <c r="C1158" s="65"/>
      <c r="D1158" s="65"/>
      <c r="E1158" s="65"/>
      <c r="F1158" s="65"/>
      <c r="G1158" s="65"/>
      <c r="H1158" s="65"/>
      <c r="I1158" s="65"/>
      <c r="J1158" s="65"/>
      <c r="K1158" s="65"/>
      <c r="L1158" s="65"/>
      <c r="M1158" s="65"/>
      <c r="N1158" s="65"/>
      <c r="O1158" s="65"/>
      <c r="P1158" s="65"/>
      <c r="Q1158" s="65"/>
      <c r="R1158" s="65"/>
      <c r="S1158" s="65"/>
      <c r="T1158" s="65"/>
      <c r="U1158" s="65"/>
      <c r="V1158" s="65"/>
      <c r="W1158" s="65"/>
      <c r="X1158" s="65"/>
      <c r="Y1158" s="65"/>
      <c r="Z1158" s="65"/>
      <c r="AA1158" s="65"/>
      <c r="AB1158" s="65"/>
      <c r="AC1158" s="65"/>
      <c r="AD1158" s="65"/>
      <c r="AE1158" s="65"/>
      <c r="AF1158" s="65"/>
      <c r="AG1158" s="65"/>
      <c r="AH1158" s="65"/>
      <c r="AI1158" s="65"/>
      <c r="AJ1158" s="65"/>
    </row>
    <row r="1159" spans="1:36">
      <c r="A1159" s="65">
        <f t="shared" si="120"/>
        <v>59</v>
      </c>
      <c r="B1159" s="65" t="str">
        <f t="shared" si="120"/>
        <v>陳奕欣</v>
      </c>
      <c r="C1159" s="65"/>
      <c r="D1159" s="65"/>
      <c r="E1159" s="65"/>
      <c r="F1159" s="65"/>
      <c r="G1159" s="65"/>
      <c r="H1159" s="65"/>
      <c r="I1159" s="65"/>
      <c r="J1159" s="65"/>
      <c r="K1159" s="65"/>
      <c r="L1159" s="65"/>
      <c r="M1159" s="65"/>
      <c r="N1159" s="65"/>
      <c r="O1159" s="65"/>
      <c r="P1159" s="65"/>
      <c r="Q1159" s="65"/>
      <c r="R1159" s="65"/>
      <c r="S1159" s="65"/>
      <c r="T1159" s="65"/>
      <c r="U1159" s="65"/>
      <c r="V1159" s="65"/>
      <c r="W1159" s="65"/>
      <c r="X1159" s="65"/>
      <c r="Y1159" s="65"/>
      <c r="Z1159" s="65"/>
      <c r="AA1159" s="65"/>
      <c r="AB1159" s="65"/>
      <c r="AC1159" s="65"/>
      <c r="AD1159" s="65"/>
      <c r="AE1159" s="65"/>
      <c r="AF1159" s="65"/>
      <c r="AG1159" s="65"/>
      <c r="AH1159" s="65"/>
      <c r="AI1159" s="65"/>
      <c r="AJ1159" s="65"/>
    </row>
    <row r="1160" spans="1:36">
      <c r="A1160" s="65">
        <f t="shared" si="120"/>
        <v>60</v>
      </c>
      <c r="B1160" s="65" t="str">
        <f t="shared" si="120"/>
        <v>阮成山</v>
      </c>
      <c r="C1160" s="65"/>
      <c r="D1160" s="65"/>
      <c r="E1160" s="65"/>
      <c r="F1160" s="65"/>
      <c r="G1160" s="65"/>
      <c r="H1160" s="65"/>
      <c r="I1160" s="65"/>
      <c r="J1160" s="65"/>
      <c r="K1160" s="65"/>
      <c r="L1160" s="65"/>
      <c r="M1160" s="65"/>
      <c r="N1160" s="65"/>
      <c r="O1160" s="65"/>
      <c r="P1160" s="65"/>
      <c r="Q1160" s="65"/>
      <c r="R1160" s="65"/>
      <c r="S1160" s="65"/>
      <c r="T1160" s="65"/>
      <c r="U1160" s="65"/>
      <c r="V1160" s="65"/>
      <c r="W1160" s="65"/>
      <c r="X1160" s="65"/>
      <c r="Y1160" s="65"/>
      <c r="Z1160" s="65"/>
      <c r="AA1160" s="65"/>
      <c r="AB1160" s="65"/>
      <c r="AC1160" s="65"/>
      <c r="AD1160" s="65"/>
      <c r="AE1160" s="65"/>
      <c r="AF1160" s="65"/>
      <c r="AG1160" s="65"/>
      <c r="AH1160" s="65"/>
      <c r="AI1160" s="65"/>
      <c r="AJ1160" s="65"/>
    </row>
    <row r="1161" spans="1:36">
      <c r="A1161" s="65">
        <f t="shared" si="120"/>
        <v>61</v>
      </c>
      <c r="B1161" s="65" t="str">
        <f t="shared" si="120"/>
        <v>唐正瑋</v>
      </c>
      <c r="C1161" s="65"/>
      <c r="D1161" s="65"/>
      <c r="E1161" s="65"/>
      <c r="F1161" s="65"/>
      <c r="G1161" s="65"/>
      <c r="H1161" s="65"/>
      <c r="I1161" s="65"/>
      <c r="J1161" s="65"/>
      <c r="K1161" s="65"/>
      <c r="L1161" s="65"/>
      <c r="M1161" s="65"/>
      <c r="N1161" s="65"/>
      <c r="O1161" s="65"/>
      <c r="P1161" s="65"/>
      <c r="Q1161" s="65"/>
      <c r="R1161" s="65"/>
      <c r="S1161" s="65"/>
      <c r="T1161" s="65"/>
      <c r="U1161" s="65"/>
      <c r="V1161" s="65"/>
      <c r="W1161" s="65"/>
      <c r="X1161" s="65"/>
      <c r="Y1161" s="65"/>
      <c r="Z1161" s="65"/>
      <c r="AA1161" s="65"/>
      <c r="AB1161" s="65"/>
      <c r="AC1161" s="65"/>
      <c r="AD1161" s="65"/>
      <c r="AE1161" s="65"/>
      <c r="AF1161" s="65"/>
      <c r="AG1161" s="65"/>
      <c r="AH1161" s="65"/>
      <c r="AI1161" s="65"/>
      <c r="AJ1161" s="65"/>
    </row>
    <row r="1162" spans="1:36">
      <c r="A1162" s="65">
        <f t="shared" si="120"/>
        <v>62</v>
      </c>
      <c r="B1162" s="65" t="str">
        <f t="shared" si="120"/>
        <v>曾慶鈞</v>
      </c>
      <c r="C1162" s="65"/>
      <c r="D1162" s="65"/>
      <c r="E1162" s="65"/>
      <c r="F1162" s="65"/>
      <c r="G1162" s="65"/>
      <c r="H1162" s="65"/>
      <c r="I1162" s="65"/>
      <c r="J1162" s="65"/>
      <c r="K1162" s="65"/>
      <c r="L1162" s="65"/>
      <c r="M1162" s="65"/>
      <c r="N1162" s="65"/>
      <c r="O1162" s="65"/>
      <c r="P1162" s="65"/>
      <c r="Q1162" s="65"/>
      <c r="R1162" s="65"/>
      <c r="S1162" s="65"/>
      <c r="T1162" s="65"/>
      <c r="U1162" s="65"/>
      <c r="V1162" s="65"/>
      <c r="W1162" s="65"/>
      <c r="X1162" s="65"/>
      <c r="Y1162" s="65"/>
      <c r="Z1162" s="65"/>
      <c r="AA1162" s="65"/>
      <c r="AB1162" s="65"/>
      <c r="AC1162" s="65"/>
      <c r="AD1162" s="65"/>
      <c r="AE1162" s="65"/>
      <c r="AF1162" s="65"/>
      <c r="AG1162" s="65"/>
      <c r="AH1162" s="65"/>
      <c r="AI1162" s="65"/>
      <c r="AJ1162" s="65"/>
    </row>
    <row r="1163" spans="1:36">
      <c r="A1163" s="65">
        <f t="shared" si="120"/>
        <v>63</v>
      </c>
      <c r="B1163" s="65" t="str">
        <f t="shared" si="120"/>
        <v>楊鈞翔</v>
      </c>
      <c r="C1163" s="65"/>
      <c r="D1163" s="65"/>
      <c r="E1163" s="65"/>
      <c r="F1163" s="65"/>
      <c r="G1163" s="65"/>
      <c r="H1163" s="65"/>
      <c r="I1163" s="65"/>
      <c r="J1163" s="65"/>
      <c r="K1163" s="65"/>
      <c r="L1163" s="65"/>
      <c r="M1163" s="65"/>
      <c r="N1163" s="65"/>
      <c r="O1163" s="65"/>
      <c r="P1163" s="65"/>
      <c r="Q1163" s="65"/>
      <c r="R1163" s="65"/>
      <c r="S1163" s="65"/>
      <c r="T1163" s="65"/>
      <c r="U1163" s="65"/>
      <c r="V1163" s="65"/>
      <c r="W1163" s="65"/>
      <c r="X1163" s="65"/>
      <c r="Y1163" s="65"/>
      <c r="Z1163" s="65"/>
      <c r="AA1163" s="65"/>
      <c r="AB1163" s="65"/>
      <c r="AC1163" s="65"/>
      <c r="AD1163" s="65"/>
      <c r="AE1163" s="65"/>
      <c r="AF1163" s="65"/>
      <c r="AG1163" s="65"/>
      <c r="AH1163" s="65"/>
      <c r="AI1163" s="65"/>
      <c r="AJ1163" s="65"/>
    </row>
    <row r="1164" spans="1:36">
      <c r="A1164" s="65">
        <f t="shared" si="120"/>
        <v>64</v>
      </c>
      <c r="B1164" s="65" t="str">
        <f t="shared" si="120"/>
        <v>邱俊閎</v>
      </c>
      <c r="C1164" s="65"/>
      <c r="D1164" s="65"/>
      <c r="E1164" s="65"/>
      <c r="F1164" s="65"/>
      <c r="G1164" s="65"/>
      <c r="H1164" s="65"/>
      <c r="I1164" s="65"/>
      <c r="J1164" s="65"/>
      <c r="K1164" s="65"/>
      <c r="L1164" s="65"/>
      <c r="M1164" s="65"/>
      <c r="N1164" s="65"/>
      <c r="O1164" s="65"/>
      <c r="P1164" s="65"/>
      <c r="Q1164" s="65"/>
      <c r="R1164" s="65"/>
      <c r="S1164" s="65"/>
      <c r="T1164" s="65"/>
      <c r="U1164" s="65"/>
      <c r="V1164" s="65"/>
      <c r="W1164" s="65"/>
      <c r="X1164" s="65"/>
      <c r="Y1164" s="65"/>
      <c r="Z1164" s="65"/>
      <c r="AA1164" s="65"/>
      <c r="AB1164" s="65"/>
      <c r="AC1164" s="65"/>
      <c r="AD1164" s="65"/>
      <c r="AE1164" s="65"/>
      <c r="AF1164" s="65"/>
      <c r="AG1164" s="65"/>
      <c r="AH1164" s="65"/>
      <c r="AI1164" s="65"/>
      <c r="AJ1164" s="65"/>
    </row>
    <row r="1165" spans="1:36">
      <c r="A1165" s="65">
        <f t="shared" si="120"/>
        <v>65</v>
      </c>
      <c r="B1165" s="65" t="str">
        <f t="shared" si="120"/>
        <v>黃品傑</v>
      </c>
      <c r="C1165" s="65"/>
      <c r="D1165" s="65"/>
      <c r="E1165" s="65"/>
      <c r="F1165" s="65"/>
      <c r="G1165" s="65"/>
      <c r="H1165" s="65"/>
      <c r="I1165" s="65"/>
      <c r="J1165" s="65"/>
      <c r="K1165" s="65"/>
      <c r="L1165" s="65"/>
      <c r="M1165" s="65"/>
      <c r="N1165" s="65"/>
      <c r="O1165" s="65"/>
      <c r="P1165" s="65"/>
      <c r="Q1165" s="65"/>
      <c r="R1165" s="65"/>
      <c r="S1165" s="65"/>
      <c r="T1165" s="65"/>
      <c r="U1165" s="65"/>
      <c r="V1165" s="65"/>
      <c r="W1165" s="65"/>
      <c r="X1165" s="65"/>
      <c r="Y1165" s="65"/>
      <c r="Z1165" s="65"/>
      <c r="AA1165" s="65"/>
      <c r="AB1165" s="65"/>
      <c r="AC1165" s="65"/>
      <c r="AD1165" s="65"/>
      <c r="AE1165" s="65"/>
      <c r="AF1165" s="65"/>
      <c r="AG1165" s="65"/>
      <c r="AH1165" s="65"/>
      <c r="AI1165" s="65"/>
      <c r="AJ1165" s="65"/>
    </row>
    <row r="1166" spans="1:36">
      <c r="A1166" s="65">
        <f t="shared" si="120"/>
        <v>66</v>
      </c>
      <c r="B1166" s="65" t="str">
        <f t="shared" si="120"/>
        <v>張曙霖</v>
      </c>
      <c r="C1166" s="65"/>
      <c r="D1166" s="65"/>
      <c r="E1166" s="65"/>
      <c r="F1166" s="65"/>
      <c r="G1166" s="65"/>
      <c r="H1166" s="65"/>
      <c r="I1166" s="65"/>
      <c r="J1166" s="65"/>
      <c r="K1166" s="65"/>
      <c r="L1166" s="65"/>
      <c r="M1166" s="65"/>
      <c r="N1166" s="65"/>
      <c r="O1166" s="65"/>
      <c r="P1166" s="65"/>
      <c r="Q1166" s="65"/>
      <c r="R1166" s="65"/>
      <c r="S1166" s="65"/>
      <c r="T1166" s="65"/>
      <c r="U1166" s="65"/>
      <c r="V1166" s="65"/>
      <c r="W1166" s="65"/>
      <c r="X1166" s="65"/>
      <c r="Y1166" s="65"/>
      <c r="Z1166" s="65"/>
      <c r="AA1166" s="65"/>
      <c r="AB1166" s="65"/>
      <c r="AC1166" s="65"/>
      <c r="AD1166" s="65"/>
      <c r="AE1166" s="65"/>
      <c r="AF1166" s="65"/>
      <c r="AG1166" s="65"/>
      <c r="AH1166" s="65"/>
      <c r="AI1166" s="65"/>
      <c r="AJ1166" s="65"/>
    </row>
    <row r="1167" spans="1:36">
      <c r="A1167" s="65">
        <f t="shared" si="120"/>
        <v>67</v>
      </c>
      <c r="B1167" s="65" t="str">
        <f t="shared" si="120"/>
        <v/>
      </c>
      <c r="C1167" s="65"/>
      <c r="D1167" s="65"/>
      <c r="E1167" s="65"/>
      <c r="F1167" s="65"/>
      <c r="G1167" s="65"/>
      <c r="H1167" s="65"/>
      <c r="I1167" s="65"/>
      <c r="J1167" s="65"/>
      <c r="K1167" s="65"/>
      <c r="L1167" s="65"/>
      <c r="M1167" s="65"/>
      <c r="N1167" s="65"/>
      <c r="O1167" s="65"/>
      <c r="P1167" s="65"/>
      <c r="Q1167" s="65"/>
      <c r="R1167" s="65"/>
      <c r="S1167" s="65"/>
      <c r="T1167" s="65"/>
      <c r="U1167" s="65"/>
      <c r="V1167" s="65"/>
      <c r="W1167" s="65"/>
      <c r="X1167" s="65"/>
      <c r="Y1167" s="65"/>
      <c r="Z1167" s="65"/>
      <c r="AA1167" s="65"/>
      <c r="AB1167" s="65"/>
      <c r="AC1167" s="65"/>
      <c r="AD1167" s="65"/>
      <c r="AE1167" s="65"/>
      <c r="AF1167" s="65"/>
      <c r="AG1167" s="65"/>
      <c r="AH1167" s="65"/>
      <c r="AI1167" s="65"/>
      <c r="AJ1167" s="65"/>
    </row>
    <row r="1168" spans="1:36">
      <c r="A1168" s="65">
        <f t="shared" si="120"/>
        <v>68</v>
      </c>
      <c r="B1168" s="65" t="str">
        <f t="shared" si="120"/>
        <v/>
      </c>
      <c r="C1168" s="65"/>
      <c r="D1168" s="65"/>
      <c r="E1168" s="65"/>
      <c r="F1168" s="65"/>
      <c r="G1168" s="65"/>
      <c r="H1168" s="65"/>
      <c r="I1168" s="65"/>
      <c r="J1168" s="65"/>
      <c r="K1168" s="65"/>
      <c r="L1168" s="65"/>
      <c r="M1168" s="65"/>
      <c r="N1168" s="65"/>
      <c r="O1168" s="65"/>
      <c r="P1168" s="65"/>
      <c r="Q1168" s="65"/>
      <c r="R1168" s="65"/>
      <c r="S1168" s="65"/>
      <c r="T1168" s="65"/>
      <c r="U1168" s="65"/>
      <c r="V1168" s="65"/>
      <c r="W1168" s="65"/>
      <c r="X1168" s="65"/>
      <c r="Y1168" s="65"/>
      <c r="Z1168" s="65"/>
      <c r="AA1168" s="65"/>
      <c r="AB1168" s="65"/>
      <c r="AC1168" s="65"/>
      <c r="AD1168" s="65"/>
      <c r="AE1168" s="65"/>
      <c r="AF1168" s="65"/>
      <c r="AG1168" s="65"/>
      <c r="AH1168" s="65"/>
      <c r="AI1168" s="65"/>
      <c r="AJ1168" s="65"/>
    </row>
    <row r="1169" spans="1:36">
      <c r="A1169" s="65">
        <f t="shared" si="120"/>
        <v>69</v>
      </c>
      <c r="B1169" s="65" t="str">
        <f t="shared" si="120"/>
        <v/>
      </c>
      <c r="C1169" s="65"/>
      <c r="D1169" s="65"/>
      <c r="E1169" s="65"/>
      <c r="F1169" s="65"/>
      <c r="G1169" s="65"/>
      <c r="H1169" s="65"/>
      <c r="I1169" s="65"/>
      <c r="J1169" s="65"/>
      <c r="K1169" s="65"/>
      <c r="L1169" s="65"/>
      <c r="M1169" s="65"/>
      <c r="N1169" s="65"/>
      <c r="O1169" s="65"/>
      <c r="P1169" s="65"/>
      <c r="Q1169" s="65"/>
      <c r="R1169" s="65"/>
      <c r="S1169" s="65"/>
      <c r="T1169" s="65"/>
      <c r="U1169" s="65"/>
      <c r="V1169" s="65"/>
      <c r="W1169" s="65"/>
      <c r="X1169" s="65"/>
      <c r="Y1169" s="65"/>
      <c r="Z1169" s="65"/>
      <c r="AA1169" s="65"/>
      <c r="AB1169" s="65"/>
      <c r="AC1169" s="65"/>
      <c r="AD1169" s="65"/>
      <c r="AE1169" s="65"/>
      <c r="AF1169" s="65"/>
      <c r="AG1169" s="65"/>
      <c r="AH1169" s="65"/>
      <c r="AI1169" s="65"/>
      <c r="AJ1169" s="65"/>
    </row>
    <row r="1170" spans="1:36">
      <c r="A1170" s="65">
        <f t="shared" si="120"/>
        <v>70</v>
      </c>
      <c r="B1170" s="65" t="str">
        <f t="shared" si="120"/>
        <v/>
      </c>
      <c r="C1170" s="65"/>
      <c r="D1170" s="65"/>
      <c r="E1170" s="65"/>
      <c r="F1170" s="65"/>
      <c r="G1170" s="65"/>
      <c r="H1170" s="65"/>
      <c r="I1170" s="65"/>
      <c r="J1170" s="65"/>
      <c r="K1170" s="65"/>
      <c r="L1170" s="65"/>
      <c r="M1170" s="65"/>
      <c r="N1170" s="65"/>
      <c r="O1170" s="65"/>
      <c r="P1170" s="65"/>
      <c r="Q1170" s="65"/>
      <c r="R1170" s="65"/>
      <c r="S1170" s="65"/>
      <c r="T1170" s="65"/>
      <c r="U1170" s="65"/>
      <c r="V1170" s="65"/>
      <c r="W1170" s="65"/>
      <c r="X1170" s="65"/>
      <c r="Y1170" s="65"/>
      <c r="Z1170" s="65"/>
      <c r="AA1170" s="65"/>
      <c r="AB1170" s="65"/>
      <c r="AC1170" s="65"/>
      <c r="AD1170" s="65"/>
      <c r="AE1170" s="65"/>
      <c r="AF1170" s="65"/>
      <c r="AG1170" s="65"/>
      <c r="AH1170" s="65"/>
      <c r="AI1170" s="65"/>
      <c r="AJ1170" s="65"/>
    </row>
    <row r="1171" spans="1:36">
      <c r="A1171" s="65">
        <f t="shared" si="120"/>
        <v>71</v>
      </c>
      <c r="B1171" s="65" t="str">
        <f t="shared" si="120"/>
        <v/>
      </c>
      <c r="C1171" s="65"/>
      <c r="D1171" s="65"/>
      <c r="E1171" s="65"/>
      <c r="F1171" s="65"/>
      <c r="G1171" s="65"/>
      <c r="H1171" s="65"/>
      <c r="I1171" s="65"/>
      <c r="J1171" s="65"/>
      <c r="K1171" s="65"/>
      <c r="L1171" s="65"/>
      <c r="M1171" s="65"/>
      <c r="N1171" s="65"/>
      <c r="O1171" s="65"/>
      <c r="P1171" s="65"/>
      <c r="Q1171" s="65"/>
      <c r="R1171" s="65"/>
      <c r="S1171" s="65"/>
      <c r="T1171" s="65"/>
      <c r="U1171" s="65"/>
      <c r="V1171" s="65"/>
      <c r="W1171" s="65"/>
      <c r="X1171" s="65"/>
      <c r="Y1171" s="65"/>
      <c r="Z1171" s="65"/>
      <c r="AA1171" s="65"/>
      <c r="AB1171" s="65"/>
      <c r="AC1171" s="65"/>
      <c r="AD1171" s="65"/>
      <c r="AE1171" s="65"/>
      <c r="AF1171" s="65"/>
      <c r="AG1171" s="65"/>
      <c r="AH1171" s="65"/>
      <c r="AI1171" s="65"/>
      <c r="AJ1171" s="65"/>
    </row>
    <row r="1172" spans="1:36">
      <c r="A1172" s="65">
        <f t="shared" si="120"/>
        <v>72</v>
      </c>
      <c r="B1172" s="65" t="str">
        <f t="shared" si="120"/>
        <v/>
      </c>
      <c r="C1172" s="65"/>
      <c r="D1172" s="65"/>
      <c r="E1172" s="65"/>
      <c r="F1172" s="65"/>
      <c r="G1172" s="65"/>
      <c r="H1172" s="65"/>
      <c r="I1172" s="65"/>
      <c r="J1172" s="65"/>
      <c r="K1172" s="65"/>
      <c r="L1172" s="65"/>
      <c r="M1172" s="65"/>
      <c r="N1172" s="65"/>
      <c r="O1172" s="65"/>
      <c r="P1172" s="65"/>
      <c r="Q1172" s="65"/>
      <c r="R1172" s="65"/>
      <c r="S1172" s="65"/>
      <c r="T1172" s="65"/>
      <c r="U1172" s="65"/>
      <c r="V1172" s="65"/>
      <c r="W1172" s="65"/>
      <c r="X1172" s="65"/>
      <c r="Y1172" s="65"/>
      <c r="Z1172" s="65"/>
      <c r="AA1172" s="65"/>
      <c r="AB1172" s="65"/>
      <c r="AC1172" s="65"/>
      <c r="AD1172" s="65"/>
      <c r="AE1172" s="65"/>
      <c r="AF1172" s="65"/>
      <c r="AG1172" s="65"/>
      <c r="AH1172" s="65"/>
      <c r="AI1172" s="65"/>
      <c r="AJ1172" s="65"/>
    </row>
    <row r="1173" spans="1:36">
      <c r="A1173" s="65"/>
      <c r="B1173" s="65"/>
      <c r="C1173" s="65"/>
      <c r="D1173" s="65"/>
      <c r="E1173" s="65"/>
      <c r="F1173" s="65"/>
      <c r="G1173" s="65"/>
      <c r="H1173" s="65"/>
      <c r="I1173" s="65"/>
      <c r="J1173" s="65"/>
      <c r="K1173" s="65"/>
      <c r="L1173" s="65"/>
      <c r="M1173" s="65"/>
      <c r="N1173" s="65"/>
      <c r="O1173" s="65"/>
      <c r="P1173" s="65"/>
      <c r="Q1173" s="65"/>
      <c r="R1173" s="65"/>
      <c r="S1173" s="65"/>
      <c r="T1173" s="65"/>
      <c r="U1173" s="65"/>
      <c r="V1173" s="65"/>
      <c r="W1173" s="65"/>
      <c r="X1173" s="65"/>
      <c r="Y1173" s="65"/>
      <c r="Z1173" s="65"/>
      <c r="AA1173" s="65"/>
      <c r="AB1173" s="65"/>
      <c r="AC1173" s="65"/>
      <c r="AD1173" s="65"/>
      <c r="AE1173" s="65"/>
      <c r="AF1173" s="65"/>
      <c r="AG1173" s="65"/>
      <c r="AH1173" s="65"/>
      <c r="AI1173" s="65"/>
      <c r="AJ1173" s="65"/>
    </row>
    <row r="1174" spans="1:36">
      <c r="A1174" s="65"/>
      <c r="B1174" s="65"/>
      <c r="C1174" s="65"/>
      <c r="D1174" s="65"/>
      <c r="E1174" s="65"/>
      <c r="F1174" s="65"/>
      <c r="G1174" s="65"/>
      <c r="H1174" s="65"/>
      <c r="I1174" s="65"/>
      <c r="J1174" s="65"/>
      <c r="K1174" s="65"/>
      <c r="L1174" s="65"/>
      <c r="M1174" s="65"/>
      <c r="N1174" s="65"/>
      <c r="O1174" s="65"/>
      <c r="P1174" s="65"/>
      <c r="Q1174" s="65"/>
      <c r="R1174" s="65"/>
      <c r="S1174" s="65"/>
      <c r="T1174" s="65"/>
      <c r="U1174" s="65"/>
      <c r="V1174" s="65"/>
      <c r="W1174" s="65"/>
      <c r="X1174" s="65"/>
      <c r="Y1174" s="65"/>
      <c r="Z1174" s="65"/>
      <c r="AA1174" s="65"/>
      <c r="AB1174" s="65"/>
      <c r="AC1174" s="65"/>
      <c r="AD1174" s="65"/>
      <c r="AE1174" s="65"/>
      <c r="AF1174" s="65"/>
      <c r="AG1174" s="65"/>
      <c r="AH1174" s="65"/>
      <c r="AI1174" s="65"/>
      <c r="AJ1174" s="65"/>
    </row>
    <row r="1175" spans="1:36">
      <c r="A1175" s="65"/>
      <c r="B1175" s="65"/>
      <c r="C1175" s="65"/>
      <c r="D1175" s="65"/>
      <c r="E1175" s="65"/>
      <c r="F1175" s="65"/>
      <c r="G1175" s="65"/>
      <c r="H1175" s="65"/>
      <c r="I1175" s="65"/>
      <c r="J1175" s="65"/>
      <c r="K1175" s="65"/>
      <c r="L1175" s="65"/>
      <c r="M1175" s="65"/>
      <c r="N1175" s="65"/>
      <c r="O1175" s="65"/>
      <c r="P1175" s="65"/>
      <c r="Q1175" s="65"/>
      <c r="R1175" s="65"/>
      <c r="S1175" s="65"/>
      <c r="T1175" s="65"/>
      <c r="U1175" s="65"/>
      <c r="V1175" s="65"/>
      <c r="W1175" s="65"/>
      <c r="X1175" s="65"/>
      <c r="Y1175" s="65"/>
      <c r="Z1175" s="65"/>
      <c r="AA1175" s="65"/>
      <c r="AB1175" s="65"/>
      <c r="AC1175" s="65"/>
      <c r="AD1175" s="65"/>
      <c r="AE1175" s="65"/>
      <c r="AF1175" s="65"/>
      <c r="AG1175" s="65"/>
      <c r="AH1175" s="65"/>
      <c r="AI1175" s="65"/>
      <c r="AJ1175" s="65"/>
    </row>
    <row r="1176" spans="1:36">
      <c r="A1176" s="65"/>
      <c r="B1176" s="65"/>
      <c r="C1176" s="65"/>
      <c r="D1176" s="65"/>
      <c r="E1176" s="65"/>
      <c r="F1176" s="65"/>
      <c r="G1176" s="65"/>
      <c r="H1176" s="65"/>
      <c r="I1176" s="65"/>
      <c r="J1176" s="65"/>
      <c r="K1176" s="65"/>
      <c r="L1176" s="65"/>
      <c r="M1176" s="65"/>
      <c r="N1176" s="65"/>
      <c r="O1176" s="65"/>
      <c r="P1176" s="65"/>
      <c r="Q1176" s="65"/>
      <c r="R1176" s="65"/>
      <c r="S1176" s="65"/>
      <c r="T1176" s="65"/>
      <c r="U1176" s="65"/>
      <c r="V1176" s="65"/>
      <c r="W1176" s="65"/>
      <c r="X1176" s="65"/>
      <c r="Y1176" s="65"/>
      <c r="Z1176" s="65"/>
      <c r="AA1176" s="65"/>
      <c r="AB1176" s="65"/>
      <c r="AC1176" s="65"/>
      <c r="AD1176" s="65"/>
      <c r="AE1176" s="65"/>
      <c r="AF1176" s="65"/>
      <c r="AG1176" s="65"/>
      <c r="AH1176" s="65"/>
      <c r="AI1176" s="65"/>
      <c r="AJ1176" s="65"/>
    </row>
    <row r="1177" spans="1:36">
      <c r="A1177" s="65"/>
      <c r="B1177" s="65"/>
      <c r="C1177" s="65"/>
      <c r="D1177" s="65"/>
      <c r="E1177" s="65"/>
      <c r="F1177" s="65"/>
      <c r="G1177" s="65"/>
      <c r="H1177" s="65"/>
      <c r="I1177" s="65"/>
      <c r="J1177" s="65"/>
      <c r="K1177" s="65"/>
      <c r="L1177" s="65"/>
      <c r="M1177" s="65"/>
      <c r="N1177" s="65"/>
      <c r="O1177" s="65"/>
      <c r="P1177" s="65"/>
      <c r="Q1177" s="65"/>
      <c r="R1177" s="65"/>
      <c r="S1177" s="65"/>
      <c r="T1177" s="65"/>
      <c r="U1177" s="65"/>
      <c r="V1177" s="65"/>
      <c r="W1177" s="65"/>
      <c r="X1177" s="65"/>
      <c r="Y1177" s="65"/>
      <c r="Z1177" s="65"/>
      <c r="AA1177" s="65"/>
      <c r="AB1177" s="65"/>
      <c r="AC1177" s="65"/>
      <c r="AD1177" s="65"/>
      <c r="AE1177" s="65"/>
      <c r="AF1177" s="65"/>
      <c r="AG1177" s="65"/>
      <c r="AH1177" s="65"/>
      <c r="AI1177" s="65"/>
      <c r="AJ1177" s="65"/>
    </row>
    <row r="1178" spans="1:36">
      <c r="A1178" s="65"/>
      <c r="B1178" s="65"/>
      <c r="C1178" s="65"/>
      <c r="D1178" s="65"/>
      <c r="E1178" s="65"/>
      <c r="F1178" s="65"/>
      <c r="G1178" s="65"/>
      <c r="H1178" s="65"/>
      <c r="I1178" s="65"/>
      <c r="J1178" s="65"/>
      <c r="K1178" s="65"/>
      <c r="L1178" s="65"/>
      <c r="M1178" s="65"/>
      <c r="N1178" s="65"/>
      <c r="O1178" s="65"/>
      <c r="P1178" s="65"/>
      <c r="Q1178" s="65"/>
      <c r="R1178" s="65"/>
      <c r="S1178" s="65"/>
      <c r="T1178" s="65"/>
      <c r="U1178" s="65"/>
      <c r="V1178" s="65"/>
      <c r="W1178" s="65"/>
      <c r="X1178" s="65"/>
      <c r="Y1178" s="65"/>
      <c r="Z1178" s="65"/>
      <c r="AA1178" s="65"/>
      <c r="AB1178" s="65"/>
      <c r="AC1178" s="65"/>
      <c r="AD1178" s="65"/>
      <c r="AE1178" s="65"/>
      <c r="AF1178" s="65"/>
      <c r="AG1178" s="65"/>
      <c r="AH1178" s="65"/>
      <c r="AI1178" s="65"/>
      <c r="AJ1178" s="65"/>
    </row>
    <row r="1179" spans="1:36">
      <c r="A1179" s="65"/>
      <c r="B1179" s="65"/>
      <c r="C1179" s="65"/>
      <c r="D1179" s="65"/>
      <c r="E1179" s="65"/>
      <c r="F1179" s="65"/>
      <c r="G1179" s="65"/>
      <c r="H1179" s="65"/>
      <c r="I1179" s="65"/>
      <c r="J1179" s="65"/>
      <c r="K1179" s="65"/>
      <c r="L1179" s="65"/>
      <c r="M1179" s="65"/>
      <c r="N1179" s="65"/>
      <c r="O1179" s="65"/>
      <c r="P1179" s="65"/>
      <c r="Q1179" s="65"/>
      <c r="R1179" s="65"/>
      <c r="S1179" s="65"/>
      <c r="T1179" s="65"/>
      <c r="U1179" s="65"/>
      <c r="V1179" s="65"/>
      <c r="W1179" s="65"/>
      <c r="X1179" s="65"/>
      <c r="Y1179" s="65"/>
      <c r="Z1179" s="65"/>
      <c r="AA1179" s="65"/>
      <c r="AB1179" s="65"/>
      <c r="AC1179" s="65"/>
      <c r="AD1179" s="65"/>
      <c r="AE1179" s="65"/>
      <c r="AF1179" s="65"/>
      <c r="AG1179" s="65"/>
      <c r="AH1179" s="65"/>
      <c r="AI1179" s="65"/>
      <c r="AJ1179" s="65"/>
    </row>
    <row r="1180" spans="1:36">
      <c r="A1180" s="65"/>
      <c r="B1180" s="65"/>
      <c r="C1180" s="65"/>
      <c r="D1180" s="65"/>
      <c r="E1180" s="65"/>
      <c r="F1180" s="65"/>
      <c r="G1180" s="65"/>
      <c r="H1180" s="65"/>
      <c r="I1180" s="65"/>
      <c r="J1180" s="65"/>
      <c r="K1180" s="65"/>
      <c r="L1180" s="65"/>
      <c r="M1180" s="65"/>
      <c r="N1180" s="65"/>
      <c r="O1180" s="65"/>
      <c r="P1180" s="65"/>
      <c r="Q1180" s="65"/>
      <c r="R1180" s="65"/>
      <c r="S1180" s="65"/>
      <c r="T1180" s="65"/>
      <c r="U1180" s="65"/>
      <c r="V1180" s="65"/>
      <c r="W1180" s="65"/>
      <c r="X1180" s="65"/>
      <c r="Y1180" s="65"/>
      <c r="Z1180" s="65"/>
      <c r="AA1180" s="65"/>
      <c r="AB1180" s="65"/>
      <c r="AC1180" s="65"/>
      <c r="AD1180" s="65"/>
      <c r="AE1180" s="65"/>
      <c r="AF1180" s="65"/>
      <c r="AG1180" s="65"/>
      <c r="AH1180" s="65"/>
      <c r="AI1180" s="65"/>
      <c r="AJ1180" s="65"/>
    </row>
    <row r="1181" spans="1:36">
      <c r="A1181" s="65"/>
      <c r="B1181" s="65"/>
      <c r="C1181" s="65"/>
      <c r="D1181" s="65"/>
      <c r="E1181" s="65"/>
      <c r="F1181" s="65"/>
      <c r="G1181" s="65"/>
      <c r="H1181" s="65"/>
      <c r="I1181" s="65"/>
      <c r="J1181" s="65"/>
      <c r="K1181" s="65"/>
      <c r="L1181" s="65"/>
      <c r="M1181" s="65"/>
      <c r="N1181" s="65"/>
      <c r="O1181" s="65"/>
      <c r="P1181" s="65"/>
      <c r="Q1181" s="65"/>
      <c r="R1181" s="65"/>
      <c r="S1181" s="65"/>
      <c r="T1181" s="65"/>
      <c r="U1181" s="65"/>
      <c r="V1181" s="65"/>
      <c r="W1181" s="65"/>
      <c r="X1181" s="65"/>
      <c r="Y1181" s="65"/>
      <c r="Z1181" s="65"/>
      <c r="AA1181" s="65"/>
      <c r="AB1181" s="65"/>
      <c r="AC1181" s="65"/>
      <c r="AD1181" s="65"/>
      <c r="AE1181" s="65"/>
      <c r="AF1181" s="65"/>
      <c r="AG1181" s="65"/>
      <c r="AH1181" s="65"/>
      <c r="AI1181" s="65"/>
      <c r="AJ1181" s="65"/>
    </row>
    <row r="1182" spans="1:36">
      <c r="A1182" s="65"/>
      <c r="B1182" s="65"/>
      <c r="C1182" s="65"/>
      <c r="D1182" s="65"/>
      <c r="E1182" s="65"/>
      <c r="F1182" s="65"/>
      <c r="G1182" s="65"/>
      <c r="H1182" s="65"/>
      <c r="I1182" s="65"/>
      <c r="J1182" s="65"/>
      <c r="K1182" s="65"/>
      <c r="L1182" s="65"/>
      <c r="M1182" s="65"/>
      <c r="N1182" s="65"/>
      <c r="O1182" s="65"/>
      <c r="P1182" s="65"/>
      <c r="Q1182" s="65"/>
      <c r="R1182" s="65"/>
      <c r="S1182" s="65"/>
      <c r="T1182" s="65"/>
      <c r="U1182" s="65"/>
      <c r="V1182" s="65"/>
      <c r="W1182" s="65"/>
      <c r="X1182" s="65"/>
      <c r="Y1182" s="65"/>
      <c r="Z1182" s="65"/>
      <c r="AA1182" s="65"/>
      <c r="AB1182" s="65"/>
      <c r="AC1182" s="65"/>
      <c r="AD1182" s="65"/>
      <c r="AE1182" s="65"/>
      <c r="AF1182" s="65"/>
      <c r="AG1182" s="65"/>
      <c r="AH1182" s="65"/>
      <c r="AI1182" s="65"/>
      <c r="AJ1182" s="65"/>
    </row>
    <row r="1183" spans="1:36">
      <c r="A1183" s="65"/>
      <c r="B1183" s="65"/>
      <c r="C1183" s="65"/>
      <c r="D1183" s="65"/>
      <c r="E1183" s="65"/>
      <c r="F1183" s="65"/>
      <c r="G1183" s="65"/>
      <c r="H1183" s="65"/>
      <c r="I1183" s="65"/>
      <c r="J1183" s="65"/>
      <c r="K1183" s="65"/>
      <c r="L1183" s="65"/>
      <c r="M1183" s="65"/>
      <c r="N1183" s="65"/>
      <c r="O1183" s="65"/>
      <c r="P1183" s="65"/>
      <c r="Q1183" s="65"/>
      <c r="R1183" s="65"/>
      <c r="S1183" s="65"/>
      <c r="T1183" s="65"/>
      <c r="U1183" s="65"/>
      <c r="V1183" s="65"/>
      <c r="W1183" s="65"/>
      <c r="X1183" s="65"/>
      <c r="Y1183" s="65"/>
      <c r="Z1183" s="65"/>
      <c r="AA1183" s="65"/>
      <c r="AB1183" s="65"/>
      <c r="AC1183" s="65"/>
      <c r="AD1183" s="65"/>
      <c r="AE1183" s="65"/>
      <c r="AF1183" s="65"/>
      <c r="AG1183" s="65"/>
      <c r="AH1183" s="65"/>
      <c r="AI1183" s="65"/>
      <c r="AJ1183" s="65"/>
    </row>
    <row r="1184" spans="1:36">
      <c r="A1184" s="65"/>
      <c r="B1184" s="65"/>
      <c r="C1184" s="65"/>
      <c r="D1184" s="65"/>
      <c r="E1184" s="65"/>
      <c r="F1184" s="65"/>
      <c r="G1184" s="65"/>
      <c r="H1184" s="65"/>
      <c r="I1184" s="65"/>
      <c r="J1184" s="65"/>
      <c r="K1184" s="65"/>
      <c r="L1184" s="65"/>
      <c r="M1184" s="65"/>
      <c r="N1184" s="65"/>
      <c r="O1184" s="65"/>
      <c r="P1184" s="65"/>
      <c r="Q1184" s="65"/>
      <c r="R1184" s="65"/>
      <c r="S1184" s="65"/>
      <c r="T1184" s="65"/>
      <c r="U1184" s="65"/>
      <c r="V1184" s="65"/>
      <c r="W1184" s="65"/>
      <c r="X1184" s="65"/>
      <c r="Y1184" s="65"/>
      <c r="Z1184" s="65"/>
      <c r="AA1184" s="65"/>
      <c r="AB1184" s="65"/>
      <c r="AC1184" s="65"/>
      <c r="AD1184" s="65"/>
      <c r="AE1184" s="65"/>
      <c r="AF1184" s="65"/>
      <c r="AG1184" s="65"/>
      <c r="AH1184" s="65"/>
      <c r="AI1184" s="65"/>
      <c r="AJ1184" s="65"/>
    </row>
    <row r="1185" spans="1:55">
      <c r="A1185" s="65"/>
      <c r="B1185" s="65"/>
      <c r="C1185" s="65"/>
      <c r="D1185" s="65"/>
      <c r="E1185" s="65"/>
      <c r="F1185" s="65"/>
      <c r="G1185" s="65"/>
      <c r="H1185" s="65"/>
      <c r="I1185" s="65"/>
      <c r="J1185" s="65"/>
      <c r="K1185" s="65"/>
      <c r="L1185" s="65"/>
      <c r="M1185" s="65"/>
      <c r="N1185" s="65"/>
      <c r="O1185" s="65"/>
      <c r="P1185" s="65"/>
      <c r="Q1185" s="65"/>
      <c r="R1185" s="65"/>
      <c r="S1185" s="65"/>
      <c r="T1185" s="65"/>
      <c r="U1185" s="65"/>
      <c r="V1185" s="65"/>
      <c r="W1185" s="65"/>
      <c r="X1185" s="65"/>
      <c r="Y1185" s="65"/>
      <c r="Z1185" s="65"/>
      <c r="AA1185" s="65"/>
      <c r="AB1185" s="65"/>
      <c r="AC1185" s="65"/>
      <c r="AD1185" s="65"/>
      <c r="AE1185" s="65"/>
      <c r="AF1185" s="65"/>
      <c r="AG1185" s="65"/>
      <c r="AH1185" s="65"/>
      <c r="AI1185" s="65"/>
      <c r="AJ1185" s="65"/>
    </row>
    <row r="1186" spans="1:55">
      <c r="A1186" s="65"/>
      <c r="B1186" s="65"/>
      <c r="C1186" s="65"/>
      <c r="D1186" s="65"/>
      <c r="E1186" s="65"/>
      <c r="F1186" s="65"/>
      <c r="G1186" s="65"/>
      <c r="H1186" s="65"/>
      <c r="I1186" s="65"/>
      <c r="J1186" s="65"/>
      <c r="K1186" s="65"/>
      <c r="L1186" s="65"/>
      <c r="M1186" s="65"/>
      <c r="N1186" s="65"/>
      <c r="O1186" s="65"/>
      <c r="P1186" s="65"/>
      <c r="Q1186" s="65"/>
      <c r="R1186" s="65"/>
      <c r="S1186" s="65"/>
      <c r="T1186" s="65"/>
      <c r="U1186" s="65"/>
      <c r="V1186" s="65"/>
      <c r="W1186" s="65"/>
      <c r="X1186" s="65"/>
      <c r="Y1186" s="65"/>
      <c r="Z1186" s="65"/>
      <c r="AA1186" s="65"/>
      <c r="AB1186" s="65"/>
      <c r="AC1186" s="65"/>
      <c r="AD1186" s="65"/>
      <c r="AE1186" s="65"/>
      <c r="AF1186" s="65"/>
      <c r="AG1186" s="65"/>
      <c r="AH1186" s="65"/>
      <c r="AI1186" s="65"/>
      <c r="AJ1186" s="65"/>
    </row>
    <row r="1187" spans="1:55">
      <c r="A1187" s="65"/>
      <c r="B1187" s="65"/>
      <c r="C1187" s="65"/>
      <c r="D1187" s="65"/>
      <c r="E1187" s="65"/>
      <c r="F1187" s="65"/>
      <c r="G1187" s="65"/>
      <c r="H1187" s="65"/>
      <c r="I1187" s="65"/>
      <c r="J1187" s="65"/>
      <c r="K1187" s="65"/>
      <c r="L1187" s="65"/>
      <c r="M1187" s="65"/>
      <c r="N1187" s="65"/>
      <c r="O1187" s="65"/>
      <c r="P1187" s="65"/>
      <c r="Q1187" s="65"/>
      <c r="R1187" s="65"/>
      <c r="S1187" s="65"/>
      <c r="T1187" s="65"/>
      <c r="U1187" s="65"/>
      <c r="V1187" s="65"/>
      <c r="W1187" s="65"/>
      <c r="X1187" s="65"/>
      <c r="Y1187" s="65"/>
      <c r="Z1187" s="65"/>
      <c r="AA1187" s="65"/>
      <c r="AB1187" s="65"/>
      <c r="AC1187" s="65"/>
      <c r="AD1187" s="65"/>
      <c r="AE1187" s="65"/>
      <c r="AF1187" s="65"/>
      <c r="AG1187" s="65"/>
      <c r="AH1187" s="65"/>
      <c r="AI1187" s="65"/>
      <c r="AJ1187" s="65"/>
    </row>
    <row r="1188" spans="1:55">
      <c r="A1188" s="65"/>
      <c r="B1188" s="65"/>
      <c r="C1188" s="65"/>
      <c r="D1188" s="65"/>
      <c r="E1188" s="65"/>
      <c r="F1188" s="65"/>
      <c r="G1188" s="65"/>
      <c r="H1188" s="65"/>
      <c r="I1188" s="65"/>
      <c r="J1188" s="65"/>
      <c r="K1188" s="65"/>
      <c r="L1188" s="65"/>
      <c r="M1188" s="65"/>
      <c r="N1188" s="65"/>
      <c r="O1188" s="65"/>
      <c r="P1188" s="65"/>
      <c r="Q1188" s="65"/>
      <c r="R1188" s="65"/>
      <c r="S1188" s="65"/>
      <c r="T1188" s="65"/>
      <c r="U1188" s="65"/>
      <c r="V1188" s="65"/>
      <c r="W1188" s="65"/>
      <c r="X1188" s="65"/>
      <c r="Y1188" s="65"/>
      <c r="Z1188" s="65"/>
      <c r="AA1188" s="65"/>
      <c r="AB1188" s="65"/>
      <c r="AC1188" s="65"/>
      <c r="AD1188" s="65"/>
      <c r="AE1188" s="65"/>
      <c r="AF1188" s="65"/>
      <c r="AG1188" s="65"/>
      <c r="AH1188" s="65"/>
      <c r="AI1188" s="65"/>
      <c r="AJ1188" s="65"/>
    </row>
    <row r="1189" spans="1:55">
      <c r="A1189" s="65"/>
      <c r="B1189" s="65"/>
      <c r="C1189" s="65"/>
      <c r="D1189" s="65"/>
      <c r="E1189" s="65"/>
      <c r="F1189" s="65"/>
      <c r="G1189" s="65"/>
      <c r="H1189" s="65"/>
      <c r="I1189" s="65"/>
      <c r="J1189" s="65"/>
      <c r="K1189" s="65"/>
      <c r="L1189" s="65"/>
      <c r="M1189" s="65"/>
      <c r="N1189" s="65"/>
      <c r="O1189" s="65"/>
      <c r="P1189" s="65"/>
      <c r="Q1189" s="65"/>
      <c r="R1189" s="65"/>
      <c r="S1189" s="65"/>
      <c r="T1189" s="65"/>
      <c r="U1189" s="65"/>
      <c r="V1189" s="65"/>
      <c r="W1189" s="65"/>
      <c r="X1189" s="65"/>
      <c r="Y1189" s="65"/>
      <c r="Z1189" s="65"/>
      <c r="AA1189" s="65"/>
      <c r="AB1189" s="65"/>
      <c r="AC1189" s="65"/>
      <c r="AD1189" s="65"/>
      <c r="AE1189" s="65"/>
      <c r="AF1189" s="65"/>
      <c r="AG1189" s="65"/>
      <c r="AH1189" s="65"/>
      <c r="AI1189" s="65"/>
      <c r="AJ1189" s="65"/>
    </row>
    <row r="1190" spans="1:55">
      <c r="A1190" s="65"/>
      <c r="B1190" s="65"/>
      <c r="C1190" s="65"/>
      <c r="D1190" s="65"/>
      <c r="E1190" s="65"/>
      <c r="F1190" s="65"/>
      <c r="G1190" s="65"/>
      <c r="H1190" s="65"/>
      <c r="I1190" s="65"/>
      <c r="J1190" s="65"/>
      <c r="K1190" s="65"/>
      <c r="L1190" s="65"/>
      <c r="M1190" s="65"/>
      <c r="N1190" s="65"/>
      <c r="O1190" s="65"/>
      <c r="P1190" s="65"/>
      <c r="Q1190" s="65"/>
      <c r="R1190" s="65"/>
      <c r="S1190" s="65"/>
      <c r="T1190" s="65"/>
      <c r="U1190" s="65"/>
      <c r="V1190" s="65"/>
      <c r="W1190" s="65"/>
      <c r="X1190" s="65"/>
      <c r="Y1190" s="65"/>
      <c r="Z1190" s="65"/>
      <c r="AA1190" s="65"/>
      <c r="AB1190" s="65"/>
      <c r="AC1190" s="65"/>
      <c r="AD1190" s="65"/>
      <c r="AE1190" s="65"/>
      <c r="AF1190" s="65"/>
      <c r="AG1190" s="65"/>
      <c r="AH1190" s="65"/>
      <c r="AI1190" s="65"/>
      <c r="AJ1190" s="65"/>
    </row>
    <row r="1191" spans="1:55">
      <c r="A1191" s="65"/>
      <c r="B1191" s="65"/>
      <c r="C1191" s="65" t="str">
        <f ca="1">JoinText(C1101:C1190)</f>
        <v/>
      </c>
      <c r="D1191" s="65" t="str">
        <f t="shared" ref="D1191:AG1191" ca="1" si="121">JoinText(D1101:D1190)</f>
        <v/>
      </c>
      <c r="E1191" s="65" t="str">
        <f t="shared" ca="1" si="121"/>
        <v/>
      </c>
      <c r="F1191" s="65" t="str">
        <f t="shared" ca="1" si="121"/>
        <v/>
      </c>
      <c r="G1191" s="65" t="str">
        <f t="shared" ca="1" si="121"/>
        <v/>
      </c>
      <c r="H1191" s="65" t="str">
        <f t="shared" ca="1" si="121"/>
        <v/>
      </c>
      <c r="I1191" s="65" t="str">
        <f t="shared" ca="1" si="121"/>
        <v/>
      </c>
      <c r="J1191" s="65" t="str">
        <f t="shared" ca="1" si="121"/>
        <v/>
      </c>
      <c r="K1191" s="65" t="str">
        <f t="shared" ca="1" si="121"/>
        <v/>
      </c>
      <c r="L1191" s="65" t="str">
        <f t="shared" ca="1" si="121"/>
        <v/>
      </c>
      <c r="M1191" s="65" t="str">
        <f t="shared" ca="1" si="121"/>
        <v/>
      </c>
      <c r="N1191" s="65" t="str">
        <f t="shared" ca="1" si="121"/>
        <v/>
      </c>
      <c r="O1191" s="65" t="str">
        <f t="shared" ca="1" si="121"/>
        <v/>
      </c>
      <c r="P1191" s="65" t="str">
        <f t="shared" ca="1" si="121"/>
        <v/>
      </c>
      <c r="Q1191" s="65" t="str">
        <f t="shared" ca="1" si="121"/>
        <v/>
      </c>
      <c r="R1191" s="65" t="str">
        <f t="shared" ca="1" si="121"/>
        <v/>
      </c>
      <c r="S1191" s="65" t="str">
        <f t="shared" ca="1" si="121"/>
        <v/>
      </c>
      <c r="T1191" s="65" t="str">
        <f t="shared" ca="1" si="121"/>
        <v/>
      </c>
      <c r="U1191" s="65" t="str">
        <f t="shared" ca="1" si="121"/>
        <v/>
      </c>
      <c r="V1191" s="65" t="str">
        <f t="shared" ca="1" si="121"/>
        <v/>
      </c>
      <c r="W1191" s="65" t="str">
        <f t="shared" ca="1" si="121"/>
        <v/>
      </c>
      <c r="X1191" s="65" t="str">
        <f t="shared" ca="1" si="121"/>
        <v/>
      </c>
      <c r="Y1191" s="65" t="str">
        <f t="shared" ca="1" si="121"/>
        <v/>
      </c>
      <c r="Z1191" s="65" t="str">
        <f t="shared" ca="1" si="121"/>
        <v/>
      </c>
      <c r="AA1191" s="65" t="str">
        <f t="shared" ca="1" si="121"/>
        <v/>
      </c>
      <c r="AB1191" s="65" t="str">
        <f t="shared" ca="1" si="121"/>
        <v/>
      </c>
      <c r="AC1191" s="65" t="str">
        <f t="shared" ca="1" si="121"/>
        <v/>
      </c>
      <c r="AD1191" s="65" t="str">
        <f t="shared" ca="1" si="121"/>
        <v/>
      </c>
      <c r="AE1191" s="65" t="str">
        <f t="shared" ca="1" si="121"/>
        <v/>
      </c>
      <c r="AF1191" s="65" t="str">
        <f t="shared" ca="1" si="121"/>
        <v/>
      </c>
      <c r="AG1191" s="65" t="str">
        <f t="shared" ca="1" si="121"/>
        <v/>
      </c>
      <c r="AH1191" s="65"/>
      <c r="AI1191" s="65"/>
      <c r="AJ1191" s="65"/>
    </row>
    <row r="1198" spans="1:55" s="201" customFormat="1">
      <c r="AP1198" s="204"/>
      <c r="AU1198" s="204"/>
      <c r="AV1198" s="204"/>
      <c r="AY1198" s="204"/>
      <c r="AZ1198" s="204"/>
      <c r="BA1198" s="204"/>
      <c r="BB1198" s="204"/>
      <c r="BC1198" s="204"/>
    </row>
    <row r="1199" spans="1:55">
      <c r="A1199" s="201" t="s">
        <v>368</v>
      </c>
    </row>
    <row r="1200" spans="1:55">
      <c r="A1200" s="65" t="str">
        <f t="shared" ref="A1200:AG1200" si="122">A1100</f>
        <v>番號</v>
      </c>
      <c r="B1200" s="65" t="str">
        <f t="shared" si="122"/>
        <v xml:space="preserve"> 姓名</v>
      </c>
      <c r="C1200" s="340">
        <f t="shared" ca="1" si="122"/>
        <v>44531</v>
      </c>
      <c r="D1200" s="340">
        <f t="shared" ca="1" si="122"/>
        <v>44532</v>
      </c>
      <c r="E1200" s="340">
        <f t="shared" ca="1" si="122"/>
        <v>44533</v>
      </c>
      <c r="F1200" s="340">
        <f t="shared" ca="1" si="122"/>
        <v>44534</v>
      </c>
      <c r="G1200" s="340">
        <f t="shared" ca="1" si="122"/>
        <v>44535</v>
      </c>
      <c r="H1200" s="340">
        <f t="shared" ca="1" si="122"/>
        <v>44536</v>
      </c>
      <c r="I1200" s="340">
        <f t="shared" ca="1" si="122"/>
        <v>44537</v>
      </c>
      <c r="J1200" s="340">
        <f t="shared" ca="1" si="122"/>
        <v>44538</v>
      </c>
      <c r="K1200" s="340">
        <f t="shared" ca="1" si="122"/>
        <v>44539</v>
      </c>
      <c r="L1200" s="340">
        <f t="shared" ca="1" si="122"/>
        <v>44540</v>
      </c>
      <c r="M1200" s="340">
        <f t="shared" ca="1" si="122"/>
        <v>44541</v>
      </c>
      <c r="N1200" s="340">
        <f t="shared" ca="1" si="122"/>
        <v>44542</v>
      </c>
      <c r="O1200" s="340">
        <f t="shared" ca="1" si="122"/>
        <v>44543</v>
      </c>
      <c r="P1200" s="340">
        <f t="shared" ca="1" si="122"/>
        <v>44544</v>
      </c>
      <c r="Q1200" s="340">
        <f t="shared" ca="1" si="122"/>
        <v>44545</v>
      </c>
      <c r="R1200" s="340">
        <f t="shared" ca="1" si="122"/>
        <v>44546</v>
      </c>
      <c r="S1200" s="340">
        <f t="shared" ca="1" si="122"/>
        <v>44547</v>
      </c>
      <c r="T1200" s="340">
        <f t="shared" ca="1" si="122"/>
        <v>44548</v>
      </c>
      <c r="U1200" s="340">
        <f t="shared" ca="1" si="122"/>
        <v>44549</v>
      </c>
      <c r="V1200" s="340">
        <f t="shared" ca="1" si="122"/>
        <v>44550</v>
      </c>
      <c r="W1200" s="340">
        <f t="shared" ca="1" si="122"/>
        <v>44551</v>
      </c>
      <c r="X1200" s="340">
        <f t="shared" ca="1" si="122"/>
        <v>44552</v>
      </c>
      <c r="Y1200" s="340">
        <f t="shared" ca="1" si="122"/>
        <v>44553</v>
      </c>
      <c r="Z1200" s="340">
        <f t="shared" ca="1" si="122"/>
        <v>44554</v>
      </c>
      <c r="AA1200" s="340">
        <f t="shared" ca="1" si="122"/>
        <v>44555</v>
      </c>
      <c r="AB1200" s="340">
        <f t="shared" ca="1" si="122"/>
        <v>44556</v>
      </c>
      <c r="AC1200" s="340">
        <f t="shared" ca="1" si="122"/>
        <v>44557</v>
      </c>
      <c r="AD1200" s="340">
        <f t="shared" ca="1" si="122"/>
        <v>44558</v>
      </c>
      <c r="AE1200" s="340">
        <f t="shared" ca="1" si="122"/>
        <v>44559</v>
      </c>
      <c r="AF1200" s="340">
        <f t="shared" ca="1" si="122"/>
        <v>44560</v>
      </c>
      <c r="AG1200" s="340">
        <f t="shared" ca="1" si="122"/>
        <v>44561</v>
      </c>
      <c r="AH1200" s="65"/>
      <c r="AI1200" s="65"/>
      <c r="AJ1200" s="65"/>
    </row>
    <row r="1201" spans="1:36">
      <c r="A1201" s="65">
        <f t="shared" ref="A1201:B1220" si="123">A1101</f>
        <v>1</v>
      </c>
      <c r="B1201" s="65" t="str">
        <f t="shared" si="123"/>
        <v>呂浩維</v>
      </c>
      <c r="C1201" s="65" t="str">
        <f t="shared" ref="C1201:AG1201" ca="1" si="124">IF(  OR(  LEN(  C2  )&gt;LEN(  SUBSTITUTE(  C2,"06-22",""  )  ),LEN(  C2  )&gt;LEN(  SUBSTITUTE(  C2,"10-22",""  )  ),LEN(  C2  )&gt;LEN(  SUBSTITUTE(  C2,"14-22",""  )  ),LEN(  C2  )&gt;LEN(  SUBSTITUTE(  C2,"06-18",""  )  ),LEN(  C2  )&gt;LEN(  SUBSTITUTE(  C2,"10-18",""  )  ),LEN(  C2  )&gt;LEN(  SUBSTITUTE(  C2,"14-18",""  )  )  ),"免",""  )</f>
        <v/>
      </c>
      <c r="D1201" s="65" t="str">
        <f t="shared" ca="1" si="124"/>
        <v/>
      </c>
      <c r="E1201" s="65" t="str">
        <f t="shared" ca="1" si="124"/>
        <v/>
      </c>
      <c r="F1201" s="65" t="str">
        <f t="shared" ca="1" si="124"/>
        <v/>
      </c>
      <c r="G1201" s="65" t="str">
        <f t="shared" ca="1" si="124"/>
        <v/>
      </c>
      <c r="H1201" s="65" t="str">
        <f t="shared" ca="1" si="124"/>
        <v/>
      </c>
      <c r="I1201" s="65" t="str">
        <f t="shared" ca="1" si="124"/>
        <v/>
      </c>
      <c r="J1201" s="65" t="str">
        <f t="shared" ca="1" si="124"/>
        <v/>
      </c>
      <c r="K1201" s="65" t="str">
        <f t="shared" ca="1" si="124"/>
        <v/>
      </c>
      <c r="L1201" s="65" t="str">
        <f t="shared" ca="1" si="124"/>
        <v/>
      </c>
      <c r="M1201" s="65" t="str">
        <f t="shared" ca="1" si="124"/>
        <v/>
      </c>
      <c r="N1201" s="65" t="str">
        <f t="shared" ca="1" si="124"/>
        <v/>
      </c>
      <c r="O1201" s="65" t="str">
        <f t="shared" ca="1" si="124"/>
        <v/>
      </c>
      <c r="P1201" s="65" t="str">
        <f t="shared" ca="1" si="124"/>
        <v/>
      </c>
      <c r="Q1201" s="65" t="str">
        <f t="shared" ca="1" si="124"/>
        <v/>
      </c>
      <c r="R1201" s="65" t="str">
        <f t="shared" ca="1" si="124"/>
        <v/>
      </c>
      <c r="S1201" s="65" t="str">
        <f t="shared" ca="1" si="124"/>
        <v/>
      </c>
      <c r="T1201" s="65" t="str">
        <f t="shared" ca="1" si="124"/>
        <v/>
      </c>
      <c r="U1201" s="65" t="str">
        <f t="shared" ca="1" si="124"/>
        <v/>
      </c>
      <c r="V1201" s="65" t="str">
        <f t="shared" ca="1" si="124"/>
        <v/>
      </c>
      <c r="W1201" s="65" t="str">
        <f t="shared" ca="1" si="124"/>
        <v/>
      </c>
      <c r="X1201" s="65" t="str">
        <f t="shared" ca="1" si="124"/>
        <v/>
      </c>
      <c r="Y1201" s="65" t="str">
        <f t="shared" ca="1" si="124"/>
        <v/>
      </c>
      <c r="Z1201" s="65" t="str">
        <f t="shared" ca="1" si="124"/>
        <v/>
      </c>
      <c r="AA1201" s="65" t="str">
        <f t="shared" ca="1" si="124"/>
        <v/>
      </c>
      <c r="AB1201" s="65" t="str">
        <f t="shared" ca="1" si="124"/>
        <v/>
      </c>
      <c r="AC1201" s="65" t="str">
        <f t="shared" ca="1" si="124"/>
        <v/>
      </c>
      <c r="AD1201" s="65" t="str">
        <f t="shared" ca="1" si="124"/>
        <v/>
      </c>
      <c r="AE1201" s="65" t="str">
        <f t="shared" ca="1" si="124"/>
        <v/>
      </c>
      <c r="AF1201" s="65" t="str">
        <f t="shared" ca="1" si="124"/>
        <v/>
      </c>
      <c r="AG1201" s="65" t="str">
        <f t="shared" ca="1" si="124"/>
        <v/>
      </c>
      <c r="AH1201" s="65"/>
      <c r="AI1201" s="65"/>
      <c r="AJ1201" s="65"/>
    </row>
    <row r="1202" spans="1:36">
      <c r="A1202" s="65">
        <f t="shared" si="123"/>
        <v>2</v>
      </c>
      <c r="B1202" s="65" t="str">
        <f t="shared" si="123"/>
        <v>謝禮全</v>
      </c>
      <c r="C1202" s="65" t="str">
        <f ca="1">IF(  OR(  LEN(  C3  )&gt;LEN(  SUBSTITUTE(  C3,"06-22",""  )  ),LEN(  C3  )&gt;LEN(  SUBSTITUTE(  C3,"10-22",""  )  ),LEN(  C3  )&gt;LEN(  SUBSTITUTE(  C3,"14-22",""  )  ),LEN(  C3  )&gt;LEN(  SUBSTITUTE(  C3,"06-18",""  )  ),LEN(  C3  )&gt;LEN(  SUBSTITUTE(  C3,"10-18",""  )  ),LEN(  C3  )&gt;LEN(  SUBSTITUTE(  C3,"14-18",""  )  )  ),$A1202,""  )</f>
        <v/>
      </c>
      <c r="D1202" s="65" t="str">
        <f t="shared" ref="D1202:AG1202" ca="1" si="125">IF(  OR(  LEN(  D3  )&gt;LEN(  SUBSTITUTE(  D3,"06-22",""  )  ),LEN(  D3  )&gt;LEN(  SUBSTITUTE(  D3,"10-22",""  )  ),LEN(  D3  )&gt;LEN(  SUBSTITUTE(  D3,"14-22",""  )  ),LEN(  D3  )&gt;LEN(  SUBSTITUTE(  D3,"06-18",""  )  ),LEN(  D3  )&gt;LEN(  SUBSTITUTE(  D3,"10-18",""  )  ),LEN(  D3  )&gt;LEN(  SUBSTITUTE(  D3,"14-18",""  )  )  ),$A1202,""  )</f>
        <v/>
      </c>
      <c r="E1202" s="65" t="str">
        <f t="shared" ca="1" si="125"/>
        <v/>
      </c>
      <c r="F1202" s="65" t="str">
        <f t="shared" ca="1" si="125"/>
        <v/>
      </c>
      <c r="G1202" s="65" t="str">
        <f t="shared" ca="1" si="125"/>
        <v/>
      </c>
      <c r="H1202" s="65" t="str">
        <f t="shared" ca="1" si="125"/>
        <v/>
      </c>
      <c r="I1202" s="65" t="str">
        <f t="shared" ca="1" si="125"/>
        <v/>
      </c>
      <c r="J1202" s="65" t="str">
        <f t="shared" ca="1" si="125"/>
        <v/>
      </c>
      <c r="K1202" s="65" t="str">
        <f t="shared" ca="1" si="125"/>
        <v/>
      </c>
      <c r="L1202" s="65" t="str">
        <f t="shared" ca="1" si="125"/>
        <v/>
      </c>
      <c r="M1202" s="65" t="str">
        <f t="shared" ca="1" si="125"/>
        <v/>
      </c>
      <c r="N1202" s="65" t="str">
        <f t="shared" ca="1" si="125"/>
        <v/>
      </c>
      <c r="O1202" s="65" t="str">
        <f t="shared" ca="1" si="125"/>
        <v/>
      </c>
      <c r="P1202" s="65" t="str">
        <f t="shared" ca="1" si="125"/>
        <v/>
      </c>
      <c r="Q1202" s="65" t="str">
        <f t="shared" ca="1" si="125"/>
        <v/>
      </c>
      <c r="R1202" s="65" t="str">
        <f t="shared" ca="1" si="125"/>
        <v/>
      </c>
      <c r="S1202" s="65" t="str">
        <f t="shared" ca="1" si="125"/>
        <v/>
      </c>
      <c r="T1202" s="65" t="str">
        <f t="shared" ca="1" si="125"/>
        <v/>
      </c>
      <c r="U1202" s="65" t="str">
        <f t="shared" ca="1" si="125"/>
        <v/>
      </c>
      <c r="V1202" s="65" t="str">
        <f t="shared" ca="1" si="125"/>
        <v/>
      </c>
      <c r="W1202" s="65" t="str">
        <f t="shared" ca="1" si="125"/>
        <v/>
      </c>
      <c r="X1202" s="65" t="str">
        <f t="shared" ca="1" si="125"/>
        <v/>
      </c>
      <c r="Y1202" s="65" t="str">
        <f t="shared" ca="1" si="125"/>
        <v/>
      </c>
      <c r="Z1202" s="65" t="str">
        <f t="shared" ca="1" si="125"/>
        <v/>
      </c>
      <c r="AA1202" s="65" t="str">
        <f t="shared" ca="1" si="125"/>
        <v/>
      </c>
      <c r="AB1202" s="65" t="str">
        <f t="shared" ca="1" si="125"/>
        <v/>
      </c>
      <c r="AC1202" s="65" t="str">
        <f t="shared" ca="1" si="125"/>
        <v/>
      </c>
      <c r="AD1202" s="65" t="str">
        <f t="shared" ca="1" si="125"/>
        <v/>
      </c>
      <c r="AE1202" s="65" t="str">
        <f t="shared" ca="1" si="125"/>
        <v/>
      </c>
      <c r="AF1202" s="65" t="str">
        <f t="shared" ca="1" si="125"/>
        <v/>
      </c>
      <c r="AG1202" s="65" t="str">
        <f t="shared" ca="1" si="125"/>
        <v/>
      </c>
      <c r="AH1202" s="65"/>
      <c r="AI1202" s="65"/>
      <c r="AJ1202" s="65"/>
    </row>
    <row r="1203" spans="1:36">
      <c r="A1203" s="65">
        <f t="shared" si="123"/>
        <v>3</v>
      </c>
      <c r="B1203" s="65" t="str">
        <f t="shared" si="123"/>
        <v>彭揚凱</v>
      </c>
      <c r="C1203" s="65" t="str">
        <f t="shared" ref="C1203:AG1203" ca="1" si="126">IF(  OR(  LEN(  C4  )&gt;LEN(  SUBSTITUTE(  C4,"06-22",""  )  ),LEN(  C4  )&gt;LEN(  SUBSTITUTE(  C4,"10-22",""  )  ),LEN(  C4  )&gt;LEN(  SUBSTITUTE(  C4,"14-22",""  )  ),LEN(  C4  )&gt;LEN(  SUBSTITUTE(  C4,"06-18",""  )  ),LEN(  C4  )&gt;LEN(  SUBSTITUTE(  C4,"10-18",""  )  ),LEN(  C4  )&gt;LEN(  SUBSTITUTE(  C4,"14-18",""  )  )  ),$A1203,""  )</f>
        <v/>
      </c>
      <c r="D1203" s="65" t="str">
        <f t="shared" ca="1" si="126"/>
        <v/>
      </c>
      <c r="E1203" s="65" t="str">
        <f t="shared" ca="1" si="126"/>
        <v/>
      </c>
      <c r="F1203" s="65" t="str">
        <f t="shared" ca="1" si="126"/>
        <v/>
      </c>
      <c r="G1203" s="65" t="str">
        <f t="shared" ca="1" si="126"/>
        <v/>
      </c>
      <c r="H1203" s="65" t="str">
        <f t="shared" ca="1" si="126"/>
        <v/>
      </c>
      <c r="I1203" s="65" t="str">
        <f t="shared" ca="1" si="126"/>
        <v/>
      </c>
      <c r="J1203" s="65" t="str">
        <f t="shared" ca="1" si="126"/>
        <v/>
      </c>
      <c r="K1203" s="65" t="str">
        <f t="shared" ca="1" si="126"/>
        <v/>
      </c>
      <c r="L1203" s="65" t="str">
        <f t="shared" ca="1" si="126"/>
        <v/>
      </c>
      <c r="M1203" s="65" t="str">
        <f t="shared" ca="1" si="126"/>
        <v/>
      </c>
      <c r="N1203" s="65" t="str">
        <f t="shared" ca="1" si="126"/>
        <v/>
      </c>
      <c r="O1203" s="65" t="str">
        <f t="shared" ca="1" si="126"/>
        <v/>
      </c>
      <c r="P1203" s="65" t="str">
        <f t="shared" ca="1" si="126"/>
        <v/>
      </c>
      <c r="Q1203" s="65" t="str">
        <f t="shared" ca="1" si="126"/>
        <v/>
      </c>
      <c r="R1203" s="65" t="str">
        <f t="shared" ca="1" si="126"/>
        <v/>
      </c>
      <c r="S1203" s="65" t="str">
        <f t="shared" ca="1" si="126"/>
        <v/>
      </c>
      <c r="T1203" s="65" t="str">
        <f t="shared" ca="1" si="126"/>
        <v/>
      </c>
      <c r="U1203" s="65" t="str">
        <f t="shared" ca="1" si="126"/>
        <v/>
      </c>
      <c r="V1203" s="65" t="str">
        <f t="shared" ca="1" si="126"/>
        <v/>
      </c>
      <c r="W1203" s="65" t="str">
        <f t="shared" ca="1" si="126"/>
        <v/>
      </c>
      <c r="X1203" s="65" t="str">
        <f t="shared" ca="1" si="126"/>
        <v/>
      </c>
      <c r="Y1203" s="65" t="str">
        <f t="shared" ca="1" si="126"/>
        <v/>
      </c>
      <c r="Z1203" s="65" t="str">
        <f t="shared" ca="1" si="126"/>
        <v/>
      </c>
      <c r="AA1203" s="65" t="str">
        <f t="shared" ca="1" si="126"/>
        <v/>
      </c>
      <c r="AB1203" s="65" t="str">
        <f t="shared" ca="1" si="126"/>
        <v/>
      </c>
      <c r="AC1203" s="65" t="str">
        <f t="shared" ca="1" si="126"/>
        <v/>
      </c>
      <c r="AD1203" s="65" t="str">
        <f t="shared" ca="1" si="126"/>
        <v/>
      </c>
      <c r="AE1203" s="65" t="str">
        <f t="shared" ca="1" si="126"/>
        <v/>
      </c>
      <c r="AF1203" s="65" t="str">
        <f t="shared" ca="1" si="126"/>
        <v/>
      </c>
      <c r="AG1203" s="65" t="str">
        <f t="shared" ca="1" si="126"/>
        <v/>
      </c>
      <c r="AH1203" s="65"/>
      <c r="AI1203" s="65"/>
      <c r="AJ1203" s="65"/>
    </row>
    <row r="1204" spans="1:36">
      <c r="A1204" s="65">
        <f t="shared" si="123"/>
        <v>4</v>
      </c>
      <c r="B1204" s="65" t="str">
        <f t="shared" si="123"/>
        <v>張顥</v>
      </c>
      <c r="C1204" s="65" t="str">
        <f t="shared" ref="C1204:AG1204" ca="1" si="127">IF(  OR(  LEN(  C5  )&gt;LEN(  SUBSTITUTE(  C5,"06-22",""  )  ),LEN(  C5  )&gt;LEN(  SUBSTITUTE(  C5,"10-22",""  )  ),LEN(  C5  )&gt;LEN(  SUBSTITUTE(  C5,"14-22",""  )  ),LEN(  C5  )&gt;LEN(  SUBSTITUTE(  C5,"06-18",""  )  ),LEN(  C5  )&gt;LEN(  SUBSTITUTE(  C5,"10-18",""  )  ),LEN(  C5  )&gt;LEN(  SUBSTITUTE(  C5,"14-18",""  )  )  ),$A1204,""  )</f>
        <v/>
      </c>
      <c r="D1204" s="65" t="str">
        <f t="shared" ca="1" si="127"/>
        <v/>
      </c>
      <c r="E1204" s="65" t="str">
        <f t="shared" ca="1" si="127"/>
        <v/>
      </c>
      <c r="F1204" s="65" t="str">
        <f t="shared" ca="1" si="127"/>
        <v/>
      </c>
      <c r="G1204" s="65" t="str">
        <f t="shared" ca="1" si="127"/>
        <v/>
      </c>
      <c r="H1204" s="65" t="str">
        <f t="shared" ca="1" si="127"/>
        <v/>
      </c>
      <c r="I1204" s="65" t="str">
        <f t="shared" ca="1" si="127"/>
        <v/>
      </c>
      <c r="J1204" s="65" t="str">
        <f t="shared" ca="1" si="127"/>
        <v/>
      </c>
      <c r="K1204" s="65" t="str">
        <f t="shared" ca="1" si="127"/>
        <v/>
      </c>
      <c r="L1204" s="65" t="str">
        <f t="shared" ca="1" si="127"/>
        <v/>
      </c>
      <c r="M1204" s="65" t="str">
        <f t="shared" ca="1" si="127"/>
        <v/>
      </c>
      <c r="N1204" s="65" t="str">
        <f t="shared" ca="1" si="127"/>
        <v/>
      </c>
      <c r="O1204" s="65" t="str">
        <f t="shared" ca="1" si="127"/>
        <v/>
      </c>
      <c r="P1204" s="65" t="str">
        <f t="shared" ca="1" si="127"/>
        <v/>
      </c>
      <c r="Q1204" s="65" t="str">
        <f t="shared" ca="1" si="127"/>
        <v/>
      </c>
      <c r="R1204" s="65" t="str">
        <f t="shared" ca="1" si="127"/>
        <v/>
      </c>
      <c r="S1204" s="65" t="str">
        <f t="shared" ca="1" si="127"/>
        <v/>
      </c>
      <c r="T1204" s="65" t="str">
        <f t="shared" ca="1" si="127"/>
        <v/>
      </c>
      <c r="U1204" s="65" t="str">
        <f t="shared" ca="1" si="127"/>
        <v/>
      </c>
      <c r="V1204" s="65" t="str">
        <f t="shared" ca="1" si="127"/>
        <v/>
      </c>
      <c r="W1204" s="65" t="str">
        <f t="shared" ca="1" si="127"/>
        <v/>
      </c>
      <c r="X1204" s="65" t="str">
        <f t="shared" ca="1" si="127"/>
        <v/>
      </c>
      <c r="Y1204" s="65" t="str">
        <f t="shared" ca="1" si="127"/>
        <v/>
      </c>
      <c r="Z1204" s="65" t="str">
        <f t="shared" ca="1" si="127"/>
        <v/>
      </c>
      <c r="AA1204" s="65" t="str">
        <f t="shared" ca="1" si="127"/>
        <v/>
      </c>
      <c r="AB1204" s="65" t="str">
        <f t="shared" ca="1" si="127"/>
        <v/>
      </c>
      <c r="AC1204" s="65" t="str">
        <f t="shared" ca="1" si="127"/>
        <v/>
      </c>
      <c r="AD1204" s="65" t="str">
        <f t="shared" ca="1" si="127"/>
        <v/>
      </c>
      <c r="AE1204" s="65" t="str">
        <f t="shared" ca="1" si="127"/>
        <v/>
      </c>
      <c r="AF1204" s="65" t="str">
        <f t="shared" ca="1" si="127"/>
        <v/>
      </c>
      <c r="AG1204" s="65" t="str">
        <f t="shared" ca="1" si="127"/>
        <v/>
      </c>
      <c r="AH1204" s="65"/>
      <c r="AI1204" s="65"/>
      <c r="AJ1204" s="65"/>
    </row>
    <row r="1205" spans="1:36">
      <c r="A1205" s="65">
        <f t="shared" si="123"/>
        <v>5</v>
      </c>
      <c r="B1205" s="65" t="str">
        <f t="shared" si="123"/>
        <v>李沛諺</v>
      </c>
      <c r="C1205" s="65" t="str">
        <f t="shared" ref="C1205:AG1205" ca="1" si="128">IF(  OR(  LEN(  C6  )&gt;LEN(  SUBSTITUTE(  C6,"06-22",""  )  ),LEN(  C6  )&gt;LEN(  SUBSTITUTE(  C6,"10-22",""  )  ),LEN(  C6  )&gt;LEN(  SUBSTITUTE(  C6,"14-22",""  )  ),LEN(  C6  )&gt;LEN(  SUBSTITUTE(  C6,"06-18",""  )  ),LEN(  C6  )&gt;LEN(  SUBSTITUTE(  C6,"10-18",""  )  ),LEN(  C6  )&gt;LEN(  SUBSTITUTE(  C6,"14-18",""  )  )  ),$A1205,""  )</f>
        <v/>
      </c>
      <c r="D1205" s="65" t="str">
        <f t="shared" ca="1" si="128"/>
        <v/>
      </c>
      <c r="E1205" s="65" t="str">
        <f t="shared" ca="1" si="128"/>
        <v/>
      </c>
      <c r="F1205" s="65" t="str">
        <f t="shared" ca="1" si="128"/>
        <v/>
      </c>
      <c r="G1205" s="65" t="str">
        <f t="shared" ca="1" si="128"/>
        <v/>
      </c>
      <c r="H1205" s="65" t="str">
        <f t="shared" ca="1" si="128"/>
        <v/>
      </c>
      <c r="I1205" s="65" t="str">
        <f t="shared" ca="1" si="128"/>
        <v/>
      </c>
      <c r="J1205" s="65" t="str">
        <f t="shared" ca="1" si="128"/>
        <v/>
      </c>
      <c r="K1205" s="65" t="str">
        <f t="shared" ca="1" si="128"/>
        <v/>
      </c>
      <c r="L1205" s="65" t="str">
        <f t="shared" ca="1" si="128"/>
        <v/>
      </c>
      <c r="M1205" s="65" t="str">
        <f t="shared" ca="1" si="128"/>
        <v/>
      </c>
      <c r="N1205" s="65" t="str">
        <f t="shared" ca="1" si="128"/>
        <v/>
      </c>
      <c r="O1205" s="65" t="str">
        <f t="shared" ca="1" si="128"/>
        <v/>
      </c>
      <c r="P1205" s="65" t="str">
        <f t="shared" ca="1" si="128"/>
        <v/>
      </c>
      <c r="Q1205" s="65" t="str">
        <f t="shared" ca="1" si="128"/>
        <v/>
      </c>
      <c r="R1205" s="65" t="str">
        <f t="shared" ca="1" si="128"/>
        <v/>
      </c>
      <c r="S1205" s="65" t="str">
        <f t="shared" ca="1" si="128"/>
        <v/>
      </c>
      <c r="T1205" s="65" t="str">
        <f t="shared" ca="1" si="128"/>
        <v/>
      </c>
      <c r="U1205" s="65" t="str">
        <f t="shared" ca="1" si="128"/>
        <v/>
      </c>
      <c r="V1205" s="65" t="str">
        <f t="shared" ca="1" si="128"/>
        <v/>
      </c>
      <c r="W1205" s="65" t="str">
        <f t="shared" ca="1" si="128"/>
        <v/>
      </c>
      <c r="X1205" s="65" t="str">
        <f t="shared" ca="1" si="128"/>
        <v/>
      </c>
      <c r="Y1205" s="65" t="str">
        <f t="shared" ca="1" si="128"/>
        <v/>
      </c>
      <c r="Z1205" s="65" t="str">
        <f t="shared" ca="1" si="128"/>
        <v/>
      </c>
      <c r="AA1205" s="65" t="str">
        <f t="shared" ca="1" si="128"/>
        <v/>
      </c>
      <c r="AB1205" s="65" t="str">
        <f t="shared" ca="1" si="128"/>
        <v/>
      </c>
      <c r="AC1205" s="65" t="str">
        <f t="shared" ca="1" si="128"/>
        <v/>
      </c>
      <c r="AD1205" s="65" t="str">
        <f t="shared" ca="1" si="128"/>
        <v/>
      </c>
      <c r="AE1205" s="65" t="str">
        <f t="shared" ca="1" si="128"/>
        <v/>
      </c>
      <c r="AF1205" s="65" t="str">
        <f t="shared" ca="1" si="128"/>
        <v/>
      </c>
      <c r="AG1205" s="65" t="str">
        <f t="shared" ca="1" si="128"/>
        <v/>
      </c>
      <c r="AH1205" s="65"/>
      <c r="AI1205" s="65"/>
      <c r="AJ1205" s="65"/>
    </row>
    <row r="1206" spans="1:36">
      <c r="A1206" s="65">
        <f t="shared" si="123"/>
        <v>6</v>
      </c>
      <c r="B1206" s="65" t="str">
        <f t="shared" si="123"/>
        <v>陳宣齊</v>
      </c>
      <c r="C1206" s="65" t="str">
        <f t="shared" ref="C1206:AG1206" ca="1" si="129">IF(  OR(  LEN(  C7  )&gt;LEN(  SUBSTITUTE(  C7,"06-22",""  )  ),LEN(  C7  )&gt;LEN(  SUBSTITUTE(  C7,"10-22",""  )  ),LEN(  C7  )&gt;LEN(  SUBSTITUTE(  C7,"14-22",""  )  ),LEN(  C7  )&gt;LEN(  SUBSTITUTE(  C7,"06-18",""  )  ),LEN(  C7  )&gt;LEN(  SUBSTITUTE(  C7,"10-18",""  )  ),LEN(  C7  )&gt;LEN(  SUBSTITUTE(  C7,"14-18",""  )  )  ),$A1206,""  )</f>
        <v/>
      </c>
      <c r="D1206" s="65" t="str">
        <f t="shared" ca="1" si="129"/>
        <v/>
      </c>
      <c r="E1206" s="65" t="str">
        <f t="shared" ca="1" si="129"/>
        <v/>
      </c>
      <c r="F1206" s="65" t="str">
        <f t="shared" ca="1" si="129"/>
        <v/>
      </c>
      <c r="G1206" s="65" t="str">
        <f t="shared" ca="1" si="129"/>
        <v/>
      </c>
      <c r="H1206" s="65" t="str">
        <f t="shared" ca="1" si="129"/>
        <v/>
      </c>
      <c r="I1206" s="65" t="str">
        <f t="shared" ca="1" si="129"/>
        <v/>
      </c>
      <c r="J1206" s="65" t="str">
        <f t="shared" ca="1" si="129"/>
        <v/>
      </c>
      <c r="K1206" s="65" t="str">
        <f t="shared" ca="1" si="129"/>
        <v/>
      </c>
      <c r="L1206" s="65" t="str">
        <f t="shared" ca="1" si="129"/>
        <v/>
      </c>
      <c r="M1206" s="65" t="str">
        <f t="shared" ca="1" si="129"/>
        <v/>
      </c>
      <c r="N1206" s="65" t="str">
        <f t="shared" ca="1" si="129"/>
        <v/>
      </c>
      <c r="O1206" s="65" t="str">
        <f t="shared" ca="1" si="129"/>
        <v/>
      </c>
      <c r="P1206" s="65" t="str">
        <f t="shared" ca="1" si="129"/>
        <v/>
      </c>
      <c r="Q1206" s="65" t="str">
        <f t="shared" ca="1" si="129"/>
        <v/>
      </c>
      <c r="R1206" s="65" t="str">
        <f t="shared" ca="1" si="129"/>
        <v/>
      </c>
      <c r="S1206" s="65" t="str">
        <f t="shared" ca="1" si="129"/>
        <v/>
      </c>
      <c r="T1206" s="65" t="str">
        <f t="shared" ca="1" si="129"/>
        <v/>
      </c>
      <c r="U1206" s="65" t="str">
        <f t="shared" ca="1" si="129"/>
        <v/>
      </c>
      <c r="V1206" s="65" t="str">
        <f t="shared" ca="1" si="129"/>
        <v/>
      </c>
      <c r="W1206" s="65" t="str">
        <f t="shared" ca="1" si="129"/>
        <v/>
      </c>
      <c r="X1206" s="65" t="str">
        <f t="shared" ca="1" si="129"/>
        <v/>
      </c>
      <c r="Y1206" s="65" t="str">
        <f t="shared" ca="1" si="129"/>
        <v/>
      </c>
      <c r="Z1206" s="65" t="str">
        <f t="shared" ca="1" si="129"/>
        <v/>
      </c>
      <c r="AA1206" s="65" t="str">
        <f t="shared" ca="1" si="129"/>
        <v/>
      </c>
      <c r="AB1206" s="65" t="str">
        <f t="shared" ca="1" si="129"/>
        <v/>
      </c>
      <c r="AC1206" s="65" t="str">
        <f t="shared" ca="1" si="129"/>
        <v/>
      </c>
      <c r="AD1206" s="65" t="str">
        <f t="shared" ca="1" si="129"/>
        <v/>
      </c>
      <c r="AE1206" s="65" t="str">
        <f t="shared" ca="1" si="129"/>
        <v/>
      </c>
      <c r="AF1206" s="65" t="str">
        <f t="shared" ca="1" si="129"/>
        <v/>
      </c>
      <c r="AG1206" s="65" t="str">
        <f t="shared" ca="1" si="129"/>
        <v/>
      </c>
      <c r="AH1206" s="65"/>
      <c r="AI1206" s="65"/>
      <c r="AJ1206" s="65"/>
    </row>
    <row r="1207" spans="1:36">
      <c r="A1207" s="65">
        <f t="shared" si="123"/>
        <v>7</v>
      </c>
      <c r="B1207" s="65" t="str">
        <f t="shared" si="123"/>
        <v>鄭謙泰</v>
      </c>
      <c r="C1207" s="65" t="str">
        <f t="shared" ref="C1207:AG1207" ca="1" si="130">IF(  OR(  LEN(  C8  )&gt;LEN(  SUBSTITUTE(  C8,"06-22",""  )  ),LEN(  C8  )&gt;LEN(  SUBSTITUTE(  C8,"10-22",""  )  ),LEN(  C8  )&gt;LEN(  SUBSTITUTE(  C8,"14-22",""  )  ),LEN(  C8  )&gt;LEN(  SUBSTITUTE(  C8,"06-18",""  )  ),LEN(  C8  )&gt;LEN(  SUBSTITUTE(  C8,"10-18",""  )  ),LEN(  C8  )&gt;LEN(  SUBSTITUTE(  C8,"14-18",""  )  )  ),$A1207,""  )</f>
        <v/>
      </c>
      <c r="D1207" s="65" t="str">
        <f t="shared" ca="1" si="130"/>
        <v/>
      </c>
      <c r="E1207" s="65" t="str">
        <f t="shared" ca="1" si="130"/>
        <v/>
      </c>
      <c r="F1207" s="65" t="str">
        <f t="shared" ca="1" si="130"/>
        <v/>
      </c>
      <c r="G1207" s="65" t="str">
        <f t="shared" ca="1" si="130"/>
        <v/>
      </c>
      <c r="H1207" s="65" t="str">
        <f t="shared" ca="1" si="130"/>
        <v/>
      </c>
      <c r="I1207" s="65" t="str">
        <f t="shared" ca="1" si="130"/>
        <v/>
      </c>
      <c r="J1207" s="65" t="str">
        <f t="shared" ca="1" si="130"/>
        <v/>
      </c>
      <c r="K1207" s="65" t="str">
        <f t="shared" ca="1" si="130"/>
        <v/>
      </c>
      <c r="L1207" s="65" t="str">
        <f t="shared" ca="1" si="130"/>
        <v/>
      </c>
      <c r="M1207" s="65" t="str">
        <f t="shared" ca="1" si="130"/>
        <v/>
      </c>
      <c r="N1207" s="65" t="str">
        <f t="shared" ca="1" si="130"/>
        <v/>
      </c>
      <c r="O1207" s="65" t="str">
        <f t="shared" ca="1" si="130"/>
        <v/>
      </c>
      <c r="P1207" s="65" t="str">
        <f t="shared" ca="1" si="130"/>
        <v/>
      </c>
      <c r="Q1207" s="65" t="str">
        <f t="shared" ca="1" si="130"/>
        <v/>
      </c>
      <c r="R1207" s="65" t="str">
        <f t="shared" ca="1" si="130"/>
        <v/>
      </c>
      <c r="S1207" s="65" t="str">
        <f t="shared" ca="1" si="130"/>
        <v/>
      </c>
      <c r="T1207" s="65" t="str">
        <f t="shared" ca="1" si="130"/>
        <v/>
      </c>
      <c r="U1207" s="65" t="str">
        <f t="shared" ca="1" si="130"/>
        <v/>
      </c>
      <c r="V1207" s="65" t="str">
        <f t="shared" ca="1" si="130"/>
        <v/>
      </c>
      <c r="W1207" s="65" t="str">
        <f t="shared" ca="1" si="130"/>
        <v/>
      </c>
      <c r="X1207" s="65" t="str">
        <f t="shared" ca="1" si="130"/>
        <v/>
      </c>
      <c r="Y1207" s="65" t="str">
        <f t="shared" ca="1" si="130"/>
        <v/>
      </c>
      <c r="Z1207" s="65" t="str">
        <f t="shared" ca="1" si="130"/>
        <v/>
      </c>
      <c r="AA1207" s="65" t="str">
        <f t="shared" ca="1" si="130"/>
        <v/>
      </c>
      <c r="AB1207" s="65" t="str">
        <f t="shared" ca="1" si="130"/>
        <v/>
      </c>
      <c r="AC1207" s="65" t="str">
        <f t="shared" ca="1" si="130"/>
        <v/>
      </c>
      <c r="AD1207" s="65" t="str">
        <f t="shared" ca="1" si="130"/>
        <v/>
      </c>
      <c r="AE1207" s="65" t="str">
        <f t="shared" ca="1" si="130"/>
        <v/>
      </c>
      <c r="AF1207" s="65" t="str">
        <f t="shared" ca="1" si="130"/>
        <v/>
      </c>
      <c r="AG1207" s="65" t="str">
        <f t="shared" ca="1" si="130"/>
        <v/>
      </c>
      <c r="AH1207" s="65"/>
      <c r="AI1207" s="65"/>
      <c r="AJ1207" s="65"/>
    </row>
    <row r="1208" spans="1:36">
      <c r="A1208" s="65">
        <f t="shared" si="123"/>
        <v>8</v>
      </c>
      <c r="B1208" s="65" t="str">
        <f t="shared" si="123"/>
        <v>徐意凱</v>
      </c>
      <c r="C1208" s="65" t="str">
        <f t="shared" ref="C1208:AG1208" ca="1" si="131">IF(  OR(  LEN(  C9  )&gt;LEN(  SUBSTITUTE(  C9,"06-22",""  )  ),LEN(  C9  )&gt;LEN(  SUBSTITUTE(  C9,"10-22",""  )  ),LEN(  C9  )&gt;LEN(  SUBSTITUTE(  C9,"14-22",""  )  ),LEN(  C9  )&gt;LEN(  SUBSTITUTE(  C9,"06-18",""  )  ),LEN(  C9  )&gt;LEN(  SUBSTITUTE(  C9,"10-18",""  )  ),LEN(  C9  )&gt;LEN(  SUBSTITUTE(  C9,"14-18",""  )  )  ),$A1208,""  )</f>
        <v/>
      </c>
      <c r="D1208" s="65" t="str">
        <f t="shared" ca="1" si="131"/>
        <v/>
      </c>
      <c r="E1208" s="65" t="str">
        <f t="shared" ca="1" si="131"/>
        <v/>
      </c>
      <c r="F1208" s="65" t="str">
        <f t="shared" ca="1" si="131"/>
        <v/>
      </c>
      <c r="G1208" s="65" t="str">
        <f t="shared" ca="1" si="131"/>
        <v/>
      </c>
      <c r="H1208" s="65" t="str">
        <f t="shared" ca="1" si="131"/>
        <v/>
      </c>
      <c r="I1208" s="65" t="str">
        <f t="shared" ca="1" si="131"/>
        <v/>
      </c>
      <c r="J1208" s="65" t="str">
        <f t="shared" ca="1" si="131"/>
        <v/>
      </c>
      <c r="K1208" s="65" t="str">
        <f t="shared" ca="1" si="131"/>
        <v/>
      </c>
      <c r="L1208" s="65" t="str">
        <f t="shared" ca="1" si="131"/>
        <v/>
      </c>
      <c r="M1208" s="65" t="str">
        <f t="shared" ca="1" si="131"/>
        <v/>
      </c>
      <c r="N1208" s="65" t="str">
        <f t="shared" ca="1" si="131"/>
        <v/>
      </c>
      <c r="O1208" s="65" t="str">
        <f t="shared" ca="1" si="131"/>
        <v/>
      </c>
      <c r="P1208" s="65" t="str">
        <f t="shared" ca="1" si="131"/>
        <v/>
      </c>
      <c r="Q1208" s="65" t="str">
        <f t="shared" ca="1" si="131"/>
        <v/>
      </c>
      <c r="R1208" s="65" t="str">
        <f t="shared" ca="1" si="131"/>
        <v/>
      </c>
      <c r="S1208" s="65" t="str">
        <f t="shared" ca="1" si="131"/>
        <v/>
      </c>
      <c r="T1208" s="65" t="str">
        <f t="shared" ca="1" si="131"/>
        <v/>
      </c>
      <c r="U1208" s="65" t="str">
        <f t="shared" ca="1" si="131"/>
        <v/>
      </c>
      <c r="V1208" s="65" t="str">
        <f t="shared" ca="1" si="131"/>
        <v/>
      </c>
      <c r="W1208" s="65" t="str">
        <f t="shared" ca="1" si="131"/>
        <v/>
      </c>
      <c r="X1208" s="65" t="str">
        <f t="shared" ca="1" si="131"/>
        <v/>
      </c>
      <c r="Y1208" s="65" t="str">
        <f t="shared" ca="1" si="131"/>
        <v/>
      </c>
      <c r="Z1208" s="65" t="str">
        <f t="shared" ca="1" si="131"/>
        <v/>
      </c>
      <c r="AA1208" s="65" t="str">
        <f t="shared" ca="1" si="131"/>
        <v/>
      </c>
      <c r="AB1208" s="65" t="str">
        <f t="shared" ca="1" si="131"/>
        <v/>
      </c>
      <c r="AC1208" s="65" t="str">
        <f t="shared" ca="1" si="131"/>
        <v/>
      </c>
      <c r="AD1208" s="65" t="str">
        <f t="shared" ca="1" si="131"/>
        <v/>
      </c>
      <c r="AE1208" s="65" t="str">
        <f t="shared" ca="1" si="131"/>
        <v/>
      </c>
      <c r="AF1208" s="65" t="str">
        <f t="shared" ca="1" si="131"/>
        <v/>
      </c>
      <c r="AG1208" s="65" t="str">
        <f t="shared" ca="1" si="131"/>
        <v/>
      </c>
      <c r="AH1208" s="65"/>
      <c r="AI1208" s="65"/>
      <c r="AJ1208" s="65"/>
    </row>
    <row r="1209" spans="1:36">
      <c r="A1209" s="65">
        <f t="shared" si="123"/>
        <v>9</v>
      </c>
      <c r="B1209" s="65" t="str">
        <f t="shared" si="123"/>
        <v>黃聖淵</v>
      </c>
      <c r="C1209" s="65" t="str">
        <f t="shared" ref="C1209:AG1209" ca="1" si="132">IF(  OR(  LEN(  C10  )&gt;LEN(  SUBSTITUTE(  C10,"06-22",""  )  ),LEN(  C10  )&gt;LEN(  SUBSTITUTE(  C10,"10-22",""  )  ),LEN(  C10  )&gt;LEN(  SUBSTITUTE(  C10,"14-22",""  )  ),LEN(  C10  )&gt;LEN(  SUBSTITUTE(  C10,"06-18",""  )  ),LEN(  C10  )&gt;LEN(  SUBSTITUTE(  C10,"10-18",""  )  ),LEN(  C10  )&gt;LEN(  SUBSTITUTE(  C10,"14-18",""  )  )  ),$A1209,""  )</f>
        <v/>
      </c>
      <c r="D1209" s="65" t="str">
        <f t="shared" ca="1" si="132"/>
        <v/>
      </c>
      <c r="E1209" s="65" t="str">
        <f t="shared" ca="1" si="132"/>
        <v/>
      </c>
      <c r="F1209" s="65" t="str">
        <f t="shared" ca="1" si="132"/>
        <v/>
      </c>
      <c r="G1209" s="65" t="str">
        <f t="shared" ca="1" si="132"/>
        <v/>
      </c>
      <c r="H1209" s="65" t="str">
        <f t="shared" ca="1" si="132"/>
        <v/>
      </c>
      <c r="I1209" s="65" t="str">
        <f t="shared" ca="1" si="132"/>
        <v/>
      </c>
      <c r="J1209" s="65" t="str">
        <f t="shared" ca="1" si="132"/>
        <v/>
      </c>
      <c r="K1209" s="65" t="str">
        <f t="shared" ca="1" si="132"/>
        <v/>
      </c>
      <c r="L1209" s="65" t="str">
        <f t="shared" ca="1" si="132"/>
        <v/>
      </c>
      <c r="M1209" s="65" t="str">
        <f t="shared" ca="1" si="132"/>
        <v/>
      </c>
      <c r="N1209" s="65" t="str">
        <f t="shared" ca="1" si="132"/>
        <v/>
      </c>
      <c r="O1209" s="65" t="str">
        <f t="shared" ca="1" si="132"/>
        <v/>
      </c>
      <c r="P1209" s="65" t="str">
        <f t="shared" ca="1" si="132"/>
        <v/>
      </c>
      <c r="Q1209" s="65" t="str">
        <f t="shared" ca="1" si="132"/>
        <v/>
      </c>
      <c r="R1209" s="65" t="str">
        <f t="shared" ca="1" si="132"/>
        <v/>
      </c>
      <c r="S1209" s="65" t="str">
        <f t="shared" ca="1" si="132"/>
        <v/>
      </c>
      <c r="T1209" s="65" t="str">
        <f t="shared" ca="1" si="132"/>
        <v/>
      </c>
      <c r="U1209" s="65" t="str">
        <f t="shared" ca="1" si="132"/>
        <v/>
      </c>
      <c r="V1209" s="65" t="str">
        <f t="shared" ca="1" si="132"/>
        <v/>
      </c>
      <c r="W1209" s="65" t="str">
        <f t="shared" ca="1" si="132"/>
        <v/>
      </c>
      <c r="X1209" s="65" t="str">
        <f t="shared" ca="1" si="132"/>
        <v/>
      </c>
      <c r="Y1209" s="65" t="str">
        <f t="shared" ca="1" si="132"/>
        <v/>
      </c>
      <c r="Z1209" s="65" t="str">
        <f t="shared" ca="1" si="132"/>
        <v/>
      </c>
      <c r="AA1209" s="65" t="str">
        <f t="shared" ca="1" si="132"/>
        <v/>
      </c>
      <c r="AB1209" s="65" t="str">
        <f t="shared" ca="1" si="132"/>
        <v/>
      </c>
      <c r="AC1209" s="65" t="str">
        <f t="shared" ca="1" si="132"/>
        <v/>
      </c>
      <c r="AD1209" s="65" t="str">
        <f t="shared" ca="1" si="132"/>
        <v/>
      </c>
      <c r="AE1209" s="65" t="str">
        <f t="shared" ca="1" si="132"/>
        <v/>
      </c>
      <c r="AF1209" s="65" t="str">
        <f t="shared" ca="1" si="132"/>
        <v/>
      </c>
      <c r="AG1209" s="65" t="str">
        <f t="shared" ca="1" si="132"/>
        <v/>
      </c>
      <c r="AH1209" s="65"/>
      <c r="AI1209" s="65"/>
      <c r="AJ1209" s="65"/>
    </row>
    <row r="1210" spans="1:36">
      <c r="A1210" s="65">
        <f t="shared" si="123"/>
        <v>10</v>
      </c>
      <c r="B1210" s="65" t="str">
        <f t="shared" si="123"/>
        <v>翁皓威</v>
      </c>
      <c r="C1210" s="65" t="str">
        <f t="shared" ref="C1210:AG1210" ca="1" si="133">IF(  OR(  LEN(  C11  )&gt;LEN(  SUBSTITUTE(  C11,"06-22",""  )  ),LEN(  C11  )&gt;LEN(  SUBSTITUTE(  C11,"10-22",""  )  ),LEN(  C11  )&gt;LEN(  SUBSTITUTE(  C11,"14-22",""  )  ),LEN(  C11  )&gt;LEN(  SUBSTITUTE(  C11,"06-18",""  )  ),LEN(  C11  )&gt;LEN(  SUBSTITUTE(  C11,"10-18",""  )  ),LEN(  C11  )&gt;LEN(  SUBSTITUTE(  C11,"14-18",""  )  )  ),$A1210,""  )</f>
        <v/>
      </c>
      <c r="D1210" s="65" t="str">
        <f t="shared" ca="1" si="133"/>
        <v/>
      </c>
      <c r="E1210" s="65" t="str">
        <f t="shared" ca="1" si="133"/>
        <v/>
      </c>
      <c r="F1210" s="65" t="str">
        <f t="shared" ca="1" si="133"/>
        <v/>
      </c>
      <c r="G1210" s="65" t="str">
        <f t="shared" ca="1" si="133"/>
        <v/>
      </c>
      <c r="H1210" s="65" t="str">
        <f t="shared" ca="1" si="133"/>
        <v/>
      </c>
      <c r="I1210" s="65" t="str">
        <f t="shared" ca="1" si="133"/>
        <v/>
      </c>
      <c r="J1210" s="65" t="str">
        <f t="shared" ca="1" si="133"/>
        <v/>
      </c>
      <c r="K1210" s="65" t="str">
        <f t="shared" ca="1" si="133"/>
        <v/>
      </c>
      <c r="L1210" s="65" t="str">
        <f t="shared" ca="1" si="133"/>
        <v/>
      </c>
      <c r="M1210" s="65" t="str">
        <f t="shared" ca="1" si="133"/>
        <v/>
      </c>
      <c r="N1210" s="65" t="str">
        <f t="shared" ca="1" si="133"/>
        <v/>
      </c>
      <c r="O1210" s="65" t="str">
        <f t="shared" ca="1" si="133"/>
        <v/>
      </c>
      <c r="P1210" s="65" t="str">
        <f t="shared" ca="1" si="133"/>
        <v/>
      </c>
      <c r="Q1210" s="65" t="str">
        <f t="shared" ca="1" si="133"/>
        <v/>
      </c>
      <c r="R1210" s="65" t="str">
        <f t="shared" ca="1" si="133"/>
        <v/>
      </c>
      <c r="S1210" s="65" t="str">
        <f t="shared" ca="1" si="133"/>
        <v/>
      </c>
      <c r="T1210" s="65" t="str">
        <f t="shared" ca="1" si="133"/>
        <v/>
      </c>
      <c r="U1210" s="65" t="str">
        <f t="shared" ca="1" si="133"/>
        <v/>
      </c>
      <c r="V1210" s="65" t="str">
        <f t="shared" ca="1" si="133"/>
        <v/>
      </c>
      <c r="W1210" s="65" t="str">
        <f t="shared" ca="1" si="133"/>
        <v/>
      </c>
      <c r="X1210" s="65" t="str">
        <f t="shared" ca="1" si="133"/>
        <v/>
      </c>
      <c r="Y1210" s="65" t="str">
        <f t="shared" ca="1" si="133"/>
        <v/>
      </c>
      <c r="Z1210" s="65" t="str">
        <f t="shared" ca="1" si="133"/>
        <v/>
      </c>
      <c r="AA1210" s="65" t="str">
        <f t="shared" ca="1" si="133"/>
        <v/>
      </c>
      <c r="AB1210" s="65" t="str">
        <f t="shared" ca="1" si="133"/>
        <v/>
      </c>
      <c r="AC1210" s="65" t="str">
        <f t="shared" ca="1" si="133"/>
        <v/>
      </c>
      <c r="AD1210" s="65" t="str">
        <f t="shared" ca="1" si="133"/>
        <v/>
      </c>
      <c r="AE1210" s="65" t="str">
        <f t="shared" ca="1" si="133"/>
        <v/>
      </c>
      <c r="AF1210" s="65" t="str">
        <f t="shared" ca="1" si="133"/>
        <v/>
      </c>
      <c r="AG1210" s="65" t="str">
        <f t="shared" ca="1" si="133"/>
        <v/>
      </c>
      <c r="AH1210" s="65"/>
      <c r="AI1210" s="65"/>
      <c r="AJ1210" s="65"/>
    </row>
    <row r="1211" spans="1:36">
      <c r="A1211" s="65">
        <f t="shared" si="123"/>
        <v>11</v>
      </c>
      <c r="B1211" s="65" t="str">
        <f t="shared" si="123"/>
        <v>楊育鵬</v>
      </c>
      <c r="C1211" s="65" t="str">
        <f t="shared" ref="C1211:AG1211" ca="1" si="134">IF(  OR(  LEN(  C12  )&gt;LEN(  SUBSTITUTE(  C12,"06-22",""  )  ),LEN(  C12  )&gt;LEN(  SUBSTITUTE(  C12,"10-22",""  )  ),LEN(  C12  )&gt;LEN(  SUBSTITUTE(  C12,"14-22",""  )  ),LEN(  C12  )&gt;LEN(  SUBSTITUTE(  C12,"06-18",""  )  ),LEN(  C12  )&gt;LEN(  SUBSTITUTE(  C12,"10-18",""  )  ),LEN(  C12  )&gt;LEN(  SUBSTITUTE(  C12,"14-18",""  )  )  ),$A1211,""  )</f>
        <v/>
      </c>
      <c r="D1211" s="65" t="str">
        <f t="shared" ca="1" si="134"/>
        <v/>
      </c>
      <c r="E1211" s="65" t="str">
        <f t="shared" ca="1" si="134"/>
        <v/>
      </c>
      <c r="F1211" s="65" t="str">
        <f t="shared" ca="1" si="134"/>
        <v/>
      </c>
      <c r="G1211" s="65" t="str">
        <f t="shared" ca="1" si="134"/>
        <v/>
      </c>
      <c r="H1211" s="65" t="str">
        <f t="shared" ca="1" si="134"/>
        <v/>
      </c>
      <c r="I1211" s="65" t="str">
        <f t="shared" ca="1" si="134"/>
        <v/>
      </c>
      <c r="J1211" s="65" t="str">
        <f t="shared" ca="1" si="134"/>
        <v/>
      </c>
      <c r="K1211" s="65" t="str">
        <f t="shared" ca="1" si="134"/>
        <v/>
      </c>
      <c r="L1211" s="65" t="str">
        <f t="shared" ca="1" si="134"/>
        <v/>
      </c>
      <c r="M1211" s="65" t="str">
        <f t="shared" ca="1" si="134"/>
        <v/>
      </c>
      <c r="N1211" s="65" t="str">
        <f t="shared" ca="1" si="134"/>
        <v/>
      </c>
      <c r="O1211" s="65" t="str">
        <f t="shared" ca="1" si="134"/>
        <v/>
      </c>
      <c r="P1211" s="65" t="str">
        <f t="shared" ca="1" si="134"/>
        <v/>
      </c>
      <c r="Q1211" s="65" t="str">
        <f t="shared" ca="1" si="134"/>
        <v/>
      </c>
      <c r="R1211" s="65" t="str">
        <f t="shared" ca="1" si="134"/>
        <v/>
      </c>
      <c r="S1211" s="65" t="str">
        <f t="shared" ca="1" si="134"/>
        <v/>
      </c>
      <c r="T1211" s="65" t="str">
        <f t="shared" ca="1" si="134"/>
        <v/>
      </c>
      <c r="U1211" s="65" t="str">
        <f t="shared" ca="1" si="134"/>
        <v/>
      </c>
      <c r="V1211" s="65" t="str">
        <f t="shared" ca="1" si="134"/>
        <v/>
      </c>
      <c r="W1211" s="65" t="str">
        <f t="shared" ca="1" si="134"/>
        <v/>
      </c>
      <c r="X1211" s="65" t="str">
        <f t="shared" ca="1" si="134"/>
        <v/>
      </c>
      <c r="Y1211" s="65" t="str">
        <f t="shared" ca="1" si="134"/>
        <v/>
      </c>
      <c r="Z1211" s="65" t="str">
        <f t="shared" ca="1" si="134"/>
        <v/>
      </c>
      <c r="AA1211" s="65" t="str">
        <f t="shared" ca="1" si="134"/>
        <v/>
      </c>
      <c r="AB1211" s="65" t="str">
        <f t="shared" ca="1" si="134"/>
        <v/>
      </c>
      <c r="AC1211" s="65" t="str">
        <f t="shared" ca="1" si="134"/>
        <v/>
      </c>
      <c r="AD1211" s="65" t="str">
        <f t="shared" ca="1" si="134"/>
        <v/>
      </c>
      <c r="AE1211" s="65" t="str">
        <f t="shared" ca="1" si="134"/>
        <v/>
      </c>
      <c r="AF1211" s="65" t="str">
        <f t="shared" ca="1" si="134"/>
        <v/>
      </c>
      <c r="AG1211" s="65" t="str">
        <f t="shared" ca="1" si="134"/>
        <v/>
      </c>
      <c r="AH1211" s="65"/>
      <c r="AI1211" s="65"/>
      <c r="AJ1211" s="65"/>
    </row>
    <row r="1212" spans="1:36">
      <c r="A1212" s="65">
        <f t="shared" si="123"/>
        <v>12</v>
      </c>
      <c r="B1212" s="65" t="str">
        <f t="shared" si="123"/>
        <v>張德富</v>
      </c>
      <c r="C1212" s="65" t="str">
        <f t="shared" ref="C1212:AG1212" ca="1" si="135">IF(  OR(  LEN(  C13  )&gt;LEN(  SUBSTITUTE(  C13,"06-22",""  )  ),LEN(  C13  )&gt;LEN(  SUBSTITUTE(  C13,"10-22",""  )  ),LEN(  C13  )&gt;LEN(  SUBSTITUTE(  C13,"14-22",""  )  ),LEN(  C13  )&gt;LEN(  SUBSTITUTE(  C13,"06-18",""  )  ),LEN(  C13  )&gt;LEN(  SUBSTITUTE(  C13,"10-18",""  )  ),LEN(  C13  )&gt;LEN(  SUBSTITUTE(  C13,"14-18",""  )  )  ),$A1212,""  )</f>
        <v/>
      </c>
      <c r="D1212" s="65" t="str">
        <f t="shared" ca="1" si="135"/>
        <v/>
      </c>
      <c r="E1212" s="65" t="str">
        <f t="shared" ca="1" si="135"/>
        <v/>
      </c>
      <c r="F1212" s="65" t="str">
        <f t="shared" ca="1" si="135"/>
        <v/>
      </c>
      <c r="G1212" s="65" t="str">
        <f t="shared" ca="1" si="135"/>
        <v/>
      </c>
      <c r="H1212" s="65" t="str">
        <f t="shared" ca="1" si="135"/>
        <v/>
      </c>
      <c r="I1212" s="65" t="str">
        <f t="shared" ca="1" si="135"/>
        <v/>
      </c>
      <c r="J1212" s="65" t="str">
        <f t="shared" ca="1" si="135"/>
        <v/>
      </c>
      <c r="K1212" s="65" t="str">
        <f t="shared" ca="1" si="135"/>
        <v/>
      </c>
      <c r="L1212" s="65" t="str">
        <f t="shared" ca="1" si="135"/>
        <v/>
      </c>
      <c r="M1212" s="65" t="str">
        <f t="shared" ca="1" si="135"/>
        <v/>
      </c>
      <c r="N1212" s="65" t="str">
        <f t="shared" ca="1" si="135"/>
        <v/>
      </c>
      <c r="O1212" s="65" t="str">
        <f t="shared" ca="1" si="135"/>
        <v/>
      </c>
      <c r="P1212" s="65" t="str">
        <f t="shared" ca="1" si="135"/>
        <v/>
      </c>
      <c r="Q1212" s="65" t="str">
        <f t="shared" ca="1" si="135"/>
        <v/>
      </c>
      <c r="R1212" s="65" t="str">
        <f t="shared" ca="1" si="135"/>
        <v/>
      </c>
      <c r="S1212" s="65" t="str">
        <f t="shared" ca="1" si="135"/>
        <v/>
      </c>
      <c r="T1212" s="65" t="str">
        <f t="shared" ca="1" si="135"/>
        <v/>
      </c>
      <c r="U1212" s="65" t="str">
        <f t="shared" ca="1" si="135"/>
        <v/>
      </c>
      <c r="V1212" s="65" t="str">
        <f t="shared" ca="1" si="135"/>
        <v/>
      </c>
      <c r="W1212" s="65" t="str">
        <f t="shared" ca="1" si="135"/>
        <v/>
      </c>
      <c r="X1212" s="65" t="str">
        <f t="shared" ca="1" si="135"/>
        <v/>
      </c>
      <c r="Y1212" s="65" t="str">
        <f t="shared" ca="1" si="135"/>
        <v/>
      </c>
      <c r="Z1212" s="65" t="str">
        <f t="shared" ca="1" si="135"/>
        <v/>
      </c>
      <c r="AA1212" s="65" t="str">
        <f t="shared" ca="1" si="135"/>
        <v/>
      </c>
      <c r="AB1212" s="65" t="str">
        <f t="shared" ca="1" si="135"/>
        <v/>
      </c>
      <c r="AC1212" s="65" t="str">
        <f t="shared" ca="1" si="135"/>
        <v/>
      </c>
      <c r="AD1212" s="65" t="str">
        <f t="shared" ca="1" si="135"/>
        <v/>
      </c>
      <c r="AE1212" s="65" t="str">
        <f t="shared" ca="1" si="135"/>
        <v/>
      </c>
      <c r="AF1212" s="65" t="str">
        <f t="shared" ca="1" si="135"/>
        <v/>
      </c>
      <c r="AG1212" s="65" t="str">
        <f t="shared" ca="1" si="135"/>
        <v/>
      </c>
      <c r="AH1212" s="65"/>
      <c r="AI1212" s="65"/>
      <c r="AJ1212" s="65"/>
    </row>
    <row r="1213" spans="1:36">
      <c r="A1213" s="65">
        <f t="shared" si="123"/>
        <v>13</v>
      </c>
      <c r="B1213" s="65" t="str">
        <f t="shared" si="123"/>
        <v>柯俊亦</v>
      </c>
      <c r="C1213" s="65" t="str">
        <f t="shared" ref="C1213:AG1213" ca="1" si="136">IF(  OR(  LEN(  C14  )&gt;LEN(  SUBSTITUTE(  C14,"06-22",""  )  ),LEN(  C14  )&gt;LEN(  SUBSTITUTE(  C14,"10-22",""  )  ),LEN(  C14  )&gt;LEN(  SUBSTITUTE(  C14,"14-22",""  )  ),LEN(  C14  )&gt;LEN(  SUBSTITUTE(  C14,"06-18",""  )  ),LEN(  C14  )&gt;LEN(  SUBSTITUTE(  C14,"10-18",""  )  ),LEN(  C14  )&gt;LEN(  SUBSTITUTE(  C14,"14-18",""  )  )  ),$A1213,""  )</f>
        <v/>
      </c>
      <c r="D1213" s="65" t="str">
        <f t="shared" ca="1" si="136"/>
        <v/>
      </c>
      <c r="E1213" s="65" t="str">
        <f t="shared" ca="1" si="136"/>
        <v/>
      </c>
      <c r="F1213" s="65" t="str">
        <f t="shared" ca="1" si="136"/>
        <v/>
      </c>
      <c r="G1213" s="65" t="str">
        <f t="shared" ca="1" si="136"/>
        <v/>
      </c>
      <c r="H1213" s="65" t="str">
        <f t="shared" ca="1" si="136"/>
        <v/>
      </c>
      <c r="I1213" s="65" t="str">
        <f t="shared" ca="1" si="136"/>
        <v/>
      </c>
      <c r="J1213" s="65" t="str">
        <f t="shared" ca="1" si="136"/>
        <v/>
      </c>
      <c r="K1213" s="65" t="str">
        <f t="shared" ca="1" si="136"/>
        <v/>
      </c>
      <c r="L1213" s="65" t="str">
        <f t="shared" ca="1" si="136"/>
        <v/>
      </c>
      <c r="M1213" s="65" t="str">
        <f t="shared" ca="1" si="136"/>
        <v/>
      </c>
      <c r="N1213" s="65" t="str">
        <f t="shared" ca="1" si="136"/>
        <v/>
      </c>
      <c r="O1213" s="65" t="str">
        <f t="shared" ca="1" si="136"/>
        <v/>
      </c>
      <c r="P1213" s="65" t="str">
        <f t="shared" ca="1" si="136"/>
        <v/>
      </c>
      <c r="Q1213" s="65" t="str">
        <f t="shared" ca="1" si="136"/>
        <v/>
      </c>
      <c r="R1213" s="65" t="str">
        <f t="shared" ca="1" si="136"/>
        <v/>
      </c>
      <c r="S1213" s="65" t="str">
        <f t="shared" ca="1" si="136"/>
        <v/>
      </c>
      <c r="T1213" s="65" t="str">
        <f t="shared" ca="1" si="136"/>
        <v/>
      </c>
      <c r="U1213" s="65" t="str">
        <f t="shared" ca="1" si="136"/>
        <v/>
      </c>
      <c r="V1213" s="65" t="str">
        <f t="shared" ca="1" si="136"/>
        <v/>
      </c>
      <c r="W1213" s="65" t="str">
        <f t="shared" ca="1" si="136"/>
        <v/>
      </c>
      <c r="X1213" s="65" t="str">
        <f t="shared" ca="1" si="136"/>
        <v/>
      </c>
      <c r="Y1213" s="65" t="str">
        <f t="shared" ca="1" si="136"/>
        <v/>
      </c>
      <c r="Z1213" s="65" t="str">
        <f t="shared" ca="1" si="136"/>
        <v/>
      </c>
      <c r="AA1213" s="65" t="str">
        <f t="shared" ca="1" si="136"/>
        <v/>
      </c>
      <c r="AB1213" s="65" t="str">
        <f t="shared" ca="1" si="136"/>
        <v/>
      </c>
      <c r="AC1213" s="65" t="str">
        <f t="shared" ca="1" si="136"/>
        <v/>
      </c>
      <c r="AD1213" s="65" t="str">
        <f t="shared" ca="1" si="136"/>
        <v/>
      </c>
      <c r="AE1213" s="65" t="str">
        <f t="shared" ca="1" si="136"/>
        <v/>
      </c>
      <c r="AF1213" s="65" t="str">
        <f t="shared" ca="1" si="136"/>
        <v/>
      </c>
      <c r="AG1213" s="65" t="str">
        <f t="shared" ca="1" si="136"/>
        <v/>
      </c>
      <c r="AH1213" s="65"/>
      <c r="AI1213" s="65"/>
      <c r="AJ1213" s="65"/>
    </row>
    <row r="1214" spans="1:36">
      <c r="A1214" s="65">
        <f t="shared" si="123"/>
        <v>14</v>
      </c>
      <c r="B1214" s="65" t="str">
        <f t="shared" si="123"/>
        <v>周季濓</v>
      </c>
      <c r="C1214" s="65" t="str">
        <f t="shared" ref="C1214:AG1214" ca="1" si="137">IF(  OR(  LEN(  C15  )&gt;LEN(  SUBSTITUTE(  C15,"06-22",""  )  ),LEN(  C15  )&gt;LEN(  SUBSTITUTE(  C15,"10-22",""  )  ),LEN(  C15  )&gt;LEN(  SUBSTITUTE(  C15,"14-22",""  )  ),LEN(  C15  )&gt;LEN(  SUBSTITUTE(  C15,"06-18",""  )  ),LEN(  C15  )&gt;LEN(  SUBSTITUTE(  C15,"10-18",""  )  ),LEN(  C15  )&gt;LEN(  SUBSTITUTE(  C15,"14-18",""  )  )  ),$A1214,""  )</f>
        <v/>
      </c>
      <c r="D1214" s="65" t="str">
        <f t="shared" ca="1" si="137"/>
        <v/>
      </c>
      <c r="E1214" s="65" t="str">
        <f t="shared" ca="1" si="137"/>
        <v/>
      </c>
      <c r="F1214" s="65" t="str">
        <f t="shared" ca="1" si="137"/>
        <v/>
      </c>
      <c r="G1214" s="65" t="str">
        <f t="shared" ca="1" si="137"/>
        <v/>
      </c>
      <c r="H1214" s="65" t="str">
        <f t="shared" ca="1" si="137"/>
        <v/>
      </c>
      <c r="I1214" s="65" t="str">
        <f t="shared" ca="1" si="137"/>
        <v/>
      </c>
      <c r="J1214" s="65" t="str">
        <f t="shared" ca="1" si="137"/>
        <v/>
      </c>
      <c r="K1214" s="65" t="str">
        <f t="shared" ca="1" si="137"/>
        <v/>
      </c>
      <c r="L1214" s="65" t="str">
        <f t="shared" ca="1" si="137"/>
        <v/>
      </c>
      <c r="M1214" s="65" t="str">
        <f t="shared" ca="1" si="137"/>
        <v/>
      </c>
      <c r="N1214" s="65" t="str">
        <f t="shared" ca="1" si="137"/>
        <v/>
      </c>
      <c r="O1214" s="65" t="str">
        <f t="shared" ca="1" si="137"/>
        <v/>
      </c>
      <c r="P1214" s="65" t="str">
        <f t="shared" ca="1" si="137"/>
        <v/>
      </c>
      <c r="Q1214" s="65" t="str">
        <f t="shared" ca="1" si="137"/>
        <v/>
      </c>
      <c r="R1214" s="65" t="str">
        <f t="shared" ca="1" si="137"/>
        <v/>
      </c>
      <c r="S1214" s="65" t="str">
        <f t="shared" ca="1" si="137"/>
        <v/>
      </c>
      <c r="T1214" s="65" t="str">
        <f t="shared" ca="1" si="137"/>
        <v/>
      </c>
      <c r="U1214" s="65" t="str">
        <f t="shared" ca="1" si="137"/>
        <v/>
      </c>
      <c r="V1214" s="65" t="str">
        <f t="shared" ca="1" si="137"/>
        <v/>
      </c>
      <c r="W1214" s="65" t="str">
        <f t="shared" ca="1" si="137"/>
        <v/>
      </c>
      <c r="X1214" s="65" t="str">
        <f t="shared" ca="1" si="137"/>
        <v/>
      </c>
      <c r="Y1214" s="65" t="str">
        <f t="shared" ca="1" si="137"/>
        <v/>
      </c>
      <c r="Z1214" s="65" t="str">
        <f t="shared" ca="1" si="137"/>
        <v/>
      </c>
      <c r="AA1214" s="65" t="str">
        <f t="shared" ca="1" si="137"/>
        <v/>
      </c>
      <c r="AB1214" s="65" t="str">
        <f t="shared" ca="1" si="137"/>
        <v/>
      </c>
      <c r="AC1214" s="65" t="str">
        <f t="shared" ca="1" si="137"/>
        <v/>
      </c>
      <c r="AD1214" s="65" t="str">
        <f t="shared" ca="1" si="137"/>
        <v/>
      </c>
      <c r="AE1214" s="65" t="str">
        <f t="shared" ca="1" si="137"/>
        <v/>
      </c>
      <c r="AF1214" s="65" t="str">
        <f t="shared" ca="1" si="137"/>
        <v/>
      </c>
      <c r="AG1214" s="65" t="str">
        <f t="shared" ca="1" si="137"/>
        <v/>
      </c>
      <c r="AH1214" s="65"/>
      <c r="AI1214" s="65"/>
      <c r="AJ1214" s="65"/>
    </row>
    <row r="1215" spans="1:36">
      <c r="A1215" s="65">
        <f t="shared" si="123"/>
        <v>15</v>
      </c>
      <c r="B1215" s="65" t="str">
        <f t="shared" si="123"/>
        <v>許修銘</v>
      </c>
      <c r="C1215" s="65" t="str">
        <f t="shared" ref="C1215:AG1215" ca="1" si="138">IF(  OR(  LEN(  C16  )&gt;LEN(  SUBSTITUTE(  C16,"06-22",""  )  ),LEN(  C16  )&gt;LEN(  SUBSTITUTE(  C16,"10-22",""  )  ),LEN(  C16  )&gt;LEN(  SUBSTITUTE(  C16,"14-22",""  )  ),LEN(  C16  )&gt;LEN(  SUBSTITUTE(  C16,"06-18",""  )  ),LEN(  C16  )&gt;LEN(  SUBSTITUTE(  C16,"10-18",""  )  ),LEN(  C16  )&gt;LEN(  SUBSTITUTE(  C16,"14-18",""  )  )  ),$A1215,""  )</f>
        <v/>
      </c>
      <c r="D1215" s="65" t="str">
        <f t="shared" ca="1" si="138"/>
        <v/>
      </c>
      <c r="E1215" s="65" t="str">
        <f t="shared" ca="1" si="138"/>
        <v/>
      </c>
      <c r="F1215" s="65" t="str">
        <f t="shared" ca="1" si="138"/>
        <v/>
      </c>
      <c r="G1215" s="65" t="str">
        <f t="shared" ca="1" si="138"/>
        <v/>
      </c>
      <c r="H1215" s="65" t="str">
        <f t="shared" ca="1" si="138"/>
        <v/>
      </c>
      <c r="I1215" s="65" t="str">
        <f t="shared" ca="1" si="138"/>
        <v/>
      </c>
      <c r="J1215" s="65" t="str">
        <f t="shared" ca="1" si="138"/>
        <v/>
      </c>
      <c r="K1215" s="65" t="str">
        <f t="shared" ca="1" si="138"/>
        <v/>
      </c>
      <c r="L1215" s="65" t="str">
        <f t="shared" ca="1" si="138"/>
        <v/>
      </c>
      <c r="M1215" s="65" t="str">
        <f t="shared" ca="1" si="138"/>
        <v/>
      </c>
      <c r="N1215" s="65" t="str">
        <f t="shared" ca="1" si="138"/>
        <v/>
      </c>
      <c r="O1215" s="65" t="str">
        <f t="shared" ca="1" si="138"/>
        <v/>
      </c>
      <c r="P1215" s="65" t="str">
        <f t="shared" ca="1" si="138"/>
        <v/>
      </c>
      <c r="Q1215" s="65" t="str">
        <f t="shared" ca="1" si="138"/>
        <v/>
      </c>
      <c r="R1215" s="65" t="str">
        <f t="shared" ca="1" si="138"/>
        <v/>
      </c>
      <c r="S1215" s="65" t="str">
        <f t="shared" ca="1" si="138"/>
        <v/>
      </c>
      <c r="T1215" s="65" t="str">
        <f t="shared" ca="1" si="138"/>
        <v/>
      </c>
      <c r="U1215" s="65" t="str">
        <f t="shared" ca="1" si="138"/>
        <v/>
      </c>
      <c r="V1215" s="65" t="str">
        <f t="shared" ca="1" si="138"/>
        <v/>
      </c>
      <c r="W1215" s="65" t="str">
        <f t="shared" ca="1" si="138"/>
        <v/>
      </c>
      <c r="X1215" s="65" t="str">
        <f t="shared" ca="1" si="138"/>
        <v/>
      </c>
      <c r="Y1215" s="65" t="str">
        <f t="shared" ca="1" si="138"/>
        <v/>
      </c>
      <c r="Z1215" s="65" t="str">
        <f t="shared" ca="1" si="138"/>
        <v/>
      </c>
      <c r="AA1215" s="65" t="str">
        <f t="shared" ca="1" si="138"/>
        <v/>
      </c>
      <c r="AB1215" s="65" t="str">
        <f t="shared" ca="1" si="138"/>
        <v/>
      </c>
      <c r="AC1215" s="65" t="str">
        <f t="shared" ca="1" si="138"/>
        <v/>
      </c>
      <c r="AD1215" s="65" t="str">
        <f t="shared" ca="1" si="138"/>
        <v/>
      </c>
      <c r="AE1215" s="65" t="str">
        <f t="shared" ca="1" si="138"/>
        <v/>
      </c>
      <c r="AF1215" s="65" t="str">
        <f t="shared" ca="1" si="138"/>
        <v/>
      </c>
      <c r="AG1215" s="65" t="str">
        <f t="shared" ca="1" si="138"/>
        <v/>
      </c>
      <c r="AH1215" s="65"/>
      <c r="AI1215" s="65"/>
      <c r="AJ1215" s="65"/>
    </row>
    <row r="1216" spans="1:36">
      <c r="A1216" s="65">
        <f t="shared" si="123"/>
        <v>16</v>
      </c>
      <c r="B1216" s="65" t="str">
        <f t="shared" si="123"/>
        <v>郭文凱</v>
      </c>
      <c r="C1216" s="65" t="str">
        <f t="shared" ref="C1216:AG1216" ca="1" si="139">IF(  OR(  LEN(  C17  )&gt;LEN(  SUBSTITUTE(  C17,"06-22",""  )  ),LEN(  C17  )&gt;LEN(  SUBSTITUTE(  C17,"10-22",""  )  ),LEN(  C17  )&gt;LEN(  SUBSTITUTE(  C17,"14-22",""  )  ),LEN(  C17  )&gt;LEN(  SUBSTITUTE(  C17,"06-18",""  )  ),LEN(  C17  )&gt;LEN(  SUBSTITUTE(  C17,"10-18",""  )  ),LEN(  C17  )&gt;LEN(  SUBSTITUTE(  C17,"14-18",""  )  )  ),$A1216,""  )</f>
        <v/>
      </c>
      <c r="D1216" s="65" t="str">
        <f t="shared" ca="1" si="139"/>
        <v/>
      </c>
      <c r="E1216" s="65" t="str">
        <f t="shared" ca="1" si="139"/>
        <v/>
      </c>
      <c r="F1216" s="65" t="str">
        <f t="shared" ca="1" si="139"/>
        <v/>
      </c>
      <c r="G1216" s="65" t="str">
        <f t="shared" ca="1" si="139"/>
        <v/>
      </c>
      <c r="H1216" s="65" t="str">
        <f t="shared" ca="1" si="139"/>
        <v/>
      </c>
      <c r="I1216" s="65" t="str">
        <f t="shared" ca="1" si="139"/>
        <v/>
      </c>
      <c r="J1216" s="65" t="str">
        <f t="shared" ca="1" si="139"/>
        <v/>
      </c>
      <c r="K1216" s="65" t="str">
        <f t="shared" ca="1" si="139"/>
        <v/>
      </c>
      <c r="L1216" s="65" t="str">
        <f t="shared" ca="1" si="139"/>
        <v/>
      </c>
      <c r="M1216" s="65" t="str">
        <f t="shared" ca="1" si="139"/>
        <v/>
      </c>
      <c r="N1216" s="65" t="str">
        <f t="shared" ca="1" si="139"/>
        <v/>
      </c>
      <c r="O1216" s="65" t="str">
        <f t="shared" ca="1" si="139"/>
        <v/>
      </c>
      <c r="P1216" s="65" t="str">
        <f t="shared" ca="1" si="139"/>
        <v/>
      </c>
      <c r="Q1216" s="65" t="str">
        <f t="shared" ca="1" si="139"/>
        <v/>
      </c>
      <c r="R1216" s="65" t="str">
        <f t="shared" ca="1" si="139"/>
        <v/>
      </c>
      <c r="S1216" s="65" t="str">
        <f t="shared" ca="1" si="139"/>
        <v/>
      </c>
      <c r="T1216" s="65" t="str">
        <f t="shared" ca="1" si="139"/>
        <v/>
      </c>
      <c r="U1216" s="65" t="str">
        <f t="shared" ca="1" si="139"/>
        <v/>
      </c>
      <c r="V1216" s="65" t="str">
        <f t="shared" ca="1" si="139"/>
        <v/>
      </c>
      <c r="W1216" s="65" t="str">
        <f t="shared" ca="1" si="139"/>
        <v/>
      </c>
      <c r="X1216" s="65" t="str">
        <f t="shared" ca="1" si="139"/>
        <v/>
      </c>
      <c r="Y1216" s="65" t="str">
        <f t="shared" ca="1" si="139"/>
        <v/>
      </c>
      <c r="Z1216" s="65" t="str">
        <f t="shared" ca="1" si="139"/>
        <v/>
      </c>
      <c r="AA1216" s="65" t="str">
        <f t="shared" ca="1" si="139"/>
        <v/>
      </c>
      <c r="AB1216" s="65" t="str">
        <f t="shared" ca="1" si="139"/>
        <v/>
      </c>
      <c r="AC1216" s="65" t="str">
        <f t="shared" ca="1" si="139"/>
        <v/>
      </c>
      <c r="AD1216" s="65" t="str">
        <f t="shared" ca="1" si="139"/>
        <v/>
      </c>
      <c r="AE1216" s="65" t="str">
        <f t="shared" ca="1" si="139"/>
        <v/>
      </c>
      <c r="AF1216" s="65" t="str">
        <f t="shared" ca="1" si="139"/>
        <v/>
      </c>
      <c r="AG1216" s="65" t="str">
        <f t="shared" ca="1" si="139"/>
        <v/>
      </c>
      <c r="AH1216" s="65"/>
      <c r="AI1216" s="65"/>
      <c r="AJ1216" s="65"/>
    </row>
    <row r="1217" spans="1:36">
      <c r="A1217" s="65">
        <f t="shared" si="123"/>
        <v>17</v>
      </c>
      <c r="B1217" s="65" t="str">
        <f t="shared" si="123"/>
        <v>邱楷然</v>
      </c>
      <c r="C1217" s="65" t="str">
        <f t="shared" ref="C1217:AG1217" ca="1" si="140">IF(  OR(  LEN(  C18  )&gt;LEN(  SUBSTITUTE(  C18,"06-22",""  )  ),LEN(  C18  )&gt;LEN(  SUBSTITUTE(  C18,"10-22",""  )  ),LEN(  C18  )&gt;LEN(  SUBSTITUTE(  C18,"14-22",""  )  ),LEN(  C18  )&gt;LEN(  SUBSTITUTE(  C18,"06-18",""  )  ),LEN(  C18  )&gt;LEN(  SUBSTITUTE(  C18,"10-18",""  )  ),LEN(  C18  )&gt;LEN(  SUBSTITUTE(  C18,"14-18",""  )  )  ),$A1217,""  )</f>
        <v/>
      </c>
      <c r="D1217" s="65" t="str">
        <f t="shared" ca="1" si="140"/>
        <v/>
      </c>
      <c r="E1217" s="65" t="str">
        <f t="shared" ca="1" si="140"/>
        <v/>
      </c>
      <c r="F1217" s="65" t="str">
        <f t="shared" ca="1" si="140"/>
        <v/>
      </c>
      <c r="G1217" s="65" t="str">
        <f t="shared" ca="1" si="140"/>
        <v/>
      </c>
      <c r="H1217" s="65" t="str">
        <f t="shared" ca="1" si="140"/>
        <v/>
      </c>
      <c r="I1217" s="65" t="str">
        <f t="shared" ca="1" si="140"/>
        <v/>
      </c>
      <c r="J1217" s="65" t="str">
        <f t="shared" ca="1" si="140"/>
        <v/>
      </c>
      <c r="K1217" s="65" t="str">
        <f t="shared" ca="1" si="140"/>
        <v/>
      </c>
      <c r="L1217" s="65" t="str">
        <f t="shared" ca="1" si="140"/>
        <v/>
      </c>
      <c r="M1217" s="65" t="str">
        <f t="shared" ca="1" si="140"/>
        <v/>
      </c>
      <c r="N1217" s="65" t="str">
        <f t="shared" ca="1" si="140"/>
        <v/>
      </c>
      <c r="O1217" s="65" t="str">
        <f t="shared" ca="1" si="140"/>
        <v/>
      </c>
      <c r="P1217" s="65" t="str">
        <f t="shared" ca="1" si="140"/>
        <v/>
      </c>
      <c r="Q1217" s="65" t="str">
        <f t="shared" ca="1" si="140"/>
        <v/>
      </c>
      <c r="R1217" s="65" t="str">
        <f t="shared" ca="1" si="140"/>
        <v/>
      </c>
      <c r="S1217" s="65" t="str">
        <f t="shared" ca="1" si="140"/>
        <v/>
      </c>
      <c r="T1217" s="65" t="str">
        <f t="shared" ca="1" si="140"/>
        <v/>
      </c>
      <c r="U1217" s="65" t="str">
        <f t="shared" ca="1" si="140"/>
        <v/>
      </c>
      <c r="V1217" s="65" t="str">
        <f t="shared" ca="1" si="140"/>
        <v/>
      </c>
      <c r="W1217" s="65" t="str">
        <f t="shared" ca="1" si="140"/>
        <v/>
      </c>
      <c r="X1217" s="65" t="str">
        <f t="shared" ca="1" si="140"/>
        <v/>
      </c>
      <c r="Y1217" s="65" t="str">
        <f t="shared" ca="1" si="140"/>
        <v/>
      </c>
      <c r="Z1217" s="65" t="str">
        <f t="shared" ca="1" si="140"/>
        <v/>
      </c>
      <c r="AA1217" s="65" t="str">
        <f t="shared" ca="1" si="140"/>
        <v/>
      </c>
      <c r="AB1217" s="65" t="str">
        <f t="shared" ca="1" si="140"/>
        <v/>
      </c>
      <c r="AC1217" s="65" t="str">
        <f t="shared" ca="1" si="140"/>
        <v/>
      </c>
      <c r="AD1217" s="65" t="str">
        <f t="shared" ca="1" si="140"/>
        <v/>
      </c>
      <c r="AE1217" s="65" t="str">
        <f t="shared" ca="1" si="140"/>
        <v/>
      </c>
      <c r="AF1217" s="65" t="str">
        <f t="shared" ca="1" si="140"/>
        <v/>
      </c>
      <c r="AG1217" s="65" t="str">
        <f t="shared" ca="1" si="140"/>
        <v/>
      </c>
      <c r="AH1217" s="65"/>
      <c r="AI1217" s="65"/>
      <c r="AJ1217" s="65"/>
    </row>
    <row r="1218" spans="1:36">
      <c r="A1218" s="65">
        <f t="shared" si="123"/>
        <v>18</v>
      </c>
      <c r="B1218" s="65" t="str">
        <f t="shared" si="123"/>
        <v>楊承澔</v>
      </c>
      <c r="C1218" s="65" t="str">
        <f t="shared" ref="C1218:AG1218" ca="1" si="141">IF(  OR(  LEN(  C19  )&gt;LEN(  SUBSTITUTE(  C19,"06-22",""  )  ),LEN(  C19  )&gt;LEN(  SUBSTITUTE(  C19,"10-22",""  )  ),LEN(  C19  )&gt;LEN(  SUBSTITUTE(  C19,"14-22",""  )  ),LEN(  C19  )&gt;LEN(  SUBSTITUTE(  C19,"06-18",""  )  ),LEN(  C19  )&gt;LEN(  SUBSTITUTE(  C19,"10-18",""  )  ),LEN(  C19  )&gt;LEN(  SUBSTITUTE(  C19,"14-18",""  )  )  ),$A1218,""  )</f>
        <v/>
      </c>
      <c r="D1218" s="65" t="str">
        <f t="shared" ca="1" si="141"/>
        <v/>
      </c>
      <c r="E1218" s="65" t="str">
        <f t="shared" ca="1" si="141"/>
        <v/>
      </c>
      <c r="F1218" s="65" t="str">
        <f t="shared" ca="1" si="141"/>
        <v/>
      </c>
      <c r="G1218" s="65" t="str">
        <f t="shared" ca="1" si="141"/>
        <v/>
      </c>
      <c r="H1218" s="65" t="str">
        <f t="shared" ca="1" si="141"/>
        <v/>
      </c>
      <c r="I1218" s="65" t="str">
        <f t="shared" ca="1" si="141"/>
        <v/>
      </c>
      <c r="J1218" s="65" t="str">
        <f t="shared" ca="1" si="141"/>
        <v/>
      </c>
      <c r="K1218" s="65" t="str">
        <f t="shared" ca="1" si="141"/>
        <v/>
      </c>
      <c r="L1218" s="65" t="str">
        <f t="shared" ca="1" si="141"/>
        <v/>
      </c>
      <c r="M1218" s="65" t="str">
        <f t="shared" ca="1" si="141"/>
        <v/>
      </c>
      <c r="N1218" s="65" t="str">
        <f t="shared" ca="1" si="141"/>
        <v/>
      </c>
      <c r="O1218" s="65" t="str">
        <f t="shared" ca="1" si="141"/>
        <v/>
      </c>
      <c r="P1218" s="65" t="str">
        <f t="shared" ca="1" si="141"/>
        <v/>
      </c>
      <c r="Q1218" s="65" t="str">
        <f t="shared" ca="1" si="141"/>
        <v/>
      </c>
      <c r="R1218" s="65" t="str">
        <f t="shared" ca="1" si="141"/>
        <v/>
      </c>
      <c r="S1218" s="65" t="str">
        <f t="shared" ca="1" si="141"/>
        <v/>
      </c>
      <c r="T1218" s="65" t="str">
        <f t="shared" ca="1" si="141"/>
        <v/>
      </c>
      <c r="U1218" s="65" t="str">
        <f t="shared" ca="1" si="141"/>
        <v/>
      </c>
      <c r="V1218" s="65" t="str">
        <f t="shared" ca="1" si="141"/>
        <v/>
      </c>
      <c r="W1218" s="65" t="str">
        <f t="shared" ca="1" si="141"/>
        <v/>
      </c>
      <c r="X1218" s="65" t="str">
        <f t="shared" ca="1" si="141"/>
        <v/>
      </c>
      <c r="Y1218" s="65" t="str">
        <f t="shared" ca="1" si="141"/>
        <v/>
      </c>
      <c r="Z1218" s="65" t="str">
        <f t="shared" ca="1" si="141"/>
        <v/>
      </c>
      <c r="AA1218" s="65" t="str">
        <f t="shared" ca="1" si="141"/>
        <v/>
      </c>
      <c r="AB1218" s="65" t="str">
        <f t="shared" ca="1" si="141"/>
        <v/>
      </c>
      <c r="AC1218" s="65" t="str">
        <f t="shared" ca="1" si="141"/>
        <v/>
      </c>
      <c r="AD1218" s="65" t="str">
        <f t="shared" ca="1" si="141"/>
        <v/>
      </c>
      <c r="AE1218" s="65" t="str">
        <f t="shared" ca="1" si="141"/>
        <v/>
      </c>
      <c r="AF1218" s="65" t="str">
        <f t="shared" ca="1" si="141"/>
        <v/>
      </c>
      <c r="AG1218" s="65" t="str">
        <f t="shared" ca="1" si="141"/>
        <v/>
      </c>
      <c r="AH1218" s="65"/>
      <c r="AI1218" s="65"/>
      <c r="AJ1218" s="65"/>
    </row>
    <row r="1219" spans="1:36">
      <c r="A1219" s="65">
        <f t="shared" si="123"/>
        <v>19</v>
      </c>
      <c r="B1219" s="65" t="str">
        <f t="shared" si="123"/>
        <v>吳政銓</v>
      </c>
      <c r="C1219" s="65" t="str">
        <f t="shared" ref="C1219:AG1219" ca="1" si="142">IF(  OR(  LEN(  C20  )&gt;LEN(  SUBSTITUTE(  C20,"06-22",""  )  ),LEN(  C20  )&gt;LEN(  SUBSTITUTE(  C20,"10-22",""  )  ),LEN(  C20  )&gt;LEN(  SUBSTITUTE(  C20,"14-22",""  )  ),LEN(  C20  )&gt;LEN(  SUBSTITUTE(  C20,"06-18",""  )  ),LEN(  C20  )&gt;LEN(  SUBSTITUTE(  C20,"10-18",""  )  ),LEN(  C20  )&gt;LEN(  SUBSTITUTE(  C20,"14-18",""  )  )  ),$A1219,""  )</f>
        <v/>
      </c>
      <c r="D1219" s="65" t="str">
        <f t="shared" ca="1" si="142"/>
        <v/>
      </c>
      <c r="E1219" s="65" t="str">
        <f t="shared" ca="1" si="142"/>
        <v/>
      </c>
      <c r="F1219" s="65" t="str">
        <f t="shared" ca="1" si="142"/>
        <v/>
      </c>
      <c r="G1219" s="65" t="str">
        <f t="shared" ca="1" si="142"/>
        <v/>
      </c>
      <c r="H1219" s="65" t="str">
        <f t="shared" ca="1" si="142"/>
        <v/>
      </c>
      <c r="I1219" s="65" t="str">
        <f t="shared" ca="1" si="142"/>
        <v/>
      </c>
      <c r="J1219" s="65" t="str">
        <f t="shared" ca="1" si="142"/>
        <v/>
      </c>
      <c r="K1219" s="65" t="str">
        <f t="shared" ca="1" si="142"/>
        <v/>
      </c>
      <c r="L1219" s="65" t="str">
        <f t="shared" ca="1" si="142"/>
        <v/>
      </c>
      <c r="M1219" s="65" t="str">
        <f t="shared" ca="1" si="142"/>
        <v/>
      </c>
      <c r="N1219" s="65" t="str">
        <f t="shared" ca="1" si="142"/>
        <v/>
      </c>
      <c r="O1219" s="65" t="str">
        <f t="shared" ca="1" si="142"/>
        <v/>
      </c>
      <c r="P1219" s="65" t="str">
        <f t="shared" ca="1" si="142"/>
        <v/>
      </c>
      <c r="Q1219" s="65" t="str">
        <f t="shared" ca="1" si="142"/>
        <v/>
      </c>
      <c r="R1219" s="65" t="str">
        <f t="shared" ca="1" si="142"/>
        <v/>
      </c>
      <c r="S1219" s="65" t="str">
        <f t="shared" ca="1" si="142"/>
        <v/>
      </c>
      <c r="T1219" s="65" t="str">
        <f t="shared" ca="1" si="142"/>
        <v/>
      </c>
      <c r="U1219" s="65" t="str">
        <f t="shared" ca="1" si="142"/>
        <v/>
      </c>
      <c r="V1219" s="65" t="str">
        <f t="shared" ca="1" si="142"/>
        <v/>
      </c>
      <c r="W1219" s="65" t="str">
        <f t="shared" ca="1" si="142"/>
        <v/>
      </c>
      <c r="X1219" s="65" t="str">
        <f t="shared" ca="1" si="142"/>
        <v/>
      </c>
      <c r="Y1219" s="65" t="str">
        <f t="shared" ca="1" si="142"/>
        <v/>
      </c>
      <c r="Z1219" s="65" t="str">
        <f t="shared" ca="1" si="142"/>
        <v/>
      </c>
      <c r="AA1219" s="65" t="str">
        <f t="shared" ca="1" si="142"/>
        <v/>
      </c>
      <c r="AB1219" s="65" t="str">
        <f t="shared" ca="1" si="142"/>
        <v/>
      </c>
      <c r="AC1219" s="65" t="str">
        <f t="shared" ca="1" si="142"/>
        <v/>
      </c>
      <c r="AD1219" s="65" t="str">
        <f t="shared" ca="1" si="142"/>
        <v/>
      </c>
      <c r="AE1219" s="65" t="str">
        <f t="shared" ca="1" si="142"/>
        <v/>
      </c>
      <c r="AF1219" s="65" t="str">
        <f t="shared" ca="1" si="142"/>
        <v/>
      </c>
      <c r="AG1219" s="65" t="str">
        <f t="shared" ca="1" si="142"/>
        <v/>
      </c>
      <c r="AH1219" s="65"/>
      <c r="AI1219" s="65"/>
      <c r="AJ1219" s="65"/>
    </row>
    <row r="1220" spans="1:36">
      <c r="A1220" s="65">
        <f t="shared" si="123"/>
        <v>20</v>
      </c>
      <c r="B1220" s="65" t="str">
        <f t="shared" si="123"/>
        <v>呂承翰</v>
      </c>
      <c r="C1220" s="65" t="str">
        <f t="shared" ref="C1220:AG1220" ca="1" si="143">IF(  OR(  LEN(  C21  )&gt;LEN(  SUBSTITUTE(  C21,"06-22",""  )  ),LEN(  C21  )&gt;LEN(  SUBSTITUTE(  C21,"10-22",""  )  ),LEN(  C21  )&gt;LEN(  SUBSTITUTE(  C21,"14-22",""  )  ),LEN(  C21  )&gt;LEN(  SUBSTITUTE(  C21,"06-18",""  )  ),LEN(  C21  )&gt;LEN(  SUBSTITUTE(  C21,"10-18",""  )  ),LEN(  C21  )&gt;LEN(  SUBSTITUTE(  C21,"14-18",""  )  )  ),$A1220,""  )</f>
        <v/>
      </c>
      <c r="D1220" s="65" t="str">
        <f t="shared" ca="1" si="143"/>
        <v/>
      </c>
      <c r="E1220" s="65" t="str">
        <f t="shared" ca="1" si="143"/>
        <v/>
      </c>
      <c r="F1220" s="65" t="str">
        <f t="shared" ca="1" si="143"/>
        <v/>
      </c>
      <c r="G1220" s="65" t="str">
        <f t="shared" ca="1" si="143"/>
        <v/>
      </c>
      <c r="H1220" s="65" t="str">
        <f t="shared" ca="1" si="143"/>
        <v/>
      </c>
      <c r="I1220" s="65" t="str">
        <f t="shared" ca="1" si="143"/>
        <v/>
      </c>
      <c r="J1220" s="65" t="str">
        <f t="shared" ca="1" si="143"/>
        <v/>
      </c>
      <c r="K1220" s="65" t="str">
        <f t="shared" ca="1" si="143"/>
        <v/>
      </c>
      <c r="L1220" s="65" t="str">
        <f t="shared" ca="1" si="143"/>
        <v/>
      </c>
      <c r="M1220" s="65" t="str">
        <f t="shared" ca="1" si="143"/>
        <v/>
      </c>
      <c r="N1220" s="65" t="str">
        <f t="shared" ca="1" si="143"/>
        <v/>
      </c>
      <c r="O1220" s="65" t="str">
        <f t="shared" ca="1" si="143"/>
        <v/>
      </c>
      <c r="P1220" s="65" t="str">
        <f t="shared" ca="1" si="143"/>
        <v/>
      </c>
      <c r="Q1220" s="65" t="str">
        <f t="shared" ca="1" si="143"/>
        <v/>
      </c>
      <c r="R1220" s="65" t="str">
        <f t="shared" ca="1" si="143"/>
        <v/>
      </c>
      <c r="S1220" s="65" t="str">
        <f t="shared" ca="1" si="143"/>
        <v/>
      </c>
      <c r="T1220" s="65" t="str">
        <f t="shared" ca="1" si="143"/>
        <v/>
      </c>
      <c r="U1220" s="65" t="str">
        <f t="shared" ca="1" si="143"/>
        <v/>
      </c>
      <c r="V1220" s="65" t="str">
        <f t="shared" ca="1" si="143"/>
        <v/>
      </c>
      <c r="W1220" s="65" t="str">
        <f t="shared" ca="1" si="143"/>
        <v/>
      </c>
      <c r="X1220" s="65" t="str">
        <f t="shared" ca="1" si="143"/>
        <v/>
      </c>
      <c r="Y1220" s="65" t="str">
        <f t="shared" ca="1" si="143"/>
        <v/>
      </c>
      <c r="Z1220" s="65" t="str">
        <f t="shared" ca="1" si="143"/>
        <v/>
      </c>
      <c r="AA1220" s="65" t="str">
        <f t="shared" ca="1" si="143"/>
        <v/>
      </c>
      <c r="AB1220" s="65" t="str">
        <f t="shared" ca="1" si="143"/>
        <v/>
      </c>
      <c r="AC1220" s="65" t="str">
        <f t="shared" ca="1" si="143"/>
        <v/>
      </c>
      <c r="AD1220" s="65" t="str">
        <f t="shared" ca="1" si="143"/>
        <v/>
      </c>
      <c r="AE1220" s="65" t="str">
        <f t="shared" ca="1" si="143"/>
        <v/>
      </c>
      <c r="AF1220" s="65" t="str">
        <f t="shared" ca="1" si="143"/>
        <v/>
      </c>
      <c r="AG1220" s="65" t="str">
        <f t="shared" ca="1" si="143"/>
        <v/>
      </c>
      <c r="AH1220" s="65"/>
      <c r="AI1220" s="65"/>
      <c r="AJ1220" s="65"/>
    </row>
    <row r="1221" spans="1:36">
      <c r="A1221" s="65">
        <f t="shared" ref="A1221:B1240" si="144">A1121</f>
        <v>21</v>
      </c>
      <c r="B1221" s="65" t="str">
        <f t="shared" si="144"/>
        <v>王治皓</v>
      </c>
      <c r="C1221" s="65" t="str">
        <f t="shared" ref="C1221:AG1221" ca="1" si="145">IF(  OR(  LEN(  C22  )&gt;LEN(  SUBSTITUTE(  C22,"06-22",""  )  ),LEN(  C22  )&gt;LEN(  SUBSTITUTE(  C22,"10-22",""  )  ),LEN(  C22  )&gt;LEN(  SUBSTITUTE(  C22,"14-22",""  )  ),LEN(  C22  )&gt;LEN(  SUBSTITUTE(  C22,"06-18",""  )  ),LEN(  C22  )&gt;LEN(  SUBSTITUTE(  C22,"10-18",""  )  ),LEN(  C22  )&gt;LEN(  SUBSTITUTE(  C22,"14-18",""  )  )  ),$A1221,""  )</f>
        <v/>
      </c>
      <c r="D1221" s="65" t="str">
        <f t="shared" ca="1" si="145"/>
        <v/>
      </c>
      <c r="E1221" s="65" t="str">
        <f t="shared" ca="1" si="145"/>
        <v/>
      </c>
      <c r="F1221" s="65" t="str">
        <f t="shared" ca="1" si="145"/>
        <v/>
      </c>
      <c r="G1221" s="65" t="str">
        <f t="shared" ca="1" si="145"/>
        <v/>
      </c>
      <c r="H1221" s="65" t="str">
        <f t="shared" ca="1" si="145"/>
        <v/>
      </c>
      <c r="I1221" s="65" t="str">
        <f t="shared" ca="1" si="145"/>
        <v/>
      </c>
      <c r="J1221" s="65" t="str">
        <f t="shared" ca="1" si="145"/>
        <v/>
      </c>
      <c r="K1221" s="65" t="str">
        <f t="shared" ca="1" si="145"/>
        <v/>
      </c>
      <c r="L1221" s="65" t="str">
        <f t="shared" ca="1" si="145"/>
        <v/>
      </c>
      <c r="M1221" s="65" t="str">
        <f t="shared" ca="1" si="145"/>
        <v/>
      </c>
      <c r="N1221" s="65" t="str">
        <f t="shared" ca="1" si="145"/>
        <v/>
      </c>
      <c r="O1221" s="65" t="str">
        <f t="shared" ca="1" si="145"/>
        <v/>
      </c>
      <c r="P1221" s="65" t="str">
        <f t="shared" ca="1" si="145"/>
        <v/>
      </c>
      <c r="Q1221" s="65" t="str">
        <f t="shared" ca="1" si="145"/>
        <v/>
      </c>
      <c r="R1221" s="65" t="str">
        <f t="shared" ca="1" si="145"/>
        <v/>
      </c>
      <c r="S1221" s="65" t="str">
        <f t="shared" ca="1" si="145"/>
        <v/>
      </c>
      <c r="T1221" s="65" t="str">
        <f t="shared" ca="1" si="145"/>
        <v/>
      </c>
      <c r="U1221" s="65" t="str">
        <f t="shared" ca="1" si="145"/>
        <v/>
      </c>
      <c r="V1221" s="65" t="str">
        <f t="shared" ca="1" si="145"/>
        <v/>
      </c>
      <c r="W1221" s="65" t="str">
        <f t="shared" ca="1" si="145"/>
        <v/>
      </c>
      <c r="X1221" s="65" t="str">
        <f t="shared" ca="1" si="145"/>
        <v/>
      </c>
      <c r="Y1221" s="65" t="str">
        <f t="shared" ca="1" si="145"/>
        <v/>
      </c>
      <c r="Z1221" s="65" t="str">
        <f t="shared" ca="1" si="145"/>
        <v/>
      </c>
      <c r="AA1221" s="65" t="str">
        <f t="shared" ca="1" si="145"/>
        <v/>
      </c>
      <c r="AB1221" s="65" t="str">
        <f t="shared" ca="1" si="145"/>
        <v/>
      </c>
      <c r="AC1221" s="65" t="str">
        <f t="shared" ca="1" si="145"/>
        <v/>
      </c>
      <c r="AD1221" s="65" t="str">
        <f t="shared" ca="1" si="145"/>
        <v/>
      </c>
      <c r="AE1221" s="65" t="str">
        <f t="shared" ca="1" si="145"/>
        <v/>
      </c>
      <c r="AF1221" s="65" t="str">
        <f t="shared" ca="1" si="145"/>
        <v/>
      </c>
      <c r="AG1221" s="65" t="str">
        <f t="shared" ca="1" si="145"/>
        <v/>
      </c>
      <c r="AH1221" s="65"/>
      <c r="AI1221" s="65"/>
      <c r="AJ1221" s="65"/>
    </row>
    <row r="1222" spans="1:36">
      <c r="A1222" s="65">
        <f t="shared" si="144"/>
        <v>22</v>
      </c>
      <c r="B1222" s="65" t="str">
        <f t="shared" si="144"/>
        <v>曾宏瑜</v>
      </c>
      <c r="C1222" s="65" t="str">
        <f t="shared" ref="C1222:AG1222" ca="1" si="146">IF(  OR(  LEN(  C23  )&gt;LEN(  SUBSTITUTE(  C23,"06-22",""  )  ),LEN(  C23  )&gt;LEN(  SUBSTITUTE(  C23,"10-22",""  )  ),LEN(  C23  )&gt;LEN(  SUBSTITUTE(  C23,"14-22",""  )  ),LEN(  C23  )&gt;LEN(  SUBSTITUTE(  C23,"06-18",""  )  ),LEN(  C23  )&gt;LEN(  SUBSTITUTE(  C23,"10-18",""  )  ),LEN(  C23  )&gt;LEN(  SUBSTITUTE(  C23,"14-18",""  )  )  ),$A1222,""  )</f>
        <v/>
      </c>
      <c r="D1222" s="65" t="str">
        <f t="shared" ca="1" si="146"/>
        <v/>
      </c>
      <c r="E1222" s="65" t="str">
        <f t="shared" ca="1" si="146"/>
        <v/>
      </c>
      <c r="F1222" s="65" t="str">
        <f t="shared" ca="1" si="146"/>
        <v/>
      </c>
      <c r="G1222" s="65" t="str">
        <f t="shared" ca="1" si="146"/>
        <v/>
      </c>
      <c r="H1222" s="65" t="str">
        <f t="shared" ca="1" si="146"/>
        <v/>
      </c>
      <c r="I1222" s="65" t="str">
        <f t="shared" ca="1" si="146"/>
        <v/>
      </c>
      <c r="J1222" s="65" t="str">
        <f t="shared" ca="1" si="146"/>
        <v/>
      </c>
      <c r="K1222" s="65" t="str">
        <f t="shared" ca="1" si="146"/>
        <v/>
      </c>
      <c r="L1222" s="65" t="str">
        <f t="shared" ca="1" si="146"/>
        <v/>
      </c>
      <c r="M1222" s="65" t="str">
        <f t="shared" ca="1" si="146"/>
        <v/>
      </c>
      <c r="N1222" s="65" t="str">
        <f t="shared" ca="1" si="146"/>
        <v/>
      </c>
      <c r="O1222" s="65" t="str">
        <f t="shared" ca="1" si="146"/>
        <v/>
      </c>
      <c r="P1222" s="65" t="str">
        <f t="shared" ca="1" si="146"/>
        <v/>
      </c>
      <c r="Q1222" s="65" t="str">
        <f t="shared" ca="1" si="146"/>
        <v/>
      </c>
      <c r="R1222" s="65" t="str">
        <f t="shared" ca="1" si="146"/>
        <v/>
      </c>
      <c r="S1222" s="65" t="str">
        <f t="shared" ca="1" si="146"/>
        <v/>
      </c>
      <c r="T1222" s="65" t="str">
        <f t="shared" ca="1" si="146"/>
        <v/>
      </c>
      <c r="U1222" s="65" t="str">
        <f t="shared" ca="1" si="146"/>
        <v/>
      </c>
      <c r="V1222" s="65" t="str">
        <f t="shared" ca="1" si="146"/>
        <v/>
      </c>
      <c r="W1222" s="65" t="str">
        <f t="shared" ca="1" si="146"/>
        <v/>
      </c>
      <c r="X1222" s="65" t="str">
        <f t="shared" ca="1" si="146"/>
        <v/>
      </c>
      <c r="Y1222" s="65" t="str">
        <f t="shared" ca="1" si="146"/>
        <v/>
      </c>
      <c r="Z1222" s="65" t="str">
        <f t="shared" ca="1" si="146"/>
        <v/>
      </c>
      <c r="AA1222" s="65" t="str">
        <f t="shared" ca="1" si="146"/>
        <v/>
      </c>
      <c r="AB1222" s="65" t="str">
        <f t="shared" ca="1" si="146"/>
        <v/>
      </c>
      <c r="AC1222" s="65" t="str">
        <f t="shared" ca="1" si="146"/>
        <v/>
      </c>
      <c r="AD1222" s="65" t="str">
        <f t="shared" ca="1" si="146"/>
        <v/>
      </c>
      <c r="AE1222" s="65" t="str">
        <f t="shared" ca="1" si="146"/>
        <v/>
      </c>
      <c r="AF1222" s="65" t="str">
        <f t="shared" ca="1" si="146"/>
        <v/>
      </c>
      <c r="AG1222" s="65" t="str">
        <f t="shared" ca="1" si="146"/>
        <v/>
      </c>
      <c r="AH1222" s="65"/>
      <c r="AI1222" s="65"/>
      <c r="AJ1222" s="65"/>
    </row>
    <row r="1223" spans="1:36">
      <c r="A1223" s="65">
        <f t="shared" si="144"/>
        <v>23</v>
      </c>
      <c r="B1223" s="65" t="str">
        <f t="shared" si="144"/>
        <v>林宏曄</v>
      </c>
      <c r="C1223" s="65" t="str">
        <f t="shared" ref="C1223:AG1223" ca="1" si="147">IF(  OR(  LEN(  C24  )&gt;LEN(  SUBSTITUTE(  C24,"06-22",""  )  ),LEN(  C24  )&gt;LEN(  SUBSTITUTE(  C24,"10-22",""  )  ),LEN(  C24  )&gt;LEN(  SUBSTITUTE(  C24,"14-22",""  )  ),LEN(  C24  )&gt;LEN(  SUBSTITUTE(  C24,"06-18",""  )  ),LEN(  C24  )&gt;LEN(  SUBSTITUTE(  C24,"10-18",""  )  ),LEN(  C24  )&gt;LEN(  SUBSTITUTE(  C24,"14-18",""  )  )  ),$A1223,""  )</f>
        <v/>
      </c>
      <c r="D1223" s="65" t="str">
        <f t="shared" ca="1" si="147"/>
        <v/>
      </c>
      <c r="E1223" s="65" t="str">
        <f t="shared" ca="1" si="147"/>
        <v/>
      </c>
      <c r="F1223" s="65" t="str">
        <f t="shared" ca="1" si="147"/>
        <v/>
      </c>
      <c r="G1223" s="65" t="str">
        <f t="shared" ca="1" si="147"/>
        <v/>
      </c>
      <c r="H1223" s="65" t="str">
        <f t="shared" ca="1" si="147"/>
        <v/>
      </c>
      <c r="I1223" s="65" t="str">
        <f t="shared" ca="1" si="147"/>
        <v/>
      </c>
      <c r="J1223" s="65" t="str">
        <f t="shared" ca="1" si="147"/>
        <v/>
      </c>
      <c r="K1223" s="65" t="str">
        <f t="shared" ca="1" si="147"/>
        <v/>
      </c>
      <c r="L1223" s="65" t="str">
        <f t="shared" ca="1" si="147"/>
        <v/>
      </c>
      <c r="M1223" s="65" t="str">
        <f t="shared" ca="1" si="147"/>
        <v/>
      </c>
      <c r="N1223" s="65" t="str">
        <f t="shared" ca="1" si="147"/>
        <v/>
      </c>
      <c r="O1223" s="65" t="str">
        <f t="shared" ca="1" si="147"/>
        <v/>
      </c>
      <c r="P1223" s="65" t="str">
        <f t="shared" ca="1" si="147"/>
        <v/>
      </c>
      <c r="Q1223" s="65" t="str">
        <f t="shared" ca="1" si="147"/>
        <v/>
      </c>
      <c r="R1223" s="65" t="str">
        <f t="shared" ca="1" si="147"/>
        <v/>
      </c>
      <c r="S1223" s="65" t="str">
        <f t="shared" ca="1" si="147"/>
        <v/>
      </c>
      <c r="T1223" s="65" t="str">
        <f t="shared" ca="1" si="147"/>
        <v/>
      </c>
      <c r="U1223" s="65" t="str">
        <f t="shared" ca="1" si="147"/>
        <v/>
      </c>
      <c r="V1223" s="65" t="str">
        <f t="shared" ca="1" si="147"/>
        <v/>
      </c>
      <c r="W1223" s="65" t="str">
        <f t="shared" ca="1" si="147"/>
        <v/>
      </c>
      <c r="X1223" s="65" t="str">
        <f t="shared" ca="1" si="147"/>
        <v/>
      </c>
      <c r="Y1223" s="65" t="str">
        <f t="shared" ca="1" si="147"/>
        <v/>
      </c>
      <c r="Z1223" s="65" t="str">
        <f t="shared" ca="1" si="147"/>
        <v/>
      </c>
      <c r="AA1223" s="65" t="str">
        <f t="shared" ca="1" si="147"/>
        <v/>
      </c>
      <c r="AB1223" s="65" t="str">
        <f t="shared" ca="1" si="147"/>
        <v/>
      </c>
      <c r="AC1223" s="65" t="str">
        <f t="shared" ca="1" si="147"/>
        <v/>
      </c>
      <c r="AD1223" s="65" t="str">
        <f t="shared" ca="1" si="147"/>
        <v/>
      </c>
      <c r="AE1223" s="65" t="str">
        <f t="shared" ca="1" si="147"/>
        <v/>
      </c>
      <c r="AF1223" s="65" t="str">
        <f t="shared" ca="1" si="147"/>
        <v/>
      </c>
      <c r="AG1223" s="65" t="str">
        <f t="shared" ca="1" si="147"/>
        <v/>
      </c>
      <c r="AH1223" s="65"/>
      <c r="AI1223" s="65"/>
      <c r="AJ1223" s="65"/>
    </row>
    <row r="1224" spans="1:36">
      <c r="A1224" s="65">
        <f t="shared" si="144"/>
        <v>24</v>
      </c>
      <c r="B1224" s="65" t="str">
        <f t="shared" si="144"/>
        <v>陳柏庾</v>
      </c>
      <c r="C1224" s="65" t="str">
        <f t="shared" ref="C1224:AG1224" ca="1" si="148">IF(  OR(  LEN(  C25  )&gt;LEN(  SUBSTITUTE(  C25,"06-22",""  )  ),LEN(  C25  )&gt;LEN(  SUBSTITUTE(  C25,"10-22",""  )  ),LEN(  C25  )&gt;LEN(  SUBSTITUTE(  C25,"14-22",""  )  ),LEN(  C25  )&gt;LEN(  SUBSTITUTE(  C25,"06-18",""  )  ),LEN(  C25  )&gt;LEN(  SUBSTITUTE(  C25,"10-18",""  )  ),LEN(  C25  )&gt;LEN(  SUBSTITUTE(  C25,"14-18",""  )  )  ),$A1224,""  )</f>
        <v/>
      </c>
      <c r="D1224" s="65" t="str">
        <f t="shared" ca="1" si="148"/>
        <v/>
      </c>
      <c r="E1224" s="65" t="str">
        <f t="shared" ca="1" si="148"/>
        <v/>
      </c>
      <c r="F1224" s="65" t="str">
        <f t="shared" ca="1" si="148"/>
        <v/>
      </c>
      <c r="G1224" s="65" t="str">
        <f t="shared" ca="1" si="148"/>
        <v/>
      </c>
      <c r="H1224" s="65" t="str">
        <f t="shared" ca="1" si="148"/>
        <v/>
      </c>
      <c r="I1224" s="65" t="str">
        <f t="shared" ca="1" si="148"/>
        <v/>
      </c>
      <c r="J1224" s="65" t="str">
        <f t="shared" ca="1" si="148"/>
        <v/>
      </c>
      <c r="K1224" s="65" t="str">
        <f t="shared" ca="1" si="148"/>
        <v/>
      </c>
      <c r="L1224" s="65" t="str">
        <f t="shared" ca="1" si="148"/>
        <v/>
      </c>
      <c r="M1224" s="65" t="str">
        <f t="shared" ca="1" si="148"/>
        <v/>
      </c>
      <c r="N1224" s="65" t="str">
        <f t="shared" ca="1" si="148"/>
        <v/>
      </c>
      <c r="O1224" s="65" t="str">
        <f t="shared" ca="1" si="148"/>
        <v/>
      </c>
      <c r="P1224" s="65" t="str">
        <f t="shared" ca="1" si="148"/>
        <v/>
      </c>
      <c r="Q1224" s="65" t="str">
        <f t="shared" ca="1" si="148"/>
        <v/>
      </c>
      <c r="R1224" s="65" t="str">
        <f t="shared" ca="1" si="148"/>
        <v/>
      </c>
      <c r="S1224" s="65" t="str">
        <f t="shared" ca="1" si="148"/>
        <v/>
      </c>
      <c r="T1224" s="65" t="str">
        <f t="shared" ca="1" si="148"/>
        <v/>
      </c>
      <c r="U1224" s="65" t="str">
        <f t="shared" ca="1" si="148"/>
        <v/>
      </c>
      <c r="V1224" s="65" t="str">
        <f t="shared" ca="1" si="148"/>
        <v/>
      </c>
      <c r="W1224" s="65" t="str">
        <f t="shared" ca="1" si="148"/>
        <v/>
      </c>
      <c r="X1224" s="65" t="str">
        <f t="shared" ca="1" si="148"/>
        <v/>
      </c>
      <c r="Y1224" s="65" t="str">
        <f t="shared" ca="1" si="148"/>
        <v/>
      </c>
      <c r="Z1224" s="65" t="str">
        <f t="shared" ca="1" si="148"/>
        <v/>
      </c>
      <c r="AA1224" s="65" t="str">
        <f t="shared" ca="1" si="148"/>
        <v/>
      </c>
      <c r="AB1224" s="65" t="str">
        <f t="shared" ca="1" si="148"/>
        <v/>
      </c>
      <c r="AC1224" s="65" t="str">
        <f t="shared" ca="1" si="148"/>
        <v/>
      </c>
      <c r="AD1224" s="65" t="str">
        <f t="shared" ca="1" si="148"/>
        <v/>
      </c>
      <c r="AE1224" s="65" t="str">
        <f t="shared" ca="1" si="148"/>
        <v/>
      </c>
      <c r="AF1224" s="65" t="str">
        <f t="shared" ca="1" si="148"/>
        <v/>
      </c>
      <c r="AG1224" s="65" t="str">
        <f t="shared" ca="1" si="148"/>
        <v/>
      </c>
      <c r="AH1224" s="65"/>
      <c r="AI1224" s="65"/>
      <c r="AJ1224" s="65"/>
    </row>
    <row r="1225" spans="1:36">
      <c r="A1225" s="65">
        <f t="shared" si="144"/>
        <v>25</v>
      </c>
      <c r="B1225" s="65" t="str">
        <f t="shared" si="144"/>
        <v>鄭楚平</v>
      </c>
      <c r="C1225" s="65" t="str">
        <f t="shared" ref="C1225:AG1225" ca="1" si="149">IF(  OR(  LEN(  C26  )&gt;LEN(  SUBSTITUTE(  C26,"06-22",""  )  ),LEN(  C26  )&gt;LEN(  SUBSTITUTE(  C26,"10-22",""  )  ),LEN(  C26  )&gt;LEN(  SUBSTITUTE(  C26,"14-22",""  )  ),LEN(  C26  )&gt;LEN(  SUBSTITUTE(  C26,"06-18",""  )  ),LEN(  C26  )&gt;LEN(  SUBSTITUTE(  C26,"10-18",""  )  ),LEN(  C26  )&gt;LEN(  SUBSTITUTE(  C26,"14-18",""  )  )  ),$A1225,""  )</f>
        <v/>
      </c>
      <c r="D1225" s="65" t="str">
        <f t="shared" ca="1" si="149"/>
        <v/>
      </c>
      <c r="E1225" s="65" t="str">
        <f t="shared" ca="1" si="149"/>
        <v/>
      </c>
      <c r="F1225" s="65" t="str">
        <f t="shared" ca="1" si="149"/>
        <v/>
      </c>
      <c r="G1225" s="65" t="str">
        <f t="shared" ca="1" si="149"/>
        <v/>
      </c>
      <c r="H1225" s="65" t="str">
        <f t="shared" ca="1" si="149"/>
        <v/>
      </c>
      <c r="I1225" s="65" t="str">
        <f t="shared" ca="1" si="149"/>
        <v/>
      </c>
      <c r="J1225" s="65" t="str">
        <f t="shared" ca="1" si="149"/>
        <v/>
      </c>
      <c r="K1225" s="65" t="str">
        <f t="shared" ca="1" si="149"/>
        <v/>
      </c>
      <c r="L1225" s="65" t="str">
        <f t="shared" ca="1" si="149"/>
        <v/>
      </c>
      <c r="M1225" s="65" t="str">
        <f t="shared" ca="1" si="149"/>
        <v/>
      </c>
      <c r="N1225" s="65" t="str">
        <f t="shared" ca="1" si="149"/>
        <v/>
      </c>
      <c r="O1225" s="65" t="str">
        <f t="shared" ca="1" si="149"/>
        <v/>
      </c>
      <c r="P1225" s="65" t="str">
        <f t="shared" ca="1" si="149"/>
        <v/>
      </c>
      <c r="Q1225" s="65" t="str">
        <f t="shared" ca="1" si="149"/>
        <v/>
      </c>
      <c r="R1225" s="65" t="str">
        <f t="shared" ca="1" si="149"/>
        <v/>
      </c>
      <c r="S1225" s="65" t="str">
        <f t="shared" ca="1" si="149"/>
        <v/>
      </c>
      <c r="T1225" s="65" t="str">
        <f t="shared" ca="1" si="149"/>
        <v/>
      </c>
      <c r="U1225" s="65" t="str">
        <f t="shared" ca="1" si="149"/>
        <v/>
      </c>
      <c r="V1225" s="65" t="str">
        <f t="shared" ca="1" si="149"/>
        <v/>
      </c>
      <c r="W1225" s="65" t="str">
        <f t="shared" ca="1" si="149"/>
        <v/>
      </c>
      <c r="X1225" s="65" t="str">
        <f t="shared" ca="1" si="149"/>
        <v/>
      </c>
      <c r="Y1225" s="65" t="str">
        <f t="shared" ca="1" si="149"/>
        <v/>
      </c>
      <c r="Z1225" s="65" t="str">
        <f t="shared" ca="1" si="149"/>
        <v/>
      </c>
      <c r="AA1225" s="65" t="str">
        <f t="shared" ca="1" si="149"/>
        <v/>
      </c>
      <c r="AB1225" s="65" t="str">
        <f t="shared" ca="1" si="149"/>
        <v/>
      </c>
      <c r="AC1225" s="65" t="str">
        <f t="shared" ca="1" si="149"/>
        <v/>
      </c>
      <c r="AD1225" s="65" t="str">
        <f t="shared" ca="1" si="149"/>
        <v/>
      </c>
      <c r="AE1225" s="65" t="str">
        <f t="shared" ca="1" si="149"/>
        <v/>
      </c>
      <c r="AF1225" s="65" t="str">
        <f t="shared" ca="1" si="149"/>
        <v/>
      </c>
      <c r="AG1225" s="65" t="str">
        <f t="shared" ca="1" si="149"/>
        <v/>
      </c>
      <c r="AH1225" s="65"/>
      <c r="AI1225" s="65"/>
      <c r="AJ1225" s="65"/>
    </row>
    <row r="1226" spans="1:36">
      <c r="A1226" s="65">
        <f t="shared" si="144"/>
        <v>26</v>
      </c>
      <c r="B1226" s="65" t="str">
        <f t="shared" si="144"/>
        <v>陳澤銓</v>
      </c>
      <c r="C1226" s="65" t="str">
        <f t="shared" ref="C1226:AG1226" ca="1" si="150">IF(  OR(  LEN(  C27  )&gt;LEN(  SUBSTITUTE(  C27,"06-22",""  )  ),LEN(  C27  )&gt;LEN(  SUBSTITUTE(  C27,"10-22",""  )  ),LEN(  C27  )&gt;LEN(  SUBSTITUTE(  C27,"14-22",""  )  ),LEN(  C27  )&gt;LEN(  SUBSTITUTE(  C27,"06-18",""  )  ),LEN(  C27  )&gt;LEN(  SUBSTITUTE(  C27,"10-18",""  )  ),LEN(  C27  )&gt;LEN(  SUBSTITUTE(  C27,"14-18",""  )  )  ),$A1226,""  )</f>
        <v/>
      </c>
      <c r="D1226" s="65" t="str">
        <f t="shared" ca="1" si="150"/>
        <v/>
      </c>
      <c r="E1226" s="65" t="str">
        <f t="shared" ca="1" si="150"/>
        <v/>
      </c>
      <c r="F1226" s="65" t="str">
        <f t="shared" ca="1" si="150"/>
        <v/>
      </c>
      <c r="G1226" s="65" t="str">
        <f t="shared" ca="1" si="150"/>
        <v/>
      </c>
      <c r="H1226" s="65" t="str">
        <f t="shared" ca="1" si="150"/>
        <v/>
      </c>
      <c r="I1226" s="65" t="str">
        <f t="shared" ca="1" si="150"/>
        <v/>
      </c>
      <c r="J1226" s="65" t="str">
        <f t="shared" ca="1" si="150"/>
        <v/>
      </c>
      <c r="K1226" s="65" t="str">
        <f t="shared" ca="1" si="150"/>
        <v/>
      </c>
      <c r="L1226" s="65" t="str">
        <f t="shared" ca="1" si="150"/>
        <v/>
      </c>
      <c r="M1226" s="65" t="str">
        <f t="shared" ca="1" si="150"/>
        <v/>
      </c>
      <c r="N1226" s="65" t="str">
        <f t="shared" ca="1" si="150"/>
        <v/>
      </c>
      <c r="O1226" s="65" t="str">
        <f t="shared" ca="1" si="150"/>
        <v/>
      </c>
      <c r="P1226" s="65" t="str">
        <f t="shared" ca="1" si="150"/>
        <v/>
      </c>
      <c r="Q1226" s="65" t="str">
        <f t="shared" ca="1" si="150"/>
        <v/>
      </c>
      <c r="R1226" s="65" t="str">
        <f t="shared" ca="1" si="150"/>
        <v/>
      </c>
      <c r="S1226" s="65" t="str">
        <f t="shared" ca="1" si="150"/>
        <v/>
      </c>
      <c r="T1226" s="65" t="str">
        <f t="shared" ca="1" si="150"/>
        <v/>
      </c>
      <c r="U1226" s="65" t="str">
        <f t="shared" ca="1" si="150"/>
        <v/>
      </c>
      <c r="V1226" s="65" t="str">
        <f t="shared" ca="1" si="150"/>
        <v/>
      </c>
      <c r="W1226" s="65" t="str">
        <f t="shared" ca="1" si="150"/>
        <v/>
      </c>
      <c r="X1226" s="65" t="str">
        <f t="shared" ca="1" si="150"/>
        <v/>
      </c>
      <c r="Y1226" s="65" t="str">
        <f t="shared" ca="1" si="150"/>
        <v/>
      </c>
      <c r="Z1226" s="65" t="str">
        <f t="shared" ca="1" si="150"/>
        <v/>
      </c>
      <c r="AA1226" s="65" t="str">
        <f t="shared" ca="1" si="150"/>
        <v/>
      </c>
      <c r="AB1226" s="65" t="str">
        <f t="shared" ca="1" si="150"/>
        <v/>
      </c>
      <c r="AC1226" s="65" t="str">
        <f t="shared" ca="1" si="150"/>
        <v/>
      </c>
      <c r="AD1226" s="65" t="str">
        <f t="shared" ca="1" si="150"/>
        <v/>
      </c>
      <c r="AE1226" s="65" t="str">
        <f t="shared" ca="1" si="150"/>
        <v/>
      </c>
      <c r="AF1226" s="65" t="str">
        <f t="shared" ca="1" si="150"/>
        <v/>
      </c>
      <c r="AG1226" s="65" t="str">
        <f t="shared" ca="1" si="150"/>
        <v/>
      </c>
      <c r="AH1226" s="65"/>
      <c r="AI1226" s="65"/>
      <c r="AJ1226" s="65"/>
    </row>
    <row r="1227" spans="1:36">
      <c r="A1227" s="65">
        <f t="shared" si="144"/>
        <v>27</v>
      </c>
      <c r="B1227" s="65" t="str">
        <f t="shared" si="144"/>
        <v>洪秉洋</v>
      </c>
      <c r="C1227" s="65" t="str">
        <f t="shared" ref="C1227:AG1227" ca="1" si="151">IF(  OR(  LEN(  C28  )&gt;LEN(  SUBSTITUTE(  C28,"06-22",""  )  ),LEN(  C28  )&gt;LEN(  SUBSTITUTE(  C28,"10-22",""  )  ),LEN(  C28  )&gt;LEN(  SUBSTITUTE(  C28,"14-22",""  )  ),LEN(  C28  )&gt;LEN(  SUBSTITUTE(  C28,"06-18",""  )  ),LEN(  C28  )&gt;LEN(  SUBSTITUTE(  C28,"10-18",""  )  ),LEN(  C28  )&gt;LEN(  SUBSTITUTE(  C28,"14-18",""  )  )  ),$A1227,""  )</f>
        <v/>
      </c>
      <c r="D1227" s="65" t="str">
        <f t="shared" ca="1" si="151"/>
        <v/>
      </c>
      <c r="E1227" s="65" t="str">
        <f t="shared" ca="1" si="151"/>
        <v/>
      </c>
      <c r="F1227" s="65" t="str">
        <f t="shared" ca="1" si="151"/>
        <v/>
      </c>
      <c r="G1227" s="65" t="str">
        <f t="shared" ca="1" si="151"/>
        <v/>
      </c>
      <c r="H1227" s="65" t="str">
        <f t="shared" ca="1" si="151"/>
        <v/>
      </c>
      <c r="I1227" s="65" t="str">
        <f t="shared" ca="1" si="151"/>
        <v/>
      </c>
      <c r="J1227" s="65" t="str">
        <f t="shared" ca="1" si="151"/>
        <v/>
      </c>
      <c r="K1227" s="65" t="str">
        <f t="shared" ca="1" si="151"/>
        <v/>
      </c>
      <c r="L1227" s="65" t="str">
        <f t="shared" ca="1" si="151"/>
        <v/>
      </c>
      <c r="M1227" s="65" t="str">
        <f t="shared" ca="1" si="151"/>
        <v/>
      </c>
      <c r="N1227" s="65" t="str">
        <f t="shared" ca="1" si="151"/>
        <v/>
      </c>
      <c r="O1227" s="65" t="str">
        <f t="shared" ca="1" si="151"/>
        <v/>
      </c>
      <c r="P1227" s="65" t="str">
        <f t="shared" ca="1" si="151"/>
        <v/>
      </c>
      <c r="Q1227" s="65" t="str">
        <f t="shared" ca="1" si="151"/>
        <v/>
      </c>
      <c r="R1227" s="65" t="str">
        <f t="shared" ca="1" si="151"/>
        <v/>
      </c>
      <c r="S1227" s="65" t="str">
        <f t="shared" ca="1" si="151"/>
        <v/>
      </c>
      <c r="T1227" s="65" t="str">
        <f t="shared" ca="1" si="151"/>
        <v/>
      </c>
      <c r="U1227" s="65" t="str">
        <f t="shared" ca="1" si="151"/>
        <v/>
      </c>
      <c r="V1227" s="65" t="str">
        <f t="shared" ca="1" si="151"/>
        <v/>
      </c>
      <c r="W1227" s="65" t="str">
        <f t="shared" ca="1" si="151"/>
        <v/>
      </c>
      <c r="X1227" s="65" t="str">
        <f t="shared" ca="1" si="151"/>
        <v/>
      </c>
      <c r="Y1227" s="65" t="str">
        <f t="shared" ca="1" si="151"/>
        <v/>
      </c>
      <c r="Z1227" s="65" t="str">
        <f t="shared" ca="1" si="151"/>
        <v/>
      </c>
      <c r="AA1227" s="65" t="str">
        <f t="shared" ca="1" si="151"/>
        <v/>
      </c>
      <c r="AB1227" s="65" t="str">
        <f t="shared" ca="1" si="151"/>
        <v/>
      </c>
      <c r="AC1227" s="65" t="str">
        <f t="shared" ca="1" si="151"/>
        <v/>
      </c>
      <c r="AD1227" s="65" t="str">
        <f t="shared" ca="1" si="151"/>
        <v/>
      </c>
      <c r="AE1227" s="65" t="str">
        <f t="shared" ca="1" si="151"/>
        <v/>
      </c>
      <c r="AF1227" s="65" t="str">
        <f t="shared" ca="1" si="151"/>
        <v/>
      </c>
      <c r="AG1227" s="65" t="str">
        <f t="shared" ca="1" si="151"/>
        <v/>
      </c>
      <c r="AH1227" s="65"/>
      <c r="AI1227" s="65"/>
      <c r="AJ1227" s="65"/>
    </row>
    <row r="1228" spans="1:36">
      <c r="A1228" s="65">
        <f t="shared" si="144"/>
        <v>28</v>
      </c>
      <c r="B1228" s="65" t="str">
        <f t="shared" si="144"/>
        <v>朱鈞澤</v>
      </c>
      <c r="C1228" s="65" t="str">
        <f t="shared" ref="C1228:AG1228" ca="1" si="152">IF(  OR(  LEN(  C29  )&gt;LEN(  SUBSTITUTE(  C29,"06-22",""  )  ),LEN(  C29  )&gt;LEN(  SUBSTITUTE(  C29,"10-22",""  )  ),LEN(  C29  )&gt;LEN(  SUBSTITUTE(  C29,"14-22",""  )  ),LEN(  C29  )&gt;LEN(  SUBSTITUTE(  C29,"06-18",""  )  ),LEN(  C29  )&gt;LEN(  SUBSTITUTE(  C29,"10-18",""  )  ),LEN(  C29  )&gt;LEN(  SUBSTITUTE(  C29,"14-18",""  )  )  ),$A1228,""  )</f>
        <v/>
      </c>
      <c r="D1228" s="65" t="str">
        <f t="shared" ca="1" si="152"/>
        <v/>
      </c>
      <c r="E1228" s="65" t="str">
        <f t="shared" ca="1" si="152"/>
        <v/>
      </c>
      <c r="F1228" s="65" t="str">
        <f t="shared" ca="1" si="152"/>
        <v/>
      </c>
      <c r="G1228" s="65" t="str">
        <f t="shared" ca="1" si="152"/>
        <v/>
      </c>
      <c r="H1228" s="65" t="str">
        <f t="shared" ca="1" si="152"/>
        <v/>
      </c>
      <c r="I1228" s="65" t="str">
        <f t="shared" ca="1" si="152"/>
        <v/>
      </c>
      <c r="J1228" s="65" t="str">
        <f t="shared" ca="1" si="152"/>
        <v/>
      </c>
      <c r="K1228" s="65" t="str">
        <f t="shared" ca="1" si="152"/>
        <v/>
      </c>
      <c r="L1228" s="65" t="str">
        <f t="shared" ca="1" si="152"/>
        <v/>
      </c>
      <c r="M1228" s="65" t="str">
        <f t="shared" ca="1" si="152"/>
        <v/>
      </c>
      <c r="N1228" s="65" t="str">
        <f t="shared" ca="1" si="152"/>
        <v/>
      </c>
      <c r="O1228" s="65" t="str">
        <f t="shared" ca="1" si="152"/>
        <v/>
      </c>
      <c r="P1228" s="65" t="str">
        <f t="shared" ca="1" si="152"/>
        <v/>
      </c>
      <c r="Q1228" s="65" t="str">
        <f t="shared" ca="1" si="152"/>
        <v/>
      </c>
      <c r="R1228" s="65" t="str">
        <f t="shared" ca="1" si="152"/>
        <v/>
      </c>
      <c r="S1228" s="65" t="str">
        <f t="shared" ca="1" si="152"/>
        <v/>
      </c>
      <c r="T1228" s="65" t="str">
        <f t="shared" ca="1" si="152"/>
        <v/>
      </c>
      <c r="U1228" s="65" t="str">
        <f t="shared" ca="1" si="152"/>
        <v/>
      </c>
      <c r="V1228" s="65" t="str">
        <f t="shared" ca="1" si="152"/>
        <v/>
      </c>
      <c r="W1228" s="65" t="str">
        <f t="shared" ca="1" si="152"/>
        <v/>
      </c>
      <c r="X1228" s="65" t="str">
        <f t="shared" ca="1" si="152"/>
        <v/>
      </c>
      <c r="Y1228" s="65" t="str">
        <f t="shared" ca="1" si="152"/>
        <v/>
      </c>
      <c r="Z1228" s="65" t="str">
        <f t="shared" ca="1" si="152"/>
        <v/>
      </c>
      <c r="AA1228" s="65" t="str">
        <f t="shared" ca="1" si="152"/>
        <v/>
      </c>
      <c r="AB1228" s="65" t="str">
        <f t="shared" ca="1" si="152"/>
        <v/>
      </c>
      <c r="AC1228" s="65" t="str">
        <f t="shared" ca="1" si="152"/>
        <v/>
      </c>
      <c r="AD1228" s="65" t="str">
        <f t="shared" ca="1" si="152"/>
        <v/>
      </c>
      <c r="AE1228" s="65" t="str">
        <f t="shared" ca="1" si="152"/>
        <v/>
      </c>
      <c r="AF1228" s="65" t="str">
        <f t="shared" ca="1" si="152"/>
        <v/>
      </c>
      <c r="AG1228" s="65" t="str">
        <f t="shared" ca="1" si="152"/>
        <v/>
      </c>
      <c r="AH1228" s="65"/>
      <c r="AI1228" s="65"/>
      <c r="AJ1228" s="65"/>
    </row>
    <row r="1229" spans="1:36">
      <c r="A1229" s="65">
        <f t="shared" si="144"/>
        <v>29</v>
      </c>
      <c r="B1229" s="65" t="str">
        <f t="shared" si="144"/>
        <v>馬宇廷</v>
      </c>
      <c r="C1229" s="65" t="str">
        <f t="shared" ref="C1229:AG1229" ca="1" si="153">IF(  OR(  LEN(  C30  )&gt;LEN(  SUBSTITUTE(  C30,"06-22",""  )  ),LEN(  C30  )&gt;LEN(  SUBSTITUTE(  C30,"10-22",""  )  ),LEN(  C30  )&gt;LEN(  SUBSTITUTE(  C30,"14-22",""  )  ),LEN(  C30  )&gt;LEN(  SUBSTITUTE(  C30,"06-18",""  )  ),LEN(  C30  )&gt;LEN(  SUBSTITUTE(  C30,"10-18",""  )  ),LEN(  C30  )&gt;LEN(  SUBSTITUTE(  C30,"14-18",""  )  )  ),$A1229,""  )</f>
        <v/>
      </c>
      <c r="D1229" s="65" t="str">
        <f t="shared" ca="1" si="153"/>
        <v/>
      </c>
      <c r="E1229" s="65" t="str">
        <f t="shared" ca="1" si="153"/>
        <v/>
      </c>
      <c r="F1229" s="65" t="str">
        <f t="shared" ca="1" si="153"/>
        <v/>
      </c>
      <c r="G1229" s="65" t="str">
        <f t="shared" ca="1" si="153"/>
        <v/>
      </c>
      <c r="H1229" s="65" t="str">
        <f t="shared" ca="1" si="153"/>
        <v/>
      </c>
      <c r="I1229" s="65" t="str">
        <f t="shared" ca="1" si="153"/>
        <v/>
      </c>
      <c r="J1229" s="65" t="str">
        <f t="shared" ca="1" si="153"/>
        <v/>
      </c>
      <c r="K1229" s="65" t="str">
        <f t="shared" ca="1" si="153"/>
        <v/>
      </c>
      <c r="L1229" s="65" t="str">
        <f t="shared" ca="1" si="153"/>
        <v/>
      </c>
      <c r="M1229" s="65" t="str">
        <f t="shared" ca="1" si="153"/>
        <v/>
      </c>
      <c r="N1229" s="65" t="str">
        <f t="shared" ca="1" si="153"/>
        <v/>
      </c>
      <c r="O1229" s="65" t="str">
        <f t="shared" ca="1" si="153"/>
        <v/>
      </c>
      <c r="P1229" s="65" t="str">
        <f t="shared" ca="1" si="153"/>
        <v/>
      </c>
      <c r="Q1229" s="65" t="str">
        <f t="shared" ca="1" si="153"/>
        <v/>
      </c>
      <c r="R1229" s="65" t="str">
        <f t="shared" ca="1" si="153"/>
        <v/>
      </c>
      <c r="S1229" s="65" t="str">
        <f t="shared" ca="1" si="153"/>
        <v/>
      </c>
      <c r="T1229" s="65" t="str">
        <f t="shared" ca="1" si="153"/>
        <v/>
      </c>
      <c r="U1229" s="65" t="str">
        <f t="shared" ca="1" si="153"/>
        <v/>
      </c>
      <c r="V1229" s="65" t="str">
        <f t="shared" ca="1" si="153"/>
        <v/>
      </c>
      <c r="W1229" s="65" t="str">
        <f t="shared" ca="1" si="153"/>
        <v/>
      </c>
      <c r="X1229" s="65" t="str">
        <f t="shared" ca="1" si="153"/>
        <v/>
      </c>
      <c r="Y1229" s="65" t="str">
        <f t="shared" ca="1" si="153"/>
        <v/>
      </c>
      <c r="Z1229" s="65" t="str">
        <f t="shared" ca="1" si="153"/>
        <v/>
      </c>
      <c r="AA1229" s="65" t="str">
        <f t="shared" ca="1" si="153"/>
        <v/>
      </c>
      <c r="AB1229" s="65" t="str">
        <f t="shared" ca="1" si="153"/>
        <v/>
      </c>
      <c r="AC1229" s="65" t="str">
        <f t="shared" ca="1" si="153"/>
        <v/>
      </c>
      <c r="AD1229" s="65" t="str">
        <f t="shared" ca="1" si="153"/>
        <v/>
      </c>
      <c r="AE1229" s="65" t="str">
        <f t="shared" ca="1" si="153"/>
        <v/>
      </c>
      <c r="AF1229" s="65" t="str">
        <f t="shared" ca="1" si="153"/>
        <v/>
      </c>
      <c r="AG1229" s="65" t="str">
        <f t="shared" ca="1" si="153"/>
        <v/>
      </c>
      <c r="AH1229" s="65"/>
      <c r="AI1229" s="65"/>
      <c r="AJ1229" s="65"/>
    </row>
    <row r="1230" spans="1:36">
      <c r="A1230" s="65">
        <f t="shared" si="144"/>
        <v>30</v>
      </c>
      <c r="B1230" s="65" t="str">
        <f t="shared" si="144"/>
        <v>劉家禎</v>
      </c>
      <c r="C1230" s="65" t="str">
        <f t="shared" ref="C1230:AG1230" ca="1" si="154">IF(  OR(  LEN(  C31  )&gt;LEN(  SUBSTITUTE(  C31,"06-22",""  )  ),LEN(  C31  )&gt;LEN(  SUBSTITUTE(  C31,"10-22",""  )  ),LEN(  C31  )&gt;LEN(  SUBSTITUTE(  C31,"14-22",""  )  ),LEN(  C31  )&gt;LEN(  SUBSTITUTE(  C31,"06-18",""  )  ),LEN(  C31  )&gt;LEN(  SUBSTITUTE(  C31,"10-18",""  )  ),LEN(  C31  )&gt;LEN(  SUBSTITUTE(  C31,"14-18",""  )  )  ),$A1230,""  )</f>
        <v/>
      </c>
      <c r="D1230" s="65" t="str">
        <f t="shared" ca="1" si="154"/>
        <v/>
      </c>
      <c r="E1230" s="65" t="str">
        <f t="shared" ca="1" si="154"/>
        <v/>
      </c>
      <c r="F1230" s="65" t="str">
        <f t="shared" ca="1" si="154"/>
        <v/>
      </c>
      <c r="G1230" s="65" t="str">
        <f t="shared" ca="1" si="154"/>
        <v/>
      </c>
      <c r="H1230" s="65" t="str">
        <f t="shared" ca="1" si="154"/>
        <v/>
      </c>
      <c r="I1230" s="65" t="str">
        <f t="shared" ca="1" si="154"/>
        <v/>
      </c>
      <c r="J1230" s="65" t="str">
        <f t="shared" ca="1" si="154"/>
        <v/>
      </c>
      <c r="K1230" s="65" t="str">
        <f t="shared" ca="1" si="154"/>
        <v/>
      </c>
      <c r="L1230" s="65" t="str">
        <f t="shared" ca="1" si="154"/>
        <v/>
      </c>
      <c r="M1230" s="65" t="str">
        <f t="shared" ca="1" si="154"/>
        <v/>
      </c>
      <c r="N1230" s="65" t="str">
        <f t="shared" ca="1" si="154"/>
        <v/>
      </c>
      <c r="O1230" s="65" t="str">
        <f t="shared" ca="1" si="154"/>
        <v/>
      </c>
      <c r="P1230" s="65" t="str">
        <f t="shared" ca="1" si="154"/>
        <v/>
      </c>
      <c r="Q1230" s="65" t="str">
        <f t="shared" ca="1" si="154"/>
        <v/>
      </c>
      <c r="R1230" s="65" t="str">
        <f t="shared" ca="1" si="154"/>
        <v/>
      </c>
      <c r="S1230" s="65" t="str">
        <f t="shared" ca="1" si="154"/>
        <v/>
      </c>
      <c r="T1230" s="65" t="str">
        <f t="shared" ca="1" si="154"/>
        <v/>
      </c>
      <c r="U1230" s="65" t="str">
        <f t="shared" ca="1" si="154"/>
        <v/>
      </c>
      <c r="V1230" s="65" t="str">
        <f t="shared" ca="1" si="154"/>
        <v/>
      </c>
      <c r="W1230" s="65" t="str">
        <f t="shared" ca="1" si="154"/>
        <v/>
      </c>
      <c r="X1230" s="65" t="str">
        <f t="shared" ca="1" si="154"/>
        <v/>
      </c>
      <c r="Y1230" s="65" t="str">
        <f t="shared" ca="1" si="154"/>
        <v/>
      </c>
      <c r="Z1230" s="65" t="str">
        <f t="shared" ca="1" si="154"/>
        <v/>
      </c>
      <c r="AA1230" s="65" t="str">
        <f t="shared" ca="1" si="154"/>
        <v/>
      </c>
      <c r="AB1230" s="65" t="str">
        <f t="shared" ca="1" si="154"/>
        <v/>
      </c>
      <c r="AC1230" s="65" t="str">
        <f t="shared" ca="1" si="154"/>
        <v/>
      </c>
      <c r="AD1230" s="65" t="str">
        <f t="shared" ca="1" si="154"/>
        <v/>
      </c>
      <c r="AE1230" s="65" t="str">
        <f t="shared" ca="1" si="154"/>
        <v/>
      </c>
      <c r="AF1230" s="65" t="str">
        <f t="shared" ca="1" si="154"/>
        <v/>
      </c>
      <c r="AG1230" s="65" t="str">
        <f t="shared" ca="1" si="154"/>
        <v/>
      </c>
      <c r="AH1230" s="65"/>
      <c r="AI1230" s="65"/>
      <c r="AJ1230" s="65"/>
    </row>
    <row r="1231" spans="1:36">
      <c r="A1231" s="65">
        <f t="shared" si="144"/>
        <v>31</v>
      </c>
      <c r="B1231" s="65" t="str">
        <f t="shared" si="144"/>
        <v>廖武頎</v>
      </c>
      <c r="C1231" s="65" t="str">
        <f t="shared" ref="C1231:AG1231" ca="1" si="155">IF(  OR(  LEN(  C32  )&gt;LEN(  SUBSTITUTE(  C32,"06-22",""  )  ),LEN(  C32  )&gt;LEN(  SUBSTITUTE(  C32,"10-22",""  )  ),LEN(  C32  )&gt;LEN(  SUBSTITUTE(  C32,"14-22",""  )  ),LEN(  C32  )&gt;LEN(  SUBSTITUTE(  C32,"06-18",""  )  ),LEN(  C32  )&gt;LEN(  SUBSTITUTE(  C32,"10-18",""  )  ),LEN(  C32  )&gt;LEN(  SUBSTITUTE(  C32,"14-18",""  )  )  ),$A1231,""  )</f>
        <v/>
      </c>
      <c r="D1231" s="65" t="str">
        <f t="shared" ca="1" si="155"/>
        <v/>
      </c>
      <c r="E1231" s="65" t="str">
        <f t="shared" ca="1" si="155"/>
        <v/>
      </c>
      <c r="F1231" s="65" t="str">
        <f t="shared" ca="1" si="155"/>
        <v/>
      </c>
      <c r="G1231" s="65" t="str">
        <f t="shared" ca="1" si="155"/>
        <v/>
      </c>
      <c r="H1231" s="65" t="str">
        <f t="shared" ca="1" si="155"/>
        <v/>
      </c>
      <c r="I1231" s="65" t="str">
        <f t="shared" ca="1" si="155"/>
        <v/>
      </c>
      <c r="J1231" s="65" t="str">
        <f t="shared" ca="1" si="155"/>
        <v/>
      </c>
      <c r="K1231" s="65" t="str">
        <f t="shared" ca="1" si="155"/>
        <v/>
      </c>
      <c r="L1231" s="65" t="str">
        <f t="shared" ca="1" si="155"/>
        <v/>
      </c>
      <c r="M1231" s="65" t="str">
        <f t="shared" ca="1" si="155"/>
        <v/>
      </c>
      <c r="N1231" s="65" t="str">
        <f t="shared" ca="1" si="155"/>
        <v/>
      </c>
      <c r="O1231" s="65" t="str">
        <f t="shared" ca="1" si="155"/>
        <v/>
      </c>
      <c r="P1231" s="65" t="str">
        <f t="shared" ca="1" si="155"/>
        <v/>
      </c>
      <c r="Q1231" s="65" t="str">
        <f t="shared" ca="1" si="155"/>
        <v/>
      </c>
      <c r="R1231" s="65" t="str">
        <f t="shared" ca="1" si="155"/>
        <v/>
      </c>
      <c r="S1231" s="65" t="str">
        <f t="shared" ca="1" si="155"/>
        <v/>
      </c>
      <c r="T1231" s="65" t="str">
        <f t="shared" ca="1" si="155"/>
        <v/>
      </c>
      <c r="U1231" s="65" t="str">
        <f t="shared" ca="1" si="155"/>
        <v/>
      </c>
      <c r="V1231" s="65" t="str">
        <f t="shared" ca="1" si="155"/>
        <v/>
      </c>
      <c r="W1231" s="65" t="str">
        <f t="shared" ca="1" si="155"/>
        <v/>
      </c>
      <c r="X1231" s="65" t="str">
        <f t="shared" ca="1" si="155"/>
        <v/>
      </c>
      <c r="Y1231" s="65" t="str">
        <f t="shared" ca="1" si="155"/>
        <v/>
      </c>
      <c r="Z1231" s="65" t="str">
        <f t="shared" ca="1" si="155"/>
        <v/>
      </c>
      <c r="AA1231" s="65" t="str">
        <f t="shared" ca="1" si="155"/>
        <v/>
      </c>
      <c r="AB1231" s="65" t="str">
        <f t="shared" ca="1" si="155"/>
        <v/>
      </c>
      <c r="AC1231" s="65" t="str">
        <f t="shared" ca="1" si="155"/>
        <v/>
      </c>
      <c r="AD1231" s="65" t="str">
        <f t="shared" ca="1" si="155"/>
        <v/>
      </c>
      <c r="AE1231" s="65" t="str">
        <f t="shared" ca="1" si="155"/>
        <v/>
      </c>
      <c r="AF1231" s="65" t="str">
        <f t="shared" ca="1" si="155"/>
        <v/>
      </c>
      <c r="AG1231" s="65" t="str">
        <f t="shared" ca="1" si="155"/>
        <v/>
      </c>
      <c r="AH1231" s="65"/>
      <c r="AI1231" s="65"/>
      <c r="AJ1231" s="65"/>
    </row>
    <row r="1232" spans="1:36">
      <c r="A1232" s="65">
        <f t="shared" si="144"/>
        <v>32</v>
      </c>
      <c r="B1232" s="65" t="str">
        <f t="shared" si="144"/>
        <v>李璟霖</v>
      </c>
      <c r="C1232" s="65" t="str">
        <f t="shared" ref="C1232:AG1232" ca="1" si="156">IF(  OR(  LEN(  C33  )&gt;LEN(  SUBSTITUTE(  C33,"06-22",""  )  ),LEN(  C33  )&gt;LEN(  SUBSTITUTE(  C33,"10-22",""  )  ),LEN(  C33  )&gt;LEN(  SUBSTITUTE(  C33,"14-22",""  )  ),LEN(  C33  )&gt;LEN(  SUBSTITUTE(  C33,"06-18",""  )  ),LEN(  C33  )&gt;LEN(  SUBSTITUTE(  C33,"10-18",""  )  ),LEN(  C33  )&gt;LEN(  SUBSTITUTE(  C33,"14-18",""  )  )  ),$A1232,""  )</f>
        <v/>
      </c>
      <c r="D1232" s="65" t="str">
        <f t="shared" ca="1" si="156"/>
        <v/>
      </c>
      <c r="E1232" s="65" t="str">
        <f t="shared" ca="1" si="156"/>
        <v/>
      </c>
      <c r="F1232" s="65" t="str">
        <f t="shared" ca="1" si="156"/>
        <v/>
      </c>
      <c r="G1232" s="65" t="str">
        <f t="shared" ca="1" si="156"/>
        <v/>
      </c>
      <c r="H1232" s="65" t="str">
        <f t="shared" ca="1" si="156"/>
        <v/>
      </c>
      <c r="I1232" s="65" t="str">
        <f t="shared" ca="1" si="156"/>
        <v/>
      </c>
      <c r="J1232" s="65" t="str">
        <f t="shared" ca="1" si="156"/>
        <v/>
      </c>
      <c r="K1232" s="65" t="str">
        <f t="shared" ca="1" si="156"/>
        <v/>
      </c>
      <c r="L1232" s="65" t="str">
        <f t="shared" ca="1" si="156"/>
        <v/>
      </c>
      <c r="M1232" s="65" t="str">
        <f t="shared" ca="1" si="156"/>
        <v/>
      </c>
      <c r="N1232" s="65" t="str">
        <f t="shared" ca="1" si="156"/>
        <v/>
      </c>
      <c r="O1232" s="65" t="str">
        <f t="shared" ca="1" si="156"/>
        <v/>
      </c>
      <c r="P1232" s="65" t="str">
        <f t="shared" ca="1" si="156"/>
        <v/>
      </c>
      <c r="Q1232" s="65" t="str">
        <f t="shared" ca="1" si="156"/>
        <v/>
      </c>
      <c r="R1232" s="65" t="str">
        <f t="shared" ca="1" si="156"/>
        <v/>
      </c>
      <c r="S1232" s="65" t="str">
        <f t="shared" ca="1" si="156"/>
        <v/>
      </c>
      <c r="T1232" s="65" t="str">
        <f t="shared" ca="1" si="156"/>
        <v/>
      </c>
      <c r="U1232" s="65" t="str">
        <f t="shared" ca="1" si="156"/>
        <v/>
      </c>
      <c r="V1232" s="65" t="str">
        <f t="shared" ca="1" si="156"/>
        <v/>
      </c>
      <c r="W1232" s="65" t="str">
        <f t="shared" ca="1" si="156"/>
        <v/>
      </c>
      <c r="X1232" s="65" t="str">
        <f t="shared" ca="1" si="156"/>
        <v/>
      </c>
      <c r="Y1232" s="65" t="str">
        <f t="shared" ca="1" si="156"/>
        <v/>
      </c>
      <c r="Z1232" s="65" t="str">
        <f t="shared" ca="1" si="156"/>
        <v/>
      </c>
      <c r="AA1232" s="65" t="str">
        <f t="shared" ca="1" si="156"/>
        <v/>
      </c>
      <c r="AB1232" s="65" t="str">
        <f t="shared" ca="1" si="156"/>
        <v/>
      </c>
      <c r="AC1232" s="65" t="str">
        <f t="shared" ca="1" si="156"/>
        <v/>
      </c>
      <c r="AD1232" s="65" t="str">
        <f t="shared" ca="1" si="156"/>
        <v/>
      </c>
      <c r="AE1232" s="65" t="str">
        <f t="shared" ca="1" si="156"/>
        <v/>
      </c>
      <c r="AF1232" s="65" t="str">
        <f t="shared" ca="1" si="156"/>
        <v/>
      </c>
      <c r="AG1232" s="65" t="str">
        <f t="shared" ca="1" si="156"/>
        <v/>
      </c>
      <c r="AH1232" s="65"/>
      <c r="AI1232" s="65"/>
      <c r="AJ1232" s="65"/>
    </row>
    <row r="1233" spans="1:36">
      <c r="A1233" s="65">
        <f t="shared" si="144"/>
        <v>33</v>
      </c>
      <c r="B1233" s="65" t="str">
        <f t="shared" si="144"/>
        <v>董勁亨</v>
      </c>
      <c r="C1233" s="65" t="str">
        <f t="shared" ref="C1233:AG1233" ca="1" si="157">IF(  OR(  LEN(  C34  )&gt;LEN(  SUBSTITUTE(  C34,"06-22",""  )  ),LEN(  C34  )&gt;LEN(  SUBSTITUTE(  C34,"10-22",""  )  ),LEN(  C34  )&gt;LEN(  SUBSTITUTE(  C34,"14-22",""  )  ),LEN(  C34  )&gt;LEN(  SUBSTITUTE(  C34,"06-18",""  )  ),LEN(  C34  )&gt;LEN(  SUBSTITUTE(  C34,"10-18",""  )  ),LEN(  C34  )&gt;LEN(  SUBSTITUTE(  C34,"14-18",""  )  )  ),$A1233,""  )</f>
        <v/>
      </c>
      <c r="D1233" s="65" t="str">
        <f t="shared" ca="1" si="157"/>
        <v/>
      </c>
      <c r="E1233" s="65" t="str">
        <f t="shared" ca="1" si="157"/>
        <v/>
      </c>
      <c r="F1233" s="65" t="str">
        <f t="shared" ca="1" si="157"/>
        <v/>
      </c>
      <c r="G1233" s="65" t="str">
        <f t="shared" ca="1" si="157"/>
        <v/>
      </c>
      <c r="H1233" s="65" t="str">
        <f t="shared" ca="1" si="157"/>
        <v/>
      </c>
      <c r="I1233" s="65" t="str">
        <f t="shared" ca="1" si="157"/>
        <v/>
      </c>
      <c r="J1233" s="65" t="str">
        <f t="shared" ca="1" si="157"/>
        <v/>
      </c>
      <c r="K1233" s="65" t="str">
        <f t="shared" ca="1" si="157"/>
        <v/>
      </c>
      <c r="L1233" s="65" t="str">
        <f t="shared" ca="1" si="157"/>
        <v/>
      </c>
      <c r="M1233" s="65" t="str">
        <f t="shared" ca="1" si="157"/>
        <v/>
      </c>
      <c r="N1233" s="65" t="str">
        <f t="shared" ca="1" si="157"/>
        <v/>
      </c>
      <c r="O1233" s="65" t="str">
        <f t="shared" ca="1" si="157"/>
        <v/>
      </c>
      <c r="P1233" s="65" t="str">
        <f t="shared" ca="1" si="157"/>
        <v/>
      </c>
      <c r="Q1233" s="65" t="str">
        <f t="shared" ca="1" si="157"/>
        <v/>
      </c>
      <c r="R1233" s="65" t="str">
        <f t="shared" ca="1" si="157"/>
        <v/>
      </c>
      <c r="S1233" s="65" t="str">
        <f t="shared" ca="1" si="157"/>
        <v/>
      </c>
      <c r="T1233" s="65" t="str">
        <f t="shared" ca="1" si="157"/>
        <v/>
      </c>
      <c r="U1233" s="65" t="str">
        <f t="shared" ca="1" si="157"/>
        <v/>
      </c>
      <c r="V1233" s="65" t="str">
        <f t="shared" ca="1" si="157"/>
        <v/>
      </c>
      <c r="W1233" s="65" t="str">
        <f t="shared" ca="1" si="157"/>
        <v/>
      </c>
      <c r="X1233" s="65" t="str">
        <f t="shared" ca="1" si="157"/>
        <v/>
      </c>
      <c r="Y1233" s="65" t="str">
        <f t="shared" ca="1" si="157"/>
        <v/>
      </c>
      <c r="Z1233" s="65" t="str">
        <f t="shared" ca="1" si="157"/>
        <v/>
      </c>
      <c r="AA1233" s="65" t="str">
        <f t="shared" ca="1" si="157"/>
        <v/>
      </c>
      <c r="AB1233" s="65" t="str">
        <f t="shared" ca="1" si="157"/>
        <v/>
      </c>
      <c r="AC1233" s="65" t="str">
        <f t="shared" ca="1" si="157"/>
        <v/>
      </c>
      <c r="AD1233" s="65" t="str">
        <f t="shared" ca="1" si="157"/>
        <v/>
      </c>
      <c r="AE1233" s="65" t="str">
        <f t="shared" ca="1" si="157"/>
        <v/>
      </c>
      <c r="AF1233" s="65" t="str">
        <f t="shared" ca="1" si="157"/>
        <v/>
      </c>
      <c r="AG1233" s="65" t="str">
        <f t="shared" ca="1" si="157"/>
        <v/>
      </c>
      <c r="AH1233" s="65"/>
      <c r="AI1233" s="65"/>
      <c r="AJ1233" s="65"/>
    </row>
    <row r="1234" spans="1:36">
      <c r="A1234" s="65">
        <f t="shared" si="144"/>
        <v>34</v>
      </c>
      <c r="B1234" s="65" t="str">
        <f t="shared" si="144"/>
        <v>黃慕陽</v>
      </c>
      <c r="C1234" s="65" t="str">
        <f t="shared" ref="C1234:AG1234" ca="1" si="158">IF(  OR(  LEN(  C35  )&gt;LEN(  SUBSTITUTE(  C35,"06-22",""  )  ),LEN(  C35  )&gt;LEN(  SUBSTITUTE(  C35,"10-22",""  )  ),LEN(  C35  )&gt;LEN(  SUBSTITUTE(  C35,"14-22",""  )  ),LEN(  C35  )&gt;LEN(  SUBSTITUTE(  C35,"06-18",""  )  ),LEN(  C35  )&gt;LEN(  SUBSTITUTE(  C35,"10-18",""  )  ),LEN(  C35  )&gt;LEN(  SUBSTITUTE(  C35,"14-18",""  )  )  ),$A1234,""  )</f>
        <v/>
      </c>
      <c r="D1234" s="65" t="str">
        <f t="shared" ca="1" si="158"/>
        <v/>
      </c>
      <c r="E1234" s="65" t="str">
        <f t="shared" ca="1" si="158"/>
        <v/>
      </c>
      <c r="F1234" s="65" t="str">
        <f t="shared" ca="1" si="158"/>
        <v/>
      </c>
      <c r="G1234" s="65" t="str">
        <f t="shared" ca="1" si="158"/>
        <v/>
      </c>
      <c r="H1234" s="65" t="str">
        <f t="shared" ca="1" si="158"/>
        <v/>
      </c>
      <c r="I1234" s="65" t="str">
        <f t="shared" ca="1" si="158"/>
        <v/>
      </c>
      <c r="J1234" s="65" t="str">
        <f t="shared" ca="1" si="158"/>
        <v/>
      </c>
      <c r="K1234" s="65" t="str">
        <f t="shared" ca="1" si="158"/>
        <v/>
      </c>
      <c r="L1234" s="65" t="str">
        <f t="shared" ca="1" si="158"/>
        <v/>
      </c>
      <c r="M1234" s="65" t="str">
        <f t="shared" ca="1" si="158"/>
        <v/>
      </c>
      <c r="N1234" s="65" t="str">
        <f t="shared" ca="1" si="158"/>
        <v/>
      </c>
      <c r="O1234" s="65" t="str">
        <f t="shared" ca="1" si="158"/>
        <v/>
      </c>
      <c r="P1234" s="65" t="str">
        <f t="shared" ca="1" si="158"/>
        <v/>
      </c>
      <c r="Q1234" s="65" t="str">
        <f t="shared" ca="1" si="158"/>
        <v/>
      </c>
      <c r="R1234" s="65" t="str">
        <f t="shared" ca="1" si="158"/>
        <v/>
      </c>
      <c r="S1234" s="65" t="str">
        <f t="shared" ca="1" si="158"/>
        <v/>
      </c>
      <c r="T1234" s="65" t="str">
        <f t="shared" ca="1" si="158"/>
        <v/>
      </c>
      <c r="U1234" s="65" t="str">
        <f t="shared" ca="1" si="158"/>
        <v/>
      </c>
      <c r="V1234" s="65" t="str">
        <f t="shared" ca="1" si="158"/>
        <v/>
      </c>
      <c r="W1234" s="65" t="str">
        <f t="shared" ca="1" si="158"/>
        <v/>
      </c>
      <c r="X1234" s="65" t="str">
        <f t="shared" ca="1" si="158"/>
        <v/>
      </c>
      <c r="Y1234" s="65" t="str">
        <f t="shared" ca="1" si="158"/>
        <v/>
      </c>
      <c r="Z1234" s="65" t="str">
        <f t="shared" ca="1" si="158"/>
        <v/>
      </c>
      <c r="AA1234" s="65" t="str">
        <f t="shared" ca="1" si="158"/>
        <v/>
      </c>
      <c r="AB1234" s="65" t="str">
        <f t="shared" ca="1" si="158"/>
        <v/>
      </c>
      <c r="AC1234" s="65" t="str">
        <f t="shared" ca="1" si="158"/>
        <v/>
      </c>
      <c r="AD1234" s="65" t="str">
        <f t="shared" ca="1" si="158"/>
        <v/>
      </c>
      <c r="AE1234" s="65" t="str">
        <f t="shared" ca="1" si="158"/>
        <v/>
      </c>
      <c r="AF1234" s="65" t="str">
        <f t="shared" ca="1" si="158"/>
        <v/>
      </c>
      <c r="AG1234" s="65" t="str">
        <f t="shared" ca="1" si="158"/>
        <v/>
      </c>
      <c r="AH1234" s="65"/>
      <c r="AI1234" s="65"/>
      <c r="AJ1234" s="65"/>
    </row>
    <row r="1235" spans="1:36">
      <c r="A1235" s="65">
        <f t="shared" si="144"/>
        <v>35</v>
      </c>
      <c r="B1235" s="65" t="str">
        <f t="shared" si="144"/>
        <v>楊昕翰</v>
      </c>
      <c r="C1235" s="65" t="str">
        <f t="shared" ref="C1235:AG1235" ca="1" si="159">IF(  OR(  LEN(  C36  )&gt;LEN(  SUBSTITUTE(  C36,"06-22",""  )  ),LEN(  C36  )&gt;LEN(  SUBSTITUTE(  C36,"10-22",""  )  ),LEN(  C36  )&gt;LEN(  SUBSTITUTE(  C36,"14-22",""  )  ),LEN(  C36  )&gt;LEN(  SUBSTITUTE(  C36,"06-18",""  )  ),LEN(  C36  )&gt;LEN(  SUBSTITUTE(  C36,"10-18",""  )  ),LEN(  C36  )&gt;LEN(  SUBSTITUTE(  C36,"14-18",""  )  )  ),$A1235,""  )</f>
        <v/>
      </c>
      <c r="D1235" s="65" t="str">
        <f t="shared" ca="1" si="159"/>
        <v/>
      </c>
      <c r="E1235" s="65" t="str">
        <f t="shared" ca="1" si="159"/>
        <v/>
      </c>
      <c r="F1235" s="65" t="str">
        <f t="shared" ca="1" si="159"/>
        <v/>
      </c>
      <c r="G1235" s="65" t="str">
        <f t="shared" ca="1" si="159"/>
        <v/>
      </c>
      <c r="H1235" s="65" t="str">
        <f t="shared" ca="1" si="159"/>
        <v/>
      </c>
      <c r="I1235" s="65" t="str">
        <f t="shared" ca="1" si="159"/>
        <v/>
      </c>
      <c r="J1235" s="65" t="str">
        <f t="shared" ca="1" si="159"/>
        <v/>
      </c>
      <c r="K1235" s="65" t="str">
        <f t="shared" ca="1" si="159"/>
        <v/>
      </c>
      <c r="L1235" s="65" t="str">
        <f t="shared" ca="1" si="159"/>
        <v/>
      </c>
      <c r="M1235" s="65" t="str">
        <f t="shared" ca="1" si="159"/>
        <v/>
      </c>
      <c r="N1235" s="65" t="str">
        <f t="shared" ca="1" si="159"/>
        <v/>
      </c>
      <c r="O1235" s="65" t="str">
        <f t="shared" ca="1" si="159"/>
        <v/>
      </c>
      <c r="P1235" s="65" t="str">
        <f t="shared" ca="1" si="159"/>
        <v/>
      </c>
      <c r="Q1235" s="65" t="str">
        <f t="shared" ca="1" si="159"/>
        <v/>
      </c>
      <c r="R1235" s="65">
        <f t="shared" ca="1" si="159"/>
        <v>35</v>
      </c>
      <c r="S1235" s="65" t="str">
        <f t="shared" ca="1" si="159"/>
        <v/>
      </c>
      <c r="T1235" s="65" t="str">
        <f t="shared" ca="1" si="159"/>
        <v/>
      </c>
      <c r="U1235" s="65" t="str">
        <f t="shared" ca="1" si="159"/>
        <v/>
      </c>
      <c r="V1235" s="65" t="str">
        <f t="shared" ca="1" si="159"/>
        <v/>
      </c>
      <c r="W1235" s="65" t="str">
        <f t="shared" ca="1" si="159"/>
        <v/>
      </c>
      <c r="X1235" s="65" t="str">
        <f t="shared" ca="1" si="159"/>
        <v/>
      </c>
      <c r="Y1235" s="65" t="str">
        <f t="shared" ca="1" si="159"/>
        <v/>
      </c>
      <c r="Z1235" s="65" t="str">
        <f t="shared" ca="1" si="159"/>
        <v/>
      </c>
      <c r="AA1235" s="65" t="str">
        <f t="shared" ca="1" si="159"/>
        <v/>
      </c>
      <c r="AB1235" s="65" t="str">
        <f t="shared" ca="1" si="159"/>
        <v/>
      </c>
      <c r="AC1235" s="65" t="str">
        <f t="shared" ca="1" si="159"/>
        <v/>
      </c>
      <c r="AD1235" s="65" t="str">
        <f t="shared" ca="1" si="159"/>
        <v/>
      </c>
      <c r="AE1235" s="65" t="str">
        <f t="shared" ca="1" si="159"/>
        <v/>
      </c>
      <c r="AF1235" s="65" t="str">
        <f t="shared" ca="1" si="159"/>
        <v/>
      </c>
      <c r="AG1235" s="65" t="str">
        <f t="shared" ca="1" si="159"/>
        <v/>
      </c>
      <c r="AH1235" s="65"/>
      <c r="AI1235" s="65"/>
      <c r="AJ1235" s="65"/>
    </row>
    <row r="1236" spans="1:36">
      <c r="A1236" s="65">
        <f t="shared" si="144"/>
        <v>36</v>
      </c>
      <c r="B1236" s="65" t="str">
        <f t="shared" si="144"/>
        <v>林廷翰</v>
      </c>
      <c r="C1236" s="65" t="str">
        <f t="shared" ref="C1236:AG1236" ca="1" si="160">IF(  OR(  LEN(  C37  )&gt;LEN(  SUBSTITUTE(  C37,"06-22",""  )  ),LEN(  C37  )&gt;LEN(  SUBSTITUTE(  C37,"10-22",""  )  ),LEN(  C37  )&gt;LEN(  SUBSTITUTE(  C37,"14-22",""  )  ),LEN(  C37  )&gt;LEN(  SUBSTITUTE(  C37,"06-18",""  )  ),LEN(  C37  )&gt;LEN(  SUBSTITUTE(  C37,"10-18",""  )  ),LEN(  C37  )&gt;LEN(  SUBSTITUTE(  C37,"14-18",""  )  )  ),$A1236,""  )</f>
        <v/>
      </c>
      <c r="D1236" s="65" t="str">
        <f t="shared" ca="1" si="160"/>
        <v/>
      </c>
      <c r="E1236" s="65" t="str">
        <f t="shared" ca="1" si="160"/>
        <v/>
      </c>
      <c r="F1236" s="65" t="str">
        <f t="shared" ca="1" si="160"/>
        <v/>
      </c>
      <c r="G1236" s="65" t="str">
        <f t="shared" ca="1" si="160"/>
        <v/>
      </c>
      <c r="H1236" s="65" t="str">
        <f t="shared" ca="1" si="160"/>
        <v/>
      </c>
      <c r="I1236" s="65" t="str">
        <f t="shared" ca="1" si="160"/>
        <v/>
      </c>
      <c r="J1236" s="65" t="str">
        <f t="shared" ca="1" si="160"/>
        <v/>
      </c>
      <c r="K1236" s="65" t="str">
        <f t="shared" ca="1" si="160"/>
        <v/>
      </c>
      <c r="L1236" s="65" t="str">
        <f t="shared" ca="1" si="160"/>
        <v/>
      </c>
      <c r="M1236" s="65" t="str">
        <f t="shared" ca="1" si="160"/>
        <v/>
      </c>
      <c r="N1236" s="65" t="str">
        <f t="shared" ca="1" si="160"/>
        <v/>
      </c>
      <c r="O1236" s="65" t="str">
        <f t="shared" ca="1" si="160"/>
        <v/>
      </c>
      <c r="P1236" s="65" t="str">
        <f t="shared" ca="1" si="160"/>
        <v/>
      </c>
      <c r="Q1236" s="65" t="str">
        <f t="shared" ca="1" si="160"/>
        <v/>
      </c>
      <c r="R1236" s="65" t="str">
        <f t="shared" ca="1" si="160"/>
        <v/>
      </c>
      <c r="S1236" s="65" t="str">
        <f t="shared" ca="1" si="160"/>
        <v/>
      </c>
      <c r="T1236" s="65" t="str">
        <f t="shared" ca="1" si="160"/>
        <v/>
      </c>
      <c r="U1236" s="65" t="str">
        <f t="shared" ca="1" si="160"/>
        <v/>
      </c>
      <c r="V1236" s="65" t="str">
        <f t="shared" ca="1" si="160"/>
        <v/>
      </c>
      <c r="W1236" s="65" t="str">
        <f t="shared" ca="1" si="160"/>
        <v/>
      </c>
      <c r="X1236" s="65" t="str">
        <f t="shared" ca="1" si="160"/>
        <v/>
      </c>
      <c r="Y1236" s="65" t="str">
        <f t="shared" ca="1" si="160"/>
        <v/>
      </c>
      <c r="Z1236" s="65" t="str">
        <f t="shared" ca="1" si="160"/>
        <v/>
      </c>
      <c r="AA1236" s="65" t="str">
        <f t="shared" ca="1" si="160"/>
        <v/>
      </c>
      <c r="AB1236" s="65" t="str">
        <f t="shared" ca="1" si="160"/>
        <v/>
      </c>
      <c r="AC1236" s="65" t="str">
        <f t="shared" ca="1" si="160"/>
        <v/>
      </c>
      <c r="AD1236" s="65" t="str">
        <f t="shared" ca="1" si="160"/>
        <v/>
      </c>
      <c r="AE1236" s="65" t="str">
        <f t="shared" ca="1" si="160"/>
        <v/>
      </c>
      <c r="AF1236" s="65" t="str">
        <f t="shared" ca="1" si="160"/>
        <v/>
      </c>
      <c r="AG1236" s="65" t="str">
        <f t="shared" ca="1" si="160"/>
        <v/>
      </c>
      <c r="AH1236" s="65"/>
      <c r="AI1236" s="65"/>
      <c r="AJ1236" s="65"/>
    </row>
    <row r="1237" spans="1:36">
      <c r="A1237" s="65">
        <f t="shared" si="144"/>
        <v>37</v>
      </c>
      <c r="B1237" s="65" t="str">
        <f t="shared" si="144"/>
        <v>李冠億</v>
      </c>
      <c r="C1237" s="65" t="str">
        <f t="shared" ref="C1237:AG1237" ca="1" si="161">IF(  OR(  LEN(  C38  )&gt;LEN(  SUBSTITUTE(  C38,"06-22",""  )  ),LEN(  C38  )&gt;LEN(  SUBSTITUTE(  C38,"10-22",""  )  ),LEN(  C38  )&gt;LEN(  SUBSTITUTE(  C38,"14-22",""  )  ),LEN(  C38  )&gt;LEN(  SUBSTITUTE(  C38,"06-18",""  )  ),LEN(  C38  )&gt;LEN(  SUBSTITUTE(  C38,"10-18",""  )  ),LEN(  C38  )&gt;LEN(  SUBSTITUTE(  C38,"14-18",""  )  )  ),$A1237,""  )</f>
        <v/>
      </c>
      <c r="D1237" s="65" t="str">
        <f t="shared" ca="1" si="161"/>
        <v/>
      </c>
      <c r="E1237" s="65" t="str">
        <f t="shared" ca="1" si="161"/>
        <v/>
      </c>
      <c r="F1237" s="65" t="str">
        <f t="shared" ca="1" si="161"/>
        <v/>
      </c>
      <c r="G1237" s="65" t="str">
        <f t="shared" ca="1" si="161"/>
        <v/>
      </c>
      <c r="H1237" s="65" t="str">
        <f t="shared" ca="1" si="161"/>
        <v/>
      </c>
      <c r="I1237" s="65" t="str">
        <f t="shared" ca="1" si="161"/>
        <v/>
      </c>
      <c r="J1237" s="65" t="str">
        <f t="shared" ca="1" si="161"/>
        <v/>
      </c>
      <c r="K1237" s="65" t="str">
        <f t="shared" ca="1" si="161"/>
        <v/>
      </c>
      <c r="L1237" s="65" t="str">
        <f t="shared" ca="1" si="161"/>
        <v/>
      </c>
      <c r="M1237" s="65" t="str">
        <f t="shared" ca="1" si="161"/>
        <v/>
      </c>
      <c r="N1237" s="65" t="str">
        <f t="shared" ca="1" si="161"/>
        <v/>
      </c>
      <c r="O1237" s="65" t="str">
        <f t="shared" ca="1" si="161"/>
        <v/>
      </c>
      <c r="P1237" s="65" t="str">
        <f t="shared" ca="1" si="161"/>
        <v/>
      </c>
      <c r="Q1237" s="65" t="str">
        <f t="shared" ca="1" si="161"/>
        <v/>
      </c>
      <c r="R1237" s="65" t="str">
        <f t="shared" ca="1" si="161"/>
        <v/>
      </c>
      <c r="S1237" s="65" t="str">
        <f t="shared" ca="1" si="161"/>
        <v/>
      </c>
      <c r="T1237" s="65" t="str">
        <f t="shared" ca="1" si="161"/>
        <v/>
      </c>
      <c r="U1237" s="65" t="str">
        <f t="shared" ca="1" si="161"/>
        <v/>
      </c>
      <c r="V1237" s="65" t="str">
        <f t="shared" ca="1" si="161"/>
        <v/>
      </c>
      <c r="W1237" s="65" t="str">
        <f t="shared" ca="1" si="161"/>
        <v/>
      </c>
      <c r="X1237" s="65" t="str">
        <f t="shared" ca="1" si="161"/>
        <v/>
      </c>
      <c r="Y1237" s="65" t="str">
        <f t="shared" ca="1" si="161"/>
        <v/>
      </c>
      <c r="Z1237" s="65" t="str">
        <f t="shared" ca="1" si="161"/>
        <v/>
      </c>
      <c r="AA1237" s="65" t="str">
        <f t="shared" ca="1" si="161"/>
        <v/>
      </c>
      <c r="AB1237" s="65" t="str">
        <f t="shared" ca="1" si="161"/>
        <v/>
      </c>
      <c r="AC1237" s="65" t="str">
        <f t="shared" ca="1" si="161"/>
        <v/>
      </c>
      <c r="AD1237" s="65" t="str">
        <f t="shared" ca="1" si="161"/>
        <v/>
      </c>
      <c r="AE1237" s="65" t="str">
        <f t="shared" ca="1" si="161"/>
        <v/>
      </c>
      <c r="AF1237" s="65" t="str">
        <f t="shared" ca="1" si="161"/>
        <v/>
      </c>
      <c r="AG1237" s="65" t="str">
        <f t="shared" ca="1" si="161"/>
        <v/>
      </c>
      <c r="AH1237" s="65"/>
      <c r="AI1237" s="65"/>
      <c r="AJ1237" s="65"/>
    </row>
    <row r="1238" spans="1:36">
      <c r="A1238" s="65">
        <f t="shared" si="144"/>
        <v>38</v>
      </c>
      <c r="B1238" s="65" t="str">
        <f t="shared" si="144"/>
        <v>佘尚恩</v>
      </c>
      <c r="C1238" s="65" t="str">
        <f t="shared" ref="C1238:AG1238" ca="1" si="162">IF(  OR(  LEN(  C39  )&gt;LEN(  SUBSTITUTE(  C39,"06-22",""  )  ),LEN(  C39  )&gt;LEN(  SUBSTITUTE(  C39,"10-22",""  )  ),LEN(  C39  )&gt;LEN(  SUBSTITUTE(  C39,"14-22",""  )  ),LEN(  C39  )&gt;LEN(  SUBSTITUTE(  C39,"06-18",""  )  ),LEN(  C39  )&gt;LEN(  SUBSTITUTE(  C39,"10-18",""  )  ),LEN(  C39  )&gt;LEN(  SUBSTITUTE(  C39,"14-18",""  )  )  ),$A1238,""  )</f>
        <v/>
      </c>
      <c r="D1238" s="65" t="str">
        <f t="shared" ca="1" si="162"/>
        <v/>
      </c>
      <c r="E1238" s="65" t="str">
        <f t="shared" ca="1" si="162"/>
        <v/>
      </c>
      <c r="F1238" s="65" t="str">
        <f t="shared" ca="1" si="162"/>
        <v/>
      </c>
      <c r="G1238" s="65" t="str">
        <f t="shared" ca="1" si="162"/>
        <v/>
      </c>
      <c r="H1238" s="65" t="str">
        <f t="shared" ca="1" si="162"/>
        <v/>
      </c>
      <c r="I1238" s="65" t="str">
        <f t="shared" ca="1" si="162"/>
        <v/>
      </c>
      <c r="J1238" s="65" t="str">
        <f t="shared" ca="1" si="162"/>
        <v/>
      </c>
      <c r="K1238" s="65" t="str">
        <f t="shared" ca="1" si="162"/>
        <v/>
      </c>
      <c r="L1238" s="65" t="str">
        <f t="shared" ca="1" si="162"/>
        <v/>
      </c>
      <c r="M1238" s="65" t="str">
        <f t="shared" ca="1" si="162"/>
        <v/>
      </c>
      <c r="N1238" s="65" t="str">
        <f t="shared" ca="1" si="162"/>
        <v/>
      </c>
      <c r="O1238" s="65" t="str">
        <f t="shared" ca="1" si="162"/>
        <v/>
      </c>
      <c r="P1238" s="65" t="str">
        <f t="shared" ca="1" si="162"/>
        <v/>
      </c>
      <c r="Q1238" s="65" t="str">
        <f t="shared" ca="1" si="162"/>
        <v/>
      </c>
      <c r="R1238" s="65" t="str">
        <f t="shared" ca="1" si="162"/>
        <v/>
      </c>
      <c r="S1238" s="65" t="str">
        <f t="shared" ca="1" si="162"/>
        <v/>
      </c>
      <c r="T1238" s="65" t="str">
        <f t="shared" ca="1" si="162"/>
        <v/>
      </c>
      <c r="U1238" s="65" t="str">
        <f t="shared" ca="1" si="162"/>
        <v/>
      </c>
      <c r="V1238" s="65" t="str">
        <f t="shared" ca="1" si="162"/>
        <v/>
      </c>
      <c r="W1238" s="65" t="str">
        <f t="shared" ca="1" si="162"/>
        <v/>
      </c>
      <c r="X1238" s="65" t="str">
        <f t="shared" ca="1" si="162"/>
        <v/>
      </c>
      <c r="Y1238" s="65" t="str">
        <f t="shared" ca="1" si="162"/>
        <v/>
      </c>
      <c r="Z1238" s="65" t="str">
        <f t="shared" ca="1" si="162"/>
        <v/>
      </c>
      <c r="AA1238" s="65" t="str">
        <f t="shared" ca="1" si="162"/>
        <v/>
      </c>
      <c r="AB1238" s="65" t="str">
        <f t="shared" ca="1" si="162"/>
        <v/>
      </c>
      <c r="AC1238" s="65" t="str">
        <f t="shared" ca="1" si="162"/>
        <v/>
      </c>
      <c r="AD1238" s="65" t="str">
        <f t="shared" ca="1" si="162"/>
        <v/>
      </c>
      <c r="AE1238" s="65" t="str">
        <f t="shared" ca="1" si="162"/>
        <v/>
      </c>
      <c r="AF1238" s="65" t="str">
        <f t="shared" ca="1" si="162"/>
        <v/>
      </c>
      <c r="AG1238" s="65" t="str">
        <f t="shared" ca="1" si="162"/>
        <v/>
      </c>
      <c r="AH1238" s="65"/>
      <c r="AI1238" s="65"/>
      <c r="AJ1238" s="65"/>
    </row>
    <row r="1239" spans="1:36">
      <c r="A1239" s="65">
        <f t="shared" si="144"/>
        <v>39</v>
      </c>
      <c r="B1239" s="65" t="str">
        <f t="shared" si="144"/>
        <v>葉家豪</v>
      </c>
      <c r="C1239" s="65" t="str">
        <f t="shared" ref="C1239:AG1239" ca="1" si="163">IF(  OR(  LEN(  C40  )&gt;LEN(  SUBSTITUTE(  C40,"06-22",""  )  ),LEN(  C40  )&gt;LEN(  SUBSTITUTE(  C40,"10-22",""  )  ),LEN(  C40  )&gt;LEN(  SUBSTITUTE(  C40,"14-22",""  )  ),LEN(  C40  )&gt;LEN(  SUBSTITUTE(  C40,"06-18",""  )  ),LEN(  C40  )&gt;LEN(  SUBSTITUTE(  C40,"10-18",""  )  ),LEN(  C40  )&gt;LEN(  SUBSTITUTE(  C40,"14-18",""  )  )  ),$A1239,""  )</f>
        <v/>
      </c>
      <c r="D1239" s="65" t="str">
        <f t="shared" ca="1" si="163"/>
        <v/>
      </c>
      <c r="E1239" s="65" t="str">
        <f t="shared" ca="1" si="163"/>
        <v/>
      </c>
      <c r="F1239" s="65" t="str">
        <f t="shared" ca="1" si="163"/>
        <v/>
      </c>
      <c r="G1239" s="65" t="str">
        <f t="shared" ca="1" si="163"/>
        <v/>
      </c>
      <c r="H1239" s="65" t="str">
        <f t="shared" ca="1" si="163"/>
        <v/>
      </c>
      <c r="I1239" s="65" t="str">
        <f t="shared" ca="1" si="163"/>
        <v/>
      </c>
      <c r="J1239" s="65" t="str">
        <f t="shared" ca="1" si="163"/>
        <v/>
      </c>
      <c r="K1239" s="65" t="str">
        <f t="shared" ca="1" si="163"/>
        <v/>
      </c>
      <c r="L1239" s="65" t="str">
        <f t="shared" ca="1" si="163"/>
        <v/>
      </c>
      <c r="M1239" s="65" t="str">
        <f t="shared" ca="1" si="163"/>
        <v/>
      </c>
      <c r="N1239" s="65" t="str">
        <f t="shared" ca="1" si="163"/>
        <v/>
      </c>
      <c r="O1239" s="65" t="str">
        <f t="shared" ca="1" si="163"/>
        <v/>
      </c>
      <c r="P1239" s="65" t="str">
        <f t="shared" ca="1" si="163"/>
        <v/>
      </c>
      <c r="Q1239" s="65" t="str">
        <f t="shared" ca="1" si="163"/>
        <v/>
      </c>
      <c r="R1239" s="65" t="str">
        <f t="shared" ca="1" si="163"/>
        <v/>
      </c>
      <c r="S1239" s="65" t="str">
        <f t="shared" ca="1" si="163"/>
        <v/>
      </c>
      <c r="T1239" s="65" t="str">
        <f t="shared" ca="1" si="163"/>
        <v/>
      </c>
      <c r="U1239" s="65" t="str">
        <f t="shared" ca="1" si="163"/>
        <v/>
      </c>
      <c r="V1239" s="65" t="str">
        <f t="shared" ca="1" si="163"/>
        <v/>
      </c>
      <c r="W1239" s="65" t="str">
        <f t="shared" ca="1" si="163"/>
        <v/>
      </c>
      <c r="X1239" s="65" t="str">
        <f t="shared" ca="1" si="163"/>
        <v/>
      </c>
      <c r="Y1239" s="65" t="str">
        <f t="shared" ca="1" si="163"/>
        <v/>
      </c>
      <c r="Z1239" s="65" t="str">
        <f t="shared" ca="1" si="163"/>
        <v/>
      </c>
      <c r="AA1239" s="65" t="str">
        <f t="shared" ca="1" si="163"/>
        <v/>
      </c>
      <c r="AB1239" s="65" t="str">
        <f t="shared" ca="1" si="163"/>
        <v/>
      </c>
      <c r="AC1239" s="65" t="str">
        <f t="shared" ca="1" si="163"/>
        <v/>
      </c>
      <c r="AD1239" s="65" t="str">
        <f t="shared" ca="1" si="163"/>
        <v/>
      </c>
      <c r="AE1239" s="65" t="str">
        <f t="shared" ca="1" si="163"/>
        <v/>
      </c>
      <c r="AF1239" s="65" t="str">
        <f t="shared" ca="1" si="163"/>
        <v/>
      </c>
      <c r="AG1239" s="65" t="str">
        <f t="shared" ca="1" si="163"/>
        <v/>
      </c>
      <c r="AH1239" s="65"/>
      <c r="AI1239" s="65"/>
      <c r="AJ1239" s="65"/>
    </row>
    <row r="1240" spans="1:36">
      <c r="A1240" s="65">
        <f t="shared" si="144"/>
        <v>40</v>
      </c>
      <c r="B1240" s="65" t="str">
        <f t="shared" si="144"/>
        <v>鄭智謙</v>
      </c>
      <c r="C1240" s="65" t="str">
        <f t="shared" ref="C1240:AG1240" ca="1" si="164">IF(  OR(  LEN(  C41  )&gt;LEN(  SUBSTITUTE(  C41,"06-22",""  )  ),LEN(  C41  )&gt;LEN(  SUBSTITUTE(  C41,"10-22",""  )  ),LEN(  C41  )&gt;LEN(  SUBSTITUTE(  C41,"14-22",""  )  ),LEN(  C41  )&gt;LEN(  SUBSTITUTE(  C41,"06-18",""  )  ),LEN(  C41  )&gt;LEN(  SUBSTITUTE(  C41,"10-18",""  )  ),LEN(  C41  )&gt;LEN(  SUBSTITUTE(  C41,"14-18",""  )  )  ),$A1240,""  )</f>
        <v/>
      </c>
      <c r="D1240" s="65" t="str">
        <f t="shared" ca="1" si="164"/>
        <v/>
      </c>
      <c r="E1240" s="65" t="str">
        <f t="shared" ca="1" si="164"/>
        <v/>
      </c>
      <c r="F1240" s="65" t="str">
        <f t="shared" ca="1" si="164"/>
        <v/>
      </c>
      <c r="G1240" s="65" t="str">
        <f t="shared" ca="1" si="164"/>
        <v/>
      </c>
      <c r="H1240" s="65" t="str">
        <f t="shared" ca="1" si="164"/>
        <v/>
      </c>
      <c r="I1240" s="65" t="str">
        <f t="shared" ca="1" si="164"/>
        <v/>
      </c>
      <c r="J1240" s="65" t="str">
        <f t="shared" ca="1" si="164"/>
        <v/>
      </c>
      <c r="K1240" s="65">
        <f t="shared" ca="1" si="164"/>
        <v>40</v>
      </c>
      <c r="L1240" s="65" t="str">
        <f t="shared" ca="1" si="164"/>
        <v/>
      </c>
      <c r="M1240" s="65" t="str">
        <f t="shared" ca="1" si="164"/>
        <v/>
      </c>
      <c r="N1240" s="65" t="str">
        <f t="shared" ca="1" si="164"/>
        <v/>
      </c>
      <c r="O1240" s="65" t="str">
        <f t="shared" ca="1" si="164"/>
        <v/>
      </c>
      <c r="P1240" s="65" t="str">
        <f t="shared" ca="1" si="164"/>
        <v/>
      </c>
      <c r="Q1240" s="65" t="str">
        <f t="shared" ca="1" si="164"/>
        <v/>
      </c>
      <c r="R1240" s="65" t="str">
        <f t="shared" ca="1" si="164"/>
        <v/>
      </c>
      <c r="S1240" s="65" t="str">
        <f t="shared" ca="1" si="164"/>
        <v/>
      </c>
      <c r="T1240" s="65" t="str">
        <f t="shared" ca="1" si="164"/>
        <v/>
      </c>
      <c r="U1240" s="65" t="str">
        <f t="shared" ca="1" si="164"/>
        <v/>
      </c>
      <c r="V1240" s="65" t="str">
        <f t="shared" ca="1" si="164"/>
        <v/>
      </c>
      <c r="W1240" s="65" t="str">
        <f t="shared" ca="1" si="164"/>
        <v/>
      </c>
      <c r="X1240" s="65" t="str">
        <f t="shared" ca="1" si="164"/>
        <v/>
      </c>
      <c r="Y1240" s="65" t="str">
        <f t="shared" ca="1" si="164"/>
        <v/>
      </c>
      <c r="Z1240" s="65" t="str">
        <f t="shared" ca="1" si="164"/>
        <v/>
      </c>
      <c r="AA1240" s="65" t="str">
        <f t="shared" ca="1" si="164"/>
        <v/>
      </c>
      <c r="AB1240" s="65" t="str">
        <f t="shared" ca="1" si="164"/>
        <v/>
      </c>
      <c r="AC1240" s="65" t="str">
        <f t="shared" ca="1" si="164"/>
        <v/>
      </c>
      <c r="AD1240" s="65" t="str">
        <f t="shared" ca="1" si="164"/>
        <v/>
      </c>
      <c r="AE1240" s="65" t="str">
        <f t="shared" ca="1" si="164"/>
        <v/>
      </c>
      <c r="AF1240" s="65" t="str">
        <f t="shared" ca="1" si="164"/>
        <v/>
      </c>
      <c r="AG1240" s="65" t="str">
        <f t="shared" ca="1" si="164"/>
        <v/>
      </c>
      <c r="AH1240" s="65"/>
      <c r="AI1240" s="65"/>
      <c r="AJ1240" s="65"/>
    </row>
    <row r="1241" spans="1:36">
      <c r="A1241" s="65">
        <f t="shared" ref="A1241:B1244" si="165">A1141</f>
        <v>41</v>
      </c>
      <c r="B1241" s="65" t="str">
        <f t="shared" si="165"/>
        <v>王敍安</v>
      </c>
      <c r="C1241" s="65" t="str">
        <f t="shared" ref="C1241:AG1241" ca="1" si="166">IF(  OR(  LEN(  C42  )&gt;LEN(  SUBSTITUTE(  C42,"06-22",""  )  ),LEN(  C42  )&gt;LEN(  SUBSTITUTE(  C42,"10-22",""  )  ),LEN(  C42  )&gt;LEN(  SUBSTITUTE(  C42,"14-22",""  )  ),LEN(  C42  )&gt;LEN(  SUBSTITUTE(  C42,"06-18",""  )  ),LEN(  C42  )&gt;LEN(  SUBSTITUTE(  C42,"10-18",""  )  ),LEN(  C42  )&gt;LEN(  SUBSTITUTE(  C42,"14-18",""  )  )  ),$A1241,""  )</f>
        <v/>
      </c>
      <c r="D1241" s="65" t="str">
        <f t="shared" ca="1" si="166"/>
        <v/>
      </c>
      <c r="E1241" s="65" t="str">
        <f t="shared" ca="1" si="166"/>
        <v/>
      </c>
      <c r="F1241" s="65" t="str">
        <f t="shared" ca="1" si="166"/>
        <v/>
      </c>
      <c r="G1241" s="65" t="str">
        <f t="shared" ca="1" si="166"/>
        <v/>
      </c>
      <c r="H1241" s="65" t="str">
        <f t="shared" ca="1" si="166"/>
        <v/>
      </c>
      <c r="I1241" s="65" t="str">
        <f t="shared" ca="1" si="166"/>
        <v/>
      </c>
      <c r="J1241" s="65" t="str">
        <f t="shared" ca="1" si="166"/>
        <v/>
      </c>
      <c r="K1241" s="65" t="str">
        <f t="shared" ca="1" si="166"/>
        <v/>
      </c>
      <c r="L1241" s="65" t="str">
        <f t="shared" ca="1" si="166"/>
        <v/>
      </c>
      <c r="M1241" s="65" t="str">
        <f t="shared" ca="1" si="166"/>
        <v/>
      </c>
      <c r="N1241" s="65" t="str">
        <f t="shared" ca="1" si="166"/>
        <v/>
      </c>
      <c r="O1241" s="65" t="str">
        <f t="shared" ca="1" si="166"/>
        <v/>
      </c>
      <c r="P1241" s="65" t="str">
        <f t="shared" ca="1" si="166"/>
        <v/>
      </c>
      <c r="Q1241" s="65" t="str">
        <f t="shared" ca="1" si="166"/>
        <v/>
      </c>
      <c r="R1241" s="65" t="str">
        <f t="shared" ca="1" si="166"/>
        <v/>
      </c>
      <c r="S1241" s="65" t="str">
        <f t="shared" ca="1" si="166"/>
        <v/>
      </c>
      <c r="T1241" s="65" t="str">
        <f t="shared" ca="1" si="166"/>
        <v/>
      </c>
      <c r="U1241" s="65" t="str">
        <f t="shared" ca="1" si="166"/>
        <v/>
      </c>
      <c r="V1241" s="65" t="str">
        <f t="shared" ca="1" si="166"/>
        <v/>
      </c>
      <c r="W1241" s="65" t="str">
        <f t="shared" ca="1" si="166"/>
        <v/>
      </c>
      <c r="X1241" s="65" t="str">
        <f t="shared" ca="1" si="166"/>
        <v/>
      </c>
      <c r="Y1241" s="65" t="str">
        <f t="shared" ca="1" si="166"/>
        <v/>
      </c>
      <c r="Z1241" s="65" t="str">
        <f t="shared" ca="1" si="166"/>
        <v/>
      </c>
      <c r="AA1241" s="65" t="str">
        <f t="shared" ca="1" si="166"/>
        <v/>
      </c>
      <c r="AB1241" s="65" t="str">
        <f t="shared" ca="1" si="166"/>
        <v/>
      </c>
      <c r="AC1241" s="65" t="str">
        <f t="shared" ca="1" si="166"/>
        <v/>
      </c>
      <c r="AD1241" s="65" t="str">
        <f t="shared" ca="1" si="166"/>
        <v/>
      </c>
      <c r="AE1241" s="65" t="str">
        <f t="shared" ca="1" si="166"/>
        <v/>
      </c>
      <c r="AF1241" s="65" t="str">
        <f t="shared" ca="1" si="166"/>
        <v/>
      </c>
      <c r="AG1241" s="65" t="str">
        <f t="shared" ca="1" si="166"/>
        <v/>
      </c>
      <c r="AH1241" s="65"/>
      <c r="AI1241" s="65"/>
      <c r="AJ1241" s="65"/>
    </row>
    <row r="1242" spans="1:36">
      <c r="A1242" s="65">
        <f t="shared" si="165"/>
        <v>42</v>
      </c>
      <c r="B1242" s="65" t="str">
        <f t="shared" si="165"/>
        <v>鄭凱文</v>
      </c>
      <c r="C1242" s="65" t="str">
        <f t="shared" ref="C1242:AG1242" ca="1" si="167">IF(  OR(  LEN(  C43  )&gt;LEN(  SUBSTITUTE(  C43,"06-22",""  )  ),LEN(  C43  )&gt;LEN(  SUBSTITUTE(  C43,"10-22",""  )  ),LEN(  C43  )&gt;LEN(  SUBSTITUTE(  C43,"14-22",""  )  ),LEN(  C43  )&gt;LEN(  SUBSTITUTE(  C43,"06-18",""  )  ),LEN(  C43  )&gt;LEN(  SUBSTITUTE(  C43,"10-18",""  )  ),LEN(  C43  )&gt;LEN(  SUBSTITUTE(  C43,"14-18",""  )  )  ),$A1242,""  )</f>
        <v/>
      </c>
      <c r="D1242" s="65" t="str">
        <f t="shared" ca="1" si="167"/>
        <v/>
      </c>
      <c r="E1242" s="65" t="str">
        <f t="shared" ca="1" si="167"/>
        <v/>
      </c>
      <c r="F1242" s="65" t="str">
        <f t="shared" ca="1" si="167"/>
        <v/>
      </c>
      <c r="G1242" s="65" t="str">
        <f t="shared" ca="1" si="167"/>
        <v/>
      </c>
      <c r="H1242" s="65" t="str">
        <f t="shared" ca="1" si="167"/>
        <v/>
      </c>
      <c r="I1242" s="65" t="str">
        <f t="shared" ca="1" si="167"/>
        <v/>
      </c>
      <c r="J1242" s="65" t="str">
        <f t="shared" ca="1" si="167"/>
        <v/>
      </c>
      <c r="K1242" s="65" t="str">
        <f t="shared" ca="1" si="167"/>
        <v/>
      </c>
      <c r="L1242" s="65" t="str">
        <f t="shared" ca="1" si="167"/>
        <v/>
      </c>
      <c r="M1242" s="65" t="str">
        <f t="shared" ca="1" si="167"/>
        <v/>
      </c>
      <c r="N1242" s="65" t="str">
        <f t="shared" ca="1" si="167"/>
        <v/>
      </c>
      <c r="O1242" s="65" t="str">
        <f t="shared" ca="1" si="167"/>
        <v/>
      </c>
      <c r="P1242" s="65" t="str">
        <f t="shared" ca="1" si="167"/>
        <v/>
      </c>
      <c r="Q1242" s="65" t="str">
        <f t="shared" ca="1" si="167"/>
        <v/>
      </c>
      <c r="R1242" s="65" t="str">
        <f t="shared" ca="1" si="167"/>
        <v/>
      </c>
      <c r="S1242" s="65" t="str">
        <f t="shared" ca="1" si="167"/>
        <v/>
      </c>
      <c r="T1242" s="65" t="str">
        <f t="shared" ca="1" si="167"/>
        <v/>
      </c>
      <c r="U1242" s="65" t="str">
        <f t="shared" ca="1" si="167"/>
        <v/>
      </c>
      <c r="V1242" s="65" t="str">
        <f t="shared" ca="1" si="167"/>
        <v/>
      </c>
      <c r="W1242" s="65" t="str">
        <f t="shared" ca="1" si="167"/>
        <v/>
      </c>
      <c r="X1242" s="65" t="str">
        <f t="shared" ca="1" si="167"/>
        <v/>
      </c>
      <c r="Y1242" s="65" t="str">
        <f t="shared" ca="1" si="167"/>
        <v/>
      </c>
      <c r="Z1242" s="65" t="str">
        <f t="shared" ca="1" si="167"/>
        <v/>
      </c>
      <c r="AA1242" s="65" t="str">
        <f t="shared" ca="1" si="167"/>
        <v/>
      </c>
      <c r="AB1242" s="65" t="str">
        <f t="shared" ca="1" si="167"/>
        <v/>
      </c>
      <c r="AC1242" s="65" t="str">
        <f t="shared" ca="1" si="167"/>
        <v/>
      </c>
      <c r="AD1242" s="65" t="str">
        <f t="shared" ca="1" si="167"/>
        <v/>
      </c>
      <c r="AE1242" s="65" t="str">
        <f t="shared" ca="1" si="167"/>
        <v/>
      </c>
      <c r="AF1242" s="65" t="str">
        <f t="shared" ca="1" si="167"/>
        <v/>
      </c>
      <c r="AG1242" s="65" t="str">
        <f t="shared" ca="1" si="167"/>
        <v/>
      </c>
      <c r="AH1242" s="65"/>
      <c r="AI1242" s="65"/>
      <c r="AJ1242" s="65"/>
    </row>
    <row r="1243" spans="1:36">
      <c r="A1243" s="65">
        <f t="shared" si="165"/>
        <v>43</v>
      </c>
      <c r="B1243" s="65" t="str">
        <f t="shared" si="165"/>
        <v>蔡政倫</v>
      </c>
      <c r="C1243" s="65" t="str">
        <f t="shared" ref="C1243:AG1243" ca="1" si="168">IF(  OR(  LEN(  C44  )&gt;LEN(  SUBSTITUTE(  C44,"06-22",""  )  ),LEN(  C44  )&gt;LEN(  SUBSTITUTE(  C44,"10-22",""  )  ),LEN(  C44  )&gt;LEN(  SUBSTITUTE(  C44,"14-22",""  )  ),LEN(  C44  )&gt;LEN(  SUBSTITUTE(  C44,"06-18",""  )  ),LEN(  C44  )&gt;LEN(  SUBSTITUTE(  C44,"10-18",""  )  ),LEN(  C44  )&gt;LEN(  SUBSTITUTE(  C44,"14-18",""  )  )  ),$A1243,""  )</f>
        <v/>
      </c>
      <c r="D1243" s="65" t="str">
        <f t="shared" ca="1" si="168"/>
        <v/>
      </c>
      <c r="E1243" s="65" t="str">
        <f t="shared" ca="1" si="168"/>
        <v/>
      </c>
      <c r="F1243" s="65" t="str">
        <f t="shared" ca="1" si="168"/>
        <v/>
      </c>
      <c r="G1243" s="65" t="str">
        <f t="shared" ca="1" si="168"/>
        <v/>
      </c>
      <c r="H1243" s="65" t="str">
        <f t="shared" ca="1" si="168"/>
        <v/>
      </c>
      <c r="I1243" s="65" t="str">
        <f t="shared" ca="1" si="168"/>
        <v/>
      </c>
      <c r="J1243" s="65" t="str">
        <f t="shared" ca="1" si="168"/>
        <v/>
      </c>
      <c r="K1243" s="65" t="str">
        <f t="shared" ca="1" si="168"/>
        <v/>
      </c>
      <c r="L1243" s="65" t="str">
        <f t="shared" ca="1" si="168"/>
        <v/>
      </c>
      <c r="M1243" s="65" t="str">
        <f t="shared" ca="1" si="168"/>
        <v/>
      </c>
      <c r="N1243" s="65" t="str">
        <f t="shared" ca="1" si="168"/>
        <v/>
      </c>
      <c r="O1243" s="65" t="str">
        <f t="shared" ca="1" si="168"/>
        <v/>
      </c>
      <c r="P1243" s="65" t="str">
        <f t="shared" ca="1" si="168"/>
        <v/>
      </c>
      <c r="Q1243" s="65" t="str">
        <f t="shared" ca="1" si="168"/>
        <v/>
      </c>
      <c r="R1243" s="65" t="str">
        <f t="shared" ca="1" si="168"/>
        <v/>
      </c>
      <c r="S1243" s="65" t="str">
        <f t="shared" ca="1" si="168"/>
        <v/>
      </c>
      <c r="T1243" s="65" t="str">
        <f t="shared" ca="1" si="168"/>
        <v/>
      </c>
      <c r="U1243" s="65" t="str">
        <f t="shared" ca="1" si="168"/>
        <v/>
      </c>
      <c r="V1243" s="65" t="str">
        <f t="shared" ca="1" si="168"/>
        <v/>
      </c>
      <c r="W1243" s="65" t="str">
        <f t="shared" ca="1" si="168"/>
        <v/>
      </c>
      <c r="X1243" s="65" t="str">
        <f t="shared" ca="1" si="168"/>
        <v/>
      </c>
      <c r="Y1243" s="65" t="str">
        <f t="shared" ca="1" si="168"/>
        <v/>
      </c>
      <c r="Z1243" s="65" t="str">
        <f t="shared" ca="1" si="168"/>
        <v/>
      </c>
      <c r="AA1243" s="65" t="str">
        <f t="shared" ca="1" si="168"/>
        <v/>
      </c>
      <c r="AB1243" s="65" t="str">
        <f t="shared" ca="1" si="168"/>
        <v/>
      </c>
      <c r="AC1243" s="65" t="str">
        <f t="shared" ca="1" si="168"/>
        <v/>
      </c>
      <c r="AD1243" s="65" t="str">
        <f t="shared" ca="1" si="168"/>
        <v/>
      </c>
      <c r="AE1243" s="65" t="str">
        <f t="shared" ca="1" si="168"/>
        <v/>
      </c>
      <c r="AF1243" s="65" t="str">
        <f t="shared" ca="1" si="168"/>
        <v/>
      </c>
      <c r="AG1243" s="65" t="str">
        <f t="shared" ca="1" si="168"/>
        <v/>
      </c>
      <c r="AH1243" s="65"/>
      <c r="AI1243" s="65"/>
      <c r="AJ1243" s="65"/>
    </row>
    <row r="1244" spans="1:36">
      <c r="A1244" s="65">
        <f t="shared" si="165"/>
        <v>44</v>
      </c>
      <c r="B1244" s="65" t="str">
        <f t="shared" si="165"/>
        <v>陳宏洋</v>
      </c>
      <c r="C1244" s="65" t="str">
        <f t="shared" ref="C1244:AG1244" ca="1" si="169">IF(  OR(  LEN(  C45  )&gt;LEN(  SUBSTITUTE(  C45,"06-22",""  )  ),LEN(  C45  )&gt;LEN(  SUBSTITUTE(  C45,"10-22",""  )  ),LEN(  C45  )&gt;LEN(  SUBSTITUTE(  C45,"14-22",""  )  ),LEN(  C45  )&gt;LEN(  SUBSTITUTE(  C45,"06-18",""  )  ),LEN(  C45  )&gt;LEN(  SUBSTITUTE(  C45,"10-18",""  )  ),LEN(  C45  )&gt;LEN(  SUBSTITUTE(  C45,"14-18",""  )  )  ),$A1244,""  )</f>
        <v/>
      </c>
      <c r="D1244" s="65" t="str">
        <f t="shared" ca="1" si="169"/>
        <v/>
      </c>
      <c r="E1244" s="65" t="str">
        <f t="shared" ca="1" si="169"/>
        <v/>
      </c>
      <c r="F1244" s="65" t="str">
        <f t="shared" ca="1" si="169"/>
        <v/>
      </c>
      <c r="G1244" s="65" t="str">
        <f t="shared" ca="1" si="169"/>
        <v/>
      </c>
      <c r="H1244" s="65" t="str">
        <f t="shared" ca="1" si="169"/>
        <v/>
      </c>
      <c r="I1244" s="65" t="str">
        <f t="shared" ca="1" si="169"/>
        <v/>
      </c>
      <c r="J1244" s="65" t="str">
        <f t="shared" ca="1" si="169"/>
        <v/>
      </c>
      <c r="K1244" s="65" t="str">
        <f t="shared" ca="1" si="169"/>
        <v/>
      </c>
      <c r="L1244" s="65" t="str">
        <f t="shared" ca="1" si="169"/>
        <v/>
      </c>
      <c r="M1244" s="65" t="str">
        <f t="shared" ca="1" si="169"/>
        <v/>
      </c>
      <c r="N1244" s="65" t="str">
        <f t="shared" ca="1" si="169"/>
        <v/>
      </c>
      <c r="O1244" s="65" t="str">
        <f t="shared" ca="1" si="169"/>
        <v/>
      </c>
      <c r="P1244" s="65" t="str">
        <f t="shared" ca="1" si="169"/>
        <v/>
      </c>
      <c r="Q1244" s="65" t="str">
        <f t="shared" ca="1" si="169"/>
        <v/>
      </c>
      <c r="R1244" s="65" t="str">
        <f t="shared" ca="1" si="169"/>
        <v/>
      </c>
      <c r="S1244" s="65" t="str">
        <f t="shared" ca="1" si="169"/>
        <v/>
      </c>
      <c r="T1244" s="65" t="str">
        <f t="shared" ca="1" si="169"/>
        <v/>
      </c>
      <c r="U1244" s="65" t="str">
        <f t="shared" ca="1" si="169"/>
        <v/>
      </c>
      <c r="V1244" s="65" t="str">
        <f t="shared" ca="1" si="169"/>
        <v/>
      </c>
      <c r="W1244" s="65" t="str">
        <f t="shared" ca="1" si="169"/>
        <v/>
      </c>
      <c r="X1244" s="65" t="str">
        <f t="shared" ca="1" si="169"/>
        <v/>
      </c>
      <c r="Y1244" s="65" t="str">
        <f t="shared" ca="1" si="169"/>
        <v/>
      </c>
      <c r="Z1244" s="65" t="str">
        <f t="shared" ca="1" si="169"/>
        <v/>
      </c>
      <c r="AA1244" s="65" t="str">
        <f t="shared" ca="1" si="169"/>
        <v/>
      </c>
      <c r="AB1244" s="65" t="str">
        <f t="shared" ca="1" si="169"/>
        <v/>
      </c>
      <c r="AC1244" s="65" t="str">
        <f t="shared" ca="1" si="169"/>
        <v/>
      </c>
      <c r="AD1244" s="65" t="str">
        <f t="shared" ca="1" si="169"/>
        <v/>
      </c>
      <c r="AE1244" s="65" t="str">
        <f t="shared" ca="1" si="169"/>
        <v/>
      </c>
      <c r="AF1244" s="65" t="str">
        <f t="shared" ca="1" si="169"/>
        <v/>
      </c>
      <c r="AG1244" s="65" t="str">
        <f t="shared" ca="1" si="169"/>
        <v/>
      </c>
      <c r="AH1244" s="65"/>
      <c r="AI1244" s="65"/>
      <c r="AJ1244" s="65"/>
    </row>
    <row r="1245" spans="1:36">
      <c r="A1245" s="65">
        <f t="shared" ref="A1245:B1272" si="170">A1145</f>
        <v>45</v>
      </c>
      <c r="B1245" s="65" t="str">
        <f t="shared" si="170"/>
        <v>邱昱銘</v>
      </c>
      <c r="C1245" s="65" t="str">
        <f t="shared" ref="C1245:AG1245" ca="1" si="171">IF(  OR(  LEN(  C46  )&gt;LEN(  SUBSTITUTE(  C46,"06-22",""  )  ),LEN(  C46  )&gt;LEN(  SUBSTITUTE(  C46,"10-22",""  )  ),LEN(  C46  )&gt;LEN(  SUBSTITUTE(  C46,"14-22",""  )  ),LEN(  C46  )&gt;LEN(  SUBSTITUTE(  C46,"06-18",""  )  ),LEN(  C46  )&gt;LEN(  SUBSTITUTE(  C46,"10-18",""  )  ),LEN(  C46  )&gt;LEN(  SUBSTITUTE(  C46,"14-18",""  )  )  ),$A1245,""  )</f>
        <v/>
      </c>
      <c r="D1245" s="65" t="str">
        <f t="shared" ca="1" si="171"/>
        <v/>
      </c>
      <c r="E1245" s="65" t="str">
        <f t="shared" ca="1" si="171"/>
        <v/>
      </c>
      <c r="F1245" s="65" t="str">
        <f t="shared" ca="1" si="171"/>
        <v/>
      </c>
      <c r="G1245" s="65" t="str">
        <f t="shared" ca="1" si="171"/>
        <v/>
      </c>
      <c r="H1245" s="65" t="str">
        <f t="shared" ca="1" si="171"/>
        <v/>
      </c>
      <c r="I1245" s="65" t="str">
        <f t="shared" ca="1" si="171"/>
        <v/>
      </c>
      <c r="J1245" s="65" t="str">
        <f t="shared" ca="1" si="171"/>
        <v/>
      </c>
      <c r="K1245" s="65" t="str">
        <f t="shared" ca="1" si="171"/>
        <v/>
      </c>
      <c r="L1245" s="65" t="str">
        <f t="shared" ca="1" si="171"/>
        <v/>
      </c>
      <c r="M1245" s="65" t="str">
        <f t="shared" ca="1" si="171"/>
        <v/>
      </c>
      <c r="N1245" s="65" t="str">
        <f t="shared" ca="1" si="171"/>
        <v/>
      </c>
      <c r="O1245" s="65" t="str">
        <f t="shared" ca="1" si="171"/>
        <v/>
      </c>
      <c r="P1245" s="65" t="str">
        <f t="shared" ca="1" si="171"/>
        <v/>
      </c>
      <c r="Q1245" s="65" t="str">
        <f t="shared" ca="1" si="171"/>
        <v/>
      </c>
      <c r="R1245" s="65" t="str">
        <f t="shared" ca="1" si="171"/>
        <v/>
      </c>
      <c r="S1245" s="65" t="str">
        <f t="shared" ca="1" si="171"/>
        <v/>
      </c>
      <c r="T1245" s="65" t="str">
        <f t="shared" ca="1" si="171"/>
        <v/>
      </c>
      <c r="U1245" s="65" t="str">
        <f t="shared" ca="1" si="171"/>
        <v/>
      </c>
      <c r="V1245" s="65" t="str">
        <f t="shared" ca="1" si="171"/>
        <v/>
      </c>
      <c r="W1245" s="65" t="str">
        <f t="shared" ca="1" si="171"/>
        <v/>
      </c>
      <c r="X1245" s="65" t="str">
        <f t="shared" ca="1" si="171"/>
        <v/>
      </c>
      <c r="Y1245" s="65" t="str">
        <f t="shared" ca="1" si="171"/>
        <v/>
      </c>
      <c r="Z1245" s="65" t="str">
        <f t="shared" ca="1" si="171"/>
        <v/>
      </c>
      <c r="AA1245" s="65" t="str">
        <f t="shared" ca="1" si="171"/>
        <v/>
      </c>
      <c r="AB1245" s="65" t="str">
        <f t="shared" ca="1" si="171"/>
        <v/>
      </c>
      <c r="AC1245" s="65" t="str">
        <f t="shared" ca="1" si="171"/>
        <v/>
      </c>
      <c r="AD1245" s="65" t="str">
        <f t="shared" ca="1" si="171"/>
        <v/>
      </c>
      <c r="AE1245" s="65" t="str">
        <f t="shared" ca="1" si="171"/>
        <v/>
      </c>
      <c r="AF1245" s="65" t="str">
        <f t="shared" ca="1" si="171"/>
        <v/>
      </c>
      <c r="AG1245" s="65" t="str">
        <f t="shared" ca="1" si="171"/>
        <v/>
      </c>
      <c r="AH1245" s="65"/>
      <c r="AI1245" s="65"/>
      <c r="AJ1245" s="65"/>
    </row>
    <row r="1246" spans="1:36">
      <c r="A1246" s="65">
        <f t="shared" si="170"/>
        <v>46</v>
      </c>
      <c r="B1246" s="65" t="str">
        <f t="shared" si="170"/>
        <v>李政聰</v>
      </c>
      <c r="C1246" s="65" t="str">
        <f t="shared" ref="C1246:AG1246" ca="1" si="172">IF(  OR(  LEN(  C47  )&gt;LEN(  SUBSTITUTE(  C47,"06-22",""  )  ),LEN(  C47  )&gt;LEN(  SUBSTITUTE(  C47,"10-22",""  )  ),LEN(  C47  )&gt;LEN(  SUBSTITUTE(  C47,"14-22",""  )  ),LEN(  C47  )&gt;LEN(  SUBSTITUTE(  C47,"06-18",""  )  ),LEN(  C47  )&gt;LEN(  SUBSTITUTE(  C47,"10-18",""  )  ),LEN(  C47  )&gt;LEN(  SUBSTITUTE(  C47,"14-18",""  )  )  ),$A1246,""  )</f>
        <v/>
      </c>
      <c r="D1246" s="65" t="str">
        <f t="shared" ca="1" si="172"/>
        <v/>
      </c>
      <c r="E1246" s="65" t="str">
        <f t="shared" ca="1" si="172"/>
        <v/>
      </c>
      <c r="F1246" s="65" t="str">
        <f t="shared" ca="1" si="172"/>
        <v/>
      </c>
      <c r="G1246" s="65" t="str">
        <f t="shared" ca="1" si="172"/>
        <v/>
      </c>
      <c r="H1246" s="65" t="str">
        <f t="shared" ca="1" si="172"/>
        <v/>
      </c>
      <c r="I1246" s="65" t="str">
        <f t="shared" ca="1" si="172"/>
        <v/>
      </c>
      <c r="J1246" s="65" t="str">
        <f t="shared" ca="1" si="172"/>
        <v/>
      </c>
      <c r="K1246" s="65" t="str">
        <f t="shared" ca="1" si="172"/>
        <v/>
      </c>
      <c r="L1246" s="65" t="str">
        <f t="shared" ca="1" si="172"/>
        <v/>
      </c>
      <c r="M1246" s="65" t="str">
        <f t="shared" ca="1" si="172"/>
        <v/>
      </c>
      <c r="N1246" s="65" t="str">
        <f t="shared" ca="1" si="172"/>
        <v/>
      </c>
      <c r="O1246" s="65" t="str">
        <f t="shared" ca="1" si="172"/>
        <v/>
      </c>
      <c r="P1246" s="65" t="str">
        <f t="shared" ca="1" si="172"/>
        <v/>
      </c>
      <c r="Q1246" s="65" t="str">
        <f t="shared" ca="1" si="172"/>
        <v/>
      </c>
      <c r="R1246" s="65" t="str">
        <f t="shared" ca="1" si="172"/>
        <v/>
      </c>
      <c r="S1246" s="65" t="str">
        <f t="shared" ca="1" si="172"/>
        <v/>
      </c>
      <c r="T1246" s="65" t="str">
        <f t="shared" ca="1" si="172"/>
        <v/>
      </c>
      <c r="U1246" s="65" t="str">
        <f t="shared" ca="1" si="172"/>
        <v/>
      </c>
      <c r="V1246" s="65" t="str">
        <f t="shared" ca="1" si="172"/>
        <v/>
      </c>
      <c r="W1246" s="65" t="str">
        <f t="shared" ca="1" si="172"/>
        <v/>
      </c>
      <c r="X1246" s="65" t="str">
        <f t="shared" ca="1" si="172"/>
        <v/>
      </c>
      <c r="Y1246" s="65" t="str">
        <f t="shared" ca="1" si="172"/>
        <v/>
      </c>
      <c r="Z1246" s="65" t="str">
        <f t="shared" ca="1" si="172"/>
        <v/>
      </c>
      <c r="AA1246" s="65" t="str">
        <f t="shared" ca="1" si="172"/>
        <v/>
      </c>
      <c r="AB1246" s="65" t="str">
        <f t="shared" ca="1" si="172"/>
        <v/>
      </c>
      <c r="AC1246" s="65" t="str">
        <f t="shared" ca="1" si="172"/>
        <v/>
      </c>
      <c r="AD1246" s="65" t="str">
        <f t="shared" ca="1" si="172"/>
        <v/>
      </c>
      <c r="AE1246" s="65" t="str">
        <f t="shared" ca="1" si="172"/>
        <v/>
      </c>
      <c r="AF1246" s="65" t="str">
        <f t="shared" ca="1" si="172"/>
        <v/>
      </c>
      <c r="AG1246" s="65" t="str">
        <f t="shared" ca="1" si="172"/>
        <v/>
      </c>
      <c r="AH1246" s="65"/>
      <c r="AI1246" s="65"/>
      <c r="AJ1246" s="65"/>
    </row>
    <row r="1247" spans="1:36">
      <c r="A1247" s="65">
        <f t="shared" si="170"/>
        <v>47</v>
      </c>
      <c r="B1247" s="65" t="str">
        <f t="shared" si="170"/>
        <v>何奕諠</v>
      </c>
      <c r="C1247" s="65" t="str">
        <f t="shared" ref="C1247:AG1247" ca="1" si="173">IF(  OR(  LEN(  C48  )&gt;LEN(  SUBSTITUTE(  C48,"06-22",""  )  ),LEN(  C48  )&gt;LEN(  SUBSTITUTE(  C48,"10-22",""  )  ),LEN(  C48  )&gt;LEN(  SUBSTITUTE(  C48,"14-22",""  )  ),LEN(  C48  )&gt;LEN(  SUBSTITUTE(  C48,"06-18",""  )  ),LEN(  C48  )&gt;LEN(  SUBSTITUTE(  C48,"10-18",""  )  ),LEN(  C48  )&gt;LEN(  SUBSTITUTE(  C48,"14-18",""  )  )  ),$A1247,""  )</f>
        <v/>
      </c>
      <c r="D1247" s="65" t="str">
        <f t="shared" ca="1" si="173"/>
        <v/>
      </c>
      <c r="E1247" s="65" t="str">
        <f t="shared" ca="1" si="173"/>
        <v/>
      </c>
      <c r="F1247" s="65" t="str">
        <f t="shared" ca="1" si="173"/>
        <v/>
      </c>
      <c r="G1247" s="65" t="str">
        <f t="shared" ca="1" si="173"/>
        <v/>
      </c>
      <c r="H1247" s="65" t="str">
        <f t="shared" ca="1" si="173"/>
        <v/>
      </c>
      <c r="I1247" s="65" t="str">
        <f t="shared" ca="1" si="173"/>
        <v/>
      </c>
      <c r="J1247" s="65" t="str">
        <f t="shared" ca="1" si="173"/>
        <v/>
      </c>
      <c r="K1247" s="65" t="str">
        <f t="shared" ca="1" si="173"/>
        <v/>
      </c>
      <c r="L1247" s="65" t="str">
        <f t="shared" ca="1" si="173"/>
        <v/>
      </c>
      <c r="M1247" s="65" t="str">
        <f t="shared" ca="1" si="173"/>
        <v/>
      </c>
      <c r="N1247" s="65" t="str">
        <f t="shared" ca="1" si="173"/>
        <v/>
      </c>
      <c r="O1247" s="65" t="str">
        <f t="shared" ca="1" si="173"/>
        <v/>
      </c>
      <c r="P1247" s="65" t="str">
        <f t="shared" ca="1" si="173"/>
        <v/>
      </c>
      <c r="Q1247" s="65" t="str">
        <f t="shared" ca="1" si="173"/>
        <v/>
      </c>
      <c r="R1247" s="65" t="str">
        <f t="shared" ca="1" si="173"/>
        <v/>
      </c>
      <c r="S1247" s="65" t="str">
        <f t="shared" ca="1" si="173"/>
        <v/>
      </c>
      <c r="T1247" s="65" t="str">
        <f t="shared" ca="1" si="173"/>
        <v/>
      </c>
      <c r="U1247" s="65" t="str">
        <f t="shared" ca="1" si="173"/>
        <v/>
      </c>
      <c r="V1247" s="65" t="str">
        <f t="shared" ca="1" si="173"/>
        <v/>
      </c>
      <c r="W1247" s="65" t="str">
        <f t="shared" ca="1" si="173"/>
        <v/>
      </c>
      <c r="X1247" s="65" t="str">
        <f t="shared" ca="1" si="173"/>
        <v/>
      </c>
      <c r="Y1247" s="65" t="str">
        <f t="shared" ca="1" si="173"/>
        <v/>
      </c>
      <c r="Z1247" s="65" t="str">
        <f t="shared" ca="1" si="173"/>
        <v/>
      </c>
      <c r="AA1247" s="65" t="str">
        <f t="shared" ca="1" si="173"/>
        <v/>
      </c>
      <c r="AB1247" s="65" t="str">
        <f t="shared" ca="1" si="173"/>
        <v/>
      </c>
      <c r="AC1247" s="65" t="str">
        <f t="shared" ca="1" si="173"/>
        <v/>
      </c>
      <c r="AD1247" s="65" t="str">
        <f t="shared" ca="1" si="173"/>
        <v/>
      </c>
      <c r="AE1247" s="65" t="str">
        <f t="shared" ca="1" si="173"/>
        <v/>
      </c>
      <c r="AF1247" s="65" t="str">
        <f t="shared" ca="1" si="173"/>
        <v/>
      </c>
      <c r="AG1247" s="65" t="str">
        <f t="shared" ca="1" si="173"/>
        <v/>
      </c>
      <c r="AH1247" s="65"/>
      <c r="AI1247" s="65"/>
      <c r="AJ1247" s="65"/>
    </row>
    <row r="1248" spans="1:36">
      <c r="A1248" s="65">
        <f t="shared" si="170"/>
        <v>48</v>
      </c>
      <c r="B1248" s="65" t="str">
        <f t="shared" si="170"/>
        <v>洪長昇</v>
      </c>
      <c r="C1248" s="65" t="str">
        <f t="shared" ref="C1248:AG1248" ca="1" si="174">IF(  OR(  LEN(  C49  )&gt;LEN(  SUBSTITUTE(  C49,"06-22",""  )  ),LEN(  C49  )&gt;LEN(  SUBSTITUTE(  C49,"10-22",""  )  ),LEN(  C49  )&gt;LEN(  SUBSTITUTE(  C49,"14-22",""  )  ),LEN(  C49  )&gt;LEN(  SUBSTITUTE(  C49,"06-18",""  )  ),LEN(  C49  )&gt;LEN(  SUBSTITUTE(  C49,"10-18",""  )  ),LEN(  C49  )&gt;LEN(  SUBSTITUTE(  C49,"14-18",""  )  )  ),$A1248,""  )</f>
        <v/>
      </c>
      <c r="D1248" s="65" t="str">
        <f t="shared" ca="1" si="174"/>
        <v/>
      </c>
      <c r="E1248" s="65" t="str">
        <f t="shared" ca="1" si="174"/>
        <v/>
      </c>
      <c r="F1248" s="65" t="str">
        <f t="shared" ca="1" si="174"/>
        <v/>
      </c>
      <c r="G1248" s="65" t="str">
        <f t="shared" ca="1" si="174"/>
        <v/>
      </c>
      <c r="H1248" s="65" t="str">
        <f t="shared" ca="1" si="174"/>
        <v/>
      </c>
      <c r="I1248" s="65" t="str">
        <f t="shared" ca="1" si="174"/>
        <v/>
      </c>
      <c r="J1248" s="65" t="str">
        <f t="shared" ca="1" si="174"/>
        <v/>
      </c>
      <c r="K1248" s="65" t="str">
        <f t="shared" ca="1" si="174"/>
        <v/>
      </c>
      <c r="L1248" s="65" t="str">
        <f t="shared" ca="1" si="174"/>
        <v/>
      </c>
      <c r="M1248" s="65" t="str">
        <f t="shared" ca="1" si="174"/>
        <v/>
      </c>
      <c r="N1248" s="65" t="str">
        <f t="shared" ca="1" si="174"/>
        <v/>
      </c>
      <c r="O1248" s="65" t="str">
        <f t="shared" ca="1" si="174"/>
        <v/>
      </c>
      <c r="P1248" s="65" t="str">
        <f t="shared" ca="1" si="174"/>
        <v/>
      </c>
      <c r="Q1248" s="65" t="str">
        <f t="shared" ca="1" si="174"/>
        <v/>
      </c>
      <c r="R1248" s="65" t="str">
        <f t="shared" ca="1" si="174"/>
        <v/>
      </c>
      <c r="S1248" s="65" t="str">
        <f t="shared" ca="1" si="174"/>
        <v/>
      </c>
      <c r="T1248" s="65" t="str">
        <f t="shared" ca="1" si="174"/>
        <v/>
      </c>
      <c r="U1248" s="65" t="str">
        <f t="shared" ca="1" si="174"/>
        <v/>
      </c>
      <c r="V1248" s="65" t="str">
        <f t="shared" ca="1" si="174"/>
        <v/>
      </c>
      <c r="W1248" s="65" t="str">
        <f t="shared" ca="1" si="174"/>
        <v/>
      </c>
      <c r="X1248" s="65" t="str">
        <f t="shared" ca="1" si="174"/>
        <v/>
      </c>
      <c r="Y1248" s="65" t="str">
        <f t="shared" ca="1" si="174"/>
        <v/>
      </c>
      <c r="Z1248" s="65" t="str">
        <f t="shared" ca="1" si="174"/>
        <v/>
      </c>
      <c r="AA1248" s="65" t="str">
        <f t="shared" ca="1" si="174"/>
        <v/>
      </c>
      <c r="AB1248" s="65" t="str">
        <f t="shared" ca="1" si="174"/>
        <v/>
      </c>
      <c r="AC1248" s="65" t="str">
        <f t="shared" ca="1" si="174"/>
        <v/>
      </c>
      <c r="AD1248" s="65" t="str">
        <f t="shared" ca="1" si="174"/>
        <v/>
      </c>
      <c r="AE1248" s="65" t="str">
        <f t="shared" ca="1" si="174"/>
        <v/>
      </c>
      <c r="AF1248" s="65" t="str">
        <f t="shared" ca="1" si="174"/>
        <v/>
      </c>
      <c r="AG1248" s="65" t="str">
        <f t="shared" ca="1" si="174"/>
        <v/>
      </c>
      <c r="AH1248" s="65"/>
      <c r="AI1248" s="65"/>
      <c r="AJ1248" s="65"/>
    </row>
    <row r="1249" spans="1:36">
      <c r="A1249" s="65">
        <f t="shared" si="170"/>
        <v>49</v>
      </c>
      <c r="B1249" s="65" t="str">
        <f t="shared" si="170"/>
        <v>劉威志</v>
      </c>
      <c r="C1249" s="65" t="str">
        <f t="shared" ref="C1249:AG1249" ca="1" si="175">IF(  OR(  LEN(  C50  )&gt;LEN(  SUBSTITUTE(  C50,"06-22",""  )  ),LEN(  C50  )&gt;LEN(  SUBSTITUTE(  C50,"10-22",""  )  ),LEN(  C50  )&gt;LEN(  SUBSTITUTE(  C50,"14-22",""  )  ),LEN(  C50  )&gt;LEN(  SUBSTITUTE(  C50,"06-18",""  )  ),LEN(  C50  )&gt;LEN(  SUBSTITUTE(  C50,"10-18",""  )  ),LEN(  C50  )&gt;LEN(  SUBSTITUTE(  C50,"14-18",""  )  )  ),$A1249,""  )</f>
        <v/>
      </c>
      <c r="D1249" s="65" t="str">
        <f t="shared" ca="1" si="175"/>
        <v/>
      </c>
      <c r="E1249" s="65" t="str">
        <f t="shared" ca="1" si="175"/>
        <v/>
      </c>
      <c r="F1249" s="65" t="str">
        <f t="shared" ca="1" si="175"/>
        <v/>
      </c>
      <c r="G1249" s="65" t="str">
        <f t="shared" ca="1" si="175"/>
        <v/>
      </c>
      <c r="H1249" s="65" t="str">
        <f t="shared" ca="1" si="175"/>
        <v/>
      </c>
      <c r="I1249" s="65" t="str">
        <f t="shared" ca="1" si="175"/>
        <v/>
      </c>
      <c r="J1249" s="65" t="str">
        <f t="shared" ca="1" si="175"/>
        <v/>
      </c>
      <c r="K1249" s="65" t="str">
        <f t="shared" ca="1" si="175"/>
        <v/>
      </c>
      <c r="L1249" s="65" t="str">
        <f t="shared" ca="1" si="175"/>
        <v/>
      </c>
      <c r="M1249" s="65" t="str">
        <f t="shared" ca="1" si="175"/>
        <v/>
      </c>
      <c r="N1249" s="65" t="str">
        <f t="shared" ca="1" si="175"/>
        <v/>
      </c>
      <c r="O1249" s="65" t="str">
        <f t="shared" ca="1" si="175"/>
        <v/>
      </c>
      <c r="P1249" s="65" t="str">
        <f t="shared" ca="1" si="175"/>
        <v/>
      </c>
      <c r="Q1249" s="65" t="str">
        <f t="shared" ca="1" si="175"/>
        <v/>
      </c>
      <c r="R1249" s="65" t="str">
        <f t="shared" ca="1" si="175"/>
        <v/>
      </c>
      <c r="S1249" s="65" t="str">
        <f t="shared" ca="1" si="175"/>
        <v/>
      </c>
      <c r="T1249" s="65" t="str">
        <f t="shared" ca="1" si="175"/>
        <v/>
      </c>
      <c r="U1249" s="65" t="str">
        <f t="shared" ca="1" si="175"/>
        <v/>
      </c>
      <c r="V1249" s="65" t="str">
        <f t="shared" ca="1" si="175"/>
        <v/>
      </c>
      <c r="W1249" s="65" t="str">
        <f t="shared" ca="1" si="175"/>
        <v/>
      </c>
      <c r="X1249" s="65" t="str">
        <f t="shared" ca="1" si="175"/>
        <v/>
      </c>
      <c r="Y1249" s="65" t="str">
        <f t="shared" ca="1" si="175"/>
        <v/>
      </c>
      <c r="Z1249" s="65" t="str">
        <f t="shared" ca="1" si="175"/>
        <v/>
      </c>
      <c r="AA1249" s="65" t="str">
        <f t="shared" ca="1" si="175"/>
        <v/>
      </c>
      <c r="AB1249" s="65" t="str">
        <f t="shared" ca="1" si="175"/>
        <v/>
      </c>
      <c r="AC1249" s="65" t="str">
        <f t="shared" ca="1" si="175"/>
        <v/>
      </c>
      <c r="AD1249" s="65" t="str">
        <f t="shared" ca="1" si="175"/>
        <v/>
      </c>
      <c r="AE1249" s="65" t="str">
        <f t="shared" ca="1" si="175"/>
        <v/>
      </c>
      <c r="AF1249" s="65" t="str">
        <f t="shared" ca="1" si="175"/>
        <v/>
      </c>
      <c r="AG1249" s="65" t="str">
        <f t="shared" ca="1" si="175"/>
        <v/>
      </c>
      <c r="AH1249" s="65"/>
      <c r="AI1249" s="65"/>
      <c r="AJ1249" s="65"/>
    </row>
    <row r="1250" spans="1:36">
      <c r="A1250" s="65">
        <f t="shared" si="170"/>
        <v>50</v>
      </c>
      <c r="B1250" s="65" t="str">
        <f t="shared" si="170"/>
        <v>梁展碩</v>
      </c>
      <c r="C1250" s="65" t="str">
        <f t="shared" ref="C1250:AG1250" ca="1" si="176">IF(  OR(  LEN(  C51  )&gt;LEN(  SUBSTITUTE(  C51,"06-22",""  )  ),LEN(  C51  )&gt;LEN(  SUBSTITUTE(  C51,"10-22",""  )  ),LEN(  C51  )&gt;LEN(  SUBSTITUTE(  C51,"14-22",""  )  ),LEN(  C51  )&gt;LEN(  SUBSTITUTE(  C51,"06-18",""  )  ),LEN(  C51  )&gt;LEN(  SUBSTITUTE(  C51,"10-18",""  )  ),LEN(  C51  )&gt;LEN(  SUBSTITUTE(  C51,"14-18",""  )  )  ),$A1250,""  )</f>
        <v/>
      </c>
      <c r="D1250" s="65" t="str">
        <f t="shared" ca="1" si="176"/>
        <v/>
      </c>
      <c r="E1250" s="65" t="str">
        <f t="shared" ca="1" si="176"/>
        <v/>
      </c>
      <c r="F1250" s="65" t="str">
        <f t="shared" ca="1" si="176"/>
        <v/>
      </c>
      <c r="G1250" s="65" t="str">
        <f t="shared" ca="1" si="176"/>
        <v/>
      </c>
      <c r="H1250" s="65" t="str">
        <f t="shared" ca="1" si="176"/>
        <v/>
      </c>
      <c r="I1250" s="65" t="str">
        <f t="shared" ca="1" si="176"/>
        <v/>
      </c>
      <c r="J1250" s="65" t="str">
        <f t="shared" ca="1" si="176"/>
        <v/>
      </c>
      <c r="K1250" s="65" t="str">
        <f t="shared" ca="1" si="176"/>
        <v/>
      </c>
      <c r="L1250" s="65" t="str">
        <f t="shared" ca="1" si="176"/>
        <v/>
      </c>
      <c r="M1250" s="65" t="str">
        <f t="shared" ca="1" si="176"/>
        <v/>
      </c>
      <c r="N1250" s="65" t="str">
        <f t="shared" ca="1" si="176"/>
        <v/>
      </c>
      <c r="O1250" s="65" t="str">
        <f t="shared" ca="1" si="176"/>
        <v/>
      </c>
      <c r="P1250" s="65" t="str">
        <f t="shared" ca="1" si="176"/>
        <v/>
      </c>
      <c r="Q1250" s="65" t="str">
        <f t="shared" ca="1" si="176"/>
        <v/>
      </c>
      <c r="R1250" s="65" t="str">
        <f t="shared" ca="1" si="176"/>
        <v/>
      </c>
      <c r="S1250" s="65" t="str">
        <f t="shared" ca="1" si="176"/>
        <v/>
      </c>
      <c r="T1250" s="65" t="str">
        <f t="shared" ca="1" si="176"/>
        <v/>
      </c>
      <c r="U1250" s="65" t="str">
        <f t="shared" ca="1" si="176"/>
        <v/>
      </c>
      <c r="V1250" s="65" t="str">
        <f t="shared" ca="1" si="176"/>
        <v/>
      </c>
      <c r="W1250" s="65" t="str">
        <f t="shared" ca="1" si="176"/>
        <v/>
      </c>
      <c r="X1250" s="65" t="str">
        <f t="shared" ca="1" si="176"/>
        <v/>
      </c>
      <c r="Y1250" s="65" t="str">
        <f t="shared" ca="1" si="176"/>
        <v/>
      </c>
      <c r="Z1250" s="65" t="str">
        <f t="shared" ca="1" si="176"/>
        <v/>
      </c>
      <c r="AA1250" s="65" t="str">
        <f t="shared" ca="1" si="176"/>
        <v/>
      </c>
      <c r="AB1250" s="65" t="str">
        <f t="shared" ca="1" si="176"/>
        <v/>
      </c>
      <c r="AC1250" s="65" t="str">
        <f t="shared" ca="1" si="176"/>
        <v/>
      </c>
      <c r="AD1250" s="65" t="str">
        <f t="shared" ca="1" si="176"/>
        <v/>
      </c>
      <c r="AE1250" s="65" t="str">
        <f t="shared" ca="1" si="176"/>
        <v/>
      </c>
      <c r="AF1250" s="65" t="str">
        <f t="shared" ca="1" si="176"/>
        <v/>
      </c>
      <c r="AG1250" s="65" t="str">
        <f t="shared" ca="1" si="176"/>
        <v/>
      </c>
      <c r="AH1250" s="65"/>
      <c r="AI1250" s="65"/>
      <c r="AJ1250" s="65"/>
    </row>
    <row r="1251" spans="1:36">
      <c r="A1251" s="65">
        <f t="shared" si="170"/>
        <v>51</v>
      </c>
      <c r="B1251" s="65" t="str">
        <f t="shared" si="170"/>
        <v>楊瑞麟</v>
      </c>
      <c r="C1251" s="65" t="str">
        <f t="shared" ref="C1251:AG1251" ca="1" si="177">IF(  OR(  LEN(  C52  )&gt;LEN(  SUBSTITUTE(  C52,"06-22",""  )  ),LEN(  C52  )&gt;LEN(  SUBSTITUTE(  C52,"10-22",""  )  ),LEN(  C52  )&gt;LEN(  SUBSTITUTE(  C52,"14-22",""  )  ),LEN(  C52  )&gt;LEN(  SUBSTITUTE(  C52,"06-18",""  )  ),LEN(  C52  )&gt;LEN(  SUBSTITUTE(  C52,"10-18",""  )  ),LEN(  C52  )&gt;LEN(  SUBSTITUTE(  C52,"14-18",""  )  )  ),$A1251,""  )</f>
        <v/>
      </c>
      <c r="D1251" s="65" t="str">
        <f t="shared" ca="1" si="177"/>
        <v/>
      </c>
      <c r="E1251" s="65" t="str">
        <f t="shared" ca="1" si="177"/>
        <v/>
      </c>
      <c r="F1251" s="65" t="str">
        <f t="shared" ca="1" si="177"/>
        <v/>
      </c>
      <c r="G1251" s="65" t="str">
        <f t="shared" ca="1" si="177"/>
        <v/>
      </c>
      <c r="H1251" s="65" t="str">
        <f t="shared" ca="1" si="177"/>
        <v/>
      </c>
      <c r="I1251" s="65" t="str">
        <f t="shared" ca="1" si="177"/>
        <v/>
      </c>
      <c r="J1251" s="65" t="str">
        <f t="shared" ca="1" si="177"/>
        <v/>
      </c>
      <c r="K1251" s="65" t="str">
        <f t="shared" ca="1" si="177"/>
        <v/>
      </c>
      <c r="L1251" s="65" t="str">
        <f t="shared" ca="1" si="177"/>
        <v/>
      </c>
      <c r="M1251" s="65" t="str">
        <f t="shared" ca="1" si="177"/>
        <v/>
      </c>
      <c r="N1251" s="65" t="str">
        <f t="shared" ca="1" si="177"/>
        <v/>
      </c>
      <c r="O1251" s="65" t="str">
        <f t="shared" ca="1" si="177"/>
        <v/>
      </c>
      <c r="P1251" s="65" t="str">
        <f t="shared" ca="1" si="177"/>
        <v/>
      </c>
      <c r="Q1251" s="65" t="str">
        <f t="shared" ca="1" si="177"/>
        <v/>
      </c>
      <c r="R1251" s="65" t="str">
        <f t="shared" ca="1" si="177"/>
        <v/>
      </c>
      <c r="S1251" s="65" t="str">
        <f t="shared" ca="1" si="177"/>
        <v/>
      </c>
      <c r="T1251" s="65" t="str">
        <f t="shared" ca="1" si="177"/>
        <v/>
      </c>
      <c r="U1251" s="65" t="str">
        <f t="shared" ca="1" si="177"/>
        <v/>
      </c>
      <c r="V1251" s="65" t="str">
        <f t="shared" ca="1" si="177"/>
        <v/>
      </c>
      <c r="W1251" s="65" t="str">
        <f t="shared" ca="1" si="177"/>
        <v/>
      </c>
      <c r="X1251" s="65" t="str">
        <f t="shared" ca="1" si="177"/>
        <v/>
      </c>
      <c r="Y1251" s="65" t="str">
        <f t="shared" ca="1" si="177"/>
        <v/>
      </c>
      <c r="Z1251" s="65" t="str">
        <f t="shared" ca="1" si="177"/>
        <v/>
      </c>
      <c r="AA1251" s="65" t="str">
        <f t="shared" ca="1" si="177"/>
        <v/>
      </c>
      <c r="AB1251" s="65" t="str">
        <f t="shared" ca="1" si="177"/>
        <v/>
      </c>
      <c r="AC1251" s="65" t="str">
        <f t="shared" ca="1" si="177"/>
        <v/>
      </c>
      <c r="AD1251" s="65" t="str">
        <f t="shared" ca="1" si="177"/>
        <v/>
      </c>
      <c r="AE1251" s="65" t="str">
        <f t="shared" ca="1" si="177"/>
        <v/>
      </c>
      <c r="AF1251" s="65" t="str">
        <f t="shared" ca="1" si="177"/>
        <v/>
      </c>
      <c r="AG1251" s="65" t="str">
        <f t="shared" ca="1" si="177"/>
        <v/>
      </c>
      <c r="AH1251" s="65"/>
      <c r="AI1251" s="65"/>
      <c r="AJ1251" s="65"/>
    </row>
    <row r="1252" spans="1:36">
      <c r="A1252" s="65">
        <f t="shared" si="170"/>
        <v>52</v>
      </c>
      <c r="B1252" s="65" t="str">
        <f t="shared" si="170"/>
        <v>林晉弘</v>
      </c>
      <c r="C1252" s="65" t="str">
        <f t="shared" ref="C1252:AG1252" ca="1" si="178">IF(  OR(  LEN(  C53  )&gt;LEN(  SUBSTITUTE(  C53,"06-22",""  )  ),LEN(  C53  )&gt;LEN(  SUBSTITUTE(  C53,"10-22",""  )  ),LEN(  C53  )&gt;LEN(  SUBSTITUTE(  C53,"14-22",""  )  ),LEN(  C53  )&gt;LEN(  SUBSTITUTE(  C53,"06-18",""  )  ),LEN(  C53  )&gt;LEN(  SUBSTITUTE(  C53,"10-18",""  )  ),LEN(  C53  )&gt;LEN(  SUBSTITUTE(  C53,"14-18",""  )  )  ),$A1252,""  )</f>
        <v/>
      </c>
      <c r="D1252" s="65" t="str">
        <f t="shared" ca="1" si="178"/>
        <v/>
      </c>
      <c r="E1252" s="65" t="str">
        <f t="shared" ca="1" si="178"/>
        <v/>
      </c>
      <c r="F1252" s="65" t="str">
        <f t="shared" ca="1" si="178"/>
        <v/>
      </c>
      <c r="G1252" s="65" t="str">
        <f t="shared" ca="1" si="178"/>
        <v/>
      </c>
      <c r="H1252" s="65" t="str">
        <f t="shared" ca="1" si="178"/>
        <v/>
      </c>
      <c r="I1252" s="65" t="str">
        <f t="shared" ca="1" si="178"/>
        <v/>
      </c>
      <c r="J1252" s="65" t="str">
        <f t="shared" ca="1" si="178"/>
        <v/>
      </c>
      <c r="K1252" s="65" t="str">
        <f t="shared" ca="1" si="178"/>
        <v/>
      </c>
      <c r="L1252" s="65" t="str">
        <f t="shared" ca="1" si="178"/>
        <v/>
      </c>
      <c r="M1252" s="65" t="str">
        <f t="shared" ca="1" si="178"/>
        <v/>
      </c>
      <c r="N1252" s="65" t="str">
        <f t="shared" ca="1" si="178"/>
        <v/>
      </c>
      <c r="O1252" s="65" t="str">
        <f t="shared" ca="1" si="178"/>
        <v/>
      </c>
      <c r="P1252" s="65" t="str">
        <f t="shared" ca="1" si="178"/>
        <v/>
      </c>
      <c r="Q1252" s="65" t="str">
        <f t="shared" ca="1" si="178"/>
        <v/>
      </c>
      <c r="R1252" s="65" t="str">
        <f t="shared" ca="1" si="178"/>
        <v/>
      </c>
      <c r="S1252" s="65" t="str">
        <f t="shared" ca="1" si="178"/>
        <v/>
      </c>
      <c r="T1252" s="65" t="str">
        <f t="shared" ca="1" si="178"/>
        <v/>
      </c>
      <c r="U1252" s="65" t="str">
        <f t="shared" ca="1" si="178"/>
        <v/>
      </c>
      <c r="V1252" s="65" t="str">
        <f t="shared" ca="1" si="178"/>
        <v/>
      </c>
      <c r="W1252" s="65" t="str">
        <f t="shared" ca="1" si="178"/>
        <v/>
      </c>
      <c r="X1252" s="65" t="str">
        <f t="shared" ca="1" si="178"/>
        <v/>
      </c>
      <c r="Y1252" s="65" t="str">
        <f t="shared" ca="1" si="178"/>
        <v/>
      </c>
      <c r="Z1252" s="65" t="str">
        <f t="shared" ca="1" si="178"/>
        <v/>
      </c>
      <c r="AA1252" s="65" t="str">
        <f t="shared" ca="1" si="178"/>
        <v/>
      </c>
      <c r="AB1252" s="65" t="str">
        <f t="shared" ca="1" si="178"/>
        <v/>
      </c>
      <c r="AC1252" s="65" t="str">
        <f t="shared" ca="1" si="178"/>
        <v/>
      </c>
      <c r="AD1252" s="65" t="str">
        <f t="shared" ca="1" si="178"/>
        <v/>
      </c>
      <c r="AE1252" s="65" t="str">
        <f t="shared" ca="1" si="178"/>
        <v/>
      </c>
      <c r="AF1252" s="65" t="str">
        <f t="shared" ca="1" si="178"/>
        <v/>
      </c>
      <c r="AG1252" s="65" t="str">
        <f t="shared" ca="1" si="178"/>
        <v/>
      </c>
      <c r="AH1252" s="65"/>
      <c r="AI1252" s="65"/>
      <c r="AJ1252" s="65"/>
    </row>
    <row r="1253" spans="1:36">
      <c r="A1253" s="65">
        <f t="shared" si="170"/>
        <v>53</v>
      </c>
      <c r="B1253" s="65" t="str">
        <f t="shared" si="170"/>
        <v>蔡政倫</v>
      </c>
      <c r="C1253" s="65" t="str">
        <f t="shared" ref="C1253:AG1253" ca="1" si="179">IF(  OR(  LEN(  C54  )&gt;LEN(  SUBSTITUTE(  C54,"06-22",""  )  ),LEN(  C54  )&gt;LEN(  SUBSTITUTE(  C54,"10-22",""  )  ),LEN(  C54  )&gt;LEN(  SUBSTITUTE(  C54,"14-22",""  )  ),LEN(  C54  )&gt;LEN(  SUBSTITUTE(  C54,"06-18",""  )  ),LEN(  C54  )&gt;LEN(  SUBSTITUTE(  C54,"10-18",""  )  ),LEN(  C54  )&gt;LEN(  SUBSTITUTE(  C54,"14-18",""  )  )  ),$A1253,""  )</f>
        <v/>
      </c>
      <c r="D1253" s="65" t="str">
        <f t="shared" ca="1" si="179"/>
        <v/>
      </c>
      <c r="E1253" s="65" t="str">
        <f t="shared" ca="1" si="179"/>
        <v/>
      </c>
      <c r="F1253" s="65" t="str">
        <f t="shared" ca="1" si="179"/>
        <v/>
      </c>
      <c r="G1253" s="65" t="str">
        <f t="shared" ca="1" si="179"/>
        <v/>
      </c>
      <c r="H1253" s="65" t="str">
        <f t="shared" ca="1" si="179"/>
        <v/>
      </c>
      <c r="I1253" s="65" t="str">
        <f t="shared" ca="1" si="179"/>
        <v/>
      </c>
      <c r="J1253" s="65" t="str">
        <f t="shared" ca="1" si="179"/>
        <v/>
      </c>
      <c r="K1253" s="65" t="str">
        <f t="shared" ca="1" si="179"/>
        <v/>
      </c>
      <c r="L1253" s="65" t="str">
        <f t="shared" ca="1" si="179"/>
        <v/>
      </c>
      <c r="M1253" s="65" t="str">
        <f t="shared" ca="1" si="179"/>
        <v/>
      </c>
      <c r="N1253" s="65" t="str">
        <f t="shared" ca="1" si="179"/>
        <v/>
      </c>
      <c r="O1253" s="65" t="str">
        <f t="shared" ca="1" si="179"/>
        <v/>
      </c>
      <c r="P1253" s="65" t="str">
        <f t="shared" ca="1" si="179"/>
        <v/>
      </c>
      <c r="Q1253" s="65" t="str">
        <f t="shared" ca="1" si="179"/>
        <v/>
      </c>
      <c r="R1253" s="65" t="str">
        <f t="shared" ca="1" si="179"/>
        <v/>
      </c>
      <c r="S1253" s="65" t="str">
        <f t="shared" ca="1" si="179"/>
        <v/>
      </c>
      <c r="T1253" s="65" t="str">
        <f t="shared" ca="1" si="179"/>
        <v/>
      </c>
      <c r="U1253" s="65" t="str">
        <f t="shared" ca="1" si="179"/>
        <v/>
      </c>
      <c r="V1253" s="65" t="str">
        <f t="shared" ca="1" si="179"/>
        <v/>
      </c>
      <c r="W1253" s="65" t="str">
        <f t="shared" ca="1" si="179"/>
        <v/>
      </c>
      <c r="X1253" s="65" t="str">
        <f t="shared" ca="1" si="179"/>
        <v/>
      </c>
      <c r="Y1253" s="65" t="str">
        <f t="shared" ca="1" si="179"/>
        <v/>
      </c>
      <c r="Z1253" s="65" t="str">
        <f t="shared" ca="1" si="179"/>
        <v/>
      </c>
      <c r="AA1253" s="65" t="str">
        <f t="shared" ca="1" si="179"/>
        <v/>
      </c>
      <c r="AB1253" s="65" t="str">
        <f t="shared" ca="1" si="179"/>
        <v/>
      </c>
      <c r="AC1253" s="65" t="str">
        <f t="shared" ca="1" si="179"/>
        <v/>
      </c>
      <c r="AD1253" s="65" t="str">
        <f t="shared" ca="1" si="179"/>
        <v/>
      </c>
      <c r="AE1253" s="65" t="str">
        <f t="shared" ca="1" si="179"/>
        <v/>
      </c>
      <c r="AF1253" s="65" t="str">
        <f t="shared" ca="1" si="179"/>
        <v/>
      </c>
      <c r="AG1253" s="65" t="str">
        <f t="shared" ca="1" si="179"/>
        <v/>
      </c>
      <c r="AH1253" s="65"/>
      <c r="AI1253" s="65"/>
      <c r="AJ1253" s="65"/>
    </row>
    <row r="1254" spans="1:36">
      <c r="A1254" s="65">
        <f t="shared" si="170"/>
        <v>54</v>
      </c>
      <c r="B1254" s="65" t="str">
        <f t="shared" si="170"/>
        <v>鄭品豪</v>
      </c>
      <c r="C1254" s="65" t="str">
        <f t="shared" ref="C1254:AG1254" ca="1" si="180">IF(  OR(  LEN(  C55  )&gt;LEN(  SUBSTITUTE(  C55,"06-22",""  )  ),LEN(  C55  )&gt;LEN(  SUBSTITUTE(  C55,"10-22",""  )  ),LEN(  C55  )&gt;LEN(  SUBSTITUTE(  C55,"14-22",""  )  ),LEN(  C55  )&gt;LEN(  SUBSTITUTE(  C55,"06-18",""  )  ),LEN(  C55  )&gt;LEN(  SUBSTITUTE(  C55,"10-18",""  )  ),LEN(  C55  )&gt;LEN(  SUBSTITUTE(  C55,"14-18",""  )  )  ),$A1254,""  )</f>
        <v/>
      </c>
      <c r="D1254" s="65" t="str">
        <f t="shared" ca="1" si="180"/>
        <v/>
      </c>
      <c r="E1254" s="65" t="str">
        <f t="shared" ca="1" si="180"/>
        <v/>
      </c>
      <c r="F1254" s="65" t="str">
        <f t="shared" ca="1" si="180"/>
        <v/>
      </c>
      <c r="G1254" s="65" t="str">
        <f t="shared" ca="1" si="180"/>
        <v/>
      </c>
      <c r="H1254" s="65" t="str">
        <f t="shared" ca="1" si="180"/>
        <v/>
      </c>
      <c r="I1254" s="65" t="str">
        <f t="shared" ca="1" si="180"/>
        <v/>
      </c>
      <c r="J1254" s="65">
        <f t="shared" ca="1" si="180"/>
        <v>54</v>
      </c>
      <c r="K1254" s="65" t="str">
        <f t="shared" ca="1" si="180"/>
        <v/>
      </c>
      <c r="L1254" s="65" t="str">
        <f t="shared" ca="1" si="180"/>
        <v/>
      </c>
      <c r="M1254" s="65" t="str">
        <f t="shared" ca="1" si="180"/>
        <v/>
      </c>
      <c r="N1254" s="65" t="str">
        <f t="shared" ca="1" si="180"/>
        <v/>
      </c>
      <c r="O1254" s="65" t="str">
        <f t="shared" ca="1" si="180"/>
        <v/>
      </c>
      <c r="P1254" s="65" t="str">
        <f t="shared" ca="1" si="180"/>
        <v/>
      </c>
      <c r="Q1254" s="65" t="str">
        <f t="shared" ca="1" si="180"/>
        <v/>
      </c>
      <c r="R1254" s="65" t="str">
        <f t="shared" ca="1" si="180"/>
        <v/>
      </c>
      <c r="S1254" s="65" t="str">
        <f t="shared" ca="1" si="180"/>
        <v/>
      </c>
      <c r="T1254" s="65" t="str">
        <f t="shared" ca="1" si="180"/>
        <v/>
      </c>
      <c r="U1254" s="65" t="str">
        <f t="shared" ca="1" si="180"/>
        <v/>
      </c>
      <c r="V1254" s="65" t="str">
        <f t="shared" ca="1" si="180"/>
        <v/>
      </c>
      <c r="W1254" s="65" t="str">
        <f t="shared" ca="1" si="180"/>
        <v/>
      </c>
      <c r="X1254" s="65" t="str">
        <f t="shared" ca="1" si="180"/>
        <v/>
      </c>
      <c r="Y1254" s="65" t="str">
        <f t="shared" ca="1" si="180"/>
        <v/>
      </c>
      <c r="Z1254" s="65" t="str">
        <f t="shared" ca="1" si="180"/>
        <v/>
      </c>
      <c r="AA1254" s="65" t="str">
        <f t="shared" ca="1" si="180"/>
        <v/>
      </c>
      <c r="AB1254" s="65" t="str">
        <f t="shared" ca="1" si="180"/>
        <v/>
      </c>
      <c r="AC1254" s="65" t="str">
        <f t="shared" ca="1" si="180"/>
        <v/>
      </c>
      <c r="AD1254" s="65" t="str">
        <f t="shared" ca="1" si="180"/>
        <v/>
      </c>
      <c r="AE1254" s="65" t="str">
        <f t="shared" ca="1" si="180"/>
        <v/>
      </c>
      <c r="AF1254" s="65" t="str">
        <f t="shared" ca="1" si="180"/>
        <v/>
      </c>
      <c r="AG1254" s="65" t="str">
        <f t="shared" ca="1" si="180"/>
        <v/>
      </c>
      <c r="AH1254" s="65"/>
      <c r="AI1254" s="65"/>
      <c r="AJ1254" s="65"/>
    </row>
    <row r="1255" spans="1:36">
      <c r="A1255" s="65">
        <f t="shared" si="170"/>
        <v>55</v>
      </c>
      <c r="B1255" s="65" t="str">
        <f t="shared" si="170"/>
        <v>張恩齊</v>
      </c>
      <c r="C1255" s="65" t="str">
        <f t="shared" ref="C1255:AG1255" ca="1" si="181">IF(  OR(  LEN(  C56  )&gt;LEN(  SUBSTITUTE(  C56,"06-22",""  )  ),LEN(  C56  )&gt;LEN(  SUBSTITUTE(  C56,"10-22",""  )  ),LEN(  C56  )&gt;LEN(  SUBSTITUTE(  C56,"14-22",""  )  ),LEN(  C56  )&gt;LEN(  SUBSTITUTE(  C56,"06-18",""  )  ),LEN(  C56  )&gt;LEN(  SUBSTITUTE(  C56,"10-18",""  )  ),LEN(  C56  )&gt;LEN(  SUBSTITUTE(  C56,"14-18",""  )  )  ),$A1255,""  )</f>
        <v/>
      </c>
      <c r="D1255" s="65" t="str">
        <f t="shared" ca="1" si="181"/>
        <v/>
      </c>
      <c r="E1255" s="65" t="str">
        <f t="shared" ca="1" si="181"/>
        <v/>
      </c>
      <c r="F1255" s="65" t="str">
        <f t="shared" ca="1" si="181"/>
        <v/>
      </c>
      <c r="G1255" s="65" t="str">
        <f t="shared" ca="1" si="181"/>
        <v/>
      </c>
      <c r="H1255" s="65" t="str">
        <f t="shared" ca="1" si="181"/>
        <v/>
      </c>
      <c r="I1255" s="65" t="str">
        <f t="shared" ca="1" si="181"/>
        <v/>
      </c>
      <c r="J1255" s="65" t="str">
        <f t="shared" ca="1" si="181"/>
        <v/>
      </c>
      <c r="K1255" s="65" t="str">
        <f t="shared" ca="1" si="181"/>
        <v/>
      </c>
      <c r="L1255" s="65" t="str">
        <f t="shared" ca="1" si="181"/>
        <v/>
      </c>
      <c r="M1255" s="65" t="str">
        <f t="shared" ca="1" si="181"/>
        <v/>
      </c>
      <c r="N1255" s="65" t="str">
        <f t="shared" ca="1" si="181"/>
        <v/>
      </c>
      <c r="O1255" s="65" t="str">
        <f t="shared" ca="1" si="181"/>
        <v/>
      </c>
      <c r="P1255" s="65" t="str">
        <f t="shared" ca="1" si="181"/>
        <v/>
      </c>
      <c r="Q1255" s="65" t="str">
        <f t="shared" ca="1" si="181"/>
        <v/>
      </c>
      <c r="R1255" s="65" t="str">
        <f t="shared" ca="1" si="181"/>
        <v/>
      </c>
      <c r="S1255" s="65" t="str">
        <f t="shared" ca="1" si="181"/>
        <v/>
      </c>
      <c r="T1255" s="65" t="str">
        <f t="shared" ca="1" si="181"/>
        <v/>
      </c>
      <c r="U1255" s="65" t="str">
        <f t="shared" ca="1" si="181"/>
        <v/>
      </c>
      <c r="V1255" s="65" t="str">
        <f t="shared" ca="1" si="181"/>
        <v/>
      </c>
      <c r="W1255" s="65" t="str">
        <f t="shared" ca="1" si="181"/>
        <v/>
      </c>
      <c r="X1255" s="65" t="str">
        <f t="shared" ca="1" si="181"/>
        <v/>
      </c>
      <c r="Y1255" s="65" t="str">
        <f t="shared" ca="1" si="181"/>
        <v/>
      </c>
      <c r="Z1255" s="65" t="str">
        <f t="shared" ca="1" si="181"/>
        <v/>
      </c>
      <c r="AA1255" s="65" t="str">
        <f t="shared" ca="1" si="181"/>
        <v/>
      </c>
      <c r="AB1255" s="65" t="str">
        <f t="shared" ca="1" si="181"/>
        <v/>
      </c>
      <c r="AC1255" s="65" t="str">
        <f t="shared" ca="1" si="181"/>
        <v/>
      </c>
      <c r="AD1255" s="65" t="str">
        <f t="shared" ca="1" si="181"/>
        <v/>
      </c>
      <c r="AE1255" s="65" t="str">
        <f t="shared" ca="1" si="181"/>
        <v/>
      </c>
      <c r="AF1255" s="65" t="str">
        <f t="shared" ca="1" si="181"/>
        <v/>
      </c>
      <c r="AG1255" s="65" t="str">
        <f t="shared" ca="1" si="181"/>
        <v/>
      </c>
      <c r="AH1255" s="65"/>
      <c r="AI1255" s="65"/>
      <c r="AJ1255" s="65"/>
    </row>
    <row r="1256" spans="1:36">
      <c r="A1256" s="65">
        <f t="shared" si="170"/>
        <v>56</v>
      </c>
      <c r="B1256" s="65" t="str">
        <f t="shared" si="170"/>
        <v>許翊呈</v>
      </c>
      <c r="C1256" s="65" t="str">
        <f t="shared" ref="C1256:AG1256" ca="1" si="182">IF(  OR(  LEN(  C57  )&gt;LEN(  SUBSTITUTE(  C57,"06-22",""  )  ),LEN(  C57  )&gt;LEN(  SUBSTITUTE(  C57,"10-22",""  )  ),LEN(  C57  )&gt;LEN(  SUBSTITUTE(  C57,"14-22",""  )  ),LEN(  C57  )&gt;LEN(  SUBSTITUTE(  C57,"06-18",""  )  ),LEN(  C57  )&gt;LEN(  SUBSTITUTE(  C57,"10-18",""  )  ),LEN(  C57  )&gt;LEN(  SUBSTITUTE(  C57,"14-18",""  )  )  ),$A1256,""  )</f>
        <v/>
      </c>
      <c r="D1256" s="65" t="str">
        <f t="shared" ca="1" si="182"/>
        <v/>
      </c>
      <c r="E1256" s="65" t="str">
        <f t="shared" ca="1" si="182"/>
        <v/>
      </c>
      <c r="F1256" s="65" t="str">
        <f t="shared" ca="1" si="182"/>
        <v/>
      </c>
      <c r="G1256" s="65" t="str">
        <f t="shared" ca="1" si="182"/>
        <v/>
      </c>
      <c r="H1256" s="65" t="str">
        <f t="shared" ca="1" si="182"/>
        <v/>
      </c>
      <c r="I1256" s="65" t="str">
        <f t="shared" ca="1" si="182"/>
        <v/>
      </c>
      <c r="J1256" s="65" t="str">
        <f t="shared" ca="1" si="182"/>
        <v/>
      </c>
      <c r="K1256" s="65" t="str">
        <f t="shared" ca="1" si="182"/>
        <v/>
      </c>
      <c r="L1256" s="65" t="str">
        <f t="shared" ca="1" si="182"/>
        <v/>
      </c>
      <c r="M1256" s="65" t="str">
        <f t="shared" ca="1" si="182"/>
        <v/>
      </c>
      <c r="N1256" s="65" t="str">
        <f t="shared" ca="1" si="182"/>
        <v/>
      </c>
      <c r="O1256" s="65" t="str">
        <f t="shared" ca="1" si="182"/>
        <v/>
      </c>
      <c r="P1256" s="65" t="str">
        <f t="shared" ca="1" si="182"/>
        <v/>
      </c>
      <c r="Q1256" s="65" t="str">
        <f t="shared" ca="1" si="182"/>
        <v/>
      </c>
      <c r="R1256" s="65" t="str">
        <f t="shared" ca="1" si="182"/>
        <v/>
      </c>
      <c r="S1256" s="65" t="str">
        <f t="shared" ca="1" si="182"/>
        <v/>
      </c>
      <c r="T1256" s="65" t="str">
        <f t="shared" ca="1" si="182"/>
        <v/>
      </c>
      <c r="U1256" s="65" t="str">
        <f t="shared" ca="1" si="182"/>
        <v/>
      </c>
      <c r="V1256" s="65" t="str">
        <f t="shared" ca="1" si="182"/>
        <v/>
      </c>
      <c r="W1256" s="65">
        <f t="shared" ca="1" si="182"/>
        <v>56</v>
      </c>
      <c r="X1256" s="65" t="str">
        <f t="shared" ca="1" si="182"/>
        <v/>
      </c>
      <c r="Y1256" s="65" t="str">
        <f t="shared" ca="1" si="182"/>
        <v/>
      </c>
      <c r="Z1256" s="65" t="str">
        <f t="shared" ca="1" si="182"/>
        <v/>
      </c>
      <c r="AA1256" s="65" t="str">
        <f t="shared" ca="1" si="182"/>
        <v/>
      </c>
      <c r="AB1256" s="65" t="str">
        <f t="shared" ca="1" si="182"/>
        <v/>
      </c>
      <c r="AC1256" s="65" t="str">
        <f t="shared" ca="1" si="182"/>
        <v/>
      </c>
      <c r="AD1256" s="65" t="str">
        <f t="shared" ca="1" si="182"/>
        <v/>
      </c>
      <c r="AE1256" s="65">
        <f t="shared" ca="1" si="182"/>
        <v>56</v>
      </c>
      <c r="AF1256" s="65" t="str">
        <f t="shared" ca="1" si="182"/>
        <v/>
      </c>
      <c r="AG1256" s="65" t="str">
        <f t="shared" ca="1" si="182"/>
        <v/>
      </c>
      <c r="AH1256" s="65"/>
      <c r="AI1256" s="65"/>
      <c r="AJ1256" s="65"/>
    </row>
    <row r="1257" spans="1:36">
      <c r="A1257" s="65">
        <f t="shared" si="170"/>
        <v>57</v>
      </c>
      <c r="B1257" s="65" t="str">
        <f t="shared" si="170"/>
        <v>周承澔</v>
      </c>
      <c r="C1257" s="65" t="str">
        <f t="shared" ref="C1257:AG1257" ca="1" si="183">IF(  OR(  LEN(  C58  )&gt;LEN(  SUBSTITUTE(  C58,"06-22",""  )  ),LEN(  C58  )&gt;LEN(  SUBSTITUTE(  C58,"10-22",""  )  ),LEN(  C58  )&gt;LEN(  SUBSTITUTE(  C58,"14-22",""  )  ),LEN(  C58  )&gt;LEN(  SUBSTITUTE(  C58,"06-18",""  )  ),LEN(  C58  )&gt;LEN(  SUBSTITUTE(  C58,"10-18",""  )  ),LEN(  C58  )&gt;LEN(  SUBSTITUTE(  C58,"14-18",""  )  )  ),$A1257,""  )</f>
        <v/>
      </c>
      <c r="D1257" s="65" t="str">
        <f t="shared" ca="1" si="183"/>
        <v/>
      </c>
      <c r="E1257" s="65" t="str">
        <f t="shared" ca="1" si="183"/>
        <v/>
      </c>
      <c r="F1257" s="65" t="str">
        <f t="shared" ca="1" si="183"/>
        <v/>
      </c>
      <c r="G1257" s="65" t="str">
        <f t="shared" ca="1" si="183"/>
        <v/>
      </c>
      <c r="H1257" s="65" t="str">
        <f t="shared" ca="1" si="183"/>
        <v/>
      </c>
      <c r="I1257" s="65" t="str">
        <f t="shared" ca="1" si="183"/>
        <v/>
      </c>
      <c r="J1257" s="65" t="str">
        <f t="shared" ca="1" si="183"/>
        <v/>
      </c>
      <c r="K1257" s="65" t="str">
        <f t="shared" ca="1" si="183"/>
        <v/>
      </c>
      <c r="L1257" s="65" t="str">
        <f t="shared" ca="1" si="183"/>
        <v/>
      </c>
      <c r="M1257" s="65" t="str">
        <f t="shared" ca="1" si="183"/>
        <v/>
      </c>
      <c r="N1257" s="65" t="str">
        <f t="shared" ca="1" si="183"/>
        <v/>
      </c>
      <c r="O1257" s="65" t="str">
        <f t="shared" ca="1" si="183"/>
        <v/>
      </c>
      <c r="P1257" s="65" t="str">
        <f t="shared" ca="1" si="183"/>
        <v/>
      </c>
      <c r="Q1257" s="65" t="str">
        <f t="shared" ca="1" si="183"/>
        <v/>
      </c>
      <c r="R1257" s="65" t="str">
        <f t="shared" ca="1" si="183"/>
        <v/>
      </c>
      <c r="S1257" s="65" t="str">
        <f t="shared" ca="1" si="183"/>
        <v/>
      </c>
      <c r="T1257" s="65" t="str">
        <f t="shared" ca="1" si="183"/>
        <v/>
      </c>
      <c r="U1257" s="65" t="str">
        <f t="shared" ca="1" si="183"/>
        <v/>
      </c>
      <c r="V1257" s="65" t="str">
        <f t="shared" ca="1" si="183"/>
        <v/>
      </c>
      <c r="W1257" s="65" t="str">
        <f t="shared" ca="1" si="183"/>
        <v/>
      </c>
      <c r="X1257" s="65" t="str">
        <f t="shared" ca="1" si="183"/>
        <v/>
      </c>
      <c r="Y1257" s="65" t="str">
        <f t="shared" ca="1" si="183"/>
        <v/>
      </c>
      <c r="Z1257" s="65" t="str">
        <f t="shared" ca="1" si="183"/>
        <v/>
      </c>
      <c r="AA1257" s="65" t="str">
        <f t="shared" ca="1" si="183"/>
        <v/>
      </c>
      <c r="AB1257" s="65" t="str">
        <f t="shared" ca="1" si="183"/>
        <v/>
      </c>
      <c r="AC1257" s="65" t="str">
        <f t="shared" ca="1" si="183"/>
        <v/>
      </c>
      <c r="AD1257" s="65" t="str">
        <f t="shared" ca="1" si="183"/>
        <v/>
      </c>
      <c r="AE1257" s="65" t="str">
        <f t="shared" ca="1" si="183"/>
        <v/>
      </c>
      <c r="AF1257" s="65" t="str">
        <f t="shared" ca="1" si="183"/>
        <v/>
      </c>
      <c r="AG1257" s="65" t="str">
        <f t="shared" ca="1" si="183"/>
        <v/>
      </c>
      <c r="AH1257" s="65"/>
      <c r="AI1257" s="65"/>
      <c r="AJ1257" s="65"/>
    </row>
    <row r="1258" spans="1:36">
      <c r="A1258" s="65">
        <f t="shared" si="170"/>
        <v>58</v>
      </c>
      <c r="B1258" s="65" t="str">
        <f t="shared" si="170"/>
        <v>蕭敬哲</v>
      </c>
      <c r="C1258" s="65" t="str">
        <f t="shared" ref="C1258:AG1258" ca="1" si="184">IF(  OR(  LEN(  C59  )&gt;LEN(  SUBSTITUTE(  C59,"06-22",""  )  ),LEN(  C59  )&gt;LEN(  SUBSTITUTE(  C59,"10-22",""  )  ),LEN(  C59  )&gt;LEN(  SUBSTITUTE(  C59,"14-22",""  )  ),LEN(  C59  )&gt;LEN(  SUBSTITUTE(  C59,"06-18",""  )  ),LEN(  C59  )&gt;LEN(  SUBSTITUTE(  C59,"10-18",""  )  ),LEN(  C59  )&gt;LEN(  SUBSTITUTE(  C59,"14-18",""  )  )  ),$A1258,""  )</f>
        <v/>
      </c>
      <c r="D1258" s="65" t="str">
        <f t="shared" ca="1" si="184"/>
        <v/>
      </c>
      <c r="E1258" s="65" t="str">
        <f t="shared" ca="1" si="184"/>
        <v/>
      </c>
      <c r="F1258" s="65" t="str">
        <f t="shared" ca="1" si="184"/>
        <v/>
      </c>
      <c r="G1258" s="65" t="str">
        <f t="shared" ca="1" si="184"/>
        <v/>
      </c>
      <c r="H1258" s="65" t="str">
        <f t="shared" ca="1" si="184"/>
        <v/>
      </c>
      <c r="I1258" s="65" t="str">
        <f t="shared" ca="1" si="184"/>
        <v/>
      </c>
      <c r="J1258" s="65" t="str">
        <f t="shared" ca="1" si="184"/>
        <v/>
      </c>
      <c r="K1258" s="65" t="str">
        <f t="shared" ca="1" si="184"/>
        <v/>
      </c>
      <c r="L1258" s="65" t="str">
        <f t="shared" ca="1" si="184"/>
        <v/>
      </c>
      <c r="M1258" s="65" t="str">
        <f t="shared" ca="1" si="184"/>
        <v/>
      </c>
      <c r="N1258" s="65" t="str">
        <f t="shared" ca="1" si="184"/>
        <v/>
      </c>
      <c r="O1258" s="65" t="str">
        <f t="shared" ca="1" si="184"/>
        <v/>
      </c>
      <c r="P1258" s="65" t="str">
        <f t="shared" ca="1" si="184"/>
        <v/>
      </c>
      <c r="Q1258" s="65" t="str">
        <f t="shared" ca="1" si="184"/>
        <v/>
      </c>
      <c r="R1258" s="65" t="str">
        <f t="shared" ca="1" si="184"/>
        <v/>
      </c>
      <c r="S1258" s="65" t="str">
        <f t="shared" ca="1" si="184"/>
        <v/>
      </c>
      <c r="T1258" s="65" t="str">
        <f t="shared" ca="1" si="184"/>
        <v/>
      </c>
      <c r="U1258" s="65" t="str">
        <f t="shared" ca="1" si="184"/>
        <v/>
      </c>
      <c r="V1258" s="65" t="str">
        <f t="shared" ca="1" si="184"/>
        <v/>
      </c>
      <c r="W1258" s="65" t="str">
        <f t="shared" ca="1" si="184"/>
        <v/>
      </c>
      <c r="X1258" s="65" t="str">
        <f t="shared" ca="1" si="184"/>
        <v/>
      </c>
      <c r="Y1258" s="65" t="str">
        <f t="shared" ca="1" si="184"/>
        <v/>
      </c>
      <c r="Z1258" s="65" t="str">
        <f t="shared" ca="1" si="184"/>
        <v/>
      </c>
      <c r="AA1258" s="65" t="str">
        <f t="shared" ca="1" si="184"/>
        <v/>
      </c>
      <c r="AB1258" s="65" t="str">
        <f t="shared" ca="1" si="184"/>
        <v/>
      </c>
      <c r="AC1258" s="65" t="str">
        <f t="shared" ca="1" si="184"/>
        <v/>
      </c>
      <c r="AD1258" s="65" t="str">
        <f t="shared" ca="1" si="184"/>
        <v/>
      </c>
      <c r="AE1258" s="65" t="str">
        <f t="shared" ca="1" si="184"/>
        <v/>
      </c>
      <c r="AF1258" s="65" t="str">
        <f t="shared" ca="1" si="184"/>
        <v/>
      </c>
      <c r="AG1258" s="65" t="str">
        <f t="shared" ca="1" si="184"/>
        <v/>
      </c>
      <c r="AH1258" s="65"/>
      <c r="AI1258" s="65"/>
      <c r="AJ1258" s="65"/>
    </row>
    <row r="1259" spans="1:36">
      <c r="A1259" s="65">
        <f t="shared" si="170"/>
        <v>59</v>
      </c>
      <c r="B1259" s="65" t="str">
        <f t="shared" si="170"/>
        <v>陳奕欣</v>
      </c>
      <c r="C1259" s="65" t="str">
        <f t="shared" ref="C1259:AG1259" ca="1" si="185">IF(  OR(  LEN(  C60  )&gt;LEN(  SUBSTITUTE(  C60,"06-22",""  )  ),LEN(  C60  )&gt;LEN(  SUBSTITUTE(  C60,"10-22",""  )  ),LEN(  C60  )&gt;LEN(  SUBSTITUTE(  C60,"14-22",""  )  ),LEN(  C60  )&gt;LEN(  SUBSTITUTE(  C60,"06-18",""  )  ),LEN(  C60  )&gt;LEN(  SUBSTITUTE(  C60,"10-18",""  )  ),LEN(  C60  )&gt;LEN(  SUBSTITUTE(  C60,"14-18",""  )  )  ),$A1259,""  )</f>
        <v/>
      </c>
      <c r="D1259" s="65" t="str">
        <f t="shared" ca="1" si="185"/>
        <v/>
      </c>
      <c r="E1259" s="65" t="str">
        <f t="shared" ca="1" si="185"/>
        <v/>
      </c>
      <c r="F1259" s="65">
        <f t="shared" ca="1" si="185"/>
        <v>59</v>
      </c>
      <c r="G1259" s="65" t="str">
        <f t="shared" ca="1" si="185"/>
        <v/>
      </c>
      <c r="H1259" s="65" t="str">
        <f t="shared" ca="1" si="185"/>
        <v/>
      </c>
      <c r="I1259" s="65" t="str">
        <f t="shared" ca="1" si="185"/>
        <v/>
      </c>
      <c r="J1259" s="65" t="str">
        <f t="shared" ca="1" si="185"/>
        <v/>
      </c>
      <c r="K1259" s="65" t="str">
        <f t="shared" ca="1" si="185"/>
        <v/>
      </c>
      <c r="L1259" s="65">
        <f t="shared" ca="1" si="185"/>
        <v>59</v>
      </c>
      <c r="M1259" s="65" t="str">
        <f t="shared" ca="1" si="185"/>
        <v/>
      </c>
      <c r="N1259" s="65" t="str">
        <f t="shared" ca="1" si="185"/>
        <v/>
      </c>
      <c r="O1259" s="65" t="str">
        <f t="shared" ca="1" si="185"/>
        <v/>
      </c>
      <c r="P1259" s="65" t="str">
        <f t="shared" ca="1" si="185"/>
        <v/>
      </c>
      <c r="Q1259" s="65" t="str">
        <f t="shared" ca="1" si="185"/>
        <v/>
      </c>
      <c r="R1259" s="65" t="str">
        <f t="shared" ca="1" si="185"/>
        <v/>
      </c>
      <c r="S1259" s="65">
        <f t="shared" ca="1" si="185"/>
        <v>59</v>
      </c>
      <c r="T1259" s="65" t="str">
        <f t="shared" ca="1" si="185"/>
        <v/>
      </c>
      <c r="U1259" s="65" t="str">
        <f t="shared" ca="1" si="185"/>
        <v/>
      </c>
      <c r="V1259" s="65" t="str">
        <f t="shared" ca="1" si="185"/>
        <v/>
      </c>
      <c r="W1259" s="65" t="str">
        <f t="shared" ca="1" si="185"/>
        <v/>
      </c>
      <c r="X1259" s="65" t="str">
        <f t="shared" ca="1" si="185"/>
        <v/>
      </c>
      <c r="Y1259" s="65" t="str">
        <f t="shared" ca="1" si="185"/>
        <v/>
      </c>
      <c r="Z1259" s="65" t="str">
        <f t="shared" ca="1" si="185"/>
        <v/>
      </c>
      <c r="AA1259" s="65" t="str">
        <f t="shared" ca="1" si="185"/>
        <v/>
      </c>
      <c r="AB1259" s="65" t="str">
        <f t="shared" ca="1" si="185"/>
        <v/>
      </c>
      <c r="AC1259" s="65" t="str">
        <f t="shared" ca="1" si="185"/>
        <v/>
      </c>
      <c r="AD1259" s="65" t="str">
        <f t="shared" ca="1" si="185"/>
        <v/>
      </c>
      <c r="AE1259" s="65" t="str">
        <f t="shared" ca="1" si="185"/>
        <v/>
      </c>
      <c r="AF1259" s="65" t="str">
        <f t="shared" ca="1" si="185"/>
        <v/>
      </c>
      <c r="AG1259" s="65" t="str">
        <f t="shared" ca="1" si="185"/>
        <v/>
      </c>
      <c r="AH1259" s="65"/>
      <c r="AI1259" s="65"/>
      <c r="AJ1259" s="65"/>
    </row>
    <row r="1260" spans="1:36">
      <c r="A1260" s="65">
        <f t="shared" si="170"/>
        <v>60</v>
      </c>
      <c r="B1260" s="65" t="str">
        <f t="shared" si="170"/>
        <v>阮成山</v>
      </c>
      <c r="C1260" s="65">
        <f t="shared" ref="C1260:AG1260" ca="1" si="186">IF(  OR(  LEN(  C61  )&gt;LEN(  SUBSTITUTE(  C61,"06-22",""  )  ),LEN(  C61  )&gt;LEN(  SUBSTITUTE(  C61,"10-22",""  )  ),LEN(  C61  )&gt;LEN(  SUBSTITUTE(  C61,"14-22",""  )  ),LEN(  C61  )&gt;LEN(  SUBSTITUTE(  C61,"06-18",""  )  ),LEN(  C61  )&gt;LEN(  SUBSTITUTE(  C61,"10-18",""  )  ),LEN(  C61  )&gt;LEN(  SUBSTITUTE(  C61,"14-18",""  )  )  ),$A1260,""  )</f>
        <v>60</v>
      </c>
      <c r="D1260" s="65" t="str">
        <f t="shared" ca="1" si="186"/>
        <v/>
      </c>
      <c r="E1260" s="65" t="str">
        <f t="shared" ca="1" si="186"/>
        <v/>
      </c>
      <c r="F1260" s="65">
        <f t="shared" ca="1" si="186"/>
        <v>60</v>
      </c>
      <c r="G1260" s="65" t="str">
        <f t="shared" ca="1" si="186"/>
        <v/>
      </c>
      <c r="H1260" s="65" t="str">
        <f t="shared" ca="1" si="186"/>
        <v/>
      </c>
      <c r="I1260" s="65" t="str">
        <f t="shared" ca="1" si="186"/>
        <v/>
      </c>
      <c r="J1260" s="65" t="str">
        <f t="shared" ca="1" si="186"/>
        <v/>
      </c>
      <c r="K1260" s="65" t="str">
        <f t="shared" ca="1" si="186"/>
        <v/>
      </c>
      <c r="L1260" s="65" t="str">
        <f t="shared" ca="1" si="186"/>
        <v/>
      </c>
      <c r="M1260" s="65" t="str">
        <f t="shared" ca="1" si="186"/>
        <v/>
      </c>
      <c r="N1260" s="65" t="str">
        <f t="shared" ca="1" si="186"/>
        <v/>
      </c>
      <c r="O1260" s="65" t="str">
        <f t="shared" ca="1" si="186"/>
        <v/>
      </c>
      <c r="P1260" s="65" t="str">
        <f t="shared" ca="1" si="186"/>
        <v/>
      </c>
      <c r="Q1260" s="65" t="str">
        <f t="shared" ca="1" si="186"/>
        <v/>
      </c>
      <c r="R1260" s="65" t="str">
        <f t="shared" ca="1" si="186"/>
        <v/>
      </c>
      <c r="S1260" s="65" t="str">
        <f t="shared" ca="1" si="186"/>
        <v/>
      </c>
      <c r="T1260" s="65" t="str">
        <f t="shared" ca="1" si="186"/>
        <v/>
      </c>
      <c r="U1260" s="65" t="str">
        <f t="shared" ca="1" si="186"/>
        <v/>
      </c>
      <c r="V1260" s="65" t="str">
        <f t="shared" ca="1" si="186"/>
        <v/>
      </c>
      <c r="W1260" s="65" t="str">
        <f t="shared" ca="1" si="186"/>
        <v/>
      </c>
      <c r="X1260" s="65" t="str">
        <f t="shared" ca="1" si="186"/>
        <v/>
      </c>
      <c r="Y1260" s="65" t="str">
        <f t="shared" ca="1" si="186"/>
        <v/>
      </c>
      <c r="Z1260" s="65" t="str">
        <f t="shared" ca="1" si="186"/>
        <v/>
      </c>
      <c r="AA1260" s="65" t="str">
        <f t="shared" ca="1" si="186"/>
        <v/>
      </c>
      <c r="AB1260" s="65" t="str">
        <f t="shared" ca="1" si="186"/>
        <v/>
      </c>
      <c r="AC1260" s="65" t="str">
        <f t="shared" ca="1" si="186"/>
        <v/>
      </c>
      <c r="AD1260" s="65" t="str">
        <f t="shared" ca="1" si="186"/>
        <v/>
      </c>
      <c r="AE1260" s="65" t="str">
        <f t="shared" ca="1" si="186"/>
        <v/>
      </c>
      <c r="AF1260" s="65" t="str">
        <f t="shared" ca="1" si="186"/>
        <v/>
      </c>
      <c r="AG1260" s="65" t="str">
        <f t="shared" ca="1" si="186"/>
        <v/>
      </c>
      <c r="AH1260" s="65"/>
      <c r="AI1260" s="65"/>
      <c r="AJ1260" s="65"/>
    </row>
    <row r="1261" spans="1:36">
      <c r="A1261" s="65">
        <f t="shared" si="170"/>
        <v>61</v>
      </c>
      <c r="B1261" s="65" t="str">
        <f t="shared" si="170"/>
        <v>唐正瑋</v>
      </c>
      <c r="C1261" s="65" t="str">
        <f t="shared" ref="C1261:AG1261" ca="1" si="187">IF(  OR(  LEN(  C62  )&gt;LEN(  SUBSTITUTE(  C62,"06-22",""  )  ),LEN(  C62  )&gt;LEN(  SUBSTITUTE(  C62,"10-22",""  )  ),LEN(  C62  )&gt;LEN(  SUBSTITUTE(  C62,"14-22",""  )  ),LEN(  C62  )&gt;LEN(  SUBSTITUTE(  C62,"06-18",""  )  ),LEN(  C62  )&gt;LEN(  SUBSTITUTE(  C62,"10-18",""  )  ),LEN(  C62  )&gt;LEN(  SUBSTITUTE(  C62,"14-18",""  )  )  ),$A1261,""  )</f>
        <v/>
      </c>
      <c r="D1261" s="65" t="str">
        <f t="shared" ca="1" si="187"/>
        <v/>
      </c>
      <c r="E1261" s="65" t="str">
        <f t="shared" ca="1" si="187"/>
        <v/>
      </c>
      <c r="F1261" s="65" t="str">
        <f t="shared" ca="1" si="187"/>
        <v/>
      </c>
      <c r="G1261" s="65" t="str">
        <f t="shared" ca="1" si="187"/>
        <v/>
      </c>
      <c r="H1261" s="65" t="str">
        <f t="shared" ca="1" si="187"/>
        <v/>
      </c>
      <c r="I1261" s="65" t="str">
        <f t="shared" ca="1" si="187"/>
        <v/>
      </c>
      <c r="J1261" s="65" t="str">
        <f t="shared" ca="1" si="187"/>
        <v/>
      </c>
      <c r="K1261" s="65" t="str">
        <f t="shared" ca="1" si="187"/>
        <v/>
      </c>
      <c r="L1261" s="65" t="str">
        <f t="shared" ca="1" si="187"/>
        <v/>
      </c>
      <c r="M1261" s="65" t="str">
        <f t="shared" ca="1" si="187"/>
        <v/>
      </c>
      <c r="N1261" s="65" t="str">
        <f t="shared" ca="1" si="187"/>
        <v/>
      </c>
      <c r="O1261" s="65" t="str">
        <f t="shared" ca="1" si="187"/>
        <v/>
      </c>
      <c r="P1261" s="65" t="str">
        <f t="shared" ca="1" si="187"/>
        <v/>
      </c>
      <c r="Q1261" s="65" t="str">
        <f t="shared" ca="1" si="187"/>
        <v/>
      </c>
      <c r="R1261" s="65" t="str">
        <f t="shared" ca="1" si="187"/>
        <v/>
      </c>
      <c r="S1261" s="65" t="str">
        <f t="shared" ca="1" si="187"/>
        <v/>
      </c>
      <c r="T1261" s="65" t="str">
        <f t="shared" ca="1" si="187"/>
        <v/>
      </c>
      <c r="U1261" s="65" t="str">
        <f t="shared" ca="1" si="187"/>
        <v/>
      </c>
      <c r="V1261" s="65" t="str">
        <f t="shared" ca="1" si="187"/>
        <v/>
      </c>
      <c r="W1261" s="65" t="str">
        <f t="shared" ca="1" si="187"/>
        <v/>
      </c>
      <c r="X1261" s="65" t="str">
        <f t="shared" ca="1" si="187"/>
        <v/>
      </c>
      <c r="Y1261" s="65" t="str">
        <f t="shared" ca="1" si="187"/>
        <v/>
      </c>
      <c r="Z1261" s="65" t="str">
        <f t="shared" ca="1" si="187"/>
        <v/>
      </c>
      <c r="AA1261" s="65" t="str">
        <f t="shared" ca="1" si="187"/>
        <v/>
      </c>
      <c r="AB1261" s="65" t="str">
        <f t="shared" ca="1" si="187"/>
        <v/>
      </c>
      <c r="AC1261" s="65" t="str">
        <f t="shared" ca="1" si="187"/>
        <v/>
      </c>
      <c r="AD1261" s="65" t="str">
        <f t="shared" ca="1" si="187"/>
        <v/>
      </c>
      <c r="AE1261" s="65" t="str">
        <f t="shared" ca="1" si="187"/>
        <v/>
      </c>
      <c r="AF1261" s="65" t="str">
        <f t="shared" ca="1" si="187"/>
        <v/>
      </c>
      <c r="AG1261" s="65" t="str">
        <f t="shared" ca="1" si="187"/>
        <v/>
      </c>
      <c r="AH1261" s="65"/>
      <c r="AI1261" s="65"/>
      <c r="AJ1261" s="65"/>
    </row>
    <row r="1262" spans="1:36">
      <c r="A1262" s="65">
        <f t="shared" si="170"/>
        <v>62</v>
      </c>
      <c r="B1262" s="65" t="str">
        <f t="shared" si="170"/>
        <v>曾慶鈞</v>
      </c>
      <c r="C1262" s="65" t="str">
        <f t="shared" ref="C1262:AG1262" ca="1" si="188">IF(  OR(  LEN(  C63  )&gt;LEN(  SUBSTITUTE(  C63,"06-22",""  )  ),LEN(  C63  )&gt;LEN(  SUBSTITUTE(  C63,"10-22",""  )  ),LEN(  C63  )&gt;LEN(  SUBSTITUTE(  C63,"14-22",""  )  ),LEN(  C63  )&gt;LEN(  SUBSTITUTE(  C63,"06-18",""  )  ),LEN(  C63  )&gt;LEN(  SUBSTITUTE(  C63,"10-18",""  )  ),LEN(  C63  )&gt;LEN(  SUBSTITUTE(  C63,"14-18",""  )  )  ),$A1262,""  )</f>
        <v/>
      </c>
      <c r="D1262" s="65" t="str">
        <f t="shared" ca="1" si="188"/>
        <v/>
      </c>
      <c r="E1262" s="65" t="str">
        <f t="shared" ca="1" si="188"/>
        <v/>
      </c>
      <c r="F1262" s="65" t="str">
        <f t="shared" ca="1" si="188"/>
        <v/>
      </c>
      <c r="G1262" s="65" t="str">
        <f t="shared" ca="1" si="188"/>
        <v/>
      </c>
      <c r="H1262" s="65" t="str">
        <f t="shared" ca="1" si="188"/>
        <v/>
      </c>
      <c r="I1262" s="65" t="str">
        <f t="shared" ca="1" si="188"/>
        <v/>
      </c>
      <c r="J1262" s="65" t="str">
        <f t="shared" ca="1" si="188"/>
        <v/>
      </c>
      <c r="K1262" s="65" t="str">
        <f t="shared" ca="1" si="188"/>
        <v/>
      </c>
      <c r="L1262" s="65" t="str">
        <f t="shared" ca="1" si="188"/>
        <v/>
      </c>
      <c r="M1262" s="65" t="str">
        <f t="shared" ca="1" si="188"/>
        <v/>
      </c>
      <c r="N1262" s="65" t="str">
        <f t="shared" ca="1" si="188"/>
        <v/>
      </c>
      <c r="O1262" s="65" t="str">
        <f t="shared" ca="1" si="188"/>
        <v/>
      </c>
      <c r="P1262" s="65" t="str">
        <f t="shared" ca="1" si="188"/>
        <v/>
      </c>
      <c r="Q1262" s="65" t="str">
        <f t="shared" ca="1" si="188"/>
        <v/>
      </c>
      <c r="R1262" s="65" t="str">
        <f t="shared" ca="1" si="188"/>
        <v/>
      </c>
      <c r="S1262" s="65" t="str">
        <f t="shared" ca="1" si="188"/>
        <v/>
      </c>
      <c r="T1262" s="65" t="str">
        <f t="shared" ca="1" si="188"/>
        <v/>
      </c>
      <c r="U1262" s="65" t="str">
        <f t="shared" ca="1" si="188"/>
        <v/>
      </c>
      <c r="V1262" s="65" t="str">
        <f t="shared" ca="1" si="188"/>
        <v/>
      </c>
      <c r="W1262" s="65" t="str">
        <f t="shared" ca="1" si="188"/>
        <v/>
      </c>
      <c r="X1262" s="65" t="str">
        <f t="shared" ca="1" si="188"/>
        <v/>
      </c>
      <c r="Y1262" s="65" t="str">
        <f t="shared" ca="1" si="188"/>
        <v/>
      </c>
      <c r="Z1262" s="65" t="str">
        <f t="shared" ca="1" si="188"/>
        <v/>
      </c>
      <c r="AA1262" s="65" t="str">
        <f t="shared" ca="1" si="188"/>
        <v/>
      </c>
      <c r="AB1262" s="65" t="str">
        <f t="shared" ca="1" si="188"/>
        <v/>
      </c>
      <c r="AC1262" s="65" t="str">
        <f t="shared" ca="1" si="188"/>
        <v/>
      </c>
      <c r="AD1262" s="65" t="str">
        <f t="shared" ca="1" si="188"/>
        <v/>
      </c>
      <c r="AE1262" s="65" t="str">
        <f t="shared" ca="1" si="188"/>
        <v/>
      </c>
      <c r="AF1262" s="65" t="str">
        <f t="shared" ca="1" si="188"/>
        <v/>
      </c>
      <c r="AG1262" s="65" t="str">
        <f t="shared" ca="1" si="188"/>
        <v/>
      </c>
      <c r="AH1262" s="65"/>
      <c r="AI1262" s="65"/>
      <c r="AJ1262" s="65"/>
    </row>
    <row r="1263" spans="1:36">
      <c r="A1263" s="65">
        <f t="shared" si="170"/>
        <v>63</v>
      </c>
      <c r="B1263" s="65" t="str">
        <f t="shared" si="170"/>
        <v>楊鈞翔</v>
      </c>
      <c r="C1263" s="65" t="str">
        <f t="shared" ref="C1263:AG1263" ca="1" si="189">IF(  OR(  LEN(  C64  )&gt;LEN(  SUBSTITUTE(  C64,"06-22",""  )  ),LEN(  C64  )&gt;LEN(  SUBSTITUTE(  C64,"10-22",""  )  ),LEN(  C64  )&gt;LEN(  SUBSTITUTE(  C64,"14-22",""  )  ),LEN(  C64  )&gt;LEN(  SUBSTITUTE(  C64,"06-18",""  )  ),LEN(  C64  )&gt;LEN(  SUBSTITUTE(  C64,"10-18",""  )  ),LEN(  C64  )&gt;LEN(  SUBSTITUTE(  C64,"14-18",""  )  )  ),$A1263,""  )</f>
        <v/>
      </c>
      <c r="D1263" s="65" t="str">
        <f t="shared" ca="1" si="189"/>
        <v/>
      </c>
      <c r="E1263" s="65" t="str">
        <f t="shared" ca="1" si="189"/>
        <v/>
      </c>
      <c r="F1263" s="65" t="str">
        <f t="shared" ca="1" si="189"/>
        <v/>
      </c>
      <c r="G1263" s="65" t="str">
        <f t="shared" ca="1" si="189"/>
        <v/>
      </c>
      <c r="H1263" s="65" t="str">
        <f t="shared" ca="1" si="189"/>
        <v/>
      </c>
      <c r="I1263" s="65" t="str">
        <f t="shared" ca="1" si="189"/>
        <v/>
      </c>
      <c r="J1263" s="65" t="str">
        <f t="shared" ca="1" si="189"/>
        <v/>
      </c>
      <c r="K1263" s="65" t="str">
        <f t="shared" ca="1" si="189"/>
        <v/>
      </c>
      <c r="L1263" s="65" t="str">
        <f t="shared" ca="1" si="189"/>
        <v/>
      </c>
      <c r="M1263" s="65" t="str">
        <f t="shared" ca="1" si="189"/>
        <v/>
      </c>
      <c r="N1263" s="65" t="str">
        <f t="shared" ca="1" si="189"/>
        <v/>
      </c>
      <c r="O1263" s="65" t="str">
        <f t="shared" ca="1" si="189"/>
        <v/>
      </c>
      <c r="P1263" s="65" t="str">
        <f t="shared" ca="1" si="189"/>
        <v/>
      </c>
      <c r="Q1263" s="65" t="str">
        <f t="shared" ca="1" si="189"/>
        <v/>
      </c>
      <c r="R1263" s="65" t="str">
        <f t="shared" ca="1" si="189"/>
        <v/>
      </c>
      <c r="S1263" s="65" t="str">
        <f t="shared" ca="1" si="189"/>
        <v/>
      </c>
      <c r="T1263" s="65" t="str">
        <f t="shared" ca="1" si="189"/>
        <v/>
      </c>
      <c r="U1263" s="65" t="str">
        <f t="shared" ca="1" si="189"/>
        <v/>
      </c>
      <c r="V1263" s="65" t="str">
        <f t="shared" ca="1" si="189"/>
        <v/>
      </c>
      <c r="W1263" s="65" t="str">
        <f t="shared" ca="1" si="189"/>
        <v/>
      </c>
      <c r="X1263" s="65" t="str">
        <f t="shared" ca="1" si="189"/>
        <v/>
      </c>
      <c r="Y1263" s="65" t="str">
        <f t="shared" ca="1" si="189"/>
        <v/>
      </c>
      <c r="Z1263" s="65">
        <f t="shared" ca="1" si="189"/>
        <v>63</v>
      </c>
      <c r="AA1263" s="65" t="str">
        <f t="shared" ca="1" si="189"/>
        <v/>
      </c>
      <c r="AB1263" s="65" t="str">
        <f t="shared" ca="1" si="189"/>
        <v/>
      </c>
      <c r="AC1263" s="65" t="str">
        <f t="shared" ca="1" si="189"/>
        <v/>
      </c>
      <c r="AD1263" s="65" t="str">
        <f t="shared" ca="1" si="189"/>
        <v/>
      </c>
      <c r="AE1263" s="65" t="str">
        <f t="shared" ca="1" si="189"/>
        <v/>
      </c>
      <c r="AF1263" s="65" t="str">
        <f t="shared" ca="1" si="189"/>
        <v/>
      </c>
      <c r="AG1263" s="65" t="str">
        <f t="shared" ca="1" si="189"/>
        <v/>
      </c>
      <c r="AH1263" s="65"/>
      <c r="AI1263" s="65"/>
      <c r="AJ1263" s="65"/>
    </row>
    <row r="1264" spans="1:36">
      <c r="A1264" s="65">
        <f t="shared" si="170"/>
        <v>64</v>
      </c>
      <c r="B1264" s="65" t="str">
        <f t="shared" si="170"/>
        <v>邱俊閎</v>
      </c>
      <c r="C1264" s="65" t="str">
        <f t="shared" ref="C1264:AG1264" ca="1" si="190">IF(  OR(  LEN(  C65  )&gt;LEN(  SUBSTITUTE(  C65,"06-22",""  )  ),LEN(  C65  )&gt;LEN(  SUBSTITUTE(  C65,"10-22",""  )  ),LEN(  C65  )&gt;LEN(  SUBSTITUTE(  C65,"14-22",""  )  ),LEN(  C65  )&gt;LEN(  SUBSTITUTE(  C65,"06-18",""  )  ),LEN(  C65  )&gt;LEN(  SUBSTITUTE(  C65,"10-18",""  )  ),LEN(  C65  )&gt;LEN(  SUBSTITUTE(  C65,"14-18",""  )  )  ),$A1264,""  )</f>
        <v/>
      </c>
      <c r="D1264" s="65" t="str">
        <f t="shared" ca="1" si="190"/>
        <v/>
      </c>
      <c r="E1264" s="65" t="str">
        <f t="shared" ca="1" si="190"/>
        <v/>
      </c>
      <c r="F1264" s="65" t="str">
        <f t="shared" ca="1" si="190"/>
        <v/>
      </c>
      <c r="G1264" s="65" t="str">
        <f t="shared" ca="1" si="190"/>
        <v/>
      </c>
      <c r="H1264" s="65" t="str">
        <f t="shared" ca="1" si="190"/>
        <v/>
      </c>
      <c r="I1264" s="65" t="str">
        <f t="shared" ca="1" si="190"/>
        <v/>
      </c>
      <c r="J1264" s="65" t="str">
        <f t="shared" ca="1" si="190"/>
        <v/>
      </c>
      <c r="K1264" s="65" t="str">
        <f t="shared" ca="1" si="190"/>
        <v/>
      </c>
      <c r="L1264" s="65" t="str">
        <f t="shared" ca="1" si="190"/>
        <v/>
      </c>
      <c r="M1264" s="65" t="str">
        <f t="shared" ca="1" si="190"/>
        <v/>
      </c>
      <c r="N1264" s="65" t="str">
        <f t="shared" ca="1" si="190"/>
        <v/>
      </c>
      <c r="O1264" s="65" t="str">
        <f t="shared" ca="1" si="190"/>
        <v/>
      </c>
      <c r="P1264" s="65" t="str">
        <f t="shared" ca="1" si="190"/>
        <v/>
      </c>
      <c r="Q1264" s="65" t="str">
        <f t="shared" ca="1" si="190"/>
        <v/>
      </c>
      <c r="R1264" s="65" t="str">
        <f t="shared" ca="1" si="190"/>
        <v/>
      </c>
      <c r="S1264" s="65" t="str">
        <f t="shared" ca="1" si="190"/>
        <v/>
      </c>
      <c r="T1264" s="65" t="str">
        <f t="shared" ca="1" si="190"/>
        <v/>
      </c>
      <c r="U1264" s="65" t="str">
        <f t="shared" ca="1" si="190"/>
        <v/>
      </c>
      <c r="V1264" s="65" t="str">
        <f t="shared" ca="1" si="190"/>
        <v/>
      </c>
      <c r="W1264" s="65" t="str">
        <f t="shared" ca="1" si="190"/>
        <v/>
      </c>
      <c r="X1264" s="65" t="str">
        <f t="shared" ca="1" si="190"/>
        <v/>
      </c>
      <c r="Y1264" s="65" t="str">
        <f t="shared" ca="1" si="190"/>
        <v/>
      </c>
      <c r="Z1264" s="65" t="str">
        <f t="shared" ca="1" si="190"/>
        <v/>
      </c>
      <c r="AA1264" s="65" t="str">
        <f t="shared" ca="1" si="190"/>
        <v/>
      </c>
      <c r="AB1264" s="65" t="str">
        <f t="shared" ca="1" si="190"/>
        <v/>
      </c>
      <c r="AC1264" s="65" t="str">
        <f t="shared" ca="1" si="190"/>
        <v/>
      </c>
      <c r="AD1264" s="65" t="str">
        <f t="shared" ca="1" si="190"/>
        <v/>
      </c>
      <c r="AE1264" s="65" t="str">
        <f t="shared" ca="1" si="190"/>
        <v/>
      </c>
      <c r="AF1264" s="65" t="str">
        <f t="shared" ca="1" si="190"/>
        <v/>
      </c>
      <c r="AG1264" s="65" t="str">
        <f t="shared" ca="1" si="190"/>
        <v/>
      </c>
      <c r="AH1264" s="65"/>
      <c r="AI1264" s="65"/>
      <c r="AJ1264" s="65"/>
    </row>
    <row r="1265" spans="1:36">
      <c r="A1265" s="65">
        <f t="shared" si="170"/>
        <v>65</v>
      </c>
      <c r="B1265" s="65" t="str">
        <f t="shared" si="170"/>
        <v>黃品傑</v>
      </c>
      <c r="C1265" s="65" t="str">
        <f t="shared" ref="C1265:AG1265" ca="1" si="191">IF(  OR(  LEN(  C66  )&gt;LEN(  SUBSTITUTE(  C66,"06-22",""  )  ),LEN(  C66  )&gt;LEN(  SUBSTITUTE(  C66,"10-22",""  )  ),LEN(  C66  )&gt;LEN(  SUBSTITUTE(  C66,"14-22",""  )  ),LEN(  C66  )&gt;LEN(  SUBSTITUTE(  C66,"06-18",""  )  ),LEN(  C66  )&gt;LEN(  SUBSTITUTE(  C66,"10-18",""  )  ),LEN(  C66  )&gt;LEN(  SUBSTITUTE(  C66,"14-18",""  )  )  ),$A1265,""  )</f>
        <v/>
      </c>
      <c r="D1265" s="65" t="str">
        <f t="shared" ca="1" si="191"/>
        <v/>
      </c>
      <c r="E1265" s="65" t="str">
        <f t="shared" ca="1" si="191"/>
        <v/>
      </c>
      <c r="F1265" s="65" t="str">
        <f t="shared" ca="1" si="191"/>
        <v/>
      </c>
      <c r="G1265" s="65" t="str">
        <f t="shared" ca="1" si="191"/>
        <v/>
      </c>
      <c r="H1265" s="65" t="str">
        <f t="shared" ca="1" si="191"/>
        <v/>
      </c>
      <c r="I1265" s="65" t="str">
        <f t="shared" ca="1" si="191"/>
        <v/>
      </c>
      <c r="J1265" s="65" t="str">
        <f t="shared" ca="1" si="191"/>
        <v/>
      </c>
      <c r="K1265" s="65" t="str">
        <f t="shared" ca="1" si="191"/>
        <v/>
      </c>
      <c r="L1265" s="65" t="str">
        <f t="shared" ca="1" si="191"/>
        <v/>
      </c>
      <c r="M1265" s="65" t="str">
        <f t="shared" ca="1" si="191"/>
        <v/>
      </c>
      <c r="N1265" s="65" t="str">
        <f t="shared" ca="1" si="191"/>
        <v/>
      </c>
      <c r="O1265" s="65" t="str">
        <f t="shared" ca="1" si="191"/>
        <v/>
      </c>
      <c r="P1265" s="65" t="str">
        <f t="shared" ca="1" si="191"/>
        <v/>
      </c>
      <c r="Q1265" s="65" t="str">
        <f t="shared" ca="1" si="191"/>
        <v/>
      </c>
      <c r="R1265" s="65" t="str">
        <f t="shared" ca="1" si="191"/>
        <v/>
      </c>
      <c r="S1265" s="65" t="str">
        <f t="shared" ca="1" si="191"/>
        <v/>
      </c>
      <c r="T1265" s="65" t="str">
        <f t="shared" ca="1" si="191"/>
        <v/>
      </c>
      <c r="U1265" s="65" t="str">
        <f t="shared" ca="1" si="191"/>
        <v/>
      </c>
      <c r="V1265" s="65" t="str">
        <f t="shared" ca="1" si="191"/>
        <v/>
      </c>
      <c r="W1265" s="65" t="str">
        <f t="shared" ca="1" si="191"/>
        <v/>
      </c>
      <c r="X1265" s="65" t="str">
        <f t="shared" ca="1" si="191"/>
        <v/>
      </c>
      <c r="Y1265" s="65" t="str">
        <f t="shared" ca="1" si="191"/>
        <v/>
      </c>
      <c r="Z1265" s="65">
        <f t="shared" ca="1" si="191"/>
        <v>65</v>
      </c>
      <c r="AA1265" s="65" t="str">
        <f t="shared" ca="1" si="191"/>
        <v/>
      </c>
      <c r="AB1265" s="65" t="str">
        <f t="shared" ca="1" si="191"/>
        <v/>
      </c>
      <c r="AC1265" s="65" t="str">
        <f t="shared" ca="1" si="191"/>
        <v/>
      </c>
      <c r="AD1265" s="65" t="str">
        <f t="shared" ca="1" si="191"/>
        <v/>
      </c>
      <c r="AE1265" s="65">
        <f t="shared" ca="1" si="191"/>
        <v>65</v>
      </c>
      <c r="AF1265" s="65" t="str">
        <f t="shared" ca="1" si="191"/>
        <v/>
      </c>
      <c r="AG1265" s="65" t="str">
        <f t="shared" ca="1" si="191"/>
        <v/>
      </c>
      <c r="AH1265" s="65"/>
      <c r="AI1265" s="65"/>
      <c r="AJ1265" s="65"/>
    </row>
    <row r="1266" spans="1:36">
      <c r="A1266" s="65">
        <f t="shared" si="170"/>
        <v>66</v>
      </c>
      <c r="B1266" s="65" t="str">
        <f t="shared" si="170"/>
        <v>張曙霖</v>
      </c>
      <c r="C1266" s="65" t="str">
        <f t="shared" ref="C1266:AG1266" ca="1" si="192">IF(  OR(  LEN(  C67  )&gt;LEN(  SUBSTITUTE(  C67,"06-22",""  )  ),LEN(  C67  )&gt;LEN(  SUBSTITUTE(  C67,"10-22",""  )  ),LEN(  C67  )&gt;LEN(  SUBSTITUTE(  C67,"14-22",""  )  ),LEN(  C67  )&gt;LEN(  SUBSTITUTE(  C67,"06-18",""  )  ),LEN(  C67  )&gt;LEN(  SUBSTITUTE(  C67,"10-18",""  )  ),LEN(  C67  )&gt;LEN(  SUBSTITUTE(  C67,"14-18",""  )  )  ),$A1266,""  )</f>
        <v/>
      </c>
      <c r="D1266" s="65" t="str">
        <f t="shared" ca="1" si="192"/>
        <v/>
      </c>
      <c r="E1266" s="65" t="str">
        <f t="shared" ca="1" si="192"/>
        <v/>
      </c>
      <c r="F1266" s="65" t="str">
        <f t="shared" ca="1" si="192"/>
        <v/>
      </c>
      <c r="G1266" s="65" t="str">
        <f t="shared" ca="1" si="192"/>
        <v/>
      </c>
      <c r="H1266" s="65" t="str">
        <f t="shared" ca="1" si="192"/>
        <v/>
      </c>
      <c r="I1266" s="65" t="str">
        <f t="shared" ca="1" si="192"/>
        <v/>
      </c>
      <c r="J1266" s="65" t="str">
        <f t="shared" ca="1" si="192"/>
        <v/>
      </c>
      <c r="K1266" s="65" t="str">
        <f t="shared" ca="1" si="192"/>
        <v/>
      </c>
      <c r="L1266" s="65" t="str">
        <f t="shared" ca="1" si="192"/>
        <v/>
      </c>
      <c r="M1266" s="65" t="str">
        <f t="shared" ca="1" si="192"/>
        <v/>
      </c>
      <c r="N1266" s="65" t="str">
        <f t="shared" ca="1" si="192"/>
        <v/>
      </c>
      <c r="O1266" s="65" t="str">
        <f t="shared" ca="1" si="192"/>
        <v/>
      </c>
      <c r="P1266" s="65" t="str">
        <f t="shared" ca="1" si="192"/>
        <v/>
      </c>
      <c r="Q1266" s="65" t="str">
        <f t="shared" ca="1" si="192"/>
        <v/>
      </c>
      <c r="R1266" s="65" t="str">
        <f t="shared" ca="1" si="192"/>
        <v/>
      </c>
      <c r="S1266" s="65" t="str">
        <f t="shared" ca="1" si="192"/>
        <v/>
      </c>
      <c r="T1266" s="65" t="str">
        <f t="shared" ca="1" si="192"/>
        <v/>
      </c>
      <c r="U1266" s="65" t="str">
        <f t="shared" ca="1" si="192"/>
        <v/>
      </c>
      <c r="V1266" s="65" t="str">
        <f t="shared" ca="1" si="192"/>
        <v/>
      </c>
      <c r="W1266" s="65" t="str">
        <f t="shared" ca="1" si="192"/>
        <v/>
      </c>
      <c r="X1266" s="65" t="str">
        <f t="shared" ca="1" si="192"/>
        <v/>
      </c>
      <c r="Y1266" s="65" t="str">
        <f t="shared" ca="1" si="192"/>
        <v/>
      </c>
      <c r="Z1266" s="65" t="str">
        <f t="shared" ca="1" si="192"/>
        <v/>
      </c>
      <c r="AA1266" s="65" t="str">
        <f t="shared" ca="1" si="192"/>
        <v/>
      </c>
      <c r="AB1266" s="65" t="str">
        <f t="shared" ca="1" si="192"/>
        <v/>
      </c>
      <c r="AC1266" s="65" t="str">
        <f t="shared" ca="1" si="192"/>
        <v/>
      </c>
      <c r="AD1266" s="65" t="str">
        <f t="shared" ca="1" si="192"/>
        <v/>
      </c>
      <c r="AE1266" s="65" t="str">
        <f t="shared" ca="1" si="192"/>
        <v/>
      </c>
      <c r="AF1266" s="65" t="str">
        <f t="shared" ca="1" si="192"/>
        <v/>
      </c>
      <c r="AG1266" s="65" t="str">
        <f t="shared" ca="1" si="192"/>
        <v/>
      </c>
      <c r="AH1266" s="65"/>
      <c r="AI1266" s="65"/>
      <c r="AJ1266" s="65"/>
    </row>
    <row r="1267" spans="1:36">
      <c r="A1267" s="65">
        <f t="shared" si="170"/>
        <v>67</v>
      </c>
      <c r="B1267" s="65" t="str">
        <f t="shared" si="170"/>
        <v/>
      </c>
      <c r="C1267" s="65" t="str">
        <f t="shared" ref="C1267:AG1267" ca="1" si="193">IF(  OR(  LEN(  C68  )&gt;LEN(  SUBSTITUTE(  C68,"06-22",""  )  ),LEN(  C68  )&gt;LEN(  SUBSTITUTE(  C68,"10-22",""  )  ),LEN(  C68  )&gt;LEN(  SUBSTITUTE(  C68,"14-22",""  )  ),LEN(  C68  )&gt;LEN(  SUBSTITUTE(  C68,"06-18",""  )  ),LEN(  C68  )&gt;LEN(  SUBSTITUTE(  C68,"10-18",""  )  ),LEN(  C68  )&gt;LEN(  SUBSTITUTE(  C68,"14-18",""  )  )  ),$A1267,""  )</f>
        <v/>
      </c>
      <c r="D1267" s="65" t="str">
        <f t="shared" ca="1" si="193"/>
        <v/>
      </c>
      <c r="E1267" s="65" t="str">
        <f t="shared" ca="1" si="193"/>
        <v/>
      </c>
      <c r="F1267" s="65" t="str">
        <f t="shared" ca="1" si="193"/>
        <v/>
      </c>
      <c r="G1267" s="65" t="str">
        <f t="shared" ca="1" si="193"/>
        <v/>
      </c>
      <c r="H1267" s="65" t="str">
        <f t="shared" ca="1" si="193"/>
        <v/>
      </c>
      <c r="I1267" s="65" t="str">
        <f t="shared" ca="1" si="193"/>
        <v/>
      </c>
      <c r="J1267" s="65" t="str">
        <f t="shared" ca="1" si="193"/>
        <v/>
      </c>
      <c r="K1267" s="65" t="str">
        <f t="shared" ca="1" si="193"/>
        <v/>
      </c>
      <c r="L1267" s="65" t="str">
        <f t="shared" ca="1" si="193"/>
        <v/>
      </c>
      <c r="M1267" s="65" t="str">
        <f t="shared" ca="1" si="193"/>
        <v/>
      </c>
      <c r="N1267" s="65" t="str">
        <f t="shared" ca="1" si="193"/>
        <v/>
      </c>
      <c r="O1267" s="65" t="str">
        <f t="shared" ca="1" si="193"/>
        <v/>
      </c>
      <c r="P1267" s="65" t="str">
        <f t="shared" ca="1" si="193"/>
        <v/>
      </c>
      <c r="Q1267" s="65" t="str">
        <f t="shared" ca="1" si="193"/>
        <v/>
      </c>
      <c r="R1267" s="65" t="str">
        <f t="shared" ca="1" si="193"/>
        <v/>
      </c>
      <c r="S1267" s="65" t="str">
        <f t="shared" ca="1" si="193"/>
        <v/>
      </c>
      <c r="T1267" s="65" t="str">
        <f t="shared" ca="1" si="193"/>
        <v/>
      </c>
      <c r="U1267" s="65" t="str">
        <f t="shared" ca="1" si="193"/>
        <v/>
      </c>
      <c r="V1267" s="65" t="str">
        <f t="shared" ca="1" si="193"/>
        <v/>
      </c>
      <c r="W1267" s="65" t="str">
        <f t="shared" ca="1" si="193"/>
        <v/>
      </c>
      <c r="X1267" s="65" t="str">
        <f t="shared" ca="1" si="193"/>
        <v/>
      </c>
      <c r="Y1267" s="65" t="str">
        <f t="shared" ca="1" si="193"/>
        <v/>
      </c>
      <c r="Z1267" s="65" t="str">
        <f t="shared" ca="1" si="193"/>
        <v/>
      </c>
      <c r="AA1267" s="65" t="str">
        <f t="shared" ca="1" si="193"/>
        <v/>
      </c>
      <c r="AB1267" s="65" t="str">
        <f t="shared" ca="1" si="193"/>
        <v/>
      </c>
      <c r="AC1267" s="65" t="str">
        <f t="shared" ca="1" si="193"/>
        <v/>
      </c>
      <c r="AD1267" s="65" t="str">
        <f t="shared" ca="1" si="193"/>
        <v/>
      </c>
      <c r="AE1267" s="65" t="str">
        <f t="shared" ca="1" si="193"/>
        <v/>
      </c>
      <c r="AF1267" s="65" t="str">
        <f t="shared" ca="1" si="193"/>
        <v/>
      </c>
      <c r="AG1267" s="65" t="str">
        <f t="shared" ca="1" si="193"/>
        <v/>
      </c>
      <c r="AH1267" s="65"/>
      <c r="AI1267" s="65"/>
      <c r="AJ1267" s="65"/>
    </row>
    <row r="1268" spans="1:36">
      <c r="A1268" s="65">
        <f t="shared" si="170"/>
        <v>68</v>
      </c>
      <c r="B1268" s="65" t="str">
        <f t="shared" si="170"/>
        <v/>
      </c>
      <c r="C1268" s="65" t="str">
        <f t="shared" ref="C1268:AG1268" ca="1" si="194">IF(  OR(  LEN(  C69  )&gt;LEN(  SUBSTITUTE(  C69,"06-22",""  )  ),LEN(  C69  )&gt;LEN(  SUBSTITUTE(  C69,"10-22",""  )  ),LEN(  C69  )&gt;LEN(  SUBSTITUTE(  C69,"14-22",""  )  ),LEN(  C69  )&gt;LEN(  SUBSTITUTE(  C69,"06-18",""  )  ),LEN(  C69  )&gt;LEN(  SUBSTITUTE(  C69,"10-18",""  )  ),LEN(  C69  )&gt;LEN(  SUBSTITUTE(  C69,"14-18",""  )  )  ),$A1268,""  )</f>
        <v/>
      </c>
      <c r="D1268" s="65" t="str">
        <f t="shared" ca="1" si="194"/>
        <v/>
      </c>
      <c r="E1268" s="65" t="str">
        <f t="shared" ca="1" si="194"/>
        <v/>
      </c>
      <c r="F1268" s="65" t="str">
        <f t="shared" ca="1" si="194"/>
        <v/>
      </c>
      <c r="G1268" s="65" t="str">
        <f t="shared" ca="1" si="194"/>
        <v/>
      </c>
      <c r="H1268" s="65" t="str">
        <f t="shared" ca="1" si="194"/>
        <v/>
      </c>
      <c r="I1268" s="65" t="str">
        <f t="shared" ca="1" si="194"/>
        <v/>
      </c>
      <c r="J1268" s="65" t="str">
        <f t="shared" ca="1" si="194"/>
        <v/>
      </c>
      <c r="K1268" s="65" t="str">
        <f t="shared" ca="1" si="194"/>
        <v/>
      </c>
      <c r="L1268" s="65" t="str">
        <f t="shared" ca="1" si="194"/>
        <v/>
      </c>
      <c r="M1268" s="65" t="str">
        <f t="shared" ca="1" si="194"/>
        <v/>
      </c>
      <c r="N1268" s="65" t="str">
        <f t="shared" ca="1" si="194"/>
        <v/>
      </c>
      <c r="O1268" s="65" t="str">
        <f t="shared" ca="1" si="194"/>
        <v/>
      </c>
      <c r="P1268" s="65" t="str">
        <f t="shared" ca="1" si="194"/>
        <v/>
      </c>
      <c r="Q1268" s="65" t="str">
        <f t="shared" ca="1" si="194"/>
        <v/>
      </c>
      <c r="R1268" s="65" t="str">
        <f t="shared" ca="1" si="194"/>
        <v/>
      </c>
      <c r="S1268" s="65" t="str">
        <f t="shared" ca="1" si="194"/>
        <v/>
      </c>
      <c r="T1268" s="65" t="str">
        <f t="shared" ca="1" si="194"/>
        <v/>
      </c>
      <c r="U1268" s="65" t="str">
        <f t="shared" ca="1" si="194"/>
        <v/>
      </c>
      <c r="V1268" s="65" t="str">
        <f t="shared" ca="1" si="194"/>
        <v/>
      </c>
      <c r="W1268" s="65" t="str">
        <f t="shared" ca="1" si="194"/>
        <v/>
      </c>
      <c r="X1268" s="65" t="str">
        <f t="shared" ca="1" si="194"/>
        <v/>
      </c>
      <c r="Y1268" s="65" t="str">
        <f t="shared" ca="1" si="194"/>
        <v/>
      </c>
      <c r="Z1268" s="65" t="str">
        <f t="shared" ca="1" si="194"/>
        <v/>
      </c>
      <c r="AA1268" s="65" t="str">
        <f t="shared" ca="1" si="194"/>
        <v/>
      </c>
      <c r="AB1268" s="65" t="str">
        <f t="shared" ca="1" si="194"/>
        <v/>
      </c>
      <c r="AC1268" s="65" t="str">
        <f t="shared" ca="1" si="194"/>
        <v/>
      </c>
      <c r="AD1268" s="65" t="str">
        <f t="shared" ca="1" si="194"/>
        <v/>
      </c>
      <c r="AE1268" s="65" t="str">
        <f t="shared" ca="1" si="194"/>
        <v/>
      </c>
      <c r="AF1268" s="65" t="str">
        <f t="shared" ca="1" si="194"/>
        <v/>
      </c>
      <c r="AG1268" s="65" t="str">
        <f t="shared" ca="1" si="194"/>
        <v/>
      </c>
      <c r="AH1268" s="65"/>
      <c r="AI1268" s="65"/>
      <c r="AJ1268" s="65"/>
    </row>
    <row r="1269" spans="1:36">
      <c r="A1269" s="65">
        <f t="shared" si="170"/>
        <v>69</v>
      </c>
      <c r="B1269" s="65" t="str">
        <f t="shared" si="170"/>
        <v/>
      </c>
      <c r="C1269" s="65" t="str">
        <f t="shared" ref="C1269:AG1269" ca="1" si="195">IF(  OR(  LEN(  C70  )&gt;LEN(  SUBSTITUTE(  C70,"06-22",""  )  ),LEN(  C70  )&gt;LEN(  SUBSTITUTE(  C70,"10-22",""  )  ),LEN(  C70  )&gt;LEN(  SUBSTITUTE(  C70,"14-22",""  )  ),LEN(  C70  )&gt;LEN(  SUBSTITUTE(  C70,"06-18",""  )  ),LEN(  C70  )&gt;LEN(  SUBSTITUTE(  C70,"10-18",""  )  ),LEN(  C70  )&gt;LEN(  SUBSTITUTE(  C70,"14-18",""  )  )  ),$A1269,""  )</f>
        <v/>
      </c>
      <c r="D1269" s="65" t="str">
        <f t="shared" ca="1" si="195"/>
        <v/>
      </c>
      <c r="E1269" s="65" t="str">
        <f t="shared" ca="1" si="195"/>
        <v/>
      </c>
      <c r="F1269" s="65" t="str">
        <f t="shared" ca="1" si="195"/>
        <v/>
      </c>
      <c r="G1269" s="65" t="str">
        <f t="shared" ca="1" si="195"/>
        <v/>
      </c>
      <c r="H1269" s="65" t="str">
        <f t="shared" ca="1" si="195"/>
        <v/>
      </c>
      <c r="I1269" s="65" t="str">
        <f t="shared" ca="1" si="195"/>
        <v/>
      </c>
      <c r="J1269" s="65" t="str">
        <f t="shared" ca="1" si="195"/>
        <v/>
      </c>
      <c r="K1269" s="65" t="str">
        <f t="shared" ca="1" si="195"/>
        <v/>
      </c>
      <c r="L1269" s="65" t="str">
        <f t="shared" ca="1" si="195"/>
        <v/>
      </c>
      <c r="M1269" s="65" t="str">
        <f t="shared" ca="1" si="195"/>
        <v/>
      </c>
      <c r="N1269" s="65" t="str">
        <f t="shared" ca="1" si="195"/>
        <v/>
      </c>
      <c r="O1269" s="65" t="str">
        <f t="shared" ca="1" si="195"/>
        <v/>
      </c>
      <c r="P1269" s="65" t="str">
        <f t="shared" ca="1" si="195"/>
        <v/>
      </c>
      <c r="Q1269" s="65" t="str">
        <f t="shared" ca="1" si="195"/>
        <v/>
      </c>
      <c r="R1269" s="65" t="str">
        <f t="shared" ca="1" si="195"/>
        <v/>
      </c>
      <c r="S1269" s="65" t="str">
        <f t="shared" ca="1" si="195"/>
        <v/>
      </c>
      <c r="T1269" s="65" t="str">
        <f t="shared" ca="1" si="195"/>
        <v/>
      </c>
      <c r="U1269" s="65" t="str">
        <f t="shared" ca="1" si="195"/>
        <v/>
      </c>
      <c r="V1269" s="65" t="str">
        <f t="shared" ca="1" si="195"/>
        <v/>
      </c>
      <c r="W1269" s="65" t="str">
        <f t="shared" ca="1" si="195"/>
        <v/>
      </c>
      <c r="X1269" s="65" t="str">
        <f t="shared" ca="1" si="195"/>
        <v/>
      </c>
      <c r="Y1269" s="65" t="str">
        <f t="shared" ca="1" si="195"/>
        <v/>
      </c>
      <c r="Z1269" s="65" t="str">
        <f t="shared" ca="1" si="195"/>
        <v/>
      </c>
      <c r="AA1269" s="65" t="str">
        <f t="shared" ca="1" si="195"/>
        <v/>
      </c>
      <c r="AB1269" s="65" t="str">
        <f t="shared" ca="1" si="195"/>
        <v/>
      </c>
      <c r="AC1269" s="65" t="str">
        <f t="shared" ca="1" si="195"/>
        <v/>
      </c>
      <c r="AD1269" s="65" t="str">
        <f t="shared" ca="1" si="195"/>
        <v/>
      </c>
      <c r="AE1269" s="65" t="str">
        <f t="shared" ca="1" si="195"/>
        <v/>
      </c>
      <c r="AF1269" s="65" t="str">
        <f t="shared" ca="1" si="195"/>
        <v/>
      </c>
      <c r="AG1269" s="65" t="str">
        <f t="shared" ca="1" si="195"/>
        <v/>
      </c>
      <c r="AH1269" s="65"/>
      <c r="AI1269" s="65"/>
      <c r="AJ1269" s="65"/>
    </row>
    <row r="1270" spans="1:36">
      <c r="A1270" s="65">
        <f t="shared" si="170"/>
        <v>70</v>
      </c>
      <c r="B1270" s="65" t="str">
        <f t="shared" si="170"/>
        <v/>
      </c>
      <c r="C1270" s="65" t="str">
        <f t="shared" ref="C1270:AG1270" ca="1" si="196">IF(  OR(  LEN(  C71  )&gt;LEN(  SUBSTITUTE(  C71,"06-22",""  )  ),LEN(  C71  )&gt;LEN(  SUBSTITUTE(  C71,"10-22",""  )  ),LEN(  C71  )&gt;LEN(  SUBSTITUTE(  C71,"14-22",""  )  ),LEN(  C71  )&gt;LEN(  SUBSTITUTE(  C71,"06-18",""  )  ),LEN(  C71  )&gt;LEN(  SUBSTITUTE(  C71,"10-18",""  )  ),LEN(  C71  )&gt;LEN(  SUBSTITUTE(  C71,"14-18",""  )  )  ),$A1270,""  )</f>
        <v/>
      </c>
      <c r="D1270" s="65" t="str">
        <f t="shared" ca="1" si="196"/>
        <v/>
      </c>
      <c r="E1270" s="65" t="str">
        <f t="shared" ca="1" si="196"/>
        <v/>
      </c>
      <c r="F1270" s="65" t="str">
        <f t="shared" ca="1" si="196"/>
        <v/>
      </c>
      <c r="G1270" s="65" t="str">
        <f t="shared" ca="1" si="196"/>
        <v/>
      </c>
      <c r="H1270" s="65" t="str">
        <f t="shared" ca="1" si="196"/>
        <v/>
      </c>
      <c r="I1270" s="65" t="str">
        <f t="shared" ca="1" si="196"/>
        <v/>
      </c>
      <c r="J1270" s="65" t="str">
        <f t="shared" ca="1" si="196"/>
        <v/>
      </c>
      <c r="K1270" s="65" t="str">
        <f t="shared" ca="1" si="196"/>
        <v/>
      </c>
      <c r="L1270" s="65" t="str">
        <f t="shared" ca="1" si="196"/>
        <v/>
      </c>
      <c r="M1270" s="65" t="str">
        <f t="shared" ca="1" si="196"/>
        <v/>
      </c>
      <c r="N1270" s="65" t="str">
        <f t="shared" ca="1" si="196"/>
        <v/>
      </c>
      <c r="O1270" s="65" t="str">
        <f t="shared" ca="1" si="196"/>
        <v/>
      </c>
      <c r="P1270" s="65" t="str">
        <f t="shared" ca="1" si="196"/>
        <v/>
      </c>
      <c r="Q1270" s="65" t="str">
        <f t="shared" ca="1" si="196"/>
        <v/>
      </c>
      <c r="R1270" s="65" t="str">
        <f t="shared" ca="1" si="196"/>
        <v/>
      </c>
      <c r="S1270" s="65" t="str">
        <f t="shared" ca="1" si="196"/>
        <v/>
      </c>
      <c r="T1270" s="65" t="str">
        <f t="shared" ca="1" si="196"/>
        <v/>
      </c>
      <c r="U1270" s="65" t="str">
        <f t="shared" ca="1" si="196"/>
        <v/>
      </c>
      <c r="V1270" s="65" t="str">
        <f t="shared" ca="1" si="196"/>
        <v/>
      </c>
      <c r="W1270" s="65" t="str">
        <f t="shared" ca="1" si="196"/>
        <v/>
      </c>
      <c r="X1270" s="65" t="str">
        <f t="shared" ca="1" si="196"/>
        <v/>
      </c>
      <c r="Y1270" s="65" t="str">
        <f t="shared" ca="1" si="196"/>
        <v/>
      </c>
      <c r="Z1270" s="65" t="str">
        <f t="shared" ca="1" si="196"/>
        <v/>
      </c>
      <c r="AA1270" s="65" t="str">
        <f t="shared" ca="1" si="196"/>
        <v/>
      </c>
      <c r="AB1270" s="65" t="str">
        <f t="shared" ca="1" si="196"/>
        <v/>
      </c>
      <c r="AC1270" s="65" t="str">
        <f t="shared" ca="1" si="196"/>
        <v/>
      </c>
      <c r="AD1270" s="65" t="str">
        <f t="shared" ca="1" si="196"/>
        <v/>
      </c>
      <c r="AE1270" s="65" t="str">
        <f t="shared" ca="1" si="196"/>
        <v/>
      </c>
      <c r="AF1270" s="65" t="str">
        <f t="shared" ca="1" si="196"/>
        <v/>
      </c>
      <c r="AG1270" s="65" t="str">
        <f t="shared" ca="1" si="196"/>
        <v/>
      </c>
      <c r="AH1270" s="65"/>
      <c r="AI1270" s="65"/>
      <c r="AJ1270" s="65"/>
    </row>
    <row r="1271" spans="1:36">
      <c r="A1271" s="65">
        <f t="shared" si="170"/>
        <v>71</v>
      </c>
      <c r="B1271" s="65" t="str">
        <f t="shared" si="170"/>
        <v/>
      </c>
      <c r="C1271" s="65" t="str">
        <f t="shared" ref="C1271:AG1271" ca="1" si="197">IF(  OR(  LEN(  C72  )&gt;LEN(  SUBSTITUTE(  C72,"06-22",""  )  ),LEN(  C72  )&gt;LEN(  SUBSTITUTE(  C72,"10-22",""  )  ),LEN(  C72  )&gt;LEN(  SUBSTITUTE(  C72,"14-22",""  )  ),LEN(  C72  )&gt;LEN(  SUBSTITUTE(  C72,"06-18",""  )  ),LEN(  C72  )&gt;LEN(  SUBSTITUTE(  C72,"10-18",""  )  ),LEN(  C72  )&gt;LEN(  SUBSTITUTE(  C72,"14-18",""  )  )  ),$A1271,""  )</f>
        <v/>
      </c>
      <c r="D1271" s="65" t="str">
        <f t="shared" ca="1" si="197"/>
        <v/>
      </c>
      <c r="E1271" s="65" t="str">
        <f t="shared" ca="1" si="197"/>
        <v/>
      </c>
      <c r="F1271" s="65" t="str">
        <f t="shared" ca="1" si="197"/>
        <v/>
      </c>
      <c r="G1271" s="65" t="str">
        <f t="shared" ca="1" si="197"/>
        <v/>
      </c>
      <c r="H1271" s="65" t="str">
        <f t="shared" ca="1" si="197"/>
        <v/>
      </c>
      <c r="I1271" s="65" t="str">
        <f t="shared" ca="1" si="197"/>
        <v/>
      </c>
      <c r="J1271" s="65" t="str">
        <f t="shared" ca="1" si="197"/>
        <v/>
      </c>
      <c r="K1271" s="65" t="str">
        <f t="shared" ca="1" si="197"/>
        <v/>
      </c>
      <c r="L1271" s="65" t="str">
        <f t="shared" ca="1" si="197"/>
        <v/>
      </c>
      <c r="M1271" s="65" t="str">
        <f t="shared" ca="1" si="197"/>
        <v/>
      </c>
      <c r="N1271" s="65" t="str">
        <f t="shared" ca="1" si="197"/>
        <v/>
      </c>
      <c r="O1271" s="65" t="str">
        <f t="shared" ca="1" si="197"/>
        <v/>
      </c>
      <c r="P1271" s="65" t="str">
        <f t="shared" ca="1" si="197"/>
        <v/>
      </c>
      <c r="Q1271" s="65" t="str">
        <f t="shared" ca="1" si="197"/>
        <v/>
      </c>
      <c r="R1271" s="65" t="str">
        <f t="shared" ca="1" si="197"/>
        <v/>
      </c>
      <c r="S1271" s="65" t="str">
        <f t="shared" ca="1" si="197"/>
        <v/>
      </c>
      <c r="T1271" s="65" t="str">
        <f t="shared" ca="1" si="197"/>
        <v/>
      </c>
      <c r="U1271" s="65" t="str">
        <f t="shared" ca="1" si="197"/>
        <v/>
      </c>
      <c r="V1271" s="65" t="str">
        <f t="shared" ca="1" si="197"/>
        <v/>
      </c>
      <c r="W1271" s="65" t="str">
        <f t="shared" ca="1" si="197"/>
        <v/>
      </c>
      <c r="X1271" s="65" t="str">
        <f t="shared" ca="1" si="197"/>
        <v/>
      </c>
      <c r="Y1271" s="65" t="str">
        <f t="shared" ca="1" si="197"/>
        <v/>
      </c>
      <c r="Z1271" s="65" t="str">
        <f t="shared" ca="1" si="197"/>
        <v/>
      </c>
      <c r="AA1271" s="65" t="str">
        <f t="shared" ca="1" si="197"/>
        <v/>
      </c>
      <c r="AB1271" s="65" t="str">
        <f t="shared" ca="1" si="197"/>
        <v/>
      </c>
      <c r="AC1271" s="65" t="str">
        <f t="shared" ca="1" si="197"/>
        <v/>
      </c>
      <c r="AD1271" s="65" t="str">
        <f t="shared" ca="1" si="197"/>
        <v/>
      </c>
      <c r="AE1271" s="65" t="str">
        <f t="shared" ca="1" si="197"/>
        <v/>
      </c>
      <c r="AF1271" s="65" t="str">
        <f t="shared" ca="1" si="197"/>
        <v/>
      </c>
      <c r="AG1271" s="65" t="str">
        <f t="shared" ca="1" si="197"/>
        <v/>
      </c>
      <c r="AH1271" s="65"/>
      <c r="AI1271" s="65"/>
      <c r="AJ1271" s="65"/>
    </row>
    <row r="1272" spans="1:36">
      <c r="A1272" s="65">
        <f t="shared" si="170"/>
        <v>72</v>
      </c>
      <c r="B1272" s="65" t="str">
        <f t="shared" si="170"/>
        <v/>
      </c>
      <c r="C1272" s="65" t="str">
        <f t="shared" ref="C1272:AG1272" ca="1" si="198">IF(  OR(  LEN(  C73  )&gt;LEN(  SUBSTITUTE(  C73,"06-22",""  )  ),LEN(  C73  )&gt;LEN(  SUBSTITUTE(  C73,"10-22",""  )  ),LEN(  C73  )&gt;LEN(  SUBSTITUTE(  C73,"14-22",""  )  ),LEN(  C73  )&gt;LEN(  SUBSTITUTE(  C73,"06-18",""  )  ),LEN(  C73  )&gt;LEN(  SUBSTITUTE(  C73,"10-18",""  )  ),LEN(  C73  )&gt;LEN(  SUBSTITUTE(  C73,"14-18",""  )  )  ),$A1272,""  )</f>
        <v/>
      </c>
      <c r="D1272" s="65" t="str">
        <f t="shared" ca="1" si="198"/>
        <v/>
      </c>
      <c r="E1272" s="65" t="str">
        <f t="shared" ca="1" si="198"/>
        <v/>
      </c>
      <c r="F1272" s="65" t="str">
        <f t="shared" ca="1" si="198"/>
        <v/>
      </c>
      <c r="G1272" s="65" t="str">
        <f t="shared" ca="1" si="198"/>
        <v/>
      </c>
      <c r="H1272" s="65" t="str">
        <f t="shared" ca="1" si="198"/>
        <v/>
      </c>
      <c r="I1272" s="65" t="str">
        <f t="shared" ca="1" si="198"/>
        <v/>
      </c>
      <c r="J1272" s="65" t="str">
        <f t="shared" ca="1" si="198"/>
        <v/>
      </c>
      <c r="K1272" s="65" t="str">
        <f t="shared" ca="1" si="198"/>
        <v/>
      </c>
      <c r="L1272" s="65" t="str">
        <f t="shared" ca="1" si="198"/>
        <v/>
      </c>
      <c r="M1272" s="65" t="str">
        <f t="shared" ca="1" si="198"/>
        <v/>
      </c>
      <c r="N1272" s="65" t="str">
        <f t="shared" ca="1" si="198"/>
        <v/>
      </c>
      <c r="O1272" s="65" t="str">
        <f t="shared" ca="1" si="198"/>
        <v/>
      </c>
      <c r="P1272" s="65" t="str">
        <f t="shared" ca="1" si="198"/>
        <v/>
      </c>
      <c r="Q1272" s="65" t="str">
        <f t="shared" ca="1" si="198"/>
        <v/>
      </c>
      <c r="R1272" s="65" t="str">
        <f t="shared" ca="1" si="198"/>
        <v/>
      </c>
      <c r="S1272" s="65" t="str">
        <f t="shared" ca="1" si="198"/>
        <v/>
      </c>
      <c r="T1272" s="65" t="str">
        <f t="shared" ca="1" si="198"/>
        <v/>
      </c>
      <c r="U1272" s="65" t="str">
        <f t="shared" ca="1" si="198"/>
        <v/>
      </c>
      <c r="V1272" s="65" t="str">
        <f t="shared" ca="1" si="198"/>
        <v/>
      </c>
      <c r="W1272" s="65" t="str">
        <f t="shared" ca="1" si="198"/>
        <v/>
      </c>
      <c r="X1272" s="65" t="str">
        <f t="shared" ca="1" si="198"/>
        <v/>
      </c>
      <c r="Y1272" s="65" t="str">
        <f t="shared" ca="1" si="198"/>
        <v/>
      </c>
      <c r="Z1272" s="65" t="str">
        <f t="shared" ca="1" si="198"/>
        <v/>
      </c>
      <c r="AA1272" s="65" t="str">
        <f t="shared" ca="1" si="198"/>
        <v/>
      </c>
      <c r="AB1272" s="65" t="str">
        <f t="shared" ca="1" si="198"/>
        <v/>
      </c>
      <c r="AC1272" s="65" t="str">
        <f t="shared" ca="1" si="198"/>
        <v/>
      </c>
      <c r="AD1272" s="65" t="str">
        <f t="shared" ca="1" si="198"/>
        <v/>
      </c>
      <c r="AE1272" s="65" t="str">
        <f t="shared" ca="1" si="198"/>
        <v/>
      </c>
      <c r="AF1272" s="65" t="str">
        <f t="shared" ca="1" si="198"/>
        <v/>
      </c>
      <c r="AG1272" s="65" t="str">
        <f t="shared" ca="1" si="198"/>
        <v/>
      </c>
      <c r="AH1272" s="65"/>
      <c r="AI1272" s="65"/>
      <c r="AJ1272" s="65"/>
    </row>
    <row r="1273" spans="1:36">
      <c r="A1273" s="65"/>
      <c r="B1273" s="65"/>
      <c r="C1273" s="65" t="str">
        <f t="shared" ref="C1273:AG1273" si="199">IF(  OR(  LEN(  C74  )&gt;LEN(  SUBSTITUTE(  C74,"06-22",""  )  ),LEN(  C74  )&gt;LEN(  SUBSTITUTE(  C74,"10-22",""  )  ),LEN(  C74  )&gt;LEN(  SUBSTITUTE(  C74,"14-22",""  )  ),LEN(  C74  )&gt;LEN(  SUBSTITUTE(  C74,"06-18",""  )  ),LEN(  C74  )&gt;LEN(  SUBSTITUTE(  C74,"10-18",""  )  ),LEN(  C74  )&gt;LEN(  SUBSTITUTE(  C74,"14-18",""  )  )  ),$A1273,""  )</f>
        <v/>
      </c>
      <c r="D1273" s="65" t="str">
        <f t="shared" si="199"/>
        <v/>
      </c>
      <c r="E1273" s="65" t="str">
        <f t="shared" si="199"/>
        <v/>
      </c>
      <c r="F1273" s="65" t="str">
        <f t="shared" si="199"/>
        <v/>
      </c>
      <c r="G1273" s="65" t="str">
        <f t="shared" si="199"/>
        <v/>
      </c>
      <c r="H1273" s="65" t="str">
        <f t="shared" si="199"/>
        <v/>
      </c>
      <c r="I1273" s="65" t="str">
        <f t="shared" si="199"/>
        <v/>
      </c>
      <c r="J1273" s="65" t="str">
        <f t="shared" si="199"/>
        <v/>
      </c>
      <c r="K1273" s="65" t="str">
        <f t="shared" si="199"/>
        <v/>
      </c>
      <c r="L1273" s="65" t="str">
        <f t="shared" si="199"/>
        <v/>
      </c>
      <c r="M1273" s="65" t="str">
        <f t="shared" si="199"/>
        <v/>
      </c>
      <c r="N1273" s="65" t="str">
        <f t="shared" si="199"/>
        <v/>
      </c>
      <c r="O1273" s="65" t="str">
        <f t="shared" si="199"/>
        <v/>
      </c>
      <c r="P1273" s="65" t="str">
        <f t="shared" si="199"/>
        <v/>
      </c>
      <c r="Q1273" s="65" t="str">
        <f t="shared" si="199"/>
        <v/>
      </c>
      <c r="R1273" s="65" t="str">
        <f t="shared" si="199"/>
        <v/>
      </c>
      <c r="S1273" s="65" t="str">
        <f t="shared" si="199"/>
        <v/>
      </c>
      <c r="T1273" s="65" t="str">
        <f t="shared" si="199"/>
        <v/>
      </c>
      <c r="U1273" s="65" t="str">
        <f t="shared" si="199"/>
        <v/>
      </c>
      <c r="V1273" s="65" t="str">
        <f t="shared" si="199"/>
        <v/>
      </c>
      <c r="W1273" s="65" t="str">
        <f t="shared" si="199"/>
        <v/>
      </c>
      <c r="X1273" s="65" t="str">
        <f t="shared" si="199"/>
        <v/>
      </c>
      <c r="Y1273" s="65" t="str">
        <f t="shared" si="199"/>
        <v/>
      </c>
      <c r="Z1273" s="65" t="str">
        <f t="shared" si="199"/>
        <v/>
      </c>
      <c r="AA1273" s="65" t="str">
        <f t="shared" si="199"/>
        <v/>
      </c>
      <c r="AB1273" s="65" t="str">
        <f t="shared" si="199"/>
        <v/>
      </c>
      <c r="AC1273" s="65" t="str">
        <f t="shared" si="199"/>
        <v/>
      </c>
      <c r="AD1273" s="65" t="str">
        <f t="shared" si="199"/>
        <v/>
      </c>
      <c r="AE1273" s="65" t="str">
        <f t="shared" si="199"/>
        <v/>
      </c>
      <c r="AF1273" s="65" t="str">
        <f t="shared" si="199"/>
        <v/>
      </c>
      <c r="AG1273" s="65" t="str">
        <f t="shared" si="199"/>
        <v/>
      </c>
      <c r="AH1273" s="65"/>
      <c r="AI1273" s="65"/>
      <c r="AJ1273" s="65"/>
    </row>
    <row r="1274" spans="1:36">
      <c r="A1274" s="65"/>
      <c r="B1274" s="65"/>
      <c r="C1274" s="65" t="str">
        <f t="shared" ref="C1274:AG1274" si="200">IF(  OR(  LEN(  C75  )&gt;LEN(  SUBSTITUTE(  C75,"06-22",""  )  ),LEN(  C75  )&gt;LEN(  SUBSTITUTE(  C75,"10-22",""  )  ),LEN(  C75  )&gt;LEN(  SUBSTITUTE(  C75,"14-22",""  )  ),LEN(  C75  )&gt;LEN(  SUBSTITUTE(  C75,"06-18",""  )  ),LEN(  C75  )&gt;LEN(  SUBSTITUTE(  C75,"10-18",""  )  ),LEN(  C75  )&gt;LEN(  SUBSTITUTE(  C75,"14-18",""  )  )  ),$A1274,""  )</f>
        <v/>
      </c>
      <c r="D1274" s="65" t="str">
        <f t="shared" si="200"/>
        <v/>
      </c>
      <c r="E1274" s="65" t="str">
        <f t="shared" si="200"/>
        <v/>
      </c>
      <c r="F1274" s="65" t="str">
        <f t="shared" si="200"/>
        <v/>
      </c>
      <c r="G1274" s="65" t="str">
        <f t="shared" si="200"/>
        <v/>
      </c>
      <c r="H1274" s="65" t="str">
        <f t="shared" si="200"/>
        <v/>
      </c>
      <c r="I1274" s="65" t="str">
        <f t="shared" si="200"/>
        <v/>
      </c>
      <c r="J1274" s="65" t="str">
        <f t="shared" si="200"/>
        <v/>
      </c>
      <c r="K1274" s="65" t="str">
        <f t="shared" si="200"/>
        <v/>
      </c>
      <c r="L1274" s="65" t="str">
        <f t="shared" si="200"/>
        <v/>
      </c>
      <c r="M1274" s="65" t="str">
        <f t="shared" si="200"/>
        <v/>
      </c>
      <c r="N1274" s="65" t="str">
        <f t="shared" si="200"/>
        <v/>
      </c>
      <c r="O1274" s="65" t="str">
        <f t="shared" si="200"/>
        <v/>
      </c>
      <c r="P1274" s="65" t="str">
        <f t="shared" si="200"/>
        <v/>
      </c>
      <c r="Q1274" s="65" t="str">
        <f t="shared" si="200"/>
        <v/>
      </c>
      <c r="R1274" s="65" t="str">
        <f t="shared" si="200"/>
        <v/>
      </c>
      <c r="S1274" s="65" t="str">
        <f t="shared" si="200"/>
        <v/>
      </c>
      <c r="T1274" s="65" t="str">
        <f t="shared" si="200"/>
        <v/>
      </c>
      <c r="U1274" s="65" t="str">
        <f t="shared" si="200"/>
        <v/>
      </c>
      <c r="V1274" s="65" t="str">
        <f t="shared" si="200"/>
        <v/>
      </c>
      <c r="W1274" s="65" t="str">
        <f t="shared" si="200"/>
        <v/>
      </c>
      <c r="X1274" s="65" t="str">
        <f t="shared" si="200"/>
        <v/>
      </c>
      <c r="Y1274" s="65" t="str">
        <f t="shared" si="200"/>
        <v/>
      </c>
      <c r="Z1274" s="65" t="str">
        <f t="shared" si="200"/>
        <v/>
      </c>
      <c r="AA1274" s="65" t="str">
        <f t="shared" si="200"/>
        <v/>
      </c>
      <c r="AB1274" s="65" t="str">
        <f t="shared" si="200"/>
        <v/>
      </c>
      <c r="AC1274" s="65" t="str">
        <f t="shared" si="200"/>
        <v/>
      </c>
      <c r="AD1274" s="65" t="str">
        <f t="shared" si="200"/>
        <v/>
      </c>
      <c r="AE1274" s="65" t="str">
        <f t="shared" si="200"/>
        <v/>
      </c>
      <c r="AF1274" s="65" t="str">
        <f t="shared" si="200"/>
        <v/>
      </c>
      <c r="AG1274" s="65" t="str">
        <f t="shared" si="200"/>
        <v/>
      </c>
      <c r="AH1274" s="65"/>
      <c r="AI1274" s="65"/>
      <c r="AJ1274" s="65"/>
    </row>
    <row r="1275" spans="1:36">
      <c r="A1275" s="65"/>
      <c r="B1275" s="65"/>
      <c r="C1275" s="65" t="str">
        <f t="shared" ref="C1275:AG1275" si="201">IF(  OR(  LEN(  C76  )&gt;LEN(  SUBSTITUTE(  C76,"06-22",""  )  ),LEN(  C76  )&gt;LEN(  SUBSTITUTE(  C76,"10-22",""  )  ),LEN(  C76  )&gt;LEN(  SUBSTITUTE(  C76,"14-22",""  )  ),LEN(  C76  )&gt;LEN(  SUBSTITUTE(  C76,"06-18",""  )  ),LEN(  C76  )&gt;LEN(  SUBSTITUTE(  C76,"10-18",""  )  ),LEN(  C76  )&gt;LEN(  SUBSTITUTE(  C76,"14-18",""  )  )  ),$A1275,""  )</f>
        <v/>
      </c>
      <c r="D1275" s="65" t="str">
        <f t="shared" si="201"/>
        <v/>
      </c>
      <c r="E1275" s="65" t="str">
        <f t="shared" si="201"/>
        <v/>
      </c>
      <c r="F1275" s="65" t="str">
        <f t="shared" si="201"/>
        <v/>
      </c>
      <c r="G1275" s="65" t="str">
        <f t="shared" si="201"/>
        <v/>
      </c>
      <c r="H1275" s="65" t="str">
        <f t="shared" si="201"/>
        <v/>
      </c>
      <c r="I1275" s="65" t="str">
        <f t="shared" si="201"/>
        <v/>
      </c>
      <c r="J1275" s="65" t="str">
        <f t="shared" si="201"/>
        <v/>
      </c>
      <c r="K1275" s="65" t="str">
        <f t="shared" si="201"/>
        <v/>
      </c>
      <c r="L1275" s="65" t="str">
        <f t="shared" si="201"/>
        <v/>
      </c>
      <c r="M1275" s="65" t="str">
        <f t="shared" si="201"/>
        <v/>
      </c>
      <c r="N1275" s="65" t="str">
        <f t="shared" si="201"/>
        <v/>
      </c>
      <c r="O1275" s="65" t="str">
        <f t="shared" si="201"/>
        <v/>
      </c>
      <c r="P1275" s="65" t="str">
        <f t="shared" si="201"/>
        <v/>
      </c>
      <c r="Q1275" s="65" t="str">
        <f t="shared" si="201"/>
        <v/>
      </c>
      <c r="R1275" s="65" t="str">
        <f t="shared" si="201"/>
        <v/>
      </c>
      <c r="S1275" s="65" t="str">
        <f t="shared" si="201"/>
        <v/>
      </c>
      <c r="T1275" s="65" t="str">
        <f t="shared" si="201"/>
        <v/>
      </c>
      <c r="U1275" s="65" t="str">
        <f t="shared" si="201"/>
        <v/>
      </c>
      <c r="V1275" s="65" t="str">
        <f t="shared" si="201"/>
        <v/>
      </c>
      <c r="W1275" s="65" t="str">
        <f t="shared" si="201"/>
        <v/>
      </c>
      <c r="X1275" s="65" t="str">
        <f t="shared" si="201"/>
        <v/>
      </c>
      <c r="Y1275" s="65" t="str">
        <f t="shared" si="201"/>
        <v/>
      </c>
      <c r="Z1275" s="65" t="str">
        <f t="shared" si="201"/>
        <v/>
      </c>
      <c r="AA1275" s="65" t="str">
        <f t="shared" si="201"/>
        <v/>
      </c>
      <c r="AB1275" s="65" t="str">
        <f t="shared" si="201"/>
        <v/>
      </c>
      <c r="AC1275" s="65" t="str">
        <f t="shared" si="201"/>
        <v/>
      </c>
      <c r="AD1275" s="65" t="str">
        <f t="shared" si="201"/>
        <v/>
      </c>
      <c r="AE1275" s="65" t="str">
        <f t="shared" si="201"/>
        <v/>
      </c>
      <c r="AF1275" s="65" t="str">
        <f t="shared" si="201"/>
        <v/>
      </c>
      <c r="AG1275" s="65" t="str">
        <f t="shared" si="201"/>
        <v/>
      </c>
      <c r="AH1275" s="65"/>
      <c r="AI1275" s="65"/>
      <c r="AJ1275" s="65"/>
    </row>
    <row r="1276" spans="1:36">
      <c r="A1276" s="65"/>
      <c r="B1276" s="65"/>
      <c r="C1276" s="65" t="str">
        <f t="shared" ref="C1276:AG1276" si="202">IF(  OR(  LEN(  C77  )&gt;LEN(  SUBSTITUTE(  C77,"06-22",""  )  ),LEN(  C77  )&gt;LEN(  SUBSTITUTE(  C77,"10-22",""  )  ),LEN(  C77  )&gt;LEN(  SUBSTITUTE(  C77,"14-22",""  )  ),LEN(  C77  )&gt;LEN(  SUBSTITUTE(  C77,"06-18",""  )  ),LEN(  C77  )&gt;LEN(  SUBSTITUTE(  C77,"10-18",""  )  ),LEN(  C77  )&gt;LEN(  SUBSTITUTE(  C77,"14-18",""  )  )  ),$A1276,""  )</f>
        <v/>
      </c>
      <c r="D1276" s="65" t="str">
        <f t="shared" si="202"/>
        <v/>
      </c>
      <c r="E1276" s="65" t="str">
        <f t="shared" si="202"/>
        <v/>
      </c>
      <c r="F1276" s="65" t="str">
        <f t="shared" si="202"/>
        <v/>
      </c>
      <c r="G1276" s="65" t="str">
        <f t="shared" si="202"/>
        <v/>
      </c>
      <c r="H1276" s="65" t="str">
        <f t="shared" si="202"/>
        <v/>
      </c>
      <c r="I1276" s="65" t="str">
        <f t="shared" si="202"/>
        <v/>
      </c>
      <c r="J1276" s="65" t="str">
        <f t="shared" si="202"/>
        <v/>
      </c>
      <c r="K1276" s="65" t="str">
        <f t="shared" si="202"/>
        <v/>
      </c>
      <c r="L1276" s="65" t="str">
        <f t="shared" si="202"/>
        <v/>
      </c>
      <c r="M1276" s="65" t="str">
        <f t="shared" si="202"/>
        <v/>
      </c>
      <c r="N1276" s="65" t="str">
        <f t="shared" si="202"/>
        <v/>
      </c>
      <c r="O1276" s="65" t="str">
        <f t="shared" si="202"/>
        <v/>
      </c>
      <c r="P1276" s="65" t="str">
        <f t="shared" si="202"/>
        <v/>
      </c>
      <c r="Q1276" s="65" t="str">
        <f t="shared" si="202"/>
        <v/>
      </c>
      <c r="R1276" s="65" t="str">
        <f t="shared" si="202"/>
        <v/>
      </c>
      <c r="S1276" s="65" t="str">
        <f t="shared" si="202"/>
        <v/>
      </c>
      <c r="T1276" s="65" t="str">
        <f t="shared" si="202"/>
        <v/>
      </c>
      <c r="U1276" s="65" t="str">
        <f t="shared" si="202"/>
        <v/>
      </c>
      <c r="V1276" s="65" t="str">
        <f t="shared" si="202"/>
        <v/>
      </c>
      <c r="W1276" s="65" t="str">
        <f t="shared" si="202"/>
        <v/>
      </c>
      <c r="X1276" s="65" t="str">
        <f t="shared" si="202"/>
        <v/>
      </c>
      <c r="Y1276" s="65" t="str">
        <f t="shared" si="202"/>
        <v/>
      </c>
      <c r="Z1276" s="65" t="str">
        <f t="shared" si="202"/>
        <v/>
      </c>
      <c r="AA1276" s="65" t="str">
        <f t="shared" si="202"/>
        <v/>
      </c>
      <c r="AB1276" s="65" t="str">
        <f t="shared" si="202"/>
        <v/>
      </c>
      <c r="AC1276" s="65" t="str">
        <f t="shared" si="202"/>
        <v/>
      </c>
      <c r="AD1276" s="65" t="str">
        <f t="shared" si="202"/>
        <v/>
      </c>
      <c r="AE1276" s="65" t="str">
        <f t="shared" si="202"/>
        <v/>
      </c>
      <c r="AF1276" s="65" t="str">
        <f t="shared" si="202"/>
        <v/>
      </c>
      <c r="AG1276" s="65" t="str">
        <f t="shared" si="202"/>
        <v/>
      </c>
      <c r="AH1276" s="65"/>
      <c r="AI1276" s="65"/>
      <c r="AJ1276" s="65"/>
    </row>
    <row r="1277" spans="1:36">
      <c r="A1277" s="65"/>
      <c r="B1277" s="65"/>
      <c r="C1277" s="65" t="str">
        <f t="shared" ref="C1277:AG1277" si="203">IF(  OR(  LEN(  C78  )&gt;LEN(  SUBSTITUTE(  C78,"06-22",""  )  ),LEN(  C78  )&gt;LEN(  SUBSTITUTE(  C78,"10-22",""  )  ),LEN(  C78  )&gt;LEN(  SUBSTITUTE(  C78,"14-22",""  )  ),LEN(  C78  )&gt;LEN(  SUBSTITUTE(  C78,"06-18",""  )  ),LEN(  C78  )&gt;LEN(  SUBSTITUTE(  C78,"10-18",""  )  ),LEN(  C78  )&gt;LEN(  SUBSTITUTE(  C78,"14-18",""  )  )  ),$A1277,""  )</f>
        <v/>
      </c>
      <c r="D1277" s="65" t="str">
        <f t="shared" si="203"/>
        <v/>
      </c>
      <c r="E1277" s="65" t="str">
        <f t="shared" si="203"/>
        <v/>
      </c>
      <c r="F1277" s="65" t="str">
        <f t="shared" si="203"/>
        <v/>
      </c>
      <c r="G1277" s="65" t="str">
        <f t="shared" si="203"/>
        <v/>
      </c>
      <c r="H1277" s="65" t="str">
        <f t="shared" si="203"/>
        <v/>
      </c>
      <c r="I1277" s="65" t="str">
        <f t="shared" si="203"/>
        <v/>
      </c>
      <c r="J1277" s="65" t="str">
        <f t="shared" si="203"/>
        <v/>
      </c>
      <c r="K1277" s="65" t="str">
        <f t="shared" si="203"/>
        <v/>
      </c>
      <c r="L1277" s="65" t="str">
        <f t="shared" si="203"/>
        <v/>
      </c>
      <c r="M1277" s="65" t="str">
        <f t="shared" si="203"/>
        <v/>
      </c>
      <c r="N1277" s="65" t="str">
        <f t="shared" si="203"/>
        <v/>
      </c>
      <c r="O1277" s="65" t="str">
        <f t="shared" si="203"/>
        <v/>
      </c>
      <c r="P1277" s="65" t="str">
        <f t="shared" si="203"/>
        <v/>
      </c>
      <c r="Q1277" s="65" t="str">
        <f t="shared" si="203"/>
        <v/>
      </c>
      <c r="R1277" s="65" t="str">
        <f t="shared" si="203"/>
        <v/>
      </c>
      <c r="S1277" s="65" t="str">
        <f t="shared" si="203"/>
        <v/>
      </c>
      <c r="T1277" s="65" t="str">
        <f t="shared" si="203"/>
        <v/>
      </c>
      <c r="U1277" s="65" t="str">
        <f t="shared" si="203"/>
        <v/>
      </c>
      <c r="V1277" s="65" t="str">
        <f t="shared" si="203"/>
        <v/>
      </c>
      <c r="W1277" s="65" t="str">
        <f t="shared" si="203"/>
        <v/>
      </c>
      <c r="X1277" s="65" t="str">
        <f t="shared" si="203"/>
        <v/>
      </c>
      <c r="Y1277" s="65" t="str">
        <f t="shared" si="203"/>
        <v/>
      </c>
      <c r="Z1277" s="65" t="str">
        <f t="shared" si="203"/>
        <v/>
      </c>
      <c r="AA1277" s="65" t="str">
        <f t="shared" si="203"/>
        <v/>
      </c>
      <c r="AB1277" s="65" t="str">
        <f t="shared" si="203"/>
        <v/>
      </c>
      <c r="AC1277" s="65" t="str">
        <f t="shared" si="203"/>
        <v/>
      </c>
      <c r="AD1277" s="65" t="str">
        <f t="shared" si="203"/>
        <v/>
      </c>
      <c r="AE1277" s="65" t="str">
        <f t="shared" si="203"/>
        <v/>
      </c>
      <c r="AF1277" s="65" t="str">
        <f t="shared" si="203"/>
        <v/>
      </c>
      <c r="AG1277" s="65" t="str">
        <f t="shared" si="203"/>
        <v/>
      </c>
      <c r="AH1277" s="65"/>
      <c r="AI1277" s="65"/>
      <c r="AJ1277" s="65"/>
    </row>
    <row r="1278" spans="1:36">
      <c r="A1278" s="65"/>
      <c r="B1278" s="65"/>
      <c r="C1278" s="65" t="str">
        <f t="shared" ref="C1278:AG1278" si="204">IF(  OR(  LEN(  C79  )&gt;LEN(  SUBSTITUTE(  C79,"06-22",""  )  ),LEN(  C79  )&gt;LEN(  SUBSTITUTE(  C79,"10-22",""  )  ),LEN(  C79  )&gt;LEN(  SUBSTITUTE(  C79,"14-22",""  )  ),LEN(  C79  )&gt;LEN(  SUBSTITUTE(  C79,"06-18",""  )  ),LEN(  C79  )&gt;LEN(  SUBSTITUTE(  C79,"10-18",""  )  ),LEN(  C79  )&gt;LEN(  SUBSTITUTE(  C79,"14-18",""  )  )  ),$A1278,""  )</f>
        <v/>
      </c>
      <c r="D1278" s="65" t="str">
        <f t="shared" si="204"/>
        <v/>
      </c>
      <c r="E1278" s="65" t="str">
        <f t="shared" si="204"/>
        <v/>
      </c>
      <c r="F1278" s="65" t="str">
        <f t="shared" si="204"/>
        <v/>
      </c>
      <c r="G1278" s="65" t="str">
        <f t="shared" si="204"/>
        <v/>
      </c>
      <c r="H1278" s="65" t="str">
        <f t="shared" si="204"/>
        <v/>
      </c>
      <c r="I1278" s="65" t="str">
        <f t="shared" si="204"/>
        <v/>
      </c>
      <c r="J1278" s="65" t="str">
        <f t="shared" si="204"/>
        <v/>
      </c>
      <c r="K1278" s="65" t="str">
        <f t="shared" si="204"/>
        <v/>
      </c>
      <c r="L1278" s="65" t="str">
        <f t="shared" si="204"/>
        <v/>
      </c>
      <c r="M1278" s="65" t="str">
        <f t="shared" si="204"/>
        <v/>
      </c>
      <c r="N1278" s="65" t="str">
        <f t="shared" si="204"/>
        <v/>
      </c>
      <c r="O1278" s="65" t="str">
        <f t="shared" si="204"/>
        <v/>
      </c>
      <c r="P1278" s="65" t="str">
        <f t="shared" si="204"/>
        <v/>
      </c>
      <c r="Q1278" s="65" t="str">
        <f t="shared" si="204"/>
        <v/>
      </c>
      <c r="R1278" s="65" t="str">
        <f t="shared" si="204"/>
        <v/>
      </c>
      <c r="S1278" s="65" t="str">
        <f t="shared" si="204"/>
        <v/>
      </c>
      <c r="T1278" s="65" t="str">
        <f t="shared" si="204"/>
        <v/>
      </c>
      <c r="U1278" s="65" t="str">
        <f t="shared" si="204"/>
        <v/>
      </c>
      <c r="V1278" s="65" t="str">
        <f t="shared" si="204"/>
        <v/>
      </c>
      <c r="W1278" s="65" t="str">
        <f t="shared" si="204"/>
        <v/>
      </c>
      <c r="X1278" s="65" t="str">
        <f t="shared" si="204"/>
        <v/>
      </c>
      <c r="Y1278" s="65" t="str">
        <f t="shared" si="204"/>
        <v/>
      </c>
      <c r="Z1278" s="65" t="str">
        <f t="shared" si="204"/>
        <v/>
      </c>
      <c r="AA1278" s="65" t="str">
        <f t="shared" si="204"/>
        <v/>
      </c>
      <c r="AB1278" s="65" t="str">
        <f t="shared" si="204"/>
        <v/>
      </c>
      <c r="AC1278" s="65" t="str">
        <f t="shared" si="204"/>
        <v/>
      </c>
      <c r="AD1278" s="65" t="str">
        <f t="shared" si="204"/>
        <v/>
      </c>
      <c r="AE1278" s="65" t="str">
        <f t="shared" si="204"/>
        <v/>
      </c>
      <c r="AF1278" s="65" t="str">
        <f t="shared" si="204"/>
        <v/>
      </c>
      <c r="AG1278" s="65" t="str">
        <f t="shared" si="204"/>
        <v/>
      </c>
      <c r="AH1278" s="65"/>
      <c r="AI1278" s="65"/>
      <c r="AJ1278" s="65"/>
    </row>
    <row r="1279" spans="1:36">
      <c r="A1279" s="65"/>
      <c r="B1279" s="65"/>
      <c r="C1279" s="65" t="str">
        <f t="shared" ref="C1279:AG1279" si="205">IF(  OR(  LEN(  C80  )&gt;LEN(  SUBSTITUTE(  C80,"06-22",""  )  ),LEN(  C80  )&gt;LEN(  SUBSTITUTE(  C80,"10-22",""  )  ),LEN(  C80  )&gt;LEN(  SUBSTITUTE(  C80,"14-22",""  )  ),LEN(  C80  )&gt;LEN(  SUBSTITUTE(  C80,"06-18",""  )  ),LEN(  C80  )&gt;LEN(  SUBSTITUTE(  C80,"10-18",""  )  ),LEN(  C80  )&gt;LEN(  SUBSTITUTE(  C80,"14-18",""  )  )  ),$A1279,""  )</f>
        <v/>
      </c>
      <c r="D1279" s="65" t="str">
        <f t="shared" si="205"/>
        <v/>
      </c>
      <c r="E1279" s="65" t="str">
        <f t="shared" si="205"/>
        <v/>
      </c>
      <c r="F1279" s="65" t="str">
        <f t="shared" si="205"/>
        <v/>
      </c>
      <c r="G1279" s="65" t="str">
        <f t="shared" si="205"/>
        <v/>
      </c>
      <c r="H1279" s="65" t="str">
        <f t="shared" si="205"/>
        <v/>
      </c>
      <c r="I1279" s="65" t="str">
        <f t="shared" si="205"/>
        <v/>
      </c>
      <c r="J1279" s="65" t="str">
        <f t="shared" si="205"/>
        <v/>
      </c>
      <c r="K1279" s="65" t="str">
        <f t="shared" si="205"/>
        <v/>
      </c>
      <c r="L1279" s="65" t="str">
        <f t="shared" si="205"/>
        <v/>
      </c>
      <c r="M1279" s="65" t="str">
        <f t="shared" si="205"/>
        <v/>
      </c>
      <c r="N1279" s="65" t="str">
        <f t="shared" si="205"/>
        <v/>
      </c>
      <c r="O1279" s="65" t="str">
        <f t="shared" si="205"/>
        <v/>
      </c>
      <c r="P1279" s="65" t="str">
        <f t="shared" si="205"/>
        <v/>
      </c>
      <c r="Q1279" s="65" t="str">
        <f t="shared" si="205"/>
        <v/>
      </c>
      <c r="R1279" s="65" t="str">
        <f t="shared" si="205"/>
        <v/>
      </c>
      <c r="S1279" s="65" t="str">
        <f t="shared" si="205"/>
        <v/>
      </c>
      <c r="T1279" s="65" t="str">
        <f t="shared" si="205"/>
        <v/>
      </c>
      <c r="U1279" s="65" t="str">
        <f t="shared" si="205"/>
        <v/>
      </c>
      <c r="V1279" s="65" t="str">
        <f t="shared" si="205"/>
        <v/>
      </c>
      <c r="W1279" s="65" t="str">
        <f t="shared" si="205"/>
        <v/>
      </c>
      <c r="X1279" s="65" t="str">
        <f t="shared" si="205"/>
        <v/>
      </c>
      <c r="Y1279" s="65" t="str">
        <f t="shared" si="205"/>
        <v/>
      </c>
      <c r="Z1279" s="65" t="str">
        <f t="shared" si="205"/>
        <v/>
      </c>
      <c r="AA1279" s="65" t="str">
        <f t="shared" si="205"/>
        <v/>
      </c>
      <c r="AB1279" s="65" t="str">
        <f t="shared" si="205"/>
        <v/>
      </c>
      <c r="AC1279" s="65" t="str">
        <f t="shared" si="205"/>
        <v/>
      </c>
      <c r="AD1279" s="65" t="str">
        <f t="shared" si="205"/>
        <v/>
      </c>
      <c r="AE1279" s="65" t="str">
        <f t="shared" si="205"/>
        <v/>
      </c>
      <c r="AF1279" s="65" t="str">
        <f t="shared" si="205"/>
        <v/>
      </c>
      <c r="AG1279" s="65" t="str">
        <f t="shared" si="205"/>
        <v/>
      </c>
      <c r="AH1279" s="65"/>
      <c r="AI1279" s="65"/>
      <c r="AJ1279" s="65"/>
    </row>
    <row r="1280" spans="1:36">
      <c r="A1280" s="65"/>
      <c r="B1280" s="65"/>
      <c r="C1280" s="65" t="str">
        <f t="shared" ref="C1280:AG1280" si="206">IF(  OR(  LEN(  C81  )&gt;LEN(  SUBSTITUTE(  C81,"06-22",""  )  ),LEN(  C81  )&gt;LEN(  SUBSTITUTE(  C81,"10-22",""  )  ),LEN(  C81  )&gt;LEN(  SUBSTITUTE(  C81,"14-22",""  )  ),LEN(  C81  )&gt;LEN(  SUBSTITUTE(  C81,"06-18",""  )  ),LEN(  C81  )&gt;LEN(  SUBSTITUTE(  C81,"10-18",""  )  ),LEN(  C81  )&gt;LEN(  SUBSTITUTE(  C81,"14-18",""  )  )  ),$A1280,""  )</f>
        <v/>
      </c>
      <c r="D1280" s="65" t="str">
        <f t="shared" si="206"/>
        <v/>
      </c>
      <c r="E1280" s="65" t="str">
        <f t="shared" si="206"/>
        <v/>
      </c>
      <c r="F1280" s="65" t="str">
        <f t="shared" si="206"/>
        <v/>
      </c>
      <c r="G1280" s="65" t="str">
        <f t="shared" si="206"/>
        <v/>
      </c>
      <c r="H1280" s="65" t="str">
        <f t="shared" si="206"/>
        <v/>
      </c>
      <c r="I1280" s="65" t="str">
        <f t="shared" si="206"/>
        <v/>
      </c>
      <c r="J1280" s="65" t="str">
        <f t="shared" si="206"/>
        <v/>
      </c>
      <c r="K1280" s="65" t="str">
        <f t="shared" si="206"/>
        <v/>
      </c>
      <c r="L1280" s="65" t="str">
        <f t="shared" si="206"/>
        <v/>
      </c>
      <c r="M1280" s="65" t="str">
        <f t="shared" si="206"/>
        <v/>
      </c>
      <c r="N1280" s="65" t="str">
        <f t="shared" si="206"/>
        <v/>
      </c>
      <c r="O1280" s="65" t="str">
        <f t="shared" si="206"/>
        <v/>
      </c>
      <c r="P1280" s="65" t="str">
        <f t="shared" si="206"/>
        <v/>
      </c>
      <c r="Q1280" s="65" t="str">
        <f t="shared" si="206"/>
        <v/>
      </c>
      <c r="R1280" s="65" t="str">
        <f t="shared" si="206"/>
        <v/>
      </c>
      <c r="S1280" s="65" t="str">
        <f t="shared" si="206"/>
        <v/>
      </c>
      <c r="T1280" s="65" t="str">
        <f t="shared" si="206"/>
        <v/>
      </c>
      <c r="U1280" s="65" t="str">
        <f t="shared" si="206"/>
        <v/>
      </c>
      <c r="V1280" s="65" t="str">
        <f t="shared" si="206"/>
        <v/>
      </c>
      <c r="W1280" s="65" t="str">
        <f t="shared" si="206"/>
        <v/>
      </c>
      <c r="X1280" s="65" t="str">
        <f t="shared" si="206"/>
        <v/>
      </c>
      <c r="Y1280" s="65" t="str">
        <f t="shared" si="206"/>
        <v/>
      </c>
      <c r="Z1280" s="65" t="str">
        <f t="shared" si="206"/>
        <v/>
      </c>
      <c r="AA1280" s="65" t="str">
        <f t="shared" si="206"/>
        <v/>
      </c>
      <c r="AB1280" s="65" t="str">
        <f t="shared" si="206"/>
        <v/>
      </c>
      <c r="AC1280" s="65" t="str">
        <f t="shared" si="206"/>
        <v/>
      </c>
      <c r="AD1280" s="65" t="str">
        <f t="shared" si="206"/>
        <v/>
      </c>
      <c r="AE1280" s="65" t="str">
        <f t="shared" si="206"/>
        <v/>
      </c>
      <c r="AF1280" s="65" t="str">
        <f t="shared" si="206"/>
        <v/>
      </c>
      <c r="AG1280" s="65" t="str">
        <f t="shared" si="206"/>
        <v/>
      </c>
      <c r="AH1280" s="65"/>
      <c r="AI1280" s="65"/>
      <c r="AJ1280" s="65"/>
    </row>
    <row r="1281" spans="1:36">
      <c r="A1281" s="65"/>
      <c r="B1281" s="65"/>
      <c r="C1281" s="65" t="str">
        <f t="shared" ref="C1281:AG1281" si="207">IF(  OR(  LEN(  C82  )&gt;LEN(  SUBSTITUTE(  C82,"06-22",""  )  ),LEN(  C82  )&gt;LEN(  SUBSTITUTE(  C82,"10-22",""  )  ),LEN(  C82  )&gt;LEN(  SUBSTITUTE(  C82,"14-22",""  )  ),LEN(  C82  )&gt;LEN(  SUBSTITUTE(  C82,"06-18",""  )  ),LEN(  C82  )&gt;LEN(  SUBSTITUTE(  C82,"10-18",""  )  ),LEN(  C82  )&gt;LEN(  SUBSTITUTE(  C82,"14-18",""  )  )  ),$A1281,""  )</f>
        <v/>
      </c>
      <c r="D1281" s="65" t="str">
        <f t="shared" si="207"/>
        <v/>
      </c>
      <c r="E1281" s="65" t="str">
        <f t="shared" si="207"/>
        <v/>
      </c>
      <c r="F1281" s="65" t="str">
        <f t="shared" si="207"/>
        <v/>
      </c>
      <c r="G1281" s="65" t="str">
        <f t="shared" si="207"/>
        <v/>
      </c>
      <c r="H1281" s="65" t="str">
        <f t="shared" si="207"/>
        <v/>
      </c>
      <c r="I1281" s="65" t="str">
        <f t="shared" si="207"/>
        <v/>
      </c>
      <c r="J1281" s="65" t="str">
        <f t="shared" si="207"/>
        <v/>
      </c>
      <c r="K1281" s="65" t="str">
        <f t="shared" si="207"/>
        <v/>
      </c>
      <c r="L1281" s="65" t="str">
        <f t="shared" si="207"/>
        <v/>
      </c>
      <c r="M1281" s="65" t="str">
        <f t="shared" si="207"/>
        <v/>
      </c>
      <c r="N1281" s="65" t="str">
        <f t="shared" si="207"/>
        <v/>
      </c>
      <c r="O1281" s="65" t="str">
        <f t="shared" si="207"/>
        <v/>
      </c>
      <c r="P1281" s="65" t="str">
        <f t="shared" si="207"/>
        <v/>
      </c>
      <c r="Q1281" s="65" t="str">
        <f t="shared" si="207"/>
        <v/>
      </c>
      <c r="R1281" s="65" t="str">
        <f t="shared" si="207"/>
        <v/>
      </c>
      <c r="S1281" s="65" t="str">
        <f t="shared" si="207"/>
        <v/>
      </c>
      <c r="T1281" s="65" t="str">
        <f t="shared" si="207"/>
        <v/>
      </c>
      <c r="U1281" s="65" t="str">
        <f t="shared" si="207"/>
        <v/>
      </c>
      <c r="V1281" s="65" t="str">
        <f t="shared" si="207"/>
        <v/>
      </c>
      <c r="W1281" s="65" t="str">
        <f t="shared" si="207"/>
        <v/>
      </c>
      <c r="X1281" s="65" t="str">
        <f t="shared" si="207"/>
        <v/>
      </c>
      <c r="Y1281" s="65" t="str">
        <f t="shared" si="207"/>
        <v/>
      </c>
      <c r="Z1281" s="65" t="str">
        <f t="shared" si="207"/>
        <v/>
      </c>
      <c r="AA1281" s="65" t="str">
        <f t="shared" si="207"/>
        <v/>
      </c>
      <c r="AB1281" s="65" t="str">
        <f t="shared" si="207"/>
        <v/>
      </c>
      <c r="AC1281" s="65" t="str">
        <f t="shared" si="207"/>
        <v/>
      </c>
      <c r="AD1281" s="65" t="str">
        <f t="shared" si="207"/>
        <v/>
      </c>
      <c r="AE1281" s="65" t="str">
        <f t="shared" si="207"/>
        <v/>
      </c>
      <c r="AF1281" s="65" t="str">
        <f t="shared" si="207"/>
        <v/>
      </c>
      <c r="AG1281" s="65" t="str">
        <f t="shared" si="207"/>
        <v/>
      </c>
      <c r="AH1281" s="65"/>
      <c r="AI1281" s="65"/>
      <c r="AJ1281" s="65"/>
    </row>
    <row r="1282" spans="1:36">
      <c r="A1282" s="65"/>
      <c r="B1282" s="65"/>
      <c r="C1282" s="65" t="str">
        <f t="shared" ref="C1282:AG1282" si="208">IF(  OR(  LEN(  C83  )&gt;LEN(  SUBSTITUTE(  C83,"06-22",""  )  ),LEN(  C83  )&gt;LEN(  SUBSTITUTE(  C83,"10-22",""  )  ),LEN(  C83  )&gt;LEN(  SUBSTITUTE(  C83,"14-22",""  )  ),LEN(  C83  )&gt;LEN(  SUBSTITUTE(  C83,"06-18",""  )  ),LEN(  C83  )&gt;LEN(  SUBSTITUTE(  C83,"10-18",""  )  ),LEN(  C83  )&gt;LEN(  SUBSTITUTE(  C83,"14-18",""  )  )  ),$A1282,""  )</f>
        <v/>
      </c>
      <c r="D1282" s="65" t="str">
        <f t="shared" si="208"/>
        <v/>
      </c>
      <c r="E1282" s="65" t="str">
        <f t="shared" si="208"/>
        <v/>
      </c>
      <c r="F1282" s="65" t="str">
        <f t="shared" si="208"/>
        <v/>
      </c>
      <c r="G1282" s="65" t="str">
        <f t="shared" si="208"/>
        <v/>
      </c>
      <c r="H1282" s="65" t="str">
        <f t="shared" si="208"/>
        <v/>
      </c>
      <c r="I1282" s="65" t="str">
        <f t="shared" si="208"/>
        <v/>
      </c>
      <c r="J1282" s="65" t="str">
        <f t="shared" si="208"/>
        <v/>
      </c>
      <c r="K1282" s="65" t="str">
        <f t="shared" si="208"/>
        <v/>
      </c>
      <c r="L1282" s="65" t="str">
        <f t="shared" si="208"/>
        <v/>
      </c>
      <c r="M1282" s="65" t="str">
        <f t="shared" si="208"/>
        <v/>
      </c>
      <c r="N1282" s="65" t="str">
        <f t="shared" si="208"/>
        <v/>
      </c>
      <c r="O1282" s="65" t="str">
        <f t="shared" si="208"/>
        <v/>
      </c>
      <c r="P1282" s="65" t="str">
        <f t="shared" si="208"/>
        <v/>
      </c>
      <c r="Q1282" s="65" t="str">
        <f t="shared" si="208"/>
        <v/>
      </c>
      <c r="R1282" s="65" t="str">
        <f t="shared" si="208"/>
        <v/>
      </c>
      <c r="S1282" s="65" t="str">
        <f t="shared" si="208"/>
        <v/>
      </c>
      <c r="T1282" s="65" t="str">
        <f t="shared" si="208"/>
        <v/>
      </c>
      <c r="U1282" s="65" t="str">
        <f t="shared" si="208"/>
        <v/>
      </c>
      <c r="V1282" s="65" t="str">
        <f t="shared" si="208"/>
        <v/>
      </c>
      <c r="W1282" s="65" t="str">
        <f t="shared" si="208"/>
        <v/>
      </c>
      <c r="X1282" s="65" t="str">
        <f t="shared" si="208"/>
        <v/>
      </c>
      <c r="Y1282" s="65" t="str">
        <f t="shared" si="208"/>
        <v/>
      </c>
      <c r="Z1282" s="65" t="str">
        <f t="shared" si="208"/>
        <v/>
      </c>
      <c r="AA1282" s="65" t="str">
        <f t="shared" si="208"/>
        <v/>
      </c>
      <c r="AB1282" s="65" t="str">
        <f t="shared" si="208"/>
        <v/>
      </c>
      <c r="AC1282" s="65" t="str">
        <f t="shared" si="208"/>
        <v/>
      </c>
      <c r="AD1282" s="65" t="str">
        <f t="shared" si="208"/>
        <v/>
      </c>
      <c r="AE1282" s="65" t="str">
        <f t="shared" si="208"/>
        <v/>
      </c>
      <c r="AF1282" s="65" t="str">
        <f t="shared" si="208"/>
        <v/>
      </c>
      <c r="AG1282" s="65" t="str">
        <f t="shared" si="208"/>
        <v/>
      </c>
      <c r="AH1282" s="65"/>
      <c r="AI1282" s="65"/>
      <c r="AJ1282" s="65"/>
    </row>
    <row r="1283" spans="1:36">
      <c r="A1283" s="65"/>
      <c r="B1283" s="65"/>
      <c r="C1283" s="65" t="str">
        <f t="shared" ref="C1283:AG1283" si="209">IF(  OR(  LEN(  C84  )&gt;LEN(  SUBSTITUTE(  C84,"06-22",""  )  ),LEN(  C84  )&gt;LEN(  SUBSTITUTE(  C84,"10-22",""  )  ),LEN(  C84  )&gt;LEN(  SUBSTITUTE(  C84,"14-22",""  )  ),LEN(  C84  )&gt;LEN(  SUBSTITUTE(  C84,"06-18",""  )  ),LEN(  C84  )&gt;LEN(  SUBSTITUTE(  C84,"10-18",""  )  ),LEN(  C84  )&gt;LEN(  SUBSTITUTE(  C84,"14-18",""  )  )  ),$A1283,""  )</f>
        <v/>
      </c>
      <c r="D1283" s="65" t="str">
        <f t="shared" si="209"/>
        <v/>
      </c>
      <c r="E1283" s="65" t="str">
        <f t="shared" si="209"/>
        <v/>
      </c>
      <c r="F1283" s="65" t="str">
        <f t="shared" si="209"/>
        <v/>
      </c>
      <c r="G1283" s="65" t="str">
        <f t="shared" si="209"/>
        <v/>
      </c>
      <c r="H1283" s="65" t="str">
        <f t="shared" si="209"/>
        <v/>
      </c>
      <c r="I1283" s="65" t="str">
        <f t="shared" si="209"/>
        <v/>
      </c>
      <c r="J1283" s="65" t="str">
        <f t="shared" si="209"/>
        <v/>
      </c>
      <c r="K1283" s="65" t="str">
        <f t="shared" si="209"/>
        <v/>
      </c>
      <c r="L1283" s="65" t="str">
        <f t="shared" si="209"/>
        <v/>
      </c>
      <c r="M1283" s="65" t="str">
        <f t="shared" si="209"/>
        <v/>
      </c>
      <c r="N1283" s="65" t="str">
        <f t="shared" si="209"/>
        <v/>
      </c>
      <c r="O1283" s="65" t="str">
        <f t="shared" si="209"/>
        <v/>
      </c>
      <c r="P1283" s="65" t="str">
        <f t="shared" si="209"/>
        <v/>
      </c>
      <c r="Q1283" s="65" t="str">
        <f t="shared" si="209"/>
        <v/>
      </c>
      <c r="R1283" s="65" t="str">
        <f t="shared" si="209"/>
        <v/>
      </c>
      <c r="S1283" s="65" t="str">
        <f t="shared" si="209"/>
        <v/>
      </c>
      <c r="T1283" s="65" t="str">
        <f t="shared" si="209"/>
        <v/>
      </c>
      <c r="U1283" s="65" t="str">
        <f t="shared" si="209"/>
        <v/>
      </c>
      <c r="V1283" s="65" t="str">
        <f t="shared" si="209"/>
        <v/>
      </c>
      <c r="W1283" s="65" t="str">
        <f t="shared" si="209"/>
        <v/>
      </c>
      <c r="X1283" s="65" t="str">
        <f t="shared" si="209"/>
        <v/>
      </c>
      <c r="Y1283" s="65" t="str">
        <f t="shared" si="209"/>
        <v/>
      </c>
      <c r="Z1283" s="65" t="str">
        <f t="shared" si="209"/>
        <v/>
      </c>
      <c r="AA1283" s="65" t="str">
        <f t="shared" si="209"/>
        <v/>
      </c>
      <c r="AB1283" s="65" t="str">
        <f t="shared" si="209"/>
        <v/>
      </c>
      <c r="AC1283" s="65" t="str">
        <f t="shared" si="209"/>
        <v/>
      </c>
      <c r="AD1283" s="65" t="str">
        <f t="shared" si="209"/>
        <v/>
      </c>
      <c r="AE1283" s="65" t="str">
        <f t="shared" si="209"/>
        <v/>
      </c>
      <c r="AF1283" s="65" t="str">
        <f t="shared" si="209"/>
        <v/>
      </c>
      <c r="AG1283" s="65" t="str">
        <f t="shared" si="209"/>
        <v/>
      </c>
      <c r="AH1283" s="65"/>
      <c r="AI1283" s="65"/>
      <c r="AJ1283" s="65"/>
    </row>
    <row r="1284" spans="1:36">
      <c r="A1284" s="65"/>
      <c r="B1284" s="65"/>
      <c r="C1284" s="65" t="str">
        <f t="shared" ref="C1284:AG1284" si="210">IF(  OR(  LEN(  C85  )&gt;LEN(  SUBSTITUTE(  C85,"06-22",""  )  ),LEN(  C85  )&gt;LEN(  SUBSTITUTE(  C85,"10-22",""  )  ),LEN(  C85  )&gt;LEN(  SUBSTITUTE(  C85,"14-22",""  )  ),LEN(  C85  )&gt;LEN(  SUBSTITUTE(  C85,"06-18",""  )  ),LEN(  C85  )&gt;LEN(  SUBSTITUTE(  C85,"10-18",""  )  ),LEN(  C85  )&gt;LEN(  SUBSTITUTE(  C85,"14-18",""  )  )  ),$A1284,""  )</f>
        <v/>
      </c>
      <c r="D1284" s="65" t="str">
        <f t="shared" si="210"/>
        <v/>
      </c>
      <c r="E1284" s="65" t="str">
        <f t="shared" si="210"/>
        <v/>
      </c>
      <c r="F1284" s="65" t="str">
        <f t="shared" si="210"/>
        <v/>
      </c>
      <c r="G1284" s="65" t="str">
        <f t="shared" si="210"/>
        <v/>
      </c>
      <c r="H1284" s="65" t="str">
        <f t="shared" si="210"/>
        <v/>
      </c>
      <c r="I1284" s="65" t="str">
        <f t="shared" si="210"/>
        <v/>
      </c>
      <c r="J1284" s="65" t="str">
        <f t="shared" si="210"/>
        <v/>
      </c>
      <c r="K1284" s="65" t="str">
        <f t="shared" si="210"/>
        <v/>
      </c>
      <c r="L1284" s="65" t="str">
        <f t="shared" si="210"/>
        <v/>
      </c>
      <c r="M1284" s="65" t="str">
        <f t="shared" si="210"/>
        <v/>
      </c>
      <c r="N1284" s="65" t="str">
        <f t="shared" si="210"/>
        <v/>
      </c>
      <c r="O1284" s="65" t="str">
        <f t="shared" si="210"/>
        <v/>
      </c>
      <c r="P1284" s="65" t="str">
        <f t="shared" si="210"/>
        <v/>
      </c>
      <c r="Q1284" s="65" t="str">
        <f t="shared" si="210"/>
        <v/>
      </c>
      <c r="R1284" s="65" t="str">
        <f t="shared" si="210"/>
        <v/>
      </c>
      <c r="S1284" s="65" t="str">
        <f t="shared" si="210"/>
        <v/>
      </c>
      <c r="T1284" s="65" t="str">
        <f t="shared" si="210"/>
        <v/>
      </c>
      <c r="U1284" s="65" t="str">
        <f t="shared" si="210"/>
        <v/>
      </c>
      <c r="V1284" s="65" t="str">
        <f t="shared" si="210"/>
        <v/>
      </c>
      <c r="W1284" s="65" t="str">
        <f t="shared" si="210"/>
        <v/>
      </c>
      <c r="X1284" s="65" t="str">
        <f t="shared" si="210"/>
        <v/>
      </c>
      <c r="Y1284" s="65" t="str">
        <f t="shared" si="210"/>
        <v/>
      </c>
      <c r="Z1284" s="65" t="str">
        <f t="shared" si="210"/>
        <v/>
      </c>
      <c r="AA1284" s="65" t="str">
        <f t="shared" si="210"/>
        <v/>
      </c>
      <c r="AB1284" s="65" t="str">
        <f t="shared" si="210"/>
        <v/>
      </c>
      <c r="AC1284" s="65" t="str">
        <f t="shared" si="210"/>
        <v/>
      </c>
      <c r="AD1284" s="65" t="str">
        <f t="shared" si="210"/>
        <v/>
      </c>
      <c r="AE1284" s="65" t="str">
        <f t="shared" si="210"/>
        <v/>
      </c>
      <c r="AF1284" s="65" t="str">
        <f t="shared" si="210"/>
        <v/>
      </c>
      <c r="AG1284" s="65" t="str">
        <f t="shared" si="210"/>
        <v/>
      </c>
      <c r="AH1284" s="65"/>
      <c r="AI1284" s="65"/>
      <c r="AJ1284" s="65"/>
    </row>
    <row r="1285" spans="1:36">
      <c r="A1285" s="65"/>
      <c r="B1285" s="65"/>
      <c r="C1285" s="65" t="str">
        <f t="shared" ref="C1285:AG1285" si="211">IF(  OR(  LEN(  C86  )&gt;LEN(  SUBSTITUTE(  C86,"06-22",""  )  ),LEN(  C86  )&gt;LEN(  SUBSTITUTE(  C86,"10-22",""  )  ),LEN(  C86  )&gt;LEN(  SUBSTITUTE(  C86,"14-22",""  )  ),LEN(  C86  )&gt;LEN(  SUBSTITUTE(  C86,"06-18",""  )  ),LEN(  C86  )&gt;LEN(  SUBSTITUTE(  C86,"10-18",""  )  ),LEN(  C86  )&gt;LEN(  SUBSTITUTE(  C86,"14-18",""  )  )  ),$A1285,""  )</f>
        <v/>
      </c>
      <c r="D1285" s="65" t="str">
        <f t="shared" si="211"/>
        <v/>
      </c>
      <c r="E1285" s="65" t="str">
        <f t="shared" si="211"/>
        <v/>
      </c>
      <c r="F1285" s="65" t="str">
        <f t="shared" si="211"/>
        <v/>
      </c>
      <c r="G1285" s="65" t="str">
        <f t="shared" si="211"/>
        <v/>
      </c>
      <c r="H1285" s="65" t="str">
        <f t="shared" si="211"/>
        <v/>
      </c>
      <c r="I1285" s="65" t="str">
        <f t="shared" si="211"/>
        <v/>
      </c>
      <c r="J1285" s="65" t="str">
        <f t="shared" si="211"/>
        <v/>
      </c>
      <c r="K1285" s="65" t="str">
        <f t="shared" si="211"/>
        <v/>
      </c>
      <c r="L1285" s="65" t="str">
        <f t="shared" si="211"/>
        <v/>
      </c>
      <c r="M1285" s="65" t="str">
        <f t="shared" si="211"/>
        <v/>
      </c>
      <c r="N1285" s="65" t="str">
        <f t="shared" si="211"/>
        <v/>
      </c>
      <c r="O1285" s="65" t="str">
        <f t="shared" si="211"/>
        <v/>
      </c>
      <c r="P1285" s="65" t="str">
        <f t="shared" si="211"/>
        <v/>
      </c>
      <c r="Q1285" s="65" t="str">
        <f t="shared" si="211"/>
        <v/>
      </c>
      <c r="R1285" s="65" t="str">
        <f t="shared" si="211"/>
        <v/>
      </c>
      <c r="S1285" s="65" t="str">
        <f t="shared" si="211"/>
        <v/>
      </c>
      <c r="T1285" s="65" t="str">
        <f t="shared" si="211"/>
        <v/>
      </c>
      <c r="U1285" s="65" t="str">
        <f t="shared" si="211"/>
        <v/>
      </c>
      <c r="V1285" s="65" t="str">
        <f t="shared" si="211"/>
        <v/>
      </c>
      <c r="W1285" s="65" t="str">
        <f t="shared" si="211"/>
        <v/>
      </c>
      <c r="X1285" s="65" t="str">
        <f t="shared" si="211"/>
        <v/>
      </c>
      <c r="Y1285" s="65" t="str">
        <f t="shared" si="211"/>
        <v/>
      </c>
      <c r="Z1285" s="65" t="str">
        <f t="shared" si="211"/>
        <v/>
      </c>
      <c r="AA1285" s="65" t="str">
        <f t="shared" si="211"/>
        <v/>
      </c>
      <c r="AB1285" s="65" t="str">
        <f t="shared" si="211"/>
        <v/>
      </c>
      <c r="AC1285" s="65" t="str">
        <f t="shared" si="211"/>
        <v/>
      </c>
      <c r="AD1285" s="65" t="str">
        <f t="shared" si="211"/>
        <v/>
      </c>
      <c r="AE1285" s="65" t="str">
        <f t="shared" si="211"/>
        <v/>
      </c>
      <c r="AF1285" s="65" t="str">
        <f t="shared" si="211"/>
        <v/>
      </c>
      <c r="AG1285" s="65" t="str">
        <f t="shared" si="211"/>
        <v/>
      </c>
      <c r="AH1285" s="65"/>
      <c r="AI1285" s="65"/>
      <c r="AJ1285" s="65"/>
    </row>
    <row r="1286" spans="1:36">
      <c r="A1286" s="65"/>
      <c r="B1286" s="65"/>
      <c r="C1286" s="65" t="str">
        <f t="shared" ref="C1286:AG1286" si="212">IF(  OR(  LEN(  C87  )&gt;LEN(  SUBSTITUTE(  C87,"06-22",""  )  ),LEN(  C87  )&gt;LEN(  SUBSTITUTE(  C87,"10-22",""  )  ),LEN(  C87  )&gt;LEN(  SUBSTITUTE(  C87,"14-22",""  )  ),LEN(  C87  )&gt;LEN(  SUBSTITUTE(  C87,"06-18",""  )  ),LEN(  C87  )&gt;LEN(  SUBSTITUTE(  C87,"10-18",""  )  ),LEN(  C87  )&gt;LEN(  SUBSTITUTE(  C87,"14-18",""  )  )  ),$A1286,""  )</f>
        <v/>
      </c>
      <c r="D1286" s="65" t="str">
        <f t="shared" si="212"/>
        <v/>
      </c>
      <c r="E1286" s="65" t="str">
        <f t="shared" si="212"/>
        <v/>
      </c>
      <c r="F1286" s="65" t="str">
        <f t="shared" si="212"/>
        <v/>
      </c>
      <c r="G1286" s="65" t="str">
        <f t="shared" si="212"/>
        <v/>
      </c>
      <c r="H1286" s="65" t="str">
        <f t="shared" si="212"/>
        <v/>
      </c>
      <c r="I1286" s="65" t="str">
        <f t="shared" si="212"/>
        <v/>
      </c>
      <c r="J1286" s="65" t="str">
        <f t="shared" si="212"/>
        <v/>
      </c>
      <c r="K1286" s="65" t="str">
        <f t="shared" si="212"/>
        <v/>
      </c>
      <c r="L1286" s="65" t="str">
        <f t="shared" si="212"/>
        <v/>
      </c>
      <c r="M1286" s="65" t="str">
        <f t="shared" si="212"/>
        <v/>
      </c>
      <c r="N1286" s="65" t="str">
        <f t="shared" si="212"/>
        <v/>
      </c>
      <c r="O1286" s="65" t="str">
        <f t="shared" si="212"/>
        <v/>
      </c>
      <c r="P1286" s="65" t="str">
        <f t="shared" si="212"/>
        <v/>
      </c>
      <c r="Q1286" s="65" t="str">
        <f t="shared" si="212"/>
        <v/>
      </c>
      <c r="R1286" s="65" t="str">
        <f t="shared" si="212"/>
        <v/>
      </c>
      <c r="S1286" s="65" t="str">
        <f t="shared" si="212"/>
        <v/>
      </c>
      <c r="T1286" s="65" t="str">
        <f t="shared" si="212"/>
        <v/>
      </c>
      <c r="U1286" s="65" t="str">
        <f t="shared" si="212"/>
        <v/>
      </c>
      <c r="V1286" s="65" t="str">
        <f t="shared" si="212"/>
        <v/>
      </c>
      <c r="W1286" s="65" t="str">
        <f t="shared" si="212"/>
        <v/>
      </c>
      <c r="X1286" s="65" t="str">
        <f t="shared" si="212"/>
        <v/>
      </c>
      <c r="Y1286" s="65" t="str">
        <f t="shared" si="212"/>
        <v/>
      </c>
      <c r="Z1286" s="65" t="str">
        <f t="shared" si="212"/>
        <v/>
      </c>
      <c r="AA1286" s="65" t="str">
        <f t="shared" si="212"/>
        <v/>
      </c>
      <c r="AB1286" s="65" t="str">
        <f t="shared" si="212"/>
        <v/>
      </c>
      <c r="AC1286" s="65" t="str">
        <f t="shared" si="212"/>
        <v/>
      </c>
      <c r="AD1286" s="65" t="str">
        <f t="shared" si="212"/>
        <v/>
      </c>
      <c r="AE1286" s="65" t="str">
        <f t="shared" si="212"/>
        <v/>
      </c>
      <c r="AF1286" s="65" t="str">
        <f t="shared" si="212"/>
        <v/>
      </c>
      <c r="AG1286" s="65" t="str">
        <f t="shared" si="212"/>
        <v/>
      </c>
      <c r="AH1286" s="65"/>
      <c r="AI1286" s="65"/>
      <c r="AJ1286" s="65"/>
    </row>
    <row r="1287" spans="1:36">
      <c r="A1287" s="65"/>
      <c r="B1287" s="65"/>
      <c r="C1287" s="65" t="str">
        <f t="shared" ref="C1287:AG1287" si="213">IF(  OR(  LEN(  C88  )&gt;LEN(  SUBSTITUTE(  C88,"06-22",""  )  ),LEN(  C88  )&gt;LEN(  SUBSTITUTE(  C88,"10-22",""  )  ),LEN(  C88  )&gt;LEN(  SUBSTITUTE(  C88,"14-22",""  )  ),LEN(  C88  )&gt;LEN(  SUBSTITUTE(  C88,"06-18",""  )  ),LEN(  C88  )&gt;LEN(  SUBSTITUTE(  C88,"10-18",""  )  ),LEN(  C88  )&gt;LEN(  SUBSTITUTE(  C88,"14-18",""  )  )  ),$A1287,""  )</f>
        <v/>
      </c>
      <c r="D1287" s="65" t="str">
        <f t="shared" si="213"/>
        <v/>
      </c>
      <c r="E1287" s="65" t="str">
        <f t="shared" si="213"/>
        <v/>
      </c>
      <c r="F1287" s="65" t="str">
        <f t="shared" si="213"/>
        <v/>
      </c>
      <c r="G1287" s="65" t="str">
        <f t="shared" si="213"/>
        <v/>
      </c>
      <c r="H1287" s="65" t="str">
        <f t="shared" si="213"/>
        <v/>
      </c>
      <c r="I1287" s="65" t="str">
        <f t="shared" si="213"/>
        <v/>
      </c>
      <c r="J1287" s="65" t="str">
        <f t="shared" si="213"/>
        <v/>
      </c>
      <c r="K1287" s="65" t="str">
        <f t="shared" si="213"/>
        <v/>
      </c>
      <c r="L1287" s="65" t="str">
        <f t="shared" si="213"/>
        <v/>
      </c>
      <c r="M1287" s="65" t="str">
        <f t="shared" si="213"/>
        <v/>
      </c>
      <c r="N1287" s="65" t="str">
        <f t="shared" si="213"/>
        <v/>
      </c>
      <c r="O1287" s="65" t="str">
        <f t="shared" si="213"/>
        <v/>
      </c>
      <c r="P1287" s="65" t="str">
        <f t="shared" si="213"/>
        <v/>
      </c>
      <c r="Q1287" s="65" t="str">
        <f t="shared" si="213"/>
        <v/>
      </c>
      <c r="R1287" s="65" t="str">
        <f t="shared" si="213"/>
        <v/>
      </c>
      <c r="S1287" s="65" t="str">
        <f t="shared" si="213"/>
        <v/>
      </c>
      <c r="T1287" s="65" t="str">
        <f t="shared" si="213"/>
        <v/>
      </c>
      <c r="U1287" s="65" t="str">
        <f t="shared" si="213"/>
        <v/>
      </c>
      <c r="V1287" s="65" t="str">
        <f t="shared" si="213"/>
        <v/>
      </c>
      <c r="W1287" s="65" t="str">
        <f t="shared" si="213"/>
        <v/>
      </c>
      <c r="X1287" s="65" t="str">
        <f t="shared" si="213"/>
        <v/>
      </c>
      <c r="Y1287" s="65" t="str">
        <f t="shared" si="213"/>
        <v/>
      </c>
      <c r="Z1287" s="65" t="str">
        <f t="shared" si="213"/>
        <v/>
      </c>
      <c r="AA1287" s="65" t="str">
        <f t="shared" si="213"/>
        <v/>
      </c>
      <c r="AB1287" s="65" t="str">
        <f t="shared" si="213"/>
        <v/>
      </c>
      <c r="AC1287" s="65" t="str">
        <f t="shared" si="213"/>
        <v/>
      </c>
      <c r="AD1287" s="65" t="str">
        <f t="shared" si="213"/>
        <v/>
      </c>
      <c r="AE1287" s="65" t="str">
        <f t="shared" si="213"/>
        <v/>
      </c>
      <c r="AF1287" s="65" t="str">
        <f t="shared" si="213"/>
        <v/>
      </c>
      <c r="AG1287" s="65" t="str">
        <f t="shared" si="213"/>
        <v/>
      </c>
      <c r="AH1287" s="65"/>
      <c r="AI1287" s="65"/>
      <c r="AJ1287" s="65"/>
    </row>
    <row r="1288" spans="1:36">
      <c r="A1288" s="65"/>
      <c r="B1288" s="65"/>
      <c r="C1288" s="65" t="str">
        <f t="shared" ref="C1288:AG1288" si="214">IF(  OR(  LEN(  C89  )&gt;LEN(  SUBSTITUTE(  C89,"06-22",""  )  ),LEN(  C89  )&gt;LEN(  SUBSTITUTE(  C89,"10-22",""  )  ),LEN(  C89  )&gt;LEN(  SUBSTITUTE(  C89,"14-22",""  )  ),LEN(  C89  )&gt;LEN(  SUBSTITUTE(  C89,"06-18",""  )  ),LEN(  C89  )&gt;LEN(  SUBSTITUTE(  C89,"10-18",""  )  ),LEN(  C89  )&gt;LEN(  SUBSTITUTE(  C89,"14-18",""  )  )  ),$A1288,""  )</f>
        <v/>
      </c>
      <c r="D1288" s="65" t="str">
        <f t="shared" si="214"/>
        <v/>
      </c>
      <c r="E1288" s="65" t="str">
        <f t="shared" si="214"/>
        <v/>
      </c>
      <c r="F1288" s="65" t="str">
        <f t="shared" si="214"/>
        <v/>
      </c>
      <c r="G1288" s="65" t="str">
        <f t="shared" si="214"/>
        <v/>
      </c>
      <c r="H1288" s="65" t="str">
        <f t="shared" si="214"/>
        <v/>
      </c>
      <c r="I1288" s="65" t="str">
        <f t="shared" si="214"/>
        <v/>
      </c>
      <c r="J1288" s="65" t="str">
        <f t="shared" si="214"/>
        <v/>
      </c>
      <c r="K1288" s="65" t="str">
        <f t="shared" si="214"/>
        <v/>
      </c>
      <c r="L1288" s="65" t="str">
        <f t="shared" si="214"/>
        <v/>
      </c>
      <c r="M1288" s="65" t="str">
        <f t="shared" si="214"/>
        <v/>
      </c>
      <c r="N1288" s="65" t="str">
        <f t="shared" si="214"/>
        <v/>
      </c>
      <c r="O1288" s="65" t="str">
        <f t="shared" si="214"/>
        <v/>
      </c>
      <c r="P1288" s="65" t="str">
        <f t="shared" si="214"/>
        <v/>
      </c>
      <c r="Q1288" s="65" t="str">
        <f t="shared" si="214"/>
        <v/>
      </c>
      <c r="R1288" s="65" t="str">
        <f t="shared" si="214"/>
        <v/>
      </c>
      <c r="S1288" s="65" t="str">
        <f t="shared" si="214"/>
        <v/>
      </c>
      <c r="T1288" s="65" t="str">
        <f t="shared" si="214"/>
        <v/>
      </c>
      <c r="U1288" s="65" t="str">
        <f t="shared" si="214"/>
        <v/>
      </c>
      <c r="V1288" s="65" t="str">
        <f t="shared" si="214"/>
        <v/>
      </c>
      <c r="W1288" s="65" t="str">
        <f t="shared" si="214"/>
        <v/>
      </c>
      <c r="X1288" s="65" t="str">
        <f t="shared" si="214"/>
        <v/>
      </c>
      <c r="Y1288" s="65" t="str">
        <f t="shared" si="214"/>
        <v/>
      </c>
      <c r="Z1288" s="65" t="str">
        <f t="shared" si="214"/>
        <v/>
      </c>
      <c r="AA1288" s="65" t="str">
        <f t="shared" si="214"/>
        <v/>
      </c>
      <c r="AB1288" s="65" t="str">
        <f t="shared" si="214"/>
        <v/>
      </c>
      <c r="AC1288" s="65" t="str">
        <f t="shared" si="214"/>
        <v/>
      </c>
      <c r="AD1288" s="65" t="str">
        <f t="shared" si="214"/>
        <v/>
      </c>
      <c r="AE1288" s="65" t="str">
        <f t="shared" si="214"/>
        <v/>
      </c>
      <c r="AF1288" s="65" t="str">
        <f t="shared" si="214"/>
        <v/>
      </c>
      <c r="AG1288" s="65" t="str">
        <f t="shared" si="214"/>
        <v/>
      </c>
      <c r="AH1288" s="65"/>
      <c r="AI1288" s="65"/>
      <c r="AJ1288" s="65"/>
    </row>
    <row r="1289" spans="1:36">
      <c r="A1289" s="65"/>
      <c r="B1289" s="65"/>
      <c r="C1289" s="65" t="str">
        <f t="shared" ref="C1289:AG1289" si="215">IF(  OR(  LEN(  C90  )&gt;LEN(  SUBSTITUTE(  C90,"06-22",""  )  ),LEN(  C90  )&gt;LEN(  SUBSTITUTE(  C90,"10-22",""  )  ),LEN(  C90  )&gt;LEN(  SUBSTITUTE(  C90,"14-22",""  )  ),LEN(  C90  )&gt;LEN(  SUBSTITUTE(  C90,"06-18",""  )  ),LEN(  C90  )&gt;LEN(  SUBSTITUTE(  C90,"10-18",""  )  ),LEN(  C90  )&gt;LEN(  SUBSTITUTE(  C90,"14-18",""  )  )  ),$A1289,""  )</f>
        <v/>
      </c>
      <c r="D1289" s="65" t="str">
        <f t="shared" si="215"/>
        <v/>
      </c>
      <c r="E1289" s="65" t="str">
        <f t="shared" si="215"/>
        <v/>
      </c>
      <c r="F1289" s="65" t="str">
        <f t="shared" si="215"/>
        <v/>
      </c>
      <c r="G1289" s="65" t="str">
        <f t="shared" si="215"/>
        <v/>
      </c>
      <c r="H1289" s="65" t="str">
        <f t="shared" si="215"/>
        <v/>
      </c>
      <c r="I1289" s="65" t="str">
        <f t="shared" si="215"/>
        <v/>
      </c>
      <c r="J1289" s="65" t="str">
        <f t="shared" si="215"/>
        <v/>
      </c>
      <c r="K1289" s="65" t="str">
        <f t="shared" si="215"/>
        <v/>
      </c>
      <c r="L1289" s="65" t="str">
        <f t="shared" si="215"/>
        <v/>
      </c>
      <c r="M1289" s="65" t="str">
        <f t="shared" si="215"/>
        <v/>
      </c>
      <c r="N1289" s="65" t="str">
        <f t="shared" si="215"/>
        <v/>
      </c>
      <c r="O1289" s="65" t="str">
        <f t="shared" si="215"/>
        <v/>
      </c>
      <c r="P1289" s="65" t="str">
        <f t="shared" si="215"/>
        <v/>
      </c>
      <c r="Q1289" s="65" t="str">
        <f t="shared" si="215"/>
        <v/>
      </c>
      <c r="R1289" s="65" t="str">
        <f t="shared" si="215"/>
        <v/>
      </c>
      <c r="S1289" s="65" t="str">
        <f t="shared" si="215"/>
        <v/>
      </c>
      <c r="T1289" s="65" t="str">
        <f t="shared" si="215"/>
        <v/>
      </c>
      <c r="U1289" s="65" t="str">
        <f t="shared" si="215"/>
        <v/>
      </c>
      <c r="V1289" s="65" t="str">
        <f t="shared" si="215"/>
        <v/>
      </c>
      <c r="W1289" s="65" t="str">
        <f t="shared" si="215"/>
        <v/>
      </c>
      <c r="X1289" s="65" t="str">
        <f t="shared" si="215"/>
        <v/>
      </c>
      <c r="Y1289" s="65" t="str">
        <f t="shared" si="215"/>
        <v/>
      </c>
      <c r="Z1289" s="65" t="str">
        <f t="shared" si="215"/>
        <v/>
      </c>
      <c r="AA1289" s="65" t="str">
        <f t="shared" si="215"/>
        <v/>
      </c>
      <c r="AB1289" s="65" t="str">
        <f t="shared" si="215"/>
        <v/>
      </c>
      <c r="AC1289" s="65" t="str">
        <f t="shared" si="215"/>
        <v/>
      </c>
      <c r="AD1289" s="65" t="str">
        <f t="shared" si="215"/>
        <v/>
      </c>
      <c r="AE1289" s="65" t="str">
        <f t="shared" si="215"/>
        <v/>
      </c>
      <c r="AF1289" s="65" t="str">
        <f t="shared" si="215"/>
        <v/>
      </c>
      <c r="AG1289" s="65" t="str">
        <f t="shared" si="215"/>
        <v/>
      </c>
      <c r="AH1289" s="65"/>
      <c r="AI1289" s="65"/>
      <c r="AJ1289" s="65"/>
    </row>
    <row r="1290" spans="1:36">
      <c r="A1290" s="65"/>
      <c r="B1290" s="65"/>
      <c r="C1290" s="65" t="str">
        <f t="shared" ref="C1290:AG1290" si="216">IF(  OR(  LEN(  C91  )&gt;LEN(  SUBSTITUTE(  C91,"06-22",""  )  ),LEN(  C91  )&gt;LEN(  SUBSTITUTE(  C91,"10-22",""  )  ),LEN(  C91  )&gt;LEN(  SUBSTITUTE(  C91,"14-22",""  )  ),LEN(  C91  )&gt;LEN(  SUBSTITUTE(  C91,"06-18",""  )  ),LEN(  C91  )&gt;LEN(  SUBSTITUTE(  C91,"10-18",""  )  ),LEN(  C91  )&gt;LEN(  SUBSTITUTE(  C91,"14-18",""  )  )  ),$A1290,""  )</f>
        <v/>
      </c>
      <c r="D1290" s="65" t="str">
        <f t="shared" si="216"/>
        <v/>
      </c>
      <c r="E1290" s="65" t="str">
        <f t="shared" si="216"/>
        <v/>
      </c>
      <c r="F1290" s="65" t="str">
        <f t="shared" si="216"/>
        <v/>
      </c>
      <c r="G1290" s="65" t="str">
        <f t="shared" si="216"/>
        <v/>
      </c>
      <c r="H1290" s="65" t="str">
        <f t="shared" si="216"/>
        <v/>
      </c>
      <c r="I1290" s="65" t="str">
        <f t="shared" si="216"/>
        <v/>
      </c>
      <c r="J1290" s="65" t="str">
        <f t="shared" si="216"/>
        <v/>
      </c>
      <c r="K1290" s="65" t="str">
        <f t="shared" si="216"/>
        <v/>
      </c>
      <c r="L1290" s="65" t="str">
        <f t="shared" si="216"/>
        <v/>
      </c>
      <c r="M1290" s="65" t="str">
        <f t="shared" si="216"/>
        <v/>
      </c>
      <c r="N1290" s="65" t="str">
        <f t="shared" si="216"/>
        <v/>
      </c>
      <c r="O1290" s="65" t="str">
        <f t="shared" si="216"/>
        <v/>
      </c>
      <c r="P1290" s="65" t="str">
        <f t="shared" si="216"/>
        <v/>
      </c>
      <c r="Q1290" s="65" t="str">
        <f t="shared" si="216"/>
        <v/>
      </c>
      <c r="R1290" s="65" t="str">
        <f t="shared" si="216"/>
        <v/>
      </c>
      <c r="S1290" s="65" t="str">
        <f t="shared" si="216"/>
        <v/>
      </c>
      <c r="T1290" s="65" t="str">
        <f t="shared" si="216"/>
        <v/>
      </c>
      <c r="U1290" s="65" t="str">
        <f t="shared" si="216"/>
        <v/>
      </c>
      <c r="V1290" s="65" t="str">
        <f t="shared" si="216"/>
        <v/>
      </c>
      <c r="W1290" s="65" t="str">
        <f t="shared" si="216"/>
        <v/>
      </c>
      <c r="X1290" s="65" t="str">
        <f t="shared" si="216"/>
        <v/>
      </c>
      <c r="Y1290" s="65" t="str">
        <f t="shared" si="216"/>
        <v/>
      </c>
      <c r="Z1290" s="65" t="str">
        <f t="shared" si="216"/>
        <v/>
      </c>
      <c r="AA1290" s="65" t="str">
        <f t="shared" si="216"/>
        <v/>
      </c>
      <c r="AB1290" s="65" t="str">
        <f t="shared" si="216"/>
        <v/>
      </c>
      <c r="AC1290" s="65" t="str">
        <f t="shared" si="216"/>
        <v/>
      </c>
      <c r="AD1290" s="65" t="str">
        <f t="shared" si="216"/>
        <v/>
      </c>
      <c r="AE1290" s="65" t="str">
        <f t="shared" si="216"/>
        <v/>
      </c>
      <c r="AF1290" s="65" t="str">
        <f t="shared" si="216"/>
        <v/>
      </c>
      <c r="AG1290" s="65" t="str">
        <f t="shared" si="216"/>
        <v/>
      </c>
      <c r="AH1290" s="65"/>
      <c r="AI1290" s="65"/>
      <c r="AJ1290" s="65"/>
    </row>
    <row r="1291" spans="1:36">
      <c r="A1291" s="65"/>
      <c r="B1291" s="65"/>
      <c r="C1291" s="65" t="str">
        <f ca="1">JoinText(C1201:C1290)</f>
        <v>60</v>
      </c>
      <c r="D1291" s="65" t="str">
        <f t="shared" ref="D1291:AG1291" ca="1" si="217">JoinText(D1201:D1290)</f>
        <v/>
      </c>
      <c r="E1291" s="65" t="str">
        <f t="shared" ca="1" si="217"/>
        <v/>
      </c>
      <c r="F1291" s="65" t="str">
        <f t="shared" ca="1" si="217"/>
        <v>5960</v>
      </c>
      <c r="G1291" s="65" t="str">
        <f t="shared" ca="1" si="217"/>
        <v/>
      </c>
      <c r="H1291" s="65" t="str">
        <f t="shared" ca="1" si="217"/>
        <v/>
      </c>
      <c r="I1291" s="65" t="str">
        <f t="shared" ca="1" si="217"/>
        <v/>
      </c>
      <c r="J1291" s="65" t="str">
        <f t="shared" ca="1" si="217"/>
        <v>54</v>
      </c>
      <c r="K1291" s="65" t="str">
        <f t="shared" ca="1" si="217"/>
        <v>40</v>
      </c>
      <c r="L1291" s="65" t="str">
        <f t="shared" ca="1" si="217"/>
        <v>59</v>
      </c>
      <c r="M1291" s="65" t="str">
        <f t="shared" ca="1" si="217"/>
        <v/>
      </c>
      <c r="N1291" s="65" t="str">
        <f t="shared" ca="1" si="217"/>
        <v/>
      </c>
      <c r="O1291" s="65" t="str">
        <f t="shared" ca="1" si="217"/>
        <v/>
      </c>
      <c r="P1291" s="65" t="str">
        <f t="shared" ca="1" si="217"/>
        <v/>
      </c>
      <c r="Q1291" s="65" t="str">
        <f t="shared" ca="1" si="217"/>
        <v/>
      </c>
      <c r="R1291" s="65" t="str">
        <f t="shared" ca="1" si="217"/>
        <v>35</v>
      </c>
      <c r="S1291" s="65" t="str">
        <f t="shared" ca="1" si="217"/>
        <v>59</v>
      </c>
      <c r="T1291" s="65" t="str">
        <f t="shared" ca="1" si="217"/>
        <v/>
      </c>
      <c r="U1291" s="65" t="str">
        <f t="shared" ca="1" si="217"/>
        <v/>
      </c>
      <c r="V1291" s="65" t="str">
        <f t="shared" ca="1" si="217"/>
        <v/>
      </c>
      <c r="W1291" s="65" t="str">
        <f t="shared" ca="1" si="217"/>
        <v>56</v>
      </c>
      <c r="X1291" s="65" t="str">
        <f t="shared" ca="1" si="217"/>
        <v/>
      </c>
      <c r="Y1291" s="65" t="str">
        <f t="shared" ca="1" si="217"/>
        <v/>
      </c>
      <c r="Z1291" s="65" t="str">
        <f t="shared" ca="1" si="217"/>
        <v>6365</v>
      </c>
      <c r="AA1291" s="65" t="str">
        <f t="shared" ca="1" si="217"/>
        <v/>
      </c>
      <c r="AB1291" s="65" t="str">
        <f t="shared" ca="1" si="217"/>
        <v/>
      </c>
      <c r="AC1291" s="65" t="str">
        <f t="shared" ca="1" si="217"/>
        <v/>
      </c>
      <c r="AD1291" s="65" t="str">
        <f t="shared" ca="1" si="217"/>
        <v/>
      </c>
      <c r="AE1291" s="65" t="str">
        <f t="shared" ca="1" si="217"/>
        <v>5665</v>
      </c>
      <c r="AF1291" s="65" t="str">
        <f t="shared" ca="1" si="217"/>
        <v/>
      </c>
      <c r="AG1291" s="65" t="str">
        <f t="shared" ca="1" si="217"/>
        <v/>
      </c>
      <c r="AH1291" s="65"/>
      <c r="AI1291" s="65"/>
      <c r="AJ1291" s="65"/>
    </row>
    <row r="1298" spans="1:55" s="201" customFormat="1">
      <c r="AP1298" s="204"/>
      <c r="AU1298" s="204"/>
      <c r="AV1298" s="204"/>
      <c r="AY1298" s="204"/>
      <c r="AZ1298" s="204"/>
      <c r="BA1298" s="204"/>
      <c r="BB1298" s="204"/>
      <c r="BC1298" s="204"/>
    </row>
    <row r="1300" spans="1:55">
      <c r="A1300" s="65" t="str">
        <f>A1200</f>
        <v>番號</v>
      </c>
      <c r="B1300" s="65" t="str">
        <f t="shared" ref="B1300:AG1300" si="218">B1200</f>
        <v xml:space="preserve"> 姓名</v>
      </c>
      <c r="C1300" s="340">
        <f t="shared" ca="1" si="218"/>
        <v>44531</v>
      </c>
      <c r="D1300" s="340">
        <f t="shared" ca="1" si="218"/>
        <v>44532</v>
      </c>
      <c r="E1300" s="340">
        <f t="shared" ca="1" si="218"/>
        <v>44533</v>
      </c>
      <c r="F1300" s="340">
        <f t="shared" ca="1" si="218"/>
        <v>44534</v>
      </c>
      <c r="G1300" s="340">
        <f t="shared" ca="1" si="218"/>
        <v>44535</v>
      </c>
      <c r="H1300" s="340">
        <f t="shared" ca="1" si="218"/>
        <v>44536</v>
      </c>
      <c r="I1300" s="340">
        <f t="shared" ca="1" si="218"/>
        <v>44537</v>
      </c>
      <c r="J1300" s="340">
        <f t="shared" ca="1" si="218"/>
        <v>44538</v>
      </c>
      <c r="K1300" s="340">
        <f t="shared" ca="1" si="218"/>
        <v>44539</v>
      </c>
      <c r="L1300" s="340">
        <f t="shared" ca="1" si="218"/>
        <v>44540</v>
      </c>
      <c r="M1300" s="340">
        <f t="shared" ca="1" si="218"/>
        <v>44541</v>
      </c>
      <c r="N1300" s="340">
        <f t="shared" ca="1" si="218"/>
        <v>44542</v>
      </c>
      <c r="O1300" s="340">
        <f t="shared" ca="1" si="218"/>
        <v>44543</v>
      </c>
      <c r="P1300" s="340">
        <f t="shared" ca="1" si="218"/>
        <v>44544</v>
      </c>
      <c r="Q1300" s="340">
        <f t="shared" ca="1" si="218"/>
        <v>44545</v>
      </c>
      <c r="R1300" s="340">
        <f t="shared" ca="1" si="218"/>
        <v>44546</v>
      </c>
      <c r="S1300" s="340">
        <f t="shared" ca="1" si="218"/>
        <v>44547</v>
      </c>
      <c r="T1300" s="340">
        <f t="shared" ca="1" si="218"/>
        <v>44548</v>
      </c>
      <c r="U1300" s="340">
        <f t="shared" ca="1" si="218"/>
        <v>44549</v>
      </c>
      <c r="V1300" s="340">
        <f t="shared" ca="1" si="218"/>
        <v>44550</v>
      </c>
      <c r="W1300" s="340">
        <f t="shared" ca="1" si="218"/>
        <v>44551</v>
      </c>
      <c r="X1300" s="340">
        <f t="shared" ca="1" si="218"/>
        <v>44552</v>
      </c>
      <c r="Y1300" s="340">
        <f t="shared" ca="1" si="218"/>
        <v>44553</v>
      </c>
      <c r="Z1300" s="340">
        <f t="shared" ca="1" si="218"/>
        <v>44554</v>
      </c>
      <c r="AA1300" s="340">
        <f t="shared" ca="1" si="218"/>
        <v>44555</v>
      </c>
      <c r="AB1300" s="340">
        <f t="shared" ca="1" si="218"/>
        <v>44556</v>
      </c>
      <c r="AC1300" s="340">
        <f t="shared" ca="1" si="218"/>
        <v>44557</v>
      </c>
      <c r="AD1300" s="340">
        <f t="shared" ca="1" si="218"/>
        <v>44558</v>
      </c>
      <c r="AE1300" s="340">
        <f t="shared" ca="1" si="218"/>
        <v>44559</v>
      </c>
      <c r="AF1300" s="340">
        <f t="shared" ca="1" si="218"/>
        <v>44560</v>
      </c>
      <c r="AG1300" s="340">
        <f t="shared" ca="1" si="218"/>
        <v>44561</v>
      </c>
      <c r="AH1300" s="65"/>
      <c r="AI1300" s="65"/>
      <c r="AJ1300" s="65"/>
    </row>
    <row r="1301" spans="1:55">
      <c r="A1301" s="65">
        <f t="shared" ref="A1301:B1301" si="219">A1201</f>
        <v>1</v>
      </c>
      <c r="B1301" s="65" t="str">
        <f t="shared" si="219"/>
        <v>呂浩維</v>
      </c>
      <c r="C1301" s="65"/>
      <c r="D1301" s="65"/>
      <c r="E1301" s="65"/>
      <c r="F1301" s="65"/>
      <c r="G1301" s="65"/>
      <c r="H1301" s="65"/>
      <c r="I1301" s="65"/>
      <c r="J1301" s="65"/>
      <c r="K1301" s="65"/>
      <c r="L1301" s="65"/>
      <c r="M1301" s="65"/>
      <c r="N1301" s="65"/>
      <c r="O1301" s="65"/>
      <c r="P1301" s="65"/>
      <c r="Q1301" s="65"/>
      <c r="R1301" s="65"/>
      <c r="S1301" s="65"/>
      <c r="T1301" s="65"/>
      <c r="U1301" s="65"/>
      <c r="V1301" s="65"/>
      <c r="W1301" s="65"/>
      <c r="X1301" s="65"/>
      <c r="Y1301" s="65"/>
      <c r="Z1301" s="65"/>
      <c r="AA1301" s="65"/>
      <c r="AB1301" s="65"/>
      <c r="AC1301" s="65"/>
      <c r="AD1301" s="65"/>
      <c r="AE1301" s="65"/>
      <c r="AF1301" s="65"/>
      <c r="AG1301" s="65"/>
      <c r="AH1301" s="65"/>
      <c r="AI1301" s="65"/>
      <c r="AJ1301" s="65"/>
    </row>
    <row r="1302" spans="1:55">
      <c r="A1302" s="65">
        <f t="shared" ref="A1302:B1302" si="220">A1202</f>
        <v>2</v>
      </c>
      <c r="B1302" s="65" t="str">
        <f t="shared" si="220"/>
        <v>謝禮全</v>
      </c>
      <c r="C1302" s="65"/>
      <c r="D1302" s="65"/>
      <c r="E1302" s="65"/>
      <c r="F1302" s="65"/>
      <c r="G1302" s="65"/>
      <c r="H1302" s="65"/>
      <c r="I1302" s="65"/>
      <c r="J1302" s="65"/>
      <c r="K1302" s="65"/>
      <c r="L1302" s="65"/>
      <c r="M1302" s="65"/>
      <c r="N1302" s="65"/>
      <c r="O1302" s="65"/>
      <c r="P1302" s="65"/>
      <c r="Q1302" s="65"/>
      <c r="R1302" s="65"/>
      <c r="S1302" s="65"/>
      <c r="T1302" s="65"/>
      <c r="U1302" s="65"/>
      <c r="V1302" s="65"/>
      <c r="W1302" s="65"/>
      <c r="X1302" s="65"/>
      <c r="Y1302" s="65"/>
      <c r="Z1302" s="65"/>
      <c r="AA1302" s="65"/>
      <c r="AB1302" s="65"/>
      <c r="AC1302" s="65"/>
      <c r="AD1302" s="65"/>
      <c r="AE1302" s="65"/>
      <c r="AF1302" s="65"/>
      <c r="AG1302" s="65"/>
      <c r="AH1302" s="65"/>
      <c r="AI1302" s="65"/>
      <c r="AJ1302" s="65"/>
    </row>
    <row r="1303" spans="1:55">
      <c r="A1303" s="65">
        <f t="shared" ref="A1303:B1303" si="221">A1203</f>
        <v>3</v>
      </c>
      <c r="B1303" s="65" t="str">
        <f t="shared" si="221"/>
        <v>彭揚凱</v>
      </c>
      <c r="C1303" s="65"/>
      <c r="D1303" s="65"/>
      <c r="E1303" s="65"/>
      <c r="F1303" s="65"/>
      <c r="G1303" s="65"/>
      <c r="H1303" s="65"/>
      <c r="I1303" s="65"/>
      <c r="J1303" s="65"/>
      <c r="K1303" s="65"/>
      <c r="L1303" s="65"/>
      <c r="M1303" s="65"/>
      <c r="N1303" s="65"/>
      <c r="O1303" s="65"/>
      <c r="P1303" s="65"/>
      <c r="Q1303" s="65"/>
      <c r="R1303" s="65"/>
      <c r="S1303" s="65"/>
      <c r="T1303" s="65"/>
      <c r="U1303" s="65"/>
      <c r="V1303" s="65"/>
      <c r="W1303" s="65"/>
      <c r="X1303" s="65"/>
      <c r="Y1303" s="65"/>
      <c r="Z1303" s="65"/>
      <c r="AA1303" s="65"/>
      <c r="AB1303" s="65"/>
      <c r="AC1303" s="65"/>
      <c r="AD1303" s="65"/>
      <c r="AE1303" s="65"/>
      <c r="AF1303" s="65"/>
      <c r="AG1303" s="65"/>
      <c r="AH1303" s="65"/>
      <c r="AI1303" s="65"/>
      <c r="AJ1303" s="65"/>
    </row>
    <row r="1304" spans="1:55">
      <c r="A1304" s="65">
        <f t="shared" ref="A1304:B1304" si="222">A1204</f>
        <v>4</v>
      </c>
      <c r="B1304" s="65" t="str">
        <f t="shared" si="222"/>
        <v>張顥</v>
      </c>
      <c r="C1304" s="65"/>
      <c r="D1304" s="65"/>
      <c r="E1304" s="65"/>
      <c r="F1304" s="65"/>
      <c r="G1304" s="65"/>
      <c r="H1304" s="65"/>
      <c r="I1304" s="65"/>
      <c r="J1304" s="65"/>
      <c r="K1304" s="65"/>
      <c r="L1304" s="65"/>
      <c r="M1304" s="65"/>
      <c r="N1304" s="65"/>
      <c r="O1304" s="65"/>
      <c r="P1304" s="65"/>
      <c r="Q1304" s="65"/>
      <c r="R1304" s="65"/>
      <c r="S1304" s="65"/>
      <c r="T1304" s="65"/>
      <c r="U1304" s="65"/>
      <c r="V1304" s="65"/>
      <c r="W1304" s="65"/>
      <c r="X1304" s="65"/>
      <c r="Y1304" s="65"/>
      <c r="Z1304" s="65"/>
      <c r="AA1304" s="65"/>
      <c r="AB1304" s="65"/>
      <c r="AC1304" s="65"/>
      <c r="AD1304" s="65"/>
      <c r="AE1304" s="65"/>
      <c r="AF1304" s="65"/>
      <c r="AG1304" s="65"/>
      <c r="AH1304" s="65"/>
      <c r="AI1304" s="65"/>
      <c r="AJ1304" s="65"/>
    </row>
    <row r="1305" spans="1:55">
      <c r="A1305" s="65">
        <f t="shared" ref="A1305:B1305" si="223">A1205</f>
        <v>5</v>
      </c>
      <c r="B1305" s="65" t="str">
        <f t="shared" si="223"/>
        <v>李沛諺</v>
      </c>
      <c r="C1305" s="65"/>
      <c r="D1305" s="65"/>
      <c r="E1305" s="65"/>
      <c r="F1305" s="65"/>
      <c r="G1305" s="65"/>
      <c r="H1305" s="65"/>
      <c r="I1305" s="65"/>
      <c r="J1305" s="65"/>
      <c r="K1305" s="65"/>
      <c r="L1305" s="65"/>
      <c r="M1305" s="65"/>
      <c r="N1305" s="65"/>
      <c r="O1305" s="65"/>
      <c r="P1305" s="65"/>
      <c r="Q1305" s="65"/>
      <c r="R1305" s="65"/>
      <c r="S1305" s="65"/>
      <c r="T1305" s="65"/>
      <c r="U1305" s="65"/>
      <c r="V1305" s="65"/>
      <c r="W1305" s="65"/>
      <c r="X1305" s="65"/>
      <c r="Y1305" s="65"/>
      <c r="Z1305" s="65"/>
      <c r="AA1305" s="65"/>
      <c r="AB1305" s="65"/>
      <c r="AC1305" s="65"/>
      <c r="AD1305" s="65"/>
      <c r="AE1305" s="65"/>
      <c r="AF1305" s="65"/>
      <c r="AG1305" s="65"/>
      <c r="AH1305" s="65"/>
      <c r="AI1305" s="65"/>
      <c r="AJ1305" s="65"/>
    </row>
    <row r="1306" spans="1:55">
      <c r="A1306" s="65">
        <f t="shared" ref="A1306:B1306" si="224">A1206</f>
        <v>6</v>
      </c>
      <c r="B1306" s="65" t="str">
        <f t="shared" si="224"/>
        <v>陳宣齊</v>
      </c>
      <c r="C1306" s="65"/>
      <c r="D1306" s="65"/>
      <c r="E1306" s="65"/>
      <c r="F1306" s="65"/>
      <c r="G1306" s="65"/>
      <c r="H1306" s="65"/>
      <c r="I1306" s="65"/>
      <c r="J1306" s="65"/>
      <c r="K1306" s="65"/>
      <c r="L1306" s="65"/>
      <c r="M1306" s="65"/>
      <c r="N1306" s="65"/>
      <c r="O1306" s="65"/>
      <c r="P1306" s="65"/>
      <c r="Q1306" s="65"/>
      <c r="R1306" s="65"/>
      <c r="S1306" s="65"/>
      <c r="T1306" s="65"/>
      <c r="U1306" s="65"/>
      <c r="V1306" s="65"/>
      <c r="W1306" s="65"/>
      <c r="X1306" s="65"/>
      <c r="Y1306" s="65"/>
      <c r="Z1306" s="65"/>
      <c r="AA1306" s="65"/>
      <c r="AB1306" s="65"/>
      <c r="AC1306" s="65"/>
      <c r="AD1306" s="65"/>
      <c r="AE1306" s="65"/>
      <c r="AF1306" s="65"/>
      <c r="AG1306" s="65"/>
      <c r="AH1306" s="65"/>
      <c r="AI1306" s="65"/>
      <c r="AJ1306" s="65"/>
    </row>
    <row r="1307" spans="1:55">
      <c r="A1307" s="65">
        <f t="shared" ref="A1307:B1307" si="225">A1207</f>
        <v>7</v>
      </c>
      <c r="B1307" s="65" t="str">
        <f t="shared" si="225"/>
        <v>鄭謙泰</v>
      </c>
      <c r="C1307" s="65"/>
      <c r="D1307" s="65"/>
      <c r="E1307" s="65"/>
      <c r="F1307" s="65"/>
      <c r="G1307" s="65"/>
      <c r="H1307" s="65"/>
      <c r="I1307" s="65"/>
      <c r="J1307" s="65"/>
      <c r="K1307" s="65"/>
      <c r="L1307" s="65"/>
      <c r="M1307" s="65"/>
      <c r="N1307" s="65"/>
      <c r="O1307" s="65"/>
      <c r="P1307" s="65"/>
      <c r="Q1307" s="65"/>
      <c r="R1307" s="65"/>
      <c r="S1307" s="65"/>
      <c r="T1307" s="65"/>
      <c r="U1307" s="65"/>
      <c r="V1307" s="65"/>
      <c r="W1307" s="65"/>
      <c r="X1307" s="65"/>
      <c r="Y1307" s="65"/>
      <c r="Z1307" s="65"/>
      <c r="AA1307" s="65"/>
      <c r="AB1307" s="65"/>
      <c r="AC1307" s="65"/>
      <c r="AD1307" s="65"/>
      <c r="AE1307" s="65"/>
      <c r="AF1307" s="65"/>
      <c r="AG1307" s="65"/>
      <c r="AH1307" s="65"/>
      <c r="AI1307" s="65"/>
      <c r="AJ1307" s="65"/>
    </row>
    <row r="1308" spans="1:55">
      <c r="A1308" s="65">
        <f t="shared" ref="A1308:B1308" si="226">A1208</f>
        <v>8</v>
      </c>
      <c r="B1308" s="65" t="str">
        <f t="shared" si="226"/>
        <v>徐意凱</v>
      </c>
      <c r="C1308" s="65"/>
      <c r="D1308" s="65"/>
      <c r="E1308" s="65"/>
      <c r="F1308" s="65"/>
      <c r="G1308" s="65"/>
      <c r="H1308" s="65"/>
      <c r="I1308" s="65"/>
      <c r="J1308" s="65"/>
      <c r="K1308" s="65"/>
      <c r="L1308" s="65"/>
      <c r="M1308" s="65"/>
      <c r="N1308" s="65"/>
      <c r="O1308" s="65"/>
      <c r="P1308" s="65"/>
      <c r="Q1308" s="65"/>
      <c r="R1308" s="65"/>
      <c r="S1308" s="65"/>
      <c r="T1308" s="65"/>
      <c r="U1308" s="65"/>
      <c r="V1308" s="65"/>
      <c r="W1308" s="65"/>
      <c r="X1308" s="65"/>
      <c r="Y1308" s="65"/>
      <c r="Z1308" s="65"/>
      <c r="AA1308" s="65"/>
      <c r="AB1308" s="65"/>
      <c r="AC1308" s="65"/>
      <c r="AD1308" s="65"/>
      <c r="AE1308" s="65"/>
      <c r="AF1308" s="65"/>
      <c r="AG1308" s="65"/>
      <c r="AH1308" s="65"/>
      <c r="AI1308" s="65"/>
      <c r="AJ1308" s="65"/>
    </row>
    <row r="1309" spans="1:55">
      <c r="A1309" s="65">
        <f t="shared" ref="A1309:B1309" si="227">A1209</f>
        <v>9</v>
      </c>
      <c r="B1309" s="65" t="str">
        <f t="shared" si="227"/>
        <v>黃聖淵</v>
      </c>
      <c r="C1309" s="65"/>
      <c r="D1309" s="65"/>
      <c r="E1309" s="65"/>
      <c r="F1309" s="65"/>
      <c r="G1309" s="65"/>
      <c r="H1309" s="65"/>
      <c r="I1309" s="65"/>
      <c r="J1309" s="65"/>
      <c r="K1309" s="65"/>
      <c r="L1309" s="65"/>
      <c r="M1309" s="65"/>
      <c r="N1309" s="65"/>
      <c r="O1309" s="65"/>
      <c r="P1309" s="65"/>
      <c r="Q1309" s="65"/>
      <c r="R1309" s="65"/>
      <c r="S1309" s="65"/>
      <c r="T1309" s="65"/>
      <c r="U1309" s="65"/>
      <c r="V1309" s="65"/>
      <c r="W1309" s="65"/>
      <c r="X1309" s="65"/>
      <c r="Y1309" s="65"/>
      <c r="Z1309" s="65"/>
      <c r="AA1309" s="65"/>
      <c r="AB1309" s="65"/>
      <c r="AC1309" s="65"/>
      <c r="AD1309" s="65"/>
      <c r="AE1309" s="65"/>
      <c r="AF1309" s="65"/>
      <c r="AG1309" s="65"/>
      <c r="AH1309" s="65"/>
      <c r="AI1309" s="65"/>
      <c r="AJ1309" s="65"/>
    </row>
    <row r="1310" spans="1:55">
      <c r="A1310" s="65">
        <f t="shared" ref="A1310:B1310" si="228">A1210</f>
        <v>10</v>
      </c>
      <c r="B1310" s="65" t="str">
        <f t="shared" si="228"/>
        <v>翁皓威</v>
      </c>
      <c r="C1310" s="65"/>
      <c r="D1310" s="65"/>
      <c r="E1310" s="65"/>
      <c r="F1310" s="65"/>
      <c r="G1310" s="65"/>
      <c r="H1310" s="65"/>
      <c r="I1310" s="65"/>
      <c r="J1310" s="65"/>
      <c r="K1310" s="65"/>
      <c r="L1310" s="65"/>
      <c r="M1310" s="65"/>
      <c r="N1310" s="65"/>
      <c r="O1310" s="65"/>
      <c r="P1310" s="65"/>
      <c r="Q1310" s="65"/>
      <c r="R1310" s="65"/>
      <c r="S1310" s="65"/>
      <c r="T1310" s="65"/>
      <c r="U1310" s="65"/>
      <c r="V1310" s="65"/>
      <c r="W1310" s="65"/>
      <c r="X1310" s="65"/>
      <c r="Y1310" s="65"/>
      <c r="Z1310" s="65"/>
      <c r="AA1310" s="65"/>
      <c r="AB1310" s="65"/>
      <c r="AC1310" s="65"/>
      <c r="AD1310" s="65"/>
      <c r="AE1310" s="65"/>
      <c r="AF1310" s="65"/>
      <c r="AG1310" s="65"/>
      <c r="AH1310" s="65"/>
      <c r="AI1310" s="65"/>
      <c r="AJ1310" s="65"/>
    </row>
    <row r="1311" spans="1:55">
      <c r="A1311" s="65">
        <f t="shared" ref="A1311:B1311" si="229">A1211</f>
        <v>11</v>
      </c>
      <c r="B1311" s="65" t="str">
        <f t="shared" si="229"/>
        <v>楊育鵬</v>
      </c>
      <c r="C1311" s="65"/>
      <c r="D1311" s="65"/>
      <c r="E1311" s="65"/>
      <c r="F1311" s="65"/>
      <c r="G1311" s="65"/>
      <c r="H1311" s="65"/>
      <c r="I1311" s="65"/>
      <c r="J1311" s="65"/>
      <c r="K1311" s="65"/>
      <c r="L1311" s="65"/>
      <c r="M1311" s="65"/>
      <c r="N1311" s="65"/>
      <c r="O1311" s="65"/>
      <c r="P1311" s="65"/>
      <c r="Q1311" s="65"/>
      <c r="R1311" s="65"/>
      <c r="S1311" s="65"/>
      <c r="T1311" s="65"/>
      <c r="U1311" s="65"/>
      <c r="V1311" s="65"/>
      <c r="W1311" s="65"/>
      <c r="X1311" s="65"/>
      <c r="Y1311" s="65"/>
      <c r="Z1311" s="65"/>
      <c r="AA1311" s="65"/>
      <c r="AB1311" s="65"/>
      <c r="AC1311" s="65"/>
      <c r="AD1311" s="65"/>
      <c r="AE1311" s="65"/>
      <c r="AF1311" s="65"/>
      <c r="AG1311" s="65"/>
      <c r="AH1311" s="65"/>
      <c r="AI1311" s="65"/>
      <c r="AJ1311" s="65"/>
    </row>
    <row r="1312" spans="1:55">
      <c r="A1312" s="65">
        <f t="shared" ref="A1312:B1312" si="230">A1212</f>
        <v>12</v>
      </c>
      <c r="B1312" s="65" t="str">
        <f t="shared" si="230"/>
        <v>張德富</v>
      </c>
      <c r="C1312" s="65"/>
      <c r="D1312" s="65"/>
      <c r="E1312" s="65"/>
      <c r="F1312" s="65"/>
      <c r="G1312" s="65"/>
      <c r="H1312" s="65"/>
      <c r="I1312" s="65"/>
      <c r="J1312" s="65"/>
      <c r="K1312" s="65"/>
      <c r="L1312" s="65"/>
      <c r="M1312" s="65"/>
      <c r="N1312" s="65"/>
      <c r="O1312" s="65"/>
      <c r="P1312" s="65"/>
      <c r="Q1312" s="65"/>
      <c r="R1312" s="65"/>
      <c r="S1312" s="65"/>
      <c r="T1312" s="65"/>
      <c r="U1312" s="65"/>
      <c r="V1312" s="65"/>
      <c r="W1312" s="65"/>
      <c r="X1312" s="65"/>
      <c r="Y1312" s="65"/>
      <c r="Z1312" s="65"/>
      <c r="AA1312" s="65"/>
      <c r="AB1312" s="65"/>
      <c r="AC1312" s="65"/>
      <c r="AD1312" s="65"/>
      <c r="AE1312" s="65"/>
      <c r="AF1312" s="65"/>
      <c r="AG1312" s="65"/>
      <c r="AH1312" s="65"/>
      <c r="AI1312" s="65"/>
      <c r="AJ1312" s="65"/>
    </row>
    <row r="1313" spans="1:36">
      <c r="A1313" s="65">
        <f t="shared" ref="A1313:B1313" si="231">A1213</f>
        <v>13</v>
      </c>
      <c r="B1313" s="65" t="str">
        <f t="shared" si="231"/>
        <v>柯俊亦</v>
      </c>
      <c r="C1313" s="65"/>
      <c r="D1313" s="65"/>
      <c r="E1313" s="65"/>
      <c r="F1313" s="65"/>
      <c r="G1313" s="65"/>
      <c r="H1313" s="65"/>
      <c r="I1313" s="65"/>
      <c r="J1313" s="65"/>
      <c r="K1313" s="65"/>
      <c r="L1313" s="65"/>
      <c r="M1313" s="65"/>
      <c r="N1313" s="65"/>
      <c r="O1313" s="65"/>
      <c r="P1313" s="65"/>
      <c r="Q1313" s="65"/>
      <c r="R1313" s="65"/>
      <c r="S1313" s="65"/>
      <c r="T1313" s="65"/>
      <c r="U1313" s="65"/>
      <c r="V1313" s="65"/>
      <c r="W1313" s="65"/>
      <c r="X1313" s="65"/>
      <c r="Y1313" s="65"/>
      <c r="Z1313" s="65"/>
      <c r="AA1313" s="65"/>
      <c r="AB1313" s="65"/>
      <c r="AC1313" s="65"/>
      <c r="AD1313" s="65"/>
      <c r="AE1313" s="65"/>
      <c r="AF1313" s="65"/>
      <c r="AG1313" s="65"/>
      <c r="AH1313" s="65"/>
      <c r="AI1313" s="65"/>
      <c r="AJ1313" s="65"/>
    </row>
    <row r="1314" spans="1:36">
      <c r="A1314" s="65">
        <f t="shared" ref="A1314:B1314" si="232">A1214</f>
        <v>14</v>
      </c>
      <c r="B1314" s="65" t="str">
        <f t="shared" si="232"/>
        <v>周季濓</v>
      </c>
      <c r="C1314" s="65"/>
      <c r="D1314" s="65"/>
      <c r="E1314" s="65"/>
      <c r="F1314" s="65"/>
      <c r="G1314" s="65"/>
      <c r="H1314" s="65"/>
      <c r="I1314" s="65"/>
      <c r="J1314" s="65"/>
      <c r="K1314" s="65"/>
      <c r="L1314" s="65"/>
      <c r="M1314" s="65"/>
      <c r="N1314" s="65"/>
      <c r="O1314" s="65"/>
      <c r="P1314" s="65"/>
      <c r="Q1314" s="65"/>
      <c r="R1314" s="65"/>
      <c r="S1314" s="65"/>
      <c r="T1314" s="65"/>
      <c r="U1314" s="65"/>
      <c r="V1314" s="65"/>
      <c r="W1314" s="65"/>
      <c r="X1314" s="65"/>
      <c r="Y1314" s="65"/>
      <c r="Z1314" s="65"/>
      <c r="AA1314" s="65"/>
      <c r="AB1314" s="65"/>
      <c r="AC1314" s="65"/>
      <c r="AD1314" s="65"/>
      <c r="AE1314" s="65"/>
      <c r="AF1314" s="65"/>
      <c r="AG1314" s="65"/>
      <c r="AH1314" s="65"/>
      <c r="AI1314" s="65"/>
      <c r="AJ1314" s="65"/>
    </row>
    <row r="1315" spans="1:36">
      <c r="A1315" s="65">
        <f t="shared" ref="A1315:B1315" si="233">A1215</f>
        <v>15</v>
      </c>
      <c r="B1315" s="65" t="str">
        <f t="shared" si="233"/>
        <v>許修銘</v>
      </c>
      <c r="C1315" s="65"/>
      <c r="D1315" s="65"/>
      <c r="E1315" s="65"/>
      <c r="F1315" s="65"/>
      <c r="G1315" s="65"/>
      <c r="H1315" s="65"/>
      <c r="I1315" s="65"/>
      <c r="J1315" s="65"/>
      <c r="K1315" s="65"/>
      <c r="L1315" s="65"/>
      <c r="M1315" s="65"/>
      <c r="N1315" s="65"/>
      <c r="O1315" s="65"/>
      <c r="P1315" s="65"/>
      <c r="Q1315" s="65"/>
      <c r="R1315" s="65"/>
      <c r="S1315" s="65"/>
      <c r="T1315" s="65"/>
      <c r="U1315" s="65"/>
      <c r="V1315" s="65"/>
      <c r="W1315" s="65"/>
      <c r="X1315" s="65"/>
      <c r="Y1315" s="65"/>
      <c r="Z1315" s="65"/>
      <c r="AA1315" s="65"/>
      <c r="AB1315" s="65"/>
      <c r="AC1315" s="65"/>
      <c r="AD1315" s="65"/>
      <c r="AE1315" s="65"/>
      <c r="AF1315" s="65"/>
      <c r="AG1315" s="65"/>
      <c r="AH1315" s="65"/>
      <c r="AI1315" s="65"/>
      <c r="AJ1315" s="65"/>
    </row>
    <row r="1316" spans="1:36">
      <c r="A1316" s="65">
        <f t="shared" ref="A1316:B1316" si="234">A1216</f>
        <v>16</v>
      </c>
      <c r="B1316" s="65" t="str">
        <f t="shared" si="234"/>
        <v>郭文凱</v>
      </c>
      <c r="C1316" s="65"/>
      <c r="D1316" s="65"/>
      <c r="E1316" s="65"/>
      <c r="F1316" s="65"/>
      <c r="G1316" s="65"/>
      <c r="H1316" s="65"/>
      <c r="I1316" s="65"/>
      <c r="J1316" s="65"/>
      <c r="K1316" s="65"/>
      <c r="L1316" s="65"/>
      <c r="M1316" s="65"/>
      <c r="N1316" s="65"/>
      <c r="O1316" s="65"/>
      <c r="P1316" s="65"/>
      <c r="Q1316" s="65"/>
      <c r="R1316" s="65"/>
      <c r="S1316" s="65"/>
      <c r="T1316" s="65"/>
      <c r="U1316" s="65"/>
      <c r="V1316" s="65"/>
      <c r="W1316" s="65"/>
      <c r="X1316" s="65"/>
      <c r="Y1316" s="65"/>
      <c r="Z1316" s="65"/>
      <c r="AA1316" s="65"/>
      <c r="AB1316" s="65"/>
      <c r="AC1316" s="65"/>
      <c r="AD1316" s="65"/>
      <c r="AE1316" s="65"/>
      <c r="AF1316" s="65"/>
      <c r="AG1316" s="65"/>
      <c r="AH1316" s="65"/>
      <c r="AI1316" s="65"/>
      <c r="AJ1316" s="65"/>
    </row>
    <row r="1317" spans="1:36">
      <c r="A1317" s="65">
        <f t="shared" ref="A1317:B1317" si="235">A1217</f>
        <v>17</v>
      </c>
      <c r="B1317" s="65" t="str">
        <f t="shared" si="235"/>
        <v>邱楷然</v>
      </c>
      <c r="C1317" s="65"/>
      <c r="D1317" s="65"/>
      <c r="E1317" s="65"/>
      <c r="F1317" s="65"/>
      <c r="G1317" s="65"/>
      <c r="H1317" s="65"/>
      <c r="I1317" s="65"/>
      <c r="J1317" s="65"/>
      <c r="K1317" s="65"/>
      <c r="L1317" s="65"/>
      <c r="M1317" s="65"/>
      <c r="N1317" s="65"/>
      <c r="O1317" s="65"/>
      <c r="P1317" s="65"/>
      <c r="Q1317" s="65"/>
      <c r="R1317" s="65"/>
      <c r="S1317" s="65"/>
      <c r="T1317" s="65"/>
      <c r="U1317" s="65"/>
      <c r="V1317" s="65"/>
      <c r="W1317" s="65"/>
      <c r="X1317" s="65"/>
      <c r="Y1317" s="65"/>
      <c r="Z1317" s="65"/>
      <c r="AA1317" s="65"/>
      <c r="AB1317" s="65"/>
      <c r="AC1317" s="65"/>
      <c r="AD1317" s="65"/>
      <c r="AE1317" s="65"/>
      <c r="AF1317" s="65"/>
      <c r="AG1317" s="65"/>
      <c r="AH1317" s="65"/>
      <c r="AI1317" s="65"/>
      <c r="AJ1317" s="65"/>
    </row>
    <row r="1318" spans="1:36">
      <c r="A1318" s="65">
        <f t="shared" ref="A1318:B1318" si="236">A1218</f>
        <v>18</v>
      </c>
      <c r="B1318" s="65" t="str">
        <f t="shared" si="236"/>
        <v>楊承澔</v>
      </c>
      <c r="C1318" s="65"/>
      <c r="D1318" s="65"/>
      <c r="E1318" s="65"/>
      <c r="F1318" s="65"/>
      <c r="G1318" s="65"/>
      <c r="H1318" s="65"/>
      <c r="I1318" s="65"/>
      <c r="J1318" s="65"/>
      <c r="K1318" s="65"/>
      <c r="L1318" s="65"/>
      <c r="M1318" s="65"/>
      <c r="N1318" s="65"/>
      <c r="O1318" s="65"/>
      <c r="P1318" s="65"/>
      <c r="Q1318" s="65"/>
      <c r="R1318" s="65"/>
      <c r="S1318" s="65"/>
      <c r="T1318" s="65"/>
      <c r="U1318" s="65"/>
      <c r="V1318" s="65"/>
      <c r="W1318" s="65"/>
      <c r="X1318" s="65"/>
      <c r="Y1318" s="65"/>
      <c r="Z1318" s="65"/>
      <c r="AA1318" s="65"/>
      <c r="AB1318" s="65"/>
      <c r="AC1318" s="65"/>
      <c r="AD1318" s="65"/>
      <c r="AE1318" s="65"/>
      <c r="AF1318" s="65"/>
      <c r="AG1318" s="65"/>
      <c r="AH1318" s="65"/>
      <c r="AI1318" s="65"/>
      <c r="AJ1318" s="65"/>
    </row>
    <row r="1319" spans="1:36">
      <c r="A1319" s="65">
        <f t="shared" ref="A1319:B1319" si="237">A1219</f>
        <v>19</v>
      </c>
      <c r="B1319" s="65" t="str">
        <f t="shared" si="237"/>
        <v>吳政銓</v>
      </c>
      <c r="C1319" s="65"/>
      <c r="D1319" s="65"/>
      <c r="E1319" s="65"/>
      <c r="F1319" s="65"/>
      <c r="G1319" s="65"/>
      <c r="H1319" s="65"/>
      <c r="I1319" s="65"/>
      <c r="J1319" s="65"/>
      <c r="K1319" s="65"/>
      <c r="L1319" s="65"/>
      <c r="M1319" s="65"/>
      <c r="N1319" s="65"/>
      <c r="O1319" s="65"/>
      <c r="P1319" s="65"/>
      <c r="Q1319" s="65"/>
      <c r="R1319" s="65"/>
      <c r="S1319" s="65"/>
      <c r="T1319" s="65"/>
      <c r="U1319" s="65"/>
      <c r="V1319" s="65"/>
      <c r="W1319" s="65"/>
      <c r="X1319" s="65"/>
      <c r="Y1319" s="65"/>
      <c r="Z1319" s="65"/>
      <c r="AA1319" s="65"/>
      <c r="AB1319" s="65"/>
      <c r="AC1319" s="65"/>
      <c r="AD1319" s="65"/>
      <c r="AE1319" s="65"/>
      <c r="AF1319" s="65"/>
      <c r="AG1319" s="65"/>
      <c r="AH1319" s="65"/>
      <c r="AI1319" s="65"/>
      <c r="AJ1319" s="65"/>
    </row>
    <row r="1320" spans="1:36">
      <c r="A1320" s="65">
        <f t="shared" ref="A1320:B1320" si="238">A1220</f>
        <v>20</v>
      </c>
      <c r="B1320" s="65" t="str">
        <f t="shared" si="238"/>
        <v>呂承翰</v>
      </c>
      <c r="C1320" s="65"/>
      <c r="D1320" s="65"/>
      <c r="E1320" s="65"/>
      <c r="F1320" s="65"/>
      <c r="G1320" s="65"/>
      <c r="H1320" s="65"/>
      <c r="I1320" s="65"/>
      <c r="J1320" s="65"/>
      <c r="K1320" s="65"/>
      <c r="L1320" s="65"/>
      <c r="M1320" s="65"/>
      <c r="N1320" s="65"/>
      <c r="O1320" s="65"/>
      <c r="P1320" s="65"/>
      <c r="Q1320" s="65"/>
      <c r="R1320" s="65"/>
      <c r="S1320" s="65"/>
      <c r="T1320" s="65"/>
      <c r="U1320" s="65"/>
      <c r="V1320" s="65"/>
      <c r="W1320" s="65"/>
      <c r="X1320" s="65"/>
      <c r="Y1320" s="65"/>
      <c r="Z1320" s="65"/>
      <c r="AA1320" s="65"/>
      <c r="AB1320" s="65"/>
      <c r="AC1320" s="65"/>
      <c r="AD1320" s="65"/>
      <c r="AE1320" s="65"/>
      <c r="AF1320" s="65"/>
      <c r="AG1320" s="65"/>
      <c r="AH1320" s="65"/>
      <c r="AI1320" s="65"/>
      <c r="AJ1320" s="65"/>
    </row>
    <row r="1321" spans="1:36">
      <c r="A1321" s="65">
        <f t="shared" ref="A1321:B1321" si="239">A1221</f>
        <v>21</v>
      </c>
      <c r="B1321" s="65" t="str">
        <f t="shared" si="239"/>
        <v>王治皓</v>
      </c>
      <c r="C1321" s="65"/>
      <c r="D1321" s="65"/>
      <c r="E1321" s="65"/>
      <c r="F1321" s="65"/>
      <c r="G1321" s="65"/>
      <c r="H1321" s="65"/>
      <c r="I1321" s="65"/>
      <c r="J1321" s="65"/>
      <c r="K1321" s="65"/>
      <c r="L1321" s="65"/>
      <c r="M1321" s="65"/>
      <c r="N1321" s="65"/>
      <c r="O1321" s="65"/>
      <c r="P1321" s="65"/>
      <c r="Q1321" s="65"/>
      <c r="R1321" s="65"/>
      <c r="S1321" s="65"/>
      <c r="T1321" s="65"/>
      <c r="U1321" s="65"/>
      <c r="V1321" s="65"/>
      <c r="W1321" s="65"/>
      <c r="X1321" s="65"/>
      <c r="Y1321" s="65"/>
      <c r="Z1321" s="65"/>
      <c r="AA1321" s="65"/>
      <c r="AB1321" s="65"/>
      <c r="AC1321" s="65"/>
      <c r="AD1321" s="65"/>
      <c r="AE1321" s="65"/>
      <c r="AF1321" s="65"/>
      <c r="AG1321" s="65"/>
      <c r="AH1321" s="65"/>
      <c r="AI1321" s="65"/>
      <c r="AJ1321" s="65"/>
    </row>
    <row r="1322" spans="1:36">
      <c r="A1322" s="65">
        <f t="shared" ref="A1322:B1322" si="240">A1222</f>
        <v>22</v>
      </c>
      <c r="B1322" s="65" t="str">
        <f t="shared" si="240"/>
        <v>曾宏瑜</v>
      </c>
      <c r="C1322" s="65"/>
      <c r="D1322" s="65"/>
      <c r="E1322" s="65"/>
      <c r="F1322" s="65"/>
      <c r="G1322" s="65"/>
      <c r="H1322" s="65"/>
      <c r="I1322" s="65"/>
      <c r="J1322" s="65"/>
      <c r="K1322" s="65"/>
      <c r="L1322" s="65"/>
      <c r="M1322" s="65"/>
      <c r="N1322" s="65"/>
      <c r="O1322" s="65"/>
      <c r="P1322" s="65"/>
      <c r="Q1322" s="65"/>
      <c r="R1322" s="65"/>
      <c r="S1322" s="65"/>
      <c r="T1322" s="65"/>
      <c r="U1322" s="65"/>
      <c r="V1322" s="65"/>
      <c r="W1322" s="65"/>
      <c r="X1322" s="65"/>
      <c r="Y1322" s="65"/>
      <c r="Z1322" s="65"/>
      <c r="AA1322" s="65"/>
      <c r="AB1322" s="65"/>
      <c r="AC1322" s="65"/>
      <c r="AD1322" s="65"/>
      <c r="AE1322" s="65"/>
      <c r="AF1322" s="65"/>
      <c r="AG1322" s="65"/>
      <c r="AH1322" s="65"/>
      <c r="AI1322" s="65"/>
      <c r="AJ1322" s="65"/>
    </row>
    <row r="1323" spans="1:36">
      <c r="A1323" s="65">
        <f t="shared" ref="A1323:B1323" si="241">A1223</f>
        <v>23</v>
      </c>
      <c r="B1323" s="65" t="str">
        <f t="shared" si="241"/>
        <v>林宏曄</v>
      </c>
      <c r="C1323" s="65"/>
      <c r="D1323" s="65"/>
      <c r="E1323" s="65"/>
      <c r="F1323" s="65"/>
      <c r="G1323" s="65"/>
      <c r="H1323" s="65"/>
      <c r="I1323" s="65"/>
      <c r="J1323" s="65"/>
      <c r="K1323" s="65"/>
      <c r="L1323" s="65"/>
      <c r="M1323" s="65"/>
      <c r="N1323" s="65"/>
      <c r="O1323" s="65"/>
      <c r="P1323" s="65"/>
      <c r="Q1323" s="65"/>
      <c r="R1323" s="65"/>
      <c r="S1323" s="65"/>
      <c r="T1323" s="65"/>
      <c r="U1323" s="65"/>
      <c r="V1323" s="65"/>
      <c r="W1323" s="65"/>
      <c r="X1323" s="65"/>
      <c r="Y1323" s="65"/>
      <c r="Z1323" s="65"/>
      <c r="AA1323" s="65"/>
      <c r="AB1323" s="65"/>
      <c r="AC1323" s="65"/>
      <c r="AD1323" s="65"/>
      <c r="AE1323" s="65"/>
      <c r="AF1323" s="65"/>
      <c r="AG1323" s="65"/>
      <c r="AH1323" s="65"/>
      <c r="AI1323" s="65"/>
      <c r="AJ1323" s="65"/>
    </row>
    <row r="1324" spans="1:36">
      <c r="A1324" s="65">
        <f t="shared" ref="A1324:B1324" si="242">A1224</f>
        <v>24</v>
      </c>
      <c r="B1324" s="65" t="str">
        <f t="shared" si="242"/>
        <v>陳柏庾</v>
      </c>
      <c r="C1324" s="65"/>
      <c r="D1324" s="65"/>
      <c r="E1324" s="65"/>
      <c r="F1324" s="65"/>
      <c r="G1324" s="65"/>
      <c r="H1324" s="65"/>
      <c r="I1324" s="65"/>
      <c r="J1324" s="65"/>
      <c r="K1324" s="65"/>
      <c r="L1324" s="65"/>
      <c r="M1324" s="65"/>
      <c r="N1324" s="65"/>
      <c r="O1324" s="65"/>
      <c r="P1324" s="65"/>
      <c r="Q1324" s="65"/>
      <c r="R1324" s="65"/>
      <c r="S1324" s="65"/>
      <c r="T1324" s="65"/>
      <c r="U1324" s="65"/>
      <c r="V1324" s="65"/>
      <c r="W1324" s="65"/>
      <c r="X1324" s="65"/>
      <c r="Y1324" s="65"/>
      <c r="Z1324" s="65"/>
      <c r="AA1324" s="65"/>
      <c r="AB1324" s="65"/>
      <c r="AC1324" s="65"/>
      <c r="AD1324" s="65"/>
      <c r="AE1324" s="65"/>
      <c r="AF1324" s="65"/>
      <c r="AG1324" s="65"/>
      <c r="AH1324" s="65"/>
      <c r="AI1324" s="65"/>
      <c r="AJ1324" s="65"/>
    </row>
    <row r="1325" spans="1:36">
      <c r="A1325" s="65">
        <f t="shared" ref="A1325:B1325" si="243">A1225</f>
        <v>25</v>
      </c>
      <c r="B1325" s="65" t="str">
        <f t="shared" si="243"/>
        <v>鄭楚平</v>
      </c>
      <c r="C1325" s="65"/>
      <c r="D1325" s="65"/>
      <c r="E1325" s="65"/>
      <c r="F1325" s="65"/>
      <c r="G1325" s="65"/>
      <c r="H1325" s="65"/>
      <c r="I1325" s="65"/>
      <c r="J1325" s="65"/>
      <c r="K1325" s="65"/>
      <c r="L1325" s="65"/>
      <c r="M1325" s="65"/>
      <c r="N1325" s="65"/>
      <c r="O1325" s="65"/>
      <c r="P1325" s="65"/>
      <c r="Q1325" s="65"/>
      <c r="R1325" s="65"/>
      <c r="S1325" s="65"/>
      <c r="T1325" s="65"/>
      <c r="U1325" s="65"/>
      <c r="V1325" s="65"/>
      <c r="W1325" s="65"/>
      <c r="X1325" s="65"/>
      <c r="Y1325" s="65"/>
      <c r="Z1325" s="65"/>
      <c r="AA1325" s="65"/>
      <c r="AB1325" s="65"/>
      <c r="AC1325" s="65"/>
      <c r="AD1325" s="65"/>
      <c r="AE1325" s="65"/>
      <c r="AF1325" s="65"/>
      <c r="AG1325" s="65"/>
      <c r="AH1325" s="65"/>
      <c r="AI1325" s="65"/>
      <c r="AJ1325" s="65"/>
    </row>
    <row r="1326" spans="1:36">
      <c r="A1326" s="65">
        <f t="shared" ref="A1326:B1328" si="244">A1226</f>
        <v>26</v>
      </c>
      <c r="B1326" s="65" t="str">
        <f t="shared" si="244"/>
        <v>陳澤銓</v>
      </c>
      <c r="C1326" s="65"/>
      <c r="D1326" s="65"/>
      <c r="E1326" s="65"/>
      <c r="F1326" s="65"/>
      <c r="G1326" s="65"/>
      <c r="H1326" s="65"/>
      <c r="I1326" s="65"/>
      <c r="J1326" s="65"/>
      <c r="K1326" s="65"/>
      <c r="L1326" s="65"/>
      <c r="M1326" s="65"/>
      <c r="N1326" s="65"/>
      <c r="O1326" s="65"/>
      <c r="P1326" s="65"/>
      <c r="Q1326" s="65"/>
      <c r="R1326" s="65"/>
      <c r="S1326" s="65"/>
      <c r="T1326" s="65"/>
      <c r="U1326" s="65"/>
      <c r="V1326" s="65"/>
      <c r="W1326" s="65"/>
      <c r="X1326" s="65"/>
      <c r="Y1326" s="65"/>
      <c r="Z1326" s="65"/>
      <c r="AA1326" s="65"/>
      <c r="AB1326" s="65"/>
      <c r="AC1326" s="65"/>
      <c r="AD1326" s="65"/>
      <c r="AE1326" s="65"/>
      <c r="AF1326" s="65"/>
      <c r="AG1326" s="65"/>
      <c r="AH1326" s="65"/>
      <c r="AI1326" s="65"/>
      <c r="AJ1326" s="65"/>
    </row>
    <row r="1327" spans="1:36">
      <c r="A1327" s="65">
        <f t="shared" si="244"/>
        <v>27</v>
      </c>
      <c r="B1327" s="65" t="str">
        <f t="shared" si="244"/>
        <v>洪秉洋</v>
      </c>
      <c r="C1327" s="65"/>
      <c r="D1327" s="65"/>
      <c r="E1327" s="65"/>
      <c r="F1327" s="65"/>
      <c r="G1327" s="65"/>
      <c r="H1327" s="65"/>
      <c r="I1327" s="65"/>
      <c r="J1327" s="65"/>
      <c r="K1327" s="65"/>
      <c r="L1327" s="65"/>
      <c r="M1327" s="65"/>
      <c r="N1327" s="65"/>
      <c r="O1327" s="65"/>
      <c r="P1327" s="65"/>
      <c r="Q1327" s="65"/>
      <c r="R1327" s="65"/>
      <c r="S1327" s="65"/>
      <c r="T1327" s="65"/>
      <c r="U1327" s="65"/>
      <c r="V1327" s="65"/>
      <c r="W1327" s="65"/>
      <c r="X1327" s="65"/>
      <c r="Y1327" s="65"/>
      <c r="Z1327" s="65"/>
      <c r="AA1327" s="65"/>
      <c r="AB1327" s="65"/>
      <c r="AC1327" s="65"/>
      <c r="AD1327" s="65"/>
      <c r="AE1327" s="65"/>
      <c r="AF1327" s="65"/>
      <c r="AG1327" s="65"/>
      <c r="AH1327" s="65"/>
      <c r="AI1327" s="65"/>
      <c r="AJ1327" s="65"/>
    </row>
    <row r="1328" spans="1:36">
      <c r="A1328" s="201">
        <f t="shared" si="244"/>
        <v>28</v>
      </c>
      <c r="B1328" s="65" t="str">
        <f t="shared" si="244"/>
        <v>朱鈞澤</v>
      </c>
      <c r="C1328" s="65"/>
      <c r="D1328" s="65"/>
      <c r="E1328" s="65"/>
      <c r="F1328" s="65"/>
      <c r="G1328" s="65"/>
      <c r="H1328" s="65"/>
      <c r="I1328" s="65"/>
      <c r="J1328" s="65"/>
      <c r="K1328" s="65"/>
      <c r="L1328" s="65"/>
      <c r="M1328" s="65"/>
      <c r="N1328" s="65"/>
      <c r="O1328" s="65"/>
      <c r="P1328" s="65"/>
      <c r="Q1328" s="65"/>
      <c r="R1328" s="65"/>
      <c r="S1328" s="65"/>
      <c r="T1328" s="65"/>
      <c r="U1328" s="65"/>
      <c r="V1328" s="65"/>
      <c r="W1328" s="65"/>
      <c r="X1328" s="65"/>
      <c r="Y1328" s="65"/>
      <c r="Z1328" s="65"/>
      <c r="AA1328" s="65"/>
      <c r="AB1328" s="65"/>
      <c r="AC1328" s="65"/>
      <c r="AD1328" s="65"/>
      <c r="AE1328" s="65"/>
      <c r="AF1328" s="65"/>
      <c r="AG1328" s="65"/>
      <c r="AH1328" s="65"/>
      <c r="AI1328" s="65"/>
      <c r="AJ1328" s="65"/>
    </row>
    <row r="1329" spans="1:36">
      <c r="A1329" s="65">
        <f t="shared" ref="A1329:B1329" si="245">A1229</f>
        <v>29</v>
      </c>
      <c r="B1329" s="65" t="str">
        <f t="shared" si="245"/>
        <v>馬宇廷</v>
      </c>
      <c r="C1329" s="65"/>
      <c r="D1329" s="65"/>
      <c r="E1329" s="65"/>
      <c r="F1329" s="65"/>
      <c r="G1329" s="65"/>
      <c r="H1329" s="65"/>
      <c r="I1329" s="65"/>
      <c r="J1329" s="65"/>
      <c r="K1329" s="65"/>
      <c r="L1329" s="65"/>
      <c r="M1329" s="65"/>
      <c r="N1329" s="65"/>
      <c r="O1329" s="65"/>
      <c r="P1329" s="65"/>
      <c r="Q1329" s="65"/>
      <c r="R1329" s="65"/>
      <c r="S1329" s="65"/>
      <c r="T1329" s="65"/>
      <c r="U1329" s="65"/>
      <c r="V1329" s="65"/>
      <c r="W1329" s="65"/>
      <c r="X1329" s="65"/>
      <c r="Y1329" s="65"/>
      <c r="Z1329" s="65"/>
      <c r="AA1329" s="65"/>
      <c r="AB1329" s="65"/>
      <c r="AC1329" s="65"/>
      <c r="AD1329" s="65"/>
      <c r="AE1329" s="65"/>
      <c r="AF1329" s="65"/>
      <c r="AG1329" s="65"/>
      <c r="AH1329" s="65"/>
      <c r="AI1329" s="65"/>
      <c r="AJ1329" s="65"/>
    </row>
    <row r="1330" spans="1:36">
      <c r="A1330" s="65">
        <f t="shared" ref="A1330:B1330" si="246">A1230</f>
        <v>30</v>
      </c>
      <c r="B1330" s="65" t="str">
        <f t="shared" si="246"/>
        <v>劉家禎</v>
      </c>
      <c r="C1330" s="65"/>
      <c r="D1330" s="65"/>
      <c r="E1330" s="65"/>
      <c r="F1330" s="65"/>
      <c r="G1330" s="65"/>
      <c r="H1330" s="65"/>
      <c r="I1330" s="65"/>
      <c r="J1330" s="65"/>
      <c r="K1330" s="65"/>
      <c r="L1330" s="65"/>
      <c r="M1330" s="65"/>
      <c r="N1330" s="65"/>
      <c r="O1330" s="65"/>
      <c r="P1330" s="65"/>
      <c r="Q1330" s="65"/>
      <c r="R1330" s="65"/>
      <c r="S1330" s="65"/>
      <c r="T1330" s="65"/>
      <c r="U1330" s="65"/>
      <c r="V1330" s="65"/>
      <c r="W1330" s="65"/>
      <c r="X1330" s="65"/>
      <c r="Y1330" s="65"/>
      <c r="Z1330" s="65"/>
      <c r="AA1330" s="65"/>
      <c r="AB1330" s="65"/>
      <c r="AC1330" s="65"/>
      <c r="AD1330" s="65"/>
      <c r="AE1330" s="65"/>
      <c r="AF1330" s="65"/>
      <c r="AG1330" s="65"/>
      <c r="AH1330" s="65"/>
      <c r="AI1330" s="65"/>
      <c r="AJ1330" s="65"/>
    </row>
    <row r="1331" spans="1:36">
      <c r="A1331" s="65">
        <f t="shared" ref="A1331:B1331" si="247">A1231</f>
        <v>31</v>
      </c>
      <c r="B1331" s="65" t="str">
        <f t="shared" si="247"/>
        <v>廖武頎</v>
      </c>
      <c r="C1331" s="65"/>
      <c r="D1331" s="65"/>
      <c r="E1331" s="65"/>
      <c r="F1331" s="65"/>
      <c r="G1331" s="65"/>
      <c r="H1331" s="65"/>
      <c r="I1331" s="65"/>
      <c r="J1331" s="65"/>
      <c r="K1331" s="65"/>
      <c r="L1331" s="65"/>
      <c r="M1331" s="65"/>
      <c r="N1331" s="65"/>
      <c r="O1331" s="65"/>
      <c r="P1331" s="65"/>
      <c r="Q1331" s="65"/>
      <c r="R1331" s="65"/>
      <c r="S1331" s="65"/>
      <c r="T1331" s="65"/>
      <c r="U1331" s="65"/>
      <c r="V1331" s="65"/>
      <c r="W1331" s="65"/>
      <c r="X1331" s="65"/>
      <c r="Y1331" s="65"/>
      <c r="Z1331" s="65"/>
      <c r="AA1331" s="65"/>
      <c r="AB1331" s="65"/>
      <c r="AC1331" s="65"/>
      <c r="AD1331" s="65"/>
      <c r="AE1331" s="65"/>
      <c r="AF1331" s="65"/>
      <c r="AG1331" s="65"/>
      <c r="AH1331" s="65"/>
      <c r="AI1331" s="65"/>
      <c r="AJ1331" s="65"/>
    </row>
    <row r="1332" spans="1:36">
      <c r="A1332" s="65">
        <f t="shared" ref="A1332:B1332" si="248">A1232</f>
        <v>32</v>
      </c>
      <c r="B1332" s="65" t="str">
        <f t="shared" si="248"/>
        <v>李璟霖</v>
      </c>
      <c r="C1332" s="65"/>
      <c r="D1332" s="65"/>
      <c r="E1332" s="65"/>
      <c r="F1332" s="65"/>
      <c r="G1332" s="65"/>
      <c r="H1332" s="65"/>
      <c r="I1332" s="65"/>
      <c r="J1332" s="65"/>
      <c r="K1332" s="65"/>
      <c r="L1332" s="65"/>
      <c r="M1332" s="65"/>
      <c r="N1332" s="65"/>
      <c r="O1332" s="65"/>
      <c r="P1332" s="65"/>
      <c r="Q1332" s="65"/>
      <c r="R1332" s="65"/>
      <c r="S1332" s="65"/>
      <c r="T1332" s="65"/>
      <c r="U1332" s="65"/>
      <c r="V1332" s="65"/>
      <c r="W1332" s="65"/>
      <c r="X1332" s="65"/>
      <c r="Y1332" s="65"/>
      <c r="Z1332" s="65"/>
      <c r="AA1332" s="65"/>
      <c r="AB1332" s="65"/>
      <c r="AC1332" s="65"/>
      <c r="AD1332" s="65"/>
      <c r="AE1332" s="65"/>
      <c r="AF1332" s="65"/>
      <c r="AG1332" s="65"/>
      <c r="AH1332" s="65"/>
      <c r="AI1332" s="65"/>
      <c r="AJ1332" s="65"/>
    </row>
    <row r="1333" spans="1:36">
      <c r="A1333" s="65">
        <f t="shared" ref="A1333:B1333" si="249">A1233</f>
        <v>33</v>
      </c>
      <c r="B1333" s="65" t="str">
        <f t="shared" si="249"/>
        <v>董勁亨</v>
      </c>
      <c r="C1333" s="65"/>
      <c r="D1333" s="65"/>
      <c r="E1333" s="65"/>
      <c r="F1333" s="65"/>
      <c r="G1333" s="65"/>
      <c r="H1333" s="65"/>
      <c r="I1333" s="65"/>
      <c r="J1333" s="65"/>
      <c r="K1333" s="65"/>
      <c r="L1333" s="65"/>
      <c r="M1333" s="65"/>
      <c r="N1333" s="65"/>
      <c r="O1333" s="65"/>
      <c r="P1333" s="65"/>
      <c r="Q1333" s="65"/>
      <c r="R1333" s="65"/>
      <c r="S1333" s="65"/>
      <c r="T1333" s="65"/>
      <c r="U1333" s="65"/>
      <c r="V1333" s="65"/>
      <c r="W1333" s="65"/>
      <c r="X1333" s="65"/>
      <c r="Y1333" s="65"/>
      <c r="Z1333" s="65"/>
      <c r="AA1333" s="65"/>
      <c r="AB1333" s="65"/>
      <c r="AC1333" s="65"/>
      <c r="AD1333" s="65"/>
      <c r="AE1333" s="65"/>
      <c r="AF1333" s="65"/>
      <c r="AG1333" s="65"/>
      <c r="AH1333" s="65"/>
      <c r="AI1333" s="65"/>
      <c r="AJ1333" s="65"/>
    </row>
    <row r="1334" spans="1:36">
      <c r="A1334" s="201">
        <f t="shared" ref="A1334:B1334" si="250">A1234</f>
        <v>34</v>
      </c>
      <c r="B1334" s="65" t="str">
        <f t="shared" si="250"/>
        <v>黃慕陽</v>
      </c>
      <c r="C1334" s="65"/>
      <c r="D1334" s="65"/>
      <c r="E1334" s="65"/>
      <c r="F1334" s="65"/>
      <c r="G1334" s="65"/>
      <c r="H1334" s="65"/>
      <c r="I1334" s="65"/>
      <c r="J1334" s="65"/>
      <c r="K1334" s="65"/>
      <c r="L1334" s="65"/>
      <c r="M1334" s="65"/>
      <c r="N1334" s="65"/>
      <c r="O1334" s="65"/>
      <c r="P1334" s="65"/>
      <c r="Q1334" s="65"/>
      <c r="R1334" s="65"/>
      <c r="S1334" s="65"/>
      <c r="T1334" s="65"/>
      <c r="U1334" s="65"/>
      <c r="V1334" s="65"/>
      <c r="W1334" s="65"/>
      <c r="X1334" s="65"/>
      <c r="Y1334" s="65"/>
      <c r="Z1334" s="65"/>
      <c r="AA1334" s="65"/>
      <c r="AB1334" s="65"/>
      <c r="AC1334" s="65"/>
      <c r="AD1334" s="65"/>
      <c r="AE1334" s="65"/>
      <c r="AF1334" s="65"/>
      <c r="AG1334" s="65"/>
      <c r="AH1334" s="65"/>
      <c r="AI1334" s="65"/>
      <c r="AJ1334" s="65"/>
    </row>
    <row r="1335" spans="1:36">
      <c r="A1335" s="65">
        <f t="shared" ref="A1335:B1335" si="251">A1235</f>
        <v>35</v>
      </c>
      <c r="B1335" s="65" t="str">
        <f t="shared" si="251"/>
        <v>楊昕翰</v>
      </c>
      <c r="C1335" s="65"/>
      <c r="D1335" s="65"/>
      <c r="E1335" s="65"/>
      <c r="F1335" s="65"/>
      <c r="G1335" s="65"/>
      <c r="H1335" s="65"/>
      <c r="I1335" s="65"/>
      <c r="J1335" s="65"/>
      <c r="K1335" s="65"/>
      <c r="L1335" s="65"/>
      <c r="M1335" s="65"/>
      <c r="N1335" s="65"/>
      <c r="O1335" s="65"/>
      <c r="P1335" s="65"/>
      <c r="Q1335" s="65"/>
      <c r="R1335" s="65"/>
      <c r="S1335" s="65"/>
      <c r="T1335" s="65"/>
      <c r="U1335" s="65"/>
      <c r="V1335" s="65"/>
      <c r="W1335" s="65"/>
      <c r="X1335" s="65"/>
      <c r="Y1335" s="65"/>
      <c r="Z1335" s="65"/>
      <c r="AA1335" s="65"/>
      <c r="AB1335" s="65"/>
      <c r="AC1335" s="65"/>
      <c r="AD1335" s="65"/>
      <c r="AE1335" s="65"/>
      <c r="AF1335" s="65"/>
      <c r="AG1335" s="65"/>
      <c r="AH1335" s="65"/>
      <c r="AI1335" s="65"/>
      <c r="AJ1335" s="65"/>
    </row>
    <row r="1336" spans="1:36">
      <c r="A1336" s="65">
        <f t="shared" ref="A1336:B1336" si="252">A1236</f>
        <v>36</v>
      </c>
      <c r="B1336" s="65" t="str">
        <f t="shared" si="252"/>
        <v>林廷翰</v>
      </c>
      <c r="C1336" s="65"/>
      <c r="D1336" s="65"/>
      <c r="E1336" s="65"/>
      <c r="F1336" s="65"/>
      <c r="G1336" s="65"/>
      <c r="H1336" s="65"/>
      <c r="I1336" s="65"/>
      <c r="J1336" s="65"/>
      <c r="K1336" s="65"/>
      <c r="L1336" s="65"/>
      <c r="M1336" s="65"/>
      <c r="N1336" s="65"/>
      <c r="O1336" s="65"/>
      <c r="P1336" s="65"/>
      <c r="Q1336" s="65"/>
      <c r="R1336" s="65"/>
      <c r="S1336" s="65"/>
      <c r="T1336" s="65"/>
      <c r="U1336" s="65"/>
      <c r="V1336" s="65"/>
      <c r="W1336" s="65"/>
      <c r="X1336" s="65"/>
      <c r="Y1336" s="65"/>
      <c r="Z1336" s="65"/>
      <c r="AA1336" s="65"/>
      <c r="AB1336" s="65"/>
      <c r="AC1336" s="65"/>
      <c r="AD1336" s="65"/>
      <c r="AE1336" s="65"/>
      <c r="AF1336" s="65"/>
      <c r="AG1336" s="65"/>
      <c r="AH1336" s="65"/>
      <c r="AI1336" s="65"/>
      <c r="AJ1336" s="65"/>
    </row>
    <row r="1337" spans="1:36">
      <c r="A1337" s="65">
        <f t="shared" ref="A1337:B1337" si="253">A1237</f>
        <v>37</v>
      </c>
      <c r="B1337" s="65" t="str">
        <f t="shared" si="253"/>
        <v>李冠億</v>
      </c>
      <c r="C1337" s="65"/>
      <c r="D1337" s="65"/>
      <c r="E1337" s="65"/>
      <c r="F1337" s="65"/>
      <c r="G1337" s="65"/>
      <c r="H1337" s="65"/>
      <c r="I1337" s="65"/>
      <c r="J1337" s="65"/>
      <c r="K1337" s="65"/>
      <c r="L1337" s="65"/>
      <c r="M1337" s="65"/>
      <c r="N1337" s="65"/>
      <c r="O1337" s="65"/>
      <c r="P1337" s="65"/>
      <c r="Q1337" s="65"/>
      <c r="R1337" s="65"/>
      <c r="S1337" s="65"/>
      <c r="T1337" s="65"/>
      <c r="U1337" s="65"/>
      <c r="V1337" s="65"/>
      <c r="W1337" s="65"/>
      <c r="X1337" s="65"/>
      <c r="Y1337" s="65"/>
      <c r="Z1337" s="65"/>
      <c r="AA1337" s="65"/>
      <c r="AB1337" s="65"/>
      <c r="AC1337" s="65"/>
      <c r="AD1337" s="65"/>
      <c r="AE1337" s="65"/>
      <c r="AF1337" s="65"/>
      <c r="AG1337" s="65"/>
      <c r="AH1337" s="65"/>
      <c r="AI1337" s="65"/>
      <c r="AJ1337" s="65"/>
    </row>
    <row r="1338" spans="1:36">
      <c r="A1338" s="65">
        <f t="shared" ref="A1338:B1338" si="254">A1238</f>
        <v>38</v>
      </c>
      <c r="B1338" s="65" t="str">
        <f t="shared" si="254"/>
        <v>佘尚恩</v>
      </c>
      <c r="C1338" s="65"/>
      <c r="D1338" s="65"/>
      <c r="E1338" s="65"/>
      <c r="F1338" s="65"/>
      <c r="G1338" s="65"/>
      <c r="H1338" s="65"/>
      <c r="I1338" s="65"/>
      <c r="J1338" s="65"/>
      <c r="K1338" s="65"/>
      <c r="L1338" s="65"/>
      <c r="M1338" s="65"/>
      <c r="N1338" s="65"/>
      <c r="O1338" s="65"/>
      <c r="P1338" s="65"/>
      <c r="Q1338" s="65"/>
      <c r="R1338" s="65"/>
      <c r="S1338" s="65"/>
      <c r="T1338" s="65"/>
      <c r="U1338" s="65"/>
      <c r="V1338" s="65"/>
      <c r="W1338" s="65"/>
      <c r="X1338" s="65"/>
      <c r="Y1338" s="65"/>
      <c r="Z1338" s="65"/>
      <c r="AA1338" s="65"/>
      <c r="AB1338" s="65"/>
      <c r="AC1338" s="65"/>
      <c r="AD1338" s="65"/>
      <c r="AE1338" s="65"/>
      <c r="AF1338" s="65"/>
      <c r="AG1338" s="65"/>
      <c r="AH1338" s="65"/>
      <c r="AI1338" s="65"/>
      <c r="AJ1338" s="65"/>
    </row>
    <row r="1339" spans="1:36">
      <c r="A1339" s="65">
        <f t="shared" ref="A1339:B1339" si="255">A1239</f>
        <v>39</v>
      </c>
      <c r="B1339" s="65" t="str">
        <f t="shared" si="255"/>
        <v>葉家豪</v>
      </c>
      <c r="C1339" s="65"/>
      <c r="D1339" s="65"/>
      <c r="E1339" s="65"/>
      <c r="F1339" s="65"/>
      <c r="G1339" s="65"/>
      <c r="H1339" s="65"/>
      <c r="I1339" s="65"/>
      <c r="J1339" s="65"/>
      <c r="K1339" s="65"/>
      <c r="L1339" s="65"/>
      <c r="M1339" s="65"/>
      <c r="N1339" s="65"/>
      <c r="O1339" s="65"/>
      <c r="P1339" s="65"/>
      <c r="Q1339" s="65"/>
      <c r="R1339" s="65"/>
      <c r="S1339" s="65"/>
      <c r="T1339" s="65"/>
      <c r="U1339" s="65"/>
      <c r="V1339" s="65"/>
      <c r="W1339" s="65"/>
      <c r="X1339" s="65"/>
      <c r="Y1339" s="65"/>
      <c r="Z1339" s="65"/>
      <c r="AA1339" s="65"/>
      <c r="AB1339" s="65"/>
      <c r="AC1339" s="65"/>
      <c r="AD1339" s="65"/>
      <c r="AE1339" s="65"/>
      <c r="AF1339" s="65"/>
      <c r="AG1339" s="65"/>
      <c r="AH1339" s="65"/>
      <c r="AI1339" s="65"/>
      <c r="AJ1339" s="65"/>
    </row>
    <row r="1340" spans="1:36">
      <c r="A1340" s="201">
        <f t="shared" ref="A1340:B1340" si="256">A1240</f>
        <v>40</v>
      </c>
      <c r="B1340" s="65" t="str">
        <f t="shared" si="256"/>
        <v>鄭智謙</v>
      </c>
      <c r="C1340" s="65"/>
      <c r="D1340" s="65"/>
      <c r="E1340" s="65"/>
      <c r="F1340" s="65"/>
      <c r="G1340" s="65"/>
      <c r="H1340" s="65"/>
      <c r="I1340" s="65"/>
      <c r="J1340" s="65"/>
      <c r="K1340" s="65"/>
      <c r="L1340" s="65"/>
      <c r="M1340" s="65"/>
      <c r="N1340" s="65"/>
      <c r="O1340" s="65"/>
      <c r="P1340" s="65"/>
      <c r="Q1340" s="65"/>
      <c r="R1340" s="65"/>
      <c r="S1340" s="65"/>
      <c r="T1340" s="65"/>
      <c r="U1340" s="65"/>
      <c r="V1340" s="65"/>
      <c r="W1340" s="65"/>
      <c r="X1340" s="65"/>
      <c r="Y1340" s="65"/>
      <c r="Z1340" s="65"/>
      <c r="AA1340" s="65"/>
      <c r="AB1340" s="65"/>
      <c r="AC1340" s="65"/>
      <c r="AD1340" s="65"/>
      <c r="AE1340" s="65"/>
      <c r="AF1340" s="65"/>
      <c r="AG1340" s="65"/>
      <c r="AH1340" s="65"/>
      <c r="AI1340" s="65"/>
      <c r="AJ1340" s="65"/>
    </row>
    <row r="1341" spans="1:36">
      <c r="A1341" s="65">
        <f t="shared" ref="A1341:B1341" si="257">A1241</f>
        <v>41</v>
      </c>
      <c r="B1341" s="65" t="str">
        <f t="shared" si="257"/>
        <v>王敍安</v>
      </c>
      <c r="C1341" s="65"/>
      <c r="D1341" s="65"/>
      <c r="E1341" s="65"/>
      <c r="F1341" s="65"/>
      <c r="G1341" s="65"/>
      <c r="H1341" s="65"/>
      <c r="I1341" s="65"/>
      <c r="J1341" s="65"/>
      <c r="K1341" s="65"/>
      <c r="L1341" s="65"/>
      <c r="M1341" s="65"/>
      <c r="N1341" s="65"/>
      <c r="O1341" s="65"/>
      <c r="P1341" s="65"/>
      <c r="Q1341" s="65"/>
      <c r="R1341" s="65"/>
      <c r="S1341" s="65"/>
      <c r="T1341" s="65"/>
      <c r="U1341" s="65"/>
      <c r="V1341" s="65"/>
      <c r="W1341" s="65"/>
      <c r="X1341" s="65"/>
      <c r="Y1341" s="65"/>
      <c r="Z1341" s="65"/>
      <c r="AA1341" s="65"/>
      <c r="AB1341" s="65"/>
      <c r="AC1341" s="65"/>
      <c r="AD1341" s="65"/>
      <c r="AE1341" s="65"/>
      <c r="AF1341" s="65"/>
      <c r="AG1341" s="65"/>
      <c r="AH1341" s="65"/>
      <c r="AI1341" s="65"/>
      <c r="AJ1341" s="65"/>
    </row>
    <row r="1342" spans="1:36">
      <c r="A1342" s="65">
        <f t="shared" ref="A1342:B1342" si="258">A1242</f>
        <v>42</v>
      </c>
      <c r="B1342" s="65" t="str">
        <f t="shared" si="258"/>
        <v>鄭凱文</v>
      </c>
      <c r="C1342" s="65"/>
      <c r="D1342" s="65"/>
      <c r="E1342" s="65"/>
      <c r="F1342" s="65"/>
      <c r="G1342" s="65"/>
      <c r="H1342" s="65"/>
      <c r="I1342" s="65"/>
      <c r="J1342" s="65"/>
      <c r="K1342" s="65"/>
      <c r="L1342" s="65"/>
      <c r="M1342" s="65"/>
      <c r="N1342" s="65"/>
      <c r="O1342" s="65"/>
      <c r="P1342" s="65"/>
      <c r="Q1342" s="65"/>
      <c r="R1342" s="65"/>
      <c r="S1342" s="65"/>
      <c r="T1342" s="65"/>
      <c r="U1342" s="65"/>
      <c r="V1342" s="65"/>
      <c r="W1342" s="65"/>
      <c r="X1342" s="65"/>
      <c r="Y1342" s="65"/>
      <c r="Z1342" s="65"/>
      <c r="AA1342" s="65"/>
      <c r="AB1342" s="65"/>
      <c r="AC1342" s="65"/>
      <c r="AD1342" s="65"/>
      <c r="AE1342" s="65"/>
      <c r="AF1342" s="65"/>
      <c r="AG1342" s="65"/>
      <c r="AH1342" s="65"/>
      <c r="AI1342" s="65"/>
      <c r="AJ1342" s="65"/>
    </row>
    <row r="1343" spans="1:36">
      <c r="A1343" s="65">
        <f t="shared" ref="A1343:B1343" si="259">A1243</f>
        <v>43</v>
      </c>
      <c r="B1343" s="65" t="str">
        <f t="shared" si="259"/>
        <v>蔡政倫</v>
      </c>
      <c r="C1343" s="65"/>
      <c r="D1343" s="65"/>
      <c r="E1343" s="65"/>
      <c r="F1343" s="65"/>
      <c r="G1343" s="65"/>
      <c r="H1343" s="65"/>
      <c r="I1343" s="65"/>
      <c r="J1343" s="65"/>
      <c r="K1343" s="65"/>
      <c r="L1343" s="65"/>
      <c r="M1343" s="65"/>
      <c r="N1343" s="65"/>
      <c r="O1343" s="65"/>
      <c r="P1343" s="65"/>
      <c r="Q1343" s="65"/>
      <c r="R1343" s="65"/>
      <c r="S1343" s="65"/>
      <c r="T1343" s="65"/>
      <c r="U1343" s="65"/>
      <c r="V1343" s="65"/>
      <c r="W1343" s="65"/>
      <c r="X1343" s="65"/>
      <c r="Y1343" s="65"/>
      <c r="Z1343" s="65"/>
      <c r="AA1343" s="65"/>
      <c r="AB1343" s="65"/>
      <c r="AC1343" s="65"/>
      <c r="AD1343" s="65"/>
      <c r="AE1343" s="65"/>
      <c r="AF1343" s="65"/>
      <c r="AG1343" s="65"/>
      <c r="AH1343" s="65"/>
      <c r="AI1343" s="65"/>
      <c r="AJ1343" s="65"/>
    </row>
    <row r="1344" spans="1:36">
      <c r="A1344" s="65">
        <f t="shared" ref="A1344:B1344" si="260">A1244</f>
        <v>44</v>
      </c>
      <c r="B1344" s="65" t="str">
        <f t="shared" si="260"/>
        <v>陳宏洋</v>
      </c>
      <c r="C1344" s="65"/>
      <c r="D1344" s="65"/>
      <c r="E1344" s="65"/>
      <c r="F1344" s="65"/>
      <c r="G1344" s="65"/>
      <c r="H1344" s="65"/>
      <c r="I1344" s="65"/>
      <c r="J1344" s="65"/>
      <c r="K1344" s="65"/>
      <c r="L1344" s="65"/>
      <c r="M1344" s="65"/>
      <c r="N1344" s="65"/>
      <c r="O1344" s="65"/>
      <c r="P1344" s="65"/>
      <c r="Q1344" s="65"/>
      <c r="R1344" s="65"/>
      <c r="S1344" s="65"/>
      <c r="T1344" s="65"/>
      <c r="U1344" s="65"/>
      <c r="V1344" s="65"/>
      <c r="W1344" s="65"/>
      <c r="X1344" s="65"/>
      <c r="Y1344" s="65"/>
      <c r="Z1344" s="65"/>
      <c r="AA1344" s="65"/>
      <c r="AB1344" s="65"/>
      <c r="AC1344" s="65"/>
      <c r="AD1344" s="65"/>
      <c r="AE1344" s="65"/>
      <c r="AF1344" s="65"/>
      <c r="AG1344" s="65"/>
      <c r="AH1344" s="65"/>
      <c r="AI1344" s="65"/>
      <c r="AJ1344" s="65"/>
    </row>
    <row r="1345" spans="1:36">
      <c r="A1345" s="65">
        <f t="shared" ref="A1345:B1345" si="261">A1245</f>
        <v>45</v>
      </c>
      <c r="B1345" s="65" t="str">
        <f t="shared" si="261"/>
        <v>邱昱銘</v>
      </c>
      <c r="C1345" s="65"/>
      <c r="D1345" s="65"/>
      <c r="E1345" s="65"/>
      <c r="F1345" s="65"/>
      <c r="G1345" s="65"/>
      <c r="H1345" s="65"/>
      <c r="I1345" s="65"/>
      <c r="J1345" s="65"/>
      <c r="K1345" s="65"/>
      <c r="L1345" s="65"/>
      <c r="M1345" s="65"/>
      <c r="N1345" s="65"/>
      <c r="O1345" s="65"/>
      <c r="P1345" s="65"/>
      <c r="Q1345" s="65"/>
      <c r="R1345" s="65"/>
      <c r="S1345" s="65"/>
      <c r="T1345" s="65"/>
      <c r="U1345" s="65"/>
      <c r="V1345" s="65"/>
      <c r="W1345" s="65"/>
      <c r="X1345" s="65"/>
      <c r="Y1345" s="65"/>
      <c r="Z1345" s="65"/>
      <c r="AA1345" s="65"/>
      <c r="AB1345" s="65"/>
      <c r="AC1345" s="65"/>
      <c r="AD1345" s="65"/>
      <c r="AE1345" s="65"/>
      <c r="AF1345" s="65"/>
      <c r="AG1345" s="65"/>
      <c r="AH1345" s="65"/>
      <c r="AI1345" s="65"/>
      <c r="AJ1345" s="65"/>
    </row>
    <row r="1346" spans="1:36">
      <c r="A1346" s="65">
        <f t="shared" ref="A1346:B1346" si="262">A1246</f>
        <v>46</v>
      </c>
      <c r="B1346" s="65" t="str">
        <f t="shared" si="262"/>
        <v>李政聰</v>
      </c>
      <c r="C1346" s="65"/>
      <c r="D1346" s="65"/>
      <c r="E1346" s="65"/>
      <c r="F1346" s="65"/>
      <c r="G1346" s="65"/>
      <c r="H1346" s="65"/>
      <c r="I1346" s="65"/>
      <c r="J1346" s="65"/>
      <c r="K1346" s="65"/>
      <c r="L1346" s="65"/>
      <c r="M1346" s="65"/>
      <c r="N1346" s="65"/>
      <c r="O1346" s="65"/>
      <c r="P1346" s="65"/>
      <c r="Q1346" s="65"/>
      <c r="R1346" s="65"/>
      <c r="S1346" s="65"/>
      <c r="T1346" s="65"/>
      <c r="U1346" s="65"/>
      <c r="V1346" s="65"/>
      <c r="W1346" s="65"/>
      <c r="X1346" s="65"/>
      <c r="Y1346" s="65"/>
      <c r="Z1346" s="65"/>
      <c r="AA1346" s="65"/>
      <c r="AB1346" s="65"/>
      <c r="AC1346" s="65"/>
      <c r="AD1346" s="65"/>
      <c r="AE1346" s="65"/>
      <c r="AF1346" s="65"/>
      <c r="AG1346" s="65"/>
      <c r="AH1346" s="65"/>
      <c r="AI1346" s="65"/>
      <c r="AJ1346" s="65"/>
    </row>
    <row r="1347" spans="1:36">
      <c r="A1347" s="65">
        <f t="shared" ref="A1347:B1347" si="263">A1247</f>
        <v>47</v>
      </c>
      <c r="B1347" s="65" t="str">
        <f t="shared" si="263"/>
        <v>何奕諠</v>
      </c>
      <c r="C1347" s="65"/>
      <c r="D1347" s="65"/>
      <c r="E1347" s="65"/>
      <c r="F1347" s="65"/>
      <c r="G1347" s="65"/>
      <c r="H1347" s="65"/>
      <c r="I1347" s="65"/>
      <c r="J1347" s="65"/>
      <c r="K1347" s="65"/>
      <c r="L1347" s="65"/>
      <c r="M1347" s="65"/>
      <c r="N1347" s="65"/>
      <c r="O1347" s="65"/>
      <c r="P1347" s="65"/>
      <c r="Q1347" s="65"/>
      <c r="R1347" s="65"/>
      <c r="S1347" s="65"/>
      <c r="T1347" s="65"/>
      <c r="U1347" s="65"/>
      <c r="V1347" s="65"/>
      <c r="W1347" s="65"/>
      <c r="X1347" s="65"/>
      <c r="Y1347" s="65"/>
      <c r="Z1347" s="65"/>
      <c r="AA1347" s="65"/>
      <c r="AB1347" s="65"/>
      <c r="AC1347" s="65"/>
      <c r="AD1347" s="65"/>
      <c r="AE1347" s="65"/>
      <c r="AF1347" s="65"/>
      <c r="AG1347" s="65"/>
      <c r="AH1347" s="65"/>
      <c r="AI1347" s="65"/>
      <c r="AJ1347" s="65"/>
    </row>
    <row r="1348" spans="1:36">
      <c r="A1348" s="65">
        <f t="shared" ref="A1348:B1348" si="264">A1248</f>
        <v>48</v>
      </c>
      <c r="B1348" s="65" t="str">
        <f t="shared" si="264"/>
        <v>洪長昇</v>
      </c>
      <c r="C1348" s="65"/>
      <c r="D1348" s="65"/>
      <c r="E1348" s="65"/>
      <c r="F1348" s="65"/>
      <c r="G1348" s="65"/>
      <c r="H1348" s="65"/>
      <c r="I1348" s="65"/>
      <c r="J1348" s="65"/>
      <c r="K1348" s="65"/>
      <c r="L1348" s="65"/>
      <c r="M1348" s="65"/>
      <c r="N1348" s="65"/>
      <c r="O1348" s="65"/>
      <c r="P1348" s="65"/>
      <c r="Q1348" s="65"/>
      <c r="R1348" s="65"/>
      <c r="S1348" s="65"/>
      <c r="T1348" s="65"/>
      <c r="U1348" s="65"/>
      <c r="V1348" s="65"/>
      <c r="W1348" s="65"/>
      <c r="X1348" s="65"/>
      <c r="Y1348" s="65"/>
      <c r="Z1348" s="65"/>
      <c r="AA1348" s="65"/>
      <c r="AB1348" s="65"/>
      <c r="AC1348" s="65"/>
      <c r="AD1348" s="65"/>
      <c r="AE1348" s="65"/>
      <c r="AF1348" s="65"/>
      <c r="AG1348" s="65"/>
      <c r="AH1348" s="65"/>
      <c r="AI1348" s="65"/>
      <c r="AJ1348" s="65"/>
    </row>
    <row r="1349" spans="1:36">
      <c r="A1349" s="65">
        <f t="shared" ref="A1349:B1349" si="265">A1249</f>
        <v>49</v>
      </c>
      <c r="B1349" s="65" t="str">
        <f t="shared" si="265"/>
        <v>劉威志</v>
      </c>
      <c r="C1349" s="65"/>
      <c r="D1349" s="65"/>
      <c r="E1349" s="65"/>
      <c r="F1349" s="65"/>
      <c r="G1349" s="65"/>
      <c r="H1349" s="65"/>
      <c r="I1349" s="65"/>
      <c r="J1349" s="65"/>
      <c r="K1349" s="65"/>
      <c r="L1349" s="65"/>
      <c r="M1349" s="65"/>
      <c r="N1349" s="65"/>
      <c r="O1349" s="65"/>
      <c r="P1349" s="65"/>
      <c r="Q1349" s="65"/>
      <c r="R1349" s="65"/>
      <c r="S1349" s="65"/>
      <c r="T1349" s="65"/>
      <c r="U1349" s="65"/>
      <c r="V1349" s="65"/>
      <c r="W1349" s="65"/>
      <c r="X1349" s="65"/>
      <c r="Y1349" s="65"/>
      <c r="Z1349" s="65"/>
      <c r="AA1349" s="65"/>
      <c r="AB1349" s="65"/>
      <c r="AC1349" s="65"/>
      <c r="AD1349" s="65"/>
      <c r="AE1349" s="65"/>
      <c r="AF1349" s="65"/>
      <c r="AG1349" s="65"/>
      <c r="AH1349" s="65"/>
      <c r="AI1349" s="65"/>
      <c r="AJ1349" s="65"/>
    </row>
    <row r="1350" spans="1:36">
      <c r="A1350" s="65">
        <f t="shared" ref="A1350:B1372" si="266">A1250</f>
        <v>50</v>
      </c>
      <c r="B1350" s="65" t="str">
        <f t="shared" si="266"/>
        <v>梁展碩</v>
      </c>
      <c r="C1350" s="65"/>
      <c r="D1350" s="65"/>
      <c r="E1350" s="65"/>
      <c r="F1350" s="65"/>
      <c r="G1350" s="65"/>
      <c r="H1350" s="65"/>
      <c r="I1350" s="65"/>
      <c r="J1350" s="65"/>
      <c r="K1350" s="65"/>
      <c r="L1350" s="65"/>
      <c r="M1350" s="65"/>
      <c r="N1350" s="65"/>
      <c r="O1350" s="65"/>
      <c r="P1350" s="65"/>
      <c r="Q1350" s="65"/>
      <c r="R1350" s="65"/>
      <c r="S1350" s="65"/>
      <c r="T1350" s="65"/>
      <c r="U1350" s="65"/>
      <c r="V1350" s="65"/>
      <c r="W1350" s="65"/>
      <c r="X1350" s="65"/>
      <c r="Y1350" s="65"/>
      <c r="Z1350" s="65"/>
      <c r="AA1350" s="65"/>
      <c r="AB1350" s="65"/>
      <c r="AC1350" s="65"/>
      <c r="AD1350" s="65"/>
      <c r="AE1350" s="65"/>
      <c r="AF1350" s="65"/>
      <c r="AG1350" s="65"/>
      <c r="AH1350" s="65"/>
      <c r="AI1350" s="65"/>
      <c r="AJ1350" s="65"/>
    </row>
    <row r="1351" spans="1:36">
      <c r="A1351" s="65">
        <f t="shared" si="266"/>
        <v>51</v>
      </c>
      <c r="B1351" s="65" t="str">
        <f t="shared" si="266"/>
        <v>楊瑞麟</v>
      </c>
      <c r="C1351" s="65"/>
      <c r="D1351" s="65"/>
      <c r="E1351" s="65"/>
      <c r="F1351" s="65"/>
      <c r="G1351" s="65"/>
      <c r="H1351" s="65"/>
      <c r="I1351" s="65"/>
      <c r="J1351" s="65"/>
      <c r="K1351" s="65"/>
      <c r="L1351" s="65"/>
      <c r="M1351" s="65"/>
      <c r="N1351" s="65"/>
      <c r="O1351" s="65"/>
      <c r="P1351" s="65"/>
      <c r="Q1351" s="65"/>
      <c r="R1351" s="65"/>
      <c r="S1351" s="65"/>
      <c r="T1351" s="65"/>
      <c r="U1351" s="65"/>
      <c r="V1351" s="65"/>
      <c r="W1351" s="65"/>
      <c r="X1351" s="65"/>
      <c r="Y1351" s="65"/>
      <c r="Z1351" s="65"/>
      <c r="AA1351" s="65"/>
      <c r="AB1351" s="65"/>
      <c r="AC1351" s="65"/>
      <c r="AD1351" s="65"/>
      <c r="AE1351" s="65"/>
      <c r="AF1351" s="65"/>
      <c r="AG1351" s="65"/>
      <c r="AH1351" s="65"/>
      <c r="AI1351" s="65"/>
      <c r="AJ1351" s="65"/>
    </row>
    <row r="1352" spans="1:36">
      <c r="A1352" s="65">
        <f t="shared" si="266"/>
        <v>52</v>
      </c>
      <c r="B1352" s="65" t="str">
        <f t="shared" si="266"/>
        <v>林晉弘</v>
      </c>
      <c r="C1352" s="65"/>
      <c r="D1352" s="65"/>
      <c r="E1352" s="65"/>
      <c r="F1352" s="65"/>
      <c r="G1352" s="65"/>
      <c r="H1352" s="65"/>
      <c r="I1352" s="65"/>
      <c r="J1352" s="65"/>
      <c r="K1352" s="65"/>
      <c r="L1352" s="65"/>
      <c r="M1352" s="65"/>
      <c r="N1352" s="65"/>
      <c r="O1352" s="65"/>
      <c r="P1352" s="65"/>
      <c r="Q1352" s="65"/>
      <c r="R1352" s="65"/>
      <c r="S1352" s="65"/>
      <c r="T1352" s="65"/>
      <c r="U1352" s="65"/>
      <c r="V1352" s="65"/>
      <c r="W1352" s="65"/>
      <c r="X1352" s="65"/>
      <c r="Y1352" s="65"/>
      <c r="Z1352" s="65"/>
      <c r="AA1352" s="65"/>
      <c r="AB1352" s="65"/>
      <c r="AC1352" s="65"/>
      <c r="AD1352" s="65"/>
      <c r="AE1352" s="65"/>
      <c r="AF1352" s="65"/>
      <c r="AG1352" s="65"/>
      <c r="AH1352" s="65"/>
      <c r="AI1352" s="65"/>
      <c r="AJ1352" s="65"/>
    </row>
    <row r="1353" spans="1:36">
      <c r="A1353" s="65">
        <f t="shared" si="266"/>
        <v>53</v>
      </c>
      <c r="B1353" s="65" t="str">
        <f t="shared" si="266"/>
        <v>蔡政倫</v>
      </c>
      <c r="C1353" s="65"/>
      <c r="D1353" s="65"/>
      <c r="E1353" s="65"/>
      <c r="F1353" s="65"/>
      <c r="G1353" s="65"/>
      <c r="H1353" s="65"/>
      <c r="I1353" s="65"/>
      <c r="J1353" s="65"/>
      <c r="K1353" s="65"/>
      <c r="L1353" s="65"/>
      <c r="M1353" s="65"/>
      <c r="N1353" s="65"/>
      <c r="O1353" s="65"/>
      <c r="P1353" s="65"/>
      <c r="Q1353" s="65"/>
      <c r="R1353" s="65"/>
      <c r="S1353" s="65"/>
      <c r="T1353" s="65"/>
      <c r="U1353" s="65"/>
      <c r="V1353" s="65"/>
      <c r="W1353" s="65"/>
      <c r="X1353" s="65"/>
      <c r="Y1353" s="65"/>
      <c r="Z1353" s="65"/>
      <c r="AA1353" s="65"/>
      <c r="AB1353" s="65"/>
      <c r="AC1353" s="65"/>
      <c r="AD1353" s="65"/>
      <c r="AE1353" s="65"/>
      <c r="AF1353" s="65"/>
      <c r="AG1353" s="65"/>
      <c r="AH1353" s="65"/>
      <c r="AI1353" s="65"/>
      <c r="AJ1353" s="65"/>
    </row>
    <row r="1354" spans="1:36">
      <c r="A1354" s="65">
        <f t="shared" si="266"/>
        <v>54</v>
      </c>
      <c r="B1354" s="65" t="str">
        <f t="shared" si="266"/>
        <v>鄭品豪</v>
      </c>
      <c r="C1354" s="65"/>
      <c r="D1354" s="65"/>
      <c r="E1354" s="65"/>
      <c r="F1354" s="65"/>
      <c r="G1354" s="65"/>
      <c r="H1354" s="65"/>
      <c r="I1354" s="65"/>
      <c r="J1354" s="65"/>
      <c r="K1354" s="65"/>
      <c r="L1354" s="65"/>
      <c r="M1354" s="65"/>
      <c r="N1354" s="65"/>
      <c r="O1354" s="65"/>
      <c r="P1354" s="65"/>
      <c r="Q1354" s="65"/>
      <c r="R1354" s="65"/>
      <c r="S1354" s="65"/>
      <c r="T1354" s="65"/>
      <c r="U1354" s="65"/>
      <c r="V1354" s="65"/>
      <c r="W1354" s="65"/>
      <c r="X1354" s="65"/>
      <c r="Y1354" s="65"/>
      <c r="Z1354" s="65"/>
      <c r="AA1354" s="65"/>
      <c r="AB1354" s="65"/>
      <c r="AC1354" s="65"/>
      <c r="AD1354" s="65"/>
      <c r="AE1354" s="65"/>
      <c r="AF1354" s="65"/>
      <c r="AG1354" s="65"/>
      <c r="AH1354" s="65"/>
      <c r="AI1354" s="65"/>
      <c r="AJ1354" s="65"/>
    </row>
    <row r="1355" spans="1:36">
      <c r="A1355" s="65">
        <f t="shared" si="266"/>
        <v>55</v>
      </c>
      <c r="B1355" s="65" t="str">
        <f t="shared" si="266"/>
        <v>張恩齊</v>
      </c>
      <c r="C1355" s="65"/>
      <c r="D1355" s="65"/>
      <c r="E1355" s="65"/>
      <c r="F1355" s="65"/>
      <c r="G1355" s="65"/>
      <c r="H1355" s="65"/>
      <c r="I1355" s="65"/>
      <c r="J1355" s="65"/>
      <c r="K1355" s="65"/>
      <c r="L1355" s="65"/>
      <c r="M1355" s="65"/>
      <c r="N1355" s="65"/>
      <c r="O1355" s="65"/>
      <c r="P1355" s="65"/>
      <c r="Q1355" s="65"/>
      <c r="R1355" s="65"/>
      <c r="S1355" s="65"/>
      <c r="T1355" s="65"/>
      <c r="U1355" s="65"/>
      <c r="V1355" s="65"/>
      <c r="W1355" s="65"/>
      <c r="X1355" s="65"/>
      <c r="Y1355" s="65"/>
      <c r="Z1355" s="65"/>
      <c r="AA1355" s="65"/>
      <c r="AB1355" s="65"/>
      <c r="AC1355" s="65"/>
      <c r="AD1355" s="65"/>
      <c r="AE1355" s="65"/>
      <c r="AF1355" s="65"/>
      <c r="AG1355" s="65"/>
      <c r="AH1355" s="65"/>
      <c r="AI1355" s="65"/>
      <c r="AJ1355" s="65"/>
    </row>
    <row r="1356" spans="1:36">
      <c r="A1356" s="65">
        <f t="shared" si="266"/>
        <v>56</v>
      </c>
      <c r="B1356" s="65" t="str">
        <f t="shared" si="266"/>
        <v>許翊呈</v>
      </c>
      <c r="C1356" s="65"/>
      <c r="D1356" s="65"/>
      <c r="E1356" s="65"/>
      <c r="F1356" s="65"/>
      <c r="G1356" s="65"/>
      <c r="H1356" s="65"/>
      <c r="I1356" s="65"/>
      <c r="J1356" s="65"/>
      <c r="K1356" s="65"/>
      <c r="L1356" s="65"/>
      <c r="M1356" s="65"/>
      <c r="N1356" s="65"/>
      <c r="O1356" s="65"/>
      <c r="P1356" s="65"/>
      <c r="Q1356" s="65"/>
      <c r="R1356" s="65"/>
      <c r="S1356" s="65"/>
      <c r="T1356" s="65"/>
      <c r="U1356" s="65"/>
      <c r="V1356" s="65"/>
      <c r="W1356" s="65"/>
      <c r="X1356" s="65"/>
      <c r="Y1356" s="65"/>
      <c r="Z1356" s="65"/>
      <c r="AA1356" s="65"/>
      <c r="AB1356" s="65"/>
      <c r="AC1356" s="65"/>
      <c r="AD1356" s="65"/>
      <c r="AE1356" s="65"/>
      <c r="AF1356" s="65"/>
      <c r="AG1356" s="65"/>
      <c r="AH1356" s="65"/>
      <c r="AI1356" s="65"/>
      <c r="AJ1356" s="65"/>
    </row>
    <row r="1357" spans="1:36">
      <c r="A1357" s="65">
        <f t="shared" si="266"/>
        <v>57</v>
      </c>
      <c r="B1357" s="65" t="str">
        <f t="shared" si="266"/>
        <v>周承澔</v>
      </c>
      <c r="C1357" s="65"/>
      <c r="D1357" s="65"/>
      <c r="E1357" s="65"/>
      <c r="F1357" s="65"/>
      <c r="G1357" s="65"/>
      <c r="H1357" s="65"/>
      <c r="I1357" s="65"/>
      <c r="J1357" s="65"/>
      <c r="K1357" s="65"/>
      <c r="L1357" s="65"/>
      <c r="M1357" s="65"/>
      <c r="N1357" s="65"/>
      <c r="O1357" s="65"/>
      <c r="P1357" s="65"/>
      <c r="Q1357" s="65"/>
      <c r="R1357" s="65"/>
      <c r="S1357" s="65"/>
      <c r="T1357" s="65"/>
      <c r="U1357" s="65"/>
      <c r="V1357" s="65"/>
      <c r="W1357" s="65"/>
      <c r="X1357" s="65"/>
      <c r="Y1357" s="65"/>
      <c r="Z1357" s="65"/>
      <c r="AA1357" s="65"/>
      <c r="AB1357" s="65"/>
      <c r="AC1357" s="65"/>
      <c r="AD1357" s="65"/>
      <c r="AE1357" s="65"/>
      <c r="AF1357" s="65"/>
      <c r="AG1357" s="65"/>
      <c r="AH1357" s="65"/>
      <c r="AI1357" s="65"/>
      <c r="AJ1357" s="65"/>
    </row>
    <row r="1358" spans="1:36">
      <c r="A1358" s="65">
        <f t="shared" si="266"/>
        <v>58</v>
      </c>
      <c r="B1358" s="65" t="str">
        <f t="shared" si="266"/>
        <v>蕭敬哲</v>
      </c>
      <c r="C1358" s="65"/>
      <c r="D1358" s="65"/>
      <c r="E1358" s="65"/>
      <c r="F1358" s="65"/>
      <c r="G1358" s="65"/>
      <c r="H1358" s="65"/>
      <c r="I1358" s="65"/>
      <c r="J1358" s="65"/>
      <c r="K1358" s="65"/>
      <c r="L1358" s="65"/>
      <c r="M1358" s="65"/>
      <c r="N1358" s="65"/>
      <c r="O1358" s="65"/>
      <c r="P1358" s="65"/>
      <c r="Q1358" s="65"/>
      <c r="R1358" s="65"/>
      <c r="S1358" s="65"/>
      <c r="T1358" s="65"/>
      <c r="U1358" s="65"/>
      <c r="V1358" s="65"/>
      <c r="W1358" s="65"/>
      <c r="X1358" s="65"/>
      <c r="Y1358" s="65"/>
      <c r="Z1358" s="65"/>
      <c r="AA1358" s="65"/>
      <c r="AB1358" s="65"/>
      <c r="AC1358" s="65"/>
      <c r="AD1358" s="65"/>
      <c r="AE1358" s="65"/>
      <c r="AF1358" s="65"/>
      <c r="AG1358" s="65"/>
      <c r="AH1358" s="65"/>
      <c r="AI1358" s="65"/>
      <c r="AJ1358" s="65"/>
    </row>
    <row r="1359" spans="1:36">
      <c r="A1359" s="65">
        <f t="shared" si="266"/>
        <v>59</v>
      </c>
      <c r="B1359" s="65" t="str">
        <f t="shared" si="266"/>
        <v>陳奕欣</v>
      </c>
      <c r="C1359" s="65"/>
      <c r="D1359" s="65"/>
      <c r="E1359" s="65"/>
      <c r="F1359" s="65"/>
      <c r="G1359" s="65"/>
      <c r="H1359" s="65"/>
      <c r="I1359" s="65"/>
      <c r="J1359" s="65"/>
      <c r="K1359" s="65"/>
      <c r="L1359" s="65"/>
      <c r="M1359" s="65"/>
      <c r="N1359" s="65"/>
      <c r="O1359" s="65"/>
      <c r="P1359" s="65"/>
      <c r="Q1359" s="65"/>
      <c r="R1359" s="65"/>
      <c r="S1359" s="65"/>
      <c r="T1359" s="65"/>
      <c r="U1359" s="65"/>
      <c r="V1359" s="65"/>
      <c r="W1359" s="65"/>
      <c r="X1359" s="65"/>
      <c r="Y1359" s="65"/>
      <c r="Z1359" s="65"/>
      <c r="AA1359" s="65"/>
      <c r="AB1359" s="65"/>
      <c r="AC1359" s="65"/>
      <c r="AD1359" s="65"/>
      <c r="AE1359" s="65"/>
      <c r="AF1359" s="65"/>
      <c r="AG1359" s="65"/>
      <c r="AH1359" s="65"/>
      <c r="AI1359" s="65"/>
      <c r="AJ1359" s="65"/>
    </row>
    <row r="1360" spans="1:36">
      <c r="A1360" s="65">
        <f t="shared" si="266"/>
        <v>60</v>
      </c>
      <c r="B1360" s="65" t="str">
        <f t="shared" si="266"/>
        <v>阮成山</v>
      </c>
      <c r="C1360" s="65"/>
      <c r="D1360" s="65"/>
      <c r="E1360" s="65"/>
      <c r="F1360" s="65"/>
      <c r="G1360" s="65"/>
      <c r="H1360" s="65"/>
      <c r="I1360" s="65"/>
      <c r="J1360" s="65"/>
      <c r="K1360" s="65"/>
      <c r="L1360" s="65"/>
      <c r="M1360" s="65"/>
      <c r="N1360" s="65"/>
      <c r="O1360" s="65"/>
      <c r="P1360" s="65"/>
      <c r="Q1360" s="65"/>
      <c r="R1360" s="65"/>
      <c r="S1360" s="65"/>
      <c r="T1360" s="65"/>
      <c r="U1360" s="65"/>
      <c r="V1360" s="65"/>
      <c r="W1360" s="65"/>
      <c r="X1360" s="65"/>
      <c r="Y1360" s="65"/>
      <c r="Z1360" s="65"/>
      <c r="AA1360" s="65"/>
      <c r="AB1360" s="65"/>
      <c r="AC1360" s="65"/>
      <c r="AD1360" s="65"/>
      <c r="AE1360" s="65"/>
      <c r="AF1360" s="65"/>
      <c r="AG1360" s="65"/>
      <c r="AH1360" s="65"/>
      <c r="AI1360" s="65"/>
      <c r="AJ1360" s="65"/>
    </row>
    <row r="1361" spans="1:36">
      <c r="A1361" s="65">
        <f t="shared" si="266"/>
        <v>61</v>
      </c>
      <c r="B1361" s="65" t="str">
        <f t="shared" si="266"/>
        <v>唐正瑋</v>
      </c>
      <c r="C1361" s="65"/>
      <c r="D1361" s="65"/>
      <c r="E1361" s="65"/>
      <c r="F1361" s="65"/>
      <c r="G1361" s="65"/>
      <c r="H1361" s="65"/>
      <c r="I1361" s="65"/>
      <c r="J1361" s="65"/>
      <c r="K1361" s="65"/>
      <c r="L1361" s="65"/>
      <c r="M1361" s="65"/>
      <c r="N1361" s="65"/>
      <c r="O1361" s="65"/>
      <c r="P1361" s="65"/>
      <c r="Q1361" s="65"/>
      <c r="R1361" s="65"/>
      <c r="S1361" s="65"/>
      <c r="T1361" s="65"/>
      <c r="U1361" s="65"/>
      <c r="V1361" s="65"/>
      <c r="W1361" s="65"/>
      <c r="X1361" s="65"/>
      <c r="Y1361" s="65"/>
      <c r="Z1361" s="65"/>
      <c r="AA1361" s="65"/>
      <c r="AB1361" s="65"/>
      <c r="AC1361" s="65"/>
      <c r="AD1361" s="65"/>
      <c r="AE1361" s="65"/>
      <c r="AF1361" s="65"/>
      <c r="AG1361" s="65"/>
      <c r="AH1361" s="65"/>
      <c r="AI1361" s="65"/>
      <c r="AJ1361" s="65"/>
    </row>
    <row r="1362" spans="1:36">
      <c r="A1362" s="65">
        <f t="shared" si="266"/>
        <v>62</v>
      </c>
      <c r="B1362" s="65" t="str">
        <f t="shared" si="266"/>
        <v>曾慶鈞</v>
      </c>
      <c r="C1362" s="65"/>
      <c r="D1362" s="65"/>
      <c r="E1362" s="65"/>
      <c r="F1362" s="65"/>
      <c r="G1362" s="65"/>
      <c r="H1362" s="65"/>
      <c r="I1362" s="65"/>
      <c r="J1362" s="65"/>
      <c r="K1362" s="65"/>
      <c r="L1362" s="65"/>
      <c r="M1362" s="65"/>
      <c r="N1362" s="65"/>
      <c r="O1362" s="65"/>
      <c r="P1362" s="65"/>
      <c r="Q1362" s="65"/>
      <c r="R1362" s="65"/>
      <c r="S1362" s="65"/>
      <c r="T1362" s="65"/>
      <c r="U1362" s="65"/>
      <c r="V1362" s="65"/>
      <c r="W1362" s="65"/>
      <c r="X1362" s="65"/>
      <c r="Y1362" s="65"/>
      <c r="Z1362" s="65"/>
      <c r="AA1362" s="65"/>
      <c r="AB1362" s="65"/>
      <c r="AC1362" s="65"/>
      <c r="AD1362" s="65"/>
      <c r="AE1362" s="65"/>
      <c r="AF1362" s="65"/>
      <c r="AG1362" s="65"/>
      <c r="AH1362" s="65"/>
      <c r="AI1362" s="65"/>
      <c r="AJ1362" s="65"/>
    </row>
    <row r="1363" spans="1:36">
      <c r="A1363" s="65">
        <f t="shared" si="266"/>
        <v>63</v>
      </c>
      <c r="B1363" s="65" t="str">
        <f t="shared" si="266"/>
        <v>楊鈞翔</v>
      </c>
      <c r="C1363" s="65"/>
      <c r="D1363" s="65"/>
      <c r="E1363" s="65"/>
      <c r="F1363" s="65"/>
      <c r="G1363" s="65"/>
      <c r="H1363" s="65"/>
      <c r="I1363" s="65"/>
      <c r="J1363" s="65"/>
      <c r="K1363" s="65"/>
      <c r="L1363" s="65"/>
      <c r="M1363" s="65"/>
      <c r="N1363" s="65"/>
      <c r="O1363" s="65"/>
      <c r="P1363" s="65"/>
      <c r="Q1363" s="65"/>
      <c r="R1363" s="65"/>
      <c r="S1363" s="65"/>
      <c r="T1363" s="65"/>
      <c r="U1363" s="65"/>
      <c r="V1363" s="65"/>
      <c r="W1363" s="65"/>
      <c r="X1363" s="65"/>
      <c r="Y1363" s="65"/>
      <c r="Z1363" s="65"/>
      <c r="AA1363" s="65"/>
      <c r="AB1363" s="65"/>
      <c r="AC1363" s="65"/>
      <c r="AD1363" s="65"/>
      <c r="AE1363" s="65"/>
      <c r="AF1363" s="65"/>
      <c r="AG1363" s="65"/>
      <c r="AH1363" s="65"/>
      <c r="AI1363" s="65"/>
      <c r="AJ1363" s="65"/>
    </row>
    <row r="1364" spans="1:36">
      <c r="A1364" s="65">
        <f t="shared" si="266"/>
        <v>64</v>
      </c>
      <c r="B1364" s="65" t="str">
        <f t="shared" si="266"/>
        <v>邱俊閎</v>
      </c>
      <c r="C1364" s="65"/>
      <c r="D1364" s="65"/>
      <c r="E1364" s="65"/>
      <c r="F1364" s="65"/>
      <c r="G1364" s="65"/>
      <c r="H1364" s="65"/>
      <c r="I1364" s="65"/>
      <c r="J1364" s="65"/>
      <c r="K1364" s="65"/>
      <c r="L1364" s="65"/>
      <c r="M1364" s="65"/>
      <c r="N1364" s="65"/>
      <c r="O1364" s="65"/>
      <c r="P1364" s="65"/>
      <c r="Q1364" s="65"/>
      <c r="R1364" s="65"/>
      <c r="S1364" s="65"/>
      <c r="T1364" s="65"/>
      <c r="U1364" s="65"/>
      <c r="V1364" s="65"/>
      <c r="W1364" s="65"/>
      <c r="X1364" s="65"/>
      <c r="Y1364" s="65"/>
      <c r="Z1364" s="65"/>
      <c r="AA1364" s="65"/>
      <c r="AB1364" s="65"/>
      <c r="AC1364" s="65"/>
      <c r="AD1364" s="65"/>
      <c r="AE1364" s="65"/>
      <c r="AF1364" s="65"/>
      <c r="AG1364" s="65"/>
      <c r="AH1364" s="65"/>
      <c r="AI1364" s="65"/>
      <c r="AJ1364" s="65"/>
    </row>
    <row r="1365" spans="1:36">
      <c r="A1365" s="65">
        <f t="shared" si="266"/>
        <v>65</v>
      </c>
      <c r="B1365" s="65" t="str">
        <f t="shared" si="266"/>
        <v>黃品傑</v>
      </c>
      <c r="C1365" s="65"/>
      <c r="D1365" s="65"/>
      <c r="E1365" s="65"/>
      <c r="F1365" s="65"/>
      <c r="G1365" s="65"/>
      <c r="H1365" s="65"/>
      <c r="I1365" s="65"/>
      <c r="J1365" s="65"/>
      <c r="K1365" s="65"/>
      <c r="L1365" s="65"/>
      <c r="M1365" s="65"/>
      <c r="N1365" s="65"/>
      <c r="O1365" s="65"/>
      <c r="P1365" s="65"/>
      <c r="Q1365" s="65"/>
      <c r="R1365" s="65"/>
      <c r="S1365" s="65"/>
      <c r="T1365" s="65"/>
      <c r="U1365" s="65"/>
      <c r="V1365" s="65"/>
      <c r="W1365" s="65"/>
      <c r="X1365" s="65"/>
      <c r="Y1365" s="65"/>
      <c r="Z1365" s="65"/>
      <c r="AA1365" s="65"/>
      <c r="AB1365" s="65"/>
      <c r="AC1365" s="65"/>
      <c r="AD1365" s="65"/>
      <c r="AE1365" s="65"/>
      <c r="AF1365" s="65"/>
      <c r="AG1365" s="65"/>
      <c r="AH1365" s="65"/>
      <c r="AI1365" s="65"/>
      <c r="AJ1365" s="65"/>
    </row>
    <row r="1366" spans="1:36">
      <c r="A1366" s="65">
        <f t="shared" si="266"/>
        <v>66</v>
      </c>
      <c r="B1366" s="65" t="str">
        <f t="shared" si="266"/>
        <v>張曙霖</v>
      </c>
      <c r="C1366" s="65"/>
      <c r="D1366" s="65"/>
      <c r="E1366" s="65"/>
      <c r="F1366" s="65"/>
      <c r="G1366" s="65"/>
      <c r="H1366" s="65"/>
      <c r="I1366" s="65"/>
      <c r="J1366" s="65"/>
      <c r="K1366" s="65"/>
      <c r="L1366" s="65"/>
      <c r="M1366" s="65"/>
      <c r="N1366" s="65"/>
      <c r="O1366" s="65"/>
      <c r="P1366" s="65"/>
      <c r="Q1366" s="65"/>
      <c r="R1366" s="65"/>
      <c r="S1366" s="65"/>
      <c r="T1366" s="65"/>
      <c r="U1366" s="65"/>
      <c r="V1366" s="65"/>
      <c r="W1366" s="65"/>
      <c r="X1366" s="65"/>
      <c r="Y1366" s="65"/>
      <c r="Z1366" s="65"/>
      <c r="AA1366" s="65"/>
      <c r="AB1366" s="65"/>
      <c r="AC1366" s="65"/>
      <c r="AD1366" s="65"/>
      <c r="AE1366" s="65"/>
      <c r="AF1366" s="65"/>
      <c r="AG1366" s="65"/>
      <c r="AH1366" s="65"/>
      <c r="AI1366" s="65"/>
      <c r="AJ1366" s="65"/>
    </row>
    <row r="1367" spans="1:36">
      <c r="A1367" s="65">
        <f t="shared" si="266"/>
        <v>67</v>
      </c>
      <c r="B1367" s="65" t="str">
        <f t="shared" si="266"/>
        <v/>
      </c>
      <c r="C1367" s="65"/>
      <c r="D1367" s="65"/>
      <c r="E1367" s="65"/>
      <c r="F1367" s="65"/>
      <c r="G1367" s="65"/>
      <c r="H1367" s="65"/>
      <c r="I1367" s="65"/>
      <c r="J1367" s="65"/>
      <c r="K1367" s="65"/>
      <c r="L1367" s="65"/>
      <c r="M1367" s="65"/>
      <c r="N1367" s="65"/>
      <c r="O1367" s="65"/>
      <c r="P1367" s="65"/>
      <c r="Q1367" s="65"/>
      <c r="R1367" s="65"/>
      <c r="S1367" s="65"/>
      <c r="T1367" s="65"/>
      <c r="U1367" s="65"/>
      <c r="V1367" s="65"/>
      <c r="W1367" s="65"/>
      <c r="X1367" s="65"/>
      <c r="Y1367" s="65"/>
      <c r="Z1367" s="65"/>
      <c r="AA1367" s="65"/>
      <c r="AB1367" s="65"/>
      <c r="AC1367" s="65"/>
      <c r="AD1367" s="65"/>
      <c r="AE1367" s="65"/>
      <c r="AF1367" s="65"/>
      <c r="AG1367" s="65"/>
      <c r="AH1367" s="65"/>
      <c r="AI1367" s="65"/>
      <c r="AJ1367" s="65"/>
    </row>
    <row r="1368" spans="1:36">
      <c r="A1368" s="65">
        <f t="shared" si="266"/>
        <v>68</v>
      </c>
      <c r="B1368" s="65" t="str">
        <f t="shared" si="266"/>
        <v/>
      </c>
      <c r="C1368" s="65"/>
      <c r="D1368" s="65"/>
      <c r="E1368" s="65"/>
      <c r="F1368" s="65"/>
      <c r="G1368" s="65"/>
      <c r="H1368" s="65"/>
      <c r="I1368" s="65"/>
      <c r="J1368" s="65"/>
      <c r="K1368" s="65"/>
      <c r="L1368" s="65"/>
      <c r="M1368" s="65"/>
      <c r="N1368" s="65"/>
      <c r="O1368" s="65"/>
      <c r="P1368" s="65"/>
      <c r="Q1368" s="65"/>
      <c r="R1368" s="65"/>
      <c r="S1368" s="65"/>
      <c r="T1368" s="65"/>
      <c r="U1368" s="65"/>
      <c r="V1368" s="65"/>
      <c r="W1368" s="65"/>
      <c r="X1368" s="65"/>
      <c r="Y1368" s="65"/>
      <c r="Z1368" s="65"/>
      <c r="AA1368" s="65"/>
      <c r="AB1368" s="65"/>
      <c r="AC1368" s="65"/>
      <c r="AD1368" s="65"/>
      <c r="AE1368" s="65"/>
      <c r="AF1368" s="65"/>
      <c r="AG1368" s="65"/>
      <c r="AH1368" s="65"/>
      <c r="AI1368" s="65"/>
      <c r="AJ1368" s="65"/>
    </row>
    <row r="1369" spans="1:36">
      <c r="A1369" s="65">
        <f t="shared" si="266"/>
        <v>69</v>
      </c>
      <c r="B1369" s="65" t="str">
        <f t="shared" si="266"/>
        <v/>
      </c>
      <c r="C1369" s="65"/>
      <c r="D1369" s="65"/>
      <c r="E1369" s="65"/>
      <c r="F1369" s="65"/>
      <c r="G1369" s="65"/>
      <c r="H1369" s="65"/>
      <c r="I1369" s="65"/>
      <c r="J1369" s="65"/>
      <c r="K1369" s="65"/>
      <c r="L1369" s="65"/>
      <c r="M1369" s="65"/>
      <c r="N1369" s="65"/>
      <c r="O1369" s="65"/>
      <c r="P1369" s="65"/>
      <c r="Q1369" s="65"/>
      <c r="R1369" s="65"/>
      <c r="S1369" s="65"/>
      <c r="T1369" s="65"/>
      <c r="U1369" s="65"/>
      <c r="V1369" s="65"/>
      <c r="W1369" s="65"/>
      <c r="X1369" s="65"/>
      <c r="Y1369" s="65"/>
      <c r="Z1369" s="65"/>
      <c r="AA1369" s="65"/>
      <c r="AB1369" s="65"/>
      <c r="AC1369" s="65"/>
      <c r="AD1369" s="65"/>
      <c r="AE1369" s="65"/>
      <c r="AF1369" s="65"/>
      <c r="AG1369" s="65"/>
      <c r="AH1369" s="65"/>
      <c r="AI1369" s="65"/>
      <c r="AJ1369" s="65"/>
    </row>
    <row r="1370" spans="1:36">
      <c r="A1370" s="65">
        <f t="shared" si="266"/>
        <v>70</v>
      </c>
      <c r="B1370" s="65" t="str">
        <f t="shared" si="266"/>
        <v/>
      </c>
      <c r="C1370" s="65"/>
      <c r="D1370" s="65"/>
      <c r="E1370" s="65"/>
      <c r="F1370" s="65"/>
      <c r="G1370" s="65"/>
      <c r="H1370" s="65"/>
      <c r="I1370" s="65"/>
      <c r="J1370" s="65"/>
      <c r="K1370" s="65"/>
      <c r="L1370" s="65"/>
      <c r="M1370" s="65"/>
      <c r="N1370" s="65"/>
      <c r="O1370" s="65"/>
      <c r="P1370" s="65"/>
      <c r="Q1370" s="65"/>
      <c r="R1370" s="65"/>
      <c r="S1370" s="65"/>
      <c r="T1370" s="65"/>
      <c r="U1370" s="65"/>
      <c r="V1370" s="65"/>
      <c r="W1370" s="65"/>
      <c r="X1370" s="65"/>
      <c r="Y1370" s="65"/>
      <c r="Z1370" s="65"/>
      <c r="AA1370" s="65"/>
      <c r="AB1370" s="65"/>
      <c r="AC1370" s="65"/>
      <c r="AD1370" s="65"/>
      <c r="AE1370" s="65"/>
      <c r="AF1370" s="65"/>
      <c r="AG1370" s="65"/>
      <c r="AH1370" s="65"/>
      <c r="AI1370" s="65"/>
      <c r="AJ1370" s="65"/>
    </row>
    <row r="1371" spans="1:36">
      <c r="A1371" s="65">
        <f t="shared" si="266"/>
        <v>71</v>
      </c>
      <c r="B1371" s="65" t="str">
        <f t="shared" si="266"/>
        <v/>
      </c>
      <c r="C1371" s="65"/>
      <c r="D1371" s="65"/>
      <c r="E1371" s="65"/>
      <c r="F1371" s="65"/>
      <c r="G1371" s="65"/>
      <c r="H1371" s="65"/>
      <c r="I1371" s="65"/>
      <c r="J1371" s="65"/>
      <c r="K1371" s="65"/>
      <c r="L1371" s="65"/>
      <c r="M1371" s="65"/>
      <c r="N1371" s="65"/>
      <c r="O1371" s="65"/>
      <c r="P1371" s="65"/>
      <c r="Q1371" s="65"/>
      <c r="R1371" s="65"/>
      <c r="S1371" s="65"/>
      <c r="T1371" s="65"/>
      <c r="U1371" s="65"/>
      <c r="V1371" s="65"/>
      <c r="W1371" s="65"/>
      <c r="X1371" s="65"/>
      <c r="Y1371" s="65"/>
      <c r="Z1371" s="65"/>
      <c r="AA1371" s="65"/>
      <c r="AB1371" s="65"/>
      <c r="AC1371" s="65"/>
      <c r="AD1371" s="65"/>
      <c r="AE1371" s="65"/>
      <c r="AF1371" s="65"/>
      <c r="AG1371" s="65"/>
      <c r="AH1371" s="65"/>
      <c r="AI1371" s="65"/>
      <c r="AJ1371" s="65"/>
    </row>
    <row r="1372" spans="1:36">
      <c r="A1372" s="65">
        <f t="shared" si="266"/>
        <v>72</v>
      </c>
      <c r="B1372" s="65" t="str">
        <f t="shared" si="266"/>
        <v/>
      </c>
      <c r="C1372" s="65"/>
      <c r="D1372" s="65"/>
      <c r="E1372" s="65"/>
      <c r="F1372" s="65"/>
      <c r="G1372" s="65"/>
      <c r="H1372" s="65"/>
      <c r="I1372" s="65"/>
      <c r="J1372" s="65"/>
      <c r="K1372" s="65"/>
      <c r="L1372" s="65"/>
      <c r="M1372" s="65"/>
      <c r="N1372" s="65"/>
      <c r="O1372" s="65"/>
      <c r="P1372" s="65"/>
      <c r="Q1372" s="65"/>
      <c r="R1372" s="65"/>
      <c r="S1372" s="65"/>
      <c r="T1372" s="65"/>
      <c r="U1372" s="65"/>
      <c r="V1372" s="65"/>
      <c r="W1372" s="65"/>
      <c r="X1372" s="65"/>
      <c r="Y1372" s="65"/>
      <c r="Z1372" s="65"/>
      <c r="AA1372" s="65"/>
      <c r="AB1372" s="65"/>
      <c r="AC1372" s="65"/>
      <c r="AD1372" s="65"/>
      <c r="AE1372" s="65"/>
      <c r="AF1372" s="65"/>
      <c r="AG1372" s="65"/>
      <c r="AH1372" s="65"/>
      <c r="AI1372" s="65"/>
      <c r="AJ1372" s="65"/>
    </row>
    <row r="1373" spans="1:36">
      <c r="A1373" s="65"/>
      <c r="B1373" s="65"/>
      <c r="C1373" s="65"/>
      <c r="D1373" s="65"/>
      <c r="E1373" s="65"/>
      <c r="F1373" s="65"/>
      <c r="G1373" s="65"/>
      <c r="H1373" s="65"/>
      <c r="I1373" s="65"/>
      <c r="J1373" s="65"/>
      <c r="K1373" s="65"/>
      <c r="L1373" s="65"/>
      <c r="M1373" s="65"/>
      <c r="N1373" s="65"/>
      <c r="O1373" s="65"/>
      <c r="P1373" s="65"/>
      <c r="Q1373" s="65"/>
      <c r="R1373" s="65"/>
      <c r="S1373" s="65"/>
      <c r="T1373" s="65"/>
      <c r="U1373" s="65"/>
      <c r="V1373" s="65"/>
      <c r="W1373" s="65"/>
      <c r="X1373" s="65"/>
      <c r="Y1373" s="65"/>
      <c r="Z1373" s="65"/>
      <c r="AA1373" s="65"/>
      <c r="AB1373" s="65"/>
      <c r="AC1373" s="65"/>
      <c r="AD1373" s="65"/>
      <c r="AE1373" s="65"/>
      <c r="AF1373" s="65"/>
      <c r="AG1373" s="65"/>
      <c r="AH1373" s="65"/>
      <c r="AI1373" s="65"/>
      <c r="AJ1373" s="65"/>
    </row>
    <row r="1374" spans="1:36">
      <c r="A1374" s="65"/>
      <c r="B1374" s="65"/>
      <c r="C1374" s="65"/>
      <c r="D1374" s="65"/>
      <c r="E1374" s="65"/>
      <c r="F1374" s="65"/>
      <c r="G1374" s="65"/>
      <c r="H1374" s="65"/>
      <c r="I1374" s="65"/>
      <c r="J1374" s="65"/>
      <c r="K1374" s="65"/>
      <c r="L1374" s="65"/>
      <c r="M1374" s="65"/>
      <c r="N1374" s="65"/>
      <c r="O1374" s="65"/>
      <c r="P1374" s="65"/>
      <c r="Q1374" s="65"/>
      <c r="R1374" s="65"/>
      <c r="S1374" s="65"/>
      <c r="T1374" s="65"/>
      <c r="U1374" s="65"/>
      <c r="V1374" s="65"/>
      <c r="W1374" s="65"/>
      <c r="X1374" s="65"/>
      <c r="Y1374" s="65"/>
      <c r="Z1374" s="65"/>
      <c r="AA1374" s="65"/>
      <c r="AB1374" s="65"/>
      <c r="AC1374" s="65"/>
      <c r="AD1374" s="65"/>
      <c r="AE1374" s="65"/>
      <c r="AF1374" s="65"/>
      <c r="AG1374" s="65"/>
      <c r="AH1374" s="65"/>
      <c r="AI1374" s="65"/>
      <c r="AJ1374" s="65"/>
    </row>
    <row r="1375" spans="1:36">
      <c r="A1375" s="65"/>
      <c r="B1375" s="65"/>
      <c r="C1375" s="65"/>
      <c r="D1375" s="65"/>
      <c r="E1375" s="65"/>
      <c r="F1375" s="65"/>
      <c r="G1375" s="65"/>
      <c r="H1375" s="65"/>
      <c r="I1375" s="65"/>
      <c r="J1375" s="65"/>
      <c r="K1375" s="65"/>
      <c r="L1375" s="65"/>
      <c r="M1375" s="65"/>
      <c r="N1375" s="65"/>
      <c r="O1375" s="65"/>
      <c r="P1375" s="65"/>
      <c r="Q1375" s="65"/>
      <c r="R1375" s="65"/>
      <c r="S1375" s="65"/>
      <c r="T1375" s="65"/>
      <c r="U1375" s="65"/>
      <c r="V1375" s="65"/>
      <c r="W1375" s="65"/>
      <c r="X1375" s="65"/>
      <c r="Y1375" s="65"/>
      <c r="Z1375" s="65"/>
      <c r="AA1375" s="65"/>
      <c r="AB1375" s="65"/>
      <c r="AC1375" s="65"/>
      <c r="AD1375" s="65"/>
      <c r="AE1375" s="65"/>
      <c r="AF1375" s="65"/>
      <c r="AG1375" s="65"/>
      <c r="AH1375" s="65"/>
      <c r="AI1375" s="65"/>
      <c r="AJ1375" s="65"/>
    </row>
    <row r="1376" spans="1:36">
      <c r="A1376" s="65"/>
      <c r="B1376" s="65"/>
      <c r="C1376" s="65"/>
      <c r="D1376" s="65"/>
      <c r="E1376" s="65"/>
      <c r="F1376" s="65"/>
      <c r="G1376" s="65"/>
      <c r="H1376" s="65"/>
      <c r="I1376" s="65"/>
      <c r="J1376" s="65"/>
      <c r="K1376" s="65"/>
      <c r="L1376" s="65"/>
      <c r="M1376" s="65"/>
      <c r="N1376" s="65"/>
      <c r="O1376" s="65"/>
      <c r="P1376" s="65"/>
      <c r="Q1376" s="65"/>
      <c r="R1376" s="65"/>
      <c r="S1376" s="65"/>
      <c r="T1376" s="65"/>
      <c r="U1376" s="65"/>
      <c r="V1376" s="65"/>
      <c r="W1376" s="65"/>
      <c r="X1376" s="65"/>
      <c r="Y1376" s="65"/>
      <c r="Z1376" s="65"/>
      <c r="AA1376" s="65"/>
      <c r="AB1376" s="65"/>
      <c r="AC1376" s="65"/>
      <c r="AD1376" s="65"/>
      <c r="AE1376" s="65"/>
      <c r="AF1376" s="65"/>
      <c r="AG1376" s="65"/>
      <c r="AH1376" s="65"/>
      <c r="AI1376" s="65"/>
      <c r="AJ1376" s="65"/>
    </row>
    <row r="1377" spans="1:36">
      <c r="A1377" s="65"/>
      <c r="B1377" s="65"/>
      <c r="C1377" s="65"/>
      <c r="D1377" s="65"/>
      <c r="E1377" s="65"/>
      <c r="F1377" s="65"/>
      <c r="G1377" s="65"/>
      <c r="H1377" s="65"/>
      <c r="I1377" s="65"/>
      <c r="J1377" s="65"/>
      <c r="K1377" s="65"/>
      <c r="L1377" s="65"/>
      <c r="M1377" s="65"/>
      <c r="N1377" s="65"/>
      <c r="O1377" s="65"/>
      <c r="P1377" s="65"/>
      <c r="Q1377" s="65"/>
      <c r="R1377" s="65"/>
      <c r="S1377" s="65"/>
      <c r="T1377" s="65"/>
      <c r="U1377" s="65"/>
      <c r="V1377" s="65"/>
      <c r="W1377" s="65"/>
      <c r="X1377" s="65"/>
      <c r="Y1377" s="65"/>
      <c r="Z1377" s="65"/>
      <c r="AA1377" s="65"/>
      <c r="AB1377" s="65"/>
      <c r="AC1377" s="65"/>
      <c r="AD1377" s="65"/>
      <c r="AE1377" s="65"/>
      <c r="AF1377" s="65"/>
      <c r="AG1377" s="65"/>
      <c r="AH1377" s="65"/>
      <c r="AI1377" s="65"/>
      <c r="AJ1377" s="65"/>
    </row>
    <row r="1378" spans="1:36">
      <c r="A1378" s="65"/>
      <c r="B1378" s="65"/>
      <c r="C1378" s="65"/>
      <c r="D1378" s="65"/>
      <c r="E1378" s="65"/>
      <c r="F1378" s="65"/>
      <c r="G1378" s="65"/>
      <c r="H1378" s="65"/>
      <c r="I1378" s="65"/>
      <c r="J1378" s="65"/>
      <c r="K1378" s="65"/>
      <c r="L1378" s="65"/>
      <c r="M1378" s="65"/>
      <c r="N1378" s="65"/>
      <c r="O1378" s="65"/>
      <c r="P1378" s="65"/>
      <c r="Q1378" s="65"/>
      <c r="R1378" s="65"/>
      <c r="S1378" s="65"/>
      <c r="T1378" s="65"/>
      <c r="U1378" s="65"/>
      <c r="V1378" s="65"/>
      <c r="W1378" s="65"/>
      <c r="X1378" s="65"/>
      <c r="Y1378" s="65"/>
      <c r="Z1378" s="65"/>
      <c r="AA1378" s="65"/>
      <c r="AB1378" s="65"/>
      <c r="AC1378" s="65"/>
      <c r="AD1378" s="65"/>
      <c r="AE1378" s="65"/>
      <c r="AF1378" s="65"/>
      <c r="AG1378" s="65"/>
      <c r="AH1378" s="65"/>
      <c r="AI1378" s="65"/>
      <c r="AJ1378" s="65"/>
    </row>
    <row r="1379" spans="1:36">
      <c r="A1379" s="65"/>
      <c r="B1379" s="65"/>
      <c r="C1379" s="65"/>
      <c r="D1379" s="65"/>
      <c r="E1379" s="65"/>
      <c r="F1379" s="65"/>
      <c r="G1379" s="65"/>
      <c r="H1379" s="65"/>
      <c r="I1379" s="65"/>
      <c r="J1379" s="65"/>
      <c r="K1379" s="65"/>
      <c r="L1379" s="65"/>
      <c r="M1379" s="65"/>
      <c r="N1379" s="65"/>
      <c r="O1379" s="65"/>
      <c r="P1379" s="65"/>
      <c r="Q1379" s="65"/>
      <c r="R1379" s="65"/>
      <c r="S1379" s="65"/>
      <c r="T1379" s="65"/>
      <c r="U1379" s="65"/>
      <c r="V1379" s="65"/>
      <c r="W1379" s="65"/>
      <c r="X1379" s="65"/>
      <c r="Y1379" s="65"/>
      <c r="Z1379" s="65"/>
      <c r="AA1379" s="65"/>
      <c r="AB1379" s="65"/>
      <c r="AC1379" s="65"/>
      <c r="AD1379" s="65"/>
      <c r="AE1379" s="65"/>
      <c r="AF1379" s="65"/>
      <c r="AG1379" s="65"/>
      <c r="AH1379" s="65"/>
      <c r="AI1379" s="65"/>
      <c r="AJ1379" s="65"/>
    </row>
    <row r="1380" spans="1:36">
      <c r="A1380" s="65"/>
      <c r="B1380" s="65"/>
      <c r="C1380" s="65"/>
      <c r="D1380" s="65"/>
      <c r="E1380" s="65"/>
      <c r="F1380" s="65"/>
      <c r="G1380" s="65"/>
      <c r="H1380" s="65"/>
      <c r="I1380" s="65"/>
      <c r="J1380" s="65"/>
      <c r="K1380" s="65"/>
      <c r="L1380" s="65"/>
      <c r="M1380" s="65"/>
      <c r="N1380" s="65"/>
      <c r="O1380" s="65"/>
      <c r="P1380" s="65"/>
      <c r="Q1380" s="65"/>
      <c r="R1380" s="65"/>
      <c r="S1380" s="65"/>
      <c r="T1380" s="65"/>
      <c r="U1380" s="65"/>
      <c r="V1380" s="65"/>
      <c r="W1380" s="65"/>
      <c r="X1380" s="65"/>
      <c r="Y1380" s="65"/>
      <c r="Z1380" s="65"/>
      <c r="AA1380" s="65"/>
      <c r="AB1380" s="65"/>
      <c r="AC1380" s="65"/>
      <c r="AD1380" s="65"/>
      <c r="AE1380" s="65"/>
      <c r="AF1380" s="65"/>
      <c r="AG1380" s="65"/>
      <c r="AH1380" s="65"/>
      <c r="AI1380" s="65"/>
      <c r="AJ1380" s="65"/>
    </row>
    <row r="1381" spans="1:36">
      <c r="A1381" s="65"/>
      <c r="B1381" s="65"/>
      <c r="C1381" s="65"/>
      <c r="D1381" s="65"/>
      <c r="E1381" s="65"/>
      <c r="F1381" s="65"/>
      <c r="G1381" s="65"/>
      <c r="H1381" s="65"/>
      <c r="I1381" s="65"/>
      <c r="J1381" s="65"/>
      <c r="K1381" s="65"/>
      <c r="L1381" s="65"/>
      <c r="M1381" s="65"/>
      <c r="N1381" s="65"/>
      <c r="O1381" s="65"/>
      <c r="P1381" s="65"/>
      <c r="Q1381" s="65"/>
      <c r="R1381" s="65"/>
      <c r="S1381" s="65"/>
      <c r="T1381" s="65"/>
      <c r="U1381" s="65"/>
      <c r="V1381" s="65"/>
      <c r="W1381" s="65"/>
      <c r="X1381" s="65"/>
      <c r="Y1381" s="65"/>
      <c r="Z1381" s="65"/>
      <c r="AA1381" s="65"/>
      <c r="AB1381" s="65"/>
      <c r="AC1381" s="65"/>
      <c r="AD1381" s="65"/>
      <c r="AE1381" s="65"/>
      <c r="AF1381" s="65"/>
      <c r="AG1381" s="65"/>
      <c r="AH1381" s="65"/>
      <c r="AI1381" s="65"/>
      <c r="AJ1381" s="65"/>
    </row>
    <row r="1382" spans="1:36">
      <c r="A1382" s="65"/>
      <c r="B1382" s="65"/>
      <c r="C1382" s="65"/>
      <c r="D1382" s="65"/>
      <c r="E1382" s="65"/>
      <c r="F1382" s="65"/>
      <c r="G1382" s="65"/>
      <c r="H1382" s="65"/>
      <c r="I1382" s="65"/>
      <c r="J1382" s="65"/>
      <c r="K1382" s="65"/>
      <c r="L1382" s="65"/>
      <c r="M1382" s="65"/>
      <c r="N1382" s="65"/>
      <c r="O1382" s="65"/>
      <c r="P1382" s="65"/>
      <c r="Q1382" s="65"/>
      <c r="R1382" s="65"/>
      <c r="S1382" s="65"/>
      <c r="T1382" s="65"/>
      <c r="U1382" s="65"/>
      <c r="V1382" s="65"/>
      <c r="W1382" s="65"/>
      <c r="X1382" s="65"/>
      <c r="Y1382" s="65"/>
      <c r="Z1382" s="65"/>
      <c r="AA1382" s="65"/>
      <c r="AB1382" s="65"/>
      <c r="AC1382" s="65"/>
      <c r="AD1382" s="65"/>
      <c r="AE1382" s="65"/>
      <c r="AF1382" s="65"/>
      <c r="AG1382" s="65"/>
      <c r="AH1382" s="65"/>
      <c r="AI1382" s="65"/>
      <c r="AJ1382" s="65"/>
    </row>
    <row r="1383" spans="1:36">
      <c r="A1383" s="65"/>
      <c r="B1383" s="65"/>
      <c r="C1383" s="65"/>
      <c r="D1383" s="65"/>
      <c r="E1383" s="65"/>
      <c r="F1383" s="65"/>
      <c r="G1383" s="65"/>
      <c r="H1383" s="65"/>
      <c r="I1383" s="65"/>
      <c r="J1383" s="65"/>
      <c r="K1383" s="65"/>
      <c r="L1383" s="65"/>
      <c r="M1383" s="65"/>
      <c r="N1383" s="65"/>
      <c r="O1383" s="65"/>
      <c r="P1383" s="65"/>
      <c r="Q1383" s="65"/>
      <c r="R1383" s="65"/>
      <c r="S1383" s="65"/>
      <c r="T1383" s="65"/>
      <c r="U1383" s="65"/>
      <c r="V1383" s="65"/>
      <c r="W1383" s="65"/>
      <c r="X1383" s="65"/>
      <c r="Y1383" s="65"/>
      <c r="Z1383" s="65"/>
      <c r="AA1383" s="65"/>
      <c r="AB1383" s="65"/>
      <c r="AC1383" s="65"/>
      <c r="AD1383" s="65"/>
      <c r="AE1383" s="65"/>
      <c r="AF1383" s="65"/>
      <c r="AG1383" s="65"/>
      <c r="AH1383" s="65"/>
      <c r="AI1383" s="65"/>
      <c r="AJ1383" s="65"/>
    </row>
    <row r="1384" spans="1:36">
      <c r="A1384" s="65"/>
      <c r="B1384" s="65"/>
      <c r="C1384" s="65"/>
      <c r="D1384" s="65"/>
      <c r="E1384" s="65"/>
      <c r="F1384" s="65"/>
      <c r="G1384" s="65"/>
      <c r="H1384" s="65"/>
      <c r="I1384" s="65"/>
      <c r="J1384" s="65"/>
      <c r="K1384" s="65"/>
      <c r="L1384" s="65"/>
      <c r="M1384" s="65"/>
      <c r="N1384" s="65"/>
      <c r="O1384" s="65"/>
      <c r="P1384" s="65"/>
      <c r="Q1384" s="65"/>
      <c r="R1384" s="65"/>
      <c r="S1384" s="65"/>
      <c r="T1384" s="65"/>
      <c r="U1384" s="65"/>
      <c r="V1384" s="65"/>
      <c r="W1384" s="65"/>
      <c r="X1384" s="65"/>
      <c r="Y1384" s="65"/>
      <c r="Z1384" s="65"/>
      <c r="AA1384" s="65"/>
      <c r="AB1384" s="65"/>
      <c r="AC1384" s="65"/>
      <c r="AD1384" s="65"/>
      <c r="AE1384" s="65"/>
      <c r="AF1384" s="65"/>
      <c r="AG1384" s="65"/>
      <c r="AH1384" s="65"/>
      <c r="AI1384" s="65"/>
      <c r="AJ1384" s="65"/>
    </row>
    <row r="1385" spans="1:36">
      <c r="A1385" s="65"/>
      <c r="B1385" s="65"/>
      <c r="C1385" s="65"/>
      <c r="D1385" s="65"/>
      <c r="E1385" s="65"/>
      <c r="F1385" s="65"/>
      <c r="G1385" s="65"/>
      <c r="H1385" s="65"/>
      <c r="I1385" s="65"/>
      <c r="J1385" s="65"/>
      <c r="K1385" s="65"/>
      <c r="L1385" s="65"/>
      <c r="M1385" s="65"/>
      <c r="N1385" s="65"/>
      <c r="O1385" s="65"/>
      <c r="P1385" s="65"/>
      <c r="Q1385" s="65"/>
      <c r="R1385" s="65"/>
      <c r="S1385" s="65"/>
      <c r="T1385" s="65"/>
      <c r="U1385" s="65"/>
      <c r="V1385" s="65"/>
      <c r="W1385" s="65"/>
      <c r="X1385" s="65"/>
      <c r="Y1385" s="65"/>
      <c r="Z1385" s="65"/>
      <c r="AA1385" s="65"/>
      <c r="AB1385" s="65"/>
      <c r="AC1385" s="65"/>
      <c r="AD1385" s="65"/>
      <c r="AE1385" s="65"/>
      <c r="AF1385" s="65"/>
      <c r="AG1385" s="65"/>
      <c r="AH1385" s="65"/>
      <c r="AI1385" s="65"/>
      <c r="AJ1385" s="65"/>
    </row>
    <row r="1386" spans="1:36">
      <c r="A1386" s="65"/>
      <c r="B1386" s="65"/>
      <c r="C1386" s="65"/>
      <c r="D1386" s="65"/>
      <c r="E1386" s="65"/>
      <c r="F1386" s="65"/>
      <c r="G1386" s="65"/>
      <c r="H1386" s="65"/>
      <c r="I1386" s="65"/>
      <c r="J1386" s="65"/>
      <c r="K1386" s="65"/>
      <c r="L1386" s="65"/>
      <c r="M1386" s="65"/>
      <c r="N1386" s="65"/>
      <c r="O1386" s="65"/>
      <c r="P1386" s="65"/>
      <c r="Q1386" s="65"/>
      <c r="R1386" s="65"/>
      <c r="S1386" s="65"/>
      <c r="T1386" s="65"/>
      <c r="U1386" s="65"/>
      <c r="V1386" s="65"/>
      <c r="W1386" s="65"/>
      <c r="X1386" s="65"/>
      <c r="Y1386" s="65"/>
      <c r="Z1386" s="65"/>
      <c r="AA1386" s="65"/>
      <c r="AB1386" s="65"/>
      <c r="AC1386" s="65"/>
      <c r="AD1386" s="65"/>
      <c r="AE1386" s="65"/>
      <c r="AF1386" s="65"/>
      <c r="AG1386" s="65"/>
      <c r="AH1386" s="65"/>
      <c r="AI1386" s="65"/>
      <c r="AJ1386" s="65"/>
    </row>
    <row r="1387" spans="1:36">
      <c r="A1387" s="65"/>
      <c r="B1387" s="65"/>
      <c r="C1387" s="65"/>
      <c r="D1387" s="65"/>
      <c r="E1387" s="65"/>
      <c r="F1387" s="65"/>
      <c r="G1387" s="65"/>
      <c r="H1387" s="65"/>
      <c r="I1387" s="65"/>
      <c r="J1387" s="65"/>
      <c r="K1387" s="65"/>
      <c r="L1387" s="65"/>
      <c r="M1387" s="65"/>
      <c r="N1387" s="65"/>
      <c r="O1387" s="65"/>
      <c r="P1387" s="65"/>
      <c r="Q1387" s="65"/>
      <c r="R1387" s="65"/>
      <c r="S1387" s="65"/>
      <c r="T1387" s="65"/>
      <c r="U1387" s="65"/>
      <c r="V1387" s="65"/>
      <c r="W1387" s="65"/>
      <c r="X1387" s="65"/>
      <c r="Y1387" s="65"/>
      <c r="Z1387" s="65"/>
      <c r="AA1387" s="65"/>
      <c r="AB1387" s="65"/>
      <c r="AC1387" s="65"/>
      <c r="AD1387" s="65"/>
      <c r="AE1387" s="65"/>
      <c r="AF1387" s="65"/>
      <c r="AG1387" s="65"/>
      <c r="AH1387" s="65"/>
      <c r="AI1387" s="65"/>
      <c r="AJ1387" s="65"/>
    </row>
    <row r="1388" spans="1:36">
      <c r="A1388" s="65"/>
      <c r="B1388" s="65"/>
      <c r="C1388" s="65"/>
      <c r="D1388" s="65"/>
      <c r="E1388" s="65"/>
      <c r="F1388" s="65"/>
      <c r="G1388" s="65"/>
      <c r="H1388" s="65"/>
      <c r="I1388" s="65"/>
      <c r="J1388" s="65"/>
      <c r="K1388" s="65"/>
      <c r="L1388" s="65"/>
      <c r="M1388" s="65"/>
      <c r="N1388" s="65"/>
      <c r="O1388" s="65"/>
      <c r="P1388" s="65"/>
      <c r="Q1388" s="65"/>
      <c r="R1388" s="65"/>
      <c r="S1388" s="65"/>
      <c r="T1388" s="65"/>
      <c r="U1388" s="65"/>
      <c r="V1388" s="65"/>
      <c r="W1388" s="65"/>
      <c r="X1388" s="65"/>
      <c r="Y1388" s="65"/>
      <c r="Z1388" s="65"/>
      <c r="AA1388" s="65"/>
      <c r="AB1388" s="65"/>
      <c r="AC1388" s="65"/>
      <c r="AD1388" s="65"/>
      <c r="AE1388" s="65"/>
      <c r="AF1388" s="65"/>
      <c r="AG1388" s="65"/>
      <c r="AH1388" s="65"/>
      <c r="AI1388" s="65"/>
      <c r="AJ1388" s="65"/>
    </row>
    <row r="1389" spans="1:36">
      <c r="A1389" s="65"/>
      <c r="B1389" s="65"/>
      <c r="C1389" s="65"/>
      <c r="D1389" s="65"/>
      <c r="E1389" s="65"/>
      <c r="F1389" s="65"/>
      <c r="G1389" s="65"/>
      <c r="H1389" s="65"/>
      <c r="I1389" s="65"/>
      <c r="J1389" s="65"/>
      <c r="K1389" s="65"/>
      <c r="L1389" s="65"/>
      <c r="M1389" s="65"/>
      <c r="N1389" s="65"/>
      <c r="O1389" s="65"/>
      <c r="P1389" s="65"/>
      <c r="Q1389" s="65"/>
      <c r="R1389" s="65"/>
      <c r="S1389" s="65"/>
      <c r="T1389" s="65"/>
      <c r="U1389" s="65"/>
      <c r="V1389" s="65"/>
      <c r="W1389" s="65"/>
      <c r="X1389" s="65"/>
      <c r="Y1389" s="65"/>
      <c r="Z1389" s="65"/>
      <c r="AA1389" s="65"/>
      <c r="AB1389" s="65"/>
      <c r="AC1389" s="65"/>
      <c r="AD1389" s="65"/>
      <c r="AE1389" s="65"/>
      <c r="AF1389" s="65"/>
      <c r="AG1389" s="65"/>
      <c r="AH1389" s="65"/>
      <c r="AI1389" s="65"/>
      <c r="AJ1389" s="65"/>
    </row>
    <row r="1390" spans="1:36">
      <c r="A1390" s="65"/>
      <c r="B1390" s="65"/>
      <c r="C1390" s="65"/>
      <c r="D1390" s="65"/>
      <c r="E1390" s="65"/>
      <c r="F1390" s="65"/>
      <c r="G1390" s="65"/>
      <c r="H1390" s="65"/>
      <c r="I1390" s="65"/>
      <c r="J1390" s="65"/>
      <c r="K1390" s="65"/>
      <c r="L1390" s="65"/>
      <c r="M1390" s="65"/>
      <c r="N1390" s="65"/>
      <c r="O1390" s="65"/>
      <c r="P1390" s="65"/>
      <c r="Q1390" s="65"/>
      <c r="R1390" s="65"/>
      <c r="S1390" s="65"/>
      <c r="T1390" s="65"/>
      <c r="U1390" s="65"/>
      <c r="V1390" s="65"/>
      <c r="W1390" s="65"/>
      <c r="X1390" s="65"/>
      <c r="Y1390" s="65"/>
      <c r="Z1390" s="65"/>
      <c r="AA1390" s="65"/>
      <c r="AB1390" s="65"/>
      <c r="AC1390" s="65"/>
      <c r="AD1390" s="65"/>
      <c r="AE1390" s="65"/>
      <c r="AF1390" s="65"/>
      <c r="AG1390" s="65"/>
      <c r="AH1390" s="65"/>
      <c r="AI1390" s="65"/>
      <c r="AJ1390" s="65"/>
    </row>
    <row r="1391" spans="1:36">
      <c r="A1391" s="65"/>
      <c r="B1391" s="65"/>
      <c r="C1391" s="65" t="str">
        <f>JoinText(C1301:C1390)</f>
        <v/>
      </c>
      <c r="D1391" s="65" t="str">
        <f t="shared" ref="D1391:AG1391" si="267">JoinText(D1301:D1390)</f>
        <v/>
      </c>
      <c r="E1391" s="65" t="str">
        <f t="shared" si="267"/>
        <v/>
      </c>
      <c r="F1391" s="65" t="str">
        <f t="shared" si="267"/>
        <v/>
      </c>
      <c r="G1391" s="65" t="str">
        <f t="shared" si="267"/>
        <v/>
      </c>
      <c r="H1391" s="65" t="str">
        <f t="shared" si="267"/>
        <v/>
      </c>
      <c r="I1391" s="65" t="str">
        <f t="shared" si="267"/>
        <v/>
      </c>
      <c r="J1391" s="65" t="str">
        <f t="shared" si="267"/>
        <v/>
      </c>
      <c r="K1391" s="65" t="str">
        <f t="shared" si="267"/>
        <v/>
      </c>
      <c r="L1391" s="65" t="str">
        <f t="shared" si="267"/>
        <v/>
      </c>
      <c r="M1391" s="65" t="str">
        <f t="shared" si="267"/>
        <v/>
      </c>
      <c r="N1391" s="65" t="str">
        <f t="shared" si="267"/>
        <v/>
      </c>
      <c r="O1391" s="65" t="str">
        <f t="shared" si="267"/>
        <v/>
      </c>
      <c r="P1391" s="65" t="str">
        <f t="shared" si="267"/>
        <v/>
      </c>
      <c r="Q1391" s="65" t="str">
        <f t="shared" si="267"/>
        <v/>
      </c>
      <c r="R1391" s="65" t="str">
        <f t="shared" si="267"/>
        <v/>
      </c>
      <c r="S1391" s="65" t="str">
        <f t="shared" si="267"/>
        <v/>
      </c>
      <c r="T1391" s="65" t="str">
        <f t="shared" si="267"/>
        <v/>
      </c>
      <c r="U1391" s="65" t="str">
        <f t="shared" si="267"/>
        <v/>
      </c>
      <c r="V1391" s="65" t="str">
        <f t="shared" si="267"/>
        <v/>
      </c>
      <c r="W1391" s="65" t="str">
        <f t="shared" si="267"/>
        <v/>
      </c>
      <c r="X1391" s="65" t="str">
        <f t="shared" si="267"/>
        <v/>
      </c>
      <c r="Y1391" s="65" t="str">
        <f t="shared" si="267"/>
        <v/>
      </c>
      <c r="Z1391" s="65" t="str">
        <f t="shared" si="267"/>
        <v/>
      </c>
      <c r="AA1391" s="65" t="str">
        <f t="shared" si="267"/>
        <v/>
      </c>
      <c r="AB1391" s="65" t="str">
        <f t="shared" si="267"/>
        <v/>
      </c>
      <c r="AC1391" s="65" t="str">
        <f t="shared" si="267"/>
        <v/>
      </c>
      <c r="AD1391" s="65" t="str">
        <f t="shared" si="267"/>
        <v/>
      </c>
      <c r="AE1391" s="65" t="str">
        <f t="shared" si="267"/>
        <v/>
      </c>
      <c r="AF1391" s="65" t="str">
        <f t="shared" si="267"/>
        <v/>
      </c>
      <c r="AG1391" s="65" t="str">
        <f t="shared" si="267"/>
        <v/>
      </c>
      <c r="AH1391" s="65"/>
      <c r="AI1391" s="65"/>
      <c r="AJ1391" s="65"/>
    </row>
  </sheetData>
  <phoneticPr fontId="2"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sheetPr>
  <dimension ref="A1:R85"/>
  <sheetViews>
    <sheetView workbookViewId="0">
      <selection activeCell="O14" sqref="O14"/>
    </sheetView>
  </sheetViews>
  <sheetFormatPr defaultRowHeight="16.5"/>
  <cols>
    <col min="1" max="1" width="3.625" customWidth="1"/>
    <col min="3" max="3" width="3.625" customWidth="1"/>
    <col min="5" max="5" width="3.625" customWidth="1"/>
    <col min="7" max="7" width="3.625" customWidth="1"/>
    <col min="9" max="9" width="3.625" customWidth="1"/>
    <col min="11" max="11" width="3.625" customWidth="1"/>
    <col min="15" max="15" width="12.625" customWidth="1"/>
    <col min="19" max="19" width="16.5" customWidth="1"/>
    <col min="20" max="20" width="9.5" bestFit="1" customWidth="1"/>
  </cols>
  <sheetData>
    <row r="1" spans="1:18">
      <c r="A1" s="432" t="s">
        <v>779</v>
      </c>
      <c r="B1" s="432" t="s">
        <v>431</v>
      </c>
      <c r="C1" s="432" t="s">
        <v>380</v>
      </c>
      <c r="D1" s="432" t="s">
        <v>761</v>
      </c>
      <c r="E1" s="432" t="s">
        <v>382</v>
      </c>
      <c r="F1" s="432" t="s">
        <v>762</v>
      </c>
      <c r="G1" s="432" t="s">
        <v>780</v>
      </c>
      <c r="H1" s="432" t="s">
        <v>763</v>
      </c>
      <c r="I1" s="432"/>
      <c r="J1" s="432"/>
      <c r="K1" s="432"/>
      <c r="L1" s="432"/>
    </row>
    <row r="2" spans="1:18">
      <c r="A2" s="432" t="s">
        <v>781</v>
      </c>
      <c r="B2" s="432" t="s">
        <v>764</v>
      </c>
      <c r="C2" s="432" t="s">
        <v>782</v>
      </c>
      <c r="D2" s="432" t="s">
        <v>765</v>
      </c>
      <c r="E2" s="432" t="s">
        <v>387</v>
      </c>
      <c r="F2" s="432" t="s">
        <v>766</v>
      </c>
      <c r="G2" s="432" t="s">
        <v>783</v>
      </c>
      <c r="H2" s="432" t="s">
        <v>767</v>
      </c>
      <c r="I2" s="432" t="s">
        <v>784</v>
      </c>
      <c r="J2" s="432" t="s">
        <v>768</v>
      </c>
      <c r="K2" s="432" t="s">
        <v>393</v>
      </c>
      <c r="L2" s="432" t="s">
        <v>769</v>
      </c>
      <c r="P2" s="63" t="s">
        <v>413</v>
      </c>
      <c r="Q2" t="s">
        <v>414</v>
      </c>
      <c r="R2" t="b">
        <f>ISNUMBER(SEARCH("("&amp;$P2&amp;")",$D$27))</f>
        <v>0</v>
      </c>
    </row>
    <row r="3" spans="1:18">
      <c r="A3" s="433" t="s">
        <v>395</v>
      </c>
      <c r="B3" s="432" t="s">
        <v>770</v>
      </c>
      <c r="C3" s="432" t="s">
        <v>364</v>
      </c>
      <c r="D3" s="432" t="s">
        <v>771</v>
      </c>
      <c r="E3" s="432" t="s">
        <v>785</v>
      </c>
      <c r="F3" s="432" t="s">
        <v>772</v>
      </c>
      <c r="G3" s="432"/>
      <c r="H3" s="432"/>
      <c r="I3" s="432"/>
      <c r="J3" s="432"/>
      <c r="K3" s="432"/>
      <c r="L3" s="432"/>
      <c r="P3" s="63" t="s">
        <v>380</v>
      </c>
      <c r="Q3" t="s">
        <v>381</v>
      </c>
      <c r="R3" t="b">
        <f t="shared" ref="R3:R66" si="0">ISNUMBER(SEARCH("("&amp;$P3&amp;")",$D$27))</f>
        <v>0</v>
      </c>
    </row>
    <row r="4" spans="1:18">
      <c r="A4" s="432">
        <v>81</v>
      </c>
      <c r="B4" s="432" t="s">
        <v>773</v>
      </c>
      <c r="C4" s="432">
        <v>82</v>
      </c>
      <c r="D4" s="432" t="s">
        <v>777</v>
      </c>
      <c r="E4" s="432">
        <v>83</v>
      </c>
      <c r="F4" s="432" t="s">
        <v>775</v>
      </c>
      <c r="G4" s="432">
        <v>84</v>
      </c>
      <c r="H4" s="432" t="s">
        <v>774</v>
      </c>
      <c r="I4" s="432">
        <v>85</v>
      </c>
      <c r="J4" s="432" t="s">
        <v>776</v>
      </c>
      <c r="K4" s="432"/>
      <c r="L4" s="432"/>
      <c r="P4" s="63" t="s">
        <v>382</v>
      </c>
      <c r="Q4" t="s">
        <v>727</v>
      </c>
      <c r="R4" t="b">
        <f t="shared" si="0"/>
        <v>0</v>
      </c>
    </row>
    <row r="5" spans="1:18">
      <c r="A5" s="432">
        <v>1</v>
      </c>
      <c r="B5" s="432" t="s">
        <v>526</v>
      </c>
      <c r="C5" s="432">
        <v>2</v>
      </c>
      <c r="D5" s="432" t="s">
        <v>527</v>
      </c>
      <c r="E5" s="432">
        <v>3</v>
      </c>
      <c r="F5" s="432" t="s">
        <v>528</v>
      </c>
      <c r="G5" s="432">
        <v>4</v>
      </c>
      <c r="H5" s="432" t="s">
        <v>529</v>
      </c>
      <c r="I5" s="432">
        <v>5</v>
      </c>
      <c r="J5" s="432" t="s">
        <v>530</v>
      </c>
      <c r="K5" s="432">
        <v>6</v>
      </c>
      <c r="L5" s="432" t="s">
        <v>531</v>
      </c>
      <c r="P5" s="63" t="s">
        <v>375</v>
      </c>
      <c r="Q5" t="s">
        <v>376</v>
      </c>
      <c r="R5" t="b">
        <f t="shared" si="0"/>
        <v>1</v>
      </c>
    </row>
    <row r="6" spans="1:18">
      <c r="A6" s="432">
        <v>7</v>
      </c>
      <c r="B6" s="432" t="s">
        <v>532</v>
      </c>
      <c r="C6" s="432">
        <v>8</v>
      </c>
      <c r="D6" s="432" t="s">
        <v>533</v>
      </c>
      <c r="E6" s="432">
        <v>9</v>
      </c>
      <c r="F6" s="432" t="s">
        <v>534</v>
      </c>
      <c r="G6" s="432">
        <v>10</v>
      </c>
      <c r="H6" s="432" t="s">
        <v>535</v>
      </c>
      <c r="I6" s="432">
        <v>11</v>
      </c>
      <c r="J6" s="432" t="s">
        <v>536</v>
      </c>
      <c r="K6" s="432">
        <v>12</v>
      </c>
      <c r="L6" s="432" t="s">
        <v>537</v>
      </c>
      <c r="P6" s="63" t="s">
        <v>385</v>
      </c>
      <c r="Q6" t="s">
        <v>518</v>
      </c>
      <c r="R6" t="b">
        <f t="shared" si="0"/>
        <v>0</v>
      </c>
    </row>
    <row r="7" spans="1:18">
      <c r="A7" s="432">
        <v>13</v>
      </c>
      <c r="B7" s="432" t="s">
        <v>538</v>
      </c>
      <c r="C7" s="432">
        <v>14</v>
      </c>
      <c r="D7" s="432" t="s">
        <v>539</v>
      </c>
      <c r="E7" s="432">
        <v>15</v>
      </c>
      <c r="F7" s="432" t="s">
        <v>540</v>
      </c>
      <c r="G7" s="432">
        <v>16</v>
      </c>
      <c r="H7" s="432" t="s">
        <v>541</v>
      </c>
      <c r="I7" s="432">
        <v>17</v>
      </c>
      <c r="J7" s="432" t="s">
        <v>542</v>
      </c>
      <c r="K7" s="432">
        <v>18</v>
      </c>
      <c r="L7" s="432" t="s">
        <v>543</v>
      </c>
      <c r="P7" s="63" t="s">
        <v>386</v>
      </c>
      <c r="Q7" t="s">
        <v>456</v>
      </c>
      <c r="R7" t="b">
        <f t="shared" si="0"/>
        <v>1</v>
      </c>
    </row>
    <row r="8" spans="1:18">
      <c r="A8" s="432">
        <v>19</v>
      </c>
      <c r="B8" s="432" t="s">
        <v>544</v>
      </c>
      <c r="C8" s="432">
        <v>20</v>
      </c>
      <c r="D8" s="432" t="s">
        <v>545</v>
      </c>
      <c r="E8" s="432">
        <v>21</v>
      </c>
      <c r="F8" s="432" t="s">
        <v>546</v>
      </c>
      <c r="G8" s="432">
        <v>22</v>
      </c>
      <c r="H8" s="432" t="s">
        <v>547</v>
      </c>
      <c r="I8" s="432">
        <v>23</v>
      </c>
      <c r="J8" s="432" t="s">
        <v>499</v>
      </c>
      <c r="K8" s="432">
        <v>24</v>
      </c>
      <c r="L8" s="432" t="s">
        <v>500</v>
      </c>
      <c r="P8" s="63" t="s">
        <v>387</v>
      </c>
      <c r="Q8" t="s">
        <v>377</v>
      </c>
      <c r="R8" t="b">
        <f t="shared" si="0"/>
        <v>0</v>
      </c>
    </row>
    <row r="9" spans="1:18">
      <c r="A9" s="432">
        <v>25</v>
      </c>
      <c r="B9" s="432" t="s">
        <v>501</v>
      </c>
      <c r="C9" s="432">
        <v>26</v>
      </c>
      <c r="D9" s="432" t="s">
        <v>498</v>
      </c>
      <c r="E9" s="432">
        <v>27</v>
      </c>
      <c r="F9" s="432" t="s">
        <v>502</v>
      </c>
      <c r="G9" s="432">
        <v>28</v>
      </c>
      <c r="H9" s="432" t="s">
        <v>503</v>
      </c>
      <c r="I9" s="432">
        <v>29</v>
      </c>
      <c r="J9" s="432" t="s">
        <v>504</v>
      </c>
      <c r="K9" s="432">
        <v>30</v>
      </c>
      <c r="L9" s="432" t="s">
        <v>505</v>
      </c>
      <c r="P9" s="63" t="s">
        <v>389</v>
      </c>
      <c r="Q9" t="s">
        <v>345</v>
      </c>
      <c r="R9" t="b">
        <f t="shared" si="0"/>
        <v>0</v>
      </c>
    </row>
    <row r="10" spans="1:18">
      <c r="A10" s="432">
        <v>31</v>
      </c>
      <c r="B10" s="432" t="s">
        <v>506</v>
      </c>
      <c r="C10" s="432">
        <v>32</v>
      </c>
      <c r="D10" s="432" t="s">
        <v>507</v>
      </c>
      <c r="E10" s="432">
        <v>33</v>
      </c>
      <c r="F10" s="432" t="s">
        <v>508</v>
      </c>
      <c r="G10" s="432">
        <v>34</v>
      </c>
      <c r="H10" s="432" t="s">
        <v>509</v>
      </c>
      <c r="I10" s="432">
        <v>35</v>
      </c>
      <c r="J10" s="432" t="s">
        <v>510</v>
      </c>
      <c r="K10" s="432">
        <v>36</v>
      </c>
      <c r="L10" s="432" t="s">
        <v>511</v>
      </c>
      <c r="P10" s="63" t="s">
        <v>391</v>
      </c>
      <c r="Q10" t="s">
        <v>392</v>
      </c>
      <c r="R10" t="b">
        <f t="shared" si="0"/>
        <v>1</v>
      </c>
    </row>
    <row r="11" spans="1:18">
      <c r="A11" s="432">
        <v>37</v>
      </c>
      <c r="B11" s="432" t="s">
        <v>512</v>
      </c>
      <c r="C11" s="432">
        <v>38</v>
      </c>
      <c r="D11" s="432" t="s">
        <v>549</v>
      </c>
      <c r="E11" s="432">
        <v>39</v>
      </c>
      <c r="F11" s="432" t="s">
        <v>463</v>
      </c>
      <c r="G11" s="432">
        <v>40</v>
      </c>
      <c r="H11" s="432" t="s">
        <v>464</v>
      </c>
      <c r="I11" s="432">
        <v>41</v>
      </c>
      <c r="J11" s="432" t="s">
        <v>471</v>
      </c>
      <c r="K11" s="432">
        <v>42</v>
      </c>
      <c r="L11" s="432" t="s">
        <v>462</v>
      </c>
      <c r="P11" s="63" t="s">
        <v>393</v>
      </c>
      <c r="Q11" t="s">
        <v>378</v>
      </c>
      <c r="R11" t="b">
        <f t="shared" si="0"/>
        <v>0</v>
      </c>
    </row>
    <row r="12" spans="1:18">
      <c r="A12" s="432">
        <v>43</v>
      </c>
      <c r="B12" s="432" t="s">
        <v>465</v>
      </c>
      <c r="C12" s="432">
        <v>44</v>
      </c>
      <c r="D12" s="432" t="s">
        <v>554</v>
      </c>
      <c r="E12" s="432">
        <v>45</v>
      </c>
      <c r="F12" s="432" t="s">
        <v>461</v>
      </c>
      <c r="G12" s="432">
        <v>46</v>
      </c>
      <c r="H12" s="432" t="s">
        <v>468</v>
      </c>
      <c r="I12" s="432">
        <v>47</v>
      </c>
      <c r="J12" s="432" t="s">
        <v>472</v>
      </c>
      <c r="K12" s="432">
        <v>48</v>
      </c>
      <c r="L12" s="432" t="s">
        <v>466</v>
      </c>
      <c r="P12" s="63" t="s">
        <v>395</v>
      </c>
      <c r="Q12" t="s">
        <v>347</v>
      </c>
      <c r="R12" t="b">
        <f t="shared" si="0"/>
        <v>0</v>
      </c>
    </row>
    <row r="13" spans="1:18">
      <c r="A13" s="432">
        <v>49</v>
      </c>
      <c r="B13" s="432" t="s">
        <v>469</v>
      </c>
      <c r="C13" s="432">
        <v>50</v>
      </c>
      <c r="D13" s="432" t="s">
        <v>470</v>
      </c>
      <c r="E13" s="432">
        <v>51</v>
      </c>
      <c r="F13" s="432" t="s">
        <v>473</v>
      </c>
      <c r="G13" s="432">
        <v>52</v>
      </c>
      <c r="H13" s="432" t="s">
        <v>475</v>
      </c>
      <c r="I13" s="432">
        <v>53</v>
      </c>
      <c r="J13" s="432" t="s">
        <v>465</v>
      </c>
      <c r="K13" s="432">
        <v>54</v>
      </c>
      <c r="L13" s="432" t="s">
        <v>474</v>
      </c>
      <c r="P13" s="63" t="s">
        <v>364</v>
      </c>
      <c r="Q13" t="s">
        <v>348</v>
      </c>
      <c r="R13" t="b">
        <f t="shared" si="0"/>
        <v>0</v>
      </c>
    </row>
    <row r="14" spans="1:18">
      <c r="A14" s="432">
        <v>55</v>
      </c>
      <c r="B14" s="432" t="s">
        <v>476</v>
      </c>
      <c r="C14" s="432">
        <v>56</v>
      </c>
      <c r="D14" s="432" t="s">
        <v>467</v>
      </c>
      <c r="E14" s="432">
        <v>57</v>
      </c>
      <c r="F14" s="432" t="s">
        <v>477</v>
      </c>
      <c r="G14" s="432">
        <v>58</v>
      </c>
      <c r="H14" s="432" t="s">
        <v>478</v>
      </c>
      <c r="I14" s="432">
        <v>59</v>
      </c>
      <c r="J14" s="432" t="s">
        <v>337</v>
      </c>
      <c r="K14" s="432">
        <v>60</v>
      </c>
      <c r="L14" s="432" t="s">
        <v>410</v>
      </c>
      <c r="P14" s="63" t="s">
        <v>365</v>
      </c>
      <c r="Q14" t="s">
        <v>349</v>
      </c>
      <c r="R14" t="b">
        <f t="shared" si="0"/>
        <v>0</v>
      </c>
    </row>
    <row r="15" spans="1:18">
      <c r="A15" s="432">
        <v>61</v>
      </c>
      <c r="B15" s="432" t="s">
        <v>450</v>
      </c>
      <c r="C15" s="432">
        <v>62</v>
      </c>
      <c r="D15" s="432" t="s">
        <v>778</v>
      </c>
      <c r="E15" s="432">
        <v>63</v>
      </c>
      <c r="F15" s="432" t="s">
        <v>449</v>
      </c>
      <c r="G15" s="432">
        <v>64</v>
      </c>
      <c r="H15" s="432" t="s">
        <v>458</v>
      </c>
      <c r="I15" s="432">
        <v>65</v>
      </c>
      <c r="J15" s="432" t="s">
        <v>338</v>
      </c>
      <c r="K15" s="432">
        <v>66</v>
      </c>
      <c r="L15" s="432" t="s">
        <v>513</v>
      </c>
      <c r="P15" s="63">
        <v>81</v>
      </c>
      <c r="Q15" t="s">
        <v>350</v>
      </c>
      <c r="R15" t="b">
        <f t="shared" si="0"/>
        <v>0</v>
      </c>
    </row>
    <row r="16" spans="1:18">
      <c r="P16" s="63">
        <v>82</v>
      </c>
      <c r="Q16" t="s">
        <v>351</v>
      </c>
      <c r="R16" t="b">
        <f t="shared" si="0"/>
        <v>0</v>
      </c>
    </row>
    <row r="17" spans="1:18">
      <c r="P17" s="63">
        <v>83</v>
      </c>
      <c r="Q17" t="s">
        <v>352</v>
      </c>
      <c r="R17" t="b">
        <f t="shared" si="0"/>
        <v>0</v>
      </c>
    </row>
    <row r="18" spans="1:18">
      <c r="P18" s="63">
        <v>84</v>
      </c>
      <c r="Q18" t="s">
        <v>353</v>
      </c>
      <c r="R18" t="b">
        <f t="shared" si="0"/>
        <v>0</v>
      </c>
    </row>
    <row r="19" spans="1:18">
      <c r="P19" s="63">
        <v>85</v>
      </c>
      <c r="Q19" t="s">
        <v>405</v>
      </c>
      <c r="R19" t="b">
        <f t="shared" si="0"/>
        <v>0</v>
      </c>
    </row>
    <row r="20" spans="1:18">
      <c r="P20" s="63">
        <v>1</v>
      </c>
      <c r="Q20" t="s">
        <v>526</v>
      </c>
      <c r="R20" t="b">
        <f t="shared" si="0"/>
        <v>1</v>
      </c>
    </row>
    <row r="21" spans="1:18">
      <c r="P21" s="63">
        <v>2</v>
      </c>
      <c r="Q21" t="s">
        <v>527</v>
      </c>
      <c r="R21" t="b">
        <f t="shared" si="0"/>
        <v>1</v>
      </c>
    </row>
    <row r="22" spans="1:18">
      <c r="P22" s="63">
        <v>3</v>
      </c>
      <c r="Q22" t="s">
        <v>528</v>
      </c>
      <c r="R22" t="b">
        <f t="shared" si="0"/>
        <v>1</v>
      </c>
    </row>
    <row r="23" spans="1:18">
      <c r="P23" s="63">
        <v>4</v>
      </c>
      <c r="Q23" t="s">
        <v>529</v>
      </c>
      <c r="R23" t="b">
        <f t="shared" si="0"/>
        <v>1</v>
      </c>
    </row>
    <row r="24" spans="1:18">
      <c r="P24" s="63">
        <v>5</v>
      </c>
      <c r="Q24" t="s">
        <v>530</v>
      </c>
      <c r="R24" t="b">
        <f t="shared" si="0"/>
        <v>0</v>
      </c>
    </row>
    <row r="25" spans="1:18">
      <c r="P25" s="63">
        <v>6</v>
      </c>
      <c r="Q25" t="s">
        <v>531</v>
      </c>
      <c r="R25" t="b">
        <f t="shared" si="0"/>
        <v>0</v>
      </c>
    </row>
    <row r="26" spans="1:18">
      <c r="A26" t="str">
        <f>勤務分配表!B11</f>
        <v>F.J.M及役男32人(1.2.3.4.9.10.11.12.16.18.21.23.24.25.27.28.30.31.32.33.34.35.36.38.40.47.49.51.53.58.60.62)</v>
      </c>
      <c r="B26">
        <f>SEARCH("及",A26)</f>
        <v>6</v>
      </c>
      <c r="C26">
        <f>SEARCH("(",A26)+1</f>
        <v>13</v>
      </c>
      <c r="D26" t="str">
        <f>SUBSTITUTE(REPLACE(A26,B26,C26-B26,"."),")","")</f>
        <v>F.J.M.1.2.3.4.9.10.11.12.16.18.21.23.24.25.27.28.30.31.32.33.34.35.36.38.40.47.49.51.53.58.60.62</v>
      </c>
      <c r="P26" s="63">
        <v>7</v>
      </c>
      <c r="Q26" t="s">
        <v>532</v>
      </c>
      <c r="R26" t="b">
        <f t="shared" si="0"/>
        <v>0</v>
      </c>
    </row>
    <row r="27" spans="1:18">
      <c r="D27" t="str">
        <f>"("&amp;SUBSTITUTE(D26,".",")(")&amp;")"</f>
        <v>(F)(J)(M)(1)(2)(3)(4)(9)(10)(11)(12)(16)(18)(21)(23)(24)(25)(27)(28)(30)(31)(32)(33)(34)(35)(36)(38)(40)(47)(49)(51)(53)(58)(60)(62)</v>
      </c>
      <c r="P27" s="63">
        <v>8</v>
      </c>
      <c r="Q27" t="s">
        <v>533</v>
      </c>
      <c r="R27" t="b">
        <f t="shared" si="0"/>
        <v>0</v>
      </c>
    </row>
    <row r="28" spans="1:18">
      <c r="P28" s="63">
        <v>9</v>
      </c>
      <c r="Q28" t="s">
        <v>534</v>
      </c>
      <c r="R28" t="b">
        <f t="shared" si="0"/>
        <v>1</v>
      </c>
    </row>
    <row r="29" spans="1:18">
      <c r="P29" s="63">
        <v>10</v>
      </c>
      <c r="Q29" t="s">
        <v>535</v>
      </c>
      <c r="R29" t="b">
        <f t="shared" si="0"/>
        <v>1</v>
      </c>
    </row>
    <row r="30" spans="1:18">
      <c r="P30" s="63">
        <v>11</v>
      </c>
      <c r="Q30" t="s">
        <v>536</v>
      </c>
      <c r="R30" t="b">
        <f t="shared" si="0"/>
        <v>1</v>
      </c>
    </row>
    <row r="31" spans="1:18">
      <c r="P31" s="63">
        <v>12</v>
      </c>
      <c r="Q31" t="s">
        <v>537</v>
      </c>
      <c r="R31" t="b">
        <f t="shared" si="0"/>
        <v>1</v>
      </c>
    </row>
    <row r="32" spans="1:18">
      <c r="P32" s="63">
        <v>13</v>
      </c>
      <c r="Q32" t="s">
        <v>538</v>
      </c>
      <c r="R32" t="b">
        <f t="shared" si="0"/>
        <v>0</v>
      </c>
    </row>
    <row r="33" spans="16:18">
      <c r="P33" s="63">
        <v>14</v>
      </c>
      <c r="Q33" t="s">
        <v>539</v>
      </c>
      <c r="R33" t="b">
        <f t="shared" si="0"/>
        <v>0</v>
      </c>
    </row>
    <row r="34" spans="16:18">
      <c r="P34" s="63">
        <v>15</v>
      </c>
      <c r="Q34" t="s">
        <v>540</v>
      </c>
      <c r="R34" t="b">
        <f t="shared" si="0"/>
        <v>0</v>
      </c>
    </row>
    <row r="35" spans="16:18">
      <c r="P35" s="63">
        <v>16</v>
      </c>
      <c r="Q35" t="s">
        <v>541</v>
      </c>
      <c r="R35" t="b">
        <f t="shared" si="0"/>
        <v>1</v>
      </c>
    </row>
    <row r="36" spans="16:18">
      <c r="P36" s="63">
        <v>17</v>
      </c>
      <c r="Q36" t="s">
        <v>542</v>
      </c>
      <c r="R36" t="b">
        <f t="shared" si="0"/>
        <v>0</v>
      </c>
    </row>
    <row r="37" spans="16:18">
      <c r="P37" s="63">
        <v>18</v>
      </c>
      <c r="Q37" t="s">
        <v>543</v>
      </c>
      <c r="R37" t="b">
        <f t="shared" si="0"/>
        <v>1</v>
      </c>
    </row>
    <row r="38" spans="16:18">
      <c r="P38" s="63">
        <v>19</v>
      </c>
      <c r="Q38" t="s">
        <v>544</v>
      </c>
      <c r="R38" t="b">
        <f t="shared" si="0"/>
        <v>0</v>
      </c>
    </row>
    <row r="39" spans="16:18">
      <c r="P39" s="63">
        <v>20</v>
      </c>
      <c r="Q39" t="s">
        <v>545</v>
      </c>
      <c r="R39" t="b">
        <f t="shared" si="0"/>
        <v>0</v>
      </c>
    </row>
    <row r="40" spans="16:18">
      <c r="P40" s="63">
        <v>21</v>
      </c>
      <c r="Q40" t="s">
        <v>546</v>
      </c>
      <c r="R40" t="b">
        <f t="shared" si="0"/>
        <v>1</v>
      </c>
    </row>
    <row r="41" spans="16:18">
      <c r="P41" s="63">
        <v>22</v>
      </c>
      <c r="Q41" t="s">
        <v>547</v>
      </c>
      <c r="R41" t="b">
        <f t="shared" si="0"/>
        <v>0</v>
      </c>
    </row>
    <row r="42" spans="16:18">
      <c r="P42" s="63">
        <v>23</v>
      </c>
      <c r="Q42" t="s">
        <v>499</v>
      </c>
      <c r="R42" t="b">
        <f t="shared" si="0"/>
        <v>1</v>
      </c>
    </row>
    <row r="43" spans="16:18">
      <c r="P43" s="63">
        <v>24</v>
      </c>
      <c r="Q43" t="s">
        <v>500</v>
      </c>
      <c r="R43" t="b">
        <f t="shared" si="0"/>
        <v>1</v>
      </c>
    </row>
    <row r="44" spans="16:18">
      <c r="P44" s="63">
        <v>25</v>
      </c>
      <c r="Q44" t="s">
        <v>501</v>
      </c>
      <c r="R44" t="b">
        <f t="shared" si="0"/>
        <v>1</v>
      </c>
    </row>
    <row r="45" spans="16:18">
      <c r="P45" s="63">
        <v>26</v>
      </c>
      <c r="Q45" t="s">
        <v>498</v>
      </c>
      <c r="R45" t="b">
        <f t="shared" si="0"/>
        <v>0</v>
      </c>
    </row>
    <row r="46" spans="16:18">
      <c r="P46" s="63">
        <v>27</v>
      </c>
      <c r="Q46" t="s">
        <v>502</v>
      </c>
      <c r="R46" t="b">
        <f t="shared" si="0"/>
        <v>1</v>
      </c>
    </row>
    <row r="47" spans="16:18">
      <c r="P47" s="63">
        <v>28</v>
      </c>
      <c r="Q47" t="s">
        <v>503</v>
      </c>
      <c r="R47" t="b">
        <f t="shared" si="0"/>
        <v>1</v>
      </c>
    </row>
    <row r="48" spans="16:18">
      <c r="P48" s="63">
        <v>29</v>
      </c>
      <c r="Q48" t="s">
        <v>504</v>
      </c>
      <c r="R48" t="b">
        <f t="shared" si="0"/>
        <v>0</v>
      </c>
    </row>
    <row r="49" spans="16:18">
      <c r="P49" s="63">
        <v>30</v>
      </c>
      <c r="Q49" t="s">
        <v>505</v>
      </c>
      <c r="R49" t="b">
        <f t="shared" si="0"/>
        <v>1</v>
      </c>
    </row>
    <row r="50" spans="16:18">
      <c r="P50" s="63">
        <v>31</v>
      </c>
      <c r="Q50" t="s">
        <v>506</v>
      </c>
      <c r="R50" t="b">
        <f t="shared" si="0"/>
        <v>1</v>
      </c>
    </row>
    <row r="51" spans="16:18">
      <c r="P51" s="63">
        <v>32</v>
      </c>
      <c r="Q51" t="s">
        <v>507</v>
      </c>
      <c r="R51" t="b">
        <f t="shared" si="0"/>
        <v>1</v>
      </c>
    </row>
    <row r="52" spans="16:18">
      <c r="P52" s="63">
        <v>33</v>
      </c>
      <c r="Q52" t="s">
        <v>508</v>
      </c>
      <c r="R52" t="b">
        <f t="shared" si="0"/>
        <v>1</v>
      </c>
    </row>
    <row r="53" spans="16:18">
      <c r="P53" s="63">
        <v>34</v>
      </c>
      <c r="Q53" t="s">
        <v>509</v>
      </c>
      <c r="R53" t="b">
        <f t="shared" si="0"/>
        <v>1</v>
      </c>
    </row>
    <row r="54" spans="16:18">
      <c r="P54" s="63">
        <v>35</v>
      </c>
      <c r="Q54" t="s">
        <v>510</v>
      </c>
      <c r="R54" t="b">
        <f t="shared" si="0"/>
        <v>1</v>
      </c>
    </row>
    <row r="55" spans="16:18">
      <c r="P55" s="63">
        <v>36</v>
      </c>
      <c r="Q55" t="s">
        <v>511</v>
      </c>
      <c r="R55" t="b">
        <f t="shared" si="0"/>
        <v>1</v>
      </c>
    </row>
    <row r="56" spans="16:18">
      <c r="P56" s="63">
        <v>37</v>
      </c>
      <c r="Q56" t="s">
        <v>512</v>
      </c>
      <c r="R56" t="b">
        <f t="shared" si="0"/>
        <v>0</v>
      </c>
    </row>
    <row r="57" spans="16:18">
      <c r="P57" s="63">
        <v>38</v>
      </c>
      <c r="Q57" t="s">
        <v>549</v>
      </c>
      <c r="R57" t="b">
        <f t="shared" si="0"/>
        <v>1</v>
      </c>
    </row>
    <row r="58" spans="16:18">
      <c r="P58" s="63">
        <v>39</v>
      </c>
      <c r="Q58" t="s">
        <v>463</v>
      </c>
      <c r="R58" t="b">
        <f t="shared" si="0"/>
        <v>0</v>
      </c>
    </row>
    <row r="59" spans="16:18">
      <c r="P59" s="63">
        <v>40</v>
      </c>
      <c r="Q59" t="s">
        <v>464</v>
      </c>
      <c r="R59" t="b">
        <f t="shared" si="0"/>
        <v>1</v>
      </c>
    </row>
    <row r="60" spans="16:18">
      <c r="P60" s="63">
        <v>41</v>
      </c>
      <c r="Q60" t="s">
        <v>471</v>
      </c>
      <c r="R60" t="b">
        <f t="shared" si="0"/>
        <v>0</v>
      </c>
    </row>
    <row r="61" spans="16:18">
      <c r="P61" s="63">
        <v>42</v>
      </c>
      <c r="Q61" t="s">
        <v>462</v>
      </c>
      <c r="R61" t="b">
        <f t="shared" si="0"/>
        <v>0</v>
      </c>
    </row>
    <row r="62" spans="16:18">
      <c r="P62" s="63">
        <v>43</v>
      </c>
      <c r="Q62" t="s">
        <v>465</v>
      </c>
      <c r="R62" t="b">
        <f t="shared" si="0"/>
        <v>0</v>
      </c>
    </row>
    <row r="63" spans="16:18">
      <c r="P63" s="63">
        <v>45</v>
      </c>
      <c r="Q63" t="s">
        <v>461</v>
      </c>
      <c r="R63" t="b">
        <f t="shared" si="0"/>
        <v>0</v>
      </c>
    </row>
    <row r="64" spans="16:18">
      <c r="P64" s="63">
        <v>46</v>
      </c>
      <c r="Q64" t="s">
        <v>468</v>
      </c>
      <c r="R64" t="b">
        <f t="shared" si="0"/>
        <v>0</v>
      </c>
    </row>
    <row r="65" spans="16:18">
      <c r="P65" s="63">
        <v>47</v>
      </c>
      <c r="Q65" t="s">
        <v>472</v>
      </c>
      <c r="R65" t="b">
        <f t="shared" si="0"/>
        <v>1</v>
      </c>
    </row>
    <row r="66" spans="16:18">
      <c r="P66" s="63">
        <v>48</v>
      </c>
      <c r="Q66" t="s">
        <v>466</v>
      </c>
      <c r="R66" t="b">
        <f t="shared" si="0"/>
        <v>0</v>
      </c>
    </row>
    <row r="67" spans="16:18">
      <c r="P67" s="63">
        <v>49</v>
      </c>
      <c r="Q67" t="s">
        <v>469</v>
      </c>
      <c r="R67" t="b">
        <f t="shared" ref="R67:R85" si="1">ISNUMBER(SEARCH("("&amp;$P67&amp;")",$D$27))</f>
        <v>1</v>
      </c>
    </row>
    <row r="68" spans="16:18">
      <c r="P68" s="63">
        <v>50</v>
      </c>
      <c r="Q68" t="s">
        <v>470</v>
      </c>
      <c r="R68" t="b">
        <f t="shared" si="1"/>
        <v>0</v>
      </c>
    </row>
    <row r="69" spans="16:18">
      <c r="P69" s="63">
        <v>51</v>
      </c>
      <c r="Q69" t="s">
        <v>473</v>
      </c>
      <c r="R69" t="b">
        <f t="shared" si="1"/>
        <v>1</v>
      </c>
    </row>
    <row r="70" spans="16:18">
      <c r="P70" s="63">
        <v>52</v>
      </c>
      <c r="Q70" t="s">
        <v>475</v>
      </c>
      <c r="R70" t="b">
        <f t="shared" si="1"/>
        <v>0</v>
      </c>
    </row>
    <row r="71" spans="16:18">
      <c r="P71" s="63">
        <v>53</v>
      </c>
      <c r="Q71" t="s">
        <v>465</v>
      </c>
      <c r="R71" t="b">
        <f t="shared" si="1"/>
        <v>1</v>
      </c>
    </row>
    <row r="72" spans="16:18">
      <c r="P72" s="63">
        <v>54</v>
      </c>
      <c r="Q72" t="s">
        <v>474</v>
      </c>
      <c r="R72" t="b">
        <f t="shared" si="1"/>
        <v>0</v>
      </c>
    </row>
    <row r="73" spans="16:18">
      <c r="P73" s="63">
        <v>55</v>
      </c>
      <c r="Q73" t="s">
        <v>476</v>
      </c>
      <c r="R73" t="b">
        <f t="shared" si="1"/>
        <v>0</v>
      </c>
    </row>
    <row r="74" spans="16:18">
      <c r="P74" s="63">
        <v>56</v>
      </c>
      <c r="Q74" t="s">
        <v>467</v>
      </c>
      <c r="R74" t="b">
        <f t="shared" si="1"/>
        <v>0</v>
      </c>
    </row>
    <row r="75" spans="16:18">
      <c r="P75" s="63">
        <v>57</v>
      </c>
      <c r="Q75" t="s">
        <v>477</v>
      </c>
      <c r="R75" t="b">
        <f t="shared" si="1"/>
        <v>0</v>
      </c>
    </row>
    <row r="76" spans="16:18">
      <c r="P76" s="63">
        <v>58</v>
      </c>
      <c r="Q76" t="s">
        <v>478</v>
      </c>
      <c r="R76" t="b">
        <f t="shared" si="1"/>
        <v>1</v>
      </c>
    </row>
    <row r="77" spans="16:18">
      <c r="P77" s="63">
        <v>59</v>
      </c>
      <c r="Q77" t="s">
        <v>337</v>
      </c>
      <c r="R77" t="b">
        <f t="shared" si="1"/>
        <v>0</v>
      </c>
    </row>
    <row r="78" spans="16:18">
      <c r="P78" s="63">
        <v>60</v>
      </c>
      <c r="Q78" t="s">
        <v>410</v>
      </c>
      <c r="R78" t="b">
        <f t="shared" si="1"/>
        <v>1</v>
      </c>
    </row>
    <row r="79" spans="16:18">
      <c r="P79" s="63">
        <v>61</v>
      </c>
      <c r="Q79" t="s">
        <v>450</v>
      </c>
      <c r="R79" t="b">
        <f t="shared" si="1"/>
        <v>0</v>
      </c>
    </row>
    <row r="80" spans="16:18">
      <c r="P80" s="63">
        <v>62</v>
      </c>
      <c r="Q80" t="s">
        <v>451</v>
      </c>
      <c r="R80" t="b">
        <f t="shared" si="1"/>
        <v>1</v>
      </c>
    </row>
    <row r="81" spans="16:18">
      <c r="P81" s="63">
        <v>65</v>
      </c>
      <c r="Q81" t="s">
        <v>338</v>
      </c>
      <c r="R81" t="b">
        <f t="shared" si="1"/>
        <v>0</v>
      </c>
    </row>
    <row r="82" spans="16:18">
      <c r="P82" s="63">
        <v>66</v>
      </c>
      <c r="Q82" t="s">
        <v>513</v>
      </c>
      <c r="R82" t="b">
        <f t="shared" si="1"/>
        <v>0</v>
      </c>
    </row>
    <row r="83" spans="16:18">
      <c r="P83" s="63">
        <v>44</v>
      </c>
      <c r="Q83" t="s">
        <v>554</v>
      </c>
      <c r="R83" t="b">
        <f t="shared" si="1"/>
        <v>0</v>
      </c>
    </row>
    <row r="84" spans="16:18">
      <c r="P84" s="63">
        <v>63</v>
      </c>
      <c r="Q84" t="s">
        <v>449</v>
      </c>
      <c r="R84" t="b">
        <f t="shared" si="1"/>
        <v>0</v>
      </c>
    </row>
    <row r="85" spans="16:18">
      <c r="P85" s="63">
        <v>64</v>
      </c>
      <c r="Q85" t="s">
        <v>458</v>
      </c>
      <c r="R85" t="b">
        <f t="shared" si="1"/>
        <v>0</v>
      </c>
    </row>
  </sheetData>
  <sheetProtection sheet="1" objects="1" scenarios="1"/>
  <protectedRanges>
    <protectedRange sqref="Q2:Q19" name="範圍1"/>
  </protectedRanges>
  <phoneticPr fontId="2" type="noConversion"/>
  <conditionalFormatting sqref="A1:A15 C1:C15 E1:E15 G1:G15 I1:I15 K1:K15">
    <cfRule type="expression" dxfId="1" priority="2">
      <formula>INDEX($P$2:$R$85,MATCH(A1,$P$2:$P$85,0),3)</formula>
    </cfRule>
  </conditionalFormatting>
  <conditionalFormatting sqref="A1:A15 C1:C15 E1:E15 G1:G15 I2:I15 K2:K15">
    <cfRule type="expression" dxfId="0" priority="1">
      <formula>NOT(INDEX($P$2:$R$85,MATCH(A1,$P$2:$P$85,0),3))</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tabColor rgb="FFFF0000"/>
  </sheetPr>
  <dimension ref="A1:P30"/>
  <sheetViews>
    <sheetView zoomScale="70" zoomScaleNormal="70" workbookViewId="0">
      <selection activeCell="F19" sqref="F19"/>
    </sheetView>
  </sheetViews>
  <sheetFormatPr defaultRowHeight="16.5"/>
  <cols>
    <col min="1" max="1" width="43.5" customWidth="1"/>
    <col min="2" max="6" width="15.625" customWidth="1"/>
    <col min="7" max="7" width="93.75" bestFit="1" customWidth="1"/>
    <col min="8" max="21" width="15.625" customWidth="1"/>
  </cols>
  <sheetData>
    <row r="1" spans="1:16" ht="25.5">
      <c r="A1" s="62"/>
      <c r="B1" s="62"/>
      <c r="C1" s="62"/>
      <c r="D1" s="62"/>
      <c r="E1" s="62"/>
      <c r="F1" s="62"/>
      <c r="G1" s="62"/>
      <c r="H1" s="62"/>
      <c r="I1" s="62"/>
      <c r="J1" s="62"/>
      <c r="K1" s="62"/>
      <c r="L1" s="62"/>
      <c r="M1" s="62"/>
      <c r="N1" s="62"/>
      <c r="O1" s="62"/>
    </row>
    <row r="2" spans="1:16" ht="25.5">
      <c r="A2" s="62" t="s">
        <v>246</v>
      </c>
      <c r="B2" s="62">
        <f>日期輸入!$B$6</f>
        <v>66</v>
      </c>
      <c r="C2" s="62"/>
      <c r="D2" s="62"/>
      <c r="E2" s="62"/>
      <c r="F2" s="62"/>
      <c r="G2" s="62"/>
      <c r="H2" s="62"/>
      <c r="I2" s="62"/>
      <c r="J2" s="62"/>
      <c r="K2" s="62"/>
      <c r="L2" s="62"/>
      <c r="M2" s="62"/>
      <c r="N2" s="62"/>
      <c r="O2" s="62"/>
    </row>
    <row r="3" spans="1:16" ht="25.5">
      <c r="A3" s="62" t="s">
        <v>247</v>
      </c>
      <c r="B3" s="62">
        <f>日期輸入!B7</f>
        <v>111</v>
      </c>
      <c r="C3" s="62">
        <f>日期輸入!C7</f>
        <v>112</v>
      </c>
      <c r="D3" s="62">
        <f>日期輸入!D7</f>
        <v>113</v>
      </c>
      <c r="E3" s="62">
        <f>日期輸入!E7</f>
        <v>114</v>
      </c>
      <c r="F3" s="62">
        <f>日期輸入!F7</f>
        <v>0</v>
      </c>
      <c r="G3" s="62" t="str">
        <f>日期輸入!M3</f>
        <v>※備註欄的內容是否正確 (可以和前一天的勤務表比較)</v>
      </c>
      <c r="H3" s="62">
        <f>日期輸入!N3</f>
        <v>0</v>
      </c>
      <c r="I3" s="62">
        <f>日期輸入!O3</f>
        <v>0</v>
      </c>
      <c r="J3" s="62">
        <f>日期輸入!P3</f>
        <v>0</v>
      </c>
      <c r="K3" s="62">
        <f>日期輸入!Q3</f>
        <v>0</v>
      </c>
      <c r="L3" s="62">
        <f>日期輸入!R3</f>
        <v>0</v>
      </c>
      <c r="M3" s="62">
        <f>日期輸入!M7</f>
        <v>0</v>
      </c>
      <c r="N3" s="62">
        <f>日期輸入!N7</f>
        <v>0</v>
      </c>
      <c r="O3" s="62">
        <f>日期輸入!O7</f>
        <v>0</v>
      </c>
      <c r="P3" s="62">
        <f>日期輸入!P7</f>
        <v>0</v>
      </c>
    </row>
    <row r="4" spans="1:16" ht="25.5">
      <c r="A4" s="62"/>
      <c r="B4" s="62"/>
      <c r="C4" s="62"/>
      <c r="D4" s="62"/>
      <c r="E4" s="62"/>
      <c r="F4" s="62"/>
      <c r="G4" s="62"/>
      <c r="H4" s="62"/>
      <c r="I4" s="62"/>
      <c r="J4" s="62"/>
      <c r="K4" s="62"/>
      <c r="L4" s="62"/>
      <c r="M4" s="62"/>
      <c r="N4" s="62"/>
      <c r="O4" s="62"/>
    </row>
    <row r="5" spans="1:16" ht="25.5">
      <c r="A5" s="62"/>
      <c r="B5" s="62"/>
      <c r="C5" s="62"/>
      <c r="D5" s="62"/>
      <c r="E5" s="62"/>
      <c r="F5" s="62"/>
      <c r="G5" s="62"/>
      <c r="H5" s="62"/>
      <c r="I5" s="62"/>
      <c r="J5" s="62"/>
      <c r="K5" s="62"/>
      <c r="L5" s="62"/>
      <c r="M5" s="62"/>
      <c r="N5" s="62"/>
      <c r="O5" s="62"/>
    </row>
    <row r="6" spans="1:16" ht="25.5">
      <c r="A6" s="62"/>
      <c r="B6" s="62"/>
      <c r="C6" s="62"/>
      <c r="D6" s="62"/>
      <c r="E6" s="62"/>
      <c r="F6" s="62"/>
      <c r="G6" s="62"/>
      <c r="H6" s="62"/>
      <c r="I6" s="62"/>
      <c r="J6" s="62"/>
      <c r="K6" s="62"/>
      <c r="L6" s="62"/>
      <c r="M6" s="62"/>
      <c r="N6" s="62"/>
      <c r="O6" s="62"/>
    </row>
    <row r="7" spans="1:16" ht="25.5">
      <c r="A7" s="62"/>
      <c r="B7" s="62"/>
      <c r="C7" s="62"/>
      <c r="D7" s="62"/>
      <c r="E7" s="62"/>
      <c r="F7" s="62"/>
      <c r="G7" s="62"/>
      <c r="H7" s="62"/>
      <c r="I7" s="62"/>
      <c r="J7" s="62"/>
      <c r="K7" s="62"/>
      <c r="L7" s="62"/>
      <c r="M7" s="62"/>
      <c r="N7" s="62"/>
      <c r="O7" s="62"/>
    </row>
    <row r="8" spans="1:16" ht="25.5">
      <c r="A8" s="62"/>
      <c r="B8" s="62"/>
      <c r="C8" s="62"/>
      <c r="D8" s="62"/>
      <c r="E8" s="62"/>
      <c r="F8" s="62"/>
      <c r="G8" s="62"/>
      <c r="H8" s="62"/>
      <c r="I8" s="62"/>
      <c r="J8" s="62"/>
      <c r="K8" s="62"/>
      <c r="L8" s="62"/>
      <c r="M8" s="62"/>
      <c r="N8" s="62"/>
      <c r="O8" s="62"/>
    </row>
    <row r="9" spans="1:16" ht="25.5">
      <c r="A9" s="62"/>
      <c r="B9" s="62"/>
      <c r="C9" s="62"/>
      <c r="D9" s="62"/>
      <c r="E9" s="62"/>
      <c r="F9" s="62"/>
      <c r="G9" s="62"/>
      <c r="H9" s="62"/>
      <c r="I9" s="62"/>
      <c r="J9" s="62"/>
      <c r="K9" s="62"/>
      <c r="L9" s="62"/>
      <c r="M9" s="62"/>
      <c r="N9" s="62"/>
      <c r="O9" s="62"/>
    </row>
    <row r="10" spans="1:16" ht="25.5">
      <c r="A10" s="62"/>
      <c r="B10" s="62"/>
      <c r="C10" s="62"/>
      <c r="D10" s="62"/>
      <c r="E10" s="62"/>
      <c r="F10" s="62"/>
      <c r="G10" s="62"/>
      <c r="H10" s="62"/>
      <c r="I10" s="62"/>
      <c r="J10" s="62"/>
      <c r="K10" s="62"/>
      <c r="L10" s="62"/>
      <c r="M10" s="62"/>
      <c r="N10" s="62"/>
      <c r="O10" s="62"/>
    </row>
    <row r="11" spans="1:16" ht="25.5">
      <c r="A11" s="62"/>
      <c r="B11" s="62"/>
      <c r="C11" s="62"/>
      <c r="D11" s="62"/>
      <c r="E11" s="62"/>
      <c r="F11" s="62"/>
      <c r="G11" s="62"/>
      <c r="H11" s="62"/>
      <c r="I11" s="62"/>
      <c r="J11" s="62"/>
      <c r="K11" s="62"/>
      <c r="L11" s="62"/>
      <c r="M11" s="62"/>
      <c r="N11" s="62"/>
      <c r="O11" s="62"/>
    </row>
    <row r="12" spans="1:16" ht="25.5">
      <c r="A12" s="62"/>
      <c r="B12" s="62"/>
      <c r="C12" s="62"/>
      <c r="D12" s="62"/>
      <c r="E12" s="62"/>
      <c r="F12" s="62"/>
      <c r="G12" s="62"/>
      <c r="H12" s="62"/>
      <c r="I12" s="62"/>
      <c r="J12" s="62"/>
      <c r="K12" s="62"/>
      <c r="L12" s="62"/>
      <c r="M12" s="62"/>
      <c r="N12" s="62"/>
      <c r="O12" s="62"/>
    </row>
    <row r="13" spans="1:16" ht="25.5">
      <c r="A13" s="62"/>
      <c r="B13" s="62"/>
      <c r="C13" s="62"/>
      <c r="D13" s="62"/>
      <c r="E13" s="62"/>
      <c r="F13" s="62"/>
      <c r="G13" s="62"/>
      <c r="H13" s="62"/>
      <c r="I13" s="62"/>
      <c r="J13" s="62"/>
      <c r="K13" s="62"/>
      <c r="L13" s="62"/>
      <c r="M13" s="62"/>
      <c r="N13" s="62"/>
      <c r="O13" s="62"/>
    </row>
    <row r="14" spans="1:16" ht="25.5">
      <c r="A14" s="62"/>
      <c r="B14" s="62"/>
      <c r="C14" s="62"/>
      <c r="D14" s="62"/>
      <c r="E14" s="62"/>
      <c r="F14" s="62"/>
      <c r="G14" s="62"/>
      <c r="H14" s="62"/>
      <c r="I14" s="62"/>
      <c r="J14" s="62"/>
      <c r="K14" s="62"/>
      <c r="L14" s="62"/>
      <c r="M14" s="62"/>
      <c r="N14" s="62"/>
      <c r="O14" s="62"/>
    </row>
    <row r="15" spans="1:16" ht="25.5">
      <c r="D15" s="62"/>
      <c r="E15" s="62"/>
      <c r="F15" s="62"/>
      <c r="G15" s="62"/>
      <c r="H15" s="62"/>
      <c r="I15" s="62"/>
      <c r="J15" s="62"/>
      <c r="K15" s="62"/>
      <c r="L15" s="62"/>
      <c r="M15" s="62"/>
      <c r="N15" s="62"/>
      <c r="O15" s="62"/>
    </row>
    <row r="16" spans="1:16" ht="25.5">
      <c r="A16" s="62"/>
      <c r="B16" s="62"/>
      <c r="C16" s="62"/>
      <c r="D16" s="62"/>
      <c r="E16" s="62"/>
      <c r="F16" s="62"/>
      <c r="G16" s="62"/>
      <c r="H16" s="62"/>
      <c r="I16" s="62"/>
      <c r="J16" s="62"/>
      <c r="K16" s="62"/>
      <c r="L16" s="62"/>
      <c r="M16" s="62"/>
      <c r="N16" s="62"/>
      <c r="O16" s="62"/>
    </row>
    <row r="17" spans="1:16" ht="26.25" thickBot="1">
      <c r="A17" s="62"/>
      <c r="B17" s="62"/>
      <c r="C17" s="62"/>
      <c r="D17" s="62"/>
      <c r="E17" s="62"/>
      <c r="F17" s="62"/>
      <c r="G17" s="62"/>
      <c r="H17" s="62"/>
      <c r="I17" s="62"/>
      <c r="J17" s="62"/>
      <c r="K17" s="62"/>
      <c r="L17" s="62"/>
      <c r="M17" s="62"/>
      <c r="N17" s="62"/>
      <c r="O17" s="62"/>
    </row>
    <row r="18" spans="1:16">
      <c r="A18" s="94" t="str">
        <f xml:space="preserve"> _xlfn.IFNA( CONCATENATE(  "、",  INDEX(勤務分配!$A$1:$X$43,  MATCH(日期輸入!B24,勤務分配!$A$1:$A$43,0),2)  ),  ""  )</f>
        <v/>
      </c>
      <c r="B18" s="108" t="str">
        <f xml:space="preserve"> _xlfn.IFNA( CONCATENATE(  "、",  INDEX(勤務分配!$A$1:$X$43,  MATCH(日期輸入!C24,勤務分配!$A$1:$A$43,0),2)  ),  ""  )</f>
        <v>、陳佑任</v>
      </c>
      <c r="C18" s="108" t="str">
        <f xml:space="preserve"> _xlfn.IFNA( CONCATENATE(  "、",  INDEX(勤務分配!$A$1:$X$43,  MATCH(日期輸入!D24,勤務分配!$A$1:$A$43,0),2)  ),  ""  )</f>
        <v>、林明道</v>
      </c>
      <c r="D18" s="108" t="str">
        <f xml:space="preserve"> _xlfn.IFNA( CONCATENATE(  "、",  INDEX(勤務分配!$A$1:$X$43,  MATCH(日期輸入!E24,勤務分配!$A$1:$A$43,0),2)  ),  ""  )</f>
        <v>、謝福生</v>
      </c>
      <c r="E18" s="108" t="str">
        <f xml:space="preserve"> _xlfn.IFNA( CONCATENATE(  "、",  INDEX(勤務分配!$A$1:$X$43,  MATCH(日期輸入!F24,勤務分配!$A$1:$A$43,0),2)  ),  ""  )</f>
        <v>、陳正輝</v>
      </c>
      <c r="F18" s="108" t="str">
        <f xml:space="preserve"> _xlfn.IFNA( CONCATENATE(  "、",  INDEX(勤務分配!$A$1:$X$43,  MATCH(日期輸入!G24,勤務分配!$A$1:$A$43,0),2)  ),  ""  )</f>
        <v>、陳俊印</v>
      </c>
      <c r="G18" s="108" t="str">
        <f xml:space="preserve"> _xlfn.IFNA( CONCATENATE(  "、",  INDEX(勤務分配!$A$1:$X$43,  MATCH(日期輸入!H24,勤務分配!$A$1:$A$43,0),2)  ),  ""  )</f>
        <v>、鄒本強</v>
      </c>
      <c r="H18" s="108" t="str">
        <f xml:space="preserve"> _xlfn.IFNA( CONCATENATE(  "、",  INDEX(勤務分配!$A$1:$X$43,  MATCH(日期輸入!I24,勤務分配!$A$1:$A$43,0),2)  ),  ""  )</f>
        <v>、王俊欽</v>
      </c>
      <c r="I18" s="108" t="str">
        <f xml:space="preserve"> _xlfn.IFNA( CONCATENATE(  "、",  INDEX(勤務分配!$A$1:$X$43,  MATCH(日期輸入!J24,勤務分配!$A$1:$A$43,0),2)  ),  ""  )</f>
        <v>、林明慧</v>
      </c>
      <c r="J18" s="108" t="str">
        <f xml:space="preserve"> _xlfn.IFNA( CONCATENATE(  "、",  INDEX(勤務分配!$A$1:$X$43,  MATCH(日期輸入!K24,勤務分配!$A$1:$A$43,0),2)  ),  ""  )</f>
        <v>、王美惠</v>
      </c>
      <c r="K18" s="253" t="str">
        <f xml:space="preserve"> _xlfn.IFNA( CONCATENATE(  "、",  INDEX(勤務分配!$A$1:$X$43,  MATCH(日期輸入!L24,勤務分配!$A$1:$A$43,0),2)  ),  ""  )</f>
        <v/>
      </c>
      <c r="L18" s="108" t="str">
        <f ca="1" xml:space="preserve"> _xlfn.IFNA( CONCATENATE(  "、",  INDEX(勤務分配!$A$1:$X$43,  MATCH(' 役男公式'!AX$20,勤務分配!$A$1:$A$43,0),2)  ),  ""  )</f>
        <v/>
      </c>
      <c r="M18" s="108" t="str">
        <f ca="1" xml:space="preserve"> _xlfn.IFNA( CONCATENATE(  "、",  INDEX(勤務分配!$A$1:$X$43,  MATCH(' 役男公式'!AY$20,勤務分配!$A$1:$A$43,0),2)  ),  ""  )</f>
        <v/>
      </c>
      <c r="N18" s="108" t="str">
        <f ca="1" xml:space="preserve"> _xlfn.IFNA( CONCATENATE(  "、",  INDEX(勤務分配!$A$1:$X$43,  MATCH(' 役男公式'!AZ$20,勤務分配!$A$1:$A$43,0),2)  ),  ""  )</f>
        <v/>
      </c>
      <c r="O18" s="108" t="str">
        <f ca="1" xml:space="preserve"> _xlfn.IFNA( CONCATENATE(  "、",  INDEX(勤務分配!$A$1:$X$43,  MATCH(' 役男公式'!BA$20,勤務分配!$A$1:$A$43,0),2)  ),  ""  )</f>
        <v/>
      </c>
      <c r="P18" s="109" t="str">
        <f ca="1" xml:space="preserve"> _xlfn.IFNA( CONCATENATE(  "、",  INDEX(勤務分配!$A$1:$X$43,  MATCH(' 役男公式'!BB$20,勤務分配!$A$1:$A$43,0),2)  ),  ""  )</f>
        <v/>
      </c>
    </row>
    <row r="19" spans="1:16" ht="17.25" thickBot="1">
      <c r="A19" s="110" t="str">
        <f>IF(日期輸入!B24&lt;&gt;"",CONCATENATE(".",日期輸入!B24),"")</f>
        <v/>
      </c>
      <c r="B19" s="111" t="str">
        <f>IF(日期輸入!C24&lt;&gt;"",CONCATENATE(".",日期輸入!C24),"")</f>
        <v>.O</v>
      </c>
      <c r="C19" s="111" t="str">
        <f>IF(日期輸入!D24&lt;&gt;"",CONCATENATE(".",日期輸入!D24),"")</f>
        <v>.P</v>
      </c>
      <c r="D19" s="111" t="str">
        <f>IF(日期輸入!E24&lt;&gt;"",CONCATENATE(".",日期輸入!E24),"")</f>
        <v>.Q</v>
      </c>
      <c r="E19" s="111" t="str">
        <f>IF(日期輸入!F24&lt;&gt;"",CONCATENATE(".",日期輸入!F24),"")</f>
        <v>.N</v>
      </c>
      <c r="F19" s="111" t="str">
        <f>IF(日期輸入!G24&lt;&gt;"",CONCATENATE(".",日期輸入!G24),"")</f>
        <v>.81</v>
      </c>
      <c r="G19" s="111" t="str">
        <f>IF(日期輸入!H24&lt;&gt;"",CONCATENATE(".",日期輸入!H24),"")</f>
        <v>.82</v>
      </c>
      <c r="H19" s="111" t="str">
        <f>IF(日期輸入!I24&lt;&gt;"",CONCATENATE(".",日期輸入!I24),"")</f>
        <v>.83</v>
      </c>
      <c r="I19" s="111" t="str">
        <f>IF(日期輸入!J24&lt;&gt;"",CONCATENATE(".",日期輸入!J24),"")</f>
        <v>.84</v>
      </c>
      <c r="J19" s="111" t="str">
        <f>IF(日期輸入!K24&lt;&gt;"",CONCATENATE(".",日期輸入!K24),"")</f>
        <v>.85</v>
      </c>
      <c r="K19" s="111" t="str">
        <f>IF(日期輸入!L24&lt;&gt;"",CONCATENATE(".",日期輸入!L24),"")</f>
        <v>.86</v>
      </c>
      <c r="L19" s="111" t="str">
        <f>IF(日期輸入!M24&lt;&gt;"",CONCATENATE(".",日期輸入!M24),"")</f>
        <v/>
      </c>
      <c r="M19" s="111" t="str">
        <f>IF(日期輸入!N24&lt;&gt;"",CONCATENATE(".",日期輸入!N24),"")</f>
        <v/>
      </c>
      <c r="N19" s="111" t="str">
        <f>IF(日期輸入!O24&lt;&gt;"",CONCATENATE(".",日期輸入!O24),"")</f>
        <v/>
      </c>
      <c r="O19" s="111" t="str">
        <f>IF(日期輸入!P24&lt;&gt;"",CONCATENATE(".",日期輸入!P24),"")</f>
        <v/>
      </c>
      <c r="P19" s="112" t="str">
        <f>IF(日期輸入!Q24&lt;&gt;"",CONCATENATE(".",日期輸入!Q24),"")</f>
        <v/>
      </c>
    </row>
    <row r="20" spans="1:16" ht="25.5">
      <c r="A20" s="62"/>
      <c r="B20" s="62"/>
      <c r="C20" s="62"/>
      <c r="D20" s="62"/>
      <c r="E20" s="62"/>
      <c r="F20" s="62"/>
      <c r="G20" s="62"/>
      <c r="H20" s="62"/>
      <c r="I20" s="62"/>
      <c r="J20" s="62"/>
      <c r="K20" s="62"/>
      <c r="L20" s="62"/>
      <c r="M20" s="62"/>
      <c r="N20" s="62"/>
      <c r="O20" s="62"/>
    </row>
    <row r="21" spans="1:16" ht="25.5">
      <c r="A21" s="62"/>
      <c r="B21" s="62"/>
      <c r="C21" s="62"/>
      <c r="D21" s="62"/>
      <c r="E21" s="62"/>
      <c r="F21" s="62"/>
      <c r="G21" s="62"/>
      <c r="H21" s="62"/>
      <c r="I21" s="62"/>
      <c r="J21" s="62"/>
      <c r="K21" s="62"/>
      <c r="L21" s="62"/>
      <c r="M21" s="62"/>
      <c r="N21" s="62"/>
      <c r="O21" s="62"/>
    </row>
    <row r="22" spans="1:16" ht="25.5">
      <c r="A22" s="62"/>
      <c r="B22" s="62"/>
      <c r="C22" s="62"/>
      <c r="D22" s="62"/>
      <c r="E22" s="62"/>
      <c r="F22" s="62"/>
      <c r="G22" s="62"/>
      <c r="H22" s="62"/>
      <c r="I22" s="62"/>
      <c r="J22" s="62"/>
      <c r="K22" s="62"/>
      <c r="L22" s="62"/>
      <c r="M22" s="62"/>
      <c r="N22" s="62"/>
      <c r="O22" s="62"/>
    </row>
    <row r="23" spans="1:16" ht="25.5">
      <c r="A23" s="62"/>
      <c r="B23" s="62"/>
      <c r="C23" s="62"/>
      <c r="D23" s="62"/>
      <c r="E23" s="62"/>
      <c r="F23" s="62"/>
      <c r="G23" s="62"/>
      <c r="H23" s="62"/>
      <c r="I23" s="62"/>
      <c r="J23" s="62"/>
      <c r="K23" s="62"/>
      <c r="L23" s="62"/>
      <c r="M23" s="62"/>
      <c r="N23" s="62"/>
      <c r="O23" s="62"/>
    </row>
    <row r="24" spans="1:16" ht="30" customHeight="1">
      <c r="A24" s="63"/>
      <c r="B24" s="63"/>
      <c r="C24" s="63"/>
      <c r="D24" s="63"/>
      <c r="E24" s="63"/>
      <c r="F24" s="63"/>
      <c r="G24" s="63"/>
      <c r="H24" s="63"/>
      <c r="I24" s="63"/>
      <c r="J24" s="63"/>
      <c r="K24" s="63"/>
      <c r="L24" s="63"/>
      <c r="M24" s="63"/>
      <c r="N24" s="63"/>
      <c r="O24" s="63"/>
    </row>
    <row r="25" spans="1:16" ht="30" customHeight="1">
      <c r="A25" s="63"/>
      <c r="B25" s="63"/>
      <c r="C25" s="63"/>
      <c r="D25" s="63"/>
      <c r="E25" s="63"/>
      <c r="F25" s="63"/>
      <c r="G25" s="63"/>
      <c r="H25" s="63"/>
      <c r="I25" s="63"/>
      <c r="J25" s="63"/>
      <c r="K25" s="63"/>
      <c r="L25" s="63"/>
      <c r="M25" s="63"/>
      <c r="N25" s="63"/>
      <c r="O25" s="63"/>
    </row>
    <row r="26" spans="1:16" ht="30" customHeight="1">
      <c r="A26" s="63"/>
      <c r="B26" s="63"/>
      <c r="C26" s="63"/>
      <c r="D26" s="63"/>
      <c r="E26" s="63"/>
      <c r="F26" s="63"/>
      <c r="G26" s="63"/>
      <c r="H26" s="63"/>
      <c r="I26" s="63"/>
      <c r="J26" s="63"/>
      <c r="K26" s="63"/>
      <c r="L26" s="63"/>
      <c r="M26" s="63"/>
      <c r="N26" s="63"/>
      <c r="O26" s="63"/>
    </row>
    <row r="27" spans="1:16" ht="30" customHeight="1">
      <c r="A27" s="63"/>
      <c r="B27" s="63"/>
      <c r="C27" s="63"/>
      <c r="D27" s="63"/>
      <c r="E27" s="63"/>
      <c r="F27" s="63"/>
      <c r="G27" s="63"/>
      <c r="H27" s="63"/>
      <c r="I27" s="63"/>
      <c r="J27" s="63"/>
      <c r="K27" s="63"/>
      <c r="L27" s="63"/>
      <c r="M27" s="63"/>
      <c r="N27" s="63"/>
      <c r="O27" s="63"/>
    </row>
    <row r="28" spans="1:16" ht="30" customHeight="1"/>
    <row r="29" spans="1:16" ht="30" customHeight="1"/>
    <row r="30" spans="1:16" ht="30" customHeight="1"/>
  </sheetData>
  <phoneticPr fontId="2"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sheetPr>
  <dimension ref="A1:E68"/>
  <sheetViews>
    <sheetView workbookViewId="0">
      <selection activeCell="C59" sqref="C59"/>
    </sheetView>
  </sheetViews>
  <sheetFormatPr defaultRowHeight="16.5"/>
  <cols>
    <col min="1" max="2" width="9" style="42"/>
    <col min="3" max="3" width="23.625" style="42" customWidth="1"/>
    <col min="4" max="4" width="16.75" style="42" bestFit="1" customWidth="1"/>
    <col min="5" max="5" width="26.25" customWidth="1"/>
  </cols>
  <sheetData>
    <row r="1" spans="1:5">
      <c r="C1" s="42" t="s">
        <v>752</v>
      </c>
      <c r="D1" s="42" t="s">
        <v>753</v>
      </c>
    </row>
    <row r="2" spans="1:5">
      <c r="A2" s="42" t="str">
        <f>役男人力!A1</f>
        <v>代號</v>
      </c>
      <c r="B2" s="42" t="str">
        <f>役男人力!B1</f>
        <v>姓名</v>
      </c>
      <c r="C2" s="42">
        <f>日期輸入!C3</f>
        <v>31</v>
      </c>
      <c r="D2" s="42">
        <f>C2+1</f>
        <v>32</v>
      </c>
    </row>
    <row r="3" spans="1:5">
      <c r="A3" s="42">
        <f>役男人力!A2</f>
        <v>1</v>
      </c>
      <c r="B3" s="42" t="str">
        <f>役男人力!B2</f>
        <v>呂浩維</v>
      </c>
      <c r="C3" s="42">
        <f>VLOOKUP($A3,役男大表!$A$5:$AG$73,C$2+2,FALSE)</f>
        <v>0</v>
      </c>
      <c r="D3" s="42" t="e">
        <f>VLOOKUP($A3,役男大表!$A$5:$AG$73,D$2+2,FALSE)</f>
        <v>#REF!</v>
      </c>
      <c r="E3" s="42" t="e">
        <f>IF(C3=0,IF(D3=0,役男人力!$N$7,IF(D3="x",役男人力!$N$3,IF(D3="補",役男人力!$N$3,IF(D3="病",役男人力!$N$3,IF(D3="榮",役男人力!$N$3,役男人力!$N$2))))),IF(C3="x",IF(D3=0,役男人力!$N$4,IF(D3="x",役男人力!$N$6,IF(D3="補",役男人力!$N$6,IF(D3="病",役男人力!$N$6,IF(D3="榮",役男人力!$N$6,役男人力!$N$2))))),IF(C3="補",IF(D3=0,役男人力!$N$11,IF(D3="x",役男人力!$N$12,IF(D3="補",役男人力!$N$12,IF(D3="病",役男人力!$N$12,IF(D3="榮",役男人力!$N$12,役男人力!$N$2))))),IF(C3="病",IF(D3=0,役男人力!$N$4,IF(D3="x",役男人力!$N$6,IF(D3="補",役男人力!$N$6,IF(D3="病",役男人力!$N$6,IF(D3="榮",役男人力!$N$6,役男人力!$N$2))))),役男人力!$N$2))))</f>
        <v>#REF!</v>
      </c>
    </row>
    <row r="4" spans="1:5">
      <c r="A4" s="42">
        <f>役男人力!A3</f>
        <v>2</v>
      </c>
      <c r="B4" s="42" t="str">
        <f>役男人力!B3</f>
        <v>謝禮全</v>
      </c>
      <c r="C4" s="42">
        <f>VLOOKUP($A4,役男大表!$A$5:$AG$73,C$2+2,FALSE)</f>
        <v>0</v>
      </c>
      <c r="D4" s="42" t="e">
        <f>VLOOKUP($A4,役男大表!$A$5:$AG$73,D$2+2,FALSE)</f>
        <v>#REF!</v>
      </c>
      <c r="E4" s="42" t="e">
        <f>IF(C4=0,IF(D4=0,役男人力!$N$7,IF(D4="x",役男人力!$N$3,IF(D4="補",役男人力!$N$3,IF(D4="病",役男人力!$N$3,IF(D4="榮",役男人力!$N$3,役男人力!$N$2))))),IF(C4="x",IF(D4=0,役男人力!$N$4,IF(D4="x",役男人力!$N$6,IF(D4="補",役男人力!$N$6,IF(D4="病",役男人力!$N$6,IF(D4="榮",役男人力!$N$6,役男人力!$N$2))))),IF(C4="補",IF(D4=0,役男人力!$N$11,IF(D4="x",役男人力!$N$12,IF(D4="補",役男人力!$N$12,IF(D4="病",役男人力!$N$12,IF(D4="榮",役男人力!$N$12,役男人力!$N$2))))),IF(C4="病",IF(D4=0,役男人力!$N$4,IF(D4="x",役男人力!$N$6,IF(D4="補",役男人力!$N$6,IF(D4="病",役男人力!$N$6,IF(D4="榮",役男人力!$N$6,役男人力!$N$2))))),役男人力!$N$2))))</f>
        <v>#REF!</v>
      </c>
    </row>
    <row r="5" spans="1:5">
      <c r="A5" s="42">
        <f>役男人力!A4</f>
        <v>3</v>
      </c>
      <c r="B5" s="42" t="str">
        <f>役男人力!B4</f>
        <v>彭揚凱</v>
      </c>
      <c r="C5" s="42">
        <f>VLOOKUP($A5,役男大表!$A$5:$AG$73,C$2+2,FALSE)</f>
        <v>0</v>
      </c>
      <c r="D5" s="42" t="e">
        <f>VLOOKUP($A5,役男大表!$A$5:$AG$73,D$2+2,FALSE)</f>
        <v>#REF!</v>
      </c>
      <c r="E5" s="42" t="e">
        <f>IF(C5=0,IF(D5=0,役男人力!$N$7,IF(D5="x",役男人力!$N$3,IF(D5="補",役男人力!$N$3,IF(D5="病",役男人力!$N$3,IF(D5="榮",役男人力!$N$3,役男人力!$N$2))))),IF(C5="x",IF(D5=0,役男人力!$N$4,IF(D5="x",役男人力!$N$6,IF(D5="補",役男人力!$N$6,IF(D5="病",役男人力!$N$6,IF(D5="榮",役男人力!$N$6,役男人力!$N$2))))),IF(C5="補",IF(D5=0,役男人力!$N$11,IF(D5="x",役男人力!$N$12,IF(D5="補",役男人力!$N$12,IF(D5="病",役男人力!$N$12,IF(D5="榮",役男人力!$N$12,役男人力!$N$2))))),IF(C5="病",IF(D5=0,役男人力!$N$4,IF(D5="x",役男人力!$N$6,IF(D5="補",役男人力!$N$6,IF(D5="病",役男人力!$N$6,IF(D5="榮",役男人力!$N$6,役男人力!$N$2))))),役男人力!$N$2))))</f>
        <v>#REF!</v>
      </c>
    </row>
    <row r="6" spans="1:5">
      <c r="A6" s="42">
        <f>役男人力!A5</f>
        <v>4</v>
      </c>
      <c r="B6" s="42" t="str">
        <f>役男人力!B5</f>
        <v>張顥</v>
      </c>
      <c r="C6" s="42">
        <f>VLOOKUP($A6,役男大表!$A$5:$AG$73,C$2+2,FALSE)</f>
        <v>0</v>
      </c>
      <c r="D6" s="42" t="e">
        <f>VLOOKUP($A6,役男大表!$A$5:$AG$73,D$2+2,FALSE)</f>
        <v>#REF!</v>
      </c>
      <c r="E6" s="42" t="e">
        <f>IF(C6=0,IF(D6=0,役男人力!$N$7,IF(D6="x",役男人力!$N$3,IF(D6="補",役男人力!$N$3,IF(D6="病",役男人力!$N$3,IF(D6="榮",役男人力!$N$3,役男人力!$N$2))))),IF(C6="x",IF(D6=0,役男人力!$N$4,IF(D6="x",役男人力!$N$6,IF(D6="補",役男人力!$N$6,IF(D6="病",役男人力!$N$6,IF(D6="榮",役男人力!$N$6,役男人力!$N$2))))),IF(C6="補",IF(D6=0,役男人力!$N$11,IF(D6="x",役男人力!$N$12,IF(D6="補",役男人力!$N$12,IF(D6="病",役男人力!$N$12,IF(D6="榮",役男人力!$N$12,役男人力!$N$2))))),IF(C6="病",IF(D6=0,役男人力!$N$4,IF(D6="x",役男人力!$N$6,IF(D6="補",役男人力!$N$6,IF(D6="病",役男人力!$N$6,IF(D6="榮",役男人力!$N$6,役男人力!$N$2))))),役男人力!$N$2))))</f>
        <v>#REF!</v>
      </c>
    </row>
    <row r="7" spans="1:5">
      <c r="A7" s="42">
        <f>役男人力!A6</f>
        <v>5</v>
      </c>
      <c r="B7" s="42" t="str">
        <f>役男人力!B6</f>
        <v>李沛諺</v>
      </c>
      <c r="C7" s="42" t="str">
        <f>VLOOKUP($A7,役男大表!$A$5:$AG$73,C$2+2,FALSE)</f>
        <v>x</v>
      </c>
      <c r="D7" s="42" t="e">
        <f>VLOOKUP($A7,役男大表!$A$5:$AG$73,D$2+2,FALSE)</f>
        <v>#REF!</v>
      </c>
      <c r="E7" s="42" t="e">
        <f>IF(C7=0,IF(D7=0,役男人力!$N$7,IF(D7="x",役男人力!$N$3,IF(D7="補",役男人力!$N$3,IF(D7="病",役男人力!$N$3,IF(D7="榮",役男人力!$N$3,役男人力!$N$2))))),IF(C7="x",IF(D7=0,役男人力!$N$4,IF(D7="x",役男人力!$N$6,IF(D7="補",役男人力!$N$6,IF(D7="病",役男人力!$N$6,IF(D7="榮",役男人力!$N$6,役男人力!$N$2))))),IF(C7="補",IF(D7=0,役男人力!$N$11,IF(D7="x",役男人力!$N$12,IF(D7="補",役男人力!$N$12,IF(D7="病",役男人力!$N$12,IF(D7="榮",役男人力!$N$12,役男人力!$N$2))))),IF(C7="病",IF(D7=0,役男人力!$N$4,IF(D7="x",役男人力!$N$6,IF(D7="補",役男人力!$N$6,IF(D7="病",役男人力!$N$6,IF(D7="榮",役男人力!$N$6,役男人力!$N$2))))),役男人力!$N$2))))</f>
        <v>#REF!</v>
      </c>
    </row>
    <row r="8" spans="1:5">
      <c r="A8" s="42">
        <f>役男人力!A7</f>
        <v>6</v>
      </c>
      <c r="B8" s="42" t="str">
        <f>役男人力!B7</f>
        <v>陳宣齊</v>
      </c>
      <c r="C8" s="42" t="str">
        <f>VLOOKUP($A8,役男大表!$A$5:$AG$73,C$2+2,FALSE)</f>
        <v>x</v>
      </c>
      <c r="D8" s="42" t="e">
        <f>VLOOKUP($A8,役男大表!$A$5:$AG$73,D$2+2,FALSE)</f>
        <v>#REF!</v>
      </c>
      <c r="E8" s="42" t="e">
        <f>IF(C8=0,IF(D8=0,役男人力!$N$7,IF(D8="x",役男人力!$N$3,IF(D8="補",役男人力!$N$3,IF(D8="病",役男人力!$N$3,IF(D8="榮",役男人力!$N$3,役男人力!$N$2))))),IF(C8="x",IF(D8=0,役男人力!$N$4,IF(D8="x",役男人力!$N$6,IF(D8="補",役男人力!$N$6,IF(D8="病",役男人力!$N$6,IF(D8="榮",役男人力!$N$6,役男人力!$N$2))))),IF(C8="補",IF(D8=0,役男人力!$N$11,IF(D8="x",役男人力!$N$12,IF(D8="補",役男人力!$N$12,IF(D8="病",役男人力!$N$12,IF(D8="榮",役男人力!$N$12,役男人力!$N$2))))),IF(C8="病",IF(D8=0,役男人力!$N$4,IF(D8="x",役男人力!$N$6,IF(D8="補",役男人力!$N$6,IF(D8="病",役男人力!$N$6,IF(D8="榮",役男人力!$N$6,役男人力!$N$2))))),役男人力!$N$2))))</f>
        <v>#REF!</v>
      </c>
    </row>
    <row r="9" spans="1:5">
      <c r="A9" s="42">
        <f>役男人力!A8</f>
        <v>7</v>
      </c>
      <c r="B9" s="42" t="str">
        <f>役男人力!B8</f>
        <v>鄭謙泰</v>
      </c>
      <c r="C9" s="42" t="str">
        <f>VLOOKUP($A9,役男大表!$A$5:$AG$73,C$2+2,FALSE)</f>
        <v>x</v>
      </c>
      <c r="D9" s="42" t="e">
        <f>VLOOKUP($A9,役男大表!$A$5:$AG$73,D$2+2,FALSE)</f>
        <v>#REF!</v>
      </c>
      <c r="E9" s="42" t="e">
        <f>IF(C9=0,IF(D9=0,役男人力!$N$7,IF(D9="x",役男人力!$N$3,IF(D9="補",役男人力!$N$3,IF(D9="病",役男人力!$N$3,IF(D9="榮",役男人力!$N$3,役男人力!$N$2))))),IF(C9="x",IF(D9=0,役男人力!$N$4,IF(D9="x",役男人力!$N$6,IF(D9="補",役男人力!$N$6,IF(D9="病",役男人力!$N$6,IF(D9="榮",役男人力!$N$6,役男人力!$N$2))))),IF(C9="補",IF(D9=0,役男人力!$N$11,IF(D9="x",役男人力!$N$12,IF(D9="補",役男人力!$N$12,IF(D9="病",役男人力!$N$12,IF(D9="榮",役男人力!$N$12,役男人力!$N$2))))),IF(C9="病",IF(D9=0,役男人力!$N$4,IF(D9="x",役男人力!$N$6,IF(D9="補",役男人力!$N$6,IF(D9="病",役男人力!$N$6,IF(D9="榮",役男人力!$N$6,役男人力!$N$2))))),役男人力!$N$2))))</f>
        <v>#REF!</v>
      </c>
    </row>
    <row r="10" spans="1:5">
      <c r="A10" s="42">
        <f>役男人力!A9</f>
        <v>8</v>
      </c>
      <c r="B10" s="42" t="str">
        <f>役男人力!B9</f>
        <v>徐意凱</v>
      </c>
      <c r="C10" s="42" t="str">
        <f>VLOOKUP($A10,役男大表!$A$5:$AG$73,C$2+2,FALSE)</f>
        <v>x</v>
      </c>
      <c r="D10" s="42" t="e">
        <f>VLOOKUP($A10,役男大表!$A$5:$AG$73,D$2+2,FALSE)</f>
        <v>#REF!</v>
      </c>
      <c r="E10" s="42" t="e">
        <f>IF(C10=0,IF(D10=0,役男人力!$N$7,IF(D10="x",役男人力!$N$3,IF(D10="補",役男人力!$N$3,IF(D10="病",役男人力!$N$3,IF(D10="榮",役男人力!$N$3,役男人力!$N$2))))),IF(C10="x",IF(D10=0,役男人力!$N$4,IF(D10="x",役男人力!$N$6,IF(D10="補",役男人力!$N$6,IF(D10="病",役男人力!$N$6,IF(D10="榮",役男人力!$N$6,役男人力!$N$2))))),IF(C10="補",IF(D10=0,役男人力!$N$11,IF(D10="x",役男人力!$N$12,IF(D10="補",役男人力!$N$12,IF(D10="病",役男人力!$N$12,IF(D10="榮",役男人力!$N$12,役男人力!$N$2))))),IF(C10="病",IF(D10=0,役男人力!$N$4,IF(D10="x",役男人力!$N$6,IF(D10="補",役男人力!$N$6,IF(D10="病",役男人力!$N$6,IF(D10="榮",役男人力!$N$6,役男人力!$N$2))))),役男人力!$N$2))))</f>
        <v>#REF!</v>
      </c>
    </row>
    <row r="11" spans="1:5">
      <c r="A11" s="42">
        <f>役男人力!A10</f>
        <v>9</v>
      </c>
      <c r="B11" s="42" t="str">
        <f>役男人力!B10</f>
        <v>黃聖淵</v>
      </c>
      <c r="C11" s="42">
        <f>VLOOKUP($A11,役男大表!$A$5:$AG$73,C$2+2,FALSE)</f>
        <v>0</v>
      </c>
      <c r="D11" s="42" t="e">
        <f>VLOOKUP($A11,役男大表!$A$5:$AG$73,D$2+2,FALSE)</f>
        <v>#REF!</v>
      </c>
      <c r="E11" s="42" t="e">
        <f>IF(C11=0,IF(D11=0,役男人力!$N$7,IF(D11="x",役男人力!$N$3,IF(D11="補",役男人力!$N$3,IF(D11="病",役男人力!$N$3,IF(D11="榮",役男人力!$N$3,役男人力!$N$2))))),IF(C11="x",IF(D11=0,役男人力!$N$4,IF(D11="x",役男人力!$N$6,IF(D11="補",役男人力!$N$6,IF(D11="病",役男人力!$N$6,IF(D11="榮",役男人力!$N$6,役男人力!$N$2))))),IF(C11="補",IF(D11=0,役男人力!$N$11,IF(D11="x",役男人力!$N$12,IF(D11="補",役男人力!$N$12,IF(D11="病",役男人力!$N$12,IF(D11="榮",役男人力!$N$12,役男人力!$N$2))))),IF(C11="病",IF(D11=0,役男人力!$N$4,IF(D11="x",役男人力!$N$6,IF(D11="補",役男人力!$N$6,IF(D11="病",役男人力!$N$6,IF(D11="榮",役男人力!$N$6,役男人力!$N$2))))),役男人力!$N$2))))</f>
        <v>#REF!</v>
      </c>
    </row>
    <row r="12" spans="1:5">
      <c r="A12" s="42">
        <f>役男人力!A11</f>
        <v>10</v>
      </c>
      <c r="B12" s="42" t="str">
        <f>役男人力!B11</f>
        <v>翁皓威</v>
      </c>
      <c r="C12" s="42">
        <f>VLOOKUP($A12,役男大表!$A$5:$AG$73,C$2+2,FALSE)</f>
        <v>0</v>
      </c>
      <c r="D12" s="42" t="e">
        <f>VLOOKUP($A12,役男大表!$A$5:$AG$73,D$2+2,FALSE)</f>
        <v>#REF!</v>
      </c>
      <c r="E12" s="42" t="e">
        <f>IF(C12=0,IF(D12=0,役男人力!$N$7,IF(D12="x",役男人力!$N$3,IF(D12="補",役男人力!$N$3,IF(D12="病",役男人力!$N$3,IF(D12="榮",役男人力!$N$3,役男人力!$N$2))))),IF(C12="x",IF(D12=0,役男人力!$N$4,IF(D12="x",役男人力!$N$6,IF(D12="補",役男人力!$N$6,IF(D12="病",役男人力!$N$6,IF(D12="榮",役男人力!$N$6,役男人力!$N$2))))),IF(C12="補",IF(D12=0,役男人力!$N$11,IF(D12="x",役男人力!$N$12,IF(D12="補",役男人力!$N$12,IF(D12="病",役男人力!$N$12,IF(D12="榮",役男人力!$N$12,役男人力!$N$2))))),IF(C12="病",IF(D12=0,役男人力!$N$4,IF(D12="x",役男人力!$N$6,IF(D12="補",役男人力!$N$6,IF(D12="病",役男人力!$N$6,IF(D12="榮",役男人力!$N$6,役男人力!$N$2))))),役男人力!$N$2))))</f>
        <v>#REF!</v>
      </c>
    </row>
    <row r="13" spans="1:5">
      <c r="A13" s="42">
        <f>役男人力!A12</f>
        <v>11</v>
      </c>
      <c r="B13" s="42" t="str">
        <f>役男人力!B12</f>
        <v>楊育鵬</v>
      </c>
      <c r="C13" s="42">
        <f>VLOOKUP($A13,役男大表!$A$5:$AG$73,C$2+2,FALSE)</f>
        <v>0</v>
      </c>
      <c r="D13" s="42" t="e">
        <f>VLOOKUP($A13,役男大表!$A$5:$AG$73,D$2+2,FALSE)</f>
        <v>#REF!</v>
      </c>
      <c r="E13" s="42" t="e">
        <f>IF(C13=0,IF(D13=0,役男人力!$N$7,IF(D13="x",役男人力!$N$3,IF(D13="補",役男人力!$N$3,IF(D13="病",役男人力!$N$3,IF(D13="榮",役男人力!$N$3,役男人力!$N$2))))),IF(C13="x",IF(D13=0,役男人力!$N$4,IF(D13="x",役男人力!$N$6,IF(D13="補",役男人力!$N$6,IF(D13="病",役男人力!$N$6,IF(D13="榮",役男人力!$N$6,役男人力!$N$2))))),IF(C13="補",IF(D13=0,役男人力!$N$11,IF(D13="x",役男人力!$N$12,IF(D13="補",役男人力!$N$12,IF(D13="病",役男人力!$N$12,IF(D13="榮",役男人力!$N$12,役男人力!$N$2))))),IF(C13="病",IF(D13=0,役男人力!$N$4,IF(D13="x",役男人力!$N$6,IF(D13="補",役男人力!$N$6,IF(D13="病",役男人力!$N$6,IF(D13="榮",役男人力!$N$6,役男人力!$N$2))))),役男人力!$N$2))))</f>
        <v>#REF!</v>
      </c>
    </row>
    <row r="14" spans="1:5">
      <c r="A14" s="42">
        <f>役男人力!A13</f>
        <v>12</v>
      </c>
      <c r="B14" s="42" t="str">
        <f>役男人力!B13</f>
        <v>張德富</v>
      </c>
      <c r="C14" s="42">
        <f>VLOOKUP($A14,役男大表!$A$5:$AG$73,C$2+2,FALSE)</f>
        <v>0</v>
      </c>
      <c r="D14" s="42" t="e">
        <f>VLOOKUP($A14,役男大表!$A$5:$AG$73,D$2+2,FALSE)</f>
        <v>#REF!</v>
      </c>
      <c r="E14" s="42" t="e">
        <f>IF(C14=0,IF(D14=0,役男人力!$N$7,IF(D14="x",役男人力!$N$3,IF(D14="補",役男人力!$N$3,IF(D14="病",役男人力!$N$3,IF(D14="榮",役男人力!$N$3,役男人力!$N$2))))),IF(C14="x",IF(D14=0,役男人力!$N$4,IF(D14="x",役男人力!$N$6,IF(D14="補",役男人力!$N$6,IF(D14="病",役男人力!$N$6,IF(D14="榮",役男人力!$N$6,役男人力!$N$2))))),IF(C14="補",IF(D14=0,役男人力!$N$11,IF(D14="x",役男人力!$N$12,IF(D14="補",役男人力!$N$12,IF(D14="病",役男人力!$N$12,IF(D14="榮",役男人力!$N$12,役男人力!$N$2))))),IF(C14="病",IF(D14=0,役男人力!$N$4,IF(D14="x",役男人力!$N$6,IF(D14="補",役男人力!$N$6,IF(D14="病",役男人力!$N$6,IF(D14="榮",役男人力!$N$6,役男人力!$N$2))))),役男人力!$N$2))))</f>
        <v>#REF!</v>
      </c>
    </row>
    <row r="15" spans="1:5">
      <c r="A15" s="42">
        <f>役男人力!A14</f>
        <v>13</v>
      </c>
      <c r="B15" s="42" t="str">
        <f>役男人力!B14</f>
        <v>柯俊亦</v>
      </c>
      <c r="C15" s="42" t="str">
        <f>VLOOKUP($A15,役男大表!$A$5:$AG$73,C$2+2,FALSE)</f>
        <v>x</v>
      </c>
      <c r="D15" s="42" t="e">
        <f>VLOOKUP($A15,役男大表!$A$5:$AG$73,D$2+2,FALSE)</f>
        <v>#REF!</v>
      </c>
      <c r="E15" s="42" t="e">
        <f>IF(C15=0,IF(D15=0,役男人力!$N$7,IF(D15="x",役男人力!$N$3,IF(D15="補",役男人力!$N$3,IF(D15="病",役男人力!$N$3,IF(D15="榮",役男人力!$N$3,役男人力!$N$2))))),IF(C15="x",IF(D15=0,役男人力!$N$4,IF(D15="x",役男人力!$N$6,IF(D15="補",役男人力!$N$6,IF(D15="病",役男人力!$N$6,IF(D15="榮",役男人力!$N$6,役男人力!$N$2))))),IF(C15="補",IF(D15=0,役男人力!$N$11,IF(D15="x",役男人力!$N$12,IF(D15="補",役男人力!$N$12,IF(D15="病",役男人力!$N$12,IF(D15="榮",役男人力!$N$12,役男人力!$N$2))))),IF(C15="病",IF(D15=0,役男人力!$N$4,IF(D15="x",役男人力!$N$6,IF(D15="補",役男人力!$N$6,IF(D15="病",役男人力!$N$6,IF(D15="榮",役男人力!$N$6,役男人力!$N$2))))),役男人力!$N$2))))</f>
        <v>#REF!</v>
      </c>
    </row>
    <row r="16" spans="1:5">
      <c r="A16" s="42">
        <f>役男人力!A15</f>
        <v>14</v>
      </c>
      <c r="B16" s="42" t="str">
        <f>役男人力!B15</f>
        <v>周季濓</v>
      </c>
      <c r="C16" s="42" t="str">
        <f>VLOOKUP($A16,役男大表!$A$5:$AG$73,C$2+2,FALSE)</f>
        <v>x</v>
      </c>
      <c r="D16" s="42" t="e">
        <f>VLOOKUP($A16,役男大表!$A$5:$AG$73,D$2+2,FALSE)</f>
        <v>#REF!</v>
      </c>
      <c r="E16" s="42" t="e">
        <f>IF(C16=0,IF(D16=0,役男人力!$N$7,IF(D16="x",役男人力!$N$3,IF(D16="補",役男人力!$N$3,IF(D16="病",役男人力!$N$3,IF(D16="榮",役男人力!$N$3,役男人力!$N$2))))),IF(C16="x",IF(D16=0,役男人力!$N$4,IF(D16="x",役男人力!$N$6,IF(D16="補",役男人力!$N$6,IF(D16="病",役男人力!$N$6,IF(D16="榮",役男人力!$N$6,役男人力!$N$2))))),IF(C16="補",IF(D16=0,役男人力!$N$11,IF(D16="x",役男人力!$N$12,IF(D16="補",役男人力!$N$12,IF(D16="病",役男人力!$N$12,IF(D16="榮",役男人力!$N$12,役男人力!$N$2))))),IF(C16="病",IF(D16=0,役男人力!$N$4,IF(D16="x",役男人力!$N$6,IF(D16="補",役男人力!$N$6,IF(D16="病",役男人力!$N$6,IF(D16="榮",役男人力!$N$6,役男人力!$N$2))))),役男人力!$N$2))))</f>
        <v>#REF!</v>
      </c>
    </row>
    <row r="17" spans="1:5">
      <c r="A17" s="42">
        <f>役男人力!A16</f>
        <v>15</v>
      </c>
      <c r="B17" s="42" t="str">
        <f>役男人力!B16</f>
        <v>許修銘</v>
      </c>
      <c r="C17" s="42" t="str">
        <f>VLOOKUP($A17,役男大表!$A$5:$AG$73,C$2+2,FALSE)</f>
        <v>x</v>
      </c>
      <c r="D17" s="42" t="e">
        <f>VLOOKUP($A17,役男大表!$A$5:$AG$73,D$2+2,FALSE)</f>
        <v>#REF!</v>
      </c>
      <c r="E17" s="42" t="e">
        <f>IF(C17=0,IF(D17=0,役男人力!$N$7,IF(D17="x",役男人力!$N$3,IF(D17="補",役男人力!$N$3,IF(D17="病",役男人力!$N$3,IF(D17="榮",役男人力!$N$3,役男人力!$N$2))))),IF(C17="x",IF(D17=0,役男人力!$N$4,IF(D17="x",役男人力!$N$6,IF(D17="補",役男人力!$N$6,IF(D17="病",役男人力!$N$6,IF(D17="榮",役男人力!$N$6,役男人力!$N$2))))),IF(C17="補",IF(D17=0,役男人力!$N$11,IF(D17="x",役男人力!$N$12,IF(D17="補",役男人力!$N$12,IF(D17="病",役男人力!$N$12,IF(D17="榮",役男人力!$N$12,役男人力!$N$2))))),IF(C17="病",IF(D17=0,役男人力!$N$4,IF(D17="x",役男人力!$N$6,IF(D17="補",役男人力!$N$6,IF(D17="病",役男人力!$N$6,IF(D17="榮",役男人力!$N$6,役男人力!$N$2))))),役男人力!$N$2))))</f>
        <v>#REF!</v>
      </c>
    </row>
    <row r="18" spans="1:5">
      <c r="A18" s="42">
        <f>役男人力!A17</f>
        <v>16</v>
      </c>
      <c r="B18" s="42" t="str">
        <f>役男人力!B17</f>
        <v>郭文凱</v>
      </c>
      <c r="C18" s="42">
        <f>VLOOKUP($A18,役男大表!$A$5:$AG$73,C$2+2,FALSE)</f>
        <v>0</v>
      </c>
      <c r="D18" s="42" t="e">
        <f>VLOOKUP($A18,役男大表!$A$5:$AG$73,D$2+2,FALSE)</f>
        <v>#REF!</v>
      </c>
      <c r="E18" s="42" t="e">
        <f>IF(C18=0,IF(D18=0,役男人力!$N$7,IF(D18="x",役男人力!$N$3,IF(D18="補",役男人力!$N$3,IF(D18="病",役男人力!$N$3,IF(D18="榮",役男人力!$N$3,役男人力!$N$2))))),IF(C18="x",IF(D18=0,役男人力!$N$4,IF(D18="x",役男人力!$N$6,IF(D18="補",役男人力!$N$6,IF(D18="病",役男人力!$N$6,IF(D18="榮",役男人力!$N$6,役男人力!$N$2))))),IF(C18="補",IF(D18=0,役男人力!$N$11,IF(D18="x",役男人力!$N$12,IF(D18="補",役男人力!$N$12,IF(D18="病",役男人力!$N$12,IF(D18="榮",役男人力!$N$12,役男人力!$N$2))))),IF(C18="病",IF(D18=0,役男人力!$N$4,IF(D18="x",役男人力!$N$6,IF(D18="補",役男人力!$N$6,IF(D18="病",役男人力!$N$6,IF(D18="榮",役男人力!$N$6,役男人力!$N$2))))),役男人力!$N$2))))</f>
        <v>#REF!</v>
      </c>
    </row>
    <row r="19" spans="1:5">
      <c r="A19" s="42">
        <f>役男人力!A18</f>
        <v>17</v>
      </c>
      <c r="B19" s="42" t="str">
        <f>役男人力!B18</f>
        <v>邱楷然</v>
      </c>
      <c r="C19" s="42" t="str">
        <f>VLOOKUP($A19,役男大表!$A$5:$AG$73,C$2+2,FALSE)</f>
        <v>x</v>
      </c>
      <c r="D19" s="42" t="e">
        <f>VLOOKUP($A19,役男大表!$A$5:$AG$73,D$2+2,FALSE)</f>
        <v>#REF!</v>
      </c>
      <c r="E19" s="42" t="e">
        <f>IF(C19=0,IF(D19=0,役男人力!$N$7,IF(D19="x",役男人力!$N$3,IF(D19="補",役男人力!$N$3,IF(D19="病",役男人力!$N$3,IF(D19="榮",役男人力!$N$3,役男人力!$N$2))))),IF(C19="x",IF(D19=0,役男人力!$N$4,IF(D19="x",役男人力!$N$6,IF(D19="補",役男人力!$N$6,IF(D19="病",役男人力!$N$6,IF(D19="榮",役男人力!$N$6,役男人力!$N$2))))),IF(C19="補",IF(D19=0,役男人力!$N$11,IF(D19="x",役男人力!$N$12,IF(D19="補",役男人力!$N$12,IF(D19="病",役男人力!$N$12,IF(D19="榮",役男人力!$N$12,役男人力!$N$2))))),IF(C19="病",IF(D19=0,役男人力!$N$4,IF(D19="x",役男人力!$N$6,IF(D19="補",役男人力!$N$6,IF(D19="病",役男人力!$N$6,IF(D19="榮",役男人力!$N$6,役男人力!$N$2))))),役男人力!$N$2))))</f>
        <v>#REF!</v>
      </c>
    </row>
    <row r="20" spans="1:5">
      <c r="A20" s="42">
        <f>役男人力!A19</f>
        <v>18</v>
      </c>
      <c r="B20" s="42" t="str">
        <f>役男人力!B19</f>
        <v>楊承澔</v>
      </c>
      <c r="C20" s="42">
        <f>VLOOKUP($A20,役男大表!$A$5:$AG$73,C$2+2,FALSE)</f>
        <v>0</v>
      </c>
      <c r="D20" s="42" t="e">
        <f>VLOOKUP($A20,役男大表!$A$5:$AG$73,D$2+2,FALSE)</f>
        <v>#REF!</v>
      </c>
      <c r="E20" s="42" t="e">
        <f>IF(C20=0,IF(D20=0,役男人力!$N$7,IF(D20="x",役男人力!$N$3,IF(D20="補",役男人力!$N$3,IF(D20="病",役男人力!$N$3,IF(D20="榮",役男人力!$N$3,役男人力!$N$2))))),IF(C20="x",IF(D20=0,役男人力!$N$4,IF(D20="x",役男人力!$N$6,IF(D20="補",役男人力!$N$6,IF(D20="病",役男人力!$N$6,IF(D20="榮",役男人力!$N$6,役男人力!$N$2))))),IF(C20="補",IF(D20=0,役男人力!$N$11,IF(D20="x",役男人力!$N$12,IF(D20="補",役男人力!$N$12,IF(D20="病",役男人力!$N$12,IF(D20="榮",役男人力!$N$12,役男人力!$N$2))))),IF(C20="病",IF(D20=0,役男人力!$N$4,IF(D20="x",役男人力!$N$6,IF(D20="補",役男人力!$N$6,IF(D20="病",役男人力!$N$6,IF(D20="榮",役男人力!$N$6,役男人力!$N$2))))),役男人力!$N$2))))</f>
        <v>#REF!</v>
      </c>
    </row>
    <row r="21" spans="1:5">
      <c r="A21" s="42">
        <f>役男人力!A20</f>
        <v>19</v>
      </c>
      <c r="B21" s="42" t="str">
        <f>役男人力!B20</f>
        <v>吳政銓</v>
      </c>
      <c r="C21" s="42" t="str">
        <f>VLOOKUP($A21,役男大表!$A$5:$AG$73,C$2+2,FALSE)</f>
        <v>x</v>
      </c>
      <c r="D21" s="42" t="e">
        <f>VLOOKUP($A21,役男大表!$A$5:$AG$73,D$2+2,FALSE)</f>
        <v>#REF!</v>
      </c>
      <c r="E21" s="42" t="e">
        <f>IF(C21=0,IF(D21=0,役男人力!$N$7,IF(D21="x",役男人力!$N$3,IF(D21="補",役男人力!$N$3,IF(D21="病",役男人力!$N$3,IF(D21="榮",役男人力!$N$3,役男人力!$N$2))))),IF(C21="x",IF(D21=0,役男人力!$N$4,IF(D21="x",役男人力!$N$6,IF(D21="補",役男人力!$N$6,IF(D21="病",役男人力!$N$6,IF(D21="榮",役男人力!$N$6,役男人力!$N$2))))),IF(C21="補",IF(D21=0,役男人力!$N$11,IF(D21="x",役男人力!$N$12,IF(D21="補",役男人力!$N$12,IF(D21="病",役男人力!$N$12,IF(D21="榮",役男人力!$N$12,役男人力!$N$2))))),IF(C21="病",IF(D21=0,役男人力!$N$4,IF(D21="x",役男人力!$N$6,IF(D21="補",役男人力!$N$6,IF(D21="病",役男人力!$N$6,IF(D21="榮",役男人力!$N$6,役男人力!$N$2))))),役男人力!$N$2))))</f>
        <v>#REF!</v>
      </c>
    </row>
    <row r="22" spans="1:5">
      <c r="A22" s="42">
        <f>役男人力!A21</f>
        <v>20</v>
      </c>
      <c r="B22" s="42" t="str">
        <f>役男人力!B21</f>
        <v>呂承翰</v>
      </c>
      <c r="C22" s="42" t="str">
        <f>VLOOKUP($A22,役男大表!$A$5:$AG$73,C$2+2,FALSE)</f>
        <v>x</v>
      </c>
      <c r="D22" s="42" t="e">
        <f>VLOOKUP($A22,役男大表!$A$5:$AG$73,D$2+2,FALSE)</f>
        <v>#REF!</v>
      </c>
      <c r="E22" s="42" t="e">
        <f>IF(C22=0,IF(D22=0,役男人力!$N$7,IF(D22="x",役男人力!$N$3,IF(D22="補",役男人力!$N$3,IF(D22="病",役男人力!$N$3,IF(D22="榮",役男人力!$N$3,役男人力!$N$2))))),IF(C22="x",IF(D22=0,役男人力!$N$4,IF(D22="x",役男人力!$N$6,IF(D22="補",役男人力!$N$6,IF(D22="病",役男人力!$N$6,IF(D22="榮",役男人力!$N$6,役男人力!$N$2))))),IF(C22="補",IF(D22=0,役男人力!$N$11,IF(D22="x",役男人力!$N$12,IF(D22="補",役男人力!$N$12,IF(D22="病",役男人力!$N$12,IF(D22="榮",役男人力!$N$12,役男人力!$N$2))))),IF(C22="病",IF(D22=0,役男人力!$N$4,IF(D22="x",役男人力!$N$6,IF(D22="補",役男人力!$N$6,IF(D22="病",役男人力!$N$6,IF(D22="榮",役男人力!$N$6,役男人力!$N$2))))),役男人力!$N$2))))</f>
        <v>#REF!</v>
      </c>
    </row>
    <row r="23" spans="1:5">
      <c r="A23" s="42">
        <f>役男人力!A22</f>
        <v>21</v>
      </c>
      <c r="B23" s="42" t="str">
        <f>役男人力!B22</f>
        <v>王治皓</v>
      </c>
      <c r="C23" s="42">
        <f>VLOOKUP($A23,役男大表!$A$5:$AG$73,C$2+2,FALSE)</f>
        <v>0</v>
      </c>
      <c r="D23" s="42" t="e">
        <f>VLOOKUP($A23,役男大表!$A$5:$AG$73,D$2+2,FALSE)</f>
        <v>#REF!</v>
      </c>
      <c r="E23" s="42" t="e">
        <f>IF(C23=0,IF(D23=0,役男人力!$N$7,IF(D23="x",役男人力!$N$3,IF(D23="補",役男人力!$N$3,IF(D23="病",役男人力!$N$3,IF(D23="榮",役男人力!$N$3,役男人力!$N$2))))),IF(C23="x",IF(D23=0,役男人力!$N$4,IF(D23="x",役男人力!$N$6,IF(D23="補",役男人力!$N$6,IF(D23="病",役男人力!$N$6,IF(D23="榮",役男人力!$N$6,役男人力!$N$2))))),IF(C23="補",IF(D23=0,役男人力!$N$11,IF(D23="x",役男人力!$N$12,IF(D23="補",役男人力!$N$12,IF(D23="病",役男人力!$N$12,IF(D23="榮",役男人力!$N$12,役男人力!$N$2))))),IF(C23="病",IF(D23=0,役男人力!$N$4,IF(D23="x",役男人力!$N$6,IF(D23="補",役男人力!$N$6,IF(D23="病",役男人力!$N$6,IF(D23="榮",役男人力!$N$6,役男人力!$N$2))))),役男人力!$N$2))))</f>
        <v>#REF!</v>
      </c>
    </row>
    <row r="24" spans="1:5">
      <c r="A24" s="42">
        <f>役男人力!A23</f>
        <v>22</v>
      </c>
      <c r="B24" s="42" t="str">
        <f>役男人力!B23</f>
        <v>曾宏瑜</v>
      </c>
      <c r="C24" s="42" t="str">
        <f>VLOOKUP($A24,役男大表!$A$5:$AG$73,C$2+2,FALSE)</f>
        <v>x</v>
      </c>
      <c r="D24" s="42" t="e">
        <f>VLOOKUP($A24,役男大表!$A$5:$AG$73,D$2+2,FALSE)</f>
        <v>#REF!</v>
      </c>
      <c r="E24" s="42" t="e">
        <f>IF(C24=0,IF(D24=0,役男人力!$N$7,IF(D24="x",役男人力!$N$3,IF(D24="補",役男人力!$N$3,IF(D24="病",役男人力!$N$3,IF(D24="榮",役男人力!$N$3,役男人力!$N$2))))),IF(C24="x",IF(D24=0,役男人力!$N$4,IF(D24="x",役男人力!$N$6,IF(D24="補",役男人力!$N$6,IF(D24="病",役男人力!$N$6,IF(D24="榮",役男人力!$N$6,役男人力!$N$2))))),IF(C24="補",IF(D24=0,役男人力!$N$11,IF(D24="x",役男人力!$N$12,IF(D24="補",役男人力!$N$12,IF(D24="病",役男人力!$N$12,IF(D24="榮",役男人力!$N$12,役男人力!$N$2))))),IF(C24="病",IF(D24=0,役男人力!$N$4,IF(D24="x",役男人力!$N$6,IF(D24="補",役男人力!$N$6,IF(D24="病",役男人力!$N$6,IF(D24="榮",役男人力!$N$6,役男人力!$N$2))))),役男人力!$N$2))))</f>
        <v>#REF!</v>
      </c>
    </row>
    <row r="25" spans="1:5">
      <c r="A25" s="42">
        <f>役男人力!A24</f>
        <v>23</v>
      </c>
      <c r="B25" s="42" t="str">
        <f>役男人力!B24</f>
        <v>林宏曄</v>
      </c>
      <c r="C25" s="42">
        <f>VLOOKUP($A25,役男大表!$A$5:$AG$73,C$2+2,FALSE)</f>
        <v>0</v>
      </c>
      <c r="D25" s="42" t="e">
        <f>VLOOKUP($A25,役男大表!$A$5:$AG$73,D$2+2,FALSE)</f>
        <v>#REF!</v>
      </c>
      <c r="E25" s="42" t="e">
        <f>IF(C25=0,IF(D25=0,役男人力!$N$7,IF(D25="x",役男人力!$N$3,IF(D25="補",役男人力!$N$3,IF(D25="病",役男人力!$N$3,IF(D25="榮",役男人力!$N$3,役男人力!$N$2))))),IF(C25="x",IF(D25=0,役男人力!$N$4,IF(D25="x",役男人力!$N$6,IF(D25="補",役男人力!$N$6,IF(D25="病",役男人力!$N$6,IF(D25="榮",役男人力!$N$6,役男人力!$N$2))))),IF(C25="補",IF(D25=0,役男人力!$N$11,IF(D25="x",役男人力!$N$12,IF(D25="補",役男人力!$N$12,IF(D25="病",役男人力!$N$12,IF(D25="榮",役男人力!$N$12,役男人力!$N$2))))),IF(C25="病",IF(D25=0,役男人力!$N$4,IF(D25="x",役男人力!$N$6,IF(D25="補",役男人力!$N$6,IF(D25="病",役男人力!$N$6,IF(D25="榮",役男人力!$N$6,役男人力!$N$2))))),役男人力!$N$2))))</f>
        <v>#REF!</v>
      </c>
    </row>
    <row r="26" spans="1:5">
      <c r="A26" s="42">
        <f>役男人力!A25</f>
        <v>24</v>
      </c>
      <c r="B26" s="42" t="str">
        <f>役男人力!B25</f>
        <v>陳柏庾</v>
      </c>
      <c r="C26" s="42">
        <f>VLOOKUP($A26,役男大表!$A$5:$AG$73,C$2+2,FALSE)</f>
        <v>0</v>
      </c>
      <c r="D26" s="42" t="e">
        <f>VLOOKUP($A26,役男大表!$A$5:$AG$73,D$2+2,FALSE)</f>
        <v>#REF!</v>
      </c>
      <c r="E26" s="42" t="e">
        <f>IF(C26=0,IF(D26=0,役男人力!$N$7,IF(D26="x",役男人力!$N$3,IF(D26="補",役男人力!$N$3,IF(D26="病",役男人力!$N$3,IF(D26="榮",役男人力!$N$3,役男人力!$N$2))))),IF(C26="x",IF(D26=0,役男人力!$N$4,IF(D26="x",役男人力!$N$6,IF(D26="補",役男人力!$N$6,IF(D26="病",役男人力!$N$6,IF(D26="榮",役男人力!$N$6,役男人力!$N$2))))),IF(C26="補",IF(D26=0,役男人力!$N$11,IF(D26="x",役男人力!$N$12,IF(D26="補",役男人力!$N$12,IF(D26="病",役男人力!$N$12,IF(D26="榮",役男人力!$N$12,役男人力!$N$2))))),IF(C26="病",IF(D26=0,役男人力!$N$4,IF(D26="x",役男人力!$N$6,IF(D26="補",役男人力!$N$6,IF(D26="病",役男人力!$N$6,IF(D26="榮",役男人力!$N$6,役男人力!$N$2))))),役男人力!$N$2))))</f>
        <v>#REF!</v>
      </c>
    </row>
    <row r="27" spans="1:5">
      <c r="A27" s="42">
        <f>役男人力!A26</f>
        <v>25</v>
      </c>
      <c r="B27" s="42" t="str">
        <f>役男人力!B26</f>
        <v>鄭楚平</v>
      </c>
      <c r="C27" s="42">
        <f>VLOOKUP($A27,役男大表!$A$5:$AG$73,C$2+2,FALSE)</f>
        <v>0</v>
      </c>
      <c r="D27" s="42" t="e">
        <f>VLOOKUP($A27,役男大表!$A$5:$AG$73,D$2+2,FALSE)</f>
        <v>#REF!</v>
      </c>
      <c r="E27" s="42" t="e">
        <f>IF(C27=0,IF(D27=0,役男人力!$N$7,IF(D27="x",役男人力!$N$3,IF(D27="補",役男人力!$N$3,IF(D27="病",役男人力!$N$3,IF(D27="榮",役男人力!$N$3,役男人力!$N$2))))),IF(C27="x",IF(D27=0,役男人力!$N$4,IF(D27="x",役男人力!$N$6,IF(D27="補",役男人力!$N$6,IF(D27="病",役男人力!$N$6,IF(D27="榮",役男人力!$N$6,役男人力!$N$2))))),IF(C27="補",IF(D27=0,役男人力!$N$11,IF(D27="x",役男人力!$N$12,IF(D27="補",役男人力!$N$12,IF(D27="病",役男人力!$N$12,IF(D27="榮",役男人力!$N$12,役男人力!$N$2))))),IF(C27="病",IF(D27=0,役男人力!$N$4,IF(D27="x",役男人力!$N$6,IF(D27="補",役男人力!$N$6,IF(D27="病",役男人力!$N$6,IF(D27="榮",役男人力!$N$6,役男人力!$N$2))))),役男人力!$N$2))))</f>
        <v>#REF!</v>
      </c>
    </row>
    <row r="28" spans="1:5">
      <c r="A28" s="42">
        <f>役男人力!A27</f>
        <v>26</v>
      </c>
      <c r="B28" s="42" t="str">
        <f>役男人力!B27</f>
        <v>陳澤銓</v>
      </c>
      <c r="C28" s="42" t="str">
        <f>VLOOKUP($A28,役男大表!$A$5:$AG$73,C$2+2,FALSE)</f>
        <v>x</v>
      </c>
      <c r="D28" s="42" t="e">
        <f>VLOOKUP($A28,役男大表!$A$5:$AG$73,D$2+2,FALSE)</f>
        <v>#REF!</v>
      </c>
      <c r="E28" s="42" t="e">
        <f>IF(C28=0,IF(D28=0,役男人力!$N$7,IF(D28="x",役男人力!$N$3,IF(D28="補",役男人力!$N$3,IF(D28="病",役男人力!$N$3,IF(D28="榮",役男人力!$N$3,役男人力!$N$2))))),IF(C28="x",IF(D28=0,役男人力!$N$4,IF(D28="x",役男人力!$N$6,IF(D28="補",役男人力!$N$6,IF(D28="病",役男人力!$N$6,IF(D28="榮",役男人力!$N$6,役男人力!$N$2))))),IF(C28="補",IF(D28=0,役男人力!$N$11,IF(D28="x",役男人力!$N$12,IF(D28="補",役男人力!$N$12,IF(D28="病",役男人力!$N$12,IF(D28="榮",役男人力!$N$12,役男人力!$N$2))))),IF(C28="病",IF(D28=0,役男人力!$N$4,IF(D28="x",役男人力!$N$6,IF(D28="補",役男人力!$N$6,IF(D28="病",役男人力!$N$6,IF(D28="榮",役男人力!$N$6,役男人力!$N$2))))),役男人力!$N$2))))</f>
        <v>#REF!</v>
      </c>
    </row>
    <row r="29" spans="1:5">
      <c r="A29" s="42">
        <f>役男人力!A28</f>
        <v>27</v>
      </c>
      <c r="B29" s="42" t="str">
        <f>役男人力!B28</f>
        <v>洪秉洋</v>
      </c>
      <c r="C29" s="42">
        <f>VLOOKUP($A29,役男大表!$A$5:$AG$73,C$2+2,FALSE)</f>
        <v>0</v>
      </c>
      <c r="D29" s="42" t="e">
        <f>VLOOKUP($A29,役男大表!$A$5:$AG$73,D$2+2,FALSE)</f>
        <v>#REF!</v>
      </c>
      <c r="E29" s="42" t="e">
        <f>IF(C29=0,IF(D29=0,役男人力!$N$7,IF(D29="x",役男人力!$N$3,IF(D29="補",役男人力!$N$3,IF(D29="病",役男人力!$N$3,IF(D29="榮",役男人力!$N$3,役男人力!$N$2))))),IF(C29="x",IF(D29=0,役男人力!$N$4,IF(D29="x",役男人力!$N$6,IF(D29="補",役男人力!$N$6,IF(D29="病",役男人力!$N$6,IF(D29="榮",役男人力!$N$6,役男人力!$N$2))))),IF(C29="補",IF(D29=0,役男人力!$N$11,IF(D29="x",役男人力!$N$12,IF(D29="補",役男人力!$N$12,IF(D29="病",役男人力!$N$12,IF(D29="榮",役男人力!$N$12,役男人力!$N$2))))),IF(C29="病",IF(D29=0,役男人力!$N$4,IF(D29="x",役男人力!$N$6,IF(D29="補",役男人力!$N$6,IF(D29="病",役男人力!$N$6,IF(D29="榮",役男人力!$N$6,役男人力!$N$2))))),役男人力!$N$2))))</f>
        <v>#REF!</v>
      </c>
    </row>
    <row r="30" spans="1:5">
      <c r="A30" s="42">
        <f>役男人力!A29</f>
        <v>28</v>
      </c>
      <c r="B30" s="42" t="str">
        <f>役男人力!B29</f>
        <v>朱鈞澤</v>
      </c>
      <c r="C30" s="42">
        <f>VLOOKUP($A30,役男大表!$A$5:$AG$73,C$2+2,FALSE)</f>
        <v>0</v>
      </c>
      <c r="D30" s="42" t="e">
        <f>VLOOKUP($A30,役男大表!$A$5:$AG$73,D$2+2,FALSE)</f>
        <v>#REF!</v>
      </c>
      <c r="E30" s="42" t="e">
        <f>IF(C30=0,IF(D30=0,役男人力!$N$7,IF(D30="x",役男人力!$N$3,IF(D30="補",役男人力!$N$3,IF(D30="病",役男人力!$N$3,IF(D30="榮",役男人力!$N$3,役男人力!$N$2))))),IF(C30="x",IF(D30=0,役男人力!$N$4,IF(D30="x",役男人力!$N$6,IF(D30="補",役男人力!$N$6,IF(D30="病",役男人力!$N$6,IF(D30="榮",役男人力!$N$6,役男人力!$N$2))))),IF(C30="補",IF(D30=0,役男人力!$N$11,IF(D30="x",役男人力!$N$12,IF(D30="補",役男人力!$N$12,IF(D30="病",役男人力!$N$12,IF(D30="榮",役男人力!$N$12,役男人力!$N$2))))),IF(C30="病",IF(D30=0,役男人力!$N$4,IF(D30="x",役男人力!$N$6,IF(D30="補",役男人力!$N$6,IF(D30="病",役男人力!$N$6,IF(D30="榮",役男人力!$N$6,役男人力!$N$2))))),役男人力!$N$2))))</f>
        <v>#REF!</v>
      </c>
    </row>
    <row r="31" spans="1:5">
      <c r="A31" s="42">
        <f>役男人力!A30</f>
        <v>29</v>
      </c>
      <c r="B31" s="42" t="str">
        <f>役男人力!B30</f>
        <v>馬宇廷</v>
      </c>
      <c r="C31" s="42" t="str">
        <f>VLOOKUP($A31,役男大表!$A$5:$AG$73,C$2+2,FALSE)</f>
        <v>x</v>
      </c>
      <c r="D31" s="42" t="e">
        <f>VLOOKUP($A31,役男大表!$A$5:$AG$73,D$2+2,FALSE)</f>
        <v>#REF!</v>
      </c>
      <c r="E31" s="42" t="e">
        <f>IF(C31=0,IF(D31=0,役男人力!$N$7,IF(D31="x",役男人力!$N$3,IF(D31="補",役男人力!$N$3,IF(D31="病",役男人力!$N$3,IF(D31="榮",役男人力!$N$3,役男人力!$N$2))))),IF(C31="x",IF(D31=0,役男人力!$N$4,IF(D31="x",役男人力!$N$6,IF(D31="補",役男人力!$N$6,IF(D31="病",役男人力!$N$6,IF(D31="榮",役男人力!$N$6,役男人力!$N$2))))),IF(C31="補",IF(D31=0,役男人力!$N$11,IF(D31="x",役男人力!$N$12,IF(D31="補",役男人力!$N$12,IF(D31="病",役男人力!$N$12,IF(D31="榮",役男人力!$N$12,役男人力!$N$2))))),IF(C31="病",IF(D31=0,役男人力!$N$4,IF(D31="x",役男人力!$N$6,IF(D31="補",役男人力!$N$6,IF(D31="病",役男人力!$N$6,IF(D31="榮",役男人力!$N$6,役男人力!$N$2))))),役男人力!$N$2))))</f>
        <v>#REF!</v>
      </c>
    </row>
    <row r="32" spans="1:5">
      <c r="A32" s="42">
        <f>役男人力!A31</f>
        <v>30</v>
      </c>
      <c r="B32" s="42" t="str">
        <f>役男人力!B31</f>
        <v>劉家禎</v>
      </c>
      <c r="C32" s="42">
        <f>VLOOKUP($A32,役男大表!$A$5:$AG$73,C$2+2,FALSE)</f>
        <v>0</v>
      </c>
      <c r="D32" s="42" t="e">
        <f>VLOOKUP($A32,役男大表!$A$5:$AG$73,D$2+2,FALSE)</f>
        <v>#REF!</v>
      </c>
      <c r="E32" s="42" t="e">
        <f>IF(C32=0,IF(D32=0,役男人力!$N$7,IF(D32="x",役男人力!$N$3,IF(D32="補",役男人力!$N$3,IF(D32="病",役男人力!$N$3,IF(D32="榮",役男人力!$N$3,役男人力!$N$2))))),IF(C32="x",IF(D32=0,役男人力!$N$4,IF(D32="x",役男人力!$N$6,IF(D32="補",役男人力!$N$6,IF(D32="病",役男人力!$N$6,IF(D32="榮",役男人力!$N$6,役男人力!$N$2))))),IF(C32="補",IF(D32=0,役男人力!$N$11,IF(D32="x",役男人力!$N$12,IF(D32="補",役男人力!$N$12,IF(D32="病",役男人力!$N$12,IF(D32="榮",役男人力!$N$12,役男人力!$N$2))))),IF(C32="病",IF(D32=0,役男人力!$N$4,IF(D32="x",役男人力!$N$6,IF(D32="補",役男人力!$N$6,IF(D32="病",役男人力!$N$6,IF(D32="榮",役男人力!$N$6,役男人力!$N$2))))),役男人力!$N$2))))</f>
        <v>#REF!</v>
      </c>
    </row>
    <row r="33" spans="1:5">
      <c r="A33" s="42">
        <f>役男人力!A32</f>
        <v>31</v>
      </c>
      <c r="B33" s="42" t="str">
        <f>役男人力!B32</f>
        <v>廖武頎</v>
      </c>
      <c r="C33" s="42">
        <f>VLOOKUP($A33,役男大表!$A$5:$AG$73,C$2+2,FALSE)</f>
        <v>0</v>
      </c>
      <c r="D33" s="42" t="e">
        <f>VLOOKUP($A33,役男大表!$A$5:$AG$73,D$2+2,FALSE)</f>
        <v>#REF!</v>
      </c>
      <c r="E33" s="42" t="e">
        <f>IF(C33=0,IF(D33=0,役男人力!$N$7,IF(D33="x",役男人力!$N$3,IF(D33="補",役男人力!$N$3,IF(D33="病",役男人力!$N$3,IF(D33="榮",役男人力!$N$3,役男人力!$N$2))))),IF(C33="x",IF(D33=0,役男人力!$N$4,IF(D33="x",役男人力!$N$6,IF(D33="補",役男人力!$N$6,IF(D33="病",役男人力!$N$6,IF(D33="榮",役男人力!$N$6,役男人力!$N$2))))),IF(C33="補",IF(D33=0,役男人力!$N$11,IF(D33="x",役男人力!$N$12,IF(D33="補",役男人力!$N$12,IF(D33="病",役男人力!$N$12,IF(D33="榮",役男人力!$N$12,役男人力!$N$2))))),IF(C33="病",IF(D33=0,役男人力!$N$4,IF(D33="x",役男人力!$N$6,IF(D33="補",役男人力!$N$6,IF(D33="病",役男人力!$N$6,IF(D33="榮",役男人力!$N$6,役男人力!$N$2))))),役男人力!$N$2))))</f>
        <v>#REF!</v>
      </c>
    </row>
    <row r="34" spans="1:5">
      <c r="A34" s="42">
        <f>役男人力!A33</f>
        <v>32</v>
      </c>
      <c r="B34" s="42" t="str">
        <f>役男人力!B33</f>
        <v>李璟霖</v>
      </c>
      <c r="C34" s="42">
        <f>VLOOKUP($A34,役男大表!$A$5:$AG$73,C$2+2,FALSE)</f>
        <v>0</v>
      </c>
      <c r="D34" s="42" t="e">
        <f>VLOOKUP($A34,役男大表!$A$5:$AG$73,D$2+2,FALSE)</f>
        <v>#REF!</v>
      </c>
      <c r="E34" s="42" t="e">
        <f>IF(C34=0,IF(D34=0,役男人力!$N$7,IF(D34="x",役男人力!$N$3,IF(D34="補",役男人力!$N$3,IF(D34="病",役男人力!$N$3,IF(D34="榮",役男人力!$N$3,役男人力!$N$2))))),IF(C34="x",IF(D34=0,役男人力!$N$4,IF(D34="x",役男人力!$N$6,IF(D34="補",役男人力!$N$6,IF(D34="病",役男人力!$N$6,IF(D34="榮",役男人力!$N$6,役男人力!$N$2))))),IF(C34="補",IF(D34=0,役男人力!$N$11,IF(D34="x",役男人力!$N$12,IF(D34="補",役男人力!$N$12,IF(D34="病",役男人力!$N$12,IF(D34="榮",役男人力!$N$12,役男人力!$N$2))))),IF(C34="病",IF(D34=0,役男人力!$N$4,IF(D34="x",役男人力!$N$6,IF(D34="補",役男人力!$N$6,IF(D34="病",役男人力!$N$6,IF(D34="榮",役男人力!$N$6,役男人力!$N$2))))),役男人力!$N$2))))</f>
        <v>#REF!</v>
      </c>
    </row>
    <row r="35" spans="1:5">
      <c r="A35" s="42">
        <f>役男人力!A34</f>
        <v>33</v>
      </c>
      <c r="B35" s="42" t="str">
        <f>役男人力!B34</f>
        <v>董勁亨</v>
      </c>
      <c r="C35" s="42">
        <f>VLOOKUP($A35,役男大表!$A$5:$AG$73,C$2+2,FALSE)</f>
        <v>0</v>
      </c>
      <c r="D35" s="42" t="e">
        <f>VLOOKUP($A35,役男大表!$A$5:$AG$73,D$2+2,FALSE)</f>
        <v>#REF!</v>
      </c>
      <c r="E35" s="42" t="e">
        <f>IF(C35=0,IF(D35=0,役男人力!$N$7,IF(D35="x",役男人力!$N$3,IF(D35="補",役男人力!$N$3,IF(D35="病",役男人力!$N$3,IF(D35="榮",役男人力!$N$3,役男人力!$N$2))))),IF(C35="x",IF(D35=0,役男人力!$N$4,IF(D35="x",役男人力!$N$6,IF(D35="補",役男人力!$N$6,IF(D35="病",役男人力!$N$6,IF(D35="榮",役男人力!$N$6,役男人力!$N$2))))),IF(C35="補",IF(D35=0,役男人力!$N$11,IF(D35="x",役男人力!$N$12,IF(D35="補",役男人力!$N$12,IF(D35="病",役男人力!$N$12,IF(D35="榮",役男人力!$N$12,役男人力!$N$2))))),IF(C35="病",IF(D35=0,役男人力!$N$4,IF(D35="x",役男人力!$N$6,IF(D35="補",役男人力!$N$6,IF(D35="病",役男人力!$N$6,IF(D35="榮",役男人力!$N$6,役男人力!$N$2))))),役男人力!$N$2))))</f>
        <v>#REF!</v>
      </c>
    </row>
    <row r="36" spans="1:5">
      <c r="A36" s="42">
        <f>役男人力!A35</f>
        <v>34</v>
      </c>
      <c r="B36" s="42" t="str">
        <f>役男人力!B35</f>
        <v>黃慕陽</v>
      </c>
      <c r="C36" s="42">
        <f>VLOOKUP($A36,役男大表!$A$5:$AG$73,C$2+2,FALSE)</f>
        <v>0</v>
      </c>
      <c r="D36" s="42" t="e">
        <f>VLOOKUP($A36,役男大表!$A$5:$AG$73,D$2+2,FALSE)</f>
        <v>#REF!</v>
      </c>
      <c r="E36" s="42" t="e">
        <f>IF(C36=0,IF(D36=0,役男人力!$N$7,IF(D36="x",役男人力!$N$3,IF(D36="補",役男人力!$N$3,IF(D36="病",役男人力!$N$3,IF(D36="榮",役男人力!$N$3,役男人力!$N$2))))),IF(C36="x",IF(D36=0,役男人力!$N$4,IF(D36="x",役男人力!$N$6,IF(D36="補",役男人力!$N$6,IF(D36="病",役男人力!$N$6,IF(D36="榮",役男人力!$N$6,役男人力!$N$2))))),IF(C36="補",IF(D36=0,役男人力!$N$11,IF(D36="x",役男人力!$N$12,IF(D36="補",役男人力!$N$12,IF(D36="病",役男人力!$N$12,IF(D36="榮",役男人力!$N$12,役男人力!$N$2))))),IF(C36="病",IF(D36=0,役男人力!$N$4,IF(D36="x",役男人力!$N$6,IF(D36="補",役男人力!$N$6,IF(D36="病",役男人力!$N$6,IF(D36="榮",役男人力!$N$6,役男人力!$N$2))))),役男人力!$N$2))))</f>
        <v>#REF!</v>
      </c>
    </row>
    <row r="37" spans="1:5">
      <c r="A37" s="42">
        <f>役男人力!A36</f>
        <v>35</v>
      </c>
      <c r="B37" s="42" t="str">
        <f>役男人力!B36</f>
        <v>楊昕翰</v>
      </c>
      <c r="C37" s="42">
        <f>VLOOKUP($A37,役男大表!$A$5:$AG$73,C$2+2,FALSE)</f>
        <v>0</v>
      </c>
      <c r="D37" s="42" t="e">
        <f>VLOOKUP($A37,役男大表!$A$5:$AG$73,D$2+2,FALSE)</f>
        <v>#REF!</v>
      </c>
      <c r="E37" s="42" t="e">
        <f>IF(C37=0,IF(D37=0,役男人力!$N$7,IF(D37="x",役男人力!$N$3,IF(D37="補",役男人力!$N$3,IF(D37="病",役男人力!$N$3,IF(D37="榮",役男人力!$N$3,役男人力!$N$2))))),IF(C37="x",IF(D37=0,役男人力!$N$4,IF(D37="x",役男人力!$N$6,IF(D37="補",役男人力!$N$6,IF(D37="病",役男人力!$N$6,IF(D37="榮",役男人力!$N$6,役男人力!$N$2))))),IF(C37="補",IF(D37=0,役男人力!$N$11,IF(D37="x",役男人力!$N$12,IF(D37="補",役男人力!$N$12,IF(D37="病",役男人力!$N$12,IF(D37="榮",役男人力!$N$12,役男人力!$N$2))))),IF(C37="病",IF(D37=0,役男人力!$N$4,IF(D37="x",役男人力!$N$6,IF(D37="補",役男人力!$N$6,IF(D37="病",役男人力!$N$6,IF(D37="榮",役男人力!$N$6,役男人力!$N$2))))),役男人力!$N$2))))</f>
        <v>#REF!</v>
      </c>
    </row>
    <row r="38" spans="1:5">
      <c r="A38" s="42">
        <f>役男人力!A37</f>
        <v>36</v>
      </c>
      <c r="B38" s="42" t="str">
        <f>役男人力!B37</f>
        <v>林廷翰</v>
      </c>
      <c r="C38" s="42">
        <f>VLOOKUP($A38,役男大表!$A$5:$AG$73,C$2+2,FALSE)</f>
        <v>0</v>
      </c>
      <c r="D38" s="42" t="e">
        <f>VLOOKUP($A38,役男大表!$A$5:$AG$73,D$2+2,FALSE)</f>
        <v>#REF!</v>
      </c>
      <c r="E38" s="42" t="e">
        <f>IF(C38=0,IF(D38=0,役男人力!$N$7,IF(D38="x",役男人力!$N$3,IF(D38="補",役男人力!$N$3,IF(D38="病",役男人力!$N$3,IF(D38="榮",役男人力!$N$3,役男人力!$N$2))))),IF(C38="x",IF(D38=0,役男人力!$N$4,IF(D38="x",役男人力!$N$6,IF(D38="補",役男人力!$N$6,IF(D38="病",役男人力!$N$6,IF(D38="榮",役男人力!$N$6,役男人力!$N$2))))),IF(C38="補",IF(D38=0,役男人力!$N$11,IF(D38="x",役男人力!$N$12,IF(D38="補",役男人力!$N$12,IF(D38="病",役男人力!$N$12,IF(D38="榮",役男人力!$N$12,役男人力!$N$2))))),IF(C38="病",IF(D38=0,役男人力!$N$4,IF(D38="x",役男人力!$N$6,IF(D38="補",役男人力!$N$6,IF(D38="病",役男人力!$N$6,IF(D38="榮",役男人力!$N$6,役男人力!$N$2))))),役男人力!$N$2))))</f>
        <v>#REF!</v>
      </c>
    </row>
    <row r="39" spans="1:5">
      <c r="A39" s="42">
        <f>役男人力!A38</f>
        <v>37</v>
      </c>
      <c r="B39" s="42" t="str">
        <f>役男人力!B38</f>
        <v>李冠億</v>
      </c>
      <c r="C39" s="42" t="str">
        <f>VLOOKUP($A39,役男大表!$A$5:$AG$73,C$2+2,FALSE)</f>
        <v>x</v>
      </c>
      <c r="D39" s="42" t="e">
        <f>VLOOKUP($A39,役男大表!$A$5:$AG$73,D$2+2,FALSE)</f>
        <v>#REF!</v>
      </c>
      <c r="E39" s="42" t="e">
        <f>IF(C39=0,IF(D39=0,役男人力!$N$7,IF(D39="x",役男人力!$N$3,IF(D39="補",役男人力!$N$3,IF(D39="病",役男人力!$N$3,IF(D39="榮",役男人力!$N$3,役男人力!$N$2))))),IF(C39="x",IF(D39=0,役男人力!$N$4,IF(D39="x",役男人力!$N$6,IF(D39="補",役男人力!$N$6,IF(D39="病",役男人力!$N$6,IF(D39="榮",役男人力!$N$6,役男人力!$N$2))))),IF(C39="補",IF(D39=0,役男人力!$N$11,IF(D39="x",役男人力!$N$12,IF(D39="補",役男人力!$N$12,IF(D39="病",役男人力!$N$12,IF(D39="榮",役男人力!$N$12,役男人力!$N$2))))),IF(C39="病",IF(D39=0,役男人力!$N$4,IF(D39="x",役男人力!$N$6,IF(D39="補",役男人力!$N$6,IF(D39="病",役男人力!$N$6,IF(D39="榮",役男人力!$N$6,役男人力!$N$2))))),役男人力!$N$2))))</f>
        <v>#REF!</v>
      </c>
    </row>
    <row r="40" spans="1:5">
      <c r="A40" s="42">
        <f>役男人力!A39</f>
        <v>38</v>
      </c>
      <c r="B40" s="42" t="str">
        <f>役男人力!B39</f>
        <v>佘尚恩</v>
      </c>
      <c r="C40" s="42">
        <f>VLOOKUP($A40,役男大表!$A$5:$AG$73,C$2+2,FALSE)</f>
        <v>0</v>
      </c>
      <c r="D40" s="42" t="e">
        <f>VLOOKUP($A40,役男大表!$A$5:$AG$73,D$2+2,FALSE)</f>
        <v>#REF!</v>
      </c>
      <c r="E40" s="42" t="e">
        <f>IF(C40=0,IF(D40=0,役男人力!$N$7,IF(D40="x",役男人力!$N$3,IF(D40="補",役男人力!$N$3,IF(D40="病",役男人力!$N$3,IF(D40="榮",役男人力!$N$3,役男人力!$N$2))))),IF(C40="x",IF(D40=0,役男人力!$N$4,IF(D40="x",役男人力!$N$6,IF(D40="補",役男人力!$N$6,IF(D40="病",役男人力!$N$6,IF(D40="榮",役男人力!$N$6,役男人力!$N$2))))),IF(C40="補",IF(D40=0,役男人力!$N$11,IF(D40="x",役男人力!$N$12,IF(D40="補",役男人力!$N$12,IF(D40="病",役男人力!$N$12,IF(D40="榮",役男人力!$N$12,役男人力!$N$2))))),IF(C40="病",IF(D40=0,役男人力!$N$4,IF(D40="x",役男人力!$N$6,IF(D40="補",役男人力!$N$6,IF(D40="病",役男人力!$N$6,IF(D40="榮",役男人力!$N$6,役男人力!$N$2))))),役男人力!$N$2))))</f>
        <v>#REF!</v>
      </c>
    </row>
    <row r="41" spans="1:5">
      <c r="A41" s="42">
        <f>役男人力!A40</f>
        <v>39</v>
      </c>
      <c r="B41" s="42" t="str">
        <f>役男人力!B40</f>
        <v>葉家豪</v>
      </c>
      <c r="C41" s="42" t="str">
        <f>VLOOKUP($A41,役男大表!$A$5:$AG$73,C$2+2,FALSE)</f>
        <v>補</v>
      </c>
      <c r="D41" s="42" t="e">
        <f>VLOOKUP($A41,役男大表!$A$5:$AG$73,D$2+2,FALSE)</f>
        <v>#REF!</v>
      </c>
      <c r="E41" s="42" t="e">
        <f>IF(C41=0,IF(D41=0,役男人力!$N$7,IF(D41="x",役男人力!$N$3,IF(D41="補",役男人力!$N$3,IF(D41="病",役男人力!$N$3,IF(D41="榮",役男人力!$N$3,役男人力!$N$2))))),IF(C41="x",IF(D41=0,役男人力!$N$4,IF(D41="x",役男人力!$N$6,IF(D41="補",役男人力!$N$6,IF(D41="病",役男人力!$N$6,IF(D41="榮",役男人力!$N$6,役男人力!$N$2))))),IF(C41="補",IF(D41=0,役男人力!$N$11,IF(D41="x",役男人力!$N$12,IF(D41="補",役男人力!$N$12,IF(D41="病",役男人力!$N$12,IF(D41="榮",役男人力!$N$12,役男人力!$N$2))))),IF(C41="病",IF(D41=0,役男人力!$N$4,IF(D41="x",役男人力!$N$6,IF(D41="補",役男人力!$N$6,IF(D41="病",役男人力!$N$6,IF(D41="榮",役男人力!$N$6,役男人力!$N$2))))),役男人力!$N$2))))</f>
        <v>#REF!</v>
      </c>
    </row>
    <row r="42" spans="1:5">
      <c r="A42" s="42">
        <f>役男人力!A41</f>
        <v>40</v>
      </c>
      <c r="B42" s="42" t="str">
        <f>役男人力!B41</f>
        <v>鄭智謙</v>
      </c>
      <c r="C42" s="42">
        <f>VLOOKUP($A42,役男大表!$A$5:$AG$73,C$2+2,FALSE)</f>
        <v>0</v>
      </c>
      <c r="D42" s="42" t="e">
        <f>VLOOKUP($A42,役男大表!$A$5:$AG$73,D$2+2,FALSE)</f>
        <v>#REF!</v>
      </c>
      <c r="E42" s="42" t="e">
        <f>IF(C42=0,IF(D42=0,役男人力!$N$7,IF(D42="x",役男人力!$N$3,IF(D42="補",役男人力!$N$3,IF(D42="病",役男人力!$N$3,IF(D42="榮",役男人力!$N$3,役男人力!$N$2))))),IF(C42="x",IF(D42=0,役男人力!$N$4,IF(D42="x",役男人力!$N$6,IF(D42="補",役男人力!$N$6,IF(D42="病",役男人力!$N$6,IF(D42="榮",役男人力!$N$6,役男人力!$N$2))))),IF(C42="補",IF(D42=0,役男人力!$N$11,IF(D42="x",役男人力!$N$12,IF(D42="補",役男人力!$N$12,IF(D42="病",役男人力!$N$12,IF(D42="榮",役男人力!$N$12,役男人力!$N$2))))),IF(C42="病",IF(D42=0,役男人力!$N$4,IF(D42="x",役男人力!$N$6,IF(D42="補",役男人力!$N$6,IF(D42="病",役男人力!$N$6,IF(D42="榮",役男人力!$N$6,役男人力!$N$2))))),役男人力!$N$2))))</f>
        <v>#REF!</v>
      </c>
    </row>
    <row r="43" spans="1:5">
      <c r="A43" s="42">
        <f>役男人力!A42</f>
        <v>41</v>
      </c>
      <c r="B43" s="42" t="str">
        <f>役男人力!B42</f>
        <v>王敍安</v>
      </c>
      <c r="C43" s="42" t="str">
        <f>VLOOKUP($A43,役男大表!$A$5:$AG$73,C$2+2,FALSE)</f>
        <v>補</v>
      </c>
      <c r="D43" s="42" t="e">
        <f>VLOOKUP($A43,役男大表!$A$5:$AG$73,D$2+2,FALSE)</f>
        <v>#REF!</v>
      </c>
      <c r="E43" s="42" t="e">
        <f>IF(C43=0,IF(D43=0,役男人力!$N$7,IF(D43="x",役男人力!$N$3,IF(D43="補",役男人力!$N$3,IF(D43="病",役男人力!$N$3,IF(D43="榮",役男人力!$N$3,役男人力!$N$2))))),IF(C43="x",IF(D43=0,役男人力!$N$4,IF(D43="x",役男人力!$N$6,IF(D43="補",役男人力!$N$6,IF(D43="病",役男人力!$N$6,IF(D43="榮",役男人力!$N$6,役男人力!$N$2))))),IF(C43="補",IF(D43=0,役男人力!$N$11,IF(D43="x",役男人力!$N$12,IF(D43="補",役男人力!$N$12,IF(D43="病",役男人力!$N$12,IF(D43="榮",役男人力!$N$12,役男人力!$N$2))))),IF(C43="病",IF(D43=0,役男人力!$N$4,IF(D43="x",役男人力!$N$6,IF(D43="補",役男人力!$N$6,IF(D43="病",役男人力!$N$6,IF(D43="榮",役男人力!$N$6,役男人力!$N$2))))),役男人力!$N$2))))</f>
        <v>#REF!</v>
      </c>
    </row>
    <row r="44" spans="1:5">
      <c r="A44" s="42">
        <f>役男人力!A43</f>
        <v>42</v>
      </c>
      <c r="B44" s="42" t="str">
        <f>役男人力!B43</f>
        <v>鄭凱文</v>
      </c>
      <c r="C44" s="42" t="str">
        <f>VLOOKUP($A44,役男大表!$A$5:$AG$73,C$2+2,FALSE)</f>
        <v>x</v>
      </c>
      <c r="D44" s="42" t="e">
        <f>VLOOKUP($A44,役男大表!$A$5:$AG$73,D$2+2,FALSE)</f>
        <v>#REF!</v>
      </c>
      <c r="E44" s="42" t="e">
        <f>IF(C44=0,IF(D44=0,役男人力!$N$7,IF(D44="x",役男人力!$N$3,IF(D44="補",役男人力!$N$3,IF(D44="病",役男人力!$N$3,IF(D44="榮",役男人力!$N$3,役男人力!$N$2))))),IF(C44="x",IF(D44=0,役男人力!$N$4,IF(D44="x",役男人力!$N$6,IF(D44="補",役男人力!$N$6,IF(D44="病",役男人力!$N$6,IF(D44="榮",役男人力!$N$6,役男人力!$N$2))))),IF(C44="補",IF(D44=0,役男人力!$N$11,IF(D44="x",役男人力!$N$12,IF(D44="補",役男人力!$N$12,IF(D44="病",役男人力!$N$12,IF(D44="榮",役男人力!$N$12,役男人力!$N$2))))),IF(C44="病",IF(D44=0,役男人力!$N$4,IF(D44="x",役男人力!$N$6,IF(D44="補",役男人力!$N$6,IF(D44="病",役男人力!$N$6,IF(D44="榮",役男人力!$N$6,役男人力!$N$2))))),役男人力!$N$2))))</f>
        <v>#REF!</v>
      </c>
    </row>
    <row r="45" spans="1:5">
      <c r="A45" s="42">
        <f>役男人力!A44</f>
        <v>43</v>
      </c>
      <c r="B45" s="42" t="str">
        <f>役男人力!B44</f>
        <v>蔡政倫</v>
      </c>
      <c r="C45" s="42" t="str">
        <f>VLOOKUP($A45,役男大表!$A$5:$AG$73,C$2+2,FALSE)</f>
        <v>x</v>
      </c>
      <c r="D45" s="42" t="e">
        <f>VLOOKUP($A45,役男大表!$A$5:$AG$73,D$2+2,FALSE)</f>
        <v>#REF!</v>
      </c>
      <c r="E45" s="42" t="e">
        <f>IF(C45=0,IF(D45=0,役男人力!$N$7,IF(D45="x",役男人力!$N$3,IF(D45="補",役男人力!$N$3,IF(D45="病",役男人力!$N$3,IF(D45="榮",役男人力!$N$3,役男人力!$N$2))))),IF(C45="x",IF(D45=0,役男人力!$N$4,IF(D45="x",役男人力!$N$6,IF(D45="補",役男人力!$N$6,IF(D45="病",役男人力!$N$6,IF(D45="榮",役男人力!$N$6,役男人力!$N$2))))),IF(C45="補",IF(D45=0,役男人力!$N$11,IF(D45="x",役男人力!$N$12,IF(D45="補",役男人力!$N$12,IF(D45="病",役男人力!$N$12,IF(D45="榮",役男人力!$N$12,役男人力!$N$2))))),IF(C45="病",IF(D45=0,役男人力!$N$4,IF(D45="x",役男人力!$N$6,IF(D45="補",役男人力!$N$6,IF(D45="病",役男人力!$N$6,IF(D45="榮",役男人力!$N$6,役男人力!$N$2))))),役男人力!$N$2))))</f>
        <v>#REF!</v>
      </c>
    </row>
    <row r="46" spans="1:5">
      <c r="A46" s="42">
        <f>役男人力!A45</f>
        <v>44</v>
      </c>
      <c r="B46" s="42" t="str">
        <f>役男人力!B45</f>
        <v>陳宏洋</v>
      </c>
      <c r="C46" s="42" t="str">
        <f>VLOOKUP($A46,役男大表!$A$5:$AG$73,C$2+2,FALSE)</f>
        <v>x</v>
      </c>
      <c r="D46" s="42" t="e">
        <f>VLOOKUP($A46,役男大表!$A$5:$AG$73,D$2+2,FALSE)</f>
        <v>#REF!</v>
      </c>
      <c r="E46" s="42" t="e">
        <f>IF(C46=0,IF(D46=0,役男人力!$N$7,IF(D46="x",役男人力!$N$3,IF(D46="補",役男人力!$N$3,IF(D46="病",役男人力!$N$3,IF(D46="榮",役男人力!$N$3,役男人力!$N$2))))),IF(C46="x",IF(D46=0,役男人力!$N$4,IF(D46="x",役男人力!$N$6,IF(D46="補",役男人力!$N$6,IF(D46="病",役男人力!$N$6,IF(D46="榮",役男人力!$N$6,役男人力!$N$2))))),IF(C46="補",IF(D46=0,役男人力!$N$11,IF(D46="x",役男人力!$N$12,IF(D46="補",役男人力!$N$12,IF(D46="病",役男人力!$N$12,IF(D46="榮",役男人力!$N$12,役男人力!$N$2))))),IF(C46="病",IF(D46=0,役男人力!$N$4,IF(D46="x",役男人力!$N$6,IF(D46="補",役男人力!$N$6,IF(D46="病",役男人力!$N$6,IF(D46="榮",役男人力!$N$6,役男人力!$N$2))))),役男人力!$N$2))))</f>
        <v>#REF!</v>
      </c>
    </row>
    <row r="47" spans="1:5">
      <c r="A47" s="42">
        <f>役男人力!A46</f>
        <v>45</v>
      </c>
      <c r="B47" s="42" t="str">
        <f>役男人力!B46</f>
        <v>邱昱銘</v>
      </c>
      <c r="C47" s="42" t="str">
        <f>VLOOKUP($A47,役男大表!$A$5:$AG$73,C$2+2,FALSE)</f>
        <v>x</v>
      </c>
      <c r="D47" s="42" t="e">
        <f>VLOOKUP($A47,役男大表!$A$5:$AG$73,D$2+2,FALSE)</f>
        <v>#REF!</v>
      </c>
      <c r="E47" s="42" t="e">
        <f>IF(C47=0,IF(D47=0,役男人力!$N$7,IF(D47="x",役男人力!$N$3,IF(D47="補",役男人力!$N$3,IF(D47="病",役男人力!$N$3,IF(D47="榮",役男人力!$N$3,役男人力!$N$2))))),IF(C47="x",IF(D47=0,役男人力!$N$4,IF(D47="x",役男人力!$N$6,IF(D47="補",役男人力!$N$6,IF(D47="病",役男人力!$N$6,IF(D47="榮",役男人力!$N$6,役男人力!$N$2))))),IF(C47="補",IF(D47=0,役男人力!$N$11,IF(D47="x",役男人力!$N$12,IF(D47="補",役男人力!$N$12,IF(D47="病",役男人力!$N$12,IF(D47="榮",役男人力!$N$12,役男人力!$N$2))))),IF(C47="病",IF(D47=0,役男人力!$N$4,IF(D47="x",役男人力!$N$6,IF(D47="補",役男人力!$N$6,IF(D47="病",役男人力!$N$6,IF(D47="榮",役男人力!$N$6,役男人力!$N$2))))),役男人力!$N$2))))</f>
        <v>#REF!</v>
      </c>
    </row>
    <row r="48" spans="1:5">
      <c r="A48" s="42">
        <f>役男人力!A47</f>
        <v>46</v>
      </c>
      <c r="B48" s="42" t="str">
        <f>役男人力!B47</f>
        <v>李政聰</v>
      </c>
      <c r="C48" s="42" t="str">
        <f>VLOOKUP($A48,役男大表!$A$5:$AG$73,C$2+2,FALSE)</f>
        <v>x</v>
      </c>
      <c r="D48" s="42" t="e">
        <f>VLOOKUP($A48,役男大表!$A$5:$AG$73,D$2+2,FALSE)</f>
        <v>#REF!</v>
      </c>
      <c r="E48" s="42" t="e">
        <f>IF(C48=0,IF(D48=0,役男人力!$N$7,IF(D48="x",役男人力!$N$3,IF(D48="補",役男人力!$N$3,IF(D48="病",役男人力!$N$3,IF(D48="榮",役男人力!$N$3,役男人力!$N$2))))),IF(C48="x",IF(D48=0,役男人力!$N$4,IF(D48="x",役男人力!$N$6,IF(D48="補",役男人力!$N$6,IF(D48="病",役男人力!$N$6,IF(D48="榮",役男人力!$N$6,役男人力!$N$2))))),IF(C48="補",IF(D48=0,役男人力!$N$11,IF(D48="x",役男人力!$N$12,IF(D48="補",役男人力!$N$12,IF(D48="病",役男人力!$N$12,IF(D48="榮",役男人力!$N$12,役男人力!$N$2))))),IF(C48="病",IF(D48=0,役男人力!$N$4,IF(D48="x",役男人力!$N$6,IF(D48="補",役男人力!$N$6,IF(D48="病",役男人力!$N$6,IF(D48="榮",役男人力!$N$6,役男人力!$N$2))))),役男人力!$N$2))))</f>
        <v>#REF!</v>
      </c>
    </row>
    <row r="49" spans="1:5">
      <c r="A49" s="42">
        <f>役男人力!A48</f>
        <v>47</v>
      </c>
      <c r="B49" s="42" t="str">
        <f>役男人力!B48</f>
        <v>何奕諠</v>
      </c>
      <c r="C49" s="42">
        <f>VLOOKUP($A49,役男大表!$A$5:$AG$73,C$2+2,FALSE)</f>
        <v>0</v>
      </c>
      <c r="D49" s="42" t="e">
        <f>VLOOKUP($A49,役男大表!$A$5:$AG$73,D$2+2,FALSE)</f>
        <v>#REF!</v>
      </c>
      <c r="E49" s="42" t="e">
        <f>IF(C49=0,IF(D49=0,役男人力!$N$7,IF(D49="x",役男人力!$N$3,IF(D49="補",役男人力!$N$3,IF(D49="病",役男人力!$N$3,IF(D49="榮",役男人力!$N$3,役男人力!$N$2))))),IF(C49="x",IF(D49=0,役男人力!$N$4,IF(D49="x",役男人力!$N$6,IF(D49="補",役男人力!$N$6,IF(D49="病",役男人力!$N$6,IF(D49="榮",役男人力!$N$6,役男人力!$N$2))))),IF(C49="補",IF(D49=0,役男人力!$N$11,IF(D49="x",役男人力!$N$12,IF(D49="補",役男人力!$N$12,IF(D49="病",役男人力!$N$12,IF(D49="榮",役男人力!$N$12,役男人力!$N$2))))),IF(C49="病",IF(D49=0,役男人力!$N$4,IF(D49="x",役男人力!$N$6,IF(D49="補",役男人力!$N$6,IF(D49="病",役男人力!$N$6,IF(D49="榮",役男人力!$N$6,役男人力!$N$2))))),役男人力!$N$2))))</f>
        <v>#REF!</v>
      </c>
    </row>
    <row r="50" spans="1:5">
      <c r="A50" s="42">
        <f>役男人力!A49</f>
        <v>48</v>
      </c>
      <c r="B50" s="42" t="str">
        <f>役男人力!B49</f>
        <v>洪長昇</v>
      </c>
      <c r="C50" s="42" t="str">
        <f>VLOOKUP($A50,役男大表!$A$5:$AG$73,C$2+2,FALSE)</f>
        <v>x</v>
      </c>
      <c r="D50" s="42" t="e">
        <f>VLOOKUP($A50,役男大表!$A$5:$AG$73,D$2+2,FALSE)</f>
        <v>#REF!</v>
      </c>
      <c r="E50" s="42" t="e">
        <f>IF(C50=0,IF(D50=0,役男人力!$N$7,IF(D50="x",役男人力!$N$3,IF(D50="補",役男人力!$N$3,IF(D50="病",役男人力!$N$3,IF(D50="榮",役男人力!$N$3,役男人力!$N$2))))),IF(C50="x",IF(D50=0,役男人力!$N$4,IF(D50="x",役男人力!$N$6,IF(D50="補",役男人力!$N$6,IF(D50="病",役男人力!$N$6,IF(D50="榮",役男人力!$N$6,役男人力!$N$2))))),IF(C50="補",IF(D50=0,役男人力!$N$11,IF(D50="x",役男人力!$N$12,IF(D50="補",役男人力!$N$12,IF(D50="病",役男人力!$N$12,IF(D50="榮",役男人力!$N$12,役男人力!$N$2))))),IF(C50="病",IF(D50=0,役男人力!$N$4,IF(D50="x",役男人力!$N$6,IF(D50="補",役男人力!$N$6,IF(D50="病",役男人力!$N$6,IF(D50="榮",役男人力!$N$6,役男人力!$N$2))))),役男人力!$N$2))))</f>
        <v>#REF!</v>
      </c>
    </row>
    <row r="51" spans="1:5">
      <c r="A51" s="42">
        <f>役男人力!A50</f>
        <v>49</v>
      </c>
      <c r="B51" s="42" t="str">
        <f>役男人力!B50</f>
        <v>劉威志</v>
      </c>
      <c r="C51" s="42">
        <f>VLOOKUP($A51,役男大表!$A$5:$AG$73,C$2+2,FALSE)</f>
        <v>0</v>
      </c>
      <c r="D51" s="42" t="e">
        <f>VLOOKUP($A51,役男大表!$A$5:$AG$73,D$2+2,FALSE)</f>
        <v>#REF!</v>
      </c>
      <c r="E51" s="42" t="e">
        <f>IF(C51=0,IF(D51=0,役男人力!$N$7,IF(D51="x",役男人力!$N$3,IF(D51="補",役男人力!$N$3,IF(D51="病",役男人力!$N$3,IF(D51="榮",役男人力!$N$3,役男人力!$N$2))))),IF(C51="x",IF(D51=0,役男人力!$N$4,IF(D51="x",役男人力!$N$6,IF(D51="補",役男人力!$N$6,IF(D51="病",役男人力!$N$6,IF(D51="榮",役男人力!$N$6,役男人力!$N$2))))),IF(C51="補",IF(D51=0,役男人力!$N$11,IF(D51="x",役男人力!$N$12,IF(D51="補",役男人力!$N$12,IF(D51="病",役男人力!$N$12,IF(D51="榮",役男人力!$N$12,役男人力!$N$2))))),IF(C51="病",IF(D51=0,役男人力!$N$4,IF(D51="x",役男人力!$N$6,IF(D51="補",役男人力!$N$6,IF(D51="病",役男人力!$N$6,IF(D51="榮",役男人力!$N$6,役男人力!$N$2))))),役男人力!$N$2))))</f>
        <v>#REF!</v>
      </c>
    </row>
    <row r="52" spans="1:5">
      <c r="A52" s="42">
        <f>役男人力!A51</f>
        <v>50</v>
      </c>
      <c r="B52" s="42" t="str">
        <f>役男人力!B51</f>
        <v>梁展碩</v>
      </c>
      <c r="C52" s="42" t="str">
        <f>VLOOKUP($A52,役男大表!$A$5:$AG$73,C$2+2,FALSE)</f>
        <v>病30日08-31日22</v>
      </c>
      <c r="D52" s="42" t="e">
        <f>VLOOKUP($A52,役男大表!$A$5:$AG$73,D$2+2,FALSE)</f>
        <v>#REF!</v>
      </c>
      <c r="E52" s="42" t="str">
        <f>IF(C52=0,IF(D52=0,役男人力!$N$7,IF(D52="x",役男人力!$N$3,IF(D52="補",役男人力!$N$3,IF(D52="病",役男人力!$N$3,IF(D52="榮",役男人力!$N$3,役男人力!$N$2))))),IF(C52="x",IF(D52=0,役男人力!$N$4,IF(D52="x",役男人力!$N$6,IF(D52="補",役男人力!$N$6,IF(D52="病",役男人力!$N$6,IF(D52="榮",役男人力!$N$6,役男人力!$N$2))))),IF(C52="補",IF(D52=0,役男人力!$N$11,IF(D52="x",役男人力!$N$12,IF(D52="補",役男人力!$N$12,IF(D52="病",役男人力!$N$12,IF(D52="榮",役男人力!$N$12,役男人力!$N$2))))),IF(C52="病",IF(D52=0,役男人力!$N$4,IF(D52="x",役男人力!$N$6,IF(D52="補",役男人力!$N$6,IF(D52="病",役男人力!$N$6,IF(D52="榮",役男人力!$N$6,役男人力!$N$2))))),役男人力!$N$2))))</f>
        <v>&gt;&gt;&gt;???___???___???&lt;&lt;&lt;</v>
      </c>
    </row>
    <row r="53" spans="1:5">
      <c r="A53" s="42">
        <f>役男人力!A52</f>
        <v>51</v>
      </c>
      <c r="B53" s="42" t="str">
        <f>役男人力!B52</f>
        <v>楊瑞麟</v>
      </c>
      <c r="C53" s="42">
        <f>VLOOKUP($A53,役男大表!$A$5:$AG$73,C$2+2,FALSE)</f>
        <v>0</v>
      </c>
      <c r="D53" s="42" t="e">
        <f>VLOOKUP($A53,役男大表!$A$5:$AG$73,D$2+2,FALSE)</f>
        <v>#REF!</v>
      </c>
      <c r="E53" s="42" t="e">
        <f>IF(C53=0,IF(D53=0,役男人力!$N$7,IF(D53="x",役男人力!$N$3,IF(D53="補",役男人力!$N$3,IF(D53="病",役男人力!$N$3,IF(D53="榮",役男人力!$N$3,役男人力!$N$2))))),IF(C53="x",IF(D53=0,役男人力!$N$4,IF(D53="x",役男人力!$N$6,IF(D53="補",役男人力!$N$6,IF(D53="病",役男人力!$N$6,IF(D53="榮",役男人力!$N$6,役男人力!$N$2))))),IF(C53="補",IF(D53=0,役男人力!$N$11,IF(D53="x",役男人力!$N$12,IF(D53="補",役男人力!$N$12,IF(D53="病",役男人力!$N$12,IF(D53="榮",役男人力!$N$12,役男人力!$N$2))))),IF(C53="病",IF(D53=0,役男人力!$N$4,IF(D53="x",役男人力!$N$6,IF(D53="補",役男人力!$N$6,IF(D53="病",役男人力!$N$6,IF(D53="榮",役男人力!$N$6,役男人力!$N$2))))),役男人力!$N$2))))</f>
        <v>#REF!</v>
      </c>
    </row>
    <row r="54" spans="1:5">
      <c r="A54" s="42">
        <f>役男人力!A53</f>
        <v>52</v>
      </c>
      <c r="B54" s="42" t="str">
        <f>役男人力!B53</f>
        <v>林晉弘</v>
      </c>
      <c r="C54" s="42" t="str">
        <f>VLOOKUP($A54,役男大表!$A$5:$AG$73,C$2+2,FALSE)</f>
        <v>x</v>
      </c>
      <c r="D54" s="42" t="e">
        <f>VLOOKUP($A54,役男大表!$A$5:$AG$73,D$2+2,FALSE)</f>
        <v>#REF!</v>
      </c>
      <c r="E54" s="42" t="e">
        <f>IF(C54=0,IF(D54=0,役男人力!$N$7,IF(D54="x",役男人力!$N$3,IF(D54="補",役男人力!$N$3,IF(D54="病",役男人力!$N$3,IF(D54="榮",役男人力!$N$3,役男人力!$N$2))))),IF(C54="x",IF(D54=0,役男人力!$N$4,IF(D54="x",役男人力!$N$6,IF(D54="補",役男人力!$N$6,IF(D54="病",役男人力!$N$6,IF(D54="榮",役男人力!$N$6,役男人力!$N$2))))),IF(C54="補",IF(D54=0,役男人力!$N$11,IF(D54="x",役男人力!$N$12,IF(D54="補",役男人力!$N$12,IF(D54="病",役男人力!$N$12,IF(D54="榮",役男人力!$N$12,役男人力!$N$2))))),IF(C54="病",IF(D54=0,役男人力!$N$4,IF(D54="x",役男人力!$N$6,IF(D54="補",役男人力!$N$6,IF(D54="病",役男人力!$N$6,IF(D54="榮",役男人力!$N$6,役男人力!$N$2))))),役男人力!$N$2))))</f>
        <v>#REF!</v>
      </c>
    </row>
    <row r="55" spans="1:5">
      <c r="A55" s="42">
        <f>役男人力!A54</f>
        <v>53</v>
      </c>
      <c r="B55" s="42" t="str">
        <f>役男人力!B54</f>
        <v>蔡政倫</v>
      </c>
      <c r="C55" s="42">
        <f>VLOOKUP($A55,役男大表!$A$5:$AG$73,C$2+2,FALSE)</f>
        <v>0</v>
      </c>
      <c r="D55" s="42" t="e">
        <f>VLOOKUP($A55,役男大表!$A$5:$AG$73,D$2+2,FALSE)</f>
        <v>#REF!</v>
      </c>
      <c r="E55" s="42" t="e">
        <f>IF(C55=0,IF(D55=0,役男人力!$N$7,IF(D55="x",役男人力!$N$3,IF(D55="補",役男人力!$N$3,IF(D55="病",役男人力!$N$3,IF(D55="榮",役男人力!$N$3,役男人力!$N$2))))),IF(C55="x",IF(D55=0,役男人力!$N$4,IF(D55="x",役男人力!$N$6,IF(D55="補",役男人力!$N$6,IF(D55="病",役男人力!$N$6,IF(D55="榮",役男人力!$N$6,役男人力!$N$2))))),IF(C55="補",IF(D55=0,役男人力!$N$11,IF(D55="x",役男人力!$N$12,IF(D55="補",役男人力!$N$12,IF(D55="病",役男人力!$N$12,IF(D55="榮",役男人力!$N$12,役男人力!$N$2))))),IF(C55="病",IF(D55=0,役男人力!$N$4,IF(D55="x",役男人力!$N$6,IF(D55="補",役男人力!$N$6,IF(D55="病",役男人力!$N$6,IF(D55="榮",役男人力!$N$6,役男人力!$N$2))))),役男人力!$N$2))))</f>
        <v>#REF!</v>
      </c>
    </row>
    <row r="56" spans="1:5">
      <c r="A56" s="42">
        <f>役男人力!A55</f>
        <v>54</v>
      </c>
      <c r="B56" s="42" t="str">
        <f>役男人力!B55</f>
        <v>鄭品豪</v>
      </c>
      <c r="C56" s="42" t="str">
        <f>VLOOKUP($A56,役男大表!$A$5:$AG$73,C$2+2,FALSE)</f>
        <v>病</v>
      </c>
      <c r="D56" s="42" t="e">
        <f>VLOOKUP($A56,役男大表!$A$5:$AG$73,D$2+2,FALSE)</f>
        <v>#REF!</v>
      </c>
      <c r="E56" s="42" t="e">
        <f>IF(C56=0,IF(D56=0,役男人力!$N$7,IF(D56="x",役男人力!$N$3,IF(D56="補",役男人力!$N$3,IF(D56="病",役男人力!$N$3,IF(D56="榮",役男人力!$N$3,役男人力!$N$2))))),IF(C56="x",IF(D56=0,役男人力!$N$4,IF(D56="x",役男人力!$N$6,IF(D56="補",役男人力!$N$6,IF(D56="病",役男人力!$N$6,IF(D56="榮",役男人力!$N$6,役男人力!$N$2))))),IF(C56="補",IF(D56=0,役男人力!$N$11,IF(D56="x",役男人力!$N$12,IF(D56="補",役男人力!$N$12,IF(D56="病",役男人力!$N$12,IF(D56="榮",役男人力!$N$12,役男人力!$N$2))))),IF(C56="病",IF(D56=0,役男人力!$N$4,IF(D56="x",役男人力!$N$6,IF(D56="補",役男人力!$N$6,IF(D56="病",役男人力!$N$6,IF(D56="榮",役男人力!$N$6,役男人力!$N$2))))),役男人力!$N$2))))</f>
        <v>#REF!</v>
      </c>
    </row>
    <row r="57" spans="1:5">
      <c r="A57" s="42">
        <f>役男人力!A56</f>
        <v>55</v>
      </c>
      <c r="B57" s="42" t="str">
        <f>役男人力!B56</f>
        <v>張恩齊</v>
      </c>
      <c r="C57" s="42" t="str">
        <f>VLOOKUP($A57,役男大表!$A$5:$AG$73,C$2+2,FALSE)</f>
        <v>x</v>
      </c>
      <c r="D57" s="42" t="e">
        <f>VLOOKUP($A57,役男大表!$A$5:$AG$73,D$2+2,FALSE)</f>
        <v>#REF!</v>
      </c>
      <c r="E57" s="42" t="e">
        <f>IF(C57=0,IF(D57=0,役男人力!$N$7,IF(D57="x",役男人力!$N$3,IF(D57="補",役男人力!$N$3,IF(D57="病",役男人力!$N$3,IF(D57="榮",役男人力!$N$3,役男人力!$N$2))))),IF(C57="x",IF(D57=0,役男人力!$N$4,IF(D57="x",役男人力!$N$6,IF(D57="補",役男人力!$N$6,IF(D57="病",役男人力!$N$6,IF(D57="榮",役男人力!$N$6,役男人力!$N$2))))),IF(C57="補",IF(D57=0,役男人力!$N$11,IF(D57="x",役男人力!$N$12,IF(D57="補",役男人力!$N$12,IF(D57="病",役男人力!$N$12,IF(D57="榮",役男人力!$N$12,役男人力!$N$2))))),IF(C57="病",IF(D57=0,役男人力!$N$4,IF(D57="x",役男人力!$N$6,IF(D57="補",役男人力!$N$6,IF(D57="病",役男人力!$N$6,IF(D57="榮",役男人力!$N$6,役男人力!$N$2))))),役男人力!$N$2))))</f>
        <v>#REF!</v>
      </c>
    </row>
    <row r="58" spans="1:5">
      <c r="A58" s="42">
        <f>役男人力!A57</f>
        <v>56</v>
      </c>
      <c r="B58" s="42" t="str">
        <f>役男人力!B57</f>
        <v>許翊呈</v>
      </c>
      <c r="C58" s="42" t="str">
        <f>VLOOKUP($A58,役男大表!$A$5:$AG$73,C$2+2,FALSE)</f>
        <v>補</v>
      </c>
      <c r="D58" s="42" t="e">
        <f>VLOOKUP($A58,役男大表!$A$5:$AG$73,D$2+2,FALSE)</f>
        <v>#REF!</v>
      </c>
      <c r="E58" s="42" t="e">
        <f>IF(C58=0,IF(D58=0,役男人力!$N$7,IF(D58="x",役男人力!$N$3,IF(D58="補",役男人力!$N$3,IF(D58="病",役男人力!$N$3,IF(D58="榮",役男人力!$N$3,役男人力!$N$2))))),IF(C58="x",IF(D58=0,役男人力!$N$4,IF(D58="x",役男人力!$N$6,IF(D58="補",役男人力!$N$6,IF(D58="病",役男人力!$N$6,IF(D58="榮",役男人力!$N$6,役男人力!$N$2))))),IF(C58="補",IF(D58=0,役男人力!$N$11,IF(D58="x",役男人力!$N$12,IF(D58="補",役男人力!$N$12,IF(D58="病",役男人力!$N$12,IF(D58="榮",役男人力!$N$12,役男人力!$N$2))))),IF(C58="病",IF(D58=0,役男人力!$N$4,IF(D58="x",役男人力!$N$6,IF(D58="補",役男人力!$N$6,IF(D58="病",役男人力!$N$6,IF(D58="榮",役男人力!$N$6,役男人力!$N$2))))),役男人力!$N$2))))</f>
        <v>#REF!</v>
      </c>
    </row>
    <row r="59" spans="1:5">
      <c r="A59" s="42">
        <f>役男人力!A58</f>
        <v>57</v>
      </c>
      <c r="B59" s="42" t="str">
        <f>役男人力!B58</f>
        <v>周承澔</v>
      </c>
      <c r="C59" s="42" t="str">
        <f>VLOOKUP($A59,役男大表!$A$5:$AG$73,C$2+2,FALSE)</f>
        <v>x</v>
      </c>
      <c r="D59" s="42" t="e">
        <f>VLOOKUP($A59,役男大表!$A$5:$AG$73,D$2+2,FALSE)</f>
        <v>#REF!</v>
      </c>
      <c r="E59" s="42" t="e">
        <f>IF(C59=0,IF(D59=0,役男人力!$N$7,IF(D59="x",役男人力!$N$3,IF(D59="補",役男人力!$N$3,IF(D59="病",役男人力!$N$3,IF(D59="榮",役男人力!$N$3,役男人力!$N$2))))),IF(C59="x",IF(D59=0,役男人力!$N$4,IF(D59="x",役男人力!$N$6,IF(D59="補",役男人力!$N$6,IF(D59="病",役男人力!$N$6,IF(D59="榮",役男人力!$N$6,役男人力!$N$2))))),IF(C59="補",IF(D59=0,役男人力!$N$11,IF(D59="x",役男人力!$N$12,IF(D59="補",役男人力!$N$12,IF(D59="病",役男人力!$N$12,IF(D59="榮",役男人力!$N$12,役男人力!$N$2))))),IF(C59="病",IF(D59=0,役男人力!$N$4,IF(D59="x",役男人力!$N$6,IF(D59="補",役男人力!$N$6,IF(D59="病",役男人力!$N$6,IF(D59="榮",役男人力!$N$6,役男人力!$N$2))))),役男人力!$N$2))))</f>
        <v>#REF!</v>
      </c>
    </row>
    <row r="60" spans="1:5">
      <c r="A60" s="42">
        <f>役男人力!A59</f>
        <v>58</v>
      </c>
      <c r="B60" s="42" t="str">
        <f>役男人力!B59</f>
        <v>蕭敬哲</v>
      </c>
      <c r="C60" s="42">
        <f>VLOOKUP($A60,役男大表!$A$5:$AG$73,C$2+2,FALSE)</f>
        <v>0</v>
      </c>
      <c r="D60" s="42" t="e">
        <f>VLOOKUP($A60,役男大表!$A$5:$AG$73,D$2+2,FALSE)</f>
        <v>#REF!</v>
      </c>
      <c r="E60" s="42" t="e">
        <f>IF(C60=0,IF(D60=0,役男人力!$N$7,IF(D60="x",役男人力!$N$3,IF(D60="補",役男人力!$N$3,IF(D60="病",役男人力!$N$3,IF(D60="榮",役男人力!$N$3,役男人力!$N$2))))),IF(C60="x",IF(D60=0,役男人力!$N$4,IF(D60="x",役男人力!$N$6,IF(D60="補",役男人力!$N$6,IF(D60="病",役男人力!$N$6,IF(D60="榮",役男人力!$N$6,役男人力!$N$2))))),IF(C60="補",IF(D60=0,役男人力!$N$11,IF(D60="x",役男人力!$N$12,IF(D60="補",役男人力!$N$12,IF(D60="病",役男人力!$N$12,IF(D60="榮",役男人力!$N$12,役男人力!$N$2))))),IF(C60="病",IF(D60=0,役男人力!$N$4,IF(D60="x",役男人力!$N$6,IF(D60="補",役男人力!$N$6,IF(D60="病",役男人力!$N$6,IF(D60="榮",役男人力!$N$6,役男人力!$N$2))))),役男人力!$N$2))))</f>
        <v>#REF!</v>
      </c>
    </row>
    <row r="61" spans="1:5">
      <c r="A61" s="42">
        <f>役男人力!A60</f>
        <v>59</v>
      </c>
      <c r="B61" s="42" t="str">
        <f>役男人力!B60</f>
        <v>陳奕欣</v>
      </c>
      <c r="C61" s="42" t="str">
        <f>VLOOKUP($A61,役男大表!$A$5:$AG$73,C$2+2,FALSE)</f>
        <v>x</v>
      </c>
      <c r="D61" s="42" t="e">
        <f>VLOOKUP($A61,役男大表!$A$5:$AG$73,D$2+2,FALSE)</f>
        <v>#REF!</v>
      </c>
      <c r="E61" s="42" t="e">
        <f>IF(C61=0,IF(D61=0,役男人力!$N$7,IF(D61="x",役男人力!$N$3,IF(D61="補",役男人力!$N$3,IF(D61="病",役男人力!$N$3,IF(D61="榮",役男人力!$N$3,役男人力!$N$2))))),IF(C61="x",IF(D61=0,役男人力!$N$4,IF(D61="x",役男人力!$N$6,IF(D61="補",役男人力!$N$6,IF(D61="病",役男人力!$N$6,IF(D61="榮",役男人力!$N$6,役男人力!$N$2))))),IF(C61="補",IF(D61=0,役男人力!$N$11,IF(D61="x",役男人力!$N$12,IF(D61="補",役男人力!$N$12,IF(D61="病",役男人力!$N$12,IF(D61="榮",役男人力!$N$12,役男人力!$N$2))))),IF(C61="病",IF(D61=0,役男人力!$N$4,IF(D61="x",役男人力!$N$6,IF(D61="補",役男人力!$N$6,IF(D61="病",役男人力!$N$6,IF(D61="榮",役男人力!$N$6,役男人力!$N$2))))),役男人力!$N$2))))</f>
        <v>#REF!</v>
      </c>
    </row>
    <row r="62" spans="1:5">
      <c r="A62" s="42">
        <f>役男人力!A61</f>
        <v>60</v>
      </c>
      <c r="B62" s="42" t="str">
        <f>役男人力!B61</f>
        <v>阮成山</v>
      </c>
      <c r="C62" s="42">
        <f>VLOOKUP($A62,役男大表!$A$5:$AG$73,C$2+2,FALSE)</f>
        <v>0</v>
      </c>
      <c r="D62" s="42" t="e">
        <f>VLOOKUP($A62,役男大表!$A$5:$AG$73,D$2+2,FALSE)</f>
        <v>#REF!</v>
      </c>
      <c r="E62" s="42" t="e">
        <f>IF(C62=0,IF(D62=0,役男人力!$N$7,IF(D62="x",役男人力!$N$3,IF(D62="補",役男人力!$N$3,IF(D62="病",役男人力!$N$3,IF(D62="榮",役男人力!$N$3,役男人力!$N$2))))),IF(C62="x",IF(D62=0,役男人力!$N$4,IF(D62="x",役男人力!$N$6,IF(D62="補",役男人力!$N$6,IF(D62="病",役男人力!$N$6,IF(D62="榮",役男人力!$N$6,役男人力!$N$2))))),IF(C62="補",IF(D62=0,役男人力!$N$11,IF(D62="x",役男人力!$N$12,IF(D62="補",役男人力!$N$12,IF(D62="病",役男人力!$N$12,IF(D62="榮",役男人力!$N$12,役男人力!$N$2))))),IF(C62="病",IF(D62=0,役男人力!$N$4,IF(D62="x",役男人力!$N$6,IF(D62="補",役男人力!$N$6,IF(D62="病",役男人力!$N$6,IF(D62="榮",役男人力!$N$6,役男人力!$N$2))))),役男人力!$N$2))))</f>
        <v>#REF!</v>
      </c>
    </row>
    <row r="63" spans="1:5">
      <c r="A63" s="42">
        <f>役男人力!A62</f>
        <v>61</v>
      </c>
      <c r="B63" s="42" t="str">
        <f>役男人力!B62</f>
        <v>唐正瑋</v>
      </c>
      <c r="C63" s="42" t="str">
        <f>VLOOKUP($A63,役男大表!$A$5:$AG$73,C$2+2,FALSE)</f>
        <v>x</v>
      </c>
      <c r="D63" s="42" t="e">
        <f>VLOOKUP($A63,役男大表!$A$5:$AG$73,D$2+2,FALSE)</f>
        <v>#REF!</v>
      </c>
      <c r="E63" s="42" t="e">
        <f>IF(C63=0,IF(D63=0,役男人力!$N$7,IF(D63="x",役男人力!$N$3,IF(D63="補",役男人力!$N$3,IF(D63="病",役男人力!$N$3,IF(D63="榮",役男人力!$N$3,役男人力!$N$2))))),IF(C63="x",IF(D63=0,役男人力!$N$4,IF(D63="x",役男人力!$N$6,IF(D63="補",役男人力!$N$6,IF(D63="病",役男人力!$N$6,IF(D63="榮",役男人力!$N$6,役男人力!$N$2))))),IF(C63="補",IF(D63=0,役男人力!$N$11,IF(D63="x",役男人力!$N$12,IF(D63="補",役男人力!$N$12,IF(D63="病",役男人力!$N$12,IF(D63="榮",役男人力!$N$12,役男人力!$N$2))))),IF(C63="病",IF(D63=0,役男人力!$N$4,IF(D63="x",役男人力!$N$6,IF(D63="補",役男人力!$N$6,IF(D63="病",役男人力!$N$6,IF(D63="榮",役男人力!$N$6,役男人力!$N$2))))),役男人力!$N$2))))</f>
        <v>#REF!</v>
      </c>
    </row>
    <row r="64" spans="1:5">
      <c r="A64" s="42">
        <f>役男人力!A63</f>
        <v>62</v>
      </c>
      <c r="B64" s="42" t="str">
        <f>役男人力!B63</f>
        <v>曾慶鈞</v>
      </c>
      <c r="C64" s="42">
        <f>VLOOKUP($A64,役男大表!$A$5:$AG$73,C$2+2,FALSE)</f>
        <v>0</v>
      </c>
      <c r="D64" s="42" t="e">
        <f>VLOOKUP($A64,役男大表!$A$5:$AG$73,D$2+2,FALSE)</f>
        <v>#REF!</v>
      </c>
      <c r="E64" s="42" t="e">
        <f>IF(C64=0,IF(D64=0,役男人力!$N$7,IF(D64="x",役男人力!$N$3,IF(D64="補",役男人力!$N$3,IF(D64="病",役男人力!$N$3,IF(D64="榮",役男人力!$N$3,役男人力!$N$2))))),IF(C64="x",IF(D64=0,役男人力!$N$4,IF(D64="x",役男人力!$N$6,IF(D64="補",役男人力!$N$6,IF(D64="病",役男人力!$N$6,IF(D64="榮",役男人力!$N$6,役男人力!$N$2))))),IF(C64="補",IF(D64=0,役男人力!$N$11,IF(D64="x",役男人力!$N$12,IF(D64="補",役男人力!$N$12,IF(D64="病",役男人力!$N$12,IF(D64="榮",役男人力!$N$12,役男人力!$N$2))))),IF(C64="病",IF(D64=0,役男人力!$N$4,IF(D64="x",役男人力!$N$6,IF(D64="補",役男人力!$N$6,IF(D64="病",役男人力!$N$6,IF(D64="榮",役男人力!$N$6,役男人力!$N$2))))),役男人力!$N$2))))</f>
        <v>#REF!</v>
      </c>
    </row>
    <row r="65" spans="1:5">
      <c r="A65" s="42">
        <f>役男人力!A64</f>
        <v>63</v>
      </c>
      <c r="B65" s="42" t="str">
        <f>役男人力!B64</f>
        <v>楊鈞翔</v>
      </c>
      <c r="C65" s="42" t="str">
        <f>VLOOKUP($A65,役男大表!$A$5:$AG$73,C$2+2,FALSE)</f>
        <v>x</v>
      </c>
      <c r="D65" s="42" t="e">
        <f>VLOOKUP($A65,役男大表!$A$5:$AG$73,D$2+2,FALSE)</f>
        <v>#REF!</v>
      </c>
      <c r="E65" s="42" t="e">
        <f>IF(C65=0,IF(D65=0,役男人力!$N$7,IF(D65="x",役男人力!$N$3,IF(D65="補",役男人力!$N$3,IF(D65="病",役男人力!$N$3,IF(D65="榮",役男人力!$N$3,役男人力!$N$2))))),IF(C65="x",IF(D65=0,役男人力!$N$4,IF(D65="x",役男人力!$N$6,IF(D65="補",役男人力!$N$6,IF(D65="病",役男人力!$N$6,IF(D65="榮",役男人力!$N$6,役男人力!$N$2))))),IF(C65="補",IF(D65=0,役男人力!$N$11,IF(D65="x",役男人力!$N$12,IF(D65="補",役男人力!$N$12,IF(D65="病",役男人力!$N$12,IF(D65="榮",役男人力!$N$12,役男人力!$N$2))))),IF(C65="病",IF(D65=0,役男人力!$N$4,IF(D65="x",役男人力!$N$6,IF(D65="補",役男人力!$N$6,IF(D65="病",役男人力!$N$6,IF(D65="榮",役男人力!$N$6,役男人力!$N$2))))),役男人力!$N$2))))</f>
        <v>#REF!</v>
      </c>
    </row>
    <row r="66" spans="1:5">
      <c r="A66" s="42">
        <f>役男人力!A65</f>
        <v>64</v>
      </c>
      <c r="B66" s="42" t="str">
        <f>役男人力!B65</f>
        <v>邱俊閎</v>
      </c>
      <c r="C66" s="42" t="str">
        <f>VLOOKUP($A66,役男大表!$A$5:$AG$73,C$2+2,FALSE)</f>
        <v>x</v>
      </c>
      <c r="D66" s="42" t="e">
        <f>VLOOKUP($A66,役男大表!$A$5:$AG$73,D$2+2,FALSE)</f>
        <v>#REF!</v>
      </c>
      <c r="E66" s="42" t="e">
        <f>IF(C66=0,IF(D66=0,役男人力!$N$7,IF(D66="x",役男人力!$N$3,IF(D66="補",役男人力!$N$3,IF(D66="病",役男人力!$N$3,IF(D66="榮",役男人力!$N$3,役男人力!$N$2))))),IF(C66="x",IF(D66=0,役男人力!$N$4,IF(D66="x",役男人力!$N$6,IF(D66="補",役男人力!$N$6,IF(D66="病",役男人力!$N$6,IF(D66="榮",役男人力!$N$6,役男人力!$N$2))))),IF(C66="補",IF(D66=0,役男人力!$N$11,IF(D66="x",役男人力!$N$12,IF(D66="補",役男人力!$N$12,IF(D66="病",役男人力!$N$12,IF(D66="榮",役男人力!$N$12,役男人力!$N$2))))),IF(C66="病",IF(D66=0,役男人力!$N$4,IF(D66="x",役男人力!$N$6,IF(D66="補",役男人力!$N$6,IF(D66="病",役男人力!$N$6,IF(D66="榮",役男人力!$N$6,役男人力!$N$2))))),役男人力!$N$2))))</f>
        <v>#REF!</v>
      </c>
    </row>
    <row r="67" spans="1:5">
      <c r="A67" s="42">
        <f>役男人力!A66</f>
        <v>65</v>
      </c>
      <c r="B67" s="42" t="str">
        <f>役男人力!B66</f>
        <v>黃品傑</v>
      </c>
      <c r="C67" s="42" t="str">
        <f>VLOOKUP($A67,役男大表!$A$5:$AG$73,C$2+2,FALSE)</f>
        <v>x</v>
      </c>
      <c r="D67" s="42" t="e">
        <f>VLOOKUP($A67,役男大表!$A$5:$AG$73,D$2+2,FALSE)</f>
        <v>#REF!</v>
      </c>
      <c r="E67" s="42" t="e">
        <f>IF(C67=0,IF(D67=0,役男人力!$N$7,IF(D67="x",役男人力!$N$3,IF(D67="補",役男人力!$N$3,IF(D67="病",役男人力!$N$3,IF(D67="榮",役男人力!$N$3,役男人力!$N$2))))),IF(C67="x",IF(D67=0,役男人力!$N$4,IF(D67="x",役男人力!$N$6,IF(D67="補",役男人力!$N$6,IF(D67="病",役男人力!$N$6,IF(D67="榮",役男人力!$N$6,役男人力!$N$2))))),IF(C67="補",IF(D67=0,役男人力!$N$11,IF(D67="x",役男人力!$N$12,IF(D67="補",役男人力!$N$12,IF(D67="病",役男人力!$N$12,IF(D67="榮",役男人力!$N$12,役男人力!$N$2))))),IF(C67="病",IF(D67=0,役男人力!$N$4,IF(D67="x",役男人力!$N$6,IF(D67="補",役男人力!$N$6,IF(D67="病",役男人力!$N$6,IF(D67="榮",役男人力!$N$6,役男人力!$N$2))))),役男人力!$N$2))))</f>
        <v>#REF!</v>
      </c>
    </row>
    <row r="68" spans="1:5">
      <c r="A68" s="42">
        <f>役男人力!A67</f>
        <v>66</v>
      </c>
      <c r="B68" s="42" t="str">
        <f>役男人力!B67</f>
        <v>張曙霖</v>
      </c>
      <c r="C68" s="42" t="str">
        <f>VLOOKUP($A68,役男大表!$A$5:$AG$73,C$2+2,FALSE)</f>
        <v>x</v>
      </c>
      <c r="D68" s="42" t="e">
        <f>VLOOKUP($A68,役男大表!$A$5:$AG$73,D$2+2,FALSE)</f>
        <v>#REF!</v>
      </c>
      <c r="E68" s="42" t="e">
        <f>IF(C68=0,IF(D68=0,役男人力!$N$7,IF(D68="x",役男人力!$N$3,IF(D68="補",役男人力!$N$3,IF(D68="病",役男人力!$N$3,IF(D68="榮",役男人力!$N$3,役男人力!$N$2))))),IF(C68="x",IF(D68=0,役男人力!$N$4,IF(D68="x",役男人力!$N$6,IF(D68="補",役男人力!$N$6,IF(D68="病",役男人力!$N$6,IF(D68="榮",役男人力!$N$6,役男人力!$N$2))))),IF(C68="補",IF(D68=0,役男人力!$N$11,IF(D68="x",役男人力!$N$12,IF(D68="補",役男人力!$N$12,IF(D68="病",役男人力!$N$12,IF(D68="榮",役男人力!$N$12,役男人力!$N$2))))),IF(C68="病",IF(D68=0,役男人力!$N$4,IF(D68="x",役男人力!$N$6,IF(D68="補",役男人力!$N$6,IF(D68="病",役男人力!$N$6,IF(D68="榮",役男人力!$N$6,役男人力!$N$2))))),役男人力!$N$2))))</f>
        <v>#REF!</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17</vt:i4>
      </vt:variant>
      <vt:variant>
        <vt:lpstr>已命名的範圍</vt:lpstr>
      </vt:variant>
      <vt:variant>
        <vt:i4>7</vt:i4>
      </vt:variant>
    </vt:vector>
  </HeadingPairs>
  <TitlesOfParts>
    <vt:vector size="24" baseType="lpstr">
      <vt:lpstr>日期輸入</vt:lpstr>
      <vt:lpstr>警職大表</vt:lpstr>
      <vt:lpstr>役男大表</vt:lpstr>
      <vt:lpstr>役男值班</vt:lpstr>
      <vt:lpstr>勤務分配表</vt:lpstr>
      <vt:lpstr>警力狀況表</vt:lpstr>
      <vt:lpstr>使用說明</vt:lpstr>
      <vt:lpstr>勤務定義</vt:lpstr>
      <vt:lpstr>勤務分配</vt:lpstr>
      <vt:lpstr>役男人力</vt:lpstr>
      <vt:lpstr>靶場 </vt:lpstr>
      <vt:lpstr>每日在營警力</vt:lpstr>
      <vt:lpstr>警職公式</vt:lpstr>
      <vt:lpstr> 役男公式</vt:lpstr>
      <vt:lpstr>勤教人員</vt:lpstr>
      <vt:lpstr>暫1</vt:lpstr>
      <vt:lpstr>自動勤務</vt:lpstr>
      <vt:lpstr>役男大表!Print_Area</vt:lpstr>
      <vt:lpstr>役男值班!Print_Area</vt:lpstr>
      <vt:lpstr>每日在營警力!Print_Area</vt:lpstr>
      <vt:lpstr>勤務分配表!Print_Area</vt:lpstr>
      <vt:lpstr>警力狀況表!Print_Area</vt:lpstr>
      <vt:lpstr>警職大表!Print_Area</vt:lpstr>
      <vt:lpstr>rank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X06</dc:creator>
  <cp:lastModifiedBy>user</cp:lastModifiedBy>
  <cp:lastPrinted>2021-12-30T06:43:15Z</cp:lastPrinted>
  <dcterms:created xsi:type="dcterms:W3CDTF">2005-01-06T07:21:34Z</dcterms:created>
  <dcterms:modified xsi:type="dcterms:W3CDTF">2022-01-09T06:54:07Z</dcterms:modified>
  <cp:contentStatus/>
</cp:coreProperties>
</file>